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chasesiegel/Desktop/Comp_Sci/Capstone/Dynasty/data/Bakery/WR/"/>
    </mc:Choice>
  </mc:AlternateContent>
  <xr:revisionPtr revIDLastSave="0" documentId="13_ncr:1_{650AA4ED-953F-1142-B889-8AABFA617181}" xr6:coauthVersionLast="47" xr6:coauthVersionMax="47" xr10:uidLastSave="{00000000-0000-0000-0000-000000000000}"/>
  <bookViews>
    <workbookView xWindow="0" yWindow="760" windowWidth="34560" windowHeight="20580" tabRatio="791" xr2:uid="{00000000-000D-0000-FFFF-FFFF00000000}"/>
  </bookViews>
  <sheets>
    <sheet name="Overall" sheetId="2" r:id="rId1"/>
    <sheet name="Legend" sheetId="1" r:id="rId2"/>
    <sheet name="Drafted" sheetId="23" r:id="rId3"/>
    <sheet name="Report Card" sheetId="3" r:id="rId4"/>
    <sheet name="Tiers" sheetId="4" r:id="rId5"/>
    <sheet name="Graphic Template" sheetId="5" state="hidden" r:id="rId6"/>
    <sheet name="2015" sheetId="21" r:id="rId7"/>
    <sheet name="Historical" sheetId="6" state="hidden" r:id="rId8"/>
    <sheet name="2016" sheetId="20" r:id="rId9"/>
    <sheet name="2017" sheetId="7" r:id="rId10"/>
    <sheet name="2018" sheetId="8" r:id="rId11"/>
    <sheet name="2019" sheetId="9" r:id="rId12"/>
    <sheet name="2020" sheetId="10" r:id="rId13"/>
    <sheet name="2021" sheetId="11" r:id="rId14"/>
    <sheet name="2022" sheetId="12" r:id="rId15"/>
    <sheet name="2023" sheetId="13" r:id="rId16"/>
    <sheet name="2024" sheetId="14" r:id="rId17"/>
    <sheet name="2025" sheetId="15" r:id="rId18"/>
    <sheet name="2026 - WIP" sheetId="16" r:id="rId19"/>
    <sheet name="2027 - WIP" sheetId="22" r:id="rId20"/>
    <sheet name="Rookie PPG" sheetId="17" state="hidden" r:id="rId21"/>
  </sheets>
  <definedNames>
    <definedName name="_xlnm._FilterDatabase" localSheetId="6" hidden="1">'2015'!$A$2:$DO$2</definedName>
    <definedName name="_xlnm._FilterDatabase" localSheetId="8" hidden="1">'2016'!$A$2:$DO$2</definedName>
    <definedName name="_xlnm._FilterDatabase" localSheetId="9" hidden="1">'2017'!$A$2:$DO$2</definedName>
    <definedName name="_xlnm._FilterDatabase" localSheetId="10" hidden="1">'2018'!$A$2:$DS$2</definedName>
    <definedName name="_xlnm._FilterDatabase" localSheetId="11" hidden="1">'2019'!$A$2:$DW$2</definedName>
    <definedName name="_xlnm._FilterDatabase" localSheetId="12" hidden="1">'2020'!$A$2:$EA$2</definedName>
    <definedName name="_xlnm._FilterDatabase" localSheetId="13" hidden="1">'2021'!$A$2:$EE$2</definedName>
    <definedName name="_xlnm._FilterDatabase" localSheetId="14" hidden="1">'2022'!$A$2:$EI$2</definedName>
    <definedName name="_xlnm._FilterDatabase" localSheetId="15" hidden="1">'2023'!$A$2:$EI$2</definedName>
    <definedName name="_xlnm._FilterDatabase" localSheetId="16" hidden="1">'2024'!$A$2:$EI$54</definedName>
    <definedName name="_xlnm._FilterDatabase" localSheetId="17" hidden="1">'2025'!$A$2:$EI$72</definedName>
    <definedName name="_xlnm._FilterDatabase" localSheetId="18" hidden="1">'2026 - WIP'!$A$2:$EI$68</definedName>
    <definedName name="_xlnm._FilterDatabase" localSheetId="19" hidden="1">'2027 - WIP'!$A$2:$EI$45</definedName>
    <definedName name="_xlnm._FilterDatabase" localSheetId="2" hidden="1">Drafted!$A$2:$DV$340</definedName>
    <definedName name="_xlnm._FilterDatabase" localSheetId="7" hidden="1">Historical!$A$2:$CV$50</definedName>
    <definedName name="_xlnm._FilterDatabase" localSheetId="0" hidden="1">Overall!$A$2:$DV$616</definedName>
    <definedName name="_xlnm._FilterDatabase" localSheetId="20" hidden="1">'Rookie PPG'!$A$1:$G$1</definedName>
    <definedName name="_xlnm._FilterDatabase" localSheetId="4" hidden="1">Tiers!$A$2:$G$420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6" roundtripDataChecksum="VwgbYZSkuInN4tEbZFWMGbDcg8IxI2NDriLBasrmLIo="/>
    </ext>
  </extLst>
</workbook>
</file>

<file path=xl/calcChain.xml><?xml version="1.0" encoding="utf-8"?>
<calcChain xmlns="http://schemas.openxmlformats.org/spreadsheetml/2006/main">
  <c r="T4" i="2" l="1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3" i="2"/>
  <c r="D26" i="2"/>
  <c r="I26" i="2"/>
  <c r="J26" i="2"/>
  <c r="K26" i="2"/>
  <c r="M26" i="2"/>
  <c r="R26" i="2"/>
  <c r="S26" i="2"/>
  <c r="U26" i="2"/>
  <c r="V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Q26" i="2"/>
  <c r="BR26" i="2"/>
  <c r="BS26" i="2"/>
  <c r="BU26" i="2"/>
  <c r="BV26" i="2"/>
  <c r="BW26" i="2"/>
  <c r="BX26" i="2"/>
  <c r="BY26" i="2"/>
  <c r="BZ26" i="2"/>
  <c r="CA26" i="2"/>
  <c r="CB26" i="2"/>
  <c r="CC26" i="2"/>
  <c r="CD26" i="2"/>
  <c r="CF26" i="2"/>
  <c r="CG26" i="2"/>
  <c r="CH26" i="2"/>
  <c r="CJ26" i="2"/>
  <c r="CK26" i="2"/>
  <c r="CL26" i="2"/>
  <c r="CM26" i="2"/>
  <c r="CN26" i="2"/>
  <c r="CO26" i="2"/>
  <c r="CP26" i="2"/>
  <c r="CQ26" i="2"/>
  <c r="CR26" i="2"/>
  <c r="CS26" i="2"/>
  <c r="CU26" i="2"/>
  <c r="CV26" i="2"/>
  <c r="CW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AM26" i="2" s="1"/>
  <c r="DT26" i="2"/>
  <c r="DU26" i="2"/>
  <c r="DV26" i="2"/>
  <c r="D40" i="2"/>
  <c r="I40" i="2"/>
  <c r="J40" i="2"/>
  <c r="K40" i="2"/>
  <c r="M40" i="2"/>
  <c r="R40" i="2"/>
  <c r="S40" i="2"/>
  <c r="U40" i="2"/>
  <c r="V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F40" i="2"/>
  <c r="CG40" i="2"/>
  <c r="CH40" i="2"/>
  <c r="CJ40" i="2"/>
  <c r="CK40" i="2"/>
  <c r="CL40" i="2"/>
  <c r="CM40" i="2"/>
  <c r="CN40" i="2"/>
  <c r="CO40" i="2"/>
  <c r="CP40" i="2"/>
  <c r="CQ40" i="2"/>
  <c r="CR40" i="2"/>
  <c r="CS40" i="2"/>
  <c r="CU40" i="2"/>
  <c r="CV40" i="2"/>
  <c r="CW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AM40" i="2" s="1"/>
  <c r="DT40" i="2"/>
  <c r="DU40" i="2"/>
  <c r="DV40" i="2"/>
  <c r="D52" i="2"/>
  <c r="I52" i="2"/>
  <c r="J52" i="2"/>
  <c r="K52" i="2"/>
  <c r="M52" i="2"/>
  <c r="R52" i="2"/>
  <c r="S52" i="2"/>
  <c r="U52" i="2"/>
  <c r="V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Q52" i="2"/>
  <c r="BR52" i="2"/>
  <c r="BS52" i="2"/>
  <c r="BU52" i="2"/>
  <c r="BV52" i="2"/>
  <c r="BW52" i="2"/>
  <c r="BX52" i="2"/>
  <c r="BY52" i="2"/>
  <c r="BZ52" i="2"/>
  <c r="CA52" i="2"/>
  <c r="CB52" i="2"/>
  <c r="CC52" i="2"/>
  <c r="CD52" i="2"/>
  <c r="CF52" i="2"/>
  <c r="CG52" i="2"/>
  <c r="CH52" i="2"/>
  <c r="CJ52" i="2"/>
  <c r="CK52" i="2"/>
  <c r="CL52" i="2"/>
  <c r="CM52" i="2"/>
  <c r="CN52" i="2"/>
  <c r="CO52" i="2"/>
  <c r="CP52" i="2"/>
  <c r="CQ52" i="2"/>
  <c r="CR52" i="2"/>
  <c r="CS52" i="2"/>
  <c r="CU52" i="2"/>
  <c r="CV52" i="2"/>
  <c r="CW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AM52" i="2" s="1"/>
  <c r="DT52" i="2"/>
  <c r="DU52" i="2"/>
  <c r="DV52" i="2"/>
  <c r="D54" i="2"/>
  <c r="I54" i="2"/>
  <c r="J54" i="2"/>
  <c r="K54" i="2"/>
  <c r="M54" i="2"/>
  <c r="R54" i="2"/>
  <c r="S54" i="2"/>
  <c r="U54" i="2"/>
  <c r="V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Q54" i="2"/>
  <c r="BR54" i="2"/>
  <c r="BS54" i="2"/>
  <c r="BU54" i="2"/>
  <c r="BV54" i="2"/>
  <c r="BW54" i="2"/>
  <c r="BX54" i="2"/>
  <c r="BY54" i="2"/>
  <c r="BZ54" i="2"/>
  <c r="CA54" i="2"/>
  <c r="CB54" i="2"/>
  <c r="CC54" i="2"/>
  <c r="CD54" i="2"/>
  <c r="CF54" i="2"/>
  <c r="CG54" i="2"/>
  <c r="CH54" i="2"/>
  <c r="CJ54" i="2"/>
  <c r="CK54" i="2"/>
  <c r="CL54" i="2"/>
  <c r="CM54" i="2"/>
  <c r="CN54" i="2"/>
  <c r="CO54" i="2"/>
  <c r="CP54" i="2"/>
  <c r="CQ54" i="2"/>
  <c r="CR54" i="2"/>
  <c r="CS54" i="2"/>
  <c r="CU54" i="2"/>
  <c r="CV54" i="2"/>
  <c r="CW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AM54" i="2" s="1"/>
  <c r="DT54" i="2"/>
  <c r="DU54" i="2"/>
  <c r="DV54" i="2"/>
  <c r="D62" i="2"/>
  <c r="I62" i="2"/>
  <c r="J62" i="2"/>
  <c r="K62" i="2"/>
  <c r="M62" i="2"/>
  <c r="R62" i="2"/>
  <c r="S62" i="2"/>
  <c r="U62" i="2"/>
  <c r="V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F62" i="2"/>
  <c r="CG62" i="2"/>
  <c r="CH62" i="2"/>
  <c r="CJ62" i="2"/>
  <c r="CK62" i="2"/>
  <c r="CL62" i="2"/>
  <c r="CM62" i="2"/>
  <c r="CN62" i="2"/>
  <c r="CO62" i="2"/>
  <c r="CP62" i="2"/>
  <c r="CQ62" i="2"/>
  <c r="CR62" i="2"/>
  <c r="CS62" i="2"/>
  <c r="CU62" i="2"/>
  <c r="CV62" i="2"/>
  <c r="CW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AM62" i="2" s="1"/>
  <c r="DT62" i="2"/>
  <c r="DU62" i="2"/>
  <c r="DV62" i="2"/>
  <c r="D69" i="2"/>
  <c r="I69" i="2"/>
  <c r="J69" i="2"/>
  <c r="K69" i="2"/>
  <c r="M69" i="2"/>
  <c r="R69" i="2"/>
  <c r="S69" i="2"/>
  <c r="U69" i="2"/>
  <c r="V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F69" i="2"/>
  <c r="CG69" i="2"/>
  <c r="CH69" i="2"/>
  <c r="CJ69" i="2"/>
  <c r="CK69" i="2"/>
  <c r="CL69" i="2"/>
  <c r="CM69" i="2"/>
  <c r="CN69" i="2"/>
  <c r="CO69" i="2"/>
  <c r="CP69" i="2"/>
  <c r="CQ69" i="2"/>
  <c r="CR69" i="2"/>
  <c r="CS69" i="2"/>
  <c r="CU69" i="2"/>
  <c r="CV69" i="2"/>
  <c r="CW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AM69" i="2" s="1"/>
  <c r="DT69" i="2"/>
  <c r="DU69" i="2"/>
  <c r="DV69" i="2"/>
  <c r="D99" i="2"/>
  <c r="I99" i="2"/>
  <c r="J99" i="2"/>
  <c r="K99" i="2"/>
  <c r="M99" i="2"/>
  <c r="R99" i="2"/>
  <c r="S99" i="2"/>
  <c r="U99" i="2"/>
  <c r="V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AM99" i="2" s="1"/>
  <c r="DT99" i="2"/>
  <c r="DU99" i="2"/>
  <c r="DV99" i="2"/>
  <c r="D116" i="2"/>
  <c r="I116" i="2"/>
  <c r="J116" i="2"/>
  <c r="K116" i="2"/>
  <c r="M116" i="2"/>
  <c r="R116" i="2"/>
  <c r="S116" i="2"/>
  <c r="U116" i="2"/>
  <c r="V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F116" i="2"/>
  <c r="CG116" i="2"/>
  <c r="CH116" i="2"/>
  <c r="CJ116" i="2"/>
  <c r="CK116" i="2"/>
  <c r="CL116" i="2"/>
  <c r="CM116" i="2"/>
  <c r="CN116" i="2"/>
  <c r="CO116" i="2"/>
  <c r="CP116" i="2"/>
  <c r="CQ116" i="2"/>
  <c r="CR116" i="2"/>
  <c r="CS116" i="2"/>
  <c r="CU116" i="2"/>
  <c r="CV116" i="2"/>
  <c r="CW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AM116" i="2" s="1"/>
  <c r="DT116" i="2"/>
  <c r="DU116" i="2"/>
  <c r="DV116" i="2"/>
  <c r="D133" i="2"/>
  <c r="I133" i="2"/>
  <c r="J133" i="2"/>
  <c r="K133" i="2"/>
  <c r="M133" i="2"/>
  <c r="R133" i="2"/>
  <c r="S133" i="2"/>
  <c r="U133" i="2"/>
  <c r="V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Q133" i="2"/>
  <c r="BR133" i="2"/>
  <c r="BS133" i="2"/>
  <c r="BU133" i="2"/>
  <c r="BV133" i="2"/>
  <c r="BW133" i="2"/>
  <c r="BX133" i="2"/>
  <c r="BY133" i="2"/>
  <c r="BZ133" i="2"/>
  <c r="CA133" i="2"/>
  <c r="CB133" i="2"/>
  <c r="CC133" i="2"/>
  <c r="CD133" i="2"/>
  <c r="CF133" i="2"/>
  <c r="CG133" i="2"/>
  <c r="CH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AM133" i="2" s="1"/>
  <c r="DT133" i="2"/>
  <c r="DU133" i="2"/>
  <c r="DV133" i="2"/>
  <c r="D137" i="2"/>
  <c r="I137" i="2"/>
  <c r="J137" i="2"/>
  <c r="K137" i="2"/>
  <c r="M137" i="2"/>
  <c r="R137" i="2"/>
  <c r="S137" i="2"/>
  <c r="U137" i="2"/>
  <c r="V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Q137" i="2"/>
  <c r="BR137" i="2"/>
  <c r="BS137" i="2"/>
  <c r="BU137" i="2"/>
  <c r="BV137" i="2"/>
  <c r="BW137" i="2"/>
  <c r="BX137" i="2"/>
  <c r="BY137" i="2"/>
  <c r="BZ137" i="2"/>
  <c r="CA137" i="2"/>
  <c r="CB137" i="2"/>
  <c r="CC137" i="2"/>
  <c r="CD137" i="2"/>
  <c r="CF137" i="2"/>
  <c r="CG137" i="2"/>
  <c r="CH137" i="2"/>
  <c r="CJ137" i="2"/>
  <c r="CK137" i="2"/>
  <c r="CL137" i="2"/>
  <c r="CM137" i="2"/>
  <c r="CN137" i="2"/>
  <c r="CO137" i="2"/>
  <c r="CP137" i="2"/>
  <c r="CQ137" i="2"/>
  <c r="CR137" i="2"/>
  <c r="CS137" i="2"/>
  <c r="CU137" i="2"/>
  <c r="CV137" i="2"/>
  <c r="CW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AM137" i="2" s="1"/>
  <c r="DT137" i="2"/>
  <c r="DU137" i="2"/>
  <c r="DV137" i="2"/>
  <c r="D162" i="2"/>
  <c r="I162" i="2"/>
  <c r="J162" i="2"/>
  <c r="K162" i="2"/>
  <c r="M162" i="2"/>
  <c r="R162" i="2"/>
  <c r="S162" i="2"/>
  <c r="U162" i="2"/>
  <c r="V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Q162" i="2"/>
  <c r="BR162" i="2"/>
  <c r="BS162" i="2"/>
  <c r="BU162" i="2"/>
  <c r="BV162" i="2"/>
  <c r="BW162" i="2"/>
  <c r="BX162" i="2"/>
  <c r="BY162" i="2"/>
  <c r="BZ162" i="2"/>
  <c r="CA162" i="2"/>
  <c r="CB162" i="2"/>
  <c r="CC162" i="2"/>
  <c r="CD162" i="2"/>
  <c r="CF162" i="2"/>
  <c r="CG162" i="2"/>
  <c r="CH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AM162" i="2" s="1"/>
  <c r="DT162" i="2"/>
  <c r="DU162" i="2"/>
  <c r="DV162" i="2"/>
  <c r="D172" i="2"/>
  <c r="I172" i="2"/>
  <c r="J172" i="2"/>
  <c r="K172" i="2"/>
  <c r="M172" i="2"/>
  <c r="R172" i="2"/>
  <c r="S172" i="2"/>
  <c r="U172" i="2"/>
  <c r="V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Q172" i="2"/>
  <c r="BR172" i="2"/>
  <c r="BS172" i="2"/>
  <c r="BU172" i="2"/>
  <c r="BV172" i="2"/>
  <c r="BW172" i="2"/>
  <c r="BX172" i="2"/>
  <c r="BY172" i="2"/>
  <c r="BZ172" i="2"/>
  <c r="CA172" i="2"/>
  <c r="CB172" i="2"/>
  <c r="CC172" i="2"/>
  <c r="CD172" i="2"/>
  <c r="CF172" i="2"/>
  <c r="CG172" i="2"/>
  <c r="CH172" i="2"/>
  <c r="CJ172" i="2"/>
  <c r="CK172" i="2"/>
  <c r="CL172" i="2"/>
  <c r="CM172" i="2"/>
  <c r="CN172" i="2"/>
  <c r="CO172" i="2"/>
  <c r="CP172" i="2"/>
  <c r="CQ172" i="2"/>
  <c r="CR172" i="2"/>
  <c r="CS172" i="2"/>
  <c r="CU172" i="2"/>
  <c r="CV172" i="2"/>
  <c r="CW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AM172" i="2" s="1"/>
  <c r="DT172" i="2"/>
  <c r="DU172" i="2"/>
  <c r="DV172" i="2"/>
  <c r="D173" i="2"/>
  <c r="I173" i="2"/>
  <c r="J173" i="2"/>
  <c r="K173" i="2"/>
  <c r="M173" i="2"/>
  <c r="R173" i="2"/>
  <c r="S173" i="2"/>
  <c r="U173" i="2"/>
  <c r="V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Q173" i="2"/>
  <c r="BR173" i="2"/>
  <c r="BS173" i="2"/>
  <c r="BU173" i="2"/>
  <c r="BV173" i="2"/>
  <c r="BW173" i="2"/>
  <c r="BX173" i="2"/>
  <c r="BY173" i="2"/>
  <c r="BZ173" i="2"/>
  <c r="CA173" i="2"/>
  <c r="CB173" i="2"/>
  <c r="CC173" i="2"/>
  <c r="CD173" i="2"/>
  <c r="CF173" i="2"/>
  <c r="CG173" i="2"/>
  <c r="CH173" i="2"/>
  <c r="CJ173" i="2"/>
  <c r="CK173" i="2"/>
  <c r="CL173" i="2"/>
  <c r="CM173" i="2"/>
  <c r="CN173" i="2"/>
  <c r="CO173" i="2"/>
  <c r="CP173" i="2"/>
  <c r="CQ173" i="2"/>
  <c r="CR173" i="2"/>
  <c r="CS173" i="2"/>
  <c r="CU173" i="2"/>
  <c r="CV173" i="2"/>
  <c r="CW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AM173" i="2" s="1"/>
  <c r="DT173" i="2"/>
  <c r="DU173" i="2"/>
  <c r="DV173" i="2"/>
  <c r="D225" i="2"/>
  <c r="I225" i="2"/>
  <c r="J225" i="2"/>
  <c r="K225" i="2"/>
  <c r="M225" i="2"/>
  <c r="R225" i="2"/>
  <c r="S225" i="2"/>
  <c r="U225" i="2"/>
  <c r="V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AM225" i="2" s="1"/>
  <c r="DT225" i="2"/>
  <c r="DU225" i="2"/>
  <c r="DV225" i="2"/>
  <c r="D233" i="2"/>
  <c r="I233" i="2"/>
  <c r="J233" i="2"/>
  <c r="K233" i="2"/>
  <c r="M233" i="2"/>
  <c r="R233" i="2"/>
  <c r="S233" i="2"/>
  <c r="U233" i="2"/>
  <c r="V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F233" i="2"/>
  <c r="CG233" i="2"/>
  <c r="CH233" i="2"/>
  <c r="CJ233" i="2"/>
  <c r="CK233" i="2"/>
  <c r="CL233" i="2"/>
  <c r="CM233" i="2"/>
  <c r="CN233" i="2"/>
  <c r="CO233" i="2"/>
  <c r="CP233" i="2"/>
  <c r="CQ233" i="2"/>
  <c r="CR233" i="2"/>
  <c r="CS233" i="2"/>
  <c r="CU233" i="2"/>
  <c r="CV233" i="2"/>
  <c r="CW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AM233" i="2" s="1"/>
  <c r="DT233" i="2"/>
  <c r="DU233" i="2"/>
  <c r="DV233" i="2"/>
  <c r="D255" i="2"/>
  <c r="I255" i="2"/>
  <c r="J255" i="2"/>
  <c r="K255" i="2"/>
  <c r="M255" i="2"/>
  <c r="R255" i="2"/>
  <c r="S255" i="2"/>
  <c r="U255" i="2"/>
  <c r="V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F255" i="2"/>
  <c r="CG255" i="2"/>
  <c r="CH255" i="2"/>
  <c r="CJ255" i="2"/>
  <c r="CK255" i="2"/>
  <c r="CL255" i="2"/>
  <c r="CM255" i="2"/>
  <c r="CN255" i="2"/>
  <c r="CO255" i="2"/>
  <c r="CP255" i="2"/>
  <c r="CQ255" i="2"/>
  <c r="CR255" i="2"/>
  <c r="CS255" i="2"/>
  <c r="CU255" i="2"/>
  <c r="CV255" i="2"/>
  <c r="CW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AM255" i="2" s="1"/>
  <c r="DT255" i="2"/>
  <c r="DU255" i="2"/>
  <c r="DV255" i="2"/>
  <c r="D257" i="2"/>
  <c r="I257" i="2"/>
  <c r="J257" i="2"/>
  <c r="K257" i="2"/>
  <c r="M257" i="2"/>
  <c r="R257" i="2"/>
  <c r="S257" i="2"/>
  <c r="U257" i="2"/>
  <c r="V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F257" i="2"/>
  <c r="CG257" i="2"/>
  <c r="CH257" i="2"/>
  <c r="CJ257" i="2"/>
  <c r="CK257" i="2"/>
  <c r="CL257" i="2"/>
  <c r="CM257" i="2"/>
  <c r="CN257" i="2"/>
  <c r="CO257" i="2"/>
  <c r="CP257" i="2"/>
  <c r="CQ257" i="2"/>
  <c r="CR257" i="2"/>
  <c r="CS257" i="2"/>
  <c r="CU257" i="2"/>
  <c r="CV257" i="2"/>
  <c r="CW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AM257" i="2" s="1"/>
  <c r="DT257" i="2"/>
  <c r="DU257" i="2"/>
  <c r="DV257" i="2"/>
  <c r="D259" i="2"/>
  <c r="I259" i="2"/>
  <c r="J259" i="2"/>
  <c r="K259" i="2"/>
  <c r="M259" i="2"/>
  <c r="R259" i="2"/>
  <c r="S259" i="2"/>
  <c r="U259" i="2"/>
  <c r="V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F259" i="2"/>
  <c r="CG259" i="2"/>
  <c r="CH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AM259" i="2" s="1"/>
  <c r="DT259" i="2"/>
  <c r="DU259" i="2"/>
  <c r="DV259" i="2"/>
  <c r="D271" i="2"/>
  <c r="I271" i="2"/>
  <c r="J271" i="2"/>
  <c r="K271" i="2"/>
  <c r="M271" i="2"/>
  <c r="R271" i="2"/>
  <c r="S271" i="2"/>
  <c r="U271" i="2"/>
  <c r="V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F271" i="2"/>
  <c r="CG271" i="2"/>
  <c r="CH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AM271" i="2" s="1"/>
  <c r="DT271" i="2"/>
  <c r="DU271" i="2"/>
  <c r="DV271" i="2"/>
  <c r="D275" i="2"/>
  <c r="I275" i="2"/>
  <c r="J275" i="2"/>
  <c r="K275" i="2"/>
  <c r="M275" i="2"/>
  <c r="R275" i="2"/>
  <c r="S275" i="2"/>
  <c r="U275" i="2"/>
  <c r="V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F275" i="2"/>
  <c r="CG275" i="2"/>
  <c r="CH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AM275" i="2" s="1"/>
  <c r="DT275" i="2"/>
  <c r="DU275" i="2"/>
  <c r="DV275" i="2"/>
  <c r="D311" i="2"/>
  <c r="I311" i="2"/>
  <c r="J311" i="2"/>
  <c r="K311" i="2"/>
  <c r="M311" i="2"/>
  <c r="R311" i="2"/>
  <c r="S311" i="2"/>
  <c r="U311" i="2"/>
  <c r="V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F311" i="2"/>
  <c r="CG311" i="2"/>
  <c r="CH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AM311" i="2" s="1"/>
  <c r="DT311" i="2"/>
  <c r="DU311" i="2"/>
  <c r="DV311" i="2"/>
  <c r="D312" i="2"/>
  <c r="I312" i="2"/>
  <c r="J312" i="2"/>
  <c r="K312" i="2"/>
  <c r="M312" i="2"/>
  <c r="R312" i="2"/>
  <c r="S312" i="2"/>
  <c r="U312" i="2"/>
  <c r="V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Q312" i="2"/>
  <c r="BR312" i="2"/>
  <c r="BS312" i="2"/>
  <c r="BU312" i="2"/>
  <c r="BV312" i="2"/>
  <c r="BW312" i="2"/>
  <c r="BX312" i="2"/>
  <c r="BY312" i="2"/>
  <c r="BZ312" i="2"/>
  <c r="CA312" i="2"/>
  <c r="CB312" i="2"/>
  <c r="CC312" i="2"/>
  <c r="CD312" i="2"/>
  <c r="CF312" i="2"/>
  <c r="CG312" i="2"/>
  <c r="CH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AM312" i="2" s="1"/>
  <c r="DT312" i="2"/>
  <c r="DU312" i="2"/>
  <c r="DV312" i="2"/>
  <c r="D326" i="2"/>
  <c r="I326" i="2"/>
  <c r="J326" i="2"/>
  <c r="K326" i="2"/>
  <c r="M326" i="2"/>
  <c r="R326" i="2"/>
  <c r="S326" i="2"/>
  <c r="U326" i="2"/>
  <c r="V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Q326" i="2"/>
  <c r="BR326" i="2"/>
  <c r="BS326" i="2"/>
  <c r="BU326" i="2"/>
  <c r="BV326" i="2"/>
  <c r="BW326" i="2"/>
  <c r="BX326" i="2"/>
  <c r="BY326" i="2"/>
  <c r="BZ326" i="2"/>
  <c r="CA326" i="2"/>
  <c r="CB326" i="2"/>
  <c r="CC326" i="2"/>
  <c r="CD326" i="2"/>
  <c r="CF326" i="2"/>
  <c r="CG326" i="2"/>
  <c r="CH326" i="2"/>
  <c r="CJ326" i="2"/>
  <c r="CK326" i="2"/>
  <c r="CL326" i="2"/>
  <c r="CM326" i="2"/>
  <c r="CN326" i="2"/>
  <c r="CO326" i="2"/>
  <c r="CP326" i="2"/>
  <c r="CQ326" i="2"/>
  <c r="CR326" i="2"/>
  <c r="CS326" i="2"/>
  <c r="CU326" i="2"/>
  <c r="CV326" i="2"/>
  <c r="CW326" i="2"/>
  <c r="CY326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AM326" i="2" s="1"/>
  <c r="DT326" i="2"/>
  <c r="DU326" i="2"/>
  <c r="DV326" i="2"/>
  <c r="D327" i="2"/>
  <c r="I327" i="2"/>
  <c r="J327" i="2"/>
  <c r="K327" i="2"/>
  <c r="M327" i="2"/>
  <c r="R327" i="2"/>
  <c r="S327" i="2"/>
  <c r="U327" i="2"/>
  <c r="V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U327" i="2"/>
  <c r="CV327" i="2"/>
  <c r="CW327" i="2"/>
  <c r="CY327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AM327" i="2" s="1"/>
  <c r="DT327" i="2"/>
  <c r="DU327" i="2"/>
  <c r="DV327" i="2"/>
  <c r="D349" i="2"/>
  <c r="I349" i="2"/>
  <c r="J349" i="2"/>
  <c r="K349" i="2"/>
  <c r="M349" i="2"/>
  <c r="R349" i="2"/>
  <c r="S349" i="2"/>
  <c r="U349" i="2"/>
  <c r="V349" i="2"/>
  <c r="AY349" i="2"/>
  <c r="AZ349" i="2"/>
  <c r="BB349" i="2"/>
  <c r="BC349" i="2"/>
  <c r="BD349" i="2"/>
  <c r="BF349" i="2"/>
  <c r="BG349" i="2"/>
  <c r="BH349" i="2"/>
  <c r="BI349" i="2"/>
  <c r="BJ349" i="2"/>
  <c r="BK349" i="2"/>
  <c r="BL349" i="2"/>
  <c r="BM349" i="2"/>
  <c r="BN349" i="2"/>
  <c r="BO349" i="2"/>
  <c r="BQ349" i="2"/>
  <c r="BR349" i="2"/>
  <c r="BS349" i="2"/>
  <c r="BU349" i="2"/>
  <c r="BV349" i="2"/>
  <c r="BW349" i="2"/>
  <c r="BX349" i="2"/>
  <c r="BY349" i="2"/>
  <c r="BZ349" i="2"/>
  <c r="CA349" i="2"/>
  <c r="CB349" i="2"/>
  <c r="CC349" i="2"/>
  <c r="CD349" i="2"/>
  <c r="CF349" i="2"/>
  <c r="CG349" i="2"/>
  <c r="CH349" i="2"/>
  <c r="CJ349" i="2"/>
  <c r="CK349" i="2"/>
  <c r="CL349" i="2"/>
  <c r="CM349" i="2"/>
  <c r="CN349" i="2"/>
  <c r="CO349" i="2"/>
  <c r="CP349" i="2"/>
  <c r="CQ349" i="2"/>
  <c r="CR349" i="2"/>
  <c r="CS349" i="2"/>
  <c r="CU349" i="2"/>
  <c r="CV349" i="2"/>
  <c r="CW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AM349" i="2" s="1"/>
  <c r="DT349" i="2"/>
  <c r="DU349" i="2"/>
  <c r="DV349" i="2"/>
  <c r="D351" i="2"/>
  <c r="I351" i="2"/>
  <c r="J351" i="2"/>
  <c r="K351" i="2"/>
  <c r="M351" i="2"/>
  <c r="R351" i="2"/>
  <c r="S351" i="2"/>
  <c r="U351" i="2"/>
  <c r="V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AM351" i="2" s="1"/>
  <c r="DT351" i="2"/>
  <c r="DU351" i="2"/>
  <c r="DV351" i="2"/>
  <c r="D381" i="2"/>
  <c r="I381" i="2"/>
  <c r="J381" i="2"/>
  <c r="K381" i="2"/>
  <c r="M381" i="2"/>
  <c r="R381" i="2"/>
  <c r="S381" i="2"/>
  <c r="U381" i="2"/>
  <c r="V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F381" i="2"/>
  <c r="CG381" i="2"/>
  <c r="CH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AM381" i="2" s="1"/>
  <c r="DT381" i="2"/>
  <c r="DU381" i="2"/>
  <c r="DV381" i="2"/>
  <c r="D391" i="2"/>
  <c r="I391" i="2"/>
  <c r="J391" i="2"/>
  <c r="K391" i="2"/>
  <c r="M391" i="2"/>
  <c r="R391" i="2"/>
  <c r="S391" i="2"/>
  <c r="U391" i="2"/>
  <c r="V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AM391" i="2" s="1"/>
  <c r="DT391" i="2"/>
  <c r="DU391" i="2"/>
  <c r="DV391" i="2"/>
  <c r="D397" i="2"/>
  <c r="I397" i="2"/>
  <c r="J397" i="2"/>
  <c r="K397" i="2"/>
  <c r="M397" i="2"/>
  <c r="R397" i="2"/>
  <c r="S397" i="2"/>
  <c r="U397" i="2"/>
  <c r="V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Y397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AM397" i="2" s="1"/>
  <c r="DT397" i="2"/>
  <c r="DU397" i="2"/>
  <c r="DV397" i="2"/>
  <c r="D398" i="2"/>
  <c r="I398" i="2"/>
  <c r="J398" i="2"/>
  <c r="K398" i="2"/>
  <c r="M398" i="2"/>
  <c r="R398" i="2"/>
  <c r="S398" i="2"/>
  <c r="U398" i="2"/>
  <c r="V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F398" i="2"/>
  <c r="CG398" i="2"/>
  <c r="CH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AM398" i="2" s="1"/>
  <c r="DT398" i="2"/>
  <c r="DU398" i="2"/>
  <c r="DV398" i="2"/>
  <c r="D401" i="2"/>
  <c r="I401" i="2"/>
  <c r="J401" i="2"/>
  <c r="K401" i="2"/>
  <c r="M401" i="2"/>
  <c r="R401" i="2"/>
  <c r="S401" i="2"/>
  <c r="U401" i="2"/>
  <c r="V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F401" i="2"/>
  <c r="CG401" i="2"/>
  <c r="CH401" i="2"/>
  <c r="CJ401" i="2"/>
  <c r="CK401" i="2"/>
  <c r="CL401" i="2"/>
  <c r="CM401" i="2"/>
  <c r="CN401" i="2"/>
  <c r="CO401" i="2"/>
  <c r="CP401" i="2"/>
  <c r="CQ401" i="2"/>
  <c r="CR401" i="2"/>
  <c r="CS401" i="2"/>
  <c r="CU401" i="2"/>
  <c r="CV401" i="2"/>
  <c r="CW401" i="2"/>
  <c r="CY401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AM401" i="2" s="1"/>
  <c r="DT401" i="2"/>
  <c r="DU401" i="2"/>
  <c r="DV401" i="2"/>
  <c r="D407" i="2"/>
  <c r="I407" i="2"/>
  <c r="J407" i="2"/>
  <c r="K407" i="2"/>
  <c r="M407" i="2"/>
  <c r="R407" i="2"/>
  <c r="S407" i="2"/>
  <c r="U407" i="2"/>
  <c r="V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F407" i="2"/>
  <c r="CG407" i="2"/>
  <c r="CH407" i="2"/>
  <c r="CJ407" i="2"/>
  <c r="CK407" i="2"/>
  <c r="CL407" i="2"/>
  <c r="CM407" i="2"/>
  <c r="CN407" i="2"/>
  <c r="CO407" i="2"/>
  <c r="CP407" i="2"/>
  <c r="CQ407" i="2"/>
  <c r="CR407" i="2"/>
  <c r="CS407" i="2"/>
  <c r="CU407" i="2"/>
  <c r="CV407" i="2"/>
  <c r="CW407" i="2"/>
  <c r="CY407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AM407" i="2" s="1"/>
  <c r="DT407" i="2"/>
  <c r="DU407" i="2"/>
  <c r="DV407" i="2"/>
  <c r="D408" i="2"/>
  <c r="I408" i="2"/>
  <c r="J408" i="2"/>
  <c r="K408" i="2"/>
  <c r="M408" i="2"/>
  <c r="R408" i="2"/>
  <c r="S408" i="2"/>
  <c r="U408" i="2"/>
  <c r="V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Q408" i="2"/>
  <c r="BR408" i="2"/>
  <c r="BS408" i="2"/>
  <c r="BU408" i="2"/>
  <c r="BV408" i="2"/>
  <c r="BW408" i="2"/>
  <c r="BX408" i="2"/>
  <c r="BY408" i="2"/>
  <c r="BZ408" i="2"/>
  <c r="CA408" i="2"/>
  <c r="CB408" i="2"/>
  <c r="CC408" i="2"/>
  <c r="CD408" i="2"/>
  <c r="CF408" i="2"/>
  <c r="CG408" i="2"/>
  <c r="CH408" i="2"/>
  <c r="CJ408" i="2"/>
  <c r="CK408" i="2"/>
  <c r="CL408" i="2"/>
  <c r="CM408" i="2"/>
  <c r="CN408" i="2"/>
  <c r="CO408" i="2"/>
  <c r="CP408" i="2"/>
  <c r="CQ408" i="2"/>
  <c r="CR408" i="2"/>
  <c r="CS408" i="2"/>
  <c r="CU408" i="2"/>
  <c r="CV408" i="2"/>
  <c r="CW408" i="2"/>
  <c r="CY408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AM408" i="2" s="1"/>
  <c r="DT408" i="2"/>
  <c r="DU408" i="2"/>
  <c r="DV408" i="2"/>
  <c r="D412" i="2"/>
  <c r="I412" i="2"/>
  <c r="J412" i="2"/>
  <c r="K412" i="2"/>
  <c r="M412" i="2"/>
  <c r="R412" i="2"/>
  <c r="S412" i="2"/>
  <c r="U412" i="2"/>
  <c r="V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F412" i="2"/>
  <c r="CG412" i="2"/>
  <c r="CH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AM412" i="2" s="1"/>
  <c r="DT412" i="2"/>
  <c r="DU412" i="2"/>
  <c r="DV412" i="2"/>
  <c r="D416" i="2"/>
  <c r="I416" i="2"/>
  <c r="J416" i="2"/>
  <c r="K416" i="2"/>
  <c r="M416" i="2"/>
  <c r="R416" i="2"/>
  <c r="S416" i="2"/>
  <c r="U416" i="2"/>
  <c r="V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Q416" i="2"/>
  <c r="BR416" i="2"/>
  <c r="BS416" i="2"/>
  <c r="BU416" i="2"/>
  <c r="BV416" i="2"/>
  <c r="BW416" i="2"/>
  <c r="BX416" i="2"/>
  <c r="BY416" i="2"/>
  <c r="BZ416" i="2"/>
  <c r="CA416" i="2"/>
  <c r="CB416" i="2"/>
  <c r="CC416" i="2"/>
  <c r="CD416" i="2"/>
  <c r="CF416" i="2"/>
  <c r="CG416" i="2"/>
  <c r="CH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Y416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AM416" i="2" s="1"/>
  <c r="DT416" i="2"/>
  <c r="DU416" i="2"/>
  <c r="DV416" i="2"/>
  <c r="D421" i="2"/>
  <c r="I421" i="2"/>
  <c r="J421" i="2"/>
  <c r="K421" i="2"/>
  <c r="M421" i="2"/>
  <c r="R421" i="2"/>
  <c r="S421" i="2"/>
  <c r="U421" i="2"/>
  <c r="V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Q421" i="2"/>
  <c r="BR421" i="2"/>
  <c r="BS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U421" i="2"/>
  <c r="CV421" i="2"/>
  <c r="CW421" i="2"/>
  <c r="CY421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AM421" i="2" s="1"/>
  <c r="DT421" i="2"/>
  <c r="DU421" i="2"/>
  <c r="DV421" i="2"/>
  <c r="D460" i="2"/>
  <c r="I460" i="2"/>
  <c r="J460" i="2"/>
  <c r="K460" i="2"/>
  <c r="M460" i="2"/>
  <c r="R460" i="2"/>
  <c r="S460" i="2"/>
  <c r="U460" i="2"/>
  <c r="V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Q460" i="2"/>
  <c r="BR460" i="2"/>
  <c r="BS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U460" i="2"/>
  <c r="CV460" i="2"/>
  <c r="CW460" i="2"/>
  <c r="CY460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AM460" i="2" s="1"/>
  <c r="DT460" i="2"/>
  <c r="DU460" i="2"/>
  <c r="DV460" i="2"/>
  <c r="D461" i="2"/>
  <c r="I461" i="2"/>
  <c r="J461" i="2"/>
  <c r="K461" i="2"/>
  <c r="M461" i="2"/>
  <c r="R461" i="2"/>
  <c r="S461" i="2"/>
  <c r="U461" i="2"/>
  <c r="V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U461" i="2"/>
  <c r="CV461" i="2"/>
  <c r="CW461" i="2"/>
  <c r="CY461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AM461" i="2" s="1"/>
  <c r="DT461" i="2"/>
  <c r="DU461" i="2"/>
  <c r="DV461" i="2"/>
  <c r="D467" i="2"/>
  <c r="I467" i="2"/>
  <c r="J467" i="2"/>
  <c r="K467" i="2"/>
  <c r="M467" i="2"/>
  <c r="R467" i="2"/>
  <c r="S467" i="2"/>
  <c r="U467" i="2"/>
  <c r="V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F467" i="2"/>
  <c r="CG467" i="2"/>
  <c r="CH467" i="2"/>
  <c r="CJ467" i="2"/>
  <c r="CK467" i="2"/>
  <c r="CL467" i="2"/>
  <c r="CM467" i="2"/>
  <c r="CN467" i="2"/>
  <c r="CO467" i="2"/>
  <c r="CP467" i="2"/>
  <c r="CQ467" i="2"/>
  <c r="CR467" i="2"/>
  <c r="CS467" i="2"/>
  <c r="CU467" i="2"/>
  <c r="CV467" i="2"/>
  <c r="CW467" i="2"/>
  <c r="CY467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AM467" i="2" s="1"/>
  <c r="DT467" i="2"/>
  <c r="DU467" i="2"/>
  <c r="DV467" i="2"/>
  <c r="D509" i="2"/>
  <c r="I509" i="2"/>
  <c r="J509" i="2"/>
  <c r="K509" i="2"/>
  <c r="M509" i="2"/>
  <c r="R509" i="2"/>
  <c r="S509" i="2"/>
  <c r="U509" i="2"/>
  <c r="V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U509" i="2"/>
  <c r="CV509" i="2"/>
  <c r="CW509" i="2"/>
  <c r="CY509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AM509" i="2" s="1"/>
  <c r="DT509" i="2"/>
  <c r="DU509" i="2"/>
  <c r="DV509" i="2"/>
  <c r="D512" i="2"/>
  <c r="I512" i="2"/>
  <c r="J512" i="2"/>
  <c r="K512" i="2"/>
  <c r="M512" i="2"/>
  <c r="R512" i="2"/>
  <c r="S512" i="2"/>
  <c r="U512" i="2"/>
  <c r="V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Q512" i="2"/>
  <c r="BR512" i="2"/>
  <c r="BS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U512" i="2"/>
  <c r="CV512" i="2"/>
  <c r="CW512" i="2"/>
  <c r="CY512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AM512" i="2" s="1"/>
  <c r="DT512" i="2"/>
  <c r="DU512" i="2"/>
  <c r="DV512" i="2"/>
  <c r="D522" i="2"/>
  <c r="I522" i="2"/>
  <c r="J522" i="2"/>
  <c r="K522" i="2"/>
  <c r="M522" i="2"/>
  <c r="R522" i="2"/>
  <c r="S522" i="2"/>
  <c r="U522" i="2"/>
  <c r="V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Q522" i="2"/>
  <c r="BR522" i="2"/>
  <c r="BS522" i="2"/>
  <c r="BU522" i="2"/>
  <c r="BV522" i="2"/>
  <c r="BW522" i="2"/>
  <c r="BX522" i="2"/>
  <c r="BY522" i="2"/>
  <c r="BZ522" i="2"/>
  <c r="CA522" i="2"/>
  <c r="CB522" i="2"/>
  <c r="CC522" i="2"/>
  <c r="CD522" i="2"/>
  <c r="CF522" i="2"/>
  <c r="CG522" i="2"/>
  <c r="CH522" i="2"/>
  <c r="CJ522" i="2"/>
  <c r="CK522" i="2"/>
  <c r="CL522" i="2"/>
  <c r="CM522" i="2"/>
  <c r="CN522" i="2"/>
  <c r="CO522" i="2"/>
  <c r="CP522" i="2"/>
  <c r="CQ522" i="2"/>
  <c r="CR522" i="2"/>
  <c r="CS522" i="2"/>
  <c r="CU522" i="2"/>
  <c r="CV522" i="2"/>
  <c r="CW522" i="2"/>
  <c r="CY522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AM522" i="2" s="1"/>
  <c r="DT522" i="2"/>
  <c r="DU522" i="2"/>
  <c r="DV522" i="2"/>
  <c r="D532" i="2"/>
  <c r="I532" i="2"/>
  <c r="J532" i="2"/>
  <c r="K532" i="2"/>
  <c r="M532" i="2"/>
  <c r="R532" i="2"/>
  <c r="S532" i="2"/>
  <c r="U532" i="2"/>
  <c r="V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CY532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AM532" i="2" s="1"/>
  <c r="DT532" i="2"/>
  <c r="DU532" i="2"/>
  <c r="DV532" i="2"/>
  <c r="D534" i="2"/>
  <c r="I534" i="2"/>
  <c r="J534" i="2"/>
  <c r="K534" i="2"/>
  <c r="M534" i="2"/>
  <c r="R534" i="2"/>
  <c r="S534" i="2"/>
  <c r="U534" i="2"/>
  <c r="V534" i="2"/>
  <c r="AY534" i="2"/>
  <c r="AZ534" i="2"/>
  <c r="BB534" i="2"/>
  <c r="BC534" i="2"/>
  <c r="BD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U534" i="2"/>
  <c r="CV534" i="2"/>
  <c r="CW534" i="2"/>
  <c r="CY534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AM534" i="2" s="1"/>
  <c r="DT534" i="2"/>
  <c r="DU534" i="2"/>
  <c r="DV534" i="2"/>
  <c r="D538" i="2"/>
  <c r="I538" i="2"/>
  <c r="J538" i="2"/>
  <c r="K538" i="2"/>
  <c r="M538" i="2"/>
  <c r="R538" i="2"/>
  <c r="S538" i="2"/>
  <c r="U538" i="2"/>
  <c r="V538" i="2"/>
  <c r="AY538" i="2"/>
  <c r="AZ538" i="2"/>
  <c r="BB538" i="2"/>
  <c r="BC538" i="2"/>
  <c r="BD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U538" i="2"/>
  <c r="CV538" i="2"/>
  <c r="CW538" i="2"/>
  <c r="CY538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AM538" i="2" s="1"/>
  <c r="DT538" i="2"/>
  <c r="DU538" i="2"/>
  <c r="DV538" i="2"/>
  <c r="D543" i="2"/>
  <c r="I543" i="2"/>
  <c r="J543" i="2"/>
  <c r="K543" i="2"/>
  <c r="M543" i="2"/>
  <c r="R543" i="2"/>
  <c r="S543" i="2"/>
  <c r="U543" i="2"/>
  <c r="V543" i="2"/>
  <c r="AY543" i="2"/>
  <c r="AZ543" i="2"/>
  <c r="BB543" i="2"/>
  <c r="BC543" i="2"/>
  <c r="BD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U543" i="2"/>
  <c r="CV543" i="2"/>
  <c r="CW543" i="2"/>
  <c r="CY543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AM543" i="2" s="1"/>
  <c r="DT543" i="2"/>
  <c r="DU543" i="2"/>
  <c r="DV543" i="2"/>
  <c r="D547" i="2"/>
  <c r="I547" i="2"/>
  <c r="J547" i="2"/>
  <c r="K547" i="2"/>
  <c r="M547" i="2"/>
  <c r="R547" i="2"/>
  <c r="S547" i="2"/>
  <c r="U547" i="2"/>
  <c r="V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U547" i="2"/>
  <c r="CV547" i="2"/>
  <c r="CW547" i="2"/>
  <c r="CY547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AM547" i="2" s="1"/>
  <c r="DT547" i="2"/>
  <c r="DU547" i="2"/>
  <c r="DV547" i="2"/>
  <c r="D556" i="2"/>
  <c r="I556" i="2"/>
  <c r="J556" i="2"/>
  <c r="K556" i="2"/>
  <c r="M556" i="2"/>
  <c r="R556" i="2"/>
  <c r="S556" i="2"/>
  <c r="U556" i="2"/>
  <c r="V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CR556" i="2"/>
  <c r="CS556" i="2"/>
  <c r="CT556" i="2"/>
  <c r="CU556" i="2"/>
  <c r="CV556" i="2"/>
  <c r="CW556" i="2"/>
  <c r="CX556" i="2"/>
  <c r="CY556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AM556" i="2" s="1"/>
  <c r="DT556" i="2"/>
  <c r="DU556" i="2"/>
  <c r="DV556" i="2"/>
  <c r="D566" i="2"/>
  <c r="I566" i="2"/>
  <c r="J566" i="2"/>
  <c r="K566" i="2"/>
  <c r="M566" i="2"/>
  <c r="R566" i="2"/>
  <c r="S566" i="2"/>
  <c r="U566" i="2"/>
  <c r="V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CF566" i="2"/>
  <c r="CG566" i="2"/>
  <c r="CH566" i="2"/>
  <c r="CJ566" i="2"/>
  <c r="CK566" i="2"/>
  <c r="CL566" i="2"/>
  <c r="CM566" i="2"/>
  <c r="CN566" i="2"/>
  <c r="CO566" i="2"/>
  <c r="CP566" i="2"/>
  <c r="CQ566" i="2"/>
  <c r="CR566" i="2"/>
  <c r="CS566" i="2"/>
  <c r="CU566" i="2"/>
  <c r="CV566" i="2"/>
  <c r="CW566" i="2"/>
  <c r="CY566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DS566" i="2"/>
  <c r="AM566" i="2" s="1"/>
  <c r="DT566" i="2"/>
  <c r="DU566" i="2"/>
  <c r="DV566" i="2"/>
  <c r="D567" i="2"/>
  <c r="I567" i="2"/>
  <c r="J567" i="2"/>
  <c r="K567" i="2"/>
  <c r="M567" i="2"/>
  <c r="R567" i="2"/>
  <c r="S567" i="2"/>
  <c r="U567" i="2"/>
  <c r="V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V567" i="2"/>
  <c r="CW567" i="2"/>
  <c r="CX567" i="2"/>
  <c r="CY567" i="2"/>
  <c r="CZ567" i="2"/>
  <c r="DA567" i="2"/>
  <c r="DB567" i="2"/>
  <c r="DC567" i="2"/>
  <c r="DD567" i="2"/>
  <c r="DE567" i="2"/>
  <c r="DF567" i="2"/>
  <c r="DG567" i="2"/>
  <c r="DH567" i="2"/>
  <c r="DI567" i="2"/>
  <c r="DJ567" i="2"/>
  <c r="DK567" i="2"/>
  <c r="DL567" i="2"/>
  <c r="DM567" i="2"/>
  <c r="DN567" i="2"/>
  <c r="DO567" i="2"/>
  <c r="DP567" i="2"/>
  <c r="DQ567" i="2"/>
  <c r="DR567" i="2"/>
  <c r="DS567" i="2"/>
  <c r="AM567" i="2" s="1"/>
  <c r="DT567" i="2"/>
  <c r="DU567" i="2"/>
  <c r="DV567" i="2"/>
  <c r="D569" i="2"/>
  <c r="I569" i="2"/>
  <c r="J569" i="2"/>
  <c r="K569" i="2"/>
  <c r="M569" i="2"/>
  <c r="R569" i="2"/>
  <c r="S569" i="2"/>
  <c r="U569" i="2"/>
  <c r="V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CE569" i="2"/>
  <c r="CF569" i="2"/>
  <c r="CG569" i="2"/>
  <c r="CH569" i="2"/>
  <c r="CI569" i="2"/>
  <c r="CJ569" i="2"/>
  <c r="CK569" i="2"/>
  <c r="CL569" i="2"/>
  <c r="CM569" i="2"/>
  <c r="CN569" i="2"/>
  <c r="CO569" i="2"/>
  <c r="CP569" i="2"/>
  <c r="CQ569" i="2"/>
  <c r="CR569" i="2"/>
  <c r="CS569" i="2"/>
  <c r="CT569" i="2"/>
  <c r="CU569" i="2"/>
  <c r="CV569" i="2"/>
  <c r="CW569" i="2"/>
  <c r="CX569" i="2"/>
  <c r="CY569" i="2"/>
  <c r="CZ569" i="2"/>
  <c r="DA569" i="2"/>
  <c r="DB569" i="2"/>
  <c r="DC569" i="2"/>
  <c r="DD569" i="2"/>
  <c r="DE569" i="2"/>
  <c r="DF569" i="2"/>
  <c r="DG569" i="2"/>
  <c r="DH569" i="2"/>
  <c r="DI569" i="2"/>
  <c r="DJ569" i="2"/>
  <c r="DK569" i="2"/>
  <c r="DL569" i="2"/>
  <c r="DM569" i="2"/>
  <c r="DN569" i="2"/>
  <c r="DO569" i="2"/>
  <c r="DP569" i="2"/>
  <c r="DQ569" i="2"/>
  <c r="DR569" i="2"/>
  <c r="DS569" i="2"/>
  <c r="AM569" i="2" s="1"/>
  <c r="DT569" i="2"/>
  <c r="DU569" i="2"/>
  <c r="DV569" i="2"/>
  <c r="D583" i="2"/>
  <c r="I583" i="2"/>
  <c r="J583" i="2"/>
  <c r="K583" i="2"/>
  <c r="M583" i="2"/>
  <c r="R583" i="2"/>
  <c r="S583" i="2"/>
  <c r="U583" i="2"/>
  <c r="V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CE583" i="2"/>
  <c r="CF583" i="2"/>
  <c r="CG583" i="2"/>
  <c r="CH583" i="2"/>
  <c r="CI583" i="2"/>
  <c r="CJ583" i="2"/>
  <c r="CK583" i="2"/>
  <c r="CL583" i="2"/>
  <c r="CM583" i="2"/>
  <c r="CN583" i="2"/>
  <c r="CO583" i="2"/>
  <c r="CP583" i="2"/>
  <c r="CQ583" i="2"/>
  <c r="CR583" i="2"/>
  <c r="CS583" i="2"/>
  <c r="CT583" i="2"/>
  <c r="CU583" i="2"/>
  <c r="CV583" i="2"/>
  <c r="CW583" i="2"/>
  <c r="CX583" i="2"/>
  <c r="CY583" i="2"/>
  <c r="CZ583" i="2"/>
  <c r="DA583" i="2"/>
  <c r="DB583" i="2"/>
  <c r="DC583" i="2"/>
  <c r="DD583" i="2"/>
  <c r="DE583" i="2"/>
  <c r="DF583" i="2"/>
  <c r="DG583" i="2"/>
  <c r="DH583" i="2"/>
  <c r="DI583" i="2"/>
  <c r="DJ583" i="2"/>
  <c r="DK583" i="2"/>
  <c r="DL583" i="2"/>
  <c r="DM583" i="2"/>
  <c r="DN583" i="2"/>
  <c r="DO583" i="2"/>
  <c r="DP583" i="2"/>
  <c r="DQ583" i="2"/>
  <c r="DR583" i="2"/>
  <c r="DS583" i="2"/>
  <c r="AM583" i="2" s="1"/>
  <c r="DT583" i="2"/>
  <c r="DU583" i="2"/>
  <c r="DV583" i="2"/>
  <c r="D584" i="2"/>
  <c r="I584" i="2"/>
  <c r="J584" i="2"/>
  <c r="K584" i="2"/>
  <c r="M584" i="2"/>
  <c r="R584" i="2"/>
  <c r="S584" i="2"/>
  <c r="U584" i="2"/>
  <c r="V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CE584" i="2"/>
  <c r="CF584" i="2"/>
  <c r="CG584" i="2"/>
  <c r="CH584" i="2"/>
  <c r="CI584" i="2"/>
  <c r="CJ584" i="2"/>
  <c r="CK584" i="2"/>
  <c r="CL584" i="2"/>
  <c r="CM584" i="2"/>
  <c r="CN584" i="2"/>
  <c r="CO584" i="2"/>
  <c r="CP584" i="2"/>
  <c r="CQ584" i="2"/>
  <c r="CR584" i="2"/>
  <c r="CS584" i="2"/>
  <c r="CT584" i="2"/>
  <c r="CU584" i="2"/>
  <c r="CV584" i="2"/>
  <c r="CW584" i="2"/>
  <c r="CX584" i="2"/>
  <c r="CY584" i="2"/>
  <c r="CZ584" i="2"/>
  <c r="DA584" i="2"/>
  <c r="DB584" i="2"/>
  <c r="DC584" i="2"/>
  <c r="DD584" i="2"/>
  <c r="DE584" i="2"/>
  <c r="DF584" i="2"/>
  <c r="DG584" i="2"/>
  <c r="DH584" i="2"/>
  <c r="DI584" i="2"/>
  <c r="DJ584" i="2"/>
  <c r="DK584" i="2"/>
  <c r="DL584" i="2"/>
  <c r="DM584" i="2"/>
  <c r="DN584" i="2"/>
  <c r="DO584" i="2"/>
  <c r="DP584" i="2"/>
  <c r="DQ584" i="2"/>
  <c r="DR584" i="2"/>
  <c r="DS584" i="2"/>
  <c r="AM584" i="2" s="1"/>
  <c r="DT584" i="2"/>
  <c r="DU584" i="2"/>
  <c r="DV584" i="2"/>
  <c r="D586" i="2"/>
  <c r="I586" i="2"/>
  <c r="J586" i="2"/>
  <c r="K586" i="2"/>
  <c r="M586" i="2"/>
  <c r="R586" i="2"/>
  <c r="S586" i="2"/>
  <c r="U586" i="2"/>
  <c r="V586" i="2"/>
  <c r="AY586" i="2"/>
  <c r="AZ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CE586" i="2"/>
  <c r="CF586" i="2"/>
  <c r="CG586" i="2"/>
  <c r="CH586" i="2"/>
  <c r="CI586" i="2"/>
  <c r="CJ586" i="2"/>
  <c r="CK586" i="2"/>
  <c r="CL586" i="2"/>
  <c r="CM586" i="2"/>
  <c r="CN586" i="2"/>
  <c r="CO586" i="2"/>
  <c r="CP586" i="2"/>
  <c r="CQ586" i="2"/>
  <c r="CR586" i="2"/>
  <c r="CS586" i="2"/>
  <c r="CT586" i="2"/>
  <c r="CU586" i="2"/>
  <c r="CV586" i="2"/>
  <c r="CW586" i="2"/>
  <c r="CX586" i="2"/>
  <c r="CY586" i="2"/>
  <c r="CZ586" i="2"/>
  <c r="DA586" i="2"/>
  <c r="DB586" i="2"/>
  <c r="DC586" i="2"/>
  <c r="DD586" i="2"/>
  <c r="DE586" i="2"/>
  <c r="DF586" i="2"/>
  <c r="DG586" i="2"/>
  <c r="DH586" i="2"/>
  <c r="DI586" i="2"/>
  <c r="DJ586" i="2"/>
  <c r="DK586" i="2"/>
  <c r="DL586" i="2"/>
  <c r="DM586" i="2"/>
  <c r="DN586" i="2"/>
  <c r="DO586" i="2"/>
  <c r="DP586" i="2"/>
  <c r="DQ586" i="2"/>
  <c r="DR586" i="2"/>
  <c r="DS586" i="2"/>
  <c r="AM586" i="2" s="1"/>
  <c r="DT586" i="2"/>
  <c r="DU586" i="2"/>
  <c r="DV586" i="2"/>
  <c r="D587" i="2"/>
  <c r="I587" i="2"/>
  <c r="J587" i="2"/>
  <c r="K587" i="2"/>
  <c r="M587" i="2"/>
  <c r="R587" i="2"/>
  <c r="S587" i="2"/>
  <c r="U587" i="2"/>
  <c r="V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U587" i="2"/>
  <c r="CV587" i="2"/>
  <c r="CW587" i="2"/>
  <c r="CX587" i="2"/>
  <c r="CY587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DS587" i="2"/>
  <c r="AM587" i="2" s="1"/>
  <c r="DT587" i="2"/>
  <c r="DU587" i="2"/>
  <c r="DV587" i="2"/>
  <c r="D592" i="2"/>
  <c r="I592" i="2"/>
  <c r="J592" i="2"/>
  <c r="K592" i="2"/>
  <c r="M592" i="2"/>
  <c r="R592" i="2"/>
  <c r="S592" i="2"/>
  <c r="U592" i="2"/>
  <c r="V592" i="2"/>
  <c r="AY592" i="2"/>
  <c r="AZ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CE592" i="2"/>
  <c r="CF592" i="2"/>
  <c r="CG592" i="2"/>
  <c r="CH592" i="2"/>
  <c r="CI592" i="2"/>
  <c r="CJ592" i="2"/>
  <c r="CK592" i="2"/>
  <c r="CL592" i="2"/>
  <c r="CM592" i="2"/>
  <c r="CN592" i="2"/>
  <c r="CO592" i="2"/>
  <c r="CP592" i="2"/>
  <c r="CQ592" i="2"/>
  <c r="CR592" i="2"/>
  <c r="CS592" i="2"/>
  <c r="CT592" i="2"/>
  <c r="CU592" i="2"/>
  <c r="CV592" i="2"/>
  <c r="CW592" i="2"/>
  <c r="CX592" i="2"/>
  <c r="CY592" i="2"/>
  <c r="CZ592" i="2"/>
  <c r="DA592" i="2"/>
  <c r="DB592" i="2"/>
  <c r="DC592" i="2"/>
  <c r="DD592" i="2"/>
  <c r="DE592" i="2"/>
  <c r="DF592" i="2"/>
  <c r="DG592" i="2"/>
  <c r="DH592" i="2"/>
  <c r="DI592" i="2"/>
  <c r="DJ592" i="2"/>
  <c r="DK592" i="2"/>
  <c r="DL592" i="2"/>
  <c r="DM592" i="2"/>
  <c r="DN592" i="2"/>
  <c r="DO592" i="2"/>
  <c r="DP592" i="2"/>
  <c r="DQ592" i="2"/>
  <c r="DR592" i="2"/>
  <c r="DS592" i="2"/>
  <c r="AM592" i="2" s="1"/>
  <c r="DT592" i="2"/>
  <c r="DU592" i="2"/>
  <c r="DV592" i="2"/>
  <c r="D604" i="2"/>
  <c r="I604" i="2"/>
  <c r="J604" i="2"/>
  <c r="K604" i="2"/>
  <c r="M604" i="2"/>
  <c r="R604" i="2"/>
  <c r="S604" i="2"/>
  <c r="U604" i="2"/>
  <c r="V604" i="2"/>
  <c r="AY604" i="2"/>
  <c r="AZ604" i="2"/>
  <c r="BB604" i="2"/>
  <c r="BC604" i="2"/>
  <c r="BD604" i="2"/>
  <c r="BF604" i="2"/>
  <c r="BG604" i="2"/>
  <c r="BH604" i="2"/>
  <c r="BI604" i="2"/>
  <c r="BJ604" i="2"/>
  <c r="BK604" i="2"/>
  <c r="BL604" i="2"/>
  <c r="BM604" i="2"/>
  <c r="BN604" i="2"/>
  <c r="BO604" i="2"/>
  <c r="BQ604" i="2"/>
  <c r="BR604" i="2"/>
  <c r="BS604" i="2"/>
  <c r="BU604" i="2"/>
  <c r="BV604" i="2"/>
  <c r="BW604" i="2"/>
  <c r="BX604" i="2"/>
  <c r="BY604" i="2"/>
  <c r="BZ604" i="2"/>
  <c r="CA604" i="2"/>
  <c r="CB604" i="2"/>
  <c r="CC604" i="2"/>
  <c r="CD604" i="2"/>
  <c r="CF604" i="2"/>
  <c r="CG604" i="2"/>
  <c r="CH604" i="2"/>
  <c r="CJ604" i="2"/>
  <c r="CK604" i="2"/>
  <c r="CL604" i="2"/>
  <c r="CM604" i="2"/>
  <c r="CN604" i="2"/>
  <c r="CO604" i="2"/>
  <c r="CP604" i="2"/>
  <c r="CQ604" i="2"/>
  <c r="CR604" i="2"/>
  <c r="CS604" i="2"/>
  <c r="CU604" i="2"/>
  <c r="CV604" i="2"/>
  <c r="CW604" i="2"/>
  <c r="CY604" i="2"/>
  <c r="CZ604" i="2"/>
  <c r="DA604" i="2"/>
  <c r="DB604" i="2"/>
  <c r="DC604" i="2"/>
  <c r="DD604" i="2"/>
  <c r="DE604" i="2"/>
  <c r="DF604" i="2"/>
  <c r="DG604" i="2"/>
  <c r="DH604" i="2"/>
  <c r="DI604" i="2"/>
  <c r="DJ604" i="2"/>
  <c r="DK604" i="2"/>
  <c r="DL604" i="2"/>
  <c r="DM604" i="2"/>
  <c r="DN604" i="2"/>
  <c r="DO604" i="2"/>
  <c r="DP604" i="2"/>
  <c r="DQ604" i="2"/>
  <c r="DR604" i="2"/>
  <c r="DS604" i="2"/>
  <c r="AM604" i="2" s="1"/>
  <c r="DT604" i="2"/>
  <c r="DU604" i="2"/>
  <c r="DV604" i="2"/>
  <c r="D605" i="2"/>
  <c r="I605" i="2"/>
  <c r="J605" i="2"/>
  <c r="K605" i="2"/>
  <c r="M605" i="2"/>
  <c r="R605" i="2"/>
  <c r="S605" i="2"/>
  <c r="U605" i="2"/>
  <c r="V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CF605" i="2"/>
  <c r="CG605" i="2"/>
  <c r="CH605" i="2"/>
  <c r="CJ605" i="2"/>
  <c r="CK605" i="2"/>
  <c r="CL605" i="2"/>
  <c r="CM605" i="2"/>
  <c r="CN605" i="2"/>
  <c r="CO605" i="2"/>
  <c r="CP605" i="2"/>
  <c r="CQ605" i="2"/>
  <c r="CR605" i="2"/>
  <c r="CS605" i="2"/>
  <c r="CT605" i="2"/>
  <c r="CU605" i="2"/>
  <c r="CV605" i="2"/>
  <c r="CW605" i="2"/>
  <c r="CX605" i="2"/>
  <c r="CY605" i="2"/>
  <c r="CZ605" i="2"/>
  <c r="DA605" i="2"/>
  <c r="DB605" i="2"/>
  <c r="DC605" i="2"/>
  <c r="DD605" i="2"/>
  <c r="DE605" i="2"/>
  <c r="DF605" i="2"/>
  <c r="DG605" i="2"/>
  <c r="DH605" i="2"/>
  <c r="DI605" i="2"/>
  <c r="DJ605" i="2"/>
  <c r="DK605" i="2"/>
  <c r="DL605" i="2"/>
  <c r="DM605" i="2"/>
  <c r="DN605" i="2"/>
  <c r="DO605" i="2"/>
  <c r="DP605" i="2"/>
  <c r="DQ605" i="2"/>
  <c r="DR605" i="2"/>
  <c r="DS605" i="2"/>
  <c r="AM605" i="2" s="1"/>
  <c r="DT605" i="2"/>
  <c r="DU605" i="2"/>
  <c r="DV605" i="2"/>
  <c r="D610" i="2"/>
  <c r="I610" i="2"/>
  <c r="J610" i="2"/>
  <c r="K610" i="2"/>
  <c r="M610" i="2"/>
  <c r="R610" i="2"/>
  <c r="S610" i="2"/>
  <c r="U610" i="2"/>
  <c r="V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CE610" i="2"/>
  <c r="CF610" i="2"/>
  <c r="CG610" i="2"/>
  <c r="CH610" i="2"/>
  <c r="CI610" i="2"/>
  <c r="CJ610" i="2"/>
  <c r="CK610" i="2"/>
  <c r="CL610" i="2"/>
  <c r="CM610" i="2"/>
  <c r="CN610" i="2"/>
  <c r="CO610" i="2"/>
  <c r="CP610" i="2"/>
  <c r="CQ610" i="2"/>
  <c r="CR610" i="2"/>
  <c r="CS610" i="2"/>
  <c r="CT610" i="2"/>
  <c r="CU610" i="2"/>
  <c r="CV610" i="2"/>
  <c r="CW610" i="2"/>
  <c r="CX610" i="2"/>
  <c r="CY610" i="2"/>
  <c r="CZ610" i="2"/>
  <c r="DA610" i="2"/>
  <c r="DB610" i="2"/>
  <c r="DC610" i="2"/>
  <c r="DD610" i="2"/>
  <c r="DE610" i="2"/>
  <c r="DF610" i="2"/>
  <c r="DG610" i="2"/>
  <c r="DH610" i="2"/>
  <c r="DI610" i="2"/>
  <c r="DJ610" i="2"/>
  <c r="DK610" i="2"/>
  <c r="DL610" i="2"/>
  <c r="DM610" i="2"/>
  <c r="DN610" i="2"/>
  <c r="DO610" i="2"/>
  <c r="DP610" i="2"/>
  <c r="DQ610" i="2"/>
  <c r="DR610" i="2"/>
  <c r="DS610" i="2"/>
  <c r="AM610" i="2" s="1"/>
  <c r="DT610" i="2"/>
  <c r="DU610" i="2"/>
  <c r="DV610" i="2"/>
  <c r="D611" i="2"/>
  <c r="I611" i="2"/>
  <c r="J611" i="2"/>
  <c r="K611" i="2"/>
  <c r="M611" i="2"/>
  <c r="R611" i="2"/>
  <c r="S611" i="2"/>
  <c r="U611" i="2"/>
  <c r="V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CD611" i="2"/>
  <c r="CE611" i="2"/>
  <c r="CF611" i="2"/>
  <c r="CG611" i="2"/>
  <c r="CH611" i="2"/>
  <c r="CI611" i="2"/>
  <c r="CJ611" i="2"/>
  <c r="CK611" i="2"/>
  <c r="CL611" i="2"/>
  <c r="CM611" i="2"/>
  <c r="CN611" i="2"/>
  <c r="CO611" i="2"/>
  <c r="CP611" i="2"/>
  <c r="CQ611" i="2"/>
  <c r="CR611" i="2"/>
  <c r="CS611" i="2"/>
  <c r="CT611" i="2"/>
  <c r="CU611" i="2"/>
  <c r="CV611" i="2"/>
  <c r="CW611" i="2"/>
  <c r="CX611" i="2"/>
  <c r="CY611" i="2"/>
  <c r="CZ611" i="2"/>
  <c r="DA611" i="2"/>
  <c r="DB611" i="2"/>
  <c r="DC611" i="2"/>
  <c r="DD611" i="2"/>
  <c r="DE611" i="2"/>
  <c r="DF611" i="2"/>
  <c r="DG611" i="2"/>
  <c r="DH611" i="2"/>
  <c r="DI611" i="2"/>
  <c r="DJ611" i="2"/>
  <c r="DK611" i="2"/>
  <c r="DL611" i="2"/>
  <c r="DM611" i="2"/>
  <c r="DN611" i="2"/>
  <c r="DO611" i="2"/>
  <c r="DP611" i="2"/>
  <c r="DQ611" i="2"/>
  <c r="DR611" i="2"/>
  <c r="DS611" i="2"/>
  <c r="AM611" i="2" s="1"/>
  <c r="DT611" i="2"/>
  <c r="DU611" i="2"/>
  <c r="DV611" i="2"/>
  <c r="D613" i="2"/>
  <c r="I613" i="2"/>
  <c r="J613" i="2"/>
  <c r="K613" i="2"/>
  <c r="M613" i="2"/>
  <c r="R613" i="2"/>
  <c r="S613" i="2"/>
  <c r="U613" i="2"/>
  <c r="V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CE613" i="2"/>
  <c r="CF613" i="2"/>
  <c r="CG613" i="2"/>
  <c r="CH613" i="2"/>
  <c r="CI613" i="2"/>
  <c r="CJ613" i="2"/>
  <c r="CK613" i="2"/>
  <c r="CL613" i="2"/>
  <c r="CM613" i="2"/>
  <c r="CN613" i="2"/>
  <c r="CO613" i="2"/>
  <c r="CP613" i="2"/>
  <c r="CQ613" i="2"/>
  <c r="CR613" i="2"/>
  <c r="CS613" i="2"/>
  <c r="CT613" i="2"/>
  <c r="CU613" i="2"/>
  <c r="CV613" i="2"/>
  <c r="CW613" i="2"/>
  <c r="CX613" i="2"/>
  <c r="CY613" i="2"/>
  <c r="CZ613" i="2"/>
  <c r="DA613" i="2"/>
  <c r="DB613" i="2"/>
  <c r="DC613" i="2"/>
  <c r="DD613" i="2"/>
  <c r="DE613" i="2"/>
  <c r="DF613" i="2"/>
  <c r="DG613" i="2"/>
  <c r="DH613" i="2"/>
  <c r="DI613" i="2"/>
  <c r="DJ613" i="2"/>
  <c r="DK613" i="2"/>
  <c r="DL613" i="2"/>
  <c r="DM613" i="2"/>
  <c r="DN613" i="2"/>
  <c r="DO613" i="2"/>
  <c r="DP613" i="2"/>
  <c r="DQ613" i="2"/>
  <c r="DR613" i="2"/>
  <c r="DS613" i="2"/>
  <c r="AM613" i="2" s="1"/>
  <c r="DT613" i="2"/>
  <c r="DU613" i="2"/>
  <c r="DV613" i="2"/>
  <c r="DT14" i="2"/>
  <c r="DU14" i="2"/>
  <c r="DV14" i="2"/>
  <c r="DS14" i="2"/>
  <c r="AM14" i="2" s="1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D14" i="2"/>
  <c r="CP14" i="2"/>
  <c r="CQ14" i="2"/>
  <c r="CR14" i="2"/>
  <c r="CS14" i="2"/>
  <c r="CU14" i="2"/>
  <c r="CV14" i="2"/>
  <c r="CW14" i="2"/>
  <c r="CY14" i="2"/>
  <c r="CZ14" i="2"/>
  <c r="DA14" i="2"/>
  <c r="DB14" i="2"/>
  <c r="DC14" i="2"/>
  <c r="CO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A14" i="2"/>
  <c r="BZ14" i="2"/>
  <c r="BL14" i="2"/>
  <c r="BM14" i="2"/>
  <c r="BN14" i="2"/>
  <c r="BO14" i="2"/>
  <c r="BQ14" i="2"/>
  <c r="BR14" i="2"/>
  <c r="BS14" i="2"/>
  <c r="BU14" i="2"/>
  <c r="BV14" i="2"/>
  <c r="BW14" i="2"/>
  <c r="BX14" i="2"/>
  <c r="BY14" i="2"/>
  <c r="BK14" i="2"/>
  <c r="BA14" i="2"/>
  <c r="BB14" i="2"/>
  <c r="BC14" i="2"/>
  <c r="BD14" i="2"/>
  <c r="BE14" i="2"/>
  <c r="BF14" i="2"/>
  <c r="BG14" i="2"/>
  <c r="BH14" i="2"/>
  <c r="BI14" i="2"/>
  <c r="BJ14" i="2"/>
  <c r="AZ14" i="2"/>
  <c r="AY14" i="2"/>
  <c r="J14" i="2"/>
  <c r="K14" i="2"/>
  <c r="M14" i="2"/>
  <c r="R14" i="2"/>
  <c r="S14" i="2"/>
  <c r="U14" i="2"/>
  <c r="V14" i="2"/>
  <c r="I14" i="2"/>
  <c r="D14" i="2"/>
  <c r="AF26" i="2" l="1"/>
  <c r="AE26" i="2"/>
  <c r="AO14" i="2"/>
  <c r="AN14" i="2"/>
  <c r="AL14" i="2"/>
  <c r="AF14" i="2"/>
  <c r="AE14" i="2"/>
  <c r="AK14" i="2"/>
  <c r="AJ14" i="2"/>
  <c r="AF52" i="2"/>
  <c r="CT327" i="2" l="1"/>
  <c r="CX326" i="2" l="1"/>
  <c r="CX327" i="2"/>
  <c r="CT326" i="2"/>
  <c r="AE326" i="2"/>
  <c r="AF326" i="2"/>
  <c r="G75" i="17"/>
  <c r="G93" i="17"/>
  <c r="G28" i="17"/>
  <c r="G85" i="17"/>
  <c r="G105" i="17"/>
  <c r="G42" i="17"/>
  <c r="G21" i="17"/>
  <c r="G39" i="17"/>
  <c r="G107" i="17"/>
  <c r="G72" i="17"/>
  <c r="G135" i="17"/>
  <c r="G69" i="17"/>
  <c r="G54" i="17"/>
  <c r="G86" i="17"/>
  <c r="G58" i="17"/>
  <c r="G14" i="17"/>
  <c r="G37" i="17"/>
  <c r="G30" i="17"/>
  <c r="G77" i="17"/>
  <c r="G81" i="17"/>
  <c r="G24" i="17"/>
  <c r="G112" i="17"/>
  <c r="G136" i="17"/>
  <c r="G41" i="17"/>
  <c r="G91" i="17"/>
  <c r="G66" i="17"/>
  <c r="G27" i="17"/>
  <c r="G11" i="17"/>
  <c r="G5" i="17"/>
  <c r="G18" i="17"/>
  <c r="G40" i="17"/>
  <c r="G71" i="17"/>
  <c r="G8" i="17"/>
  <c r="G26" i="17"/>
  <c r="G64" i="17"/>
  <c r="G65" i="17"/>
  <c r="G98" i="17"/>
  <c r="G16" i="17"/>
  <c r="G32" i="17"/>
  <c r="G68" i="17"/>
  <c r="G99" i="17"/>
  <c r="G70" i="17"/>
  <c r="G82" i="17"/>
  <c r="G92" i="17"/>
  <c r="G52" i="17"/>
  <c r="G101" i="17"/>
  <c r="G44" i="17"/>
  <c r="G84" i="17"/>
  <c r="G100" i="17"/>
  <c r="G3" i="17"/>
  <c r="G7" i="17"/>
  <c r="G34" i="17"/>
  <c r="G48" i="17"/>
  <c r="G25" i="17"/>
  <c r="G57" i="17"/>
  <c r="G110" i="17"/>
  <c r="G61" i="17"/>
  <c r="G15" i="17"/>
  <c r="G74" i="17"/>
  <c r="G119" i="17"/>
  <c r="G111" i="17"/>
  <c r="G102" i="17"/>
  <c r="G132" i="17"/>
  <c r="G80" i="17"/>
  <c r="G129" i="17"/>
  <c r="G114" i="17"/>
  <c r="G36" i="17"/>
  <c r="G23" i="17"/>
  <c r="G109" i="17"/>
  <c r="G19" i="17"/>
  <c r="G49" i="17"/>
  <c r="G43" i="17"/>
  <c r="G35" i="17"/>
  <c r="G29" i="17"/>
  <c r="G106" i="17"/>
  <c r="G67" i="17"/>
  <c r="G50" i="17"/>
  <c r="G83" i="17"/>
  <c r="G103" i="17"/>
  <c r="G113" i="17"/>
  <c r="G131" i="17"/>
  <c r="G62" i="17"/>
  <c r="G134" i="17"/>
  <c r="G123" i="17"/>
  <c r="G115" i="17"/>
  <c r="G104" i="17"/>
  <c r="G46" i="17"/>
  <c r="G20" i="17"/>
  <c r="G79" i="17"/>
  <c r="G22" i="17"/>
  <c r="G13" i="17"/>
  <c r="G88" i="17"/>
  <c r="G17" i="17"/>
  <c r="G45" i="17"/>
  <c r="G94" i="17"/>
  <c r="G10" i="17"/>
  <c r="G76" i="17"/>
  <c r="G127" i="17"/>
  <c r="G89" i="17"/>
  <c r="G4" i="17"/>
  <c r="G47" i="17"/>
  <c r="G95" i="17"/>
  <c r="G78" i="17"/>
  <c r="G59" i="17"/>
  <c r="G120" i="17"/>
  <c r="G87" i="17"/>
  <c r="G117" i="17"/>
  <c r="G122" i="17"/>
  <c r="G73" i="17"/>
  <c r="G96" i="17"/>
  <c r="G63" i="17"/>
  <c r="G121" i="17"/>
  <c r="G31" i="17"/>
  <c r="G2" i="17"/>
  <c r="G6" i="17"/>
  <c r="G53" i="17"/>
  <c r="G33" i="17"/>
  <c r="G9" i="17"/>
  <c r="G60" i="17"/>
  <c r="G55" i="17"/>
  <c r="G51" i="17"/>
  <c r="G97" i="17"/>
  <c r="G90" i="17"/>
  <c r="G38" i="17"/>
  <c r="G130" i="17"/>
  <c r="G116" i="17"/>
  <c r="G124" i="17"/>
  <c r="G126" i="17"/>
  <c r="G118" i="17"/>
  <c r="G133" i="17"/>
  <c r="G128" i="17"/>
  <c r="G125" i="17"/>
  <c r="G108" i="17"/>
  <c r="G56" i="17"/>
  <c r="G12" i="17"/>
  <c r="CX349" i="2" l="1"/>
  <c r="CT349" i="2"/>
  <c r="CI349" i="2"/>
  <c r="BT349" i="2"/>
  <c r="BE349" i="2"/>
  <c r="AG349" i="2" l="1"/>
  <c r="AF349" i="2"/>
  <c r="AE349" i="2"/>
  <c r="BA349" i="2"/>
  <c r="BP349" i="2"/>
  <c r="CE349" i="2"/>
  <c r="AF408" i="2" l="1"/>
  <c r="AF54" i="2"/>
  <c r="AF62" i="2"/>
  <c r="AF99" i="2"/>
  <c r="AF173" i="2"/>
  <c r="AF225" i="2"/>
  <c r="AF233" i="2"/>
  <c r="AF162" i="2"/>
  <c r="AF257" i="2"/>
  <c r="AF271" i="2"/>
  <c r="AF401" i="2"/>
  <c r="AF275" i="2"/>
  <c r="AF351" i="2"/>
  <c r="AF312" i="2"/>
  <c r="AF327" i="2"/>
  <c r="AF311" i="2"/>
  <c r="AF172" i="2"/>
  <c r="AF391" i="2"/>
  <c r="AF398" i="2"/>
  <c r="AF381" i="2"/>
  <c r="AF407" i="2"/>
  <c r="AF397" i="2"/>
  <c r="AF509" i="2"/>
  <c r="AF461" i="2"/>
  <c r="AF467" i="2"/>
  <c r="AF412" i="2"/>
  <c r="AF512" i="2"/>
  <c r="AF259" i="2"/>
  <c r="AF547" i="2"/>
  <c r="AF566" i="2"/>
  <c r="AF586" i="2"/>
  <c r="AF604" i="2"/>
  <c r="AF610" i="2"/>
  <c r="AF605" i="2"/>
  <c r="AF611" i="2"/>
  <c r="AF613" i="2"/>
  <c r="AT14" i="2"/>
  <c r="AF584" i="2" l="1"/>
  <c r="AF583" i="2"/>
  <c r="AF569" i="2"/>
  <c r="AF556" i="2"/>
  <c r="AF416" i="2"/>
  <c r="AF538" i="2"/>
  <c r="AF592" i="2"/>
  <c r="AF587" i="2"/>
  <c r="AF567" i="2"/>
  <c r="AF532" i="2"/>
  <c r="AF543" i="2"/>
  <c r="AF534" i="2"/>
  <c r="AF522" i="2"/>
  <c r="AF421" i="2"/>
  <c r="AF460" i="2"/>
  <c r="AF255" i="2"/>
  <c r="AF116" i="2"/>
  <c r="AF40" i="2"/>
  <c r="AF69" i="2"/>
  <c r="AF137" i="2"/>
  <c r="AF133" i="2"/>
  <c r="AE401" i="2"/>
  <c r="AE225" i="2"/>
  <c r="AT611" i="2"/>
  <c r="AE611" i="2"/>
  <c r="AE584" i="2"/>
  <c r="AE547" i="2"/>
  <c r="AE512" i="2"/>
  <c r="AE116" i="2"/>
  <c r="AE407" i="2"/>
  <c r="AT327" i="2"/>
  <c r="AE327" i="2"/>
  <c r="AE255" i="2"/>
  <c r="AE173" i="2"/>
  <c r="AE54" i="2"/>
  <c r="AT605" i="2"/>
  <c r="AE605" i="2"/>
  <c r="AE583" i="2"/>
  <c r="AE538" i="2"/>
  <c r="AE412" i="2"/>
  <c r="AE509" i="2"/>
  <c r="AE381" i="2"/>
  <c r="AT349" i="2"/>
  <c r="AE312" i="2"/>
  <c r="AE257" i="2"/>
  <c r="AE40" i="2"/>
  <c r="AE52" i="2"/>
  <c r="AE408" i="2"/>
  <c r="AT610" i="2"/>
  <c r="AE610" i="2"/>
  <c r="AE569" i="2"/>
  <c r="AE534" i="2"/>
  <c r="AE532" i="2"/>
  <c r="AE460" i="2"/>
  <c r="AE398" i="2"/>
  <c r="AE351" i="2"/>
  <c r="AE162" i="2"/>
  <c r="AE133" i="2"/>
  <c r="AT613" i="2"/>
  <c r="AE613" i="2"/>
  <c r="AE587" i="2"/>
  <c r="AE567" i="2"/>
  <c r="AE522" i="2"/>
  <c r="AE461" i="2"/>
  <c r="AE416" i="2"/>
  <c r="AE172" i="2"/>
  <c r="AE233" i="2"/>
  <c r="AE99" i="2"/>
  <c r="AE592" i="2"/>
  <c r="AE586" i="2"/>
  <c r="AE566" i="2"/>
  <c r="AE259" i="2"/>
  <c r="AE137" i="2"/>
  <c r="AE397" i="2"/>
  <c r="AE311" i="2"/>
  <c r="AE271" i="2"/>
  <c r="AE62" i="2"/>
  <c r="AT604" i="2"/>
  <c r="AE604" i="2"/>
  <c r="AE556" i="2"/>
  <c r="AE543" i="2"/>
  <c r="AE467" i="2"/>
  <c r="AE421" i="2"/>
  <c r="AT391" i="2"/>
  <c r="AE391" i="2"/>
  <c r="AE275" i="2"/>
  <c r="AE69" i="2"/>
  <c r="AN253" i="23"/>
  <c r="AO253" i="23"/>
  <c r="DV340" i="23"/>
  <c r="DU340" i="23"/>
  <c r="DT340" i="23"/>
  <c r="DS340" i="23"/>
  <c r="AM340" i="23" s="1"/>
  <c r="DR340" i="23"/>
  <c r="DQ340" i="23"/>
  <c r="DP340" i="23"/>
  <c r="DO340" i="23"/>
  <c r="DN340" i="23"/>
  <c r="DM340" i="23"/>
  <c r="DL340" i="23"/>
  <c r="DK340" i="23"/>
  <c r="DJ340" i="23"/>
  <c r="DI340" i="23"/>
  <c r="DH340" i="23"/>
  <c r="DG340" i="23"/>
  <c r="DF340" i="23"/>
  <c r="DE340" i="23"/>
  <c r="DD340" i="23"/>
  <c r="DC340" i="23"/>
  <c r="DB340" i="23"/>
  <c r="DA340" i="23"/>
  <c r="CZ340" i="23"/>
  <c r="CY340" i="23"/>
  <c r="CX340" i="23"/>
  <c r="CW340" i="23"/>
  <c r="CV340" i="23"/>
  <c r="CU340" i="23"/>
  <c r="CT340" i="23"/>
  <c r="CS340" i="23"/>
  <c r="CR340" i="23"/>
  <c r="CQ340" i="23"/>
  <c r="CP340" i="23"/>
  <c r="CO340" i="23"/>
  <c r="CN340" i="23"/>
  <c r="CM340" i="23"/>
  <c r="CL340" i="23"/>
  <c r="CK340" i="23"/>
  <c r="CJ340" i="23"/>
  <c r="CI340" i="23"/>
  <c r="CH340" i="23"/>
  <c r="CG340" i="23"/>
  <c r="CF340" i="23"/>
  <c r="CE340" i="23"/>
  <c r="CD340" i="23"/>
  <c r="CC340" i="23"/>
  <c r="CB340" i="23"/>
  <c r="CA340" i="23"/>
  <c r="BZ340" i="23"/>
  <c r="BY340" i="23"/>
  <c r="BX340" i="23"/>
  <c r="BW340" i="23"/>
  <c r="BV340" i="23"/>
  <c r="BU340" i="23"/>
  <c r="BT340" i="23"/>
  <c r="BS340" i="23"/>
  <c r="BR340" i="23"/>
  <c r="BQ340" i="23"/>
  <c r="BP340" i="23"/>
  <c r="BO340" i="23"/>
  <c r="BN340" i="23"/>
  <c r="BM340" i="23"/>
  <c r="BL340" i="23"/>
  <c r="BK340" i="23"/>
  <c r="BJ340" i="23"/>
  <c r="BI340" i="23"/>
  <c r="BH340" i="23"/>
  <c r="BG340" i="23"/>
  <c r="BF340" i="23"/>
  <c r="BE340" i="23"/>
  <c r="BD340" i="23"/>
  <c r="BC340" i="23"/>
  <c r="BB340" i="23"/>
  <c r="BA340" i="23"/>
  <c r="AZ340" i="23"/>
  <c r="AY340" i="23"/>
  <c r="AO340" i="23"/>
  <c r="AN340" i="23"/>
  <c r="V340" i="23"/>
  <c r="U340" i="23"/>
  <c r="T340" i="23"/>
  <c r="S340" i="23"/>
  <c r="N340" i="23"/>
  <c r="L340" i="23"/>
  <c r="K340" i="23"/>
  <c r="J340" i="23"/>
  <c r="D340" i="23"/>
  <c r="DV339" i="23"/>
  <c r="DU339" i="23"/>
  <c r="DT339" i="23"/>
  <c r="DS339" i="23"/>
  <c r="AM339" i="23" s="1"/>
  <c r="DR339" i="23"/>
  <c r="DQ339" i="23"/>
  <c r="DP339" i="23"/>
  <c r="DO339" i="23"/>
  <c r="DN339" i="23"/>
  <c r="DM339" i="23"/>
  <c r="DL339" i="23"/>
  <c r="DK339" i="23"/>
  <c r="DJ339" i="23"/>
  <c r="DI339" i="23"/>
  <c r="DH339" i="23"/>
  <c r="DG339" i="23"/>
  <c r="DF339" i="23"/>
  <c r="DE339" i="23"/>
  <c r="DD339" i="23"/>
  <c r="DC339" i="23"/>
  <c r="DB339" i="23"/>
  <c r="DA339" i="23"/>
  <c r="CZ339" i="23"/>
  <c r="CY339" i="23"/>
  <c r="CX339" i="23"/>
  <c r="CW339" i="23"/>
  <c r="CV339" i="23"/>
  <c r="CU339" i="23"/>
  <c r="CT339" i="23"/>
  <c r="CS339" i="23"/>
  <c r="CR339" i="23"/>
  <c r="CQ339" i="23"/>
  <c r="CP339" i="23"/>
  <c r="CO339" i="23"/>
  <c r="CN339" i="23"/>
  <c r="CM339" i="23"/>
  <c r="CL339" i="23"/>
  <c r="CK339" i="23"/>
  <c r="CJ339" i="23"/>
  <c r="CI339" i="23"/>
  <c r="CH339" i="23"/>
  <c r="CG339" i="23"/>
  <c r="CF339" i="23"/>
  <c r="CE339" i="23"/>
  <c r="CD339" i="23"/>
  <c r="CC339" i="23"/>
  <c r="CB339" i="23"/>
  <c r="CA339" i="23"/>
  <c r="BZ339" i="23"/>
  <c r="BY339" i="23"/>
  <c r="BX339" i="23"/>
  <c r="BW339" i="23"/>
  <c r="BV339" i="23"/>
  <c r="BU339" i="23"/>
  <c r="BT339" i="23"/>
  <c r="BS339" i="23"/>
  <c r="BR339" i="23"/>
  <c r="BQ339" i="23"/>
  <c r="BP339" i="23"/>
  <c r="BO339" i="23"/>
  <c r="BN339" i="23"/>
  <c r="BM339" i="23"/>
  <c r="BL339" i="23"/>
  <c r="BK339" i="23"/>
  <c r="BJ339" i="23"/>
  <c r="BI339" i="23"/>
  <c r="BH339" i="23"/>
  <c r="BG339" i="23"/>
  <c r="BF339" i="23"/>
  <c r="BE339" i="23"/>
  <c r="BD339" i="23"/>
  <c r="BC339" i="23"/>
  <c r="BB339" i="23"/>
  <c r="BA339" i="23"/>
  <c r="AZ339" i="23"/>
  <c r="AY339" i="23"/>
  <c r="AX339" i="23"/>
  <c r="AW339" i="23"/>
  <c r="AV339" i="23"/>
  <c r="AU339" i="23"/>
  <c r="AT339" i="23"/>
  <c r="AS339" i="23"/>
  <c r="AR339" i="23"/>
  <c r="AQ339" i="23"/>
  <c r="AP339" i="23"/>
  <c r="AO339" i="23"/>
  <c r="AN339" i="23"/>
  <c r="AL339" i="23"/>
  <c r="AK339" i="23"/>
  <c r="AJ339" i="23"/>
  <c r="AI339" i="23"/>
  <c r="AH339" i="23"/>
  <c r="AG339" i="23"/>
  <c r="AF339" i="23"/>
  <c r="AE339" i="23"/>
  <c r="AD339" i="23"/>
  <c r="AC339" i="23"/>
  <c r="AB339" i="23"/>
  <c r="AA339" i="23"/>
  <c r="Z339" i="23"/>
  <c r="Y339" i="23"/>
  <c r="X339" i="23"/>
  <c r="W339" i="23"/>
  <c r="V339" i="23"/>
  <c r="U339" i="23"/>
  <c r="T339" i="23"/>
  <c r="S339" i="23"/>
  <c r="R339" i="23"/>
  <c r="Q339" i="23"/>
  <c r="O339" i="23"/>
  <c r="N339" i="23"/>
  <c r="L339" i="23"/>
  <c r="K339" i="23"/>
  <c r="J339" i="23"/>
  <c r="D339" i="23"/>
  <c r="DV338" i="23"/>
  <c r="DU338" i="23"/>
  <c r="DT338" i="23"/>
  <c r="DS338" i="23"/>
  <c r="AM338" i="23" s="1"/>
  <c r="DR338" i="23"/>
  <c r="DQ338" i="23"/>
  <c r="DP338" i="23"/>
  <c r="DO338" i="23"/>
  <c r="DN338" i="23"/>
  <c r="DM338" i="23"/>
  <c r="DL338" i="23"/>
  <c r="DK338" i="23"/>
  <c r="DJ338" i="23"/>
  <c r="DI338" i="23"/>
  <c r="DH338" i="23"/>
  <c r="DG338" i="23"/>
  <c r="DF338" i="23"/>
  <c r="DE338" i="23"/>
  <c r="DD338" i="23"/>
  <c r="DC338" i="23"/>
  <c r="DB338" i="23"/>
  <c r="DA338" i="23"/>
  <c r="CZ338" i="23"/>
  <c r="CY338" i="23"/>
  <c r="CX338" i="23"/>
  <c r="CW338" i="23"/>
  <c r="CV338" i="23"/>
  <c r="CU338" i="23"/>
  <c r="CT338" i="23"/>
  <c r="CS338" i="23"/>
  <c r="CR338" i="23"/>
  <c r="CQ338" i="23"/>
  <c r="CP338" i="23"/>
  <c r="CO338" i="23"/>
  <c r="CN338" i="23"/>
  <c r="CM338" i="23"/>
  <c r="CL338" i="23"/>
  <c r="CK338" i="23"/>
  <c r="CJ338" i="23"/>
  <c r="CI338" i="23"/>
  <c r="CH338" i="23"/>
  <c r="CG338" i="23"/>
  <c r="CF338" i="23"/>
  <c r="CE338" i="23"/>
  <c r="CD338" i="23"/>
  <c r="CC338" i="23"/>
  <c r="CB338" i="23"/>
  <c r="CA338" i="23"/>
  <c r="BZ338" i="23"/>
  <c r="BY338" i="23"/>
  <c r="BX338" i="23"/>
  <c r="BW338" i="23"/>
  <c r="BV338" i="23"/>
  <c r="BU338" i="23"/>
  <c r="BT338" i="23"/>
  <c r="BS338" i="23"/>
  <c r="BR338" i="23"/>
  <c r="BQ338" i="23"/>
  <c r="BP338" i="23"/>
  <c r="BO338" i="23"/>
  <c r="BN338" i="23"/>
  <c r="BM338" i="23"/>
  <c r="BL338" i="23"/>
  <c r="BK338" i="23"/>
  <c r="BJ338" i="23"/>
  <c r="BI338" i="23"/>
  <c r="BH338" i="23"/>
  <c r="BG338" i="23"/>
  <c r="BF338" i="23"/>
  <c r="BE338" i="23"/>
  <c r="BD338" i="23"/>
  <c r="BC338" i="23"/>
  <c r="BB338" i="23"/>
  <c r="BA338" i="23"/>
  <c r="AZ338" i="23"/>
  <c r="AY338" i="23"/>
  <c r="AL338" i="23"/>
  <c r="AK338" i="23"/>
  <c r="AJ338" i="23"/>
  <c r="AI338" i="23"/>
  <c r="AH338" i="23"/>
  <c r="V338" i="23"/>
  <c r="U338" i="23"/>
  <c r="T338" i="23"/>
  <c r="S338" i="23"/>
  <c r="R338" i="23"/>
  <c r="N338" i="23"/>
  <c r="L338" i="23"/>
  <c r="K338" i="23"/>
  <c r="J338" i="23"/>
  <c r="D338" i="23"/>
  <c r="DV337" i="23"/>
  <c r="DU337" i="23"/>
  <c r="DT337" i="23"/>
  <c r="DS337" i="23"/>
  <c r="AM337" i="23" s="1"/>
  <c r="DR337" i="23"/>
  <c r="DQ337" i="23"/>
  <c r="DP337" i="23"/>
  <c r="DO337" i="23"/>
  <c r="DN337" i="23"/>
  <c r="DM337" i="23"/>
  <c r="DL337" i="23"/>
  <c r="DK337" i="23"/>
  <c r="DJ337" i="23"/>
  <c r="DI337" i="23"/>
  <c r="DH337" i="23"/>
  <c r="DG337" i="23"/>
  <c r="DF337" i="23"/>
  <c r="DE337" i="23"/>
  <c r="DD337" i="23"/>
  <c r="DC337" i="23"/>
  <c r="DB337" i="23"/>
  <c r="DA337" i="23"/>
  <c r="CZ337" i="23"/>
  <c r="CY337" i="23"/>
  <c r="CX337" i="23"/>
  <c r="CW337" i="23"/>
  <c r="CV337" i="23"/>
  <c r="CU337" i="23"/>
  <c r="CT337" i="23"/>
  <c r="CS337" i="23"/>
  <c r="CR337" i="23"/>
  <c r="CQ337" i="23"/>
  <c r="CP337" i="23"/>
  <c r="CO337" i="23"/>
  <c r="CN337" i="23"/>
  <c r="CM337" i="23"/>
  <c r="CL337" i="23"/>
  <c r="CK337" i="23"/>
  <c r="CJ337" i="23"/>
  <c r="CI337" i="23"/>
  <c r="CH337" i="23"/>
  <c r="CG337" i="23"/>
  <c r="CF337" i="23"/>
  <c r="CE337" i="23"/>
  <c r="CD337" i="23"/>
  <c r="CC337" i="23"/>
  <c r="CB337" i="23"/>
  <c r="CA337" i="23"/>
  <c r="BZ337" i="23"/>
  <c r="BY337" i="23"/>
  <c r="BX337" i="23"/>
  <c r="BW337" i="23"/>
  <c r="BV337" i="23"/>
  <c r="BU337" i="23"/>
  <c r="BT337" i="23"/>
  <c r="BS337" i="23"/>
  <c r="BR337" i="23"/>
  <c r="BQ337" i="23"/>
  <c r="BP337" i="23"/>
  <c r="BO337" i="23"/>
  <c r="BN337" i="23"/>
  <c r="BM337" i="23"/>
  <c r="BL337" i="23"/>
  <c r="BK337" i="23"/>
  <c r="BJ337" i="23"/>
  <c r="BI337" i="23"/>
  <c r="BH337" i="23"/>
  <c r="BG337" i="23"/>
  <c r="BF337" i="23"/>
  <c r="BE337" i="23"/>
  <c r="BD337" i="23"/>
  <c r="BC337" i="23"/>
  <c r="BB337" i="23"/>
  <c r="BA337" i="23"/>
  <c r="AZ337" i="23"/>
  <c r="AY337" i="23"/>
  <c r="AX337" i="23"/>
  <c r="AW337" i="23"/>
  <c r="AV337" i="23"/>
  <c r="AU337" i="23"/>
  <c r="AT337" i="23"/>
  <c r="AS337" i="23"/>
  <c r="AR337" i="23"/>
  <c r="AQ337" i="23"/>
  <c r="AP337" i="23"/>
  <c r="AO337" i="23"/>
  <c r="AN337" i="23"/>
  <c r="AL337" i="23"/>
  <c r="AK337" i="23"/>
  <c r="AJ337" i="23"/>
  <c r="AI337" i="23"/>
  <c r="AH337" i="23"/>
  <c r="AG337" i="23"/>
  <c r="AF337" i="23"/>
  <c r="AE337" i="23"/>
  <c r="AD337" i="23"/>
  <c r="AC337" i="23"/>
  <c r="AB337" i="23"/>
  <c r="AA337" i="23"/>
  <c r="Z337" i="23"/>
  <c r="Y337" i="23"/>
  <c r="X337" i="23"/>
  <c r="W337" i="23"/>
  <c r="V337" i="23"/>
  <c r="U337" i="23"/>
  <c r="T337" i="23"/>
  <c r="S337" i="23"/>
  <c r="R337" i="23"/>
  <c r="Q337" i="23"/>
  <c r="P337" i="23"/>
  <c r="O337" i="23"/>
  <c r="N337" i="23"/>
  <c r="L337" i="23"/>
  <c r="K337" i="23"/>
  <c r="J337" i="23"/>
  <c r="D337" i="23"/>
  <c r="DV336" i="23"/>
  <c r="DU336" i="23"/>
  <c r="DT336" i="23"/>
  <c r="DS336" i="23"/>
  <c r="DR336" i="23"/>
  <c r="DQ336" i="23"/>
  <c r="DP336" i="23"/>
  <c r="DO336" i="23"/>
  <c r="DN336" i="23"/>
  <c r="DM336" i="23"/>
  <c r="DL336" i="23"/>
  <c r="DK336" i="23"/>
  <c r="DJ336" i="23"/>
  <c r="DI336" i="23"/>
  <c r="DH336" i="23"/>
  <c r="DG336" i="23"/>
  <c r="DF336" i="23"/>
  <c r="DE336" i="23"/>
  <c r="DD336" i="23"/>
  <c r="DC336" i="23"/>
  <c r="DB336" i="23"/>
  <c r="DA336" i="23"/>
  <c r="CZ336" i="23"/>
  <c r="CY336" i="23"/>
  <c r="CX336" i="23"/>
  <c r="CW336" i="23"/>
  <c r="CV336" i="23"/>
  <c r="CU336" i="23"/>
  <c r="CT336" i="23"/>
  <c r="CS336" i="23"/>
  <c r="CR336" i="23"/>
  <c r="CQ336" i="23"/>
  <c r="CP336" i="23"/>
  <c r="CO336" i="23"/>
  <c r="CN336" i="23"/>
  <c r="CM336" i="23"/>
  <c r="CL336" i="23"/>
  <c r="CK336" i="23"/>
  <c r="CJ336" i="23"/>
  <c r="CI336" i="23"/>
  <c r="CH336" i="23"/>
  <c r="CG336" i="23"/>
  <c r="CF336" i="23"/>
  <c r="CE336" i="23"/>
  <c r="CD336" i="23"/>
  <c r="CC336" i="23"/>
  <c r="CB336" i="23"/>
  <c r="CA336" i="23"/>
  <c r="BZ336" i="23"/>
  <c r="BY336" i="23"/>
  <c r="BX336" i="23"/>
  <c r="BW336" i="23"/>
  <c r="BV336" i="23"/>
  <c r="BU336" i="23"/>
  <c r="BT336" i="23"/>
  <c r="BS336" i="23"/>
  <c r="BR336" i="23"/>
  <c r="BQ336" i="23"/>
  <c r="BP336" i="23"/>
  <c r="BO336" i="23"/>
  <c r="BN336" i="23"/>
  <c r="BM336" i="23"/>
  <c r="BL336" i="23"/>
  <c r="BK336" i="23"/>
  <c r="BJ336" i="23"/>
  <c r="BI336" i="23"/>
  <c r="BH336" i="23"/>
  <c r="BG336" i="23"/>
  <c r="BF336" i="23"/>
  <c r="BE336" i="23"/>
  <c r="BD336" i="23"/>
  <c r="BC336" i="23"/>
  <c r="BB336" i="23"/>
  <c r="BA336" i="23"/>
  <c r="AZ336" i="23"/>
  <c r="AY336" i="23"/>
  <c r="AX336" i="23"/>
  <c r="AW336" i="23"/>
  <c r="AV336" i="23"/>
  <c r="AU336" i="23"/>
  <c r="AT336" i="23"/>
  <c r="AS336" i="23"/>
  <c r="AR336" i="23"/>
  <c r="AQ336" i="23"/>
  <c r="AP336" i="23"/>
  <c r="AO336" i="23"/>
  <c r="AN336" i="23"/>
  <c r="AM336" i="23"/>
  <c r="AL336" i="23"/>
  <c r="AK336" i="23"/>
  <c r="AJ336" i="23"/>
  <c r="AI336" i="23"/>
  <c r="AH336" i="23"/>
  <c r="AG336" i="23"/>
  <c r="AF336" i="23"/>
  <c r="AE336" i="23"/>
  <c r="AD336" i="23"/>
  <c r="AC336" i="23"/>
  <c r="AB336" i="23"/>
  <c r="AA336" i="23"/>
  <c r="Z336" i="23"/>
  <c r="Y336" i="23"/>
  <c r="X336" i="23"/>
  <c r="W336" i="23"/>
  <c r="V336" i="23"/>
  <c r="U336" i="23"/>
  <c r="T336" i="23"/>
  <c r="S336" i="23"/>
  <c r="R336" i="23"/>
  <c r="Q336" i="23"/>
  <c r="P336" i="23"/>
  <c r="O336" i="23"/>
  <c r="N336" i="23"/>
  <c r="L336" i="23"/>
  <c r="K336" i="23"/>
  <c r="J336" i="23"/>
  <c r="D336" i="23"/>
  <c r="DV335" i="23"/>
  <c r="DU335" i="23"/>
  <c r="DT335" i="23"/>
  <c r="DS335" i="23"/>
  <c r="DR335" i="23"/>
  <c r="DQ335" i="23"/>
  <c r="DP335" i="23"/>
  <c r="DO335" i="23"/>
  <c r="DN335" i="23"/>
  <c r="DM335" i="23"/>
  <c r="DL335" i="23"/>
  <c r="DK335" i="23"/>
  <c r="DJ335" i="23"/>
  <c r="DI335" i="23"/>
  <c r="DH335" i="23"/>
  <c r="DG335" i="23"/>
  <c r="DF335" i="23"/>
  <c r="DE335" i="23"/>
  <c r="DD335" i="23"/>
  <c r="DC335" i="23"/>
  <c r="DB335" i="23"/>
  <c r="DA335" i="23"/>
  <c r="CZ335" i="23"/>
  <c r="CY335" i="23"/>
  <c r="CX335" i="23"/>
  <c r="CW335" i="23"/>
  <c r="CV335" i="23"/>
  <c r="CU335" i="23"/>
  <c r="CT335" i="23"/>
  <c r="CS335" i="23"/>
  <c r="CR335" i="23"/>
  <c r="CQ335" i="23"/>
  <c r="CP335" i="23"/>
  <c r="CO335" i="23"/>
  <c r="CN335" i="23"/>
  <c r="CM335" i="23"/>
  <c r="CL335" i="23"/>
  <c r="CK335" i="23"/>
  <c r="CJ335" i="23"/>
  <c r="CI335" i="23"/>
  <c r="CH335" i="23"/>
  <c r="CG335" i="23"/>
  <c r="CF335" i="23"/>
  <c r="CE335" i="23"/>
  <c r="CD335" i="23"/>
  <c r="CC335" i="23"/>
  <c r="CB335" i="23"/>
  <c r="CA335" i="23"/>
  <c r="BZ335" i="23"/>
  <c r="BY335" i="23"/>
  <c r="BX335" i="23"/>
  <c r="BW335" i="23"/>
  <c r="BV335" i="23"/>
  <c r="BU335" i="23"/>
  <c r="BT335" i="23"/>
  <c r="BS335" i="23"/>
  <c r="BR335" i="23"/>
  <c r="BQ335" i="23"/>
  <c r="BP335" i="23"/>
  <c r="BO335" i="23"/>
  <c r="BN335" i="23"/>
  <c r="BM335" i="23"/>
  <c r="BL335" i="23"/>
  <c r="BK335" i="23"/>
  <c r="BJ335" i="23"/>
  <c r="BI335" i="23"/>
  <c r="BH335" i="23"/>
  <c r="BG335" i="23"/>
  <c r="BF335" i="23"/>
  <c r="BE335" i="23"/>
  <c r="BD335" i="23"/>
  <c r="BC335" i="23"/>
  <c r="BB335" i="23"/>
  <c r="BA335" i="23"/>
  <c r="AZ335" i="23"/>
  <c r="AY335" i="23"/>
  <c r="AX335" i="23"/>
  <c r="AW335" i="23"/>
  <c r="AV335" i="23"/>
  <c r="AU335" i="23"/>
  <c r="AT335" i="23"/>
  <c r="AS335" i="23"/>
  <c r="AR335" i="23"/>
  <c r="AQ335" i="23"/>
  <c r="AP335" i="23"/>
  <c r="AO335" i="23"/>
  <c r="AN335" i="23"/>
  <c r="AM335" i="23"/>
  <c r="AL335" i="23"/>
  <c r="AK335" i="23"/>
  <c r="AJ335" i="23"/>
  <c r="AI335" i="23"/>
  <c r="AH335" i="23"/>
  <c r="AG335" i="23"/>
  <c r="AF335" i="23"/>
  <c r="AE335" i="23"/>
  <c r="AD335" i="23"/>
  <c r="AC335" i="23"/>
  <c r="AB335" i="23"/>
  <c r="AA335" i="23"/>
  <c r="Z335" i="23"/>
  <c r="Y335" i="23"/>
  <c r="X335" i="23"/>
  <c r="W335" i="23"/>
  <c r="V335" i="23"/>
  <c r="U335" i="23"/>
  <c r="T335" i="23"/>
  <c r="S335" i="23"/>
  <c r="R335" i="23"/>
  <c r="Q335" i="23"/>
  <c r="O335" i="23"/>
  <c r="N335" i="23"/>
  <c r="L335" i="23"/>
  <c r="K335" i="23"/>
  <c r="J335" i="23"/>
  <c r="D335" i="23"/>
  <c r="DV334" i="23"/>
  <c r="DU334" i="23"/>
  <c r="DT334" i="23"/>
  <c r="DS334" i="23"/>
  <c r="AM334" i="23" s="1"/>
  <c r="DR334" i="23"/>
  <c r="DQ334" i="23"/>
  <c r="DP334" i="23"/>
  <c r="DO334" i="23"/>
  <c r="DN334" i="23"/>
  <c r="DM334" i="23"/>
  <c r="DL334" i="23"/>
  <c r="DK334" i="23"/>
  <c r="DJ334" i="23"/>
  <c r="DI334" i="23"/>
  <c r="DH334" i="23"/>
  <c r="DG334" i="23"/>
  <c r="DF334" i="23"/>
  <c r="DE334" i="23"/>
  <c r="DD334" i="23"/>
  <c r="DC334" i="23"/>
  <c r="DB334" i="23"/>
  <c r="DA334" i="23"/>
  <c r="CZ334" i="23"/>
  <c r="CY334" i="23"/>
  <c r="CX334" i="23"/>
  <c r="CW334" i="23"/>
  <c r="CV334" i="23"/>
  <c r="CU334" i="23"/>
  <c r="CT334" i="23"/>
  <c r="CS334" i="23"/>
  <c r="CR334" i="23"/>
  <c r="CQ334" i="23"/>
  <c r="CP334" i="23"/>
  <c r="CO334" i="23"/>
  <c r="CN334" i="23"/>
  <c r="CM334" i="23"/>
  <c r="CL334" i="23"/>
  <c r="CK334" i="23"/>
  <c r="CJ334" i="23"/>
  <c r="CI334" i="23"/>
  <c r="CH334" i="23"/>
  <c r="CG334" i="23"/>
  <c r="CF334" i="23"/>
  <c r="CE334" i="23"/>
  <c r="CD334" i="23"/>
  <c r="CC334" i="23"/>
  <c r="CB334" i="23"/>
  <c r="CA334" i="23"/>
  <c r="BZ334" i="23"/>
  <c r="BY334" i="23"/>
  <c r="BX334" i="23"/>
  <c r="BW334" i="23"/>
  <c r="BV334" i="23"/>
  <c r="BU334" i="23"/>
  <c r="BT334" i="23"/>
  <c r="BS334" i="23"/>
  <c r="BR334" i="23"/>
  <c r="BQ334" i="23"/>
  <c r="BP334" i="23"/>
  <c r="BO334" i="23"/>
  <c r="BN334" i="23"/>
  <c r="BM334" i="23"/>
  <c r="BL334" i="23"/>
  <c r="BK334" i="23"/>
  <c r="BJ334" i="23"/>
  <c r="BI334" i="23"/>
  <c r="BH334" i="23"/>
  <c r="BG334" i="23"/>
  <c r="BF334" i="23"/>
  <c r="BE334" i="23"/>
  <c r="BD334" i="23"/>
  <c r="BC334" i="23"/>
  <c r="BB334" i="23"/>
  <c r="BA334" i="23"/>
  <c r="AZ334" i="23"/>
  <c r="AY334" i="23"/>
  <c r="AO334" i="23"/>
  <c r="AN334" i="23"/>
  <c r="V334" i="23"/>
  <c r="U334" i="23"/>
  <c r="T334" i="23"/>
  <c r="S334" i="23"/>
  <c r="N334" i="23"/>
  <c r="L334" i="23"/>
  <c r="K334" i="23"/>
  <c r="J334" i="23"/>
  <c r="D334" i="23"/>
  <c r="DV333" i="23"/>
  <c r="DU333" i="23"/>
  <c r="DT333" i="23"/>
  <c r="DS333" i="23"/>
  <c r="DR333" i="23"/>
  <c r="DQ333" i="23"/>
  <c r="DP333" i="23"/>
  <c r="DO333" i="23"/>
  <c r="DN333" i="23"/>
  <c r="DM333" i="23"/>
  <c r="DL333" i="23"/>
  <c r="DK333" i="23"/>
  <c r="DJ333" i="23"/>
  <c r="DI333" i="23"/>
  <c r="DH333" i="23"/>
  <c r="DG333" i="23"/>
  <c r="DF333" i="23"/>
  <c r="DE333" i="23"/>
  <c r="DD333" i="23"/>
  <c r="AM333" i="23" s="1"/>
  <c r="DC333" i="23"/>
  <c r="DB333" i="23"/>
  <c r="DA333" i="23"/>
  <c r="CZ333" i="23"/>
  <c r="CY333" i="23"/>
  <c r="CX333" i="23"/>
  <c r="CW333" i="23"/>
  <c r="CV333" i="23"/>
  <c r="CU333" i="23"/>
  <c r="CT333" i="23"/>
  <c r="CS333" i="23"/>
  <c r="CR333" i="23"/>
  <c r="CQ333" i="23"/>
  <c r="CP333" i="23"/>
  <c r="CO333" i="23"/>
  <c r="CN333" i="23"/>
  <c r="CM333" i="23"/>
  <c r="CL333" i="23"/>
  <c r="CK333" i="23"/>
  <c r="CJ333" i="23"/>
  <c r="CI333" i="23"/>
  <c r="CH333" i="23"/>
  <c r="CG333" i="23"/>
  <c r="CF333" i="23"/>
  <c r="CE333" i="23"/>
  <c r="CD333" i="23"/>
  <c r="CC333" i="23"/>
  <c r="CB333" i="23"/>
  <c r="CA333" i="23"/>
  <c r="BZ333" i="23"/>
  <c r="BY333" i="23"/>
  <c r="BX333" i="23"/>
  <c r="BW333" i="23"/>
  <c r="BV333" i="23"/>
  <c r="BU333" i="23"/>
  <c r="BT333" i="23"/>
  <c r="BS333" i="23"/>
  <c r="BR333" i="23"/>
  <c r="BQ333" i="23"/>
  <c r="BP333" i="23"/>
  <c r="BO333" i="23"/>
  <c r="BN333" i="23"/>
  <c r="BM333" i="23"/>
  <c r="BL333" i="23"/>
  <c r="BK333" i="23"/>
  <c r="BJ333" i="23"/>
  <c r="BI333" i="23"/>
  <c r="BH333" i="23"/>
  <c r="BG333" i="23"/>
  <c r="BF333" i="23"/>
  <c r="BE333" i="23"/>
  <c r="BD333" i="23"/>
  <c r="BC333" i="23"/>
  <c r="BB333" i="23"/>
  <c r="BA333" i="23"/>
  <c r="AZ333" i="23"/>
  <c r="AY333" i="23"/>
  <c r="AO333" i="23"/>
  <c r="AN333" i="23"/>
  <c r="V333" i="23"/>
  <c r="U333" i="23"/>
  <c r="T333" i="23"/>
  <c r="S333" i="23"/>
  <c r="N333" i="23"/>
  <c r="L333" i="23"/>
  <c r="K333" i="23"/>
  <c r="J333" i="23"/>
  <c r="D333" i="23"/>
  <c r="DV330" i="23"/>
  <c r="DU330" i="23"/>
  <c r="DT330" i="23"/>
  <c r="DS330" i="23"/>
  <c r="AM330" i="23" s="1"/>
  <c r="DR330" i="23"/>
  <c r="DQ330" i="23"/>
  <c r="DP330" i="23"/>
  <c r="DO330" i="23"/>
  <c r="DN330" i="23"/>
  <c r="DM330" i="23"/>
  <c r="DL330" i="23"/>
  <c r="DK330" i="23"/>
  <c r="DJ330" i="23"/>
  <c r="DI330" i="23"/>
  <c r="DH330" i="23"/>
  <c r="DG330" i="23"/>
  <c r="DF330" i="23"/>
  <c r="DE330" i="23"/>
  <c r="DD330" i="23"/>
  <c r="DC330" i="23"/>
  <c r="DB330" i="23"/>
  <c r="DA330" i="23"/>
  <c r="CZ330" i="23"/>
  <c r="CY330" i="23"/>
  <c r="CX330" i="23"/>
  <c r="CW330" i="23"/>
  <c r="CV330" i="23"/>
  <c r="CU330" i="23"/>
  <c r="CT330" i="23"/>
  <c r="CS330" i="23"/>
  <c r="CR330" i="23"/>
  <c r="CQ330" i="23"/>
  <c r="CP330" i="23"/>
  <c r="CO330" i="23"/>
  <c r="CN330" i="23"/>
  <c r="CM330" i="23"/>
  <c r="CL330" i="23"/>
  <c r="CK330" i="23"/>
  <c r="CJ330" i="23"/>
  <c r="CI330" i="23"/>
  <c r="CH330" i="23"/>
  <c r="CG330" i="23"/>
  <c r="CF330" i="23"/>
  <c r="CE330" i="23"/>
  <c r="CD330" i="23"/>
  <c r="CC330" i="23"/>
  <c r="CB330" i="23"/>
  <c r="CA330" i="23"/>
  <c r="BZ330" i="23"/>
  <c r="BY330" i="23"/>
  <c r="BX330" i="23"/>
  <c r="BW330" i="23"/>
  <c r="BV330" i="23"/>
  <c r="BU330" i="23"/>
  <c r="BT330" i="23"/>
  <c r="BS330" i="23"/>
  <c r="BR330" i="23"/>
  <c r="BQ330" i="23"/>
  <c r="BP330" i="23"/>
  <c r="BO330" i="23"/>
  <c r="BN330" i="23"/>
  <c r="BM330" i="23"/>
  <c r="BL330" i="23"/>
  <c r="BK330" i="23"/>
  <c r="BJ330" i="23"/>
  <c r="BI330" i="23"/>
  <c r="BH330" i="23"/>
  <c r="BG330" i="23"/>
  <c r="BF330" i="23"/>
  <c r="BE330" i="23"/>
  <c r="BD330" i="23"/>
  <c r="BC330" i="23"/>
  <c r="BB330" i="23"/>
  <c r="BA330" i="23"/>
  <c r="AZ330" i="23"/>
  <c r="AY330" i="23"/>
  <c r="AK330" i="23"/>
  <c r="AJ330" i="23"/>
  <c r="V330" i="23"/>
  <c r="U330" i="23"/>
  <c r="T330" i="23"/>
  <c r="S330" i="23"/>
  <c r="R330" i="23"/>
  <c r="N330" i="23"/>
  <c r="L330" i="23"/>
  <c r="K330" i="23"/>
  <c r="J330" i="23"/>
  <c r="D330" i="23"/>
  <c r="DV332" i="23"/>
  <c r="DU332" i="23"/>
  <c r="DT332" i="23"/>
  <c r="DS332" i="23"/>
  <c r="AM332" i="23" s="1"/>
  <c r="DR332" i="23"/>
  <c r="DQ332" i="23"/>
  <c r="DP332" i="23"/>
  <c r="DO332" i="23"/>
  <c r="DN332" i="23"/>
  <c r="DM332" i="23"/>
  <c r="DL332" i="23"/>
  <c r="DK332" i="23"/>
  <c r="DJ332" i="23"/>
  <c r="DI332" i="23"/>
  <c r="DH332" i="23"/>
  <c r="DG332" i="23"/>
  <c r="DF332" i="23"/>
  <c r="DE332" i="23"/>
  <c r="DD332" i="23"/>
  <c r="DC332" i="23"/>
  <c r="DB332" i="23"/>
  <c r="DA332" i="23"/>
  <c r="CZ332" i="23"/>
  <c r="CY332" i="23"/>
  <c r="CX332" i="23"/>
  <c r="CW332" i="23"/>
  <c r="CV332" i="23"/>
  <c r="CU332" i="23"/>
  <c r="CT332" i="23"/>
  <c r="CS332" i="23"/>
  <c r="CR332" i="23"/>
  <c r="CQ332" i="23"/>
  <c r="CP332" i="23"/>
  <c r="CO332" i="23"/>
  <c r="CN332" i="23"/>
  <c r="CM332" i="23"/>
  <c r="CL332" i="23"/>
  <c r="CK332" i="23"/>
  <c r="CJ332" i="23"/>
  <c r="CI332" i="23"/>
  <c r="CH332" i="23"/>
  <c r="CG332" i="23"/>
  <c r="CF332" i="23"/>
  <c r="CE332" i="23"/>
  <c r="CD332" i="23"/>
  <c r="CC332" i="23"/>
  <c r="CB332" i="23"/>
  <c r="CA332" i="23"/>
  <c r="BZ332" i="23"/>
  <c r="BY332" i="23"/>
  <c r="BX332" i="23"/>
  <c r="BW332" i="23"/>
  <c r="BV332" i="23"/>
  <c r="BU332" i="23"/>
  <c r="BT332" i="23"/>
  <c r="BS332" i="23"/>
  <c r="BR332" i="23"/>
  <c r="BQ332" i="23"/>
  <c r="BP332" i="23"/>
  <c r="BO332" i="23"/>
  <c r="BN332" i="23"/>
  <c r="BM332" i="23"/>
  <c r="BL332" i="23"/>
  <c r="BK332" i="23"/>
  <c r="BJ332" i="23"/>
  <c r="BI332" i="23"/>
  <c r="BH332" i="23"/>
  <c r="BG332" i="23"/>
  <c r="BF332" i="23"/>
  <c r="BE332" i="23"/>
  <c r="BD332" i="23"/>
  <c r="BC332" i="23"/>
  <c r="BB332" i="23"/>
  <c r="BA332" i="23"/>
  <c r="AZ332" i="23"/>
  <c r="AY332" i="23"/>
  <c r="AO332" i="23"/>
  <c r="AN332" i="23"/>
  <c r="V332" i="23"/>
  <c r="U332" i="23"/>
  <c r="T332" i="23"/>
  <c r="S332" i="23"/>
  <c r="N332" i="23"/>
  <c r="L332" i="23"/>
  <c r="K332" i="23"/>
  <c r="J332" i="23"/>
  <c r="D332" i="23"/>
  <c r="DV329" i="23"/>
  <c r="DU329" i="23"/>
  <c r="DT329" i="23"/>
  <c r="DS329" i="23"/>
  <c r="AM329" i="23" s="1"/>
  <c r="DR329" i="23"/>
  <c r="DQ329" i="23"/>
  <c r="DP329" i="23"/>
  <c r="DO329" i="23"/>
  <c r="DN329" i="23"/>
  <c r="DM329" i="23"/>
  <c r="DL329" i="23"/>
  <c r="DK329" i="23"/>
  <c r="DJ329" i="23"/>
  <c r="DI329" i="23"/>
  <c r="DH329" i="23"/>
  <c r="DG329" i="23"/>
  <c r="DF329" i="23"/>
  <c r="DE329" i="23"/>
  <c r="DD329" i="23"/>
  <c r="DC329" i="23"/>
  <c r="DB329" i="23"/>
  <c r="DA329" i="23"/>
  <c r="CZ329" i="23"/>
  <c r="CY329" i="23"/>
  <c r="CX329" i="23"/>
  <c r="CW329" i="23"/>
  <c r="CV329" i="23"/>
  <c r="CU329" i="23"/>
  <c r="CT329" i="23"/>
  <c r="CS329" i="23"/>
  <c r="CR329" i="23"/>
  <c r="CQ329" i="23"/>
  <c r="CP329" i="23"/>
  <c r="CO329" i="23"/>
  <c r="CN329" i="23"/>
  <c r="CM329" i="23"/>
  <c r="CL329" i="23"/>
  <c r="CK329" i="23"/>
  <c r="CJ329" i="23"/>
  <c r="CI329" i="23"/>
  <c r="CH329" i="23"/>
  <c r="CG329" i="23"/>
  <c r="CF329" i="23"/>
  <c r="CE329" i="23"/>
  <c r="CD329" i="23"/>
  <c r="CC329" i="23"/>
  <c r="CB329" i="23"/>
  <c r="CA329" i="23"/>
  <c r="BZ329" i="23"/>
  <c r="BY329" i="23"/>
  <c r="BX329" i="23"/>
  <c r="BW329" i="23"/>
  <c r="BV329" i="23"/>
  <c r="BU329" i="23"/>
  <c r="BT329" i="23"/>
  <c r="BS329" i="23"/>
  <c r="BR329" i="23"/>
  <c r="BQ329" i="23"/>
  <c r="BP329" i="23"/>
  <c r="BO329" i="23"/>
  <c r="BN329" i="23"/>
  <c r="BM329" i="23"/>
  <c r="BL329" i="23"/>
  <c r="BK329" i="23"/>
  <c r="BJ329" i="23"/>
  <c r="BI329" i="23"/>
  <c r="BH329" i="23"/>
  <c r="BG329" i="23"/>
  <c r="BF329" i="23"/>
  <c r="BE329" i="23"/>
  <c r="BD329" i="23"/>
  <c r="BC329" i="23"/>
  <c r="BB329" i="23"/>
  <c r="BA329" i="23"/>
  <c r="AZ329" i="23"/>
  <c r="AY329" i="23"/>
  <c r="AX329" i="23"/>
  <c r="AW329" i="23"/>
  <c r="AV329" i="23"/>
  <c r="AU329" i="23"/>
  <c r="AT329" i="23"/>
  <c r="AS329" i="23"/>
  <c r="AR329" i="23"/>
  <c r="AQ329" i="23"/>
  <c r="AP329" i="23"/>
  <c r="AO329" i="23"/>
  <c r="AN329" i="23"/>
  <c r="AL329" i="23"/>
  <c r="AK329" i="23"/>
  <c r="AJ329" i="23"/>
  <c r="AI329" i="23"/>
  <c r="AH329" i="23"/>
  <c r="AG329" i="23"/>
  <c r="AF329" i="23"/>
  <c r="AE329" i="23"/>
  <c r="AD329" i="23"/>
  <c r="AC329" i="23"/>
  <c r="AB329" i="23"/>
  <c r="AA329" i="23"/>
  <c r="Z329" i="23"/>
  <c r="Y329" i="23"/>
  <c r="X329" i="23"/>
  <c r="W329" i="23"/>
  <c r="V329" i="23"/>
  <c r="U329" i="23"/>
  <c r="T329" i="23"/>
  <c r="S329" i="23"/>
  <c r="R329" i="23"/>
  <c r="Q329" i="23"/>
  <c r="O329" i="23"/>
  <c r="N329" i="23"/>
  <c r="L329" i="23"/>
  <c r="K329" i="23"/>
  <c r="J329" i="23"/>
  <c r="D329" i="23"/>
  <c r="DV328" i="23"/>
  <c r="DU328" i="23"/>
  <c r="DT328" i="23"/>
  <c r="DS328" i="23"/>
  <c r="AM328" i="23" s="1"/>
  <c r="DR328" i="23"/>
  <c r="DQ328" i="23"/>
  <c r="DP328" i="23"/>
  <c r="DO328" i="23"/>
  <c r="DN328" i="23"/>
  <c r="DM328" i="23"/>
  <c r="DL328" i="23"/>
  <c r="DK328" i="23"/>
  <c r="DJ328" i="23"/>
  <c r="DI328" i="23"/>
  <c r="DH328" i="23"/>
  <c r="DG328" i="23"/>
  <c r="DF328" i="23"/>
  <c r="DE328" i="23"/>
  <c r="DD328" i="23"/>
  <c r="DC328" i="23"/>
  <c r="DB328" i="23"/>
  <c r="DA328" i="23"/>
  <c r="CZ328" i="23"/>
  <c r="CY328" i="23"/>
  <c r="CX328" i="23"/>
  <c r="CW328" i="23"/>
  <c r="CV328" i="23"/>
  <c r="CU328" i="23"/>
  <c r="CT328" i="23"/>
  <c r="CS328" i="23"/>
  <c r="CR328" i="23"/>
  <c r="CQ328" i="23"/>
  <c r="CP328" i="23"/>
  <c r="CO328" i="23"/>
  <c r="CN328" i="23"/>
  <c r="CM328" i="23"/>
  <c r="CL328" i="23"/>
  <c r="CK328" i="23"/>
  <c r="CJ328" i="23"/>
  <c r="CI328" i="23"/>
  <c r="CH328" i="23"/>
  <c r="CG328" i="23"/>
  <c r="CF328" i="23"/>
  <c r="CE328" i="23"/>
  <c r="CD328" i="23"/>
  <c r="CC328" i="23"/>
  <c r="CB328" i="23"/>
  <c r="CA328" i="23"/>
  <c r="BZ328" i="23"/>
  <c r="BY328" i="23"/>
  <c r="BX328" i="23"/>
  <c r="BW328" i="23"/>
  <c r="BV328" i="23"/>
  <c r="BU328" i="23"/>
  <c r="BT328" i="23"/>
  <c r="BS328" i="23"/>
  <c r="BR328" i="23"/>
  <c r="BQ328" i="23"/>
  <c r="BP328" i="23"/>
  <c r="BO328" i="23"/>
  <c r="BN328" i="23"/>
  <c r="BM328" i="23"/>
  <c r="BL328" i="23"/>
  <c r="BK328" i="23"/>
  <c r="BJ328" i="23"/>
  <c r="BI328" i="23"/>
  <c r="BH328" i="23"/>
  <c r="BG328" i="23"/>
  <c r="BF328" i="23"/>
  <c r="BE328" i="23"/>
  <c r="BD328" i="23"/>
  <c r="BC328" i="23"/>
  <c r="BB328" i="23"/>
  <c r="BA328" i="23"/>
  <c r="AZ328" i="23"/>
  <c r="AY328" i="23"/>
  <c r="V328" i="23"/>
  <c r="U328" i="23"/>
  <c r="T328" i="23"/>
  <c r="S328" i="23"/>
  <c r="N328" i="23"/>
  <c r="L328" i="23"/>
  <c r="K328" i="23"/>
  <c r="J328" i="23"/>
  <c r="D328" i="23"/>
  <c r="DV331" i="23"/>
  <c r="DU331" i="23"/>
  <c r="DT331" i="23"/>
  <c r="DS331" i="23"/>
  <c r="AM331" i="23" s="1"/>
  <c r="DR331" i="23"/>
  <c r="DQ331" i="23"/>
  <c r="DP331" i="23"/>
  <c r="DO331" i="23"/>
  <c r="DN331" i="23"/>
  <c r="DM331" i="23"/>
  <c r="DL331" i="23"/>
  <c r="DK331" i="23"/>
  <c r="DJ331" i="23"/>
  <c r="DI331" i="23"/>
  <c r="DH331" i="23"/>
  <c r="DG331" i="23"/>
  <c r="DF331" i="23"/>
  <c r="DE331" i="23"/>
  <c r="DD331" i="23"/>
  <c r="DC331" i="23"/>
  <c r="DB331" i="23"/>
  <c r="DA331" i="23"/>
  <c r="CZ331" i="23"/>
  <c r="CY331" i="23"/>
  <c r="CX331" i="23"/>
  <c r="CW331" i="23"/>
  <c r="CV331" i="23"/>
  <c r="CU331" i="23"/>
  <c r="CT331" i="23"/>
  <c r="CS331" i="23"/>
  <c r="CR331" i="23"/>
  <c r="CQ331" i="23"/>
  <c r="CP331" i="23"/>
  <c r="CO331" i="23"/>
  <c r="CN331" i="23"/>
  <c r="CM331" i="23"/>
  <c r="CL331" i="23"/>
  <c r="CK331" i="23"/>
  <c r="CJ331" i="23"/>
  <c r="CI331" i="23"/>
  <c r="CH331" i="23"/>
  <c r="CG331" i="23"/>
  <c r="CF331" i="23"/>
  <c r="CE331" i="23"/>
  <c r="CD331" i="23"/>
  <c r="CC331" i="23"/>
  <c r="CB331" i="23"/>
  <c r="CA331" i="23"/>
  <c r="BZ331" i="23"/>
  <c r="BY331" i="23"/>
  <c r="BX331" i="23"/>
  <c r="BW331" i="23"/>
  <c r="BV331" i="23"/>
  <c r="BU331" i="23"/>
  <c r="BT331" i="23"/>
  <c r="BS331" i="23"/>
  <c r="BR331" i="23"/>
  <c r="BQ331" i="23"/>
  <c r="BP331" i="23"/>
  <c r="BO331" i="23"/>
  <c r="BN331" i="23"/>
  <c r="BM331" i="23"/>
  <c r="BL331" i="23"/>
  <c r="BK331" i="23"/>
  <c r="BJ331" i="23"/>
  <c r="BI331" i="23"/>
  <c r="BH331" i="23"/>
  <c r="BG331" i="23"/>
  <c r="BF331" i="23"/>
  <c r="BE331" i="23"/>
  <c r="BD331" i="23"/>
  <c r="BC331" i="23"/>
  <c r="BB331" i="23"/>
  <c r="BA331" i="23"/>
  <c r="AZ331" i="23"/>
  <c r="AY331" i="23"/>
  <c r="AO331" i="23"/>
  <c r="AN331" i="23"/>
  <c r="V331" i="23"/>
  <c r="U331" i="23"/>
  <c r="T331" i="23"/>
  <c r="S331" i="23"/>
  <c r="N331" i="23"/>
  <c r="L331" i="23"/>
  <c r="K331" i="23"/>
  <c r="J331" i="23"/>
  <c r="D331" i="23"/>
  <c r="DV327" i="23"/>
  <c r="DU327" i="23"/>
  <c r="DT327" i="23"/>
  <c r="DS327" i="23"/>
  <c r="DR327" i="23"/>
  <c r="DQ327" i="23"/>
  <c r="DP327" i="23"/>
  <c r="DO327" i="23"/>
  <c r="DN327" i="23"/>
  <c r="DM327" i="23"/>
  <c r="DL327" i="23"/>
  <c r="DK327" i="23"/>
  <c r="DJ327" i="23"/>
  <c r="DI327" i="23"/>
  <c r="DH327" i="23"/>
  <c r="DG327" i="23"/>
  <c r="DF327" i="23"/>
  <c r="DE327" i="23"/>
  <c r="DD327" i="23"/>
  <c r="DC327" i="23"/>
  <c r="DB327" i="23"/>
  <c r="DA327" i="23"/>
  <c r="CZ327" i="23"/>
  <c r="CY327" i="23"/>
  <c r="CX327" i="23"/>
  <c r="CW327" i="23"/>
  <c r="CV327" i="23"/>
  <c r="CU327" i="23"/>
  <c r="CT327" i="23"/>
  <c r="CS327" i="23"/>
  <c r="CR327" i="23"/>
  <c r="CQ327" i="23"/>
  <c r="CP327" i="23"/>
  <c r="CO327" i="23"/>
  <c r="CN327" i="23"/>
  <c r="CM327" i="23"/>
  <c r="CL327" i="23"/>
  <c r="CK327" i="23"/>
  <c r="CJ327" i="23"/>
  <c r="CI327" i="23"/>
  <c r="CH327" i="23"/>
  <c r="CG327" i="23"/>
  <c r="CF327" i="23"/>
  <c r="CE327" i="23"/>
  <c r="CD327" i="23"/>
  <c r="CC327" i="23"/>
  <c r="CB327" i="23"/>
  <c r="CA327" i="23"/>
  <c r="BZ327" i="23"/>
  <c r="BY327" i="23"/>
  <c r="BX327" i="23"/>
  <c r="BW327" i="23"/>
  <c r="BV327" i="23"/>
  <c r="BU327" i="23"/>
  <c r="BT327" i="23"/>
  <c r="BS327" i="23"/>
  <c r="BR327" i="23"/>
  <c r="BQ327" i="23"/>
  <c r="BP327" i="23"/>
  <c r="BO327" i="23"/>
  <c r="BN327" i="23"/>
  <c r="BM327" i="23"/>
  <c r="BL327" i="23"/>
  <c r="BK327" i="23"/>
  <c r="BJ327" i="23"/>
  <c r="BI327" i="23"/>
  <c r="BH327" i="23"/>
  <c r="BG327" i="23"/>
  <c r="BF327" i="23"/>
  <c r="BE327" i="23"/>
  <c r="BD327" i="23"/>
  <c r="BC327" i="23"/>
  <c r="BB327" i="23"/>
  <c r="BA327" i="23"/>
  <c r="AZ327" i="23"/>
  <c r="AY327" i="23"/>
  <c r="AX327" i="23"/>
  <c r="AW327" i="23"/>
  <c r="AV327" i="23"/>
  <c r="AU327" i="23"/>
  <c r="AT327" i="23"/>
  <c r="AS327" i="23"/>
  <c r="AR327" i="23"/>
  <c r="AQ327" i="23"/>
  <c r="AP327" i="23"/>
  <c r="AO327" i="23"/>
  <c r="AN327" i="23"/>
  <c r="AM327" i="23"/>
  <c r="AL327" i="23"/>
  <c r="AK327" i="23"/>
  <c r="AJ327" i="23"/>
  <c r="AI327" i="23"/>
  <c r="AH327" i="23"/>
  <c r="AG327" i="23"/>
  <c r="AF327" i="23"/>
  <c r="AE327" i="23"/>
  <c r="AD327" i="23"/>
  <c r="AC327" i="23"/>
  <c r="AB327" i="23"/>
  <c r="AA327" i="23"/>
  <c r="Z327" i="23"/>
  <c r="Y327" i="23"/>
  <c r="X327" i="23"/>
  <c r="W327" i="23"/>
  <c r="V327" i="23"/>
  <c r="U327" i="23"/>
  <c r="T327" i="23"/>
  <c r="S327" i="23"/>
  <c r="R327" i="23"/>
  <c r="Q327" i="23"/>
  <c r="O327" i="23"/>
  <c r="N327" i="23"/>
  <c r="L327" i="23"/>
  <c r="K327" i="23"/>
  <c r="J327" i="23"/>
  <c r="D327" i="23"/>
  <c r="DV326" i="23"/>
  <c r="DU326" i="23"/>
  <c r="DT326" i="23"/>
  <c r="DS326" i="23"/>
  <c r="AM326" i="23" s="1"/>
  <c r="DR326" i="23"/>
  <c r="DQ326" i="23"/>
  <c r="DP326" i="23"/>
  <c r="DO326" i="23"/>
  <c r="DN326" i="23"/>
  <c r="DM326" i="23"/>
  <c r="DL326" i="23"/>
  <c r="DK326" i="23"/>
  <c r="DJ326" i="23"/>
  <c r="DI326" i="23"/>
  <c r="DH326" i="23"/>
  <c r="DG326" i="23"/>
  <c r="DF326" i="23"/>
  <c r="DE326" i="23"/>
  <c r="DD326" i="23"/>
  <c r="DC326" i="23"/>
  <c r="DB326" i="23"/>
  <c r="DA326" i="23"/>
  <c r="CZ326" i="23"/>
  <c r="CY326" i="23"/>
  <c r="CX326" i="23"/>
  <c r="CW326" i="23"/>
  <c r="CV326" i="23"/>
  <c r="CU326" i="23"/>
  <c r="CT326" i="23"/>
  <c r="CS326" i="23"/>
  <c r="CR326" i="23"/>
  <c r="CQ326" i="23"/>
  <c r="CP326" i="23"/>
  <c r="CO326" i="23"/>
  <c r="CN326" i="23"/>
  <c r="CM326" i="23"/>
  <c r="CL326" i="23"/>
  <c r="CK326" i="23"/>
  <c r="CJ326" i="23"/>
  <c r="CI326" i="23"/>
  <c r="CH326" i="23"/>
  <c r="CG326" i="23"/>
  <c r="CF326" i="23"/>
  <c r="CE326" i="23"/>
  <c r="CD326" i="23"/>
  <c r="CC326" i="23"/>
  <c r="CB326" i="23"/>
  <c r="CA326" i="23"/>
  <c r="BZ326" i="23"/>
  <c r="BY326" i="23"/>
  <c r="BX326" i="23"/>
  <c r="BW326" i="23"/>
  <c r="BV326" i="23"/>
  <c r="BU326" i="23"/>
  <c r="BT326" i="23"/>
  <c r="BS326" i="23"/>
  <c r="BR326" i="23"/>
  <c r="BQ326" i="23"/>
  <c r="BP326" i="23"/>
  <c r="BO326" i="23"/>
  <c r="BN326" i="23"/>
  <c r="BM326" i="23"/>
  <c r="BL326" i="23"/>
  <c r="BK326" i="23"/>
  <c r="BJ326" i="23"/>
  <c r="BI326" i="23"/>
  <c r="BH326" i="23"/>
  <c r="BG326" i="23"/>
  <c r="BF326" i="23"/>
  <c r="BE326" i="23"/>
  <c r="BD326" i="23"/>
  <c r="BC326" i="23"/>
  <c r="BB326" i="23"/>
  <c r="BA326" i="23"/>
  <c r="AZ326" i="23"/>
  <c r="AY326" i="23"/>
  <c r="AK326" i="23"/>
  <c r="AJ326" i="23"/>
  <c r="V326" i="23"/>
  <c r="U326" i="23"/>
  <c r="T326" i="23"/>
  <c r="S326" i="23"/>
  <c r="R326" i="23"/>
  <c r="N326" i="23"/>
  <c r="L326" i="23"/>
  <c r="K326" i="23"/>
  <c r="J326" i="23"/>
  <c r="D326" i="23"/>
  <c r="DV325" i="23"/>
  <c r="DU325" i="23"/>
  <c r="DT325" i="23"/>
  <c r="DS325" i="23"/>
  <c r="DR325" i="23"/>
  <c r="DQ325" i="23"/>
  <c r="DP325" i="23"/>
  <c r="DO325" i="23"/>
  <c r="DN325" i="23"/>
  <c r="DM325" i="23"/>
  <c r="DL325" i="23"/>
  <c r="DK325" i="23"/>
  <c r="DJ325" i="23"/>
  <c r="DI325" i="23"/>
  <c r="DH325" i="23"/>
  <c r="DG325" i="23"/>
  <c r="DF325" i="23"/>
  <c r="DE325" i="23"/>
  <c r="DD325" i="23"/>
  <c r="DC325" i="23"/>
  <c r="DB325" i="23"/>
  <c r="DA325" i="23"/>
  <c r="CZ325" i="23"/>
  <c r="CY325" i="23"/>
  <c r="CX325" i="23"/>
  <c r="CW325" i="23"/>
  <c r="CV325" i="23"/>
  <c r="CU325" i="23"/>
  <c r="CT325" i="23"/>
  <c r="CS325" i="23"/>
  <c r="CR325" i="23"/>
  <c r="CQ325" i="23"/>
  <c r="CP325" i="23"/>
  <c r="CO325" i="23"/>
  <c r="CN325" i="23"/>
  <c r="CM325" i="23"/>
  <c r="CL325" i="23"/>
  <c r="CK325" i="23"/>
  <c r="CJ325" i="23"/>
  <c r="CI325" i="23"/>
  <c r="CH325" i="23"/>
  <c r="CG325" i="23"/>
  <c r="CF325" i="23"/>
  <c r="CE325" i="23"/>
  <c r="CD325" i="23"/>
  <c r="CC325" i="23"/>
  <c r="CB325" i="23"/>
  <c r="CA325" i="23"/>
  <c r="BZ325" i="23"/>
  <c r="BY325" i="23"/>
  <c r="BX325" i="23"/>
  <c r="BW325" i="23"/>
  <c r="BV325" i="23"/>
  <c r="BU325" i="23"/>
  <c r="BT325" i="23"/>
  <c r="BS325" i="23"/>
  <c r="BR325" i="23"/>
  <c r="BQ325" i="23"/>
  <c r="BP325" i="23"/>
  <c r="BO325" i="23"/>
  <c r="BN325" i="23"/>
  <c r="BM325" i="23"/>
  <c r="BL325" i="23"/>
  <c r="BK325" i="23"/>
  <c r="BJ325" i="23"/>
  <c r="BI325" i="23"/>
  <c r="BH325" i="23"/>
  <c r="BG325" i="23"/>
  <c r="BF325" i="23"/>
  <c r="BE325" i="23"/>
  <c r="BD325" i="23"/>
  <c r="BC325" i="23"/>
  <c r="BB325" i="23"/>
  <c r="BA325" i="23"/>
  <c r="AZ325" i="23"/>
  <c r="AY325" i="23"/>
  <c r="AX325" i="23"/>
  <c r="AW325" i="23"/>
  <c r="AV325" i="23"/>
  <c r="AU325" i="23"/>
  <c r="AT325" i="23"/>
  <c r="AS325" i="23"/>
  <c r="AR325" i="23"/>
  <c r="AQ325" i="23"/>
  <c r="AP325" i="23"/>
  <c r="AO325" i="23"/>
  <c r="AN325" i="23"/>
  <c r="AM325" i="23"/>
  <c r="AL325" i="23"/>
  <c r="AK325" i="23"/>
  <c r="AJ325" i="23"/>
  <c r="AI325" i="23"/>
  <c r="AH325" i="23"/>
  <c r="AG325" i="23"/>
  <c r="AF325" i="23"/>
  <c r="AE325" i="23"/>
  <c r="AD325" i="23"/>
  <c r="AC325" i="23"/>
  <c r="AB325" i="23"/>
  <c r="AA325" i="23"/>
  <c r="Z325" i="23"/>
  <c r="Y325" i="23"/>
  <c r="X325" i="23"/>
  <c r="W325" i="23"/>
  <c r="V325" i="23"/>
  <c r="U325" i="23"/>
  <c r="T325" i="23"/>
  <c r="S325" i="23"/>
  <c r="R325" i="23"/>
  <c r="Q325" i="23"/>
  <c r="P325" i="23"/>
  <c r="O325" i="23"/>
  <c r="N325" i="23"/>
  <c r="L325" i="23"/>
  <c r="K325" i="23"/>
  <c r="J325" i="23"/>
  <c r="D325" i="23"/>
  <c r="DV324" i="23"/>
  <c r="DU324" i="23"/>
  <c r="DT324" i="23"/>
  <c r="DS324" i="23"/>
  <c r="DR324" i="23"/>
  <c r="DQ324" i="23"/>
  <c r="DP324" i="23"/>
  <c r="DO324" i="23"/>
  <c r="DN324" i="23"/>
  <c r="DM324" i="23"/>
  <c r="DL324" i="23"/>
  <c r="DK324" i="23"/>
  <c r="DJ324" i="23"/>
  <c r="DI324" i="23"/>
  <c r="DH324" i="23"/>
  <c r="DG324" i="23"/>
  <c r="DF324" i="23"/>
  <c r="DE324" i="23"/>
  <c r="DD324" i="23"/>
  <c r="DC324" i="23"/>
  <c r="DB324" i="23"/>
  <c r="DA324" i="23"/>
  <c r="CZ324" i="23"/>
  <c r="CY324" i="23"/>
  <c r="CX324" i="23"/>
  <c r="CW324" i="23"/>
  <c r="CV324" i="23"/>
  <c r="CU324" i="23"/>
  <c r="CT324" i="23"/>
  <c r="CS324" i="23"/>
  <c r="CR324" i="23"/>
  <c r="CQ324" i="23"/>
  <c r="CP324" i="23"/>
  <c r="CO324" i="23"/>
  <c r="CN324" i="23"/>
  <c r="CM324" i="23"/>
  <c r="CL324" i="23"/>
  <c r="CK324" i="23"/>
  <c r="CJ324" i="23"/>
  <c r="CI324" i="23"/>
  <c r="CH324" i="23"/>
  <c r="CG324" i="23"/>
  <c r="CF324" i="23"/>
  <c r="CE324" i="23"/>
  <c r="CD324" i="23"/>
  <c r="CC324" i="23"/>
  <c r="CB324" i="23"/>
  <c r="CA324" i="23"/>
  <c r="BZ324" i="23"/>
  <c r="BY324" i="23"/>
  <c r="BX324" i="23"/>
  <c r="BW324" i="23"/>
  <c r="BV324" i="23"/>
  <c r="BU324" i="23"/>
  <c r="BT324" i="23"/>
  <c r="BS324" i="23"/>
  <c r="BR324" i="23"/>
  <c r="BQ324" i="23"/>
  <c r="BP324" i="23"/>
  <c r="BO324" i="23"/>
  <c r="BN324" i="23"/>
  <c r="BM324" i="23"/>
  <c r="BL324" i="23"/>
  <c r="BK324" i="23"/>
  <c r="BJ324" i="23"/>
  <c r="BI324" i="23"/>
  <c r="BH324" i="23"/>
  <c r="BG324" i="23"/>
  <c r="BF324" i="23"/>
  <c r="BE324" i="23"/>
  <c r="BD324" i="23"/>
  <c r="BC324" i="23"/>
  <c r="BB324" i="23"/>
  <c r="BA324" i="23"/>
  <c r="AZ324" i="23"/>
  <c r="AY324" i="23"/>
  <c r="AX324" i="23"/>
  <c r="AW324" i="23"/>
  <c r="AV324" i="23"/>
  <c r="AU324" i="23"/>
  <c r="AT324" i="23"/>
  <c r="AS324" i="23"/>
  <c r="AR324" i="23"/>
  <c r="AQ324" i="23"/>
  <c r="AP324" i="23"/>
  <c r="AO324" i="23"/>
  <c r="AN324" i="23"/>
  <c r="AM324" i="23"/>
  <c r="AL324" i="23"/>
  <c r="AK324" i="23"/>
  <c r="AJ324" i="23"/>
  <c r="AI324" i="23"/>
  <c r="AH324" i="23"/>
  <c r="AG324" i="23"/>
  <c r="AF324" i="23"/>
  <c r="AE324" i="23"/>
  <c r="AD324" i="23"/>
  <c r="AC324" i="23"/>
  <c r="AB324" i="23"/>
  <c r="AA324" i="23"/>
  <c r="Z324" i="23"/>
  <c r="Y324" i="23"/>
  <c r="X324" i="23"/>
  <c r="W324" i="23"/>
  <c r="V324" i="23"/>
  <c r="U324" i="23"/>
  <c r="T324" i="23"/>
  <c r="S324" i="23"/>
  <c r="R324" i="23"/>
  <c r="Q324" i="23"/>
  <c r="O324" i="23"/>
  <c r="N324" i="23"/>
  <c r="L324" i="23"/>
  <c r="K324" i="23"/>
  <c r="J324" i="23"/>
  <c r="D324" i="23"/>
  <c r="DV323" i="23"/>
  <c r="DU323" i="23"/>
  <c r="DT323" i="23"/>
  <c r="DS323" i="23"/>
  <c r="AM323" i="23" s="1"/>
  <c r="DR323" i="23"/>
  <c r="DQ323" i="23"/>
  <c r="DP323" i="23"/>
  <c r="DO323" i="23"/>
  <c r="DN323" i="23"/>
  <c r="DM323" i="23"/>
  <c r="DL323" i="23"/>
  <c r="DK323" i="23"/>
  <c r="DJ323" i="23"/>
  <c r="DI323" i="23"/>
  <c r="DH323" i="23"/>
  <c r="DG323" i="23"/>
  <c r="DF323" i="23"/>
  <c r="DE323" i="23"/>
  <c r="DD323" i="23"/>
  <c r="DC323" i="23"/>
  <c r="DB323" i="23"/>
  <c r="DA323" i="23"/>
  <c r="CZ323" i="23"/>
  <c r="CY323" i="23"/>
  <c r="CX323" i="23"/>
  <c r="CW323" i="23"/>
  <c r="CV323" i="23"/>
  <c r="CU323" i="23"/>
  <c r="CT323" i="23"/>
  <c r="CS323" i="23"/>
  <c r="CR323" i="23"/>
  <c r="CQ323" i="23"/>
  <c r="CP323" i="23"/>
  <c r="CO323" i="23"/>
  <c r="CN323" i="23"/>
  <c r="CM323" i="23"/>
  <c r="CL323" i="23"/>
  <c r="CK323" i="23"/>
  <c r="CJ323" i="23"/>
  <c r="CI323" i="23"/>
  <c r="CH323" i="23"/>
  <c r="CG323" i="23"/>
  <c r="CF323" i="23"/>
  <c r="CE323" i="23"/>
  <c r="CD323" i="23"/>
  <c r="CC323" i="23"/>
  <c r="CB323" i="23"/>
  <c r="CA323" i="23"/>
  <c r="BZ323" i="23"/>
  <c r="BY323" i="23"/>
  <c r="BX323" i="23"/>
  <c r="BW323" i="23"/>
  <c r="BV323" i="23"/>
  <c r="BU323" i="23"/>
  <c r="BT323" i="23"/>
  <c r="BS323" i="23"/>
  <c r="BR323" i="23"/>
  <c r="BQ323" i="23"/>
  <c r="BP323" i="23"/>
  <c r="BO323" i="23"/>
  <c r="BN323" i="23"/>
  <c r="BM323" i="23"/>
  <c r="BL323" i="23"/>
  <c r="BK323" i="23"/>
  <c r="BJ323" i="23"/>
  <c r="BI323" i="23"/>
  <c r="BH323" i="23"/>
  <c r="BG323" i="23"/>
  <c r="BF323" i="23"/>
  <c r="BE323" i="23"/>
  <c r="BD323" i="23"/>
  <c r="BC323" i="23"/>
  <c r="BB323" i="23"/>
  <c r="BA323" i="23"/>
  <c r="AZ323" i="23"/>
  <c r="AY323" i="23"/>
  <c r="AO323" i="23"/>
  <c r="AN323" i="23"/>
  <c r="V323" i="23"/>
  <c r="U323" i="23"/>
  <c r="T323" i="23"/>
  <c r="S323" i="23"/>
  <c r="N323" i="23"/>
  <c r="L323" i="23"/>
  <c r="K323" i="23"/>
  <c r="J323" i="23"/>
  <c r="D323" i="23"/>
  <c r="DV322" i="23"/>
  <c r="DU322" i="23"/>
  <c r="DT322" i="23"/>
  <c r="DS322" i="23"/>
  <c r="AM322" i="23" s="1"/>
  <c r="DR322" i="23"/>
  <c r="DQ322" i="23"/>
  <c r="DP322" i="23"/>
  <c r="DO322" i="23"/>
  <c r="DN322" i="23"/>
  <c r="DM322" i="23"/>
  <c r="DL322" i="23"/>
  <c r="DK322" i="23"/>
  <c r="DJ322" i="23"/>
  <c r="DI322" i="23"/>
  <c r="DH322" i="23"/>
  <c r="DG322" i="23"/>
  <c r="DF322" i="23"/>
  <c r="DE322" i="23"/>
  <c r="DD322" i="23"/>
  <c r="DC322" i="23"/>
  <c r="DB322" i="23"/>
  <c r="DA322" i="23"/>
  <c r="CZ322" i="23"/>
  <c r="CY322" i="23"/>
  <c r="CX322" i="23"/>
  <c r="CW322" i="23"/>
  <c r="CV322" i="23"/>
  <c r="CU322" i="23"/>
  <c r="CT322" i="23"/>
  <c r="CS322" i="23"/>
  <c r="CR322" i="23"/>
  <c r="CQ322" i="23"/>
  <c r="CP322" i="23"/>
  <c r="CO322" i="23"/>
  <c r="CN322" i="23"/>
  <c r="CM322" i="23"/>
  <c r="CL322" i="23"/>
  <c r="CK322" i="23"/>
  <c r="CJ322" i="23"/>
  <c r="CI322" i="23"/>
  <c r="CH322" i="23"/>
  <c r="CG322" i="23"/>
  <c r="CF322" i="23"/>
  <c r="CE322" i="23"/>
  <c r="CD322" i="23"/>
  <c r="CC322" i="23"/>
  <c r="CB322" i="23"/>
  <c r="CA322" i="23"/>
  <c r="BZ322" i="23"/>
  <c r="BY322" i="23"/>
  <c r="BX322" i="23"/>
  <c r="BW322" i="23"/>
  <c r="BV322" i="23"/>
  <c r="BU322" i="23"/>
  <c r="BT322" i="23"/>
  <c r="BS322" i="23"/>
  <c r="BR322" i="23"/>
  <c r="BQ322" i="23"/>
  <c r="BP322" i="23"/>
  <c r="BO322" i="23"/>
  <c r="BN322" i="23"/>
  <c r="BM322" i="23"/>
  <c r="BL322" i="23"/>
  <c r="BK322" i="23"/>
  <c r="BJ322" i="23"/>
  <c r="BI322" i="23"/>
  <c r="BH322" i="23"/>
  <c r="BG322" i="23"/>
  <c r="BF322" i="23"/>
  <c r="BE322" i="23"/>
  <c r="BD322" i="23"/>
  <c r="BC322" i="23"/>
  <c r="BB322" i="23"/>
  <c r="BA322" i="23"/>
  <c r="AZ322" i="23"/>
  <c r="AY322" i="23"/>
  <c r="AO322" i="23"/>
  <c r="AN322" i="23"/>
  <c r="V322" i="23"/>
  <c r="U322" i="23"/>
  <c r="T322" i="23"/>
  <c r="S322" i="23"/>
  <c r="N322" i="23"/>
  <c r="L322" i="23"/>
  <c r="K322" i="23"/>
  <c r="J322" i="23"/>
  <c r="D322" i="23"/>
  <c r="DV321" i="23"/>
  <c r="DU321" i="23"/>
  <c r="DT321" i="23"/>
  <c r="DS321" i="23"/>
  <c r="AM321" i="23" s="1"/>
  <c r="DR321" i="23"/>
  <c r="DQ321" i="23"/>
  <c r="DP321" i="23"/>
  <c r="DO321" i="23"/>
  <c r="DN321" i="23"/>
  <c r="DM321" i="23"/>
  <c r="DL321" i="23"/>
  <c r="DK321" i="23"/>
  <c r="DJ321" i="23"/>
  <c r="DI321" i="23"/>
  <c r="DH321" i="23"/>
  <c r="DG321" i="23"/>
  <c r="DF321" i="23"/>
  <c r="DE321" i="23"/>
  <c r="DD321" i="23"/>
  <c r="DC321" i="23"/>
  <c r="DB321" i="23"/>
  <c r="DA321" i="23"/>
  <c r="CZ321" i="23"/>
  <c r="CY321" i="23"/>
  <c r="CX321" i="23"/>
  <c r="CW321" i="23"/>
  <c r="CV321" i="23"/>
  <c r="CU321" i="23"/>
  <c r="CT321" i="23"/>
  <c r="CS321" i="23"/>
  <c r="CR321" i="23"/>
  <c r="CQ321" i="23"/>
  <c r="CP321" i="23"/>
  <c r="CO321" i="23"/>
  <c r="CN321" i="23"/>
  <c r="CM321" i="23"/>
  <c r="CL321" i="23"/>
  <c r="CK321" i="23"/>
  <c r="CJ321" i="23"/>
  <c r="CI321" i="23"/>
  <c r="CH321" i="23"/>
  <c r="CG321" i="23"/>
  <c r="CF321" i="23"/>
  <c r="CE321" i="23"/>
  <c r="CD321" i="23"/>
  <c r="CC321" i="23"/>
  <c r="CB321" i="23"/>
  <c r="CA321" i="23"/>
  <c r="BZ321" i="23"/>
  <c r="BY321" i="23"/>
  <c r="BX321" i="23"/>
  <c r="BW321" i="23"/>
  <c r="BV321" i="23"/>
  <c r="BU321" i="23"/>
  <c r="BT321" i="23"/>
  <c r="BS321" i="23"/>
  <c r="BR321" i="23"/>
  <c r="BQ321" i="23"/>
  <c r="BP321" i="23"/>
  <c r="BO321" i="23"/>
  <c r="BN321" i="23"/>
  <c r="BM321" i="23"/>
  <c r="BL321" i="23"/>
  <c r="BK321" i="23"/>
  <c r="BJ321" i="23"/>
  <c r="BI321" i="23"/>
  <c r="BH321" i="23"/>
  <c r="BG321" i="23"/>
  <c r="BF321" i="23"/>
  <c r="BE321" i="23"/>
  <c r="BD321" i="23"/>
  <c r="BC321" i="23"/>
  <c r="BB321" i="23"/>
  <c r="BA321" i="23"/>
  <c r="AZ321" i="23"/>
  <c r="AY321" i="23"/>
  <c r="AO321" i="23"/>
  <c r="AN321" i="23"/>
  <c r="V321" i="23"/>
  <c r="U321" i="23"/>
  <c r="T321" i="23"/>
  <c r="S321" i="23"/>
  <c r="N321" i="23"/>
  <c r="L321" i="23"/>
  <c r="K321" i="23"/>
  <c r="J321" i="23"/>
  <c r="D321" i="23"/>
  <c r="DV320" i="23"/>
  <c r="DU320" i="23"/>
  <c r="DT320" i="23"/>
  <c r="DS320" i="23"/>
  <c r="DR320" i="23"/>
  <c r="DQ320" i="23"/>
  <c r="DP320" i="23"/>
  <c r="DO320" i="23"/>
  <c r="DN320" i="23"/>
  <c r="DM320" i="23"/>
  <c r="DL320" i="23"/>
  <c r="DK320" i="23"/>
  <c r="DJ320" i="23"/>
  <c r="DI320" i="23"/>
  <c r="DH320" i="23"/>
  <c r="DG320" i="23"/>
  <c r="DF320" i="23"/>
  <c r="DE320" i="23"/>
  <c r="DD320" i="23"/>
  <c r="DC320" i="23"/>
  <c r="DB320" i="23"/>
  <c r="DA320" i="23"/>
  <c r="CZ320" i="23"/>
  <c r="CY320" i="23"/>
  <c r="CX320" i="23"/>
  <c r="CW320" i="23"/>
  <c r="CV320" i="23"/>
  <c r="CU320" i="23"/>
  <c r="CT320" i="23"/>
  <c r="CS320" i="23"/>
  <c r="CR320" i="23"/>
  <c r="CQ320" i="23"/>
  <c r="CP320" i="23"/>
  <c r="CO320" i="23"/>
  <c r="CN320" i="23"/>
  <c r="CM320" i="23"/>
  <c r="CL320" i="23"/>
  <c r="CK320" i="23"/>
  <c r="CJ320" i="23"/>
  <c r="CI320" i="23"/>
  <c r="CH320" i="23"/>
  <c r="CG320" i="23"/>
  <c r="CF320" i="23"/>
  <c r="CE320" i="23"/>
  <c r="CD320" i="23"/>
  <c r="CC320" i="23"/>
  <c r="CB320" i="23"/>
  <c r="CA320" i="23"/>
  <c r="BZ320" i="23"/>
  <c r="BY320" i="23"/>
  <c r="BX320" i="23"/>
  <c r="BW320" i="23"/>
  <c r="BV320" i="23"/>
  <c r="BU320" i="23"/>
  <c r="BT320" i="23"/>
  <c r="BS320" i="23"/>
  <c r="BR320" i="23"/>
  <c r="BQ320" i="23"/>
  <c r="BP320" i="23"/>
  <c r="BO320" i="23"/>
  <c r="BN320" i="23"/>
  <c r="BM320" i="23"/>
  <c r="BL320" i="23"/>
  <c r="BK320" i="23"/>
  <c r="BJ320" i="23"/>
  <c r="BI320" i="23"/>
  <c r="BH320" i="23"/>
  <c r="BG320" i="23"/>
  <c r="BF320" i="23"/>
  <c r="BE320" i="23"/>
  <c r="BD320" i="23"/>
  <c r="BC320" i="23"/>
  <c r="BB320" i="23"/>
  <c r="BA320" i="23"/>
  <c r="AZ320" i="23"/>
  <c r="AY320" i="23"/>
  <c r="AO320" i="23"/>
  <c r="AN320" i="23"/>
  <c r="AM320" i="23"/>
  <c r="V320" i="23"/>
  <c r="U320" i="23"/>
  <c r="T320" i="23"/>
  <c r="S320" i="23"/>
  <c r="N320" i="23"/>
  <c r="L320" i="23"/>
  <c r="K320" i="23"/>
  <c r="J320" i="23"/>
  <c r="D320" i="23"/>
  <c r="DV319" i="23"/>
  <c r="DU319" i="23"/>
  <c r="DT319" i="23"/>
  <c r="DS319" i="23"/>
  <c r="AM319" i="23" s="1"/>
  <c r="DR319" i="23"/>
  <c r="DQ319" i="23"/>
  <c r="DP319" i="23"/>
  <c r="DO319" i="23"/>
  <c r="DN319" i="23"/>
  <c r="DM319" i="23"/>
  <c r="DL319" i="23"/>
  <c r="DK319" i="23"/>
  <c r="DJ319" i="23"/>
  <c r="DI319" i="23"/>
  <c r="DH319" i="23"/>
  <c r="DG319" i="23"/>
  <c r="DF319" i="23"/>
  <c r="DE319" i="23"/>
  <c r="DD319" i="23"/>
  <c r="DC319" i="23"/>
  <c r="DB319" i="23"/>
  <c r="DA319" i="23"/>
  <c r="CZ319" i="23"/>
  <c r="CY319" i="23"/>
  <c r="CX319" i="23"/>
  <c r="CW319" i="23"/>
  <c r="CV319" i="23"/>
  <c r="CU319" i="23"/>
  <c r="CT319" i="23"/>
  <c r="CS319" i="23"/>
  <c r="CR319" i="23"/>
  <c r="CQ319" i="23"/>
  <c r="CP319" i="23"/>
  <c r="CO319" i="23"/>
  <c r="CN319" i="23"/>
  <c r="CM319" i="23"/>
  <c r="CL319" i="23"/>
  <c r="CK319" i="23"/>
  <c r="CJ319" i="23"/>
  <c r="CI319" i="23"/>
  <c r="CH319" i="23"/>
  <c r="CG319" i="23"/>
  <c r="CF319" i="23"/>
  <c r="CE319" i="23"/>
  <c r="CD319" i="23"/>
  <c r="CC319" i="23"/>
  <c r="CB319" i="23"/>
  <c r="CA319" i="23"/>
  <c r="BZ319" i="23"/>
  <c r="BY319" i="23"/>
  <c r="BX319" i="23"/>
  <c r="BW319" i="23"/>
  <c r="BV319" i="23"/>
  <c r="BU319" i="23"/>
  <c r="BT319" i="23"/>
  <c r="BS319" i="23"/>
  <c r="BR319" i="23"/>
  <c r="BQ319" i="23"/>
  <c r="BP319" i="23"/>
  <c r="BO319" i="23"/>
  <c r="BN319" i="23"/>
  <c r="BM319" i="23"/>
  <c r="BL319" i="23"/>
  <c r="BK319" i="23"/>
  <c r="BJ319" i="23"/>
  <c r="BI319" i="23"/>
  <c r="BH319" i="23"/>
  <c r="BG319" i="23"/>
  <c r="BF319" i="23"/>
  <c r="BE319" i="23"/>
  <c r="BD319" i="23"/>
  <c r="BC319" i="23"/>
  <c r="BB319" i="23"/>
  <c r="BA319" i="23"/>
  <c r="AZ319" i="23"/>
  <c r="AY319" i="23"/>
  <c r="AX319" i="23"/>
  <c r="AW319" i="23"/>
  <c r="AV319" i="23"/>
  <c r="AU319" i="23"/>
  <c r="AT319" i="23"/>
  <c r="AS319" i="23"/>
  <c r="AR319" i="23"/>
  <c r="AQ319" i="23"/>
  <c r="AP319" i="23"/>
  <c r="AO319" i="23"/>
  <c r="AN319" i="23"/>
  <c r="AL319" i="23"/>
  <c r="AK319" i="23"/>
  <c r="AJ319" i="23"/>
  <c r="AI319" i="23"/>
  <c r="AH319" i="23"/>
  <c r="AG319" i="23"/>
  <c r="AF319" i="23"/>
  <c r="AE319" i="23"/>
  <c r="AD319" i="23"/>
  <c r="AC319" i="23"/>
  <c r="AB319" i="23"/>
  <c r="AA319" i="23"/>
  <c r="Z319" i="23"/>
  <c r="Y319" i="23"/>
  <c r="X319" i="23"/>
  <c r="W319" i="23"/>
  <c r="V319" i="23"/>
  <c r="U319" i="23"/>
  <c r="T319" i="23"/>
  <c r="S319" i="23"/>
  <c r="R319" i="23"/>
  <c r="Q319" i="23"/>
  <c r="O319" i="23"/>
  <c r="N319" i="23"/>
  <c r="L319" i="23"/>
  <c r="K319" i="23"/>
  <c r="J319" i="23"/>
  <c r="D319" i="23"/>
  <c r="DV318" i="23"/>
  <c r="DU318" i="23"/>
  <c r="DT318" i="23"/>
  <c r="DS318" i="23"/>
  <c r="DR318" i="23"/>
  <c r="DQ318" i="23"/>
  <c r="DP318" i="23"/>
  <c r="DO318" i="23"/>
  <c r="DN318" i="23"/>
  <c r="DM318" i="23"/>
  <c r="DL318" i="23"/>
  <c r="DK318" i="23"/>
  <c r="DJ318" i="23"/>
  <c r="DI318" i="23"/>
  <c r="DH318" i="23"/>
  <c r="DG318" i="23"/>
  <c r="DF318" i="23"/>
  <c r="DE318" i="23"/>
  <c r="DD318" i="23"/>
  <c r="DC318" i="23"/>
  <c r="DB318" i="23"/>
  <c r="DA318" i="23"/>
  <c r="CZ318" i="23"/>
  <c r="CY318" i="23"/>
  <c r="CX318" i="23"/>
  <c r="CW318" i="23"/>
  <c r="CV318" i="23"/>
  <c r="CU318" i="23"/>
  <c r="CT318" i="23"/>
  <c r="CS318" i="23"/>
  <c r="CR318" i="23"/>
  <c r="CQ318" i="23"/>
  <c r="CP318" i="23"/>
  <c r="CO318" i="23"/>
  <c r="CN318" i="23"/>
  <c r="CM318" i="23"/>
  <c r="CL318" i="23"/>
  <c r="CK318" i="23"/>
  <c r="CJ318" i="23"/>
  <c r="CI318" i="23"/>
  <c r="CH318" i="23"/>
  <c r="CG318" i="23"/>
  <c r="CF318" i="23"/>
  <c r="CE318" i="23"/>
  <c r="CD318" i="23"/>
  <c r="CC318" i="23"/>
  <c r="CB318" i="23"/>
  <c r="CA318" i="23"/>
  <c r="BZ318" i="23"/>
  <c r="BY318" i="23"/>
  <c r="BX318" i="23"/>
  <c r="BW318" i="23"/>
  <c r="BV318" i="23"/>
  <c r="BU318" i="23"/>
  <c r="BT318" i="23"/>
  <c r="BS318" i="23"/>
  <c r="BR318" i="23"/>
  <c r="BQ318" i="23"/>
  <c r="BP318" i="23"/>
  <c r="BO318" i="23"/>
  <c r="BN318" i="23"/>
  <c r="BM318" i="23"/>
  <c r="BL318" i="23"/>
  <c r="BK318" i="23"/>
  <c r="BJ318" i="23"/>
  <c r="BI318" i="23"/>
  <c r="BH318" i="23"/>
  <c r="BG318" i="23"/>
  <c r="BF318" i="23"/>
  <c r="BE318" i="23"/>
  <c r="BD318" i="23"/>
  <c r="BC318" i="23"/>
  <c r="BB318" i="23"/>
  <c r="BA318" i="23"/>
  <c r="AZ318" i="23"/>
  <c r="AY318" i="23"/>
  <c r="AX318" i="23"/>
  <c r="AW318" i="23"/>
  <c r="AV318" i="23"/>
  <c r="AU318" i="23"/>
  <c r="AT318" i="23"/>
  <c r="AS318" i="23"/>
  <c r="AR318" i="23"/>
  <c r="AQ318" i="23"/>
  <c r="AP318" i="23"/>
  <c r="AO318" i="23"/>
  <c r="AN318" i="23"/>
  <c r="AM318" i="23"/>
  <c r="AL318" i="23"/>
  <c r="AK318" i="23"/>
  <c r="AJ318" i="23"/>
  <c r="AI318" i="23"/>
  <c r="AH318" i="23"/>
  <c r="AG318" i="23"/>
  <c r="AF318" i="23"/>
  <c r="AE318" i="23"/>
  <c r="AD318" i="23"/>
  <c r="AC318" i="23"/>
  <c r="AB318" i="23"/>
  <c r="AA318" i="23"/>
  <c r="Z318" i="23"/>
  <c r="Y318" i="23"/>
  <c r="X318" i="23"/>
  <c r="W318" i="23"/>
  <c r="V318" i="23"/>
  <c r="U318" i="23"/>
  <c r="T318" i="23"/>
  <c r="S318" i="23"/>
  <c r="R318" i="23"/>
  <c r="Q318" i="23"/>
  <c r="O318" i="23"/>
  <c r="N318" i="23"/>
  <c r="L318" i="23"/>
  <c r="K318" i="23"/>
  <c r="J318" i="23"/>
  <c r="D318" i="23"/>
  <c r="DV317" i="23"/>
  <c r="DU317" i="23"/>
  <c r="DT317" i="23"/>
  <c r="DS317" i="23"/>
  <c r="DR317" i="23"/>
  <c r="DQ317" i="23"/>
  <c r="DP317" i="23"/>
  <c r="DO317" i="23"/>
  <c r="DN317" i="23"/>
  <c r="DM317" i="23"/>
  <c r="DL317" i="23"/>
  <c r="DK317" i="23"/>
  <c r="DJ317" i="23"/>
  <c r="DI317" i="23"/>
  <c r="DH317" i="23"/>
  <c r="DG317" i="23"/>
  <c r="DF317" i="23"/>
  <c r="DE317" i="23"/>
  <c r="DD317" i="23"/>
  <c r="DC317" i="23"/>
  <c r="DB317" i="23"/>
  <c r="DA317" i="23"/>
  <c r="CZ317" i="23"/>
  <c r="CY317" i="23"/>
  <c r="CX317" i="23"/>
  <c r="CW317" i="23"/>
  <c r="CV317" i="23"/>
  <c r="CU317" i="23"/>
  <c r="CT317" i="23"/>
  <c r="CS317" i="23"/>
  <c r="CR317" i="23"/>
  <c r="CQ317" i="23"/>
  <c r="CP317" i="23"/>
  <c r="CO317" i="23"/>
  <c r="CN317" i="23"/>
  <c r="CM317" i="23"/>
  <c r="CL317" i="23"/>
  <c r="CK317" i="23"/>
  <c r="CJ317" i="23"/>
  <c r="CI317" i="23"/>
  <c r="CH317" i="23"/>
  <c r="CG317" i="23"/>
  <c r="CF317" i="23"/>
  <c r="CE317" i="23"/>
  <c r="CD317" i="23"/>
  <c r="CC317" i="23"/>
  <c r="CB317" i="23"/>
  <c r="CA317" i="23"/>
  <c r="BZ317" i="23"/>
  <c r="BY317" i="23"/>
  <c r="BX317" i="23"/>
  <c r="BW317" i="23"/>
  <c r="BV317" i="23"/>
  <c r="BU317" i="23"/>
  <c r="BT317" i="23"/>
  <c r="BS317" i="23"/>
  <c r="BR317" i="23"/>
  <c r="BQ317" i="23"/>
  <c r="BP317" i="23"/>
  <c r="BO317" i="23"/>
  <c r="BN317" i="23"/>
  <c r="BM317" i="23"/>
  <c r="BL317" i="23"/>
  <c r="BK317" i="23"/>
  <c r="BJ317" i="23"/>
  <c r="BI317" i="23"/>
  <c r="BH317" i="23"/>
  <c r="BG317" i="23"/>
  <c r="BF317" i="23"/>
  <c r="BE317" i="23"/>
  <c r="BD317" i="23"/>
  <c r="BC317" i="23"/>
  <c r="BB317" i="23"/>
  <c r="BA317" i="23"/>
  <c r="AZ317" i="23"/>
  <c r="AY317" i="23"/>
  <c r="AO317" i="23"/>
  <c r="AN317" i="23"/>
  <c r="AM317" i="23"/>
  <c r="V317" i="23"/>
  <c r="U317" i="23"/>
  <c r="T317" i="23"/>
  <c r="S317" i="23"/>
  <c r="N317" i="23"/>
  <c r="L317" i="23"/>
  <c r="K317" i="23"/>
  <c r="J317" i="23"/>
  <c r="D317" i="23"/>
  <c r="DV316" i="23"/>
  <c r="DU316" i="23"/>
  <c r="DT316" i="23"/>
  <c r="DS316" i="23"/>
  <c r="AM316" i="23" s="1"/>
  <c r="DR316" i="23"/>
  <c r="DQ316" i="23"/>
  <c r="DP316" i="23"/>
  <c r="DO316" i="23"/>
  <c r="DN316" i="23"/>
  <c r="DM316" i="23"/>
  <c r="DL316" i="23"/>
  <c r="DK316" i="23"/>
  <c r="DJ316" i="23"/>
  <c r="DI316" i="23"/>
  <c r="DH316" i="23"/>
  <c r="DG316" i="23"/>
  <c r="DF316" i="23"/>
  <c r="DE316" i="23"/>
  <c r="DD316" i="23"/>
  <c r="DC316" i="23"/>
  <c r="DB316" i="23"/>
  <c r="DA316" i="23"/>
  <c r="CZ316" i="23"/>
  <c r="CY316" i="23"/>
  <c r="CX316" i="23"/>
  <c r="CW316" i="23"/>
  <c r="CV316" i="23"/>
  <c r="CU316" i="23"/>
  <c r="CT316" i="23"/>
  <c r="CS316" i="23"/>
  <c r="CR316" i="23"/>
  <c r="CQ316" i="23"/>
  <c r="CP316" i="23"/>
  <c r="CO316" i="23"/>
  <c r="CN316" i="23"/>
  <c r="CM316" i="23"/>
  <c r="CL316" i="23"/>
  <c r="CK316" i="23"/>
  <c r="CJ316" i="23"/>
  <c r="CI316" i="23"/>
  <c r="CH316" i="23"/>
  <c r="CG316" i="23"/>
  <c r="CF316" i="23"/>
  <c r="CE316" i="23"/>
  <c r="CD316" i="23"/>
  <c r="CC316" i="23"/>
  <c r="CB316" i="23"/>
  <c r="CA316" i="23"/>
  <c r="BZ316" i="23"/>
  <c r="BY316" i="23"/>
  <c r="BX316" i="23"/>
  <c r="BW316" i="23"/>
  <c r="BV316" i="23"/>
  <c r="BU316" i="23"/>
  <c r="BT316" i="23"/>
  <c r="BS316" i="23"/>
  <c r="BR316" i="23"/>
  <c r="BQ316" i="23"/>
  <c r="BP316" i="23"/>
  <c r="BO316" i="23"/>
  <c r="BN316" i="23"/>
  <c r="BM316" i="23"/>
  <c r="BL316" i="23"/>
  <c r="BK316" i="23"/>
  <c r="BJ316" i="23"/>
  <c r="BI316" i="23"/>
  <c r="BH316" i="23"/>
  <c r="BG316" i="23"/>
  <c r="BF316" i="23"/>
  <c r="BE316" i="23"/>
  <c r="BD316" i="23"/>
  <c r="BC316" i="23"/>
  <c r="BB316" i="23"/>
  <c r="BA316" i="23"/>
  <c r="AZ316" i="23"/>
  <c r="AY316" i="23"/>
  <c r="AK316" i="23"/>
  <c r="AJ316" i="23"/>
  <c r="V316" i="23"/>
  <c r="U316" i="23"/>
  <c r="T316" i="23"/>
  <c r="S316" i="23"/>
  <c r="R316" i="23"/>
  <c r="N316" i="23"/>
  <c r="L316" i="23"/>
  <c r="K316" i="23"/>
  <c r="J316" i="23"/>
  <c r="D316" i="23"/>
  <c r="DV315" i="23"/>
  <c r="DU315" i="23"/>
  <c r="DT315" i="23"/>
  <c r="DS315" i="23"/>
  <c r="AM315" i="23" s="1"/>
  <c r="DR315" i="23"/>
  <c r="DQ315" i="23"/>
  <c r="DP315" i="23"/>
  <c r="DO315" i="23"/>
  <c r="DN315" i="23"/>
  <c r="DM315" i="23"/>
  <c r="DL315" i="23"/>
  <c r="DK315" i="23"/>
  <c r="DJ315" i="23"/>
  <c r="DI315" i="23"/>
  <c r="DH315" i="23"/>
  <c r="DG315" i="23"/>
  <c r="DF315" i="23"/>
  <c r="DE315" i="23"/>
  <c r="DD315" i="23"/>
  <c r="DC315" i="23"/>
  <c r="DB315" i="23"/>
  <c r="DA315" i="23"/>
  <c r="CZ315" i="23"/>
  <c r="CY315" i="23"/>
  <c r="CX315" i="23"/>
  <c r="CW315" i="23"/>
  <c r="CV315" i="23"/>
  <c r="CU315" i="23"/>
  <c r="CT315" i="23"/>
  <c r="CS315" i="23"/>
  <c r="CR315" i="23"/>
  <c r="CQ315" i="23"/>
  <c r="CP315" i="23"/>
  <c r="CO315" i="23"/>
  <c r="CN315" i="23"/>
  <c r="CM315" i="23"/>
  <c r="CL315" i="23"/>
  <c r="CK315" i="23"/>
  <c r="CJ315" i="23"/>
  <c r="CI315" i="23"/>
  <c r="CH315" i="23"/>
  <c r="CG315" i="23"/>
  <c r="CF315" i="23"/>
  <c r="CE315" i="23"/>
  <c r="CD315" i="23"/>
  <c r="CC315" i="23"/>
  <c r="CB315" i="23"/>
  <c r="CA315" i="23"/>
  <c r="BZ315" i="23"/>
  <c r="BY315" i="23"/>
  <c r="BX315" i="23"/>
  <c r="BW315" i="23"/>
  <c r="BV315" i="23"/>
  <c r="BU315" i="23"/>
  <c r="BT315" i="23"/>
  <c r="BS315" i="23"/>
  <c r="BR315" i="23"/>
  <c r="BQ315" i="23"/>
  <c r="BP315" i="23"/>
  <c r="BO315" i="23"/>
  <c r="BN315" i="23"/>
  <c r="BM315" i="23"/>
  <c r="BL315" i="23"/>
  <c r="BK315" i="23"/>
  <c r="BJ315" i="23"/>
  <c r="BI315" i="23"/>
  <c r="BH315" i="23"/>
  <c r="BG315" i="23"/>
  <c r="BF315" i="23"/>
  <c r="BE315" i="23"/>
  <c r="BD315" i="23"/>
  <c r="BC315" i="23"/>
  <c r="BB315" i="23"/>
  <c r="BA315" i="23"/>
  <c r="AZ315" i="23"/>
  <c r="AY315" i="23"/>
  <c r="AO315" i="23"/>
  <c r="AK315" i="23"/>
  <c r="AJ315" i="23"/>
  <c r="V315" i="23"/>
  <c r="U315" i="23"/>
  <c r="T315" i="23"/>
  <c r="S315" i="23"/>
  <c r="R315" i="23"/>
  <c r="N315" i="23"/>
  <c r="L315" i="23"/>
  <c r="K315" i="23"/>
  <c r="J315" i="23"/>
  <c r="D315" i="23"/>
  <c r="DV314" i="23"/>
  <c r="DU314" i="23"/>
  <c r="DT314" i="23"/>
  <c r="DS314" i="23"/>
  <c r="DR314" i="23"/>
  <c r="DQ314" i="23"/>
  <c r="DP314" i="23"/>
  <c r="DO314" i="23"/>
  <c r="DN314" i="23"/>
  <c r="DM314" i="23"/>
  <c r="DL314" i="23"/>
  <c r="DK314" i="23"/>
  <c r="DJ314" i="23"/>
  <c r="DI314" i="23"/>
  <c r="DH314" i="23"/>
  <c r="DG314" i="23"/>
  <c r="DF314" i="23"/>
  <c r="DE314" i="23"/>
  <c r="DD314" i="23"/>
  <c r="DC314" i="23"/>
  <c r="DB314" i="23"/>
  <c r="DA314" i="23"/>
  <c r="CZ314" i="23"/>
  <c r="CY314" i="23"/>
  <c r="CX314" i="23"/>
  <c r="CW314" i="23"/>
  <c r="CV314" i="23"/>
  <c r="CU314" i="23"/>
  <c r="CT314" i="23"/>
  <c r="CS314" i="23"/>
  <c r="CR314" i="23"/>
  <c r="CQ314" i="23"/>
  <c r="CP314" i="23"/>
  <c r="CO314" i="23"/>
  <c r="CN314" i="23"/>
  <c r="CM314" i="23"/>
  <c r="CL314" i="23"/>
  <c r="CK314" i="23"/>
  <c r="CJ314" i="23"/>
  <c r="CI314" i="23"/>
  <c r="CH314" i="23"/>
  <c r="CG314" i="23"/>
  <c r="CF314" i="23"/>
  <c r="CE314" i="23"/>
  <c r="CD314" i="23"/>
  <c r="CC314" i="23"/>
  <c r="CB314" i="23"/>
  <c r="CA314" i="23"/>
  <c r="BZ314" i="23"/>
  <c r="BY314" i="23"/>
  <c r="BX314" i="23"/>
  <c r="BW314" i="23"/>
  <c r="BV314" i="23"/>
  <c r="BU314" i="23"/>
  <c r="BT314" i="23"/>
  <c r="BS314" i="23"/>
  <c r="BR314" i="23"/>
  <c r="BQ314" i="23"/>
  <c r="BP314" i="23"/>
  <c r="BO314" i="23"/>
  <c r="BN314" i="23"/>
  <c r="BM314" i="23"/>
  <c r="BL314" i="23"/>
  <c r="BK314" i="23"/>
  <c r="BJ314" i="23"/>
  <c r="BI314" i="23"/>
  <c r="BH314" i="23"/>
  <c r="BG314" i="23"/>
  <c r="BF314" i="23"/>
  <c r="BE314" i="23"/>
  <c r="BD314" i="23"/>
  <c r="BC314" i="23"/>
  <c r="BB314" i="23"/>
  <c r="BA314" i="23"/>
  <c r="AZ314" i="23"/>
  <c r="AY314" i="23"/>
  <c r="AM314" i="23"/>
  <c r="AK314" i="23"/>
  <c r="AJ314" i="23"/>
  <c r="V314" i="23"/>
  <c r="U314" i="23"/>
  <c r="T314" i="23"/>
  <c r="S314" i="23"/>
  <c r="R314" i="23"/>
  <c r="N314" i="23"/>
  <c r="L314" i="23"/>
  <c r="K314" i="23"/>
  <c r="J314" i="23"/>
  <c r="D314" i="23"/>
  <c r="DV313" i="23"/>
  <c r="DU313" i="23"/>
  <c r="DT313" i="23"/>
  <c r="DS313" i="23"/>
  <c r="AM313" i="23" s="1"/>
  <c r="DR313" i="23"/>
  <c r="DQ313" i="23"/>
  <c r="DP313" i="23"/>
  <c r="DO313" i="23"/>
  <c r="DN313" i="23"/>
  <c r="DM313" i="23"/>
  <c r="DL313" i="23"/>
  <c r="DK313" i="23"/>
  <c r="DJ313" i="23"/>
  <c r="DI313" i="23"/>
  <c r="DH313" i="23"/>
  <c r="DG313" i="23"/>
  <c r="DF313" i="23"/>
  <c r="DE313" i="23"/>
  <c r="DD313" i="23"/>
  <c r="DC313" i="23"/>
  <c r="DB313" i="23"/>
  <c r="DA313" i="23"/>
  <c r="CZ313" i="23"/>
  <c r="CY313" i="23"/>
  <c r="CX313" i="23"/>
  <c r="CW313" i="23"/>
  <c r="CV313" i="23"/>
  <c r="CU313" i="23"/>
  <c r="CT313" i="23"/>
  <c r="CS313" i="23"/>
  <c r="CR313" i="23"/>
  <c r="CQ313" i="23"/>
  <c r="CP313" i="23"/>
  <c r="CO313" i="23"/>
  <c r="CN313" i="23"/>
  <c r="CM313" i="23"/>
  <c r="CL313" i="23"/>
  <c r="CK313" i="23"/>
  <c r="CJ313" i="23"/>
  <c r="CI313" i="23"/>
  <c r="CH313" i="23"/>
  <c r="CG313" i="23"/>
  <c r="CF313" i="23"/>
  <c r="CE313" i="23"/>
  <c r="CD313" i="23"/>
  <c r="CC313" i="23"/>
  <c r="CB313" i="23"/>
  <c r="CA313" i="23"/>
  <c r="BZ313" i="23"/>
  <c r="BY313" i="23"/>
  <c r="BX313" i="23"/>
  <c r="BW313" i="23"/>
  <c r="BV313" i="23"/>
  <c r="BU313" i="23"/>
  <c r="BT313" i="23"/>
  <c r="BS313" i="23"/>
  <c r="BR313" i="23"/>
  <c r="BQ313" i="23"/>
  <c r="BP313" i="23"/>
  <c r="BO313" i="23"/>
  <c r="BN313" i="23"/>
  <c r="BM313" i="23"/>
  <c r="BL313" i="23"/>
  <c r="BK313" i="23"/>
  <c r="BJ313" i="23"/>
  <c r="BI313" i="23"/>
  <c r="BH313" i="23"/>
  <c r="BG313" i="23"/>
  <c r="BF313" i="23"/>
  <c r="BE313" i="23"/>
  <c r="BD313" i="23"/>
  <c r="BC313" i="23"/>
  <c r="BB313" i="23"/>
  <c r="BA313" i="23"/>
  <c r="AZ313" i="23"/>
  <c r="AY313" i="23"/>
  <c r="AO313" i="23"/>
  <c r="AN313" i="23"/>
  <c r="V313" i="23"/>
  <c r="U313" i="23"/>
  <c r="T313" i="23"/>
  <c r="S313" i="23"/>
  <c r="N313" i="23"/>
  <c r="L313" i="23"/>
  <c r="K313" i="23"/>
  <c r="J313" i="23"/>
  <c r="D313" i="23"/>
  <c r="DV312" i="23"/>
  <c r="DU312" i="23"/>
  <c r="DT312" i="23"/>
  <c r="DS312" i="23"/>
  <c r="AM312" i="23" s="1"/>
  <c r="DR312" i="23"/>
  <c r="DQ312" i="23"/>
  <c r="DP312" i="23"/>
  <c r="DO312" i="23"/>
  <c r="DN312" i="23"/>
  <c r="DM312" i="23"/>
  <c r="DL312" i="23"/>
  <c r="DK312" i="23"/>
  <c r="DJ312" i="23"/>
  <c r="DI312" i="23"/>
  <c r="DH312" i="23"/>
  <c r="DG312" i="23"/>
  <c r="DF312" i="23"/>
  <c r="DE312" i="23"/>
  <c r="DD312" i="23"/>
  <c r="DC312" i="23"/>
  <c r="DB312" i="23"/>
  <c r="DA312" i="23"/>
  <c r="CZ312" i="23"/>
  <c r="CY312" i="23"/>
  <c r="CX312" i="23"/>
  <c r="CW312" i="23"/>
  <c r="CV312" i="23"/>
  <c r="CU312" i="23"/>
  <c r="CT312" i="23"/>
  <c r="CS312" i="23"/>
  <c r="CR312" i="23"/>
  <c r="CQ312" i="23"/>
  <c r="CP312" i="23"/>
  <c r="CO312" i="23"/>
  <c r="CN312" i="23"/>
  <c r="CM312" i="23"/>
  <c r="CL312" i="23"/>
  <c r="CK312" i="23"/>
  <c r="CJ312" i="23"/>
  <c r="CI312" i="23"/>
  <c r="CH312" i="23"/>
  <c r="CG312" i="23"/>
  <c r="CF312" i="23"/>
  <c r="CE312" i="23"/>
  <c r="CD312" i="23"/>
  <c r="CC312" i="23"/>
  <c r="CB312" i="23"/>
  <c r="CA312" i="23"/>
  <c r="BZ312" i="23"/>
  <c r="BY312" i="23"/>
  <c r="BX312" i="23"/>
  <c r="BW312" i="23"/>
  <c r="BV312" i="23"/>
  <c r="BU312" i="23"/>
  <c r="BT312" i="23"/>
  <c r="BS312" i="23"/>
  <c r="BR312" i="23"/>
  <c r="BQ312" i="23"/>
  <c r="BP312" i="23"/>
  <c r="BO312" i="23"/>
  <c r="BN312" i="23"/>
  <c r="BM312" i="23"/>
  <c r="BL312" i="23"/>
  <c r="BK312" i="23"/>
  <c r="BJ312" i="23"/>
  <c r="BI312" i="23"/>
  <c r="BH312" i="23"/>
  <c r="BG312" i="23"/>
  <c r="BF312" i="23"/>
  <c r="BE312" i="23"/>
  <c r="BD312" i="23"/>
  <c r="BC312" i="23"/>
  <c r="BB312" i="23"/>
  <c r="BA312" i="23"/>
  <c r="AZ312" i="23"/>
  <c r="AY312" i="23"/>
  <c r="AX312" i="23"/>
  <c r="AW312" i="23"/>
  <c r="AV312" i="23"/>
  <c r="AU312" i="23"/>
  <c r="AT312" i="23"/>
  <c r="AS312" i="23"/>
  <c r="AR312" i="23"/>
  <c r="AQ312" i="23"/>
  <c r="AP312" i="23"/>
  <c r="AO312" i="23"/>
  <c r="AN312" i="23"/>
  <c r="AL312" i="23"/>
  <c r="AK312" i="23"/>
  <c r="AJ312" i="23"/>
  <c r="AI312" i="23"/>
  <c r="AH312" i="23"/>
  <c r="AG312" i="23"/>
  <c r="AF312" i="23"/>
  <c r="AE312" i="23"/>
  <c r="AD312" i="23"/>
  <c r="AC312" i="23"/>
  <c r="AB312" i="23"/>
  <c r="AA312" i="23"/>
  <c r="Z312" i="23"/>
  <c r="Y312" i="23"/>
  <c r="X312" i="23"/>
  <c r="W312" i="23"/>
  <c r="V312" i="23"/>
  <c r="U312" i="23"/>
  <c r="T312" i="23"/>
  <c r="S312" i="23"/>
  <c r="R312" i="23"/>
  <c r="Q312" i="23"/>
  <c r="O312" i="23"/>
  <c r="N312" i="23"/>
  <c r="L312" i="23"/>
  <c r="K312" i="23"/>
  <c r="J312" i="23"/>
  <c r="D312" i="23"/>
  <c r="DV311" i="23"/>
  <c r="DU311" i="23"/>
  <c r="DT311" i="23"/>
  <c r="DS311" i="23"/>
  <c r="AM311" i="23" s="1"/>
  <c r="DR311" i="23"/>
  <c r="DQ311" i="23"/>
  <c r="DP311" i="23"/>
  <c r="DO311" i="23"/>
  <c r="DN311" i="23"/>
  <c r="DM311" i="23"/>
  <c r="DL311" i="23"/>
  <c r="DK311" i="23"/>
  <c r="DJ311" i="23"/>
  <c r="DI311" i="23"/>
  <c r="DH311" i="23"/>
  <c r="DG311" i="23"/>
  <c r="DF311" i="23"/>
  <c r="DE311" i="23"/>
  <c r="DD311" i="23"/>
  <c r="DC311" i="23"/>
  <c r="DB311" i="23"/>
  <c r="DA311" i="23"/>
  <c r="CZ311" i="23"/>
  <c r="CY311" i="23"/>
  <c r="CX311" i="23"/>
  <c r="CW311" i="23"/>
  <c r="CV311" i="23"/>
  <c r="CU311" i="23"/>
  <c r="CT311" i="23"/>
  <c r="CS311" i="23"/>
  <c r="CR311" i="23"/>
  <c r="CQ311" i="23"/>
  <c r="CP311" i="23"/>
  <c r="CO311" i="23"/>
  <c r="CN311" i="23"/>
  <c r="CM311" i="23"/>
  <c r="CL311" i="23"/>
  <c r="CK311" i="23"/>
  <c r="CJ311" i="23"/>
  <c r="CI311" i="23"/>
  <c r="CH311" i="23"/>
  <c r="CG311" i="23"/>
  <c r="CF311" i="23"/>
  <c r="CE311" i="23"/>
  <c r="CD311" i="23"/>
  <c r="CC311" i="23"/>
  <c r="CB311" i="23"/>
  <c r="CA311" i="23"/>
  <c r="BZ311" i="23"/>
  <c r="BY311" i="23"/>
  <c r="BX311" i="23"/>
  <c r="BW311" i="23"/>
  <c r="BV311" i="23"/>
  <c r="BU311" i="23"/>
  <c r="BT311" i="23"/>
  <c r="BS311" i="23"/>
  <c r="BR311" i="23"/>
  <c r="BQ311" i="23"/>
  <c r="BP311" i="23"/>
  <c r="BO311" i="23"/>
  <c r="BN311" i="23"/>
  <c r="BM311" i="23"/>
  <c r="BL311" i="23"/>
  <c r="BK311" i="23"/>
  <c r="BJ311" i="23"/>
  <c r="BI311" i="23"/>
  <c r="BH311" i="23"/>
  <c r="BG311" i="23"/>
  <c r="BF311" i="23"/>
  <c r="BE311" i="23"/>
  <c r="BD311" i="23"/>
  <c r="BC311" i="23"/>
  <c r="BB311" i="23"/>
  <c r="BA311" i="23"/>
  <c r="AZ311" i="23"/>
  <c r="AY311" i="23"/>
  <c r="AO311" i="23"/>
  <c r="AN311" i="23"/>
  <c r="V311" i="23"/>
  <c r="U311" i="23"/>
  <c r="T311" i="23"/>
  <c r="S311" i="23"/>
  <c r="N311" i="23"/>
  <c r="L311" i="23"/>
  <c r="K311" i="23"/>
  <c r="J311" i="23"/>
  <c r="D311" i="23"/>
  <c r="DV310" i="23"/>
  <c r="DU310" i="23"/>
  <c r="DT310" i="23"/>
  <c r="DS310" i="23"/>
  <c r="DR310" i="23"/>
  <c r="DQ310" i="23"/>
  <c r="DP310" i="23"/>
  <c r="DO310" i="23"/>
  <c r="DN310" i="23"/>
  <c r="DM310" i="23"/>
  <c r="DL310" i="23"/>
  <c r="DK310" i="23"/>
  <c r="DJ310" i="23"/>
  <c r="DI310" i="23"/>
  <c r="DH310" i="23"/>
  <c r="DG310" i="23"/>
  <c r="DF310" i="23"/>
  <c r="DE310" i="23"/>
  <c r="DD310" i="23"/>
  <c r="DC310" i="23"/>
  <c r="DB310" i="23"/>
  <c r="DA310" i="23"/>
  <c r="CZ310" i="23"/>
  <c r="CY310" i="23"/>
  <c r="CX310" i="23"/>
  <c r="CW310" i="23"/>
  <c r="CV310" i="23"/>
  <c r="CU310" i="23"/>
  <c r="CT310" i="23"/>
  <c r="CS310" i="23"/>
  <c r="CR310" i="23"/>
  <c r="CQ310" i="23"/>
  <c r="CP310" i="23"/>
  <c r="CO310" i="23"/>
  <c r="CN310" i="23"/>
  <c r="CM310" i="23"/>
  <c r="CL310" i="23"/>
  <c r="CK310" i="23"/>
  <c r="CJ310" i="23"/>
  <c r="CI310" i="23"/>
  <c r="CH310" i="23"/>
  <c r="CG310" i="23"/>
  <c r="CF310" i="23"/>
  <c r="CE310" i="23"/>
  <c r="CD310" i="23"/>
  <c r="CC310" i="23"/>
  <c r="CB310" i="23"/>
  <c r="CA310" i="23"/>
  <c r="BZ310" i="23"/>
  <c r="BY310" i="23"/>
  <c r="BX310" i="23"/>
  <c r="BW310" i="23"/>
  <c r="BV310" i="23"/>
  <c r="BU310" i="23"/>
  <c r="BT310" i="23"/>
  <c r="BS310" i="23"/>
  <c r="BR310" i="23"/>
  <c r="BQ310" i="23"/>
  <c r="BP310" i="23"/>
  <c r="BO310" i="23"/>
  <c r="BN310" i="23"/>
  <c r="BM310" i="23"/>
  <c r="BL310" i="23"/>
  <c r="BK310" i="23"/>
  <c r="BJ310" i="23"/>
  <c r="BI310" i="23"/>
  <c r="BH310" i="23"/>
  <c r="BG310" i="23"/>
  <c r="BF310" i="23"/>
  <c r="BE310" i="23"/>
  <c r="BD310" i="23"/>
  <c r="BC310" i="23"/>
  <c r="BB310" i="23"/>
  <c r="BA310" i="23"/>
  <c r="AZ310" i="23"/>
  <c r="AY310" i="23"/>
  <c r="AX310" i="23"/>
  <c r="AW310" i="23"/>
  <c r="AV310" i="23"/>
  <c r="AU310" i="23"/>
  <c r="AT310" i="23"/>
  <c r="AS310" i="23"/>
  <c r="AR310" i="23"/>
  <c r="AQ310" i="23"/>
  <c r="AP310" i="23"/>
  <c r="AO310" i="23"/>
  <c r="AN310" i="23"/>
  <c r="AM310" i="23"/>
  <c r="AL310" i="23"/>
  <c r="AK310" i="23"/>
  <c r="AJ310" i="23"/>
  <c r="AI310" i="23"/>
  <c r="AH310" i="23"/>
  <c r="AG310" i="23"/>
  <c r="AF310" i="23"/>
  <c r="AE310" i="23"/>
  <c r="AD310" i="23"/>
  <c r="AC310" i="23"/>
  <c r="AB310" i="23"/>
  <c r="AA310" i="23"/>
  <c r="Z310" i="23"/>
  <c r="Y310" i="23"/>
  <c r="X310" i="23"/>
  <c r="W310" i="23"/>
  <c r="V310" i="23"/>
  <c r="U310" i="23"/>
  <c r="T310" i="23"/>
  <c r="S310" i="23"/>
  <c r="R310" i="23"/>
  <c r="Q310" i="23"/>
  <c r="O310" i="23"/>
  <c r="N310" i="23"/>
  <c r="L310" i="23"/>
  <c r="K310" i="23"/>
  <c r="J310" i="23"/>
  <c r="D310" i="23"/>
  <c r="DV306" i="23"/>
  <c r="DU306" i="23"/>
  <c r="DT306" i="23"/>
  <c r="DS306" i="23"/>
  <c r="AM306" i="23" s="1"/>
  <c r="DR306" i="23"/>
  <c r="DQ306" i="23"/>
  <c r="DP306" i="23"/>
  <c r="DO306" i="23"/>
  <c r="DN306" i="23"/>
  <c r="DM306" i="23"/>
  <c r="DL306" i="23"/>
  <c r="DK306" i="23"/>
  <c r="DJ306" i="23"/>
  <c r="DI306" i="23"/>
  <c r="DH306" i="23"/>
  <c r="DG306" i="23"/>
  <c r="DF306" i="23"/>
  <c r="DE306" i="23"/>
  <c r="DD306" i="23"/>
  <c r="DC306" i="23"/>
  <c r="DB306" i="23"/>
  <c r="DA306" i="23"/>
  <c r="CZ306" i="23"/>
  <c r="CY306" i="23"/>
  <c r="CX306" i="23"/>
  <c r="CW306" i="23"/>
  <c r="CV306" i="23"/>
  <c r="CU306" i="23"/>
  <c r="CT306" i="23"/>
  <c r="CS306" i="23"/>
  <c r="CR306" i="23"/>
  <c r="CQ306" i="23"/>
  <c r="CP306" i="23"/>
  <c r="CO306" i="23"/>
  <c r="CN306" i="23"/>
  <c r="CM306" i="23"/>
  <c r="CL306" i="23"/>
  <c r="CK306" i="23"/>
  <c r="CJ306" i="23"/>
  <c r="CI306" i="23"/>
  <c r="CH306" i="23"/>
  <c r="CG306" i="23"/>
  <c r="CF306" i="23"/>
  <c r="CE306" i="23"/>
  <c r="CD306" i="23"/>
  <c r="CC306" i="23"/>
  <c r="CB306" i="23"/>
  <c r="CA306" i="23"/>
  <c r="BZ306" i="23"/>
  <c r="BY306" i="23"/>
  <c r="BX306" i="23"/>
  <c r="BW306" i="23"/>
  <c r="BV306" i="23"/>
  <c r="BU306" i="23"/>
  <c r="BT306" i="23"/>
  <c r="BS306" i="23"/>
  <c r="BR306" i="23"/>
  <c r="BQ306" i="23"/>
  <c r="BP306" i="23"/>
  <c r="BO306" i="23"/>
  <c r="BN306" i="23"/>
  <c r="BM306" i="23"/>
  <c r="BL306" i="23"/>
  <c r="BK306" i="23"/>
  <c r="BJ306" i="23"/>
  <c r="BI306" i="23"/>
  <c r="BH306" i="23"/>
  <c r="BG306" i="23"/>
  <c r="BF306" i="23"/>
  <c r="BE306" i="23"/>
  <c r="BD306" i="23"/>
  <c r="BC306" i="23"/>
  <c r="BB306" i="23"/>
  <c r="BA306" i="23"/>
  <c r="AZ306" i="23"/>
  <c r="AY306" i="23"/>
  <c r="AO306" i="23"/>
  <c r="AN306" i="23"/>
  <c r="V306" i="23"/>
  <c r="U306" i="23"/>
  <c r="T306" i="23"/>
  <c r="S306" i="23"/>
  <c r="N306" i="23"/>
  <c r="L306" i="23"/>
  <c r="K306" i="23"/>
  <c r="J306" i="23"/>
  <c r="D306" i="23"/>
  <c r="DV309" i="23"/>
  <c r="DU309" i="23"/>
  <c r="DT309" i="23"/>
  <c r="DS309" i="23"/>
  <c r="AM309" i="23" s="1"/>
  <c r="DR309" i="23"/>
  <c r="DQ309" i="23"/>
  <c r="DP309" i="23"/>
  <c r="DO309" i="23"/>
  <c r="DN309" i="23"/>
  <c r="DM309" i="23"/>
  <c r="DL309" i="23"/>
  <c r="DK309" i="23"/>
  <c r="DJ309" i="23"/>
  <c r="DI309" i="23"/>
  <c r="DH309" i="23"/>
  <c r="DG309" i="23"/>
  <c r="DF309" i="23"/>
  <c r="DE309" i="23"/>
  <c r="DD309" i="23"/>
  <c r="DC309" i="23"/>
  <c r="DB309" i="23"/>
  <c r="DA309" i="23"/>
  <c r="CZ309" i="23"/>
  <c r="CY309" i="23"/>
  <c r="CX309" i="23"/>
  <c r="CW309" i="23"/>
  <c r="CV309" i="23"/>
  <c r="CU309" i="23"/>
  <c r="CT309" i="23"/>
  <c r="CS309" i="23"/>
  <c r="CR309" i="23"/>
  <c r="CQ309" i="23"/>
  <c r="CP309" i="23"/>
  <c r="CO309" i="23"/>
  <c r="CN309" i="23"/>
  <c r="CM309" i="23"/>
  <c r="CL309" i="23"/>
  <c r="CK309" i="23"/>
  <c r="CJ309" i="23"/>
  <c r="CI309" i="23"/>
  <c r="CH309" i="23"/>
  <c r="CG309" i="23"/>
  <c r="CF309" i="23"/>
  <c r="CE309" i="23"/>
  <c r="CD309" i="23"/>
  <c r="CC309" i="23"/>
  <c r="CB309" i="23"/>
  <c r="CA309" i="23"/>
  <c r="BZ309" i="23"/>
  <c r="BY309" i="23"/>
  <c r="BX309" i="23"/>
  <c r="BW309" i="23"/>
  <c r="BV309" i="23"/>
  <c r="BU309" i="23"/>
  <c r="BT309" i="23"/>
  <c r="BS309" i="23"/>
  <c r="BR309" i="23"/>
  <c r="BQ309" i="23"/>
  <c r="BP309" i="23"/>
  <c r="BO309" i="23"/>
  <c r="BN309" i="23"/>
  <c r="BM309" i="23"/>
  <c r="BL309" i="23"/>
  <c r="BK309" i="23"/>
  <c r="BJ309" i="23"/>
  <c r="BI309" i="23"/>
  <c r="BH309" i="23"/>
  <c r="BG309" i="23"/>
  <c r="BF309" i="23"/>
  <c r="BE309" i="23"/>
  <c r="BD309" i="23"/>
  <c r="BC309" i="23"/>
  <c r="BB309" i="23"/>
  <c r="BA309" i="23"/>
  <c r="AZ309" i="23"/>
  <c r="AY309" i="23"/>
  <c r="AK309" i="23"/>
  <c r="AJ309" i="23"/>
  <c r="V309" i="23"/>
  <c r="U309" i="23"/>
  <c r="T309" i="23"/>
  <c r="S309" i="23"/>
  <c r="R309" i="23"/>
  <c r="N309" i="23"/>
  <c r="L309" i="23"/>
  <c r="K309" i="23"/>
  <c r="J309" i="23"/>
  <c r="D309" i="23"/>
  <c r="DV308" i="23"/>
  <c r="DU308" i="23"/>
  <c r="DT308" i="23"/>
  <c r="DS308" i="23"/>
  <c r="AM308" i="23" s="1"/>
  <c r="DR308" i="23"/>
  <c r="DQ308" i="23"/>
  <c r="DP308" i="23"/>
  <c r="DO308" i="23"/>
  <c r="DN308" i="23"/>
  <c r="DM308" i="23"/>
  <c r="DL308" i="23"/>
  <c r="DK308" i="23"/>
  <c r="DJ308" i="23"/>
  <c r="DI308" i="23"/>
  <c r="DH308" i="23"/>
  <c r="DG308" i="23"/>
  <c r="DF308" i="23"/>
  <c r="DE308" i="23"/>
  <c r="DD308" i="23"/>
  <c r="DC308" i="23"/>
  <c r="DB308" i="23"/>
  <c r="DA308" i="23"/>
  <c r="CZ308" i="23"/>
  <c r="CY308" i="23"/>
  <c r="CX308" i="23"/>
  <c r="CW308" i="23"/>
  <c r="CV308" i="23"/>
  <c r="CU308" i="23"/>
  <c r="CT308" i="23"/>
  <c r="CS308" i="23"/>
  <c r="CR308" i="23"/>
  <c r="CQ308" i="23"/>
  <c r="CP308" i="23"/>
  <c r="CO308" i="23"/>
  <c r="CN308" i="23"/>
  <c r="CM308" i="23"/>
  <c r="CL308" i="23"/>
  <c r="CK308" i="23"/>
  <c r="CJ308" i="23"/>
  <c r="CI308" i="23"/>
  <c r="CH308" i="23"/>
  <c r="CG308" i="23"/>
  <c r="CF308" i="23"/>
  <c r="CE308" i="23"/>
  <c r="CD308" i="23"/>
  <c r="CC308" i="23"/>
  <c r="CB308" i="23"/>
  <c r="CA308" i="23"/>
  <c r="BZ308" i="23"/>
  <c r="BY308" i="23"/>
  <c r="BX308" i="23"/>
  <c r="BW308" i="23"/>
  <c r="BV308" i="23"/>
  <c r="BU308" i="23"/>
  <c r="BT308" i="23"/>
  <c r="BS308" i="23"/>
  <c r="BR308" i="23"/>
  <c r="BQ308" i="23"/>
  <c r="BP308" i="23"/>
  <c r="BO308" i="23"/>
  <c r="BN308" i="23"/>
  <c r="BM308" i="23"/>
  <c r="BL308" i="23"/>
  <c r="BK308" i="23"/>
  <c r="BJ308" i="23"/>
  <c r="BI308" i="23"/>
  <c r="BH308" i="23"/>
  <c r="BG308" i="23"/>
  <c r="BF308" i="23"/>
  <c r="BE308" i="23"/>
  <c r="BD308" i="23"/>
  <c r="BC308" i="23"/>
  <c r="BB308" i="23"/>
  <c r="BA308" i="23"/>
  <c r="AZ308" i="23"/>
  <c r="AY308" i="23"/>
  <c r="V308" i="23"/>
  <c r="U308" i="23"/>
  <c r="T308" i="23"/>
  <c r="S308" i="23"/>
  <c r="N308" i="23"/>
  <c r="L308" i="23"/>
  <c r="K308" i="23"/>
  <c r="J308" i="23"/>
  <c r="D308" i="23"/>
  <c r="DV307" i="23"/>
  <c r="DU307" i="23"/>
  <c r="DT307" i="23"/>
  <c r="DS307" i="23"/>
  <c r="AM307" i="23" s="1"/>
  <c r="DR307" i="23"/>
  <c r="DQ307" i="23"/>
  <c r="DP307" i="23"/>
  <c r="DO307" i="23"/>
  <c r="DN307" i="23"/>
  <c r="DM307" i="23"/>
  <c r="DL307" i="23"/>
  <c r="DK307" i="23"/>
  <c r="DJ307" i="23"/>
  <c r="DI307" i="23"/>
  <c r="DH307" i="23"/>
  <c r="DG307" i="23"/>
  <c r="DF307" i="23"/>
  <c r="DE307" i="23"/>
  <c r="DD307" i="23"/>
  <c r="DC307" i="23"/>
  <c r="DB307" i="23"/>
  <c r="DA307" i="23"/>
  <c r="CZ307" i="23"/>
  <c r="CY307" i="23"/>
  <c r="CX307" i="23"/>
  <c r="CW307" i="23"/>
  <c r="CV307" i="23"/>
  <c r="CU307" i="23"/>
  <c r="CT307" i="23"/>
  <c r="CS307" i="23"/>
  <c r="CR307" i="23"/>
  <c r="CQ307" i="23"/>
  <c r="CP307" i="23"/>
  <c r="CO307" i="23"/>
  <c r="CN307" i="23"/>
  <c r="CM307" i="23"/>
  <c r="CL307" i="23"/>
  <c r="CK307" i="23"/>
  <c r="CJ307" i="23"/>
  <c r="CI307" i="23"/>
  <c r="CH307" i="23"/>
  <c r="CG307" i="23"/>
  <c r="CF307" i="23"/>
  <c r="CE307" i="23"/>
  <c r="CD307" i="23"/>
  <c r="CC307" i="23"/>
  <c r="CB307" i="23"/>
  <c r="CA307" i="23"/>
  <c r="BZ307" i="23"/>
  <c r="BY307" i="23"/>
  <c r="BX307" i="23"/>
  <c r="BW307" i="23"/>
  <c r="BV307" i="23"/>
  <c r="BU307" i="23"/>
  <c r="BT307" i="23"/>
  <c r="BS307" i="23"/>
  <c r="BR307" i="23"/>
  <c r="BQ307" i="23"/>
  <c r="BP307" i="23"/>
  <c r="BO307" i="23"/>
  <c r="BN307" i="23"/>
  <c r="BM307" i="23"/>
  <c r="BL307" i="23"/>
  <c r="BK307" i="23"/>
  <c r="BJ307" i="23"/>
  <c r="BI307" i="23"/>
  <c r="BH307" i="23"/>
  <c r="BG307" i="23"/>
  <c r="BF307" i="23"/>
  <c r="BE307" i="23"/>
  <c r="BD307" i="23"/>
  <c r="BC307" i="23"/>
  <c r="BB307" i="23"/>
  <c r="BA307" i="23"/>
  <c r="AZ307" i="23"/>
  <c r="AY307" i="23"/>
  <c r="AK307" i="23"/>
  <c r="AJ307" i="23"/>
  <c r="V307" i="23"/>
  <c r="U307" i="23"/>
  <c r="T307" i="23"/>
  <c r="S307" i="23"/>
  <c r="R307" i="23"/>
  <c r="N307" i="23"/>
  <c r="L307" i="23"/>
  <c r="K307" i="23"/>
  <c r="J307" i="23"/>
  <c r="D307" i="23"/>
  <c r="DV305" i="23"/>
  <c r="DU305" i="23"/>
  <c r="DT305" i="23"/>
  <c r="DS305" i="23"/>
  <c r="DR305" i="23"/>
  <c r="DQ305" i="23"/>
  <c r="DP305" i="23"/>
  <c r="DO305" i="23"/>
  <c r="DN305" i="23"/>
  <c r="DM305" i="23"/>
  <c r="DL305" i="23"/>
  <c r="DK305" i="23"/>
  <c r="DJ305" i="23"/>
  <c r="DI305" i="23"/>
  <c r="DH305" i="23"/>
  <c r="DG305" i="23"/>
  <c r="DF305" i="23"/>
  <c r="DE305" i="23"/>
  <c r="DD305" i="23"/>
  <c r="DC305" i="23"/>
  <c r="DB305" i="23"/>
  <c r="DA305" i="23"/>
  <c r="CZ305" i="23"/>
  <c r="CY305" i="23"/>
  <c r="CX305" i="23"/>
  <c r="CW305" i="23"/>
  <c r="CV305" i="23"/>
  <c r="CU305" i="23"/>
  <c r="CT305" i="23"/>
  <c r="CS305" i="23"/>
  <c r="CR305" i="23"/>
  <c r="CQ305" i="23"/>
  <c r="CP305" i="23"/>
  <c r="CO305" i="23"/>
  <c r="CN305" i="23"/>
  <c r="CM305" i="23"/>
  <c r="CL305" i="23"/>
  <c r="CK305" i="23"/>
  <c r="CJ305" i="23"/>
  <c r="CI305" i="23"/>
  <c r="CH305" i="23"/>
  <c r="CG305" i="23"/>
  <c r="CF305" i="23"/>
  <c r="CE305" i="23"/>
  <c r="CD305" i="23"/>
  <c r="CC305" i="23"/>
  <c r="CB305" i="23"/>
  <c r="CA305" i="23"/>
  <c r="BZ305" i="23"/>
  <c r="BY305" i="23"/>
  <c r="BX305" i="23"/>
  <c r="BW305" i="23"/>
  <c r="BV305" i="23"/>
  <c r="BU305" i="23"/>
  <c r="BT305" i="23"/>
  <c r="BS305" i="23"/>
  <c r="BR305" i="23"/>
  <c r="BQ305" i="23"/>
  <c r="BP305" i="23"/>
  <c r="BO305" i="23"/>
  <c r="BN305" i="23"/>
  <c r="BM305" i="23"/>
  <c r="BL305" i="23"/>
  <c r="BK305" i="23"/>
  <c r="BJ305" i="23"/>
  <c r="BI305" i="23"/>
  <c r="BH305" i="23"/>
  <c r="BG305" i="23"/>
  <c r="BF305" i="23"/>
  <c r="BE305" i="23"/>
  <c r="BD305" i="23"/>
  <c r="BC305" i="23"/>
  <c r="BB305" i="23"/>
  <c r="BA305" i="23"/>
  <c r="AZ305" i="23"/>
  <c r="AY305" i="23"/>
  <c r="AX305" i="23"/>
  <c r="AW305" i="23"/>
  <c r="AV305" i="23"/>
  <c r="AU305" i="23"/>
  <c r="AT305" i="23"/>
  <c r="AS305" i="23"/>
  <c r="AR305" i="23"/>
  <c r="AQ305" i="23"/>
  <c r="AP305" i="23"/>
  <c r="AO305" i="23"/>
  <c r="AN305" i="23"/>
  <c r="AM305" i="23"/>
  <c r="AL305" i="23"/>
  <c r="AK305" i="23"/>
  <c r="AJ305" i="23"/>
  <c r="AI305" i="23"/>
  <c r="AH305" i="23"/>
  <c r="AG305" i="23"/>
  <c r="AF305" i="23"/>
  <c r="AE305" i="23"/>
  <c r="AD305" i="23"/>
  <c r="AC305" i="23"/>
  <c r="AB305" i="23"/>
  <c r="AA305" i="23"/>
  <c r="Z305" i="23"/>
  <c r="Y305" i="23"/>
  <c r="X305" i="23"/>
  <c r="W305" i="23"/>
  <c r="V305" i="23"/>
  <c r="U305" i="23"/>
  <c r="T305" i="23"/>
  <c r="S305" i="23"/>
  <c r="R305" i="23"/>
  <c r="Q305" i="23"/>
  <c r="P305" i="23"/>
  <c r="O305" i="23"/>
  <c r="N305" i="23"/>
  <c r="L305" i="23"/>
  <c r="K305" i="23"/>
  <c r="J305" i="23"/>
  <c r="D305" i="23"/>
  <c r="DV304" i="23"/>
  <c r="DU304" i="23"/>
  <c r="DT304" i="23"/>
  <c r="DS304" i="23"/>
  <c r="AM304" i="23" s="1"/>
  <c r="DR304" i="23"/>
  <c r="DQ304" i="23"/>
  <c r="DP304" i="23"/>
  <c r="DO304" i="23"/>
  <c r="DN304" i="23"/>
  <c r="DM304" i="23"/>
  <c r="DL304" i="23"/>
  <c r="DK304" i="23"/>
  <c r="DJ304" i="23"/>
  <c r="DI304" i="23"/>
  <c r="DH304" i="23"/>
  <c r="DG304" i="23"/>
  <c r="DF304" i="23"/>
  <c r="DE304" i="23"/>
  <c r="DD304" i="23"/>
  <c r="DC304" i="23"/>
  <c r="DB304" i="23"/>
  <c r="DA304" i="23"/>
  <c r="CZ304" i="23"/>
  <c r="CY304" i="23"/>
  <c r="CX304" i="23"/>
  <c r="CW304" i="23"/>
  <c r="CV304" i="23"/>
  <c r="CU304" i="23"/>
  <c r="CT304" i="23"/>
  <c r="CS304" i="23"/>
  <c r="CR304" i="23"/>
  <c r="CQ304" i="23"/>
  <c r="CP304" i="23"/>
  <c r="CO304" i="23"/>
  <c r="CN304" i="23"/>
  <c r="CM304" i="23"/>
  <c r="CL304" i="23"/>
  <c r="CK304" i="23"/>
  <c r="CJ304" i="23"/>
  <c r="CI304" i="23"/>
  <c r="CH304" i="23"/>
  <c r="CG304" i="23"/>
  <c r="CF304" i="23"/>
  <c r="CE304" i="23"/>
  <c r="CD304" i="23"/>
  <c r="CC304" i="23"/>
  <c r="CB304" i="23"/>
  <c r="CA304" i="23"/>
  <c r="BZ304" i="23"/>
  <c r="BY304" i="23"/>
  <c r="BX304" i="23"/>
  <c r="BW304" i="23"/>
  <c r="BV304" i="23"/>
  <c r="BU304" i="23"/>
  <c r="BT304" i="23"/>
  <c r="BS304" i="23"/>
  <c r="BR304" i="23"/>
  <c r="BQ304" i="23"/>
  <c r="BP304" i="23"/>
  <c r="BO304" i="23"/>
  <c r="BN304" i="23"/>
  <c r="BM304" i="23"/>
  <c r="BL304" i="23"/>
  <c r="BK304" i="23"/>
  <c r="BJ304" i="23"/>
  <c r="BI304" i="23"/>
  <c r="BH304" i="23"/>
  <c r="BG304" i="23"/>
  <c r="BF304" i="23"/>
  <c r="BE304" i="23"/>
  <c r="BD304" i="23"/>
  <c r="BC304" i="23"/>
  <c r="BB304" i="23"/>
  <c r="BA304" i="23"/>
  <c r="AZ304" i="23"/>
  <c r="AY304" i="23"/>
  <c r="AO304" i="23"/>
  <c r="AN304" i="23"/>
  <c r="V304" i="23"/>
  <c r="U304" i="23"/>
  <c r="T304" i="23"/>
  <c r="S304" i="23"/>
  <c r="N304" i="23"/>
  <c r="L304" i="23"/>
  <c r="K304" i="23"/>
  <c r="J304" i="23"/>
  <c r="D304" i="23"/>
  <c r="DV303" i="23"/>
  <c r="DU303" i="23"/>
  <c r="DT303" i="23"/>
  <c r="DS303" i="23"/>
  <c r="AM303" i="23" s="1"/>
  <c r="DR303" i="23"/>
  <c r="DQ303" i="23"/>
  <c r="DP303" i="23"/>
  <c r="DO303" i="23"/>
  <c r="DN303" i="23"/>
  <c r="DM303" i="23"/>
  <c r="DL303" i="23"/>
  <c r="DK303" i="23"/>
  <c r="DJ303" i="23"/>
  <c r="DI303" i="23"/>
  <c r="DH303" i="23"/>
  <c r="DG303" i="23"/>
  <c r="DF303" i="23"/>
  <c r="DE303" i="23"/>
  <c r="DD303" i="23"/>
  <c r="DC303" i="23"/>
  <c r="DB303" i="23"/>
  <c r="DA303" i="23"/>
  <c r="CZ303" i="23"/>
  <c r="CY303" i="23"/>
  <c r="CX303" i="23"/>
  <c r="CW303" i="23"/>
  <c r="CV303" i="23"/>
  <c r="CU303" i="23"/>
  <c r="CT303" i="23"/>
  <c r="CS303" i="23"/>
  <c r="CR303" i="23"/>
  <c r="CQ303" i="23"/>
  <c r="CP303" i="23"/>
  <c r="CO303" i="23"/>
  <c r="CN303" i="23"/>
  <c r="CM303" i="23"/>
  <c r="CL303" i="23"/>
  <c r="CK303" i="23"/>
  <c r="CJ303" i="23"/>
  <c r="CI303" i="23"/>
  <c r="CH303" i="23"/>
  <c r="CG303" i="23"/>
  <c r="CF303" i="23"/>
  <c r="CE303" i="23"/>
  <c r="CD303" i="23"/>
  <c r="CC303" i="23"/>
  <c r="CB303" i="23"/>
  <c r="CA303" i="23"/>
  <c r="BZ303" i="23"/>
  <c r="BY303" i="23"/>
  <c r="BX303" i="23"/>
  <c r="BW303" i="23"/>
  <c r="BV303" i="23"/>
  <c r="BU303" i="23"/>
  <c r="BT303" i="23"/>
  <c r="BS303" i="23"/>
  <c r="BR303" i="23"/>
  <c r="BQ303" i="23"/>
  <c r="BP303" i="23"/>
  <c r="BO303" i="23"/>
  <c r="BN303" i="23"/>
  <c r="BM303" i="23"/>
  <c r="BL303" i="23"/>
  <c r="BK303" i="23"/>
  <c r="BJ303" i="23"/>
  <c r="BI303" i="23"/>
  <c r="BH303" i="23"/>
  <c r="BG303" i="23"/>
  <c r="BF303" i="23"/>
  <c r="BE303" i="23"/>
  <c r="BD303" i="23"/>
  <c r="BC303" i="23"/>
  <c r="BB303" i="23"/>
  <c r="BA303" i="23"/>
  <c r="AZ303" i="23"/>
  <c r="AY303" i="23"/>
  <c r="AO303" i="23"/>
  <c r="AN303" i="23"/>
  <c r="V303" i="23"/>
  <c r="U303" i="23"/>
  <c r="T303" i="23"/>
  <c r="S303" i="23"/>
  <c r="N303" i="23"/>
  <c r="L303" i="23"/>
  <c r="K303" i="23"/>
  <c r="J303" i="23"/>
  <c r="D303" i="23"/>
  <c r="DV302" i="23"/>
  <c r="DU302" i="23"/>
  <c r="DT302" i="23"/>
  <c r="DS302" i="23"/>
  <c r="AM302" i="23" s="1"/>
  <c r="DR302" i="23"/>
  <c r="DQ302" i="23"/>
  <c r="DP302" i="23"/>
  <c r="DO302" i="23"/>
  <c r="DN302" i="23"/>
  <c r="DM302" i="23"/>
  <c r="DL302" i="23"/>
  <c r="DK302" i="23"/>
  <c r="DJ302" i="23"/>
  <c r="DI302" i="23"/>
  <c r="DH302" i="23"/>
  <c r="DG302" i="23"/>
  <c r="DF302" i="23"/>
  <c r="DE302" i="23"/>
  <c r="DD302" i="23"/>
  <c r="DC302" i="23"/>
  <c r="DB302" i="23"/>
  <c r="DA302" i="23"/>
  <c r="CZ302" i="23"/>
  <c r="CY302" i="23"/>
  <c r="CX302" i="23"/>
  <c r="CW302" i="23"/>
  <c r="CV302" i="23"/>
  <c r="CU302" i="23"/>
  <c r="CT302" i="23"/>
  <c r="CS302" i="23"/>
  <c r="CR302" i="23"/>
  <c r="CQ302" i="23"/>
  <c r="CP302" i="23"/>
  <c r="CO302" i="23"/>
  <c r="CN302" i="23"/>
  <c r="CM302" i="23"/>
  <c r="CL302" i="23"/>
  <c r="CK302" i="23"/>
  <c r="CJ302" i="23"/>
  <c r="CI302" i="23"/>
  <c r="CH302" i="23"/>
  <c r="CG302" i="23"/>
  <c r="CF302" i="23"/>
  <c r="CE302" i="23"/>
  <c r="CD302" i="23"/>
  <c r="CC302" i="23"/>
  <c r="CB302" i="23"/>
  <c r="CA302" i="23"/>
  <c r="BZ302" i="23"/>
  <c r="BY302" i="23"/>
  <c r="BX302" i="23"/>
  <c r="BW302" i="23"/>
  <c r="BV302" i="23"/>
  <c r="BU302" i="23"/>
  <c r="BT302" i="23"/>
  <c r="BS302" i="23"/>
  <c r="BR302" i="23"/>
  <c r="BQ302" i="23"/>
  <c r="BP302" i="23"/>
  <c r="BO302" i="23"/>
  <c r="BN302" i="23"/>
  <c r="BM302" i="23"/>
  <c r="BL302" i="23"/>
  <c r="BK302" i="23"/>
  <c r="BJ302" i="23"/>
  <c r="BI302" i="23"/>
  <c r="BH302" i="23"/>
  <c r="BG302" i="23"/>
  <c r="BF302" i="23"/>
  <c r="BE302" i="23"/>
  <c r="BD302" i="23"/>
  <c r="BC302" i="23"/>
  <c r="BB302" i="23"/>
  <c r="BA302" i="23"/>
  <c r="AZ302" i="23"/>
  <c r="AY302" i="23"/>
  <c r="AO302" i="23"/>
  <c r="AN302" i="23"/>
  <c r="V302" i="23"/>
  <c r="U302" i="23"/>
  <c r="T302" i="23"/>
  <c r="S302" i="23"/>
  <c r="N302" i="23"/>
  <c r="L302" i="23"/>
  <c r="K302" i="23"/>
  <c r="J302" i="23"/>
  <c r="D302" i="23"/>
  <c r="DV301" i="23"/>
  <c r="DU301" i="23"/>
  <c r="DT301" i="23"/>
  <c r="DS301" i="23"/>
  <c r="AM301" i="23" s="1"/>
  <c r="DR301" i="23"/>
  <c r="DQ301" i="23"/>
  <c r="DP301" i="23"/>
  <c r="DO301" i="23"/>
  <c r="DN301" i="23"/>
  <c r="DM301" i="23"/>
  <c r="DL301" i="23"/>
  <c r="DK301" i="23"/>
  <c r="DJ301" i="23"/>
  <c r="DI301" i="23"/>
  <c r="DH301" i="23"/>
  <c r="DG301" i="23"/>
  <c r="DF301" i="23"/>
  <c r="DE301" i="23"/>
  <c r="DD301" i="23"/>
  <c r="DC301" i="23"/>
  <c r="DB301" i="23"/>
  <c r="DA301" i="23"/>
  <c r="CZ301" i="23"/>
  <c r="CY301" i="23"/>
  <c r="CX301" i="23"/>
  <c r="CW301" i="23"/>
  <c r="CV301" i="23"/>
  <c r="CU301" i="23"/>
  <c r="CT301" i="23"/>
  <c r="CS301" i="23"/>
  <c r="CR301" i="23"/>
  <c r="CQ301" i="23"/>
  <c r="CP301" i="23"/>
  <c r="CO301" i="23"/>
  <c r="CN301" i="23"/>
  <c r="CM301" i="23"/>
  <c r="CL301" i="23"/>
  <c r="CK301" i="23"/>
  <c r="CJ301" i="23"/>
  <c r="CI301" i="23"/>
  <c r="CH301" i="23"/>
  <c r="CG301" i="23"/>
  <c r="CF301" i="23"/>
  <c r="CE301" i="23"/>
  <c r="CD301" i="23"/>
  <c r="CC301" i="23"/>
  <c r="CB301" i="23"/>
  <c r="CA301" i="23"/>
  <c r="BZ301" i="23"/>
  <c r="BY301" i="23"/>
  <c r="BX301" i="23"/>
  <c r="BW301" i="23"/>
  <c r="BV301" i="23"/>
  <c r="BU301" i="23"/>
  <c r="BT301" i="23"/>
  <c r="BS301" i="23"/>
  <c r="BR301" i="23"/>
  <c r="BQ301" i="23"/>
  <c r="BP301" i="23"/>
  <c r="BO301" i="23"/>
  <c r="BN301" i="23"/>
  <c r="BM301" i="23"/>
  <c r="BL301" i="23"/>
  <c r="BK301" i="23"/>
  <c r="BJ301" i="23"/>
  <c r="BI301" i="23"/>
  <c r="BH301" i="23"/>
  <c r="BG301" i="23"/>
  <c r="BF301" i="23"/>
  <c r="BE301" i="23"/>
  <c r="BD301" i="23"/>
  <c r="BC301" i="23"/>
  <c r="BB301" i="23"/>
  <c r="BA301" i="23"/>
  <c r="AZ301" i="23"/>
  <c r="AY301" i="23"/>
  <c r="V301" i="23"/>
  <c r="U301" i="23"/>
  <c r="T301" i="23"/>
  <c r="S301" i="23"/>
  <c r="N301" i="23"/>
  <c r="L301" i="23"/>
  <c r="K301" i="23"/>
  <c r="J301" i="23"/>
  <c r="D301" i="23"/>
  <c r="DV299" i="23"/>
  <c r="DU299" i="23"/>
  <c r="DT299" i="23"/>
  <c r="DS299" i="23"/>
  <c r="DR299" i="23"/>
  <c r="DQ299" i="23"/>
  <c r="DP299" i="23"/>
  <c r="DO299" i="23"/>
  <c r="DN299" i="23"/>
  <c r="DM299" i="23"/>
  <c r="DL299" i="23"/>
  <c r="DK299" i="23"/>
  <c r="DJ299" i="23"/>
  <c r="DI299" i="23"/>
  <c r="DH299" i="23"/>
  <c r="DG299" i="23"/>
  <c r="DF299" i="23"/>
  <c r="DE299" i="23"/>
  <c r="DD299" i="23"/>
  <c r="DC299" i="23"/>
  <c r="DB299" i="23"/>
  <c r="DA299" i="23"/>
  <c r="CZ299" i="23"/>
  <c r="CY299" i="23"/>
  <c r="CX299" i="23"/>
  <c r="CW299" i="23"/>
  <c r="CV299" i="23"/>
  <c r="CU299" i="23"/>
  <c r="CT299" i="23"/>
  <c r="CS299" i="23"/>
  <c r="CR299" i="23"/>
  <c r="CQ299" i="23"/>
  <c r="CP299" i="23"/>
  <c r="CO299" i="23"/>
  <c r="CN299" i="23"/>
  <c r="CM299" i="23"/>
  <c r="CL299" i="23"/>
  <c r="CK299" i="23"/>
  <c r="CJ299" i="23"/>
  <c r="CI299" i="23"/>
  <c r="CH299" i="23"/>
  <c r="CG299" i="23"/>
  <c r="CF299" i="23"/>
  <c r="CE299" i="23"/>
  <c r="CD299" i="23"/>
  <c r="CC299" i="23"/>
  <c r="CB299" i="23"/>
  <c r="CA299" i="23"/>
  <c r="BZ299" i="23"/>
  <c r="BY299" i="23"/>
  <c r="BX299" i="23"/>
  <c r="BW299" i="23"/>
  <c r="BV299" i="23"/>
  <c r="BU299" i="23"/>
  <c r="BT299" i="23"/>
  <c r="BS299" i="23"/>
  <c r="BR299" i="23"/>
  <c r="BQ299" i="23"/>
  <c r="BP299" i="23"/>
  <c r="BO299" i="23"/>
  <c r="BN299" i="23"/>
  <c r="BM299" i="23"/>
  <c r="BL299" i="23"/>
  <c r="BK299" i="23"/>
  <c r="BJ299" i="23"/>
  <c r="BI299" i="23"/>
  <c r="BH299" i="23"/>
  <c r="BG299" i="23"/>
  <c r="BF299" i="23"/>
  <c r="BE299" i="23"/>
  <c r="BD299" i="23"/>
  <c r="BC299" i="23"/>
  <c r="BB299" i="23"/>
  <c r="BA299" i="23"/>
  <c r="AZ299" i="23"/>
  <c r="AY299" i="23"/>
  <c r="AX299" i="23"/>
  <c r="AW299" i="23"/>
  <c r="AV299" i="23"/>
  <c r="AU299" i="23"/>
  <c r="AT299" i="23"/>
  <c r="AS299" i="23"/>
  <c r="AR299" i="23"/>
  <c r="AQ299" i="23"/>
  <c r="AP299" i="23"/>
  <c r="AO299" i="23"/>
  <c r="AN299" i="23"/>
  <c r="AM299" i="23"/>
  <c r="AL299" i="23"/>
  <c r="AK299" i="23"/>
  <c r="AJ299" i="23"/>
  <c r="AI299" i="23"/>
  <c r="AH299" i="23"/>
  <c r="AG299" i="23"/>
  <c r="AF299" i="23"/>
  <c r="AE299" i="23"/>
  <c r="AD299" i="23"/>
  <c r="AC299" i="23"/>
  <c r="AB299" i="23"/>
  <c r="AA299" i="23"/>
  <c r="Z299" i="23"/>
  <c r="Y299" i="23"/>
  <c r="X299" i="23"/>
  <c r="W299" i="23"/>
  <c r="V299" i="23"/>
  <c r="U299" i="23"/>
  <c r="T299" i="23"/>
  <c r="S299" i="23"/>
  <c r="R299" i="23"/>
  <c r="Q299" i="23"/>
  <c r="O299" i="23"/>
  <c r="N299" i="23"/>
  <c r="L299" i="23"/>
  <c r="K299" i="23"/>
  <c r="J299" i="23"/>
  <c r="D299" i="23"/>
  <c r="DV297" i="23"/>
  <c r="DU297" i="23"/>
  <c r="DT297" i="23"/>
  <c r="DS297" i="23"/>
  <c r="AM297" i="23" s="1"/>
  <c r="DR297" i="23"/>
  <c r="DQ297" i="23"/>
  <c r="DP297" i="23"/>
  <c r="DO297" i="23"/>
  <c r="DN297" i="23"/>
  <c r="DM297" i="23"/>
  <c r="DL297" i="23"/>
  <c r="DK297" i="23"/>
  <c r="DJ297" i="23"/>
  <c r="DI297" i="23"/>
  <c r="DH297" i="23"/>
  <c r="DG297" i="23"/>
  <c r="DF297" i="23"/>
  <c r="DE297" i="23"/>
  <c r="DD297" i="23"/>
  <c r="DC297" i="23"/>
  <c r="DB297" i="23"/>
  <c r="DA297" i="23"/>
  <c r="CZ297" i="23"/>
  <c r="CY297" i="23"/>
  <c r="CX297" i="23"/>
  <c r="CW297" i="23"/>
  <c r="CV297" i="23"/>
  <c r="CU297" i="23"/>
  <c r="CT297" i="23"/>
  <c r="CS297" i="23"/>
  <c r="CR297" i="23"/>
  <c r="CQ297" i="23"/>
  <c r="CP297" i="23"/>
  <c r="CO297" i="23"/>
  <c r="CN297" i="23"/>
  <c r="CM297" i="23"/>
  <c r="CL297" i="23"/>
  <c r="CK297" i="23"/>
  <c r="CJ297" i="23"/>
  <c r="CI297" i="23"/>
  <c r="CH297" i="23"/>
  <c r="CG297" i="23"/>
  <c r="CF297" i="23"/>
  <c r="CE297" i="23"/>
  <c r="CD297" i="23"/>
  <c r="CC297" i="23"/>
  <c r="CB297" i="23"/>
  <c r="CA297" i="23"/>
  <c r="BZ297" i="23"/>
  <c r="BY297" i="23"/>
  <c r="BX297" i="23"/>
  <c r="BW297" i="23"/>
  <c r="BV297" i="23"/>
  <c r="BU297" i="23"/>
  <c r="BT297" i="23"/>
  <c r="BS297" i="23"/>
  <c r="BR297" i="23"/>
  <c r="BQ297" i="23"/>
  <c r="BP297" i="23"/>
  <c r="BO297" i="23"/>
  <c r="BN297" i="23"/>
  <c r="BM297" i="23"/>
  <c r="BL297" i="23"/>
  <c r="BK297" i="23"/>
  <c r="BJ297" i="23"/>
  <c r="BI297" i="23"/>
  <c r="BH297" i="23"/>
  <c r="BG297" i="23"/>
  <c r="BF297" i="23"/>
  <c r="BE297" i="23"/>
  <c r="BD297" i="23"/>
  <c r="BC297" i="23"/>
  <c r="BB297" i="23"/>
  <c r="BA297" i="23"/>
  <c r="AZ297" i="23"/>
  <c r="AY297" i="23"/>
  <c r="AO297" i="23"/>
  <c r="AN297" i="23"/>
  <c r="AL297" i="23"/>
  <c r="AI297" i="23"/>
  <c r="AH297" i="23"/>
  <c r="V297" i="23"/>
  <c r="U297" i="23"/>
  <c r="T297" i="23"/>
  <c r="S297" i="23"/>
  <c r="N297" i="23"/>
  <c r="L297" i="23"/>
  <c r="K297" i="23"/>
  <c r="J297" i="23"/>
  <c r="D297" i="23"/>
  <c r="DV298" i="23"/>
  <c r="DU298" i="23"/>
  <c r="DT298" i="23"/>
  <c r="DS298" i="23"/>
  <c r="AM298" i="23" s="1"/>
  <c r="DR298" i="23"/>
  <c r="DQ298" i="23"/>
  <c r="DP298" i="23"/>
  <c r="DO298" i="23"/>
  <c r="DN298" i="23"/>
  <c r="DM298" i="23"/>
  <c r="DL298" i="23"/>
  <c r="DK298" i="23"/>
  <c r="DJ298" i="23"/>
  <c r="DI298" i="23"/>
  <c r="DH298" i="23"/>
  <c r="DG298" i="23"/>
  <c r="DF298" i="23"/>
  <c r="DE298" i="23"/>
  <c r="DD298" i="23"/>
  <c r="DC298" i="23"/>
  <c r="DB298" i="23"/>
  <c r="DA298" i="23"/>
  <c r="CZ298" i="23"/>
  <c r="CY298" i="23"/>
  <c r="CX298" i="23"/>
  <c r="CW298" i="23"/>
  <c r="CV298" i="23"/>
  <c r="CU298" i="23"/>
  <c r="CT298" i="23"/>
  <c r="CS298" i="23"/>
  <c r="CR298" i="23"/>
  <c r="CQ298" i="23"/>
  <c r="CP298" i="23"/>
  <c r="CO298" i="23"/>
  <c r="CN298" i="23"/>
  <c r="CM298" i="23"/>
  <c r="CL298" i="23"/>
  <c r="CK298" i="23"/>
  <c r="CJ298" i="23"/>
  <c r="CI298" i="23"/>
  <c r="CH298" i="23"/>
  <c r="CG298" i="23"/>
  <c r="CF298" i="23"/>
  <c r="CE298" i="23"/>
  <c r="CD298" i="23"/>
  <c r="CC298" i="23"/>
  <c r="CB298" i="23"/>
  <c r="CA298" i="23"/>
  <c r="BZ298" i="23"/>
  <c r="BY298" i="23"/>
  <c r="BX298" i="23"/>
  <c r="BW298" i="23"/>
  <c r="BV298" i="23"/>
  <c r="BU298" i="23"/>
  <c r="BT298" i="23"/>
  <c r="BS298" i="23"/>
  <c r="BR298" i="23"/>
  <c r="BQ298" i="23"/>
  <c r="BP298" i="23"/>
  <c r="BO298" i="23"/>
  <c r="BN298" i="23"/>
  <c r="BM298" i="23"/>
  <c r="BL298" i="23"/>
  <c r="BK298" i="23"/>
  <c r="BJ298" i="23"/>
  <c r="BI298" i="23"/>
  <c r="BH298" i="23"/>
  <c r="BG298" i="23"/>
  <c r="BF298" i="23"/>
  <c r="BE298" i="23"/>
  <c r="BD298" i="23"/>
  <c r="BC298" i="23"/>
  <c r="BB298" i="23"/>
  <c r="BA298" i="23"/>
  <c r="AZ298" i="23"/>
  <c r="AY298" i="23"/>
  <c r="AX298" i="23"/>
  <c r="AW298" i="23"/>
  <c r="AV298" i="23"/>
  <c r="AU298" i="23"/>
  <c r="AT298" i="23"/>
  <c r="AS298" i="23"/>
  <c r="AR298" i="23"/>
  <c r="AQ298" i="23"/>
  <c r="AP298" i="23"/>
  <c r="AO298" i="23"/>
  <c r="AN298" i="23"/>
  <c r="AL298" i="23"/>
  <c r="AK298" i="23"/>
  <c r="AJ298" i="23"/>
  <c r="AI298" i="23"/>
  <c r="AH298" i="23"/>
  <c r="AG298" i="23"/>
  <c r="AF298" i="23"/>
  <c r="AE298" i="23"/>
  <c r="AD298" i="23"/>
  <c r="AC298" i="23"/>
  <c r="AB298" i="23"/>
  <c r="AA298" i="23"/>
  <c r="Z298" i="23"/>
  <c r="Y298" i="23"/>
  <c r="X298" i="23"/>
  <c r="W298" i="23"/>
  <c r="V298" i="23"/>
  <c r="U298" i="23"/>
  <c r="T298" i="23"/>
  <c r="S298" i="23"/>
  <c r="R298" i="23"/>
  <c r="Q298" i="23"/>
  <c r="P298" i="23"/>
  <c r="O298" i="23"/>
  <c r="N298" i="23"/>
  <c r="L298" i="23"/>
  <c r="K298" i="23"/>
  <c r="J298" i="23"/>
  <c r="D298" i="23"/>
  <c r="DV293" i="23"/>
  <c r="DU293" i="23"/>
  <c r="DT293" i="23"/>
  <c r="DS293" i="23"/>
  <c r="AM293" i="23" s="1"/>
  <c r="DR293" i="23"/>
  <c r="DQ293" i="23"/>
  <c r="DP293" i="23"/>
  <c r="DO293" i="23"/>
  <c r="DN293" i="23"/>
  <c r="DM293" i="23"/>
  <c r="DL293" i="23"/>
  <c r="DK293" i="23"/>
  <c r="DJ293" i="23"/>
  <c r="DI293" i="23"/>
  <c r="DH293" i="23"/>
  <c r="DG293" i="23"/>
  <c r="DF293" i="23"/>
  <c r="DE293" i="23"/>
  <c r="DD293" i="23"/>
  <c r="DC293" i="23"/>
  <c r="DB293" i="23"/>
  <c r="DA293" i="23"/>
  <c r="CZ293" i="23"/>
  <c r="CY293" i="23"/>
  <c r="CX293" i="23"/>
  <c r="CW293" i="23"/>
  <c r="CV293" i="23"/>
  <c r="CU293" i="23"/>
  <c r="CT293" i="23"/>
  <c r="CS293" i="23"/>
  <c r="CR293" i="23"/>
  <c r="CQ293" i="23"/>
  <c r="CP293" i="23"/>
  <c r="CO293" i="23"/>
  <c r="CN293" i="23"/>
  <c r="CM293" i="23"/>
  <c r="CL293" i="23"/>
  <c r="CK293" i="23"/>
  <c r="CJ293" i="23"/>
  <c r="CI293" i="23"/>
  <c r="CH293" i="23"/>
  <c r="CG293" i="23"/>
  <c r="CF293" i="23"/>
  <c r="CE293" i="23"/>
  <c r="CD293" i="23"/>
  <c r="CC293" i="23"/>
  <c r="CB293" i="23"/>
  <c r="CA293" i="23"/>
  <c r="BZ293" i="23"/>
  <c r="BY293" i="23"/>
  <c r="BX293" i="23"/>
  <c r="BW293" i="23"/>
  <c r="BV293" i="23"/>
  <c r="BU293" i="23"/>
  <c r="BT293" i="23"/>
  <c r="BS293" i="23"/>
  <c r="BR293" i="23"/>
  <c r="BQ293" i="23"/>
  <c r="BP293" i="23"/>
  <c r="BO293" i="23"/>
  <c r="BN293" i="23"/>
  <c r="BM293" i="23"/>
  <c r="BL293" i="23"/>
  <c r="BK293" i="23"/>
  <c r="BJ293" i="23"/>
  <c r="BI293" i="23"/>
  <c r="BH293" i="23"/>
  <c r="BG293" i="23"/>
  <c r="BF293" i="23"/>
  <c r="BE293" i="23"/>
  <c r="BD293" i="23"/>
  <c r="BC293" i="23"/>
  <c r="BB293" i="23"/>
  <c r="BA293" i="23"/>
  <c r="AZ293" i="23"/>
  <c r="AY293" i="23"/>
  <c r="V293" i="23"/>
  <c r="U293" i="23"/>
  <c r="T293" i="23"/>
  <c r="S293" i="23"/>
  <c r="N293" i="23"/>
  <c r="L293" i="23"/>
  <c r="K293" i="23"/>
  <c r="J293" i="23"/>
  <c r="D293" i="23"/>
  <c r="DV296" i="23"/>
  <c r="DU296" i="23"/>
  <c r="DT296" i="23"/>
  <c r="DS296" i="23"/>
  <c r="AM296" i="23" s="1"/>
  <c r="DR296" i="23"/>
  <c r="DQ296" i="23"/>
  <c r="DP296" i="23"/>
  <c r="DO296" i="23"/>
  <c r="DN296" i="23"/>
  <c r="DM296" i="23"/>
  <c r="DL296" i="23"/>
  <c r="DK296" i="23"/>
  <c r="DJ296" i="23"/>
  <c r="DI296" i="23"/>
  <c r="DH296" i="23"/>
  <c r="DG296" i="23"/>
  <c r="DF296" i="23"/>
  <c r="DE296" i="23"/>
  <c r="DD296" i="23"/>
  <c r="DC296" i="23"/>
  <c r="DB296" i="23"/>
  <c r="DA296" i="23"/>
  <c r="CZ296" i="23"/>
  <c r="CY296" i="23"/>
  <c r="CX296" i="23"/>
  <c r="CW296" i="23"/>
  <c r="CV296" i="23"/>
  <c r="CU296" i="23"/>
  <c r="CT296" i="23"/>
  <c r="CS296" i="23"/>
  <c r="CR296" i="23"/>
  <c r="CQ296" i="23"/>
  <c r="CP296" i="23"/>
  <c r="CO296" i="23"/>
  <c r="CN296" i="23"/>
  <c r="CM296" i="23"/>
  <c r="CL296" i="23"/>
  <c r="CK296" i="23"/>
  <c r="CJ296" i="23"/>
  <c r="CI296" i="23"/>
  <c r="CH296" i="23"/>
  <c r="CG296" i="23"/>
  <c r="CF296" i="23"/>
  <c r="CE296" i="23"/>
  <c r="CD296" i="23"/>
  <c r="CC296" i="23"/>
  <c r="CB296" i="23"/>
  <c r="CA296" i="23"/>
  <c r="BZ296" i="23"/>
  <c r="BY296" i="23"/>
  <c r="BX296" i="23"/>
  <c r="BW296" i="23"/>
  <c r="BV296" i="23"/>
  <c r="BU296" i="23"/>
  <c r="BT296" i="23"/>
  <c r="BS296" i="23"/>
  <c r="BR296" i="23"/>
  <c r="BQ296" i="23"/>
  <c r="BP296" i="23"/>
  <c r="BO296" i="23"/>
  <c r="BN296" i="23"/>
  <c r="BM296" i="23"/>
  <c r="BL296" i="23"/>
  <c r="BK296" i="23"/>
  <c r="BJ296" i="23"/>
  <c r="BI296" i="23"/>
  <c r="BH296" i="23"/>
  <c r="BG296" i="23"/>
  <c r="BF296" i="23"/>
  <c r="BE296" i="23"/>
  <c r="BD296" i="23"/>
  <c r="BC296" i="23"/>
  <c r="BB296" i="23"/>
  <c r="BA296" i="23"/>
  <c r="AZ296" i="23"/>
  <c r="AY296" i="23"/>
  <c r="AO296" i="23"/>
  <c r="AN296" i="23"/>
  <c r="V296" i="23"/>
  <c r="U296" i="23"/>
  <c r="T296" i="23"/>
  <c r="S296" i="23"/>
  <c r="N296" i="23"/>
  <c r="L296" i="23"/>
  <c r="K296" i="23"/>
  <c r="J296" i="23"/>
  <c r="D296" i="23"/>
  <c r="DV300" i="23"/>
  <c r="DU300" i="23"/>
  <c r="DT300" i="23"/>
  <c r="DS300" i="23"/>
  <c r="AM300" i="23" s="1"/>
  <c r="DR300" i="23"/>
  <c r="DQ300" i="23"/>
  <c r="DP300" i="23"/>
  <c r="DO300" i="23"/>
  <c r="DN300" i="23"/>
  <c r="DM300" i="23"/>
  <c r="DL300" i="23"/>
  <c r="DK300" i="23"/>
  <c r="DJ300" i="23"/>
  <c r="DI300" i="23"/>
  <c r="DH300" i="23"/>
  <c r="DG300" i="23"/>
  <c r="DF300" i="23"/>
  <c r="DE300" i="23"/>
  <c r="DD300" i="23"/>
  <c r="DC300" i="23"/>
  <c r="DB300" i="23"/>
  <c r="DA300" i="23"/>
  <c r="CZ300" i="23"/>
  <c r="CY300" i="23"/>
  <c r="CX300" i="23"/>
  <c r="CW300" i="23"/>
  <c r="CV300" i="23"/>
  <c r="CU300" i="23"/>
  <c r="CT300" i="23"/>
  <c r="CS300" i="23"/>
  <c r="CR300" i="23"/>
  <c r="CQ300" i="23"/>
  <c r="CP300" i="23"/>
  <c r="CO300" i="23"/>
  <c r="CN300" i="23"/>
  <c r="CM300" i="23"/>
  <c r="CL300" i="23"/>
  <c r="CK300" i="23"/>
  <c r="CJ300" i="23"/>
  <c r="CI300" i="23"/>
  <c r="CH300" i="23"/>
  <c r="CG300" i="23"/>
  <c r="CF300" i="23"/>
  <c r="CE300" i="23"/>
  <c r="CD300" i="23"/>
  <c r="CC300" i="23"/>
  <c r="CB300" i="23"/>
  <c r="CA300" i="23"/>
  <c r="BZ300" i="23"/>
  <c r="BY300" i="23"/>
  <c r="BX300" i="23"/>
  <c r="BW300" i="23"/>
  <c r="BV300" i="23"/>
  <c r="BU300" i="23"/>
  <c r="BT300" i="23"/>
  <c r="BS300" i="23"/>
  <c r="BR300" i="23"/>
  <c r="BQ300" i="23"/>
  <c r="BP300" i="23"/>
  <c r="BO300" i="23"/>
  <c r="BN300" i="23"/>
  <c r="BM300" i="23"/>
  <c r="BL300" i="23"/>
  <c r="BK300" i="23"/>
  <c r="BJ300" i="23"/>
  <c r="BI300" i="23"/>
  <c r="BH300" i="23"/>
  <c r="BG300" i="23"/>
  <c r="BF300" i="23"/>
  <c r="BE300" i="23"/>
  <c r="BD300" i="23"/>
  <c r="BC300" i="23"/>
  <c r="BB300" i="23"/>
  <c r="BA300" i="23"/>
  <c r="AZ300" i="23"/>
  <c r="AY300" i="23"/>
  <c r="AO300" i="23"/>
  <c r="AN300" i="23"/>
  <c r="V300" i="23"/>
  <c r="U300" i="23"/>
  <c r="T300" i="23"/>
  <c r="S300" i="23"/>
  <c r="N300" i="23"/>
  <c r="L300" i="23"/>
  <c r="K300" i="23"/>
  <c r="J300" i="23"/>
  <c r="D300" i="23"/>
  <c r="DV294" i="23"/>
  <c r="DU294" i="23"/>
  <c r="DT294" i="23"/>
  <c r="DS294" i="23"/>
  <c r="AM294" i="23" s="1"/>
  <c r="DR294" i="23"/>
  <c r="DQ294" i="23"/>
  <c r="DP294" i="23"/>
  <c r="DO294" i="23"/>
  <c r="DN294" i="23"/>
  <c r="DM294" i="23"/>
  <c r="DL294" i="23"/>
  <c r="DK294" i="23"/>
  <c r="DJ294" i="23"/>
  <c r="DI294" i="23"/>
  <c r="DH294" i="23"/>
  <c r="DG294" i="23"/>
  <c r="DF294" i="23"/>
  <c r="DE294" i="23"/>
  <c r="DD294" i="23"/>
  <c r="DC294" i="23"/>
  <c r="DB294" i="23"/>
  <c r="DA294" i="23"/>
  <c r="CZ294" i="23"/>
  <c r="CY294" i="23"/>
  <c r="CX294" i="23"/>
  <c r="CW294" i="23"/>
  <c r="CV294" i="23"/>
  <c r="CU294" i="23"/>
  <c r="CT294" i="23"/>
  <c r="CS294" i="23"/>
  <c r="CR294" i="23"/>
  <c r="CQ294" i="23"/>
  <c r="CP294" i="23"/>
  <c r="CO294" i="23"/>
  <c r="CN294" i="23"/>
  <c r="CM294" i="23"/>
  <c r="CL294" i="23"/>
  <c r="CK294" i="23"/>
  <c r="CJ294" i="23"/>
  <c r="CI294" i="23"/>
  <c r="CH294" i="23"/>
  <c r="CG294" i="23"/>
  <c r="CF294" i="23"/>
  <c r="CE294" i="23"/>
  <c r="CD294" i="23"/>
  <c r="CC294" i="23"/>
  <c r="CB294" i="23"/>
  <c r="CA294" i="23"/>
  <c r="BZ294" i="23"/>
  <c r="BY294" i="23"/>
  <c r="BX294" i="23"/>
  <c r="BW294" i="23"/>
  <c r="BV294" i="23"/>
  <c r="BU294" i="23"/>
  <c r="BT294" i="23"/>
  <c r="BS294" i="23"/>
  <c r="BR294" i="23"/>
  <c r="BQ294" i="23"/>
  <c r="BP294" i="23"/>
  <c r="BO294" i="23"/>
  <c r="BN294" i="23"/>
  <c r="BM294" i="23"/>
  <c r="BL294" i="23"/>
  <c r="BK294" i="23"/>
  <c r="BJ294" i="23"/>
  <c r="BI294" i="23"/>
  <c r="BH294" i="23"/>
  <c r="BG294" i="23"/>
  <c r="BF294" i="23"/>
  <c r="BE294" i="23"/>
  <c r="BD294" i="23"/>
  <c r="BC294" i="23"/>
  <c r="BB294" i="23"/>
  <c r="BA294" i="23"/>
  <c r="AZ294" i="23"/>
  <c r="AY294" i="23"/>
  <c r="AX294" i="23"/>
  <c r="AW294" i="23"/>
  <c r="AV294" i="23"/>
  <c r="AU294" i="23"/>
  <c r="AT294" i="23"/>
  <c r="AS294" i="23"/>
  <c r="AR294" i="23"/>
  <c r="AQ294" i="23"/>
  <c r="AP294" i="23"/>
  <c r="AO294" i="23"/>
  <c r="AN294" i="23"/>
  <c r="AL294" i="23"/>
  <c r="AK294" i="23"/>
  <c r="AJ294" i="23"/>
  <c r="AI294" i="23"/>
  <c r="AH294" i="23"/>
  <c r="AG294" i="23"/>
  <c r="AF294" i="23"/>
  <c r="AE294" i="23"/>
  <c r="AD294" i="23"/>
  <c r="AC294" i="23"/>
  <c r="AB294" i="23"/>
  <c r="AA294" i="23"/>
  <c r="Z294" i="23"/>
  <c r="Y294" i="23"/>
  <c r="X294" i="23"/>
  <c r="W294" i="23"/>
  <c r="V294" i="23"/>
  <c r="U294" i="23"/>
  <c r="T294" i="23"/>
  <c r="S294" i="23"/>
  <c r="R294" i="23"/>
  <c r="Q294" i="23"/>
  <c r="P294" i="23"/>
  <c r="O294" i="23"/>
  <c r="N294" i="23"/>
  <c r="L294" i="23"/>
  <c r="K294" i="23"/>
  <c r="J294" i="23"/>
  <c r="D294" i="23"/>
  <c r="DV292" i="23"/>
  <c r="DU292" i="23"/>
  <c r="DT292" i="23"/>
  <c r="DS292" i="23"/>
  <c r="AM292" i="23" s="1"/>
  <c r="DR292" i="23"/>
  <c r="DQ292" i="23"/>
  <c r="DP292" i="23"/>
  <c r="DO292" i="23"/>
  <c r="DN292" i="23"/>
  <c r="DM292" i="23"/>
  <c r="DL292" i="23"/>
  <c r="DK292" i="23"/>
  <c r="DJ292" i="23"/>
  <c r="DI292" i="23"/>
  <c r="DH292" i="23"/>
  <c r="DG292" i="23"/>
  <c r="DF292" i="23"/>
  <c r="DE292" i="23"/>
  <c r="DD292" i="23"/>
  <c r="DC292" i="23"/>
  <c r="DB292" i="23"/>
  <c r="DA292" i="23"/>
  <c r="CZ292" i="23"/>
  <c r="CY292" i="23"/>
  <c r="CX292" i="23"/>
  <c r="CW292" i="23"/>
  <c r="CV292" i="23"/>
  <c r="CU292" i="23"/>
  <c r="CT292" i="23"/>
  <c r="CS292" i="23"/>
  <c r="CR292" i="23"/>
  <c r="CQ292" i="23"/>
  <c r="CP292" i="23"/>
  <c r="CO292" i="23"/>
  <c r="CN292" i="23"/>
  <c r="CM292" i="23"/>
  <c r="CL292" i="23"/>
  <c r="CK292" i="23"/>
  <c r="CJ292" i="23"/>
  <c r="CI292" i="23"/>
  <c r="CH292" i="23"/>
  <c r="CG292" i="23"/>
  <c r="CF292" i="23"/>
  <c r="CE292" i="23"/>
  <c r="CD292" i="23"/>
  <c r="CC292" i="23"/>
  <c r="CB292" i="23"/>
  <c r="CA292" i="23"/>
  <c r="BZ292" i="23"/>
  <c r="BY292" i="23"/>
  <c r="BX292" i="23"/>
  <c r="BW292" i="23"/>
  <c r="BV292" i="23"/>
  <c r="BU292" i="23"/>
  <c r="BT292" i="23"/>
  <c r="BS292" i="23"/>
  <c r="BR292" i="23"/>
  <c r="BQ292" i="23"/>
  <c r="BP292" i="23"/>
  <c r="BO292" i="23"/>
  <c r="BN292" i="23"/>
  <c r="BM292" i="23"/>
  <c r="BL292" i="23"/>
  <c r="BK292" i="23"/>
  <c r="BJ292" i="23"/>
  <c r="BI292" i="23"/>
  <c r="BH292" i="23"/>
  <c r="BG292" i="23"/>
  <c r="BF292" i="23"/>
  <c r="BE292" i="23"/>
  <c r="BD292" i="23"/>
  <c r="BC292" i="23"/>
  <c r="BB292" i="23"/>
  <c r="BA292" i="23"/>
  <c r="AZ292" i="23"/>
  <c r="AY292" i="23"/>
  <c r="AO292" i="23"/>
  <c r="AN292" i="23"/>
  <c r="V292" i="23"/>
  <c r="U292" i="23"/>
  <c r="T292" i="23"/>
  <c r="S292" i="23"/>
  <c r="N292" i="23"/>
  <c r="L292" i="23"/>
  <c r="K292" i="23"/>
  <c r="J292" i="23"/>
  <c r="D292" i="23"/>
  <c r="DV291" i="23"/>
  <c r="DU291" i="23"/>
  <c r="DT291" i="23"/>
  <c r="DS291" i="23"/>
  <c r="AM291" i="23" s="1"/>
  <c r="DR291" i="23"/>
  <c r="DQ291" i="23"/>
  <c r="DP291" i="23"/>
  <c r="DO291" i="23"/>
  <c r="DN291" i="23"/>
  <c r="DM291" i="23"/>
  <c r="DL291" i="23"/>
  <c r="DK291" i="23"/>
  <c r="DJ291" i="23"/>
  <c r="DI291" i="23"/>
  <c r="DH291" i="23"/>
  <c r="DG291" i="23"/>
  <c r="DF291" i="23"/>
  <c r="DE291" i="23"/>
  <c r="DD291" i="23"/>
  <c r="DC291" i="23"/>
  <c r="DB291" i="23"/>
  <c r="DA291" i="23"/>
  <c r="CZ291" i="23"/>
  <c r="CY291" i="23"/>
  <c r="CX291" i="23"/>
  <c r="CW291" i="23"/>
  <c r="CV291" i="23"/>
  <c r="CU291" i="23"/>
  <c r="CT291" i="23"/>
  <c r="CS291" i="23"/>
  <c r="CR291" i="23"/>
  <c r="CQ291" i="23"/>
  <c r="CP291" i="23"/>
  <c r="CO291" i="23"/>
  <c r="CN291" i="23"/>
  <c r="CM291" i="23"/>
  <c r="CL291" i="23"/>
  <c r="CK291" i="23"/>
  <c r="CJ291" i="23"/>
  <c r="CI291" i="23"/>
  <c r="CH291" i="23"/>
  <c r="CG291" i="23"/>
  <c r="CF291" i="23"/>
  <c r="CE291" i="23"/>
  <c r="CD291" i="23"/>
  <c r="CC291" i="23"/>
  <c r="CB291" i="23"/>
  <c r="CA291" i="23"/>
  <c r="BZ291" i="23"/>
  <c r="BY291" i="23"/>
  <c r="BX291" i="23"/>
  <c r="BW291" i="23"/>
  <c r="BV291" i="23"/>
  <c r="BU291" i="23"/>
  <c r="BT291" i="23"/>
  <c r="BS291" i="23"/>
  <c r="BR291" i="23"/>
  <c r="BQ291" i="23"/>
  <c r="BP291" i="23"/>
  <c r="BO291" i="23"/>
  <c r="BN291" i="23"/>
  <c r="BM291" i="23"/>
  <c r="BL291" i="23"/>
  <c r="BK291" i="23"/>
  <c r="BJ291" i="23"/>
  <c r="BI291" i="23"/>
  <c r="BH291" i="23"/>
  <c r="BG291" i="23"/>
  <c r="BF291" i="23"/>
  <c r="BE291" i="23"/>
  <c r="BD291" i="23"/>
  <c r="BC291" i="23"/>
  <c r="BB291" i="23"/>
  <c r="BA291" i="23"/>
  <c r="AZ291" i="23"/>
  <c r="AY291" i="23"/>
  <c r="AK291" i="23"/>
  <c r="AJ291" i="23"/>
  <c r="V291" i="23"/>
  <c r="U291" i="23"/>
  <c r="T291" i="23"/>
  <c r="S291" i="23"/>
  <c r="R291" i="23"/>
  <c r="N291" i="23"/>
  <c r="L291" i="23"/>
  <c r="K291" i="23"/>
  <c r="J291" i="23"/>
  <c r="D291" i="23"/>
  <c r="DV295" i="23"/>
  <c r="DU295" i="23"/>
  <c r="DT295" i="23"/>
  <c r="DS295" i="23"/>
  <c r="AM295" i="23" s="1"/>
  <c r="DR295" i="23"/>
  <c r="DQ295" i="23"/>
  <c r="DP295" i="23"/>
  <c r="DO295" i="23"/>
  <c r="DN295" i="23"/>
  <c r="DM295" i="23"/>
  <c r="DL295" i="23"/>
  <c r="DK295" i="23"/>
  <c r="DJ295" i="23"/>
  <c r="DI295" i="23"/>
  <c r="DH295" i="23"/>
  <c r="DG295" i="23"/>
  <c r="DF295" i="23"/>
  <c r="DE295" i="23"/>
  <c r="DD295" i="23"/>
  <c r="DC295" i="23"/>
  <c r="DB295" i="23"/>
  <c r="DA295" i="23"/>
  <c r="CZ295" i="23"/>
  <c r="CY295" i="23"/>
  <c r="CX295" i="23"/>
  <c r="CW295" i="23"/>
  <c r="CV295" i="23"/>
  <c r="CU295" i="23"/>
  <c r="CT295" i="23"/>
  <c r="CS295" i="23"/>
  <c r="CR295" i="23"/>
  <c r="CQ295" i="23"/>
  <c r="CP295" i="23"/>
  <c r="CO295" i="23"/>
  <c r="CN295" i="23"/>
  <c r="CM295" i="23"/>
  <c r="CL295" i="23"/>
  <c r="CK295" i="23"/>
  <c r="CJ295" i="23"/>
  <c r="CI295" i="23"/>
  <c r="CH295" i="23"/>
  <c r="CG295" i="23"/>
  <c r="CF295" i="23"/>
  <c r="CE295" i="23"/>
  <c r="CD295" i="23"/>
  <c r="CC295" i="23"/>
  <c r="CB295" i="23"/>
  <c r="CA295" i="23"/>
  <c r="BZ295" i="23"/>
  <c r="BY295" i="23"/>
  <c r="BX295" i="23"/>
  <c r="BW295" i="23"/>
  <c r="BV295" i="23"/>
  <c r="BU295" i="23"/>
  <c r="BT295" i="23"/>
  <c r="BS295" i="23"/>
  <c r="BR295" i="23"/>
  <c r="BQ295" i="23"/>
  <c r="BP295" i="23"/>
  <c r="BO295" i="23"/>
  <c r="BN295" i="23"/>
  <c r="BM295" i="23"/>
  <c r="BL295" i="23"/>
  <c r="BK295" i="23"/>
  <c r="BJ295" i="23"/>
  <c r="BI295" i="23"/>
  <c r="BH295" i="23"/>
  <c r="BG295" i="23"/>
  <c r="BF295" i="23"/>
  <c r="BE295" i="23"/>
  <c r="BD295" i="23"/>
  <c r="BC295" i="23"/>
  <c r="BB295" i="23"/>
  <c r="BA295" i="23"/>
  <c r="AZ295" i="23"/>
  <c r="AY295" i="23"/>
  <c r="AO295" i="23"/>
  <c r="AN295" i="23"/>
  <c r="V295" i="23"/>
  <c r="U295" i="23"/>
  <c r="T295" i="23"/>
  <c r="S295" i="23"/>
  <c r="N295" i="23"/>
  <c r="L295" i="23"/>
  <c r="K295" i="23"/>
  <c r="J295" i="23"/>
  <c r="D295" i="23"/>
  <c r="DV290" i="23"/>
  <c r="DU290" i="23"/>
  <c r="DT290" i="23"/>
  <c r="DS290" i="23"/>
  <c r="AM290" i="23" s="1"/>
  <c r="DR290" i="23"/>
  <c r="DQ290" i="23"/>
  <c r="DP290" i="23"/>
  <c r="DO290" i="23"/>
  <c r="DN290" i="23"/>
  <c r="DM290" i="23"/>
  <c r="DL290" i="23"/>
  <c r="DK290" i="23"/>
  <c r="DJ290" i="23"/>
  <c r="DI290" i="23"/>
  <c r="DH290" i="23"/>
  <c r="DG290" i="23"/>
  <c r="DF290" i="23"/>
  <c r="DE290" i="23"/>
  <c r="DD290" i="23"/>
  <c r="DC290" i="23"/>
  <c r="DB290" i="23"/>
  <c r="DA290" i="23"/>
  <c r="CZ290" i="23"/>
  <c r="CY290" i="23"/>
  <c r="CX290" i="23"/>
  <c r="CW290" i="23"/>
  <c r="CV290" i="23"/>
  <c r="CU290" i="23"/>
  <c r="CT290" i="23"/>
  <c r="CS290" i="23"/>
  <c r="CR290" i="23"/>
  <c r="CQ290" i="23"/>
  <c r="CP290" i="23"/>
  <c r="CO290" i="23"/>
  <c r="CN290" i="23"/>
  <c r="CM290" i="23"/>
  <c r="CL290" i="23"/>
  <c r="CK290" i="23"/>
  <c r="CJ290" i="23"/>
  <c r="CI290" i="23"/>
  <c r="CH290" i="23"/>
  <c r="CG290" i="23"/>
  <c r="CF290" i="23"/>
  <c r="CE290" i="23"/>
  <c r="CD290" i="23"/>
  <c r="CC290" i="23"/>
  <c r="CB290" i="23"/>
  <c r="CA290" i="23"/>
  <c r="BZ290" i="23"/>
  <c r="BY290" i="23"/>
  <c r="BX290" i="23"/>
  <c r="BW290" i="23"/>
  <c r="BV290" i="23"/>
  <c r="BU290" i="23"/>
  <c r="BT290" i="23"/>
  <c r="BS290" i="23"/>
  <c r="BR290" i="23"/>
  <c r="BQ290" i="23"/>
  <c r="BP290" i="23"/>
  <c r="BO290" i="23"/>
  <c r="BN290" i="23"/>
  <c r="BM290" i="23"/>
  <c r="BL290" i="23"/>
  <c r="BK290" i="23"/>
  <c r="BJ290" i="23"/>
  <c r="BI290" i="23"/>
  <c r="BH290" i="23"/>
  <c r="BG290" i="23"/>
  <c r="BF290" i="23"/>
  <c r="BE290" i="23"/>
  <c r="BD290" i="23"/>
  <c r="BC290" i="23"/>
  <c r="BB290" i="23"/>
  <c r="BA290" i="23"/>
  <c r="AZ290" i="23"/>
  <c r="AY290" i="23"/>
  <c r="AK290" i="23"/>
  <c r="AJ290" i="23"/>
  <c r="V290" i="23"/>
  <c r="U290" i="23"/>
  <c r="T290" i="23"/>
  <c r="S290" i="23"/>
  <c r="R290" i="23"/>
  <c r="N290" i="23"/>
  <c r="L290" i="23"/>
  <c r="K290" i="23"/>
  <c r="J290" i="23"/>
  <c r="D290" i="23"/>
  <c r="DV289" i="23"/>
  <c r="DU289" i="23"/>
  <c r="DT289" i="23"/>
  <c r="DS289" i="23"/>
  <c r="AM289" i="23" s="1"/>
  <c r="DR289" i="23"/>
  <c r="DQ289" i="23"/>
  <c r="DP289" i="23"/>
  <c r="DO289" i="23"/>
  <c r="DN289" i="23"/>
  <c r="DM289" i="23"/>
  <c r="DL289" i="23"/>
  <c r="DK289" i="23"/>
  <c r="DJ289" i="23"/>
  <c r="DI289" i="23"/>
  <c r="DH289" i="23"/>
  <c r="DG289" i="23"/>
  <c r="DF289" i="23"/>
  <c r="DE289" i="23"/>
  <c r="DD289" i="23"/>
  <c r="DC289" i="23"/>
  <c r="DB289" i="23"/>
  <c r="DA289" i="23"/>
  <c r="CZ289" i="23"/>
  <c r="CY289" i="23"/>
  <c r="CX289" i="23"/>
  <c r="CW289" i="23"/>
  <c r="CV289" i="23"/>
  <c r="CU289" i="23"/>
  <c r="CT289" i="23"/>
  <c r="CS289" i="23"/>
  <c r="CR289" i="23"/>
  <c r="CQ289" i="23"/>
  <c r="CP289" i="23"/>
  <c r="CO289" i="23"/>
  <c r="CN289" i="23"/>
  <c r="CM289" i="23"/>
  <c r="CL289" i="23"/>
  <c r="CK289" i="23"/>
  <c r="CJ289" i="23"/>
  <c r="CI289" i="23"/>
  <c r="CH289" i="23"/>
  <c r="CG289" i="23"/>
  <c r="CF289" i="23"/>
  <c r="CE289" i="23"/>
  <c r="CD289" i="23"/>
  <c r="CC289" i="23"/>
  <c r="CB289" i="23"/>
  <c r="CA289" i="23"/>
  <c r="BZ289" i="23"/>
  <c r="BY289" i="23"/>
  <c r="BX289" i="23"/>
  <c r="BW289" i="23"/>
  <c r="BV289" i="23"/>
  <c r="BU289" i="23"/>
  <c r="BT289" i="23"/>
  <c r="BS289" i="23"/>
  <c r="BR289" i="23"/>
  <c r="BQ289" i="23"/>
  <c r="BP289" i="23"/>
  <c r="BO289" i="23"/>
  <c r="BN289" i="23"/>
  <c r="BM289" i="23"/>
  <c r="BL289" i="23"/>
  <c r="BK289" i="23"/>
  <c r="BJ289" i="23"/>
  <c r="BI289" i="23"/>
  <c r="BH289" i="23"/>
  <c r="BG289" i="23"/>
  <c r="BF289" i="23"/>
  <c r="BE289" i="23"/>
  <c r="BD289" i="23"/>
  <c r="BC289" i="23"/>
  <c r="BB289" i="23"/>
  <c r="BA289" i="23"/>
  <c r="AZ289" i="23"/>
  <c r="AY289" i="23"/>
  <c r="AK289" i="23"/>
  <c r="AJ289" i="23"/>
  <c r="V289" i="23"/>
  <c r="U289" i="23"/>
  <c r="T289" i="23"/>
  <c r="S289" i="23"/>
  <c r="R289" i="23"/>
  <c r="N289" i="23"/>
  <c r="L289" i="23"/>
  <c r="K289" i="23"/>
  <c r="J289" i="23"/>
  <c r="D289" i="23"/>
  <c r="DV288" i="23"/>
  <c r="DU288" i="23"/>
  <c r="DT288" i="23"/>
  <c r="DS288" i="23"/>
  <c r="DR288" i="23"/>
  <c r="DQ288" i="23"/>
  <c r="DP288" i="23"/>
  <c r="DO288" i="23"/>
  <c r="DN288" i="23"/>
  <c r="DM288" i="23"/>
  <c r="DL288" i="23"/>
  <c r="DK288" i="23"/>
  <c r="DJ288" i="23"/>
  <c r="DI288" i="23"/>
  <c r="DH288" i="23"/>
  <c r="DG288" i="23"/>
  <c r="DF288" i="23"/>
  <c r="DE288" i="23"/>
  <c r="DD288" i="23"/>
  <c r="DC288" i="23"/>
  <c r="DB288" i="23"/>
  <c r="DA288" i="23"/>
  <c r="CZ288" i="23"/>
  <c r="CY288" i="23"/>
  <c r="CX288" i="23"/>
  <c r="CW288" i="23"/>
  <c r="CV288" i="23"/>
  <c r="CU288" i="23"/>
  <c r="CT288" i="23"/>
  <c r="CS288" i="23"/>
  <c r="CR288" i="23"/>
  <c r="CQ288" i="23"/>
  <c r="CP288" i="23"/>
  <c r="CO288" i="23"/>
  <c r="CN288" i="23"/>
  <c r="CM288" i="23"/>
  <c r="CL288" i="23"/>
  <c r="CK288" i="23"/>
  <c r="CJ288" i="23"/>
  <c r="CI288" i="23"/>
  <c r="CH288" i="23"/>
  <c r="CG288" i="23"/>
  <c r="CF288" i="23"/>
  <c r="CE288" i="23"/>
  <c r="CD288" i="23"/>
  <c r="CC288" i="23"/>
  <c r="CB288" i="23"/>
  <c r="CA288" i="23"/>
  <c r="BZ288" i="23"/>
  <c r="BY288" i="23"/>
  <c r="BX288" i="23"/>
  <c r="BW288" i="23"/>
  <c r="BV288" i="23"/>
  <c r="BU288" i="23"/>
  <c r="BT288" i="23"/>
  <c r="BS288" i="23"/>
  <c r="BR288" i="23"/>
  <c r="BQ288" i="23"/>
  <c r="BP288" i="23"/>
  <c r="BO288" i="23"/>
  <c r="BN288" i="23"/>
  <c r="BM288" i="23"/>
  <c r="BL288" i="23"/>
  <c r="BK288" i="23"/>
  <c r="BJ288" i="23"/>
  <c r="BI288" i="23"/>
  <c r="BH288" i="23"/>
  <c r="BG288" i="23"/>
  <c r="BF288" i="23"/>
  <c r="BE288" i="23"/>
  <c r="BD288" i="23"/>
  <c r="BC288" i="23"/>
  <c r="BB288" i="23"/>
  <c r="BA288" i="23"/>
  <c r="AZ288" i="23"/>
  <c r="AY288" i="23"/>
  <c r="AX288" i="23"/>
  <c r="AW288" i="23"/>
  <c r="AV288" i="23"/>
  <c r="AU288" i="23"/>
  <c r="AT288" i="23"/>
  <c r="AS288" i="23"/>
  <c r="AR288" i="23"/>
  <c r="AQ288" i="23"/>
  <c r="AP288" i="23"/>
  <c r="AO288" i="23"/>
  <c r="AN288" i="23"/>
  <c r="AM288" i="23"/>
  <c r="AL288" i="23"/>
  <c r="AK288" i="23"/>
  <c r="AJ288" i="23"/>
  <c r="AI288" i="23"/>
  <c r="AH288" i="23"/>
  <c r="AG288" i="23"/>
  <c r="AF288" i="23"/>
  <c r="AE288" i="23"/>
  <c r="AD288" i="23"/>
  <c r="AC288" i="23"/>
  <c r="AB288" i="23"/>
  <c r="AA288" i="23"/>
  <c r="Z288" i="23"/>
  <c r="Y288" i="23"/>
  <c r="X288" i="23"/>
  <c r="W288" i="23"/>
  <c r="V288" i="23"/>
  <c r="U288" i="23"/>
  <c r="T288" i="23"/>
  <c r="S288" i="23"/>
  <c r="R288" i="23"/>
  <c r="Q288" i="23"/>
  <c r="P288" i="23"/>
  <c r="O288" i="23"/>
  <c r="N288" i="23"/>
  <c r="L288" i="23"/>
  <c r="K288" i="23"/>
  <c r="J288" i="23"/>
  <c r="D288" i="23"/>
  <c r="DV287" i="23"/>
  <c r="DU287" i="23"/>
  <c r="DT287" i="23"/>
  <c r="DS287" i="23"/>
  <c r="AM287" i="23" s="1"/>
  <c r="DR287" i="23"/>
  <c r="DQ287" i="23"/>
  <c r="DP287" i="23"/>
  <c r="DO287" i="23"/>
  <c r="DN287" i="23"/>
  <c r="DM287" i="23"/>
  <c r="DL287" i="23"/>
  <c r="DK287" i="23"/>
  <c r="DJ287" i="23"/>
  <c r="DI287" i="23"/>
  <c r="DH287" i="23"/>
  <c r="DG287" i="23"/>
  <c r="DF287" i="23"/>
  <c r="DE287" i="23"/>
  <c r="DD287" i="23"/>
  <c r="DC287" i="23"/>
  <c r="DB287" i="23"/>
  <c r="DA287" i="23"/>
  <c r="CZ287" i="23"/>
  <c r="CY287" i="23"/>
  <c r="CX287" i="23"/>
  <c r="CW287" i="23"/>
  <c r="CV287" i="23"/>
  <c r="CU287" i="23"/>
  <c r="CT287" i="23"/>
  <c r="CS287" i="23"/>
  <c r="CR287" i="23"/>
  <c r="CQ287" i="23"/>
  <c r="CP287" i="23"/>
  <c r="CO287" i="23"/>
  <c r="CN287" i="23"/>
  <c r="CM287" i="23"/>
  <c r="CL287" i="23"/>
  <c r="CK287" i="23"/>
  <c r="CJ287" i="23"/>
  <c r="CI287" i="23"/>
  <c r="CH287" i="23"/>
  <c r="CG287" i="23"/>
  <c r="CF287" i="23"/>
  <c r="CE287" i="23"/>
  <c r="CD287" i="23"/>
  <c r="CC287" i="23"/>
  <c r="CB287" i="23"/>
  <c r="CA287" i="23"/>
  <c r="BZ287" i="23"/>
  <c r="BY287" i="23"/>
  <c r="BX287" i="23"/>
  <c r="BW287" i="23"/>
  <c r="BV287" i="23"/>
  <c r="BU287" i="23"/>
  <c r="BT287" i="23"/>
  <c r="BS287" i="23"/>
  <c r="BR287" i="23"/>
  <c r="BQ287" i="23"/>
  <c r="BP287" i="23"/>
  <c r="BO287" i="23"/>
  <c r="BN287" i="23"/>
  <c r="BM287" i="23"/>
  <c r="BL287" i="23"/>
  <c r="BK287" i="23"/>
  <c r="BJ287" i="23"/>
  <c r="BI287" i="23"/>
  <c r="BH287" i="23"/>
  <c r="BG287" i="23"/>
  <c r="BF287" i="23"/>
  <c r="BE287" i="23"/>
  <c r="BD287" i="23"/>
  <c r="BC287" i="23"/>
  <c r="BB287" i="23"/>
  <c r="BA287" i="23"/>
  <c r="AZ287" i="23"/>
  <c r="AY287" i="23"/>
  <c r="AO287" i="23"/>
  <c r="AK287" i="23"/>
  <c r="AJ287" i="23"/>
  <c r="V287" i="23"/>
  <c r="U287" i="23"/>
  <c r="T287" i="23"/>
  <c r="S287" i="23"/>
  <c r="R287" i="23"/>
  <c r="N287" i="23"/>
  <c r="L287" i="23"/>
  <c r="K287" i="23"/>
  <c r="J287" i="23"/>
  <c r="D287" i="23"/>
  <c r="DV278" i="23"/>
  <c r="DU278" i="23"/>
  <c r="DT278" i="23"/>
  <c r="DS278" i="23"/>
  <c r="DR278" i="23"/>
  <c r="DQ278" i="23"/>
  <c r="DP278" i="23"/>
  <c r="DO278" i="23"/>
  <c r="DN278" i="23"/>
  <c r="DM278" i="23"/>
  <c r="DL278" i="23"/>
  <c r="DK278" i="23"/>
  <c r="DJ278" i="23"/>
  <c r="DI278" i="23"/>
  <c r="DH278" i="23"/>
  <c r="DG278" i="23"/>
  <c r="DF278" i="23"/>
  <c r="DE278" i="23"/>
  <c r="DD278" i="23"/>
  <c r="AM278" i="23" s="1"/>
  <c r="DC278" i="23"/>
  <c r="DB278" i="23"/>
  <c r="DA278" i="23"/>
  <c r="CZ278" i="23"/>
  <c r="CY278" i="23"/>
  <c r="CX278" i="23"/>
  <c r="CW278" i="23"/>
  <c r="CV278" i="23"/>
  <c r="CU278" i="23"/>
  <c r="CT278" i="23"/>
  <c r="CS278" i="23"/>
  <c r="CR278" i="23"/>
  <c r="CQ278" i="23"/>
  <c r="CP278" i="23"/>
  <c r="CO278" i="23"/>
  <c r="CN278" i="23"/>
  <c r="CM278" i="23"/>
  <c r="CL278" i="23"/>
  <c r="CK278" i="23"/>
  <c r="CJ278" i="23"/>
  <c r="CI278" i="23"/>
  <c r="CH278" i="23"/>
  <c r="CG278" i="23"/>
  <c r="CF278" i="23"/>
  <c r="CE278" i="23"/>
  <c r="CD278" i="23"/>
  <c r="CC278" i="23"/>
  <c r="CB278" i="23"/>
  <c r="CA278" i="23"/>
  <c r="BZ278" i="23"/>
  <c r="BY278" i="23"/>
  <c r="BX278" i="23"/>
  <c r="BW278" i="23"/>
  <c r="BV278" i="23"/>
  <c r="BU278" i="23"/>
  <c r="BT278" i="23"/>
  <c r="BS278" i="23"/>
  <c r="BR278" i="23"/>
  <c r="BQ278" i="23"/>
  <c r="BP278" i="23"/>
  <c r="BO278" i="23"/>
  <c r="BN278" i="23"/>
  <c r="BM278" i="23"/>
  <c r="BL278" i="23"/>
  <c r="BK278" i="23"/>
  <c r="BJ278" i="23"/>
  <c r="BI278" i="23"/>
  <c r="BH278" i="23"/>
  <c r="BG278" i="23"/>
  <c r="BF278" i="23"/>
  <c r="BE278" i="23"/>
  <c r="BD278" i="23"/>
  <c r="BC278" i="23"/>
  <c r="BB278" i="23"/>
  <c r="BA278" i="23"/>
  <c r="AZ278" i="23"/>
  <c r="AY278" i="23"/>
  <c r="AO278" i="23"/>
  <c r="AN278" i="23"/>
  <c r="V278" i="23"/>
  <c r="U278" i="23"/>
  <c r="T278" i="23"/>
  <c r="S278" i="23"/>
  <c r="N278" i="23"/>
  <c r="L278" i="23"/>
  <c r="K278" i="23"/>
  <c r="J278" i="23"/>
  <c r="D278" i="23"/>
  <c r="DV286" i="23"/>
  <c r="DU286" i="23"/>
  <c r="DT286" i="23"/>
  <c r="DS286" i="23"/>
  <c r="AM286" i="23" s="1"/>
  <c r="DR286" i="23"/>
  <c r="DQ286" i="23"/>
  <c r="DP286" i="23"/>
  <c r="DO286" i="23"/>
  <c r="DN286" i="23"/>
  <c r="DM286" i="23"/>
  <c r="DL286" i="23"/>
  <c r="DK286" i="23"/>
  <c r="DJ286" i="23"/>
  <c r="DI286" i="23"/>
  <c r="DH286" i="23"/>
  <c r="DG286" i="23"/>
  <c r="DF286" i="23"/>
  <c r="DE286" i="23"/>
  <c r="DD286" i="23"/>
  <c r="DC286" i="23"/>
  <c r="DB286" i="23"/>
  <c r="DA286" i="23"/>
  <c r="CZ286" i="23"/>
  <c r="CY286" i="23"/>
  <c r="CX286" i="23"/>
  <c r="CW286" i="23"/>
  <c r="CV286" i="23"/>
  <c r="CU286" i="23"/>
  <c r="CT286" i="23"/>
  <c r="CS286" i="23"/>
  <c r="CR286" i="23"/>
  <c r="CQ286" i="23"/>
  <c r="CP286" i="23"/>
  <c r="CO286" i="23"/>
  <c r="CN286" i="23"/>
  <c r="CM286" i="23"/>
  <c r="CL286" i="23"/>
  <c r="CK286" i="23"/>
  <c r="CJ286" i="23"/>
  <c r="CI286" i="23"/>
  <c r="CH286" i="23"/>
  <c r="CG286" i="23"/>
  <c r="CF286" i="23"/>
  <c r="CE286" i="23"/>
  <c r="CD286" i="23"/>
  <c r="CC286" i="23"/>
  <c r="CB286" i="23"/>
  <c r="CA286" i="23"/>
  <c r="BZ286" i="23"/>
  <c r="BY286" i="23"/>
  <c r="BX286" i="23"/>
  <c r="BW286" i="23"/>
  <c r="BV286" i="23"/>
  <c r="BU286" i="23"/>
  <c r="BT286" i="23"/>
  <c r="BS286" i="23"/>
  <c r="BR286" i="23"/>
  <c r="BQ286" i="23"/>
  <c r="BP286" i="23"/>
  <c r="BO286" i="23"/>
  <c r="BN286" i="23"/>
  <c r="BM286" i="23"/>
  <c r="BL286" i="23"/>
  <c r="BK286" i="23"/>
  <c r="BJ286" i="23"/>
  <c r="BI286" i="23"/>
  <c r="BH286" i="23"/>
  <c r="BG286" i="23"/>
  <c r="BF286" i="23"/>
  <c r="BE286" i="23"/>
  <c r="BD286" i="23"/>
  <c r="BC286" i="23"/>
  <c r="BB286" i="23"/>
  <c r="BA286" i="23"/>
  <c r="AZ286" i="23"/>
  <c r="AY286" i="23"/>
  <c r="AO286" i="23"/>
  <c r="AN286" i="23"/>
  <c r="V286" i="23"/>
  <c r="U286" i="23"/>
  <c r="T286" i="23"/>
  <c r="S286" i="23"/>
  <c r="N286" i="23"/>
  <c r="L286" i="23"/>
  <c r="K286" i="23"/>
  <c r="J286" i="23"/>
  <c r="D286" i="23"/>
  <c r="DV285" i="23"/>
  <c r="DU285" i="23"/>
  <c r="DT285" i="23"/>
  <c r="DS285" i="23"/>
  <c r="AM285" i="23" s="1"/>
  <c r="DR285" i="23"/>
  <c r="DQ285" i="23"/>
  <c r="DP285" i="23"/>
  <c r="DO285" i="23"/>
  <c r="DN285" i="23"/>
  <c r="DM285" i="23"/>
  <c r="DL285" i="23"/>
  <c r="DK285" i="23"/>
  <c r="DJ285" i="23"/>
  <c r="DI285" i="23"/>
  <c r="DH285" i="23"/>
  <c r="DG285" i="23"/>
  <c r="DF285" i="23"/>
  <c r="DE285" i="23"/>
  <c r="DD285" i="23"/>
  <c r="DC285" i="23"/>
  <c r="DB285" i="23"/>
  <c r="DA285" i="23"/>
  <c r="CZ285" i="23"/>
  <c r="CY285" i="23"/>
  <c r="CX285" i="23"/>
  <c r="CW285" i="23"/>
  <c r="CV285" i="23"/>
  <c r="CU285" i="23"/>
  <c r="CT285" i="23"/>
  <c r="CS285" i="23"/>
  <c r="CR285" i="23"/>
  <c r="CQ285" i="23"/>
  <c r="CP285" i="23"/>
  <c r="CO285" i="23"/>
  <c r="CN285" i="23"/>
  <c r="CM285" i="23"/>
  <c r="CL285" i="23"/>
  <c r="CK285" i="23"/>
  <c r="CJ285" i="23"/>
  <c r="CI285" i="23"/>
  <c r="CH285" i="23"/>
  <c r="CG285" i="23"/>
  <c r="CF285" i="23"/>
  <c r="CE285" i="23"/>
  <c r="CD285" i="23"/>
  <c r="CC285" i="23"/>
  <c r="CB285" i="23"/>
  <c r="CA285" i="23"/>
  <c r="BZ285" i="23"/>
  <c r="BY285" i="23"/>
  <c r="BX285" i="23"/>
  <c r="BW285" i="23"/>
  <c r="BV285" i="23"/>
  <c r="BU285" i="23"/>
  <c r="BT285" i="23"/>
  <c r="BS285" i="23"/>
  <c r="BR285" i="23"/>
  <c r="BQ285" i="23"/>
  <c r="BP285" i="23"/>
  <c r="BO285" i="23"/>
  <c r="BN285" i="23"/>
  <c r="BM285" i="23"/>
  <c r="BL285" i="23"/>
  <c r="BK285" i="23"/>
  <c r="BJ285" i="23"/>
  <c r="BI285" i="23"/>
  <c r="BH285" i="23"/>
  <c r="BG285" i="23"/>
  <c r="BF285" i="23"/>
  <c r="BE285" i="23"/>
  <c r="BD285" i="23"/>
  <c r="BC285" i="23"/>
  <c r="BB285" i="23"/>
  <c r="BA285" i="23"/>
  <c r="AZ285" i="23"/>
  <c r="AY285" i="23"/>
  <c r="V285" i="23"/>
  <c r="U285" i="23"/>
  <c r="T285" i="23"/>
  <c r="S285" i="23"/>
  <c r="N285" i="23"/>
  <c r="L285" i="23"/>
  <c r="K285" i="23"/>
  <c r="J285" i="23"/>
  <c r="D285" i="23"/>
  <c r="DV284" i="23"/>
  <c r="DU284" i="23"/>
  <c r="DT284" i="23"/>
  <c r="DS284" i="23"/>
  <c r="DR284" i="23"/>
  <c r="DQ284" i="23"/>
  <c r="DP284" i="23"/>
  <c r="DO284" i="23"/>
  <c r="DN284" i="23"/>
  <c r="DM284" i="23"/>
  <c r="DL284" i="23"/>
  <c r="DK284" i="23"/>
  <c r="DJ284" i="23"/>
  <c r="DI284" i="23"/>
  <c r="DH284" i="23"/>
  <c r="DG284" i="23"/>
  <c r="DF284" i="23"/>
  <c r="DE284" i="23"/>
  <c r="DD284" i="23"/>
  <c r="DC284" i="23"/>
  <c r="DB284" i="23"/>
  <c r="DA284" i="23"/>
  <c r="CZ284" i="23"/>
  <c r="CY284" i="23"/>
  <c r="CX284" i="23"/>
  <c r="CW284" i="23"/>
  <c r="CV284" i="23"/>
  <c r="CU284" i="23"/>
  <c r="CT284" i="23"/>
  <c r="CS284" i="23"/>
  <c r="CR284" i="23"/>
  <c r="CQ284" i="23"/>
  <c r="CP284" i="23"/>
  <c r="CO284" i="23"/>
  <c r="CN284" i="23"/>
  <c r="CM284" i="23"/>
  <c r="CL284" i="23"/>
  <c r="CK284" i="23"/>
  <c r="CJ284" i="23"/>
  <c r="CI284" i="23"/>
  <c r="CH284" i="23"/>
  <c r="CG284" i="23"/>
  <c r="CF284" i="23"/>
  <c r="CE284" i="23"/>
  <c r="CD284" i="23"/>
  <c r="CC284" i="23"/>
  <c r="CB284" i="23"/>
  <c r="CA284" i="23"/>
  <c r="BZ284" i="23"/>
  <c r="BY284" i="23"/>
  <c r="BX284" i="23"/>
  <c r="BW284" i="23"/>
  <c r="BV284" i="23"/>
  <c r="BU284" i="23"/>
  <c r="BT284" i="23"/>
  <c r="BS284" i="23"/>
  <c r="BR284" i="23"/>
  <c r="BQ284" i="23"/>
  <c r="BP284" i="23"/>
  <c r="BO284" i="23"/>
  <c r="BN284" i="23"/>
  <c r="BM284" i="23"/>
  <c r="BL284" i="23"/>
  <c r="BK284" i="23"/>
  <c r="BJ284" i="23"/>
  <c r="BI284" i="23"/>
  <c r="BH284" i="23"/>
  <c r="BG284" i="23"/>
  <c r="BF284" i="23"/>
  <c r="BE284" i="23"/>
  <c r="BD284" i="23"/>
  <c r="BC284" i="23"/>
  <c r="BB284" i="23"/>
  <c r="BA284" i="23"/>
  <c r="AZ284" i="23"/>
  <c r="AY284" i="23"/>
  <c r="AM284" i="23"/>
  <c r="AK284" i="23"/>
  <c r="AJ284" i="23"/>
  <c r="V284" i="23"/>
  <c r="U284" i="23"/>
  <c r="T284" i="23"/>
  <c r="S284" i="23"/>
  <c r="R284" i="23"/>
  <c r="N284" i="23"/>
  <c r="L284" i="23"/>
  <c r="K284" i="23"/>
  <c r="J284" i="23"/>
  <c r="D284" i="23"/>
  <c r="DV283" i="23"/>
  <c r="DU283" i="23"/>
  <c r="DT283" i="23"/>
  <c r="DS283" i="23"/>
  <c r="AM283" i="23" s="1"/>
  <c r="DR283" i="23"/>
  <c r="DQ283" i="23"/>
  <c r="DP283" i="23"/>
  <c r="DO283" i="23"/>
  <c r="DN283" i="23"/>
  <c r="DM283" i="23"/>
  <c r="DL283" i="23"/>
  <c r="DK283" i="23"/>
  <c r="DJ283" i="23"/>
  <c r="DI283" i="23"/>
  <c r="DH283" i="23"/>
  <c r="DG283" i="23"/>
  <c r="DF283" i="23"/>
  <c r="DE283" i="23"/>
  <c r="DD283" i="23"/>
  <c r="DC283" i="23"/>
  <c r="DB283" i="23"/>
  <c r="DA283" i="23"/>
  <c r="CZ283" i="23"/>
  <c r="CY283" i="23"/>
  <c r="CX283" i="23"/>
  <c r="CW283" i="23"/>
  <c r="CV283" i="23"/>
  <c r="CU283" i="23"/>
  <c r="CT283" i="23"/>
  <c r="CS283" i="23"/>
  <c r="CR283" i="23"/>
  <c r="CQ283" i="23"/>
  <c r="CP283" i="23"/>
  <c r="CO283" i="23"/>
  <c r="CN283" i="23"/>
  <c r="CM283" i="23"/>
  <c r="CL283" i="23"/>
  <c r="CK283" i="23"/>
  <c r="CJ283" i="23"/>
  <c r="CI283" i="23"/>
  <c r="CH283" i="23"/>
  <c r="CG283" i="23"/>
  <c r="CF283" i="23"/>
  <c r="CE283" i="23"/>
  <c r="CD283" i="23"/>
  <c r="CC283" i="23"/>
  <c r="CB283" i="23"/>
  <c r="CA283" i="23"/>
  <c r="BZ283" i="23"/>
  <c r="BY283" i="23"/>
  <c r="BX283" i="23"/>
  <c r="BW283" i="23"/>
  <c r="BV283" i="23"/>
  <c r="BU283" i="23"/>
  <c r="BT283" i="23"/>
  <c r="BS283" i="23"/>
  <c r="BR283" i="23"/>
  <c r="BQ283" i="23"/>
  <c r="BP283" i="23"/>
  <c r="BO283" i="23"/>
  <c r="BN283" i="23"/>
  <c r="BM283" i="23"/>
  <c r="BL283" i="23"/>
  <c r="BK283" i="23"/>
  <c r="BJ283" i="23"/>
  <c r="BI283" i="23"/>
  <c r="BH283" i="23"/>
  <c r="BG283" i="23"/>
  <c r="BF283" i="23"/>
  <c r="BE283" i="23"/>
  <c r="BD283" i="23"/>
  <c r="BC283" i="23"/>
  <c r="BB283" i="23"/>
  <c r="BA283" i="23"/>
  <c r="AZ283" i="23"/>
  <c r="AY283" i="23"/>
  <c r="AO283" i="23"/>
  <c r="AN283" i="23"/>
  <c r="V283" i="23"/>
  <c r="U283" i="23"/>
  <c r="T283" i="23"/>
  <c r="S283" i="23"/>
  <c r="N283" i="23"/>
  <c r="L283" i="23"/>
  <c r="K283" i="23"/>
  <c r="J283" i="23"/>
  <c r="D283" i="23"/>
  <c r="DV282" i="23"/>
  <c r="DU282" i="23"/>
  <c r="DT282" i="23"/>
  <c r="DS282" i="23"/>
  <c r="AM282" i="23" s="1"/>
  <c r="DR282" i="23"/>
  <c r="DQ282" i="23"/>
  <c r="DP282" i="23"/>
  <c r="DO282" i="23"/>
  <c r="DN282" i="23"/>
  <c r="DM282" i="23"/>
  <c r="DL282" i="23"/>
  <c r="DK282" i="23"/>
  <c r="DJ282" i="23"/>
  <c r="DI282" i="23"/>
  <c r="DH282" i="23"/>
  <c r="DG282" i="23"/>
  <c r="DF282" i="23"/>
  <c r="DE282" i="23"/>
  <c r="DD282" i="23"/>
  <c r="DC282" i="23"/>
  <c r="DB282" i="23"/>
  <c r="DA282" i="23"/>
  <c r="CZ282" i="23"/>
  <c r="CY282" i="23"/>
  <c r="CX282" i="23"/>
  <c r="CW282" i="23"/>
  <c r="CV282" i="23"/>
  <c r="CU282" i="23"/>
  <c r="CT282" i="23"/>
  <c r="CS282" i="23"/>
  <c r="CR282" i="23"/>
  <c r="CQ282" i="23"/>
  <c r="CP282" i="23"/>
  <c r="CO282" i="23"/>
  <c r="CN282" i="23"/>
  <c r="CM282" i="23"/>
  <c r="CL282" i="23"/>
  <c r="CK282" i="23"/>
  <c r="CJ282" i="23"/>
  <c r="CI282" i="23"/>
  <c r="CH282" i="23"/>
  <c r="CG282" i="23"/>
  <c r="CF282" i="23"/>
  <c r="CE282" i="23"/>
  <c r="CD282" i="23"/>
  <c r="CC282" i="23"/>
  <c r="CB282" i="23"/>
  <c r="CA282" i="23"/>
  <c r="BZ282" i="23"/>
  <c r="BY282" i="23"/>
  <c r="BX282" i="23"/>
  <c r="BW282" i="23"/>
  <c r="BV282" i="23"/>
  <c r="BU282" i="23"/>
  <c r="BT282" i="23"/>
  <c r="BS282" i="23"/>
  <c r="BR282" i="23"/>
  <c r="BQ282" i="23"/>
  <c r="BP282" i="23"/>
  <c r="BO282" i="23"/>
  <c r="BN282" i="23"/>
  <c r="BM282" i="23"/>
  <c r="BL282" i="23"/>
  <c r="BK282" i="23"/>
  <c r="BJ282" i="23"/>
  <c r="BI282" i="23"/>
  <c r="BH282" i="23"/>
  <c r="BG282" i="23"/>
  <c r="BF282" i="23"/>
  <c r="BE282" i="23"/>
  <c r="BD282" i="23"/>
  <c r="BC282" i="23"/>
  <c r="BB282" i="23"/>
  <c r="BA282" i="23"/>
  <c r="AZ282" i="23"/>
  <c r="AY282" i="23"/>
  <c r="AO282" i="23"/>
  <c r="AN282" i="23"/>
  <c r="V282" i="23"/>
  <c r="U282" i="23"/>
  <c r="T282" i="23"/>
  <c r="S282" i="23"/>
  <c r="N282" i="23"/>
  <c r="L282" i="23"/>
  <c r="K282" i="23"/>
  <c r="J282" i="23"/>
  <c r="D282" i="23"/>
  <c r="DV280" i="23"/>
  <c r="DU280" i="23"/>
  <c r="DT280" i="23"/>
  <c r="DS280" i="23"/>
  <c r="DR280" i="23"/>
  <c r="DQ280" i="23"/>
  <c r="DP280" i="23"/>
  <c r="DO280" i="23"/>
  <c r="DN280" i="23"/>
  <c r="DM280" i="23"/>
  <c r="DL280" i="23"/>
  <c r="DK280" i="23"/>
  <c r="DJ280" i="23"/>
  <c r="DI280" i="23"/>
  <c r="DH280" i="23"/>
  <c r="DG280" i="23"/>
  <c r="DF280" i="23"/>
  <c r="DE280" i="23"/>
  <c r="DD280" i="23"/>
  <c r="DC280" i="23"/>
  <c r="DB280" i="23"/>
  <c r="DA280" i="23"/>
  <c r="CZ280" i="23"/>
  <c r="CY280" i="23"/>
  <c r="CX280" i="23"/>
  <c r="CW280" i="23"/>
  <c r="CV280" i="23"/>
  <c r="CU280" i="23"/>
  <c r="CT280" i="23"/>
  <c r="CS280" i="23"/>
  <c r="CR280" i="23"/>
  <c r="CQ280" i="23"/>
  <c r="CP280" i="23"/>
  <c r="CO280" i="23"/>
  <c r="CN280" i="23"/>
  <c r="CM280" i="23"/>
  <c r="CL280" i="23"/>
  <c r="CK280" i="23"/>
  <c r="CJ280" i="23"/>
  <c r="CI280" i="23"/>
  <c r="CH280" i="23"/>
  <c r="CG280" i="23"/>
  <c r="CF280" i="23"/>
  <c r="CE280" i="23"/>
  <c r="CD280" i="23"/>
  <c r="CC280" i="23"/>
  <c r="CB280" i="23"/>
  <c r="CA280" i="23"/>
  <c r="BZ280" i="23"/>
  <c r="BY280" i="23"/>
  <c r="BX280" i="23"/>
  <c r="BW280" i="23"/>
  <c r="BV280" i="23"/>
  <c r="BU280" i="23"/>
  <c r="BT280" i="23"/>
  <c r="BS280" i="23"/>
  <c r="BR280" i="23"/>
  <c r="BQ280" i="23"/>
  <c r="BP280" i="23"/>
  <c r="BO280" i="23"/>
  <c r="BN280" i="23"/>
  <c r="BM280" i="23"/>
  <c r="BL280" i="23"/>
  <c r="BK280" i="23"/>
  <c r="BJ280" i="23"/>
  <c r="BI280" i="23"/>
  <c r="BH280" i="23"/>
  <c r="BG280" i="23"/>
  <c r="BF280" i="23"/>
  <c r="BE280" i="23"/>
  <c r="BD280" i="23"/>
  <c r="BC280" i="23"/>
  <c r="BB280" i="23"/>
  <c r="BA280" i="23"/>
  <c r="AZ280" i="23"/>
  <c r="AY280" i="23"/>
  <c r="AX280" i="23"/>
  <c r="AW280" i="23"/>
  <c r="AV280" i="23"/>
  <c r="AU280" i="23"/>
  <c r="AT280" i="23"/>
  <c r="AS280" i="23"/>
  <c r="AR280" i="23"/>
  <c r="AQ280" i="23"/>
  <c r="AP280" i="23"/>
  <c r="AO280" i="23"/>
  <c r="AN280" i="23"/>
  <c r="AM280" i="23"/>
  <c r="AL280" i="23"/>
  <c r="AK280" i="23"/>
  <c r="AJ280" i="23"/>
  <c r="AI280" i="23"/>
  <c r="AH280" i="23"/>
  <c r="AG280" i="23"/>
  <c r="AF280" i="23"/>
  <c r="AE280" i="23"/>
  <c r="AD280" i="23"/>
  <c r="AC280" i="23"/>
  <c r="AB280" i="23"/>
  <c r="AA280" i="23"/>
  <c r="Z280" i="23"/>
  <c r="Y280" i="23"/>
  <c r="X280" i="23"/>
  <c r="W280" i="23"/>
  <c r="V280" i="23"/>
  <c r="U280" i="23"/>
  <c r="T280" i="23"/>
  <c r="S280" i="23"/>
  <c r="R280" i="23"/>
  <c r="Q280" i="23"/>
  <c r="P280" i="23"/>
  <c r="O280" i="23"/>
  <c r="N280" i="23"/>
  <c r="L280" i="23"/>
  <c r="K280" i="23"/>
  <c r="J280" i="23"/>
  <c r="D280" i="23"/>
  <c r="DV279" i="23"/>
  <c r="DU279" i="23"/>
  <c r="DT279" i="23"/>
  <c r="DS279" i="23"/>
  <c r="AM279" i="23" s="1"/>
  <c r="DR279" i="23"/>
  <c r="DQ279" i="23"/>
  <c r="DP279" i="23"/>
  <c r="DO279" i="23"/>
  <c r="DN279" i="23"/>
  <c r="DM279" i="23"/>
  <c r="DL279" i="23"/>
  <c r="DK279" i="23"/>
  <c r="DJ279" i="23"/>
  <c r="DI279" i="23"/>
  <c r="DH279" i="23"/>
  <c r="DG279" i="23"/>
  <c r="DF279" i="23"/>
  <c r="DE279" i="23"/>
  <c r="DD279" i="23"/>
  <c r="DC279" i="23"/>
  <c r="DB279" i="23"/>
  <c r="DA279" i="23"/>
  <c r="CZ279" i="23"/>
  <c r="CY279" i="23"/>
  <c r="CX279" i="23"/>
  <c r="CW279" i="23"/>
  <c r="CV279" i="23"/>
  <c r="CU279" i="23"/>
  <c r="CT279" i="23"/>
  <c r="CS279" i="23"/>
  <c r="CR279" i="23"/>
  <c r="CQ279" i="23"/>
  <c r="CP279" i="23"/>
  <c r="CO279" i="23"/>
  <c r="CN279" i="23"/>
  <c r="CM279" i="23"/>
  <c r="CL279" i="23"/>
  <c r="CK279" i="23"/>
  <c r="CJ279" i="23"/>
  <c r="CI279" i="23"/>
  <c r="CH279" i="23"/>
  <c r="CG279" i="23"/>
  <c r="CF279" i="23"/>
  <c r="CE279" i="23"/>
  <c r="CD279" i="23"/>
  <c r="CC279" i="23"/>
  <c r="CB279" i="23"/>
  <c r="CA279" i="23"/>
  <c r="BZ279" i="23"/>
  <c r="BY279" i="23"/>
  <c r="BX279" i="23"/>
  <c r="BW279" i="23"/>
  <c r="BV279" i="23"/>
  <c r="BU279" i="23"/>
  <c r="BT279" i="23"/>
  <c r="BS279" i="23"/>
  <c r="BR279" i="23"/>
  <c r="BQ279" i="23"/>
  <c r="BP279" i="23"/>
  <c r="BO279" i="23"/>
  <c r="BN279" i="23"/>
  <c r="BM279" i="23"/>
  <c r="BL279" i="23"/>
  <c r="BK279" i="23"/>
  <c r="BJ279" i="23"/>
  <c r="BI279" i="23"/>
  <c r="BH279" i="23"/>
  <c r="BG279" i="23"/>
  <c r="BF279" i="23"/>
  <c r="BE279" i="23"/>
  <c r="BD279" i="23"/>
  <c r="BC279" i="23"/>
  <c r="BB279" i="23"/>
  <c r="BA279" i="23"/>
  <c r="AZ279" i="23"/>
  <c r="AY279" i="23"/>
  <c r="AX279" i="23"/>
  <c r="AW279" i="23"/>
  <c r="AV279" i="23"/>
  <c r="AU279" i="23"/>
  <c r="AT279" i="23"/>
  <c r="AS279" i="23"/>
  <c r="AR279" i="23"/>
  <c r="AQ279" i="23"/>
  <c r="AP279" i="23"/>
  <c r="AO279" i="23"/>
  <c r="AN279" i="23"/>
  <c r="AL279" i="23"/>
  <c r="AK279" i="23"/>
  <c r="AJ279" i="23"/>
  <c r="AI279" i="23"/>
  <c r="AH279" i="23"/>
  <c r="AG279" i="23"/>
  <c r="AF279" i="23"/>
  <c r="AE279" i="23"/>
  <c r="AD279" i="23"/>
  <c r="AC279" i="23"/>
  <c r="AB279" i="23"/>
  <c r="AA279" i="23"/>
  <c r="Z279" i="23"/>
  <c r="Y279" i="23"/>
  <c r="X279" i="23"/>
  <c r="W279" i="23"/>
  <c r="V279" i="23"/>
  <c r="U279" i="23"/>
  <c r="T279" i="23"/>
  <c r="S279" i="23"/>
  <c r="R279" i="23"/>
  <c r="Q279" i="23"/>
  <c r="P279" i="23"/>
  <c r="O279" i="23"/>
  <c r="N279" i="23"/>
  <c r="L279" i="23"/>
  <c r="K279" i="23"/>
  <c r="J279" i="23"/>
  <c r="D279" i="23"/>
  <c r="DV273" i="23"/>
  <c r="DU273" i="23"/>
  <c r="DT273" i="23"/>
  <c r="DS273" i="23"/>
  <c r="AM273" i="23" s="1"/>
  <c r="DR273" i="23"/>
  <c r="DQ273" i="23"/>
  <c r="DP273" i="23"/>
  <c r="DO273" i="23"/>
  <c r="DN273" i="23"/>
  <c r="DM273" i="23"/>
  <c r="DL273" i="23"/>
  <c r="DK273" i="23"/>
  <c r="DJ273" i="23"/>
  <c r="DI273" i="23"/>
  <c r="DH273" i="23"/>
  <c r="DG273" i="23"/>
  <c r="DF273" i="23"/>
  <c r="DE273" i="23"/>
  <c r="DD273" i="23"/>
  <c r="DC273" i="23"/>
  <c r="DB273" i="23"/>
  <c r="DA273" i="23"/>
  <c r="CZ273" i="23"/>
  <c r="CY273" i="23"/>
  <c r="CX273" i="23"/>
  <c r="CW273" i="23"/>
  <c r="CV273" i="23"/>
  <c r="CU273" i="23"/>
  <c r="CT273" i="23"/>
  <c r="CS273" i="23"/>
  <c r="CR273" i="23"/>
  <c r="CQ273" i="23"/>
  <c r="CP273" i="23"/>
  <c r="CO273" i="23"/>
  <c r="CN273" i="23"/>
  <c r="CM273" i="23"/>
  <c r="CL273" i="23"/>
  <c r="CK273" i="23"/>
  <c r="CJ273" i="23"/>
  <c r="CI273" i="23"/>
  <c r="CH273" i="23"/>
  <c r="CG273" i="23"/>
  <c r="CF273" i="23"/>
  <c r="CE273" i="23"/>
  <c r="CD273" i="23"/>
  <c r="CC273" i="23"/>
  <c r="CB273" i="23"/>
  <c r="CA273" i="23"/>
  <c r="BZ273" i="23"/>
  <c r="BY273" i="23"/>
  <c r="BX273" i="23"/>
  <c r="BW273" i="23"/>
  <c r="BV273" i="23"/>
  <c r="BU273" i="23"/>
  <c r="BT273" i="23"/>
  <c r="BS273" i="23"/>
  <c r="BR273" i="23"/>
  <c r="BQ273" i="23"/>
  <c r="BP273" i="23"/>
  <c r="BO273" i="23"/>
  <c r="BN273" i="23"/>
  <c r="BM273" i="23"/>
  <c r="BL273" i="23"/>
  <c r="BK273" i="23"/>
  <c r="BJ273" i="23"/>
  <c r="BI273" i="23"/>
  <c r="BH273" i="23"/>
  <c r="BG273" i="23"/>
  <c r="BF273" i="23"/>
  <c r="BE273" i="23"/>
  <c r="BD273" i="23"/>
  <c r="BC273" i="23"/>
  <c r="BB273" i="23"/>
  <c r="BA273" i="23"/>
  <c r="AZ273" i="23"/>
  <c r="AY273" i="23"/>
  <c r="AK273" i="23"/>
  <c r="AJ273" i="23"/>
  <c r="V273" i="23"/>
  <c r="U273" i="23"/>
  <c r="T273" i="23"/>
  <c r="S273" i="23"/>
  <c r="R273" i="23"/>
  <c r="N273" i="23"/>
  <c r="L273" i="23"/>
  <c r="K273" i="23"/>
  <c r="J273" i="23"/>
  <c r="D273" i="23"/>
  <c r="DV276" i="23"/>
  <c r="DU276" i="23"/>
  <c r="DT276" i="23"/>
  <c r="DS276" i="23"/>
  <c r="AM276" i="23" s="1"/>
  <c r="DR276" i="23"/>
  <c r="DQ276" i="23"/>
  <c r="DP276" i="23"/>
  <c r="DO276" i="23"/>
  <c r="DN276" i="23"/>
  <c r="DM276" i="23"/>
  <c r="DL276" i="23"/>
  <c r="DK276" i="23"/>
  <c r="DJ276" i="23"/>
  <c r="DI276" i="23"/>
  <c r="DH276" i="23"/>
  <c r="DG276" i="23"/>
  <c r="DF276" i="23"/>
  <c r="DE276" i="23"/>
  <c r="DD276" i="23"/>
  <c r="DC276" i="23"/>
  <c r="DB276" i="23"/>
  <c r="DA276" i="23"/>
  <c r="CZ276" i="23"/>
  <c r="CY276" i="23"/>
  <c r="CX276" i="23"/>
  <c r="CW276" i="23"/>
  <c r="CV276" i="23"/>
  <c r="CU276" i="23"/>
  <c r="CT276" i="23"/>
  <c r="CS276" i="23"/>
  <c r="CR276" i="23"/>
  <c r="CQ276" i="23"/>
  <c r="CP276" i="23"/>
  <c r="CO276" i="23"/>
  <c r="CN276" i="23"/>
  <c r="CM276" i="23"/>
  <c r="CL276" i="23"/>
  <c r="CK276" i="23"/>
  <c r="CJ276" i="23"/>
  <c r="CI276" i="23"/>
  <c r="CH276" i="23"/>
  <c r="CG276" i="23"/>
  <c r="CF276" i="23"/>
  <c r="CE276" i="23"/>
  <c r="CD276" i="23"/>
  <c r="CC276" i="23"/>
  <c r="CB276" i="23"/>
  <c r="CA276" i="23"/>
  <c r="BZ276" i="23"/>
  <c r="BY276" i="23"/>
  <c r="BX276" i="23"/>
  <c r="BW276" i="23"/>
  <c r="BV276" i="23"/>
  <c r="BU276" i="23"/>
  <c r="BT276" i="23"/>
  <c r="BS276" i="23"/>
  <c r="BR276" i="23"/>
  <c r="BQ276" i="23"/>
  <c r="BP276" i="23"/>
  <c r="BO276" i="23"/>
  <c r="BN276" i="23"/>
  <c r="BM276" i="23"/>
  <c r="BL276" i="23"/>
  <c r="BK276" i="23"/>
  <c r="BJ276" i="23"/>
  <c r="BI276" i="23"/>
  <c r="BH276" i="23"/>
  <c r="BG276" i="23"/>
  <c r="BF276" i="23"/>
  <c r="BE276" i="23"/>
  <c r="BD276" i="23"/>
  <c r="BC276" i="23"/>
  <c r="BB276" i="23"/>
  <c r="BA276" i="23"/>
  <c r="AZ276" i="23"/>
  <c r="AY276" i="23"/>
  <c r="AO276" i="23"/>
  <c r="AN276" i="23"/>
  <c r="V276" i="23"/>
  <c r="U276" i="23"/>
  <c r="T276" i="23"/>
  <c r="S276" i="23"/>
  <c r="N276" i="23"/>
  <c r="L276" i="23"/>
  <c r="K276" i="23"/>
  <c r="J276" i="23"/>
  <c r="D276" i="23"/>
  <c r="DV274" i="23"/>
  <c r="DU274" i="23"/>
  <c r="DT274" i="23"/>
  <c r="DS274" i="23"/>
  <c r="DR274" i="23"/>
  <c r="DQ274" i="23"/>
  <c r="DP274" i="23"/>
  <c r="DO274" i="23"/>
  <c r="DN274" i="23"/>
  <c r="DM274" i="23"/>
  <c r="DL274" i="23"/>
  <c r="DK274" i="23"/>
  <c r="DJ274" i="23"/>
  <c r="DI274" i="23"/>
  <c r="DH274" i="23"/>
  <c r="DG274" i="23"/>
  <c r="DF274" i="23"/>
  <c r="DE274" i="23"/>
  <c r="DD274" i="23"/>
  <c r="DC274" i="23"/>
  <c r="DB274" i="23"/>
  <c r="DA274" i="23"/>
  <c r="CZ274" i="23"/>
  <c r="CY274" i="23"/>
  <c r="CX274" i="23"/>
  <c r="CW274" i="23"/>
  <c r="CV274" i="23"/>
  <c r="CU274" i="23"/>
  <c r="CT274" i="23"/>
  <c r="CS274" i="23"/>
  <c r="CR274" i="23"/>
  <c r="CQ274" i="23"/>
  <c r="CP274" i="23"/>
  <c r="CO274" i="23"/>
  <c r="CN274" i="23"/>
  <c r="CM274" i="23"/>
  <c r="CL274" i="23"/>
  <c r="CK274" i="23"/>
  <c r="CJ274" i="23"/>
  <c r="CI274" i="23"/>
  <c r="CH274" i="23"/>
  <c r="CG274" i="23"/>
  <c r="CF274" i="23"/>
  <c r="CE274" i="23"/>
  <c r="CD274" i="23"/>
  <c r="CC274" i="23"/>
  <c r="CB274" i="23"/>
  <c r="CA274" i="23"/>
  <c r="BZ274" i="23"/>
  <c r="BY274" i="23"/>
  <c r="BX274" i="23"/>
  <c r="BW274" i="23"/>
  <c r="BV274" i="23"/>
  <c r="BU274" i="23"/>
  <c r="BT274" i="23"/>
  <c r="BS274" i="23"/>
  <c r="BR274" i="23"/>
  <c r="BQ274" i="23"/>
  <c r="BP274" i="23"/>
  <c r="BO274" i="23"/>
  <c r="BN274" i="23"/>
  <c r="BM274" i="23"/>
  <c r="BL274" i="23"/>
  <c r="BK274" i="23"/>
  <c r="BJ274" i="23"/>
  <c r="BI274" i="23"/>
  <c r="BH274" i="23"/>
  <c r="BG274" i="23"/>
  <c r="BF274" i="23"/>
  <c r="BE274" i="23"/>
  <c r="BD274" i="23"/>
  <c r="BC274" i="23"/>
  <c r="BB274" i="23"/>
  <c r="BA274" i="23"/>
  <c r="AZ274" i="23"/>
  <c r="AY274" i="23"/>
  <c r="AX274" i="23"/>
  <c r="AW274" i="23"/>
  <c r="AV274" i="23"/>
  <c r="AU274" i="23"/>
  <c r="AT274" i="23"/>
  <c r="AS274" i="23"/>
  <c r="AR274" i="23"/>
  <c r="AQ274" i="23"/>
  <c r="AP274" i="23"/>
  <c r="AO274" i="23"/>
  <c r="AN274" i="23"/>
  <c r="AM274" i="23"/>
  <c r="AL274" i="23"/>
  <c r="AK274" i="23"/>
  <c r="AJ274" i="23"/>
  <c r="AI274" i="23"/>
  <c r="AH274" i="23"/>
  <c r="AG274" i="23"/>
  <c r="AF274" i="23"/>
  <c r="AE274" i="23"/>
  <c r="AD274" i="23"/>
  <c r="AC274" i="23"/>
  <c r="AB274" i="23"/>
  <c r="AA274" i="23"/>
  <c r="Z274" i="23"/>
  <c r="Y274" i="23"/>
  <c r="X274" i="23"/>
  <c r="W274" i="23"/>
  <c r="V274" i="23"/>
  <c r="U274" i="23"/>
  <c r="T274" i="23"/>
  <c r="S274" i="23"/>
  <c r="R274" i="23"/>
  <c r="Q274" i="23"/>
  <c r="P274" i="23"/>
  <c r="O274" i="23"/>
  <c r="N274" i="23"/>
  <c r="L274" i="23"/>
  <c r="K274" i="23"/>
  <c r="J274" i="23"/>
  <c r="D274" i="23"/>
  <c r="DV281" i="23"/>
  <c r="DU281" i="23"/>
  <c r="DT281" i="23"/>
  <c r="DS281" i="23"/>
  <c r="AM281" i="23" s="1"/>
  <c r="DR281" i="23"/>
  <c r="DQ281" i="23"/>
  <c r="DP281" i="23"/>
  <c r="DO281" i="23"/>
  <c r="DN281" i="23"/>
  <c r="DM281" i="23"/>
  <c r="DL281" i="23"/>
  <c r="DK281" i="23"/>
  <c r="DJ281" i="23"/>
  <c r="DI281" i="23"/>
  <c r="DH281" i="23"/>
  <c r="DG281" i="23"/>
  <c r="DF281" i="23"/>
  <c r="DE281" i="23"/>
  <c r="DD281" i="23"/>
  <c r="DC281" i="23"/>
  <c r="DB281" i="23"/>
  <c r="DA281" i="23"/>
  <c r="CZ281" i="23"/>
  <c r="CY281" i="23"/>
  <c r="CX281" i="23"/>
  <c r="CW281" i="23"/>
  <c r="CV281" i="23"/>
  <c r="CU281" i="23"/>
  <c r="CT281" i="23"/>
  <c r="CS281" i="23"/>
  <c r="CR281" i="23"/>
  <c r="CQ281" i="23"/>
  <c r="CP281" i="23"/>
  <c r="CO281" i="23"/>
  <c r="CN281" i="23"/>
  <c r="CM281" i="23"/>
  <c r="CL281" i="23"/>
  <c r="CK281" i="23"/>
  <c r="CJ281" i="23"/>
  <c r="CI281" i="23"/>
  <c r="CH281" i="23"/>
  <c r="CG281" i="23"/>
  <c r="CF281" i="23"/>
  <c r="CE281" i="23"/>
  <c r="CD281" i="23"/>
  <c r="CC281" i="23"/>
  <c r="CB281" i="23"/>
  <c r="CA281" i="23"/>
  <c r="BZ281" i="23"/>
  <c r="BY281" i="23"/>
  <c r="BX281" i="23"/>
  <c r="BW281" i="23"/>
  <c r="BV281" i="23"/>
  <c r="BU281" i="23"/>
  <c r="BT281" i="23"/>
  <c r="BS281" i="23"/>
  <c r="BR281" i="23"/>
  <c r="BQ281" i="23"/>
  <c r="BP281" i="23"/>
  <c r="BO281" i="23"/>
  <c r="BN281" i="23"/>
  <c r="BM281" i="23"/>
  <c r="BL281" i="23"/>
  <c r="BK281" i="23"/>
  <c r="BJ281" i="23"/>
  <c r="BI281" i="23"/>
  <c r="BH281" i="23"/>
  <c r="BG281" i="23"/>
  <c r="BF281" i="23"/>
  <c r="BE281" i="23"/>
  <c r="BD281" i="23"/>
  <c r="BC281" i="23"/>
  <c r="BB281" i="23"/>
  <c r="BA281" i="23"/>
  <c r="AZ281" i="23"/>
  <c r="AY281" i="23"/>
  <c r="AO281" i="23"/>
  <c r="AN281" i="23"/>
  <c r="V281" i="23"/>
  <c r="U281" i="23"/>
  <c r="T281" i="23"/>
  <c r="S281" i="23"/>
  <c r="N281" i="23"/>
  <c r="L281" i="23"/>
  <c r="K281" i="23"/>
  <c r="J281" i="23"/>
  <c r="D281" i="23"/>
  <c r="DV272" i="23"/>
  <c r="DU272" i="23"/>
  <c r="DT272" i="23"/>
  <c r="DS272" i="23"/>
  <c r="DR272" i="23"/>
  <c r="DQ272" i="23"/>
  <c r="DP272" i="23"/>
  <c r="DO272" i="23"/>
  <c r="DN272" i="23"/>
  <c r="DM272" i="23"/>
  <c r="DL272" i="23"/>
  <c r="DK272" i="23"/>
  <c r="DJ272" i="23"/>
  <c r="DI272" i="23"/>
  <c r="DH272" i="23"/>
  <c r="DG272" i="23"/>
  <c r="DF272" i="23"/>
  <c r="DE272" i="23"/>
  <c r="DD272" i="23"/>
  <c r="AM272" i="23" s="1"/>
  <c r="DC272" i="23"/>
  <c r="DB272" i="23"/>
  <c r="DA272" i="23"/>
  <c r="CZ272" i="23"/>
  <c r="CY272" i="23"/>
  <c r="CX272" i="23"/>
  <c r="CW272" i="23"/>
  <c r="CV272" i="23"/>
  <c r="CU272" i="23"/>
  <c r="CT272" i="23"/>
  <c r="CS272" i="23"/>
  <c r="CR272" i="23"/>
  <c r="CQ272" i="23"/>
  <c r="CP272" i="23"/>
  <c r="CO272" i="23"/>
  <c r="CN272" i="23"/>
  <c r="CM272" i="23"/>
  <c r="CL272" i="23"/>
  <c r="CK272" i="23"/>
  <c r="CJ272" i="23"/>
  <c r="CI272" i="23"/>
  <c r="CH272" i="23"/>
  <c r="CG272" i="23"/>
  <c r="CF272" i="23"/>
  <c r="CE272" i="23"/>
  <c r="CD272" i="23"/>
  <c r="CC272" i="23"/>
  <c r="CB272" i="23"/>
  <c r="CA272" i="23"/>
  <c r="BZ272" i="23"/>
  <c r="BY272" i="23"/>
  <c r="BX272" i="23"/>
  <c r="BW272" i="23"/>
  <c r="BV272" i="23"/>
  <c r="BU272" i="23"/>
  <c r="BT272" i="23"/>
  <c r="BS272" i="23"/>
  <c r="BR272" i="23"/>
  <c r="BQ272" i="23"/>
  <c r="BP272" i="23"/>
  <c r="BO272" i="23"/>
  <c r="BN272" i="23"/>
  <c r="BM272" i="23"/>
  <c r="BL272" i="23"/>
  <c r="BK272" i="23"/>
  <c r="BJ272" i="23"/>
  <c r="BI272" i="23"/>
  <c r="BH272" i="23"/>
  <c r="BG272" i="23"/>
  <c r="BF272" i="23"/>
  <c r="BE272" i="23"/>
  <c r="BD272" i="23"/>
  <c r="BC272" i="23"/>
  <c r="BB272" i="23"/>
  <c r="BA272" i="23"/>
  <c r="AZ272" i="23"/>
  <c r="AY272" i="23"/>
  <c r="AO272" i="23"/>
  <c r="AN272" i="23"/>
  <c r="V272" i="23"/>
  <c r="U272" i="23"/>
  <c r="T272" i="23"/>
  <c r="S272" i="23"/>
  <c r="N272" i="23"/>
  <c r="L272" i="23"/>
  <c r="K272" i="23"/>
  <c r="J272" i="23"/>
  <c r="D272" i="23"/>
  <c r="DV269" i="23"/>
  <c r="DU269" i="23"/>
  <c r="DT269" i="23"/>
  <c r="DS269" i="23"/>
  <c r="DR269" i="23"/>
  <c r="DQ269" i="23"/>
  <c r="DP269" i="23"/>
  <c r="DO269" i="23"/>
  <c r="DN269" i="23"/>
  <c r="DM269" i="23"/>
  <c r="DL269" i="23"/>
  <c r="DK269" i="23"/>
  <c r="DJ269" i="23"/>
  <c r="DI269" i="23"/>
  <c r="DH269" i="23"/>
  <c r="DG269" i="23"/>
  <c r="DF269" i="23"/>
  <c r="DE269" i="23"/>
  <c r="DD269" i="23"/>
  <c r="AM269" i="23" s="1"/>
  <c r="DC269" i="23"/>
  <c r="DB269" i="23"/>
  <c r="DA269" i="23"/>
  <c r="CZ269" i="23"/>
  <c r="CY269" i="23"/>
  <c r="CX269" i="23"/>
  <c r="CW269" i="23"/>
  <c r="CV269" i="23"/>
  <c r="CU269" i="23"/>
  <c r="CT269" i="23"/>
  <c r="CS269" i="23"/>
  <c r="CR269" i="23"/>
  <c r="CQ269" i="23"/>
  <c r="CP269" i="23"/>
  <c r="CO269" i="23"/>
  <c r="CN269" i="23"/>
  <c r="CM269" i="23"/>
  <c r="CL269" i="23"/>
  <c r="CK269" i="23"/>
  <c r="CJ269" i="23"/>
  <c r="CI269" i="23"/>
  <c r="CH269" i="23"/>
  <c r="CG269" i="23"/>
  <c r="CF269" i="23"/>
  <c r="CE269" i="23"/>
  <c r="CD269" i="23"/>
  <c r="CC269" i="23"/>
  <c r="CB269" i="23"/>
  <c r="CA269" i="23"/>
  <c r="BZ269" i="23"/>
  <c r="BY269" i="23"/>
  <c r="BX269" i="23"/>
  <c r="BW269" i="23"/>
  <c r="BV269" i="23"/>
  <c r="BU269" i="23"/>
  <c r="BT269" i="23"/>
  <c r="BS269" i="23"/>
  <c r="BR269" i="23"/>
  <c r="BQ269" i="23"/>
  <c r="BP269" i="23"/>
  <c r="BO269" i="23"/>
  <c r="BN269" i="23"/>
  <c r="BM269" i="23"/>
  <c r="BL269" i="23"/>
  <c r="BK269" i="23"/>
  <c r="BJ269" i="23"/>
  <c r="BI269" i="23"/>
  <c r="BH269" i="23"/>
  <c r="BG269" i="23"/>
  <c r="BF269" i="23"/>
  <c r="BE269" i="23"/>
  <c r="BD269" i="23"/>
  <c r="BC269" i="23"/>
  <c r="BB269" i="23"/>
  <c r="BA269" i="23"/>
  <c r="AZ269" i="23"/>
  <c r="AY269" i="23"/>
  <c r="AO269" i="23"/>
  <c r="AN269" i="23"/>
  <c r="V269" i="23"/>
  <c r="U269" i="23"/>
  <c r="T269" i="23"/>
  <c r="S269" i="23"/>
  <c r="N269" i="23"/>
  <c r="L269" i="23"/>
  <c r="K269" i="23"/>
  <c r="J269" i="23"/>
  <c r="D269" i="23"/>
  <c r="DV267" i="23"/>
  <c r="DU267" i="23"/>
  <c r="DT267" i="23"/>
  <c r="DS267" i="23"/>
  <c r="DR267" i="23"/>
  <c r="DQ267" i="23"/>
  <c r="DP267" i="23"/>
  <c r="DO267" i="23"/>
  <c r="DN267" i="23"/>
  <c r="DM267" i="23"/>
  <c r="DL267" i="23"/>
  <c r="DK267" i="23"/>
  <c r="DJ267" i="23"/>
  <c r="DI267" i="23"/>
  <c r="DH267" i="23"/>
  <c r="DG267" i="23"/>
  <c r="DF267" i="23"/>
  <c r="DE267" i="23"/>
  <c r="DD267" i="23"/>
  <c r="AM267" i="23" s="1"/>
  <c r="DC267" i="23"/>
  <c r="DB267" i="23"/>
  <c r="DA267" i="23"/>
  <c r="CZ267" i="23"/>
  <c r="CY267" i="23"/>
  <c r="CX267" i="23"/>
  <c r="CW267" i="23"/>
  <c r="CV267" i="23"/>
  <c r="CU267" i="23"/>
  <c r="CT267" i="23"/>
  <c r="CS267" i="23"/>
  <c r="CR267" i="23"/>
  <c r="CQ267" i="23"/>
  <c r="CP267" i="23"/>
  <c r="CO267" i="23"/>
  <c r="CN267" i="23"/>
  <c r="CM267" i="23"/>
  <c r="CL267" i="23"/>
  <c r="CK267" i="23"/>
  <c r="CJ267" i="23"/>
  <c r="CI267" i="23"/>
  <c r="CH267" i="23"/>
  <c r="CG267" i="23"/>
  <c r="CF267" i="23"/>
  <c r="CE267" i="23"/>
  <c r="CD267" i="23"/>
  <c r="CC267" i="23"/>
  <c r="CB267" i="23"/>
  <c r="CA267" i="23"/>
  <c r="BZ267" i="23"/>
  <c r="BY267" i="23"/>
  <c r="BX267" i="23"/>
  <c r="BW267" i="23"/>
  <c r="BV267" i="23"/>
  <c r="BU267" i="23"/>
  <c r="BT267" i="23"/>
  <c r="BS267" i="23"/>
  <c r="BR267" i="23"/>
  <c r="BQ267" i="23"/>
  <c r="BP267" i="23"/>
  <c r="BO267" i="23"/>
  <c r="BN267" i="23"/>
  <c r="BM267" i="23"/>
  <c r="BL267" i="23"/>
  <c r="BK267" i="23"/>
  <c r="BJ267" i="23"/>
  <c r="BI267" i="23"/>
  <c r="BH267" i="23"/>
  <c r="BG267" i="23"/>
  <c r="BF267" i="23"/>
  <c r="BE267" i="23"/>
  <c r="BD267" i="23"/>
  <c r="BC267" i="23"/>
  <c r="BB267" i="23"/>
  <c r="BA267" i="23"/>
  <c r="AZ267" i="23"/>
  <c r="AY267" i="23"/>
  <c r="AO267" i="23"/>
  <c r="AN267" i="23"/>
  <c r="V267" i="23"/>
  <c r="U267" i="23"/>
  <c r="T267" i="23"/>
  <c r="S267" i="23"/>
  <c r="N267" i="23"/>
  <c r="L267" i="23"/>
  <c r="K267" i="23"/>
  <c r="J267" i="23"/>
  <c r="D267" i="23"/>
  <c r="DV271" i="23"/>
  <c r="DU271" i="23"/>
  <c r="DT271" i="23"/>
  <c r="DS271" i="23"/>
  <c r="AM271" i="23" s="1"/>
  <c r="DR271" i="23"/>
  <c r="DQ271" i="23"/>
  <c r="DP271" i="23"/>
  <c r="DO271" i="23"/>
  <c r="DN271" i="23"/>
  <c r="DM271" i="23"/>
  <c r="DL271" i="23"/>
  <c r="DK271" i="23"/>
  <c r="DJ271" i="23"/>
  <c r="DI271" i="23"/>
  <c r="DH271" i="23"/>
  <c r="DG271" i="23"/>
  <c r="DF271" i="23"/>
  <c r="DE271" i="23"/>
  <c r="DD271" i="23"/>
  <c r="DC271" i="23"/>
  <c r="DB271" i="23"/>
  <c r="DA271" i="23"/>
  <c r="CZ271" i="23"/>
  <c r="CY271" i="23"/>
  <c r="CX271" i="23"/>
  <c r="CW271" i="23"/>
  <c r="CV271" i="23"/>
  <c r="CU271" i="23"/>
  <c r="CT271" i="23"/>
  <c r="CS271" i="23"/>
  <c r="CR271" i="23"/>
  <c r="CQ271" i="23"/>
  <c r="CP271" i="23"/>
  <c r="CO271" i="23"/>
  <c r="CN271" i="23"/>
  <c r="CM271" i="23"/>
  <c r="CL271" i="23"/>
  <c r="CK271" i="23"/>
  <c r="CJ271" i="23"/>
  <c r="CI271" i="23"/>
  <c r="CH271" i="23"/>
  <c r="CG271" i="23"/>
  <c r="CF271" i="23"/>
  <c r="CE271" i="23"/>
  <c r="CD271" i="23"/>
  <c r="CC271" i="23"/>
  <c r="CB271" i="23"/>
  <c r="CA271" i="23"/>
  <c r="BZ271" i="23"/>
  <c r="BY271" i="23"/>
  <c r="BX271" i="23"/>
  <c r="BW271" i="23"/>
  <c r="BV271" i="23"/>
  <c r="BU271" i="23"/>
  <c r="BT271" i="23"/>
  <c r="BS271" i="23"/>
  <c r="BR271" i="23"/>
  <c r="BQ271" i="23"/>
  <c r="BP271" i="23"/>
  <c r="BO271" i="23"/>
  <c r="BN271" i="23"/>
  <c r="BM271" i="23"/>
  <c r="BL271" i="23"/>
  <c r="BK271" i="23"/>
  <c r="BJ271" i="23"/>
  <c r="BI271" i="23"/>
  <c r="BH271" i="23"/>
  <c r="BG271" i="23"/>
  <c r="BF271" i="23"/>
  <c r="BE271" i="23"/>
  <c r="BD271" i="23"/>
  <c r="BC271" i="23"/>
  <c r="BB271" i="23"/>
  <c r="BA271" i="23"/>
  <c r="AZ271" i="23"/>
  <c r="AY271" i="23"/>
  <c r="AO271" i="23"/>
  <c r="AN271" i="23"/>
  <c r="V271" i="23"/>
  <c r="U271" i="23"/>
  <c r="T271" i="23"/>
  <c r="S271" i="23"/>
  <c r="N271" i="23"/>
  <c r="L271" i="23"/>
  <c r="K271" i="23"/>
  <c r="J271" i="23"/>
  <c r="D271" i="23"/>
  <c r="DV270" i="23"/>
  <c r="DU270" i="23"/>
  <c r="DT270" i="23"/>
  <c r="DS270" i="23"/>
  <c r="AM270" i="23" s="1"/>
  <c r="DR270" i="23"/>
  <c r="DQ270" i="23"/>
  <c r="DP270" i="23"/>
  <c r="DO270" i="23"/>
  <c r="DN270" i="23"/>
  <c r="DM270" i="23"/>
  <c r="DL270" i="23"/>
  <c r="DK270" i="23"/>
  <c r="DJ270" i="23"/>
  <c r="DI270" i="23"/>
  <c r="DH270" i="23"/>
  <c r="DG270" i="23"/>
  <c r="DF270" i="23"/>
  <c r="DE270" i="23"/>
  <c r="DD270" i="23"/>
  <c r="DC270" i="23"/>
  <c r="DB270" i="23"/>
  <c r="DA270" i="23"/>
  <c r="CZ270" i="23"/>
  <c r="CY270" i="23"/>
  <c r="CX270" i="23"/>
  <c r="CW270" i="23"/>
  <c r="CV270" i="23"/>
  <c r="CU270" i="23"/>
  <c r="CT270" i="23"/>
  <c r="CS270" i="23"/>
  <c r="CR270" i="23"/>
  <c r="CQ270" i="23"/>
  <c r="CP270" i="23"/>
  <c r="CO270" i="23"/>
  <c r="CN270" i="23"/>
  <c r="CM270" i="23"/>
  <c r="CL270" i="23"/>
  <c r="CK270" i="23"/>
  <c r="CJ270" i="23"/>
  <c r="CI270" i="23"/>
  <c r="CH270" i="23"/>
  <c r="CG270" i="23"/>
  <c r="CF270" i="23"/>
  <c r="CE270" i="23"/>
  <c r="CD270" i="23"/>
  <c r="CC270" i="23"/>
  <c r="CB270" i="23"/>
  <c r="CA270" i="23"/>
  <c r="BZ270" i="23"/>
  <c r="BY270" i="23"/>
  <c r="BX270" i="23"/>
  <c r="BW270" i="23"/>
  <c r="BV270" i="23"/>
  <c r="BU270" i="23"/>
  <c r="BT270" i="23"/>
  <c r="BS270" i="23"/>
  <c r="BR270" i="23"/>
  <c r="BQ270" i="23"/>
  <c r="BP270" i="23"/>
  <c r="BO270" i="23"/>
  <c r="BN270" i="23"/>
  <c r="BM270" i="23"/>
  <c r="BL270" i="23"/>
  <c r="BK270" i="23"/>
  <c r="BJ270" i="23"/>
  <c r="BI270" i="23"/>
  <c r="BH270" i="23"/>
  <c r="BG270" i="23"/>
  <c r="BF270" i="23"/>
  <c r="BE270" i="23"/>
  <c r="BD270" i="23"/>
  <c r="BC270" i="23"/>
  <c r="BB270" i="23"/>
  <c r="BA270" i="23"/>
  <c r="AZ270" i="23"/>
  <c r="AY270" i="23"/>
  <c r="V270" i="23"/>
  <c r="U270" i="23"/>
  <c r="T270" i="23"/>
  <c r="S270" i="23"/>
  <c r="N270" i="23"/>
  <c r="L270" i="23"/>
  <c r="K270" i="23"/>
  <c r="J270" i="23"/>
  <c r="D270" i="23"/>
  <c r="DV277" i="23"/>
  <c r="DU277" i="23"/>
  <c r="DT277" i="23"/>
  <c r="DS277" i="23"/>
  <c r="AM277" i="23" s="1"/>
  <c r="DR277" i="23"/>
  <c r="DQ277" i="23"/>
  <c r="DP277" i="23"/>
  <c r="DO277" i="23"/>
  <c r="DN277" i="23"/>
  <c r="DM277" i="23"/>
  <c r="DL277" i="23"/>
  <c r="DK277" i="23"/>
  <c r="DJ277" i="23"/>
  <c r="DI277" i="23"/>
  <c r="DH277" i="23"/>
  <c r="DG277" i="23"/>
  <c r="DF277" i="23"/>
  <c r="DE277" i="23"/>
  <c r="DD277" i="23"/>
  <c r="DC277" i="23"/>
  <c r="DB277" i="23"/>
  <c r="DA277" i="23"/>
  <c r="CZ277" i="23"/>
  <c r="CY277" i="23"/>
  <c r="CX277" i="23"/>
  <c r="CW277" i="23"/>
  <c r="CV277" i="23"/>
  <c r="CU277" i="23"/>
  <c r="CT277" i="23"/>
  <c r="CS277" i="23"/>
  <c r="CR277" i="23"/>
  <c r="CQ277" i="23"/>
  <c r="CP277" i="23"/>
  <c r="CO277" i="23"/>
  <c r="CN277" i="23"/>
  <c r="CM277" i="23"/>
  <c r="CL277" i="23"/>
  <c r="CK277" i="23"/>
  <c r="CJ277" i="23"/>
  <c r="CI277" i="23"/>
  <c r="CH277" i="23"/>
  <c r="CG277" i="23"/>
  <c r="CF277" i="23"/>
  <c r="CE277" i="23"/>
  <c r="CD277" i="23"/>
  <c r="CC277" i="23"/>
  <c r="CB277" i="23"/>
  <c r="CA277" i="23"/>
  <c r="BZ277" i="23"/>
  <c r="BY277" i="23"/>
  <c r="BX277" i="23"/>
  <c r="BW277" i="23"/>
  <c r="BV277" i="23"/>
  <c r="BU277" i="23"/>
  <c r="BT277" i="23"/>
  <c r="BS277" i="23"/>
  <c r="BR277" i="23"/>
  <c r="BQ277" i="23"/>
  <c r="BP277" i="23"/>
  <c r="BO277" i="23"/>
  <c r="BN277" i="23"/>
  <c r="BM277" i="23"/>
  <c r="BL277" i="23"/>
  <c r="BK277" i="23"/>
  <c r="BJ277" i="23"/>
  <c r="BI277" i="23"/>
  <c r="BH277" i="23"/>
  <c r="BG277" i="23"/>
  <c r="BF277" i="23"/>
  <c r="BE277" i="23"/>
  <c r="BD277" i="23"/>
  <c r="BC277" i="23"/>
  <c r="BB277" i="23"/>
  <c r="BA277" i="23"/>
  <c r="AZ277" i="23"/>
  <c r="AY277" i="23"/>
  <c r="AO277" i="23"/>
  <c r="AN277" i="23"/>
  <c r="V277" i="23"/>
  <c r="U277" i="23"/>
  <c r="T277" i="23"/>
  <c r="S277" i="23"/>
  <c r="N277" i="23"/>
  <c r="L277" i="23"/>
  <c r="K277" i="23"/>
  <c r="J277" i="23"/>
  <c r="D277" i="23"/>
  <c r="DV275" i="23"/>
  <c r="DU275" i="23"/>
  <c r="DT275" i="23"/>
  <c r="DS275" i="23"/>
  <c r="AM275" i="23" s="1"/>
  <c r="DR275" i="23"/>
  <c r="DQ275" i="23"/>
  <c r="DP275" i="23"/>
  <c r="DO275" i="23"/>
  <c r="DN275" i="23"/>
  <c r="DM275" i="23"/>
  <c r="DL275" i="23"/>
  <c r="DK275" i="23"/>
  <c r="DJ275" i="23"/>
  <c r="DI275" i="23"/>
  <c r="DH275" i="23"/>
  <c r="DG275" i="23"/>
  <c r="DF275" i="23"/>
  <c r="DE275" i="23"/>
  <c r="DD275" i="23"/>
  <c r="DC275" i="23"/>
  <c r="DB275" i="23"/>
  <c r="DA275" i="23"/>
  <c r="CZ275" i="23"/>
  <c r="CY275" i="23"/>
  <c r="CX275" i="23"/>
  <c r="CW275" i="23"/>
  <c r="CV275" i="23"/>
  <c r="CU275" i="23"/>
  <c r="CT275" i="23"/>
  <c r="CS275" i="23"/>
  <c r="CR275" i="23"/>
  <c r="CQ275" i="23"/>
  <c r="CP275" i="23"/>
  <c r="CO275" i="23"/>
  <c r="CN275" i="23"/>
  <c r="CM275" i="23"/>
  <c r="CL275" i="23"/>
  <c r="CK275" i="23"/>
  <c r="CJ275" i="23"/>
  <c r="CH275" i="23"/>
  <c r="CG275" i="23"/>
  <c r="CF275" i="23"/>
  <c r="CD275" i="23"/>
  <c r="CC275" i="23"/>
  <c r="CB275" i="23"/>
  <c r="CA275" i="23"/>
  <c r="BZ275" i="23"/>
  <c r="BY275" i="23"/>
  <c r="BX275" i="23"/>
  <c r="BW275" i="23"/>
  <c r="BV275" i="23"/>
  <c r="BU275" i="23"/>
  <c r="BS275" i="23"/>
  <c r="BR275" i="23"/>
  <c r="BQ275" i="23"/>
  <c r="BO275" i="23"/>
  <c r="BN275" i="23"/>
  <c r="BM275" i="23"/>
  <c r="BL275" i="23"/>
  <c r="BK275" i="23"/>
  <c r="BJ275" i="23"/>
  <c r="BI275" i="23"/>
  <c r="BH275" i="23"/>
  <c r="BG275" i="23"/>
  <c r="BF275" i="23"/>
  <c r="BE275" i="23"/>
  <c r="BD275" i="23"/>
  <c r="BC275" i="23"/>
  <c r="BB275" i="23"/>
  <c r="BA275" i="23"/>
  <c r="AZ275" i="23"/>
  <c r="AY275" i="23"/>
  <c r="AO275" i="23"/>
  <c r="AN275" i="23"/>
  <c r="V275" i="23"/>
  <c r="U275" i="23"/>
  <c r="T275" i="23"/>
  <c r="S275" i="23"/>
  <c r="N275" i="23"/>
  <c r="L275" i="23"/>
  <c r="K275" i="23"/>
  <c r="J275" i="23"/>
  <c r="D275" i="23"/>
  <c r="DV266" i="23"/>
  <c r="DU266" i="23"/>
  <c r="DT266" i="23"/>
  <c r="DS266" i="23"/>
  <c r="AM266" i="23" s="1"/>
  <c r="DR266" i="23"/>
  <c r="DQ266" i="23"/>
  <c r="DP266" i="23"/>
  <c r="DO266" i="23"/>
  <c r="DN266" i="23"/>
  <c r="DM266" i="23"/>
  <c r="DL266" i="23"/>
  <c r="DK266" i="23"/>
  <c r="DJ266" i="23"/>
  <c r="DI266" i="23"/>
  <c r="DH266" i="23"/>
  <c r="DG266" i="23"/>
  <c r="DF266" i="23"/>
  <c r="DE266" i="23"/>
  <c r="DD266" i="23"/>
  <c r="DC266" i="23"/>
  <c r="DB266" i="23"/>
  <c r="DA266" i="23"/>
  <c r="CZ266" i="23"/>
  <c r="CY266" i="23"/>
  <c r="CX266" i="23"/>
  <c r="CW266" i="23"/>
  <c r="CV266" i="23"/>
  <c r="CU266" i="23"/>
  <c r="CT266" i="23"/>
  <c r="CS266" i="23"/>
  <c r="CR266" i="23"/>
  <c r="CQ266" i="23"/>
  <c r="CP266" i="23"/>
  <c r="CO266" i="23"/>
  <c r="CN266" i="23"/>
  <c r="CM266" i="23"/>
  <c r="CL266" i="23"/>
  <c r="CK266" i="23"/>
  <c r="CJ266" i="23"/>
  <c r="CI266" i="23"/>
  <c r="CH266" i="23"/>
  <c r="CG266" i="23"/>
  <c r="CF266" i="23"/>
  <c r="CE266" i="23"/>
  <c r="CD266" i="23"/>
  <c r="CC266" i="23"/>
  <c r="CB266" i="23"/>
  <c r="CA266" i="23"/>
  <c r="BZ266" i="23"/>
  <c r="BY266" i="23"/>
  <c r="BX266" i="23"/>
  <c r="BW266" i="23"/>
  <c r="BV266" i="23"/>
  <c r="BU266" i="23"/>
  <c r="BT266" i="23"/>
  <c r="BS266" i="23"/>
  <c r="BR266" i="23"/>
  <c r="BQ266" i="23"/>
  <c r="BP266" i="23"/>
  <c r="BO266" i="23"/>
  <c r="BN266" i="23"/>
  <c r="BM266" i="23"/>
  <c r="BL266" i="23"/>
  <c r="BK266" i="23"/>
  <c r="BJ266" i="23"/>
  <c r="BI266" i="23"/>
  <c r="BH266" i="23"/>
  <c r="BG266" i="23"/>
  <c r="BF266" i="23"/>
  <c r="BE266" i="23"/>
  <c r="BD266" i="23"/>
  <c r="BC266" i="23"/>
  <c r="BB266" i="23"/>
  <c r="BA266" i="23"/>
  <c r="AZ266" i="23"/>
  <c r="AY266" i="23"/>
  <c r="V266" i="23"/>
  <c r="U266" i="23"/>
  <c r="T266" i="23"/>
  <c r="S266" i="23"/>
  <c r="N266" i="23"/>
  <c r="L266" i="23"/>
  <c r="K266" i="23"/>
  <c r="J266" i="23"/>
  <c r="D266" i="23"/>
  <c r="DV265" i="23"/>
  <c r="DU265" i="23"/>
  <c r="DT265" i="23"/>
  <c r="DS265" i="23"/>
  <c r="AM265" i="23" s="1"/>
  <c r="DR265" i="23"/>
  <c r="DQ265" i="23"/>
  <c r="DP265" i="23"/>
  <c r="DO265" i="23"/>
  <c r="DN265" i="23"/>
  <c r="DM265" i="23"/>
  <c r="DL265" i="23"/>
  <c r="DK265" i="23"/>
  <c r="DJ265" i="23"/>
  <c r="DI265" i="23"/>
  <c r="DH265" i="23"/>
  <c r="DG265" i="23"/>
  <c r="DF265" i="23"/>
  <c r="DE265" i="23"/>
  <c r="DD265" i="23"/>
  <c r="DC265" i="23"/>
  <c r="DB265" i="23"/>
  <c r="DA265" i="23"/>
  <c r="CZ265" i="23"/>
  <c r="CY265" i="23"/>
  <c r="CX265" i="23"/>
  <c r="CW265" i="23"/>
  <c r="CV265" i="23"/>
  <c r="CU265" i="23"/>
  <c r="CT265" i="23"/>
  <c r="CS265" i="23"/>
  <c r="CR265" i="23"/>
  <c r="CQ265" i="23"/>
  <c r="CP265" i="23"/>
  <c r="CO265" i="23"/>
  <c r="CN265" i="23"/>
  <c r="CM265" i="23"/>
  <c r="CL265" i="23"/>
  <c r="CK265" i="23"/>
  <c r="CJ265" i="23"/>
  <c r="CI265" i="23"/>
  <c r="CH265" i="23"/>
  <c r="CG265" i="23"/>
  <c r="CF265" i="23"/>
  <c r="CE265" i="23"/>
  <c r="CD265" i="23"/>
  <c r="CC265" i="23"/>
  <c r="CB265" i="23"/>
  <c r="CA265" i="23"/>
  <c r="BZ265" i="23"/>
  <c r="BY265" i="23"/>
  <c r="BX265" i="23"/>
  <c r="BW265" i="23"/>
  <c r="BV265" i="23"/>
  <c r="BU265" i="23"/>
  <c r="BT265" i="23"/>
  <c r="BS265" i="23"/>
  <c r="BR265" i="23"/>
  <c r="BQ265" i="23"/>
  <c r="BP265" i="23"/>
  <c r="BO265" i="23"/>
  <c r="BN265" i="23"/>
  <c r="BM265" i="23"/>
  <c r="BL265" i="23"/>
  <c r="BK265" i="23"/>
  <c r="BJ265" i="23"/>
  <c r="BI265" i="23"/>
  <c r="BH265" i="23"/>
  <c r="BG265" i="23"/>
  <c r="BF265" i="23"/>
  <c r="BE265" i="23"/>
  <c r="BD265" i="23"/>
  <c r="BC265" i="23"/>
  <c r="BB265" i="23"/>
  <c r="BA265" i="23"/>
  <c r="AZ265" i="23"/>
  <c r="AY265" i="23"/>
  <c r="V265" i="23"/>
  <c r="U265" i="23"/>
  <c r="T265" i="23"/>
  <c r="S265" i="23"/>
  <c r="N265" i="23"/>
  <c r="L265" i="23"/>
  <c r="K265" i="23"/>
  <c r="J265" i="23"/>
  <c r="D265" i="23"/>
  <c r="DV264" i="23"/>
  <c r="DU264" i="23"/>
  <c r="DT264" i="23"/>
  <c r="DS264" i="23"/>
  <c r="AM264" i="23" s="1"/>
  <c r="DR264" i="23"/>
  <c r="DQ264" i="23"/>
  <c r="DP264" i="23"/>
  <c r="DO264" i="23"/>
  <c r="DN264" i="23"/>
  <c r="DM264" i="23"/>
  <c r="DL264" i="23"/>
  <c r="DK264" i="23"/>
  <c r="DJ264" i="23"/>
  <c r="DI264" i="23"/>
  <c r="DH264" i="23"/>
  <c r="DG264" i="23"/>
  <c r="DF264" i="23"/>
  <c r="DE264" i="23"/>
  <c r="DD264" i="23"/>
  <c r="DC264" i="23"/>
  <c r="DB264" i="23"/>
  <c r="DA264" i="23"/>
  <c r="CZ264" i="23"/>
  <c r="CY264" i="23"/>
  <c r="CX264" i="23"/>
  <c r="CW264" i="23"/>
  <c r="CV264" i="23"/>
  <c r="CU264" i="23"/>
  <c r="CT264" i="23"/>
  <c r="CS264" i="23"/>
  <c r="CR264" i="23"/>
  <c r="CQ264" i="23"/>
  <c r="CP264" i="23"/>
  <c r="CO264" i="23"/>
  <c r="CN264" i="23"/>
  <c r="CM264" i="23"/>
  <c r="CL264" i="23"/>
  <c r="CK264" i="23"/>
  <c r="CJ264" i="23"/>
  <c r="CI264" i="23"/>
  <c r="CH264" i="23"/>
  <c r="CG264" i="23"/>
  <c r="CF264" i="23"/>
  <c r="CE264" i="23"/>
  <c r="CD264" i="23"/>
  <c r="CC264" i="23"/>
  <c r="CB264" i="23"/>
  <c r="CA264" i="23"/>
  <c r="BZ264" i="23"/>
  <c r="BY264" i="23"/>
  <c r="BX264" i="23"/>
  <c r="BW264" i="23"/>
  <c r="BV264" i="23"/>
  <c r="BU264" i="23"/>
  <c r="BT264" i="23"/>
  <c r="BS264" i="23"/>
  <c r="BR264" i="23"/>
  <c r="BQ264" i="23"/>
  <c r="BP264" i="23"/>
  <c r="BO264" i="23"/>
  <c r="BN264" i="23"/>
  <c r="BM264" i="23"/>
  <c r="BL264" i="23"/>
  <c r="BK264" i="23"/>
  <c r="BJ264" i="23"/>
  <c r="BI264" i="23"/>
  <c r="BH264" i="23"/>
  <c r="BG264" i="23"/>
  <c r="BF264" i="23"/>
  <c r="BE264" i="23"/>
  <c r="BD264" i="23"/>
  <c r="BC264" i="23"/>
  <c r="BB264" i="23"/>
  <c r="BA264" i="23"/>
  <c r="AZ264" i="23"/>
  <c r="AY264" i="23"/>
  <c r="AK264" i="23"/>
  <c r="AJ264" i="23"/>
  <c r="V264" i="23"/>
  <c r="U264" i="23"/>
  <c r="T264" i="23"/>
  <c r="S264" i="23"/>
  <c r="R264" i="23"/>
  <c r="N264" i="23"/>
  <c r="L264" i="23"/>
  <c r="K264" i="23"/>
  <c r="J264" i="23"/>
  <c r="D264" i="23"/>
  <c r="DV263" i="23"/>
  <c r="DU263" i="23"/>
  <c r="DT263" i="23"/>
  <c r="DS263" i="23"/>
  <c r="AM263" i="23" s="1"/>
  <c r="DR263" i="23"/>
  <c r="DQ263" i="23"/>
  <c r="DP263" i="23"/>
  <c r="DO263" i="23"/>
  <c r="DN263" i="23"/>
  <c r="DM263" i="23"/>
  <c r="DL263" i="23"/>
  <c r="DK263" i="23"/>
  <c r="DJ263" i="23"/>
  <c r="DI263" i="23"/>
  <c r="DH263" i="23"/>
  <c r="DG263" i="23"/>
  <c r="DF263" i="23"/>
  <c r="DE263" i="23"/>
  <c r="DD263" i="23"/>
  <c r="DC263" i="23"/>
  <c r="DB263" i="23"/>
  <c r="DA263" i="23"/>
  <c r="CZ263" i="23"/>
  <c r="CY263" i="23"/>
  <c r="CX263" i="23"/>
  <c r="CW263" i="23"/>
  <c r="CV263" i="23"/>
  <c r="CU263" i="23"/>
  <c r="CT263" i="23"/>
  <c r="CS263" i="23"/>
  <c r="CR263" i="23"/>
  <c r="CQ263" i="23"/>
  <c r="CP263" i="23"/>
  <c r="CO263" i="23"/>
  <c r="CN263" i="23"/>
  <c r="CM263" i="23"/>
  <c r="CL263" i="23"/>
  <c r="CK263" i="23"/>
  <c r="CJ263" i="23"/>
  <c r="CI263" i="23"/>
  <c r="CH263" i="23"/>
  <c r="CG263" i="23"/>
  <c r="CF263" i="23"/>
  <c r="CE263" i="23"/>
  <c r="CD263" i="23"/>
  <c r="CC263" i="23"/>
  <c r="CB263" i="23"/>
  <c r="CA263" i="23"/>
  <c r="BZ263" i="23"/>
  <c r="BY263" i="23"/>
  <c r="BX263" i="23"/>
  <c r="BW263" i="23"/>
  <c r="BV263" i="23"/>
  <c r="BU263" i="23"/>
  <c r="BT263" i="23"/>
  <c r="BS263" i="23"/>
  <c r="BR263" i="23"/>
  <c r="BQ263" i="23"/>
  <c r="BP263" i="23"/>
  <c r="BO263" i="23"/>
  <c r="BN263" i="23"/>
  <c r="BM263" i="23"/>
  <c r="BL263" i="23"/>
  <c r="BK263" i="23"/>
  <c r="BJ263" i="23"/>
  <c r="BI263" i="23"/>
  <c r="BH263" i="23"/>
  <c r="BG263" i="23"/>
  <c r="BF263" i="23"/>
  <c r="BE263" i="23"/>
  <c r="BD263" i="23"/>
  <c r="BC263" i="23"/>
  <c r="BB263" i="23"/>
  <c r="BA263" i="23"/>
  <c r="AZ263" i="23"/>
  <c r="AY263" i="23"/>
  <c r="AO263" i="23"/>
  <c r="AN263" i="23"/>
  <c r="V263" i="23"/>
  <c r="U263" i="23"/>
  <c r="T263" i="23"/>
  <c r="S263" i="23"/>
  <c r="N263" i="23"/>
  <c r="L263" i="23"/>
  <c r="K263" i="23"/>
  <c r="J263" i="23"/>
  <c r="D263" i="23"/>
  <c r="DV262" i="23"/>
  <c r="DU262" i="23"/>
  <c r="DT262" i="23"/>
  <c r="DS262" i="23"/>
  <c r="DR262" i="23"/>
  <c r="DQ262" i="23"/>
  <c r="DP262" i="23"/>
  <c r="DO262" i="23"/>
  <c r="DN262" i="23"/>
  <c r="DM262" i="23"/>
  <c r="DL262" i="23"/>
  <c r="DK262" i="23"/>
  <c r="DJ262" i="23"/>
  <c r="DI262" i="23"/>
  <c r="DH262" i="23"/>
  <c r="DG262" i="23"/>
  <c r="DF262" i="23"/>
  <c r="DE262" i="23"/>
  <c r="DD262" i="23"/>
  <c r="DC262" i="23"/>
  <c r="DB262" i="23"/>
  <c r="DA262" i="23"/>
  <c r="CZ262" i="23"/>
  <c r="CY262" i="23"/>
  <c r="CX262" i="23"/>
  <c r="CW262" i="23"/>
  <c r="CV262" i="23"/>
  <c r="CU262" i="23"/>
  <c r="CT262" i="23"/>
  <c r="CS262" i="23"/>
  <c r="CR262" i="23"/>
  <c r="CQ262" i="23"/>
  <c r="CP262" i="23"/>
  <c r="CO262" i="23"/>
  <c r="CN262" i="23"/>
  <c r="CM262" i="23"/>
  <c r="CL262" i="23"/>
  <c r="CK262" i="23"/>
  <c r="CJ262" i="23"/>
  <c r="CI262" i="23"/>
  <c r="CH262" i="23"/>
  <c r="CG262" i="23"/>
  <c r="CF262" i="23"/>
  <c r="CE262" i="23"/>
  <c r="CD262" i="23"/>
  <c r="CC262" i="23"/>
  <c r="CB262" i="23"/>
  <c r="CA262" i="23"/>
  <c r="BZ262" i="23"/>
  <c r="BY262" i="23"/>
  <c r="BX262" i="23"/>
  <c r="BW262" i="23"/>
  <c r="BV262" i="23"/>
  <c r="BU262" i="23"/>
  <c r="BT262" i="23"/>
  <c r="BS262" i="23"/>
  <c r="BR262" i="23"/>
  <c r="BQ262" i="23"/>
  <c r="BP262" i="23"/>
  <c r="BO262" i="23"/>
  <c r="BN262" i="23"/>
  <c r="BM262" i="23"/>
  <c r="BL262" i="23"/>
  <c r="BK262" i="23"/>
  <c r="BJ262" i="23"/>
  <c r="BI262" i="23"/>
  <c r="BH262" i="23"/>
  <c r="BG262" i="23"/>
  <c r="BF262" i="23"/>
  <c r="BE262" i="23"/>
  <c r="BD262" i="23"/>
  <c r="BC262" i="23"/>
  <c r="BB262" i="23"/>
  <c r="BA262" i="23"/>
  <c r="AZ262" i="23"/>
  <c r="AY262" i="23"/>
  <c r="AO262" i="23"/>
  <c r="AN262" i="23"/>
  <c r="AM262" i="23"/>
  <c r="V262" i="23"/>
  <c r="U262" i="23"/>
  <c r="T262" i="23"/>
  <c r="S262" i="23"/>
  <c r="N262" i="23"/>
  <c r="L262" i="23"/>
  <c r="K262" i="23"/>
  <c r="J262" i="23"/>
  <c r="D262" i="23"/>
  <c r="DV261" i="23"/>
  <c r="DU261" i="23"/>
  <c r="DT261" i="23"/>
  <c r="DS261" i="23"/>
  <c r="AM261" i="23" s="1"/>
  <c r="DR261" i="23"/>
  <c r="DQ261" i="23"/>
  <c r="DP261" i="23"/>
  <c r="DO261" i="23"/>
  <c r="DN261" i="23"/>
  <c r="DM261" i="23"/>
  <c r="DL261" i="23"/>
  <c r="DK261" i="23"/>
  <c r="DJ261" i="23"/>
  <c r="DI261" i="23"/>
  <c r="DH261" i="23"/>
  <c r="DG261" i="23"/>
  <c r="DF261" i="23"/>
  <c r="DE261" i="23"/>
  <c r="DD261" i="23"/>
  <c r="DC261" i="23"/>
  <c r="DB261" i="23"/>
  <c r="DA261" i="23"/>
  <c r="CZ261" i="23"/>
  <c r="CY261" i="23"/>
  <c r="CX261" i="23"/>
  <c r="CW261" i="23"/>
  <c r="CV261" i="23"/>
  <c r="CU261" i="23"/>
  <c r="CT261" i="23"/>
  <c r="CS261" i="23"/>
  <c r="CR261" i="23"/>
  <c r="CQ261" i="23"/>
  <c r="CP261" i="23"/>
  <c r="CO261" i="23"/>
  <c r="CN261" i="23"/>
  <c r="CM261" i="23"/>
  <c r="CL261" i="23"/>
  <c r="CK261" i="23"/>
  <c r="CJ261" i="23"/>
  <c r="CI261" i="23"/>
  <c r="CH261" i="23"/>
  <c r="CG261" i="23"/>
  <c r="CF261" i="23"/>
  <c r="CE261" i="23"/>
  <c r="CD261" i="23"/>
  <c r="CC261" i="23"/>
  <c r="CB261" i="23"/>
  <c r="CA261" i="23"/>
  <c r="BZ261" i="23"/>
  <c r="BY261" i="23"/>
  <c r="BX261" i="23"/>
  <c r="BW261" i="23"/>
  <c r="BV261" i="23"/>
  <c r="BU261" i="23"/>
  <c r="BT261" i="23"/>
  <c r="BS261" i="23"/>
  <c r="BR261" i="23"/>
  <c r="BQ261" i="23"/>
  <c r="BP261" i="23"/>
  <c r="BO261" i="23"/>
  <c r="BN261" i="23"/>
  <c r="BM261" i="23"/>
  <c r="BL261" i="23"/>
  <c r="BK261" i="23"/>
  <c r="BJ261" i="23"/>
  <c r="BI261" i="23"/>
  <c r="BH261" i="23"/>
  <c r="BG261" i="23"/>
  <c r="BF261" i="23"/>
  <c r="BE261" i="23"/>
  <c r="BD261" i="23"/>
  <c r="BC261" i="23"/>
  <c r="BB261" i="23"/>
  <c r="BA261" i="23"/>
  <c r="AZ261" i="23"/>
  <c r="AY261" i="23"/>
  <c r="AO261" i="23"/>
  <c r="AN261" i="23"/>
  <c r="V261" i="23"/>
  <c r="U261" i="23"/>
  <c r="T261" i="23"/>
  <c r="S261" i="23"/>
  <c r="N261" i="23"/>
  <c r="L261" i="23"/>
  <c r="K261" i="23"/>
  <c r="J261" i="23"/>
  <c r="D261" i="23"/>
  <c r="DV260" i="23"/>
  <c r="DU260" i="23"/>
  <c r="DT260" i="23"/>
  <c r="DS260" i="23"/>
  <c r="AM260" i="23" s="1"/>
  <c r="DR260" i="23"/>
  <c r="DQ260" i="23"/>
  <c r="DP260" i="23"/>
  <c r="DO260" i="23"/>
  <c r="DN260" i="23"/>
  <c r="DM260" i="23"/>
  <c r="DL260" i="23"/>
  <c r="DK260" i="23"/>
  <c r="DJ260" i="23"/>
  <c r="DI260" i="23"/>
  <c r="DH260" i="23"/>
  <c r="DG260" i="23"/>
  <c r="DF260" i="23"/>
  <c r="DE260" i="23"/>
  <c r="DD260" i="23"/>
  <c r="DC260" i="23"/>
  <c r="DB260" i="23"/>
  <c r="DA260" i="23"/>
  <c r="CZ260" i="23"/>
  <c r="CY260" i="23"/>
  <c r="CX260" i="23"/>
  <c r="CW260" i="23"/>
  <c r="CV260" i="23"/>
  <c r="CU260" i="23"/>
  <c r="CT260" i="23"/>
  <c r="CS260" i="23"/>
  <c r="CR260" i="23"/>
  <c r="CQ260" i="23"/>
  <c r="CP260" i="23"/>
  <c r="CO260" i="23"/>
  <c r="CN260" i="23"/>
  <c r="CM260" i="23"/>
  <c r="CL260" i="23"/>
  <c r="CK260" i="23"/>
  <c r="CJ260" i="23"/>
  <c r="CI260" i="23"/>
  <c r="CH260" i="23"/>
  <c r="CG260" i="23"/>
  <c r="CF260" i="23"/>
  <c r="CE260" i="23"/>
  <c r="CD260" i="23"/>
  <c r="CC260" i="23"/>
  <c r="CB260" i="23"/>
  <c r="CA260" i="23"/>
  <c r="BZ260" i="23"/>
  <c r="BY260" i="23"/>
  <c r="BX260" i="23"/>
  <c r="BW260" i="23"/>
  <c r="BV260" i="23"/>
  <c r="BU260" i="23"/>
  <c r="BT260" i="23"/>
  <c r="BS260" i="23"/>
  <c r="BR260" i="23"/>
  <c r="BQ260" i="23"/>
  <c r="BP260" i="23"/>
  <c r="BO260" i="23"/>
  <c r="BN260" i="23"/>
  <c r="BM260" i="23"/>
  <c r="BL260" i="23"/>
  <c r="BK260" i="23"/>
  <c r="BJ260" i="23"/>
  <c r="BI260" i="23"/>
  <c r="BH260" i="23"/>
  <c r="BG260" i="23"/>
  <c r="BF260" i="23"/>
  <c r="BE260" i="23"/>
  <c r="BD260" i="23"/>
  <c r="BC260" i="23"/>
  <c r="BB260" i="23"/>
  <c r="BA260" i="23"/>
  <c r="AZ260" i="23"/>
  <c r="AY260" i="23"/>
  <c r="AO260" i="23"/>
  <c r="AN260" i="23"/>
  <c r="V260" i="23"/>
  <c r="U260" i="23"/>
  <c r="T260" i="23"/>
  <c r="S260" i="23"/>
  <c r="N260" i="23"/>
  <c r="L260" i="23"/>
  <c r="K260" i="23"/>
  <c r="J260" i="23"/>
  <c r="D260" i="23"/>
  <c r="DV254" i="23"/>
  <c r="DU254" i="23"/>
  <c r="DT254" i="23"/>
  <c r="DS254" i="23"/>
  <c r="DR254" i="23"/>
  <c r="DQ254" i="23"/>
  <c r="DP254" i="23"/>
  <c r="DO254" i="23"/>
  <c r="DN254" i="23"/>
  <c r="DM254" i="23"/>
  <c r="DL254" i="23"/>
  <c r="DK254" i="23"/>
  <c r="DJ254" i="23"/>
  <c r="DI254" i="23"/>
  <c r="DH254" i="23"/>
  <c r="DG254" i="23"/>
  <c r="DF254" i="23"/>
  <c r="DE254" i="23"/>
  <c r="DD254" i="23"/>
  <c r="AM254" i="23" s="1"/>
  <c r="DC254" i="23"/>
  <c r="DB254" i="23"/>
  <c r="DA254" i="23"/>
  <c r="CZ254" i="23"/>
  <c r="CY254" i="23"/>
  <c r="CX254" i="23"/>
  <c r="CW254" i="23"/>
  <c r="CV254" i="23"/>
  <c r="CU254" i="23"/>
  <c r="CT254" i="23"/>
  <c r="CS254" i="23"/>
  <c r="CR254" i="23"/>
  <c r="CQ254" i="23"/>
  <c r="CP254" i="23"/>
  <c r="CO254" i="23"/>
  <c r="CN254" i="23"/>
  <c r="CM254" i="23"/>
  <c r="CL254" i="23"/>
  <c r="CK254" i="23"/>
  <c r="CJ254" i="23"/>
  <c r="CI254" i="23"/>
  <c r="CH254" i="23"/>
  <c r="CG254" i="23"/>
  <c r="CF254" i="23"/>
  <c r="CE254" i="23"/>
  <c r="CD254" i="23"/>
  <c r="CC254" i="23"/>
  <c r="CB254" i="23"/>
  <c r="CA254" i="23"/>
  <c r="BZ254" i="23"/>
  <c r="BY254" i="23"/>
  <c r="BX254" i="23"/>
  <c r="BW254" i="23"/>
  <c r="BV254" i="23"/>
  <c r="BU254" i="23"/>
  <c r="BT254" i="23"/>
  <c r="BS254" i="23"/>
  <c r="BR254" i="23"/>
  <c r="BQ254" i="23"/>
  <c r="BP254" i="23"/>
  <c r="BO254" i="23"/>
  <c r="BN254" i="23"/>
  <c r="BM254" i="23"/>
  <c r="BL254" i="23"/>
  <c r="BK254" i="23"/>
  <c r="BJ254" i="23"/>
  <c r="BI254" i="23"/>
  <c r="BH254" i="23"/>
  <c r="BG254" i="23"/>
  <c r="BF254" i="23"/>
  <c r="BE254" i="23"/>
  <c r="BD254" i="23"/>
  <c r="BC254" i="23"/>
  <c r="BB254" i="23"/>
  <c r="BA254" i="23"/>
  <c r="AZ254" i="23"/>
  <c r="AY254" i="23"/>
  <c r="AO254" i="23"/>
  <c r="AN254" i="23"/>
  <c r="V254" i="23"/>
  <c r="U254" i="23"/>
  <c r="T254" i="23"/>
  <c r="S254" i="23"/>
  <c r="N254" i="23"/>
  <c r="L254" i="23"/>
  <c r="K254" i="23"/>
  <c r="J254" i="23"/>
  <c r="D254" i="23"/>
  <c r="DV259" i="23"/>
  <c r="DU259" i="23"/>
  <c r="DT259" i="23"/>
  <c r="DS259" i="23"/>
  <c r="DR259" i="23"/>
  <c r="DQ259" i="23"/>
  <c r="DP259" i="23"/>
  <c r="DO259" i="23"/>
  <c r="DN259" i="23"/>
  <c r="DM259" i="23"/>
  <c r="DL259" i="23"/>
  <c r="DK259" i="23"/>
  <c r="DJ259" i="23"/>
  <c r="DI259" i="23"/>
  <c r="DH259" i="23"/>
  <c r="DG259" i="23"/>
  <c r="DF259" i="23"/>
  <c r="DE259" i="23"/>
  <c r="DD259" i="23"/>
  <c r="DC259" i="23"/>
  <c r="DB259" i="23"/>
  <c r="DA259" i="23"/>
  <c r="CZ259" i="23"/>
  <c r="CY259" i="23"/>
  <c r="CX259" i="23"/>
  <c r="CW259" i="23"/>
  <c r="CV259" i="23"/>
  <c r="CU259" i="23"/>
  <c r="CT259" i="23"/>
  <c r="CS259" i="23"/>
  <c r="CR259" i="23"/>
  <c r="CQ259" i="23"/>
  <c r="CP259" i="23"/>
  <c r="CO259" i="23"/>
  <c r="CN259" i="23"/>
  <c r="CM259" i="23"/>
  <c r="CL259" i="23"/>
  <c r="CK259" i="23"/>
  <c r="CJ259" i="23"/>
  <c r="CI259" i="23"/>
  <c r="CH259" i="23"/>
  <c r="CG259" i="23"/>
  <c r="CF259" i="23"/>
  <c r="CE259" i="23"/>
  <c r="CD259" i="23"/>
  <c r="CC259" i="23"/>
  <c r="CB259" i="23"/>
  <c r="CA259" i="23"/>
  <c r="BZ259" i="23"/>
  <c r="BY259" i="23"/>
  <c r="BX259" i="23"/>
  <c r="BW259" i="23"/>
  <c r="BV259" i="23"/>
  <c r="BU259" i="23"/>
  <c r="BT259" i="23"/>
  <c r="BS259" i="23"/>
  <c r="BR259" i="23"/>
  <c r="BQ259" i="23"/>
  <c r="BP259" i="23"/>
  <c r="BO259" i="23"/>
  <c r="BN259" i="23"/>
  <c r="BM259" i="23"/>
  <c r="BL259" i="23"/>
  <c r="BK259" i="23"/>
  <c r="BJ259" i="23"/>
  <c r="BI259" i="23"/>
  <c r="BH259" i="23"/>
  <c r="BG259" i="23"/>
  <c r="BF259" i="23"/>
  <c r="BE259" i="23"/>
  <c r="BD259" i="23"/>
  <c r="BC259" i="23"/>
  <c r="BB259" i="23"/>
  <c r="BA259" i="23"/>
  <c r="AZ259" i="23"/>
  <c r="AY259" i="23"/>
  <c r="AX259" i="23"/>
  <c r="AW259" i="23"/>
  <c r="AV259" i="23"/>
  <c r="AU259" i="23"/>
  <c r="AT259" i="23"/>
  <c r="AS259" i="23"/>
  <c r="AR259" i="23"/>
  <c r="AQ259" i="23"/>
  <c r="AP259" i="23"/>
  <c r="AO259" i="23"/>
  <c r="AN259" i="23"/>
  <c r="AM259" i="23"/>
  <c r="AL259" i="23"/>
  <c r="AK259" i="23"/>
  <c r="AJ259" i="23"/>
  <c r="AI259" i="23"/>
  <c r="AH259" i="23"/>
  <c r="AG259" i="23"/>
  <c r="AF259" i="23"/>
  <c r="AE259" i="23"/>
  <c r="AD259" i="23"/>
  <c r="AC259" i="23"/>
  <c r="AB259" i="23"/>
  <c r="AA259" i="23"/>
  <c r="Z259" i="23"/>
  <c r="Y259" i="23"/>
  <c r="X259" i="23"/>
  <c r="W259" i="23"/>
  <c r="V259" i="23"/>
  <c r="U259" i="23"/>
  <c r="T259" i="23"/>
  <c r="S259" i="23"/>
  <c r="R259" i="23"/>
  <c r="Q259" i="23"/>
  <c r="O259" i="23"/>
  <c r="N259" i="23"/>
  <c r="L259" i="23"/>
  <c r="K259" i="23"/>
  <c r="J259" i="23"/>
  <c r="D259" i="23"/>
  <c r="DV268" i="23"/>
  <c r="DU268" i="23"/>
  <c r="DT268" i="23"/>
  <c r="DS268" i="23"/>
  <c r="AM268" i="23" s="1"/>
  <c r="DR268" i="23"/>
  <c r="DQ268" i="23"/>
  <c r="DP268" i="23"/>
  <c r="DO268" i="23"/>
  <c r="DN268" i="23"/>
  <c r="DM268" i="23"/>
  <c r="DL268" i="23"/>
  <c r="DK268" i="23"/>
  <c r="DJ268" i="23"/>
  <c r="DI268" i="23"/>
  <c r="DH268" i="23"/>
  <c r="DG268" i="23"/>
  <c r="DF268" i="23"/>
  <c r="DE268" i="23"/>
  <c r="DD268" i="23"/>
  <c r="DC268" i="23"/>
  <c r="DB268" i="23"/>
  <c r="DA268" i="23"/>
  <c r="CZ268" i="23"/>
  <c r="CY268" i="23"/>
  <c r="CX268" i="23"/>
  <c r="CW268" i="23"/>
  <c r="CV268" i="23"/>
  <c r="CU268" i="23"/>
  <c r="CT268" i="23"/>
  <c r="CS268" i="23"/>
  <c r="CR268" i="23"/>
  <c r="CQ268" i="23"/>
  <c r="CP268" i="23"/>
  <c r="CO268" i="23"/>
  <c r="CN268" i="23"/>
  <c r="CM268" i="23"/>
  <c r="CL268" i="23"/>
  <c r="CK268" i="23"/>
  <c r="CJ268" i="23"/>
  <c r="CI268" i="23"/>
  <c r="CH268" i="23"/>
  <c r="CG268" i="23"/>
  <c r="CF268" i="23"/>
  <c r="CE268" i="23"/>
  <c r="CD268" i="23"/>
  <c r="CC268" i="23"/>
  <c r="CB268" i="23"/>
  <c r="CA268" i="23"/>
  <c r="BZ268" i="23"/>
  <c r="BY268" i="23"/>
  <c r="BX268" i="23"/>
  <c r="BW268" i="23"/>
  <c r="BV268" i="23"/>
  <c r="BU268" i="23"/>
  <c r="BT268" i="23"/>
  <c r="BS268" i="23"/>
  <c r="BR268" i="23"/>
  <c r="BQ268" i="23"/>
  <c r="BP268" i="23"/>
  <c r="BO268" i="23"/>
  <c r="BN268" i="23"/>
  <c r="BM268" i="23"/>
  <c r="BL268" i="23"/>
  <c r="BK268" i="23"/>
  <c r="BJ268" i="23"/>
  <c r="BI268" i="23"/>
  <c r="BH268" i="23"/>
  <c r="BG268" i="23"/>
  <c r="BF268" i="23"/>
  <c r="BE268" i="23"/>
  <c r="BD268" i="23"/>
  <c r="BC268" i="23"/>
  <c r="BB268" i="23"/>
  <c r="BA268" i="23"/>
  <c r="AZ268" i="23"/>
  <c r="AY268" i="23"/>
  <c r="AO268" i="23"/>
  <c r="AN268" i="23"/>
  <c r="V268" i="23"/>
  <c r="U268" i="23"/>
  <c r="T268" i="23"/>
  <c r="S268" i="23"/>
  <c r="N268" i="23"/>
  <c r="L268" i="23"/>
  <c r="K268" i="23"/>
  <c r="J268" i="23"/>
  <c r="D268" i="23"/>
  <c r="DV258" i="23"/>
  <c r="DU258" i="23"/>
  <c r="DT258" i="23"/>
  <c r="DS258" i="23"/>
  <c r="AM258" i="23" s="1"/>
  <c r="DR258" i="23"/>
  <c r="DQ258" i="23"/>
  <c r="DP258" i="23"/>
  <c r="DO258" i="23"/>
  <c r="DN258" i="23"/>
  <c r="DM258" i="23"/>
  <c r="DL258" i="23"/>
  <c r="DK258" i="23"/>
  <c r="DJ258" i="23"/>
  <c r="DI258" i="23"/>
  <c r="DH258" i="23"/>
  <c r="DG258" i="23"/>
  <c r="DF258" i="23"/>
  <c r="DE258" i="23"/>
  <c r="DD258" i="23"/>
  <c r="DC258" i="23"/>
  <c r="DB258" i="23"/>
  <c r="DA258" i="23"/>
  <c r="CZ258" i="23"/>
  <c r="CY258" i="23"/>
  <c r="CX258" i="23"/>
  <c r="CW258" i="23"/>
  <c r="CV258" i="23"/>
  <c r="CU258" i="23"/>
  <c r="CT258" i="23"/>
  <c r="CS258" i="23"/>
  <c r="CR258" i="23"/>
  <c r="CQ258" i="23"/>
  <c r="CP258" i="23"/>
  <c r="CO258" i="23"/>
  <c r="CN258" i="23"/>
  <c r="CM258" i="23"/>
  <c r="CL258" i="23"/>
  <c r="CK258" i="23"/>
  <c r="CJ258" i="23"/>
  <c r="CI258" i="23"/>
  <c r="CH258" i="23"/>
  <c r="CG258" i="23"/>
  <c r="CF258" i="23"/>
  <c r="CE258" i="23"/>
  <c r="CD258" i="23"/>
  <c r="CC258" i="23"/>
  <c r="CB258" i="23"/>
  <c r="CA258" i="23"/>
  <c r="BZ258" i="23"/>
  <c r="BY258" i="23"/>
  <c r="BX258" i="23"/>
  <c r="BW258" i="23"/>
  <c r="BV258" i="23"/>
  <c r="BU258" i="23"/>
  <c r="BT258" i="23"/>
  <c r="BS258" i="23"/>
  <c r="BR258" i="23"/>
  <c r="BQ258" i="23"/>
  <c r="BP258" i="23"/>
  <c r="BO258" i="23"/>
  <c r="BN258" i="23"/>
  <c r="BM258" i="23"/>
  <c r="BL258" i="23"/>
  <c r="BK258" i="23"/>
  <c r="BJ258" i="23"/>
  <c r="BI258" i="23"/>
  <c r="BH258" i="23"/>
  <c r="BG258" i="23"/>
  <c r="BF258" i="23"/>
  <c r="BE258" i="23"/>
  <c r="BD258" i="23"/>
  <c r="BC258" i="23"/>
  <c r="BB258" i="23"/>
  <c r="BA258" i="23"/>
  <c r="AZ258" i="23"/>
  <c r="AY258" i="23"/>
  <c r="AO258" i="23"/>
  <c r="AN258" i="23"/>
  <c r="V258" i="23"/>
  <c r="U258" i="23"/>
  <c r="T258" i="23"/>
  <c r="S258" i="23"/>
  <c r="N258" i="23"/>
  <c r="L258" i="23"/>
  <c r="K258" i="23"/>
  <c r="J258" i="23"/>
  <c r="D258" i="23"/>
  <c r="DV257" i="23"/>
  <c r="DU257" i="23"/>
  <c r="DT257" i="23"/>
  <c r="DS257" i="23"/>
  <c r="DR257" i="23"/>
  <c r="DQ257" i="23"/>
  <c r="DP257" i="23"/>
  <c r="DO257" i="23"/>
  <c r="DN257" i="23"/>
  <c r="DM257" i="23"/>
  <c r="DL257" i="23"/>
  <c r="DK257" i="23"/>
  <c r="DJ257" i="23"/>
  <c r="DI257" i="23"/>
  <c r="DH257" i="23"/>
  <c r="DG257" i="23"/>
  <c r="DF257" i="23"/>
  <c r="DE257" i="23"/>
  <c r="DD257" i="23"/>
  <c r="DC257" i="23"/>
  <c r="DB257" i="23"/>
  <c r="DA257" i="23"/>
  <c r="CZ257" i="23"/>
  <c r="CY257" i="23"/>
  <c r="CX257" i="23"/>
  <c r="CW257" i="23"/>
  <c r="CV257" i="23"/>
  <c r="CU257" i="23"/>
  <c r="CT257" i="23"/>
  <c r="CS257" i="23"/>
  <c r="CR257" i="23"/>
  <c r="CQ257" i="23"/>
  <c r="CP257" i="23"/>
  <c r="CO257" i="23"/>
  <c r="CN257" i="23"/>
  <c r="CM257" i="23"/>
  <c r="CL257" i="23"/>
  <c r="CK257" i="23"/>
  <c r="CJ257" i="23"/>
  <c r="CI257" i="23"/>
  <c r="CH257" i="23"/>
  <c r="CG257" i="23"/>
  <c r="CF257" i="23"/>
  <c r="CE257" i="23"/>
  <c r="CD257" i="23"/>
  <c r="CC257" i="23"/>
  <c r="CB257" i="23"/>
  <c r="CA257" i="23"/>
  <c r="BZ257" i="23"/>
  <c r="BY257" i="23"/>
  <c r="BX257" i="23"/>
  <c r="BW257" i="23"/>
  <c r="BV257" i="23"/>
  <c r="BU257" i="23"/>
  <c r="BT257" i="23"/>
  <c r="BS257" i="23"/>
  <c r="BR257" i="23"/>
  <c r="BQ257" i="23"/>
  <c r="BP257" i="23"/>
  <c r="BO257" i="23"/>
  <c r="BN257" i="23"/>
  <c r="BM257" i="23"/>
  <c r="BL257" i="23"/>
  <c r="BK257" i="23"/>
  <c r="BJ257" i="23"/>
  <c r="BI257" i="23"/>
  <c r="BH257" i="23"/>
  <c r="BG257" i="23"/>
  <c r="BF257" i="23"/>
  <c r="BE257" i="23"/>
  <c r="BD257" i="23"/>
  <c r="BC257" i="23"/>
  <c r="BB257" i="23"/>
  <c r="BA257" i="23"/>
  <c r="AZ257" i="23"/>
  <c r="AY257" i="23"/>
  <c r="AO257" i="23"/>
  <c r="AN257" i="23"/>
  <c r="AM257" i="23"/>
  <c r="V257" i="23"/>
  <c r="U257" i="23"/>
  <c r="T257" i="23"/>
  <c r="S257" i="23"/>
  <c r="N257" i="23"/>
  <c r="L257" i="23"/>
  <c r="K257" i="23"/>
  <c r="J257" i="23"/>
  <c r="D257" i="23"/>
  <c r="DV256" i="23"/>
  <c r="DU256" i="23"/>
  <c r="DT256" i="23"/>
  <c r="DS256" i="23"/>
  <c r="AM256" i="23" s="1"/>
  <c r="DR256" i="23"/>
  <c r="DQ256" i="23"/>
  <c r="DP256" i="23"/>
  <c r="DO256" i="23"/>
  <c r="DN256" i="23"/>
  <c r="DM256" i="23"/>
  <c r="DL256" i="23"/>
  <c r="DK256" i="23"/>
  <c r="DJ256" i="23"/>
  <c r="DI256" i="23"/>
  <c r="DH256" i="23"/>
  <c r="DG256" i="23"/>
  <c r="DF256" i="23"/>
  <c r="DE256" i="23"/>
  <c r="DD256" i="23"/>
  <c r="DC256" i="23"/>
  <c r="DB256" i="23"/>
  <c r="DA256" i="23"/>
  <c r="CZ256" i="23"/>
  <c r="CY256" i="23"/>
  <c r="CX256" i="23"/>
  <c r="CW256" i="23"/>
  <c r="CV256" i="23"/>
  <c r="CU256" i="23"/>
  <c r="CT256" i="23"/>
  <c r="CS256" i="23"/>
  <c r="CR256" i="23"/>
  <c r="CQ256" i="23"/>
  <c r="CP256" i="23"/>
  <c r="CO256" i="23"/>
  <c r="CN256" i="23"/>
  <c r="CM256" i="23"/>
  <c r="CL256" i="23"/>
  <c r="CK256" i="23"/>
  <c r="CJ256" i="23"/>
  <c r="CI256" i="23"/>
  <c r="CH256" i="23"/>
  <c r="CG256" i="23"/>
  <c r="CF256" i="23"/>
  <c r="CE256" i="23"/>
  <c r="CD256" i="23"/>
  <c r="CC256" i="23"/>
  <c r="CB256" i="23"/>
  <c r="CA256" i="23"/>
  <c r="BZ256" i="23"/>
  <c r="BY256" i="23"/>
  <c r="BX256" i="23"/>
  <c r="BW256" i="23"/>
  <c r="BV256" i="23"/>
  <c r="BU256" i="23"/>
  <c r="BT256" i="23"/>
  <c r="BS256" i="23"/>
  <c r="BR256" i="23"/>
  <c r="BQ256" i="23"/>
  <c r="BP256" i="23"/>
  <c r="BO256" i="23"/>
  <c r="BN256" i="23"/>
  <c r="BM256" i="23"/>
  <c r="BL256" i="23"/>
  <c r="BK256" i="23"/>
  <c r="BJ256" i="23"/>
  <c r="BI256" i="23"/>
  <c r="BH256" i="23"/>
  <c r="BG256" i="23"/>
  <c r="BF256" i="23"/>
  <c r="BE256" i="23"/>
  <c r="BD256" i="23"/>
  <c r="BC256" i="23"/>
  <c r="BB256" i="23"/>
  <c r="BA256" i="23"/>
  <c r="AZ256" i="23"/>
  <c r="AY256" i="23"/>
  <c r="AO256" i="23"/>
  <c r="AN256" i="23"/>
  <c r="V256" i="23"/>
  <c r="U256" i="23"/>
  <c r="T256" i="23"/>
  <c r="S256" i="23"/>
  <c r="N256" i="23"/>
  <c r="L256" i="23"/>
  <c r="K256" i="23"/>
  <c r="J256" i="23"/>
  <c r="D256" i="23"/>
  <c r="DV255" i="23"/>
  <c r="DU255" i="23"/>
  <c r="DT255" i="23"/>
  <c r="DS255" i="23"/>
  <c r="AM255" i="23" s="1"/>
  <c r="DR255" i="23"/>
  <c r="DQ255" i="23"/>
  <c r="DP255" i="23"/>
  <c r="DO255" i="23"/>
  <c r="DN255" i="23"/>
  <c r="DM255" i="23"/>
  <c r="DL255" i="23"/>
  <c r="DK255" i="23"/>
  <c r="DJ255" i="23"/>
  <c r="DI255" i="23"/>
  <c r="DH255" i="23"/>
  <c r="DG255" i="23"/>
  <c r="DF255" i="23"/>
  <c r="DE255" i="23"/>
  <c r="DD255" i="23"/>
  <c r="DC255" i="23"/>
  <c r="DB255" i="23"/>
  <c r="DA255" i="23"/>
  <c r="CZ255" i="23"/>
  <c r="CY255" i="23"/>
  <c r="CX255" i="23"/>
  <c r="CW255" i="23"/>
  <c r="CV255" i="23"/>
  <c r="CU255" i="23"/>
  <c r="CT255" i="23"/>
  <c r="CS255" i="23"/>
  <c r="CR255" i="23"/>
  <c r="CQ255" i="23"/>
  <c r="CP255" i="23"/>
  <c r="CO255" i="23"/>
  <c r="CN255" i="23"/>
  <c r="CM255" i="23"/>
  <c r="CL255" i="23"/>
  <c r="CK255" i="23"/>
  <c r="CJ255" i="23"/>
  <c r="CI255" i="23"/>
  <c r="CH255" i="23"/>
  <c r="CG255" i="23"/>
  <c r="CF255" i="23"/>
  <c r="CE255" i="23"/>
  <c r="CD255" i="23"/>
  <c r="CC255" i="23"/>
  <c r="CB255" i="23"/>
  <c r="CA255" i="23"/>
  <c r="BZ255" i="23"/>
  <c r="BY255" i="23"/>
  <c r="BX255" i="23"/>
  <c r="BW255" i="23"/>
  <c r="BV255" i="23"/>
  <c r="BU255" i="23"/>
  <c r="BT255" i="23"/>
  <c r="BS255" i="23"/>
  <c r="BR255" i="23"/>
  <c r="BQ255" i="23"/>
  <c r="BP255" i="23"/>
  <c r="BO255" i="23"/>
  <c r="BN255" i="23"/>
  <c r="BM255" i="23"/>
  <c r="BL255" i="23"/>
  <c r="BK255" i="23"/>
  <c r="BJ255" i="23"/>
  <c r="BI255" i="23"/>
  <c r="BH255" i="23"/>
  <c r="BG255" i="23"/>
  <c r="BF255" i="23"/>
  <c r="BE255" i="23"/>
  <c r="BD255" i="23"/>
  <c r="BC255" i="23"/>
  <c r="BB255" i="23"/>
  <c r="BA255" i="23"/>
  <c r="AZ255" i="23"/>
  <c r="AY255" i="23"/>
  <c r="AX255" i="23"/>
  <c r="AW255" i="23"/>
  <c r="AV255" i="23"/>
  <c r="AU255" i="23"/>
  <c r="AT255" i="23"/>
  <c r="AS255" i="23"/>
  <c r="AR255" i="23"/>
  <c r="AQ255" i="23"/>
  <c r="AP255" i="23"/>
  <c r="AO255" i="23"/>
  <c r="AN255" i="23"/>
  <c r="AL255" i="23"/>
  <c r="AK255" i="23"/>
  <c r="AJ255" i="23"/>
  <c r="AI255" i="23"/>
  <c r="AH255" i="23"/>
  <c r="AG255" i="23"/>
  <c r="AF255" i="23"/>
  <c r="AE255" i="23"/>
  <c r="AD255" i="23"/>
  <c r="AC255" i="23"/>
  <c r="AB255" i="23"/>
  <c r="AA255" i="23"/>
  <c r="Z255" i="23"/>
  <c r="Y255" i="23"/>
  <c r="X255" i="23"/>
  <c r="W255" i="23"/>
  <c r="V255" i="23"/>
  <c r="U255" i="23"/>
  <c r="T255" i="23"/>
  <c r="S255" i="23"/>
  <c r="R255" i="23"/>
  <c r="Q255" i="23"/>
  <c r="O255" i="23"/>
  <c r="N255" i="23"/>
  <c r="L255" i="23"/>
  <c r="K255" i="23"/>
  <c r="J255" i="23"/>
  <c r="D255" i="23"/>
  <c r="DV253" i="23"/>
  <c r="DU253" i="23"/>
  <c r="DT253" i="23"/>
  <c r="DS253" i="23"/>
  <c r="AM253" i="23" s="1"/>
  <c r="DR253" i="23"/>
  <c r="DQ253" i="23"/>
  <c r="DP253" i="23"/>
  <c r="DO253" i="23"/>
  <c r="DN253" i="23"/>
  <c r="DM253" i="23"/>
  <c r="DL253" i="23"/>
  <c r="DK253" i="23"/>
  <c r="DJ253" i="23"/>
  <c r="DI253" i="23"/>
  <c r="DH253" i="23"/>
  <c r="DG253" i="23"/>
  <c r="DF253" i="23"/>
  <c r="DE253" i="23"/>
  <c r="DD253" i="23"/>
  <c r="DC253" i="23"/>
  <c r="DB253" i="23"/>
  <c r="DA253" i="23"/>
  <c r="CZ253" i="23"/>
  <c r="CY253" i="23"/>
  <c r="CX253" i="23"/>
  <c r="CW253" i="23"/>
  <c r="CV253" i="23"/>
  <c r="CU253" i="23"/>
  <c r="CT253" i="23"/>
  <c r="CS253" i="23"/>
  <c r="CR253" i="23"/>
  <c r="CQ253" i="23"/>
  <c r="CP253" i="23"/>
  <c r="CO253" i="23"/>
  <c r="CN253" i="23"/>
  <c r="CM253" i="23"/>
  <c r="CL253" i="23"/>
  <c r="CK253" i="23"/>
  <c r="CJ253" i="23"/>
  <c r="CI253" i="23"/>
  <c r="CH253" i="23"/>
  <c r="CG253" i="23"/>
  <c r="CF253" i="23"/>
  <c r="CE253" i="23"/>
  <c r="CD253" i="23"/>
  <c r="CC253" i="23"/>
  <c r="CB253" i="23"/>
  <c r="CA253" i="23"/>
  <c r="BZ253" i="23"/>
  <c r="BY253" i="23"/>
  <c r="BX253" i="23"/>
  <c r="BW253" i="23"/>
  <c r="BV253" i="23"/>
  <c r="BU253" i="23"/>
  <c r="BT253" i="23"/>
  <c r="BS253" i="23"/>
  <c r="BR253" i="23"/>
  <c r="BQ253" i="23"/>
  <c r="BP253" i="23"/>
  <c r="BO253" i="23"/>
  <c r="BN253" i="23"/>
  <c r="BM253" i="23"/>
  <c r="BL253" i="23"/>
  <c r="BK253" i="23"/>
  <c r="BJ253" i="23"/>
  <c r="BI253" i="23"/>
  <c r="BH253" i="23"/>
  <c r="BG253" i="23"/>
  <c r="BF253" i="23"/>
  <c r="BE253" i="23"/>
  <c r="BD253" i="23"/>
  <c r="BC253" i="23"/>
  <c r="BB253" i="23"/>
  <c r="BA253" i="23"/>
  <c r="AZ253" i="23"/>
  <c r="AY253" i="23"/>
  <c r="AL253" i="23"/>
  <c r="AI253" i="23"/>
  <c r="AH253" i="23"/>
  <c r="V253" i="23"/>
  <c r="U253" i="23"/>
  <c r="T253" i="23"/>
  <c r="S253" i="23"/>
  <c r="N253" i="23"/>
  <c r="L253" i="23"/>
  <c r="K253" i="23"/>
  <c r="J253" i="23"/>
  <c r="D253" i="23"/>
  <c r="DV252" i="23"/>
  <c r="DU252" i="23"/>
  <c r="DT252" i="23"/>
  <c r="DS252" i="23"/>
  <c r="AM252" i="23" s="1"/>
  <c r="DR252" i="23"/>
  <c r="DQ252" i="23"/>
  <c r="DP252" i="23"/>
  <c r="DO252" i="23"/>
  <c r="DN252" i="23"/>
  <c r="DM252" i="23"/>
  <c r="DL252" i="23"/>
  <c r="DK252" i="23"/>
  <c r="DJ252" i="23"/>
  <c r="DI252" i="23"/>
  <c r="DH252" i="23"/>
  <c r="DG252" i="23"/>
  <c r="DF252" i="23"/>
  <c r="DE252" i="23"/>
  <c r="DD252" i="23"/>
  <c r="DC252" i="23"/>
  <c r="DB252" i="23"/>
  <c r="DA252" i="23"/>
  <c r="CZ252" i="23"/>
  <c r="CY252" i="23"/>
  <c r="CX252" i="23"/>
  <c r="CW252" i="23"/>
  <c r="CV252" i="23"/>
  <c r="CU252" i="23"/>
  <c r="CT252" i="23"/>
  <c r="CS252" i="23"/>
  <c r="CR252" i="23"/>
  <c r="CQ252" i="23"/>
  <c r="CP252" i="23"/>
  <c r="CO252" i="23"/>
  <c r="CN252" i="23"/>
  <c r="CM252" i="23"/>
  <c r="CL252" i="23"/>
  <c r="CK252" i="23"/>
  <c r="CJ252" i="23"/>
  <c r="CI252" i="23"/>
  <c r="CH252" i="23"/>
  <c r="CG252" i="23"/>
  <c r="CF252" i="23"/>
  <c r="CE252" i="23"/>
  <c r="CD252" i="23"/>
  <c r="CC252" i="23"/>
  <c r="CB252" i="23"/>
  <c r="CA252" i="23"/>
  <c r="BZ252" i="23"/>
  <c r="BY252" i="23"/>
  <c r="BX252" i="23"/>
  <c r="BW252" i="23"/>
  <c r="BV252" i="23"/>
  <c r="BU252" i="23"/>
  <c r="BT252" i="23"/>
  <c r="BS252" i="23"/>
  <c r="BR252" i="23"/>
  <c r="BQ252" i="23"/>
  <c r="BP252" i="23"/>
  <c r="BO252" i="23"/>
  <c r="BN252" i="23"/>
  <c r="BM252" i="23"/>
  <c r="BL252" i="23"/>
  <c r="BK252" i="23"/>
  <c r="BJ252" i="23"/>
  <c r="BI252" i="23"/>
  <c r="BH252" i="23"/>
  <c r="BG252" i="23"/>
  <c r="BF252" i="23"/>
  <c r="BE252" i="23"/>
  <c r="BD252" i="23"/>
  <c r="BC252" i="23"/>
  <c r="BB252" i="23"/>
  <c r="BA252" i="23"/>
  <c r="AZ252" i="23"/>
  <c r="AY252" i="23"/>
  <c r="AO252" i="23"/>
  <c r="AN252" i="23"/>
  <c r="V252" i="23"/>
  <c r="U252" i="23"/>
  <c r="T252" i="23"/>
  <c r="S252" i="23"/>
  <c r="N252" i="23"/>
  <c r="L252" i="23"/>
  <c r="K252" i="23"/>
  <c r="J252" i="23"/>
  <c r="D252" i="23"/>
  <c r="DV251" i="23"/>
  <c r="DU251" i="23"/>
  <c r="DT251" i="23"/>
  <c r="DS251" i="23"/>
  <c r="AM251" i="23" s="1"/>
  <c r="DR251" i="23"/>
  <c r="DQ251" i="23"/>
  <c r="DP251" i="23"/>
  <c r="DO251" i="23"/>
  <c r="DN251" i="23"/>
  <c r="DM251" i="23"/>
  <c r="DL251" i="23"/>
  <c r="DK251" i="23"/>
  <c r="DJ251" i="23"/>
  <c r="DI251" i="23"/>
  <c r="DH251" i="23"/>
  <c r="DG251" i="23"/>
  <c r="DF251" i="23"/>
  <c r="DE251" i="23"/>
  <c r="DD251" i="23"/>
  <c r="DC251" i="23"/>
  <c r="DB251" i="23"/>
  <c r="DA251" i="23"/>
  <c r="CZ251" i="23"/>
  <c r="CY251" i="23"/>
  <c r="CX251" i="23"/>
  <c r="CW251" i="23"/>
  <c r="CV251" i="23"/>
  <c r="CU251" i="23"/>
  <c r="CT251" i="23"/>
  <c r="CS251" i="23"/>
  <c r="CR251" i="23"/>
  <c r="CQ251" i="23"/>
  <c r="CP251" i="23"/>
  <c r="CO251" i="23"/>
  <c r="CN251" i="23"/>
  <c r="CM251" i="23"/>
  <c r="CL251" i="23"/>
  <c r="CK251" i="23"/>
  <c r="CJ251" i="23"/>
  <c r="CI251" i="23"/>
  <c r="CH251" i="23"/>
  <c r="CG251" i="23"/>
  <c r="CF251" i="23"/>
  <c r="CE251" i="23"/>
  <c r="CD251" i="23"/>
  <c r="CC251" i="23"/>
  <c r="CB251" i="23"/>
  <c r="CA251" i="23"/>
  <c r="BZ251" i="23"/>
  <c r="BY251" i="23"/>
  <c r="BX251" i="23"/>
  <c r="BW251" i="23"/>
  <c r="BV251" i="23"/>
  <c r="BU251" i="23"/>
  <c r="BT251" i="23"/>
  <c r="BS251" i="23"/>
  <c r="BR251" i="23"/>
  <c r="BQ251" i="23"/>
  <c r="BP251" i="23"/>
  <c r="BO251" i="23"/>
  <c r="BN251" i="23"/>
  <c r="BM251" i="23"/>
  <c r="BL251" i="23"/>
  <c r="BK251" i="23"/>
  <c r="BJ251" i="23"/>
  <c r="BI251" i="23"/>
  <c r="BH251" i="23"/>
  <c r="BG251" i="23"/>
  <c r="BF251" i="23"/>
  <c r="BE251" i="23"/>
  <c r="BD251" i="23"/>
  <c r="BC251" i="23"/>
  <c r="BB251" i="23"/>
  <c r="BA251" i="23"/>
  <c r="AZ251" i="23"/>
  <c r="AY251" i="23"/>
  <c r="AO251" i="23"/>
  <c r="AN251" i="23"/>
  <c r="V251" i="23"/>
  <c r="U251" i="23"/>
  <c r="T251" i="23"/>
  <c r="S251" i="23"/>
  <c r="N251" i="23"/>
  <c r="L251" i="23"/>
  <c r="K251" i="23"/>
  <c r="J251" i="23"/>
  <c r="D251" i="23"/>
  <c r="DV238" i="23"/>
  <c r="DU238" i="23"/>
  <c r="DT238" i="23"/>
  <c r="DS238" i="23"/>
  <c r="AM238" i="23" s="1"/>
  <c r="DR238" i="23"/>
  <c r="DQ238" i="23"/>
  <c r="DP238" i="23"/>
  <c r="DO238" i="23"/>
  <c r="DN238" i="23"/>
  <c r="DM238" i="23"/>
  <c r="DL238" i="23"/>
  <c r="DK238" i="23"/>
  <c r="DJ238" i="23"/>
  <c r="DI238" i="23"/>
  <c r="DH238" i="23"/>
  <c r="DG238" i="23"/>
  <c r="DF238" i="23"/>
  <c r="DE238" i="23"/>
  <c r="DD238" i="23"/>
  <c r="DC238" i="23"/>
  <c r="DB238" i="23"/>
  <c r="DA238" i="23"/>
  <c r="CZ238" i="23"/>
  <c r="CY238" i="23"/>
  <c r="CX238" i="23"/>
  <c r="CW238" i="23"/>
  <c r="CV238" i="23"/>
  <c r="CU238" i="23"/>
  <c r="CT238" i="23"/>
  <c r="CS238" i="23"/>
  <c r="CR238" i="23"/>
  <c r="CQ238" i="23"/>
  <c r="CP238" i="23"/>
  <c r="CO238" i="23"/>
  <c r="CN238" i="23"/>
  <c r="CM238" i="23"/>
  <c r="CL238" i="23"/>
  <c r="CK238" i="23"/>
  <c r="CJ238" i="23"/>
  <c r="CI238" i="23"/>
  <c r="CH238" i="23"/>
  <c r="CG238" i="23"/>
  <c r="CF238" i="23"/>
  <c r="CE238" i="23"/>
  <c r="CD238" i="23"/>
  <c r="CC238" i="23"/>
  <c r="CB238" i="23"/>
  <c r="CA238" i="23"/>
  <c r="BZ238" i="23"/>
  <c r="BY238" i="23"/>
  <c r="BX238" i="23"/>
  <c r="BW238" i="23"/>
  <c r="BV238" i="23"/>
  <c r="BU238" i="23"/>
  <c r="BT238" i="23"/>
  <c r="BS238" i="23"/>
  <c r="BR238" i="23"/>
  <c r="BQ238" i="23"/>
  <c r="BP238" i="23"/>
  <c r="BO238" i="23"/>
  <c r="BN238" i="23"/>
  <c r="BM238" i="23"/>
  <c r="BL238" i="23"/>
  <c r="BK238" i="23"/>
  <c r="BJ238" i="23"/>
  <c r="BI238" i="23"/>
  <c r="BH238" i="23"/>
  <c r="BG238" i="23"/>
  <c r="BF238" i="23"/>
  <c r="BE238" i="23"/>
  <c r="BD238" i="23"/>
  <c r="BC238" i="23"/>
  <c r="BB238" i="23"/>
  <c r="BA238" i="23"/>
  <c r="AZ238" i="23"/>
  <c r="AY238" i="23"/>
  <c r="V238" i="23"/>
  <c r="U238" i="23"/>
  <c r="T238" i="23"/>
  <c r="S238" i="23"/>
  <c r="N238" i="23"/>
  <c r="L238" i="23"/>
  <c r="K238" i="23"/>
  <c r="J238" i="23"/>
  <c r="D238" i="23"/>
  <c r="DV250" i="23"/>
  <c r="DU250" i="23"/>
  <c r="DT250" i="23"/>
  <c r="DS250" i="23"/>
  <c r="DR250" i="23"/>
  <c r="DQ250" i="23"/>
  <c r="DP250" i="23"/>
  <c r="DO250" i="23"/>
  <c r="DN250" i="23"/>
  <c r="DM250" i="23"/>
  <c r="DL250" i="23"/>
  <c r="DK250" i="23"/>
  <c r="DJ250" i="23"/>
  <c r="DI250" i="23"/>
  <c r="DH250" i="23"/>
  <c r="DG250" i="23"/>
  <c r="DF250" i="23"/>
  <c r="DE250" i="23"/>
  <c r="DD250" i="23"/>
  <c r="DC250" i="23"/>
  <c r="DB250" i="23"/>
  <c r="DA250" i="23"/>
  <c r="CZ250" i="23"/>
  <c r="CY250" i="23"/>
  <c r="CX250" i="23"/>
  <c r="CW250" i="23"/>
  <c r="CV250" i="23"/>
  <c r="CU250" i="23"/>
  <c r="CT250" i="23"/>
  <c r="CS250" i="23"/>
  <c r="CR250" i="23"/>
  <c r="CQ250" i="23"/>
  <c r="CP250" i="23"/>
  <c r="CO250" i="23"/>
  <c r="CN250" i="23"/>
  <c r="CM250" i="23"/>
  <c r="CL250" i="23"/>
  <c r="CK250" i="23"/>
  <c r="CJ250" i="23"/>
  <c r="CI250" i="23"/>
  <c r="CH250" i="23"/>
  <c r="CG250" i="23"/>
  <c r="CF250" i="23"/>
  <c r="CE250" i="23"/>
  <c r="CD250" i="23"/>
  <c r="CC250" i="23"/>
  <c r="CB250" i="23"/>
  <c r="CA250" i="23"/>
  <c r="BZ250" i="23"/>
  <c r="BY250" i="23"/>
  <c r="BX250" i="23"/>
  <c r="BW250" i="23"/>
  <c r="BV250" i="23"/>
  <c r="BU250" i="23"/>
  <c r="BT250" i="23"/>
  <c r="BS250" i="23"/>
  <c r="BR250" i="23"/>
  <c r="BQ250" i="23"/>
  <c r="BP250" i="23"/>
  <c r="BO250" i="23"/>
  <c r="BN250" i="23"/>
  <c r="BM250" i="23"/>
  <c r="BL250" i="23"/>
  <c r="BK250" i="23"/>
  <c r="BJ250" i="23"/>
  <c r="BI250" i="23"/>
  <c r="BH250" i="23"/>
  <c r="BG250" i="23"/>
  <c r="BF250" i="23"/>
  <c r="BE250" i="23"/>
  <c r="BD250" i="23"/>
  <c r="BC250" i="23"/>
  <c r="BB250" i="23"/>
  <c r="BA250" i="23"/>
  <c r="AZ250" i="23"/>
  <c r="AY250" i="23"/>
  <c r="AX250" i="23"/>
  <c r="AW250" i="23"/>
  <c r="AV250" i="23"/>
  <c r="AU250" i="23"/>
  <c r="AT250" i="23"/>
  <c r="AS250" i="23"/>
  <c r="AR250" i="23"/>
  <c r="AQ250" i="23"/>
  <c r="AP250" i="23"/>
  <c r="AO250" i="23"/>
  <c r="AN250" i="23"/>
  <c r="AM250" i="23"/>
  <c r="AL250" i="23"/>
  <c r="AK250" i="23"/>
  <c r="AJ250" i="23"/>
  <c r="AI250" i="23"/>
  <c r="AH250" i="23"/>
  <c r="AG250" i="23"/>
  <c r="AF250" i="23"/>
  <c r="AE250" i="23"/>
  <c r="AD250" i="23"/>
  <c r="AC250" i="23"/>
  <c r="AB250" i="23"/>
  <c r="AA250" i="23"/>
  <c r="Z250" i="23"/>
  <c r="Y250" i="23"/>
  <c r="X250" i="23"/>
  <c r="W250" i="23"/>
  <c r="V250" i="23"/>
  <c r="U250" i="23"/>
  <c r="T250" i="23"/>
  <c r="S250" i="23"/>
  <c r="R250" i="23"/>
  <c r="Q250" i="23"/>
  <c r="P250" i="23"/>
  <c r="O250" i="23"/>
  <c r="N250" i="23"/>
  <c r="L250" i="23"/>
  <c r="K250" i="23"/>
  <c r="J250" i="23"/>
  <c r="D250" i="23"/>
  <c r="DV249" i="23"/>
  <c r="DU249" i="23"/>
  <c r="DT249" i="23"/>
  <c r="DS249" i="23"/>
  <c r="AM249" i="23" s="1"/>
  <c r="DR249" i="23"/>
  <c r="DQ249" i="23"/>
  <c r="DP249" i="23"/>
  <c r="DO249" i="23"/>
  <c r="DN249" i="23"/>
  <c r="DM249" i="23"/>
  <c r="DL249" i="23"/>
  <c r="DK249" i="23"/>
  <c r="DJ249" i="23"/>
  <c r="DI249" i="23"/>
  <c r="DH249" i="23"/>
  <c r="DG249" i="23"/>
  <c r="DF249" i="23"/>
  <c r="DE249" i="23"/>
  <c r="DD249" i="23"/>
  <c r="DC249" i="23"/>
  <c r="DB249" i="23"/>
  <c r="DA249" i="23"/>
  <c r="CZ249" i="23"/>
  <c r="CY249" i="23"/>
  <c r="CX249" i="23"/>
  <c r="CW249" i="23"/>
  <c r="CV249" i="23"/>
  <c r="CU249" i="23"/>
  <c r="CT249" i="23"/>
  <c r="CS249" i="23"/>
  <c r="CR249" i="23"/>
  <c r="CQ249" i="23"/>
  <c r="CP249" i="23"/>
  <c r="CO249" i="23"/>
  <c r="CN249" i="23"/>
  <c r="CM249" i="23"/>
  <c r="CL249" i="23"/>
  <c r="CK249" i="23"/>
  <c r="CJ249" i="23"/>
  <c r="CI249" i="23"/>
  <c r="CH249" i="23"/>
  <c r="CG249" i="23"/>
  <c r="CF249" i="23"/>
  <c r="CE249" i="23"/>
  <c r="CD249" i="23"/>
  <c r="CC249" i="23"/>
  <c r="CB249" i="23"/>
  <c r="CA249" i="23"/>
  <c r="BZ249" i="23"/>
  <c r="BY249" i="23"/>
  <c r="BX249" i="23"/>
  <c r="BW249" i="23"/>
  <c r="BV249" i="23"/>
  <c r="BU249" i="23"/>
  <c r="BT249" i="23"/>
  <c r="BS249" i="23"/>
  <c r="BR249" i="23"/>
  <c r="BQ249" i="23"/>
  <c r="BP249" i="23"/>
  <c r="BO249" i="23"/>
  <c r="BN249" i="23"/>
  <c r="BM249" i="23"/>
  <c r="BL249" i="23"/>
  <c r="BK249" i="23"/>
  <c r="BJ249" i="23"/>
  <c r="BI249" i="23"/>
  <c r="BH249" i="23"/>
  <c r="BG249" i="23"/>
  <c r="BF249" i="23"/>
  <c r="BE249" i="23"/>
  <c r="BD249" i="23"/>
  <c r="BC249" i="23"/>
  <c r="BB249" i="23"/>
  <c r="BA249" i="23"/>
  <c r="AZ249" i="23"/>
  <c r="AY249" i="23"/>
  <c r="V249" i="23"/>
  <c r="U249" i="23"/>
  <c r="T249" i="23"/>
  <c r="S249" i="23"/>
  <c r="N249" i="23"/>
  <c r="L249" i="23"/>
  <c r="K249" i="23"/>
  <c r="J249" i="23"/>
  <c r="D249" i="23"/>
  <c r="DV248" i="23"/>
  <c r="DU248" i="23"/>
  <c r="DT248" i="23"/>
  <c r="DS248" i="23"/>
  <c r="AM248" i="23" s="1"/>
  <c r="DR248" i="23"/>
  <c r="DQ248" i="23"/>
  <c r="DP248" i="23"/>
  <c r="DO248" i="23"/>
  <c r="DN248" i="23"/>
  <c r="DM248" i="23"/>
  <c r="DL248" i="23"/>
  <c r="DK248" i="23"/>
  <c r="DJ248" i="23"/>
  <c r="DI248" i="23"/>
  <c r="DH248" i="23"/>
  <c r="DG248" i="23"/>
  <c r="DF248" i="23"/>
  <c r="DE248" i="23"/>
  <c r="DD248" i="23"/>
  <c r="DC248" i="23"/>
  <c r="DB248" i="23"/>
  <c r="DA248" i="23"/>
  <c r="CZ248" i="23"/>
  <c r="CY248" i="23"/>
  <c r="CX248" i="23"/>
  <c r="CW248" i="23"/>
  <c r="CV248" i="23"/>
  <c r="CU248" i="23"/>
  <c r="CT248" i="23"/>
  <c r="CS248" i="23"/>
  <c r="CR248" i="23"/>
  <c r="CQ248" i="23"/>
  <c r="CP248" i="23"/>
  <c r="CO248" i="23"/>
  <c r="CN248" i="23"/>
  <c r="CM248" i="23"/>
  <c r="CL248" i="23"/>
  <c r="CK248" i="23"/>
  <c r="CJ248" i="23"/>
  <c r="CI248" i="23"/>
  <c r="CH248" i="23"/>
  <c r="CG248" i="23"/>
  <c r="CF248" i="23"/>
  <c r="CE248" i="23"/>
  <c r="CD248" i="23"/>
  <c r="CC248" i="23"/>
  <c r="CB248" i="23"/>
  <c r="CA248" i="23"/>
  <c r="BZ248" i="23"/>
  <c r="BY248" i="23"/>
  <c r="BX248" i="23"/>
  <c r="BW248" i="23"/>
  <c r="BV248" i="23"/>
  <c r="BU248" i="23"/>
  <c r="BT248" i="23"/>
  <c r="BS248" i="23"/>
  <c r="BR248" i="23"/>
  <c r="BQ248" i="23"/>
  <c r="BP248" i="23"/>
  <c r="BO248" i="23"/>
  <c r="BN248" i="23"/>
  <c r="BM248" i="23"/>
  <c r="BL248" i="23"/>
  <c r="BK248" i="23"/>
  <c r="BJ248" i="23"/>
  <c r="BI248" i="23"/>
  <c r="BH248" i="23"/>
  <c r="BG248" i="23"/>
  <c r="BF248" i="23"/>
  <c r="BE248" i="23"/>
  <c r="BD248" i="23"/>
  <c r="BC248" i="23"/>
  <c r="BB248" i="23"/>
  <c r="BA248" i="23"/>
  <c r="AZ248" i="23"/>
  <c r="AY248" i="23"/>
  <c r="AK248" i="23"/>
  <c r="AJ248" i="23"/>
  <c r="V248" i="23"/>
  <c r="U248" i="23"/>
  <c r="T248" i="23"/>
  <c r="S248" i="23"/>
  <c r="R248" i="23"/>
  <c r="N248" i="23"/>
  <c r="L248" i="23"/>
  <c r="K248" i="23"/>
  <c r="J248" i="23"/>
  <c r="D248" i="23"/>
  <c r="DV246" i="23"/>
  <c r="DU246" i="23"/>
  <c r="DT246" i="23"/>
  <c r="DS246" i="23"/>
  <c r="AM246" i="23" s="1"/>
  <c r="DR246" i="23"/>
  <c r="DQ246" i="23"/>
  <c r="DP246" i="23"/>
  <c r="DO246" i="23"/>
  <c r="DN246" i="23"/>
  <c r="DM246" i="23"/>
  <c r="DL246" i="23"/>
  <c r="DK246" i="23"/>
  <c r="DJ246" i="23"/>
  <c r="DI246" i="23"/>
  <c r="DH246" i="23"/>
  <c r="DG246" i="23"/>
  <c r="DF246" i="23"/>
  <c r="DE246" i="23"/>
  <c r="DD246" i="23"/>
  <c r="DC246" i="23"/>
  <c r="DB246" i="23"/>
  <c r="DA246" i="23"/>
  <c r="CZ246" i="23"/>
  <c r="CY246" i="23"/>
  <c r="CX246" i="23"/>
  <c r="CW246" i="23"/>
  <c r="CV246" i="23"/>
  <c r="CU246" i="23"/>
  <c r="CT246" i="23"/>
  <c r="CS246" i="23"/>
  <c r="CR246" i="23"/>
  <c r="CQ246" i="23"/>
  <c r="CP246" i="23"/>
  <c r="CO246" i="23"/>
  <c r="CN246" i="23"/>
  <c r="CM246" i="23"/>
  <c r="CL246" i="23"/>
  <c r="CK246" i="23"/>
  <c r="CJ246" i="23"/>
  <c r="CI246" i="23"/>
  <c r="CH246" i="23"/>
  <c r="CG246" i="23"/>
  <c r="CF246" i="23"/>
  <c r="CE246" i="23"/>
  <c r="CD246" i="23"/>
  <c r="CC246" i="23"/>
  <c r="CB246" i="23"/>
  <c r="CA246" i="23"/>
  <c r="BZ246" i="23"/>
  <c r="BY246" i="23"/>
  <c r="BX246" i="23"/>
  <c r="BW246" i="23"/>
  <c r="BV246" i="23"/>
  <c r="BU246" i="23"/>
  <c r="BT246" i="23"/>
  <c r="BS246" i="23"/>
  <c r="BR246" i="23"/>
  <c r="BQ246" i="23"/>
  <c r="BP246" i="23"/>
  <c r="BO246" i="23"/>
  <c r="BN246" i="23"/>
  <c r="BM246" i="23"/>
  <c r="BL246" i="23"/>
  <c r="BK246" i="23"/>
  <c r="BJ246" i="23"/>
  <c r="BI246" i="23"/>
  <c r="BH246" i="23"/>
  <c r="BG246" i="23"/>
  <c r="BF246" i="23"/>
  <c r="BE246" i="23"/>
  <c r="BD246" i="23"/>
  <c r="BC246" i="23"/>
  <c r="BB246" i="23"/>
  <c r="BA246" i="23"/>
  <c r="AZ246" i="23"/>
  <c r="AY246" i="23"/>
  <c r="V246" i="23"/>
  <c r="U246" i="23"/>
  <c r="T246" i="23"/>
  <c r="S246" i="23"/>
  <c r="N246" i="23"/>
  <c r="L246" i="23"/>
  <c r="K246" i="23"/>
  <c r="J246" i="23"/>
  <c r="D246" i="23"/>
  <c r="DV245" i="23"/>
  <c r="DU245" i="23"/>
  <c r="DT245" i="23"/>
  <c r="DS245" i="23"/>
  <c r="AM245" i="23" s="1"/>
  <c r="DR245" i="23"/>
  <c r="DQ245" i="23"/>
  <c r="DP245" i="23"/>
  <c r="DO245" i="23"/>
  <c r="DN245" i="23"/>
  <c r="DM245" i="23"/>
  <c r="DL245" i="23"/>
  <c r="DK245" i="23"/>
  <c r="DJ245" i="23"/>
  <c r="DI245" i="23"/>
  <c r="DH245" i="23"/>
  <c r="DG245" i="23"/>
  <c r="DF245" i="23"/>
  <c r="DE245" i="23"/>
  <c r="DD245" i="23"/>
  <c r="DC245" i="23"/>
  <c r="DB245" i="23"/>
  <c r="DA245" i="23"/>
  <c r="CZ245" i="23"/>
  <c r="CY245" i="23"/>
  <c r="CX245" i="23"/>
  <c r="CW245" i="23"/>
  <c r="CV245" i="23"/>
  <c r="CU245" i="23"/>
  <c r="CT245" i="23"/>
  <c r="CS245" i="23"/>
  <c r="CR245" i="23"/>
  <c r="CQ245" i="23"/>
  <c r="CP245" i="23"/>
  <c r="CO245" i="23"/>
  <c r="CN245" i="23"/>
  <c r="CM245" i="23"/>
  <c r="CL245" i="23"/>
  <c r="CK245" i="23"/>
  <c r="CJ245" i="23"/>
  <c r="CI245" i="23"/>
  <c r="CH245" i="23"/>
  <c r="CG245" i="23"/>
  <c r="CF245" i="23"/>
  <c r="CE245" i="23"/>
  <c r="CD245" i="23"/>
  <c r="CC245" i="23"/>
  <c r="CB245" i="23"/>
  <c r="CA245" i="23"/>
  <c r="BZ245" i="23"/>
  <c r="BY245" i="23"/>
  <c r="BX245" i="23"/>
  <c r="BW245" i="23"/>
  <c r="BV245" i="23"/>
  <c r="BU245" i="23"/>
  <c r="BT245" i="23"/>
  <c r="BS245" i="23"/>
  <c r="BR245" i="23"/>
  <c r="BQ245" i="23"/>
  <c r="BP245" i="23"/>
  <c r="BO245" i="23"/>
  <c r="BN245" i="23"/>
  <c r="BM245" i="23"/>
  <c r="BL245" i="23"/>
  <c r="BK245" i="23"/>
  <c r="BJ245" i="23"/>
  <c r="BI245" i="23"/>
  <c r="BH245" i="23"/>
  <c r="BG245" i="23"/>
  <c r="BF245" i="23"/>
  <c r="BE245" i="23"/>
  <c r="BD245" i="23"/>
  <c r="BC245" i="23"/>
  <c r="BB245" i="23"/>
  <c r="BA245" i="23"/>
  <c r="AZ245" i="23"/>
  <c r="AY245" i="23"/>
  <c r="V245" i="23"/>
  <c r="U245" i="23"/>
  <c r="T245" i="23"/>
  <c r="S245" i="23"/>
  <c r="N245" i="23"/>
  <c r="L245" i="23"/>
  <c r="K245" i="23"/>
  <c r="J245" i="23"/>
  <c r="D245" i="23"/>
  <c r="DV244" i="23"/>
  <c r="DU244" i="23"/>
  <c r="DT244" i="23"/>
  <c r="DS244" i="23"/>
  <c r="AM244" i="23" s="1"/>
  <c r="DR244" i="23"/>
  <c r="DQ244" i="23"/>
  <c r="DP244" i="23"/>
  <c r="DO244" i="23"/>
  <c r="DN244" i="23"/>
  <c r="DM244" i="23"/>
  <c r="DL244" i="23"/>
  <c r="DK244" i="23"/>
  <c r="DJ244" i="23"/>
  <c r="DI244" i="23"/>
  <c r="DH244" i="23"/>
  <c r="DG244" i="23"/>
  <c r="DF244" i="23"/>
  <c r="DE244" i="23"/>
  <c r="DD244" i="23"/>
  <c r="DC244" i="23"/>
  <c r="DB244" i="23"/>
  <c r="DA244" i="23"/>
  <c r="CZ244" i="23"/>
  <c r="CY244" i="23"/>
  <c r="CX244" i="23"/>
  <c r="CW244" i="23"/>
  <c r="CV244" i="23"/>
  <c r="CU244" i="23"/>
  <c r="CT244" i="23"/>
  <c r="CS244" i="23"/>
  <c r="CR244" i="23"/>
  <c r="CQ244" i="23"/>
  <c r="CP244" i="23"/>
  <c r="CO244" i="23"/>
  <c r="CN244" i="23"/>
  <c r="CM244" i="23"/>
  <c r="CL244" i="23"/>
  <c r="CK244" i="23"/>
  <c r="CJ244" i="23"/>
  <c r="CI244" i="23"/>
  <c r="CH244" i="23"/>
  <c r="CG244" i="23"/>
  <c r="CF244" i="23"/>
  <c r="CE244" i="23"/>
  <c r="CD244" i="23"/>
  <c r="CC244" i="23"/>
  <c r="CB244" i="23"/>
  <c r="CA244" i="23"/>
  <c r="BZ244" i="23"/>
  <c r="BY244" i="23"/>
  <c r="BX244" i="23"/>
  <c r="BW244" i="23"/>
  <c r="BV244" i="23"/>
  <c r="BU244" i="23"/>
  <c r="BT244" i="23"/>
  <c r="BS244" i="23"/>
  <c r="BR244" i="23"/>
  <c r="BQ244" i="23"/>
  <c r="BP244" i="23"/>
  <c r="BO244" i="23"/>
  <c r="BN244" i="23"/>
  <c r="BM244" i="23"/>
  <c r="BL244" i="23"/>
  <c r="BK244" i="23"/>
  <c r="BJ244" i="23"/>
  <c r="BI244" i="23"/>
  <c r="BH244" i="23"/>
  <c r="BG244" i="23"/>
  <c r="BF244" i="23"/>
  <c r="BE244" i="23"/>
  <c r="BD244" i="23"/>
  <c r="BC244" i="23"/>
  <c r="BB244" i="23"/>
  <c r="BA244" i="23"/>
  <c r="AZ244" i="23"/>
  <c r="AY244" i="23"/>
  <c r="AO244" i="23"/>
  <c r="AK244" i="23"/>
  <c r="AJ244" i="23"/>
  <c r="V244" i="23"/>
  <c r="U244" i="23"/>
  <c r="T244" i="23"/>
  <c r="S244" i="23"/>
  <c r="R244" i="23"/>
  <c r="N244" i="23"/>
  <c r="L244" i="23"/>
  <c r="K244" i="23"/>
  <c r="J244" i="23"/>
  <c r="D244" i="23"/>
  <c r="DV247" i="23"/>
  <c r="DU247" i="23"/>
  <c r="DT247" i="23"/>
  <c r="DS247" i="23"/>
  <c r="AM247" i="23" s="1"/>
  <c r="DR247" i="23"/>
  <c r="DQ247" i="23"/>
  <c r="DP247" i="23"/>
  <c r="DO247" i="23"/>
  <c r="DN247" i="23"/>
  <c r="DM247" i="23"/>
  <c r="DL247" i="23"/>
  <c r="DK247" i="23"/>
  <c r="DJ247" i="23"/>
  <c r="DI247" i="23"/>
  <c r="DH247" i="23"/>
  <c r="DG247" i="23"/>
  <c r="DF247" i="23"/>
  <c r="DE247" i="23"/>
  <c r="DD247" i="23"/>
  <c r="DC247" i="23"/>
  <c r="DB247" i="23"/>
  <c r="DA247" i="23"/>
  <c r="CZ247" i="23"/>
  <c r="CY247" i="23"/>
  <c r="CX247" i="23"/>
  <c r="CW247" i="23"/>
  <c r="CV247" i="23"/>
  <c r="CU247" i="23"/>
  <c r="CT247" i="23"/>
  <c r="CS247" i="23"/>
  <c r="CR247" i="23"/>
  <c r="CQ247" i="23"/>
  <c r="CP247" i="23"/>
  <c r="CO247" i="23"/>
  <c r="CN247" i="23"/>
  <c r="CM247" i="23"/>
  <c r="CL247" i="23"/>
  <c r="CK247" i="23"/>
  <c r="CJ247" i="23"/>
  <c r="CI247" i="23"/>
  <c r="CH247" i="23"/>
  <c r="CG247" i="23"/>
  <c r="CF247" i="23"/>
  <c r="CE247" i="23"/>
  <c r="CD247" i="23"/>
  <c r="CC247" i="23"/>
  <c r="CB247" i="23"/>
  <c r="CA247" i="23"/>
  <c r="BZ247" i="23"/>
  <c r="BY247" i="23"/>
  <c r="BX247" i="23"/>
  <c r="BW247" i="23"/>
  <c r="BV247" i="23"/>
  <c r="BU247" i="23"/>
  <c r="BT247" i="23"/>
  <c r="BS247" i="23"/>
  <c r="BR247" i="23"/>
  <c r="BQ247" i="23"/>
  <c r="BP247" i="23"/>
  <c r="BO247" i="23"/>
  <c r="BN247" i="23"/>
  <c r="BM247" i="23"/>
  <c r="BL247" i="23"/>
  <c r="BK247" i="23"/>
  <c r="BJ247" i="23"/>
  <c r="BI247" i="23"/>
  <c r="BH247" i="23"/>
  <c r="BG247" i="23"/>
  <c r="BF247" i="23"/>
  <c r="BE247" i="23"/>
  <c r="BD247" i="23"/>
  <c r="BC247" i="23"/>
  <c r="BB247" i="23"/>
  <c r="BA247" i="23"/>
  <c r="AZ247" i="23"/>
  <c r="AY247" i="23"/>
  <c r="AO247" i="23"/>
  <c r="AN247" i="23"/>
  <c r="V247" i="23"/>
  <c r="U247" i="23"/>
  <c r="T247" i="23"/>
  <c r="S247" i="23"/>
  <c r="N247" i="23"/>
  <c r="L247" i="23"/>
  <c r="K247" i="23"/>
  <c r="J247" i="23"/>
  <c r="D247" i="23"/>
  <c r="DV243" i="23"/>
  <c r="DU243" i="23"/>
  <c r="DT243" i="23"/>
  <c r="DS243" i="23"/>
  <c r="AM243" i="23" s="1"/>
  <c r="DR243" i="23"/>
  <c r="DQ243" i="23"/>
  <c r="DP243" i="23"/>
  <c r="DO243" i="23"/>
  <c r="DN243" i="23"/>
  <c r="DM243" i="23"/>
  <c r="DL243" i="23"/>
  <c r="DK243" i="23"/>
  <c r="DJ243" i="23"/>
  <c r="DI243" i="23"/>
  <c r="DH243" i="23"/>
  <c r="DG243" i="23"/>
  <c r="DF243" i="23"/>
  <c r="DE243" i="23"/>
  <c r="DD243" i="23"/>
  <c r="DC243" i="23"/>
  <c r="DB243" i="23"/>
  <c r="DA243" i="23"/>
  <c r="CZ243" i="23"/>
  <c r="CY243" i="23"/>
  <c r="CX243" i="23"/>
  <c r="CW243" i="23"/>
  <c r="CV243" i="23"/>
  <c r="CU243" i="23"/>
  <c r="CT243" i="23"/>
  <c r="CS243" i="23"/>
  <c r="CR243" i="23"/>
  <c r="CQ243" i="23"/>
  <c r="CP243" i="23"/>
  <c r="CO243" i="23"/>
  <c r="CN243" i="23"/>
  <c r="CM243" i="23"/>
  <c r="CL243" i="23"/>
  <c r="CK243" i="23"/>
  <c r="CJ243" i="23"/>
  <c r="CI243" i="23"/>
  <c r="CH243" i="23"/>
  <c r="CG243" i="23"/>
  <c r="CF243" i="23"/>
  <c r="CE243" i="23"/>
  <c r="CD243" i="23"/>
  <c r="CC243" i="23"/>
  <c r="CB243" i="23"/>
  <c r="CA243" i="23"/>
  <c r="BZ243" i="23"/>
  <c r="BY243" i="23"/>
  <c r="BX243" i="23"/>
  <c r="BW243" i="23"/>
  <c r="BV243" i="23"/>
  <c r="BU243" i="23"/>
  <c r="BT243" i="23"/>
  <c r="BS243" i="23"/>
  <c r="BR243" i="23"/>
  <c r="BQ243" i="23"/>
  <c r="BP243" i="23"/>
  <c r="BO243" i="23"/>
  <c r="BN243" i="23"/>
  <c r="BM243" i="23"/>
  <c r="BL243" i="23"/>
  <c r="BK243" i="23"/>
  <c r="BJ243" i="23"/>
  <c r="BI243" i="23"/>
  <c r="BH243" i="23"/>
  <c r="BG243" i="23"/>
  <c r="BF243" i="23"/>
  <c r="BE243" i="23"/>
  <c r="BD243" i="23"/>
  <c r="BC243" i="23"/>
  <c r="BB243" i="23"/>
  <c r="BA243" i="23"/>
  <c r="AZ243" i="23"/>
  <c r="AY243" i="23"/>
  <c r="AO243" i="23"/>
  <c r="AN243" i="23"/>
  <c r="V243" i="23"/>
  <c r="U243" i="23"/>
  <c r="T243" i="23"/>
  <c r="S243" i="23"/>
  <c r="N243" i="23"/>
  <c r="L243" i="23"/>
  <c r="K243" i="23"/>
  <c r="J243" i="23"/>
  <c r="D243" i="23"/>
  <c r="DV241" i="23"/>
  <c r="DU241" i="23"/>
  <c r="DT241" i="23"/>
  <c r="DS241" i="23"/>
  <c r="DR241" i="23"/>
  <c r="DQ241" i="23"/>
  <c r="DP241" i="23"/>
  <c r="DO241" i="23"/>
  <c r="DN241" i="23"/>
  <c r="DM241" i="23"/>
  <c r="DL241" i="23"/>
  <c r="DK241" i="23"/>
  <c r="DJ241" i="23"/>
  <c r="DI241" i="23"/>
  <c r="DH241" i="23"/>
  <c r="DG241" i="23"/>
  <c r="DF241" i="23"/>
  <c r="DE241" i="23"/>
  <c r="DD241" i="23"/>
  <c r="AM241" i="23" s="1"/>
  <c r="DC241" i="23"/>
  <c r="DB241" i="23"/>
  <c r="DA241" i="23"/>
  <c r="CZ241" i="23"/>
  <c r="CY241" i="23"/>
  <c r="CX241" i="23"/>
  <c r="CW241" i="23"/>
  <c r="CV241" i="23"/>
  <c r="CU241" i="23"/>
  <c r="CT241" i="23"/>
  <c r="CS241" i="23"/>
  <c r="CR241" i="23"/>
  <c r="CQ241" i="23"/>
  <c r="CP241" i="23"/>
  <c r="CO241" i="23"/>
  <c r="CN241" i="23"/>
  <c r="CM241" i="23"/>
  <c r="CL241" i="23"/>
  <c r="CK241" i="23"/>
  <c r="CJ241" i="23"/>
  <c r="CI241" i="23"/>
  <c r="CH241" i="23"/>
  <c r="CG241" i="23"/>
  <c r="CF241" i="23"/>
  <c r="CE241" i="23"/>
  <c r="CD241" i="23"/>
  <c r="CC241" i="23"/>
  <c r="CB241" i="23"/>
  <c r="CA241" i="23"/>
  <c r="BZ241" i="23"/>
  <c r="BY241" i="23"/>
  <c r="BX241" i="23"/>
  <c r="BW241" i="23"/>
  <c r="BV241" i="23"/>
  <c r="BU241" i="23"/>
  <c r="BT241" i="23"/>
  <c r="BS241" i="23"/>
  <c r="BR241" i="23"/>
  <c r="BQ241" i="23"/>
  <c r="BP241" i="23"/>
  <c r="BO241" i="23"/>
  <c r="BN241" i="23"/>
  <c r="BM241" i="23"/>
  <c r="BL241" i="23"/>
  <c r="BK241" i="23"/>
  <c r="BJ241" i="23"/>
  <c r="BI241" i="23"/>
  <c r="BH241" i="23"/>
  <c r="BG241" i="23"/>
  <c r="BF241" i="23"/>
  <c r="BE241" i="23"/>
  <c r="BD241" i="23"/>
  <c r="BC241" i="23"/>
  <c r="BB241" i="23"/>
  <c r="BA241" i="23"/>
  <c r="AZ241" i="23"/>
  <c r="AY241" i="23"/>
  <c r="AO241" i="23"/>
  <c r="AN241" i="23"/>
  <c r="V241" i="23"/>
  <c r="U241" i="23"/>
  <c r="T241" i="23"/>
  <c r="S241" i="23"/>
  <c r="N241" i="23"/>
  <c r="L241" i="23"/>
  <c r="K241" i="23"/>
  <c r="J241" i="23"/>
  <c r="D241" i="23"/>
  <c r="DV236" i="23"/>
  <c r="DU236" i="23"/>
  <c r="DT236" i="23"/>
  <c r="DS236" i="23"/>
  <c r="AM236" i="23" s="1"/>
  <c r="DR236" i="23"/>
  <c r="DQ236" i="23"/>
  <c r="DP236" i="23"/>
  <c r="DO236" i="23"/>
  <c r="DN236" i="23"/>
  <c r="DM236" i="23"/>
  <c r="DL236" i="23"/>
  <c r="DK236" i="23"/>
  <c r="DJ236" i="23"/>
  <c r="DI236" i="23"/>
  <c r="DH236" i="23"/>
  <c r="DG236" i="23"/>
  <c r="DF236" i="23"/>
  <c r="DE236" i="23"/>
  <c r="DD236" i="23"/>
  <c r="DC236" i="23"/>
  <c r="DB236" i="23"/>
  <c r="DA236" i="23"/>
  <c r="CZ236" i="23"/>
  <c r="CY236" i="23"/>
  <c r="CX236" i="23"/>
  <c r="CW236" i="23"/>
  <c r="CV236" i="23"/>
  <c r="CU236" i="23"/>
  <c r="CT236" i="23"/>
  <c r="CS236" i="23"/>
  <c r="CR236" i="23"/>
  <c r="CQ236" i="23"/>
  <c r="CP236" i="23"/>
  <c r="CO236" i="23"/>
  <c r="CN236" i="23"/>
  <c r="CM236" i="23"/>
  <c r="CL236" i="23"/>
  <c r="CK236" i="23"/>
  <c r="CJ236" i="23"/>
  <c r="CI236" i="23"/>
  <c r="CH236" i="23"/>
  <c r="CG236" i="23"/>
  <c r="CF236" i="23"/>
  <c r="CE236" i="23"/>
  <c r="CD236" i="23"/>
  <c r="CC236" i="23"/>
  <c r="CB236" i="23"/>
  <c r="CA236" i="23"/>
  <c r="BZ236" i="23"/>
  <c r="BY236" i="23"/>
  <c r="BX236" i="23"/>
  <c r="BW236" i="23"/>
  <c r="BV236" i="23"/>
  <c r="BU236" i="23"/>
  <c r="BT236" i="23"/>
  <c r="BS236" i="23"/>
  <c r="BR236" i="23"/>
  <c r="BQ236" i="23"/>
  <c r="BP236" i="23"/>
  <c r="BO236" i="23"/>
  <c r="BN236" i="23"/>
  <c r="BM236" i="23"/>
  <c r="BL236" i="23"/>
  <c r="BK236" i="23"/>
  <c r="BJ236" i="23"/>
  <c r="BI236" i="23"/>
  <c r="BH236" i="23"/>
  <c r="BG236" i="23"/>
  <c r="BF236" i="23"/>
  <c r="BE236" i="23"/>
  <c r="BD236" i="23"/>
  <c r="BC236" i="23"/>
  <c r="BB236" i="23"/>
  <c r="BA236" i="23"/>
  <c r="AZ236" i="23"/>
  <c r="AY236" i="23"/>
  <c r="AO236" i="23"/>
  <c r="AN236" i="23"/>
  <c r="AL236" i="23"/>
  <c r="AI236" i="23"/>
  <c r="AH236" i="23"/>
  <c r="V236" i="23"/>
  <c r="U236" i="23"/>
  <c r="T236" i="23"/>
  <c r="S236" i="23"/>
  <c r="N236" i="23"/>
  <c r="L236" i="23"/>
  <c r="K236" i="23"/>
  <c r="J236" i="23"/>
  <c r="D236" i="23"/>
  <c r="DV242" i="23"/>
  <c r="DU242" i="23"/>
  <c r="DT242" i="23"/>
  <c r="DS242" i="23"/>
  <c r="AM242" i="23" s="1"/>
  <c r="DR242" i="23"/>
  <c r="DQ242" i="23"/>
  <c r="DP242" i="23"/>
  <c r="DO242" i="23"/>
  <c r="DN242" i="23"/>
  <c r="DM242" i="23"/>
  <c r="DL242" i="23"/>
  <c r="DK242" i="23"/>
  <c r="DJ242" i="23"/>
  <c r="DI242" i="23"/>
  <c r="DH242" i="23"/>
  <c r="DG242" i="23"/>
  <c r="DF242" i="23"/>
  <c r="DE242" i="23"/>
  <c r="DD242" i="23"/>
  <c r="DC242" i="23"/>
  <c r="DB242" i="23"/>
  <c r="DA242" i="23"/>
  <c r="CZ242" i="23"/>
  <c r="CY242" i="23"/>
  <c r="CX242" i="23"/>
  <c r="CW242" i="23"/>
  <c r="CV242" i="23"/>
  <c r="CU242" i="23"/>
  <c r="CT242" i="23"/>
  <c r="CS242" i="23"/>
  <c r="CR242" i="23"/>
  <c r="CQ242" i="23"/>
  <c r="CP242" i="23"/>
  <c r="CO242" i="23"/>
  <c r="CN242" i="23"/>
  <c r="CM242" i="23"/>
  <c r="CL242" i="23"/>
  <c r="CK242" i="23"/>
  <c r="CJ242" i="23"/>
  <c r="CI242" i="23"/>
  <c r="CH242" i="23"/>
  <c r="CG242" i="23"/>
  <c r="CF242" i="23"/>
  <c r="CE242" i="23"/>
  <c r="CD242" i="23"/>
  <c r="CC242" i="23"/>
  <c r="CB242" i="23"/>
  <c r="CA242" i="23"/>
  <c r="BZ242" i="23"/>
  <c r="BY242" i="23"/>
  <c r="BX242" i="23"/>
  <c r="BW242" i="23"/>
  <c r="BV242" i="23"/>
  <c r="BU242" i="23"/>
  <c r="BT242" i="23"/>
  <c r="BS242" i="23"/>
  <c r="BR242" i="23"/>
  <c r="BQ242" i="23"/>
  <c r="BP242" i="23"/>
  <c r="BO242" i="23"/>
  <c r="BN242" i="23"/>
  <c r="BM242" i="23"/>
  <c r="BL242" i="23"/>
  <c r="BK242" i="23"/>
  <c r="BJ242" i="23"/>
  <c r="BI242" i="23"/>
  <c r="BH242" i="23"/>
  <c r="BG242" i="23"/>
  <c r="BF242" i="23"/>
  <c r="BE242" i="23"/>
  <c r="BD242" i="23"/>
  <c r="BC242" i="23"/>
  <c r="BB242" i="23"/>
  <c r="BA242" i="23"/>
  <c r="AZ242" i="23"/>
  <c r="AY242" i="23"/>
  <c r="AO242" i="23"/>
  <c r="AN242" i="23"/>
  <c r="V242" i="23"/>
  <c r="U242" i="23"/>
  <c r="T242" i="23"/>
  <c r="S242" i="23"/>
  <c r="N242" i="23"/>
  <c r="L242" i="23"/>
  <c r="K242" i="23"/>
  <c r="J242" i="23"/>
  <c r="D242" i="23"/>
  <c r="DV239" i="23"/>
  <c r="DU239" i="23"/>
  <c r="DT239" i="23"/>
  <c r="DS239" i="23"/>
  <c r="AM239" i="23" s="1"/>
  <c r="DR239" i="23"/>
  <c r="DQ239" i="23"/>
  <c r="DP239" i="23"/>
  <c r="DO239" i="23"/>
  <c r="DN239" i="23"/>
  <c r="DM239" i="23"/>
  <c r="DL239" i="23"/>
  <c r="DK239" i="23"/>
  <c r="DJ239" i="23"/>
  <c r="DI239" i="23"/>
  <c r="DH239" i="23"/>
  <c r="DG239" i="23"/>
  <c r="DF239" i="23"/>
  <c r="DE239" i="23"/>
  <c r="DD239" i="23"/>
  <c r="DC239" i="23"/>
  <c r="DB239" i="23"/>
  <c r="DA239" i="23"/>
  <c r="CZ239" i="23"/>
  <c r="CY239" i="23"/>
  <c r="CX239" i="23"/>
  <c r="CW239" i="23"/>
  <c r="CV239" i="23"/>
  <c r="CU239" i="23"/>
  <c r="CT239" i="23"/>
  <c r="CS239" i="23"/>
  <c r="CR239" i="23"/>
  <c r="CQ239" i="23"/>
  <c r="CP239" i="23"/>
  <c r="CO239" i="23"/>
  <c r="CN239" i="23"/>
  <c r="CM239" i="23"/>
  <c r="CL239" i="23"/>
  <c r="CK239" i="23"/>
  <c r="CJ239" i="23"/>
  <c r="CI239" i="23"/>
  <c r="CH239" i="23"/>
  <c r="CG239" i="23"/>
  <c r="CF239" i="23"/>
  <c r="CE239" i="23"/>
  <c r="CD239" i="23"/>
  <c r="CC239" i="23"/>
  <c r="CB239" i="23"/>
  <c r="CA239" i="23"/>
  <c r="BZ239" i="23"/>
  <c r="BY239" i="23"/>
  <c r="BX239" i="23"/>
  <c r="BW239" i="23"/>
  <c r="BV239" i="23"/>
  <c r="BU239" i="23"/>
  <c r="BT239" i="23"/>
  <c r="BS239" i="23"/>
  <c r="BR239" i="23"/>
  <c r="BQ239" i="23"/>
  <c r="BP239" i="23"/>
  <c r="BO239" i="23"/>
  <c r="BN239" i="23"/>
  <c r="BM239" i="23"/>
  <c r="BL239" i="23"/>
  <c r="BK239" i="23"/>
  <c r="BJ239" i="23"/>
  <c r="BI239" i="23"/>
  <c r="BH239" i="23"/>
  <c r="BG239" i="23"/>
  <c r="BF239" i="23"/>
  <c r="BE239" i="23"/>
  <c r="BD239" i="23"/>
  <c r="BC239" i="23"/>
  <c r="BB239" i="23"/>
  <c r="BA239" i="23"/>
  <c r="AZ239" i="23"/>
  <c r="AY239" i="23"/>
  <c r="AX239" i="23"/>
  <c r="AW239" i="23"/>
  <c r="AV239" i="23"/>
  <c r="AU239" i="23"/>
  <c r="AT239" i="23"/>
  <c r="AS239" i="23"/>
  <c r="AR239" i="23"/>
  <c r="AQ239" i="23"/>
  <c r="AP239" i="23"/>
  <c r="AO239" i="23"/>
  <c r="AN239" i="23"/>
  <c r="AL239" i="23"/>
  <c r="AK239" i="23"/>
  <c r="AJ239" i="23"/>
  <c r="AI239" i="23"/>
  <c r="AH239" i="23"/>
  <c r="AG239" i="23"/>
  <c r="AF239" i="23"/>
  <c r="AE239" i="23"/>
  <c r="AD239" i="23"/>
  <c r="AC239" i="23"/>
  <c r="AB239" i="23"/>
  <c r="AA239" i="23"/>
  <c r="Z239" i="23"/>
  <c r="Y239" i="23"/>
  <c r="X239" i="23"/>
  <c r="W239" i="23"/>
  <c r="V239" i="23"/>
  <c r="U239" i="23"/>
  <c r="T239" i="23"/>
  <c r="S239" i="23"/>
  <c r="R239" i="23"/>
  <c r="Q239" i="23"/>
  <c r="P239" i="23"/>
  <c r="O239" i="23"/>
  <c r="N239" i="23"/>
  <c r="L239" i="23"/>
  <c r="K239" i="23"/>
  <c r="J239" i="23"/>
  <c r="D239" i="23"/>
  <c r="DV237" i="23"/>
  <c r="DU237" i="23"/>
  <c r="DT237" i="23"/>
  <c r="DS237" i="23"/>
  <c r="AM237" i="23" s="1"/>
  <c r="DR237" i="23"/>
  <c r="DQ237" i="23"/>
  <c r="DP237" i="23"/>
  <c r="DO237" i="23"/>
  <c r="DN237" i="23"/>
  <c r="DM237" i="23"/>
  <c r="DL237" i="23"/>
  <c r="DK237" i="23"/>
  <c r="DJ237" i="23"/>
  <c r="DI237" i="23"/>
  <c r="DH237" i="23"/>
  <c r="DG237" i="23"/>
  <c r="DF237" i="23"/>
  <c r="DE237" i="23"/>
  <c r="DD237" i="23"/>
  <c r="DC237" i="23"/>
  <c r="DB237" i="23"/>
  <c r="DA237" i="23"/>
  <c r="CZ237" i="23"/>
  <c r="CY237" i="23"/>
  <c r="CX237" i="23"/>
  <c r="CW237" i="23"/>
  <c r="CV237" i="23"/>
  <c r="CU237" i="23"/>
  <c r="CT237" i="23"/>
  <c r="CS237" i="23"/>
  <c r="CR237" i="23"/>
  <c r="CQ237" i="23"/>
  <c r="CP237" i="23"/>
  <c r="CO237" i="23"/>
  <c r="CN237" i="23"/>
  <c r="CM237" i="23"/>
  <c r="CL237" i="23"/>
  <c r="CK237" i="23"/>
  <c r="CJ237" i="23"/>
  <c r="CI237" i="23"/>
  <c r="CH237" i="23"/>
  <c r="CG237" i="23"/>
  <c r="CF237" i="23"/>
  <c r="CE237" i="23"/>
  <c r="CD237" i="23"/>
  <c r="CC237" i="23"/>
  <c r="CB237" i="23"/>
  <c r="CA237" i="23"/>
  <c r="BZ237" i="23"/>
  <c r="BY237" i="23"/>
  <c r="BX237" i="23"/>
  <c r="BW237" i="23"/>
  <c r="BV237" i="23"/>
  <c r="BU237" i="23"/>
  <c r="BT237" i="23"/>
  <c r="BS237" i="23"/>
  <c r="BR237" i="23"/>
  <c r="BQ237" i="23"/>
  <c r="BP237" i="23"/>
  <c r="BO237" i="23"/>
  <c r="BN237" i="23"/>
  <c r="BM237" i="23"/>
  <c r="BL237" i="23"/>
  <c r="BK237" i="23"/>
  <c r="BJ237" i="23"/>
  <c r="BI237" i="23"/>
  <c r="BH237" i="23"/>
  <c r="BG237" i="23"/>
  <c r="BF237" i="23"/>
  <c r="BE237" i="23"/>
  <c r="BD237" i="23"/>
  <c r="BC237" i="23"/>
  <c r="BB237" i="23"/>
  <c r="BA237" i="23"/>
  <c r="AZ237" i="23"/>
  <c r="AY237" i="23"/>
  <c r="AO237" i="23"/>
  <c r="AN237" i="23"/>
  <c r="V237" i="23"/>
  <c r="U237" i="23"/>
  <c r="T237" i="23"/>
  <c r="S237" i="23"/>
  <c r="N237" i="23"/>
  <c r="L237" i="23"/>
  <c r="K237" i="23"/>
  <c r="J237" i="23"/>
  <c r="D237" i="23"/>
  <c r="DV224" i="23"/>
  <c r="DU224" i="23"/>
  <c r="DT224" i="23"/>
  <c r="DS224" i="23"/>
  <c r="AM224" i="23" s="1"/>
  <c r="DR224" i="23"/>
  <c r="DQ224" i="23"/>
  <c r="DP224" i="23"/>
  <c r="DO224" i="23"/>
  <c r="DN224" i="23"/>
  <c r="DM224" i="23"/>
  <c r="DL224" i="23"/>
  <c r="DK224" i="23"/>
  <c r="DJ224" i="23"/>
  <c r="DI224" i="23"/>
  <c r="DH224" i="23"/>
  <c r="DG224" i="23"/>
  <c r="DF224" i="23"/>
  <c r="DE224" i="23"/>
  <c r="DD224" i="23"/>
  <c r="DC224" i="23"/>
  <c r="DB224" i="23"/>
  <c r="DA224" i="23"/>
  <c r="CZ224" i="23"/>
  <c r="CY224" i="23"/>
  <c r="CX224" i="23"/>
  <c r="CW224" i="23"/>
  <c r="CV224" i="23"/>
  <c r="CU224" i="23"/>
  <c r="CT224" i="23"/>
  <c r="CS224" i="23"/>
  <c r="CR224" i="23"/>
  <c r="CQ224" i="23"/>
  <c r="CP224" i="23"/>
  <c r="CO224" i="23"/>
  <c r="CN224" i="23"/>
  <c r="CM224" i="23"/>
  <c r="CL224" i="23"/>
  <c r="CK224" i="23"/>
  <c r="CJ224" i="23"/>
  <c r="CI224" i="23"/>
  <c r="CH224" i="23"/>
  <c r="CG224" i="23"/>
  <c r="CF224" i="23"/>
  <c r="CE224" i="23"/>
  <c r="CD224" i="23"/>
  <c r="CC224" i="23"/>
  <c r="CB224" i="23"/>
  <c r="CA224" i="23"/>
  <c r="BZ224" i="23"/>
  <c r="BY224" i="23"/>
  <c r="BX224" i="23"/>
  <c r="BW224" i="23"/>
  <c r="BV224" i="23"/>
  <c r="BU224" i="23"/>
  <c r="BT224" i="23"/>
  <c r="BS224" i="23"/>
  <c r="BR224" i="23"/>
  <c r="BQ224" i="23"/>
  <c r="BP224" i="23"/>
  <c r="BO224" i="23"/>
  <c r="BN224" i="23"/>
  <c r="BM224" i="23"/>
  <c r="BL224" i="23"/>
  <c r="BK224" i="23"/>
  <c r="BJ224" i="23"/>
  <c r="BI224" i="23"/>
  <c r="BH224" i="23"/>
  <c r="BG224" i="23"/>
  <c r="BF224" i="23"/>
  <c r="BE224" i="23"/>
  <c r="BD224" i="23"/>
  <c r="BC224" i="23"/>
  <c r="BB224" i="23"/>
  <c r="BA224" i="23"/>
  <c r="AZ224" i="23"/>
  <c r="AY224" i="23"/>
  <c r="AO224" i="23"/>
  <c r="AK224" i="23"/>
  <c r="AJ224" i="23"/>
  <c r="V224" i="23"/>
  <c r="U224" i="23"/>
  <c r="T224" i="23"/>
  <c r="S224" i="23"/>
  <c r="R224" i="23"/>
  <c r="N224" i="23"/>
  <c r="L224" i="23"/>
  <c r="K224" i="23"/>
  <c r="J224" i="23"/>
  <c r="D224" i="23"/>
  <c r="DV227" i="23"/>
  <c r="DU227" i="23"/>
  <c r="DT227" i="23"/>
  <c r="DS227" i="23"/>
  <c r="AM227" i="23" s="1"/>
  <c r="DR227" i="23"/>
  <c r="DQ227" i="23"/>
  <c r="DP227" i="23"/>
  <c r="DO227" i="23"/>
  <c r="DN227" i="23"/>
  <c r="DM227" i="23"/>
  <c r="DL227" i="23"/>
  <c r="DK227" i="23"/>
  <c r="DJ227" i="23"/>
  <c r="DI227" i="23"/>
  <c r="DH227" i="23"/>
  <c r="DG227" i="23"/>
  <c r="DF227" i="23"/>
  <c r="DE227" i="23"/>
  <c r="DD227" i="23"/>
  <c r="DC227" i="23"/>
  <c r="DB227" i="23"/>
  <c r="DA227" i="23"/>
  <c r="CZ227" i="23"/>
  <c r="CY227" i="23"/>
  <c r="CX227" i="23"/>
  <c r="CW227" i="23"/>
  <c r="CV227" i="23"/>
  <c r="CU227" i="23"/>
  <c r="CT227" i="23"/>
  <c r="CS227" i="23"/>
  <c r="CR227" i="23"/>
  <c r="CQ227" i="23"/>
  <c r="CP227" i="23"/>
  <c r="CO227" i="23"/>
  <c r="CN227" i="23"/>
  <c r="CM227" i="23"/>
  <c r="CL227" i="23"/>
  <c r="CK227" i="23"/>
  <c r="CJ227" i="23"/>
  <c r="CI227" i="23"/>
  <c r="CH227" i="23"/>
  <c r="CG227" i="23"/>
  <c r="CF227" i="23"/>
  <c r="CE227" i="23"/>
  <c r="CD227" i="23"/>
  <c r="CC227" i="23"/>
  <c r="CB227" i="23"/>
  <c r="CA227" i="23"/>
  <c r="BZ227" i="23"/>
  <c r="BY227" i="23"/>
  <c r="BX227" i="23"/>
  <c r="BW227" i="23"/>
  <c r="BV227" i="23"/>
  <c r="BU227" i="23"/>
  <c r="BT227" i="23"/>
  <c r="BS227" i="23"/>
  <c r="BR227" i="23"/>
  <c r="BQ227" i="23"/>
  <c r="BP227" i="23"/>
  <c r="BO227" i="23"/>
  <c r="BN227" i="23"/>
  <c r="BM227" i="23"/>
  <c r="BL227" i="23"/>
  <c r="BK227" i="23"/>
  <c r="BJ227" i="23"/>
  <c r="BI227" i="23"/>
  <c r="BH227" i="23"/>
  <c r="BG227" i="23"/>
  <c r="BF227" i="23"/>
  <c r="BE227" i="23"/>
  <c r="BD227" i="23"/>
  <c r="BC227" i="23"/>
  <c r="BB227" i="23"/>
  <c r="BA227" i="23"/>
  <c r="AZ227" i="23"/>
  <c r="AY227" i="23"/>
  <c r="AO227" i="23"/>
  <c r="AN227" i="23"/>
  <c r="V227" i="23"/>
  <c r="U227" i="23"/>
  <c r="T227" i="23"/>
  <c r="S227" i="23"/>
  <c r="N227" i="23"/>
  <c r="L227" i="23"/>
  <c r="K227" i="23"/>
  <c r="J227" i="23"/>
  <c r="D227" i="23"/>
  <c r="DV235" i="23"/>
  <c r="DU235" i="23"/>
  <c r="DT235" i="23"/>
  <c r="DS235" i="23"/>
  <c r="DR235" i="23"/>
  <c r="DQ235" i="23"/>
  <c r="DP235" i="23"/>
  <c r="DO235" i="23"/>
  <c r="DN235" i="23"/>
  <c r="DM235" i="23"/>
  <c r="DL235" i="23"/>
  <c r="DK235" i="23"/>
  <c r="DJ235" i="23"/>
  <c r="DI235" i="23"/>
  <c r="DH235" i="23"/>
  <c r="DG235" i="23"/>
  <c r="DF235" i="23"/>
  <c r="DE235" i="23"/>
  <c r="DD235" i="23"/>
  <c r="AM235" i="23" s="1"/>
  <c r="DC235" i="23"/>
  <c r="DB235" i="23"/>
  <c r="DA235" i="23"/>
  <c r="CZ235" i="23"/>
  <c r="CY235" i="23"/>
  <c r="CX235" i="23"/>
  <c r="CW235" i="23"/>
  <c r="CV235" i="23"/>
  <c r="CU235" i="23"/>
  <c r="CT235" i="23"/>
  <c r="CS235" i="23"/>
  <c r="CR235" i="23"/>
  <c r="CQ235" i="23"/>
  <c r="CP235" i="23"/>
  <c r="CO235" i="23"/>
  <c r="CN235" i="23"/>
  <c r="CM235" i="23"/>
  <c r="CL235" i="23"/>
  <c r="CK235" i="23"/>
  <c r="CJ235" i="23"/>
  <c r="CI235" i="23"/>
  <c r="CH235" i="23"/>
  <c r="CG235" i="23"/>
  <c r="CF235" i="23"/>
  <c r="CE235" i="23"/>
  <c r="CD235" i="23"/>
  <c r="CC235" i="23"/>
  <c r="CB235" i="23"/>
  <c r="CA235" i="23"/>
  <c r="BZ235" i="23"/>
  <c r="BY235" i="23"/>
  <c r="BX235" i="23"/>
  <c r="BW235" i="23"/>
  <c r="BV235" i="23"/>
  <c r="BU235" i="23"/>
  <c r="BT235" i="23"/>
  <c r="BS235" i="23"/>
  <c r="BR235" i="23"/>
  <c r="BQ235" i="23"/>
  <c r="BP235" i="23"/>
  <c r="BO235" i="23"/>
  <c r="BN235" i="23"/>
  <c r="BM235" i="23"/>
  <c r="BL235" i="23"/>
  <c r="BK235" i="23"/>
  <c r="BJ235" i="23"/>
  <c r="BI235" i="23"/>
  <c r="BH235" i="23"/>
  <c r="BG235" i="23"/>
  <c r="BF235" i="23"/>
  <c r="BE235" i="23"/>
  <c r="BD235" i="23"/>
  <c r="BC235" i="23"/>
  <c r="BB235" i="23"/>
  <c r="BA235" i="23"/>
  <c r="AZ235" i="23"/>
  <c r="AY235" i="23"/>
  <c r="AO235" i="23"/>
  <c r="AN235" i="23"/>
  <c r="AH235" i="23"/>
  <c r="V235" i="23"/>
  <c r="U235" i="23"/>
  <c r="T235" i="23"/>
  <c r="S235" i="23"/>
  <c r="N235" i="23"/>
  <c r="L235" i="23"/>
  <c r="K235" i="23"/>
  <c r="J235" i="23"/>
  <c r="D235" i="23"/>
  <c r="DV234" i="23"/>
  <c r="DU234" i="23"/>
  <c r="DT234" i="23"/>
  <c r="DS234" i="23"/>
  <c r="DR234" i="23"/>
  <c r="DQ234" i="23"/>
  <c r="DP234" i="23"/>
  <c r="DO234" i="23"/>
  <c r="DN234" i="23"/>
  <c r="DM234" i="23"/>
  <c r="DL234" i="23"/>
  <c r="DK234" i="23"/>
  <c r="DJ234" i="23"/>
  <c r="DI234" i="23"/>
  <c r="DH234" i="23"/>
  <c r="DG234" i="23"/>
  <c r="DF234" i="23"/>
  <c r="DE234" i="23"/>
  <c r="DD234" i="23"/>
  <c r="DC234" i="23"/>
  <c r="DB234" i="23"/>
  <c r="DA234" i="23"/>
  <c r="CZ234" i="23"/>
  <c r="CY234" i="23"/>
  <c r="CX234" i="23"/>
  <c r="CW234" i="23"/>
  <c r="CV234" i="23"/>
  <c r="CU234" i="23"/>
  <c r="CT234" i="23"/>
  <c r="CS234" i="23"/>
  <c r="CR234" i="23"/>
  <c r="CQ234" i="23"/>
  <c r="CP234" i="23"/>
  <c r="CO234" i="23"/>
  <c r="CN234" i="23"/>
  <c r="CM234" i="23"/>
  <c r="CL234" i="23"/>
  <c r="CK234" i="23"/>
  <c r="CJ234" i="23"/>
  <c r="CI234" i="23"/>
  <c r="CH234" i="23"/>
  <c r="CG234" i="23"/>
  <c r="CF234" i="23"/>
  <c r="CE234" i="23"/>
  <c r="CD234" i="23"/>
  <c r="CC234" i="23"/>
  <c r="CB234" i="23"/>
  <c r="CA234" i="23"/>
  <c r="BZ234" i="23"/>
  <c r="BY234" i="23"/>
  <c r="BX234" i="23"/>
  <c r="BW234" i="23"/>
  <c r="BV234" i="23"/>
  <c r="BU234" i="23"/>
  <c r="BT234" i="23"/>
  <c r="BS234" i="23"/>
  <c r="BR234" i="23"/>
  <c r="BQ234" i="23"/>
  <c r="BP234" i="23"/>
  <c r="BO234" i="23"/>
  <c r="BN234" i="23"/>
  <c r="BM234" i="23"/>
  <c r="BL234" i="23"/>
  <c r="BK234" i="23"/>
  <c r="BJ234" i="23"/>
  <c r="BI234" i="23"/>
  <c r="BH234" i="23"/>
  <c r="BG234" i="23"/>
  <c r="BF234" i="23"/>
  <c r="BE234" i="23"/>
  <c r="BD234" i="23"/>
  <c r="BC234" i="23"/>
  <c r="BB234" i="23"/>
  <c r="BA234" i="23"/>
  <c r="AZ234" i="23"/>
  <c r="AY234" i="23"/>
  <c r="AO234" i="23"/>
  <c r="AM234" i="23"/>
  <c r="AK234" i="23"/>
  <c r="AJ234" i="23"/>
  <c r="V234" i="23"/>
  <c r="U234" i="23"/>
  <c r="T234" i="23"/>
  <c r="S234" i="23"/>
  <c r="R234" i="23"/>
  <c r="N234" i="23"/>
  <c r="L234" i="23"/>
  <c r="K234" i="23"/>
  <c r="J234" i="23"/>
  <c r="D234" i="23"/>
  <c r="DV233" i="23"/>
  <c r="DU233" i="23"/>
  <c r="DT233" i="23"/>
  <c r="DS233" i="23"/>
  <c r="DR233" i="23"/>
  <c r="DQ233" i="23"/>
  <c r="DP233" i="23"/>
  <c r="DO233" i="23"/>
  <c r="DN233" i="23"/>
  <c r="DM233" i="23"/>
  <c r="DL233" i="23"/>
  <c r="DK233" i="23"/>
  <c r="DJ233" i="23"/>
  <c r="DI233" i="23"/>
  <c r="DH233" i="23"/>
  <c r="DG233" i="23"/>
  <c r="DF233" i="23"/>
  <c r="DE233" i="23"/>
  <c r="DD233" i="23"/>
  <c r="DC233" i="23"/>
  <c r="DB233" i="23"/>
  <c r="DA233" i="23"/>
  <c r="CZ233" i="23"/>
  <c r="CY233" i="23"/>
  <c r="CX233" i="23"/>
  <c r="CW233" i="23"/>
  <c r="CV233" i="23"/>
  <c r="CU233" i="23"/>
  <c r="CT233" i="23"/>
  <c r="CS233" i="23"/>
  <c r="CR233" i="23"/>
  <c r="CQ233" i="23"/>
  <c r="CP233" i="23"/>
  <c r="CO233" i="23"/>
  <c r="CN233" i="23"/>
  <c r="CM233" i="23"/>
  <c r="CL233" i="23"/>
  <c r="CK233" i="23"/>
  <c r="CJ233" i="23"/>
  <c r="CI233" i="23"/>
  <c r="CH233" i="23"/>
  <c r="CG233" i="23"/>
  <c r="CF233" i="23"/>
  <c r="CE233" i="23"/>
  <c r="CD233" i="23"/>
  <c r="CC233" i="23"/>
  <c r="CB233" i="23"/>
  <c r="CA233" i="23"/>
  <c r="BZ233" i="23"/>
  <c r="BY233" i="23"/>
  <c r="BX233" i="23"/>
  <c r="BW233" i="23"/>
  <c r="BV233" i="23"/>
  <c r="BU233" i="23"/>
  <c r="BT233" i="23"/>
  <c r="BS233" i="23"/>
  <c r="BR233" i="23"/>
  <c r="BQ233" i="23"/>
  <c r="BP233" i="23"/>
  <c r="BO233" i="23"/>
  <c r="BN233" i="23"/>
  <c r="BM233" i="23"/>
  <c r="BL233" i="23"/>
  <c r="BK233" i="23"/>
  <c r="BJ233" i="23"/>
  <c r="BI233" i="23"/>
  <c r="BH233" i="23"/>
  <c r="BG233" i="23"/>
  <c r="BF233" i="23"/>
  <c r="BE233" i="23"/>
  <c r="BD233" i="23"/>
  <c r="BC233" i="23"/>
  <c r="BB233" i="23"/>
  <c r="BA233" i="23"/>
  <c r="AZ233" i="23"/>
  <c r="AY233" i="23"/>
  <c r="AX233" i="23"/>
  <c r="AW233" i="23"/>
  <c r="AV233" i="23"/>
  <c r="AU233" i="23"/>
  <c r="AT233" i="23"/>
  <c r="AS233" i="23"/>
  <c r="AR233" i="23"/>
  <c r="AQ233" i="23"/>
  <c r="AP233" i="23"/>
  <c r="AO233" i="23"/>
  <c r="AN233" i="23"/>
  <c r="AM233" i="23"/>
  <c r="AL233" i="23"/>
  <c r="AK233" i="23"/>
  <c r="AJ233" i="23"/>
  <c r="AI233" i="23"/>
  <c r="AH233" i="23"/>
  <c r="AG233" i="23"/>
  <c r="AF233" i="23"/>
  <c r="AE233" i="23"/>
  <c r="AD233" i="23"/>
  <c r="AC233" i="23"/>
  <c r="AB233" i="23"/>
  <c r="AA233" i="23"/>
  <c r="Z233" i="23"/>
  <c r="Y233" i="23"/>
  <c r="X233" i="23"/>
  <c r="W233" i="23"/>
  <c r="V233" i="23"/>
  <c r="U233" i="23"/>
  <c r="T233" i="23"/>
  <c r="S233" i="23"/>
  <c r="R233" i="23"/>
  <c r="Q233" i="23"/>
  <c r="P233" i="23"/>
  <c r="O233" i="23"/>
  <c r="N233" i="23"/>
  <c r="L233" i="23"/>
  <c r="K233" i="23"/>
  <c r="J233" i="23"/>
  <c r="D233" i="23"/>
  <c r="DV240" i="23"/>
  <c r="DU240" i="23"/>
  <c r="DT240" i="23"/>
  <c r="DS240" i="23"/>
  <c r="AM240" i="23" s="1"/>
  <c r="DR240" i="23"/>
  <c r="DQ240" i="23"/>
  <c r="DP240" i="23"/>
  <c r="DO240" i="23"/>
  <c r="DN240" i="23"/>
  <c r="DM240" i="23"/>
  <c r="DL240" i="23"/>
  <c r="DK240" i="23"/>
  <c r="DJ240" i="23"/>
  <c r="DI240" i="23"/>
  <c r="DH240" i="23"/>
  <c r="DG240" i="23"/>
  <c r="DF240" i="23"/>
  <c r="DE240" i="23"/>
  <c r="DD240" i="23"/>
  <c r="DC240" i="23"/>
  <c r="DB240" i="23"/>
  <c r="DA240" i="23"/>
  <c r="CZ240" i="23"/>
  <c r="CY240" i="23"/>
  <c r="CX240" i="23"/>
  <c r="CW240" i="23"/>
  <c r="CV240" i="23"/>
  <c r="CU240" i="23"/>
  <c r="CT240" i="23"/>
  <c r="CS240" i="23"/>
  <c r="CR240" i="23"/>
  <c r="CQ240" i="23"/>
  <c r="CP240" i="23"/>
  <c r="CO240" i="23"/>
  <c r="CN240" i="23"/>
  <c r="CM240" i="23"/>
  <c r="CL240" i="23"/>
  <c r="CK240" i="23"/>
  <c r="CJ240" i="23"/>
  <c r="CI240" i="23"/>
  <c r="CH240" i="23"/>
  <c r="CG240" i="23"/>
  <c r="CF240" i="23"/>
  <c r="CE240" i="23"/>
  <c r="CD240" i="23"/>
  <c r="CC240" i="23"/>
  <c r="CB240" i="23"/>
  <c r="CA240" i="23"/>
  <c r="BZ240" i="23"/>
  <c r="BY240" i="23"/>
  <c r="BX240" i="23"/>
  <c r="BW240" i="23"/>
  <c r="BV240" i="23"/>
  <c r="BU240" i="23"/>
  <c r="BT240" i="23"/>
  <c r="BS240" i="23"/>
  <c r="BR240" i="23"/>
  <c r="BQ240" i="23"/>
  <c r="BP240" i="23"/>
  <c r="BO240" i="23"/>
  <c r="BN240" i="23"/>
  <c r="BM240" i="23"/>
  <c r="BL240" i="23"/>
  <c r="BK240" i="23"/>
  <c r="BJ240" i="23"/>
  <c r="BI240" i="23"/>
  <c r="BH240" i="23"/>
  <c r="BG240" i="23"/>
  <c r="BF240" i="23"/>
  <c r="BE240" i="23"/>
  <c r="BD240" i="23"/>
  <c r="BC240" i="23"/>
  <c r="BB240" i="23"/>
  <c r="BA240" i="23"/>
  <c r="AZ240" i="23"/>
  <c r="AY240" i="23"/>
  <c r="AO240" i="23"/>
  <c r="AN240" i="23"/>
  <c r="V240" i="23"/>
  <c r="U240" i="23"/>
  <c r="T240" i="23"/>
  <c r="S240" i="23"/>
  <c r="N240" i="23"/>
  <c r="L240" i="23"/>
  <c r="K240" i="23"/>
  <c r="J240" i="23"/>
  <c r="D240" i="23"/>
  <c r="DV230" i="23"/>
  <c r="DU230" i="23"/>
  <c r="DT230" i="23"/>
  <c r="DS230" i="23"/>
  <c r="DR230" i="23"/>
  <c r="DQ230" i="23"/>
  <c r="DP230" i="23"/>
  <c r="DO230" i="23"/>
  <c r="DN230" i="23"/>
  <c r="DM230" i="23"/>
  <c r="DL230" i="23"/>
  <c r="DK230" i="23"/>
  <c r="DJ230" i="23"/>
  <c r="DI230" i="23"/>
  <c r="DH230" i="23"/>
  <c r="DG230" i="23"/>
  <c r="DF230" i="23"/>
  <c r="DE230" i="23"/>
  <c r="DD230" i="23"/>
  <c r="AM230" i="23" s="1"/>
  <c r="DC230" i="23"/>
  <c r="DB230" i="23"/>
  <c r="DA230" i="23"/>
  <c r="CZ230" i="23"/>
  <c r="CY230" i="23"/>
  <c r="CX230" i="23"/>
  <c r="CW230" i="23"/>
  <c r="CV230" i="23"/>
  <c r="CU230" i="23"/>
  <c r="CT230" i="23"/>
  <c r="CS230" i="23"/>
  <c r="CR230" i="23"/>
  <c r="CQ230" i="23"/>
  <c r="CP230" i="23"/>
  <c r="CO230" i="23"/>
  <c r="CN230" i="23"/>
  <c r="CM230" i="23"/>
  <c r="CL230" i="23"/>
  <c r="CK230" i="23"/>
  <c r="CJ230" i="23"/>
  <c r="CI230" i="23"/>
  <c r="CH230" i="23"/>
  <c r="CG230" i="23"/>
  <c r="CF230" i="23"/>
  <c r="CE230" i="23"/>
  <c r="CD230" i="23"/>
  <c r="CC230" i="23"/>
  <c r="CB230" i="23"/>
  <c r="CA230" i="23"/>
  <c r="BZ230" i="23"/>
  <c r="BY230" i="23"/>
  <c r="BX230" i="23"/>
  <c r="BW230" i="23"/>
  <c r="BV230" i="23"/>
  <c r="BU230" i="23"/>
  <c r="BT230" i="23"/>
  <c r="BS230" i="23"/>
  <c r="BR230" i="23"/>
  <c r="BQ230" i="23"/>
  <c r="BP230" i="23"/>
  <c r="BO230" i="23"/>
  <c r="BN230" i="23"/>
  <c r="BM230" i="23"/>
  <c r="BL230" i="23"/>
  <c r="BK230" i="23"/>
  <c r="BJ230" i="23"/>
  <c r="BI230" i="23"/>
  <c r="BH230" i="23"/>
  <c r="BG230" i="23"/>
  <c r="BF230" i="23"/>
  <c r="BE230" i="23"/>
  <c r="BD230" i="23"/>
  <c r="BC230" i="23"/>
  <c r="BB230" i="23"/>
  <c r="BA230" i="23"/>
  <c r="AZ230" i="23"/>
  <c r="AY230" i="23"/>
  <c r="AO230" i="23"/>
  <c r="AN230" i="23"/>
  <c r="V230" i="23"/>
  <c r="U230" i="23"/>
  <c r="T230" i="23"/>
  <c r="S230" i="23"/>
  <c r="N230" i="23"/>
  <c r="L230" i="23"/>
  <c r="K230" i="23"/>
  <c r="J230" i="23"/>
  <c r="D230" i="23"/>
  <c r="DV231" i="23"/>
  <c r="DU231" i="23"/>
  <c r="DT231" i="23"/>
  <c r="DS231" i="23"/>
  <c r="DR231" i="23"/>
  <c r="DQ231" i="23"/>
  <c r="DP231" i="23"/>
  <c r="DO231" i="23"/>
  <c r="DN231" i="23"/>
  <c r="DM231" i="23"/>
  <c r="DL231" i="23"/>
  <c r="DK231" i="23"/>
  <c r="DJ231" i="23"/>
  <c r="DI231" i="23"/>
  <c r="DH231" i="23"/>
  <c r="DG231" i="23"/>
  <c r="DF231" i="23"/>
  <c r="DE231" i="23"/>
  <c r="DD231" i="23"/>
  <c r="DC231" i="23"/>
  <c r="DB231" i="23"/>
  <c r="DA231" i="23"/>
  <c r="CZ231" i="23"/>
  <c r="CY231" i="23"/>
  <c r="CX231" i="23"/>
  <c r="CW231" i="23"/>
  <c r="CV231" i="23"/>
  <c r="CU231" i="23"/>
  <c r="CT231" i="23"/>
  <c r="CS231" i="23"/>
  <c r="CR231" i="23"/>
  <c r="CQ231" i="23"/>
  <c r="CP231" i="23"/>
  <c r="CO231" i="23"/>
  <c r="CN231" i="23"/>
  <c r="CM231" i="23"/>
  <c r="CL231" i="23"/>
  <c r="CK231" i="23"/>
  <c r="CJ231" i="23"/>
  <c r="CI231" i="23"/>
  <c r="CH231" i="23"/>
  <c r="CG231" i="23"/>
  <c r="CF231" i="23"/>
  <c r="CE231" i="23"/>
  <c r="CD231" i="23"/>
  <c r="CC231" i="23"/>
  <c r="CB231" i="23"/>
  <c r="CA231" i="23"/>
  <c r="BZ231" i="23"/>
  <c r="BY231" i="23"/>
  <c r="BX231" i="23"/>
  <c r="BW231" i="23"/>
  <c r="BV231" i="23"/>
  <c r="BU231" i="23"/>
  <c r="BT231" i="23"/>
  <c r="BS231" i="23"/>
  <c r="BR231" i="23"/>
  <c r="BQ231" i="23"/>
  <c r="BP231" i="23"/>
  <c r="BO231" i="23"/>
  <c r="BN231" i="23"/>
  <c r="BM231" i="23"/>
  <c r="BL231" i="23"/>
  <c r="BK231" i="23"/>
  <c r="BJ231" i="23"/>
  <c r="BI231" i="23"/>
  <c r="BH231" i="23"/>
  <c r="BG231" i="23"/>
  <c r="BF231" i="23"/>
  <c r="BE231" i="23"/>
  <c r="BD231" i="23"/>
  <c r="BC231" i="23"/>
  <c r="BB231" i="23"/>
  <c r="BA231" i="23"/>
  <c r="AZ231" i="23"/>
  <c r="AY231" i="23"/>
  <c r="AX231" i="23"/>
  <c r="AW231" i="23"/>
  <c r="AV231" i="23"/>
  <c r="AU231" i="23"/>
  <c r="AT231" i="23"/>
  <c r="AS231" i="23"/>
  <c r="AR231" i="23"/>
  <c r="AQ231" i="23"/>
  <c r="AP231" i="23"/>
  <c r="AO231" i="23"/>
  <c r="AN231" i="23"/>
  <c r="AM231" i="23"/>
  <c r="AL231" i="23"/>
  <c r="AK231" i="23"/>
  <c r="AJ231" i="23"/>
  <c r="AI231" i="23"/>
  <c r="AH231" i="23"/>
  <c r="AG231" i="23"/>
  <c r="AF231" i="23"/>
  <c r="AE231" i="23"/>
  <c r="AD231" i="23"/>
  <c r="AC231" i="23"/>
  <c r="AB231" i="23"/>
  <c r="AA231" i="23"/>
  <c r="Z231" i="23"/>
  <c r="Y231" i="23"/>
  <c r="X231" i="23"/>
  <c r="W231" i="23"/>
  <c r="V231" i="23"/>
  <c r="U231" i="23"/>
  <c r="T231" i="23"/>
  <c r="S231" i="23"/>
  <c r="R231" i="23"/>
  <c r="Q231" i="23"/>
  <c r="O231" i="23"/>
  <c r="N231" i="23"/>
  <c r="L231" i="23"/>
  <c r="K231" i="23"/>
  <c r="J231" i="23"/>
  <c r="D231" i="23"/>
  <c r="DV226" i="23"/>
  <c r="DU226" i="23"/>
  <c r="DT226" i="23"/>
  <c r="DS226" i="23"/>
  <c r="AM226" i="23" s="1"/>
  <c r="DR226" i="23"/>
  <c r="DQ226" i="23"/>
  <c r="DP226" i="23"/>
  <c r="DO226" i="23"/>
  <c r="DN226" i="23"/>
  <c r="DM226" i="23"/>
  <c r="DL226" i="23"/>
  <c r="DK226" i="23"/>
  <c r="DJ226" i="23"/>
  <c r="DI226" i="23"/>
  <c r="DH226" i="23"/>
  <c r="DG226" i="23"/>
  <c r="DF226" i="23"/>
  <c r="DE226" i="23"/>
  <c r="DD226" i="23"/>
  <c r="DC226" i="23"/>
  <c r="DB226" i="23"/>
  <c r="DA226" i="23"/>
  <c r="CZ226" i="23"/>
  <c r="CY226" i="23"/>
  <c r="CX226" i="23"/>
  <c r="CW226" i="23"/>
  <c r="CV226" i="23"/>
  <c r="CU226" i="23"/>
  <c r="CT226" i="23"/>
  <c r="CS226" i="23"/>
  <c r="CR226" i="23"/>
  <c r="CQ226" i="23"/>
  <c r="CP226" i="23"/>
  <c r="CO226" i="23"/>
  <c r="CN226" i="23"/>
  <c r="CM226" i="23"/>
  <c r="CL226" i="23"/>
  <c r="CK226" i="23"/>
  <c r="CJ226" i="23"/>
  <c r="CI226" i="23"/>
  <c r="CH226" i="23"/>
  <c r="CG226" i="23"/>
  <c r="CF226" i="23"/>
  <c r="CE226" i="23"/>
  <c r="CD226" i="23"/>
  <c r="CC226" i="23"/>
  <c r="CB226" i="23"/>
  <c r="CA226" i="23"/>
  <c r="BZ226" i="23"/>
  <c r="BY226" i="23"/>
  <c r="BX226" i="23"/>
  <c r="BW226" i="23"/>
  <c r="BV226" i="23"/>
  <c r="BU226" i="23"/>
  <c r="BT226" i="23"/>
  <c r="BS226" i="23"/>
  <c r="BR226" i="23"/>
  <c r="BQ226" i="23"/>
  <c r="BP226" i="23"/>
  <c r="BO226" i="23"/>
  <c r="BN226" i="23"/>
  <c r="BM226" i="23"/>
  <c r="BL226" i="23"/>
  <c r="BK226" i="23"/>
  <c r="BJ226" i="23"/>
  <c r="BI226" i="23"/>
  <c r="BH226" i="23"/>
  <c r="BG226" i="23"/>
  <c r="BF226" i="23"/>
  <c r="BE226" i="23"/>
  <c r="BD226" i="23"/>
  <c r="BC226" i="23"/>
  <c r="BB226" i="23"/>
  <c r="BA226" i="23"/>
  <c r="AZ226" i="23"/>
  <c r="AY226" i="23"/>
  <c r="AK226" i="23"/>
  <c r="AJ226" i="23"/>
  <c r="V226" i="23"/>
  <c r="U226" i="23"/>
  <c r="T226" i="23"/>
  <c r="S226" i="23"/>
  <c r="R226" i="23"/>
  <c r="N226" i="23"/>
  <c r="L226" i="23"/>
  <c r="K226" i="23"/>
  <c r="J226" i="23"/>
  <c r="D226" i="23"/>
  <c r="DV229" i="23"/>
  <c r="DU229" i="23"/>
  <c r="DT229" i="23"/>
  <c r="DS229" i="23"/>
  <c r="AM229" i="23" s="1"/>
  <c r="DR229" i="23"/>
  <c r="DQ229" i="23"/>
  <c r="DP229" i="23"/>
  <c r="DO229" i="23"/>
  <c r="DN229" i="23"/>
  <c r="DM229" i="23"/>
  <c r="DL229" i="23"/>
  <c r="DK229" i="23"/>
  <c r="DJ229" i="23"/>
  <c r="DI229" i="23"/>
  <c r="DH229" i="23"/>
  <c r="DG229" i="23"/>
  <c r="DF229" i="23"/>
  <c r="DE229" i="23"/>
  <c r="DD229" i="23"/>
  <c r="DC229" i="23"/>
  <c r="DB229" i="23"/>
  <c r="DA229" i="23"/>
  <c r="CZ229" i="23"/>
  <c r="CY229" i="23"/>
  <c r="CX229" i="23"/>
  <c r="CW229" i="23"/>
  <c r="CV229" i="23"/>
  <c r="CU229" i="23"/>
  <c r="CT229" i="23"/>
  <c r="CS229" i="23"/>
  <c r="CR229" i="23"/>
  <c r="CQ229" i="23"/>
  <c r="CP229" i="23"/>
  <c r="CO229" i="23"/>
  <c r="CN229" i="23"/>
  <c r="CM229" i="23"/>
  <c r="CL229" i="23"/>
  <c r="CK229" i="23"/>
  <c r="CJ229" i="23"/>
  <c r="CI229" i="23"/>
  <c r="CH229" i="23"/>
  <c r="CG229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L229" i="23"/>
  <c r="BK229" i="23"/>
  <c r="BJ229" i="23"/>
  <c r="BI229" i="23"/>
  <c r="BH229" i="23"/>
  <c r="BG229" i="23"/>
  <c r="BF229" i="23"/>
  <c r="BE229" i="23"/>
  <c r="BD229" i="23"/>
  <c r="BC229" i="23"/>
  <c r="BB229" i="23"/>
  <c r="AZ229" i="23"/>
  <c r="AY229" i="23"/>
  <c r="AO229" i="23"/>
  <c r="AN229" i="23"/>
  <c r="V229" i="23"/>
  <c r="U229" i="23"/>
  <c r="T229" i="23"/>
  <c r="S229" i="23"/>
  <c r="N229" i="23"/>
  <c r="L229" i="23"/>
  <c r="K229" i="23"/>
  <c r="J229" i="23"/>
  <c r="D229" i="23"/>
  <c r="DV232" i="23"/>
  <c r="DU232" i="23"/>
  <c r="DT232" i="23"/>
  <c r="DS232" i="23"/>
  <c r="AM232" i="23" s="1"/>
  <c r="DR232" i="23"/>
  <c r="DQ232" i="23"/>
  <c r="DP232" i="23"/>
  <c r="DO232" i="23"/>
  <c r="DN232" i="23"/>
  <c r="DM232" i="23"/>
  <c r="DL232" i="23"/>
  <c r="DK232" i="23"/>
  <c r="DJ232" i="23"/>
  <c r="DI232" i="23"/>
  <c r="DH232" i="23"/>
  <c r="DG232" i="23"/>
  <c r="DF232" i="23"/>
  <c r="DE232" i="23"/>
  <c r="DD232" i="23"/>
  <c r="DC232" i="23"/>
  <c r="DB232" i="23"/>
  <c r="DA232" i="23"/>
  <c r="CZ232" i="23"/>
  <c r="CY232" i="23"/>
  <c r="CX232" i="23"/>
  <c r="CW232" i="23"/>
  <c r="CV232" i="23"/>
  <c r="CU232" i="23"/>
  <c r="CT232" i="23"/>
  <c r="CS232" i="23"/>
  <c r="CR232" i="23"/>
  <c r="CQ232" i="23"/>
  <c r="CP232" i="23"/>
  <c r="CO232" i="23"/>
  <c r="CN232" i="23"/>
  <c r="CM232" i="23"/>
  <c r="CL232" i="23"/>
  <c r="CK232" i="23"/>
  <c r="CJ232" i="23"/>
  <c r="CI232" i="23"/>
  <c r="CH232" i="23"/>
  <c r="CG232" i="23"/>
  <c r="CF232" i="23"/>
  <c r="CE232" i="23"/>
  <c r="CD232" i="23"/>
  <c r="CC232" i="23"/>
  <c r="CB232" i="23"/>
  <c r="CA232" i="23"/>
  <c r="BZ232" i="23"/>
  <c r="BY232" i="23"/>
  <c r="BX232" i="23"/>
  <c r="BW232" i="23"/>
  <c r="BV232" i="23"/>
  <c r="BU232" i="23"/>
  <c r="BT232" i="23"/>
  <c r="BS232" i="23"/>
  <c r="BR232" i="23"/>
  <c r="BQ232" i="23"/>
  <c r="BP232" i="23"/>
  <c r="BO232" i="23"/>
  <c r="BN232" i="23"/>
  <c r="BM232" i="23"/>
  <c r="BL232" i="23"/>
  <c r="BK232" i="23"/>
  <c r="BJ232" i="23"/>
  <c r="BI232" i="23"/>
  <c r="BH232" i="23"/>
  <c r="BG232" i="23"/>
  <c r="BF232" i="23"/>
  <c r="BE232" i="23"/>
  <c r="BD232" i="23"/>
  <c r="BC232" i="23"/>
  <c r="BB232" i="23"/>
  <c r="BA232" i="23"/>
  <c r="AZ232" i="23"/>
  <c r="AY232" i="23"/>
  <c r="AO232" i="23"/>
  <c r="AN232" i="23"/>
  <c r="V232" i="23"/>
  <c r="U232" i="23"/>
  <c r="T232" i="23"/>
  <c r="S232" i="23"/>
  <c r="N232" i="23"/>
  <c r="L232" i="23"/>
  <c r="K232" i="23"/>
  <c r="J232" i="23"/>
  <c r="D232" i="23"/>
  <c r="DV222" i="23"/>
  <c r="DU222" i="23"/>
  <c r="DT222" i="23"/>
  <c r="DS222" i="23"/>
  <c r="AM222" i="23" s="1"/>
  <c r="DR222" i="23"/>
  <c r="DQ222" i="23"/>
  <c r="DP222" i="23"/>
  <c r="DO222" i="23"/>
  <c r="DN222" i="23"/>
  <c r="DM222" i="23"/>
  <c r="DL222" i="23"/>
  <c r="DK222" i="23"/>
  <c r="DJ222" i="23"/>
  <c r="DI222" i="23"/>
  <c r="DH222" i="23"/>
  <c r="DG222" i="23"/>
  <c r="DF222" i="23"/>
  <c r="DE222" i="23"/>
  <c r="DD222" i="23"/>
  <c r="DC222" i="23"/>
  <c r="DB222" i="23"/>
  <c r="DA222" i="23"/>
  <c r="CZ222" i="23"/>
  <c r="CY222" i="23"/>
  <c r="CX222" i="23"/>
  <c r="CW222" i="23"/>
  <c r="CV222" i="23"/>
  <c r="CU222" i="23"/>
  <c r="CT222" i="23"/>
  <c r="CS222" i="23"/>
  <c r="CR222" i="23"/>
  <c r="CQ222" i="23"/>
  <c r="CP222" i="23"/>
  <c r="CO222" i="23"/>
  <c r="CN222" i="23"/>
  <c r="CM222" i="23"/>
  <c r="CL222" i="23"/>
  <c r="CK222" i="23"/>
  <c r="CJ222" i="23"/>
  <c r="CI222" i="23"/>
  <c r="CH222" i="23"/>
  <c r="CG222" i="23"/>
  <c r="CF222" i="23"/>
  <c r="CE222" i="23"/>
  <c r="CD222" i="23"/>
  <c r="CC222" i="23"/>
  <c r="CB222" i="23"/>
  <c r="CA222" i="23"/>
  <c r="BZ222" i="23"/>
  <c r="BY222" i="23"/>
  <c r="BX222" i="23"/>
  <c r="BW222" i="23"/>
  <c r="BV222" i="23"/>
  <c r="BU222" i="23"/>
  <c r="BT222" i="23"/>
  <c r="BS222" i="23"/>
  <c r="BR222" i="23"/>
  <c r="BQ222" i="23"/>
  <c r="BP222" i="23"/>
  <c r="BO222" i="23"/>
  <c r="BN222" i="23"/>
  <c r="BM222" i="23"/>
  <c r="BL222" i="23"/>
  <c r="BK222" i="23"/>
  <c r="BJ222" i="23"/>
  <c r="BI222" i="23"/>
  <c r="BH222" i="23"/>
  <c r="BG222" i="23"/>
  <c r="BF222" i="23"/>
  <c r="BE222" i="23"/>
  <c r="BD222" i="23"/>
  <c r="BC222" i="23"/>
  <c r="BB222" i="23"/>
  <c r="BA222" i="23"/>
  <c r="AZ222" i="23"/>
  <c r="AY222" i="23"/>
  <c r="AK222" i="23"/>
  <c r="AJ222" i="23"/>
  <c r="V222" i="23"/>
  <c r="U222" i="23"/>
  <c r="T222" i="23"/>
  <c r="S222" i="23"/>
  <c r="R222" i="23"/>
  <c r="N222" i="23"/>
  <c r="L222" i="23"/>
  <c r="K222" i="23"/>
  <c r="J222" i="23"/>
  <c r="D222" i="23"/>
  <c r="DV220" i="23"/>
  <c r="DU220" i="23"/>
  <c r="DT220" i="23"/>
  <c r="DS220" i="23"/>
  <c r="DR220" i="23"/>
  <c r="DQ220" i="23"/>
  <c r="DP220" i="23"/>
  <c r="DO220" i="23"/>
  <c r="DN220" i="23"/>
  <c r="DM220" i="23"/>
  <c r="DL220" i="23"/>
  <c r="DK220" i="23"/>
  <c r="DJ220" i="23"/>
  <c r="DI220" i="23"/>
  <c r="DH220" i="23"/>
  <c r="DG220" i="23"/>
  <c r="DF220" i="23"/>
  <c r="DE220" i="23"/>
  <c r="DD220" i="23"/>
  <c r="AM220" i="23" s="1"/>
  <c r="DC220" i="23"/>
  <c r="DB220" i="23"/>
  <c r="DA220" i="23"/>
  <c r="CZ220" i="23"/>
  <c r="CY220" i="23"/>
  <c r="CX220" i="23"/>
  <c r="CW220" i="23"/>
  <c r="CV220" i="23"/>
  <c r="CU220" i="23"/>
  <c r="CT220" i="23"/>
  <c r="CS220" i="23"/>
  <c r="CR220" i="23"/>
  <c r="CQ220" i="23"/>
  <c r="CP220" i="23"/>
  <c r="CO220" i="23"/>
  <c r="CN220" i="23"/>
  <c r="CM220" i="23"/>
  <c r="CL220" i="23"/>
  <c r="CK220" i="23"/>
  <c r="CJ220" i="23"/>
  <c r="CI220" i="23"/>
  <c r="CH220" i="23"/>
  <c r="CG220" i="23"/>
  <c r="CF220" i="23"/>
  <c r="CE220" i="23"/>
  <c r="CD220" i="23"/>
  <c r="CC220" i="23"/>
  <c r="CB220" i="23"/>
  <c r="CA220" i="23"/>
  <c r="BZ220" i="23"/>
  <c r="BY220" i="23"/>
  <c r="BX220" i="23"/>
  <c r="BW220" i="23"/>
  <c r="BV220" i="23"/>
  <c r="BU220" i="23"/>
  <c r="BT220" i="23"/>
  <c r="BS220" i="23"/>
  <c r="BR220" i="23"/>
  <c r="BQ220" i="23"/>
  <c r="BP220" i="23"/>
  <c r="BO220" i="23"/>
  <c r="BN220" i="23"/>
  <c r="BM220" i="23"/>
  <c r="BL220" i="23"/>
  <c r="BK220" i="23"/>
  <c r="BJ220" i="23"/>
  <c r="BI220" i="23"/>
  <c r="BH220" i="23"/>
  <c r="BG220" i="23"/>
  <c r="BF220" i="23"/>
  <c r="BE220" i="23"/>
  <c r="BD220" i="23"/>
  <c r="BC220" i="23"/>
  <c r="BB220" i="23"/>
  <c r="BA220" i="23"/>
  <c r="AZ220" i="23"/>
  <c r="AY220" i="23"/>
  <c r="AO220" i="23"/>
  <c r="AN220" i="23"/>
  <c r="V220" i="23"/>
  <c r="U220" i="23"/>
  <c r="T220" i="23"/>
  <c r="S220" i="23"/>
  <c r="N220" i="23"/>
  <c r="L220" i="23"/>
  <c r="K220" i="23"/>
  <c r="J220" i="23"/>
  <c r="D220" i="23"/>
  <c r="DV223" i="23"/>
  <c r="DU223" i="23"/>
  <c r="DT223" i="23"/>
  <c r="DS223" i="23"/>
  <c r="DR223" i="23"/>
  <c r="DQ223" i="23"/>
  <c r="DP223" i="23"/>
  <c r="DO223" i="23"/>
  <c r="DN223" i="23"/>
  <c r="DM223" i="23"/>
  <c r="DL223" i="23"/>
  <c r="DK223" i="23"/>
  <c r="DJ223" i="23"/>
  <c r="DI223" i="23"/>
  <c r="DH223" i="23"/>
  <c r="DG223" i="23"/>
  <c r="DF223" i="23"/>
  <c r="DE223" i="23"/>
  <c r="DD223" i="23"/>
  <c r="DC223" i="23"/>
  <c r="DB223" i="23"/>
  <c r="DA223" i="23"/>
  <c r="CZ223" i="23"/>
  <c r="CY223" i="23"/>
  <c r="CX223" i="23"/>
  <c r="CW223" i="23"/>
  <c r="CV223" i="23"/>
  <c r="CU223" i="23"/>
  <c r="CT223" i="23"/>
  <c r="CS223" i="23"/>
  <c r="CR223" i="23"/>
  <c r="CQ223" i="23"/>
  <c r="CP223" i="23"/>
  <c r="CO223" i="23"/>
  <c r="CN223" i="23"/>
  <c r="CM223" i="23"/>
  <c r="CL223" i="23"/>
  <c r="CK223" i="23"/>
  <c r="CJ223" i="23"/>
  <c r="CI223" i="23"/>
  <c r="CH223" i="23"/>
  <c r="CG223" i="23"/>
  <c r="CF223" i="23"/>
  <c r="CE223" i="23"/>
  <c r="CD223" i="23"/>
  <c r="CC223" i="23"/>
  <c r="CB223" i="23"/>
  <c r="CA223" i="23"/>
  <c r="BZ223" i="23"/>
  <c r="BY223" i="23"/>
  <c r="BX223" i="23"/>
  <c r="BW223" i="23"/>
  <c r="BV223" i="23"/>
  <c r="BU223" i="23"/>
  <c r="BT223" i="23"/>
  <c r="BS223" i="23"/>
  <c r="BR223" i="23"/>
  <c r="BQ223" i="23"/>
  <c r="BP223" i="23"/>
  <c r="BO223" i="23"/>
  <c r="BN223" i="23"/>
  <c r="BM223" i="23"/>
  <c r="BL223" i="23"/>
  <c r="BK223" i="23"/>
  <c r="BJ223" i="23"/>
  <c r="BI223" i="23"/>
  <c r="BH223" i="23"/>
  <c r="BG223" i="23"/>
  <c r="BF223" i="23"/>
  <c r="BE223" i="23"/>
  <c r="BD223" i="23"/>
  <c r="BC223" i="23"/>
  <c r="BB223" i="23"/>
  <c r="BA223" i="23"/>
  <c r="AZ223" i="23"/>
  <c r="AY223" i="23"/>
  <c r="AO223" i="23"/>
  <c r="AM223" i="23"/>
  <c r="AK223" i="23"/>
  <c r="AJ223" i="23"/>
  <c r="V223" i="23"/>
  <c r="U223" i="23"/>
  <c r="T223" i="23"/>
  <c r="S223" i="23"/>
  <c r="R223" i="23"/>
  <c r="N223" i="23"/>
  <c r="L223" i="23"/>
  <c r="K223" i="23"/>
  <c r="J223" i="23"/>
  <c r="D223" i="23"/>
  <c r="DV216" i="23"/>
  <c r="DU216" i="23"/>
  <c r="DT216" i="23"/>
  <c r="DS216" i="23"/>
  <c r="AM216" i="23" s="1"/>
  <c r="DR216" i="23"/>
  <c r="DQ216" i="23"/>
  <c r="DP216" i="23"/>
  <c r="DO216" i="23"/>
  <c r="DN216" i="23"/>
  <c r="DM216" i="23"/>
  <c r="DL216" i="23"/>
  <c r="DK216" i="23"/>
  <c r="DJ216" i="23"/>
  <c r="DI216" i="23"/>
  <c r="DH216" i="23"/>
  <c r="DG216" i="23"/>
  <c r="DF216" i="23"/>
  <c r="DE216" i="23"/>
  <c r="DD216" i="23"/>
  <c r="DC216" i="23"/>
  <c r="DB216" i="23"/>
  <c r="DA216" i="23"/>
  <c r="CZ216" i="23"/>
  <c r="CY216" i="23"/>
  <c r="CX216" i="23"/>
  <c r="CW216" i="23"/>
  <c r="CV216" i="23"/>
  <c r="CU216" i="23"/>
  <c r="CT216" i="23"/>
  <c r="CS216" i="23"/>
  <c r="CR216" i="23"/>
  <c r="CQ216" i="23"/>
  <c r="CP216" i="23"/>
  <c r="CO216" i="23"/>
  <c r="CN216" i="23"/>
  <c r="CM216" i="23"/>
  <c r="CL216" i="23"/>
  <c r="CK216" i="23"/>
  <c r="CJ216" i="23"/>
  <c r="CI216" i="23"/>
  <c r="CH216" i="23"/>
  <c r="CG216" i="23"/>
  <c r="CF216" i="23"/>
  <c r="CE216" i="23"/>
  <c r="CD216" i="23"/>
  <c r="CC216" i="23"/>
  <c r="CB216" i="23"/>
  <c r="CA216" i="23"/>
  <c r="BZ216" i="23"/>
  <c r="BY216" i="23"/>
  <c r="BX216" i="23"/>
  <c r="BW216" i="23"/>
  <c r="BV216" i="23"/>
  <c r="BU216" i="23"/>
  <c r="BT216" i="23"/>
  <c r="BS216" i="23"/>
  <c r="BR216" i="23"/>
  <c r="BQ216" i="23"/>
  <c r="BP216" i="23"/>
  <c r="BO216" i="23"/>
  <c r="BN216" i="23"/>
  <c r="BM216" i="23"/>
  <c r="BL216" i="23"/>
  <c r="BK216" i="23"/>
  <c r="BJ216" i="23"/>
  <c r="BI216" i="23"/>
  <c r="BH216" i="23"/>
  <c r="BG216" i="23"/>
  <c r="BF216" i="23"/>
  <c r="BE216" i="23"/>
  <c r="BD216" i="23"/>
  <c r="BC216" i="23"/>
  <c r="BB216" i="23"/>
  <c r="BA216" i="23"/>
  <c r="AZ216" i="23"/>
  <c r="AY216" i="23"/>
  <c r="AK216" i="23"/>
  <c r="AJ216" i="23"/>
  <c r="V216" i="23"/>
  <c r="U216" i="23"/>
  <c r="T216" i="23"/>
  <c r="S216" i="23"/>
  <c r="R216" i="23"/>
  <c r="N216" i="23"/>
  <c r="L216" i="23"/>
  <c r="K216" i="23"/>
  <c r="J216" i="23"/>
  <c r="D216" i="23"/>
  <c r="DV221" i="23"/>
  <c r="DU221" i="23"/>
  <c r="DT221" i="23"/>
  <c r="DS221" i="23"/>
  <c r="AM221" i="23" s="1"/>
  <c r="DR221" i="23"/>
  <c r="DQ221" i="23"/>
  <c r="DP221" i="23"/>
  <c r="DO221" i="23"/>
  <c r="DN221" i="23"/>
  <c r="DM221" i="23"/>
  <c r="DL221" i="23"/>
  <c r="DK221" i="23"/>
  <c r="DJ221" i="23"/>
  <c r="DI221" i="23"/>
  <c r="DH221" i="23"/>
  <c r="DG221" i="23"/>
  <c r="DF221" i="23"/>
  <c r="DE221" i="23"/>
  <c r="DD221" i="23"/>
  <c r="DC221" i="23"/>
  <c r="DB221" i="23"/>
  <c r="DA221" i="23"/>
  <c r="CZ221" i="23"/>
  <c r="CY221" i="23"/>
  <c r="CX221" i="23"/>
  <c r="CW221" i="23"/>
  <c r="CV221" i="23"/>
  <c r="CU221" i="23"/>
  <c r="CT221" i="23"/>
  <c r="CS221" i="23"/>
  <c r="CR221" i="23"/>
  <c r="CQ221" i="23"/>
  <c r="CP221" i="23"/>
  <c r="CO221" i="23"/>
  <c r="CN221" i="23"/>
  <c r="CM221" i="23"/>
  <c r="CL221" i="23"/>
  <c r="CK221" i="23"/>
  <c r="CJ221" i="23"/>
  <c r="CI221" i="23"/>
  <c r="CH221" i="23"/>
  <c r="CG221" i="23"/>
  <c r="CF221" i="23"/>
  <c r="CE221" i="23"/>
  <c r="CD221" i="23"/>
  <c r="CC221" i="23"/>
  <c r="CB221" i="23"/>
  <c r="CA221" i="23"/>
  <c r="BZ221" i="23"/>
  <c r="BY221" i="23"/>
  <c r="BX221" i="23"/>
  <c r="BW221" i="23"/>
  <c r="BV221" i="23"/>
  <c r="BU221" i="23"/>
  <c r="BT221" i="23"/>
  <c r="BS221" i="23"/>
  <c r="BR221" i="23"/>
  <c r="BQ221" i="23"/>
  <c r="BP221" i="23"/>
  <c r="BO221" i="23"/>
  <c r="BN221" i="23"/>
  <c r="BM221" i="23"/>
  <c r="BL221" i="23"/>
  <c r="BK221" i="23"/>
  <c r="BJ221" i="23"/>
  <c r="BI221" i="23"/>
  <c r="BH221" i="23"/>
  <c r="BG221" i="23"/>
  <c r="BF221" i="23"/>
  <c r="BE221" i="23"/>
  <c r="BD221" i="23"/>
  <c r="BC221" i="23"/>
  <c r="BB221" i="23"/>
  <c r="BA221" i="23"/>
  <c r="AZ221" i="23"/>
  <c r="AY221" i="23"/>
  <c r="AX221" i="23"/>
  <c r="AW221" i="23"/>
  <c r="AV221" i="23"/>
  <c r="AU221" i="23"/>
  <c r="AT221" i="23"/>
  <c r="AS221" i="23"/>
  <c r="AR221" i="23"/>
  <c r="AQ221" i="23"/>
  <c r="AP221" i="23"/>
  <c r="AO221" i="23"/>
  <c r="AN221" i="23"/>
  <c r="AL221" i="23"/>
  <c r="AK221" i="23"/>
  <c r="AJ221" i="23"/>
  <c r="AI221" i="23"/>
  <c r="AH221" i="23"/>
  <c r="AG221" i="23"/>
  <c r="AF221" i="23"/>
  <c r="AE221" i="23"/>
  <c r="AD221" i="23"/>
  <c r="AC221" i="23"/>
  <c r="AB221" i="23"/>
  <c r="AA221" i="23"/>
  <c r="Z221" i="23"/>
  <c r="Y221" i="23"/>
  <c r="X221" i="23"/>
  <c r="W221" i="23"/>
  <c r="V221" i="23"/>
  <c r="U221" i="23"/>
  <c r="T221" i="23"/>
  <c r="S221" i="23"/>
  <c r="R221" i="23"/>
  <c r="Q221" i="23"/>
  <c r="P221" i="23"/>
  <c r="O221" i="23"/>
  <c r="N221" i="23"/>
  <c r="L221" i="23"/>
  <c r="K221" i="23"/>
  <c r="J221" i="23"/>
  <c r="D221" i="23"/>
  <c r="DV228" i="23"/>
  <c r="DU228" i="23"/>
  <c r="DT228" i="23"/>
  <c r="DS228" i="23"/>
  <c r="AM228" i="23" s="1"/>
  <c r="DR228" i="23"/>
  <c r="DQ228" i="23"/>
  <c r="DP228" i="23"/>
  <c r="DO228" i="23"/>
  <c r="DN228" i="23"/>
  <c r="DM228" i="23"/>
  <c r="DL228" i="23"/>
  <c r="DK228" i="23"/>
  <c r="DJ228" i="23"/>
  <c r="DI228" i="23"/>
  <c r="DH228" i="23"/>
  <c r="DG228" i="23"/>
  <c r="DF228" i="23"/>
  <c r="DE228" i="23"/>
  <c r="DD228" i="23"/>
  <c r="DC228" i="23"/>
  <c r="DB228" i="23"/>
  <c r="DA228" i="23"/>
  <c r="CZ228" i="23"/>
  <c r="CY228" i="23"/>
  <c r="CX228" i="23"/>
  <c r="CW228" i="23"/>
  <c r="CV228" i="23"/>
  <c r="CU228" i="23"/>
  <c r="CT228" i="23"/>
  <c r="CS228" i="23"/>
  <c r="CR228" i="23"/>
  <c r="CQ228" i="23"/>
  <c r="CP228" i="23"/>
  <c r="CO228" i="23"/>
  <c r="CN228" i="23"/>
  <c r="CM228" i="23"/>
  <c r="CL228" i="23"/>
  <c r="CK228" i="23"/>
  <c r="CJ228" i="23"/>
  <c r="CI228" i="23"/>
  <c r="CH228" i="23"/>
  <c r="CG228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L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AZ228" i="23"/>
  <c r="AY228" i="23"/>
  <c r="AO228" i="23"/>
  <c r="AN228" i="23"/>
  <c r="V228" i="23"/>
  <c r="U228" i="23"/>
  <c r="T228" i="23"/>
  <c r="S228" i="23"/>
  <c r="N228" i="23"/>
  <c r="L228" i="23"/>
  <c r="K228" i="23"/>
  <c r="J228" i="23"/>
  <c r="D228" i="23"/>
  <c r="DV219" i="23"/>
  <c r="DU219" i="23"/>
  <c r="DT219" i="23"/>
  <c r="DS219" i="23"/>
  <c r="AM219" i="23" s="1"/>
  <c r="DR219" i="23"/>
  <c r="DQ219" i="23"/>
  <c r="DP219" i="23"/>
  <c r="DO219" i="23"/>
  <c r="DN219" i="23"/>
  <c r="DM219" i="23"/>
  <c r="DL219" i="23"/>
  <c r="DK219" i="23"/>
  <c r="DJ219" i="23"/>
  <c r="DI219" i="23"/>
  <c r="DH219" i="23"/>
  <c r="DG219" i="23"/>
  <c r="DF219" i="23"/>
  <c r="DE219" i="23"/>
  <c r="DD219" i="23"/>
  <c r="DC219" i="23"/>
  <c r="DB219" i="23"/>
  <c r="DA219" i="23"/>
  <c r="CZ219" i="23"/>
  <c r="CY219" i="23"/>
  <c r="CX219" i="23"/>
  <c r="CW219" i="23"/>
  <c r="CV219" i="23"/>
  <c r="CU219" i="23"/>
  <c r="CT219" i="23"/>
  <c r="CS219" i="23"/>
  <c r="CR219" i="23"/>
  <c r="CQ219" i="23"/>
  <c r="CP219" i="23"/>
  <c r="CO219" i="23"/>
  <c r="CN219" i="23"/>
  <c r="CM219" i="23"/>
  <c r="CL219" i="23"/>
  <c r="CK219" i="23"/>
  <c r="CJ219" i="23"/>
  <c r="CI219" i="23"/>
  <c r="CH219" i="23"/>
  <c r="CG219" i="23"/>
  <c r="CF219" i="23"/>
  <c r="CE219" i="23"/>
  <c r="CD219" i="23"/>
  <c r="CC219" i="23"/>
  <c r="CB219" i="23"/>
  <c r="CA219" i="23"/>
  <c r="BZ219" i="23"/>
  <c r="BY219" i="23"/>
  <c r="BX219" i="23"/>
  <c r="BW219" i="23"/>
  <c r="BV219" i="23"/>
  <c r="BU219" i="23"/>
  <c r="BT219" i="23"/>
  <c r="BS219" i="23"/>
  <c r="BR219" i="23"/>
  <c r="BQ219" i="23"/>
  <c r="BP219" i="23"/>
  <c r="BO219" i="23"/>
  <c r="BN219" i="23"/>
  <c r="BM219" i="23"/>
  <c r="BL219" i="23"/>
  <c r="BK219" i="23"/>
  <c r="BJ219" i="23"/>
  <c r="BI219" i="23"/>
  <c r="BH219" i="23"/>
  <c r="BG219" i="23"/>
  <c r="BF219" i="23"/>
  <c r="BE219" i="23"/>
  <c r="BD219" i="23"/>
  <c r="BC219" i="23"/>
  <c r="BB219" i="23"/>
  <c r="BA219" i="23"/>
  <c r="AZ219" i="23"/>
  <c r="AY219" i="23"/>
  <c r="V219" i="23"/>
  <c r="U219" i="23"/>
  <c r="T219" i="23"/>
  <c r="S219" i="23"/>
  <c r="N219" i="23"/>
  <c r="L219" i="23"/>
  <c r="K219" i="23"/>
  <c r="J219" i="23"/>
  <c r="D219" i="23"/>
  <c r="DV218" i="23"/>
  <c r="DU218" i="23"/>
  <c r="DT218" i="23"/>
  <c r="DS218" i="23"/>
  <c r="DR218" i="23"/>
  <c r="DQ218" i="23"/>
  <c r="DP218" i="23"/>
  <c r="DO218" i="23"/>
  <c r="DN218" i="23"/>
  <c r="DM218" i="23"/>
  <c r="DL218" i="23"/>
  <c r="DK218" i="23"/>
  <c r="DJ218" i="23"/>
  <c r="DI218" i="23"/>
  <c r="DH218" i="23"/>
  <c r="DG218" i="23"/>
  <c r="DF218" i="23"/>
  <c r="DE218" i="23"/>
  <c r="DD218" i="23"/>
  <c r="DC218" i="23"/>
  <c r="DB218" i="23"/>
  <c r="DA218" i="23"/>
  <c r="CZ218" i="23"/>
  <c r="CY218" i="23"/>
  <c r="CX218" i="23"/>
  <c r="CW218" i="23"/>
  <c r="CV218" i="23"/>
  <c r="CU218" i="23"/>
  <c r="CT218" i="23"/>
  <c r="CS218" i="23"/>
  <c r="CR218" i="23"/>
  <c r="CQ218" i="23"/>
  <c r="CP218" i="23"/>
  <c r="CO218" i="23"/>
  <c r="CN218" i="23"/>
  <c r="CM218" i="23"/>
  <c r="CL218" i="23"/>
  <c r="CK218" i="23"/>
  <c r="CJ218" i="23"/>
  <c r="CI218" i="23"/>
  <c r="CH218" i="23"/>
  <c r="CG218" i="23"/>
  <c r="CF218" i="23"/>
  <c r="CE218" i="23"/>
  <c r="CD218" i="23"/>
  <c r="CC218" i="23"/>
  <c r="CB218" i="23"/>
  <c r="CA218" i="23"/>
  <c r="BZ218" i="23"/>
  <c r="BY218" i="23"/>
  <c r="BX218" i="23"/>
  <c r="BW218" i="23"/>
  <c r="BV218" i="23"/>
  <c r="BU218" i="23"/>
  <c r="BT218" i="23"/>
  <c r="BS218" i="23"/>
  <c r="BR218" i="23"/>
  <c r="BQ218" i="23"/>
  <c r="BP218" i="23"/>
  <c r="BO218" i="23"/>
  <c r="BN218" i="23"/>
  <c r="BM218" i="23"/>
  <c r="BL218" i="23"/>
  <c r="BK218" i="23"/>
  <c r="BJ218" i="23"/>
  <c r="BI218" i="23"/>
  <c r="BH218" i="23"/>
  <c r="BG218" i="23"/>
  <c r="BF218" i="23"/>
  <c r="BE218" i="23"/>
  <c r="BD218" i="23"/>
  <c r="BC218" i="23"/>
  <c r="BB218" i="23"/>
  <c r="BA218" i="23"/>
  <c r="AZ218" i="23"/>
  <c r="AY218" i="23"/>
  <c r="AO218" i="23"/>
  <c r="AM218" i="23"/>
  <c r="AK218" i="23"/>
  <c r="AJ218" i="23"/>
  <c r="V218" i="23"/>
  <c r="U218" i="23"/>
  <c r="T218" i="23"/>
  <c r="S218" i="23"/>
  <c r="R218" i="23"/>
  <c r="N218" i="23"/>
  <c r="L218" i="23"/>
  <c r="K218" i="23"/>
  <c r="J218" i="23"/>
  <c r="D218" i="23"/>
  <c r="DV225" i="23"/>
  <c r="DU225" i="23"/>
  <c r="DT225" i="23"/>
  <c r="DS225" i="23"/>
  <c r="AM225" i="23" s="1"/>
  <c r="DR225" i="23"/>
  <c r="DQ225" i="23"/>
  <c r="DP225" i="23"/>
  <c r="DO225" i="23"/>
  <c r="DN225" i="23"/>
  <c r="DM225" i="23"/>
  <c r="DL225" i="23"/>
  <c r="DK225" i="23"/>
  <c r="DJ225" i="23"/>
  <c r="DI225" i="23"/>
  <c r="DH225" i="23"/>
  <c r="DG225" i="23"/>
  <c r="DF225" i="23"/>
  <c r="DE225" i="23"/>
  <c r="DD225" i="23"/>
  <c r="DC225" i="23"/>
  <c r="DB225" i="23"/>
  <c r="DA225" i="23"/>
  <c r="CZ225" i="23"/>
  <c r="CY225" i="23"/>
  <c r="CX225" i="23"/>
  <c r="CW225" i="23"/>
  <c r="CV225" i="23"/>
  <c r="CU225" i="23"/>
  <c r="CT225" i="23"/>
  <c r="CS225" i="23"/>
  <c r="CR225" i="23"/>
  <c r="CQ225" i="23"/>
  <c r="CP225" i="23"/>
  <c r="CO225" i="23"/>
  <c r="CN225" i="23"/>
  <c r="CM225" i="23"/>
  <c r="CL225" i="23"/>
  <c r="CK225" i="23"/>
  <c r="CJ225" i="23"/>
  <c r="CI225" i="23"/>
  <c r="CH225" i="23"/>
  <c r="CG225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L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AZ225" i="23"/>
  <c r="AY225" i="23"/>
  <c r="AO225" i="23"/>
  <c r="AN225" i="23"/>
  <c r="V225" i="23"/>
  <c r="U225" i="23"/>
  <c r="T225" i="23"/>
  <c r="S225" i="23"/>
  <c r="N225" i="23"/>
  <c r="L225" i="23"/>
  <c r="K225" i="23"/>
  <c r="J225" i="23"/>
  <c r="D225" i="23"/>
  <c r="DV208" i="23"/>
  <c r="DU208" i="23"/>
  <c r="DT208" i="23"/>
  <c r="DS208" i="23"/>
  <c r="DR208" i="23"/>
  <c r="DQ208" i="23"/>
  <c r="DP208" i="23"/>
  <c r="DO208" i="23"/>
  <c r="DN208" i="23"/>
  <c r="DM208" i="23"/>
  <c r="DL208" i="23"/>
  <c r="DK208" i="23"/>
  <c r="DJ208" i="23"/>
  <c r="DI208" i="23"/>
  <c r="DH208" i="23"/>
  <c r="DG208" i="23"/>
  <c r="DF208" i="23"/>
  <c r="DE208" i="23"/>
  <c r="DD208" i="23"/>
  <c r="AM208" i="23" s="1"/>
  <c r="DC208" i="23"/>
  <c r="DB208" i="23"/>
  <c r="DA208" i="23"/>
  <c r="CZ208" i="23"/>
  <c r="CY208" i="23"/>
  <c r="CX208" i="23"/>
  <c r="CW208" i="23"/>
  <c r="CV208" i="23"/>
  <c r="CU208" i="23"/>
  <c r="CT208" i="23"/>
  <c r="CS208" i="23"/>
  <c r="CR208" i="23"/>
  <c r="CQ208" i="23"/>
  <c r="CP208" i="23"/>
  <c r="CO208" i="23"/>
  <c r="CN208" i="23"/>
  <c r="CM208" i="23"/>
  <c r="CL208" i="23"/>
  <c r="CK208" i="23"/>
  <c r="CJ208" i="23"/>
  <c r="CI208" i="23"/>
  <c r="CH208" i="23"/>
  <c r="CG208" i="23"/>
  <c r="CF208" i="23"/>
  <c r="CE208" i="23"/>
  <c r="CD208" i="23"/>
  <c r="CC208" i="23"/>
  <c r="CB208" i="23"/>
  <c r="CA208" i="23"/>
  <c r="BZ208" i="23"/>
  <c r="BY208" i="23"/>
  <c r="BX208" i="23"/>
  <c r="BW208" i="23"/>
  <c r="BV208" i="23"/>
  <c r="BU208" i="23"/>
  <c r="BT208" i="23"/>
  <c r="BS208" i="23"/>
  <c r="BR208" i="23"/>
  <c r="BQ208" i="23"/>
  <c r="BP208" i="23"/>
  <c r="BO208" i="23"/>
  <c r="BN208" i="23"/>
  <c r="BM208" i="23"/>
  <c r="BL208" i="23"/>
  <c r="BK208" i="23"/>
  <c r="BJ208" i="23"/>
  <c r="BI208" i="23"/>
  <c r="BH208" i="23"/>
  <c r="BG208" i="23"/>
  <c r="BF208" i="23"/>
  <c r="BE208" i="23"/>
  <c r="BD208" i="23"/>
  <c r="BC208" i="23"/>
  <c r="BB208" i="23"/>
  <c r="BA208" i="23"/>
  <c r="AZ208" i="23"/>
  <c r="AY208" i="23"/>
  <c r="AO208" i="23"/>
  <c r="AN208" i="23"/>
  <c r="V208" i="23"/>
  <c r="U208" i="23"/>
  <c r="T208" i="23"/>
  <c r="S208" i="23"/>
  <c r="N208" i="23"/>
  <c r="L208" i="23"/>
  <c r="K208" i="23"/>
  <c r="J208" i="23"/>
  <c r="D208" i="23"/>
  <c r="DV217" i="23"/>
  <c r="DU217" i="23"/>
  <c r="DT217" i="23"/>
  <c r="DS217" i="23"/>
  <c r="AM217" i="23" s="1"/>
  <c r="DR217" i="23"/>
  <c r="DQ217" i="23"/>
  <c r="DP217" i="23"/>
  <c r="DO217" i="23"/>
  <c r="DN217" i="23"/>
  <c r="DM217" i="23"/>
  <c r="DL217" i="23"/>
  <c r="DK217" i="23"/>
  <c r="DJ217" i="23"/>
  <c r="DI217" i="23"/>
  <c r="DH217" i="23"/>
  <c r="DG217" i="23"/>
  <c r="DF217" i="23"/>
  <c r="DE217" i="23"/>
  <c r="DD217" i="23"/>
  <c r="DC217" i="23"/>
  <c r="DB217" i="23"/>
  <c r="DA217" i="23"/>
  <c r="CZ217" i="23"/>
  <c r="CY217" i="23"/>
  <c r="CX217" i="23"/>
  <c r="CW217" i="23"/>
  <c r="CV217" i="23"/>
  <c r="CU217" i="23"/>
  <c r="CT217" i="23"/>
  <c r="CS217" i="23"/>
  <c r="CR217" i="23"/>
  <c r="CQ217" i="23"/>
  <c r="CP217" i="23"/>
  <c r="CO217" i="23"/>
  <c r="CN217" i="23"/>
  <c r="CM217" i="23"/>
  <c r="CL217" i="23"/>
  <c r="CK217" i="23"/>
  <c r="CJ217" i="23"/>
  <c r="CI217" i="23"/>
  <c r="CH217" i="23"/>
  <c r="CG217" i="23"/>
  <c r="CF217" i="23"/>
  <c r="CE217" i="23"/>
  <c r="CD217" i="23"/>
  <c r="CC217" i="23"/>
  <c r="CB217" i="23"/>
  <c r="CA217" i="23"/>
  <c r="BZ217" i="23"/>
  <c r="BY217" i="23"/>
  <c r="BX217" i="23"/>
  <c r="BW217" i="23"/>
  <c r="BV217" i="23"/>
  <c r="BU217" i="23"/>
  <c r="BT217" i="23"/>
  <c r="BS217" i="23"/>
  <c r="BR217" i="23"/>
  <c r="BQ217" i="23"/>
  <c r="BP217" i="23"/>
  <c r="BO217" i="23"/>
  <c r="BN217" i="23"/>
  <c r="BM217" i="23"/>
  <c r="BL217" i="23"/>
  <c r="BK217" i="23"/>
  <c r="BJ217" i="23"/>
  <c r="BI217" i="23"/>
  <c r="BH217" i="23"/>
  <c r="BG217" i="23"/>
  <c r="BF217" i="23"/>
  <c r="BE217" i="23"/>
  <c r="BD217" i="23"/>
  <c r="BC217" i="23"/>
  <c r="BB217" i="23"/>
  <c r="BA217" i="23"/>
  <c r="AZ217" i="23"/>
  <c r="AY217" i="23"/>
  <c r="V217" i="23"/>
  <c r="U217" i="23"/>
  <c r="T217" i="23"/>
  <c r="S217" i="23"/>
  <c r="N217" i="23"/>
  <c r="L217" i="23"/>
  <c r="K217" i="23"/>
  <c r="J217" i="23"/>
  <c r="D217" i="23"/>
  <c r="DV201" i="23"/>
  <c r="DU201" i="23"/>
  <c r="DT201" i="23"/>
  <c r="DS201" i="23"/>
  <c r="AM201" i="23" s="1"/>
  <c r="DR201" i="23"/>
  <c r="DQ201" i="23"/>
  <c r="DP201" i="23"/>
  <c r="DO201" i="23"/>
  <c r="DN201" i="23"/>
  <c r="DM201" i="23"/>
  <c r="DL201" i="23"/>
  <c r="DK201" i="23"/>
  <c r="DJ201" i="23"/>
  <c r="DI201" i="23"/>
  <c r="DH201" i="23"/>
  <c r="DG201" i="23"/>
  <c r="DF201" i="23"/>
  <c r="DE201" i="23"/>
  <c r="DD201" i="23"/>
  <c r="DC201" i="23"/>
  <c r="DB201" i="23"/>
  <c r="DA201" i="23"/>
  <c r="CZ201" i="23"/>
  <c r="CY201" i="23"/>
  <c r="CX201" i="23"/>
  <c r="CW201" i="23"/>
  <c r="CV201" i="23"/>
  <c r="CU201" i="23"/>
  <c r="CT201" i="23"/>
  <c r="CS201" i="23"/>
  <c r="CR201" i="23"/>
  <c r="CQ201" i="23"/>
  <c r="CP201" i="23"/>
  <c r="CO201" i="23"/>
  <c r="CN201" i="23"/>
  <c r="CM201" i="23"/>
  <c r="CL201" i="23"/>
  <c r="CK201" i="23"/>
  <c r="CJ201" i="23"/>
  <c r="CI201" i="23"/>
  <c r="CH201" i="23"/>
  <c r="CG201" i="23"/>
  <c r="CF201" i="23"/>
  <c r="CE201" i="23"/>
  <c r="CD201" i="23"/>
  <c r="CC201" i="23"/>
  <c r="CB201" i="23"/>
  <c r="CA201" i="23"/>
  <c r="BZ201" i="23"/>
  <c r="BY201" i="23"/>
  <c r="BX201" i="23"/>
  <c r="BW201" i="23"/>
  <c r="BV201" i="23"/>
  <c r="BU201" i="23"/>
  <c r="BT201" i="23"/>
  <c r="BS201" i="23"/>
  <c r="BR201" i="23"/>
  <c r="BQ201" i="23"/>
  <c r="BP201" i="23"/>
  <c r="BO201" i="23"/>
  <c r="BN201" i="23"/>
  <c r="BM201" i="23"/>
  <c r="BL201" i="23"/>
  <c r="BK201" i="23"/>
  <c r="BJ201" i="23"/>
  <c r="BI201" i="23"/>
  <c r="BH201" i="23"/>
  <c r="BG201" i="23"/>
  <c r="BF201" i="23"/>
  <c r="BE201" i="23"/>
  <c r="BD201" i="23"/>
  <c r="BC201" i="23"/>
  <c r="BB201" i="23"/>
  <c r="BA201" i="23"/>
  <c r="AZ201" i="23"/>
  <c r="AY201" i="23"/>
  <c r="AO201" i="23"/>
  <c r="AN201" i="23"/>
  <c r="V201" i="23"/>
  <c r="U201" i="23"/>
  <c r="T201" i="23"/>
  <c r="S201" i="23"/>
  <c r="N201" i="23"/>
  <c r="L201" i="23"/>
  <c r="K201" i="23"/>
  <c r="J201" i="23"/>
  <c r="D201" i="23"/>
  <c r="DV210" i="23"/>
  <c r="DU210" i="23"/>
  <c r="DT210" i="23"/>
  <c r="DS210" i="23"/>
  <c r="AM210" i="23" s="1"/>
  <c r="DR210" i="23"/>
  <c r="DQ210" i="23"/>
  <c r="DP210" i="23"/>
  <c r="DO210" i="23"/>
  <c r="DN210" i="23"/>
  <c r="DM210" i="23"/>
  <c r="DL210" i="23"/>
  <c r="DK210" i="23"/>
  <c r="DJ210" i="23"/>
  <c r="DI210" i="23"/>
  <c r="DH210" i="23"/>
  <c r="DG210" i="23"/>
  <c r="DF210" i="23"/>
  <c r="DE210" i="23"/>
  <c r="DD210" i="23"/>
  <c r="DC210" i="23"/>
  <c r="DB210" i="23"/>
  <c r="DA210" i="23"/>
  <c r="CZ210" i="23"/>
  <c r="CY210" i="23"/>
  <c r="CX210" i="23"/>
  <c r="CW210" i="23"/>
  <c r="CV210" i="23"/>
  <c r="CU210" i="23"/>
  <c r="CT210" i="23"/>
  <c r="CS210" i="23"/>
  <c r="CR210" i="23"/>
  <c r="CQ210" i="23"/>
  <c r="CP210" i="23"/>
  <c r="CO210" i="23"/>
  <c r="CN210" i="23"/>
  <c r="CM210" i="23"/>
  <c r="CL210" i="23"/>
  <c r="CK210" i="23"/>
  <c r="CJ210" i="23"/>
  <c r="CI210" i="23"/>
  <c r="CH210" i="23"/>
  <c r="CG210" i="23"/>
  <c r="CF210" i="23"/>
  <c r="CE210" i="23"/>
  <c r="CD210" i="23"/>
  <c r="CC210" i="23"/>
  <c r="CB210" i="23"/>
  <c r="CA210" i="23"/>
  <c r="BZ210" i="23"/>
  <c r="BY210" i="23"/>
  <c r="BX210" i="23"/>
  <c r="BW210" i="23"/>
  <c r="BV210" i="23"/>
  <c r="BU210" i="23"/>
  <c r="BT210" i="23"/>
  <c r="BS210" i="23"/>
  <c r="BR210" i="23"/>
  <c r="BQ210" i="23"/>
  <c r="BP210" i="23"/>
  <c r="BO210" i="23"/>
  <c r="BN210" i="23"/>
  <c r="BM210" i="23"/>
  <c r="BL210" i="23"/>
  <c r="BK210" i="23"/>
  <c r="BJ210" i="23"/>
  <c r="BI210" i="23"/>
  <c r="BH210" i="23"/>
  <c r="BG210" i="23"/>
  <c r="BF210" i="23"/>
  <c r="BE210" i="23"/>
  <c r="BD210" i="23"/>
  <c r="BC210" i="23"/>
  <c r="BB210" i="23"/>
  <c r="BA210" i="23"/>
  <c r="AZ210" i="23"/>
  <c r="AY210" i="23"/>
  <c r="AK210" i="23"/>
  <c r="AJ210" i="23"/>
  <c r="V210" i="23"/>
  <c r="U210" i="23"/>
  <c r="T210" i="23"/>
  <c r="S210" i="23"/>
  <c r="R210" i="23"/>
  <c r="N210" i="23"/>
  <c r="L210" i="23"/>
  <c r="K210" i="23"/>
  <c r="J210" i="23"/>
  <c r="D210" i="23"/>
  <c r="DV212" i="23"/>
  <c r="DU212" i="23"/>
  <c r="DT212" i="23"/>
  <c r="DS212" i="23"/>
  <c r="AM212" i="23" s="1"/>
  <c r="DR212" i="23"/>
  <c r="DQ212" i="23"/>
  <c r="DP212" i="23"/>
  <c r="DO212" i="23"/>
  <c r="DN212" i="23"/>
  <c r="DM212" i="23"/>
  <c r="DL212" i="23"/>
  <c r="DK212" i="23"/>
  <c r="DJ212" i="23"/>
  <c r="DI212" i="23"/>
  <c r="DH212" i="23"/>
  <c r="DG212" i="23"/>
  <c r="DF212" i="23"/>
  <c r="DE212" i="23"/>
  <c r="DD212" i="23"/>
  <c r="DC212" i="23"/>
  <c r="DB212" i="23"/>
  <c r="DA212" i="23"/>
  <c r="CZ212" i="23"/>
  <c r="CY212" i="23"/>
  <c r="CX212" i="23"/>
  <c r="CW212" i="23"/>
  <c r="CV212" i="23"/>
  <c r="CU212" i="23"/>
  <c r="CT212" i="23"/>
  <c r="CS212" i="23"/>
  <c r="CR212" i="23"/>
  <c r="CQ212" i="23"/>
  <c r="CP212" i="23"/>
  <c r="CO212" i="23"/>
  <c r="CN212" i="23"/>
  <c r="CM212" i="23"/>
  <c r="CL212" i="23"/>
  <c r="CK212" i="23"/>
  <c r="CJ212" i="23"/>
  <c r="CI212" i="23"/>
  <c r="CH212" i="23"/>
  <c r="CG212" i="23"/>
  <c r="CF212" i="23"/>
  <c r="CE212" i="23"/>
  <c r="CD212" i="23"/>
  <c r="CC212" i="23"/>
  <c r="CB212" i="23"/>
  <c r="CA212" i="23"/>
  <c r="BZ212" i="23"/>
  <c r="BY212" i="23"/>
  <c r="BX212" i="23"/>
  <c r="BW212" i="23"/>
  <c r="BV212" i="23"/>
  <c r="BU212" i="23"/>
  <c r="BT212" i="23"/>
  <c r="BS212" i="23"/>
  <c r="BR212" i="23"/>
  <c r="BQ212" i="23"/>
  <c r="BP212" i="23"/>
  <c r="BO212" i="23"/>
  <c r="BN212" i="23"/>
  <c r="BM212" i="23"/>
  <c r="BL212" i="23"/>
  <c r="BK212" i="23"/>
  <c r="BJ212" i="23"/>
  <c r="BI212" i="23"/>
  <c r="BH212" i="23"/>
  <c r="BG212" i="23"/>
  <c r="BF212" i="23"/>
  <c r="BE212" i="23"/>
  <c r="BD212" i="23"/>
  <c r="BC212" i="23"/>
  <c r="BB212" i="23"/>
  <c r="BA212" i="23"/>
  <c r="AZ212" i="23"/>
  <c r="AY212" i="23"/>
  <c r="AO212" i="23"/>
  <c r="AN212" i="23"/>
  <c r="V212" i="23"/>
  <c r="U212" i="23"/>
  <c r="T212" i="23"/>
  <c r="S212" i="23"/>
  <c r="N212" i="23"/>
  <c r="L212" i="23"/>
  <c r="K212" i="23"/>
  <c r="J212" i="23"/>
  <c r="D212" i="23"/>
  <c r="DV215" i="23"/>
  <c r="DU215" i="23"/>
  <c r="DT215" i="23"/>
  <c r="DS215" i="23"/>
  <c r="AM215" i="23" s="1"/>
  <c r="DR215" i="23"/>
  <c r="DQ215" i="23"/>
  <c r="DP215" i="23"/>
  <c r="DO215" i="23"/>
  <c r="DN215" i="23"/>
  <c r="DM215" i="23"/>
  <c r="DL215" i="23"/>
  <c r="DK215" i="23"/>
  <c r="DJ215" i="23"/>
  <c r="DI215" i="23"/>
  <c r="DH215" i="23"/>
  <c r="DG215" i="23"/>
  <c r="DF215" i="23"/>
  <c r="DE215" i="23"/>
  <c r="DD215" i="23"/>
  <c r="DC215" i="23"/>
  <c r="DB215" i="23"/>
  <c r="DA215" i="23"/>
  <c r="CZ215" i="23"/>
  <c r="CY215" i="23"/>
  <c r="CX215" i="23"/>
  <c r="CW215" i="23"/>
  <c r="CV215" i="23"/>
  <c r="CU215" i="23"/>
  <c r="CT215" i="23"/>
  <c r="CS215" i="23"/>
  <c r="CR215" i="23"/>
  <c r="CQ215" i="23"/>
  <c r="CP215" i="23"/>
  <c r="CO215" i="23"/>
  <c r="CN215" i="23"/>
  <c r="CM215" i="23"/>
  <c r="CL215" i="23"/>
  <c r="CK215" i="23"/>
  <c r="CJ215" i="23"/>
  <c r="CI215" i="23"/>
  <c r="CH215" i="23"/>
  <c r="CG215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L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AZ215" i="23"/>
  <c r="AY215" i="23"/>
  <c r="AO215" i="23"/>
  <c r="AN215" i="23"/>
  <c r="V215" i="23"/>
  <c r="U215" i="23"/>
  <c r="T215" i="23"/>
  <c r="S215" i="23"/>
  <c r="N215" i="23"/>
  <c r="L215" i="23"/>
  <c r="K215" i="23"/>
  <c r="J215" i="23"/>
  <c r="D215" i="23"/>
  <c r="DV214" i="23"/>
  <c r="DU214" i="23"/>
  <c r="DT214" i="23"/>
  <c r="DS214" i="23"/>
  <c r="AM214" i="23" s="1"/>
  <c r="DR214" i="23"/>
  <c r="DQ214" i="23"/>
  <c r="DP214" i="23"/>
  <c r="DO214" i="23"/>
  <c r="DN214" i="23"/>
  <c r="DM214" i="23"/>
  <c r="DL214" i="23"/>
  <c r="DK214" i="23"/>
  <c r="DJ214" i="23"/>
  <c r="DI214" i="23"/>
  <c r="DH214" i="23"/>
  <c r="DG214" i="23"/>
  <c r="DF214" i="23"/>
  <c r="DE214" i="23"/>
  <c r="DD214" i="23"/>
  <c r="DC214" i="23"/>
  <c r="DB214" i="23"/>
  <c r="DA214" i="23"/>
  <c r="CZ214" i="23"/>
  <c r="CY214" i="23"/>
  <c r="CX214" i="23"/>
  <c r="CW214" i="23"/>
  <c r="CV214" i="23"/>
  <c r="CU214" i="23"/>
  <c r="CT214" i="23"/>
  <c r="CS214" i="23"/>
  <c r="CR214" i="23"/>
  <c r="CQ214" i="23"/>
  <c r="CP214" i="23"/>
  <c r="CO214" i="23"/>
  <c r="CN214" i="23"/>
  <c r="CM214" i="23"/>
  <c r="CL214" i="23"/>
  <c r="CK214" i="23"/>
  <c r="CJ214" i="23"/>
  <c r="CI214" i="23"/>
  <c r="CH214" i="23"/>
  <c r="CG214" i="23"/>
  <c r="CF214" i="23"/>
  <c r="CE214" i="23"/>
  <c r="CD214" i="23"/>
  <c r="CC214" i="23"/>
  <c r="CB214" i="23"/>
  <c r="CA214" i="23"/>
  <c r="BZ214" i="23"/>
  <c r="BY214" i="23"/>
  <c r="BX214" i="23"/>
  <c r="BW214" i="23"/>
  <c r="BV214" i="23"/>
  <c r="BU214" i="23"/>
  <c r="BT214" i="23"/>
  <c r="BS214" i="23"/>
  <c r="BR214" i="23"/>
  <c r="BQ214" i="23"/>
  <c r="BP214" i="23"/>
  <c r="BO214" i="23"/>
  <c r="BN214" i="23"/>
  <c r="BM214" i="23"/>
  <c r="BL214" i="23"/>
  <c r="BK214" i="23"/>
  <c r="BJ214" i="23"/>
  <c r="BI214" i="23"/>
  <c r="BH214" i="23"/>
  <c r="BG214" i="23"/>
  <c r="BF214" i="23"/>
  <c r="BE214" i="23"/>
  <c r="BD214" i="23"/>
  <c r="BC214" i="23"/>
  <c r="BB214" i="23"/>
  <c r="BA214" i="23"/>
  <c r="AZ214" i="23"/>
  <c r="AY214" i="23"/>
  <c r="AO214" i="23"/>
  <c r="AN214" i="23"/>
  <c r="V214" i="23"/>
  <c r="U214" i="23"/>
  <c r="T214" i="23"/>
  <c r="S214" i="23"/>
  <c r="N214" i="23"/>
  <c r="L214" i="23"/>
  <c r="K214" i="23"/>
  <c r="J214" i="23"/>
  <c r="D214" i="23"/>
  <c r="DV213" i="23"/>
  <c r="DU213" i="23"/>
  <c r="DT213" i="23"/>
  <c r="DS213" i="23"/>
  <c r="AM213" i="23" s="1"/>
  <c r="DR213" i="23"/>
  <c r="DQ213" i="23"/>
  <c r="DP213" i="23"/>
  <c r="DO213" i="23"/>
  <c r="DN213" i="23"/>
  <c r="DM213" i="23"/>
  <c r="DL213" i="23"/>
  <c r="DK213" i="23"/>
  <c r="DJ213" i="23"/>
  <c r="DI213" i="23"/>
  <c r="DH213" i="23"/>
  <c r="DG213" i="23"/>
  <c r="DF213" i="23"/>
  <c r="DE213" i="23"/>
  <c r="DD213" i="23"/>
  <c r="DC213" i="23"/>
  <c r="DB213" i="23"/>
  <c r="DA213" i="23"/>
  <c r="CZ213" i="23"/>
  <c r="CY213" i="23"/>
  <c r="CX213" i="23"/>
  <c r="CW213" i="23"/>
  <c r="CV213" i="23"/>
  <c r="CU213" i="23"/>
  <c r="CT213" i="23"/>
  <c r="CS213" i="23"/>
  <c r="CR213" i="23"/>
  <c r="CQ213" i="23"/>
  <c r="CP213" i="23"/>
  <c r="CO213" i="23"/>
  <c r="CN213" i="23"/>
  <c r="CM213" i="23"/>
  <c r="CL213" i="23"/>
  <c r="CK213" i="23"/>
  <c r="CJ213" i="23"/>
  <c r="CI213" i="23"/>
  <c r="CH213" i="23"/>
  <c r="CG213" i="23"/>
  <c r="CF213" i="23"/>
  <c r="CE213" i="23"/>
  <c r="CD213" i="23"/>
  <c r="CC213" i="23"/>
  <c r="CB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L213" i="23"/>
  <c r="BK213" i="23"/>
  <c r="BJ213" i="23"/>
  <c r="BI213" i="23"/>
  <c r="BH213" i="23"/>
  <c r="BG213" i="23"/>
  <c r="BF213" i="23"/>
  <c r="BE213" i="23"/>
  <c r="BD213" i="23"/>
  <c r="BC213" i="23"/>
  <c r="BB213" i="23"/>
  <c r="BA213" i="23"/>
  <c r="AZ213" i="23"/>
  <c r="AY213" i="23"/>
  <c r="AO213" i="23"/>
  <c r="AK213" i="23"/>
  <c r="AJ213" i="23"/>
  <c r="V213" i="23"/>
  <c r="U213" i="23"/>
  <c r="T213" i="23"/>
  <c r="S213" i="23"/>
  <c r="R213" i="23"/>
  <c r="N213" i="23"/>
  <c r="L213" i="23"/>
  <c r="K213" i="23"/>
  <c r="J213" i="23"/>
  <c r="D213" i="23"/>
  <c r="DV211" i="23"/>
  <c r="DU211" i="23"/>
  <c r="DT211" i="23"/>
  <c r="DS211" i="23"/>
  <c r="AM211" i="23" s="1"/>
  <c r="DR211" i="23"/>
  <c r="DQ211" i="23"/>
  <c r="DP211" i="23"/>
  <c r="DO211" i="23"/>
  <c r="DN211" i="23"/>
  <c r="DM211" i="23"/>
  <c r="DL211" i="23"/>
  <c r="DK211" i="23"/>
  <c r="DJ211" i="23"/>
  <c r="DI211" i="23"/>
  <c r="DH211" i="23"/>
  <c r="DG211" i="23"/>
  <c r="DF211" i="23"/>
  <c r="DE211" i="23"/>
  <c r="DD211" i="23"/>
  <c r="DC211" i="23"/>
  <c r="DB211" i="23"/>
  <c r="DA211" i="23"/>
  <c r="CZ211" i="23"/>
  <c r="CY211" i="23"/>
  <c r="CX211" i="23"/>
  <c r="CW211" i="23"/>
  <c r="CV211" i="23"/>
  <c r="CU211" i="23"/>
  <c r="CT211" i="23"/>
  <c r="CS211" i="23"/>
  <c r="CR211" i="23"/>
  <c r="CQ211" i="23"/>
  <c r="CP211" i="23"/>
  <c r="CO211" i="23"/>
  <c r="CN211" i="23"/>
  <c r="CM211" i="23"/>
  <c r="CL211" i="23"/>
  <c r="CK211" i="23"/>
  <c r="CJ211" i="23"/>
  <c r="CI211" i="23"/>
  <c r="CH211" i="23"/>
  <c r="CG211" i="23"/>
  <c r="CF211" i="23"/>
  <c r="CE211" i="23"/>
  <c r="CD211" i="23"/>
  <c r="CC211" i="23"/>
  <c r="CB211" i="23"/>
  <c r="CA211" i="23"/>
  <c r="BZ211" i="23"/>
  <c r="BY211" i="23"/>
  <c r="BX211" i="23"/>
  <c r="BW211" i="23"/>
  <c r="BV211" i="23"/>
  <c r="BU211" i="23"/>
  <c r="BT211" i="23"/>
  <c r="BS211" i="23"/>
  <c r="BR211" i="23"/>
  <c r="BQ211" i="23"/>
  <c r="BP211" i="23"/>
  <c r="BO211" i="23"/>
  <c r="BN211" i="23"/>
  <c r="BM211" i="23"/>
  <c r="BL211" i="23"/>
  <c r="BK211" i="23"/>
  <c r="BJ211" i="23"/>
  <c r="BI211" i="23"/>
  <c r="BH211" i="23"/>
  <c r="BG211" i="23"/>
  <c r="BF211" i="23"/>
  <c r="BE211" i="23"/>
  <c r="BD211" i="23"/>
  <c r="BC211" i="23"/>
  <c r="BB211" i="23"/>
  <c r="BA211" i="23"/>
  <c r="AZ211" i="23"/>
  <c r="AY211" i="23"/>
  <c r="AO211" i="23"/>
  <c r="AN211" i="23"/>
  <c r="V211" i="23"/>
  <c r="U211" i="23"/>
  <c r="T211" i="23"/>
  <c r="S211" i="23"/>
  <c r="N211" i="23"/>
  <c r="L211" i="23"/>
  <c r="K211" i="23"/>
  <c r="J211" i="23"/>
  <c r="D211" i="23"/>
  <c r="DV156" i="23"/>
  <c r="DU156" i="23"/>
  <c r="DT156" i="23"/>
  <c r="DS156" i="23"/>
  <c r="AM156" i="23" s="1"/>
  <c r="DR156" i="23"/>
  <c r="DQ156" i="23"/>
  <c r="DP156" i="23"/>
  <c r="DO156" i="23"/>
  <c r="DN156" i="23"/>
  <c r="DM156" i="23"/>
  <c r="DL156" i="23"/>
  <c r="DK156" i="23"/>
  <c r="DJ156" i="23"/>
  <c r="DI156" i="23"/>
  <c r="DH156" i="23"/>
  <c r="DG156" i="23"/>
  <c r="DF156" i="23"/>
  <c r="DE156" i="23"/>
  <c r="DD156" i="23"/>
  <c r="DC156" i="23"/>
  <c r="DB156" i="23"/>
  <c r="DA156" i="23"/>
  <c r="CZ156" i="23"/>
  <c r="CY156" i="23"/>
  <c r="CX156" i="23"/>
  <c r="CW156" i="23"/>
  <c r="CV156" i="23"/>
  <c r="CU156" i="23"/>
  <c r="CT156" i="23"/>
  <c r="CS156" i="23"/>
  <c r="CR156" i="23"/>
  <c r="CQ156" i="23"/>
  <c r="CP156" i="23"/>
  <c r="CO156" i="23"/>
  <c r="CN156" i="23"/>
  <c r="CM156" i="23"/>
  <c r="CL156" i="23"/>
  <c r="CK156" i="23"/>
  <c r="CJ156" i="23"/>
  <c r="CI156" i="23"/>
  <c r="CH156" i="23"/>
  <c r="CG156" i="23"/>
  <c r="CF156" i="23"/>
  <c r="CE156" i="23"/>
  <c r="CD156" i="23"/>
  <c r="CC156" i="23"/>
  <c r="CB156" i="23"/>
  <c r="CA156" i="23"/>
  <c r="BZ156" i="23"/>
  <c r="BY156" i="23"/>
  <c r="BX156" i="23"/>
  <c r="BW156" i="23"/>
  <c r="BV156" i="23"/>
  <c r="BU156" i="23"/>
  <c r="BT156" i="23"/>
  <c r="BS156" i="23"/>
  <c r="BR156" i="23"/>
  <c r="BQ156" i="23"/>
  <c r="BP156" i="23"/>
  <c r="BO156" i="23"/>
  <c r="BN156" i="23"/>
  <c r="BM156" i="23"/>
  <c r="BL156" i="23"/>
  <c r="BK156" i="23"/>
  <c r="BJ156" i="23"/>
  <c r="BI156" i="23"/>
  <c r="BH156" i="23"/>
  <c r="BG156" i="23"/>
  <c r="BF156" i="23"/>
  <c r="BE156" i="23"/>
  <c r="BD156" i="23"/>
  <c r="BC156" i="23"/>
  <c r="BB156" i="23"/>
  <c r="BA156" i="23"/>
  <c r="AZ156" i="23"/>
  <c r="AY156" i="23"/>
  <c r="AK156" i="23"/>
  <c r="AJ156" i="23"/>
  <c r="V156" i="23"/>
  <c r="U156" i="23"/>
  <c r="T156" i="23"/>
  <c r="S156" i="23"/>
  <c r="R156" i="23"/>
  <c r="N156" i="23"/>
  <c r="L156" i="23"/>
  <c r="K156" i="23"/>
  <c r="J156" i="23"/>
  <c r="D156" i="23"/>
  <c r="DV207" i="23"/>
  <c r="DU207" i="23"/>
  <c r="DT207" i="23"/>
  <c r="DS207" i="23"/>
  <c r="AM207" i="23" s="1"/>
  <c r="DR207" i="23"/>
  <c r="DQ207" i="23"/>
  <c r="DP207" i="23"/>
  <c r="DO207" i="23"/>
  <c r="DN207" i="23"/>
  <c r="DM207" i="23"/>
  <c r="DL207" i="23"/>
  <c r="DK207" i="23"/>
  <c r="DJ207" i="23"/>
  <c r="DI207" i="23"/>
  <c r="DH207" i="23"/>
  <c r="DG207" i="23"/>
  <c r="DF207" i="23"/>
  <c r="DE207" i="23"/>
  <c r="DD207" i="23"/>
  <c r="DC207" i="23"/>
  <c r="DB207" i="23"/>
  <c r="DA207" i="23"/>
  <c r="CZ207" i="23"/>
  <c r="CY207" i="23"/>
  <c r="CX207" i="23"/>
  <c r="CW207" i="23"/>
  <c r="CV207" i="23"/>
  <c r="CU207" i="23"/>
  <c r="CT207" i="23"/>
  <c r="CS207" i="23"/>
  <c r="CR207" i="23"/>
  <c r="CQ207" i="23"/>
  <c r="CP207" i="23"/>
  <c r="CO207" i="23"/>
  <c r="CN207" i="23"/>
  <c r="CM207" i="23"/>
  <c r="CL207" i="23"/>
  <c r="CK207" i="23"/>
  <c r="CJ207" i="23"/>
  <c r="CI207" i="23"/>
  <c r="CH207" i="23"/>
  <c r="CG207" i="23"/>
  <c r="CF207" i="23"/>
  <c r="CE207" i="23"/>
  <c r="CD207" i="23"/>
  <c r="CC207" i="23"/>
  <c r="CB207" i="23"/>
  <c r="CA207" i="23"/>
  <c r="BZ207" i="23"/>
  <c r="BY207" i="23"/>
  <c r="BX207" i="23"/>
  <c r="BW207" i="23"/>
  <c r="BV207" i="23"/>
  <c r="BU207" i="23"/>
  <c r="BT207" i="23"/>
  <c r="BS207" i="23"/>
  <c r="BR207" i="23"/>
  <c r="BQ207" i="23"/>
  <c r="BP207" i="23"/>
  <c r="BO207" i="23"/>
  <c r="BN207" i="23"/>
  <c r="BM207" i="23"/>
  <c r="BL207" i="23"/>
  <c r="BK207" i="23"/>
  <c r="BJ207" i="23"/>
  <c r="BI207" i="23"/>
  <c r="BH207" i="23"/>
  <c r="BG207" i="23"/>
  <c r="BF207" i="23"/>
  <c r="BE207" i="23"/>
  <c r="BD207" i="23"/>
  <c r="BC207" i="23"/>
  <c r="BB207" i="23"/>
  <c r="BA207" i="23"/>
  <c r="AZ207" i="23"/>
  <c r="AY207" i="23"/>
  <c r="AO207" i="23"/>
  <c r="AN207" i="23"/>
  <c r="V207" i="23"/>
  <c r="U207" i="23"/>
  <c r="T207" i="23"/>
  <c r="S207" i="23"/>
  <c r="N207" i="23"/>
  <c r="L207" i="23"/>
  <c r="K207" i="23"/>
  <c r="J207" i="23"/>
  <c r="D207" i="23"/>
  <c r="DV200" i="23"/>
  <c r="DU200" i="23"/>
  <c r="DT200" i="23"/>
  <c r="DS200" i="23"/>
  <c r="DR200" i="23"/>
  <c r="DQ200" i="23"/>
  <c r="DP200" i="23"/>
  <c r="DO200" i="23"/>
  <c r="DN200" i="23"/>
  <c r="DM200" i="23"/>
  <c r="DL200" i="23"/>
  <c r="DK200" i="23"/>
  <c r="DJ200" i="23"/>
  <c r="DI200" i="23"/>
  <c r="DH200" i="23"/>
  <c r="DG200" i="23"/>
  <c r="DF200" i="23"/>
  <c r="DE200" i="23"/>
  <c r="DD200" i="23"/>
  <c r="AM200" i="23" s="1"/>
  <c r="DC200" i="23"/>
  <c r="DB200" i="23"/>
  <c r="DA200" i="23"/>
  <c r="CZ200" i="23"/>
  <c r="CY200" i="23"/>
  <c r="CX200" i="23"/>
  <c r="CW200" i="23"/>
  <c r="CV200" i="23"/>
  <c r="CU200" i="23"/>
  <c r="CT200" i="23"/>
  <c r="CS200" i="23"/>
  <c r="CR200" i="23"/>
  <c r="CQ200" i="23"/>
  <c r="CP200" i="23"/>
  <c r="CO200" i="23"/>
  <c r="CN200" i="23"/>
  <c r="CM200" i="23"/>
  <c r="CL200" i="23"/>
  <c r="CK200" i="23"/>
  <c r="CJ200" i="23"/>
  <c r="CI200" i="23"/>
  <c r="CH200" i="23"/>
  <c r="CG200" i="23"/>
  <c r="CF200" i="23"/>
  <c r="CE200" i="23"/>
  <c r="CD200" i="23"/>
  <c r="CC200" i="23"/>
  <c r="CB200" i="23"/>
  <c r="CA200" i="23"/>
  <c r="BZ200" i="23"/>
  <c r="BY200" i="23"/>
  <c r="BX200" i="23"/>
  <c r="BW200" i="23"/>
  <c r="BV200" i="23"/>
  <c r="BU200" i="23"/>
  <c r="BT200" i="23"/>
  <c r="BS200" i="23"/>
  <c r="BR200" i="23"/>
  <c r="BQ200" i="23"/>
  <c r="BP200" i="23"/>
  <c r="BO200" i="23"/>
  <c r="BN200" i="23"/>
  <c r="BM200" i="23"/>
  <c r="BL200" i="23"/>
  <c r="BK200" i="23"/>
  <c r="BJ200" i="23"/>
  <c r="BI200" i="23"/>
  <c r="BH200" i="23"/>
  <c r="BG200" i="23"/>
  <c r="BF200" i="23"/>
  <c r="BE200" i="23"/>
  <c r="BD200" i="23"/>
  <c r="BC200" i="23"/>
  <c r="BB200" i="23"/>
  <c r="BA200" i="23"/>
  <c r="AZ200" i="23"/>
  <c r="AY200" i="23"/>
  <c r="AO200" i="23"/>
  <c r="AN200" i="23"/>
  <c r="V200" i="23"/>
  <c r="U200" i="23"/>
  <c r="T200" i="23"/>
  <c r="S200" i="23"/>
  <c r="N200" i="23"/>
  <c r="L200" i="23"/>
  <c r="K200" i="23"/>
  <c r="J200" i="23"/>
  <c r="D200" i="23"/>
  <c r="DV205" i="23"/>
  <c r="DU205" i="23"/>
  <c r="DT205" i="23"/>
  <c r="DS205" i="23"/>
  <c r="DR205" i="23"/>
  <c r="DQ205" i="23"/>
  <c r="DP205" i="23"/>
  <c r="DO205" i="23"/>
  <c r="DN205" i="23"/>
  <c r="DM205" i="23"/>
  <c r="DL205" i="23"/>
  <c r="DK205" i="23"/>
  <c r="DJ205" i="23"/>
  <c r="DI205" i="23"/>
  <c r="DH205" i="23"/>
  <c r="DG205" i="23"/>
  <c r="DF205" i="23"/>
  <c r="DE205" i="23"/>
  <c r="DD205" i="23"/>
  <c r="DC205" i="23"/>
  <c r="DB205" i="23"/>
  <c r="DA205" i="23"/>
  <c r="CZ205" i="23"/>
  <c r="CY205" i="23"/>
  <c r="CX205" i="23"/>
  <c r="CW205" i="23"/>
  <c r="CV205" i="23"/>
  <c r="CU205" i="23"/>
  <c r="CT205" i="23"/>
  <c r="CS205" i="23"/>
  <c r="CR205" i="23"/>
  <c r="CQ205" i="23"/>
  <c r="CP205" i="23"/>
  <c r="CO205" i="23"/>
  <c r="CN205" i="23"/>
  <c r="CM205" i="23"/>
  <c r="CL205" i="23"/>
  <c r="CK205" i="23"/>
  <c r="CJ205" i="23"/>
  <c r="CI205" i="23"/>
  <c r="CH205" i="23"/>
  <c r="CG205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L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AZ205" i="23"/>
  <c r="AY205" i="23"/>
  <c r="AX205" i="23"/>
  <c r="AW205" i="23"/>
  <c r="AV205" i="23"/>
  <c r="AU205" i="23"/>
  <c r="AT205" i="23"/>
  <c r="AS205" i="23"/>
  <c r="AR205" i="23"/>
  <c r="AQ205" i="23"/>
  <c r="AP205" i="23"/>
  <c r="AO205" i="23"/>
  <c r="AN205" i="23"/>
  <c r="AM205" i="23"/>
  <c r="AL205" i="23"/>
  <c r="AK205" i="23"/>
  <c r="AJ205" i="23"/>
  <c r="AI205" i="23"/>
  <c r="AH205" i="23"/>
  <c r="AG205" i="23"/>
  <c r="AF205" i="23"/>
  <c r="AE205" i="23"/>
  <c r="AD205" i="23"/>
  <c r="AC205" i="23"/>
  <c r="AB205" i="23"/>
  <c r="AA205" i="23"/>
  <c r="Z205" i="23"/>
  <c r="Y205" i="23"/>
  <c r="X205" i="23"/>
  <c r="W205" i="23"/>
  <c r="V205" i="23"/>
  <c r="U205" i="23"/>
  <c r="T205" i="23"/>
  <c r="S205" i="23"/>
  <c r="R205" i="23"/>
  <c r="Q205" i="23"/>
  <c r="P205" i="23"/>
  <c r="O205" i="23"/>
  <c r="N205" i="23"/>
  <c r="L205" i="23"/>
  <c r="K205" i="23"/>
  <c r="J205" i="23"/>
  <c r="D205" i="23"/>
  <c r="DV204" i="23"/>
  <c r="DU204" i="23"/>
  <c r="DT204" i="23"/>
  <c r="DS204" i="23"/>
  <c r="AM204" i="23" s="1"/>
  <c r="DR204" i="23"/>
  <c r="DQ204" i="23"/>
  <c r="DP204" i="23"/>
  <c r="DO204" i="23"/>
  <c r="DN204" i="23"/>
  <c r="DM204" i="23"/>
  <c r="DL204" i="23"/>
  <c r="DK204" i="23"/>
  <c r="DJ204" i="23"/>
  <c r="DI204" i="23"/>
  <c r="DH204" i="23"/>
  <c r="DG204" i="23"/>
  <c r="DF204" i="23"/>
  <c r="DE204" i="23"/>
  <c r="DD204" i="23"/>
  <c r="DC204" i="23"/>
  <c r="DB204" i="23"/>
  <c r="DA204" i="23"/>
  <c r="CZ204" i="23"/>
  <c r="CY204" i="23"/>
  <c r="CX204" i="23"/>
  <c r="CW204" i="23"/>
  <c r="CV204" i="23"/>
  <c r="CU204" i="23"/>
  <c r="CT204" i="23"/>
  <c r="CS204" i="23"/>
  <c r="CR204" i="23"/>
  <c r="CQ204" i="23"/>
  <c r="CP204" i="23"/>
  <c r="CO204" i="23"/>
  <c r="CN204" i="23"/>
  <c r="CM204" i="23"/>
  <c r="CL204" i="23"/>
  <c r="CK204" i="23"/>
  <c r="CJ204" i="23"/>
  <c r="CI204" i="23"/>
  <c r="CH204" i="23"/>
  <c r="CG204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L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AZ204" i="23"/>
  <c r="AY204" i="23"/>
  <c r="AO204" i="23"/>
  <c r="AN204" i="23"/>
  <c r="V204" i="23"/>
  <c r="U204" i="23"/>
  <c r="T204" i="23"/>
  <c r="S204" i="23"/>
  <c r="N204" i="23"/>
  <c r="L204" i="23"/>
  <c r="K204" i="23"/>
  <c r="J204" i="23"/>
  <c r="D204" i="23"/>
  <c r="DV203" i="23"/>
  <c r="DU203" i="23"/>
  <c r="DT203" i="23"/>
  <c r="DS203" i="23"/>
  <c r="AM203" i="23" s="1"/>
  <c r="DR203" i="23"/>
  <c r="DQ203" i="23"/>
  <c r="DP203" i="23"/>
  <c r="DO203" i="23"/>
  <c r="DN203" i="23"/>
  <c r="DM203" i="23"/>
  <c r="DL203" i="23"/>
  <c r="DK203" i="23"/>
  <c r="DJ203" i="23"/>
  <c r="DI203" i="23"/>
  <c r="DH203" i="23"/>
  <c r="DG203" i="23"/>
  <c r="DF203" i="23"/>
  <c r="DE203" i="23"/>
  <c r="DD203" i="23"/>
  <c r="DC203" i="23"/>
  <c r="DB203" i="23"/>
  <c r="DA203" i="23"/>
  <c r="CZ203" i="23"/>
  <c r="CY203" i="23"/>
  <c r="CX203" i="23"/>
  <c r="CW203" i="23"/>
  <c r="CV203" i="23"/>
  <c r="CU203" i="23"/>
  <c r="CT203" i="23"/>
  <c r="CS203" i="23"/>
  <c r="CR203" i="23"/>
  <c r="CQ203" i="23"/>
  <c r="CP203" i="23"/>
  <c r="CO203" i="23"/>
  <c r="CN203" i="23"/>
  <c r="CM203" i="23"/>
  <c r="CL203" i="23"/>
  <c r="CK203" i="23"/>
  <c r="CJ203" i="23"/>
  <c r="CI203" i="23"/>
  <c r="CH203" i="23"/>
  <c r="CG203" i="23"/>
  <c r="CF203" i="23"/>
  <c r="CE203" i="23"/>
  <c r="CD203" i="23"/>
  <c r="CC203" i="23"/>
  <c r="CB203" i="23"/>
  <c r="CA203" i="23"/>
  <c r="BZ203" i="23"/>
  <c r="BY203" i="23"/>
  <c r="BX203" i="23"/>
  <c r="BW203" i="23"/>
  <c r="BV203" i="23"/>
  <c r="BU203" i="23"/>
  <c r="BT203" i="23"/>
  <c r="BS203" i="23"/>
  <c r="BR203" i="23"/>
  <c r="BQ203" i="23"/>
  <c r="BP203" i="23"/>
  <c r="BO203" i="23"/>
  <c r="BN203" i="23"/>
  <c r="BM203" i="23"/>
  <c r="BL203" i="23"/>
  <c r="BK203" i="23"/>
  <c r="BJ203" i="23"/>
  <c r="BI203" i="23"/>
  <c r="BH203" i="23"/>
  <c r="BG203" i="23"/>
  <c r="BF203" i="23"/>
  <c r="BE203" i="23"/>
  <c r="BD203" i="23"/>
  <c r="BC203" i="23"/>
  <c r="BB203" i="23"/>
  <c r="BA203" i="23"/>
  <c r="AZ203" i="23"/>
  <c r="AY203" i="23"/>
  <c r="AO203" i="23"/>
  <c r="AN203" i="23"/>
  <c r="V203" i="23"/>
  <c r="U203" i="23"/>
  <c r="T203" i="23"/>
  <c r="S203" i="23"/>
  <c r="N203" i="23"/>
  <c r="L203" i="23"/>
  <c r="K203" i="23"/>
  <c r="J203" i="23"/>
  <c r="D203" i="23"/>
  <c r="DV199" i="23"/>
  <c r="DU199" i="23"/>
  <c r="DT199" i="23"/>
  <c r="DS199" i="23"/>
  <c r="AM199" i="23" s="1"/>
  <c r="DR199" i="23"/>
  <c r="DQ199" i="23"/>
  <c r="DP199" i="23"/>
  <c r="DO199" i="23"/>
  <c r="DN199" i="23"/>
  <c r="DM199" i="23"/>
  <c r="DL199" i="23"/>
  <c r="DK199" i="23"/>
  <c r="DJ199" i="23"/>
  <c r="DI199" i="23"/>
  <c r="DH199" i="23"/>
  <c r="DG199" i="23"/>
  <c r="DF199" i="23"/>
  <c r="DE199" i="23"/>
  <c r="DD199" i="23"/>
  <c r="DC199" i="23"/>
  <c r="DB199" i="23"/>
  <c r="DA199" i="23"/>
  <c r="CZ199" i="23"/>
  <c r="CY199" i="23"/>
  <c r="CX199" i="23"/>
  <c r="CW199" i="23"/>
  <c r="CV199" i="23"/>
  <c r="CU199" i="23"/>
  <c r="CT199" i="23"/>
  <c r="CS199" i="23"/>
  <c r="CR199" i="23"/>
  <c r="CQ199" i="23"/>
  <c r="CP199" i="23"/>
  <c r="CO199" i="23"/>
  <c r="CN199" i="23"/>
  <c r="CM199" i="23"/>
  <c r="CL199" i="23"/>
  <c r="CK199" i="23"/>
  <c r="CJ199" i="23"/>
  <c r="CI199" i="23"/>
  <c r="CH199" i="23"/>
  <c r="CG199" i="23"/>
  <c r="CF199" i="23"/>
  <c r="CE199" i="23"/>
  <c r="CD199" i="23"/>
  <c r="CC199" i="23"/>
  <c r="CB199" i="23"/>
  <c r="CA199" i="23"/>
  <c r="BZ199" i="23"/>
  <c r="BY199" i="23"/>
  <c r="BX199" i="23"/>
  <c r="BW199" i="23"/>
  <c r="BV199" i="23"/>
  <c r="BU199" i="23"/>
  <c r="BT199" i="23"/>
  <c r="BS199" i="23"/>
  <c r="BR199" i="23"/>
  <c r="BQ199" i="23"/>
  <c r="BP199" i="23"/>
  <c r="BO199" i="23"/>
  <c r="BN199" i="23"/>
  <c r="BM199" i="23"/>
  <c r="BL199" i="23"/>
  <c r="BK199" i="23"/>
  <c r="BJ199" i="23"/>
  <c r="BI199" i="23"/>
  <c r="BH199" i="23"/>
  <c r="BG199" i="23"/>
  <c r="BF199" i="23"/>
  <c r="BE199" i="23"/>
  <c r="BD199" i="23"/>
  <c r="BC199" i="23"/>
  <c r="BB199" i="23"/>
  <c r="BA199" i="23"/>
  <c r="AZ199" i="23"/>
  <c r="AY199" i="23"/>
  <c r="AO199" i="23"/>
  <c r="AK199" i="23"/>
  <c r="AJ199" i="23"/>
  <c r="V199" i="23"/>
  <c r="U199" i="23"/>
  <c r="T199" i="23"/>
  <c r="S199" i="23"/>
  <c r="R199" i="23"/>
  <c r="N199" i="23"/>
  <c r="L199" i="23"/>
  <c r="K199" i="23"/>
  <c r="J199" i="23"/>
  <c r="D199" i="23"/>
  <c r="DV195" i="23"/>
  <c r="DU195" i="23"/>
  <c r="DT195" i="23"/>
  <c r="DS195" i="23"/>
  <c r="AM195" i="23" s="1"/>
  <c r="DR195" i="23"/>
  <c r="DQ195" i="23"/>
  <c r="DP195" i="23"/>
  <c r="DO195" i="23"/>
  <c r="DN195" i="23"/>
  <c r="DM195" i="23"/>
  <c r="DL195" i="23"/>
  <c r="DK195" i="23"/>
  <c r="DJ195" i="23"/>
  <c r="DI195" i="23"/>
  <c r="DH195" i="23"/>
  <c r="DG195" i="23"/>
  <c r="DF195" i="23"/>
  <c r="DE195" i="23"/>
  <c r="DD195" i="23"/>
  <c r="DC195" i="23"/>
  <c r="DB195" i="23"/>
  <c r="DA195" i="23"/>
  <c r="CZ195" i="23"/>
  <c r="CY195" i="23"/>
  <c r="CX195" i="23"/>
  <c r="CW195" i="23"/>
  <c r="CV195" i="23"/>
  <c r="CU195" i="23"/>
  <c r="CT195" i="23"/>
  <c r="CS195" i="23"/>
  <c r="CR195" i="23"/>
  <c r="CQ195" i="23"/>
  <c r="CP195" i="23"/>
  <c r="CO195" i="23"/>
  <c r="CN195" i="23"/>
  <c r="CM195" i="23"/>
  <c r="CL195" i="23"/>
  <c r="CK195" i="23"/>
  <c r="CJ195" i="23"/>
  <c r="CI195" i="23"/>
  <c r="CH195" i="23"/>
  <c r="CG195" i="23"/>
  <c r="CF195" i="23"/>
  <c r="CE195" i="23"/>
  <c r="CD195" i="23"/>
  <c r="CC195" i="23"/>
  <c r="CB195" i="23"/>
  <c r="CA195" i="23"/>
  <c r="BZ195" i="23"/>
  <c r="BY195" i="23"/>
  <c r="BX195" i="23"/>
  <c r="BW195" i="23"/>
  <c r="BV195" i="23"/>
  <c r="BU195" i="23"/>
  <c r="BT195" i="23"/>
  <c r="BS195" i="23"/>
  <c r="BR195" i="23"/>
  <c r="BQ195" i="23"/>
  <c r="BP195" i="23"/>
  <c r="BO195" i="23"/>
  <c r="BN195" i="23"/>
  <c r="BM195" i="23"/>
  <c r="BL195" i="23"/>
  <c r="BK195" i="23"/>
  <c r="BJ195" i="23"/>
  <c r="BI195" i="23"/>
  <c r="BH195" i="23"/>
  <c r="BG195" i="23"/>
  <c r="BF195" i="23"/>
  <c r="BE195" i="23"/>
  <c r="BD195" i="23"/>
  <c r="BC195" i="23"/>
  <c r="BB195" i="23"/>
  <c r="BA195" i="23"/>
  <c r="AZ195" i="23"/>
  <c r="AY195" i="23"/>
  <c r="AO195" i="23"/>
  <c r="AN195" i="23"/>
  <c r="AA195" i="23"/>
  <c r="V195" i="23"/>
  <c r="U195" i="23"/>
  <c r="T195" i="23"/>
  <c r="S195" i="23"/>
  <c r="N195" i="23"/>
  <c r="L195" i="23"/>
  <c r="K195" i="23"/>
  <c r="J195" i="23"/>
  <c r="D195" i="23"/>
  <c r="DV198" i="23"/>
  <c r="DU198" i="23"/>
  <c r="DT198" i="23"/>
  <c r="DS198" i="23"/>
  <c r="DR198" i="23"/>
  <c r="DQ198" i="23"/>
  <c r="DP198" i="23"/>
  <c r="DO198" i="23"/>
  <c r="DN198" i="23"/>
  <c r="DM198" i="23"/>
  <c r="DL198" i="23"/>
  <c r="DK198" i="23"/>
  <c r="DJ198" i="23"/>
  <c r="DI198" i="23"/>
  <c r="DH198" i="23"/>
  <c r="DG198" i="23"/>
  <c r="DF198" i="23"/>
  <c r="DE198" i="23"/>
  <c r="DD198" i="23"/>
  <c r="DC198" i="23"/>
  <c r="DB198" i="23"/>
  <c r="DA198" i="23"/>
  <c r="CZ198" i="23"/>
  <c r="CY198" i="23"/>
  <c r="CX198" i="23"/>
  <c r="CW198" i="23"/>
  <c r="CV198" i="23"/>
  <c r="CU198" i="23"/>
  <c r="CT198" i="23"/>
  <c r="CS198" i="23"/>
  <c r="CR198" i="23"/>
  <c r="CQ198" i="23"/>
  <c r="CP198" i="23"/>
  <c r="CO198" i="23"/>
  <c r="CN198" i="23"/>
  <c r="CM198" i="23"/>
  <c r="CL198" i="23"/>
  <c r="CK198" i="23"/>
  <c r="CJ198" i="23"/>
  <c r="CI198" i="23"/>
  <c r="CH198" i="23"/>
  <c r="CG198" i="23"/>
  <c r="CF198" i="23"/>
  <c r="CE198" i="23"/>
  <c r="CD198" i="23"/>
  <c r="CC198" i="23"/>
  <c r="CB198" i="23"/>
  <c r="CA198" i="23"/>
  <c r="BZ198" i="23"/>
  <c r="BY198" i="23"/>
  <c r="BX198" i="23"/>
  <c r="BW198" i="23"/>
  <c r="BV198" i="23"/>
  <c r="BU198" i="23"/>
  <c r="BT198" i="23"/>
  <c r="BS198" i="23"/>
  <c r="BR198" i="23"/>
  <c r="BQ198" i="23"/>
  <c r="BP198" i="23"/>
  <c r="BO198" i="23"/>
  <c r="BN198" i="23"/>
  <c r="BM198" i="23"/>
  <c r="BL198" i="23"/>
  <c r="BK198" i="23"/>
  <c r="BJ198" i="23"/>
  <c r="BI198" i="23"/>
  <c r="BH198" i="23"/>
  <c r="BG198" i="23"/>
  <c r="BF198" i="23"/>
  <c r="BE198" i="23"/>
  <c r="BD198" i="23"/>
  <c r="BC198" i="23"/>
  <c r="BB198" i="23"/>
  <c r="BA198" i="23"/>
  <c r="AZ198" i="23"/>
  <c r="AY198" i="23"/>
  <c r="AX198" i="23"/>
  <c r="AW198" i="23"/>
  <c r="AV198" i="23"/>
  <c r="AU198" i="23"/>
  <c r="AT198" i="23"/>
  <c r="AS198" i="23"/>
  <c r="AR198" i="23"/>
  <c r="AQ198" i="23"/>
  <c r="AP198" i="23"/>
  <c r="AO198" i="23"/>
  <c r="AN198" i="23"/>
  <c r="AM198" i="23"/>
  <c r="AL198" i="23"/>
  <c r="AK198" i="23"/>
  <c r="AJ198" i="23"/>
  <c r="AI198" i="23"/>
  <c r="AH198" i="23"/>
  <c r="AG198" i="23"/>
  <c r="AF198" i="23"/>
  <c r="AE198" i="23"/>
  <c r="AD198" i="23"/>
  <c r="AC198" i="23"/>
  <c r="AB198" i="23"/>
  <c r="AA198" i="23"/>
  <c r="Z198" i="23"/>
  <c r="Y198" i="23"/>
  <c r="X198" i="23"/>
  <c r="W198" i="23"/>
  <c r="V198" i="23"/>
  <c r="U198" i="23"/>
  <c r="T198" i="23"/>
  <c r="S198" i="23"/>
  <c r="R198" i="23"/>
  <c r="Q198" i="23"/>
  <c r="O198" i="23"/>
  <c r="N198" i="23"/>
  <c r="L198" i="23"/>
  <c r="K198" i="23"/>
  <c r="J198" i="23"/>
  <c r="D198" i="23"/>
  <c r="DV184" i="23"/>
  <c r="DU184" i="23"/>
  <c r="DT184" i="23"/>
  <c r="DS184" i="23"/>
  <c r="AM184" i="23" s="1"/>
  <c r="DR184" i="23"/>
  <c r="DQ184" i="23"/>
  <c r="DP184" i="23"/>
  <c r="DO184" i="23"/>
  <c r="DN184" i="23"/>
  <c r="DM184" i="23"/>
  <c r="DL184" i="23"/>
  <c r="DK184" i="23"/>
  <c r="DJ184" i="23"/>
  <c r="DI184" i="23"/>
  <c r="DH184" i="23"/>
  <c r="DG184" i="23"/>
  <c r="DF184" i="23"/>
  <c r="DE184" i="23"/>
  <c r="DD184" i="23"/>
  <c r="DC184" i="23"/>
  <c r="DB184" i="23"/>
  <c r="DA184" i="23"/>
  <c r="CZ184" i="23"/>
  <c r="CY184" i="23"/>
  <c r="CX184" i="23"/>
  <c r="CW184" i="23"/>
  <c r="CV184" i="23"/>
  <c r="CU184" i="23"/>
  <c r="CT184" i="23"/>
  <c r="CS184" i="23"/>
  <c r="CR184" i="23"/>
  <c r="CQ184" i="23"/>
  <c r="CP184" i="23"/>
  <c r="CO184" i="23"/>
  <c r="CN184" i="23"/>
  <c r="CM184" i="23"/>
  <c r="CL184" i="23"/>
  <c r="CK184" i="23"/>
  <c r="CJ184" i="23"/>
  <c r="CI184" i="23"/>
  <c r="CH184" i="23"/>
  <c r="CG184" i="23"/>
  <c r="CF184" i="23"/>
  <c r="CE184" i="23"/>
  <c r="CD184" i="23"/>
  <c r="CC184" i="23"/>
  <c r="CB184" i="23"/>
  <c r="CA184" i="23"/>
  <c r="BZ184" i="23"/>
  <c r="BY184" i="23"/>
  <c r="BX184" i="23"/>
  <c r="BW184" i="23"/>
  <c r="BV184" i="23"/>
  <c r="BU184" i="23"/>
  <c r="BT184" i="23"/>
  <c r="BS184" i="23"/>
  <c r="BR184" i="23"/>
  <c r="BQ184" i="23"/>
  <c r="BP184" i="23"/>
  <c r="BO184" i="23"/>
  <c r="BN184" i="23"/>
  <c r="BM184" i="23"/>
  <c r="BL184" i="23"/>
  <c r="BK184" i="23"/>
  <c r="BJ184" i="23"/>
  <c r="BI184" i="23"/>
  <c r="BH184" i="23"/>
  <c r="BG184" i="23"/>
  <c r="BF184" i="23"/>
  <c r="BE184" i="23"/>
  <c r="BD184" i="23"/>
  <c r="BC184" i="23"/>
  <c r="BB184" i="23"/>
  <c r="BA184" i="23"/>
  <c r="AZ184" i="23"/>
  <c r="AY184" i="23"/>
  <c r="AO184" i="23"/>
  <c r="AK184" i="23"/>
  <c r="AJ184" i="23"/>
  <c r="V184" i="23"/>
  <c r="U184" i="23"/>
  <c r="T184" i="23"/>
  <c r="S184" i="23"/>
  <c r="R184" i="23"/>
  <c r="N184" i="23"/>
  <c r="L184" i="23"/>
  <c r="K184" i="23"/>
  <c r="J184" i="23"/>
  <c r="D184" i="23"/>
  <c r="DV206" i="23"/>
  <c r="DU206" i="23"/>
  <c r="DT206" i="23"/>
  <c r="DS206" i="23"/>
  <c r="AM206" i="23" s="1"/>
  <c r="DR206" i="23"/>
  <c r="DQ206" i="23"/>
  <c r="DP206" i="23"/>
  <c r="DO206" i="23"/>
  <c r="DN206" i="23"/>
  <c r="DM206" i="23"/>
  <c r="DL206" i="23"/>
  <c r="DK206" i="23"/>
  <c r="DJ206" i="23"/>
  <c r="DI206" i="23"/>
  <c r="DH206" i="23"/>
  <c r="DG206" i="23"/>
  <c r="DF206" i="23"/>
  <c r="DE206" i="23"/>
  <c r="DD206" i="23"/>
  <c r="DC206" i="23"/>
  <c r="DB206" i="23"/>
  <c r="DA206" i="23"/>
  <c r="CZ206" i="23"/>
  <c r="CY206" i="23"/>
  <c r="CX206" i="23"/>
  <c r="CW206" i="23"/>
  <c r="CV206" i="23"/>
  <c r="CU206" i="23"/>
  <c r="CT206" i="23"/>
  <c r="CS206" i="23"/>
  <c r="CR206" i="23"/>
  <c r="CQ206" i="23"/>
  <c r="CP206" i="23"/>
  <c r="CO206" i="23"/>
  <c r="CN206" i="23"/>
  <c r="CM206" i="23"/>
  <c r="CL206" i="23"/>
  <c r="CK206" i="23"/>
  <c r="CJ206" i="23"/>
  <c r="CI206" i="23"/>
  <c r="CH206" i="23"/>
  <c r="CG206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L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AZ206" i="23"/>
  <c r="AY206" i="23"/>
  <c r="AO206" i="23"/>
  <c r="AN206" i="23"/>
  <c r="V206" i="23"/>
  <c r="U206" i="23"/>
  <c r="T206" i="23"/>
  <c r="S206" i="23"/>
  <c r="N206" i="23"/>
  <c r="L206" i="23"/>
  <c r="K206" i="23"/>
  <c r="J206" i="23"/>
  <c r="D206" i="23"/>
  <c r="DV197" i="23"/>
  <c r="DU197" i="23"/>
  <c r="DT197" i="23"/>
  <c r="DS197" i="23"/>
  <c r="AM197" i="23" s="1"/>
  <c r="DR197" i="23"/>
  <c r="DQ197" i="23"/>
  <c r="DP197" i="23"/>
  <c r="DO197" i="23"/>
  <c r="DN197" i="23"/>
  <c r="DM197" i="23"/>
  <c r="DL197" i="23"/>
  <c r="DK197" i="23"/>
  <c r="DJ197" i="23"/>
  <c r="DI197" i="23"/>
  <c r="DH197" i="23"/>
  <c r="DG197" i="23"/>
  <c r="DF197" i="23"/>
  <c r="DE197" i="23"/>
  <c r="DD197" i="23"/>
  <c r="DC197" i="23"/>
  <c r="DB197" i="23"/>
  <c r="DA197" i="23"/>
  <c r="CZ197" i="23"/>
  <c r="CY197" i="23"/>
  <c r="CX197" i="23"/>
  <c r="CW197" i="23"/>
  <c r="CV197" i="23"/>
  <c r="CU197" i="23"/>
  <c r="CT197" i="23"/>
  <c r="CS197" i="23"/>
  <c r="CR197" i="23"/>
  <c r="CQ197" i="23"/>
  <c r="CP197" i="23"/>
  <c r="CO197" i="23"/>
  <c r="CN197" i="23"/>
  <c r="CM197" i="23"/>
  <c r="CL197" i="23"/>
  <c r="CK197" i="23"/>
  <c r="CJ197" i="23"/>
  <c r="CI197" i="23"/>
  <c r="CH197" i="23"/>
  <c r="CG197" i="23"/>
  <c r="CF197" i="23"/>
  <c r="CE197" i="23"/>
  <c r="CD197" i="23"/>
  <c r="CC197" i="23"/>
  <c r="CB197" i="23"/>
  <c r="CA197" i="23"/>
  <c r="BZ197" i="23"/>
  <c r="BY197" i="23"/>
  <c r="BX197" i="23"/>
  <c r="BW197" i="23"/>
  <c r="BV197" i="23"/>
  <c r="BU197" i="23"/>
  <c r="BT197" i="23"/>
  <c r="BS197" i="23"/>
  <c r="BR197" i="23"/>
  <c r="BQ197" i="23"/>
  <c r="BP197" i="23"/>
  <c r="BO197" i="23"/>
  <c r="BN197" i="23"/>
  <c r="BM197" i="23"/>
  <c r="BL197" i="23"/>
  <c r="BK197" i="23"/>
  <c r="BJ197" i="23"/>
  <c r="BI197" i="23"/>
  <c r="BH197" i="23"/>
  <c r="BG197" i="23"/>
  <c r="BF197" i="23"/>
  <c r="BE197" i="23"/>
  <c r="BD197" i="23"/>
  <c r="BC197" i="23"/>
  <c r="BB197" i="23"/>
  <c r="BA197" i="23"/>
  <c r="AZ197" i="23"/>
  <c r="AY197" i="23"/>
  <c r="AO197" i="23"/>
  <c r="AN197" i="23"/>
  <c r="V197" i="23"/>
  <c r="U197" i="23"/>
  <c r="T197" i="23"/>
  <c r="S197" i="23"/>
  <c r="N197" i="23"/>
  <c r="L197" i="23"/>
  <c r="K197" i="23"/>
  <c r="J197" i="23"/>
  <c r="D197" i="23"/>
  <c r="DV193" i="23"/>
  <c r="DU193" i="23"/>
  <c r="DT193" i="23"/>
  <c r="DS193" i="23"/>
  <c r="DR193" i="23"/>
  <c r="DQ193" i="23"/>
  <c r="DP193" i="23"/>
  <c r="DO193" i="23"/>
  <c r="DN193" i="23"/>
  <c r="DM193" i="23"/>
  <c r="DL193" i="23"/>
  <c r="DK193" i="23"/>
  <c r="DJ193" i="23"/>
  <c r="DI193" i="23"/>
  <c r="DH193" i="23"/>
  <c r="DG193" i="23"/>
  <c r="DF193" i="23"/>
  <c r="DE193" i="23"/>
  <c r="DD193" i="23"/>
  <c r="DC193" i="23"/>
  <c r="DB193" i="23"/>
  <c r="DA193" i="23"/>
  <c r="CZ193" i="23"/>
  <c r="CY193" i="23"/>
  <c r="CX193" i="23"/>
  <c r="CW193" i="23"/>
  <c r="CV193" i="23"/>
  <c r="CU193" i="23"/>
  <c r="CT193" i="23"/>
  <c r="CS193" i="23"/>
  <c r="CR193" i="23"/>
  <c r="CQ193" i="23"/>
  <c r="CP193" i="23"/>
  <c r="CO193" i="23"/>
  <c r="CN193" i="23"/>
  <c r="CM193" i="23"/>
  <c r="CL193" i="23"/>
  <c r="CK193" i="23"/>
  <c r="CJ193" i="23"/>
  <c r="CI193" i="23"/>
  <c r="CH193" i="23"/>
  <c r="CG193" i="23"/>
  <c r="CF193" i="23"/>
  <c r="CE193" i="23"/>
  <c r="CD193" i="23"/>
  <c r="CC193" i="23"/>
  <c r="CB193" i="23"/>
  <c r="CA193" i="23"/>
  <c r="BZ193" i="23"/>
  <c r="BY193" i="23"/>
  <c r="BX193" i="23"/>
  <c r="BW193" i="23"/>
  <c r="BV193" i="23"/>
  <c r="BU193" i="23"/>
  <c r="BT193" i="23"/>
  <c r="BS193" i="23"/>
  <c r="BR193" i="23"/>
  <c r="BQ193" i="23"/>
  <c r="BP193" i="23"/>
  <c r="BO193" i="23"/>
  <c r="BN193" i="23"/>
  <c r="BM193" i="23"/>
  <c r="BL193" i="23"/>
  <c r="BK193" i="23"/>
  <c r="BJ193" i="23"/>
  <c r="BI193" i="23"/>
  <c r="BH193" i="23"/>
  <c r="BG193" i="23"/>
  <c r="BF193" i="23"/>
  <c r="BE193" i="23"/>
  <c r="BD193" i="23"/>
  <c r="BC193" i="23"/>
  <c r="BB193" i="23"/>
  <c r="BA193" i="23"/>
  <c r="AZ193" i="23"/>
  <c r="AY193" i="23"/>
  <c r="AO193" i="23"/>
  <c r="AN193" i="23"/>
  <c r="AM193" i="23"/>
  <c r="V193" i="23"/>
  <c r="U193" i="23"/>
  <c r="T193" i="23"/>
  <c r="S193" i="23"/>
  <c r="N193" i="23"/>
  <c r="L193" i="23"/>
  <c r="K193" i="23"/>
  <c r="J193" i="23"/>
  <c r="D193" i="23"/>
  <c r="DV192" i="23"/>
  <c r="DU192" i="23"/>
  <c r="DT192" i="23"/>
  <c r="DS192" i="23"/>
  <c r="DR192" i="23"/>
  <c r="DQ192" i="23"/>
  <c r="DP192" i="23"/>
  <c r="DO192" i="23"/>
  <c r="DN192" i="23"/>
  <c r="DM192" i="23"/>
  <c r="DL192" i="23"/>
  <c r="DK192" i="23"/>
  <c r="DJ192" i="23"/>
  <c r="DI192" i="23"/>
  <c r="DH192" i="23"/>
  <c r="DG192" i="23"/>
  <c r="DF192" i="23"/>
  <c r="DE192" i="23"/>
  <c r="DD192" i="23"/>
  <c r="DC192" i="23"/>
  <c r="DB192" i="23"/>
  <c r="DA192" i="23"/>
  <c r="CZ192" i="23"/>
  <c r="CY192" i="23"/>
  <c r="CX192" i="23"/>
  <c r="CW192" i="23"/>
  <c r="CV192" i="23"/>
  <c r="CU192" i="23"/>
  <c r="CT192" i="23"/>
  <c r="CS192" i="23"/>
  <c r="CR192" i="23"/>
  <c r="CQ192" i="23"/>
  <c r="CP192" i="23"/>
  <c r="CO192" i="23"/>
  <c r="CN192" i="23"/>
  <c r="CM192" i="23"/>
  <c r="CL192" i="23"/>
  <c r="CK192" i="23"/>
  <c r="CJ192" i="23"/>
  <c r="CI192" i="23"/>
  <c r="CH192" i="23"/>
  <c r="CG192" i="23"/>
  <c r="CF192" i="23"/>
  <c r="CE192" i="23"/>
  <c r="CD192" i="23"/>
  <c r="CC192" i="23"/>
  <c r="CB192" i="23"/>
  <c r="CA192" i="23"/>
  <c r="BZ192" i="23"/>
  <c r="BY192" i="23"/>
  <c r="BX192" i="23"/>
  <c r="BW192" i="23"/>
  <c r="BV192" i="23"/>
  <c r="BU192" i="23"/>
  <c r="BT192" i="23"/>
  <c r="BS192" i="23"/>
  <c r="BR192" i="23"/>
  <c r="BQ192" i="23"/>
  <c r="BP192" i="23"/>
  <c r="BO192" i="23"/>
  <c r="BN192" i="23"/>
  <c r="BM192" i="23"/>
  <c r="BL192" i="23"/>
  <c r="BK192" i="23"/>
  <c r="BJ192" i="23"/>
  <c r="BI192" i="23"/>
  <c r="BH192" i="23"/>
  <c r="BG192" i="23"/>
  <c r="BF192" i="23"/>
  <c r="BE192" i="23"/>
  <c r="BD192" i="23"/>
  <c r="BC192" i="23"/>
  <c r="BB192" i="23"/>
  <c r="BA192" i="23"/>
  <c r="AZ192" i="23"/>
  <c r="AY192" i="23"/>
  <c r="AX192" i="23"/>
  <c r="AW192" i="23"/>
  <c r="AV192" i="23"/>
  <c r="AU192" i="23"/>
  <c r="AT192" i="23"/>
  <c r="AS192" i="23"/>
  <c r="AR192" i="23"/>
  <c r="AQ192" i="23"/>
  <c r="AP192" i="23"/>
  <c r="AO192" i="23"/>
  <c r="AN192" i="23"/>
  <c r="AM192" i="23"/>
  <c r="AL192" i="23"/>
  <c r="AK192" i="23"/>
  <c r="AJ192" i="23"/>
  <c r="AI192" i="23"/>
  <c r="AH192" i="23"/>
  <c r="AG192" i="23"/>
  <c r="AF192" i="23"/>
  <c r="AE192" i="23"/>
  <c r="AD192" i="23"/>
  <c r="AC192" i="23"/>
  <c r="AB192" i="23"/>
  <c r="AA192" i="23"/>
  <c r="Z192" i="23"/>
  <c r="Y192" i="23"/>
  <c r="X192" i="23"/>
  <c r="W192" i="23"/>
  <c r="V192" i="23"/>
  <c r="U192" i="23"/>
  <c r="T192" i="23"/>
  <c r="S192" i="23"/>
  <c r="R192" i="23"/>
  <c r="Q192" i="23"/>
  <c r="O192" i="23"/>
  <c r="N192" i="23"/>
  <c r="L192" i="23"/>
  <c r="K192" i="23"/>
  <c r="J192" i="23"/>
  <c r="D192" i="23"/>
  <c r="DV209" i="23"/>
  <c r="DU209" i="23"/>
  <c r="DT209" i="23"/>
  <c r="DS209" i="23"/>
  <c r="DR209" i="23"/>
  <c r="DQ209" i="23"/>
  <c r="DP209" i="23"/>
  <c r="DO209" i="23"/>
  <c r="DN209" i="23"/>
  <c r="DM209" i="23"/>
  <c r="DL209" i="23"/>
  <c r="DK209" i="23"/>
  <c r="DJ209" i="23"/>
  <c r="DI209" i="23"/>
  <c r="DH209" i="23"/>
  <c r="DG209" i="23"/>
  <c r="DF209" i="23"/>
  <c r="DE209" i="23"/>
  <c r="DD209" i="23"/>
  <c r="DC209" i="23"/>
  <c r="DB209" i="23"/>
  <c r="DA209" i="23"/>
  <c r="CZ209" i="23"/>
  <c r="CY209" i="23"/>
  <c r="CX209" i="23"/>
  <c r="CW209" i="23"/>
  <c r="CV209" i="23"/>
  <c r="CU209" i="23"/>
  <c r="CT209" i="23"/>
  <c r="CS209" i="23"/>
  <c r="CR209" i="23"/>
  <c r="CQ209" i="23"/>
  <c r="CP209" i="23"/>
  <c r="CO209" i="23"/>
  <c r="CN209" i="23"/>
  <c r="CM209" i="23"/>
  <c r="CL209" i="23"/>
  <c r="CK209" i="23"/>
  <c r="CJ209" i="23"/>
  <c r="CI209" i="23"/>
  <c r="CH209" i="23"/>
  <c r="CG209" i="23"/>
  <c r="CF209" i="23"/>
  <c r="CE209" i="23"/>
  <c r="CD209" i="23"/>
  <c r="CC209" i="23"/>
  <c r="CB209" i="23"/>
  <c r="CA209" i="23"/>
  <c r="BZ209" i="23"/>
  <c r="BY209" i="23"/>
  <c r="BX209" i="23"/>
  <c r="BW209" i="23"/>
  <c r="BV209" i="23"/>
  <c r="BU209" i="23"/>
  <c r="BT209" i="23"/>
  <c r="BS209" i="23"/>
  <c r="BR209" i="23"/>
  <c r="BQ209" i="23"/>
  <c r="BP209" i="23"/>
  <c r="BO209" i="23"/>
  <c r="BN209" i="23"/>
  <c r="BM209" i="23"/>
  <c r="BL209" i="23"/>
  <c r="BK209" i="23"/>
  <c r="BJ209" i="23"/>
  <c r="BI209" i="23"/>
  <c r="BH209" i="23"/>
  <c r="BG209" i="23"/>
  <c r="BF209" i="23"/>
  <c r="BE209" i="23"/>
  <c r="BD209" i="23"/>
  <c r="BC209" i="23"/>
  <c r="BB209" i="23"/>
  <c r="BA209" i="23"/>
  <c r="AZ209" i="23"/>
  <c r="AY209" i="23"/>
  <c r="AO209" i="23"/>
  <c r="AN209" i="23"/>
  <c r="AM209" i="23"/>
  <c r="V209" i="23"/>
  <c r="U209" i="23"/>
  <c r="T209" i="23"/>
  <c r="S209" i="23"/>
  <c r="N209" i="23"/>
  <c r="L209" i="23"/>
  <c r="K209" i="23"/>
  <c r="J209" i="23"/>
  <c r="D209" i="23"/>
  <c r="DV191" i="23"/>
  <c r="DU191" i="23"/>
  <c r="DT191" i="23"/>
  <c r="DS191" i="23"/>
  <c r="DR191" i="23"/>
  <c r="DQ191" i="23"/>
  <c r="DP191" i="23"/>
  <c r="DO191" i="23"/>
  <c r="DN191" i="23"/>
  <c r="DM191" i="23"/>
  <c r="DL191" i="23"/>
  <c r="DK191" i="23"/>
  <c r="DJ191" i="23"/>
  <c r="DI191" i="23"/>
  <c r="DH191" i="23"/>
  <c r="DG191" i="23"/>
  <c r="DF191" i="23"/>
  <c r="DE191" i="23"/>
  <c r="DD191" i="23"/>
  <c r="DC191" i="23"/>
  <c r="DB191" i="23"/>
  <c r="DA191" i="23"/>
  <c r="CZ191" i="23"/>
  <c r="CY191" i="23"/>
  <c r="CX191" i="23"/>
  <c r="CW191" i="23"/>
  <c r="CV191" i="23"/>
  <c r="CU191" i="23"/>
  <c r="CT191" i="23"/>
  <c r="CS191" i="23"/>
  <c r="CR191" i="23"/>
  <c r="CQ191" i="23"/>
  <c r="CP191" i="23"/>
  <c r="CO191" i="23"/>
  <c r="CN191" i="23"/>
  <c r="CM191" i="23"/>
  <c r="CL191" i="23"/>
  <c r="CK191" i="23"/>
  <c r="CJ191" i="23"/>
  <c r="CI191" i="23"/>
  <c r="CH191" i="23"/>
  <c r="CG191" i="23"/>
  <c r="CF191" i="23"/>
  <c r="CE191" i="23"/>
  <c r="CD191" i="23"/>
  <c r="CC191" i="23"/>
  <c r="CB191" i="23"/>
  <c r="CA191" i="23"/>
  <c r="BZ191" i="23"/>
  <c r="BY191" i="23"/>
  <c r="BX191" i="23"/>
  <c r="BW191" i="23"/>
  <c r="BV191" i="23"/>
  <c r="BU191" i="23"/>
  <c r="BT191" i="23"/>
  <c r="BS191" i="23"/>
  <c r="BR191" i="23"/>
  <c r="BQ191" i="23"/>
  <c r="BP191" i="23"/>
  <c r="BO191" i="23"/>
  <c r="BN191" i="23"/>
  <c r="BM191" i="23"/>
  <c r="BL191" i="23"/>
  <c r="BK191" i="23"/>
  <c r="BJ191" i="23"/>
  <c r="BI191" i="23"/>
  <c r="BH191" i="23"/>
  <c r="BG191" i="23"/>
  <c r="BF191" i="23"/>
  <c r="BE191" i="23"/>
  <c r="BD191" i="23"/>
  <c r="BC191" i="23"/>
  <c r="BB191" i="23"/>
  <c r="BA191" i="23"/>
  <c r="AZ191" i="23"/>
  <c r="AY191" i="23"/>
  <c r="AO191" i="23"/>
  <c r="AN191" i="23"/>
  <c r="AM191" i="23"/>
  <c r="V191" i="23"/>
  <c r="U191" i="23"/>
  <c r="T191" i="23"/>
  <c r="S191" i="23"/>
  <c r="N191" i="23"/>
  <c r="L191" i="23"/>
  <c r="K191" i="23"/>
  <c r="J191" i="23"/>
  <c r="D191" i="23"/>
  <c r="DV189" i="23"/>
  <c r="DU189" i="23"/>
  <c r="DT189" i="23"/>
  <c r="DS189" i="23"/>
  <c r="DR189" i="23"/>
  <c r="DQ189" i="23"/>
  <c r="DP189" i="23"/>
  <c r="DO189" i="23"/>
  <c r="DN189" i="23"/>
  <c r="DM189" i="23"/>
  <c r="DL189" i="23"/>
  <c r="DK189" i="23"/>
  <c r="DJ189" i="23"/>
  <c r="DI189" i="23"/>
  <c r="DH189" i="23"/>
  <c r="DG189" i="23"/>
  <c r="DF189" i="23"/>
  <c r="DE189" i="23"/>
  <c r="DD189" i="23"/>
  <c r="AM189" i="23" s="1"/>
  <c r="DC189" i="23"/>
  <c r="DB189" i="23"/>
  <c r="DA189" i="23"/>
  <c r="CZ189" i="23"/>
  <c r="CY189" i="23"/>
  <c r="CX189" i="23"/>
  <c r="CW189" i="23"/>
  <c r="CV189" i="23"/>
  <c r="CU189" i="23"/>
  <c r="CT189" i="23"/>
  <c r="CS189" i="23"/>
  <c r="CR189" i="23"/>
  <c r="CQ189" i="23"/>
  <c r="CP189" i="23"/>
  <c r="CO189" i="23"/>
  <c r="CN189" i="23"/>
  <c r="CM189" i="23"/>
  <c r="CL189" i="23"/>
  <c r="CK189" i="23"/>
  <c r="CJ189" i="23"/>
  <c r="CI189" i="23"/>
  <c r="CH189" i="23"/>
  <c r="CG189" i="23"/>
  <c r="CF189" i="23"/>
  <c r="CE189" i="23"/>
  <c r="CD189" i="23"/>
  <c r="CC189" i="23"/>
  <c r="CB189" i="23"/>
  <c r="CA189" i="23"/>
  <c r="BZ189" i="23"/>
  <c r="BY189" i="23"/>
  <c r="BX189" i="23"/>
  <c r="BW189" i="23"/>
  <c r="BV189" i="23"/>
  <c r="BU189" i="23"/>
  <c r="BT189" i="23"/>
  <c r="BS189" i="23"/>
  <c r="BR189" i="23"/>
  <c r="BQ189" i="23"/>
  <c r="BP189" i="23"/>
  <c r="BO189" i="23"/>
  <c r="BN189" i="23"/>
  <c r="BM189" i="23"/>
  <c r="BL189" i="23"/>
  <c r="BK189" i="23"/>
  <c r="BJ189" i="23"/>
  <c r="BI189" i="23"/>
  <c r="BH189" i="23"/>
  <c r="BG189" i="23"/>
  <c r="BF189" i="23"/>
  <c r="BE189" i="23"/>
  <c r="BD189" i="23"/>
  <c r="BC189" i="23"/>
  <c r="BB189" i="23"/>
  <c r="BA189" i="23"/>
  <c r="AZ189" i="23"/>
  <c r="AY189" i="23"/>
  <c r="AO189" i="23"/>
  <c r="AN189" i="23"/>
  <c r="V189" i="23"/>
  <c r="U189" i="23"/>
  <c r="T189" i="23"/>
  <c r="S189" i="23"/>
  <c r="N189" i="23"/>
  <c r="L189" i="23"/>
  <c r="K189" i="23"/>
  <c r="J189" i="23"/>
  <c r="D189" i="23"/>
  <c r="DV196" i="23"/>
  <c r="DU196" i="23"/>
  <c r="DT196" i="23"/>
  <c r="DS196" i="23"/>
  <c r="AM196" i="23" s="1"/>
  <c r="DR196" i="23"/>
  <c r="DQ196" i="23"/>
  <c r="DP196" i="23"/>
  <c r="DO196" i="23"/>
  <c r="DN196" i="23"/>
  <c r="DM196" i="23"/>
  <c r="DL196" i="23"/>
  <c r="DK196" i="23"/>
  <c r="DJ196" i="23"/>
  <c r="DI196" i="23"/>
  <c r="DH196" i="23"/>
  <c r="DG196" i="23"/>
  <c r="DF196" i="23"/>
  <c r="DE196" i="23"/>
  <c r="DD196" i="23"/>
  <c r="DC196" i="23"/>
  <c r="DB196" i="23"/>
  <c r="DA196" i="23"/>
  <c r="CZ196" i="23"/>
  <c r="CY196" i="23"/>
  <c r="CX196" i="23"/>
  <c r="CW196" i="23"/>
  <c r="CV196" i="23"/>
  <c r="CU196" i="23"/>
  <c r="CT196" i="23"/>
  <c r="CS196" i="23"/>
  <c r="CR196" i="23"/>
  <c r="CQ196" i="23"/>
  <c r="CP196" i="23"/>
  <c r="CO196" i="23"/>
  <c r="CN196" i="23"/>
  <c r="CM196" i="23"/>
  <c r="CL196" i="23"/>
  <c r="CK196" i="23"/>
  <c r="CJ196" i="23"/>
  <c r="CI196" i="23"/>
  <c r="CH196" i="23"/>
  <c r="CG196" i="23"/>
  <c r="CF196" i="23"/>
  <c r="CE196" i="23"/>
  <c r="CD196" i="23"/>
  <c r="CC196" i="23"/>
  <c r="CB196" i="23"/>
  <c r="CA196" i="23"/>
  <c r="BZ196" i="23"/>
  <c r="BY196" i="23"/>
  <c r="BX196" i="23"/>
  <c r="BW196" i="23"/>
  <c r="BV196" i="23"/>
  <c r="BU196" i="23"/>
  <c r="BT196" i="23"/>
  <c r="BS196" i="23"/>
  <c r="BR196" i="23"/>
  <c r="BQ196" i="23"/>
  <c r="BP196" i="23"/>
  <c r="BO196" i="23"/>
  <c r="BN196" i="23"/>
  <c r="BM196" i="23"/>
  <c r="BL196" i="23"/>
  <c r="BK196" i="23"/>
  <c r="BJ196" i="23"/>
  <c r="BI196" i="23"/>
  <c r="BH196" i="23"/>
  <c r="BG196" i="23"/>
  <c r="BF196" i="23"/>
  <c r="BE196" i="23"/>
  <c r="BD196" i="23"/>
  <c r="BC196" i="23"/>
  <c r="BB196" i="23"/>
  <c r="BA196" i="23"/>
  <c r="AZ196" i="23"/>
  <c r="AY196" i="23"/>
  <c r="AO196" i="23"/>
  <c r="AN196" i="23"/>
  <c r="V196" i="23"/>
  <c r="U196" i="23"/>
  <c r="T196" i="23"/>
  <c r="S196" i="23"/>
  <c r="N196" i="23"/>
  <c r="L196" i="23"/>
  <c r="K196" i="23"/>
  <c r="J196" i="23"/>
  <c r="D196" i="23"/>
  <c r="DV187" i="23"/>
  <c r="DU187" i="23"/>
  <c r="DT187" i="23"/>
  <c r="DS187" i="23"/>
  <c r="DR187" i="23"/>
  <c r="DQ187" i="23"/>
  <c r="DP187" i="23"/>
  <c r="DO187" i="23"/>
  <c r="DN187" i="23"/>
  <c r="DM187" i="23"/>
  <c r="DL187" i="23"/>
  <c r="DK187" i="23"/>
  <c r="DJ187" i="23"/>
  <c r="DI187" i="23"/>
  <c r="DH187" i="23"/>
  <c r="DG187" i="23"/>
  <c r="DF187" i="23"/>
  <c r="DE187" i="23"/>
  <c r="DD187" i="23"/>
  <c r="AM187" i="23" s="1"/>
  <c r="DC187" i="23"/>
  <c r="DB187" i="23"/>
  <c r="DA187" i="23"/>
  <c r="CZ187" i="23"/>
  <c r="CY187" i="23"/>
  <c r="CX187" i="23"/>
  <c r="CW187" i="23"/>
  <c r="CV187" i="23"/>
  <c r="CU187" i="23"/>
  <c r="CT187" i="23"/>
  <c r="CS187" i="23"/>
  <c r="CR187" i="23"/>
  <c r="CQ187" i="23"/>
  <c r="CP187" i="23"/>
  <c r="CO187" i="23"/>
  <c r="CN187" i="23"/>
  <c r="CM187" i="23"/>
  <c r="CL187" i="23"/>
  <c r="CK187" i="23"/>
  <c r="CJ187" i="23"/>
  <c r="CI187" i="23"/>
  <c r="CH187" i="23"/>
  <c r="CG187" i="23"/>
  <c r="CF187" i="23"/>
  <c r="CE187" i="23"/>
  <c r="CD187" i="23"/>
  <c r="CC187" i="23"/>
  <c r="CB187" i="23"/>
  <c r="CA187" i="23"/>
  <c r="BZ187" i="23"/>
  <c r="BY187" i="23"/>
  <c r="BX187" i="23"/>
  <c r="BW187" i="23"/>
  <c r="BV187" i="23"/>
  <c r="BU187" i="23"/>
  <c r="BT187" i="23"/>
  <c r="BS187" i="23"/>
  <c r="BR187" i="23"/>
  <c r="BQ187" i="23"/>
  <c r="BP187" i="23"/>
  <c r="BO187" i="23"/>
  <c r="BN187" i="23"/>
  <c r="BM187" i="23"/>
  <c r="BL187" i="23"/>
  <c r="BK187" i="23"/>
  <c r="BJ187" i="23"/>
  <c r="BI187" i="23"/>
  <c r="BH187" i="23"/>
  <c r="BG187" i="23"/>
  <c r="BF187" i="23"/>
  <c r="BE187" i="23"/>
  <c r="BD187" i="23"/>
  <c r="BC187" i="23"/>
  <c r="BB187" i="23"/>
  <c r="BA187" i="23"/>
  <c r="AZ187" i="23"/>
  <c r="AY187" i="23"/>
  <c r="AO187" i="23"/>
  <c r="AN187" i="23"/>
  <c r="V187" i="23"/>
  <c r="U187" i="23"/>
  <c r="T187" i="23"/>
  <c r="S187" i="23"/>
  <c r="N187" i="23"/>
  <c r="L187" i="23"/>
  <c r="K187" i="23"/>
  <c r="J187" i="23"/>
  <c r="D187" i="23"/>
  <c r="DV186" i="23"/>
  <c r="DU186" i="23"/>
  <c r="DT186" i="23"/>
  <c r="DS186" i="23"/>
  <c r="AM186" i="23" s="1"/>
  <c r="DR186" i="23"/>
  <c r="DQ186" i="23"/>
  <c r="DP186" i="23"/>
  <c r="DO186" i="23"/>
  <c r="DN186" i="23"/>
  <c r="DM186" i="23"/>
  <c r="DL186" i="23"/>
  <c r="DK186" i="23"/>
  <c r="DJ186" i="23"/>
  <c r="DI186" i="23"/>
  <c r="DH186" i="23"/>
  <c r="DG186" i="23"/>
  <c r="DF186" i="23"/>
  <c r="DE186" i="23"/>
  <c r="DD186" i="23"/>
  <c r="DC186" i="23"/>
  <c r="DB186" i="23"/>
  <c r="DA186" i="23"/>
  <c r="CZ186" i="23"/>
  <c r="CY186" i="23"/>
  <c r="CX186" i="23"/>
  <c r="CW186" i="23"/>
  <c r="CV186" i="23"/>
  <c r="CU186" i="23"/>
  <c r="CT186" i="23"/>
  <c r="CS186" i="23"/>
  <c r="CR186" i="23"/>
  <c r="CQ186" i="23"/>
  <c r="CP186" i="23"/>
  <c r="CO186" i="23"/>
  <c r="CN186" i="23"/>
  <c r="CM186" i="23"/>
  <c r="CL186" i="23"/>
  <c r="CK186" i="23"/>
  <c r="CJ186" i="23"/>
  <c r="CI186" i="23"/>
  <c r="CH186" i="23"/>
  <c r="CG186" i="23"/>
  <c r="CF186" i="23"/>
  <c r="CE186" i="23"/>
  <c r="CD186" i="23"/>
  <c r="CC186" i="23"/>
  <c r="CB186" i="23"/>
  <c r="CA186" i="23"/>
  <c r="BZ186" i="23"/>
  <c r="BY186" i="23"/>
  <c r="BX186" i="23"/>
  <c r="BW186" i="23"/>
  <c r="BV186" i="23"/>
  <c r="BU186" i="23"/>
  <c r="BT186" i="23"/>
  <c r="BS186" i="23"/>
  <c r="BR186" i="23"/>
  <c r="BQ186" i="23"/>
  <c r="BP186" i="23"/>
  <c r="BO186" i="23"/>
  <c r="BN186" i="23"/>
  <c r="BM186" i="23"/>
  <c r="BL186" i="23"/>
  <c r="BK186" i="23"/>
  <c r="BJ186" i="23"/>
  <c r="BI186" i="23"/>
  <c r="BH186" i="23"/>
  <c r="BG186" i="23"/>
  <c r="BF186" i="23"/>
  <c r="BE186" i="23"/>
  <c r="BD186" i="23"/>
  <c r="BC186" i="23"/>
  <c r="BB186" i="23"/>
  <c r="BA186" i="23"/>
  <c r="AZ186" i="23"/>
  <c r="AY186" i="23"/>
  <c r="AO186" i="23"/>
  <c r="AN186" i="23"/>
  <c r="V186" i="23"/>
  <c r="U186" i="23"/>
  <c r="T186" i="23"/>
  <c r="S186" i="23"/>
  <c r="N186" i="23"/>
  <c r="L186" i="23"/>
  <c r="K186" i="23"/>
  <c r="J186" i="23"/>
  <c r="D186" i="23"/>
  <c r="DV202" i="23"/>
  <c r="DU202" i="23"/>
  <c r="DT202" i="23"/>
  <c r="DS202" i="23"/>
  <c r="AM202" i="23" s="1"/>
  <c r="DR202" i="23"/>
  <c r="DQ202" i="23"/>
  <c r="DP202" i="23"/>
  <c r="DO202" i="23"/>
  <c r="DN202" i="23"/>
  <c r="DM202" i="23"/>
  <c r="DL202" i="23"/>
  <c r="DK202" i="23"/>
  <c r="DJ202" i="23"/>
  <c r="DI202" i="23"/>
  <c r="DH202" i="23"/>
  <c r="DG202" i="23"/>
  <c r="DF202" i="23"/>
  <c r="DE202" i="23"/>
  <c r="DD202" i="23"/>
  <c r="DC202" i="23"/>
  <c r="DB202" i="23"/>
  <c r="DA202" i="23"/>
  <c r="CZ202" i="23"/>
  <c r="CY202" i="23"/>
  <c r="CX202" i="23"/>
  <c r="CW202" i="23"/>
  <c r="CV202" i="23"/>
  <c r="CU202" i="23"/>
  <c r="CT202" i="23"/>
  <c r="CS202" i="23"/>
  <c r="CR202" i="23"/>
  <c r="CQ202" i="23"/>
  <c r="CP202" i="23"/>
  <c r="CO202" i="23"/>
  <c r="CN202" i="23"/>
  <c r="CM202" i="23"/>
  <c r="CL202" i="23"/>
  <c r="CK202" i="23"/>
  <c r="CJ202" i="23"/>
  <c r="CI202" i="23"/>
  <c r="CH202" i="23"/>
  <c r="CG202" i="23"/>
  <c r="CF202" i="23"/>
  <c r="CE202" i="23"/>
  <c r="CD202" i="23"/>
  <c r="CC202" i="23"/>
  <c r="CB202" i="23"/>
  <c r="CA202" i="23"/>
  <c r="BZ202" i="23"/>
  <c r="BY202" i="23"/>
  <c r="BX202" i="23"/>
  <c r="BW202" i="23"/>
  <c r="BV202" i="23"/>
  <c r="BU202" i="23"/>
  <c r="BT202" i="23"/>
  <c r="BS202" i="23"/>
  <c r="BR202" i="23"/>
  <c r="BQ202" i="23"/>
  <c r="BP202" i="23"/>
  <c r="BO202" i="23"/>
  <c r="BN202" i="23"/>
  <c r="BM202" i="23"/>
  <c r="BL202" i="23"/>
  <c r="BK202" i="23"/>
  <c r="BJ202" i="23"/>
  <c r="BI202" i="23"/>
  <c r="BH202" i="23"/>
  <c r="BG202" i="23"/>
  <c r="BF202" i="23"/>
  <c r="BE202" i="23"/>
  <c r="BD202" i="23"/>
  <c r="BC202" i="23"/>
  <c r="BB202" i="23"/>
  <c r="BA202" i="23"/>
  <c r="AZ202" i="23"/>
  <c r="AY202" i="23"/>
  <c r="AO202" i="23"/>
  <c r="AN202" i="23"/>
  <c r="V202" i="23"/>
  <c r="U202" i="23"/>
  <c r="T202" i="23"/>
  <c r="S202" i="23"/>
  <c r="N202" i="23"/>
  <c r="L202" i="23"/>
  <c r="K202" i="23"/>
  <c r="J202" i="23"/>
  <c r="D202" i="23"/>
  <c r="DV185" i="23"/>
  <c r="DU185" i="23"/>
  <c r="DT185" i="23"/>
  <c r="DS185" i="23"/>
  <c r="AM185" i="23" s="1"/>
  <c r="DR185" i="23"/>
  <c r="DQ185" i="23"/>
  <c r="DP185" i="23"/>
  <c r="DO185" i="23"/>
  <c r="DN185" i="23"/>
  <c r="DM185" i="23"/>
  <c r="DL185" i="23"/>
  <c r="DK185" i="23"/>
  <c r="DJ185" i="23"/>
  <c r="DI185" i="23"/>
  <c r="DH185" i="23"/>
  <c r="DG185" i="23"/>
  <c r="DF185" i="23"/>
  <c r="DE185" i="23"/>
  <c r="DD185" i="23"/>
  <c r="DC185" i="23"/>
  <c r="DB185" i="23"/>
  <c r="DA185" i="23"/>
  <c r="CZ185" i="23"/>
  <c r="CY185" i="23"/>
  <c r="CX185" i="23"/>
  <c r="CW185" i="23"/>
  <c r="CV185" i="23"/>
  <c r="CU185" i="23"/>
  <c r="CT185" i="23"/>
  <c r="CS185" i="23"/>
  <c r="CR185" i="23"/>
  <c r="CQ185" i="23"/>
  <c r="CP185" i="23"/>
  <c r="CO185" i="23"/>
  <c r="CN185" i="23"/>
  <c r="CM185" i="23"/>
  <c r="CL185" i="23"/>
  <c r="CK185" i="23"/>
  <c r="CJ185" i="23"/>
  <c r="CI185" i="23"/>
  <c r="CH185" i="23"/>
  <c r="CG185" i="23"/>
  <c r="CF185" i="23"/>
  <c r="CE185" i="23"/>
  <c r="CD185" i="23"/>
  <c r="CC185" i="23"/>
  <c r="CB185" i="23"/>
  <c r="CA185" i="23"/>
  <c r="BZ185" i="23"/>
  <c r="BY185" i="23"/>
  <c r="BX185" i="23"/>
  <c r="BW185" i="23"/>
  <c r="BV185" i="23"/>
  <c r="BU185" i="23"/>
  <c r="BT185" i="23"/>
  <c r="BS185" i="23"/>
  <c r="BR185" i="23"/>
  <c r="BQ185" i="23"/>
  <c r="BP185" i="23"/>
  <c r="BO185" i="23"/>
  <c r="BN185" i="23"/>
  <c r="BM185" i="23"/>
  <c r="BL185" i="23"/>
  <c r="BK185" i="23"/>
  <c r="BJ185" i="23"/>
  <c r="BI185" i="23"/>
  <c r="BH185" i="23"/>
  <c r="BG185" i="23"/>
  <c r="BF185" i="23"/>
  <c r="BE185" i="23"/>
  <c r="BD185" i="23"/>
  <c r="BC185" i="23"/>
  <c r="BB185" i="23"/>
  <c r="BA185" i="23"/>
  <c r="AZ185" i="23"/>
  <c r="AY185" i="23"/>
  <c r="AO185" i="23"/>
  <c r="AN185" i="23"/>
  <c r="V185" i="23"/>
  <c r="U185" i="23"/>
  <c r="T185" i="23"/>
  <c r="S185" i="23"/>
  <c r="N185" i="23"/>
  <c r="L185" i="23"/>
  <c r="K185" i="23"/>
  <c r="J185" i="23"/>
  <c r="D185" i="23"/>
  <c r="DV183" i="23"/>
  <c r="DU183" i="23"/>
  <c r="DT183" i="23"/>
  <c r="DS183" i="23"/>
  <c r="DR183" i="23"/>
  <c r="DQ183" i="23"/>
  <c r="DP183" i="23"/>
  <c r="DO183" i="23"/>
  <c r="DN183" i="23"/>
  <c r="DM183" i="23"/>
  <c r="DL183" i="23"/>
  <c r="DK183" i="23"/>
  <c r="DJ183" i="23"/>
  <c r="DI183" i="23"/>
  <c r="DH183" i="23"/>
  <c r="DG183" i="23"/>
  <c r="DF183" i="23"/>
  <c r="DE183" i="23"/>
  <c r="DD183" i="23"/>
  <c r="DC183" i="23"/>
  <c r="DB183" i="23"/>
  <c r="DA183" i="23"/>
  <c r="CZ183" i="23"/>
  <c r="CY183" i="23"/>
  <c r="CX183" i="23"/>
  <c r="CW183" i="23"/>
  <c r="CV183" i="23"/>
  <c r="CU183" i="23"/>
  <c r="CT183" i="23"/>
  <c r="CS183" i="23"/>
  <c r="CR183" i="23"/>
  <c r="CQ183" i="23"/>
  <c r="CP183" i="23"/>
  <c r="CO183" i="23"/>
  <c r="CN183" i="23"/>
  <c r="CM183" i="23"/>
  <c r="CL183" i="23"/>
  <c r="CK183" i="23"/>
  <c r="CJ183" i="23"/>
  <c r="CI183" i="23"/>
  <c r="CH183" i="23"/>
  <c r="CG183" i="23"/>
  <c r="CF183" i="23"/>
  <c r="CE183" i="23"/>
  <c r="CD183" i="23"/>
  <c r="CC183" i="23"/>
  <c r="CB183" i="23"/>
  <c r="CA183" i="23"/>
  <c r="BZ183" i="23"/>
  <c r="BY183" i="23"/>
  <c r="BX183" i="23"/>
  <c r="BW183" i="23"/>
  <c r="BV183" i="23"/>
  <c r="BU183" i="23"/>
  <c r="BT183" i="23"/>
  <c r="BS183" i="23"/>
  <c r="BR183" i="23"/>
  <c r="BQ183" i="23"/>
  <c r="BP183" i="23"/>
  <c r="BO183" i="23"/>
  <c r="BN183" i="23"/>
  <c r="BM183" i="23"/>
  <c r="BL183" i="23"/>
  <c r="BK183" i="23"/>
  <c r="BJ183" i="23"/>
  <c r="BI183" i="23"/>
  <c r="BH183" i="23"/>
  <c r="BG183" i="23"/>
  <c r="BF183" i="23"/>
  <c r="BE183" i="23"/>
  <c r="BD183" i="23"/>
  <c r="BC183" i="23"/>
  <c r="BB183" i="23"/>
  <c r="BA183" i="23"/>
  <c r="AZ183" i="23"/>
  <c r="AY183" i="23"/>
  <c r="AX183" i="23"/>
  <c r="AW183" i="23"/>
  <c r="AV183" i="23"/>
  <c r="AU183" i="23"/>
  <c r="AT183" i="23"/>
  <c r="AS183" i="23"/>
  <c r="AR183" i="23"/>
  <c r="AQ183" i="23"/>
  <c r="AP183" i="23"/>
  <c r="AO183" i="23"/>
  <c r="AN183" i="23"/>
  <c r="AM183" i="23"/>
  <c r="AL183" i="23"/>
  <c r="AK183" i="23"/>
  <c r="AJ183" i="23"/>
  <c r="AI183" i="23"/>
  <c r="AH183" i="23"/>
  <c r="AG183" i="23"/>
  <c r="AF183" i="23"/>
  <c r="AE183" i="23"/>
  <c r="AD183" i="23"/>
  <c r="AC183" i="23"/>
  <c r="AB183" i="23"/>
  <c r="AA183" i="23"/>
  <c r="Z183" i="23"/>
  <c r="Y183" i="23"/>
  <c r="X183" i="23"/>
  <c r="W183" i="23"/>
  <c r="V183" i="23"/>
  <c r="U183" i="23"/>
  <c r="T183" i="23"/>
  <c r="S183" i="23"/>
  <c r="R183" i="23"/>
  <c r="Q183" i="23"/>
  <c r="O183" i="23"/>
  <c r="N183" i="23"/>
  <c r="L183" i="23"/>
  <c r="K183" i="23"/>
  <c r="J183" i="23"/>
  <c r="D183" i="23"/>
  <c r="DV182" i="23"/>
  <c r="DU182" i="23"/>
  <c r="DT182" i="23"/>
  <c r="DS182" i="23"/>
  <c r="AM182" i="23" s="1"/>
  <c r="DR182" i="23"/>
  <c r="DQ182" i="23"/>
  <c r="DP182" i="23"/>
  <c r="DO182" i="23"/>
  <c r="DN182" i="23"/>
  <c r="DM182" i="23"/>
  <c r="DL182" i="23"/>
  <c r="DK182" i="23"/>
  <c r="DJ182" i="23"/>
  <c r="DI182" i="23"/>
  <c r="DH182" i="23"/>
  <c r="DG182" i="23"/>
  <c r="DF182" i="23"/>
  <c r="DE182" i="23"/>
  <c r="DD182" i="23"/>
  <c r="DC182" i="23"/>
  <c r="DB182" i="23"/>
  <c r="DA182" i="23"/>
  <c r="CZ182" i="23"/>
  <c r="CY182" i="23"/>
  <c r="CX182" i="23"/>
  <c r="CW182" i="23"/>
  <c r="CV182" i="23"/>
  <c r="CU182" i="23"/>
  <c r="CT182" i="23"/>
  <c r="CS182" i="23"/>
  <c r="CR182" i="23"/>
  <c r="CQ182" i="23"/>
  <c r="CP182" i="23"/>
  <c r="CO182" i="23"/>
  <c r="CN182" i="23"/>
  <c r="CM182" i="23"/>
  <c r="CL182" i="23"/>
  <c r="CK182" i="23"/>
  <c r="CJ182" i="23"/>
  <c r="CI182" i="23"/>
  <c r="CH182" i="23"/>
  <c r="CG182" i="23"/>
  <c r="CF182" i="23"/>
  <c r="CE182" i="23"/>
  <c r="CD182" i="23"/>
  <c r="CC182" i="23"/>
  <c r="CB182" i="23"/>
  <c r="CA182" i="23"/>
  <c r="BZ182" i="23"/>
  <c r="BY182" i="23"/>
  <c r="BX182" i="23"/>
  <c r="BW182" i="23"/>
  <c r="BV182" i="23"/>
  <c r="BU182" i="23"/>
  <c r="BT182" i="23"/>
  <c r="BS182" i="23"/>
  <c r="BR182" i="23"/>
  <c r="BQ182" i="23"/>
  <c r="BP182" i="23"/>
  <c r="BO182" i="23"/>
  <c r="BN182" i="23"/>
  <c r="BM182" i="23"/>
  <c r="BL182" i="23"/>
  <c r="BK182" i="23"/>
  <c r="BJ182" i="23"/>
  <c r="BI182" i="23"/>
  <c r="BH182" i="23"/>
  <c r="BG182" i="23"/>
  <c r="BF182" i="23"/>
  <c r="BE182" i="23"/>
  <c r="BD182" i="23"/>
  <c r="BC182" i="23"/>
  <c r="BB182" i="23"/>
  <c r="BA182" i="23"/>
  <c r="AZ182" i="23"/>
  <c r="AY182" i="23"/>
  <c r="AO182" i="23"/>
  <c r="AK182" i="23"/>
  <c r="AJ182" i="23"/>
  <c r="V182" i="23"/>
  <c r="U182" i="23"/>
  <c r="T182" i="23"/>
  <c r="S182" i="23"/>
  <c r="R182" i="23"/>
  <c r="N182" i="23"/>
  <c r="L182" i="23"/>
  <c r="K182" i="23"/>
  <c r="J182" i="23"/>
  <c r="D182" i="23"/>
  <c r="DV180" i="23"/>
  <c r="DU180" i="23"/>
  <c r="DT180" i="23"/>
  <c r="DS180" i="23"/>
  <c r="DR180" i="23"/>
  <c r="DQ180" i="23"/>
  <c r="DP180" i="23"/>
  <c r="DO180" i="23"/>
  <c r="DN180" i="23"/>
  <c r="DM180" i="23"/>
  <c r="DL180" i="23"/>
  <c r="DK180" i="23"/>
  <c r="DJ180" i="23"/>
  <c r="DI180" i="23"/>
  <c r="DH180" i="23"/>
  <c r="DG180" i="23"/>
  <c r="DF180" i="23"/>
  <c r="DE180" i="23"/>
  <c r="DD180" i="23"/>
  <c r="DC180" i="23"/>
  <c r="DB180" i="23"/>
  <c r="DA180" i="23"/>
  <c r="CZ180" i="23"/>
  <c r="CY180" i="23"/>
  <c r="CX180" i="23"/>
  <c r="CW180" i="23"/>
  <c r="CV180" i="23"/>
  <c r="CU180" i="23"/>
  <c r="CT180" i="23"/>
  <c r="CS180" i="23"/>
  <c r="CR180" i="23"/>
  <c r="CQ180" i="23"/>
  <c r="CP180" i="23"/>
  <c r="CO180" i="23"/>
  <c r="CN180" i="23"/>
  <c r="CM180" i="23"/>
  <c r="CL180" i="23"/>
  <c r="CK180" i="23"/>
  <c r="CJ180" i="23"/>
  <c r="CI180" i="23"/>
  <c r="CH180" i="23"/>
  <c r="CG180" i="23"/>
  <c r="CF180" i="23"/>
  <c r="CE180" i="23"/>
  <c r="CD180" i="23"/>
  <c r="CC180" i="23"/>
  <c r="CB180" i="23"/>
  <c r="CA180" i="23"/>
  <c r="BZ180" i="23"/>
  <c r="BY180" i="23"/>
  <c r="BX180" i="23"/>
  <c r="BW180" i="23"/>
  <c r="BV180" i="23"/>
  <c r="BU180" i="23"/>
  <c r="BT180" i="23"/>
  <c r="BS180" i="23"/>
  <c r="BR180" i="23"/>
  <c r="BQ180" i="23"/>
  <c r="BP180" i="23"/>
  <c r="BO180" i="23"/>
  <c r="BN180" i="23"/>
  <c r="BM180" i="23"/>
  <c r="BL180" i="23"/>
  <c r="BK180" i="23"/>
  <c r="BJ180" i="23"/>
  <c r="BI180" i="23"/>
  <c r="BH180" i="23"/>
  <c r="BG180" i="23"/>
  <c r="BF180" i="23"/>
  <c r="BE180" i="23"/>
  <c r="BD180" i="23"/>
  <c r="BC180" i="23"/>
  <c r="BB180" i="23"/>
  <c r="BA180" i="23"/>
  <c r="AZ180" i="23"/>
  <c r="AY180" i="23"/>
  <c r="AX180" i="23"/>
  <c r="AW180" i="23"/>
  <c r="AV180" i="23"/>
  <c r="AU180" i="23"/>
  <c r="AT180" i="23"/>
  <c r="AS180" i="23"/>
  <c r="AR180" i="23"/>
  <c r="AQ180" i="23"/>
  <c r="AP180" i="23"/>
  <c r="AO180" i="23"/>
  <c r="AN180" i="23"/>
  <c r="AM180" i="23"/>
  <c r="AL180" i="23"/>
  <c r="AK180" i="23"/>
  <c r="AJ180" i="23"/>
  <c r="AI180" i="23"/>
  <c r="AH180" i="23"/>
  <c r="AG180" i="23"/>
  <c r="AF180" i="23"/>
  <c r="AE180" i="23"/>
  <c r="AD180" i="23"/>
  <c r="AC180" i="23"/>
  <c r="AB180" i="23"/>
  <c r="AA180" i="23"/>
  <c r="Z180" i="23"/>
  <c r="Y180" i="23"/>
  <c r="X180" i="23"/>
  <c r="W180" i="23"/>
  <c r="V180" i="23"/>
  <c r="U180" i="23"/>
  <c r="T180" i="23"/>
  <c r="S180" i="23"/>
  <c r="R180" i="23"/>
  <c r="Q180" i="23"/>
  <c r="P180" i="23"/>
  <c r="O180" i="23"/>
  <c r="N180" i="23"/>
  <c r="L180" i="23"/>
  <c r="K180" i="23"/>
  <c r="J180" i="23"/>
  <c r="D180" i="23"/>
  <c r="DV179" i="23"/>
  <c r="DU179" i="23"/>
  <c r="DT179" i="23"/>
  <c r="DS179" i="23"/>
  <c r="AM179" i="23" s="1"/>
  <c r="DR179" i="23"/>
  <c r="DQ179" i="23"/>
  <c r="DP179" i="23"/>
  <c r="DO179" i="23"/>
  <c r="DN179" i="23"/>
  <c r="DM179" i="23"/>
  <c r="DL179" i="23"/>
  <c r="DK179" i="23"/>
  <c r="DJ179" i="23"/>
  <c r="DI179" i="23"/>
  <c r="DH179" i="23"/>
  <c r="DG179" i="23"/>
  <c r="DF179" i="23"/>
  <c r="DE179" i="23"/>
  <c r="DD179" i="23"/>
  <c r="DC179" i="23"/>
  <c r="DB179" i="23"/>
  <c r="DA179" i="23"/>
  <c r="CZ179" i="23"/>
  <c r="CY179" i="23"/>
  <c r="CX179" i="23"/>
  <c r="CW179" i="23"/>
  <c r="CV179" i="23"/>
  <c r="CU179" i="23"/>
  <c r="CT179" i="23"/>
  <c r="CS179" i="23"/>
  <c r="CR179" i="23"/>
  <c r="CQ179" i="23"/>
  <c r="CP179" i="23"/>
  <c r="CO179" i="23"/>
  <c r="CN179" i="23"/>
  <c r="CM179" i="23"/>
  <c r="CL179" i="23"/>
  <c r="CK179" i="23"/>
  <c r="CJ179" i="23"/>
  <c r="CI179" i="23"/>
  <c r="CH179" i="23"/>
  <c r="CG179" i="23"/>
  <c r="CF179" i="23"/>
  <c r="CE179" i="23"/>
  <c r="CD179" i="23"/>
  <c r="CC179" i="23"/>
  <c r="CB179" i="23"/>
  <c r="CA179" i="23"/>
  <c r="BZ179" i="23"/>
  <c r="BY179" i="23"/>
  <c r="BX179" i="23"/>
  <c r="BW179" i="23"/>
  <c r="BV179" i="23"/>
  <c r="BU179" i="23"/>
  <c r="BT179" i="23"/>
  <c r="BS179" i="23"/>
  <c r="BR179" i="23"/>
  <c r="BQ179" i="23"/>
  <c r="BP179" i="23"/>
  <c r="BO179" i="23"/>
  <c r="BN179" i="23"/>
  <c r="BM179" i="23"/>
  <c r="BL179" i="23"/>
  <c r="BK179" i="23"/>
  <c r="BJ179" i="23"/>
  <c r="BI179" i="23"/>
  <c r="BH179" i="23"/>
  <c r="BG179" i="23"/>
  <c r="BF179" i="23"/>
  <c r="BE179" i="23"/>
  <c r="BD179" i="23"/>
  <c r="BC179" i="23"/>
  <c r="BB179" i="23"/>
  <c r="BA179" i="23"/>
  <c r="AZ179" i="23"/>
  <c r="AY179" i="23"/>
  <c r="V179" i="23"/>
  <c r="U179" i="23"/>
  <c r="T179" i="23"/>
  <c r="S179" i="23"/>
  <c r="N179" i="23"/>
  <c r="L179" i="23"/>
  <c r="K179" i="23"/>
  <c r="J179" i="23"/>
  <c r="D179" i="23"/>
  <c r="DV190" i="23"/>
  <c r="DU190" i="23"/>
  <c r="DT190" i="23"/>
  <c r="DS190" i="23"/>
  <c r="AM190" i="23" s="1"/>
  <c r="DR190" i="23"/>
  <c r="DQ190" i="23"/>
  <c r="DP190" i="23"/>
  <c r="DO190" i="23"/>
  <c r="DN190" i="23"/>
  <c r="DM190" i="23"/>
  <c r="DL190" i="23"/>
  <c r="DK190" i="23"/>
  <c r="DJ190" i="23"/>
  <c r="DI190" i="23"/>
  <c r="DH190" i="23"/>
  <c r="DG190" i="23"/>
  <c r="DF190" i="23"/>
  <c r="DE190" i="23"/>
  <c r="DD190" i="23"/>
  <c r="DC190" i="23"/>
  <c r="DB190" i="23"/>
  <c r="DA190" i="23"/>
  <c r="CZ190" i="23"/>
  <c r="CY190" i="23"/>
  <c r="CX190" i="23"/>
  <c r="CW190" i="23"/>
  <c r="CV190" i="23"/>
  <c r="CU190" i="23"/>
  <c r="CT190" i="23"/>
  <c r="CS190" i="23"/>
  <c r="CR190" i="23"/>
  <c r="CQ190" i="23"/>
  <c r="CP190" i="23"/>
  <c r="CO190" i="23"/>
  <c r="CN190" i="23"/>
  <c r="CM190" i="23"/>
  <c r="CL190" i="23"/>
  <c r="CK190" i="23"/>
  <c r="CJ190" i="23"/>
  <c r="CI190" i="23"/>
  <c r="CH190" i="23"/>
  <c r="CG190" i="23"/>
  <c r="CF190" i="23"/>
  <c r="CE190" i="23"/>
  <c r="CD190" i="23"/>
  <c r="CC190" i="23"/>
  <c r="CB190" i="23"/>
  <c r="CA190" i="23"/>
  <c r="BZ190" i="23"/>
  <c r="BY190" i="23"/>
  <c r="BX190" i="23"/>
  <c r="BW190" i="23"/>
  <c r="BV190" i="23"/>
  <c r="BU190" i="23"/>
  <c r="BT190" i="23"/>
  <c r="BS190" i="23"/>
  <c r="BR190" i="23"/>
  <c r="BQ190" i="23"/>
  <c r="BP190" i="23"/>
  <c r="BO190" i="23"/>
  <c r="BN190" i="23"/>
  <c r="BM190" i="23"/>
  <c r="BL190" i="23"/>
  <c r="BK190" i="23"/>
  <c r="BJ190" i="23"/>
  <c r="BI190" i="23"/>
  <c r="BH190" i="23"/>
  <c r="BG190" i="23"/>
  <c r="BF190" i="23"/>
  <c r="BE190" i="23"/>
  <c r="BD190" i="23"/>
  <c r="BC190" i="23"/>
  <c r="BB190" i="23"/>
  <c r="BA190" i="23"/>
  <c r="AZ190" i="23"/>
  <c r="AY190" i="23"/>
  <c r="AO190" i="23"/>
  <c r="AN190" i="23"/>
  <c r="V190" i="23"/>
  <c r="U190" i="23"/>
  <c r="T190" i="23"/>
  <c r="S190" i="23"/>
  <c r="N190" i="23"/>
  <c r="L190" i="23"/>
  <c r="K190" i="23"/>
  <c r="J190" i="23"/>
  <c r="D190" i="23"/>
  <c r="DV178" i="23"/>
  <c r="DU178" i="23"/>
  <c r="DT178" i="23"/>
  <c r="DS178" i="23"/>
  <c r="AM178" i="23" s="1"/>
  <c r="DR178" i="23"/>
  <c r="DQ178" i="23"/>
  <c r="DP178" i="23"/>
  <c r="DO178" i="23"/>
  <c r="DN178" i="23"/>
  <c r="DM178" i="23"/>
  <c r="DL178" i="23"/>
  <c r="DK178" i="23"/>
  <c r="DJ178" i="23"/>
  <c r="DI178" i="23"/>
  <c r="DH178" i="23"/>
  <c r="DG178" i="23"/>
  <c r="DF178" i="23"/>
  <c r="DE178" i="23"/>
  <c r="DD178" i="23"/>
  <c r="DC178" i="23"/>
  <c r="DB178" i="23"/>
  <c r="DA178" i="23"/>
  <c r="CZ178" i="23"/>
  <c r="CY178" i="23"/>
  <c r="CX178" i="23"/>
  <c r="CW178" i="23"/>
  <c r="CV178" i="23"/>
  <c r="CU178" i="23"/>
  <c r="CT178" i="23"/>
  <c r="CS178" i="23"/>
  <c r="CR178" i="23"/>
  <c r="CQ178" i="23"/>
  <c r="CP178" i="23"/>
  <c r="CO178" i="23"/>
  <c r="CN178" i="23"/>
  <c r="CM178" i="23"/>
  <c r="CL178" i="23"/>
  <c r="CK178" i="23"/>
  <c r="CJ178" i="23"/>
  <c r="CI178" i="23"/>
  <c r="CH178" i="23"/>
  <c r="CG178" i="23"/>
  <c r="CF178" i="23"/>
  <c r="CE178" i="23"/>
  <c r="CD178" i="23"/>
  <c r="CC178" i="23"/>
  <c r="CB178" i="23"/>
  <c r="CA178" i="23"/>
  <c r="BZ178" i="23"/>
  <c r="BY178" i="23"/>
  <c r="BX178" i="23"/>
  <c r="BW178" i="23"/>
  <c r="BV178" i="23"/>
  <c r="BU178" i="23"/>
  <c r="BT178" i="23"/>
  <c r="BS178" i="23"/>
  <c r="BR178" i="23"/>
  <c r="BQ178" i="23"/>
  <c r="BP178" i="23"/>
  <c r="BO178" i="23"/>
  <c r="BN178" i="23"/>
  <c r="BM178" i="23"/>
  <c r="BL178" i="23"/>
  <c r="BK178" i="23"/>
  <c r="BJ178" i="23"/>
  <c r="BI178" i="23"/>
  <c r="BH178" i="23"/>
  <c r="BG178" i="23"/>
  <c r="BF178" i="23"/>
  <c r="BE178" i="23"/>
  <c r="BD178" i="23"/>
  <c r="BC178" i="23"/>
  <c r="BB178" i="23"/>
  <c r="BA178" i="23"/>
  <c r="AZ178" i="23"/>
  <c r="AY178" i="23"/>
  <c r="V178" i="23"/>
  <c r="U178" i="23"/>
  <c r="T178" i="23"/>
  <c r="S178" i="23"/>
  <c r="N178" i="23"/>
  <c r="L178" i="23"/>
  <c r="K178" i="23"/>
  <c r="J178" i="23"/>
  <c r="D178" i="23"/>
  <c r="DV194" i="23"/>
  <c r="DU194" i="23"/>
  <c r="DT194" i="23"/>
  <c r="DS194" i="23"/>
  <c r="DR194" i="23"/>
  <c r="DQ194" i="23"/>
  <c r="DP194" i="23"/>
  <c r="DO194" i="23"/>
  <c r="DN194" i="23"/>
  <c r="DM194" i="23"/>
  <c r="DL194" i="23"/>
  <c r="DK194" i="23"/>
  <c r="DJ194" i="23"/>
  <c r="DI194" i="23"/>
  <c r="DH194" i="23"/>
  <c r="DG194" i="23"/>
  <c r="DF194" i="23"/>
  <c r="DE194" i="23"/>
  <c r="DD194" i="23"/>
  <c r="DC194" i="23"/>
  <c r="DB194" i="23"/>
  <c r="DA194" i="23"/>
  <c r="CZ194" i="23"/>
  <c r="CY194" i="23"/>
  <c r="CX194" i="23"/>
  <c r="CW194" i="23"/>
  <c r="CV194" i="23"/>
  <c r="CU194" i="23"/>
  <c r="CT194" i="23"/>
  <c r="CS194" i="23"/>
  <c r="CR194" i="23"/>
  <c r="CQ194" i="23"/>
  <c r="CP194" i="23"/>
  <c r="CO194" i="23"/>
  <c r="CN194" i="23"/>
  <c r="CM194" i="23"/>
  <c r="CL194" i="23"/>
  <c r="CK194" i="23"/>
  <c r="CJ194" i="23"/>
  <c r="CI194" i="23"/>
  <c r="CH194" i="23"/>
  <c r="CG194" i="23"/>
  <c r="CF194" i="23"/>
  <c r="CE194" i="23"/>
  <c r="CD194" i="23"/>
  <c r="CC194" i="23"/>
  <c r="CB194" i="23"/>
  <c r="CA194" i="23"/>
  <c r="BZ194" i="23"/>
  <c r="BY194" i="23"/>
  <c r="BX194" i="23"/>
  <c r="BW194" i="23"/>
  <c r="BV194" i="23"/>
  <c r="BU194" i="23"/>
  <c r="BT194" i="23"/>
  <c r="BS194" i="23"/>
  <c r="BR194" i="23"/>
  <c r="BQ194" i="23"/>
  <c r="BP194" i="23"/>
  <c r="BO194" i="23"/>
  <c r="BN194" i="23"/>
  <c r="BM194" i="23"/>
  <c r="BL194" i="23"/>
  <c r="BK194" i="23"/>
  <c r="BJ194" i="23"/>
  <c r="BI194" i="23"/>
  <c r="BH194" i="23"/>
  <c r="BG194" i="23"/>
  <c r="BF194" i="23"/>
  <c r="BE194" i="23"/>
  <c r="BD194" i="23"/>
  <c r="BC194" i="23"/>
  <c r="BB194" i="23"/>
  <c r="BA194" i="23"/>
  <c r="AZ194" i="23"/>
  <c r="AY194" i="23"/>
  <c r="AO194" i="23"/>
  <c r="AN194" i="23"/>
  <c r="AM194" i="23"/>
  <c r="V194" i="23"/>
  <c r="U194" i="23"/>
  <c r="T194" i="23"/>
  <c r="S194" i="23"/>
  <c r="N194" i="23"/>
  <c r="L194" i="23"/>
  <c r="K194" i="23"/>
  <c r="J194" i="23"/>
  <c r="D194" i="23"/>
  <c r="DV188" i="23"/>
  <c r="DU188" i="23"/>
  <c r="DT188" i="23"/>
  <c r="DS188" i="23"/>
  <c r="AM188" i="23" s="1"/>
  <c r="DR188" i="23"/>
  <c r="DQ188" i="23"/>
  <c r="DP188" i="23"/>
  <c r="DO188" i="23"/>
  <c r="DN188" i="23"/>
  <c r="DM188" i="23"/>
  <c r="DL188" i="23"/>
  <c r="DK188" i="23"/>
  <c r="DJ188" i="23"/>
  <c r="DI188" i="23"/>
  <c r="DH188" i="23"/>
  <c r="DG188" i="23"/>
  <c r="DF188" i="23"/>
  <c r="DE188" i="23"/>
  <c r="DD188" i="23"/>
  <c r="DC188" i="23"/>
  <c r="DB188" i="23"/>
  <c r="DA188" i="23"/>
  <c r="CZ188" i="23"/>
  <c r="CY188" i="23"/>
  <c r="CX188" i="23"/>
  <c r="CW188" i="23"/>
  <c r="CV188" i="23"/>
  <c r="CU188" i="23"/>
  <c r="CT188" i="23"/>
  <c r="CS188" i="23"/>
  <c r="CR188" i="23"/>
  <c r="CQ188" i="23"/>
  <c r="CP188" i="23"/>
  <c r="CO188" i="23"/>
  <c r="CN188" i="23"/>
  <c r="CM188" i="23"/>
  <c r="CL188" i="23"/>
  <c r="CK188" i="23"/>
  <c r="CJ188" i="23"/>
  <c r="CI188" i="23"/>
  <c r="CH188" i="23"/>
  <c r="CG188" i="23"/>
  <c r="CF188" i="23"/>
  <c r="CE188" i="23"/>
  <c r="CD188" i="23"/>
  <c r="CC188" i="23"/>
  <c r="CB188" i="23"/>
  <c r="CA188" i="23"/>
  <c r="BZ188" i="23"/>
  <c r="BY188" i="23"/>
  <c r="BX188" i="23"/>
  <c r="BW188" i="23"/>
  <c r="BV188" i="23"/>
  <c r="BU188" i="23"/>
  <c r="BT188" i="23"/>
  <c r="BS188" i="23"/>
  <c r="BR188" i="23"/>
  <c r="BQ188" i="23"/>
  <c r="BP188" i="23"/>
  <c r="BO188" i="23"/>
  <c r="BN188" i="23"/>
  <c r="BM188" i="23"/>
  <c r="BL188" i="23"/>
  <c r="BK188" i="23"/>
  <c r="BJ188" i="23"/>
  <c r="BI188" i="23"/>
  <c r="BH188" i="23"/>
  <c r="BG188" i="23"/>
  <c r="BF188" i="23"/>
  <c r="BE188" i="23"/>
  <c r="BD188" i="23"/>
  <c r="BC188" i="23"/>
  <c r="BB188" i="23"/>
  <c r="BA188" i="23"/>
  <c r="AZ188" i="23"/>
  <c r="AY188" i="23"/>
  <c r="AO188" i="23"/>
  <c r="AN188" i="23"/>
  <c r="V188" i="23"/>
  <c r="U188" i="23"/>
  <c r="T188" i="23"/>
  <c r="S188" i="23"/>
  <c r="N188" i="23"/>
  <c r="L188" i="23"/>
  <c r="K188" i="23"/>
  <c r="J188" i="23"/>
  <c r="D188" i="23"/>
  <c r="DV177" i="23"/>
  <c r="DU177" i="23"/>
  <c r="DT177" i="23"/>
  <c r="DS177" i="23"/>
  <c r="DR177" i="23"/>
  <c r="DQ177" i="23"/>
  <c r="DP177" i="23"/>
  <c r="DO177" i="23"/>
  <c r="DN177" i="23"/>
  <c r="DM177" i="23"/>
  <c r="DL177" i="23"/>
  <c r="DK177" i="23"/>
  <c r="DJ177" i="23"/>
  <c r="DI177" i="23"/>
  <c r="DH177" i="23"/>
  <c r="DG177" i="23"/>
  <c r="DF177" i="23"/>
  <c r="DE177" i="23"/>
  <c r="DD177" i="23"/>
  <c r="DC177" i="23"/>
  <c r="DB177" i="23"/>
  <c r="DA177" i="23"/>
  <c r="CZ177" i="23"/>
  <c r="CY177" i="23"/>
  <c r="CX177" i="23"/>
  <c r="CW177" i="23"/>
  <c r="CV177" i="23"/>
  <c r="CU177" i="23"/>
  <c r="CT177" i="23"/>
  <c r="CS177" i="23"/>
  <c r="CR177" i="23"/>
  <c r="CQ177" i="23"/>
  <c r="CP177" i="23"/>
  <c r="CO177" i="23"/>
  <c r="CN177" i="23"/>
  <c r="CM177" i="23"/>
  <c r="CL177" i="23"/>
  <c r="CK177" i="23"/>
  <c r="CJ177" i="23"/>
  <c r="CI177" i="23"/>
  <c r="CH177" i="23"/>
  <c r="CG177" i="23"/>
  <c r="CF177" i="23"/>
  <c r="CE177" i="23"/>
  <c r="CD177" i="23"/>
  <c r="CC177" i="23"/>
  <c r="CB177" i="23"/>
  <c r="CA177" i="23"/>
  <c r="BZ177" i="23"/>
  <c r="BY177" i="23"/>
  <c r="BX177" i="23"/>
  <c r="BW177" i="23"/>
  <c r="BV177" i="23"/>
  <c r="BU177" i="23"/>
  <c r="BT177" i="23"/>
  <c r="BS177" i="23"/>
  <c r="BR177" i="23"/>
  <c r="BQ177" i="23"/>
  <c r="BP177" i="23"/>
  <c r="BO177" i="23"/>
  <c r="BN177" i="23"/>
  <c r="BM177" i="23"/>
  <c r="BL177" i="23"/>
  <c r="BK177" i="23"/>
  <c r="BJ177" i="23"/>
  <c r="BI177" i="23"/>
  <c r="BH177" i="23"/>
  <c r="BG177" i="23"/>
  <c r="BF177" i="23"/>
  <c r="BE177" i="23"/>
  <c r="BD177" i="23"/>
  <c r="BC177" i="23"/>
  <c r="BB177" i="23"/>
  <c r="BA177" i="23"/>
  <c r="AZ177" i="23"/>
  <c r="AY177" i="23"/>
  <c r="AX177" i="23"/>
  <c r="AW177" i="23"/>
  <c r="AV177" i="23"/>
  <c r="AU177" i="23"/>
  <c r="AT177" i="23"/>
  <c r="AS177" i="23"/>
  <c r="AR177" i="23"/>
  <c r="AQ177" i="23"/>
  <c r="AP177" i="23"/>
  <c r="AO177" i="23"/>
  <c r="AN177" i="23"/>
  <c r="AM177" i="23"/>
  <c r="AL177" i="23"/>
  <c r="AK177" i="23"/>
  <c r="AJ177" i="23"/>
  <c r="AI177" i="23"/>
  <c r="AH177" i="23"/>
  <c r="AG177" i="23"/>
  <c r="AF177" i="23"/>
  <c r="AE177" i="23"/>
  <c r="AD177" i="23"/>
  <c r="AC177" i="23"/>
  <c r="AB177" i="23"/>
  <c r="AA177" i="23"/>
  <c r="Z177" i="23"/>
  <c r="Y177" i="23"/>
  <c r="X177" i="23"/>
  <c r="W177" i="23"/>
  <c r="V177" i="23"/>
  <c r="U177" i="23"/>
  <c r="T177" i="23"/>
  <c r="S177" i="23"/>
  <c r="R177" i="23"/>
  <c r="Q177" i="23"/>
  <c r="P177" i="23"/>
  <c r="O177" i="23"/>
  <c r="N177" i="23"/>
  <c r="L177" i="23"/>
  <c r="K177" i="23"/>
  <c r="J177" i="23"/>
  <c r="D177" i="23"/>
  <c r="DV175" i="23"/>
  <c r="DU175" i="23"/>
  <c r="DT175" i="23"/>
  <c r="DS175" i="23"/>
  <c r="AM175" i="23" s="1"/>
  <c r="DR175" i="23"/>
  <c r="DQ175" i="23"/>
  <c r="DP175" i="23"/>
  <c r="DO175" i="23"/>
  <c r="DN175" i="23"/>
  <c r="DM175" i="23"/>
  <c r="DL175" i="23"/>
  <c r="DK175" i="23"/>
  <c r="DJ175" i="23"/>
  <c r="DI175" i="23"/>
  <c r="DH175" i="23"/>
  <c r="DG175" i="23"/>
  <c r="DF175" i="23"/>
  <c r="DE175" i="23"/>
  <c r="DD175" i="23"/>
  <c r="DC175" i="23"/>
  <c r="DB175" i="23"/>
  <c r="DA175" i="23"/>
  <c r="CZ175" i="23"/>
  <c r="CY175" i="23"/>
  <c r="CX175" i="23"/>
  <c r="CW175" i="23"/>
  <c r="CV175" i="23"/>
  <c r="CU175" i="23"/>
  <c r="CT175" i="23"/>
  <c r="CS175" i="23"/>
  <c r="CR175" i="23"/>
  <c r="CQ175" i="23"/>
  <c r="CP175" i="23"/>
  <c r="CO175" i="23"/>
  <c r="CN175" i="23"/>
  <c r="CM175" i="23"/>
  <c r="CL175" i="23"/>
  <c r="CK175" i="23"/>
  <c r="CJ175" i="23"/>
  <c r="CI175" i="23"/>
  <c r="CH175" i="23"/>
  <c r="CG175" i="23"/>
  <c r="CF175" i="23"/>
  <c r="CE175" i="23"/>
  <c r="CD175" i="23"/>
  <c r="CC175" i="23"/>
  <c r="CB175" i="23"/>
  <c r="CA175" i="23"/>
  <c r="BZ175" i="23"/>
  <c r="BY175" i="23"/>
  <c r="BX175" i="23"/>
  <c r="BW175" i="23"/>
  <c r="BV175" i="23"/>
  <c r="BU175" i="23"/>
  <c r="BT175" i="23"/>
  <c r="BS175" i="23"/>
  <c r="BR175" i="23"/>
  <c r="BQ175" i="23"/>
  <c r="BP175" i="23"/>
  <c r="BO175" i="23"/>
  <c r="BN175" i="23"/>
  <c r="BM175" i="23"/>
  <c r="BL175" i="23"/>
  <c r="BK175" i="23"/>
  <c r="BJ175" i="23"/>
  <c r="BI175" i="23"/>
  <c r="BH175" i="23"/>
  <c r="BG175" i="23"/>
  <c r="BF175" i="23"/>
  <c r="BE175" i="23"/>
  <c r="BD175" i="23"/>
  <c r="BC175" i="23"/>
  <c r="BB175" i="23"/>
  <c r="BA175" i="23"/>
  <c r="AZ175" i="23"/>
  <c r="AY175" i="23"/>
  <c r="V175" i="23"/>
  <c r="U175" i="23"/>
  <c r="T175" i="23"/>
  <c r="S175" i="23"/>
  <c r="N175" i="23"/>
  <c r="L175" i="23"/>
  <c r="K175" i="23"/>
  <c r="J175" i="23"/>
  <c r="D175" i="23"/>
  <c r="DV174" i="23"/>
  <c r="DU174" i="23"/>
  <c r="DT174" i="23"/>
  <c r="DS174" i="23"/>
  <c r="AM174" i="23" s="1"/>
  <c r="DR174" i="23"/>
  <c r="DQ174" i="23"/>
  <c r="DP174" i="23"/>
  <c r="DO174" i="23"/>
  <c r="DN174" i="23"/>
  <c r="DM174" i="23"/>
  <c r="DL174" i="23"/>
  <c r="DK174" i="23"/>
  <c r="DJ174" i="23"/>
  <c r="DI174" i="23"/>
  <c r="DH174" i="23"/>
  <c r="DG174" i="23"/>
  <c r="DF174" i="23"/>
  <c r="DE174" i="23"/>
  <c r="DD174" i="23"/>
  <c r="DC174" i="23"/>
  <c r="DB174" i="23"/>
  <c r="DA174" i="23"/>
  <c r="CZ174" i="23"/>
  <c r="CY174" i="23"/>
  <c r="CX174" i="23"/>
  <c r="CW174" i="23"/>
  <c r="CV174" i="23"/>
  <c r="CU174" i="23"/>
  <c r="CT174" i="23"/>
  <c r="CS174" i="23"/>
  <c r="CR174" i="23"/>
  <c r="CQ174" i="23"/>
  <c r="CP174" i="23"/>
  <c r="CO174" i="23"/>
  <c r="CN174" i="23"/>
  <c r="CM174" i="23"/>
  <c r="CL174" i="23"/>
  <c r="CK174" i="23"/>
  <c r="CJ174" i="23"/>
  <c r="CI174" i="23"/>
  <c r="CH174" i="23"/>
  <c r="CG174" i="23"/>
  <c r="CF174" i="23"/>
  <c r="CE174" i="23"/>
  <c r="CD174" i="23"/>
  <c r="CC174" i="23"/>
  <c r="CB174" i="23"/>
  <c r="CA174" i="23"/>
  <c r="BZ174" i="23"/>
  <c r="BY174" i="23"/>
  <c r="BX174" i="23"/>
  <c r="BW174" i="23"/>
  <c r="BV174" i="23"/>
  <c r="BU174" i="23"/>
  <c r="BT174" i="23"/>
  <c r="BS174" i="23"/>
  <c r="BR174" i="23"/>
  <c r="BQ174" i="23"/>
  <c r="BP174" i="23"/>
  <c r="BO174" i="23"/>
  <c r="BN174" i="23"/>
  <c r="BM174" i="23"/>
  <c r="BL174" i="23"/>
  <c r="BK174" i="23"/>
  <c r="BJ174" i="23"/>
  <c r="BI174" i="23"/>
  <c r="BH174" i="23"/>
  <c r="BG174" i="23"/>
  <c r="BF174" i="23"/>
  <c r="BE174" i="23"/>
  <c r="BD174" i="23"/>
  <c r="BC174" i="23"/>
  <c r="BB174" i="23"/>
  <c r="BA174" i="23"/>
  <c r="AZ174" i="23"/>
  <c r="AY174" i="23"/>
  <c r="V174" i="23"/>
  <c r="U174" i="23"/>
  <c r="T174" i="23"/>
  <c r="S174" i="23"/>
  <c r="N174" i="23"/>
  <c r="L174" i="23"/>
  <c r="K174" i="23"/>
  <c r="J174" i="23"/>
  <c r="D174" i="23"/>
  <c r="DV181" i="23"/>
  <c r="DU181" i="23"/>
  <c r="DT181" i="23"/>
  <c r="DS181" i="23"/>
  <c r="AM181" i="23" s="1"/>
  <c r="DR181" i="23"/>
  <c r="DQ181" i="23"/>
  <c r="DP181" i="23"/>
  <c r="DO181" i="23"/>
  <c r="DN181" i="23"/>
  <c r="DM181" i="23"/>
  <c r="DL181" i="23"/>
  <c r="DK181" i="23"/>
  <c r="DJ181" i="23"/>
  <c r="DI181" i="23"/>
  <c r="DH181" i="23"/>
  <c r="DG181" i="23"/>
  <c r="DF181" i="23"/>
  <c r="DE181" i="23"/>
  <c r="DD181" i="23"/>
  <c r="DC181" i="23"/>
  <c r="DB181" i="23"/>
  <c r="DA181" i="23"/>
  <c r="CZ181" i="23"/>
  <c r="CY181" i="23"/>
  <c r="CX181" i="23"/>
  <c r="CW181" i="23"/>
  <c r="CV181" i="23"/>
  <c r="CU181" i="23"/>
  <c r="CT181" i="23"/>
  <c r="CS181" i="23"/>
  <c r="CR181" i="23"/>
  <c r="CQ181" i="23"/>
  <c r="CP181" i="23"/>
  <c r="CO181" i="23"/>
  <c r="CN181" i="23"/>
  <c r="CM181" i="23"/>
  <c r="CL181" i="23"/>
  <c r="CK181" i="23"/>
  <c r="CJ181" i="23"/>
  <c r="CI181" i="23"/>
  <c r="CH181" i="23"/>
  <c r="CG181" i="23"/>
  <c r="CF181" i="23"/>
  <c r="CE181" i="23"/>
  <c r="CD181" i="23"/>
  <c r="CC181" i="23"/>
  <c r="CB181" i="23"/>
  <c r="CA181" i="23"/>
  <c r="BZ181" i="23"/>
  <c r="BY181" i="23"/>
  <c r="BX181" i="23"/>
  <c r="BW181" i="23"/>
  <c r="BV181" i="23"/>
  <c r="BU181" i="23"/>
  <c r="BT181" i="23"/>
  <c r="BS181" i="23"/>
  <c r="BR181" i="23"/>
  <c r="BQ181" i="23"/>
  <c r="BP181" i="23"/>
  <c r="BO181" i="23"/>
  <c r="BN181" i="23"/>
  <c r="BM181" i="23"/>
  <c r="BL181" i="23"/>
  <c r="BK181" i="23"/>
  <c r="BJ181" i="23"/>
  <c r="BI181" i="23"/>
  <c r="BH181" i="23"/>
  <c r="BG181" i="23"/>
  <c r="BF181" i="23"/>
  <c r="BE181" i="23"/>
  <c r="BD181" i="23"/>
  <c r="BC181" i="23"/>
  <c r="BB181" i="23"/>
  <c r="BA181" i="23"/>
  <c r="AZ181" i="23"/>
  <c r="AY181" i="23"/>
  <c r="AO181" i="23"/>
  <c r="AN181" i="23"/>
  <c r="V181" i="23"/>
  <c r="U181" i="23"/>
  <c r="T181" i="23"/>
  <c r="S181" i="23"/>
  <c r="N181" i="23"/>
  <c r="L181" i="23"/>
  <c r="K181" i="23"/>
  <c r="J181" i="23"/>
  <c r="D181" i="23"/>
  <c r="DV173" i="23"/>
  <c r="DU173" i="23"/>
  <c r="DT173" i="23"/>
  <c r="DS173" i="23"/>
  <c r="AM173" i="23" s="1"/>
  <c r="DR173" i="23"/>
  <c r="DQ173" i="23"/>
  <c r="DP173" i="23"/>
  <c r="DO173" i="23"/>
  <c r="DN173" i="23"/>
  <c r="DM173" i="23"/>
  <c r="DL173" i="23"/>
  <c r="DK173" i="23"/>
  <c r="DJ173" i="23"/>
  <c r="DI173" i="23"/>
  <c r="DH173" i="23"/>
  <c r="DG173" i="23"/>
  <c r="DF173" i="23"/>
  <c r="DE173" i="23"/>
  <c r="DD173" i="23"/>
  <c r="DC173" i="23"/>
  <c r="DB173" i="23"/>
  <c r="DA173" i="23"/>
  <c r="CZ173" i="23"/>
  <c r="CY173" i="23"/>
  <c r="CX173" i="23"/>
  <c r="CW173" i="23"/>
  <c r="CV173" i="23"/>
  <c r="CU173" i="23"/>
  <c r="CT173" i="23"/>
  <c r="CS173" i="23"/>
  <c r="CR173" i="23"/>
  <c r="CQ173" i="23"/>
  <c r="CP173" i="23"/>
  <c r="CO173" i="23"/>
  <c r="CN173" i="23"/>
  <c r="CM173" i="23"/>
  <c r="CL173" i="23"/>
  <c r="CK173" i="23"/>
  <c r="CJ173" i="23"/>
  <c r="CI173" i="23"/>
  <c r="CH173" i="23"/>
  <c r="CG173" i="23"/>
  <c r="CF173" i="23"/>
  <c r="CE173" i="23"/>
  <c r="CD173" i="23"/>
  <c r="CC173" i="23"/>
  <c r="CB173" i="23"/>
  <c r="CA173" i="23"/>
  <c r="BZ173" i="23"/>
  <c r="BY173" i="23"/>
  <c r="BX173" i="23"/>
  <c r="BW173" i="23"/>
  <c r="BV173" i="23"/>
  <c r="BU173" i="23"/>
  <c r="BT173" i="23"/>
  <c r="BS173" i="23"/>
  <c r="BR173" i="23"/>
  <c r="BQ173" i="23"/>
  <c r="BP173" i="23"/>
  <c r="BO173" i="23"/>
  <c r="BN173" i="23"/>
  <c r="BM173" i="23"/>
  <c r="BL173" i="23"/>
  <c r="BK173" i="23"/>
  <c r="BJ173" i="23"/>
  <c r="BI173" i="23"/>
  <c r="BH173" i="23"/>
  <c r="BG173" i="23"/>
  <c r="BF173" i="23"/>
  <c r="BE173" i="23"/>
  <c r="BD173" i="23"/>
  <c r="BC173" i="23"/>
  <c r="BB173" i="23"/>
  <c r="BA173" i="23"/>
  <c r="AZ173" i="23"/>
  <c r="AY173" i="23"/>
  <c r="AO173" i="23"/>
  <c r="AN173" i="23"/>
  <c r="V173" i="23"/>
  <c r="U173" i="23"/>
  <c r="T173" i="23"/>
  <c r="S173" i="23"/>
  <c r="N173" i="23"/>
  <c r="L173" i="23"/>
  <c r="K173" i="23"/>
  <c r="J173" i="23"/>
  <c r="D173" i="23"/>
  <c r="DV159" i="23"/>
  <c r="DU159" i="23"/>
  <c r="DT159" i="23"/>
  <c r="DS159" i="23"/>
  <c r="DR159" i="23"/>
  <c r="DQ159" i="23"/>
  <c r="DP159" i="23"/>
  <c r="DO159" i="23"/>
  <c r="DN159" i="23"/>
  <c r="DM159" i="23"/>
  <c r="DL159" i="23"/>
  <c r="DK159" i="23"/>
  <c r="DJ159" i="23"/>
  <c r="DI159" i="23"/>
  <c r="DH159" i="23"/>
  <c r="DG159" i="23"/>
  <c r="DF159" i="23"/>
  <c r="DE159" i="23"/>
  <c r="DD159" i="23"/>
  <c r="DC159" i="23"/>
  <c r="DB159" i="23"/>
  <c r="DA159" i="23"/>
  <c r="CZ159" i="23"/>
  <c r="CY159" i="23"/>
  <c r="CX159" i="23"/>
  <c r="CW159" i="23"/>
  <c r="CV159" i="23"/>
  <c r="CU159" i="23"/>
  <c r="CT159" i="23"/>
  <c r="CS159" i="23"/>
  <c r="CR159" i="23"/>
  <c r="CQ159" i="23"/>
  <c r="CP159" i="23"/>
  <c r="CO159" i="23"/>
  <c r="CN159" i="23"/>
  <c r="CM159" i="23"/>
  <c r="CL159" i="23"/>
  <c r="CK159" i="23"/>
  <c r="CJ159" i="23"/>
  <c r="CI159" i="23"/>
  <c r="CH159" i="23"/>
  <c r="CG159" i="23"/>
  <c r="CF159" i="23"/>
  <c r="CE159" i="23"/>
  <c r="CD159" i="23"/>
  <c r="CC159" i="23"/>
  <c r="CB159" i="23"/>
  <c r="CA159" i="23"/>
  <c r="BZ159" i="23"/>
  <c r="BY159" i="23"/>
  <c r="BX159" i="23"/>
  <c r="BW159" i="23"/>
  <c r="BV159" i="23"/>
  <c r="BU159" i="23"/>
  <c r="BT159" i="23"/>
  <c r="BS159" i="23"/>
  <c r="BR159" i="23"/>
  <c r="BQ159" i="23"/>
  <c r="BP159" i="23"/>
  <c r="BO159" i="23"/>
  <c r="BN159" i="23"/>
  <c r="BM159" i="23"/>
  <c r="BL159" i="23"/>
  <c r="BK159" i="23"/>
  <c r="BJ159" i="23"/>
  <c r="BI159" i="23"/>
  <c r="BH159" i="23"/>
  <c r="BG159" i="23"/>
  <c r="BF159" i="23"/>
  <c r="BE159" i="23"/>
  <c r="BD159" i="23"/>
  <c r="BC159" i="23"/>
  <c r="BB159" i="23"/>
  <c r="BA159" i="23"/>
  <c r="AZ159" i="23"/>
  <c r="AY159" i="23"/>
  <c r="AM159" i="23"/>
  <c r="V159" i="23"/>
  <c r="U159" i="23"/>
  <c r="T159" i="23"/>
  <c r="S159" i="23"/>
  <c r="N159" i="23"/>
  <c r="L159" i="23"/>
  <c r="K159" i="23"/>
  <c r="J159" i="23"/>
  <c r="D159" i="23"/>
  <c r="DV172" i="23"/>
  <c r="DU172" i="23"/>
  <c r="DT172" i="23"/>
  <c r="DS172" i="23"/>
  <c r="DR172" i="23"/>
  <c r="DQ172" i="23"/>
  <c r="DP172" i="23"/>
  <c r="DO172" i="23"/>
  <c r="DN172" i="23"/>
  <c r="DM172" i="23"/>
  <c r="DL172" i="23"/>
  <c r="DK172" i="23"/>
  <c r="DJ172" i="23"/>
  <c r="DI172" i="23"/>
  <c r="DH172" i="23"/>
  <c r="DG172" i="23"/>
  <c r="DF172" i="23"/>
  <c r="DE172" i="23"/>
  <c r="DD172" i="23"/>
  <c r="AM172" i="23" s="1"/>
  <c r="DC172" i="23"/>
  <c r="DB172" i="23"/>
  <c r="DA172" i="23"/>
  <c r="CZ172" i="23"/>
  <c r="CY172" i="23"/>
  <c r="CX172" i="23"/>
  <c r="CW172" i="23"/>
  <c r="CV172" i="23"/>
  <c r="CU172" i="23"/>
  <c r="CT172" i="23"/>
  <c r="CS172" i="23"/>
  <c r="CR172" i="23"/>
  <c r="CQ172" i="23"/>
  <c r="CP172" i="23"/>
  <c r="CO172" i="23"/>
  <c r="CN172" i="23"/>
  <c r="CM172" i="23"/>
  <c r="CL172" i="23"/>
  <c r="CK172" i="23"/>
  <c r="CJ172" i="23"/>
  <c r="CI172" i="23"/>
  <c r="CH172" i="23"/>
  <c r="CG172" i="23"/>
  <c r="CF172" i="23"/>
  <c r="CE172" i="23"/>
  <c r="CD172" i="23"/>
  <c r="CC172" i="23"/>
  <c r="CB172" i="23"/>
  <c r="CA172" i="23"/>
  <c r="BZ172" i="23"/>
  <c r="BY172" i="23"/>
  <c r="BX172" i="23"/>
  <c r="BW172" i="23"/>
  <c r="BV172" i="23"/>
  <c r="BU172" i="23"/>
  <c r="BT172" i="23"/>
  <c r="BS172" i="23"/>
  <c r="BR172" i="23"/>
  <c r="BQ172" i="23"/>
  <c r="BP172" i="23"/>
  <c r="BO172" i="23"/>
  <c r="BN172" i="23"/>
  <c r="BM172" i="23"/>
  <c r="BL172" i="23"/>
  <c r="BK172" i="23"/>
  <c r="BJ172" i="23"/>
  <c r="BI172" i="23"/>
  <c r="BH172" i="23"/>
  <c r="BG172" i="23"/>
  <c r="BF172" i="23"/>
  <c r="BE172" i="23"/>
  <c r="BD172" i="23"/>
  <c r="BC172" i="23"/>
  <c r="BB172" i="23"/>
  <c r="BA172" i="23"/>
  <c r="AZ172" i="23"/>
  <c r="AY172" i="23"/>
  <c r="AO172" i="23"/>
  <c r="AN172" i="23"/>
  <c r="V172" i="23"/>
  <c r="U172" i="23"/>
  <c r="T172" i="23"/>
  <c r="S172" i="23"/>
  <c r="N172" i="23"/>
  <c r="L172" i="23"/>
  <c r="K172" i="23"/>
  <c r="J172" i="23"/>
  <c r="D172" i="23"/>
  <c r="DV171" i="23"/>
  <c r="DU171" i="23"/>
  <c r="DT171" i="23"/>
  <c r="DS171" i="23"/>
  <c r="DR171" i="23"/>
  <c r="DQ171" i="23"/>
  <c r="DP171" i="23"/>
  <c r="DO171" i="23"/>
  <c r="DN171" i="23"/>
  <c r="DM171" i="23"/>
  <c r="DL171" i="23"/>
  <c r="DK171" i="23"/>
  <c r="DJ171" i="23"/>
  <c r="DI171" i="23"/>
  <c r="DH171" i="23"/>
  <c r="DG171" i="23"/>
  <c r="DF171" i="23"/>
  <c r="DE171" i="23"/>
  <c r="DD171" i="23"/>
  <c r="DC171" i="23"/>
  <c r="DB171" i="23"/>
  <c r="DA171" i="23"/>
  <c r="CZ171" i="23"/>
  <c r="CY171" i="23"/>
  <c r="CX171" i="23"/>
  <c r="CW171" i="23"/>
  <c r="CV171" i="23"/>
  <c r="CU171" i="23"/>
  <c r="CT171" i="23"/>
  <c r="CS171" i="23"/>
  <c r="CR171" i="23"/>
  <c r="CQ171" i="23"/>
  <c r="CP171" i="23"/>
  <c r="CO171" i="23"/>
  <c r="CN171" i="23"/>
  <c r="CM171" i="23"/>
  <c r="CL171" i="23"/>
  <c r="CK171" i="23"/>
  <c r="CJ171" i="23"/>
  <c r="CI171" i="23"/>
  <c r="CH171" i="23"/>
  <c r="CG171" i="23"/>
  <c r="CF171" i="23"/>
  <c r="CE171" i="23"/>
  <c r="CD171" i="23"/>
  <c r="CC171" i="23"/>
  <c r="CB171" i="23"/>
  <c r="CA171" i="23"/>
  <c r="BZ171" i="23"/>
  <c r="BY171" i="23"/>
  <c r="BX171" i="23"/>
  <c r="BW171" i="23"/>
  <c r="BV171" i="23"/>
  <c r="BU171" i="23"/>
  <c r="BT171" i="23"/>
  <c r="BS171" i="23"/>
  <c r="BR171" i="23"/>
  <c r="BQ171" i="23"/>
  <c r="BP171" i="23"/>
  <c r="BO171" i="23"/>
  <c r="BN171" i="23"/>
  <c r="BM171" i="23"/>
  <c r="BL171" i="23"/>
  <c r="BK171" i="23"/>
  <c r="BJ171" i="23"/>
  <c r="BI171" i="23"/>
  <c r="BH171" i="23"/>
  <c r="BG171" i="23"/>
  <c r="BF171" i="23"/>
  <c r="BE171" i="23"/>
  <c r="BD171" i="23"/>
  <c r="BC171" i="23"/>
  <c r="BB171" i="23"/>
  <c r="BA171" i="23"/>
  <c r="AZ171" i="23"/>
  <c r="AY171" i="23"/>
  <c r="AM171" i="23"/>
  <c r="V171" i="23"/>
  <c r="U171" i="23"/>
  <c r="T171" i="23"/>
  <c r="S171" i="23"/>
  <c r="N171" i="23"/>
  <c r="L171" i="23"/>
  <c r="K171" i="23"/>
  <c r="J171" i="23"/>
  <c r="D171" i="23"/>
  <c r="DV170" i="23"/>
  <c r="DU170" i="23"/>
  <c r="DT170" i="23"/>
  <c r="DS170" i="23"/>
  <c r="DR170" i="23"/>
  <c r="DQ170" i="23"/>
  <c r="DP170" i="23"/>
  <c r="DO170" i="23"/>
  <c r="DN170" i="23"/>
  <c r="DM170" i="23"/>
  <c r="DL170" i="23"/>
  <c r="DK170" i="23"/>
  <c r="DJ170" i="23"/>
  <c r="DI170" i="23"/>
  <c r="DH170" i="23"/>
  <c r="DG170" i="23"/>
  <c r="DF170" i="23"/>
  <c r="DE170" i="23"/>
  <c r="DD170" i="23"/>
  <c r="DC170" i="23"/>
  <c r="DB170" i="23"/>
  <c r="DA170" i="23"/>
  <c r="CZ170" i="23"/>
  <c r="CY170" i="23"/>
  <c r="CX170" i="23"/>
  <c r="CW170" i="23"/>
  <c r="CV170" i="23"/>
  <c r="CU170" i="23"/>
  <c r="CT170" i="23"/>
  <c r="CS170" i="23"/>
  <c r="CR170" i="23"/>
  <c r="CQ170" i="23"/>
  <c r="CP170" i="23"/>
  <c r="CO170" i="23"/>
  <c r="CN170" i="23"/>
  <c r="CM170" i="23"/>
  <c r="CL170" i="23"/>
  <c r="CK170" i="23"/>
  <c r="CJ170" i="23"/>
  <c r="CI170" i="23"/>
  <c r="CH170" i="23"/>
  <c r="CG170" i="23"/>
  <c r="CF170" i="23"/>
  <c r="CE170" i="23"/>
  <c r="CD170" i="23"/>
  <c r="CC170" i="23"/>
  <c r="CB170" i="23"/>
  <c r="CA170" i="23"/>
  <c r="BZ170" i="23"/>
  <c r="BY170" i="23"/>
  <c r="BX170" i="23"/>
  <c r="BW170" i="23"/>
  <c r="BV170" i="23"/>
  <c r="BU170" i="23"/>
  <c r="BT170" i="23"/>
  <c r="BS170" i="23"/>
  <c r="BR170" i="23"/>
  <c r="BQ170" i="23"/>
  <c r="BP170" i="23"/>
  <c r="BO170" i="23"/>
  <c r="BN170" i="23"/>
  <c r="BM170" i="23"/>
  <c r="BL170" i="23"/>
  <c r="BK170" i="23"/>
  <c r="BJ170" i="23"/>
  <c r="BI170" i="23"/>
  <c r="BH170" i="23"/>
  <c r="BG170" i="23"/>
  <c r="BF170" i="23"/>
  <c r="BE170" i="23"/>
  <c r="BD170" i="23"/>
  <c r="BC170" i="23"/>
  <c r="BB170" i="23"/>
  <c r="BA170" i="23"/>
  <c r="AZ170" i="23"/>
  <c r="AY170" i="23"/>
  <c r="AO170" i="23"/>
  <c r="AM170" i="23"/>
  <c r="AK170" i="23"/>
  <c r="AJ170" i="23"/>
  <c r="V170" i="23"/>
  <c r="U170" i="23"/>
  <c r="T170" i="23"/>
  <c r="S170" i="23"/>
  <c r="R170" i="23"/>
  <c r="N170" i="23"/>
  <c r="L170" i="23"/>
  <c r="K170" i="23"/>
  <c r="J170" i="23"/>
  <c r="D170" i="23"/>
  <c r="DV168" i="23"/>
  <c r="DU168" i="23"/>
  <c r="DT168" i="23"/>
  <c r="DS168" i="23"/>
  <c r="DR168" i="23"/>
  <c r="DQ168" i="23"/>
  <c r="DP168" i="23"/>
  <c r="DO168" i="23"/>
  <c r="DN168" i="23"/>
  <c r="DM168" i="23"/>
  <c r="DL168" i="23"/>
  <c r="DK168" i="23"/>
  <c r="DJ168" i="23"/>
  <c r="DI168" i="23"/>
  <c r="DH168" i="23"/>
  <c r="DG168" i="23"/>
  <c r="DF168" i="23"/>
  <c r="DE168" i="23"/>
  <c r="DD168" i="23"/>
  <c r="DC168" i="23"/>
  <c r="DB168" i="23"/>
  <c r="DA168" i="23"/>
  <c r="CZ168" i="23"/>
  <c r="CY168" i="23"/>
  <c r="CX168" i="23"/>
  <c r="CW168" i="23"/>
  <c r="CV168" i="23"/>
  <c r="CU168" i="23"/>
  <c r="CT168" i="23"/>
  <c r="CS168" i="23"/>
  <c r="CR168" i="23"/>
  <c r="CQ168" i="23"/>
  <c r="CP168" i="23"/>
  <c r="CO168" i="23"/>
  <c r="CN168" i="23"/>
  <c r="CM168" i="23"/>
  <c r="CL168" i="23"/>
  <c r="CK168" i="23"/>
  <c r="CJ168" i="23"/>
  <c r="CI168" i="23"/>
  <c r="CH168" i="23"/>
  <c r="CG168" i="23"/>
  <c r="CF168" i="23"/>
  <c r="CE168" i="23"/>
  <c r="CD168" i="23"/>
  <c r="CC168" i="23"/>
  <c r="CB168" i="23"/>
  <c r="CA168" i="23"/>
  <c r="BZ168" i="23"/>
  <c r="BY168" i="23"/>
  <c r="BX168" i="23"/>
  <c r="BW168" i="23"/>
  <c r="BV168" i="23"/>
  <c r="BU168" i="23"/>
  <c r="BT168" i="23"/>
  <c r="BS168" i="23"/>
  <c r="BR168" i="23"/>
  <c r="BQ168" i="23"/>
  <c r="BP168" i="23"/>
  <c r="BO168" i="23"/>
  <c r="BN168" i="23"/>
  <c r="BM168" i="23"/>
  <c r="BL168" i="23"/>
  <c r="BK168" i="23"/>
  <c r="BJ168" i="23"/>
  <c r="BI168" i="23"/>
  <c r="BH168" i="23"/>
  <c r="BG168" i="23"/>
  <c r="BF168" i="23"/>
  <c r="BE168" i="23"/>
  <c r="BD168" i="23"/>
  <c r="BC168" i="23"/>
  <c r="BB168" i="23"/>
  <c r="BA168" i="23"/>
  <c r="AZ168" i="23"/>
  <c r="AY168" i="23"/>
  <c r="AO168" i="23"/>
  <c r="AN168" i="23"/>
  <c r="AM168" i="23"/>
  <c r="V168" i="23"/>
  <c r="U168" i="23"/>
  <c r="T168" i="23"/>
  <c r="S168" i="23"/>
  <c r="N168" i="23"/>
  <c r="L168" i="23"/>
  <c r="K168" i="23"/>
  <c r="J168" i="23"/>
  <c r="D168" i="23"/>
  <c r="DV167" i="23"/>
  <c r="DU167" i="23"/>
  <c r="DT167" i="23"/>
  <c r="DS167" i="23"/>
  <c r="AM167" i="23" s="1"/>
  <c r="DR167" i="23"/>
  <c r="DQ167" i="23"/>
  <c r="DP167" i="23"/>
  <c r="DO167" i="23"/>
  <c r="DN167" i="23"/>
  <c r="DM167" i="23"/>
  <c r="DL167" i="23"/>
  <c r="DK167" i="23"/>
  <c r="DJ167" i="23"/>
  <c r="DI167" i="23"/>
  <c r="DH167" i="23"/>
  <c r="DG167" i="23"/>
  <c r="DF167" i="23"/>
  <c r="DE167" i="23"/>
  <c r="DD167" i="23"/>
  <c r="DC167" i="23"/>
  <c r="DB167" i="23"/>
  <c r="DA167" i="23"/>
  <c r="CZ167" i="23"/>
  <c r="CY167" i="23"/>
  <c r="CX167" i="23"/>
  <c r="CW167" i="23"/>
  <c r="CV167" i="23"/>
  <c r="CU167" i="23"/>
  <c r="CT167" i="23"/>
  <c r="CS167" i="23"/>
  <c r="CR167" i="23"/>
  <c r="CQ167" i="23"/>
  <c r="CP167" i="23"/>
  <c r="CO167" i="23"/>
  <c r="CN167" i="23"/>
  <c r="CM167" i="23"/>
  <c r="CL167" i="23"/>
  <c r="CK167" i="23"/>
  <c r="CJ167" i="23"/>
  <c r="CI167" i="23"/>
  <c r="CH167" i="23"/>
  <c r="CG167" i="23"/>
  <c r="CF167" i="23"/>
  <c r="CE167" i="23"/>
  <c r="CD167" i="23"/>
  <c r="CC167" i="23"/>
  <c r="CB167" i="23"/>
  <c r="CA167" i="23"/>
  <c r="BZ167" i="23"/>
  <c r="BY167" i="23"/>
  <c r="BX167" i="23"/>
  <c r="BW167" i="23"/>
  <c r="BV167" i="23"/>
  <c r="BU167" i="23"/>
  <c r="BT167" i="23"/>
  <c r="BS167" i="23"/>
  <c r="BR167" i="23"/>
  <c r="BQ167" i="23"/>
  <c r="BP167" i="23"/>
  <c r="BO167" i="23"/>
  <c r="BN167" i="23"/>
  <c r="BM167" i="23"/>
  <c r="BL167" i="23"/>
  <c r="BK167" i="23"/>
  <c r="BJ167" i="23"/>
  <c r="BI167" i="23"/>
  <c r="BH167" i="23"/>
  <c r="BG167" i="23"/>
  <c r="BF167" i="23"/>
  <c r="BE167" i="23"/>
  <c r="BD167" i="23"/>
  <c r="BC167" i="23"/>
  <c r="BB167" i="23"/>
  <c r="BA167" i="23"/>
  <c r="AZ167" i="23"/>
  <c r="AY167" i="23"/>
  <c r="AO167" i="23"/>
  <c r="AN167" i="23"/>
  <c r="V167" i="23"/>
  <c r="U167" i="23"/>
  <c r="T167" i="23"/>
  <c r="S167" i="23"/>
  <c r="N167" i="23"/>
  <c r="L167" i="23"/>
  <c r="K167" i="23"/>
  <c r="J167" i="23"/>
  <c r="D167" i="23"/>
  <c r="DV166" i="23"/>
  <c r="DU166" i="23"/>
  <c r="DT166" i="23"/>
  <c r="DS166" i="23"/>
  <c r="AM166" i="23" s="1"/>
  <c r="DR166" i="23"/>
  <c r="DQ166" i="23"/>
  <c r="DP166" i="23"/>
  <c r="DO166" i="23"/>
  <c r="DN166" i="23"/>
  <c r="DM166" i="23"/>
  <c r="DL166" i="23"/>
  <c r="DK166" i="23"/>
  <c r="DJ166" i="23"/>
  <c r="DI166" i="23"/>
  <c r="DH166" i="23"/>
  <c r="DG166" i="23"/>
  <c r="DF166" i="23"/>
  <c r="DE166" i="23"/>
  <c r="DD166" i="23"/>
  <c r="DC166" i="23"/>
  <c r="DB166" i="23"/>
  <c r="DA166" i="23"/>
  <c r="CZ166" i="23"/>
  <c r="CY166" i="23"/>
  <c r="CX166" i="23"/>
  <c r="CW166" i="23"/>
  <c r="CV166" i="23"/>
  <c r="CU166" i="23"/>
  <c r="CT166" i="23"/>
  <c r="CS166" i="23"/>
  <c r="CR166" i="23"/>
  <c r="CQ166" i="23"/>
  <c r="CP166" i="23"/>
  <c r="CO166" i="23"/>
  <c r="CN166" i="23"/>
  <c r="CM166" i="23"/>
  <c r="CL166" i="23"/>
  <c r="CK166" i="23"/>
  <c r="CJ166" i="23"/>
  <c r="CI166" i="23"/>
  <c r="CH166" i="23"/>
  <c r="CG166" i="23"/>
  <c r="CF166" i="23"/>
  <c r="CE166" i="23"/>
  <c r="CD166" i="23"/>
  <c r="CC166" i="23"/>
  <c r="CB166" i="23"/>
  <c r="CA166" i="23"/>
  <c r="BZ166" i="23"/>
  <c r="BY166" i="23"/>
  <c r="BX166" i="23"/>
  <c r="BW166" i="23"/>
  <c r="BV166" i="23"/>
  <c r="BU166" i="23"/>
  <c r="BT166" i="23"/>
  <c r="BS166" i="23"/>
  <c r="BR166" i="23"/>
  <c r="BQ166" i="23"/>
  <c r="BP166" i="23"/>
  <c r="BO166" i="23"/>
  <c r="BN166" i="23"/>
  <c r="BM166" i="23"/>
  <c r="BL166" i="23"/>
  <c r="BK166" i="23"/>
  <c r="BJ166" i="23"/>
  <c r="BI166" i="23"/>
  <c r="BH166" i="23"/>
  <c r="BG166" i="23"/>
  <c r="BF166" i="23"/>
  <c r="BE166" i="23"/>
  <c r="BD166" i="23"/>
  <c r="BC166" i="23"/>
  <c r="BB166" i="23"/>
  <c r="BA166" i="23"/>
  <c r="AZ166" i="23"/>
  <c r="AY166" i="23"/>
  <c r="AO166" i="23"/>
  <c r="AN166" i="23"/>
  <c r="V166" i="23"/>
  <c r="U166" i="23"/>
  <c r="T166" i="23"/>
  <c r="S166" i="23"/>
  <c r="N166" i="23"/>
  <c r="L166" i="23"/>
  <c r="K166" i="23"/>
  <c r="J166" i="23"/>
  <c r="D166" i="23"/>
  <c r="DV165" i="23"/>
  <c r="DU165" i="23"/>
  <c r="DT165" i="23"/>
  <c r="DS165" i="23"/>
  <c r="DR165" i="23"/>
  <c r="DQ165" i="23"/>
  <c r="DP165" i="23"/>
  <c r="DO165" i="23"/>
  <c r="DN165" i="23"/>
  <c r="DM165" i="23"/>
  <c r="DL165" i="23"/>
  <c r="DK165" i="23"/>
  <c r="DJ165" i="23"/>
  <c r="DI165" i="23"/>
  <c r="DH165" i="23"/>
  <c r="DG165" i="23"/>
  <c r="DF165" i="23"/>
  <c r="DE165" i="23"/>
  <c r="DD165" i="23"/>
  <c r="AM165" i="23" s="1"/>
  <c r="DC165" i="23"/>
  <c r="DB165" i="23"/>
  <c r="DA165" i="23"/>
  <c r="CZ165" i="23"/>
  <c r="CY165" i="23"/>
  <c r="CX165" i="23"/>
  <c r="CW165" i="23"/>
  <c r="CV165" i="23"/>
  <c r="CU165" i="23"/>
  <c r="CT165" i="23"/>
  <c r="CS165" i="23"/>
  <c r="CR165" i="23"/>
  <c r="CQ165" i="23"/>
  <c r="CP165" i="23"/>
  <c r="CO165" i="23"/>
  <c r="CN165" i="23"/>
  <c r="CM165" i="23"/>
  <c r="CL165" i="23"/>
  <c r="CK165" i="23"/>
  <c r="CJ165" i="23"/>
  <c r="CI165" i="23"/>
  <c r="CH165" i="23"/>
  <c r="CG165" i="23"/>
  <c r="CF165" i="23"/>
  <c r="CE165" i="23"/>
  <c r="CD165" i="23"/>
  <c r="CC165" i="23"/>
  <c r="CB165" i="23"/>
  <c r="CA165" i="23"/>
  <c r="BZ165" i="23"/>
  <c r="BY165" i="23"/>
  <c r="BX165" i="23"/>
  <c r="BW165" i="23"/>
  <c r="BV165" i="23"/>
  <c r="BU165" i="23"/>
  <c r="BT165" i="23"/>
  <c r="BS165" i="23"/>
  <c r="BR165" i="23"/>
  <c r="BQ165" i="23"/>
  <c r="BP165" i="23"/>
  <c r="BO165" i="23"/>
  <c r="BN165" i="23"/>
  <c r="BM165" i="23"/>
  <c r="BL165" i="23"/>
  <c r="BK165" i="23"/>
  <c r="BJ165" i="23"/>
  <c r="BI165" i="23"/>
  <c r="BH165" i="23"/>
  <c r="BG165" i="23"/>
  <c r="BF165" i="23"/>
  <c r="BE165" i="23"/>
  <c r="BD165" i="23"/>
  <c r="BC165" i="23"/>
  <c r="BB165" i="23"/>
  <c r="BA165" i="23"/>
  <c r="AZ165" i="23"/>
  <c r="AY165" i="23"/>
  <c r="AO165" i="23"/>
  <c r="AN165" i="23"/>
  <c r="V165" i="23"/>
  <c r="U165" i="23"/>
  <c r="T165" i="23"/>
  <c r="S165" i="23"/>
  <c r="N165" i="23"/>
  <c r="L165" i="23"/>
  <c r="K165" i="23"/>
  <c r="J165" i="23"/>
  <c r="D165" i="23"/>
  <c r="DV176" i="23"/>
  <c r="DU176" i="23"/>
  <c r="DT176" i="23"/>
  <c r="DS176" i="23"/>
  <c r="AM176" i="23" s="1"/>
  <c r="DR176" i="23"/>
  <c r="DQ176" i="23"/>
  <c r="DP176" i="23"/>
  <c r="DO176" i="23"/>
  <c r="DN176" i="23"/>
  <c r="DM176" i="23"/>
  <c r="DL176" i="23"/>
  <c r="DK176" i="23"/>
  <c r="DJ176" i="23"/>
  <c r="DI176" i="23"/>
  <c r="DH176" i="23"/>
  <c r="DG176" i="23"/>
  <c r="DF176" i="23"/>
  <c r="DE176" i="23"/>
  <c r="DD176" i="23"/>
  <c r="DC176" i="23"/>
  <c r="DB176" i="23"/>
  <c r="DA176" i="23"/>
  <c r="CZ176" i="23"/>
  <c r="CY176" i="23"/>
  <c r="CX176" i="23"/>
  <c r="CW176" i="23"/>
  <c r="CV176" i="23"/>
  <c r="CU176" i="23"/>
  <c r="CT176" i="23"/>
  <c r="CS176" i="23"/>
  <c r="CR176" i="23"/>
  <c r="CQ176" i="23"/>
  <c r="CP176" i="23"/>
  <c r="CO176" i="23"/>
  <c r="CN176" i="23"/>
  <c r="CM176" i="23"/>
  <c r="CL176" i="23"/>
  <c r="CK176" i="23"/>
  <c r="CJ176" i="23"/>
  <c r="CI176" i="23"/>
  <c r="CH176" i="23"/>
  <c r="CG176" i="23"/>
  <c r="CF176" i="23"/>
  <c r="CE176" i="23"/>
  <c r="CD176" i="23"/>
  <c r="CC176" i="23"/>
  <c r="CB176" i="23"/>
  <c r="CA176" i="23"/>
  <c r="BZ176" i="23"/>
  <c r="BY176" i="23"/>
  <c r="BX176" i="23"/>
  <c r="BW176" i="23"/>
  <c r="BV176" i="23"/>
  <c r="BU176" i="23"/>
  <c r="BT176" i="23"/>
  <c r="BS176" i="23"/>
  <c r="BR176" i="23"/>
  <c r="BQ176" i="23"/>
  <c r="BP176" i="23"/>
  <c r="BO176" i="23"/>
  <c r="BN176" i="23"/>
  <c r="BM176" i="23"/>
  <c r="BL176" i="23"/>
  <c r="BK176" i="23"/>
  <c r="BJ176" i="23"/>
  <c r="BI176" i="23"/>
  <c r="BH176" i="23"/>
  <c r="BG176" i="23"/>
  <c r="BF176" i="23"/>
  <c r="BE176" i="23"/>
  <c r="BD176" i="23"/>
  <c r="BC176" i="23"/>
  <c r="BB176" i="23"/>
  <c r="BA176" i="23"/>
  <c r="AZ176" i="23"/>
  <c r="AY176" i="23"/>
  <c r="AO176" i="23"/>
  <c r="AN176" i="23"/>
  <c r="V176" i="23"/>
  <c r="U176" i="23"/>
  <c r="T176" i="23"/>
  <c r="S176" i="23"/>
  <c r="N176" i="23"/>
  <c r="L176" i="23"/>
  <c r="K176" i="23"/>
  <c r="J176" i="23"/>
  <c r="D176" i="23"/>
  <c r="DV163" i="23"/>
  <c r="DU163" i="23"/>
  <c r="DT163" i="23"/>
  <c r="DS163" i="23"/>
  <c r="AM163" i="23" s="1"/>
  <c r="DR163" i="23"/>
  <c r="DQ163" i="23"/>
  <c r="DP163" i="23"/>
  <c r="DO163" i="23"/>
  <c r="DN163" i="23"/>
  <c r="DM163" i="23"/>
  <c r="DL163" i="23"/>
  <c r="DK163" i="23"/>
  <c r="DJ163" i="23"/>
  <c r="DI163" i="23"/>
  <c r="DH163" i="23"/>
  <c r="DG163" i="23"/>
  <c r="DF163" i="23"/>
  <c r="DE163" i="23"/>
  <c r="DD163" i="23"/>
  <c r="DC163" i="23"/>
  <c r="DB163" i="23"/>
  <c r="DA163" i="23"/>
  <c r="CZ163" i="23"/>
  <c r="CY163" i="23"/>
  <c r="CX163" i="23"/>
  <c r="CW163" i="23"/>
  <c r="CV163" i="23"/>
  <c r="CU163" i="23"/>
  <c r="CT163" i="23"/>
  <c r="CS163" i="23"/>
  <c r="CR163" i="23"/>
  <c r="CQ163" i="23"/>
  <c r="CP163" i="23"/>
  <c r="CO163" i="23"/>
  <c r="CN163" i="23"/>
  <c r="CM163" i="23"/>
  <c r="CL163" i="23"/>
  <c r="CK163" i="23"/>
  <c r="CJ163" i="23"/>
  <c r="CI163" i="23"/>
  <c r="CH163" i="23"/>
  <c r="CG163" i="23"/>
  <c r="CF163" i="23"/>
  <c r="CE163" i="23"/>
  <c r="CD163" i="23"/>
  <c r="CC163" i="23"/>
  <c r="CB163" i="23"/>
  <c r="CA163" i="23"/>
  <c r="BZ163" i="23"/>
  <c r="BY163" i="23"/>
  <c r="BX163" i="23"/>
  <c r="BW163" i="23"/>
  <c r="BV163" i="23"/>
  <c r="BU163" i="23"/>
  <c r="BT163" i="23"/>
  <c r="BS163" i="23"/>
  <c r="BR163" i="23"/>
  <c r="BQ163" i="23"/>
  <c r="BP163" i="23"/>
  <c r="BO163" i="23"/>
  <c r="BN163" i="23"/>
  <c r="BM163" i="23"/>
  <c r="BL163" i="23"/>
  <c r="BK163" i="23"/>
  <c r="BJ163" i="23"/>
  <c r="BI163" i="23"/>
  <c r="BH163" i="23"/>
  <c r="BG163" i="23"/>
  <c r="BF163" i="23"/>
  <c r="BE163" i="23"/>
  <c r="BD163" i="23"/>
  <c r="BC163" i="23"/>
  <c r="BB163" i="23"/>
  <c r="BA163" i="23"/>
  <c r="AZ163" i="23"/>
  <c r="AY163" i="23"/>
  <c r="AO163" i="23"/>
  <c r="AK163" i="23"/>
  <c r="AJ163" i="23"/>
  <c r="V163" i="23"/>
  <c r="U163" i="23"/>
  <c r="T163" i="23"/>
  <c r="S163" i="23"/>
  <c r="R163" i="23"/>
  <c r="N163" i="23"/>
  <c r="L163" i="23"/>
  <c r="K163" i="23"/>
  <c r="J163" i="23"/>
  <c r="D163" i="23"/>
  <c r="DV164" i="23"/>
  <c r="DU164" i="23"/>
  <c r="DT164" i="23"/>
  <c r="DS164" i="23"/>
  <c r="AM164" i="23" s="1"/>
  <c r="DR164" i="23"/>
  <c r="DQ164" i="23"/>
  <c r="DP164" i="23"/>
  <c r="DO164" i="23"/>
  <c r="DN164" i="23"/>
  <c r="DM164" i="23"/>
  <c r="DL164" i="23"/>
  <c r="DK164" i="23"/>
  <c r="DJ164" i="23"/>
  <c r="DI164" i="23"/>
  <c r="DH164" i="23"/>
  <c r="DG164" i="23"/>
  <c r="DF164" i="23"/>
  <c r="DE164" i="23"/>
  <c r="DD164" i="23"/>
  <c r="DC164" i="23"/>
  <c r="DB164" i="23"/>
  <c r="DA164" i="23"/>
  <c r="CZ164" i="23"/>
  <c r="CY164" i="23"/>
  <c r="CX164" i="23"/>
  <c r="CW164" i="23"/>
  <c r="CV164" i="23"/>
  <c r="CU164" i="23"/>
  <c r="CT164" i="23"/>
  <c r="CS164" i="23"/>
  <c r="CR164" i="23"/>
  <c r="CQ164" i="23"/>
  <c r="CP164" i="23"/>
  <c r="CO164" i="23"/>
  <c r="CN164" i="23"/>
  <c r="CM164" i="23"/>
  <c r="CL164" i="23"/>
  <c r="CK164" i="23"/>
  <c r="CJ164" i="23"/>
  <c r="CI164" i="23"/>
  <c r="CH164" i="23"/>
  <c r="CG164" i="23"/>
  <c r="CF164" i="23"/>
  <c r="CE164" i="23"/>
  <c r="CD164" i="23"/>
  <c r="CC164" i="23"/>
  <c r="CB164" i="23"/>
  <c r="CA164" i="23"/>
  <c r="BZ164" i="23"/>
  <c r="BY164" i="23"/>
  <c r="BX164" i="23"/>
  <c r="BW164" i="23"/>
  <c r="BV164" i="23"/>
  <c r="BU164" i="23"/>
  <c r="BT164" i="23"/>
  <c r="BS164" i="23"/>
  <c r="BR164" i="23"/>
  <c r="BQ164" i="23"/>
  <c r="BP164" i="23"/>
  <c r="BO164" i="23"/>
  <c r="BN164" i="23"/>
  <c r="BM164" i="23"/>
  <c r="BL164" i="23"/>
  <c r="BK164" i="23"/>
  <c r="BJ164" i="23"/>
  <c r="BI164" i="23"/>
  <c r="BH164" i="23"/>
  <c r="BG164" i="23"/>
  <c r="BF164" i="23"/>
  <c r="BE164" i="23"/>
  <c r="BD164" i="23"/>
  <c r="BC164" i="23"/>
  <c r="BB164" i="23"/>
  <c r="BA164" i="23"/>
  <c r="AZ164" i="23"/>
  <c r="AY164" i="23"/>
  <c r="AO164" i="23"/>
  <c r="AN164" i="23"/>
  <c r="V164" i="23"/>
  <c r="U164" i="23"/>
  <c r="T164" i="23"/>
  <c r="S164" i="23"/>
  <c r="N164" i="23"/>
  <c r="L164" i="23"/>
  <c r="K164" i="23"/>
  <c r="J164" i="23"/>
  <c r="D164" i="23"/>
  <c r="DV161" i="23"/>
  <c r="DU161" i="23"/>
  <c r="DT161" i="23"/>
  <c r="DS161" i="23"/>
  <c r="AM161" i="23" s="1"/>
  <c r="DR161" i="23"/>
  <c r="DQ161" i="23"/>
  <c r="DP161" i="23"/>
  <c r="DO161" i="23"/>
  <c r="DN161" i="23"/>
  <c r="DM161" i="23"/>
  <c r="DL161" i="23"/>
  <c r="DK161" i="23"/>
  <c r="DJ161" i="23"/>
  <c r="DI161" i="23"/>
  <c r="DH161" i="23"/>
  <c r="DG161" i="23"/>
  <c r="DF161" i="23"/>
  <c r="DE161" i="23"/>
  <c r="DD161" i="23"/>
  <c r="DC161" i="23"/>
  <c r="DB161" i="23"/>
  <c r="DA161" i="23"/>
  <c r="CZ161" i="23"/>
  <c r="CY161" i="23"/>
  <c r="CX161" i="23"/>
  <c r="CW161" i="23"/>
  <c r="CV161" i="23"/>
  <c r="CU161" i="23"/>
  <c r="CT161" i="23"/>
  <c r="CS161" i="23"/>
  <c r="CR161" i="23"/>
  <c r="CQ161" i="23"/>
  <c r="CP161" i="23"/>
  <c r="CO161" i="23"/>
  <c r="CN161" i="23"/>
  <c r="CM161" i="23"/>
  <c r="CL161" i="23"/>
  <c r="CK161" i="23"/>
  <c r="CJ161" i="23"/>
  <c r="CI161" i="23"/>
  <c r="CH161" i="23"/>
  <c r="CG161" i="23"/>
  <c r="CF161" i="23"/>
  <c r="CE161" i="23"/>
  <c r="CD161" i="23"/>
  <c r="CC161" i="23"/>
  <c r="CB161" i="23"/>
  <c r="CA161" i="23"/>
  <c r="BZ161" i="23"/>
  <c r="BY161" i="23"/>
  <c r="BX161" i="23"/>
  <c r="BW161" i="23"/>
  <c r="BV161" i="23"/>
  <c r="BU161" i="23"/>
  <c r="BT161" i="23"/>
  <c r="BS161" i="23"/>
  <c r="BR161" i="23"/>
  <c r="BQ161" i="23"/>
  <c r="BP161" i="23"/>
  <c r="BO161" i="23"/>
  <c r="BN161" i="23"/>
  <c r="BM161" i="23"/>
  <c r="BL161" i="23"/>
  <c r="BK161" i="23"/>
  <c r="BJ161" i="23"/>
  <c r="BI161" i="23"/>
  <c r="BH161" i="23"/>
  <c r="BG161" i="23"/>
  <c r="BF161" i="23"/>
  <c r="BE161" i="23"/>
  <c r="BD161" i="23"/>
  <c r="BC161" i="23"/>
  <c r="BB161" i="23"/>
  <c r="BA161" i="23"/>
  <c r="AZ161" i="23"/>
  <c r="AY161" i="23"/>
  <c r="AO161" i="23"/>
  <c r="AK161" i="23"/>
  <c r="AJ161" i="23"/>
  <c r="V161" i="23"/>
  <c r="U161" i="23"/>
  <c r="T161" i="23"/>
  <c r="S161" i="23"/>
  <c r="R161" i="23"/>
  <c r="N161" i="23"/>
  <c r="L161" i="23"/>
  <c r="K161" i="23"/>
  <c r="J161" i="23"/>
  <c r="D161" i="23"/>
  <c r="DV157" i="23"/>
  <c r="DU157" i="23"/>
  <c r="DT157" i="23"/>
  <c r="DS157" i="23"/>
  <c r="DR157" i="23"/>
  <c r="DQ157" i="23"/>
  <c r="DP157" i="23"/>
  <c r="DO157" i="23"/>
  <c r="DN157" i="23"/>
  <c r="DM157" i="23"/>
  <c r="DL157" i="23"/>
  <c r="DK157" i="23"/>
  <c r="DJ157" i="23"/>
  <c r="DI157" i="23"/>
  <c r="DH157" i="23"/>
  <c r="DG157" i="23"/>
  <c r="DF157" i="23"/>
  <c r="DE157" i="23"/>
  <c r="DD157" i="23"/>
  <c r="AM157" i="23" s="1"/>
  <c r="DC157" i="23"/>
  <c r="DB157" i="23"/>
  <c r="DA157" i="23"/>
  <c r="CZ157" i="23"/>
  <c r="CY157" i="23"/>
  <c r="CX157" i="23"/>
  <c r="CW157" i="23"/>
  <c r="CV157" i="23"/>
  <c r="CU157" i="23"/>
  <c r="CT157" i="23"/>
  <c r="CS157" i="23"/>
  <c r="CR157" i="23"/>
  <c r="CQ157" i="23"/>
  <c r="CP157" i="23"/>
  <c r="CO157" i="23"/>
  <c r="CN157" i="23"/>
  <c r="CM157" i="23"/>
  <c r="CL157" i="23"/>
  <c r="CK157" i="23"/>
  <c r="CJ157" i="23"/>
  <c r="CI157" i="23"/>
  <c r="CH157" i="23"/>
  <c r="CG157" i="23"/>
  <c r="CF157" i="23"/>
  <c r="CE157" i="23"/>
  <c r="CD157" i="23"/>
  <c r="CC157" i="23"/>
  <c r="CB157" i="23"/>
  <c r="CA157" i="23"/>
  <c r="BZ157" i="23"/>
  <c r="BY157" i="23"/>
  <c r="BX157" i="23"/>
  <c r="BW157" i="23"/>
  <c r="BV157" i="23"/>
  <c r="BU157" i="23"/>
  <c r="BT157" i="23"/>
  <c r="BS157" i="23"/>
  <c r="BR157" i="23"/>
  <c r="BQ157" i="23"/>
  <c r="BP157" i="23"/>
  <c r="BO157" i="23"/>
  <c r="BN157" i="23"/>
  <c r="BM157" i="23"/>
  <c r="BL157" i="23"/>
  <c r="BK157" i="23"/>
  <c r="BJ157" i="23"/>
  <c r="BI157" i="23"/>
  <c r="BH157" i="23"/>
  <c r="BG157" i="23"/>
  <c r="BF157" i="23"/>
  <c r="BE157" i="23"/>
  <c r="BD157" i="23"/>
  <c r="BC157" i="23"/>
  <c r="BB157" i="23"/>
  <c r="BA157" i="23"/>
  <c r="AZ157" i="23"/>
  <c r="AY157" i="23"/>
  <c r="AO157" i="23"/>
  <c r="AN157" i="23"/>
  <c r="V157" i="23"/>
  <c r="U157" i="23"/>
  <c r="T157" i="23"/>
  <c r="S157" i="23"/>
  <c r="N157" i="23"/>
  <c r="L157" i="23"/>
  <c r="K157" i="23"/>
  <c r="J157" i="23"/>
  <c r="D157" i="23"/>
  <c r="DV158" i="23"/>
  <c r="DU158" i="23"/>
  <c r="DT158" i="23"/>
  <c r="DS158" i="23"/>
  <c r="DR158" i="23"/>
  <c r="DQ158" i="23"/>
  <c r="DP158" i="23"/>
  <c r="DO158" i="23"/>
  <c r="DN158" i="23"/>
  <c r="DM158" i="23"/>
  <c r="DL158" i="23"/>
  <c r="DK158" i="23"/>
  <c r="DJ158" i="23"/>
  <c r="DI158" i="23"/>
  <c r="DH158" i="23"/>
  <c r="DG158" i="23"/>
  <c r="DF158" i="23"/>
  <c r="DE158" i="23"/>
  <c r="DD158" i="23"/>
  <c r="DC158" i="23"/>
  <c r="DB158" i="23"/>
  <c r="DA158" i="23"/>
  <c r="CZ158" i="23"/>
  <c r="CY158" i="23"/>
  <c r="CX158" i="23"/>
  <c r="CW158" i="23"/>
  <c r="CV158" i="23"/>
  <c r="CU158" i="23"/>
  <c r="CT158" i="23"/>
  <c r="CS158" i="23"/>
  <c r="CR158" i="23"/>
  <c r="CQ158" i="23"/>
  <c r="CP158" i="23"/>
  <c r="CO158" i="23"/>
  <c r="CN158" i="23"/>
  <c r="CM158" i="23"/>
  <c r="CL158" i="23"/>
  <c r="CK158" i="23"/>
  <c r="CJ158" i="23"/>
  <c r="CI158" i="23"/>
  <c r="CH158" i="23"/>
  <c r="CG158" i="23"/>
  <c r="CF158" i="23"/>
  <c r="CE158" i="23"/>
  <c r="CD158" i="23"/>
  <c r="CC158" i="23"/>
  <c r="CB158" i="23"/>
  <c r="CA158" i="23"/>
  <c r="BZ158" i="23"/>
  <c r="BY158" i="23"/>
  <c r="BX158" i="23"/>
  <c r="BW158" i="23"/>
  <c r="BV158" i="23"/>
  <c r="BU158" i="23"/>
  <c r="BT158" i="23"/>
  <c r="BS158" i="23"/>
  <c r="BR158" i="23"/>
  <c r="BQ158" i="23"/>
  <c r="BP158" i="23"/>
  <c r="BO158" i="23"/>
  <c r="BN158" i="23"/>
  <c r="BM158" i="23"/>
  <c r="BL158" i="23"/>
  <c r="BK158" i="23"/>
  <c r="BJ158" i="23"/>
  <c r="BI158" i="23"/>
  <c r="BH158" i="23"/>
  <c r="BG158" i="23"/>
  <c r="BF158" i="23"/>
  <c r="BE158" i="23"/>
  <c r="BD158" i="23"/>
  <c r="BC158" i="23"/>
  <c r="BB158" i="23"/>
  <c r="BA158" i="23"/>
  <c r="AZ158" i="23"/>
  <c r="AY158" i="23"/>
  <c r="AX158" i="23"/>
  <c r="AW158" i="23"/>
  <c r="AV158" i="23"/>
  <c r="AU158" i="23"/>
  <c r="AT158" i="23"/>
  <c r="AS158" i="23"/>
  <c r="AR158" i="23"/>
  <c r="AQ158" i="23"/>
  <c r="AP158" i="23"/>
  <c r="AO158" i="23"/>
  <c r="AN158" i="23"/>
  <c r="AM158" i="23"/>
  <c r="AL158" i="23"/>
  <c r="AK158" i="23"/>
  <c r="AJ158" i="23"/>
  <c r="AI158" i="23"/>
  <c r="AH158" i="23"/>
  <c r="AG158" i="23"/>
  <c r="AF158" i="23"/>
  <c r="AE158" i="23"/>
  <c r="AD158" i="23"/>
  <c r="AC158" i="23"/>
  <c r="AB158" i="23"/>
  <c r="AA158" i="23"/>
  <c r="Z158" i="23"/>
  <c r="Y158" i="23"/>
  <c r="X158" i="23"/>
  <c r="W158" i="23"/>
  <c r="V158" i="23"/>
  <c r="U158" i="23"/>
  <c r="T158" i="23"/>
  <c r="S158" i="23"/>
  <c r="R158" i="23"/>
  <c r="Q158" i="23"/>
  <c r="O158" i="23"/>
  <c r="N158" i="23"/>
  <c r="L158" i="23"/>
  <c r="K158" i="23"/>
  <c r="J158" i="23"/>
  <c r="D158" i="23"/>
  <c r="DV142" i="23"/>
  <c r="DU142" i="23"/>
  <c r="DT142" i="23"/>
  <c r="DS142" i="23"/>
  <c r="DR142" i="23"/>
  <c r="DQ142" i="23"/>
  <c r="DP142" i="23"/>
  <c r="DO142" i="23"/>
  <c r="DN142" i="23"/>
  <c r="DM142" i="23"/>
  <c r="DL142" i="23"/>
  <c r="DK142" i="23"/>
  <c r="DJ142" i="23"/>
  <c r="DI142" i="23"/>
  <c r="DH142" i="23"/>
  <c r="DG142" i="23"/>
  <c r="DF142" i="23"/>
  <c r="DE142" i="23"/>
  <c r="DD142" i="23"/>
  <c r="AM142" i="23" s="1"/>
  <c r="DC142" i="23"/>
  <c r="DB142" i="23"/>
  <c r="DA142" i="23"/>
  <c r="CZ142" i="23"/>
  <c r="CY142" i="23"/>
  <c r="CX142" i="23"/>
  <c r="CW142" i="23"/>
  <c r="CV142" i="23"/>
  <c r="CU142" i="23"/>
  <c r="CT142" i="23"/>
  <c r="CS142" i="23"/>
  <c r="CR142" i="23"/>
  <c r="CQ142" i="23"/>
  <c r="CP142" i="23"/>
  <c r="CO142" i="23"/>
  <c r="CN142" i="23"/>
  <c r="CM142" i="23"/>
  <c r="CL142" i="23"/>
  <c r="CK142" i="23"/>
  <c r="CJ142" i="23"/>
  <c r="CI142" i="23"/>
  <c r="CH142" i="23"/>
  <c r="CG142" i="23"/>
  <c r="CF142" i="23"/>
  <c r="CE142" i="23"/>
  <c r="CD142" i="23"/>
  <c r="CC142" i="23"/>
  <c r="CB142" i="23"/>
  <c r="CA142" i="23"/>
  <c r="BZ142" i="23"/>
  <c r="BY142" i="23"/>
  <c r="BX142" i="23"/>
  <c r="BW142" i="23"/>
  <c r="BV142" i="23"/>
  <c r="BU142" i="23"/>
  <c r="BT142" i="23"/>
  <c r="BS142" i="23"/>
  <c r="BR142" i="23"/>
  <c r="BQ142" i="23"/>
  <c r="BP142" i="23"/>
  <c r="BO142" i="23"/>
  <c r="BN142" i="23"/>
  <c r="BM142" i="23"/>
  <c r="BL142" i="23"/>
  <c r="BK142" i="23"/>
  <c r="BJ142" i="23"/>
  <c r="BI142" i="23"/>
  <c r="BH142" i="23"/>
  <c r="BG142" i="23"/>
  <c r="BF142" i="23"/>
  <c r="BE142" i="23"/>
  <c r="BD142" i="23"/>
  <c r="BC142" i="23"/>
  <c r="BB142" i="23"/>
  <c r="BA142" i="23"/>
  <c r="AZ142" i="23"/>
  <c r="AY142" i="23"/>
  <c r="AO142" i="23"/>
  <c r="AN142" i="23"/>
  <c r="V142" i="23"/>
  <c r="U142" i="23"/>
  <c r="T142" i="23"/>
  <c r="S142" i="23"/>
  <c r="N142" i="23"/>
  <c r="L142" i="23"/>
  <c r="K142" i="23"/>
  <c r="J142" i="23"/>
  <c r="D142" i="23"/>
  <c r="DV155" i="23"/>
  <c r="DU155" i="23"/>
  <c r="DT155" i="23"/>
  <c r="DS155" i="23"/>
  <c r="AM155" i="23" s="1"/>
  <c r="DR155" i="23"/>
  <c r="DQ155" i="23"/>
  <c r="DP155" i="23"/>
  <c r="DO155" i="23"/>
  <c r="DN155" i="23"/>
  <c r="DM155" i="23"/>
  <c r="DL155" i="23"/>
  <c r="DK155" i="23"/>
  <c r="DJ155" i="23"/>
  <c r="DI155" i="23"/>
  <c r="DH155" i="23"/>
  <c r="DG155" i="23"/>
  <c r="DF155" i="23"/>
  <c r="DE155" i="23"/>
  <c r="DD155" i="23"/>
  <c r="DC155" i="23"/>
  <c r="DB155" i="23"/>
  <c r="DA155" i="23"/>
  <c r="CZ155" i="23"/>
  <c r="CY155" i="23"/>
  <c r="CX155" i="23"/>
  <c r="CW155" i="23"/>
  <c r="CV155" i="23"/>
  <c r="CU155" i="23"/>
  <c r="CT155" i="23"/>
  <c r="CS155" i="23"/>
  <c r="CR155" i="23"/>
  <c r="CQ155" i="23"/>
  <c r="CP155" i="23"/>
  <c r="CO155" i="23"/>
  <c r="CN155" i="23"/>
  <c r="CM155" i="23"/>
  <c r="CL155" i="23"/>
  <c r="CK155" i="23"/>
  <c r="CJ155" i="23"/>
  <c r="CI155" i="23"/>
  <c r="CH155" i="23"/>
  <c r="CG155" i="23"/>
  <c r="CF155" i="23"/>
  <c r="CE155" i="23"/>
  <c r="CD155" i="23"/>
  <c r="CC155" i="23"/>
  <c r="CB155" i="23"/>
  <c r="CA155" i="23"/>
  <c r="BZ155" i="23"/>
  <c r="BY155" i="23"/>
  <c r="BX155" i="23"/>
  <c r="BW155" i="23"/>
  <c r="BV155" i="23"/>
  <c r="BU155" i="23"/>
  <c r="BT155" i="23"/>
  <c r="BS155" i="23"/>
  <c r="BR155" i="23"/>
  <c r="BQ155" i="23"/>
  <c r="BP155" i="23"/>
  <c r="BO155" i="23"/>
  <c r="BN155" i="23"/>
  <c r="BM155" i="23"/>
  <c r="BL155" i="23"/>
  <c r="BK155" i="23"/>
  <c r="BJ155" i="23"/>
  <c r="BI155" i="23"/>
  <c r="BH155" i="23"/>
  <c r="BG155" i="23"/>
  <c r="BF155" i="23"/>
  <c r="BE155" i="23"/>
  <c r="BD155" i="23"/>
  <c r="BC155" i="23"/>
  <c r="BB155" i="23"/>
  <c r="BA155" i="23"/>
  <c r="AZ155" i="23"/>
  <c r="AY155" i="23"/>
  <c r="AX155" i="23"/>
  <c r="AW155" i="23"/>
  <c r="AV155" i="23"/>
  <c r="AU155" i="23"/>
  <c r="AT155" i="23"/>
  <c r="AS155" i="23"/>
  <c r="AR155" i="23"/>
  <c r="AQ155" i="23"/>
  <c r="AP155" i="23"/>
  <c r="AO155" i="23"/>
  <c r="AN155" i="23"/>
  <c r="AL155" i="23"/>
  <c r="AK155" i="23"/>
  <c r="AJ155" i="23"/>
  <c r="AI155" i="23"/>
  <c r="AH155" i="23"/>
  <c r="AG155" i="23"/>
  <c r="AF155" i="23"/>
  <c r="AE155" i="23"/>
  <c r="AD155" i="23"/>
  <c r="AC155" i="23"/>
  <c r="AB155" i="23"/>
  <c r="AA155" i="23"/>
  <c r="Z155" i="23"/>
  <c r="Y155" i="23"/>
  <c r="X155" i="23"/>
  <c r="W155" i="23"/>
  <c r="V155" i="23"/>
  <c r="U155" i="23"/>
  <c r="T155" i="23"/>
  <c r="S155" i="23"/>
  <c r="R155" i="23"/>
  <c r="Q155" i="23"/>
  <c r="O155" i="23"/>
  <c r="N155" i="23"/>
  <c r="L155" i="23"/>
  <c r="K155" i="23"/>
  <c r="J155" i="23"/>
  <c r="D155" i="23"/>
  <c r="DV154" i="23"/>
  <c r="DU154" i="23"/>
  <c r="DT154" i="23"/>
  <c r="DS154" i="23"/>
  <c r="DR154" i="23"/>
  <c r="DQ154" i="23"/>
  <c r="DP154" i="23"/>
  <c r="DO154" i="23"/>
  <c r="DN154" i="23"/>
  <c r="DM154" i="23"/>
  <c r="DL154" i="23"/>
  <c r="DK154" i="23"/>
  <c r="DJ154" i="23"/>
  <c r="DI154" i="23"/>
  <c r="DH154" i="23"/>
  <c r="DG154" i="23"/>
  <c r="DF154" i="23"/>
  <c r="DE154" i="23"/>
  <c r="DD154" i="23"/>
  <c r="DC154" i="23"/>
  <c r="DB154" i="23"/>
  <c r="DA154" i="23"/>
  <c r="CZ154" i="23"/>
  <c r="CY154" i="23"/>
  <c r="CX154" i="23"/>
  <c r="CW154" i="23"/>
  <c r="CV154" i="23"/>
  <c r="CU154" i="23"/>
  <c r="CT154" i="23"/>
  <c r="CS154" i="23"/>
  <c r="CR154" i="23"/>
  <c r="CQ154" i="23"/>
  <c r="CP154" i="23"/>
  <c r="CO154" i="23"/>
  <c r="CN154" i="23"/>
  <c r="CM154" i="23"/>
  <c r="CL154" i="23"/>
  <c r="CK154" i="23"/>
  <c r="CJ154" i="23"/>
  <c r="CI154" i="23"/>
  <c r="CH154" i="23"/>
  <c r="CG154" i="23"/>
  <c r="CF154" i="23"/>
  <c r="CE154" i="23"/>
  <c r="CD154" i="23"/>
  <c r="CC154" i="23"/>
  <c r="CB154" i="23"/>
  <c r="CA154" i="23"/>
  <c r="BZ154" i="23"/>
  <c r="BY154" i="23"/>
  <c r="BX154" i="23"/>
  <c r="BW154" i="23"/>
  <c r="BV154" i="23"/>
  <c r="BU154" i="23"/>
  <c r="BT154" i="23"/>
  <c r="BS154" i="23"/>
  <c r="BR154" i="23"/>
  <c r="BQ154" i="23"/>
  <c r="BP154" i="23"/>
  <c r="BO154" i="23"/>
  <c r="BN154" i="23"/>
  <c r="BM154" i="23"/>
  <c r="BL154" i="23"/>
  <c r="BK154" i="23"/>
  <c r="BJ154" i="23"/>
  <c r="BI154" i="23"/>
  <c r="BH154" i="23"/>
  <c r="BG154" i="23"/>
  <c r="BF154" i="23"/>
  <c r="BE154" i="23"/>
  <c r="BD154" i="23"/>
  <c r="BC154" i="23"/>
  <c r="BB154" i="23"/>
  <c r="BA154" i="23"/>
  <c r="AZ154" i="23"/>
  <c r="AY154" i="23"/>
  <c r="AO154" i="23"/>
  <c r="AM154" i="23"/>
  <c r="AK154" i="23"/>
  <c r="AJ154" i="23"/>
  <c r="V154" i="23"/>
  <c r="U154" i="23"/>
  <c r="T154" i="23"/>
  <c r="S154" i="23"/>
  <c r="R154" i="23"/>
  <c r="N154" i="23"/>
  <c r="L154" i="23"/>
  <c r="K154" i="23"/>
  <c r="J154" i="23"/>
  <c r="D154" i="23"/>
  <c r="DV153" i="23"/>
  <c r="DU153" i="23"/>
  <c r="DT153" i="23"/>
  <c r="DS153" i="23"/>
  <c r="AM153" i="23" s="1"/>
  <c r="DR153" i="23"/>
  <c r="DQ153" i="23"/>
  <c r="DP153" i="23"/>
  <c r="DO153" i="23"/>
  <c r="DN153" i="23"/>
  <c r="DM153" i="23"/>
  <c r="DL153" i="23"/>
  <c r="DK153" i="23"/>
  <c r="DJ153" i="23"/>
  <c r="DI153" i="23"/>
  <c r="DH153" i="23"/>
  <c r="DG153" i="23"/>
  <c r="DF153" i="23"/>
  <c r="DE153" i="23"/>
  <c r="DD153" i="23"/>
  <c r="DC153" i="23"/>
  <c r="DB153" i="23"/>
  <c r="DA153" i="23"/>
  <c r="CZ153" i="23"/>
  <c r="CY153" i="23"/>
  <c r="CX153" i="23"/>
  <c r="CW153" i="23"/>
  <c r="CV153" i="23"/>
  <c r="CU153" i="23"/>
  <c r="CT153" i="23"/>
  <c r="CS153" i="23"/>
  <c r="CR153" i="23"/>
  <c r="CQ153" i="23"/>
  <c r="CP153" i="23"/>
  <c r="CO153" i="23"/>
  <c r="CN153" i="23"/>
  <c r="CM153" i="23"/>
  <c r="CL153" i="23"/>
  <c r="CK153" i="23"/>
  <c r="CJ153" i="23"/>
  <c r="CI153" i="23"/>
  <c r="CH153" i="23"/>
  <c r="CG153" i="23"/>
  <c r="CF153" i="23"/>
  <c r="CE153" i="23"/>
  <c r="CD153" i="23"/>
  <c r="CC153" i="23"/>
  <c r="CB153" i="23"/>
  <c r="CA153" i="23"/>
  <c r="BZ153" i="23"/>
  <c r="BY153" i="23"/>
  <c r="BX153" i="23"/>
  <c r="BW153" i="23"/>
  <c r="BV153" i="23"/>
  <c r="BU153" i="23"/>
  <c r="BT153" i="23"/>
  <c r="BS153" i="23"/>
  <c r="BR153" i="23"/>
  <c r="BQ153" i="23"/>
  <c r="BP153" i="23"/>
  <c r="BO153" i="23"/>
  <c r="BN153" i="23"/>
  <c r="BM153" i="23"/>
  <c r="BL153" i="23"/>
  <c r="BK153" i="23"/>
  <c r="BJ153" i="23"/>
  <c r="BI153" i="23"/>
  <c r="BH153" i="23"/>
  <c r="BG153" i="23"/>
  <c r="BF153" i="23"/>
  <c r="BE153" i="23"/>
  <c r="BD153" i="23"/>
  <c r="BC153" i="23"/>
  <c r="BB153" i="23"/>
  <c r="BA153" i="23"/>
  <c r="AZ153" i="23"/>
  <c r="AY153" i="23"/>
  <c r="AO153" i="23"/>
  <c r="AN153" i="23"/>
  <c r="V153" i="23"/>
  <c r="U153" i="23"/>
  <c r="T153" i="23"/>
  <c r="S153" i="23"/>
  <c r="N153" i="23"/>
  <c r="L153" i="23"/>
  <c r="K153" i="23"/>
  <c r="J153" i="23"/>
  <c r="D153" i="23"/>
  <c r="DV152" i="23"/>
  <c r="DU152" i="23"/>
  <c r="DT152" i="23"/>
  <c r="DS152" i="23"/>
  <c r="DR152" i="23"/>
  <c r="DQ152" i="23"/>
  <c r="DP152" i="23"/>
  <c r="DO152" i="23"/>
  <c r="DN152" i="23"/>
  <c r="DM152" i="23"/>
  <c r="DL152" i="23"/>
  <c r="DK152" i="23"/>
  <c r="DJ152" i="23"/>
  <c r="DI152" i="23"/>
  <c r="DH152" i="23"/>
  <c r="DG152" i="23"/>
  <c r="DF152" i="23"/>
  <c r="DE152" i="23"/>
  <c r="DD152" i="23"/>
  <c r="DC152" i="23"/>
  <c r="DB152" i="23"/>
  <c r="DA152" i="23"/>
  <c r="CZ152" i="23"/>
  <c r="CY152" i="23"/>
  <c r="CX152" i="23"/>
  <c r="CW152" i="23"/>
  <c r="CV152" i="23"/>
  <c r="CU152" i="23"/>
  <c r="CT152" i="23"/>
  <c r="CS152" i="23"/>
  <c r="CR152" i="23"/>
  <c r="CQ152" i="23"/>
  <c r="CP152" i="23"/>
  <c r="CO152" i="23"/>
  <c r="CN152" i="23"/>
  <c r="CM152" i="23"/>
  <c r="CL152" i="23"/>
  <c r="CK152" i="23"/>
  <c r="CJ152" i="23"/>
  <c r="CI152" i="23"/>
  <c r="CH152" i="23"/>
  <c r="CG152" i="23"/>
  <c r="CF152" i="23"/>
  <c r="CE152" i="23"/>
  <c r="CD152" i="23"/>
  <c r="CC152" i="23"/>
  <c r="CB152" i="23"/>
  <c r="CA152" i="23"/>
  <c r="BZ152" i="23"/>
  <c r="BY152" i="23"/>
  <c r="BX152" i="23"/>
  <c r="BW152" i="23"/>
  <c r="BV152" i="23"/>
  <c r="BU152" i="23"/>
  <c r="BT152" i="23"/>
  <c r="BS152" i="23"/>
  <c r="BR152" i="23"/>
  <c r="BQ152" i="23"/>
  <c r="BP152" i="23"/>
  <c r="BO152" i="23"/>
  <c r="BN152" i="23"/>
  <c r="BM152" i="23"/>
  <c r="BL152" i="23"/>
  <c r="BK152" i="23"/>
  <c r="BJ152" i="23"/>
  <c r="BI152" i="23"/>
  <c r="BH152" i="23"/>
  <c r="BG152" i="23"/>
  <c r="BF152" i="23"/>
  <c r="BE152" i="23"/>
  <c r="BD152" i="23"/>
  <c r="BC152" i="23"/>
  <c r="BB152" i="23"/>
  <c r="BA152" i="23"/>
  <c r="AZ152" i="23"/>
  <c r="AY152" i="23"/>
  <c r="AX152" i="23"/>
  <c r="AW152" i="23"/>
  <c r="AV152" i="23"/>
  <c r="AU152" i="23"/>
  <c r="AT152" i="23"/>
  <c r="AS152" i="23"/>
  <c r="AR152" i="23"/>
  <c r="AQ152" i="23"/>
  <c r="AP152" i="23"/>
  <c r="AO152" i="23"/>
  <c r="AN152" i="23"/>
  <c r="AM152" i="23"/>
  <c r="AL152" i="23"/>
  <c r="AK152" i="23"/>
  <c r="AJ152" i="23"/>
  <c r="AI152" i="23"/>
  <c r="AH152" i="23"/>
  <c r="AG152" i="23"/>
  <c r="AF152" i="23"/>
  <c r="AE152" i="23"/>
  <c r="AD152" i="23"/>
  <c r="AC152" i="23"/>
  <c r="AB152" i="23"/>
  <c r="AA152" i="23"/>
  <c r="Z152" i="23"/>
  <c r="Y152" i="23"/>
  <c r="X152" i="23"/>
  <c r="W152" i="23"/>
  <c r="V152" i="23"/>
  <c r="U152" i="23"/>
  <c r="T152" i="23"/>
  <c r="S152" i="23"/>
  <c r="R152" i="23"/>
  <c r="Q152" i="23"/>
  <c r="O152" i="23"/>
  <c r="N152" i="23"/>
  <c r="L152" i="23"/>
  <c r="K152" i="23"/>
  <c r="J152" i="23"/>
  <c r="D152" i="23"/>
  <c r="DV169" i="23"/>
  <c r="DU169" i="23"/>
  <c r="DT169" i="23"/>
  <c r="DS169" i="23"/>
  <c r="AM169" i="23" s="1"/>
  <c r="DR169" i="23"/>
  <c r="DQ169" i="23"/>
  <c r="DP169" i="23"/>
  <c r="DO169" i="23"/>
  <c r="DN169" i="23"/>
  <c r="DM169" i="23"/>
  <c r="DL169" i="23"/>
  <c r="DK169" i="23"/>
  <c r="DJ169" i="23"/>
  <c r="DI169" i="23"/>
  <c r="DH169" i="23"/>
  <c r="DG169" i="23"/>
  <c r="DF169" i="23"/>
  <c r="DE169" i="23"/>
  <c r="DD169" i="23"/>
  <c r="DC169" i="23"/>
  <c r="DB169" i="23"/>
  <c r="DA169" i="23"/>
  <c r="CZ169" i="23"/>
  <c r="CY169" i="23"/>
  <c r="CX169" i="23"/>
  <c r="CW169" i="23"/>
  <c r="CV169" i="23"/>
  <c r="CU169" i="23"/>
  <c r="CT169" i="23"/>
  <c r="CS169" i="23"/>
  <c r="CR169" i="23"/>
  <c r="CQ169" i="23"/>
  <c r="CP169" i="23"/>
  <c r="CO169" i="23"/>
  <c r="CN169" i="23"/>
  <c r="CM169" i="23"/>
  <c r="CL169" i="23"/>
  <c r="CK169" i="23"/>
  <c r="CJ169" i="23"/>
  <c r="CI169" i="23"/>
  <c r="CH169" i="23"/>
  <c r="CG169" i="23"/>
  <c r="CF169" i="23"/>
  <c r="CE169" i="23"/>
  <c r="CD169" i="23"/>
  <c r="CC169" i="23"/>
  <c r="CB169" i="23"/>
  <c r="CA169" i="23"/>
  <c r="BZ169" i="23"/>
  <c r="BY169" i="23"/>
  <c r="BX169" i="23"/>
  <c r="BW169" i="23"/>
  <c r="BV169" i="23"/>
  <c r="BU169" i="23"/>
  <c r="BT169" i="23"/>
  <c r="BS169" i="23"/>
  <c r="BR169" i="23"/>
  <c r="BQ169" i="23"/>
  <c r="BO169" i="23"/>
  <c r="BN169" i="23"/>
  <c r="BM169" i="23"/>
  <c r="BL169" i="23"/>
  <c r="BK169" i="23"/>
  <c r="BJ169" i="23"/>
  <c r="BI169" i="23"/>
  <c r="BH169" i="23"/>
  <c r="BG169" i="23"/>
  <c r="BF169" i="23"/>
  <c r="BE169" i="23"/>
  <c r="BD169" i="23"/>
  <c r="BC169" i="23"/>
  <c r="BB169" i="23"/>
  <c r="BA169" i="23"/>
  <c r="AZ169" i="23"/>
  <c r="AY169" i="23"/>
  <c r="AO169" i="23"/>
  <c r="AN169" i="23"/>
  <c r="V169" i="23"/>
  <c r="U169" i="23"/>
  <c r="T169" i="23"/>
  <c r="S169" i="23"/>
  <c r="N169" i="23"/>
  <c r="L169" i="23"/>
  <c r="K169" i="23"/>
  <c r="J169" i="23"/>
  <c r="D169" i="23"/>
  <c r="DV151" i="23"/>
  <c r="DU151" i="23"/>
  <c r="DT151" i="23"/>
  <c r="DS151" i="23"/>
  <c r="AM151" i="23" s="1"/>
  <c r="DR151" i="23"/>
  <c r="DQ151" i="23"/>
  <c r="DP151" i="23"/>
  <c r="DO151" i="23"/>
  <c r="DN151" i="23"/>
  <c r="DM151" i="23"/>
  <c r="DL151" i="23"/>
  <c r="DK151" i="23"/>
  <c r="DJ151" i="23"/>
  <c r="DI151" i="23"/>
  <c r="DH151" i="23"/>
  <c r="DG151" i="23"/>
  <c r="DF151" i="23"/>
  <c r="DE151" i="23"/>
  <c r="DD151" i="23"/>
  <c r="DC151" i="23"/>
  <c r="DB151" i="23"/>
  <c r="DA151" i="23"/>
  <c r="CZ151" i="23"/>
  <c r="CY151" i="23"/>
  <c r="CX151" i="23"/>
  <c r="CW151" i="23"/>
  <c r="CV151" i="23"/>
  <c r="CU151" i="23"/>
  <c r="CT151" i="23"/>
  <c r="CS151" i="23"/>
  <c r="CR151" i="23"/>
  <c r="CQ151" i="23"/>
  <c r="CP151" i="23"/>
  <c r="CO151" i="23"/>
  <c r="CN151" i="23"/>
  <c r="CM151" i="23"/>
  <c r="CL151" i="23"/>
  <c r="CK151" i="23"/>
  <c r="CJ151" i="23"/>
  <c r="CI151" i="23"/>
  <c r="CH151" i="23"/>
  <c r="CG151" i="23"/>
  <c r="CF151" i="23"/>
  <c r="CE151" i="23"/>
  <c r="CD151" i="23"/>
  <c r="CC151" i="23"/>
  <c r="CB151" i="23"/>
  <c r="CA151" i="23"/>
  <c r="BZ151" i="23"/>
  <c r="BY151" i="23"/>
  <c r="BX151" i="23"/>
  <c r="BW151" i="23"/>
  <c r="BV151" i="23"/>
  <c r="BU151" i="23"/>
  <c r="BT151" i="23"/>
  <c r="BS151" i="23"/>
  <c r="BR151" i="23"/>
  <c r="BQ151" i="23"/>
  <c r="BP151" i="23"/>
  <c r="BO151" i="23"/>
  <c r="BN151" i="23"/>
  <c r="BM151" i="23"/>
  <c r="BL151" i="23"/>
  <c r="BK151" i="23"/>
  <c r="BJ151" i="23"/>
  <c r="BI151" i="23"/>
  <c r="BH151" i="23"/>
  <c r="BG151" i="23"/>
  <c r="BF151" i="23"/>
  <c r="BE151" i="23"/>
  <c r="BD151" i="23"/>
  <c r="BC151" i="23"/>
  <c r="BB151" i="23"/>
  <c r="BA151" i="23"/>
  <c r="AZ151" i="23"/>
  <c r="AY151" i="23"/>
  <c r="AO151" i="23"/>
  <c r="AN151" i="23"/>
  <c r="V151" i="23"/>
  <c r="U151" i="23"/>
  <c r="T151" i="23"/>
  <c r="S151" i="23"/>
  <c r="N151" i="23"/>
  <c r="L151" i="23"/>
  <c r="K151" i="23"/>
  <c r="J151" i="23"/>
  <c r="D151" i="23"/>
  <c r="DV150" i="23"/>
  <c r="DU150" i="23"/>
  <c r="DT150" i="23"/>
  <c r="DS150" i="23"/>
  <c r="AM150" i="23" s="1"/>
  <c r="DR150" i="23"/>
  <c r="DQ150" i="23"/>
  <c r="DP150" i="23"/>
  <c r="DO150" i="23"/>
  <c r="DN150" i="23"/>
  <c r="DM150" i="23"/>
  <c r="DL150" i="23"/>
  <c r="DK150" i="23"/>
  <c r="DJ150" i="23"/>
  <c r="DI150" i="23"/>
  <c r="DH150" i="23"/>
  <c r="DG150" i="23"/>
  <c r="DF150" i="23"/>
  <c r="DE150" i="23"/>
  <c r="DD150" i="23"/>
  <c r="DC150" i="23"/>
  <c r="DB150" i="23"/>
  <c r="DA150" i="23"/>
  <c r="CZ150" i="23"/>
  <c r="CY150" i="23"/>
  <c r="CX150" i="23"/>
  <c r="CW150" i="23"/>
  <c r="CV150" i="23"/>
  <c r="CU150" i="23"/>
  <c r="CT150" i="23"/>
  <c r="CS150" i="23"/>
  <c r="CR150" i="23"/>
  <c r="CQ150" i="23"/>
  <c r="CP150" i="23"/>
  <c r="CO150" i="23"/>
  <c r="CN150" i="23"/>
  <c r="CM150" i="23"/>
  <c r="CL150" i="23"/>
  <c r="CK150" i="23"/>
  <c r="CJ150" i="23"/>
  <c r="CI150" i="23"/>
  <c r="CH150" i="23"/>
  <c r="CG150" i="23"/>
  <c r="CF150" i="23"/>
  <c r="CE150" i="23"/>
  <c r="CD150" i="23"/>
  <c r="CC150" i="23"/>
  <c r="CB150" i="23"/>
  <c r="CA150" i="23"/>
  <c r="BZ150" i="23"/>
  <c r="BY150" i="23"/>
  <c r="BX150" i="23"/>
  <c r="BW150" i="23"/>
  <c r="BV150" i="23"/>
  <c r="BU150" i="23"/>
  <c r="BT150" i="23"/>
  <c r="BS150" i="23"/>
  <c r="BR150" i="23"/>
  <c r="BQ150" i="23"/>
  <c r="BP150" i="23"/>
  <c r="BO150" i="23"/>
  <c r="BN150" i="23"/>
  <c r="BM150" i="23"/>
  <c r="BL150" i="23"/>
  <c r="BK150" i="23"/>
  <c r="BJ150" i="23"/>
  <c r="BI150" i="23"/>
  <c r="BH150" i="23"/>
  <c r="BG150" i="23"/>
  <c r="BF150" i="23"/>
  <c r="BE150" i="23"/>
  <c r="BD150" i="23"/>
  <c r="BC150" i="23"/>
  <c r="BB150" i="23"/>
  <c r="BA150" i="23"/>
  <c r="AZ150" i="23"/>
  <c r="AY150" i="23"/>
  <c r="AO150" i="23"/>
  <c r="AN150" i="23"/>
  <c r="V150" i="23"/>
  <c r="U150" i="23"/>
  <c r="T150" i="23"/>
  <c r="S150" i="23"/>
  <c r="N150" i="23"/>
  <c r="L150" i="23"/>
  <c r="K150" i="23"/>
  <c r="J150" i="23"/>
  <c r="D150" i="23"/>
  <c r="DV149" i="23"/>
  <c r="DU149" i="23"/>
  <c r="DT149" i="23"/>
  <c r="DS149" i="23"/>
  <c r="AM149" i="23" s="1"/>
  <c r="DR149" i="23"/>
  <c r="DQ149" i="23"/>
  <c r="DP149" i="23"/>
  <c r="DO149" i="23"/>
  <c r="DN149" i="23"/>
  <c r="DM149" i="23"/>
  <c r="DL149" i="23"/>
  <c r="DK149" i="23"/>
  <c r="DJ149" i="23"/>
  <c r="DI149" i="23"/>
  <c r="DH149" i="23"/>
  <c r="DG149" i="23"/>
  <c r="DF149" i="23"/>
  <c r="DE149" i="23"/>
  <c r="DD149" i="23"/>
  <c r="DC149" i="23"/>
  <c r="DB149" i="23"/>
  <c r="DA149" i="23"/>
  <c r="CZ149" i="23"/>
  <c r="CY149" i="23"/>
  <c r="CX149" i="23"/>
  <c r="CW149" i="23"/>
  <c r="CV149" i="23"/>
  <c r="CU149" i="23"/>
  <c r="CT149" i="23"/>
  <c r="CS149" i="23"/>
  <c r="CR149" i="23"/>
  <c r="CQ149" i="23"/>
  <c r="CP149" i="23"/>
  <c r="CO149" i="23"/>
  <c r="CN149" i="23"/>
  <c r="CM149" i="23"/>
  <c r="CL149" i="23"/>
  <c r="CK149" i="23"/>
  <c r="CJ149" i="23"/>
  <c r="CI149" i="23"/>
  <c r="CH149" i="23"/>
  <c r="CG149" i="23"/>
  <c r="CF149" i="23"/>
  <c r="CE149" i="23"/>
  <c r="CD149" i="23"/>
  <c r="CC149" i="23"/>
  <c r="CB149" i="23"/>
  <c r="CA149" i="23"/>
  <c r="BZ149" i="23"/>
  <c r="BY149" i="23"/>
  <c r="BX149" i="23"/>
  <c r="BW149" i="23"/>
  <c r="BV149" i="23"/>
  <c r="BU149" i="23"/>
  <c r="BT149" i="23"/>
  <c r="BS149" i="23"/>
  <c r="BR149" i="23"/>
  <c r="BQ149" i="23"/>
  <c r="BP149" i="23"/>
  <c r="BO149" i="23"/>
  <c r="BN149" i="23"/>
  <c r="BM149" i="23"/>
  <c r="BL149" i="23"/>
  <c r="BK149" i="23"/>
  <c r="BJ149" i="23"/>
  <c r="BI149" i="23"/>
  <c r="BH149" i="23"/>
  <c r="BG149" i="23"/>
  <c r="BF149" i="23"/>
  <c r="BE149" i="23"/>
  <c r="BD149" i="23"/>
  <c r="BC149" i="23"/>
  <c r="BB149" i="23"/>
  <c r="BA149" i="23"/>
  <c r="AZ149" i="23"/>
  <c r="AY149" i="23"/>
  <c r="AO149" i="23"/>
  <c r="AN149" i="23"/>
  <c r="V149" i="23"/>
  <c r="U149" i="23"/>
  <c r="T149" i="23"/>
  <c r="S149" i="23"/>
  <c r="N149" i="23"/>
  <c r="L149" i="23"/>
  <c r="K149" i="23"/>
  <c r="J149" i="23"/>
  <c r="D149" i="23"/>
  <c r="DV162" i="23"/>
  <c r="DU162" i="23"/>
  <c r="DT162" i="23"/>
  <c r="DS162" i="23"/>
  <c r="AM162" i="23" s="1"/>
  <c r="DR162" i="23"/>
  <c r="DQ162" i="23"/>
  <c r="DP162" i="23"/>
  <c r="DO162" i="23"/>
  <c r="DN162" i="23"/>
  <c r="DM162" i="23"/>
  <c r="DL162" i="23"/>
  <c r="DK162" i="23"/>
  <c r="DJ162" i="23"/>
  <c r="DI162" i="23"/>
  <c r="DH162" i="23"/>
  <c r="DG162" i="23"/>
  <c r="DF162" i="23"/>
  <c r="DE162" i="23"/>
  <c r="DD162" i="23"/>
  <c r="DC162" i="23"/>
  <c r="DB162" i="23"/>
  <c r="DA162" i="23"/>
  <c r="CZ162" i="23"/>
  <c r="CY162" i="23"/>
  <c r="CX162" i="23"/>
  <c r="CW162" i="23"/>
  <c r="CV162" i="23"/>
  <c r="CU162" i="23"/>
  <c r="CT162" i="23"/>
  <c r="CS162" i="23"/>
  <c r="CR162" i="23"/>
  <c r="CQ162" i="23"/>
  <c r="CP162" i="23"/>
  <c r="CO162" i="23"/>
  <c r="CN162" i="23"/>
  <c r="CM162" i="23"/>
  <c r="CL162" i="23"/>
  <c r="CK162" i="23"/>
  <c r="CJ162" i="23"/>
  <c r="CI162" i="23"/>
  <c r="CH162" i="23"/>
  <c r="CG162" i="23"/>
  <c r="CF162" i="23"/>
  <c r="CE162" i="23"/>
  <c r="CD162" i="23"/>
  <c r="CC162" i="23"/>
  <c r="CB162" i="23"/>
  <c r="CA162" i="23"/>
  <c r="BZ162" i="23"/>
  <c r="BY162" i="23"/>
  <c r="BX162" i="23"/>
  <c r="BW162" i="23"/>
  <c r="BV162" i="23"/>
  <c r="BU162" i="23"/>
  <c r="BT162" i="23"/>
  <c r="BS162" i="23"/>
  <c r="BR162" i="23"/>
  <c r="BQ162" i="23"/>
  <c r="BP162" i="23"/>
  <c r="BO162" i="23"/>
  <c r="BN162" i="23"/>
  <c r="BM162" i="23"/>
  <c r="BL162" i="23"/>
  <c r="BK162" i="23"/>
  <c r="BJ162" i="23"/>
  <c r="BI162" i="23"/>
  <c r="BH162" i="23"/>
  <c r="BG162" i="23"/>
  <c r="BF162" i="23"/>
  <c r="BE162" i="23"/>
  <c r="BD162" i="23"/>
  <c r="BC162" i="23"/>
  <c r="BB162" i="23"/>
  <c r="BA162" i="23"/>
  <c r="AZ162" i="23"/>
  <c r="AY162" i="23"/>
  <c r="AO162" i="23"/>
  <c r="AN162" i="23"/>
  <c r="V162" i="23"/>
  <c r="U162" i="23"/>
  <c r="T162" i="23"/>
  <c r="S162" i="23"/>
  <c r="N162" i="23"/>
  <c r="L162" i="23"/>
  <c r="K162" i="23"/>
  <c r="J162" i="23"/>
  <c r="D162" i="23"/>
  <c r="DV147" i="23"/>
  <c r="DU147" i="23"/>
  <c r="DT147" i="23"/>
  <c r="DS147" i="23"/>
  <c r="AM147" i="23" s="1"/>
  <c r="DR147" i="23"/>
  <c r="DQ147" i="23"/>
  <c r="DP147" i="23"/>
  <c r="DO147" i="23"/>
  <c r="DN147" i="23"/>
  <c r="DM147" i="23"/>
  <c r="DL147" i="23"/>
  <c r="DK147" i="23"/>
  <c r="DJ147" i="23"/>
  <c r="DI147" i="23"/>
  <c r="DH147" i="23"/>
  <c r="DG147" i="23"/>
  <c r="DF147" i="23"/>
  <c r="DE147" i="23"/>
  <c r="DD147" i="23"/>
  <c r="DC147" i="23"/>
  <c r="DB147" i="23"/>
  <c r="DA147" i="23"/>
  <c r="CZ147" i="23"/>
  <c r="CY147" i="23"/>
  <c r="CX147" i="23"/>
  <c r="CW147" i="23"/>
  <c r="CV147" i="23"/>
  <c r="CU147" i="23"/>
  <c r="CT147" i="23"/>
  <c r="CS147" i="23"/>
  <c r="CR147" i="23"/>
  <c r="CQ147" i="23"/>
  <c r="CP147" i="23"/>
  <c r="CO147" i="23"/>
  <c r="CN147" i="23"/>
  <c r="CM147" i="23"/>
  <c r="CL147" i="23"/>
  <c r="CK147" i="23"/>
  <c r="CJ147" i="23"/>
  <c r="CI147" i="23"/>
  <c r="CH147" i="23"/>
  <c r="CG147" i="23"/>
  <c r="CF147" i="23"/>
  <c r="CE147" i="23"/>
  <c r="CD147" i="23"/>
  <c r="CC147" i="23"/>
  <c r="CB147" i="23"/>
  <c r="CA147" i="23"/>
  <c r="BZ147" i="23"/>
  <c r="BY147" i="23"/>
  <c r="BX147" i="23"/>
  <c r="BW147" i="23"/>
  <c r="BV147" i="23"/>
  <c r="BU147" i="23"/>
  <c r="BT147" i="23"/>
  <c r="BS147" i="23"/>
  <c r="BR147" i="23"/>
  <c r="BQ147" i="23"/>
  <c r="BP147" i="23"/>
  <c r="BO147" i="23"/>
  <c r="BN147" i="23"/>
  <c r="BM147" i="23"/>
  <c r="BL147" i="23"/>
  <c r="BK147" i="23"/>
  <c r="BJ147" i="23"/>
  <c r="BI147" i="23"/>
  <c r="BH147" i="23"/>
  <c r="BG147" i="23"/>
  <c r="BF147" i="23"/>
  <c r="BE147" i="23"/>
  <c r="BD147" i="23"/>
  <c r="BC147" i="23"/>
  <c r="BB147" i="23"/>
  <c r="BA147" i="23"/>
  <c r="AZ147" i="23"/>
  <c r="AY147" i="23"/>
  <c r="AX147" i="23"/>
  <c r="AW147" i="23"/>
  <c r="AV147" i="23"/>
  <c r="AU147" i="23"/>
  <c r="AT147" i="23"/>
  <c r="AS147" i="23"/>
  <c r="AR147" i="23"/>
  <c r="AQ147" i="23"/>
  <c r="AP147" i="23"/>
  <c r="AO147" i="23"/>
  <c r="AN147" i="23"/>
  <c r="AL147" i="23"/>
  <c r="AK147" i="23"/>
  <c r="AJ147" i="23"/>
  <c r="AI147" i="23"/>
  <c r="AH147" i="23"/>
  <c r="AG147" i="23"/>
  <c r="AF147" i="23"/>
  <c r="AE147" i="23"/>
  <c r="AD147" i="23"/>
  <c r="AC147" i="23"/>
  <c r="AB147" i="23"/>
  <c r="AA147" i="23"/>
  <c r="Z147" i="23"/>
  <c r="Y147" i="23"/>
  <c r="X147" i="23"/>
  <c r="W147" i="23"/>
  <c r="V147" i="23"/>
  <c r="U147" i="23"/>
  <c r="T147" i="23"/>
  <c r="S147" i="23"/>
  <c r="R147" i="23"/>
  <c r="Q147" i="23"/>
  <c r="O147" i="23"/>
  <c r="N147" i="23"/>
  <c r="L147" i="23"/>
  <c r="K147" i="23"/>
  <c r="J147" i="23"/>
  <c r="D147" i="23"/>
  <c r="DV146" i="23"/>
  <c r="DU146" i="23"/>
  <c r="DT146" i="23"/>
  <c r="DS146" i="23"/>
  <c r="AM146" i="23" s="1"/>
  <c r="DR146" i="23"/>
  <c r="DQ146" i="23"/>
  <c r="DP146" i="23"/>
  <c r="DO146" i="23"/>
  <c r="DN146" i="23"/>
  <c r="DM146" i="23"/>
  <c r="DL146" i="23"/>
  <c r="DK146" i="23"/>
  <c r="DJ146" i="23"/>
  <c r="DI146" i="23"/>
  <c r="DH146" i="23"/>
  <c r="DG146" i="23"/>
  <c r="DF146" i="23"/>
  <c r="DE146" i="23"/>
  <c r="DD146" i="23"/>
  <c r="DC146" i="23"/>
  <c r="DB146" i="23"/>
  <c r="DA146" i="23"/>
  <c r="CZ146" i="23"/>
  <c r="CY146" i="23"/>
  <c r="CX146" i="23"/>
  <c r="CW146" i="23"/>
  <c r="CV146" i="23"/>
  <c r="CU146" i="23"/>
  <c r="CT146" i="23"/>
  <c r="CS146" i="23"/>
  <c r="CR146" i="23"/>
  <c r="CQ146" i="23"/>
  <c r="CP146" i="23"/>
  <c r="CO146" i="23"/>
  <c r="CN146" i="23"/>
  <c r="CM146" i="23"/>
  <c r="CL146" i="23"/>
  <c r="CK146" i="23"/>
  <c r="CJ146" i="23"/>
  <c r="CI146" i="23"/>
  <c r="CH146" i="23"/>
  <c r="CG146" i="23"/>
  <c r="CF146" i="23"/>
  <c r="CE146" i="23"/>
  <c r="CD146" i="23"/>
  <c r="CC146" i="23"/>
  <c r="CB146" i="23"/>
  <c r="CA146" i="23"/>
  <c r="BZ146" i="23"/>
  <c r="BY146" i="23"/>
  <c r="BX146" i="23"/>
  <c r="BW146" i="23"/>
  <c r="BV146" i="23"/>
  <c r="BU146" i="23"/>
  <c r="BT146" i="23"/>
  <c r="BS146" i="23"/>
  <c r="BR146" i="23"/>
  <c r="BQ146" i="23"/>
  <c r="BP146" i="23"/>
  <c r="BO146" i="23"/>
  <c r="BN146" i="23"/>
  <c r="BM146" i="23"/>
  <c r="BL146" i="23"/>
  <c r="BK146" i="23"/>
  <c r="BJ146" i="23"/>
  <c r="BI146" i="23"/>
  <c r="BH146" i="23"/>
  <c r="BG146" i="23"/>
  <c r="BF146" i="23"/>
  <c r="BE146" i="23"/>
  <c r="BD146" i="23"/>
  <c r="BC146" i="23"/>
  <c r="BB146" i="23"/>
  <c r="BA146" i="23"/>
  <c r="AZ146" i="23"/>
  <c r="AY146" i="23"/>
  <c r="AO146" i="23"/>
  <c r="AN146" i="23"/>
  <c r="V146" i="23"/>
  <c r="U146" i="23"/>
  <c r="T146" i="23"/>
  <c r="S146" i="23"/>
  <c r="N146" i="23"/>
  <c r="L146" i="23"/>
  <c r="K146" i="23"/>
  <c r="J146" i="23"/>
  <c r="D146" i="23"/>
  <c r="DV160" i="23"/>
  <c r="DU160" i="23"/>
  <c r="DT160" i="23"/>
  <c r="DS160" i="23"/>
  <c r="DR160" i="23"/>
  <c r="DQ160" i="23"/>
  <c r="DP160" i="23"/>
  <c r="DO160" i="23"/>
  <c r="DN160" i="23"/>
  <c r="DM160" i="23"/>
  <c r="DL160" i="23"/>
  <c r="DK160" i="23"/>
  <c r="DJ160" i="23"/>
  <c r="DI160" i="23"/>
  <c r="DH160" i="23"/>
  <c r="DG160" i="23"/>
  <c r="DF160" i="23"/>
  <c r="DE160" i="23"/>
  <c r="DD160" i="23"/>
  <c r="DC160" i="23"/>
  <c r="DB160" i="23"/>
  <c r="DA160" i="23"/>
  <c r="CZ160" i="23"/>
  <c r="CY160" i="23"/>
  <c r="CX160" i="23"/>
  <c r="CW160" i="23"/>
  <c r="CV160" i="23"/>
  <c r="CU160" i="23"/>
  <c r="CT160" i="23"/>
  <c r="CS160" i="23"/>
  <c r="CR160" i="23"/>
  <c r="CQ160" i="23"/>
  <c r="CP160" i="23"/>
  <c r="CO160" i="23"/>
  <c r="CN160" i="23"/>
  <c r="CM160" i="23"/>
  <c r="CL160" i="23"/>
  <c r="CK160" i="23"/>
  <c r="CJ160" i="23"/>
  <c r="CI160" i="23"/>
  <c r="CH160" i="23"/>
  <c r="CG160" i="23"/>
  <c r="CF160" i="23"/>
  <c r="CE160" i="23"/>
  <c r="CD160" i="23"/>
  <c r="CC160" i="23"/>
  <c r="CB160" i="23"/>
  <c r="CA160" i="23"/>
  <c r="BZ160" i="23"/>
  <c r="BY160" i="23"/>
  <c r="BX160" i="23"/>
  <c r="BW160" i="23"/>
  <c r="BV160" i="23"/>
  <c r="BU160" i="23"/>
  <c r="BT160" i="23"/>
  <c r="BS160" i="23"/>
  <c r="BR160" i="23"/>
  <c r="BQ160" i="23"/>
  <c r="BP160" i="23"/>
  <c r="BO160" i="23"/>
  <c r="BN160" i="23"/>
  <c r="BM160" i="23"/>
  <c r="BL160" i="23"/>
  <c r="BK160" i="23"/>
  <c r="BJ160" i="23"/>
  <c r="BI160" i="23"/>
  <c r="BH160" i="23"/>
  <c r="BG160" i="23"/>
  <c r="BF160" i="23"/>
  <c r="BE160" i="23"/>
  <c r="BD160" i="23"/>
  <c r="BC160" i="23"/>
  <c r="BB160" i="23"/>
  <c r="BA160" i="23"/>
  <c r="AZ160" i="23"/>
  <c r="AY160" i="23"/>
  <c r="AO160" i="23"/>
  <c r="AN160" i="23"/>
  <c r="AM160" i="23"/>
  <c r="V160" i="23"/>
  <c r="U160" i="23"/>
  <c r="T160" i="23"/>
  <c r="S160" i="23"/>
  <c r="N160" i="23"/>
  <c r="L160" i="23"/>
  <c r="K160" i="23"/>
  <c r="J160" i="23"/>
  <c r="D160" i="23"/>
  <c r="DV145" i="23"/>
  <c r="DU145" i="23"/>
  <c r="DT145" i="23"/>
  <c r="DS145" i="23"/>
  <c r="DR145" i="23"/>
  <c r="DQ145" i="23"/>
  <c r="DP145" i="23"/>
  <c r="DO145" i="23"/>
  <c r="DN145" i="23"/>
  <c r="DM145" i="23"/>
  <c r="DL145" i="23"/>
  <c r="DK145" i="23"/>
  <c r="DJ145" i="23"/>
  <c r="DI145" i="23"/>
  <c r="DH145" i="23"/>
  <c r="DG145" i="23"/>
  <c r="DF145" i="23"/>
  <c r="DE145" i="23"/>
  <c r="DD145" i="23"/>
  <c r="DC145" i="23"/>
  <c r="DB145" i="23"/>
  <c r="DA145" i="23"/>
  <c r="CZ145" i="23"/>
  <c r="CY145" i="23"/>
  <c r="CX145" i="23"/>
  <c r="CW145" i="23"/>
  <c r="CV145" i="23"/>
  <c r="CU145" i="23"/>
  <c r="CT145" i="23"/>
  <c r="CS145" i="23"/>
  <c r="CR145" i="23"/>
  <c r="CQ145" i="23"/>
  <c r="CP145" i="23"/>
  <c r="CO145" i="23"/>
  <c r="CN145" i="23"/>
  <c r="CM145" i="23"/>
  <c r="CL145" i="23"/>
  <c r="CK145" i="23"/>
  <c r="CJ145" i="23"/>
  <c r="CI145" i="23"/>
  <c r="CH145" i="23"/>
  <c r="CG145" i="23"/>
  <c r="CF145" i="23"/>
  <c r="CE145" i="23"/>
  <c r="CD145" i="23"/>
  <c r="CC145" i="23"/>
  <c r="CB145" i="23"/>
  <c r="CA145" i="23"/>
  <c r="BZ145" i="23"/>
  <c r="BY145" i="23"/>
  <c r="BX145" i="23"/>
  <c r="BW145" i="23"/>
  <c r="BV145" i="23"/>
  <c r="BU145" i="23"/>
  <c r="BT145" i="23"/>
  <c r="BS145" i="23"/>
  <c r="BR145" i="23"/>
  <c r="BQ145" i="23"/>
  <c r="BP145" i="23"/>
  <c r="BO145" i="23"/>
  <c r="BN145" i="23"/>
  <c r="BM145" i="23"/>
  <c r="BL145" i="23"/>
  <c r="BK145" i="23"/>
  <c r="BJ145" i="23"/>
  <c r="BI145" i="23"/>
  <c r="BH145" i="23"/>
  <c r="BG145" i="23"/>
  <c r="BF145" i="23"/>
  <c r="BE145" i="23"/>
  <c r="BD145" i="23"/>
  <c r="BC145" i="23"/>
  <c r="BB145" i="23"/>
  <c r="BA145" i="23"/>
  <c r="AZ145" i="23"/>
  <c r="AY145" i="23"/>
  <c r="AX145" i="23"/>
  <c r="AW145" i="23"/>
  <c r="AV145" i="23"/>
  <c r="AU145" i="23"/>
  <c r="AT145" i="23"/>
  <c r="AS145" i="23"/>
  <c r="AR145" i="23"/>
  <c r="AQ145" i="23"/>
  <c r="AP145" i="23"/>
  <c r="AO145" i="23"/>
  <c r="AN145" i="23"/>
  <c r="AM145" i="23"/>
  <c r="AL145" i="23"/>
  <c r="AK145" i="23"/>
  <c r="AJ145" i="23"/>
  <c r="AI145" i="23"/>
  <c r="AH145" i="23"/>
  <c r="AG145" i="23"/>
  <c r="AF145" i="23"/>
  <c r="AE145" i="23"/>
  <c r="AD145" i="23"/>
  <c r="AC145" i="23"/>
  <c r="AB145" i="23"/>
  <c r="AA145" i="23"/>
  <c r="Z145" i="23"/>
  <c r="Y145" i="23"/>
  <c r="X145" i="23"/>
  <c r="W145" i="23"/>
  <c r="V145" i="23"/>
  <c r="U145" i="23"/>
  <c r="T145" i="23"/>
  <c r="S145" i="23"/>
  <c r="R145" i="23"/>
  <c r="Q145" i="23"/>
  <c r="P145" i="23"/>
  <c r="O145" i="23"/>
  <c r="N145" i="23"/>
  <c r="L145" i="23"/>
  <c r="K145" i="23"/>
  <c r="J145" i="23"/>
  <c r="D145" i="23"/>
  <c r="DV144" i="23"/>
  <c r="DU144" i="23"/>
  <c r="DT144" i="23"/>
  <c r="DS144" i="23"/>
  <c r="DR144" i="23"/>
  <c r="DQ144" i="23"/>
  <c r="DP144" i="23"/>
  <c r="DO144" i="23"/>
  <c r="DN144" i="23"/>
  <c r="DM144" i="23"/>
  <c r="DL144" i="23"/>
  <c r="DK144" i="23"/>
  <c r="DJ144" i="23"/>
  <c r="DI144" i="23"/>
  <c r="DH144" i="23"/>
  <c r="DG144" i="23"/>
  <c r="DF144" i="23"/>
  <c r="DE144" i="23"/>
  <c r="DD144" i="23"/>
  <c r="DC144" i="23"/>
  <c r="DB144" i="23"/>
  <c r="DA144" i="23"/>
  <c r="CZ144" i="23"/>
  <c r="CY144" i="23"/>
  <c r="CX144" i="23"/>
  <c r="CW144" i="23"/>
  <c r="CV144" i="23"/>
  <c r="CU144" i="23"/>
  <c r="CT144" i="23"/>
  <c r="CS144" i="23"/>
  <c r="CR144" i="23"/>
  <c r="CQ144" i="23"/>
  <c r="CP144" i="23"/>
  <c r="CO144" i="23"/>
  <c r="CN144" i="23"/>
  <c r="CM144" i="23"/>
  <c r="CL144" i="23"/>
  <c r="CK144" i="23"/>
  <c r="CJ144" i="23"/>
  <c r="CI144" i="23"/>
  <c r="CH144" i="23"/>
  <c r="CG144" i="23"/>
  <c r="CF144" i="23"/>
  <c r="CE144" i="23"/>
  <c r="CD144" i="23"/>
  <c r="CC144" i="23"/>
  <c r="CB144" i="23"/>
  <c r="CA144" i="23"/>
  <c r="BZ144" i="23"/>
  <c r="BY144" i="23"/>
  <c r="BX144" i="23"/>
  <c r="BW144" i="23"/>
  <c r="BV144" i="23"/>
  <c r="BU144" i="23"/>
  <c r="BT144" i="23"/>
  <c r="BS144" i="23"/>
  <c r="BR144" i="23"/>
  <c r="BQ144" i="23"/>
  <c r="BP144" i="23"/>
  <c r="BO144" i="23"/>
  <c r="BN144" i="23"/>
  <c r="BM144" i="23"/>
  <c r="BL144" i="23"/>
  <c r="BK144" i="23"/>
  <c r="BJ144" i="23"/>
  <c r="BI144" i="23"/>
  <c r="BH144" i="23"/>
  <c r="BG144" i="23"/>
  <c r="BF144" i="23"/>
  <c r="BE144" i="23"/>
  <c r="BD144" i="23"/>
  <c r="BC144" i="23"/>
  <c r="BB144" i="23"/>
  <c r="BA144" i="23"/>
  <c r="AZ144" i="23"/>
  <c r="AY144" i="23"/>
  <c r="AO144" i="23"/>
  <c r="AM144" i="23"/>
  <c r="AK144" i="23"/>
  <c r="AJ144" i="23"/>
  <c r="V144" i="23"/>
  <c r="U144" i="23"/>
  <c r="T144" i="23"/>
  <c r="S144" i="23"/>
  <c r="R144" i="23"/>
  <c r="N144" i="23"/>
  <c r="L144" i="23"/>
  <c r="K144" i="23"/>
  <c r="J144" i="23"/>
  <c r="D144" i="23"/>
  <c r="DV126" i="23"/>
  <c r="DU126" i="23"/>
  <c r="DT126" i="23"/>
  <c r="DS126" i="23"/>
  <c r="AM126" i="23" s="1"/>
  <c r="DR126" i="23"/>
  <c r="DQ126" i="23"/>
  <c r="DP126" i="23"/>
  <c r="DO126" i="23"/>
  <c r="DN126" i="23"/>
  <c r="DM126" i="23"/>
  <c r="DL126" i="23"/>
  <c r="DK126" i="23"/>
  <c r="DJ126" i="23"/>
  <c r="DI126" i="23"/>
  <c r="DH126" i="23"/>
  <c r="DG126" i="23"/>
  <c r="DF126" i="23"/>
  <c r="DE126" i="23"/>
  <c r="DD126" i="23"/>
  <c r="DC126" i="23"/>
  <c r="DB126" i="23"/>
  <c r="DA126" i="23"/>
  <c r="CZ126" i="23"/>
  <c r="CY126" i="23"/>
  <c r="CX126" i="23"/>
  <c r="CW126" i="23"/>
  <c r="CV126" i="23"/>
  <c r="CU126" i="23"/>
  <c r="CT126" i="23"/>
  <c r="CS126" i="23"/>
  <c r="CR126" i="23"/>
  <c r="CQ126" i="23"/>
  <c r="CP126" i="23"/>
  <c r="CO126" i="23"/>
  <c r="CN126" i="23"/>
  <c r="CM126" i="23"/>
  <c r="CL126" i="23"/>
  <c r="CK126" i="23"/>
  <c r="CJ126" i="23"/>
  <c r="CI126" i="23"/>
  <c r="CH126" i="23"/>
  <c r="CG126" i="23"/>
  <c r="CF126" i="23"/>
  <c r="CE126" i="23"/>
  <c r="CD126" i="23"/>
  <c r="CC126" i="23"/>
  <c r="CB126" i="23"/>
  <c r="CA126" i="23"/>
  <c r="BZ126" i="23"/>
  <c r="BY126" i="23"/>
  <c r="BX126" i="23"/>
  <c r="BW126" i="23"/>
  <c r="BV126" i="23"/>
  <c r="BU126" i="23"/>
  <c r="BT126" i="23"/>
  <c r="BS126" i="23"/>
  <c r="BR126" i="23"/>
  <c r="BQ126" i="23"/>
  <c r="BP126" i="23"/>
  <c r="BO126" i="23"/>
  <c r="BN126" i="23"/>
  <c r="BM126" i="23"/>
  <c r="BL126" i="23"/>
  <c r="BK126" i="23"/>
  <c r="BJ126" i="23"/>
  <c r="BI126" i="23"/>
  <c r="BH126" i="23"/>
  <c r="BG126" i="23"/>
  <c r="BF126" i="23"/>
  <c r="BE126" i="23"/>
  <c r="BD126" i="23"/>
  <c r="BC126" i="23"/>
  <c r="BB126" i="23"/>
  <c r="BA126" i="23"/>
  <c r="AZ126" i="23"/>
  <c r="AY126" i="23"/>
  <c r="AO126" i="23"/>
  <c r="AK126" i="23"/>
  <c r="AJ126" i="23"/>
  <c r="V126" i="23"/>
  <c r="U126" i="23"/>
  <c r="T126" i="23"/>
  <c r="S126" i="23"/>
  <c r="R126" i="23"/>
  <c r="N126" i="23"/>
  <c r="L126" i="23"/>
  <c r="K126" i="23"/>
  <c r="J126" i="23"/>
  <c r="D126" i="23"/>
  <c r="DV143" i="23"/>
  <c r="DU143" i="23"/>
  <c r="DT143" i="23"/>
  <c r="DS143" i="23"/>
  <c r="AM143" i="23" s="1"/>
  <c r="DR143" i="23"/>
  <c r="DQ143" i="23"/>
  <c r="DP143" i="23"/>
  <c r="DO143" i="23"/>
  <c r="DN143" i="23"/>
  <c r="DM143" i="23"/>
  <c r="DL143" i="23"/>
  <c r="DK143" i="23"/>
  <c r="DJ143" i="23"/>
  <c r="DI143" i="23"/>
  <c r="DH143" i="23"/>
  <c r="DG143" i="23"/>
  <c r="DF143" i="23"/>
  <c r="DE143" i="23"/>
  <c r="DD143" i="23"/>
  <c r="DC143" i="23"/>
  <c r="DB143" i="23"/>
  <c r="DA143" i="23"/>
  <c r="CZ143" i="23"/>
  <c r="CY143" i="23"/>
  <c r="CX143" i="23"/>
  <c r="CW143" i="23"/>
  <c r="CV143" i="23"/>
  <c r="CU143" i="23"/>
  <c r="CT143" i="23"/>
  <c r="CS143" i="23"/>
  <c r="CR143" i="23"/>
  <c r="CQ143" i="23"/>
  <c r="CP143" i="23"/>
  <c r="CO143" i="23"/>
  <c r="CN143" i="23"/>
  <c r="CM143" i="23"/>
  <c r="CL143" i="23"/>
  <c r="CK143" i="23"/>
  <c r="CJ143" i="23"/>
  <c r="CI143" i="23"/>
  <c r="CH143" i="23"/>
  <c r="CG143" i="23"/>
  <c r="CF143" i="23"/>
  <c r="CE143" i="23"/>
  <c r="CD143" i="23"/>
  <c r="CC143" i="23"/>
  <c r="CB143" i="23"/>
  <c r="CA143" i="23"/>
  <c r="BZ143" i="23"/>
  <c r="BY143" i="23"/>
  <c r="BX143" i="23"/>
  <c r="BW143" i="23"/>
  <c r="BV143" i="23"/>
  <c r="BU143" i="23"/>
  <c r="BT143" i="23"/>
  <c r="BS143" i="23"/>
  <c r="BR143" i="23"/>
  <c r="BQ143" i="23"/>
  <c r="BP143" i="23"/>
  <c r="BO143" i="23"/>
  <c r="BN143" i="23"/>
  <c r="BM143" i="23"/>
  <c r="BL143" i="23"/>
  <c r="BK143" i="23"/>
  <c r="BJ143" i="23"/>
  <c r="BI143" i="23"/>
  <c r="BH143" i="23"/>
  <c r="BG143" i="23"/>
  <c r="BF143" i="23"/>
  <c r="BE143" i="23"/>
  <c r="BD143" i="23"/>
  <c r="BC143" i="23"/>
  <c r="BB143" i="23"/>
  <c r="BA143" i="23"/>
  <c r="AZ143" i="23"/>
  <c r="AY143" i="23"/>
  <c r="AX143" i="23"/>
  <c r="AW143" i="23"/>
  <c r="AV143" i="23"/>
  <c r="AU143" i="23"/>
  <c r="AT143" i="23"/>
  <c r="AS143" i="23"/>
  <c r="AR143" i="23"/>
  <c r="AQ143" i="23"/>
  <c r="AP143" i="23"/>
  <c r="AO143" i="23"/>
  <c r="AN143" i="23"/>
  <c r="AL143" i="23"/>
  <c r="AK143" i="23"/>
  <c r="AJ143" i="23"/>
  <c r="AI143" i="23"/>
  <c r="AH143" i="23"/>
  <c r="AG143" i="23"/>
  <c r="AF143" i="23"/>
  <c r="AE143" i="23"/>
  <c r="AD143" i="23"/>
  <c r="AC143" i="23"/>
  <c r="AB143" i="23"/>
  <c r="AA143" i="23"/>
  <c r="Z143" i="23"/>
  <c r="Y143" i="23"/>
  <c r="X143" i="23"/>
  <c r="W143" i="23"/>
  <c r="V143" i="23"/>
  <c r="U143" i="23"/>
  <c r="T143" i="23"/>
  <c r="S143" i="23"/>
  <c r="R143" i="23"/>
  <c r="Q143" i="23"/>
  <c r="P143" i="23"/>
  <c r="O143" i="23"/>
  <c r="N143" i="23"/>
  <c r="L143" i="23"/>
  <c r="K143" i="23"/>
  <c r="J143" i="23"/>
  <c r="D143" i="23"/>
  <c r="DV140" i="23"/>
  <c r="DU140" i="23"/>
  <c r="DT140" i="23"/>
  <c r="DS140" i="23"/>
  <c r="AM140" i="23" s="1"/>
  <c r="DR140" i="23"/>
  <c r="DQ140" i="23"/>
  <c r="DP140" i="23"/>
  <c r="DO140" i="23"/>
  <c r="DN140" i="23"/>
  <c r="DM140" i="23"/>
  <c r="DL140" i="23"/>
  <c r="DK140" i="23"/>
  <c r="DJ140" i="23"/>
  <c r="DI140" i="23"/>
  <c r="DH140" i="23"/>
  <c r="DG140" i="23"/>
  <c r="DF140" i="23"/>
  <c r="DE140" i="23"/>
  <c r="DD140" i="23"/>
  <c r="DC140" i="23"/>
  <c r="DB140" i="23"/>
  <c r="DA140" i="23"/>
  <c r="CZ140" i="23"/>
  <c r="CY140" i="23"/>
  <c r="CX140" i="23"/>
  <c r="CW140" i="23"/>
  <c r="CV140" i="23"/>
  <c r="CU140" i="23"/>
  <c r="CT140" i="23"/>
  <c r="CS140" i="23"/>
  <c r="CR140" i="23"/>
  <c r="CQ140" i="23"/>
  <c r="CP140" i="23"/>
  <c r="CO140" i="23"/>
  <c r="CN140" i="23"/>
  <c r="CM140" i="23"/>
  <c r="CL140" i="23"/>
  <c r="CK140" i="23"/>
  <c r="CJ140" i="23"/>
  <c r="CI140" i="23"/>
  <c r="CH140" i="23"/>
  <c r="CG140" i="23"/>
  <c r="CF140" i="23"/>
  <c r="CE140" i="23"/>
  <c r="CD140" i="23"/>
  <c r="CC140" i="23"/>
  <c r="CB140" i="23"/>
  <c r="CA140" i="23"/>
  <c r="BZ140" i="23"/>
  <c r="BY140" i="23"/>
  <c r="BX140" i="23"/>
  <c r="BW140" i="23"/>
  <c r="BV140" i="23"/>
  <c r="BU140" i="23"/>
  <c r="BT140" i="23"/>
  <c r="BS140" i="23"/>
  <c r="BR140" i="23"/>
  <c r="BQ140" i="23"/>
  <c r="BP140" i="23"/>
  <c r="BO140" i="23"/>
  <c r="BN140" i="23"/>
  <c r="BM140" i="23"/>
  <c r="BL140" i="23"/>
  <c r="BK140" i="23"/>
  <c r="BJ140" i="23"/>
  <c r="BI140" i="23"/>
  <c r="BH140" i="23"/>
  <c r="BG140" i="23"/>
  <c r="BF140" i="23"/>
  <c r="BE140" i="23"/>
  <c r="BD140" i="23"/>
  <c r="BC140" i="23"/>
  <c r="BB140" i="23"/>
  <c r="BA140" i="23"/>
  <c r="AZ140" i="23"/>
  <c r="AY140" i="23"/>
  <c r="AX140" i="23"/>
  <c r="AW140" i="23"/>
  <c r="AV140" i="23"/>
  <c r="AU140" i="23"/>
  <c r="AT140" i="23"/>
  <c r="AS140" i="23"/>
  <c r="AR140" i="23"/>
  <c r="AQ140" i="23"/>
  <c r="AP140" i="23"/>
  <c r="AO140" i="23"/>
  <c r="AN140" i="23"/>
  <c r="AL140" i="23"/>
  <c r="AK140" i="23"/>
  <c r="AJ140" i="23"/>
  <c r="AI140" i="23"/>
  <c r="AH140" i="23"/>
  <c r="AG140" i="23"/>
  <c r="AF140" i="23"/>
  <c r="AE140" i="23"/>
  <c r="AD140" i="23"/>
  <c r="AC140" i="23"/>
  <c r="AB140" i="23"/>
  <c r="AA140" i="23"/>
  <c r="Z140" i="23"/>
  <c r="Y140" i="23"/>
  <c r="X140" i="23"/>
  <c r="W140" i="23"/>
  <c r="V140" i="23"/>
  <c r="U140" i="23"/>
  <c r="T140" i="23"/>
  <c r="S140" i="23"/>
  <c r="R140" i="23"/>
  <c r="Q140" i="23"/>
  <c r="O140" i="23"/>
  <c r="N140" i="23"/>
  <c r="L140" i="23"/>
  <c r="K140" i="23"/>
  <c r="J140" i="23"/>
  <c r="D140" i="23"/>
  <c r="DV138" i="23"/>
  <c r="DU138" i="23"/>
  <c r="DT138" i="23"/>
  <c r="DS138" i="23"/>
  <c r="DR138" i="23"/>
  <c r="DQ138" i="23"/>
  <c r="DP138" i="23"/>
  <c r="DO138" i="23"/>
  <c r="DN138" i="23"/>
  <c r="DM138" i="23"/>
  <c r="DL138" i="23"/>
  <c r="DK138" i="23"/>
  <c r="DJ138" i="23"/>
  <c r="DI138" i="23"/>
  <c r="DH138" i="23"/>
  <c r="DG138" i="23"/>
  <c r="DF138" i="23"/>
  <c r="DE138" i="23"/>
  <c r="DD138" i="23"/>
  <c r="AM138" i="23" s="1"/>
  <c r="DC138" i="23"/>
  <c r="DB138" i="23"/>
  <c r="DA138" i="23"/>
  <c r="CZ138" i="23"/>
  <c r="CY138" i="23"/>
  <c r="CX138" i="23"/>
  <c r="CW138" i="23"/>
  <c r="CV138" i="23"/>
  <c r="CU138" i="23"/>
  <c r="CT138" i="23"/>
  <c r="CS138" i="23"/>
  <c r="CR138" i="23"/>
  <c r="CQ138" i="23"/>
  <c r="CP138" i="23"/>
  <c r="CO138" i="23"/>
  <c r="CN138" i="23"/>
  <c r="CM138" i="23"/>
  <c r="CL138" i="23"/>
  <c r="CK138" i="23"/>
  <c r="CJ138" i="23"/>
  <c r="CI138" i="23"/>
  <c r="CH138" i="23"/>
  <c r="CG138" i="23"/>
  <c r="CF138" i="23"/>
  <c r="CE138" i="23"/>
  <c r="CD138" i="23"/>
  <c r="CC138" i="23"/>
  <c r="CB138" i="23"/>
  <c r="CA138" i="23"/>
  <c r="BZ138" i="23"/>
  <c r="BY138" i="23"/>
  <c r="BX138" i="23"/>
  <c r="BW138" i="23"/>
  <c r="BV138" i="23"/>
  <c r="BU138" i="23"/>
  <c r="BT138" i="23"/>
  <c r="BS138" i="23"/>
  <c r="BR138" i="23"/>
  <c r="BQ138" i="23"/>
  <c r="BP138" i="23"/>
  <c r="BO138" i="23"/>
  <c r="BN138" i="23"/>
  <c r="BM138" i="23"/>
  <c r="BL138" i="23"/>
  <c r="BK138" i="23"/>
  <c r="BJ138" i="23"/>
  <c r="BI138" i="23"/>
  <c r="BH138" i="23"/>
  <c r="BG138" i="23"/>
  <c r="BF138" i="23"/>
  <c r="BE138" i="23"/>
  <c r="BD138" i="23"/>
  <c r="BC138" i="23"/>
  <c r="BB138" i="23"/>
  <c r="BA138" i="23"/>
  <c r="AZ138" i="23"/>
  <c r="AY138" i="23"/>
  <c r="AO138" i="23"/>
  <c r="AN138" i="23"/>
  <c r="V138" i="23"/>
  <c r="U138" i="23"/>
  <c r="T138" i="23"/>
  <c r="S138" i="23"/>
  <c r="N138" i="23"/>
  <c r="L138" i="23"/>
  <c r="K138" i="23"/>
  <c r="J138" i="23"/>
  <c r="D138" i="23"/>
  <c r="DV137" i="23"/>
  <c r="DU137" i="23"/>
  <c r="DT137" i="23"/>
  <c r="DS137" i="23"/>
  <c r="DR137" i="23"/>
  <c r="DQ137" i="23"/>
  <c r="DP137" i="23"/>
  <c r="DO137" i="23"/>
  <c r="DN137" i="23"/>
  <c r="DM137" i="23"/>
  <c r="DL137" i="23"/>
  <c r="DK137" i="23"/>
  <c r="DJ137" i="23"/>
  <c r="DI137" i="23"/>
  <c r="DH137" i="23"/>
  <c r="DG137" i="23"/>
  <c r="DF137" i="23"/>
  <c r="DE137" i="23"/>
  <c r="DD137" i="23"/>
  <c r="AM137" i="23" s="1"/>
  <c r="DC137" i="23"/>
  <c r="DB137" i="23"/>
  <c r="DA137" i="23"/>
  <c r="CZ137" i="23"/>
  <c r="CY137" i="23"/>
  <c r="CX137" i="23"/>
  <c r="CW137" i="23"/>
  <c r="CV137" i="23"/>
  <c r="CU137" i="23"/>
  <c r="CT137" i="23"/>
  <c r="CS137" i="23"/>
  <c r="CR137" i="23"/>
  <c r="CQ137" i="23"/>
  <c r="CP137" i="23"/>
  <c r="CO137" i="23"/>
  <c r="CN137" i="23"/>
  <c r="CM137" i="23"/>
  <c r="CL137" i="23"/>
  <c r="CK137" i="23"/>
  <c r="CJ137" i="23"/>
  <c r="CI137" i="23"/>
  <c r="CH137" i="23"/>
  <c r="CG137" i="23"/>
  <c r="CF137" i="23"/>
  <c r="CE137" i="23"/>
  <c r="CD137" i="23"/>
  <c r="CC137" i="23"/>
  <c r="CB137" i="23"/>
  <c r="CA137" i="23"/>
  <c r="BZ137" i="23"/>
  <c r="BY137" i="23"/>
  <c r="BX137" i="23"/>
  <c r="BW137" i="23"/>
  <c r="BV137" i="23"/>
  <c r="BU137" i="23"/>
  <c r="BT137" i="23"/>
  <c r="BS137" i="23"/>
  <c r="BR137" i="23"/>
  <c r="BQ137" i="23"/>
  <c r="BP137" i="23"/>
  <c r="BO137" i="23"/>
  <c r="BN137" i="23"/>
  <c r="BM137" i="23"/>
  <c r="BL137" i="23"/>
  <c r="BK137" i="23"/>
  <c r="BJ137" i="23"/>
  <c r="BI137" i="23"/>
  <c r="BH137" i="23"/>
  <c r="BG137" i="23"/>
  <c r="BF137" i="23"/>
  <c r="BE137" i="23"/>
  <c r="BD137" i="23"/>
  <c r="BC137" i="23"/>
  <c r="BB137" i="23"/>
  <c r="BA137" i="23"/>
  <c r="AZ137" i="23"/>
  <c r="AY137" i="23"/>
  <c r="AO137" i="23"/>
  <c r="AN137" i="23"/>
  <c r="V137" i="23"/>
  <c r="U137" i="23"/>
  <c r="T137" i="23"/>
  <c r="S137" i="23"/>
  <c r="N137" i="23"/>
  <c r="L137" i="23"/>
  <c r="K137" i="23"/>
  <c r="J137" i="23"/>
  <c r="D137" i="23"/>
  <c r="DV136" i="23"/>
  <c r="DU136" i="23"/>
  <c r="DT136" i="23"/>
  <c r="DS136" i="23"/>
  <c r="DR136" i="23"/>
  <c r="DQ136" i="23"/>
  <c r="DP136" i="23"/>
  <c r="DO136" i="23"/>
  <c r="DN136" i="23"/>
  <c r="DM136" i="23"/>
  <c r="DL136" i="23"/>
  <c r="DK136" i="23"/>
  <c r="DJ136" i="23"/>
  <c r="DI136" i="23"/>
  <c r="DH136" i="23"/>
  <c r="DG136" i="23"/>
  <c r="DF136" i="23"/>
  <c r="DE136" i="23"/>
  <c r="DD136" i="23"/>
  <c r="DC136" i="23"/>
  <c r="DB136" i="23"/>
  <c r="DA136" i="23"/>
  <c r="CZ136" i="23"/>
  <c r="CY136" i="23"/>
  <c r="CX136" i="23"/>
  <c r="CW136" i="23"/>
  <c r="CV136" i="23"/>
  <c r="CU136" i="23"/>
  <c r="CT136" i="23"/>
  <c r="CS136" i="23"/>
  <c r="CR136" i="23"/>
  <c r="CQ136" i="23"/>
  <c r="CP136" i="23"/>
  <c r="CO136" i="23"/>
  <c r="CN136" i="23"/>
  <c r="CM136" i="23"/>
  <c r="CL136" i="23"/>
  <c r="CK136" i="23"/>
  <c r="CJ136" i="23"/>
  <c r="CI136" i="23"/>
  <c r="CH136" i="23"/>
  <c r="CG136" i="23"/>
  <c r="CF136" i="23"/>
  <c r="CE136" i="23"/>
  <c r="CD136" i="23"/>
  <c r="CC136" i="23"/>
  <c r="CB136" i="23"/>
  <c r="CA136" i="23"/>
  <c r="BZ136" i="23"/>
  <c r="BY136" i="23"/>
  <c r="BX136" i="23"/>
  <c r="BW136" i="23"/>
  <c r="BV136" i="23"/>
  <c r="BU136" i="23"/>
  <c r="BT136" i="23"/>
  <c r="BS136" i="23"/>
  <c r="BR136" i="23"/>
  <c r="BQ136" i="23"/>
  <c r="BP136" i="23"/>
  <c r="BO136" i="23"/>
  <c r="BN136" i="23"/>
  <c r="BM136" i="23"/>
  <c r="BL136" i="23"/>
  <c r="BK136" i="23"/>
  <c r="BJ136" i="23"/>
  <c r="BI136" i="23"/>
  <c r="BH136" i="23"/>
  <c r="BG136" i="23"/>
  <c r="BF136" i="23"/>
  <c r="BE136" i="23"/>
  <c r="BD136" i="23"/>
  <c r="BC136" i="23"/>
  <c r="BB136" i="23"/>
  <c r="BA136" i="23"/>
  <c r="AZ136" i="23"/>
  <c r="AY136" i="23"/>
  <c r="AX136" i="23"/>
  <c r="AW136" i="23"/>
  <c r="AV136" i="23"/>
  <c r="AU136" i="23"/>
  <c r="AT136" i="23"/>
  <c r="AS136" i="23"/>
  <c r="AR136" i="23"/>
  <c r="AQ136" i="23"/>
  <c r="AP136" i="23"/>
  <c r="AO136" i="23"/>
  <c r="AN136" i="23"/>
  <c r="AM136" i="23"/>
  <c r="AL136" i="23"/>
  <c r="AK136" i="23"/>
  <c r="AJ136" i="23"/>
  <c r="AI136" i="23"/>
  <c r="AH136" i="23"/>
  <c r="AG136" i="23"/>
  <c r="AF136" i="23"/>
  <c r="AE136" i="23"/>
  <c r="AD136" i="23"/>
  <c r="AC136" i="23"/>
  <c r="AB136" i="23"/>
  <c r="AA136" i="23"/>
  <c r="Z136" i="23"/>
  <c r="Y136" i="23"/>
  <c r="X136" i="23"/>
  <c r="W136" i="23"/>
  <c r="V136" i="23"/>
  <c r="U136" i="23"/>
  <c r="T136" i="23"/>
  <c r="S136" i="23"/>
  <c r="R136" i="23"/>
  <c r="Q136" i="23"/>
  <c r="P136" i="23"/>
  <c r="O136" i="23"/>
  <c r="N136" i="23"/>
  <c r="L136" i="23"/>
  <c r="K136" i="23"/>
  <c r="J136" i="23"/>
  <c r="D136" i="23"/>
  <c r="DV133" i="23"/>
  <c r="DU133" i="23"/>
  <c r="DT133" i="23"/>
  <c r="DS133" i="23"/>
  <c r="DR133" i="23"/>
  <c r="DQ133" i="23"/>
  <c r="DP133" i="23"/>
  <c r="DO133" i="23"/>
  <c r="DN133" i="23"/>
  <c r="DM133" i="23"/>
  <c r="DL133" i="23"/>
  <c r="DK133" i="23"/>
  <c r="DJ133" i="23"/>
  <c r="DI133" i="23"/>
  <c r="DH133" i="23"/>
  <c r="DG133" i="23"/>
  <c r="DF133" i="23"/>
  <c r="DE133" i="23"/>
  <c r="DD133" i="23"/>
  <c r="DC133" i="23"/>
  <c r="DB133" i="23"/>
  <c r="DA133" i="23"/>
  <c r="CZ133" i="23"/>
  <c r="CY133" i="23"/>
  <c r="CX133" i="23"/>
  <c r="CW133" i="23"/>
  <c r="CV133" i="23"/>
  <c r="CU133" i="23"/>
  <c r="CT133" i="23"/>
  <c r="CS133" i="23"/>
  <c r="CR133" i="23"/>
  <c r="CQ133" i="23"/>
  <c r="CP133" i="23"/>
  <c r="CO133" i="23"/>
  <c r="CN133" i="23"/>
  <c r="CM133" i="23"/>
  <c r="CL133" i="23"/>
  <c r="CK133" i="23"/>
  <c r="CJ133" i="23"/>
  <c r="CI133" i="23"/>
  <c r="CH133" i="23"/>
  <c r="CG133" i="23"/>
  <c r="CF133" i="23"/>
  <c r="CE133" i="23"/>
  <c r="CD133" i="23"/>
  <c r="CC133" i="23"/>
  <c r="CB133" i="23"/>
  <c r="CA133" i="23"/>
  <c r="BZ133" i="23"/>
  <c r="BY133" i="23"/>
  <c r="BX133" i="23"/>
  <c r="BW133" i="23"/>
  <c r="BV133" i="23"/>
  <c r="BU133" i="23"/>
  <c r="BT133" i="23"/>
  <c r="BS133" i="23"/>
  <c r="BR133" i="23"/>
  <c r="BQ133" i="23"/>
  <c r="BP133" i="23"/>
  <c r="BO133" i="23"/>
  <c r="BN133" i="23"/>
  <c r="BM133" i="23"/>
  <c r="BL133" i="23"/>
  <c r="BK133" i="23"/>
  <c r="BJ133" i="23"/>
  <c r="BI133" i="23"/>
  <c r="BH133" i="23"/>
  <c r="BG133" i="23"/>
  <c r="BF133" i="23"/>
  <c r="BE133" i="23"/>
  <c r="BD133" i="23"/>
  <c r="BC133" i="23"/>
  <c r="BB133" i="23"/>
  <c r="BA133" i="23"/>
  <c r="AZ133" i="23"/>
  <c r="AY133" i="23"/>
  <c r="AX133" i="23"/>
  <c r="AW133" i="23"/>
  <c r="AV133" i="23"/>
  <c r="AU133" i="23"/>
  <c r="AT133" i="23"/>
  <c r="AS133" i="23"/>
  <c r="AR133" i="23"/>
  <c r="AQ133" i="23"/>
  <c r="AP133" i="23"/>
  <c r="AO133" i="23"/>
  <c r="AN133" i="23"/>
  <c r="AM133" i="23"/>
  <c r="AL133" i="23"/>
  <c r="AK133" i="23"/>
  <c r="AJ133" i="23"/>
  <c r="AI133" i="23"/>
  <c r="AH133" i="23"/>
  <c r="AG133" i="23"/>
  <c r="AF133" i="23"/>
  <c r="AE133" i="23"/>
  <c r="AD133" i="23"/>
  <c r="AC133" i="23"/>
  <c r="AB133" i="23"/>
  <c r="AA133" i="23"/>
  <c r="Z133" i="23"/>
  <c r="Y133" i="23"/>
  <c r="X133" i="23"/>
  <c r="W133" i="23"/>
  <c r="V133" i="23"/>
  <c r="U133" i="23"/>
  <c r="T133" i="23"/>
  <c r="S133" i="23"/>
  <c r="R133" i="23"/>
  <c r="Q133" i="23"/>
  <c r="O133" i="23"/>
  <c r="N133" i="23"/>
  <c r="L133" i="23"/>
  <c r="K133" i="23"/>
  <c r="J133" i="23"/>
  <c r="D133" i="23"/>
  <c r="DV132" i="23"/>
  <c r="DU132" i="23"/>
  <c r="DT132" i="23"/>
  <c r="DS132" i="23"/>
  <c r="AM132" i="23" s="1"/>
  <c r="DR132" i="23"/>
  <c r="DQ132" i="23"/>
  <c r="DP132" i="23"/>
  <c r="DO132" i="23"/>
  <c r="DN132" i="23"/>
  <c r="DM132" i="23"/>
  <c r="DL132" i="23"/>
  <c r="DK132" i="23"/>
  <c r="DJ132" i="23"/>
  <c r="DI132" i="23"/>
  <c r="DH132" i="23"/>
  <c r="DG132" i="23"/>
  <c r="DF132" i="23"/>
  <c r="DE132" i="23"/>
  <c r="DD132" i="23"/>
  <c r="DC132" i="23"/>
  <c r="DB132" i="23"/>
  <c r="DA132" i="23"/>
  <c r="CZ132" i="23"/>
  <c r="CY132" i="23"/>
  <c r="CX132" i="23"/>
  <c r="CW132" i="23"/>
  <c r="CV132" i="23"/>
  <c r="CU132" i="23"/>
  <c r="CT132" i="23"/>
  <c r="CS132" i="23"/>
  <c r="CR132" i="23"/>
  <c r="CQ132" i="23"/>
  <c r="CP132" i="23"/>
  <c r="CO132" i="23"/>
  <c r="CN132" i="23"/>
  <c r="CM132" i="23"/>
  <c r="CL132" i="23"/>
  <c r="CK132" i="23"/>
  <c r="CJ132" i="23"/>
  <c r="CI132" i="23"/>
  <c r="CH132" i="23"/>
  <c r="CG132" i="23"/>
  <c r="CF132" i="23"/>
  <c r="CE132" i="23"/>
  <c r="CD132" i="23"/>
  <c r="CC132" i="23"/>
  <c r="CB132" i="23"/>
  <c r="CA132" i="23"/>
  <c r="BZ132" i="23"/>
  <c r="BY132" i="23"/>
  <c r="BX132" i="23"/>
  <c r="BW132" i="23"/>
  <c r="BV132" i="23"/>
  <c r="BU132" i="23"/>
  <c r="BT132" i="23"/>
  <c r="BS132" i="23"/>
  <c r="BR132" i="23"/>
  <c r="BQ132" i="23"/>
  <c r="BP132" i="23"/>
  <c r="BO132" i="23"/>
  <c r="BN132" i="23"/>
  <c r="BM132" i="23"/>
  <c r="BL132" i="23"/>
  <c r="BK132" i="23"/>
  <c r="BJ132" i="23"/>
  <c r="BI132" i="23"/>
  <c r="BH132" i="23"/>
  <c r="BG132" i="23"/>
  <c r="BF132" i="23"/>
  <c r="BE132" i="23"/>
  <c r="BD132" i="23"/>
  <c r="BC132" i="23"/>
  <c r="BB132" i="23"/>
  <c r="BA132" i="23"/>
  <c r="AZ132" i="23"/>
  <c r="AY132" i="23"/>
  <c r="AK132" i="23"/>
  <c r="AJ132" i="23"/>
  <c r="V132" i="23"/>
  <c r="U132" i="23"/>
  <c r="T132" i="23"/>
  <c r="S132" i="23"/>
  <c r="R132" i="23"/>
  <c r="N132" i="23"/>
  <c r="L132" i="23"/>
  <c r="K132" i="23"/>
  <c r="J132" i="23"/>
  <c r="D132" i="23"/>
  <c r="DV148" i="23"/>
  <c r="DU148" i="23"/>
  <c r="DT148" i="23"/>
  <c r="DS148" i="23"/>
  <c r="AM148" i="23" s="1"/>
  <c r="DR148" i="23"/>
  <c r="DQ148" i="23"/>
  <c r="DP148" i="23"/>
  <c r="DO148" i="23"/>
  <c r="DN148" i="23"/>
  <c r="DM148" i="23"/>
  <c r="DL148" i="23"/>
  <c r="DK148" i="23"/>
  <c r="DJ148" i="23"/>
  <c r="DI148" i="23"/>
  <c r="DH148" i="23"/>
  <c r="DG148" i="23"/>
  <c r="DF148" i="23"/>
  <c r="DE148" i="23"/>
  <c r="DD148" i="23"/>
  <c r="DC148" i="23"/>
  <c r="DB148" i="23"/>
  <c r="DA148" i="23"/>
  <c r="CZ148" i="23"/>
  <c r="CY148" i="23"/>
  <c r="CX148" i="23"/>
  <c r="CW148" i="23"/>
  <c r="CV148" i="23"/>
  <c r="CU148" i="23"/>
  <c r="CT148" i="23"/>
  <c r="CS148" i="23"/>
  <c r="CR148" i="23"/>
  <c r="CQ148" i="23"/>
  <c r="CP148" i="23"/>
  <c r="CO148" i="23"/>
  <c r="CN148" i="23"/>
  <c r="CM148" i="23"/>
  <c r="CL148" i="23"/>
  <c r="CK148" i="23"/>
  <c r="CJ148" i="23"/>
  <c r="CI148" i="23"/>
  <c r="CH148" i="23"/>
  <c r="CG148" i="23"/>
  <c r="CF148" i="23"/>
  <c r="CE148" i="23"/>
  <c r="CD148" i="23"/>
  <c r="CC148" i="23"/>
  <c r="CB148" i="23"/>
  <c r="CA148" i="23"/>
  <c r="BZ148" i="23"/>
  <c r="BY148" i="23"/>
  <c r="BX148" i="23"/>
  <c r="BW148" i="23"/>
  <c r="BV148" i="23"/>
  <c r="BU148" i="23"/>
  <c r="BT148" i="23"/>
  <c r="BS148" i="23"/>
  <c r="BR148" i="23"/>
  <c r="BQ148" i="23"/>
  <c r="BP148" i="23"/>
  <c r="BO148" i="23"/>
  <c r="BN148" i="23"/>
  <c r="BM148" i="23"/>
  <c r="BL148" i="23"/>
  <c r="BK148" i="23"/>
  <c r="BJ148" i="23"/>
  <c r="BI148" i="23"/>
  <c r="BH148" i="23"/>
  <c r="BG148" i="23"/>
  <c r="BF148" i="23"/>
  <c r="BE148" i="23"/>
  <c r="BD148" i="23"/>
  <c r="BC148" i="23"/>
  <c r="BB148" i="23"/>
  <c r="BA148" i="23"/>
  <c r="AZ148" i="23"/>
  <c r="AY148" i="23"/>
  <c r="AO148" i="23"/>
  <c r="AN148" i="23"/>
  <c r="V148" i="23"/>
  <c r="U148" i="23"/>
  <c r="T148" i="23"/>
  <c r="S148" i="23"/>
  <c r="N148" i="23"/>
  <c r="L148" i="23"/>
  <c r="K148" i="23"/>
  <c r="J148" i="23"/>
  <c r="D148" i="23"/>
  <c r="DV131" i="23"/>
  <c r="DU131" i="23"/>
  <c r="DT131" i="23"/>
  <c r="DS131" i="23"/>
  <c r="DR131" i="23"/>
  <c r="DQ131" i="23"/>
  <c r="DP131" i="23"/>
  <c r="DO131" i="23"/>
  <c r="DN131" i="23"/>
  <c r="DM131" i="23"/>
  <c r="DL131" i="23"/>
  <c r="DK131" i="23"/>
  <c r="DJ131" i="23"/>
  <c r="DI131" i="23"/>
  <c r="DH131" i="23"/>
  <c r="DG131" i="23"/>
  <c r="DF131" i="23"/>
  <c r="DE131" i="23"/>
  <c r="DD131" i="23"/>
  <c r="DC131" i="23"/>
  <c r="DB131" i="23"/>
  <c r="DA131" i="23"/>
  <c r="CZ131" i="23"/>
  <c r="CY131" i="23"/>
  <c r="CX131" i="23"/>
  <c r="CW131" i="23"/>
  <c r="CV131" i="23"/>
  <c r="CU131" i="23"/>
  <c r="CT131" i="23"/>
  <c r="CS131" i="23"/>
  <c r="CR131" i="23"/>
  <c r="CQ131" i="23"/>
  <c r="CP131" i="23"/>
  <c r="CO131" i="23"/>
  <c r="CN131" i="23"/>
  <c r="CM131" i="23"/>
  <c r="CL131" i="23"/>
  <c r="CK131" i="23"/>
  <c r="CJ131" i="23"/>
  <c r="CI131" i="23"/>
  <c r="CH131" i="23"/>
  <c r="CG131" i="23"/>
  <c r="CF131" i="23"/>
  <c r="CE131" i="23"/>
  <c r="CD131" i="23"/>
  <c r="CC131" i="23"/>
  <c r="CB131" i="23"/>
  <c r="CA131" i="23"/>
  <c r="BZ131" i="23"/>
  <c r="BY131" i="23"/>
  <c r="BX131" i="23"/>
  <c r="BW131" i="23"/>
  <c r="BV131" i="23"/>
  <c r="BU131" i="23"/>
  <c r="BT131" i="23"/>
  <c r="BS131" i="23"/>
  <c r="BR131" i="23"/>
  <c r="BQ131" i="23"/>
  <c r="BP131" i="23"/>
  <c r="BO131" i="23"/>
  <c r="BN131" i="23"/>
  <c r="BM131" i="23"/>
  <c r="BL131" i="23"/>
  <c r="BK131" i="23"/>
  <c r="BJ131" i="23"/>
  <c r="BI131" i="23"/>
  <c r="BH131" i="23"/>
  <c r="BG131" i="23"/>
  <c r="BF131" i="23"/>
  <c r="BE131" i="23"/>
  <c r="BD131" i="23"/>
  <c r="BC131" i="23"/>
  <c r="BB131" i="23"/>
  <c r="BA131" i="23"/>
  <c r="AZ131" i="23"/>
  <c r="AY131" i="23"/>
  <c r="AO131" i="23"/>
  <c r="AN131" i="23"/>
  <c r="AM131" i="23"/>
  <c r="V131" i="23"/>
  <c r="U131" i="23"/>
  <c r="T131" i="23"/>
  <c r="S131" i="23"/>
  <c r="N131" i="23"/>
  <c r="L131" i="23"/>
  <c r="K131" i="23"/>
  <c r="J131" i="23"/>
  <c r="D131" i="23"/>
  <c r="DV135" i="23"/>
  <c r="DU135" i="23"/>
  <c r="DT135" i="23"/>
  <c r="DS135" i="23"/>
  <c r="DR135" i="23"/>
  <c r="DQ135" i="23"/>
  <c r="DP135" i="23"/>
  <c r="DO135" i="23"/>
  <c r="DN135" i="23"/>
  <c r="DM135" i="23"/>
  <c r="DL135" i="23"/>
  <c r="DK135" i="23"/>
  <c r="DJ135" i="23"/>
  <c r="DI135" i="23"/>
  <c r="DH135" i="23"/>
  <c r="DG135" i="23"/>
  <c r="DF135" i="23"/>
  <c r="DE135" i="23"/>
  <c r="DD135" i="23"/>
  <c r="AM135" i="23" s="1"/>
  <c r="DC135" i="23"/>
  <c r="DB135" i="23"/>
  <c r="DA135" i="23"/>
  <c r="CZ135" i="23"/>
  <c r="CY135" i="23"/>
  <c r="CX135" i="23"/>
  <c r="CW135" i="23"/>
  <c r="CV135" i="23"/>
  <c r="CU135" i="23"/>
  <c r="CT135" i="23"/>
  <c r="CS135" i="23"/>
  <c r="CR135" i="23"/>
  <c r="CQ135" i="23"/>
  <c r="CP135" i="23"/>
  <c r="CO135" i="23"/>
  <c r="CN135" i="23"/>
  <c r="CM135" i="23"/>
  <c r="CL135" i="23"/>
  <c r="CK135" i="23"/>
  <c r="CJ135" i="23"/>
  <c r="CI135" i="23"/>
  <c r="CH135" i="23"/>
  <c r="CG135" i="23"/>
  <c r="CF135" i="23"/>
  <c r="CE135" i="23"/>
  <c r="CD135" i="23"/>
  <c r="CC135" i="23"/>
  <c r="CB135" i="23"/>
  <c r="CA135" i="23"/>
  <c r="BZ135" i="23"/>
  <c r="BY135" i="23"/>
  <c r="BX135" i="23"/>
  <c r="BW135" i="23"/>
  <c r="BV135" i="23"/>
  <c r="BU135" i="23"/>
  <c r="BT135" i="23"/>
  <c r="BS135" i="23"/>
  <c r="BR135" i="23"/>
  <c r="BQ135" i="23"/>
  <c r="BP135" i="23"/>
  <c r="BO135" i="23"/>
  <c r="BN135" i="23"/>
  <c r="BM135" i="23"/>
  <c r="BL135" i="23"/>
  <c r="BK135" i="23"/>
  <c r="BJ135" i="23"/>
  <c r="BI135" i="23"/>
  <c r="BH135" i="23"/>
  <c r="BG135" i="23"/>
  <c r="BF135" i="23"/>
  <c r="BE135" i="23"/>
  <c r="BD135" i="23"/>
  <c r="BC135" i="23"/>
  <c r="BB135" i="23"/>
  <c r="BA135" i="23"/>
  <c r="AZ135" i="23"/>
  <c r="AY135" i="23"/>
  <c r="AO135" i="23"/>
  <c r="AN135" i="23"/>
  <c r="V135" i="23"/>
  <c r="U135" i="23"/>
  <c r="T135" i="23"/>
  <c r="S135" i="23"/>
  <c r="N135" i="23"/>
  <c r="L135" i="23"/>
  <c r="K135" i="23"/>
  <c r="J135" i="23"/>
  <c r="D135" i="23"/>
  <c r="DV129" i="23"/>
  <c r="DU129" i="23"/>
  <c r="DT129" i="23"/>
  <c r="DS129" i="23"/>
  <c r="AM129" i="23" s="1"/>
  <c r="DR129" i="23"/>
  <c r="DQ129" i="23"/>
  <c r="DP129" i="23"/>
  <c r="DO129" i="23"/>
  <c r="DN129" i="23"/>
  <c r="DM129" i="23"/>
  <c r="DL129" i="23"/>
  <c r="DK129" i="23"/>
  <c r="DJ129" i="23"/>
  <c r="DI129" i="23"/>
  <c r="DH129" i="23"/>
  <c r="DG129" i="23"/>
  <c r="DF129" i="23"/>
  <c r="DE129" i="23"/>
  <c r="DD129" i="23"/>
  <c r="DC129" i="23"/>
  <c r="DB129" i="23"/>
  <c r="DA129" i="23"/>
  <c r="CZ129" i="23"/>
  <c r="CY129" i="23"/>
  <c r="CX129" i="23"/>
  <c r="CW129" i="23"/>
  <c r="CV129" i="23"/>
  <c r="CU129" i="23"/>
  <c r="CT129" i="23"/>
  <c r="CS129" i="23"/>
  <c r="CR129" i="23"/>
  <c r="CQ129" i="23"/>
  <c r="CP129" i="23"/>
  <c r="CO129" i="23"/>
  <c r="CN129" i="23"/>
  <c r="CM129" i="23"/>
  <c r="CL129" i="23"/>
  <c r="CK129" i="23"/>
  <c r="CJ129" i="23"/>
  <c r="CI129" i="23"/>
  <c r="CH129" i="23"/>
  <c r="CG129" i="23"/>
  <c r="CF129" i="23"/>
  <c r="CE129" i="23"/>
  <c r="CD129" i="23"/>
  <c r="CC129" i="23"/>
  <c r="CB129" i="23"/>
  <c r="CA129" i="23"/>
  <c r="BZ129" i="23"/>
  <c r="BY129" i="23"/>
  <c r="BX129" i="23"/>
  <c r="BW129" i="23"/>
  <c r="BV129" i="23"/>
  <c r="BU129" i="23"/>
  <c r="BT129" i="23"/>
  <c r="BS129" i="23"/>
  <c r="BR129" i="23"/>
  <c r="BQ129" i="23"/>
  <c r="BP129" i="23"/>
  <c r="BO129" i="23"/>
  <c r="BN129" i="23"/>
  <c r="BM129" i="23"/>
  <c r="BL129" i="23"/>
  <c r="BK129" i="23"/>
  <c r="BJ129" i="23"/>
  <c r="BI129" i="23"/>
  <c r="BH129" i="23"/>
  <c r="BG129" i="23"/>
  <c r="BF129" i="23"/>
  <c r="BE129" i="23"/>
  <c r="BD129" i="23"/>
  <c r="BC129" i="23"/>
  <c r="BB129" i="23"/>
  <c r="BA129" i="23"/>
  <c r="AZ129" i="23"/>
  <c r="AY129" i="23"/>
  <c r="AK129" i="23"/>
  <c r="AJ129" i="23"/>
  <c r="V129" i="23"/>
  <c r="U129" i="23"/>
  <c r="T129" i="23"/>
  <c r="S129" i="23"/>
  <c r="R129" i="23"/>
  <c r="N129" i="23"/>
  <c r="L129" i="23"/>
  <c r="K129" i="23"/>
  <c r="J129" i="23"/>
  <c r="D129" i="23"/>
  <c r="DV128" i="23"/>
  <c r="DU128" i="23"/>
  <c r="DT128" i="23"/>
  <c r="DS128" i="23"/>
  <c r="AM128" i="23" s="1"/>
  <c r="DR128" i="23"/>
  <c r="DQ128" i="23"/>
  <c r="DP128" i="23"/>
  <c r="DO128" i="23"/>
  <c r="DN128" i="23"/>
  <c r="DM128" i="23"/>
  <c r="DL128" i="23"/>
  <c r="DK128" i="23"/>
  <c r="DJ128" i="23"/>
  <c r="DI128" i="23"/>
  <c r="DH128" i="23"/>
  <c r="DG128" i="23"/>
  <c r="DF128" i="23"/>
  <c r="DE128" i="23"/>
  <c r="DD128" i="23"/>
  <c r="DC128" i="23"/>
  <c r="DB128" i="23"/>
  <c r="DA128" i="23"/>
  <c r="CZ128" i="23"/>
  <c r="CY128" i="23"/>
  <c r="CX128" i="23"/>
  <c r="CW128" i="23"/>
  <c r="CV128" i="23"/>
  <c r="CU128" i="23"/>
  <c r="CT128" i="23"/>
  <c r="CS128" i="23"/>
  <c r="CR128" i="23"/>
  <c r="CQ128" i="23"/>
  <c r="CP128" i="23"/>
  <c r="CO128" i="23"/>
  <c r="CN128" i="23"/>
  <c r="CM128" i="23"/>
  <c r="CL128" i="23"/>
  <c r="CK128" i="23"/>
  <c r="CJ128" i="23"/>
  <c r="CI128" i="23"/>
  <c r="CH128" i="23"/>
  <c r="CG128" i="23"/>
  <c r="CF128" i="23"/>
  <c r="CE128" i="23"/>
  <c r="CD128" i="23"/>
  <c r="CC128" i="23"/>
  <c r="CB128" i="23"/>
  <c r="CA128" i="23"/>
  <c r="BZ128" i="23"/>
  <c r="BY128" i="23"/>
  <c r="BX128" i="23"/>
  <c r="BW128" i="23"/>
  <c r="BV128" i="23"/>
  <c r="BU128" i="23"/>
  <c r="BT128" i="23"/>
  <c r="BS128" i="23"/>
  <c r="BR128" i="23"/>
  <c r="BQ128" i="23"/>
  <c r="BP128" i="23"/>
  <c r="BO128" i="23"/>
  <c r="BN128" i="23"/>
  <c r="BM128" i="23"/>
  <c r="BL128" i="23"/>
  <c r="BK128" i="23"/>
  <c r="BJ128" i="23"/>
  <c r="BI128" i="23"/>
  <c r="BH128" i="23"/>
  <c r="BG128" i="23"/>
  <c r="BF128" i="23"/>
  <c r="BE128" i="23"/>
  <c r="BD128" i="23"/>
  <c r="BC128" i="23"/>
  <c r="BB128" i="23"/>
  <c r="BA128" i="23"/>
  <c r="AZ128" i="23"/>
  <c r="AY128" i="23"/>
  <c r="AX128" i="23"/>
  <c r="AW128" i="23"/>
  <c r="AV128" i="23"/>
  <c r="AU128" i="23"/>
  <c r="AT128" i="23"/>
  <c r="AS128" i="23"/>
  <c r="AR128" i="23"/>
  <c r="AQ128" i="23"/>
  <c r="AP128" i="23"/>
  <c r="AO128" i="23"/>
  <c r="AN128" i="23"/>
  <c r="AL128" i="23"/>
  <c r="AK128" i="23"/>
  <c r="AJ128" i="23"/>
  <c r="AI128" i="23"/>
  <c r="AH128" i="23"/>
  <c r="AG128" i="23"/>
  <c r="AF128" i="23"/>
  <c r="AE128" i="23"/>
  <c r="AD128" i="23"/>
  <c r="AC128" i="23"/>
  <c r="AB128" i="23"/>
  <c r="AA128" i="23"/>
  <c r="Z128" i="23"/>
  <c r="Y128" i="23"/>
  <c r="X128" i="23"/>
  <c r="W128" i="23"/>
  <c r="V128" i="23"/>
  <c r="U128" i="23"/>
  <c r="T128" i="23"/>
  <c r="S128" i="23"/>
  <c r="R128" i="23"/>
  <c r="Q128" i="23"/>
  <c r="O128" i="23"/>
  <c r="N128" i="23"/>
  <c r="L128" i="23"/>
  <c r="K128" i="23"/>
  <c r="J128" i="23"/>
  <c r="D128" i="23"/>
  <c r="DV127" i="23"/>
  <c r="DU127" i="23"/>
  <c r="DT127" i="23"/>
  <c r="DS127" i="23"/>
  <c r="AM127" i="23" s="1"/>
  <c r="DR127" i="23"/>
  <c r="DQ127" i="23"/>
  <c r="DP127" i="23"/>
  <c r="DO127" i="23"/>
  <c r="DN127" i="23"/>
  <c r="DM127" i="23"/>
  <c r="DL127" i="23"/>
  <c r="DK127" i="23"/>
  <c r="DJ127" i="23"/>
  <c r="DI127" i="23"/>
  <c r="DH127" i="23"/>
  <c r="DG127" i="23"/>
  <c r="DF127" i="23"/>
  <c r="DE127" i="23"/>
  <c r="DD127" i="23"/>
  <c r="DC127" i="23"/>
  <c r="DB127" i="23"/>
  <c r="DA127" i="23"/>
  <c r="CZ127" i="23"/>
  <c r="CY127" i="23"/>
  <c r="CX127" i="23"/>
  <c r="CW127" i="23"/>
  <c r="CV127" i="23"/>
  <c r="CU127" i="23"/>
  <c r="CT127" i="23"/>
  <c r="CS127" i="23"/>
  <c r="CR127" i="23"/>
  <c r="CQ127" i="23"/>
  <c r="CP127" i="23"/>
  <c r="CO127" i="23"/>
  <c r="CN127" i="23"/>
  <c r="CM127" i="23"/>
  <c r="CL127" i="23"/>
  <c r="CK127" i="23"/>
  <c r="CJ127" i="23"/>
  <c r="CI127" i="23"/>
  <c r="CH127" i="23"/>
  <c r="CG127" i="23"/>
  <c r="CF127" i="23"/>
  <c r="CE127" i="23"/>
  <c r="CD127" i="23"/>
  <c r="CC127" i="23"/>
  <c r="CB127" i="23"/>
  <c r="CA127" i="23"/>
  <c r="BZ127" i="23"/>
  <c r="BY127" i="23"/>
  <c r="BX127" i="23"/>
  <c r="BW127" i="23"/>
  <c r="BV127" i="23"/>
  <c r="BU127" i="23"/>
  <c r="BT127" i="23"/>
  <c r="BS127" i="23"/>
  <c r="BR127" i="23"/>
  <c r="BQ127" i="23"/>
  <c r="BP127" i="23"/>
  <c r="BO127" i="23"/>
  <c r="BN127" i="23"/>
  <c r="BM127" i="23"/>
  <c r="BL127" i="23"/>
  <c r="BK127" i="23"/>
  <c r="BJ127" i="23"/>
  <c r="BI127" i="23"/>
  <c r="BH127" i="23"/>
  <c r="BG127" i="23"/>
  <c r="BF127" i="23"/>
  <c r="BE127" i="23"/>
  <c r="BD127" i="23"/>
  <c r="BC127" i="23"/>
  <c r="BB127" i="23"/>
  <c r="BA127" i="23"/>
  <c r="AZ127" i="23"/>
  <c r="AY127" i="23"/>
  <c r="V127" i="23"/>
  <c r="U127" i="23"/>
  <c r="T127" i="23"/>
  <c r="S127" i="23"/>
  <c r="N127" i="23"/>
  <c r="L127" i="23"/>
  <c r="K127" i="23"/>
  <c r="J127" i="23"/>
  <c r="D127" i="23"/>
  <c r="DV125" i="23"/>
  <c r="DU125" i="23"/>
  <c r="DT125" i="23"/>
  <c r="DS125" i="23"/>
  <c r="AM125" i="23" s="1"/>
  <c r="DR125" i="23"/>
  <c r="DQ125" i="23"/>
  <c r="DP125" i="23"/>
  <c r="DO125" i="23"/>
  <c r="DN125" i="23"/>
  <c r="DM125" i="23"/>
  <c r="DL125" i="23"/>
  <c r="DK125" i="23"/>
  <c r="DJ125" i="23"/>
  <c r="DI125" i="23"/>
  <c r="DH125" i="23"/>
  <c r="DG125" i="23"/>
  <c r="DF125" i="23"/>
  <c r="DE125" i="23"/>
  <c r="DD125" i="23"/>
  <c r="DC125" i="23"/>
  <c r="DB125" i="23"/>
  <c r="DA125" i="23"/>
  <c r="CZ125" i="23"/>
  <c r="CY125" i="23"/>
  <c r="CX125" i="23"/>
  <c r="CW125" i="23"/>
  <c r="CV125" i="23"/>
  <c r="CU125" i="23"/>
  <c r="CT125" i="23"/>
  <c r="CS125" i="23"/>
  <c r="CR125" i="23"/>
  <c r="CQ125" i="23"/>
  <c r="CP125" i="23"/>
  <c r="CO125" i="23"/>
  <c r="CN125" i="23"/>
  <c r="CM125" i="23"/>
  <c r="CL125" i="23"/>
  <c r="CK125" i="23"/>
  <c r="CJ125" i="23"/>
  <c r="CI125" i="23"/>
  <c r="CH125" i="23"/>
  <c r="CG125" i="23"/>
  <c r="CF125" i="23"/>
  <c r="CE125" i="23"/>
  <c r="CD125" i="23"/>
  <c r="CC125" i="23"/>
  <c r="CB125" i="23"/>
  <c r="CA125" i="23"/>
  <c r="BZ125" i="23"/>
  <c r="BY125" i="23"/>
  <c r="BX125" i="23"/>
  <c r="BW125" i="23"/>
  <c r="BV125" i="23"/>
  <c r="BU125" i="23"/>
  <c r="BT125" i="23"/>
  <c r="BS125" i="23"/>
  <c r="BR125" i="23"/>
  <c r="BQ125" i="23"/>
  <c r="BP125" i="23"/>
  <c r="BO125" i="23"/>
  <c r="BN125" i="23"/>
  <c r="BM125" i="23"/>
  <c r="BL125" i="23"/>
  <c r="BK125" i="23"/>
  <c r="BJ125" i="23"/>
  <c r="BI125" i="23"/>
  <c r="BH125" i="23"/>
  <c r="BG125" i="23"/>
  <c r="BF125" i="23"/>
  <c r="BE125" i="23"/>
  <c r="BD125" i="23"/>
  <c r="BC125" i="23"/>
  <c r="BB125" i="23"/>
  <c r="BA125" i="23"/>
  <c r="AZ125" i="23"/>
  <c r="AY125" i="23"/>
  <c r="AO125" i="23"/>
  <c r="AK125" i="23"/>
  <c r="AJ125" i="23"/>
  <c r="V125" i="23"/>
  <c r="U125" i="23"/>
  <c r="T125" i="23"/>
  <c r="S125" i="23"/>
  <c r="R125" i="23"/>
  <c r="N125" i="23"/>
  <c r="L125" i="23"/>
  <c r="K125" i="23"/>
  <c r="J125" i="23"/>
  <c r="D125" i="23"/>
  <c r="DV141" i="23"/>
  <c r="DU141" i="23"/>
  <c r="DT141" i="23"/>
  <c r="DS141" i="23"/>
  <c r="AM141" i="23" s="1"/>
  <c r="DR141" i="23"/>
  <c r="DQ141" i="23"/>
  <c r="DP141" i="23"/>
  <c r="DO141" i="23"/>
  <c r="DN141" i="23"/>
  <c r="DM141" i="23"/>
  <c r="DL141" i="23"/>
  <c r="DK141" i="23"/>
  <c r="DJ141" i="23"/>
  <c r="DI141" i="23"/>
  <c r="DH141" i="23"/>
  <c r="DG141" i="23"/>
  <c r="DF141" i="23"/>
  <c r="DE141" i="23"/>
  <c r="DD141" i="23"/>
  <c r="DC141" i="23"/>
  <c r="DB141" i="23"/>
  <c r="DA141" i="23"/>
  <c r="CZ141" i="23"/>
  <c r="CY141" i="23"/>
  <c r="CX141" i="23"/>
  <c r="CW141" i="23"/>
  <c r="CV141" i="23"/>
  <c r="CU141" i="23"/>
  <c r="CT141" i="23"/>
  <c r="CS141" i="23"/>
  <c r="CR141" i="23"/>
  <c r="CQ141" i="23"/>
  <c r="CP141" i="23"/>
  <c r="CO141" i="23"/>
  <c r="CN141" i="23"/>
  <c r="CM141" i="23"/>
  <c r="CL141" i="23"/>
  <c r="CK141" i="23"/>
  <c r="CJ141" i="23"/>
  <c r="CI141" i="23"/>
  <c r="CH141" i="23"/>
  <c r="CG141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L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AZ141" i="23"/>
  <c r="AY141" i="23"/>
  <c r="AO141" i="23"/>
  <c r="AN141" i="23"/>
  <c r="V141" i="23"/>
  <c r="U141" i="23"/>
  <c r="T141" i="23"/>
  <c r="S141" i="23"/>
  <c r="N141" i="23"/>
  <c r="L141" i="23"/>
  <c r="K141" i="23"/>
  <c r="J141" i="23"/>
  <c r="D141" i="23"/>
  <c r="DV134" i="23"/>
  <c r="DU134" i="23"/>
  <c r="DT134" i="23"/>
  <c r="DS134" i="23"/>
  <c r="AM134" i="23" s="1"/>
  <c r="DR134" i="23"/>
  <c r="DQ134" i="23"/>
  <c r="DP134" i="23"/>
  <c r="DO134" i="23"/>
  <c r="DN134" i="23"/>
  <c r="DM134" i="23"/>
  <c r="DL134" i="23"/>
  <c r="DK134" i="23"/>
  <c r="DJ134" i="23"/>
  <c r="DI134" i="23"/>
  <c r="DH134" i="23"/>
  <c r="DG134" i="23"/>
  <c r="DF134" i="23"/>
  <c r="DE134" i="23"/>
  <c r="DD134" i="23"/>
  <c r="DC134" i="23"/>
  <c r="DB134" i="23"/>
  <c r="DA134" i="23"/>
  <c r="CZ134" i="23"/>
  <c r="CY134" i="23"/>
  <c r="CX134" i="23"/>
  <c r="CW134" i="23"/>
  <c r="CV134" i="23"/>
  <c r="CU134" i="23"/>
  <c r="CT134" i="23"/>
  <c r="CS134" i="23"/>
  <c r="CR134" i="23"/>
  <c r="CQ134" i="23"/>
  <c r="CP134" i="23"/>
  <c r="CO134" i="23"/>
  <c r="CN134" i="23"/>
  <c r="CM134" i="23"/>
  <c r="CL134" i="23"/>
  <c r="CK134" i="23"/>
  <c r="CJ134" i="23"/>
  <c r="CI134" i="23"/>
  <c r="CH134" i="23"/>
  <c r="CG134" i="23"/>
  <c r="CF134" i="23"/>
  <c r="CE134" i="23"/>
  <c r="CD134" i="23"/>
  <c r="CC134" i="23"/>
  <c r="CB134" i="23"/>
  <c r="CA134" i="23"/>
  <c r="BZ134" i="23"/>
  <c r="BY134" i="23"/>
  <c r="BX134" i="23"/>
  <c r="BW134" i="23"/>
  <c r="BV134" i="23"/>
  <c r="BU134" i="23"/>
  <c r="BT134" i="23"/>
  <c r="BS134" i="23"/>
  <c r="BR134" i="23"/>
  <c r="BQ134" i="23"/>
  <c r="BP134" i="23"/>
  <c r="BO134" i="23"/>
  <c r="BN134" i="23"/>
  <c r="BM134" i="23"/>
  <c r="BL134" i="23"/>
  <c r="BK134" i="23"/>
  <c r="BJ134" i="23"/>
  <c r="BI134" i="23"/>
  <c r="BH134" i="23"/>
  <c r="BG134" i="23"/>
  <c r="BF134" i="23"/>
  <c r="BE134" i="23"/>
  <c r="BD134" i="23"/>
  <c r="BC134" i="23"/>
  <c r="BB134" i="23"/>
  <c r="BA134" i="23"/>
  <c r="AZ134" i="23"/>
  <c r="AY134" i="23"/>
  <c r="AO134" i="23"/>
  <c r="AN134" i="23"/>
  <c r="V134" i="23"/>
  <c r="U134" i="23"/>
  <c r="T134" i="23"/>
  <c r="S134" i="23"/>
  <c r="N134" i="23"/>
  <c r="L134" i="23"/>
  <c r="K134" i="23"/>
  <c r="J134" i="23"/>
  <c r="D134" i="23"/>
  <c r="DV123" i="23"/>
  <c r="DU123" i="23"/>
  <c r="DT123" i="23"/>
  <c r="DS123" i="23"/>
  <c r="AM123" i="23" s="1"/>
  <c r="DR123" i="23"/>
  <c r="DQ123" i="23"/>
  <c r="DP123" i="23"/>
  <c r="DO123" i="23"/>
  <c r="DN123" i="23"/>
  <c r="DM123" i="23"/>
  <c r="DL123" i="23"/>
  <c r="DK123" i="23"/>
  <c r="DJ123" i="23"/>
  <c r="DI123" i="23"/>
  <c r="DH123" i="23"/>
  <c r="DG123" i="23"/>
  <c r="DF123" i="23"/>
  <c r="DE123" i="23"/>
  <c r="DD123" i="23"/>
  <c r="DC123" i="23"/>
  <c r="DB123" i="23"/>
  <c r="DA123" i="23"/>
  <c r="CZ123" i="23"/>
  <c r="CY123" i="23"/>
  <c r="CX123" i="23"/>
  <c r="CW123" i="23"/>
  <c r="CV123" i="23"/>
  <c r="CU123" i="23"/>
  <c r="CT123" i="23"/>
  <c r="CS123" i="23"/>
  <c r="CR123" i="23"/>
  <c r="CQ123" i="23"/>
  <c r="CP123" i="23"/>
  <c r="CO123" i="23"/>
  <c r="CN123" i="23"/>
  <c r="CM123" i="23"/>
  <c r="CL123" i="23"/>
  <c r="CK123" i="23"/>
  <c r="CJ123" i="23"/>
  <c r="CI123" i="23"/>
  <c r="CH123" i="23"/>
  <c r="CG123" i="23"/>
  <c r="CF123" i="23"/>
  <c r="CE123" i="23"/>
  <c r="CD123" i="23"/>
  <c r="CC123" i="23"/>
  <c r="CB123" i="23"/>
  <c r="CA123" i="23"/>
  <c r="BZ123" i="23"/>
  <c r="BY123" i="23"/>
  <c r="BX123" i="23"/>
  <c r="BW123" i="23"/>
  <c r="BV123" i="23"/>
  <c r="BU123" i="23"/>
  <c r="BT123" i="23"/>
  <c r="BS123" i="23"/>
  <c r="BR123" i="23"/>
  <c r="BQ123" i="23"/>
  <c r="BP123" i="23"/>
  <c r="BO123" i="23"/>
  <c r="BN123" i="23"/>
  <c r="BM123" i="23"/>
  <c r="BL123" i="23"/>
  <c r="BK123" i="23"/>
  <c r="BJ123" i="23"/>
  <c r="BI123" i="23"/>
  <c r="BH123" i="23"/>
  <c r="BG123" i="23"/>
  <c r="BF123" i="23"/>
  <c r="BE123" i="23"/>
  <c r="BD123" i="23"/>
  <c r="BC123" i="23"/>
  <c r="BB123" i="23"/>
  <c r="BA123" i="23"/>
  <c r="AZ123" i="23"/>
  <c r="AY123" i="23"/>
  <c r="AO123" i="23"/>
  <c r="AK123" i="23"/>
  <c r="AJ123" i="23"/>
  <c r="V123" i="23"/>
  <c r="U123" i="23"/>
  <c r="T123" i="23"/>
  <c r="S123" i="23"/>
  <c r="R123" i="23"/>
  <c r="N123" i="23"/>
  <c r="L123" i="23"/>
  <c r="K123" i="23"/>
  <c r="J123" i="23"/>
  <c r="D123" i="23"/>
  <c r="DV130" i="23"/>
  <c r="DU130" i="23"/>
  <c r="DT130" i="23"/>
  <c r="DS130" i="23"/>
  <c r="DR130" i="23"/>
  <c r="DQ130" i="23"/>
  <c r="DP130" i="23"/>
  <c r="DO130" i="23"/>
  <c r="DN130" i="23"/>
  <c r="DM130" i="23"/>
  <c r="DL130" i="23"/>
  <c r="DK130" i="23"/>
  <c r="DJ130" i="23"/>
  <c r="DI130" i="23"/>
  <c r="DH130" i="23"/>
  <c r="DG130" i="23"/>
  <c r="DF130" i="23"/>
  <c r="DE130" i="23"/>
  <c r="DD130" i="23"/>
  <c r="AM130" i="23" s="1"/>
  <c r="DC130" i="23"/>
  <c r="DB130" i="23"/>
  <c r="DA130" i="23"/>
  <c r="CZ130" i="23"/>
  <c r="CY130" i="23"/>
  <c r="CX130" i="23"/>
  <c r="CW130" i="23"/>
  <c r="CV130" i="23"/>
  <c r="CU130" i="23"/>
  <c r="CT130" i="23"/>
  <c r="CS130" i="23"/>
  <c r="CR130" i="23"/>
  <c r="CQ130" i="23"/>
  <c r="CP130" i="23"/>
  <c r="CO130" i="23"/>
  <c r="CN130" i="23"/>
  <c r="CM130" i="23"/>
  <c r="CL130" i="23"/>
  <c r="CK130" i="23"/>
  <c r="CJ130" i="23"/>
  <c r="CI130" i="23"/>
  <c r="CH130" i="23"/>
  <c r="CG130" i="23"/>
  <c r="CF130" i="23"/>
  <c r="CE130" i="23"/>
  <c r="CD130" i="23"/>
  <c r="CC130" i="23"/>
  <c r="CB130" i="23"/>
  <c r="CA130" i="23"/>
  <c r="BZ130" i="23"/>
  <c r="BY130" i="23"/>
  <c r="BX130" i="23"/>
  <c r="BW130" i="23"/>
  <c r="BV130" i="23"/>
  <c r="BU130" i="23"/>
  <c r="BT130" i="23"/>
  <c r="BS130" i="23"/>
  <c r="BR130" i="23"/>
  <c r="BQ130" i="23"/>
  <c r="BP130" i="23"/>
  <c r="BO130" i="23"/>
  <c r="BN130" i="23"/>
  <c r="BM130" i="23"/>
  <c r="BL130" i="23"/>
  <c r="BK130" i="23"/>
  <c r="BJ130" i="23"/>
  <c r="BI130" i="23"/>
  <c r="BH130" i="23"/>
  <c r="BG130" i="23"/>
  <c r="BF130" i="23"/>
  <c r="BE130" i="23"/>
  <c r="BD130" i="23"/>
  <c r="BC130" i="23"/>
  <c r="BB130" i="23"/>
  <c r="BA130" i="23"/>
  <c r="AZ130" i="23"/>
  <c r="AY130" i="23"/>
  <c r="AO130" i="23"/>
  <c r="AN130" i="23"/>
  <c r="V130" i="23"/>
  <c r="U130" i="23"/>
  <c r="T130" i="23"/>
  <c r="S130" i="23"/>
  <c r="N130" i="23"/>
  <c r="L130" i="23"/>
  <c r="K130" i="23"/>
  <c r="J130" i="23"/>
  <c r="D130" i="23"/>
  <c r="DV121" i="23"/>
  <c r="DU121" i="23"/>
  <c r="DT121" i="23"/>
  <c r="DS121" i="23"/>
  <c r="AM121" i="23" s="1"/>
  <c r="DR121" i="23"/>
  <c r="DQ121" i="23"/>
  <c r="DP121" i="23"/>
  <c r="DO121" i="23"/>
  <c r="DN121" i="23"/>
  <c r="DM121" i="23"/>
  <c r="DL121" i="23"/>
  <c r="DK121" i="23"/>
  <c r="DJ121" i="23"/>
  <c r="DI121" i="23"/>
  <c r="DH121" i="23"/>
  <c r="DG121" i="23"/>
  <c r="DF121" i="23"/>
  <c r="DE121" i="23"/>
  <c r="DD121" i="23"/>
  <c r="DC121" i="23"/>
  <c r="DB121" i="23"/>
  <c r="DA121" i="23"/>
  <c r="CZ121" i="23"/>
  <c r="CY121" i="23"/>
  <c r="CX121" i="23"/>
  <c r="CW121" i="23"/>
  <c r="CV121" i="23"/>
  <c r="CU121" i="23"/>
  <c r="CT121" i="23"/>
  <c r="CS121" i="23"/>
  <c r="CR121" i="23"/>
  <c r="CQ121" i="23"/>
  <c r="CP121" i="23"/>
  <c r="CO121" i="23"/>
  <c r="CN121" i="23"/>
  <c r="CM121" i="23"/>
  <c r="CL121" i="23"/>
  <c r="CK121" i="23"/>
  <c r="CJ121" i="23"/>
  <c r="CI121" i="23"/>
  <c r="CH121" i="23"/>
  <c r="CG121" i="23"/>
  <c r="CF121" i="23"/>
  <c r="CE121" i="23"/>
  <c r="CD121" i="23"/>
  <c r="CC121" i="23"/>
  <c r="CB121" i="23"/>
  <c r="CA121" i="23"/>
  <c r="BZ121" i="23"/>
  <c r="BY121" i="23"/>
  <c r="BX121" i="23"/>
  <c r="BW121" i="23"/>
  <c r="BV121" i="23"/>
  <c r="BU121" i="23"/>
  <c r="BT121" i="23"/>
  <c r="BS121" i="23"/>
  <c r="BR121" i="23"/>
  <c r="BQ121" i="23"/>
  <c r="BP121" i="23"/>
  <c r="BO121" i="23"/>
  <c r="BN121" i="23"/>
  <c r="BM121" i="23"/>
  <c r="BL121" i="23"/>
  <c r="BK121" i="23"/>
  <c r="BJ121" i="23"/>
  <c r="BI121" i="23"/>
  <c r="BH121" i="23"/>
  <c r="BG121" i="23"/>
  <c r="BF121" i="23"/>
  <c r="BE121" i="23"/>
  <c r="BD121" i="23"/>
  <c r="BC121" i="23"/>
  <c r="BB121" i="23"/>
  <c r="BA121" i="23"/>
  <c r="AZ121" i="23"/>
  <c r="AY121" i="23"/>
  <c r="AK121" i="23"/>
  <c r="AJ121" i="23"/>
  <c r="V121" i="23"/>
  <c r="U121" i="23"/>
  <c r="T121" i="23"/>
  <c r="S121" i="23"/>
  <c r="R121" i="23"/>
  <c r="N121" i="23"/>
  <c r="L121" i="23"/>
  <c r="K121" i="23"/>
  <c r="J121" i="23"/>
  <c r="D121" i="23"/>
  <c r="DV120" i="23"/>
  <c r="DU120" i="23"/>
  <c r="DT120" i="23"/>
  <c r="DS120" i="23"/>
  <c r="AM120" i="23" s="1"/>
  <c r="DR120" i="23"/>
  <c r="DQ120" i="23"/>
  <c r="DP120" i="23"/>
  <c r="DO120" i="23"/>
  <c r="DN120" i="23"/>
  <c r="DM120" i="23"/>
  <c r="DL120" i="23"/>
  <c r="DK120" i="23"/>
  <c r="DJ120" i="23"/>
  <c r="DI120" i="23"/>
  <c r="DH120" i="23"/>
  <c r="DG120" i="23"/>
  <c r="DF120" i="23"/>
  <c r="DE120" i="23"/>
  <c r="DD120" i="23"/>
  <c r="DC120" i="23"/>
  <c r="DB120" i="23"/>
  <c r="DA120" i="23"/>
  <c r="CZ120" i="23"/>
  <c r="CY120" i="23"/>
  <c r="CX120" i="23"/>
  <c r="CW120" i="23"/>
  <c r="CV120" i="23"/>
  <c r="CU120" i="23"/>
  <c r="CT120" i="23"/>
  <c r="CS120" i="23"/>
  <c r="CR120" i="23"/>
  <c r="CQ120" i="23"/>
  <c r="CP120" i="23"/>
  <c r="CO120" i="23"/>
  <c r="CN120" i="23"/>
  <c r="CM120" i="23"/>
  <c r="CL120" i="23"/>
  <c r="CK120" i="23"/>
  <c r="CJ120" i="23"/>
  <c r="CI120" i="23"/>
  <c r="CH120" i="23"/>
  <c r="CG120" i="23"/>
  <c r="CF120" i="23"/>
  <c r="CE120" i="23"/>
  <c r="CD120" i="23"/>
  <c r="CC120" i="23"/>
  <c r="CB120" i="23"/>
  <c r="CA120" i="23"/>
  <c r="BZ120" i="23"/>
  <c r="BY120" i="23"/>
  <c r="BX120" i="23"/>
  <c r="BW120" i="23"/>
  <c r="BV120" i="23"/>
  <c r="BU120" i="23"/>
  <c r="BT120" i="23"/>
  <c r="BS120" i="23"/>
  <c r="BR120" i="23"/>
  <c r="BQ120" i="23"/>
  <c r="BP120" i="23"/>
  <c r="BO120" i="23"/>
  <c r="BN120" i="23"/>
  <c r="BM120" i="23"/>
  <c r="BL120" i="23"/>
  <c r="BK120" i="23"/>
  <c r="BJ120" i="23"/>
  <c r="BI120" i="23"/>
  <c r="BH120" i="23"/>
  <c r="BG120" i="23"/>
  <c r="BF120" i="23"/>
  <c r="BE120" i="23"/>
  <c r="BD120" i="23"/>
  <c r="BC120" i="23"/>
  <c r="BB120" i="23"/>
  <c r="BA120" i="23"/>
  <c r="AZ120" i="23"/>
  <c r="AY120" i="23"/>
  <c r="AX120" i="23"/>
  <c r="AW120" i="23"/>
  <c r="AV120" i="23"/>
  <c r="AU120" i="23"/>
  <c r="AT120" i="23"/>
  <c r="AS120" i="23"/>
  <c r="AR120" i="23"/>
  <c r="AQ120" i="23"/>
  <c r="AP120" i="23"/>
  <c r="AO120" i="23"/>
  <c r="AN120" i="23"/>
  <c r="AL120" i="23"/>
  <c r="AK120" i="23"/>
  <c r="AJ120" i="23"/>
  <c r="AI120" i="23"/>
  <c r="AH120" i="23"/>
  <c r="AG120" i="23"/>
  <c r="AF120" i="23"/>
  <c r="AE120" i="23"/>
  <c r="AD120" i="23"/>
  <c r="AC120" i="23"/>
  <c r="AB120" i="23"/>
  <c r="AA120" i="23"/>
  <c r="Z120" i="23"/>
  <c r="Y120" i="23"/>
  <c r="X120" i="23"/>
  <c r="W120" i="23"/>
  <c r="V120" i="23"/>
  <c r="U120" i="23"/>
  <c r="T120" i="23"/>
  <c r="S120" i="23"/>
  <c r="R120" i="23"/>
  <c r="Q120" i="23"/>
  <c r="O120" i="23"/>
  <c r="N120" i="23"/>
  <c r="L120" i="23"/>
  <c r="K120" i="23"/>
  <c r="J120" i="23"/>
  <c r="D120" i="23"/>
  <c r="DV119" i="23"/>
  <c r="DU119" i="23"/>
  <c r="DT119" i="23"/>
  <c r="DS119" i="23"/>
  <c r="DR119" i="23"/>
  <c r="DQ119" i="23"/>
  <c r="DP119" i="23"/>
  <c r="DO119" i="23"/>
  <c r="DN119" i="23"/>
  <c r="DM119" i="23"/>
  <c r="DL119" i="23"/>
  <c r="DK119" i="23"/>
  <c r="DJ119" i="23"/>
  <c r="DI119" i="23"/>
  <c r="DH119" i="23"/>
  <c r="DG119" i="23"/>
  <c r="DF119" i="23"/>
  <c r="DE119" i="23"/>
  <c r="DD119" i="23"/>
  <c r="DC119" i="23"/>
  <c r="DB119" i="23"/>
  <c r="DA119" i="23"/>
  <c r="CZ119" i="23"/>
  <c r="CY119" i="23"/>
  <c r="CX119" i="23"/>
  <c r="CW119" i="23"/>
  <c r="CV119" i="23"/>
  <c r="CU119" i="23"/>
  <c r="CT119" i="23"/>
  <c r="CS119" i="23"/>
  <c r="CR119" i="23"/>
  <c r="CQ119" i="23"/>
  <c r="CP119" i="23"/>
  <c r="CO119" i="23"/>
  <c r="CN119" i="23"/>
  <c r="CM119" i="23"/>
  <c r="CL119" i="23"/>
  <c r="CK119" i="23"/>
  <c r="CJ119" i="23"/>
  <c r="CI119" i="23"/>
  <c r="CH119" i="23"/>
  <c r="CG119" i="23"/>
  <c r="CF119" i="23"/>
  <c r="CE119" i="23"/>
  <c r="CD119" i="23"/>
  <c r="CC119" i="23"/>
  <c r="CB119" i="23"/>
  <c r="CA119" i="23"/>
  <c r="BZ119" i="23"/>
  <c r="BY119" i="23"/>
  <c r="BX119" i="23"/>
  <c r="BW119" i="23"/>
  <c r="BV119" i="23"/>
  <c r="BU119" i="23"/>
  <c r="BT119" i="23"/>
  <c r="BS119" i="23"/>
  <c r="BR119" i="23"/>
  <c r="BQ119" i="23"/>
  <c r="BP119" i="23"/>
  <c r="BO119" i="23"/>
  <c r="BN119" i="23"/>
  <c r="BM119" i="23"/>
  <c r="BL119" i="23"/>
  <c r="BK119" i="23"/>
  <c r="BJ119" i="23"/>
  <c r="BI119" i="23"/>
  <c r="BH119" i="23"/>
  <c r="BG119" i="23"/>
  <c r="BF119" i="23"/>
  <c r="BE119" i="23"/>
  <c r="BD119" i="23"/>
  <c r="BC119" i="23"/>
  <c r="BB119" i="23"/>
  <c r="BA119" i="23"/>
  <c r="AZ119" i="23"/>
  <c r="AY119" i="23"/>
  <c r="AO119" i="23"/>
  <c r="AM119" i="23"/>
  <c r="AK119" i="23"/>
  <c r="AJ119" i="23"/>
  <c r="V119" i="23"/>
  <c r="U119" i="23"/>
  <c r="T119" i="23"/>
  <c r="S119" i="23"/>
  <c r="R119" i="23"/>
  <c r="N119" i="23"/>
  <c r="L119" i="23"/>
  <c r="K119" i="23"/>
  <c r="J119" i="23"/>
  <c r="D119" i="23"/>
  <c r="DV118" i="23"/>
  <c r="DU118" i="23"/>
  <c r="DT118" i="23"/>
  <c r="DS118" i="23"/>
  <c r="AM118" i="23" s="1"/>
  <c r="DR118" i="23"/>
  <c r="DQ118" i="23"/>
  <c r="DP118" i="23"/>
  <c r="DO118" i="23"/>
  <c r="DN118" i="23"/>
  <c r="DM118" i="23"/>
  <c r="DL118" i="23"/>
  <c r="DK118" i="23"/>
  <c r="DJ118" i="23"/>
  <c r="DI118" i="23"/>
  <c r="DH118" i="23"/>
  <c r="DG118" i="23"/>
  <c r="DF118" i="23"/>
  <c r="DE118" i="23"/>
  <c r="DD118" i="23"/>
  <c r="DC118" i="23"/>
  <c r="DB118" i="23"/>
  <c r="DA118" i="23"/>
  <c r="CZ118" i="23"/>
  <c r="CY118" i="23"/>
  <c r="CX118" i="23"/>
  <c r="CW118" i="23"/>
  <c r="CV118" i="23"/>
  <c r="CU118" i="23"/>
  <c r="CT118" i="23"/>
  <c r="CS118" i="23"/>
  <c r="CR118" i="23"/>
  <c r="CQ118" i="23"/>
  <c r="CP118" i="23"/>
  <c r="CO118" i="23"/>
  <c r="CN118" i="23"/>
  <c r="CM118" i="23"/>
  <c r="CL118" i="23"/>
  <c r="CK118" i="23"/>
  <c r="CJ118" i="23"/>
  <c r="CI118" i="23"/>
  <c r="CH118" i="23"/>
  <c r="CG118" i="23"/>
  <c r="CF118" i="23"/>
  <c r="CE118" i="23"/>
  <c r="CD118" i="23"/>
  <c r="CC118" i="23"/>
  <c r="CB118" i="23"/>
  <c r="CA118" i="23"/>
  <c r="BZ118" i="23"/>
  <c r="BY118" i="23"/>
  <c r="BX118" i="23"/>
  <c r="BW118" i="23"/>
  <c r="BV118" i="23"/>
  <c r="BU118" i="23"/>
  <c r="BT118" i="23"/>
  <c r="BS118" i="23"/>
  <c r="BR118" i="23"/>
  <c r="BQ118" i="23"/>
  <c r="BP118" i="23"/>
  <c r="BO118" i="23"/>
  <c r="BN118" i="23"/>
  <c r="BM118" i="23"/>
  <c r="BL118" i="23"/>
  <c r="BK118" i="23"/>
  <c r="BJ118" i="23"/>
  <c r="BI118" i="23"/>
  <c r="BH118" i="23"/>
  <c r="BG118" i="23"/>
  <c r="BF118" i="23"/>
  <c r="BE118" i="23"/>
  <c r="BD118" i="23"/>
  <c r="BC118" i="23"/>
  <c r="BB118" i="23"/>
  <c r="BA118" i="23"/>
  <c r="AZ118" i="23"/>
  <c r="AY118" i="23"/>
  <c r="AO118" i="23"/>
  <c r="AN118" i="23"/>
  <c r="V118" i="23"/>
  <c r="U118" i="23"/>
  <c r="T118" i="23"/>
  <c r="S118" i="23"/>
  <c r="N118" i="23"/>
  <c r="L118" i="23"/>
  <c r="K118" i="23"/>
  <c r="J118" i="23"/>
  <c r="D118" i="23"/>
  <c r="DV117" i="23"/>
  <c r="DU117" i="23"/>
  <c r="DT117" i="23"/>
  <c r="DS117" i="23"/>
  <c r="DR117" i="23"/>
  <c r="DQ117" i="23"/>
  <c r="DP117" i="23"/>
  <c r="DO117" i="23"/>
  <c r="DN117" i="23"/>
  <c r="DM117" i="23"/>
  <c r="DL117" i="23"/>
  <c r="DK117" i="23"/>
  <c r="DJ117" i="23"/>
  <c r="DI117" i="23"/>
  <c r="DH117" i="23"/>
  <c r="DG117" i="23"/>
  <c r="DF117" i="23"/>
  <c r="DE117" i="23"/>
  <c r="DD117" i="23"/>
  <c r="AM117" i="23" s="1"/>
  <c r="DC117" i="23"/>
  <c r="DB117" i="23"/>
  <c r="DA117" i="23"/>
  <c r="CZ117" i="23"/>
  <c r="CY117" i="23"/>
  <c r="CX117" i="23"/>
  <c r="CW117" i="23"/>
  <c r="CV117" i="23"/>
  <c r="CU117" i="23"/>
  <c r="CT117" i="23"/>
  <c r="CS117" i="23"/>
  <c r="CR117" i="23"/>
  <c r="CQ117" i="23"/>
  <c r="CP117" i="23"/>
  <c r="CO117" i="23"/>
  <c r="CN117" i="23"/>
  <c r="CM117" i="23"/>
  <c r="CL117" i="23"/>
  <c r="CK117" i="23"/>
  <c r="CJ117" i="23"/>
  <c r="CI117" i="23"/>
  <c r="CH117" i="23"/>
  <c r="CG117" i="23"/>
  <c r="CF117" i="23"/>
  <c r="CE117" i="23"/>
  <c r="CD117" i="23"/>
  <c r="CC117" i="23"/>
  <c r="CB117" i="23"/>
  <c r="CA117" i="23"/>
  <c r="BZ117" i="23"/>
  <c r="BY117" i="23"/>
  <c r="BX117" i="23"/>
  <c r="BW117" i="23"/>
  <c r="BV117" i="23"/>
  <c r="BU117" i="23"/>
  <c r="BT117" i="23"/>
  <c r="BS117" i="23"/>
  <c r="BR117" i="23"/>
  <c r="BQ117" i="23"/>
  <c r="BP117" i="23"/>
  <c r="BO117" i="23"/>
  <c r="BN117" i="23"/>
  <c r="BM117" i="23"/>
  <c r="BL117" i="23"/>
  <c r="BK117" i="23"/>
  <c r="BJ117" i="23"/>
  <c r="BI117" i="23"/>
  <c r="BH117" i="23"/>
  <c r="BG117" i="23"/>
  <c r="BF117" i="23"/>
  <c r="BE117" i="23"/>
  <c r="BD117" i="23"/>
  <c r="BC117" i="23"/>
  <c r="BB117" i="23"/>
  <c r="BA117" i="23"/>
  <c r="AZ117" i="23"/>
  <c r="AY117" i="23"/>
  <c r="AO117" i="23"/>
  <c r="AN117" i="23"/>
  <c r="V117" i="23"/>
  <c r="U117" i="23"/>
  <c r="T117" i="23"/>
  <c r="S117" i="23"/>
  <c r="N117" i="23"/>
  <c r="L117" i="23"/>
  <c r="K117" i="23"/>
  <c r="J117" i="23"/>
  <c r="D117" i="23"/>
  <c r="DV124" i="23"/>
  <c r="DU124" i="23"/>
  <c r="DT124" i="23"/>
  <c r="DS124" i="23"/>
  <c r="AM124" i="23" s="1"/>
  <c r="DR124" i="23"/>
  <c r="DQ124" i="23"/>
  <c r="DP124" i="23"/>
  <c r="DO124" i="23"/>
  <c r="DN124" i="23"/>
  <c r="DM124" i="23"/>
  <c r="DL124" i="23"/>
  <c r="DK124" i="23"/>
  <c r="DJ124" i="23"/>
  <c r="DI124" i="23"/>
  <c r="DH124" i="23"/>
  <c r="DG124" i="23"/>
  <c r="DF124" i="23"/>
  <c r="DE124" i="23"/>
  <c r="DD124" i="23"/>
  <c r="DC124" i="23"/>
  <c r="DB124" i="23"/>
  <c r="DA124" i="23"/>
  <c r="CZ124" i="23"/>
  <c r="CY124" i="23"/>
  <c r="CX124" i="23"/>
  <c r="CW124" i="23"/>
  <c r="CV124" i="23"/>
  <c r="CU124" i="23"/>
  <c r="CT124" i="23"/>
  <c r="CS124" i="23"/>
  <c r="CR124" i="23"/>
  <c r="CQ124" i="23"/>
  <c r="CP124" i="23"/>
  <c r="CO124" i="23"/>
  <c r="CN124" i="23"/>
  <c r="CM124" i="23"/>
  <c r="CL124" i="23"/>
  <c r="CK124" i="23"/>
  <c r="CJ124" i="23"/>
  <c r="CI124" i="23"/>
  <c r="CH124" i="23"/>
  <c r="CG124" i="23"/>
  <c r="CF124" i="23"/>
  <c r="CE124" i="23"/>
  <c r="CD124" i="23"/>
  <c r="CC124" i="23"/>
  <c r="CB124" i="23"/>
  <c r="CA124" i="23"/>
  <c r="BZ124" i="23"/>
  <c r="BY124" i="23"/>
  <c r="BX124" i="23"/>
  <c r="BW124" i="23"/>
  <c r="BV124" i="23"/>
  <c r="BU124" i="23"/>
  <c r="BT124" i="23"/>
  <c r="BS124" i="23"/>
  <c r="BR124" i="23"/>
  <c r="BQ124" i="23"/>
  <c r="BP124" i="23"/>
  <c r="BO124" i="23"/>
  <c r="BN124" i="23"/>
  <c r="BM124" i="23"/>
  <c r="BL124" i="23"/>
  <c r="BK124" i="23"/>
  <c r="BJ124" i="23"/>
  <c r="BI124" i="23"/>
  <c r="BH124" i="23"/>
  <c r="BG124" i="23"/>
  <c r="BF124" i="23"/>
  <c r="BE124" i="23"/>
  <c r="BD124" i="23"/>
  <c r="BC124" i="23"/>
  <c r="BB124" i="23"/>
  <c r="BA124" i="23"/>
  <c r="AZ124" i="23"/>
  <c r="AY124" i="23"/>
  <c r="AO124" i="23"/>
  <c r="AN124" i="23"/>
  <c r="V124" i="23"/>
  <c r="U124" i="23"/>
  <c r="T124" i="23"/>
  <c r="S124" i="23"/>
  <c r="N124" i="23"/>
  <c r="L124" i="23"/>
  <c r="K124" i="23"/>
  <c r="J124" i="23"/>
  <c r="D124" i="23"/>
  <c r="DV116" i="23"/>
  <c r="DU116" i="23"/>
  <c r="DT116" i="23"/>
  <c r="DS116" i="23"/>
  <c r="DR116" i="23"/>
  <c r="DQ116" i="23"/>
  <c r="DP116" i="23"/>
  <c r="DO116" i="23"/>
  <c r="DN116" i="23"/>
  <c r="DM116" i="23"/>
  <c r="DL116" i="23"/>
  <c r="DK116" i="23"/>
  <c r="DJ116" i="23"/>
  <c r="DI116" i="23"/>
  <c r="DH116" i="23"/>
  <c r="DG116" i="23"/>
  <c r="DF116" i="23"/>
  <c r="DE116" i="23"/>
  <c r="DD116" i="23"/>
  <c r="DC116" i="23"/>
  <c r="DB116" i="23"/>
  <c r="DA116" i="23"/>
  <c r="CZ116" i="23"/>
  <c r="CY116" i="23"/>
  <c r="CX116" i="23"/>
  <c r="CW116" i="23"/>
  <c r="CV116" i="23"/>
  <c r="CU116" i="23"/>
  <c r="CT116" i="23"/>
  <c r="CS116" i="23"/>
  <c r="CR116" i="23"/>
  <c r="CQ116" i="23"/>
  <c r="CP116" i="23"/>
  <c r="CO116" i="23"/>
  <c r="CN116" i="23"/>
  <c r="CM116" i="23"/>
  <c r="CL116" i="23"/>
  <c r="CK116" i="23"/>
  <c r="CJ116" i="23"/>
  <c r="CI116" i="23"/>
  <c r="CH116" i="23"/>
  <c r="CG116" i="23"/>
  <c r="CF116" i="23"/>
  <c r="CE116" i="23"/>
  <c r="CD116" i="23"/>
  <c r="CC116" i="23"/>
  <c r="CB116" i="23"/>
  <c r="CA116" i="23"/>
  <c r="BZ116" i="23"/>
  <c r="BY116" i="23"/>
  <c r="BX116" i="23"/>
  <c r="BW116" i="23"/>
  <c r="BV116" i="23"/>
  <c r="BU116" i="23"/>
  <c r="BT116" i="23"/>
  <c r="BS116" i="23"/>
  <c r="BR116" i="23"/>
  <c r="BQ116" i="23"/>
  <c r="BP116" i="23"/>
  <c r="BO116" i="23"/>
  <c r="BN116" i="23"/>
  <c r="BM116" i="23"/>
  <c r="BL116" i="23"/>
  <c r="BK116" i="23"/>
  <c r="BJ116" i="23"/>
  <c r="BI116" i="23"/>
  <c r="BH116" i="23"/>
  <c r="BG116" i="23"/>
  <c r="BF116" i="23"/>
  <c r="BE116" i="23"/>
  <c r="BD116" i="23"/>
  <c r="BC116" i="23"/>
  <c r="BB116" i="23"/>
  <c r="BA116" i="23"/>
  <c r="AZ116" i="23"/>
  <c r="AY116" i="23"/>
  <c r="AX116" i="23"/>
  <c r="AW116" i="23"/>
  <c r="AV116" i="23"/>
  <c r="AU116" i="23"/>
  <c r="AT116" i="23"/>
  <c r="AS116" i="23"/>
  <c r="AR116" i="23"/>
  <c r="AQ116" i="23"/>
  <c r="AP116" i="23"/>
  <c r="AO116" i="23"/>
  <c r="AN116" i="23"/>
  <c r="AM116" i="23"/>
  <c r="AL116" i="23"/>
  <c r="AK116" i="23"/>
  <c r="AJ116" i="23"/>
  <c r="AI116" i="23"/>
  <c r="AH116" i="23"/>
  <c r="AG116" i="23"/>
  <c r="AF116" i="23"/>
  <c r="AE116" i="23"/>
  <c r="AD116" i="23"/>
  <c r="AC116" i="23"/>
  <c r="AB116" i="23"/>
  <c r="AA116" i="23"/>
  <c r="Z116" i="23"/>
  <c r="Y116" i="23"/>
  <c r="X116" i="23"/>
  <c r="W116" i="23"/>
  <c r="V116" i="23"/>
  <c r="U116" i="23"/>
  <c r="T116" i="23"/>
  <c r="S116" i="23"/>
  <c r="R116" i="23"/>
  <c r="Q116" i="23"/>
  <c r="O116" i="23"/>
  <c r="N116" i="23"/>
  <c r="L116" i="23"/>
  <c r="K116" i="23"/>
  <c r="J116" i="23"/>
  <c r="D116" i="23"/>
  <c r="DV115" i="23"/>
  <c r="DU115" i="23"/>
  <c r="DT115" i="23"/>
  <c r="DS115" i="23"/>
  <c r="DR115" i="23"/>
  <c r="DQ115" i="23"/>
  <c r="DP115" i="23"/>
  <c r="DO115" i="23"/>
  <c r="DN115" i="23"/>
  <c r="DM115" i="23"/>
  <c r="DL115" i="23"/>
  <c r="DK115" i="23"/>
  <c r="DJ115" i="23"/>
  <c r="DI115" i="23"/>
  <c r="DH115" i="23"/>
  <c r="DG115" i="23"/>
  <c r="DF115" i="23"/>
  <c r="DE115" i="23"/>
  <c r="DD115" i="23"/>
  <c r="AM115" i="23" s="1"/>
  <c r="DC115" i="23"/>
  <c r="DB115" i="23"/>
  <c r="DA115" i="23"/>
  <c r="CZ115" i="23"/>
  <c r="CY115" i="23"/>
  <c r="CX115" i="23"/>
  <c r="CW115" i="23"/>
  <c r="CV115" i="23"/>
  <c r="CU115" i="23"/>
  <c r="CT115" i="23"/>
  <c r="CS115" i="23"/>
  <c r="CR115" i="23"/>
  <c r="CQ115" i="23"/>
  <c r="CP115" i="23"/>
  <c r="CO115" i="23"/>
  <c r="CN115" i="23"/>
  <c r="CM115" i="23"/>
  <c r="CL115" i="23"/>
  <c r="CK115" i="23"/>
  <c r="CJ115" i="23"/>
  <c r="CI115" i="23"/>
  <c r="CH115" i="23"/>
  <c r="CG115" i="23"/>
  <c r="CF115" i="23"/>
  <c r="CE115" i="23"/>
  <c r="CD115" i="23"/>
  <c r="CC115" i="23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L115" i="23"/>
  <c r="BK115" i="23"/>
  <c r="BJ115" i="23"/>
  <c r="BI115" i="23"/>
  <c r="BH115" i="23"/>
  <c r="BG115" i="23"/>
  <c r="BF115" i="23"/>
  <c r="BE115" i="23"/>
  <c r="BD115" i="23"/>
  <c r="BC115" i="23"/>
  <c r="BB115" i="23"/>
  <c r="BA115" i="23"/>
  <c r="AZ115" i="23"/>
  <c r="AY115" i="23"/>
  <c r="AO115" i="23"/>
  <c r="AN115" i="23"/>
  <c r="V115" i="23"/>
  <c r="U115" i="23"/>
  <c r="T115" i="23"/>
  <c r="S115" i="23"/>
  <c r="N115" i="23"/>
  <c r="L115" i="23"/>
  <c r="K115" i="23"/>
  <c r="J115" i="23"/>
  <c r="D115" i="23"/>
  <c r="DV114" i="23"/>
  <c r="DU114" i="23"/>
  <c r="DT114" i="23"/>
  <c r="DS114" i="23"/>
  <c r="AM114" i="23" s="1"/>
  <c r="DR114" i="23"/>
  <c r="DQ114" i="23"/>
  <c r="DP114" i="23"/>
  <c r="DO114" i="23"/>
  <c r="DN114" i="23"/>
  <c r="DM114" i="23"/>
  <c r="DL114" i="23"/>
  <c r="DK114" i="23"/>
  <c r="DJ114" i="23"/>
  <c r="DI114" i="23"/>
  <c r="DH114" i="23"/>
  <c r="DG114" i="23"/>
  <c r="DF114" i="23"/>
  <c r="DE114" i="23"/>
  <c r="DD114" i="23"/>
  <c r="DC114" i="23"/>
  <c r="DB114" i="23"/>
  <c r="DA114" i="23"/>
  <c r="CZ114" i="23"/>
  <c r="CY114" i="23"/>
  <c r="CX114" i="23"/>
  <c r="CW114" i="23"/>
  <c r="CV114" i="23"/>
  <c r="CU114" i="23"/>
  <c r="CT114" i="23"/>
  <c r="CS114" i="23"/>
  <c r="CR114" i="23"/>
  <c r="CQ114" i="23"/>
  <c r="CP114" i="23"/>
  <c r="CO114" i="23"/>
  <c r="CN114" i="23"/>
  <c r="CM114" i="23"/>
  <c r="CL114" i="23"/>
  <c r="CK114" i="23"/>
  <c r="CJ114" i="23"/>
  <c r="CI114" i="23"/>
  <c r="CH114" i="23"/>
  <c r="CG114" i="23"/>
  <c r="CF114" i="23"/>
  <c r="CE114" i="23"/>
  <c r="CD114" i="23"/>
  <c r="CC114" i="23"/>
  <c r="CB114" i="23"/>
  <c r="CA114" i="23"/>
  <c r="BZ114" i="23"/>
  <c r="BY114" i="23"/>
  <c r="BX114" i="23"/>
  <c r="BW114" i="23"/>
  <c r="BV114" i="23"/>
  <c r="BU114" i="23"/>
  <c r="BT114" i="23"/>
  <c r="BS114" i="23"/>
  <c r="BR114" i="23"/>
  <c r="BQ114" i="23"/>
  <c r="BP114" i="23"/>
  <c r="BO114" i="23"/>
  <c r="BN114" i="23"/>
  <c r="BM114" i="23"/>
  <c r="BL114" i="23"/>
  <c r="BK114" i="23"/>
  <c r="BJ114" i="23"/>
  <c r="BI114" i="23"/>
  <c r="BH114" i="23"/>
  <c r="BG114" i="23"/>
  <c r="BF114" i="23"/>
  <c r="BE114" i="23"/>
  <c r="BD114" i="23"/>
  <c r="BC114" i="23"/>
  <c r="BB114" i="23"/>
  <c r="BA114" i="23"/>
  <c r="AZ114" i="23"/>
  <c r="AY114" i="23"/>
  <c r="AO114" i="23"/>
  <c r="AN114" i="23"/>
  <c r="V114" i="23"/>
  <c r="U114" i="23"/>
  <c r="T114" i="23"/>
  <c r="S114" i="23"/>
  <c r="N114" i="23"/>
  <c r="L114" i="23"/>
  <c r="K114" i="23"/>
  <c r="J114" i="23"/>
  <c r="D114" i="23"/>
  <c r="DV113" i="23"/>
  <c r="DU113" i="23"/>
  <c r="DT113" i="23"/>
  <c r="DS113" i="23"/>
  <c r="DR113" i="23"/>
  <c r="DQ113" i="23"/>
  <c r="DP113" i="23"/>
  <c r="DO113" i="23"/>
  <c r="DN113" i="23"/>
  <c r="DM113" i="23"/>
  <c r="DL113" i="23"/>
  <c r="DK113" i="23"/>
  <c r="DJ113" i="23"/>
  <c r="DI113" i="23"/>
  <c r="DH113" i="23"/>
  <c r="DG113" i="23"/>
  <c r="DF113" i="23"/>
  <c r="DE113" i="23"/>
  <c r="DD113" i="23"/>
  <c r="DC113" i="23"/>
  <c r="DB113" i="23"/>
  <c r="DA113" i="23"/>
  <c r="CZ113" i="23"/>
  <c r="CY113" i="23"/>
  <c r="CX113" i="23"/>
  <c r="CW113" i="23"/>
  <c r="CV113" i="23"/>
  <c r="CU113" i="23"/>
  <c r="CT113" i="23"/>
  <c r="CS113" i="23"/>
  <c r="CR113" i="23"/>
  <c r="CQ113" i="23"/>
  <c r="CP113" i="23"/>
  <c r="CO113" i="23"/>
  <c r="CN113" i="23"/>
  <c r="CM113" i="23"/>
  <c r="CL113" i="23"/>
  <c r="CK113" i="23"/>
  <c r="CJ113" i="23"/>
  <c r="CI113" i="23"/>
  <c r="CH113" i="23"/>
  <c r="CG113" i="23"/>
  <c r="CF113" i="23"/>
  <c r="CE113" i="23"/>
  <c r="CD113" i="23"/>
  <c r="CC113" i="23"/>
  <c r="CB113" i="23"/>
  <c r="CA113" i="23"/>
  <c r="BZ113" i="23"/>
  <c r="BY113" i="23"/>
  <c r="BX113" i="23"/>
  <c r="BW113" i="23"/>
  <c r="BV113" i="23"/>
  <c r="BU113" i="23"/>
  <c r="BT113" i="23"/>
  <c r="BS113" i="23"/>
  <c r="BR113" i="23"/>
  <c r="BQ113" i="23"/>
  <c r="BP113" i="23"/>
  <c r="BO113" i="23"/>
  <c r="BN113" i="23"/>
  <c r="BM113" i="23"/>
  <c r="BL113" i="23"/>
  <c r="BK113" i="23"/>
  <c r="BJ113" i="23"/>
  <c r="BI113" i="23"/>
  <c r="BH113" i="23"/>
  <c r="BG113" i="23"/>
  <c r="BF113" i="23"/>
  <c r="BE113" i="23"/>
  <c r="BD113" i="23"/>
  <c r="BC113" i="23"/>
  <c r="BB113" i="23"/>
  <c r="BA113" i="23"/>
  <c r="AZ113" i="23"/>
  <c r="AY113" i="23"/>
  <c r="AW113" i="23"/>
  <c r="AV113" i="23"/>
  <c r="AU113" i="23"/>
  <c r="AT113" i="23"/>
  <c r="AS113" i="23"/>
  <c r="AR113" i="23"/>
  <c r="AQ113" i="23"/>
  <c r="AP113" i="23"/>
  <c r="AO113" i="23"/>
  <c r="AN113" i="23"/>
  <c r="AM113" i="23"/>
  <c r="AL113" i="23"/>
  <c r="AK113" i="23"/>
  <c r="AJ113" i="23"/>
  <c r="AI113" i="23"/>
  <c r="AH113" i="23"/>
  <c r="AG113" i="23"/>
  <c r="AF113" i="23"/>
  <c r="AE113" i="23"/>
  <c r="AD113" i="23"/>
  <c r="AC113" i="23"/>
  <c r="AB113" i="23"/>
  <c r="AA113" i="23"/>
  <c r="Z113" i="23"/>
  <c r="Y113" i="23"/>
  <c r="X113" i="23"/>
  <c r="W113" i="23"/>
  <c r="V113" i="23"/>
  <c r="U113" i="23"/>
  <c r="T113" i="23"/>
  <c r="S113" i="23"/>
  <c r="R113" i="23"/>
  <c r="Q113" i="23"/>
  <c r="P113" i="23"/>
  <c r="O113" i="23"/>
  <c r="N113" i="23"/>
  <c r="L113" i="23"/>
  <c r="K113" i="23"/>
  <c r="J113" i="23"/>
  <c r="D113" i="23"/>
  <c r="DV112" i="23"/>
  <c r="DU112" i="23"/>
  <c r="DT112" i="23"/>
  <c r="DS112" i="23"/>
  <c r="AM112" i="23" s="1"/>
  <c r="DR112" i="23"/>
  <c r="DQ112" i="23"/>
  <c r="DP112" i="23"/>
  <c r="DO112" i="23"/>
  <c r="DN112" i="23"/>
  <c r="DM112" i="23"/>
  <c r="DL112" i="23"/>
  <c r="DK112" i="23"/>
  <c r="DJ112" i="23"/>
  <c r="DI112" i="23"/>
  <c r="DH112" i="23"/>
  <c r="DG112" i="23"/>
  <c r="DF112" i="23"/>
  <c r="DE112" i="23"/>
  <c r="DD112" i="23"/>
  <c r="DC112" i="23"/>
  <c r="DB112" i="23"/>
  <c r="DA112" i="23"/>
  <c r="CZ112" i="23"/>
  <c r="CY112" i="23"/>
  <c r="CX112" i="23"/>
  <c r="CW112" i="23"/>
  <c r="CV112" i="23"/>
  <c r="CU112" i="23"/>
  <c r="CT112" i="23"/>
  <c r="CS112" i="23"/>
  <c r="CR112" i="23"/>
  <c r="CQ112" i="23"/>
  <c r="CP112" i="23"/>
  <c r="CO112" i="23"/>
  <c r="CN112" i="23"/>
  <c r="CM112" i="23"/>
  <c r="CL112" i="23"/>
  <c r="CK112" i="23"/>
  <c r="CJ112" i="23"/>
  <c r="CI112" i="23"/>
  <c r="CH112" i="23"/>
  <c r="CG112" i="23"/>
  <c r="CF112" i="23"/>
  <c r="CE112" i="23"/>
  <c r="CD112" i="23"/>
  <c r="CC112" i="23"/>
  <c r="CB112" i="23"/>
  <c r="CA112" i="23"/>
  <c r="BZ112" i="23"/>
  <c r="BY112" i="23"/>
  <c r="BX112" i="23"/>
  <c r="BW112" i="23"/>
  <c r="BV112" i="23"/>
  <c r="BU112" i="23"/>
  <c r="BT112" i="23"/>
  <c r="BS112" i="23"/>
  <c r="BR112" i="23"/>
  <c r="BQ112" i="23"/>
  <c r="BP112" i="23"/>
  <c r="BO112" i="23"/>
  <c r="BN112" i="23"/>
  <c r="BM112" i="23"/>
  <c r="BL112" i="23"/>
  <c r="BK112" i="23"/>
  <c r="BJ112" i="23"/>
  <c r="BI112" i="23"/>
  <c r="BH112" i="23"/>
  <c r="BG112" i="23"/>
  <c r="BF112" i="23"/>
  <c r="BE112" i="23"/>
  <c r="BD112" i="23"/>
  <c r="BC112" i="23"/>
  <c r="BB112" i="23"/>
  <c r="BA112" i="23"/>
  <c r="AZ112" i="23"/>
  <c r="AY112" i="23"/>
  <c r="AX112" i="23"/>
  <c r="AW112" i="23"/>
  <c r="AV112" i="23"/>
  <c r="AU112" i="23"/>
  <c r="AT112" i="23"/>
  <c r="AS112" i="23"/>
  <c r="AR112" i="23"/>
  <c r="AQ112" i="23"/>
  <c r="AP112" i="23"/>
  <c r="AO112" i="23"/>
  <c r="AN112" i="23"/>
  <c r="AL112" i="23"/>
  <c r="AK112" i="23"/>
  <c r="AJ112" i="23"/>
  <c r="AI112" i="23"/>
  <c r="AH112" i="23"/>
  <c r="AG112" i="23"/>
  <c r="AF112" i="23"/>
  <c r="AE112" i="23"/>
  <c r="AD112" i="23"/>
  <c r="AC112" i="23"/>
  <c r="AB112" i="23"/>
  <c r="AA112" i="23"/>
  <c r="Z112" i="23"/>
  <c r="Y112" i="23"/>
  <c r="X112" i="23"/>
  <c r="W112" i="23"/>
  <c r="V112" i="23"/>
  <c r="U112" i="23"/>
  <c r="T112" i="23"/>
  <c r="S112" i="23"/>
  <c r="R112" i="23"/>
  <c r="Q112" i="23"/>
  <c r="O112" i="23"/>
  <c r="N112" i="23"/>
  <c r="L112" i="23"/>
  <c r="K112" i="23"/>
  <c r="J112" i="23"/>
  <c r="D112" i="23"/>
  <c r="DV111" i="23"/>
  <c r="DU111" i="23"/>
  <c r="DT111" i="23"/>
  <c r="DS111" i="23"/>
  <c r="DR111" i="23"/>
  <c r="DQ111" i="23"/>
  <c r="DP111" i="23"/>
  <c r="DO111" i="23"/>
  <c r="DN111" i="23"/>
  <c r="DM111" i="23"/>
  <c r="DL111" i="23"/>
  <c r="DK111" i="23"/>
  <c r="DJ111" i="23"/>
  <c r="DI111" i="23"/>
  <c r="DH111" i="23"/>
  <c r="DG111" i="23"/>
  <c r="DF111" i="23"/>
  <c r="DE111" i="23"/>
  <c r="DD111" i="23"/>
  <c r="DC111" i="23"/>
  <c r="DB111" i="23"/>
  <c r="DA111" i="23"/>
  <c r="CZ111" i="23"/>
  <c r="CY111" i="23"/>
  <c r="CX111" i="23"/>
  <c r="CW111" i="23"/>
  <c r="CV111" i="23"/>
  <c r="CU111" i="23"/>
  <c r="CT111" i="23"/>
  <c r="CS111" i="23"/>
  <c r="CR111" i="23"/>
  <c r="CQ111" i="23"/>
  <c r="CP111" i="23"/>
  <c r="CO111" i="23"/>
  <c r="CN111" i="23"/>
  <c r="CM111" i="23"/>
  <c r="CL111" i="23"/>
  <c r="CK111" i="23"/>
  <c r="CJ111" i="23"/>
  <c r="CI111" i="23"/>
  <c r="CH111" i="23"/>
  <c r="CG111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L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AZ111" i="23"/>
  <c r="AY111" i="23"/>
  <c r="AX111" i="23"/>
  <c r="AW111" i="23"/>
  <c r="AV111" i="23"/>
  <c r="AU111" i="23"/>
  <c r="AT111" i="23"/>
  <c r="AS111" i="23"/>
  <c r="AR111" i="23"/>
  <c r="AQ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X111" i="23"/>
  <c r="W111" i="23"/>
  <c r="V111" i="23"/>
  <c r="U111" i="23"/>
  <c r="T111" i="23"/>
  <c r="S111" i="23"/>
  <c r="R111" i="23"/>
  <c r="Q111" i="23"/>
  <c r="P111" i="23"/>
  <c r="O111" i="23"/>
  <c r="N111" i="23"/>
  <c r="L111" i="23"/>
  <c r="K111" i="23"/>
  <c r="J111" i="23"/>
  <c r="D111" i="23"/>
  <c r="DV110" i="23"/>
  <c r="DU110" i="23"/>
  <c r="DT110" i="23"/>
  <c r="DS110" i="23"/>
  <c r="AM110" i="23" s="1"/>
  <c r="DR110" i="23"/>
  <c r="DQ110" i="23"/>
  <c r="DP110" i="23"/>
  <c r="DO110" i="23"/>
  <c r="DN110" i="23"/>
  <c r="DM110" i="23"/>
  <c r="DL110" i="23"/>
  <c r="DK110" i="23"/>
  <c r="DJ110" i="23"/>
  <c r="DI110" i="23"/>
  <c r="DH110" i="23"/>
  <c r="DG110" i="23"/>
  <c r="DF110" i="23"/>
  <c r="DE110" i="23"/>
  <c r="DD110" i="23"/>
  <c r="DC110" i="23"/>
  <c r="DB110" i="23"/>
  <c r="DA110" i="23"/>
  <c r="CZ110" i="23"/>
  <c r="CY110" i="23"/>
  <c r="CX110" i="23"/>
  <c r="CW110" i="23"/>
  <c r="CV110" i="23"/>
  <c r="CU110" i="23"/>
  <c r="CT110" i="23"/>
  <c r="CS110" i="23"/>
  <c r="CR110" i="23"/>
  <c r="CQ110" i="23"/>
  <c r="CP110" i="23"/>
  <c r="CO110" i="23"/>
  <c r="CN110" i="23"/>
  <c r="CM110" i="23"/>
  <c r="CL110" i="23"/>
  <c r="CK110" i="23"/>
  <c r="CJ110" i="23"/>
  <c r="CI110" i="23"/>
  <c r="CH110" i="23"/>
  <c r="CG110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L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AZ110" i="23"/>
  <c r="AY110" i="23"/>
  <c r="AO110" i="23"/>
  <c r="AN110" i="23"/>
  <c r="V110" i="23"/>
  <c r="U110" i="23"/>
  <c r="T110" i="23"/>
  <c r="S110" i="23"/>
  <c r="N110" i="23"/>
  <c r="L110" i="23"/>
  <c r="K110" i="23"/>
  <c r="J110" i="23"/>
  <c r="D110" i="23"/>
  <c r="DV109" i="23"/>
  <c r="DU109" i="23"/>
  <c r="DT109" i="23"/>
  <c r="DS109" i="23"/>
  <c r="DR109" i="23"/>
  <c r="DQ109" i="23"/>
  <c r="DP109" i="23"/>
  <c r="DO109" i="23"/>
  <c r="DN109" i="23"/>
  <c r="DM109" i="23"/>
  <c r="DL109" i="23"/>
  <c r="DK109" i="23"/>
  <c r="DJ109" i="23"/>
  <c r="DI109" i="23"/>
  <c r="DH109" i="23"/>
  <c r="DG109" i="23"/>
  <c r="DF109" i="23"/>
  <c r="DE109" i="23"/>
  <c r="DD109" i="23"/>
  <c r="DC109" i="23"/>
  <c r="DB109" i="23"/>
  <c r="DA109" i="23"/>
  <c r="CZ109" i="23"/>
  <c r="CY109" i="23"/>
  <c r="CX109" i="23"/>
  <c r="CW109" i="23"/>
  <c r="CV109" i="23"/>
  <c r="CU109" i="23"/>
  <c r="CT109" i="23"/>
  <c r="CS109" i="23"/>
  <c r="CR109" i="23"/>
  <c r="CQ109" i="23"/>
  <c r="CP109" i="23"/>
  <c r="CO109" i="23"/>
  <c r="CN109" i="23"/>
  <c r="CM109" i="23"/>
  <c r="CL109" i="23"/>
  <c r="CK109" i="23"/>
  <c r="CJ109" i="23"/>
  <c r="CI109" i="23"/>
  <c r="CH109" i="23"/>
  <c r="CG109" i="23"/>
  <c r="CF109" i="23"/>
  <c r="CE109" i="23"/>
  <c r="CD109" i="23"/>
  <c r="CC109" i="23"/>
  <c r="CB109" i="23"/>
  <c r="CA109" i="23"/>
  <c r="BZ109" i="23"/>
  <c r="BY109" i="23"/>
  <c r="BX109" i="23"/>
  <c r="BW109" i="23"/>
  <c r="BV109" i="23"/>
  <c r="BU109" i="23"/>
  <c r="BT109" i="23"/>
  <c r="BS109" i="23"/>
  <c r="BR109" i="23"/>
  <c r="BQ109" i="23"/>
  <c r="BP109" i="23"/>
  <c r="BO109" i="23"/>
  <c r="BN109" i="23"/>
  <c r="BM109" i="23"/>
  <c r="BL109" i="23"/>
  <c r="BK109" i="23"/>
  <c r="BJ109" i="23"/>
  <c r="BI109" i="23"/>
  <c r="BH109" i="23"/>
  <c r="BG109" i="23"/>
  <c r="BF109" i="23"/>
  <c r="BE109" i="23"/>
  <c r="BD109" i="23"/>
  <c r="BC109" i="23"/>
  <c r="BB109" i="23"/>
  <c r="BA109" i="23"/>
  <c r="AZ109" i="23"/>
  <c r="AY109" i="23"/>
  <c r="AM109" i="23"/>
  <c r="V109" i="23"/>
  <c r="U109" i="23"/>
  <c r="T109" i="23"/>
  <c r="S109" i="23"/>
  <c r="N109" i="23"/>
  <c r="L109" i="23"/>
  <c r="K109" i="23"/>
  <c r="J109" i="23"/>
  <c r="D109" i="23"/>
  <c r="DV108" i="23"/>
  <c r="DU108" i="23"/>
  <c r="DT108" i="23"/>
  <c r="DS108" i="23"/>
  <c r="AM108" i="23" s="1"/>
  <c r="DR108" i="23"/>
  <c r="DQ108" i="23"/>
  <c r="DP108" i="23"/>
  <c r="DO108" i="23"/>
  <c r="DN108" i="23"/>
  <c r="DM108" i="23"/>
  <c r="DL108" i="23"/>
  <c r="DK108" i="23"/>
  <c r="DJ108" i="23"/>
  <c r="DI108" i="23"/>
  <c r="DH108" i="23"/>
  <c r="DG108" i="23"/>
  <c r="DF108" i="23"/>
  <c r="DE108" i="23"/>
  <c r="DD108" i="23"/>
  <c r="DC108" i="23"/>
  <c r="DB108" i="23"/>
  <c r="DA108" i="23"/>
  <c r="CZ108" i="23"/>
  <c r="CY108" i="23"/>
  <c r="CX108" i="23"/>
  <c r="CW108" i="23"/>
  <c r="CV108" i="23"/>
  <c r="CU108" i="23"/>
  <c r="CT108" i="23"/>
  <c r="CS108" i="23"/>
  <c r="CR108" i="23"/>
  <c r="CQ108" i="23"/>
  <c r="CP108" i="23"/>
  <c r="CO108" i="23"/>
  <c r="CN108" i="23"/>
  <c r="CM108" i="23"/>
  <c r="CL108" i="23"/>
  <c r="CK108" i="23"/>
  <c r="CJ108" i="23"/>
  <c r="CI108" i="23"/>
  <c r="CH108" i="23"/>
  <c r="CG108" i="23"/>
  <c r="CF108" i="23"/>
  <c r="CE108" i="23"/>
  <c r="CD108" i="23"/>
  <c r="CC108" i="23"/>
  <c r="CB108" i="23"/>
  <c r="CA108" i="23"/>
  <c r="BZ108" i="23"/>
  <c r="BY108" i="23"/>
  <c r="BX108" i="23"/>
  <c r="BW108" i="23"/>
  <c r="BV108" i="23"/>
  <c r="BU108" i="23"/>
  <c r="BT108" i="23"/>
  <c r="BS108" i="23"/>
  <c r="BR108" i="23"/>
  <c r="BQ108" i="23"/>
  <c r="BP108" i="23"/>
  <c r="BO108" i="23"/>
  <c r="BN108" i="23"/>
  <c r="BM108" i="23"/>
  <c r="BL108" i="23"/>
  <c r="BK108" i="23"/>
  <c r="BJ108" i="23"/>
  <c r="BI108" i="23"/>
  <c r="BH108" i="23"/>
  <c r="BG108" i="23"/>
  <c r="BF108" i="23"/>
  <c r="BE108" i="23"/>
  <c r="BD108" i="23"/>
  <c r="BC108" i="23"/>
  <c r="BB108" i="23"/>
  <c r="BA108" i="23"/>
  <c r="AZ108" i="23"/>
  <c r="AY108" i="23"/>
  <c r="AO108" i="23"/>
  <c r="AN108" i="23"/>
  <c r="V108" i="23"/>
  <c r="U108" i="23"/>
  <c r="T108" i="23"/>
  <c r="S108" i="23"/>
  <c r="N108" i="23"/>
  <c r="L108" i="23"/>
  <c r="K108" i="23"/>
  <c r="J108" i="23"/>
  <c r="D108" i="23"/>
  <c r="DV95" i="23"/>
  <c r="DU95" i="23"/>
  <c r="DT95" i="23"/>
  <c r="DS95" i="23"/>
  <c r="AM95" i="23" s="1"/>
  <c r="DR95" i="23"/>
  <c r="DQ95" i="23"/>
  <c r="DP95" i="23"/>
  <c r="DO95" i="23"/>
  <c r="DN95" i="23"/>
  <c r="DM95" i="23"/>
  <c r="DL95" i="23"/>
  <c r="DK95" i="23"/>
  <c r="DJ95" i="23"/>
  <c r="DI95" i="23"/>
  <c r="DH95" i="23"/>
  <c r="DG95" i="23"/>
  <c r="DF95" i="23"/>
  <c r="DE95" i="23"/>
  <c r="DD95" i="23"/>
  <c r="DC95" i="23"/>
  <c r="DB95" i="23"/>
  <c r="DA95" i="23"/>
  <c r="CZ95" i="23"/>
  <c r="CY95" i="23"/>
  <c r="CX95" i="23"/>
  <c r="CW95" i="23"/>
  <c r="CV95" i="23"/>
  <c r="CU95" i="23"/>
  <c r="CT95" i="23"/>
  <c r="CS95" i="23"/>
  <c r="CR95" i="23"/>
  <c r="CQ95" i="23"/>
  <c r="CP95" i="23"/>
  <c r="CO95" i="23"/>
  <c r="CN95" i="23"/>
  <c r="CM95" i="23"/>
  <c r="CL95" i="23"/>
  <c r="CK95" i="23"/>
  <c r="CJ95" i="23"/>
  <c r="CI95" i="23"/>
  <c r="CH95" i="23"/>
  <c r="CG95" i="23"/>
  <c r="CF95" i="23"/>
  <c r="CE95" i="23"/>
  <c r="CD95" i="23"/>
  <c r="CC95" i="23"/>
  <c r="CB95" i="23"/>
  <c r="CA95" i="23"/>
  <c r="BZ95" i="23"/>
  <c r="BY95" i="23"/>
  <c r="BX95" i="23"/>
  <c r="BW95" i="23"/>
  <c r="BV95" i="23"/>
  <c r="BU95" i="23"/>
  <c r="BT95" i="23"/>
  <c r="BS95" i="23"/>
  <c r="BR95" i="23"/>
  <c r="BQ95" i="23"/>
  <c r="BP95" i="23"/>
  <c r="BO95" i="23"/>
  <c r="BN95" i="23"/>
  <c r="BM95" i="23"/>
  <c r="BL95" i="23"/>
  <c r="BK95" i="23"/>
  <c r="BJ95" i="23"/>
  <c r="BI95" i="23"/>
  <c r="BH95" i="23"/>
  <c r="BG95" i="23"/>
  <c r="BF95" i="23"/>
  <c r="BE95" i="23"/>
  <c r="BD95" i="23"/>
  <c r="BC95" i="23"/>
  <c r="BB95" i="23"/>
  <c r="BA95" i="23"/>
  <c r="AZ95" i="23"/>
  <c r="AY95" i="23"/>
  <c r="AO95" i="23"/>
  <c r="AN95" i="23"/>
  <c r="V95" i="23"/>
  <c r="U95" i="23"/>
  <c r="T95" i="23"/>
  <c r="S95" i="23"/>
  <c r="N95" i="23"/>
  <c r="L95" i="23"/>
  <c r="K95" i="23"/>
  <c r="J95" i="23"/>
  <c r="D95" i="23"/>
  <c r="DV107" i="23"/>
  <c r="DU107" i="23"/>
  <c r="DT107" i="23"/>
  <c r="DS107" i="23"/>
  <c r="DR107" i="23"/>
  <c r="DQ107" i="23"/>
  <c r="DP107" i="23"/>
  <c r="DO107" i="23"/>
  <c r="DN107" i="23"/>
  <c r="DM107" i="23"/>
  <c r="DL107" i="23"/>
  <c r="DK107" i="23"/>
  <c r="DJ107" i="23"/>
  <c r="DI107" i="23"/>
  <c r="DH107" i="23"/>
  <c r="DG107" i="23"/>
  <c r="DF107" i="23"/>
  <c r="DE107" i="23"/>
  <c r="DD107" i="23"/>
  <c r="DC107" i="23"/>
  <c r="DB107" i="23"/>
  <c r="DA107" i="23"/>
  <c r="CZ107" i="23"/>
  <c r="CY107" i="23"/>
  <c r="CX107" i="23"/>
  <c r="CW107" i="23"/>
  <c r="CV107" i="23"/>
  <c r="CU107" i="23"/>
  <c r="CT107" i="23"/>
  <c r="CS107" i="23"/>
  <c r="CR107" i="23"/>
  <c r="CQ107" i="23"/>
  <c r="CP107" i="23"/>
  <c r="CO107" i="23"/>
  <c r="CN107" i="23"/>
  <c r="CM107" i="23"/>
  <c r="CL107" i="23"/>
  <c r="CK107" i="23"/>
  <c r="CJ107" i="23"/>
  <c r="CI107" i="23"/>
  <c r="CH107" i="23"/>
  <c r="CG107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L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AZ107" i="23"/>
  <c r="AY107" i="23"/>
  <c r="AX107" i="23"/>
  <c r="AW107" i="23"/>
  <c r="AV107" i="23"/>
  <c r="AU107" i="23"/>
  <c r="AT107" i="23"/>
  <c r="AS107" i="23"/>
  <c r="AR107" i="23"/>
  <c r="AQ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X107" i="23"/>
  <c r="W107" i="23"/>
  <c r="V107" i="23"/>
  <c r="U107" i="23"/>
  <c r="T107" i="23"/>
  <c r="S107" i="23"/>
  <c r="R107" i="23"/>
  <c r="Q107" i="23"/>
  <c r="P107" i="23"/>
  <c r="O107" i="23"/>
  <c r="N107" i="23"/>
  <c r="L107" i="23"/>
  <c r="K107" i="23"/>
  <c r="J107" i="23"/>
  <c r="D107" i="23"/>
  <c r="DV106" i="23"/>
  <c r="DU106" i="23"/>
  <c r="DT106" i="23"/>
  <c r="DS106" i="23"/>
  <c r="AM106" i="23" s="1"/>
  <c r="DR106" i="23"/>
  <c r="DQ106" i="23"/>
  <c r="DP106" i="23"/>
  <c r="DO106" i="23"/>
  <c r="DN106" i="23"/>
  <c r="DM106" i="23"/>
  <c r="DL106" i="23"/>
  <c r="DK106" i="23"/>
  <c r="DJ106" i="23"/>
  <c r="DI106" i="23"/>
  <c r="DH106" i="23"/>
  <c r="DG106" i="23"/>
  <c r="DF106" i="23"/>
  <c r="DE106" i="23"/>
  <c r="DD106" i="23"/>
  <c r="DC106" i="23"/>
  <c r="DB106" i="23"/>
  <c r="DA106" i="23"/>
  <c r="CZ106" i="23"/>
  <c r="CY106" i="23"/>
  <c r="CX106" i="23"/>
  <c r="CW106" i="23"/>
  <c r="CV106" i="23"/>
  <c r="CU106" i="23"/>
  <c r="CT106" i="23"/>
  <c r="CS106" i="23"/>
  <c r="CR106" i="23"/>
  <c r="CQ106" i="23"/>
  <c r="CP106" i="23"/>
  <c r="CO106" i="23"/>
  <c r="CN106" i="23"/>
  <c r="CM106" i="23"/>
  <c r="CL106" i="23"/>
  <c r="CK106" i="23"/>
  <c r="CJ106" i="23"/>
  <c r="CI106" i="23"/>
  <c r="CH106" i="23"/>
  <c r="CG106" i="23"/>
  <c r="CF106" i="23"/>
  <c r="CE106" i="23"/>
  <c r="CD106" i="23"/>
  <c r="CC106" i="23"/>
  <c r="CB106" i="23"/>
  <c r="CA106" i="23"/>
  <c r="BZ106" i="23"/>
  <c r="BY106" i="23"/>
  <c r="BX106" i="23"/>
  <c r="BW106" i="23"/>
  <c r="BV106" i="23"/>
  <c r="BU106" i="23"/>
  <c r="BT106" i="23"/>
  <c r="BS106" i="23"/>
  <c r="BR106" i="23"/>
  <c r="BQ106" i="23"/>
  <c r="BP106" i="23"/>
  <c r="BO106" i="23"/>
  <c r="BN106" i="23"/>
  <c r="BM106" i="23"/>
  <c r="BL106" i="23"/>
  <c r="BK106" i="23"/>
  <c r="BJ106" i="23"/>
  <c r="BI106" i="23"/>
  <c r="BH106" i="23"/>
  <c r="BG106" i="23"/>
  <c r="BF106" i="23"/>
  <c r="BE106" i="23"/>
  <c r="BD106" i="23"/>
  <c r="BC106" i="23"/>
  <c r="BB106" i="23"/>
  <c r="BA106" i="23"/>
  <c r="AZ106" i="23"/>
  <c r="AY106" i="23"/>
  <c r="V106" i="23"/>
  <c r="U106" i="23"/>
  <c r="T106" i="23"/>
  <c r="S106" i="23"/>
  <c r="N106" i="23"/>
  <c r="L106" i="23"/>
  <c r="K106" i="23"/>
  <c r="J106" i="23"/>
  <c r="D106" i="23"/>
  <c r="DV105" i="23"/>
  <c r="DU105" i="23"/>
  <c r="DT105" i="23"/>
  <c r="DS105" i="23"/>
  <c r="DR105" i="23"/>
  <c r="DQ105" i="23"/>
  <c r="DP105" i="23"/>
  <c r="DO105" i="23"/>
  <c r="DN105" i="23"/>
  <c r="DM105" i="23"/>
  <c r="DL105" i="23"/>
  <c r="DK105" i="23"/>
  <c r="DJ105" i="23"/>
  <c r="DI105" i="23"/>
  <c r="DH105" i="23"/>
  <c r="DG105" i="23"/>
  <c r="DF105" i="23"/>
  <c r="DE105" i="23"/>
  <c r="DD105" i="23"/>
  <c r="AM105" i="23" s="1"/>
  <c r="DC105" i="23"/>
  <c r="DB105" i="23"/>
  <c r="DA105" i="23"/>
  <c r="CZ105" i="23"/>
  <c r="CY105" i="23"/>
  <c r="CX105" i="23"/>
  <c r="CW105" i="23"/>
  <c r="CV105" i="23"/>
  <c r="CU105" i="23"/>
  <c r="CT105" i="23"/>
  <c r="CS105" i="23"/>
  <c r="CR105" i="23"/>
  <c r="CQ105" i="23"/>
  <c r="CP105" i="23"/>
  <c r="CO105" i="23"/>
  <c r="CN105" i="23"/>
  <c r="CM105" i="23"/>
  <c r="CL105" i="23"/>
  <c r="CK105" i="23"/>
  <c r="CJ105" i="23"/>
  <c r="CI105" i="23"/>
  <c r="CH105" i="23"/>
  <c r="CG105" i="23"/>
  <c r="CF105" i="23"/>
  <c r="CE105" i="23"/>
  <c r="CD105" i="23"/>
  <c r="CC105" i="23"/>
  <c r="CB105" i="23"/>
  <c r="CA105" i="23"/>
  <c r="BZ105" i="23"/>
  <c r="BY105" i="23"/>
  <c r="BX105" i="23"/>
  <c r="BW105" i="23"/>
  <c r="BV105" i="23"/>
  <c r="BU105" i="23"/>
  <c r="BT105" i="23"/>
  <c r="BS105" i="23"/>
  <c r="BR105" i="23"/>
  <c r="BQ105" i="23"/>
  <c r="BP105" i="23"/>
  <c r="BO105" i="23"/>
  <c r="BN105" i="23"/>
  <c r="BM105" i="23"/>
  <c r="BL105" i="23"/>
  <c r="BK105" i="23"/>
  <c r="BJ105" i="23"/>
  <c r="BI105" i="23"/>
  <c r="BH105" i="23"/>
  <c r="BG105" i="23"/>
  <c r="BF105" i="23"/>
  <c r="BE105" i="23"/>
  <c r="BD105" i="23"/>
  <c r="BC105" i="23"/>
  <c r="BB105" i="23"/>
  <c r="BA105" i="23"/>
  <c r="AZ105" i="23"/>
  <c r="AY105" i="23"/>
  <c r="AO105" i="23"/>
  <c r="AN105" i="23"/>
  <c r="V105" i="23"/>
  <c r="U105" i="23"/>
  <c r="T105" i="23"/>
  <c r="S105" i="23"/>
  <c r="N105" i="23"/>
  <c r="L105" i="23"/>
  <c r="K105" i="23"/>
  <c r="J105" i="23"/>
  <c r="D105" i="23"/>
  <c r="DV104" i="23"/>
  <c r="DU104" i="23"/>
  <c r="DT104" i="23"/>
  <c r="DS104" i="23"/>
  <c r="AM104" i="23" s="1"/>
  <c r="DR104" i="23"/>
  <c r="DQ104" i="23"/>
  <c r="DP104" i="23"/>
  <c r="DO104" i="23"/>
  <c r="DN104" i="23"/>
  <c r="DM104" i="23"/>
  <c r="DL104" i="23"/>
  <c r="DK104" i="23"/>
  <c r="DJ104" i="23"/>
  <c r="DI104" i="23"/>
  <c r="DH104" i="23"/>
  <c r="DG104" i="23"/>
  <c r="DF104" i="23"/>
  <c r="DE104" i="23"/>
  <c r="DD104" i="23"/>
  <c r="DC104" i="23"/>
  <c r="DB104" i="23"/>
  <c r="DA104" i="23"/>
  <c r="CZ104" i="23"/>
  <c r="CY104" i="23"/>
  <c r="CX104" i="23"/>
  <c r="CW104" i="23"/>
  <c r="CV104" i="23"/>
  <c r="CU104" i="23"/>
  <c r="CT104" i="23"/>
  <c r="CS104" i="23"/>
  <c r="CR104" i="23"/>
  <c r="CQ104" i="23"/>
  <c r="CP104" i="23"/>
  <c r="CO104" i="23"/>
  <c r="CN104" i="23"/>
  <c r="CM104" i="23"/>
  <c r="CL104" i="23"/>
  <c r="CK104" i="23"/>
  <c r="CJ104" i="23"/>
  <c r="CI104" i="23"/>
  <c r="CH104" i="23"/>
  <c r="CG104" i="23"/>
  <c r="CF104" i="23"/>
  <c r="CE104" i="23"/>
  <c r="CD104" i="23"/>
  <c r="CC104" i="23"/>
  <c r="CB104" i="23"/>
  <c r="CA104" i="23"/>
  <c r="BZ104" i="23"/>
  <c r="BY104" i="23"/>
  <c r="BX104" i="23"/>
  <c r="BW104" i="23"/>
  <c r="BV104" i="23"/>
  <c r="BU104" i="23"/>
  <c r="BT104" i="23"/>
  <c r="BS104" i="23"/>
  <c r="BR104" i="23"/>
  <c r="BQ104" i="23"/>
  <c r="BP104" i="23"/>
  <c r="BO104" i="23"/>
  <c r="BN104" i="23"/>
  <c r="BM104" i="23"/>
  <c r="BL104" i="23"/>
  <c r="BK104" i="23"/>
  <c r="BJ104" i="23"/>
  <c r="BI104" i="23"/>
  <c r="BH104" i="23"/>
  <c r="BG104" i="23"/>
  <c r="BF104" i="23"/>
  <c r="BE104" i="23"/>
  <c r="BD104" i="23"/>
  <c r="BC104" i="23"/>
  <c r="BB104" i="23"/>
  <c r="BA104" i="23"/>
  <c r="AZ104" i="23"/>
  <c r="AY104" i="23"/>
  <c r="AK104" i="23"/>
  <c r="AJ104" i="23"/>
  <c r="V104" i="23"/>
  <c r="U104" i="23"/>
  <c r="T104" i="23"/>
  <c r="S104" i="23"/>
  <c r="R104" i="23"/>
  <c r="N104" i="23"/>
  <c r="L104" i="23"/>
  <c r="K104" i="23"/>
  <c r="J104" i="23"/>
  <c r="D104" i="23"/>
  <c r="DV103" i="23"/>
  <c r="DU103" i="23"/>
  <c r="DT103" i="23"/>
  <c r="DS103" i="23"/>
  <c r="AM103" i="23" s="1"/>
  <c r="DR103" i="23"/>
  <c r="DQ103" i="23"/>
  <c r="DP103" i="23"/>
  <c r="DO103" i="23"/>
  <c r="DN103" i="23"/>
  <c r="DM103" i="23"/>
  <c r="DL103" i="23"/>
  <c r="DK103" i="23"/>
  <c r="DJ103" i="23"/>
  <c r="DI103" i="23"/>
  <c r="DH103" i="23"/>
  <c r="DG103" i="23"/>
  <c r="DF103" i="23"/>
  <c r="DE103" i="23"/>
  <c r="DD103" i="23"/>
  <c r="DC103" i="23"/>
  <c r="DB103" i="23"/>
  <c r="DA103" i="23"/>
  <c r="CZ103" i="23"/>
  <c r="CY103" i="23"/>
  <c r="CX103" i="23"/>
  <c r="CW103" i="23"/>
  <c r="CV103" i="23"/>
  <c r="CU103" i="23"/>
  <c r="CT103" i="23"/>
  <c r="CS103" i="23"/>
  <c r="CR103" i="23"/>
  <c r="CQ103" i="23"/>
  <c r="CP103" i="23"/>
  <c r="CO103" i="23"/>
  <c r="CN103" i="23"/>
  <c r="CM103" i="23"/>
  <c r="CL103" i="23"/>
  <c r="CK103" i="23"/>
  <c r="CJ103" i="23"/>
  <c r="CI103" i="23"/>
  <c r="CH103" i="23"/>
  <c r="CG103" i="23"/>
  <c r="CF103" i="23"/>
  <c r="CE103" i="23"/>
  <c r="CD103" i="23"/>
  <c r="CC103" i="23"/>
  <c r="CB103" i="23"/>
  <c r="CA103" i="23"/>
  <c r="BZ103" i="23"/>
  <c r="BY103" i="23"/>
  <c r="BX103" i="23"/>
  <c r="BW103" i="23"/>
  <c r="BV103" i="23"/>
  <c r="BU103" i="23"/>
  <c r="BT103" i="23"/>
  <c r="BS103" i="23"/>
  <c r="BR103" i="23"/>
  <c r="BQ103" i="23"/>
  <c r="BP103" i="23"/>
  <c r="BO103" i="23"/>
  <c r="BN103" i="23"/>
  <c r="BM103" i="23"/>
  <c r="BL103" i="23"/>
  <c r="BK103" i="23"/>
  <c r="BJ103" i="23"/>
  <c r="BI103" i="23"/>
  <c r="BH103" i="23"/>
  <c r="BG103" i="23"/>
  <c r="BF103" i="23"/>
  <c r="BE103" i="23"/>
  <c r="BD103" i="23"/>
  <c r="BC103" i="23"/>
  <c r="BB103" i="23"/>
  <c r="BA103" i="23"/>
  <c r="AZ103" i="23"/>
  <c r="AY103" i="23"/>
  <c r="V103" i="23"/>
  <c r="U103" i="23"/>
  <c r="T103" i="23"/>
  <c r="S103" i="23"/>
  <c r="N103" i="23"/>
  <c r="L103" i="23"/>
  <c r="K103" i="23"/>
  <c r="J103" i="23"/>
  <c r="D103" i="23"/>
  <c r="DV102" i="23"/>
  <c r="DU102" i="23"/>
  <c r="DT102" i="23"/>
  <c r="DS102" i="23"/>
  <c r="AM102" i="23" s="1"/>
  <c r="DR102" i="23"/>
  <c r="DQ102" i="23"/>
  <c r="DP102" i="23"/>
  <c r="DO102" i="23"/>
  <c r="DN102" i="23"/>
  <c r="DM102" i="23"/>
  <c r="DL102" i="23"/>
  <c r="DK102" i="23"/>
  <c r="DJ102" i="23"/>
  <c r="DI102" i="23"/>
  <c r="DH102" i="23"/>
  <c r="DG102" i="23"/>
  <c r="DF102" i="23"/>
  <c r="DE102" i="23"/>
  <c r="DD102" i="23"/>
  <c r="DC102" i="23"/>
  <c r="DB102" i="23"/>
  <c r="DA102" i="23"/>
  <c r="CZ102" i="23"/>
  <c r="CY102" i="23"/>
  <c r="CX102" i="23"/>
  <c r="CW102" i="23"/>
  <c r="CV102" i="23"/>
  <c r="CU102" i="23"/>
  <c r="CT102" i="23"/>
  <c r="CS102" i="23"/>
  <c r="CR102" i="23"/>
  <c r="CQ102" i="23"/>
  <c r="CP102" i="23"/>
  <c r="CO102" i="23"/>
  <c r="CN102" i="23"/>
  <c r="CM102" i="23"/>
  <c r="CL102" i="23"/>
  <c r="CK102" i="23"/>
  <c r="CJ102" i="23"/>
  <c r="CI102" i="23"/>
  <c r="CH102" i="23"/>
  <c r="CG102" i="23"/>
  <c r="CF102" i="23"/>
  <c r="CE102" i="23"/>
  <c r="CD102" i="23"/>
  <c r="CC102" i="23"/>
  <c r="CB102" i="23"/>
  <c r="CA102" i="23"/>
  <c r="BZ102" i="23"/>
  <c r="BY102" i="23"/>
  <c r="BX102" i="23"/>
  <c r="BW102" i="23"/>
  <c r="BV102" i="23"/>
  <c r="BU102" i="23"/>
  <c r="BT102" i="23"/>
  <c r="BS102" i="23"/>
  <c r="BR102" i="23"/>
  <c r="BQ102" i="23"/>
  <c r="BP102" i="23"/>
  <c r="BO102" i="23"/>
  <c r="BN102" i="23"/>
  <c r="BM102" i="23"/>
  <c r="BL102" i="23"/>
  <c r="BK102" i="23"/>
  <c r="BJ102" i="23"/>
  <c r="BI102" i="23"/>
  <c r="BH102" i="23"/>
  <c r="BG102" i="23"/>
  <c r="BF102" i="23"/>
  <c r="BE102" i="23"/>
  <c r="BD102" i="23"/>
  <c r="BC102" i="23"/>
  <c r="BB102" i="23"/>
  <c r="BA102" i="23"/>
  <c r="AZ102" i="23"/>
  <c r="AY102" i="23"/>
  <c r="AO102" i="23"/>
  <c r="AN102" i="23"/>
  <c r="V102" i="23"/>
  <c r="U102" i="23"/>
  <c r="T102" i="23"/>
  <c r="S102" i="23"/>
  <c r="N102" i="23"/>
  <c r="L102" i="23"/>
  <c r="K102" i="23"/>
  <c r="J102" i="23"/>
  <c r="D102" i="23"/>
  <c r="DV101" i="23"/>
  <c r="DU101" i="23"/>
  <c r="DT101" i="23"/>
  <c r="DS101" i="23"/>
  <c r="AM101" i="23" s="1"/>
  <c r="DR101" i="23"/>
  <c r="DQ101" i="23"/>
  <c r="DP101" i="23"/>
  <c r="DO101" i="23"/>
  <c r="DN101" i="23"/>
  <c r="DM101" i="23"/>
  <c r="DL101" i="23"/>
  <c r="DK101" i="23"/>
  <c r="DJ101" i="23"/>
  <c r="DI101" i="23"/>
  <c r="DH101" i="23"/>
  <c r="DG101" i="23"/>
  <c r="DF101" i="23"/>
  <c r="DE101" i="23"/>
  <c r="DD101" i="23"/>
  <c r="DC101" i="23"/>
  <c r="DB101" i="23"/>
  <c r="DA101" i="23"/>
  <c r="CZ101" i="23"/>
  <c r="CY101" i="23"/>
  <c r="CX101" i="23"/>
  <c r="CW101" i="23"/>
  <c r="CV101" i="23"/>
  <c r="CU101" i="23"/>
  <c r="CT101" i="23"/>
  <c r="CS101" i="23"/>
  <c r="CR101" i="23"/>
  <c r="CQ101" i="23"/>
  <c r="CP101" i="23"/>
  <c r="CO101" i="23"/>
  <c r="CN101" i="23"/>
  <c r="CM101" i="23"/>
  <c r="CL101" i="23"/>
  <c r="CK101" i="23"/>
  <c r="CJ101" i="23"/>
  <c r="CI101" i="23"/>
  <c r="CH101" i="23"/>
  <c r="CG101" i="23"/>
  <c r="CF101" i="23"/>
  <c r="CE101" i="23"/>
  <c r="CD101" i="23"/>
  <c r="CC101" i="23"/>
  <c r="CB101" i="23"/>
  <c r="CA101" i="23"/>
  <c r="BZ101" i="23"/>
  <c r="BY101" i="23"/>
  <c r="BX101" i="23"/>
  <c r="BW101" i="23"/>
  <c r="BV101" i="23"/>
  <c r="BU101" i="23"/>
  <c r="BT101" i="23"/>
  <c r="BS101" i="23"/>
  <c r="BR101" i="23"/>
  <c r="BQ101" i="23"/>
  <c r="BP101" i="23"/>
  <c r="BO101" i="23"/>
  <c r="BN101" i="23"/>
  <c r="BM101" i="23"/>
  <c r="BL101" i="23"/>
  <c r="BK101" i="23"/>
  <c r="BJ101" i="23"/>
  <c r="BI101" i="23"/>
  <c r="BH101" i="23"/>
  <c r="BG101" i="23"/>
  <c r="BF101" i="23"/>
  <c r="BE101" i="23"/>
  <c r="BD101" i="23"/>
  <c r="BC101" i="23"/>
  <c r="BB101" i="23"/>
  <c r="BA101" i="23"/>
  <c r="AZ101" i="23"/>
  <c r="AY101" i="23"/>
  <c r="AO101" i="23"/>
  <c r="AK101" i="23"/>
  <c r="AJ101" i="23"/>
  <c r="AF101" i="23"/>
  <c r="V101" i="23"/>
  <c r="U101" i="23"/>
  <c r="T101" i="23"/>
  <c r="S101" i="23"/>
  <c r="R101" i="23"/>
  <c r="N101" i="23"/>
  <c r="L101" i="23"/>
  <c r="K101" i="23"/>
  <c r="J101" i="23"/>
  <c r="D101" i="23"/>
  <c r="DV99" i="23"/>
  <c r="DU99" i="23"/>
  <c r="DT99" i="23"/>
  <c r="DS99" i="23"/>
  <c r="AM99" i="23" s="1"/>
  <c r="DR99" i="23"/>
  <c r="DQ99" i="23"/>
  <c r="DP99" i="23"/>
  <c r="DO99" i="23"/>
  <c r="DN99" i="23"/>
  <c r="DM99" i="23"/>
  <c r="DL99" i="23"/>
  <c r="DK99" i="23"/>
  <c r="DJ99" i="23"/>
  <c r="DI99" i="23"/>
  <c r="DH99" i="23"/>
  <c r="DG99" i="23"/>
  <c r="DF99" i="23"/>
  <c r="DE99" i="23"/>
  <c r="DD99" i="23"/>
  <c r="DC99" i="23"/>
  <c r="DB99" i="23"/>
  <c r="DA99" i="23"/>
  <c r="CZ99" i="23"/>
  <c r="CY99" i="23"/>
  <c r="CX99" i="23"/>
  <c r="CW99" i="23"/>
  <c r="CV99" i="23"/>
  <c r="CU99" i="23"/>
  <c r="CT99" i="23"/>
  <c r="CS99" i="23"/>
  <c r="CR99" i="23"/>
  <c r="CQ99" i="23"/>
  <c r="CP99" i="23"/>
  <c r="CO99" i="23"/>
  <c r="CN99" i="23"/>
  <c r="CM99" i="23"/>
  <c r="CL99" i="23"/>
  <c r="CK99" i="23"/>
  <c r="CJ99" i="23"/>
  <c r="CI99" i="23"/>
  <c r="CH99" i="23"/>
  <c r="CG99" i="23"/>
  <c r="CF99" i="23"/>
  <c r="CE99" i="23"/>
  <c r="CD99" i="23"/>
  <c r="CC99" i="23"/>
  <c r="CB99" i="23"/>
  <c r="CA99" i="23"/>
  <c r="BZ99" i="23"/>
  <c r="BY99" i="23"/>
  <c r="BX99" i="23"/>
  <c r="BW99" i="23"/>
  <c r="BV99" i="23"/>
  <c r="BU99" i="23"/>
  <c r="BT99" i="23"/>
  <c r="BS99" i="23"/>
  <c r="BR99" i="23"/>
  <c r="BQ99" i="23"/>
  <c r="BP99" i="23"/>
  <c r="BO99" i="23"/>
  <c r="BN99" i="23"/>
  <c r="BM99" i="23"/>
  <c r="BL99" i="23"/>
  <c r="BK99" i="23"/>
  <c r="BJ99" i="23"/>
  <c r="BI99" i="23"/>
  <c r="BH99" i="23"/>
  <c r="BG99" i="23"/>
  <c r="BF99" i="23"/>
  <c r="BE99" i="23"/>
  <c r="BD99" i="23"/>
  <c r="BC99" i="23"/>
  <c r="BB99" i="23"/>
  <c r="BA99" i="23"/>
  <c r="AZ99" i="23"/>
  <c r="AY99" i="23"/>
  <c r="AO99" i="23"/>
  <c r="AN99" i="23"/>
  <c r="V99" i="23"/>
  <c r="U99" i="23"/>
  <c r="T99" i="23"/>
  <c r="S99" i="23"/>
  <c r="N99" i="23"/>
  <c r="L99" i="23"/>
  <c r="K99" i="23"/>
  <c r="J99" i="23"/>
  <c r="D99" i="23"/>
  <c r="DV98" i="23"/>
  <c r="DU98" i="23"/>
  <c r="DT98" i="23"/>
  <c r="DS98" i="23"/>
  <c r="AM98" i="23" s="1"/>
  <c r="DR98" i="23"/>
  <c r="DQ98" i="23"/>
  <c r="DP98" i="23"/>
  <c r="DO98" i="23"/>
  <c r="DN98" i="23"/>
  <c r="DM98" i="23"/>
  <c r="DL98" i="23"/>
  <c r="DK98" i="23"/>
  <c r="DJ98" i="23"/>
  <c r="DI98" i="23"/>
  <c r="DH98" i="23"/>
  <c r="DG98" i="23"/>
  <c r="DF98" i="23"/>
  <c r="DE98" i="23"/>
  <c r="DD98" i="23"/>
  <c r="DC98" i="23"/>
  <c r="DB98" i="23"/>
  <c r="DA98" i="23"/>
  <c r="CZ98" i="23"/>
  <c r="CY98" i="23"/>
  <c r="CX98" i="23"/>
  <c r="CW98" i="23"/>
  <c r="CV98" i="23"/>
  <c r="CU98" i="23"/>
  <c r="CT98" i="23"/>
  <c r="CS98" i="23"/>
  <c r="CR98" i="23"/>
  <c r="CQ98" i="23"/>
  <c r="CP98" i="23"/>
  <c r="CO98" i="23"/>
  <c r="CN98" i="23"/>
  <c r="CM98" i="23"/>
  <c r="CL98" i="23"/>
  <c r="CK98" i="23"/>
  <c r="CJ98" i="23"/>
  <c r="CI98" i="23"/>
  <c r="CH98" i="23"/>
  <c r="CG98" i="23"/>
  <c r="CF98" i="23"/>
  <c r="CE98" i="23"/>
  <c r="CD98" i="23"/>
  <c r="CC98" i="23"/>
  <c r="CB98" i="23"/>
  <c r="CA98" i="23"/>
  <c r="BZ98" i="23"/>
  <c r="BY98" i="23"/>
  <c r="BX98" i="23"/>
  <c r="BW98" i="23"/>
  <c r="BV98" i="23"/>
  <c r="BU98" i="23"/>
  <c r="BT98" i="23"/>
  <c r="BS98" i="23"/>
  <c r="BR98" i="23"/>
  <c r="BQ98" i="23"/>
  <c r="BP98" i="23"/>
  <c r="BO98" i="23"/>
  <c r="BN98" i="23"/>
  <c r="BM98" i="23"/>
  <c r="BL98" i="23"/>
  <c r="BK98" i="23"/>
  <c r="BJ98" i="23"/>
  <c r="BI98" i="23"/>
  <c r="BH98" i="23"/>
  <c r="BG98" i="23"/>
  <c r="BF98" i="23"/>
  <c r="BE98" i="23"/>
  <c r="BD98" i="23"/>
  <c r="BC98" i="23"/>
  <c r="BB98" i="23"/>
  <c r="BA98" i="23"/>
  <c r="AZ98" i="23"/>
  <c r="AY98" i="23"/>
  <c r="AO98" i="23"/>
  <c r="AN98" i="23"/>
  <c r="V98" i="23"/>
  <c r="U98" i="23"/>
  <c r="T98" i="23"/>
  <c r="S98" i="23"/>
  <c r="N98" i="23"/>
  <c r="L98" i="23"/>
  <c r="K98" i="23"/>
  <c r="J98" i="23"/>
  <c r="D98" i="23"/>
  <c r="DV97" i="23"/>
  <c r="DU97" i="23"/>
  <c r="DT97" i="23"/>
  <c r="DS97" i="23"/>
  <c r="AM97" i="23" s="1"/>
  <c r="DR97" i="23"/>
  <c r="DQ97" i="23"/>
  <c r="DP97" i="23"/>
  <c r="DO97" i="23"/>
  <c r="DN97" i="23"/>
  <c r="DM97" i="23"/>
  <c r="DL97" i="23"/>
  <c r="DK97" i="23"/>
  <c r="DJ97" i="23"/>
  <c r="DI97" i="23"/>
  <c r="DH97" i="23"/>
  <c r="DG97" i="23"/>
  <c r="DF97" i="23"/>
  <c r="DE97" i="23"/>
  <c r="DD97" i="23"/>
  <c r="DC97" i="23"/>
  <c r="DB97" i="23"/>
  <c r="DA97" i="23"/>
  <c r="CZ97" i="23"/>
  <c r="CY97" i="23"/>
  <c r="CX97" i="23"/>
  <c r="CW97" i="23"/>
  <c r="CV97" i="23"/>
  <c r="CU97" i="23"/>
  <c r="CT97" i="23"/>
  <c r="CS97" i="23"/>
  <c r="CR97" i="23"/>
  <c r="CQ97" i="23"/>
  <c r="CP97" i="23"/>
  <c r="CO97" i="23"/>
  <c r="CN97" i="23"/>
  <c r="CM97" i="23"/>
  <c r="CL97" i="23"/>
  <c r="CK97" i="23"/>
  <c r="CJ97" i="23"/>
  <c r="CI97" i="23"/>
  <c r="CH97" i="23"/>
  <c r="CG97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BA97" i="23"/>
  <c r="AZ97" i="23"/>
  <c r="AY97" i="23"/>
  <c r="AK97" i="23"/>
  <c r="AJ97" i="23"/>
  <c r="V97" i="23"/>
  <c r="U97" i="23"/>
  <c r="T97" i="23"/>
  <c r="S97" i="23"/>
  <c r="R97" i="23"/>
  <c r="N97" i="23"/>
  <c r="L97" i="23"/>
  <c r="K97" i="23"/>
  <c r="J97" i="23"/>
  <c r="D97" i="23"/>
  <c r="DV96" i="23"/>
  <c r="DU96" i="23"/>
  <c r="DT96" i="23"/>
  <c r="DS96" i="23"/>
  <c r="AM96" i="23" s="1"/>
  <c r="DR96" i="23"/>
  <c r="DQ96" i="23"/>
  <c r="DP96" i="23"/>
  <c r="DO96" i="23"/>
  <c r="DN96" i="23"/>
  <c r="DM96" i="23"/>
  <c r="DL96" i="23"/>
  <c r="DK96" i="23"/>
  <c r="DJ96" i="23"/>
  <c r="DI96" i="23"/>
  <c r="DH96" i="23"/>
  <c r="DG96" i="23"/>
  <c r="DF96" i="23"/>
  <c r="DE96" i="23"/>
  <c r="DD96" i="23"/>
  <c r="DC96" i="23"/>
  <c r="DB96" i="23"/>
  <c r="DA96" i="23"/>
  <c r="CZ96" i="23"/>
  <c r="CY96" i="23"/>
  <c r="CX96" i="23"/>
  <c r="CW96" i="23"/>
  <c r="CV96" i="23"/>
  <c r="CU96" i="23"/>
  <c r="CT96" i="23"/>
  <c r="CS96" i="23"/>
  <c r="CR96" i="23"/>
  <c r="CQ96" i="23"/>
  <c r="CP96" i="23"/>
  <c r="CO96" i="23"/>
  <c r="CN96" i="23"/>
  <c r="CM96" i="23"/>
  <c r="CL96" i="23"/>
  <c r="CK96" i="23"/>
  <c r="CJ96" i="23"/>
  <c r="CI96" i="23"/>
  <c r="CH96" i="23"/>
  <c r="CG96" i="23"/>
  <c r="CF96" i="23"/>
  <c r="CE96" i="23"/>
  <c r="CD96" i="23"/>
  <c r="CC96" i="23"/>
  <c r="CB96" i="23"/>
  <c r="CA96" i="23"/>
  <c r="BZ96" i="23"/>
  <c r="BY96" i="23"/>
  <c r="BX96" i="23"/>
  <c r="BW96" i="23"/>
  <c r="BV96" i="23"/>
  <c r="BU96" i="23"/>
  <c r="BT96" i="23"/>
  <c r="BS96" i="23"/>
  <c r="BR96" i="23"/>
  <c r="BQ96" i="23"/>
  <c r="BP96" i="23"/>
  <c r="BO96" i="23"/>
  <c r="BN96" i="23"/>
  <c r="BM96" i="23"/>
  <c r="BL96" i="23"/>
  <c r="BK96" i="23"/>
  <c r="BJ96" i="23"/>
  <c r="BI96" i="23"/>
  <c r="BH96" i="23"/>
  <c r="BG96" i="23"/>
  <c r="BF96" i="23"/>
  <c r="BE96" i="23"/>
  <c r="BD96" i="23"/>
  <c r="BC96" i="23"/>
  <c r="BB96" i="23"/>
  <c r="BA96" i="23"/>
  <c r="AZ96" i="23"/>
  <c r="AY96" i="23"/>
  <c r="AK96" i="23"/>
  <c r="AJ96" i="23"/>
  <c r="V96" i="23"/>
  <c r="U96" i="23"/>
  <c r="T96" i="23"/>
  <c r="S96" i="23"/>
  <c r="R96" i="23"/>
  <c r="N96" i="23"/>
  <c r="L96" i="23"/>
  <c r="K96" i="23"/>
  <c r="J96" i="23"/>
  <c r="D96" i="23"/>
  <c r="DV94" i="23"/>
  <c r="DU94" i="23"/>
  <c r="DT94" i="23"/>
  <c r="DS94" i="23"/>
  <c r="AM94" i="23" s="1"/>
  <c r="DR94" i="23"/>
  <c r="DQ94" i="23"/>
  <c r="DP94" i="23"/>
  <c r="DO94" i="23"/>
  <c r="DN94" i="23"/>
  <c r="DM94" i="23"/>
  <c r="DL94" i="23"/>
  <c r="DK94" i="23"/>
  <c r="DJ94" i="23"/>
  <c r="DI94" i="23"/>
  <c r="DH94" i="23"/>
  <c r="DG94" i="23"/>
  <c r="DF94" i="23"/>
  <c r="DE94" i="23"/>
  <c r="DD94" i="23"/>
  <c r="DC94" i="23"/>
  <c r="DB94" i="23"/>
  <c r="DA94" i="23"/>
  <c r="CZ94" i="23"/>
  <c r="CY94" i="23"/>
  <c r="CX94" i="23"/>
  <c r="CW94" i="23"/>
  <c r="CV94" i="23"/>
  <c r="CU94" i="23"/>
  <c r="CT94" i="23"/>
  <c r="CS94" i="23"/>
  <c r="CR94" i="23"/>
  <c r="CQ94" i="23"/>
  <c r="CP94" i="23"/>
  <c r="CO94" i="23"/>
  <c r="CN94" i="23"/>
  <c r="CM94" i="23"/>
  <c r="CL94" i="23"/>
  <c r="CK94" i="23"/>
  <c r="CJ94" i="23"/>
  <c r="CI94" i="23"/>
  <c r="CH94" i="23"/>
  <c r="CG94" i="23"/>
  <c r="CF94" i="23"/>
  <c r="CE94" i="23"/>
  <c r="CD94" i="23"/>
  <c r="CC94" i="23"/>
  <c r="CB94" i="23"/>
  <c r="CA94" i="23"/>
  <c r="BZ94" i="23"/>
  <c r="BY94" i="23"/>
  <c r="BX94" i="23"/>
  <c r="BW94" i="23"/>
  <c r="BV94" i="23"/>
  <c r="BU94" i="23"/>
  <c r="BT94" i="23"/>
  <c r="BS94" i="23"/>
  <c r="BR94" i="23"/>
  <c r="BQ94" i="23"/>
  <c r="BP94" i="23"/>
  <c r="BO94" i="23"/>
  <c r="BN94" i="23"/>
  <c r="BM94" i="23"/>
  <c r="BL94" i="23"/>
  <c r="BK94" i="23"/>
  <c r="BJ94" i="23"/>
  <c r="BI94" i="23"/>
  <c r="BH94" i="23"/>
  <c r="BG94" i="23"/>
  <c r="BF94" i="23"/>
  <c r="BE94" i="23"/>
  <c r="BD94" i="23"/>
  <c r="BC94" i="23"/>
  <c r="BB94" i="23"/>
  <c r="BA94" i="23"/>
  <c r="AZ94" i="23"/>
  <c r="AY94" i="23"/>
  <c r="AO94" i="23"/>
  <c r="AN94" i="23"/>
  <c r="V94" i="23"/>
  <c r="U94" i="23"/>
  <c r="T94" i="23"/>
  <c r="S94" i="23"/>
  <c r="N94" i="23"/>
  <c r="L94" i="23"/>
  <c r="K94" i="23"/>
  <c r="J94" i="23"/>
  <c r="D94" i="23"/>
  <c r="DV139" i="23"/>
  <c r="DU139" i="23"/>
  <c r="DT139" i="23"/>
  <c r="DS139" i="23"/>
  <c r="AM139" i="23" s="1"/>
  <c r="DR139" i="23"/>
  <c r="DQ139" i="23"/>
  <c r="DP139" i="23"/>
  <c r="DO139" i="23"/>
  <c r="DN139" i="23"/>
  <c r="DM139" i="23"/>
  <c r="DL139" i="23"/>
  <c r="DK139" i="23"/>
  <c r="DJ139" i="23"/>
  <c r="DI139" i="23"/>
  <c r="DH139" i="23"/>
  <c r="DG139" i="23"/>
  <c r="DF139" i="23"/>
  <c r="DE139" i="23"/>
  <c r="DD139" i="23"/>
  <c r="DC139" i="23"/>
  <c r="DB139" i="23"/>
  <c r="DA139" i="23"/>
  <c r="CZ139" i="23"/>
  <c r="CY139" i="23"/>
  <c r="CX139" i="23"/>
  <c r="CW139" i="23"/>
  <c r="CV139" i="23"/>
  <c r="CU139" i="23"/>
  <c r="CT139" i="23"/>
  <c r="CS139" i="23"/>
  <c r="CR139" i="23"/>
  <c r="CQ139" i="23"/>
  <c r="CP139" i="23"/>
  <c r="CO139" i="23"/>
  <c r="CN139" i="23"/>
  <c r="CM139" i="23"/>
  <c r="CL139" i="23"/>
  <c r="CK139" i="23"/>
  <c r="CJ139" i="23"/>
  <c r="CI139" i="23"/>
  <c r="CH139" i="23"/>
  <c r="CG139" i="23"/>
  <c r="CF139" i="23"/>
  <c r="CE139" i="23"/>
  <c r="CD139" i="23"/>
  <c r="CC139" i="23"/>
  <c r="CB139" i="23"/>
  <c r="CA139" i="23"/>
  <c r="BZ139" i="23"/>
  <c r="BY139" i="23"/>
  <c r="BX139" i="23"/>
  <c r="BW139" i="23"/>
  <c r="BV139" i="23"/>
  <c r="BU139" i="23"/>
  <c r="BT139" i="23"/>
  <c r="BS139" i="23"/>
  <c r="BR139" i="23"/>
  <c r="BQ139" i="23"/>
  <c r="BP139" i="23"/>
  <c r="BO139" i="23"/>
  <c r="BN139" i="23"/>
  <c r="BM139" i="23"/>
  <c r="BL139" i="23"/>
  <c r="BK139" i="23"/>
  <c r="BJ139" i="23"/>
  <c r="BI139" i="23"/>
  <c r="BH139" i="23"/>
  <c r="BG139" i="23"/>
  <c r="BF139" i="23"/>
  <c r="BE139" i="23"/>
  <c r="BD139" i="23"/>
  <c r="BC139" i="23"/>
  <c r="BB139" i="23"/>
  <c r="BA139" i="23"/>
  <c r="AZ139" i="23"/>
  <c r="AY139" i="23"/>
  <c r="AO139" i="23"/>
  <c r="AN139" i="23"/>
  <c r="V139" i="23"/>
  <c r="U139" i="23"/>
  <c r="T139" i="23"/>
  <c r="S139" i="23"/>
  <c r="N139" i="23"/>
  <c r="L139" i="23"/>
  <c r="K139" i="23"/>
  <c r="J139" i="23"/>
  <c r="D139" i="23"/>
  <c r="DV122" i="23"/>
  <c r="DU122" i="23"/>
  <c r="DT122" i="23"/>
  <c r="DS122" i="23"/>
  <c r="AM122" i="23" s="1"/>
  <c r="DR122" i="23"/>
  <c r="DQ122" i="23"/>
  <c r="DP122" i="23"/>
  <c r="DO122" i="23"/>
  <c r="DN122" i="23"/>
  <c r="DM122" i="23"/>
  <c r="DL122" i="23"/>
  <c r="DK122" i="23"/>
  <c r="DJ122" i="23"/>
  <c r="DI122" i="23"/>
  <c r="DH122" i="23"/>
  <c r="DG122" i="23"/>
  <c r="DF122" i="23"/>
  <c r="DE122" i="23"/>
  <c r="DD122" i="23"/>
  <c r="DC122" i="23"/>
  <c r="DB122" i="23"/>
  <c r="DA122" i="23"/>
  <c r="CZ122" i="23"/>
  <c r="CY122" i="23"/>
  <c r="CX122" i="23"/>
  <c r="CW122" i="23"/>
  <c r="CV122" i="23"/>
  <c r="CU122" i="23"/>
  <c r="CT122" i="23"/>
  <c r="CS122" i="23"/>
  <c r="CR122" i="23"/>
  <c r="CQ122" i="23"/>
  <c r="CP122" i="23"/>
  <c r="CO122" i="23"/>
  <c r="CN122" i="23"/>
  <c r="CM122" i="23"/>
  <c r="CL122" i="23"/>
  <c r="CK122" i="23"/>
  <c r="CJ122" i="23"/>
  <c r="CI122" i="23"/>
  <c r="CH122" i="23"/>
  <c r="CG122" i="23"/>
  <c r="CF122" i="23"/>
  <c r="CE122" i="23"/>
  <c r="CD122" i="23"/>
  <c r="CC122" i="23"/>
  <c r="CB122" i="23"/>
  <c r="CA122" i="23"/>
  <c r="BZ122" i="23"/>
  <c r="BY122" i="23"/>
  <c r="BX122" i="23"/>
  <c r="BW122" i="23"/>
  <c r="BV122" i="23"/>
  <c r="BU122" i="23"/>
  <c r="BT122" i="23"/>
  <c r="BS122" i="23"/>
  <c r="BR122" i="23"/>
  <c r="BQ122" i="23"/>
  <c r="BP122" i="23"/>
  <c r="BO122" i="23"/>
  <c r="BN122" i="23"/>
  <c r="BM122" i="23"/>
  <c r="BL122" i="23"/>
  <c r="BK122" i="23"/>
  <c r="BJ122" i="23"/>
  <c r="BI122" i="23"/>
  <c r="BH122" i="23"/>
  <c r="BG122" i="23"/>
  <c r="BF122" i="23"/>
  <c r="BE122" i="23"/>
  <c r="BD122" i="23"/>
  <c r="BC122" i="23"/>
  <c r="BB122" i="23"/>
  <c r="BA122" i="23"/>
  <c r="AZ122" i="23"/>
  <c r="AY122" i="23"/>
  <c r="AO122" i="23"/>
  <c r="AN122" i="23"/>
  <c r="V122" i="23"/>
  <c r="U122" i="23"/>
  <c r="T122" i="23"/>
  <c r="S122" i="23"/>
  <c r="N122" i="23"/>
  <c r="L122" i="23"/>
  <c r="K122" i="23"/>
  <c r="J122" i="23"/>
  <c r="D122" i="23"/>
  <c r="DV92" i="23"/>
  <c r="DU92" i="23"/>
  <c r="DT92" i="23"/>
  <c r="DS92" i="23"/>
  <c r="AM92" i="23" s="1"/>
  <c r="DR92" i="23"/>
  <c r="DQ92" i="23"/>
  <c r="DP92" i="23"/>
  <c r="DO92" i="23"/>
  <c r="DN92" i="23"/>
  <c r="DM92" i="23"/>
  <c r="DL92" i="23"/>
  <c r="DK92" i="23"/>
  <c r="DJ92" i="23"/>
  <c r="DI92" i="23"/>
  <c r="DH92" i="23"/>
  <c r="DG92" i="23"/>
  <c r="DF92" i="23"/>
  <c r="DE92" i="23"/>
  <c r="DD92" i="23"/>
  <c r="DC92" i="23"/>
  <c r="DB92" i="23"/>
  <c r="DA92" i="23"/>
  <c r="CZ92" i="23"/>
  <c r="CY92" i="23"/>
  <c r="CX92" i="23"/>
  <c r="CW92" i="23"/>
  <c r="CV92" i="23"/>
  <c r="CU92" i="23"/>
  <c r="CT92" i="23"/>
  <c r="CS92" i="23"/>
  <c r="CR92" i="23"/>
  <c r="CQ92" i="23"/>
  <c r="CP92" i="23"/>
  <c r="CO92" i="23"/>
  <c r="CN92" i="23"/>
  <c r="CM92" i="23"/>
  <c r="CL92" i="23"/>
  <c r="CK92" i="23"/>
  <c r="CJ92" i="23"/>
  <c r="CI92" i="23"/>
  <c r="CH92" i="23"/>
  <c r="CG92" i="23"/>
  <c r="CF92" i="23"/>
  <c r="CE92" i="23"/>
  <c r="CD92" i="23"/>
  <c r="CC92" i="23"/>
  <c r="CB92" i="23"/>
  <c r="CA92" i="23"/>
  <c r="BZ92" i="23"/>
  <c r="BY92" i="23"/>
  <c r="BX92" i="23"/>
  <c r="BW92" i="23"/>
  <c r="BV92" i="23"/>
  <c r="BU92" i="23"/>
  <c r="BT92" i="23"/>
  <c r="BS92" i="23"/>
  <c r="BR92" i="23"/>
  <c r="BQ92" i="23"/>
  <c r="BP92" i="23"/>
  <c r="BO92" i="23"/>
  <c r="BN92" i="23"/>
  <c r="BM92" i="23"/>
  <c r="BL92" i="23"/>
  <c r="BK92" i="23"/>
  <c r="BJ92" i="23"/>
  <c r="BI92" i="23"/>
  <c r="BH92" i="23"/>
  <c r="BG92" i="23"/>
  <c r="BF92" i="23"/>
  <c r="BE92" i="23"/>
  <c r="BD92" i="23"/>
  <c r="BC92" i="23"/>
  <c r="BB92" i="23"/>
  <c r="BA92" i="23"/>
  <c r="AZ92" i="23"/>
  <c r="AY92" i="23"/>
  <c r="AO92" i="23"/>
  <c r="AN92" i="23"/>
  <c r="V92" i="23"/>
  <c r="U92" i="23"/>
  <c r="T92" i="23"/>
  <c r="S92" i="23"/>
  <c r="N92" i="23"/>
  <c r="L92" i="23"/>
  <c r="K92" i="23"/>
  <c r="J92" i="23"/>
  <c r="D92" i="23"/>
  <c r="DV90" i="23"/>
  <c r="DU90" i="23"/>
  <c r="DT90" i="23"/>
  <c r="DS90" i="23"/>
  <c r="AM90" i="23" s="1"/>
  <c r="DR90" i="23"/>
  <c r="DQ90" i="23"/>
  <c r="DP90" i="23"/>
  <c r="DO90" i="23"/>
  <c r="DN90" i="23"/>
  <c r="DM90" i="23"/>
  <c r="DL90" i="23"/>
  <c r="DK90" i="23"/>
  <c r="DJ90" i="23"/>
  <c r="DI90" i="23"/>
  <c r="DH90" i="23"/>
  <c r="DG90" i="23"/>
  <c r="DF90" i="23"/>
  <c r="DE90" i="23"/>
  <c r="DD90" i="23"/>
  <c r="DC90" i="23"/>
  <c r="DB90" i="23"/>
  <c r="DA90" i="23"/>
  <c r="CZ90" i="23"/>
  <c r="CY90" i="23"/>
  <c r="CX90" i="23"/>
  <c r="CW90" i="23"/>
  <c r="CV90" i="23"/>
  <c r="CU90" i="23"/>
  <c r="CT90" i="23"/>
  <c r="CS90" i="23"/>
  <c r="CR90" i="23"/>
  <c r="CQ90" i="23"/>
  <c r="CP90" i="23"/>
  <c r="CO90" i="23"/>
  <c r="CN90" i="23"/>
  <c r="CM90" i="23"/>
  <c r="CL90" i="23"/>
  <c r="CK90" i="23"/>
  <c r="CJ90" i="23"/>
  <c r="CI90" i="23"/>
  <c r="CH90" i="23"/>
  <c r="CG90" i="23"/>
  <c r="CF90" i="23"/>
  <c r="CE90" i="23"/>
  <c r="CD90" i="23"/>
  <c r="CC90" i="23"/>
  <c r="CB90" i="23"/>
  <c r="CA90" i="23"/>
  <c r="BZ90" i="23"/>
  <c r="BY90" i="23"/>
  <c r="BX90" i="23"/>
  <c r="BW90" i="23"/>
  <c r="BV90" i="23"/>
  <c r="BU90" i="23"/>
  <c r="BT90" i="23"/>
  <c r="BS90" i="23"/>
  <c r="BR90" i="23"/>
  <c r="BQ90" i="23"/>
  <c r="BP90" i="23"/>
  <c r="BO90" i="23"/>
  <c r="BN90" i="23"/>
  <c r="BM90" i="23"/>
  <c r="BL90" i="23"/>
  <c r="BK90" i="23"/>
  <c r="BJ90" i="23"/>
  <c r="BI90" i="23"/>
  <c r="BH90" i="23"/>
  <c r="BG90" i="23"/>
  <c r="BF90" i="23"/>
  <c r="BE90" i="23"/>
  <c r="BD90" i="23"/>
  <c r="BC90" i="23"/>
  <c r="BB90" i="23"/>
  <c r="BA90" i="23"/>
  <c r="AZ90" i="23"/>
  <c r="AY90" i="23"/>
  <c r="AT90" i="23"/>
  <c r="AO90" i="23"/>
  <c r="AN90" i="23"/>
  <c r="AE90" i="23"/>
  <c r="V90" i="23"/>
  <c r="U90" i="23"/>
  <c r="T90" i="23"/>
  <c r="S90" i="23"/>
  <c r="N90" i="23"/>
  <c r="L90" i="23"/>
  <c r="K90" i="23"/>
  <c r="J90" i="23"/>
  <c r="D90" i="23"/>
  <c r="DV88" i="23"/>
  <c r="DU88" i="23"/>
  <c r="DT88" i="23"/>
  <c r="DS88" i="23"/>
  <c r="AM88" i="23" s="1"/>
  <c r="DR88" i="23"/>
  <c r="DQ88" i="23"/>
  <c r="DP88" i="23"/>
  <c r="DO88" i="23"/>
  <c r="DN88" i="23"/>
  <c r="DM88" i="23"/>
  <c r="DL88" i="23"/>
  <c r="DK88" i="23"/>
  <c r="DJ88" i="23"/>
  <c r="DI88" i="23"/>
  <c r="DH88" i="23"/>
  <c r="DG88" i="23"/>
  <c r="DF88" i="23"/>
  <c r="DE88" i="23"/>
  <c r="DD88" i="23"/>
  <c r="DC88" i="23"/>
  <c r="DB88" i="23"/>
  <c r="DA88" i="23"/>
  <c r="CZ88" i="23"/>
  <c r="CY88" i="23"/>
  <c r="CX88" i="23"/>
  <c r="CW88" i="23"/>
  <c r="CV88" i="23"/>
  <c r="CU88" i="23"/>
  <c r="CT88" i="23"/>
  <c r="CS88" i="23"/>
  <c r="CR88" i="23"/>
  <c r="CQ88" i="23"/>
  <c r="CP88" i="23"/>
  <c r="CO88" i="23"/>
  <c r="CN88" i="23"/>
  <c r="CM88" i="23"/>
  <c r="CL88" i="23"/>
  <c r="CK88" i="23"/>
  <c r="CJ88" i="23"/>
  <c r="CI88" i="23"/>
  <c r="CH88" i="23"/>
  <c r="CG88" i="23"/>
  <c r="CF88" i="23"/>
  <c r="CE88" i="23"/>
  <c r="CD88" i="23"/>
  <c r="CC88" i="23"/>
  <c r="CB88" i="23"/>
  <c r="CA88" i="23"/>
  <c r="BZ88" i="23"/>
  <c r="BY88" i="23"/>
  <c r="BX88" i="23"/>
  <c r="BW88" i="23"/>
  <c r="BV88" i="23"/>
  <c r="BU88" i="23"/>
  <c r="BT88" i="23"/>
  <c r="BS88" i="23"/>
  <c r="BR88" i="23"/>
  <c r="BQ88" i="23"/>
  <c r="BP88" i="23"/>
  <c r="BO88" i="23"/>
  <c r="BN88" i="23"/>
  <c r="BM88" i="23"/>
  <c r="BL88" i="23"/>
  <c r="BK88" i="23"/>
  <c r="BJ88" i="23"/>
  <c r="BI88" i="23"/>
  <c r="BH88" i="23"/>
  <c r="BG88" i="23"/>
  <c r="BF88" i="23"/>
  <c r="BE88" i="23"/>
  <c r="BD88" i="23"/>
  <c r="BC88" i="23"/>
  <c r="BB88" i="23"/>
  <c r="BA88" i="23"/>
  <c r="AZ88" i="23"/>
  <c r="AY88" i="23"/>
  <c r="V88" i="23"/>
  <c r="U88" i="23"/>
  <c r="T88" i="23"/>
  <c r="S88" i="23"/>
  <c r="N88" i="23"/>
  <c r="L88" i="23"/>
  <c r="K88" i="23"/>
  <c r="J88" i="23"/>
  <c r="D88" i="23"/>
  <c r="DV87" i="23"/>
  <c r="DU87" i="23"/>
  <c r="DT87" i="23"/>
  <c r="DS87" i="23"/>
  <c r="DR87" i="23"/>
  <c r="DQ87" i="23"/>
  <c r="DP87" i="23"/>
  <c r="DO87" i="23"/>
  <c r="DN87" i="23"/>
  <c r="DM87" i="23"/>
  <c r="DL87" i="23"/>
  <c r="DK87" i="23"/>
  <c r="DJ87" i="23"/>
  <c r="DI87" i="23"/>
  <c r="DH87" i="23"/>
  <c r="DG87" i="23"/>
  <c r="DF87" i="23"/>
  <c r="DE87" i="23"/>
  <c r="DD87" i="23"/>
  <c r="DC87" i="23"/>
  <c r="DB87" i="23"/>
  <c r="DA87" i="23"/>
  <c r="CZ87" i="23"/>
  <c r="CY87" i="23"/>
  <c r="CX87" i="23"/>
  <c r="CW87" i="23"/>
  <c r="CV87" i="23"/>
  <c r="CU87" i="23"/>
  <c r="CT87" i="23"/>
  <c r="CS87" i="23"/>
  <c r="CR87" i="23"/>
  <c r="CQ87" i="23"/>
  <c r="CP87" i="23"/>
  <c r="CO87" i="23"/>
  <c r="CN87" i="23"/>
  <c r="CM87" i="23"/>
  <c r="CL87" i="23"/>
  <c r="CK87" i="23"/>
  <c r="CJ87" i="23"/>
  <c r="CI87" i="23"/>
  <c r="CH87" i="23"/>
  <c r="CG87" i="23"/>
  <c r="CF87" i="23"/>
  <c r="CE87" i="23"/>
  <c r="CD87" i="23"/>
  <c r="CC87" i="23"/>
  <c r="CB87" i="23"/>
  <c r="CA87" i="23"/>
  <c r="BZ87" i="23"/>
  <c r="BY87" i="23"/>
  <c r="BX87" i="23"/>
  <c r="BW87" i="23"/>
  <c r="BV87" i="23"/>
  <c r="BU87" i="23"/>
  <c r="BT87" i="23"/>
  <c r="BS87" i="23"/>
  <c r="BR87" i="23"/>
  <c r="BQ87" i="23"/>
  <c r="BP87" i="23"/>
  <c r="BO87" i="23"/>
  <c r="BN87" i="23"/>
  <c r="BM87" i="23"/>
  <c r="BL87" i="23"/>
  <c r="BK87" i="23"/>
  <c r="BJ87" i="23"/>
  <c r="BI87" i="23"/>
  <c r="BH87" i="23"/>
  <c r="BG87" i="23"/>
  <c r="BF87" i="23"/>
  <c r="BE87" i="23"/>
  <c r="BD87" i="23"/>
  <c r="BC87" i="23"/>
  <c r="BB87" i="23"/>
  <c r="BA87" i="23"/>
  <c r="AZ87" i="23"/>
  <c r="AY87" i="23"/>
  <c r="AX87" i="23"/>
  <c r="AW87" i="23"/>
  <c r="AV87" i="23"/>
  <c r="AU87" i="23"/>
  <c r="AT87" i="23"/>
  <c r="AS87" i="23"/>
  <c r="AR87" i="23"/>
  <c r="AQ87" i="23"/>
  <c r="AP87" i="23"/>
  <c r="AO87" i="23"/>
  <c r="AN87" i="23"/>
  <c r="AM87" i="23"/>
  <c r="AL87" i="23"/>
  <c r="AK87" i="23"/>
  <c r="AJ87" i="23"/>
  <c r="AI87" i="23"/>
  <c r="AH87" i="23"/>
  <c r="AG87" i="23"/>
  <c r="AF87" i="23"/>
  <c r="AE87" i="23"/>
  <c r="AD87" i="23"/>
  <c r="AC87" i="23"/>
  <c r="AB87" i="23"/>
  <c r="AA87" i="23"/>
  <c r="Z87" i="23"/>
  <c r="Y87" i="23"/>
  <c r="X87" i="23"/>
  <c r="W87" i="23"/>
  <c r="V87" i="23"/>
  <c r="U87" i="23"/>
  <c r="T87" i="23"/>
  <c r="S87" i="23"/>
  <c r="R87" i="23"/>
  <c r="Q87" i="23"/>
  <c r="O87" i="23"/>
  <c r="N87" i="23"/>
  <c r="L87" i="23"/>
  <c r="K87" i="23"/>
  <c r="J87" i="23"/>
  <c r="D87" i="23"/>
  <c r="DV86" i="23"/>
  <c r="DU86" i="23"/>
  <c r="DT86" i="23"/>
  <c r="DS86" i="23"/>
  <c r="DR86" i="23"/>
  <c r="DQ86" i="23"/>
  <c r="DP86" i="23"/>
  <c r="DO86" i="23"/>
  <c r="DN86" i="23"/>
  <c r="DM86" i="23"/>
  <c r="DL86" i="23"/>
  <c r="DK86" i="23"/>
  <c r="DJ86" i="23"/>
  <c r="DI86" i="23"/>
  <c r="DH86" i="23"/>
  <c r="DG86" i="23"/>
  <c r="DF86" i="23"/>
  <c r="DE86" i="23"/>
  <c r="DD86" i="23"/>
  <c r="DC86" i="23"/>
  <c r="DB86" i="23"/>
  <c r="DA86" i="23"/>
  <c r="CZ86" i="23"/>
  <c r="CY86" i="23"/>
  <c r="CX86" i="23"/>
  <c r="CW86" i="23"/>
  <c r="CV86" i="23"/>
  <c r="CU86" i="23"/>
  <c r="CT86" i="23"/>
  <c r="CS86" i="23"/>
  <c r="CR86" i="23"/>
  <c r="CQ86" i="23"/>
  <c r="CP86" i="23"/>
  <c r="CO86" i="23"/>
  <c r="CN86" i="23"/>
  <c r="CM86" i="23"/>
  <c r="CL86" i="23"/>
  <c r="CK86" i="23"/>
  <c r="CJ86" i="23"/>
  <c r="CI86" i="23"/>
  <c r="CH86" i="23"/>
  <c r="CG86" i="23"/>
  <c r="CF86" i="23"/>
  <c r="CE86" i="23"/>
  <c r="CD86" i="23"/>
  <c r="CC86" i="23"/>
  <c r="CB86" i="23"/>
  <c r="CA86" i="23"/>
  <c r="BZ86" i="23"/>
  <c r="BY86" i="23"/>
  <c r="BX86" i="23"/>
  <c r="BW86" i="23"/>
  <c r="BV86" i="23"/>
  <c r="BU86" i="23"/>
  <c r="BT86" i="23"/>
  <c r="BS86" i="23"/>
  <c r="BR86" i="23"/>
  <c r="BQ86" i="23"/>
  <c r="BP86" i="23"/>
  <c r="BO86" i="23"/>
  <c r="BN86" i="23"/>
  <c r="BM86" i="23"/>
  <c r="BL86" i="23"/>
  <c r="BK86" i="23"/>
  <c r="BJ86" i="23"/>
  <c r="BI86" i="23"/>
  <c r="BH86" i="23"/>
  <c r="BG86" i="23"/>
  <c r="BF86" i="23"/>
  <c r="BE86" i="23"/>
  <c r="BD86" i="23"/>
  <c r="BC86" i="23"/>
  <c r="BB86" i="23"/>
  <c r="BA86" i="23"/>
  <c r="AZ86" i="23"/>
  <c r="AY86" i="23"/>
  <c r="AX86" i="23"/>
  <c r="AW86" i="23"/>
  <c r="AV86" i="23"/>
  <c r="AU86" i="23"/>
  <c r="AT86" i="23"/>
  <c r="AS86" i="23"/>
  <c r="AR86" i="23"/>
  <c r="AQ86" i="23"/>
  <c r="AP86" i="23"/>
  <c r="AO86" i="23"/>
  <c r="AN86" i="23"/>
  <c r="AM86" i="23"/>
  <c r="AL86" i="23"/>
  <c r="AK86" i="23"/>
  <c r="AJ86" i="23"/>
  <c r="AI86" i="23"/>
  <c r="AH86" i="23"/>
  <c r="AG86" i="23"/>
  <c r="AF86" i="23"/>
  <c r="AE86" i="23"/>
  <c r="AD86" i="23"/>
  <c r="AC86" i="23"/>
  <c r="AB86" i="23"/>
  <c r="AA86" i="23"/>
  <c r="Z86" i="23"/>
  <c r="Y86" i="23"/>
  <c r="X86" i="23"/>
  <c r="W86" i="23"/>
  <c r="V86" i="23"/>
  <c r="U86" i="23"/>
  <c r="T86" i="23"/>
  <c r="S86" i="23"/>
  <c r="R86" i="23"/>
  <c r="Q86" i="23"/>
  <c r="O86" i="23"/>
  <c r="N86" i="23"/>
  <c r="L86" i="23"/>
  <c r="K86" i="23"/>
  <c r="J86" i="23"/>
  <c r="D86" i="23"/>
  <c r="DV100" i="23"/>
  <c r="DU100" i="23"/>
  <c r="DT100" i="23"/>
  <c r="DS100" i="23"/>
  <c r="AM100" i="23" s="1"/>
  <c r="DR100" i="23"/>
  <c r="DQ100" i="23"/>
  <c r="DP100" i="23"/>
  <c r="DO100" i="23"/>
  <c r="DN100" i="23"/>
  <c r="DM100" i="23"/>
  <c r="DL100" i="23"/>
  <c r="DK100" i="23"/>
  <c r="DJ100" i="23"/>
  <c r="DI100" i="23"/>
  <c r="DH100" i="23"/>
  <c r="DG100" i="23"/>
  <c r="DF100" i="23"/>
  <c r="DE100" i="23"/>
  <c r="DD100" i="23"/>
  <c r="DC100" i="23"/>
  <c r="DB100" i="23"/>
  <c r="DA100" i="23"/>
  <c r="CZ100" i="23"/>
  <c r="CY100" i="23"/>
  <c r="CX100" i="23"/>
  <c r="CW100" i="23"/>
  <c r="CV100" i="23"/>
  <c r="CU100" i="23"/>
  <c r="CT100" i="23"/>
  <c r="CS100" i="23"/>
  <c r="CR100" i="23"/>
  <c r="CQ100" i="23"/>
  <c r="CP100" i="23"/>
  <c r="CO100" i="23"/>
  <c r="CN100" i="23"/>
  <c r="CM100" i="23"/>
  <c r="CL100" i="23"/>
  <c r="CK100" i="23"/>
  <c r="CJ100" i="23"/>
  <c r="CI100" i="23"/>
  <c r="CH100" i="23"/>
  <c r="CG100" i="23"/>
  <c r="CF100" i="23"/>
  <c r="CE100" i="23"/>
  <c r="CD100" i="23"/>
  <c r="CC100" i="23"/>
  <c r="CB100" i="23"/>
  <c r="CA100" i="23"/>
  <c r="BZ100" i="23"/>
  <c r="BY100" i="23"/>
  <c r="BX100" i="23"/>
  <c r="BW100" i="23"/>
  <c r="BV100" i="23"/>
  <c r="BU100" i="23"/>
  <c r="BT100" i="23"/>
  <c r="BS100" i="23"/>
  <c r="BR100" i="23"/>
  <c r="BQ100" i="23"/>
  <c r="BO100" i="23"/>
  <c r="BN100" i="23"/>
  <c r="BM100" i="23"/>
  <c r="BL100" i="23"/>
  <c r="BK100" i="23"/>
  <c r="BJ100" i="23"/>
  <c r="BI100" i="23"/>
  <c r="BH100" i="23"/>
  <c r="BG100" i="23"/>
  <c r="BF100" i="23"/>
  <c r="BE100" i="23"/>
  <c r="BD100" i="23"/>
  <c r="BC100" i="23"/>
  <c r="BB100" i="23"/>
  <c r="BA100" i="23"/>
  <c r="AZ100" i="23"/>
  <c r="AY100" i="23"/>
  <c r="AO100" i="23"/>
  <c r="AN100" i="23"/>
  <c r="V100" i="23"/>
  <c r="U100" i="23"/>
  <c r="T100" i="23"/>
  <c r="S100" i="23"/>
  <c r="N100" i="23"/>
  <c r="L100" i="23"/>
  <c r="K100" i="23"/>
  <c r="J100" i="23"/>
  <c r="D100" i="23"/>
  <c r="DV85" i="23"/>
  <c r="DU85" i="23"/>
  <c r="DT85" i="23"/>
  <c r="DS85" i="23"/>
  <c r="AM85" i="23" s="1"/>
  <c r="DR85" i="23"/>
  <c r="DQ85" i="23"/>
  <c r="DP85" i="23"/>
  <c r="DO85" i="23"/>
  <c r="DN85" i="23"/>
  <c r="DM85" i="23"/>
  <c r="DL85" i="23"/>
  <c r="DK85" i="23"/>
  <c r="DJ85" i="23"/>
  <c r="DI85" i="23"/>
  <c r="DH85" i="23"/>
  <c r="DG85" i="23"/>
  <c r="DF85" i="23"/>
  <c r="DE85" i="23"/>
  <c r="DD85" i="23"/>
  <c r="DC85" i="23"/>
  <c r="DB85" i="23"/>
  <c r="DA85" i="23"/>
  <c r="CZ85" i="23"/>
  <c r="CY85" i="23"/>
  <c r="CX85" i="23"/>
  <c r="CW85" i="23"/>
  <c r="CV85" i="23"/>
  <c r="CU85" i="23"/>
  <c r="CT85" i="23"/>
  <c r="CS85" i="23"/>
  <c r="CR85" i="23"/>
  <c r="CQ85" i="23"/>
  <c r="CP85" i="23"/>
  <c r="CO85" i="23"/>
  <c r="CN85" i="23"/>
  <c r="CM85" i="23"/>
  <c r="CL85" i="23"/>
  <c r="CK85" i="23"/>
  <c r="CJ85" i="23"/>
  <c r="CI85" i="23"/>
  <c r="CH85" i="23"/>
  <c r="CG85" i="23"/>
  <c r="CF85" i="23"/>
  <c r="CE85" i="23"/>
  <c r="CD85" i="23"/>
  <c r="CC85" i="23"/>
  <c r="CB85" i="23"/>
  <c r="CA85" i="23"/>
  <c r="BZ85" i="23"/>
  <c r="BY85" i="23"/>
  <c r="BX85" i="23"/>
  <c r="BW85" i="23"/>
  <c r="BV85" i="23"/>
  <c r="BU85" i="23"/>
  <c r="BT85" i="23"/>
  <c r="BS85" i="23"/>
  <c r="BR85" i="23"/>
  <c r="BQ85" i="23"/>
  <c r="BP85" i="23"/>
  <c r="BO85" i="23"/>
  <c r="BN85" i="23"/>
  <c r="BM85" i="23"/>
  <c r="BL85" i="23"/>
  <c r="BK85" i="23"/>
  <c r="BJ85" i="23"/>
  <c r="BI85" i="23"/>
  <c r="BH85" i="23"/>
  <c r="BG85" i="23"/>
  <c r="BF85" i="23"/>
  <c r="BE85" i="23"/>
  <c r="BD85" i="23"/>
  <c r="BC85" i="23"/>
  <c r="BB85" i="23"/>
  <c r="BA85" i="23"/>
  <c r="AZ85" i="23"/>
  <c r="AY85" i="23"/>
  <c r="AO85" i="23"/>
  <c r="AN85" i="23"/>
  <c r="V85" i="23"/>
  <c r="U85" i="23"/>
  <c r="T85" i="23"/>
  <c r="S85" i="23"/>
  <c r="N85" i="23"/>
  <c r="L85" i="23"/>
  <c r="K85" i="23"/>
  <c r="J85" i="23"/>
  <c r="D85" i="23"/>
  <c r="DV84" i="23"/>
  <c r="DU84" i="23"/>
  <c r="DT84" i="23"/>
  <c r="DS84" i="23"/>
  <c r="AM84" i="23" s="1"/>
  <c r="DR84" i="23"/>
  <c r="DQ84" i="23"/>
  <c r="DP84" i="23"/>
  <c r="DO84" i="23"/>
  <c r="DN84" i="23"/>
  <c r="DM84" i="23"/>
  <c r="DL84" i="23"/>
  <c r="DK84" i="23"/>
  <c r="DJ84" i="23"/>
  <c r="DI84" i="23"/>
  <c r="DH84" i="23"/>
  <c r="DG84" i="23"/>
  <c r="DF84" i="23"/>
  <c r="DE84" i="23"/>
  <c r="DD84" i="23"/>
  <c r="DC84" i="23"/>
  <c r="DB84" i="23"/>
  <c r="DA84" i="23"/>
  <c r="CZ84" i="23"/>
  <c r="CY84" i="23"/>
  <c r="CX84" i="23"/>
  <c r="CW84" i="23"/>
  <c r="CV84" i="23"/>
  <c r="CU84" i="23"/>
  <c r="CT84" i="23"/>
  <c r="CS84" i="23"/>
  <c r="CR84" i="23"/>
  <c r="CQ84" i="23"/>
  <c r="CP84" i="23"/>
  <c r="CO84" i="23"/>
  <c r="CN84" i="23"/>
  <c r="CM84" i="23"/>
  <c r="CL84" i="23"/>
  <c r="CK84" i="23"/>
  <c r="CJ84" i="23"/>
  <c r="CI84" i="23"/>
  <c r="CH84" i="23"/>
  <c r="CG84" i="23"/>
  <c r="CF84" i="23"/>
  <c r="CE84" i="23"/>
  <c r="CD84" i="23"/>
  <c r="CC84" i="23"/>
  <c r="CB84" i="23"/>
  <c r="CA84" i="23"/>
  <c r="BZ84" i="23"/>
  <c r="BY84" i="23"/>
  <c r="BX84" i="23"/>
  <c r="BW84" i="23"/>
  <c r="BV84" i="23"/>
  <c r="BU84" i="23"/>
  <c r="BT84" i="23"/>
  <c r="BS84" i="23"/>
  <c r="BR84" i="23"/>
  <c r="BQ84" i="23"/>
  <c r="BP84" i="23"/>
  <c r="BO84" i="23"/>
  <c r="BN84" i="23"/>
  <c r="BM84" i="23"/>
  <c r="BL84" i="23"/>
  <c r="BK84" i="23"/>
  <c r="BJ84" i="23"/>
  <c r="BI84" i="23"/>
  <c r="BH84" i="23"/>
  <c r="BG84" i="23"/>
  <c r="BF84" i="23"/>
  <c r="BE84" i="23"/>
  <c r="BD84" i="23"/>
  <c r="BC84" i="23"/>
  <c r="BB84" i="23"/>
  <c r="BA84" i="23"/>
  <c r="AZ84" i="23"/>
  <c r="AY84" i="23"/>
  <c r="AO84" i="23"/>
  <c r="AK84" i="23"/>
  <c r="AJ84" i="23"/>
  <c r="V84" i="23"/>
  <c r="U84" i="23"/>
  <c r="T84" i="23"/>
  <c r="S84" i="23"/>
  <c r="R84" i="23"/>
  <c r="N84" i="23"/>
  <c r="L84" i="23"/>
  <c r="K84" i="23"/>
  <c r="J84" i="23"/>
  <c r="D84" i="23"/>
  <c r="DV83" i="23"/>
  <c r="DU83" i="23"/>
  <c r="DT83" i="23"/>
  <c r="DS83" i="23"/>
  <c r="AM83" i="23" s="1"/>
  <c r="DR83" i="23"/>
  <c r="DQ83" i="23"/>
  <c r="DP83" i="23"/>
  <c r="DO83" i="23"/>
  <c r="DN83" i="23"/>
  <c r="DM83" i="23"/>
  <c r="DL83" i="23"/>
  <c r="DK83" i="23"/>
  <c r="DJ83" i="23"/>
  <c r="DI83" i="23"/>
  <c r="DH83" i="23"/>
  <c r="DG83" i="23"/>
  <c r="DF83" i="23"/>
  <c r="DE83" i="23"/>
  <c r="DD83" i="23"/>
  <c r="DC83" i="23"/>
  <c r="DB83" i="23"/>
  <c r="DA83" i="23"/>
  <c r="CZ83" i="23"/>
  <c r="CY83" i="23"/>
  <c r="CX83" i="23"/>
  <c r="CW83" i="23"/>
  <c r="CV83" i="23"/>
  <c r="CU83" i="23"/>
  <c r="CT83" i="23"/>
  <c r="CS83" i="23"/>
  <c r="CR83" i="23"/>
  <c r="CQ83" i="23"/>
  <c r="CP83" i="23"/>
  <c r="CO83" i="23"/>
  <c r="CN83" i="23"/>
  <c r="CM83" i="23"/>
  <c r="CL83" i="23"/>
  <c r="CK83" i="23"/>
  <c r="CJ83" i="23"/>
  <c r="CI83" i="23"/>
  <c r="CH83" i="23"/>
  <c r="CG83" i="23"/>
  <c r="CF83" i="23"/>
  <c r="CE83" i="23"/>
  <c r="CD83" i="23"/>
  <c r="CC83" i="23"/>
  <c r="CB83" i="23"/>
  <c r="CA83" i="23"/>
  <c r="BZ83" i="23"/>
  <c r="BY83" i="23"/>
  <c r="BX83" i="23"/>
  <c r="BW83" i="23"/>
  <c r="BV83" i="23"/>
  <c r="BU83" i="23"/>
  <c r="BT83" i="23"/>
  <c r="BS83" i="23"/>
  <c r="BR83" i="23"/>
  <c r="BQ83" i="23"/>
  <c r="BP83" i="23"/>
  <c r="BO83" i="23"/>
  <c r="BN83" i="23"/>
  <c r="BM83" i="23"/>
  <c r="BL83" i="23"/>
  <c r="BK83" i="23"/>
  <c r="BJ83" i="23"/>
  <c r="BI83" i="23"/>
  <c r="BH83" i="23"/>
  <c r="BG83" i="23"/>
  <c r="BF83" i="23"/>
  <c r="BE83" i="23"/>
  <c r="BD83" i="23"/>
  <c r="BC83" i="23"/>
  <c r="BB83" i="23"/>
  <c r="BA83" i="23"/>
  <c r="AZ83" i="23"/>
  <c r="AY83" i="23"/>
  <c r="V83" i="23"/>
  <c r="U83" i="23"/>
  <c r="T83" i="23"/>
  <c r="S83" i="23"/>
  <c r="N83" i="23"/>
  <c r="L83" i="23"/>
  <c r="K83" i="23"/>
  <c r="J83" i="23"/>
  <c r="D83" i="23"/>
  <c r="DV89" i="23"/>
  <c r="DU89" i="23"/>
  <c r="DT89" i="23"/>
  <c r="DS89" i="23"/>
  <c r="AM89" i="23" s="1"/>
  <c r="DR89" i="23"/>
  <c r="DQ89" i="23"/>
  <c r="DP89" i="23"/>
  <c r="DO89" i="23"/>
  <c r="DN89" i="23"/>
  <c r="DM89" i="23"/>
  <c r="DL89" i="23"/>
  <c r="DK89" i="23"/>
  <c r="DJ89" i="23"/>
  <c r="DI89" i="23"/>
  <c r="DH89" i="23"/>
  <c r="DG89" i="23"/>
  <c r="DF89" i="23"/>
  <c r="DE89" i="23"/>
  <c r="DD89" i="23"/>
  <c r="DC89" i="23"/>
  <c r="DB89" i="23"/>
  <c r="DA89" i="23"/>
  <c r="CZ89" i="23"/>
  <c r="CY89" i="23"/>
  <c r="CX89" i="23"/>
  <c r="CW89" i="23"/>
  <c r="CV89" i="23"/>
  <c r="CU89" i="23"/>
  <c r="CT89" i="23"/>
  <c r="CS89" i="23"/>
  <c r="CR89" i="23"/>
  <c r="CQ89" i="23"/>
  <c r="CP89" i="23"/>
  <c r="CO89" i="23"/>
  <c r="CN89" i="23"/>
  <c r="CM89" i="23"/>
  <c r="CL89" i="23"/>
  <c r="CK89" i="23"/>
  <c r="CJ89" i="23"/>
  <c r="CI89" i="23"/>
  <c r="CH89" i="23"/>
  <c r="CG89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L89" i="23"/>
  <c r="BK89" i="23"/>
  <c r="BJ89" i="23"/>
  <c r="BI89" i="23"/>
  <c r="BH89" i="23"/>
  <c r="BG89" i="23"/>
  <c r="BF89" i="23"/>
  <c r="BE89" i="23"/>
  <c r="BD89" i="23"/>
  <c r="BC89" i="23"/>
  <c r="BB89" i="23"/>
  <c r="BA89" i="23"/>
  <c r="AZ89" i="23"/>
  <c r="AY89" i="23"/>
  <c r="AO89" i="23"/>
  <c r="AN89" i="23"/>
  <c r="V89" i="23"/>
  <c r="U89" i="23"/>
  <c r="T89" i="23"/>
  <c r="S89" i="23"/>
  <c r="N89" i="23"/>
  <c r="L89" i="23"/>
  <c r="K89" i="23"/>
  <c r="J89" i="23"/>
  <c r="D89" i="23"/>
  <c r="DV81" i="23"/>
  <c r="DU81" i="23"/>
  <c r="DT81" i="23"/>
  <c r="DS81" i="23"/>
  <c r="DR81" i="23"/>
  <c r="DQ81" i="23"/>
  <c r="DP81" i="23"/>
  <c r="DO81" i="23"/>
  <c r="DN81" i="23"/>
  <c r="DM81" i="23"/>
  <c r="DL81" i="23"/>
  <c r="DK81" i="23"/>
  <c r="DJ81" i="23"/>
  <c r="DI81" i="23"/>
  <c r="DH81" i="23"/>
  <c r="DG81" i="23"/>
  <c r="DF81" i="23"/>
  <c r="DE81" i="23"/>
  <c r="DD81" i="23"/>
  <c r="AM81" i="23" s="1"/>
  <c r="DC81" i="23"/>
  <c r="DB81" i="23"/>
  <c r="DA81" i="23"/>
  <c r="CZ81" i="23"/>
  <c r="CY81" i="23"/>
  <c r="CX81" i="23"/>
  <c r="CW81" i="23"/>
  <c r="CV81" i="23"/>
  <c r="CU81" i="23"/>
  <c r="CT81" i="23"/>
  <c r="CS81" i="23"/>
  <c r="CR81" i="23"/>
  <c r="CQ81" i="23"/>
  <c r="CP81" i="23"/>
  <c r="CO81" i="23"/>
  <c r="CN81" i="23"/>
  <c r="CM81" i="23"/>
  <c r="CL81" i="23"/>
  <c r="CK81" i="23"/>
  <c r="CJ81" i="23"/>
  <c r="CI81" i="23"/>
  <c r="CH81" i="23"/>
  <c r="CG81" i="23"/>
  <c r="CF81" i="23"/>
  <c r="CE81" i="23"/>
  <c r="CD81" i="23"/>
  <c r="CC81" i="23"/>
  <c r="CB81" i="23"/>
  <c r="CA81" i="23"/>
  <c r="BZ81" i="23"/>
  <c r="BY81" i="23"/>
  <c r="BX81" i="23"/>
  <c r="BW81" i="23"/>
  <c r="BV81" i="23"/>
  <c r="BU81" i="23"/>
  <c r="BT81" i="23"/>
  <c r="BS81" i="23"/>
  <c r="BR81" i="23"/>
  <c r="BQ81" i="23"/>
  <c r="BP81" i="23"/>
  <c r="BO81" i="23"/>
  <c r="BN81" i="23"/>
  <c r="BM81" i="23"/>
  <c r="BL81" i="23"/>
  <c r="BK81" i="23"/>
  <c r="BJ81" i="23"/>
  <c r="BI81" i="23"/>
  <c r="BH81" i="23"/>
  <c r="BG81" i="23"/>
  <c r="BF81" i="23"/>
  <c r="BE81" i="23"/>
  <c r="BD81" i="23"/>
  <c r="BC81" i="23"/>
  <c r="BB81" i="23"/>
  <c r="BA81" i="23"/>
  <c r="AZ81" i="23"/>
  <c r="AY81" i="23"/>
  <c r="AO81" i="23"/>
  <c r="AN81" i="23"/>
  <c r="V81" i="23"/>
  <c r="U81" i="23"/>
  <c r="T81" i="23"/>
  <c r="S81" i="23"/>
  <c r="N81" i="23"/>
  <c r="L81" i="23"/>
  <c r="K81" i="23"/>
  <c r="J81" i="23"/>
  <c r="D81" i="23"/>
  <c r="DV93" i="23"/>
  <c r="DU93" i="23"/>
  <c r="DT93" i="23"/>
  <c r="DS93" i="23"/>
  <c r="AM93" i="23" s="1"/>
  <c r="DR93" i="23"/>
  <c r="DQ93" i="23"/>
  <c r="DP93" i="23"/>
  <c r="DO93" i="23"/>
  <c r="DN93" i="23"/>
  <c r="DM93" i="23"/>
  <c r="DL93" i="23"/>
  <c r="DK93" i="23"/>
  <c r="DJ93" i="23"/>
  <c r="DI93" i="23"/>
  <c r="DH93" i="23"/>
  <c r="DG93" i="23"/>
  <c r="DF93" i="23"/>
  <c r="DE93" i="23"/>
  <c r="DD93" i="23"/>
  <c r="DC93" i="23"/>
  <c r="DB93" i="23"/>
  <c r="DA93" i="23"/>
  <c r="CZ93" i="23"/>
  <c r="CY93" i="23"/>
  <c r="CX93" i="23"/>
  <c r="CW93" i="23"/>
  <c r="CV93" i="23"/>
  <c r="CU93" i="23"/>
  <c r="CT93" i="23"/>
  <c r="CS93" i="23"/>
  <c r="CR93" i="23"/>
  <c r="CQ93" i="23"/>
  <c r="CP93" i="23"/>
  <c r="CO93" i="23"/>
  <c r="CN93" i="23"/>
  <c r="CM93" i="23"/>
  <c r="CL93" i="23"/>
  <c r="CK93" i="23"/>
  <c r="CJ93" i="23"/>
  <c r="CI93" i="23"/>
  <c r="CH93" i="23"/>
  <c r="CG93" i="23"/>
  <c r="CF93" i="23"/>
  <c r="CE93" i="23"/>
  <c r="CD93" i="23"/>
  <c r="CC93" i="23"/>
  <c r="CB93" i="23"/>
  <c r="CA93" i="23"/>
  <c r="BZ93" i="23"/>
  <c r="BY93" i="23"/>
  <c r="BX93" i="23"/>
  <c r="BW93" i="23"/>
  <c r="BV93" i="23"/>
  <c r="BU93" i="23"/>
  <c r="BT93" i="23"/>
  <c r="BS93" i="23"/>
  <c r="BR93" i="23"/>
  <c r="BQ93" i="23"/>
  <c r="BP93" i="23"/>
  <c r="BO93" i="23"/>
  <c r="BN93" i="23"/>
  <c r="BM93" i="23"/>
  <c r="BL93" i="23"/>
  <c r="BK93" i="23"/>
  <c r="BJ93" i="23"/>
  <c r="BI93" i="23"/>
  <c r="BH93" i="23"/>
  <c r="BG93" i="23"/>
  <c r="BF93" i="23"/>
  <c r="BE93" i="23"/>
  <c r="BD93" i="23"/>
  <c r="BC93" i="23"/>
  <c r="BB93" i="23"/>
  <c r="BA93" i="23"/>
  <c r="AZ93" i="23"/>
  <c r="AY93" i="23"/>
  <c r="AO93" i="23"/>
  <c r="AN93" i="23"/>
  <c r="V93" i="23"/>
  <c r="U93" i="23"/>
  <c r="T93" i="23"/>
  <c r="S93" i="23"/>
  <c r="N93" i="23"/>
  <c r="L93" i="23"/>
  <c r="K93" i="23"/>
  <c r="J93" i="23"/>
  <c r="D93" i="23"/>
  <c r="DV80" i="23"/>
  <c r="DU80" i="23"/>
  <c r="DT80" i="23"/>
  <c r="DS80" i="23"/>
  <c r="AM80" i="23" s="1"/>
  <c r="DR80" i="23"/>
  <c r="DQ80" i="23"/>
  <c r="DP80" i="23"/>
  <c r="DO80" i="23"/>
  <c r="DN80" i="23"/>
  <c r="DM80" i="23"/>
  <c r="DL80" i="23"/>
  <c r="DK80" i="23"/>
  <c r="DJ80" i="23"/>
  <c r="DI80" i="23"/>
  <c r="DH80" i="23"/>
  <c r="DG80" i="23"/>
  <c r="DF80" i="23"/>
  <c r="DE80" i="23"/>
  <c r="DD80" i="23"/>
  <c r="DC80" i="23"/>
  <c r="DB80" i="23"/>
  <c r="DA80" i="23"/>
  <c r="CZ80" i="23"/>
  <c r="CY80" i="23"/>
  <c r="CX80" i="23"/>
  <c r="CW80" i="23"/>
  <c r="CV80" i="23"/>
  <c r="CU80" i="23"/>
  <c r="CT80" i="23"/>
  <c r="CS80" i="23"/>
  <c r="CR80" i="23"/>
  <c r="CQ80" i="23"/>
  <c r="CP80" i="23"/>
  <c r="CO80" i="23"/>
  <c r="CN80" i="23"/>
  <c r="CM80" i="23"/>
  <c r="CL80" i="23"/>
  <c r="CK80" i="23"/>
  <c r="CJ80" i="23"/>
  <c r="CI80" i="23"/>
  <c r="CH80" i="23"/>
  <c r="CG80" i="23"/>
  <c r="CF80" i="23"/>
  <c r="CE80" i="23"/>
  <c r="CD80" i="23"/>
  <c r="CC80" i="23"/>
  <c r="CB80" i="23"/>
  <c r="CA80" i="23"/>
  <c r="BZ80" i="23"/>
  <c r="BY80" i="23"/>
  <c r="BX80" i="23"/>
  <c r="BW80" i="23"/>
  <c r="BV80" i="23"/>
  <c r="BU80" i="23"/>
  <c r="BT80" i="23"/>
  <c r="BS80" i="23"/>
  <c r="BR80" i="23"/>
  <c r="BQ80" i="23"/>
  <c r="BP80" i="23"/>
  <c r="BO80" i="23"/>
  <c r="BN80" i="23"/>
  <c r="BM80" i="23"/>
  <c r="BL80" i="23"/>
  <c r="BK80" i="23"/>
  <c r="BJ80" i="23"/>
  <c r="BI80" i="23"/>
  <c r="BH80" i="23"/>
  <c r="BG80" i="23"/>
  <c r="BF80" i="23"/>
  <c r="BE80" i="23"/>
  <c r="BD80" i="23"/>
  <c r="BC80" i="23"/>
  <c r="BB80" i="23"/>
  <c r="BA80" i="23"/>
  <c r="AZ80" i="23"/>
  <c r="AY80" i="23"/>
  <c r="V80" i="23"/>
  <c r="U80" i="23"/>
  <c r="T80" i="23"/>
  <c r="S80" i="23"/>
  <c r="N80" i="23"/>
  <c r="L80" i="23"/>
  <c r="K80" i="23"/>
  <c r="J80" i="23"/>
  <c r="D80" i="23"/>
  <c r="DV79" i="23"/>
  <c r="DU79" i="23"/>
  <c r="DT79" i="23"/>
  <c r="DS79" i="23"/>
  <c r="AM79" i="23" s="1"/>
  <c r="DR79" i="23"/>
  <c r="DQ79" i="23"/>
  <c r="DP79" i="23"/>
  <c r="DO79" i="23"/>
  <c r="DN79" i="23"/>
  <c r="DM79" i="23"/>
  <c r="DL79" i="23"/>
  <c r="DK79" i="23"/>
  <c r="DJ79" i="23"/>
  <c r="DI79" i="23"/>
  <c r="DH79" i="23"/>
  <c r="DG79" i="23"/>
  <c r="DF79" i="23"/>
  <c r="DE79" i="23"/>
  <c r="DD79" i="23"/>
  <c r="DC79" i="23"/>
  <c r="DB79" i="23"/>
  <c r="DA79" i="23"/>
  <c r="CZ79" i="23"/>
  <c r="CY79" i="23"/>
  <c r="CX79" i="23"/>
  <c r="CW79" i="23"/>
  <c r="CV79" i="23"/>
  <c r="CU79" i="23"/>
  <c r="CS79" i="23"/>
  <c r="CR79" i="23"/>
  <c r="CQ79" i="23"/>
  <c r="CP79" i="23"/>
  <c r="CO79" i="23"/>
  <c r="CN79" i="23"/>
  <c r="CM79" i="23"/>
  <c r="CL79" i="23"/>
  <c r="CK79" i="23"/>
  <c r="CJ79" i="23"/>
  <c r="CI79" i="23"/>
  <c r="CH79" i="23"/>
  <c r="CG79" i="23"/>
  <c r="CF79" i="23"/>
  <c r="CD79" i="23"/>
  <c r="CC79" i="23"/>
  <c r="CB79" i="23"/>
  <c r="CA79" i="23"/>
  <c r="BZ79" i="23"/>
  <c r="BY79" i="23"/>
  <c r="BX79" i="23"/>
  <c r="BW79" i="23"/>
  <c r="BV79" i="23"/>
  <c r="BU79" i="23"/>
  <c r="BT79" i="23"/>
  <c r="BS79" i="23"/>
  <c r="BR79" i="23"/>
  <c r="BQ79" i="23"/>
  <c r="BO79" i="23"/>
  <c r="BN79" i="23"/>
  <c r="BM79" i="23"/>
  <c r="BL79" i="23"/>
  <c r="BK79" i="23"/>
  <c r="BJ79" i="23"/>
  <c r="BI79" i="23"/>
  <c r="BH79" i="23"/>
  <c r="BG79" i="23"/>
  <c r="BF79" i="23"/>
  <c r="BE79" i="23"/>
  <c r="BD79" i="23"/>
  <c r="BC79" i="23"/>
  <c r="BB79" i="23"/>
  <c r="AZ79" i="23"/>
  <c r="AY79" i="23"/>
  <c r="AO79" i="23"/>
  <c r="AN79" i="23"/>
  <c r="V79" i="23"/>
  <c r="U79" i="23"/>
  <c r="T79" i="23"/>
  <c r="S79" i="23"/>
  <c r="N79" i="23"/>
  <c r="L79" i="23"/>
  <c r="K79" i="23"/>
  <c r="J79" i="23"/>
  <c r="D79" i="23"/>
  <c r="DV78" i="23"/>
  <c r="DU78" i="23"/>
  <c r="DT78" i="23"/>
  <c r="DS78" i="23"/>
  <c r="DR78" i="23"/>
  <c r="DQ78" i="23"/>
  <c r="DP78" i="23"/>
  <c r="DO78" i="23"/>
  <c r="DN78" i="23"/>
  <c r="DM78" i="23"/>
  <c r="DL78" i="23"/>
  <c r="DK78" i="23"/>
  <c r="DJ78" i="23"/>
  <c r="DI78" i="23"/>
  <c r="DH78" i="23"/>
  <c r="DG78" i="23"/>
  <c r="DF78" i="23"/>
  <c r="DE78" i="23"/>
  <c r="DD78" i="23"/>
  <c r="DC78" i="23"/>
  <c r="DB78" i="23"/>
  <c r="DA78" i="23"/>
  <c r="CZ78" i="23"/>
  <c r="CY78" i="23"/>
  <c r="CX78" i="23"/>
  <c r="CW78" i="23"/>
  <c r="CV78" i="23"/>
  <c r="CU78" i="23"/>
  <c r="CT78" i="23"/>
  <c r="CS78" i="23"/>
  <c r="CR78" i="23"/>
  <c r="CQ78" i="23"/>
  <c r="CP78" i="23"/>
  <c r="CO78" i="23"/>
  <c r="CN78" i="23"/>
  <c r="CM78" i="23"/>
  <c r="CL78" i="23"/>
  <c r="CK78" i="23"/>
  <c r="CJ78" i="23"/>
  <c r="CI78" i="23"/>
  <c r="CH78" i="23"/>
  <c r="CG78" i="23"/>
  <c r="CF78" i="23"/>
  <c r="CE78" i="23"/>
  <c r="CD78" i="23"/>
  <c r="CC78" i="23"/>
  <c r="CB78" i="23"/>
  <c r="CA78" i="23"/>
  <c r="BZ78" i="23"/>
  <c r="BY78" i="23"/>
  <c r="BX78" i="23"/>
  <c r="BW78" i="23"/>
  <c r="BV78" i="23"/>
  <c r="BU78" i="23"/>
  <c r="BT78" i="23"/>
  <c r="BS78" i="23"/>
  <c r="BR78" i="23"/>
  <c r="BQ78" i="23"/>
  <c r="BP78" i="23"/>
  <c r="BO78" i="23"/>
  <c r="BN78" i="23"/>
  <c r="BM78" i="23"/>
  <c r="BL78" i="23"/>
  <c r="BK78" i="23"/>
  <c r="BJ78" i="23"/>
  <c r="BI78" i="23"/>
  <c r="BH78" i="23"/>
  <c r="BG78" i="23"/>
  <c r="BF78" i="23"/>
  <c r="BE78" i="23"/>
  <c r="BD78" i="23"/>
  <c r="BC78" i="23"/>
  <c r="BB78" i="23"/>
  <c r="BA78" i="23"/>
  <c r="AZ78" i="23"/>
  <c r="AY78" i="23"/>
  <c r="AX78" i="23"/>
  <c r="AW78" i="23"/>
  <c r="AV78" i="23"/>
  <c r="AU78" i="23"/>
  <c r="AT78" i="23"/>
  <c r="AS78" i="23"/>
  <c r="AR78" i="23"/>
  <c r="AQ78" i="23"/>
  <c r="AP78" i="23"/>
  <c r="AO78" i="23"/>
  <c r="AN78" i="23"/>
  <c r="AM78" i="23"/>
  <c r="AL78" i="23"/>
  <c r="AK78" i="23"/>
  <c r="AJ78" i="23"/>
  <c r="AI78" i="23"/>
  <c r="AH78" i="23"/>
  <c r="AG78" i="23"/>
  <c r="AF78" i="23"/>
  <c r="AE78" i="23"/>
  <c r="AD78" i="23"/>
  <c r="AC78" i="23"/>
  <c r="AB78" i="23"/>
  <c r="AA78" i="23"/>
  <c r="Z78" i="23"/>
  <c r="Y78" i="23"/>
  <c r="X78" i="23"/>
  <c r="W78" i="23"/>
  <c r="V78" i="23"/>
  <c r="U78" i="23"/>
  <c r="T78" i="23"/>
  <c r="S78" i="23"/>
  <c r="R78" i="23"/>
  <c r="Q78" i="23"/>
  <c r="P78" i="23"/>
  <c r="O78" i="23"/>
  <c r="N78" i="23"/>
  <c r="L78" i="23"/>
  <c r="K78" i="23"/>
  <c r="J78" i="23"/>
  <c r="D78" i="23"/>
  <c r="DV91" i="23"/>
  <c r="DU91" i="23"/>
  <c r="DT91" i="23"/>
  <c r="DS91" i="23"/>
  <c r="AM91" i="23" s="1"/>
  <c r="DR91" i="23"/>
  <c r="DQ91" i="23"/>
  <c r="DP91" i="23"/>
  <c r="DO91" i="23"/>
  <c r="DN91" i="23"/>
  <c r="DM91" i="23"/>
  <c r="DL91" i="23"/>
  <c r="DK91" i="23"/>
  <c r="DJ91" i="23"/>
  <c r="DI91" i="23"/>
  <c r="DH91" i="23"/>
  <c r="DG91" i="23"/>
  <c r="DF91" i="23"/>
  <c r="DE91" i="23"/>
  <c r="DD91" i="23"/>
  <c r="DC91" i="23"/>
  <c r="DB91" i="23"/>
  <c r="DA91" i="23"/>
  <c r="CZ91" i="23"/>
  <c r="CY91" i="23"/>
  <c r="CX91" i="23"/>
  <c r="CW91" i="23"/>
  <c r="CV91" i="23"/>
  <c r="CU91" i="23"/>
  <c r="CT91" i="23"/>
  <c r="CS91" i="23"/>
  <c r="CR91" i="23"/>
  <c r="CQ91" i="23"/>
  <c r="CP91" i="23"/>
  <c r="CO91" i="23"/>
  <c r="CN91" i="23"/>
  <c r="CM91" i="23"/>
  <c r="CL91" i="23"/>
  <c r="CK91" i="23"/>
  <c r="CJ91" i="23"/>
  <c r="CI91" i="23"/>
  <c r="CH91" i="23"/>
  <c r="CG91" i="23"/>
  <c r="CF91" i="23"/>
  <c r="CE91" i="23"/>
  <c r="CD91" i="23"/>
  <c r="CC91" i="23"/>
  <c r="CB91" i="23"/>
  <c r="CA91" i="23"/>
  <c r="BZ91" i="23"/>
  <c r="BY91" i="23"/>
  <c r="BX91" i="23"/>
  <c r="BW91" i="23"/>
  <c r="BV91" i="23"/>
  <c r="BU91" i="23"/>
  <c r="BT91" i="23"/>
  <c r="BS91" i="23"/>
  <c r="BR91" i="23"/>
  <c r="BQ91" i="23"/>
  <c r="BP91" i="23"/>
  <c r="BO91" i="23"/>
  <c r="BN91" i="23"/>
  <c r="BM91" i="23"/>
  <c r="BL91" i="23"/>
  <c r="BK91" i="23"/>
  <c r="BJ91" i="23"/>
  <c r="BI91" i="23"/>
  <c r="BH91" i="23"/>
  <c r="BG91" i="23"/>
  <c r="BF91" i="23"/>
  <c r="BE91" i="23"/>
  <c r="BD91" i="23"/>
  <c r="BC91" i="23"/>
  <c r="BB91" i="23"/>
  <c r="BA91" i="23"/>
  <c r="AZ91" i="23"/>
  <c r="AY91" i="23"/>
  <c r="AO91" i="23"/>
  <c r="AN91" i="23"/>
  <c r="V91" i="23"/>
  <c r="U91" i="23"/>
  <c r="T91" i="23"/>
  <c r="S91" i="23"/>
  <c r="N91" i="23"/>
  <c r="L91" i="23"/>
  <c r="K91" i="23"/>
  <c r="J91" i="23"/>
  <c r="D91" i="23"/>
  <c r="DV77" i="23"/>
  <c r="DU77" i="23"/>
  <c r="DT77" i="23"/>
  <c r="DS77" i="23"/>
  <c r="DR77" i="23"/>
  <c r="DQ77" i="23"/>
  <c r="DP77" i="23"/>
  <c r="DO77" i="23"/>
  <c r="DN77" i="23"/>
  <c r="DM77" i="23"/>
  <c r="DL77" i="23"/>
  <c r="DK77" i="23"/>
  <c r="DJ77" i="23"/>
  <c r="DI77" i="23"/>
  <c r="DH77" i="23"/>
  <c r="DG77" i="23"/>
  <c r="DF77" i="23"/>
  <c r="DE77" i="23"/>
  <c r="DD77" i="23"/>
  <c r="DC77" i="23"/>
  <c r="DB77" i="23"/>
  <c r="DA77" i="23"/>
  <c r="CZ77" i="23"/>
  <c r="CY77" i="23"/>
  <c r="CX77" i="23"/>
  <c r="CW77" i="23"/>
  <c r="CV77" i="23"/>
  <c r="CU77" i="23"/>
  <c r="CT77" i="23"/>
  <c r="CS77" i="23"/>
  <c r="CR77" i="23"/>
  <c r="CQ77" i="23"/>
  <c r="CP77" i="23"/>
  <c r="CO77" i="23"/>
  <c r="CN77" i="23"/>
  <c r="CM77" i="23"/>
  <c r="CL77" i="23"/>
  <c r="CK77" i="23"/>
  <c r="CJ77" i="23"/>
  <c r="CI77" i="23"/>
  <c r="CH77" i="23"/>
  <c r="CG77" i="23"/>
  <c r="CF77" i="23"/>
  <c r="CE77" i="23"/>
  <c r="CD77" i="23"/>
  <c r="CC77" i="23"/>
  <c r="CB77" i="23"/>
  <c r="CA77" i="23"/>
  <c r="BZ77" i="23"/>
  <c r="BY77" i="23"/>
  <c r="BX77" i="23"/>
  <c r="BW77" i="23"/>
  <c r="BV77" i="23"/>
  <c r="BU77" i="23"/>
  <c r="BT77" i="23"/>
  <c r="BS77" i="23"/>
  <c r="BR77" i="23"/>
  <c r="BQ77" i="23"/>
  <c r="BP77" i="23"/>
  <c r="BO77" i="23"/>
  <c r="BN77" i="23"/>
  <c r="BM77" i="23"/>
  <c r="BL77" i="23"/>
  <c r="BK77" i="23"/>
  <c r="BJ77" i="23"/>
  <c r="BI77" i="23"/>
  <c r="BH77" i="23"/>
  <c r="BG77" i="23"/>
  <c r="BF77" i="23"/>
  <c r="BE77" i="23"/>
  <c r="BD77" i="23"/>
  <c r="BC77" i="23"/>
  <c r="BB77" i="23"/>
  <c r="BA77" i="23"/>
  <c r="AZ77" i="23"/>
  <c r="AY77" i="23"/>
  <c r="AO77" i="23"/>
  <c r="AN77" i="23"/>
  <c r="AM77" i="23"/>
  <c r="V77" i="23"/>
  <c r="U77" i="23"/>
  <c r="T77" i="23"/>
  <c r="S77" i="23"/>
  <c r="N77" i="23"/>
  <c r="L77" i="23"/>
  <c r="K77" i="23"/>
  <c r="J77" i="23"/>
  <c r="D77" i="23"/>
  <c r="DV76" i="23"/>
  <c r="DU76" i="23"/>
  <c r="DT76" i="23"/>
  <c r="DS76" i="23"/>
  <c r="AM76" i="23" s="1"/>
  <c r="DR76" i="23"/>
  <c r="DQ76" i="23"/>
  <c r="DP76" i="23"/>
  <c r="DO76" i="23"/>
  <c r="DN76" i="23"/>
  <c r="DM76" i="23"/>
  <c r="DL76" i="23"/>
  <c r="DK76" i="23"/>
  <c r="DJ76" i="23"/>
  <c r="DI76" i="23"/>
  <c r="DH76" i="23"/>
  <c r="DG76" i="23"/>
  <c r="DF76" i="23"/>
  <c r="DE76" i="23"/>
  <c r="DD76" i="23"/>
  <c r="DC76" i="23"/>
  <c r="DB76" i="23"/>
  <c r="DA76" i="23"/>
  <c r="CZ76" i="23"/>
  <c r="CY76" i="23"/>
  <c r="CX76" i="23"/>
  <c r="CW76" i="23"/>
  <c r="CV76" i="23"/>
  <c r="CU76" i="23"/>
  <c r="CT76" i="23"/>
  <c r="CS76" i="23"/>
  <c r="CR76" i="23"/>
  <c r="CQ76" i="23"/>
  <c r="CP76" i="23"/>
  <c r="CO76" i="23"/>
  <c r="CN76" i="23"/>
  <c r="CM76" i="23"/>
  <c r="CL76" i="23"/>
  <c r="CK76" i="23"/>
  <c r="CJ76" i="23"/>
  <c r="CI76" i="23"/>
  <c r="CH76" i="23"/>
  <c r="CG76" i="23"/>
  <c r="CF76" i="23"/>
  <c r="CE76" i="23"/>
  <c r="CD76" i="23"/>
  <c r="CC76" i="23"/>
  <c r="CB76" i="23"/>
  <c r="CA76" i="23"/>
  <c r="BZ76" i="23"/>
  <c r="BY76" i="23"/>
  <c r="BX76" i="23"/>
  <c r="BW76" i="23"/>
  <c r="BV76" i="23"/>
  <c r="BU76" i="23"/>
  <c r="BT76" i="23"/>
  <c r="BS76" i="23"/>
  <c r="BR76" i="23"/>
  <c r="BQ76" i="23"/>
  <c r="BP76" i="23"/>
  <c r="BO76" i="23"/>
  <c r="BN76" i="23"/>
  <c r="BM76" i="23"/>
  <c r="BL76" i="23"/>
  <c r="BK76" i="23"/>
  <c r="BJ76" i="23"/>
  <c r="BI76" i="23"/>
  <c r="BH76" i="23"/>
  <c r="BG76" i="23"/>
  <c r="BF76" i="23"/>
  <c r="BE76" i="23"/>
  <c r="BD76" i="23"/>
  <c r="BC76" i="23"/>
  <c r="BB76" i="23"/>
  <c r="BA76" i="23"/>
  <c r="AZ76" i="23"/>
  <c r="AY76" i="23"/>
  <c r="AO76" i="23"/>
  <c r="AN76" i="23"/>
  <c r="V76" i="23"/>
  <c r="U76" i="23"/>
  <c r="T76" i="23"/>
  <c r="S76" i="23"/>
  <c r="N76" i="23"/>
  <c r="L76" i="23"/>
  <c r="K76" i="23"/>
  <c r="J76" i="23"/>
  <c r="D76" i="23"/>
  <c r="DV75" i="23"/>
  <c r="DU75" i="23"/>
  <c r="DT75" i="23"/>
  <c r="DS75" i="23"/>
  <c r="AM75" i="23" s="1"/>
  <c r="DR75" i="23"/>
  <c r="DQ75" i="23"/>
  <c r="DP75" i="23"/>
  <c r="DO75" i="23"/>
  <c r="DN75" i="23"/>
  <c r="DM75" i="23"/>
  <c r="DL75" i="23"/>
  <c r="DK75" i="23"/>
  <c r="DJ75" i="23"/>
  <c r="DI75" i="23"/>
  <c r="DH75" i="23"/>
  <c r="DG75" i="23"/>
  <c r="DF75" i="23"/>
  <c r="DE75" i="23"/>
  <c r="DD75" i="23"/>
  <c r="DC75" i="23"/>
  <c r="DB75" i="23"/>
  <c r="DA75" i="23"/>
  <c r="CZ75" i="23"/>
  <c r="CY75" i="23"/>
  <c r="CX75" i="23"/>
  <c r="CW75" i="23"/>
  <c r="CV75" i="23"/>
  <c r="CU75" i="23"/>
  <c r="CT75" i="23"/>
  <c r="CS75" i="23"/>
  <c r="CR75" i="23"/>
  <c r="CQ75" i="23"/>
  <c r="CP75" i="23"/>
  <c r="CO75" i="23"/>
  <c r="CN75" i="23"/>
  <c r="CM75" i="23"/>
  <c r="CL75" i="23"/>
  <c r="CK75" i="23"/>
  <c r="CJ75" i="23"/>
  <c r="CI75" i="23"/>
  <c r="CH75" i="23"/>
  <c r="CG75" i="23"/>
  <c r="CF75" i="23"/>
  <c r="CE75" i="23"/>
  <c r="CD75" i="23"/>
  <c r="CC75" i="23"/>
  <c r="CB75" i="23"/>
  <c r="CA75" i="23"/>
  <c r="BZ75" i="23"/>
  <c r="BY75" i="23"/>
  <c r="BX75" i="23"/>
  <c r="BW75" i="23"/>
  <c r="BV75" i="23"/>
  <c r="BU75" i="23"/>
  <c r="BT75" i="23"/>
  <c r="BS75" i="23"/>
  <c r="BR75" i="23"/>
  <c r="BQ75" i="23"/>
  <c r="BP75" i="23"/>
  <c r="BO75" i="23"/>
  <c r="BN75" i="23"/>
  <c r="BM75" i="23"/>
  <c r="BL75" i="23"/>
  <c r="BK75" i="23"/>
  <c r="BJ75" i="23"/>
  <c r="BI75" i="23"/>
  <c r="BH75" i="23"/>
  <c r="BG75" i="23"/>
  <c r="BF75" i="23"/>
  <c r="BE75" i="23"/>
  <c r="BD75" i="23"/>
  <c r="BC75" i="23"/>
  <c r="BB75" i="23"/>
  <c r="BA75" i="23"/>
  <c r="AZ75" i="23"/>
  <c r="AY75" i="23"/>
  <c r="AX75" i="23"/>
  <c r="AW75" i="23"/>
  <c r="AV75" i="23"/>
  <c r="AU75" i="23"/>
  <c r="AT75" i="23"/>
  <c r="AS75" i="23"/>
  <c r="AR75" i="23"/>
  <c r="AQ75" i="23"/>
  <c r="AP75" i="23"/>
  <c r="AO75" i="23"/>
  <c r="AN75" i="23"/>
  <c r="AL75" i="23"/>
  <c r="AK75" i="23"/>
  <c r="AJ75" i="23"/>
  <c r="AI75" i="23"/>
  <c r="AH75" i="23"/>
  <c r="AG75" i="23"/>
  <c r="AF75" i="23"/>
  <c r="AE75" i="23"/>
  <c r="AD75" i="23"/>
  <c r="AC75" i="23"/>
  <c r="AB75" i="23"/>
  <c r="AA75" i="23"/>
  <c r="Z75" i="23"/>
  <c r="Y75" i="23"/>
  <c r="X75" i="23"/>
  <c r="W75" i="23"/>
  <c r="V75" i="23"/>
  <c r="U75" i="23"/>
  <c r="T75" i="23"/>
  <c r="S75" i="23"/>
  <c r="R75" i="23"/>
  <c r="Q75" i="23"/>
  <c r="P75" i="23"/>
  <c r="O75" i="23"/>
  <c r="N75" i="23"/>
  <c r="L75" i="23"/>
  <c r="K75" i="23"/>
  <c r="J75" i="23"/>
  <c r="D75" i="23"/>
  <c r="DV74" i="23"/>
  <c r="DU74" i="23"/>
  <c r="DT74" i="23"/>
  <c r="DS74" i="23"/>
  <c r="DR74" i="23"/>
  <c r="DQ74" i="23"/>
  <c r="DP74" i="23"/>
  <c r="DO74" i="23"/>
  <c r="DN74" i="23"/>
  <c r="DM74" i="23"/>
  <c r="DL74" i="23"/>
  <c r="DK74" i="23"/>
  <c r="DJ74" i="23"/>
  <c r="DI74" i="23"/>
  <c r="DH74" i="23"/>
  <c r="DG74" i="23"/>
  <c r="DF74" i="23"/>
  <c r="DE74" i="23"/>
  <c r="DD74" i="23"/>
  <c r="DC74" i="23"/>
  <c r="DB74" i="23"/>
  <c r="DA74" i="23"/>
  <c r="CZ74" i="23"/>
  <c r="CY74" i="23"/>
  <c r="CX74" i="23"/>
  <c r="CW74" i="23"/>
  <c r="CV74" i="23"/>
  <c r="CU74" i="23"/>
  <c r="CT74" i="23"/>
  <c r="CS74" i="23"/>
  <c r="CR74" i="23"/>
  <c r="CQ74" i="23"/>
  <c r="CP74" i="23"/>
  <c r="CO74" i="23"/>
  <c r="CN74" i="23"/>
  <c r="CM74" i="23"/>
  <c r="CL74" i="23"/>
  <c r="CK74" i="23"/>
  <c r="CJ74" i="23"/>
  <c r="CI74" i="23"/>
  <c r="CH74" i="23"/>
  <c r="CG74" i="23"/>
  <c r="CF74" i="23"/>
  <c r="CE74" i="23"/>
  <c r="CD74" i="23"/>
  <c r="CC74" i="23"/>
  <c r="CB74" i="23"/>
  <c r="CA74" i="23"/>
  <c r="BZ74" i="23"/>
  <c r="BY74" i="23"/>
  <c r="BX74" i="23"/>
  <c r="BW74" i="23"/>
  <c r="BV74" i="23"/>
  <c r="BU74" i="23"/>
  <c r="BT74" i="23"/>
  <c r="BS74" i="23"/>
  <c r="BR74" i="23"/>
  <c r="BQ74" i="23"/>
  <c r="BP74" i="23"/>
  <c r="BO74" i="23"/>
  <c r="BN74" i="23"/>
  <c r="BM74" i="23"/>
  <c r="BL74" i="23"/>
  <c r="BK74" i="23"/>
  <c r="BJ74" i="23"/>
  <c r="BI74" i="23"/>
  <c r="BH74" i="23"/>
  <c r="BG74" i="23"/>
  <c r="BF74" i="23"/>
  <c r="BE74" i="23"/>
  <c r="BD74" i="23"/>
  <c r="BC74" i="23"/>
  <c r="BB74" i="23"/>
  <c r="BA74" i="23"/>
  <c r="AZ74" i="23"/>
  <c r="AY74" i="23"/>
  <c r="AX74" i="23"/>
  <c r="AW74" i="23"/>
  <c r="AV74" i="23"/>
  <c r="AU74" i="23"/>
  <c r="AT74" i="23"/>
  <c r="AS74" i="23"/>
  <c r="AR74" i="23"/>
  <c r="AQ74" i="23"/>
  <c r="AP74" i="23"/>
  <c r="AO74" i="23"/>
  <c r="AN74" i="23"/>
  <c r="AM74" i="23"/>
  <c r="AL74" i="23"/>
  <c r="AK74" i="23"/>
  <c r="AJ74" i="23"/>
  <c r="AI74" i="23"/>
  <c r="AH74" i="23"/>
  <c r="AG74" i="23"/>
  <c r="AF74" i="23"/>
  <c r="AE74" i="23"/>
  <c r="AD74" i="23"/>
  <c r="AC74" i="23"/>
  <c r="AB74" i="23"/>
  <c r="AA74" i="23"/>
  <c r="Z74" i="23"/>
  <c r="Y74" i="23"/>
  <c r="X74" i="23"/>
  <c r="W74" i="23"/>
  <c r="V74" i="23"/>
  <c r="U74" i="23"/>
  <c r="T74" i="23"/>
  <c r="S74" i="23"/>
  <c r="R74" i="23"/>
  <c r="Q74" i="23"/>
  <c r="P74" i="23"/>
  <c r="O74" i="23"/>
  <c r="N74" i="23"/>
  <c r="L74" i="23"/>
  <c r="K74" i="23"/>
  <c r="J74" i="23"/>
  <c r="D74" i="23"/>
  <c r="DV73" i="23"/>
  <c r="DU73" i="23"/>
  <c r="DT73" i="23"/>
  <c r="DS73" i="23"/>
  <c r="DR73" i="23"/>
  <c r="DQ73" i="23"/>
  <c r="DP73" i="23"/>
  <c r="DO73" i="23"/>
  <c r="DN73" i="23"/>
  <c r="DM73" i="23"/>
  <c r="DL73" i="23"/>
  <c r="DK73" i="23"/>
  <c r="DJ73" i="23"/>
  <c r="DI73" i="23"/>
  <c r="DH73" i="23"/>
  <c r="DG73" i="23"/>
  <c r="DF73" i="23"/>
  <c r="DE73" i="23"/>
  <c r="DD73" i="23"/>
  <c r="DC73" i="23"/>
  <c r="DB73" i="23"/>
  <c r="DA73" i="23"/>
  <c r="CZ73" i="23"/>
  <c r="CY73" i="23"/>
  <c r="CX73" i="23"/>
  <c r="CW73" i="23"/>
  <c r="CV73" i="23"/>
  <c r="CU73" i="23"/>
  <c r="CT73" i="23"/>
  <c r="CS73" i="23"/>
  <c r="CR73" i="23"/>
  <c r="CQ73" i="23"/>
  <c r="CP73" i="23"/>
  <c r="CO73" i="23"/>
  <c r="CN73" i="23"/>
  <c r="CM73" i="23"/>
  <c r="CL73" i="23"/>
  <c r="CK73" i="23"/>
  <c r="CJ73" i="23"/>
  <c r="CI73" i="23"/>
  <c r="CH73" i="23"/>
  <c r="CG73" i="23"/>
  <c r="CF73" i="23"/>
  <c r="CE73" i="23"/>
  <c r="CD73" i="23"/>
  <c r="CC73" i="23"/>
  <c r="CB73" i="23"/>
  <c r="CA73" i="23"/>
  <c r="BZ73" i="23"/>
  <c r="BY73" i="23"/>
  <c r="BX73" i="23"/>
  <c r="BW73" i="23"/>
  <c r="BV73" i="23"/>
  <c r="BU73" i="23"/>
  <c r="BT73" i="23"/>
  <c r="BS73" i="23"/>
  <c r="BR73" i="23"/>
  <c r="BQ73" i="23"/>
  <c r="BP73" i="23"/>
  <c r="BO73" i="23"/>
  <c r="BN73" i="23"/>
  <c r="BM73" i="23"/>
  <c r="BL73" i="23"/>
  <c r="BK73" i="23"/>
  <c r="BJ73" i="23"/>
  <c r="BI73" i="23"/>
  <c r="BH73" i="23"/>
  <c r="BG73" i="23"/>
  <c r="BF73" i="23"/>
  <c r="BE73" i="23"/>
  <c r="BD73" i="23"/>
  <c r="BC73" i="23"/>
  <c r="BB73" i="23"/>
  <c r="BA73" i="23"/>
  <c r="AZ73" i="23"/>
  <c r="AY73" i="23"/>
  <c r="AX73" i="23"/>
  <c r="AW73" i="23"/>
  <c r="AV73" i="23"/>
  <c r="AU73" i="23"/>
  <c r="AT73" i="23"/>
  <c r="AS73" i="23"/>
  <c r="AR73" i="23"/>
  <c r="AQ73" i="23"/>
  <c r="AP73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O73" i="23"/>
  <c r="N73" i="23"/>
  <c r="L73" i="23"/>
  <c r="K73" i="23"/>
  <c r="J73" i="23"/>
  <c r="D73" i="23"/>
  <c r="DV82" i="23"/>
  <c r="DU82" i="23"/>
  <c r="DT82" i="23"/>
  <c r="DS82" i="23"/>
  <c r="AM82" i="23" s="1"/>
  <c r="DR82" i="23"/>
  <c r="DQ82" i="23"/>
  <c r="DP82" i="23"/>
  <c r="DO82" i="23"/>
  <c r="DN82" i="23"/>
  <c r="DM82" i="23"/>
  <c r="DL82" i="23"/>
  <c r="DK82" i="23"/>
  <c r="DJ82" i="23"/>
  <c r="DI82" i="23"/>
  <c r="DH82" i="23"/>
  <c r="DG82" i="23"/>
  <c r="DF82" i="23"/>
  <c r="DE82" i="23"/>
  <c r="DD82" i="23"/>
  <c r="DC82" i="23"/>
  <c r="DB82" i="23"/>
  <c r="DA82" i="23"/>
  <c r="CZ82" i="23"/>
  <c r="CY82" i="23"/>
  <c r="CX82" i="23"/>
  <c r="CW82" i="23"/>
  <c r="CV82" i="23"/>
  <c r="CU82" i="23"/>
  <c r="CT82" i="23"/>
  <c r="CS82" i="23"/>
  <c r="CR82" i="23"/>
  <c r="CQ82" i="23"/>
  <c r="CP82" i="23"/>
  <c r="CO82" i="23"/>
  <c r="CN82" i="23"/>
  <c r="CM82" i="23"/>
  <c r="CL82" i="23"/>
  <c r="CK82" i="23"/>
  <c r="CJ82" i="23"/>
  <c r="CI82" i="23"/>
  <c r="CH82" i="23"/>
  <c r="CG82" i="23"/>
  <c r="CF82" i="23"/>
  <c r="CE82" i="23"/>
  <c r="CD82" i="23"/>
  <c r="CC82" i="23"/>
  <c r="CB82" i="23"/>
  <c r="CA82" i="23"/>
  <c r="BZ82" i="23"/>
  <c r="BY82" i="23"/>
  <c r="BX82" i="23"/>
  <c r="BW82" i="23"/>
  <c r="BV82" i="23"/>
  <c r="BU82" i="23"/>
  <c r="BT82" i="23"/>
  <c r="BS82" i="23"/>
  <c r="BR82" i="23"/>
  <c r="BQ82" i="23"/>
  <c r="BP82" i="23"/>
  <c r="BO82" i="23"/>
  <c r="BN82" i="23"/>
  <c r="BM82" i="23"/>
  <c r="BL82" i="23"/>
  <c r="BK82" i="23"/>
  <c r="BJ82" i="23"/>
  <c r="BI82" i="23"/>
  <c r="BH82" i="23"/>
  <c r="BG82" i="23"/>
  <c r="BF82" i="23"/>
  <c r="BE82" i="23"/>
  <c r="BD82" i="23"/>
  <c r="BC82" i="23"/>
  <c r="BB82" i="23"/>
  <c r="BA82" i="23"/>
  <c r="AZ82" i="23"/>
  <c r="AY82" i="23"/>
  <c r="AO82" i="23"/>
  <c r="AN82" i="23"/>
  <c r="V82" i="23"/>
  <c r="U82" i="23"/>
  <c r="T82" i="23"/>
  <c r="S82" i="23"/>
  <c r="N82" i="23"/>
  <c r="L82" i="23"/>
  <c r="K82" i="23"/>
  <c r="J82" i="23"/>
  <c r="D82" i="23"/>
  <c r="DV71" i="23"/>
  <c r="DU71" i="23"/>
  <c r="DT71" i="23"/>
  <c r="DS71" i="23"/>
  <c r="AM71" i="23" s="1"/>
  <c r="DR71" i="23"/>
  <c r="DQ71" i="23"/>
  <c r="DP71" i="23"/>
  <c r="DO71" i="23"/>
  <c r="DN71" i="23"/>
  <c r="DM71" i="23"/>
  <c r="DL71" i="23"/>
  <c r="DK71" i="23"/>
  <c r="DJ71" i="23"/>
  <c r="DI71" i="23"/>
  <c r="DH71" i="23"/>
  <c r="DG71" i="23"/>
  <c r="DF71" i="23"/>
  <c r="DE71" i="23"/>
  <c r="DD71" i="23"/>
  <c r="DC71" i="23"/>
  <c r="DB71" i="23"/>
  <c r="DA71" i="23"/>
  <c r="CZ71" i="23"/>
  <c r="CY71" i="23"/>
  <c r="CX71" i="23"/>
  <c r="CW71" i="23"/>
  <c r="CV71" i="23"/>
  <c r="CU71" i="23"/>
  <c r="CT71" i="23"/>
  <c r="CS71" i="23"/>
  <c r="CR71" i="23"/>
  <c r="CQ71" i="23"/>
  <c r="CP71" i="23"/>
  <c r="CO71" i="23"/>
  <c r="CN71" i="23"/>
  <c r="CM71" i="23"/>
  <c r="CL71" i="23"/>
  <c r="CK71" i="23"/>
  <c r="CJ71" i="23"/>
  <c r="CI71" i="23"/>
  <c r="CH71" i="23"/>
  <c r="CG71" i="23"/>
  <c r="CF71" i="23"/>
  <c r="CE71" i="23"/>
  <c r="CD71" i="23"/>
  <c r="CC71" i="23"/>
  <c r="CB71" i="23"/>
  <c r="CA71" i="23"/>
  <c r="BZ71" i="23"/>
  <c r="BY71" i="23"/>
  <c r="BX71" i="23"/>
  <c r="BW71" i="23"/>
  <c r="BV71" i="23"/>
  <c r="BU71" i="23"/>
  <c r="BT71" i="23"/>
  <c r="BS71" i="23"/>
  <c r="BR71" i="23"/>
  <c r="BQ71" i="23"/>
  <c r="BP71" i="23"/>
  <c r="BO71" i="23"/>
  <c r="BN71" i="23"/>
  <c r="BM71" i="23"/>
  <c r="BL71" i="23"/>
  <c r="BK71" i="23"/>
  <c r="BJ71" i="23"/>
  <c r="BI71" i="23"/>
  <c r="BH71" i="23"/>
  <c r="BG71" i="23"/>
  <c r="BF71" i="23"/>
  <c r="BE71" i="23"/>
  <c r="BD71" i="23"/>
  <c r="BC71" i="23"/>
  <c r="BB71" i="23"/>
  <c r="BA71" i="23"/>
  <c r="AZ71" i="23"/>
  <c r="AY71" i="23"/>
  <c r="AO71" i="23"/>
  <c r="AN71" i="23"/>
  <c r="V71" i="23"/>
  <c r="U71" i="23"/>
  <c r="T71" i="23"/>
  <c r="S71" i="23"/>
  <c r="N71" i="23"/>
  <c r="L71" i="23"/>
  <c r="K71" i="23"/>
  <c r="J71" i="23"/>
  <c r="D71" i="23"/>
  <c r="DV69" i="23"/>
  <c r="DU69" i="23"/>
  <c r="DT69" i="23"/>
  <c r="DS69" i="23"/>
  <c r="DR69" i="23"/>
  <c r="DQ69" i="23"/>
  <c r="DP69" i="23"/>
  <c r="DO69" i="23"/>
  <c r="DN69" i="23"/>
  <c r="DM69" i="23"/>
  <c r="DL69" i="23"/>
  <c r="DK69" i="23"/>
  <c r="DJ69" i="23"/>
  <c r="DI69" i="23"/>
  <c r="DH69" i="23"/>
  <c r="DG69" i="23"/>
  <c r="DF69" i="23"/>
  <c r="DE69" i="23"/>
  <c r="DD69" i="23"/>
  <c r="DC69" i="23"/>
  <c r="DB69" i="23"/>
  <c r="DA69" i="23"/>
  <c r="CZ69" i="23"/>
  <c r="CY69" i="23"/>
  <c r="CX69" i="23"/>
  <c r="CW69" i="23"/>
  <c r="CV69" i="23"/>
  <c r="CU69" i="23"/>
  <c r="CT69" i="23"/>
  <c r="CS69" i="23"/>
  <c r="CR69" i="23"/>
  <c r="CQ69" i="23"/>
  <c r="CP69" i="23"/>
  <c r="CO69" i="23"/>
  <c r="CN69" i="23"/>
  <c r="CM69" i="23"/>
  <c r="CL69" i="23"/>
  <c r="CK69" i="23"/>
  <c r="CJ69" i="23"/>
  <c r="CI69" i="23"/>
  <c r="CH69" i="23"/>
  <c r="CG69" i="23"/>
  <c r="CF69" i="23"/>
  <c r="CE69" i="23"/>
  <c r="CD69" i="23"/>
  <c r="CC69" i="23"/>
  <c r="CB69" i="23"/>
  <c r="CA69" i="23"/>
  <c r="BZ69" i="23"/>
  <c r="BY69" i="23"/>
  <c r="BX69" i="23"/>
  <c r="BW69" i="23"/>
  <c r="BV69" i="23"/>
  <c r="BU69" i="23"/>
  <c r="BT69" i="23"/>
  <c r="BS69" i="23"/>
  <c r="BR69" i="23"/>
  <c r="BQ69" i="23"/>
  <c r="BP69" i="23"/>
  <c r="BO69" i="23"/>
  <c r="BN69" i="23"/>
  <c r="BM69" i="23"/>
  <c r="BL69" i="23"/>
  <c r="BK69" i="23"/>
  <c r="BJ69" i="23"/>
  <c r="BI69" i="23"/>
  <c r="BH69" i="23"/>
  <c r="BG69" i="23"/>
  <c r="BF69" i="23"/>
  <c r="BE69" i="23"/>
  <c r="BD69" i="23"/>
  <c r="BC69" i="23"/>
  <c r="BB69" i="23"/>
  <c r="BA69" i="23"/>
  <c r="AZ69" i="23"/>
  <c r="AY69" i="23"/>
  <c r="AX69" i="23"/>
  <c r="AW69" i="23"/>
  <c r="AV69" i="23"/>
  <c r="AU69" i="23"/>
  <c r="AT69" i="23"/>
  <c r="AS69" i="23"/>
  <c r="AR69" i="23"/>
  <c r="AQ69" i="23"/>
  <c r="AP69" i="23"/>
  <c r="AO69" i="23"/>
  <c r="AN69" i="23"/>
  <c r="AM69" i="23"/>
  <c r="AL69" i="23"/>
  <c r="AK69" i="23"/>
  <c r="AJ69" i="23"/>
  <c r="AI69" i="23"/>
  <c r="AH69" i="23"/>
  <c r="AG69" i="23"/>
  <c r="AF69" i="23"/>
  <c r="AE69" i="23"/>
  <c r="AD69" i="23"/>
  <c r="AC69" i="23"/>
  <c r="AB69" i="23"/>
  <c r="AA69" i="23"/>
  <c r="Z69" i="23"/>
  <c r="Y69" i="23"/>
  <c r="X69" i="23"/>
  <c r="W69" i="23"/>
  <c r="V69" i="23"/>
  <c r="U69" i="23"/>
  <c r="T69" i="23"/>
  <c r="S69" i="23"/>
  <c r="R69" i="23"/>
  <c r="Q69" i="23"/>
  <c r="P69" i="23"/>
  <c r="O69" i="23"/>
  <c r="N69" i="23"/>
  <c r="L69" i="23"/>
  <c r="K69" i="23"/>
  <c r="J69" i="23"/>
  <c r="D69" i="23"/>
  <c r="DV68" i="23"/>
  <c r="DU68" i="23"/>
  <c r="DT68" i="23"/>
  <c r="DS68" i="23"/>
  <c r="DR68" i="23"/>
  <c r="DQ68" i="23"/>
  <c r="DP68" i="23"/>
  <c r="DO68" i="23"/>
  <c r="DN68" i="23"/>
  <c r="DM68" i="23"/>
  <c r="DL68" i="23"/>
  <c r="DK68" i="23"/>
  <c r="DJ68" i="23"/>
  <c r="DI68" i="23"/>
  <c r="DH68" i="23"/>
  <c r="DG68" i="23"/>
  <c r="DF68" i="23"/>
  <c r="DE68" i="23"/>
  <c r="DD68" i="23"/>
  <c r="AM68" i="23" s="1"/>
  <c r="DC68" i="23"/>
  <c r="DB68" i="23"/>
  <c r="DA68" i="23"/>
  <c r="CZ68" i="23"/>
  <c r="CY68" i="23"/>
  <c r="CX68" i="23"/>
  <c r="CW68" i="23"/>
  <c r="CV68" i="23"/>
  <c r="CU68" i="23"/>
  <c r="CT68" i="23"/>
  <c r="CS68" i="23"/>
  <c r="CR68" i="23"/>
  <c r="CQ68" i="23"/>
  <c r="CP68" i="23"/>
  <c r="CO68" i="23"/>
  <c r="CN68" i="23"/>
  <c r="CM68" i="23"/>
  <c r="CL68" i="23"/>
  <c r="CK68" i="23"/>
  <c r="CJ68" i="23"/>
  <c r="CI68" i="23"/>
  <c r="CH68" i="23"/>
  <c r="CG68" i="23"/>
  <c r="CF68" i="23"/>
  <c r="CE68" i="23"/>
  <c r="CD68" i="23"/>
  <c r="CC68" i="23"/>
  <c r="CB68" i="23"/>
  <c r="CA68" i="23"/>
  <c r="BZ68" i="23"/>
  <c r="BY68" i="23"/>
  <c r="BX68" i="23"/>
  <c r="BW68" i="23"/>
  <c r="BV68" i="23"/>
  <c r="BU68" i="23"/>
  <c r="BT68" i="23"/>
  <c r="BS68" i="23"/>
  <c r="BR68" i="23"/>
  <c r="BQ68" i="23"/>
  <c r="BP68" i="23"/>
  <c r="BO68" i="23"/>
  <c r="BN68" i="23"/>
  <c r="BM68" i="23"/>
  <c r="BL68" i="23"/>
  <c r="BK68" i="23"/>
  <c r="BJ68" i="23"/>
  <c r="BI68" i="23"/>
  <c r="BH68" i="23"/>
  <c r="BG68" i="23"/>
  <c r="BF68" i="23"/>
  <c r="BE68" i="23"/>
  <c r="BD68" i="23"/>
  <c r="BC68" i="23"/>
  <c r="BB68" i="23"/>
  <c r="BA68" i="23"/>
  <c r="AZ68" i="23"/>
  <c r="AY68" i="23"/>
  <c r="AO68" i="23"/>
  <c r="AN68" i="23"/>
  <c r="V68" i="23"/>
  <c r="U68" i="23"/>
  <c r="T68" i="23"/>
  <c r="S68" i="23"/>
  <c r="N68" i="23"/>
  <c r="L68" i="23"/>
  <c r="K68" i="23"/>
  <c r="J68" i="23"/>
  <c r="D68" i="23"/>
  <c r="DV67" i="23"/>
  <c r="DU67" i="23"/>
  <c r="DT67" i="23"/>
  <c r="DS67" i="23"/>
  <c r="AM67" i="23" s="1"/>
  <c r="DR67" i="23"/>
  <c r="DQ67" i="23"/>
  <c r="DP67" i="23"/>
  <c r="DO67" i="23"/>
  <c r="DN67" i="23"/>
  <c r="DM67" i="23"/>
  <c r="DL67" i="23"/>
  <c r="DK67" i="23"/>
  <c r="DJ67" i="23"/>
  <c r="DI67" i="23"/>
  <c r="DH67" i="23"/>
  <c r="DG67" i="23"/>
  <c r="DF67" i="23"/>
  <c r="DE67" i="23"/>
  <c r="DD67" i="23"/>
  <c r="DC67" i="23"/>
  <c r="DB67" i="23"/>
  <c r="DA67" i="23"/>
  <c r="CZ67" i="23"/>
  <c r="CY67" i="23"/>
  <c r="CX67" i="23"/>
  <c r="CW67" i="23"/>
  <c r="CV67" i="23"/>
  <c r="CU67" i="23"/>
  <c r="CT67" i="23"/>
  <c r="CS67" i="23"/>
  <c r="CR67" i="23"/>
  <c r="CQ67" i="23"/>
  <c r="CP67" i="23"/>
  <c r="CO67" i="23"/>
  <c r="CN67" i="23"/>
  <c r="CM67" i="23"/>
  <c r="CL67" i="23"/>
  <c r="CK67" i="23"/>
  <c r="CJ67" i="23"/>
  <c r="CI67" i="23"/>
  <c r="CH67" i="23"/>
  <c r="CG67" i="23"/>
  <c r="CF67" i="23"/>
  <c r="CE67" i="23"/>
  <c r="CD67" i="23"/>
  <c r="CC67" i="23"/>
  <c r="CB67" i="23"/>
  <c r="CA67" i="23"/>
  <c r="BZ67" i="23"/>
  <c r="BY67" i="23"/>
  <c r="BX67" i="23"/>
  <c r="BW67" i="23"/>
  <c r="BV67" i="23"/>
  <c r="BU67" i="23"/>
  <c r="BT67" i="23"/>
  <c r="BS67" i="23"/>
  <c r="BR67" i="23"/>
  <c r="BQ67" i="23"/>
  <c r="BP67" i="23"/>
  <c r="BO67" i="23"/>
  <c r="BN67" i="23"/>
  <c r="BM67" i="23"/>
  <c r="BL67" i="23"/>
  <c r="BK67" i="23"/>
  <c r="BJ67" i="23"/>
  <c r="BI67" i="23"/>
  <c r="BH67" i="23"/>
  <c r="BG67" i="23"/>
  <c r="BF67" i="23"/>
  <c r="BE67" i="23"/>
  <c r="BD67" i="23"/>
  <c r="BC67" i="23"/>
  <c r="BB67" i="23"/>
  <c r="BA67" i="23"/>
  <c r="AZ67" i="23"/>
  <c r="AY67" i="23"/>
  <c r="AK67" i="23"/>
  <c r="AJ67" i="23"/>
  <c r="V67" i="23"/>
  <c r="U67" i="23"/>
  <c r="T67" i="23"/>
  <c r="S67" i="23"/>
  <c r="R67" i="23"/>
  <c r="N67" i="23"/>
  <c r="L67" i="23"/>
  <c r="K67" i="23"/>
  <c r="J67" i="23"/>
  <c r="D67" i="23"/>
  <c r="DV66" i="23"/>
  <c r="DU66" i="23"/>
  <c r="DT66" i="23"/>
  <c r="DS66" i="23"/>
  <c r="DR66" i="23"/>
  <c r="DQ66" i="23"/>
  <c r="DP66" i="23"/>
  <c r="DO66" i="23"/>
  <c r="DN66" i="23"/>
  <c r="DM66" i="23"/>
  <c r="DL66" i="23"/>
  <c r="DK66" i="23"/>
  <c r="DJ66" i="23"/>
  <c r="DI66" i="23"/>
  <c r="DH66" i="23"/>
  <c r="DG66" i="23"/>
  <c r="DF66" i="23"/>
  <c r="DE66" i="23"/>
  <c r="DD66" i="23"/>
  <c r="AM66" i="23" s="1"/>
  <c r="DC66" i="23"/>
  <c r="DB66" i="23"/>
  <c r="DA66" i="23"/>
  <c r="CZ66" i="23"/>
  <c r="CY66" i="23"/>
  <c r="CX66" i="23"/>
  <c r="CW66" i="23"/>
  <c r="CV66" i="23"/>
  <c r="CU66" i="23"/>
  <c r="CT66" i="23"/>
  <c r="CS66" i="23"/>
  <c r="CR66" i="23"/>
  <c r="CQ66" i="23"/>
  <c r="CP66" i="23"/>
  <c r="CO66" i="23"/>
  <c r="CN66" i="23"/>
  <c r="CM66" i="23"/>
  <c r="CL66" i="23"/>
  <c r="CK66" i="23"/>
  <c r="CJ66" i="23"/>
  <c r="CI66" i="23"/>
  <c r="CH66" i="23"/>
  <c r="CG66" i="23"/>
  <c r="CF66" i="23"/>
  <c r="CE66" i="23"/>
  <c r="CD66" i="23"/>
  <c r="CC66" i="23"/>
  <c r="CB66" i="23"/>
  <c r="CA66" i="23"/>
  <c r="BZ66" i="23"/>
  <c r="BY66" i="23"/>
  <c r="BX66" i="23"/>
  <c r="BW66" i="23"/>
  <c r="BV66" i="23"/>
  <c r="BU66" i="23"/>
  <c r="BT66" i="23"/>
  <c r="BS66" i="23"/>
  <c r="BR66" i="23"/>
  <c r="BQ66" i="23"/>
  <c r="BP66" i="23"/>
  <c r="BO66" i="23"/>
  <c r="BN66" i="23"/>
  <c r="BM66" i="23"/>
  <c r="BL66" i="23"/>
  <c r="BK66" i="23"/>
  <c r="BJ66" i="23"/>
  <c r="BI66" i="23"/>
  <c r="BH66" i="23"/>
  <c r="BG66" i="23"/>
  <c r="BF66" i="23"/>
  <c r="BE66" i="23"/>
  <c r="BD66" i="23"/>
  <c r="BC66" i="23"/>
  <c r="BB66" i="23"/>
  <c r="BA66" i="23"/>
  <c r="AZ66" i="23"/>
  <c r="AY66" i="23"/>
  <c r="AO66" i="23"/>
  <c r="AN66" i="23"/>
  <c r="V66" i="23"/>
  <c r="U66" i="23"/>
  <c r="T66" i="23"/>
  <c r="S66" i="23"/>
  <c r="N66" i="23"/>
  <c r="L66" i="23"/>
  <c r="K66" i="23"/>
  <c r="J66" i="23"/>
  <c r="D66" i="23"/>
  <c r="DV64" i="23"/>
  <c r="DU64" i="23"/>
  <c r="DT64" i="23"/>
  <c r="DS64" i="23"/>
  <c r="DR64" i="23"/>
  <c r="DQ64" i="23"/>
  <c r="DP64" i="23"/>
  <c r="DO64" i="23"/>
  <c r="DN64" i="23"/>
  <c r="DM64" i="23"/>
  <c r="DL64" i="23"/>
  <c r="DK64" i="23"/>
  <c r="DJ64" i="23"/>
  <c r="DI64" i="23"/>
  <c r="DH64" i="23"/>
  <c r="DG64" i="23"/>
  <c r="DF64" i="23"/>
  <c r="DE64" i="23"/>
  <c r="DD64" i="23"/>
  <c r="AM64" i="23" s="1"/>
  <c r="DC64" i="23"/>
  <c r="DB64" i="23"/>
  <c r="DA64" i="23"/>
  <c r="CZ64" i="23"/>
  <c r="CY64" i="23"/>
  <c r="CX64" i="23"/>
  <c r="CW64" i="23"/>
  <c r="CV64" i="23"/>
  <c r="CU64" i="23"/>
  <c r="CT64" i="23"/>
  <c r="CS64" i="23"/>
  <c r="CR64" i="23"/>
  <c r="CQ64" i="23"/>
  <c r="CP64" i="23"/>
  <c r="CO64" i="23"/>
  <c r="CN64" i="23"/>
  <c r="CM64" i="23"/>
  <c r="CL64" i="23"/>
  <c r="CK64" i="23"/>
  <c r="CJ64" i="23"/>
  <c r="CI64" i="23"/>
  <c r="CH64" i="23"/>
  <c r="CG64" i="23"/>
  <c r="CF64" i="23"/>
  <c r="CE64" i="23"/>
  <c r="CD64" i="23"/>
  <c r="CC64" i="23"/>
  <c r="CB64" i="23"/>
  <c r="CA64" i="23"/>
  <c r="BZ64" i="23"/>
  <c r="BY64" i="23"/>
  <c r="BX64" i="23"/>
  <c r="BW64" i="23"/>
  <c r="BV64" i="23"/>
  <c r="BU64" i="23"/>
  <c r="BT64" i="23"/>
  <c r="BS64" i="23"/>
  <c r="BR64" i="23"/>
  <c r="BQ64" i="23"/>
  <c r="BP64" i="23"/>
  <c r="BO64" i="23"/>
  <c r="BN64" i="23"/>
  <c r="BM64" i="23"/>
  <c r="BL64" i="23"/>
  <c r="BK64" i="23"/>
  <c r="BJ64" i="23"/>
  <c r="BI64" i="23"/>
  <c r="BH64" i="23"/>
  <c r="BG64" i="23"/>
  <c r="BF64" i="23"/>
  <c r="BE64" i="23"/>
  <c r="BD64" i="23"/>
  <c r="BC64" i="23"/>
  <c r="BB64" i="23"/>
  <c r="BA64" i="23"/>
  <c r="AZ64" i="23"/>
  <c r="AY64" i="23"/>
  <c r="AO64" i="23"/>
  <c r="AN64" i="23"/>
  <c r="V64" i="23"/>
  <c r="U64" i="23"/>
  <c r="T64" i="23"/>
  <c r="S64" i="23"/>
  <c r="N64" i="23"/>
  <c r="L64" i="23"/>
  <c r="K64" i="23"/>
  <c r="J64" i="23"/>
  <c r="D64" i="23"/>
  <c r="DV63" i="23"/>
  <c r="DU63" i="23"/>
  <c r="DT63" i="23"/>
  <c r="DS63" i="23"/>
  <c r="DR63" i="23"/>
  <c r="DQ63" i="23"/>
  <c r="DP63" i="23"/>
  <c r="DO63" i="23"/>
  <c r="DN63" i="23"/>
  <c r="DM63" i="23"/>
  <c r="DL63" i="23"/>
  <c r="DK63" i="23"/>
  <c r="DJ63" i="23"/>
  <c r="DI63" i="23"/>
  <c r="DH63" i="23"/>
  <c r="DG63" i="23"/>
  <c r="DF63" i="23"/>
  <c r="DE63" i="23"/>
  <c r="DD63" i="23"/>
  <c r="AM63" i="23" s="1"/>
  <c r="DC63" i="23"/>
  <c r="DB63" i="23"/>
  <c r="DA63" i="23"/>
  <c r="CZ63" i="23"/>
  <c r="CY63" i="23"/>
  <c r="CX63" i="23"/>
  <c r="CW63" i="23"/>
  <c r="CV63" i="23"/>
  <c r="CU63" i="23"/>
  <c r="CT63" i="23"/>
  <c r="CS63" i="23"/>
  <c r="CR63" i="23"/>
  <c r="CQ63" i="23"/>
  <c r="CP63" i="23"/>
  <c r="CO63" i="23"/>
  <c r="CN63" i="23"/>
  <c r="CM63" i="23"/>
  <c r="CL63" i="23"/>
  <c r="CK63" i="23"/>
  <c r="CJ63" i="23"/>
  <c r="CI63" i="23"/>
  <c r="CH63" i="23"/>
  <c r="CG63" i="23"/>
  <c r="CF63" i="23"/>
  <c r="CE63" i="23"/>
  <c r="CD63" i="23"/>
  <c r="CC63" i="23"/>
  <c r="CB63" i="23"/>
  <c r="CA63" i="23"/>
  <c r="BZ63" i="23"/>
  <c r="BY63" i="23"/>
  <c r="BX63" i="23"/>
  <c r="BW63" i="23"/>
  <c r="BV63" i="23"/>
  <c r="BU63" i="23"/>
  <c r="BT63" i="23"/>
  <c r="BS63" i="23"/>
  <c r="BR63" i="23"/>
  <c r="BQ63" i="23"/>
  <c r="BP63" i="23"/>
  <c r="BO63" i="23"/>
  <c r="BN63" i="23"/>
  <c r="BM63" i="23"/>
  <c r="BL63" i="23"/>
  <c r="BK63" i="23"/>
  <c r="BJ63" i="23"/>
  <c r="BI63" i="23"/>
  <c r="BH63" i="23"/>
  <c r="BG63" i="23"/>
  <c r="BF63" i="23"/>
  <c r="BE63" i="23"/>
  <c r="BD63" i="23"/>
  <c r="BC63" i="23"/>
  <c r="BB63" i="23"/>
  <c r="BA63" i="23"/>
  <c r="AZ63" i="23"/>
  <c r="AY63" i="23"/>
  <c r="AO63" i="23"/>
  <c r="AN63" i="23"/>
  <c r="V63" i="23"/>
  <c r="U63" i="23"/>
  <c r="T63" i="23"/>
  <c r="S63" i="23"/>
  <c r="N63" i="23"/>
  <c r="L63" i="23"/>
  <c r="K63" i="23"/>
  <c r="J63" i="23"/>
  <c r="D63" i="23"/>
  <c r="DV70" i="23"/>
  <c r="DU70" i="23"/>
  <c r="DT70" i="23"/>
  <c r="DS70" i="23"/>
  <c r="DR70" i="23"/>
  <c r="DQ70" i="23"/>
  <c r="DP70" i="23"/>
  <c r="DO70" i="23"/>
  <c r="DN70" i="23"/>
  <c r="DM70" i="23"/>
  <c r="DL70" i="23"/>
  <c r="DK70" i="23"/>
  <c r="DJ70" i="23"/>
  <c r="DI70" i="23"/>
  <c r="DH70" i="23"/>
  <c r="DG70" i="23"/>
  <c r="DF70" i="23"/>
  <c r="DE70" i="23"/>
  <c r="DD70" i="23"/>
  <c r="DC70" i="23"/>
  <c r="DB70" i="23"/>
  <c r="DA70" i="23"/>
  <c r="CZ70" i="23"/>
  <c r="CY70" i="23"/>
  <c r="CX70" i="23"/>
  <c r="CW70" i="23"/>
  <c r="CV70" i="23"/>
  <c r="CU70" i="23"/>
  <c r="CT70" i="23"/>
  <c r="CS70" i="23"/>
  <c r="CR70" i="23"/>
  <c r="CQ70" i="23"/>
  <c r="CP70" i="23"/>
  <c r="CO70" i="23"/>
  <c r="CN70" i="23"/>
  <c r="CM70" i="23"/>
  <c r="CL70" i="23"/>
  <c r="CK70" i="23"/>
  <c r="CJ70" i="23"/>
  <c r="CI70" i="23"/>
  <c r="CH70" i="23"/>
  <c r="CG70" i="23"/>
  <c r="CF70" i="23"/>
  <c r="CE70" i="23"/>
  <c r="CD70" i="23"/>
  <c r="CC70" i="23"/>
  <c r="CB70" i="23"/>
  <c r="CA70" i="23"/>
  <c r="BZ70" i="23"/>
  <c r="BY70" i="23"/>
  <c r="BX70" i="23"/>
  <c r="BW70" i="23"/>
  <c r="BV70" i="23"/>
  <c r="BU70" i="23"/>
  <c r="BT70" i="23"/>
  <c r="BS70" i="23"/>
  <c r="BR70" i="23"/>
  <c r="BQ70" i="23"/>
  <c r="BP70" i="23"/>
  <c r="BO70" i="23"/>
  <c r="BN70" i="23"/>
  <c r="BM70" i="23"/>
  <c r="BL70" i="23"/>
  <c r="BK70" i="23"/>
  <c r="BJ70" i="23"/>
  <c r="BI70" i="23"/>
  <c r="BH70" i="23"/>
  <c r="BG70" i="23"/>
  <c r="BF70" i="23"/>
  <c r="BE70" i="23"/>
  <c r="BD70" i="23"/>
  <c r="BC70" i="23"/>
  <c r="BB70" i="23"/>
  <c r="BA70" i="23"/>
  <c r="AZ70" i="23"/>
  <c r="AY70" i="23"/>
  <c r="AO70" i="23"/>
  <c r="AN70" i="23"/>
  <c r="AM70" i="23"/>
  <c r="V70" i="23"/>
  <c r="U70" i="23"/>
  <c r="T70" i="23"/>
  <c r="S70" i="23"/>
  <c r="N70" i="23"/>
  <c r="L70" i="23"/>
  <c r="K70" i="23"/>
  <c r="J70" i="23"/>
  <c r="D70" i="23"/>
  <c r="DV62" i="23"/>
  <c r="DU62" i="23"/>
  <c r="DT62" i="23"/>
  <c r="DS62" i="23"/>
  <c r="DR62" i="23"/>
  <c r="DQ62" i="23"/>
  <c r="DP62" i="23"/>
  <c r="DO62" i="23"/>
  <c r="DN62" i="23"/>
  <c r="DM62" i="23"/>
  <c r="DL62" i="23"/>
  <c r="DK62" i="23"/>
  <c r="DJ62" i="23"/>
  <c r="DI62" i="23"/>
  <c r="DH62" i="23"/>
  <c r="DG62" i="23"/>
  <c r="DF62" i="23"/>
  <c r="DE62" i="23"/>
  <c r="DD62" i="23"/>
  <c r="DC62" i="23"/>
  <c r="DB62" i="23"/>
  <c r="DA62" i="23"/>
  <c r="CZ62" i="23"/>
  <c r="CY62" i="23"/>
  <c r="CX62" i="23"/>
  <c r="CW62" i="23"/>
  <c r="CV62" i="23"/>
  <c r="CU62" i="23"/>
  <c r="CT62" i="23"/>
  <c r="CS62" i="23"/>
  <c r="CR62" i="23"/>
  <c r="CQ62" i="23"/>
  <c r="CP62" i="23"/>
  <c r="CO62" i="23"/>
  <c r="CN62" i="23"/>
  <c r="CM62" i="23"/>
  <c r="CL62" i="23"/>
  <c r="CK62" i="23"/>
  <c r="CJ62" i="23"/>
  <c r="CI62" i="23"/>
  <c r="CH62" i="23"/>
  <c r="CG62" i="23"/>
  <c r="CF62" i="23"/>
  <c r="CE62" i="23"/>
  <c r="CD62" i="23"/>
  <c r="CC62" i="23"/>
  <c r="CB62" i="23"/>
  <c r="CA62" i="23"/>
  <c r="BZ62" i="23"/>
  <c r="BY62" i="23"/>
  <c r="BX62" i="23"/>
  <c r="BW62" i="23"/>
  <c r="BV62" i="23"/>
  <c r="BU62" i="23"/>
  <c r="BT62" i="23"/>
  <c r="BS62" i="23"/>
  <c r="BR62" i="23"/>
  <c r="BQ62" i="23"/>
  <c r="BP62" i="23"/>
  <c r="BO62" i="23"/>
  <c r="BN62" i="23"/>
  <c r="BM62" i="23"/>
  <c r="BL62" i="23"/>
  <c r="BK62" i="23"/>
  <c r="BJ62" i="23"/>
  <c r="BI62" i="23"/>
  <c r="BH62" i="23"/>
  <c r="BG62" i="23"/>
  <c r="BF62" i="23"/>
  <c r="BE62" i="23"/>
  <c r="BD62" i="23"/>
  <c r="BC62" i="23"/>
  <c r="BB62" i="23"/>
  <c r="BA62" i="23"/>
  <c r="AZ62" i="23"/>
  <c r="AY62" i="23"/>
  <c r="AM62" i="23"/>
  <c r="AK62" i="23"/>
  <c r="AJ62" i="23"/>
  <c r="AI62" i="23"/>
  <c r="AH62" i="23"/>
  <c r="V62" i="23"/>
  <c r="U62" i="23"/>
  <c r="T62" i="23"/>
  <c r="S62" i="23"/>
  <c r="R62" i="23"/>
  <c r="N62" i="23"/>
  <c r="L62" i="23"/>
  <c r="K62" i="23"/>
  <c r="J62" i="23"/>
  <c r="D62" i="23"/>
  <c r="DV61" i="23"/>
  <c r="DU61" i="23"/>
  <c r="DT61" i="23"/>
  <c r="DS61" i="23"/>
  <c r="AM61" i="23" s="1"/>
  <c r="DR61" i="23"/>
  <c r="DQ61" i="23"/>
  <c r="DP61" i="23"/>
  <c r="DO61" i="23"/>
  <c r="DN61" i="23"/>
  <c r="DM61" i="23"/>
  <c r="DL61" i="23"/>
  <c r="DK61" i="23"/>
  <c r="DJ61" i="23"/>
  <c r="DI61" i="23"/>
  <c r="DH61" i="23"/>
  <c r="DG61" i="23"/>
  <c r="DF61" i="23"/>
  <c r="DE61" i="23"/>
  <c r="DD61" i="23"/>
  <c r="DC61" i="23"/>
  <c r="DB61" i="23"/>
  <c r="DA61" i="23"/>
  <c r="CZ61" i="23"/>
  <c r="CY61" i="23"/>
  <c r="CX61" i="23"/>
  <c r="CW61" i="23"/>
  <c r="CV61" i="23"/>
  <c r="CU61" i="23"/>
  <c r="CT61" i="23"/>
  <c r="CS61" i="23"/>
  <c r="CR61" i="23"/>
  <c r="CQ61" i="23"/>
  <c r="CP61" i="23"/>
  <c r="CO61" i="23"/>
  <c r="CN61" i="23"/>
  <c r="CM61" i="23"/>
  <c r="CL61" i="23"/>
  <c r="CK61" i="23"/>
  <c r="CJ61" i="23"/>
  <c r="CI61" i="23"/>
  <c r="CH61" i="23"/>
  <c r="CG61" i="23"/>
  <c r="CF61" i="23"/>
  <c r="CE61" i="23"/>
  <c r="CD61" i="23"/>
  <c r="CC61" i="23"/>
  <c r="CB61" i="23"/>
  <c r="CA61" i="23"/>
  <c r="BZ61" i="23"/>
  <c r="BY61" i="23"/>
  <c r="BX61" i="23"/>
  <c r="BW61" i="23"/>
  <c r="BV61" i="23"/>
  <c r="BU61" i="23"/>
  <c r="BT61" i="23"/>
  <c r="BS61" i="23"/>
  <c r="BR61" i="23"/>
  <c r="BQ61" i="23"/>
  <c r="BP61" i="23"/>
  <c r="BO61" i="23"/>
  <c r="BN61" i="23"/>
  <c r="BM61" i="23"/>
  <c r="BL61" i="23"/>
  <c r="BK61" i="23"/>
  <c r="BJ61" i="23"/>
  <c r="BI61" i="23"/>
  <c r="BH61" i="23"/>
  <c r="BG61" i="23"/>
  <c r="BF61" i="23"/>
  <c r="BE61" i="23"/>
  <c r="BD61" i="23"/>
  <c r="BC61" i="23"/>
  <c r="BB61" i="23"/>
  <c r="BA61" i="23"/>
  <c r="AZ61" i="23"/>
  <c r="AY61" i="23"/>
  <c r="AO61" i="23"/>
  <c r="AN61" i="23"/>
  <c r="V61" i="23"/>
  <c r="U61" i="23"/>
  <c r="T61" i="23"/>
  <c r="S61" i="23"/>
  <c r="N61" i="23"/>
  <c r="L61" i="23"/>
  <c r="K61" i="23"/>
  <c r="J61" i="23"/>
  <c r="D61" i="23"/>
  <c r="DV60" i="23"/>
  <c r="DU60" i="23"/>
  <c r="DT60" i="23"/>
  <c r="DS60" i="23"/>
  <c r="AM60" i="23" s="1"/>
  <c r="DR60" i="23"/>
  <c r="DQ60" i="23"/>
  <c r="DP60" i="23"/>
  <c r="DO60" i="23"/>
  <c r="DN60" i="23"/>
  <c r="DM60" i="23"/>
  <c r="DL60" i="23"/>
  <c r="DK60" i="23"/>
  <c r="DJ60" i="23"/>
  <c r="DI60" i="23"/>
  <c r="DH60" i="23"/>
  <c r="DG60" i="23"/>
  <c r="DF60" i="23"/>
  <c r="DE60" i="23"/>
  <c r="DD60" i="23"/>
  <c r="DC60" i="23"/>
  <c r="DB60" i="23"/>
  <c r="DA60" i="23"/>
  <c r="CZ60" i="23"/>
  <c r="CY60" i="23"/>
  <c r="CX60" i="23"/>
  <c r="CW60" i="23"/>
  <c r="CV60" i="23"/>
  <c r="CU60" i="23"/>
  <c r="CT60" i="23"/>
  <c r="CS60" i="23"/>
  <c r="CR60" i="23"/>
  <c r="CQ60" i="23"/>
  <c r="CP60" i="23"/>
  <c r="CO60" i="23"/>
  <c r="CN60" i="23"/>
  <c r="CM60" i="23"/>
  <c r="CL60" i="23"/>
  <c r="CK60" i="23"/>
  <c r="CJ60" i="23"/>
  <c r="CI60" i="23"/>
  <c r="CH60" i="23"/>
  <c r="CG60" i="23"/>
  <c r="CF60" i="23"/>
  <c r="CE60" i="23"/>
  <c r="CD60" i="23"/>
  <c r="CC60" i="23"/>
  <c r="CB60" i="23"/>
  <c r="CA60" i="23"/>
  <c r="BZ60" i="23"/>
  <c r="BY60" i="23"/>
  <c r="BX60" i="23"/>
  <c r="BW60" i="23"/>
  <c r="BV60" i="23"/>
  <c r="BU60" i="23"/>
  <c r="BT60" i="23"/>
  <c r="BS60" i="23"/>
  <c r="BR60" i="23"/>
  <c r="BQ60" i="23"/>
  <c r="BP60" i="23"/>
  <c r="BO60" i="23"/>
  <c r="BN60" i="23"/>
  <c r="BM60" i="23"/>
  <c r="BL60" i="23"/>
  <c r="BK60" i="23"/>
  <c r="BJ60" i="23"/>
  <c r="BI60" i="23"/>
  <c r="BH60" i="23"/>
  <c r="BG60" i="23"/>
  <c r="BF60" i="23"/>
  <c r="BE60" i="23"/>
  <c r="BD60" i="23"/>
  <c r="BC60" i="23"/>
  <c r="BB60" i="23"/>
  <c r="BA60" i="23"/>
  <c r="AZ60" i="23"/>
  <c r="AY60" i="23"/>
  <c r="AO60" i="23"/>
  <c r="AN60" i="23"/>
  <c r="V60" i="23"/>
  <c r="U60" i="23"/>
  <c r="T60" i="23"/>
  <c r="S60" i="23"/>
  <c r="N60" i="23"/>
  <c r="L60" i="23"/>
  <c r="K60" i="23"/>
  <c r="J60" i="23"/>
  <c r="D60" i="23"/>
  <c r="DV59" i="23"/>
  <c r="DU59" i="23"/>
  <c r="DT59" i="23"/>
  <c r="DS59" i="23"/>
  <c r="AM59" i="23" s="1"/>
  <c r="DR59" i="23"/>
  <c r="DQ59" i="23"/>
  <c r="DP59" i="23"/>
  <c r="DO59" i="23"/>
  <c r="DN59" i="23"/>
  <c r="DM59" i="23"/>
  <c r="DL59" i="23"/>
  <c r="DK59" i="23"/>
  <c r="DJ59" i="23"/>
  <c r="DI59" i="23"/>
  <c r="DH59" i="23"/>
  <c r="DG59" i="23"/>
  <c r="DF59" i="23"/>
  <c r="DE59" i="23"/>
  <c r="DD59" i="23"/>
  <c r="DC59" i="23"/>
  <c r="DB59" i="23"/>
  <c r="DA59" i="23"/>
  <c r="CZ59" i="23"/>
  <c r="CY59" i="23"/>
  <c r="CX59" i="23"/>
  <c r="CW59" i="23"/>
  <c r="CV59" i="23"/>
  <c r="CU59" i="23"/>
  <c r="CT59" i="23"/>
  <c r="CS59" i="23"/>
  <c r="CR59" i="23"/>
  <c r="CQ59" i="23"/>
  <c r="CP59" i="23"/>
  <c r="CO59" i="23"/>
  <c r="CN59" i="23"/>
  <c r="CM59" i="23"/>
  <c r="CL59" i="23"/>
  <c r="CK59" i="23"/>
  <c r="CJ59" i="23"/>
  <c r="CI59" i="23"/>
  <c r="CH59" i="23"/>
  <c r="CG59" i="23"/>
  <c r="CF59" i="23"/>
  <c r="CE59" i="23"/>
  <c r="CD59" i="23"/>
  <c r="CC59" i="23"/>
  <c r="CB59" i="23"/>
  <c r="CA59" i="23"/>
  <c r="BZ59" i="23"/>
  <c r="BY59" i="23"/>
  <c r="BX59" i="23"/>
  <c r="BW59" i="23"/>
  <c r="BV59" i="23"/>
  <c r="BU59" i="23"/>
  <c r="BT59" i="23"/>
  <c r="BS59" i="23"/>
  <c r="BR59" i="23"/>
  <c r="BQ59" i="23"/>
  <c r="BP59" i="23"/>
  <c r="BO59" i="23"/>
  <c r="BN59" i="23"/>
  <c r="BM59" i="23"/>
  <c r="BL59" i="23"/>
  <c r="BK59" i="23"/>
  <c r="BJ59" i="23"/>
  <c r="BI59" i="23"/>
  <c r="BH59" i="23"/>
  <c r="BG59" i="23"/>
  <c r="BF59" i="23"/>
  <c r="BE59" i="23"/>
  <c r="BD59" i="23"/>
  <c r="BC59" i="23"/>
  <c r="BB59" i="23"/>
  <c r="BA59" i="23"/>
  <c r="AZ59" i="23"/>
  <c r="AY59" i="23"/>
  <c r="V59" i="23"/>
  <c r="U59" i="23"/>
  <c r="T59" i="23"/>
  <c r="S59" i="23"/>
  <c r="N59" i="23"/>
  <c r="L59" i="23"/>
  <c r="K59" i="23"/>
  <c r="J59" i="23"/>
  <c r="D59" i="23"/>
  <c r="DV72" i="23"/>
  <c r="DU72" i="23"/>
  <c r="DT72" i="23"/>
  <c r="DS72" i="23"/>
  <c r="AM72" i="23" s="1"/>
  <c r="DR72" i="23"/>
  <c r="DQ72" i="23"/>
  <c r="DP72" i="23"/>
  <c r="DO72" i="23"/>
  <c r="DN72" i="23"/>
  <c r="DM72" i="23"/>
  <c r="DL72" i="23"/>
  <c r="DK72" i="23"/>
  <c r="DJ72" i="23"/>
  <c r="DI72" i="23"/>
  <c r="DH72" i="23"/>
  <c r="DG72" i="23"/>
  <c r="DF72" i="23"/>
  <c r="DE72" i="23"/>
  <c r="DD72" i="23"/>
  <c r="DC72" i="23"/>
  <c r="DB72" i="23"/>
  <c r="DA72" i="23"/>
  <c r="CZ72" i="23"/>
  <c r="CY72" i="23"/>
  <c r="CX72" i="23"/>
  <c r="CW72" i="23"/>
  <c r="CV72" i="23"/>
  <c r="CU72" i="23"/>
  <c r="CT72" i="23"/>
  <c r="CS72" i="23"/>
  <c r="CR72" i="23"/>
  <c r="CQ72" i="23"/>
  <c r="CP72" i="23"/>
  <c r="CO72" i="23"/>
  <c r="CN72" i="23"/>
  <c r="CM72" i="23"/>
  <c r="CL72" i="23"/>
  <c r="CK72" i="23"/>
  <c r="CJ72" i="23"/>
  <c r="CI72" i="23"/>
  <c r="CH72" i="23"/>
  <c r="CG72" i="23"/>
  <c r="CF72" i="23"/>
  <c r="CE72" i="23"/>
  <c r="CD72" i="23"/>
  <c r="CC72" i="23"/>
  <c r="CB72" i="23"/>
  <c r="CA72" i="23"/>
  <c r="BZ72" i="23"/>
  <c r="BY72" i="23"/>
  <c r="BX72" i="23"/>
  <c r="BW72" i="23"/>
  <c r="BV72" i="23"/>
  <c r="BU72" i="23"/>
  <c r="BT72" i="23"/>
  <c r="BS72" i="23"/>
  <c r="BR72" i="23"/>
  <c r="BQ72" i="23"/>
  <c r="BP72" i="23"/>
  <c r="BO72" i="23"/>
  <c r="BN72" i="23"/>
  <c r="BM72" i="23"/>
  <c r="BL72" i="23"/>
  <c r="BK72" i="23"/>
  <c r="BJ72" i="23"/>
  <c r="BI72" i="23"/>
  <c r="BH72" i="23"/>
  <c r="BG72" i="23"/>
  <c r="BF72" i="23"/>
  <c r="BE72" i="23"/>
  <c r="BD72" i="23"/>
  <c r="BC72" i="23"/>
  <c r="BB72" i="23"/>
  <c r="BA72" i="23"/>
  <c r="AZ72" i="23"/>
  <c r="AY72" i="23"/>
  <c r="AO72" i="23"/>
  <c r="AN72" i="23"/>
  <c r="V72" i="23"/>
  <c r="U72" i="23"/>
  <c r="T72" i="23"/>
  <c r="S72" i="23"/>
  <c r="N72" i="23"/>
  <c r="L72" i="23"/>
  <c r="K72" i="23"/>
  <c r="J72" i="23"/>
  <c r="D72" i="23"/>
  <c r="DV58" i="23"/>
  <c r="DU58" i="23"/>
  <c r="DT58" i="23"/>
  <c r="DS58" i="23"/>
  <c r="AM58" i="23" s="1"/>
  <c r="DR58" i="23"/>
  <c r="DQ58" i="23"/>
  <c r="DP58" i="23"/>
  <c r="DO58" i="23"/>
  <c r="DN58" i="23"/>
  <c r="DM58" i="23"/>
  <c r="DL58" i="23"/>
  <c r="DK58" i="23"/>
  <c r="DJ58" i="23"/>
  <c r="DI58" i="23"/>
  <c r="DH58" i="23"/>
  <c r="DG58" i="23"/>
  <c r="DF58" i="23"/>
  <c r="DE58" i="23"/>
  <c r="DD58" i="23"/>
  <c r="DC58" i="23"/>
  <c r="DB58" i="23"/>
  <c r="DA58" i="23"/>
  <c r="CZ58" i="23"/>
  <c r="CY58" i="23"/>
  <c r="CX58" i="23"/>
  <c r="CW58" i="23"/>
  <c r="CV58" i="23"/>
  <c r="CU58" i="23"/>
  <c r="CT58" i="23"/>
  <c r="CS58" i="23"/>
  <c r="CR58" i="23"/>
  <c r="CQ58" i="23"/>
  <c r="CP58" i="23"/>
  <c r="CO58" i="23"/>
  <c r="CN58" i="23"/>
  <c r="CM58" i="23"/>
  <c r="CL58" i="23"/>
  <c r="CK58" i="23"/>
  <c r="CJ58" i="23"/>
  <c r="CI58" i="23"/>
  <c r="CH58" i="23"/>
  <c r="CG58" i="23"/>
  <c r="CF58" i="23"/>
  <c r="CE58" i="23"/>
  <c r="CD58" i="23"/>
  <c r="CC58" i="23"/>
  <c r="CB58" i="23"/>
  <c r="CA58" i="23"/>
  <c r="BZ58" i="23"/>
  <c r="BY58" i="23"/>
  <c r="BX58" i="23"/>
  <c r="BW58" i="23"/>
  <c r="BV58" i="23"/>
  <c r="BU58" i="23"/>
  <c r="BT58" i="23"/>
  <c r="BS58" i="23"/>
  <c r="BR58" i="23"/>
  <c r="BQ58" i="23"/>
  <c r="BP58" i="23"/>
  <c r="BO58" i="23"/>
  <c r="BN58" i="23"/>
  <c r="BM58" i="23"/>
  <c r="BL58" i="23"/>
  <c r="BK58" i="23"/>
  <c r="BJ58" i="23"/>
  <c r="BI58" i="23"/>
  <c r="BH58" i="23"/>
  <c r="BG58" i="23"/>
  <c r="BF58" i="23"/>
  <c r="BE58" i="23"/>
  <c r="BD58" i="23"/>
  <c r="BC58" i="23"/>
  <c r="BB58" i="23"/>
  <c r="BA58" i="23"/>
  <c r="AZ58" i="23"/>
  <c r="AY58" i="23"/>
  <c r="AO58" i="23"/>
  <c r="AN58" i="23"/>
  <c r="V58" i="23"/>
  <c r="U58" i="23"/>
  <c r="T58" i="23"/>
  <c r="S58" i="23"/>
  <c r="N58" i="23"/>
  <c r="L58" i="23"/>
  <c r="K58" i="23"/>
  <c r="J58" i="23"/>
  <c r="D58" i="23"/>
  <c r="DV57" i="23"/>
  <c r="DU57" i="23"/>
  <c r="DT57" i="23"/>
  <c r="DS57" i="23"/>
  <c r="AM57" i="23" s="1"/>
  <c r="DR57" i="23"/>
  <c r="DQ57" i="23"/>
  <c r="DP57" i="23"/>
  <c r="DO57" i="23"/>
  <c r="DN57" i="23"/>
  <c r="DM57" i="23"/>
  <c r="DL57" i="23"/>
  <c r="DK57" i="23"/>
  <c r="DJ57" i="23"/>
  <c r="DI57" i="23"/>
  <c r="DH57" i="23"/>
  <c r="DG57" i="23"/>
  <c r="DF57" i="23"/>
  <c r="DE57" i="23"/>
  <c r="DD57" i="23"/>
  <c r="DC57" i="23"/>
  <c r="DB57" i="23"/>
  <c r="DA57" i="23"/>
  <c r="CZ57" i="23"/>
  <c r="CY57" i="23"/>
  <c r="CX57" i="23"/>
  <c r="CW57" i="23"/>
  <c r="CV57" i="23"/>
  <c r="CU57" i="23"/>
  <c r="CT57" i="23"/>
  <c r="CS57" i="23"/>
  <c r="CR57" i="23"/>
  <c r="CQ57" i="23"/>
  <c r="CP57" i="23"/>
  <c r="CO57" i="23"/>
  <c r="CN57" i="23"/>
  <c r="CM57" i="23"/>
  <c r="CL57" i="23"/>
  <c r="CK57" i="23"/>
  <c r="CJ57" i="23"/>
  <c r="CI57" i="23"/>
  <c r="CH57" i="23"/>
  <c r="CG57" i="23"/>
  <c r="CF57" i="23"/>
  <c r="CE57" i="23"/>
  <c r="CD57" i="23"/>
  <c r="CC57" i="23"/>
  <c r="CB57" i="23"/>
  <c r="CA57" i="23"/>
  <c r="BZ57" i="23"/>
  <c r="BY57" i="23"/>
  <c r="BX57" i="23"/>
  <c r="BW57" i="23"/>
  <c r="BV57" i="23"/>
  <c r="BU57" i="23"/>
  <c r="BT57" i="23"/>
  <c r="BS57" i="23"/>
  <c r="BR57" i="23"/>
  <c r="BQ57" i="23"/>
  <c r="BP57" i="23"/>
  <c r="BO57" i="23"/>
  <c r="BN57" i="23"/>
  <c r="BM57" i="23"/>
  <c r="BL57" i="23"/>
  <c r="BK57" i="23"/>
  <c r="BJ57" i="23"/>
  <c r="BI57" i="23"/>
  <c r="BH57" i="23"/>
  <c r="BG57" i="23"/>
  <c r="BF57" i="23"/>
  <c r="BE57" i="23"/>
  <c r="BD57" i="23"/>
  <c r="BC57" i="23"/>
  <c r="BB57" i="23"/>
  <c r="BA57" i="23"/>
  <c r="AZ57" i="23"/>
  <c r="AY57" i="23"/>
  <c r="AO57" i="23"/>
  <c r="AN57" i="23"/>
  <c r="V57" i="23"/>
  <c r="U57" i="23"/>
  <c r="T57" i="23"/>
  <c r="S57" i="23"/>
  <c r="N57" i="23"/>
  <c r="L57" i="23"/>
  <c r="K57" i="23"/>
  <c r="J57" i="23"/>
  <c r="D57" i="23"/>
  <c r="DV56" i="23"/>
  <c r="DU56" i="23"/>
  <c r="DT56" i="23"/>
  <c r="DS56" i="23"/>
  <c r="DR56" i="23"/>
  <c r="DQ56" i="23"/>
  <c r="DP56" i="23"/>
  <c r="DO56" i="23"/>
  <c r="DN56" i="23"/>
  <c r="DM56" i="23"/>
  <c r="DL56" i="23"/>
  <c r="DK56" i="23"/>
  <c r="DJ56" i="23"/>
  <c r="DI56" i="23"/>
  <c r="DH56" i="23"/>
  <c r="DG56" i="23"/>
  <c r="DF56" i="23"/>
  <c r="DE56" i="23"/>
  <c r="DD56" i="23"/>
  <c r="AM56" i="23" s="1"/>
  <c r="DC56" i="23"/>
  <c r="DB56" i="23"/>
  <c r="DA56" i="23"/>
  <c r="CZ56" i="23"/>
  <c r="CY56" i="23"/>
  <c r="CX56" i="23"/>
  <c r="CW56" i="23"/>
  <c r="CV56" i="23"/>
  <c r="CU56" i="23"/>
  <c r="CT56" i="23"/>
  <c r="CS56" i="23"/>
  <c r="CR56" i="23"/>
  <c r="CQ56" i="23"/>
  <c r="CP56" i="23"/>
  <c r="CO56" i="23"/>
  <c r="CN56" i="23"/>
  <c r="CM56" i="23"/>
  <c r="CL56" i="23"/>
  <c r="CK56" i="23"/>
  <c r="CJ56" i="23"/>
  <c r="CI56" i="23"/>
  <c r="CH56" i="23"/>
  <c r="CG56" i="23"/>
  <c r="CF56" i="23"/>
  <c r="CE56" i="23"/>
  <c r="CD56" i="23"/>
  <c r="CC56" i="23"/>
  <c r="CB56" i="23"/>
  <c r="CA56" i="23"/>
  <c r="BZ56" i="23"/>
  <c r="BY56" i="23"/>
  <c r="BX56" i="23"/>
  <c r="BW56" i="23"/>
  <c r="BV56" i="23"/>
  <c r="BU56" i="23"/>
  <c r="BT56" i="23"/>
  <c r="BS56" i="23"/>
  <c r="BR56" i="23"/>
  <c r="BQ56" i="23"/>
  <c r="BP56" i="23"/>
  <c r="BO56" i="23"/>
  <c r="BN56" i="23"/>
  <c r="BM56" i="23"/>
  <c r="BL56" i="23"/>
  <c r="BK56" i="23"/>
  <c r="BJ56" i="23"/>
  <c r="BI56" i="23"/>
  <c r="BH56" i="23"/>
  <c r="BG56" i="23"/>
  <c r="BF56" i="23"/>
  <c r="BE56" i="23"/>
  <c r="BD56" i="23"/>
  <c r="BC56" i="23"/>
  <c r="BB56" i="23"/>
  <c r="BA56" i="23"/>
  <c r="AZ56" i="23"/>
  <c r="AY56" i="23"/>
  <c r="AO56" i="23"/>
  <c r="AN56" i="23"/>
  <c r="V56" i="23"/>
  <c r="U56" i="23"/>
  <c r="T56" i="23"/>
  <c r="S56" i="23"/>
  <c r="N56" i="23"/>
  <c r="L56" i="23"/>
  <c r="K56" i="23"/>
  <c r="J56" i="23"/>
  <c r="D56" i="23"/>
  <c r="DV55" i="23"/>
  <c r="DU55" i="23"/>
  <c r="DT55" i="23"/>
  <c r="DS55" i="23"/>
  <c r="AM55" i="23" s="1"/>
  <c r="DR55" i="23"/>
  <c r="DQ55" i="23"/>
  <c r="DP55" i="23"/>
  <c r="DO55" i="23"/>
  <c r="DN55" i="23"/>
  <c r="DM55" i="23"/>
  <c r="DL55" i="23"/>
  <c r="DK55" i="23"/>
  <c r="DJ55" i="23"/>
  <c r="DI55" i="23"/>
  <c r="DH55" i="23"/>
  <c r="DG55" i="23"/>
  <c r="DF55" i="23"/>
  <c r="DE55" i="23"/>
  <c r="DD55" i="23"/>
  <c r="DC55" i="23"/>
  <c r="DB55" i="23"/>
  <c r="DA55" i="23"/>
  <c r="CZ55" i="23"/>
  <c r="CY55" i="23"/>
  <c r="CX55" i="23"/>
  <c r="CW55" i="23"/>
  <c r="CV55" i="23"/>
  <c r="CU55" i="23"/>
  <c r="CT55" i="23"/>
  <c r="CS55" i="23"/>
  <c r="CR55" i="23"/>
  <c r="CQ55" i="23"/>
  <c r="CP55" i="23"/>
  <c r="CO55" i="23"/>
  <c r="CN55" i="23"/>
  <c r="CM55" i="23"/>
  <c r="CL55" i="23"/>
  <c r="CK55" i="23"/>
  <c r="CJ55" i="23"/>
  <c r="CI55" i="23"/>
  <c r="CH55" i="23"/>
  <c r="CG55" i="23"/>
  <c r="CF55" i="23"/>
  <c r="CE55" i="23"/>
  <c r="CD55" i="23"/>
  <c r="CC55" i="23"/>
  <c r="CB55" i="23"/>
  <c r="CA55" i="23"/>
  <c r="BZ55" i="23"/>
  <c r="BY55" i="23"/>
  <c r="BX55" i="23"/>
  <c r="BW55" i="23"/>
  <c r="BV55" i="23"/>
  <c r="BU55" i="23"/>
  <c r="BT55" i="23"/>
  <c r="BS55" i="23"/>
  <c r="BR55" i="23"/>
  <c r="BQ55" i="23"/>
  <c r="BP55" i="23"/>
  <c r="BO55" i="23"/>
  <c r="BN55" i="23"/>
  <c r="BM55" i="23"/>
  <c r="BL55" i="23"/>
  <c r="BK55" i="23"/>
  <c r="BJ55" i="23"/>
  <c r="BI55" i="23"/>
  <c r="BH55" i="23"/>
  <c r="BG55" i="23"/>
  <c r="BF55" i="23"/>
  <c r="BE55" i="23"/>
  <c r="BD55" i="23"/>
  <c r="BC55" i="23"/>
  <c r="BB55" i="23"/>
  <c r="BA55" i="23"/>
  <c r="AZ55" i="23"/>
  <c r="AY55" i="23"/>
  <c r="AK55" i="23"/>
  <c r="AJ55" i="23"/>
  <c r="V55" i="23"/>
  <c r="U55" i="23"/>
  <c r="T55" i="23"/>
  <c r="S55" i="23"/>
  <c r="R55" i="23"/>
  <c r="N55" i="23"/>
  <c r="L55" i="23"/>
  <c r="K55" i="23"/>
  <c r="J55" i="23"/>
  <c r="D55" i="23"/>
  <c r="DV53" i="23"/>
  <c r="DU53" i="23"/>
  <c r="DT53" i="23"/>
  <c r="DS53" i="23"/>
  <c r="AM53" i="23" s="1"/>
  <c r="DR53" i="23"/>
  <c r="DQ53" i="23"/>
  <c r="DP53" i="23"/>
  <c r="DO53" i="23"/>
  <c r="DN53" i="23"/>
  <c r="DM53" i="23"/>
  <c r="DL53" i="23"/>
  <c r="DK53" i="23"/>
  <c r="DJ53" i="23"/>
  <c r="DI53" i="23"/>
  <c r="DH53" i="23"/>
  <c r="DG53" i="23"/>
  <c r="DF53" i="23"/>
  <c r="DE53" i="23"/>
  <c r="DD53" i="23"/>
  <c r="DC53" i="23"/>
  <c r="DB53" i="23"/>
  <c r="DA53" i="23"/>
  <c r="CZ53" i="23"/>
  <c r="CY53" i="23"/>
  <c r="CX53" i="23"/>
  <c r="CW53" i="23"/>
  <c r="CV53" i="23"/>
  <c r="CU53" i="23"/>
  <c r="CT53" i="23"/>
  <c r="CS53" i="23"/>
  <c r="CR53" i="23"/>
  <c r="CQ53" i="23"/>
  <c r="CP53" i="23"/>
  <c r="CO53" i="23"/>
  <c r="CN53" i="23"/>
  <c r="CM53" i="23"/>
  <c r="CL53" i="23"/>
  <c r="CK53" i="23"/>
  <c r="CJ53" i="23"/>
  <c r="CI53" i="23"/>
  <c r="CH53" i="23"/>
  <c r="CG53" i="23"/>
  <c r="CF53" i="23"/>
  <c r="CE53" i="23"/>
  <c r="CD53" i="23"/>
  <c r="CC53" i="23"/>
  <c r="CB53" i="23"/>
  <c r="CA53" i="23"/>
  <c r="BZ53" i="23"/>
  <c r="BY53" i="23"/>
  <c r="BX53" i="23"/>
  <c r="BW53" i="23"/>
  <c r="BV53" i="23"/>
  <c r="BU53" i="23"/>
  <c r="BT53" i="23"/>
  <c r="BS53" i="23"/>
  <c r="BR53" i="23"/>
  <c r="BQ53" i="23"/>
  <c r="BP53" i="23"/>
  <c r="BO53" i="23"/>
  <c r="BN53" i="23"/>
  <c r="BM53" i="23"/>
  <c r="BL53" i="23"/>
  <c r="BK53" i="23"/>
  <c r="BJ53" i="23"/>
  <c r="BI53" i="23"/>
  <c r="BH53" i="23"/>
  <c r="BG53" i="23"/>
  <c r="BF53" i="23"/>
  <c r="BE53" i="23"/>
  <c r="BD53" i="23"/>
  <c r="BC53" i="23"/>
  <c r="BB53" i="23"/>
  <c r="BA53" i="23"/>
  <c r="AZ53" i="23"/>
  <c r="AY53" i="23"/>
  <c r="AO53" i="23"/>
  <c r="AN53" i="23"/>
  <c r="V53" i="23"/>
  <c r="U53" i="23"/>
  <c r="T53" i="23"/>
  <c r="S53" i="23"/>
  <c r="N53" i="23"/>
  <c r="L53" i="23"/>
  <c r="K53" i="23"/>
  <c r="J53" i="23"/>
  <c r="D53" i="23"/>
  <c r="DV54" i="23"/>
  <c r="DU54" i="23"/>
  <c r="DT54" i="23"/>
  <c r="DS54" i="23"/>
  <c r="AM54" i="23" s="1"/>
  <c r="DR54" i="23"/>
  <c r="DQ54" i="23"/>
  <c r="DP54" i="23"/>
  <c r="DO54" i="23"/>
  <c r="DN54" i="23"/>
  <c r="DM54" i="23"/>
  <c r="DL54" i="23"/>
  <c r="DK54" i="23"/>
  <c r="DJ54" i="23"/>
  <c r="DI54" i="23"/>
  <c r="DH54" i="23"/>
  <c r="DG54" i="23"/>
  <c r="DF54" i="23"/>
  <c r="DE54" i="23"/>
  <c r="DD54" i="23"/>
  <c r="DC54" i="23"/>
  <c r="DB54" i="23"/>
  <c r="DA54" i="23"/>
  <c r="CZ54" i="23"/>
  <c r="CY54" i="23"/>
  <c r="CX54" i="23"/>
  <c r="CW54" i="23"/>
  <c r="CV54" i="23"/>
  <c r="CU54" i="23"/>
  <c r="CT54" i="23"/>
  <c r="CS54" i="23"/>
  <c r="CR54" i="23"/>
  <c r="CQ54" i="23"/>
  <c r="CP54" i="23"/>
  <c r="CO54" i="23"/>
  <c r="CN54" i="23"/>
  <c r="CM54" i="23"/>
  <c r="CL54" i="23"/>
  <c r="CK54" i="23"/>
  <c r="CJ54" i="23"/>
  <c r="CI54" i="23"/>
  <c r="CH54" i="23"/>
  <c r="CG54" i="23"/>
  <c r="CF54" i="23"/>
  <c r="CE54" i="23"/>
  <c r="CD54" i="23"/>
  <c r="CC54" i="23"/>
  <c r="CB54" i="23"/>
  <c r="CA54" i="23"/>
  <c r="BZ54" i="23"/>
  <c r="BY54" i="23"/>
  <c r="BX54" i="23"/>
  <c r="BW54" i="23"/>
  <c r="BV54" i="23"/>
  <c r="BU54" i="23"/>
  <c r="BT54" i="23"/>
  <c r="BS54" i="23"/>
  <c r="BR54" i="23"/>
  <c r="BQ54" i="23"/>
  <c r="BP54" i="23"/>
  <c r="BO54" i="23"/>
  <c r="BN54" i="23"/>
  <c r="BM54" i="23"/>
  <c r="BL54" i="23"/>
  <c r="BK54" i="23"/>
  <c r="BJ54" i="23"/>
  <c r="BI54" i="23"/>
  <c r="BH54" i="23"/>
  <c r="BG54" i="23"/>
  <c r="BF54" i="23"/>
  <c r="BE54" i="23"/>
  <c r="BD54" i="23"/>
  <c r="BC54" i="23"/>
  <c r="BB54" i="23"/>
  <c r="BA54" i="23"/>
  <c r="AZ54" i="23"/>
  <c r="AY54" i="23"/>
  <c r="AO54" i="23"/>
  <c r="AN54" i="23"/>
  <c r="V54" i="23"/>
  <c r="U54" i="23"/>
  <c r="T54" i="23"/>
  <c r="S54" i="23"/>
  <c r="N54" i="23"/>
  <c r="L54" i="23"/>
  <c r="K54" i="23"/>
  <c r="J54" i="23"/>
  <c r="D54" i="23"/>
  <c r="DV52" i="23"/>
  <c r="DU52" i="23"/>
  <c r="DT52" i="23"/>
  <c r="DS52" i="23"/>
  <c r="AM52" i="23" s="1"/>
  <c r="DR52" i="23"/>
  <c r="DQ52" i="23"/>
  <c r="DP52" i="23"/>
  <c r="DO52" i="23"/>
  <c r="DN52" i="23"/>
  <c r="DM52" i="23"/>
  <c r="DL52" i="23"/>
  <c r="DK52" i="23"/>
  <c r="DJ52" i="23"/>
  <c r="DI52" i="23"/>
  <c r="DH52" i="23"/>
  <c r="DG52" i="23"/>
  <c r="DF52" i="23"/>
  <c r="DE52" i="23"/>
  <c r="DD52" i="23"/>
  <c r="DC52" i="23"/>
  <c r="DB52" i="23"/>
  <c r="DA52" i="23"/>
  <c r="CZ52" i="23"/>
  <c r="CY52" i="23"/>
  <c r="CX52" i="23"/>
  <c r="CW52" i="23"/>
  <c r="CV52" i="23"/>
  <c r="CU52" i="23"/>
  <c r="CT52" i="23"/>
  <c r="CS52" i="23"/>
  <c r="CR52" i="23"/>
  <c r="CQ52" i="23"/>
  <c r="CP52" i="23"/>
  <c r="CO52" i="23"/>
  <c r="CN52" i="23"/>
  <c r="CM52" i="23"/>
  <c r="CL52" i="23"/>
  <c r="CK52" i="23"/>
  <c r="CJ52" i="23"/>
  <c r="CI52" i="23"/>
  <c r="CH52" i="23"/>
  <c r="CG52" i="23"/>
  <c r="CF52" i="23"/>
  <c r="CE52" i="23"/>
  <c r="CD52" i="23"/>
  <c r="CC52" i="23"/>
  <c r="CB52" i="23"/>
  <c r="CA52" i="23"/>
  <c r="BZ52" i="23"/>
  <c r="BY52" i="23"/>
  <c r="BX52" i="23"/>
  <c r="BW52" i="23"/>
  <c r="BV52" i="23"/>
  <c r="BU52" i="23"/>
  <c r="BT52" i="23"/>
  <c r="BS52" i="23"/>
  <c r="BR52" i="23"/>
  <c r="BQ52" i="23"/>
  <c r="BP52" i="23"/>
  <c r="BO52" i="23"/>
  <c r="BN52" i="23"/>
  <c r="BM52" i="23"/>
  <c r="BL52" i="23"/>
  <c r="BK52" i="23"/>
  <c r="BJ52" i="23"/>
  <c r="BI52" i="23"/>
  <c r="BH52" i="23"/>
  <c r="BG52" i="23"/>
  <c r="BF52" i="23"/>
  <c r="BE52" i="23"/>
  <c r="BD52" i="23"/>
  <c r="BC52" i="23"/>
  <c r="BB52" i="23"/>
  <c r="BA52" i="23"/>
  <c r="AZ52" i="23"/>
  <c r="AY52" i="23"/>
  <c r="AO52" i="23"/>
  <c r="AN52" i="23"/>
  <c r="AL52" i="23"/>
  <c r="AI52" i="23"/>
  <c r="AH52" i="23"/>
  <c r="V52" i="23"/>
  <c r="U52" i="23"/>
  <c r="T52" i="23"/>
  <c r="S52" i="23"/>
  <c r="N52" i="23"/>
  <c r="L52" i="23"/>
  <c r="K52" i="23"/>
  <c r="J52" i="23"/>
  <c r="D52" i="23"/>
  <c r="DV51" i="23"/>
  <c r="DU51" i="23"/>
  <c r="DT51" i="23"/>
  <c r="DS51" i="23"/>
  <c r="AM51" i="23" s="1"/>
  <c r="DR51" i="23"/>
  <c r="DQ51" i="23"/>
  <c r="DP51" i="23"/>
  <c r="DO51" i="23"/>
  <c r="DN51" i="23"/>
  <c r="DM51" i="23"/>
  <c r="DL51" i="23"/>
  <c r="DK51" i="23"/>
  <c r="DJ51" i="23"/>
  <c r="DI51" i="23"/>
  <c r="DH51" i="23"/>
  <c r="DG51" i="23"/>
  <c r="DF51" i="23"/>
  <c r="DE51" i="23"/>
  <c r="DD51" i="23"/>
  <c r="DC51" i="23"/>
  <c r="DB51" i="23"/>
  <c r="DA51" i="23"/>
  <c r="CZ51" i="23"/>
  <c r="CY51" i="23"/>
  <c r="CX51" i="23"/>
  <c r="CW51" i="23"/>
  <c r="CV51" i="23"/>
  <c r="CU51" i="23"/>
  <c r="CT51" i="23"/>
  <c r="CS51" i="23"/>
  <c r="CR51" i="23"/>
  <c r="CQ51" i="23"/>
  <c r="CP51" i="23"/>
  <c r="CO51" i="23"/>
  <c r="CN51" i="23"/>
  <c r="CM51" i="23"/>
  <c r="CL51" i="23"/>
  <c r="CK51" i="23"/>
  <c r="CJ51" i="23"/>
  <c r="CI51" i="23"/>
  <c r="CH51" i="23"/>
  <c r="CG51" i="23"/>
  <c r="CF51" i="23"/>
  <c r="CE51" i="23"/>
  <c r="CD51" i="23"/>
  <c r="CC51" i="23"/>
  <c r="CB51" i="23"/>
  <c r="CA51" i="23"/>
  <c r="BZ51" i="23"/>
  <c r="BY51" i="23"/>
  <c r="BX51" i="23"/>
  <c r="BW51" i="23"/>
  <c r="BV51" i="23"/>
  <c r="BU51" i="23"/>
  <c r="BT51" i="23"/>
  <c r="BS51" i="23"/>
  <c r="BR51" i="23"/>
  <c r="BQ51" i="23"/>
  <c r="BP51" i="23"/>
  <c r="BO51" i="23"/>
  <c r="BN51" i="23"/>
  <c r="BM51" i="23"/>
  <c r="BL51" i="23"/>
  <c r="BK51" i="23"/>
  <c r="BJ51" i="23"/>
  <c r="BI51" i="23"/>
  <c r="BH51" i="23"/>
  <c r="BG51" i="23"/>
  <c r="BF51" i="23"/>
  <c r="BE51" i="23"/>
  <c r="BD51" i="23"/>
  <c r="BC51" i="23"/>
  <c r="BB51" i="23"/>
  <c r="BA51" i="23"/>
  <c r="AZ51" i="23"/>
  <c r="AY51" i="23"/>
  <c r="AO51" i="23"/>
  <c r="AN51" i="23"/>
  <c r="AL51" i="23"/>
  <c r="AK51" i="23"/>
  <c r="AJ51" i="23"/>
  <c r="AI51" i="23"/>
  <c r="AH51" i="23"/>
  <c r="V51" i="23"/>
  <c r="U51" i="23"/>
  <c r="T51" i="23"/>
  <c r="S51" i="23"/>
  <c r="R51" i="23"/>
  <c r="N51" i="23"/>
  <c r="L51" i="23"/>
  <c r="K51" i="23"/>
  <c r="J51" i="23"/>
  <c r="D51" i="23"/>
  <c r="DV65" i="23"/>
  <c r="DU65" i="23"/>
  <c r="DT65" i="23"/>
  <c r="DS65" i="23"/>
  <c r="AM65" i="23" s="1"/>
  <c r="DR65" i="23"/>
  <c r="DQ65" i="23"/>
  <c r="DP65" i="23"/>
  <c r="DO65" i="23"/>
  <c r="DN65" i="23"/>
  <c r="DM65" i="23"/>
  <c r="DL65" i="23"/>
  <c r="DK65" i="23"/>
  <c r="DJ65" i="23"/>
  <c r="DI65" i="23"/>
  <c r="DH65" i="23"/>
  <c r="DG65" i="23"/>
  <c r="DF65" i="23"/>
  <c r="DE65" i="23"/>
  <c r="DD65" i="23"/>
  <c r="DC65" i="23"/>
  <c r="DB65" i="23"/>
  <c r="DA65" i="23"/>
  <c r="CZ65" i="23"/>
  <c r="CY65" i="23"/>
  <c r="CX65" i="23"/>
  <c r="CW65" i="23"/>
  <c r="CV65" i="23"/>
  <c r="CU65" i="23"/>
  <c r="CT65" i="23"/>
  <c r="CS65" i="23"/>
  <c r="CR65" i="23"/>
  <c r="CQ65" i="23"/>
  <c r="CP65" i="23"/>
  <c r="CO65" i="23"/>
  <c r="CN65" i="23"/>
  <c r="CM65" i="23"/>
  <c r="CL65" i="23"/>
  <c r="CK65" i="23"/>
  <c r="CJ65" i="23"/>
  <c r="CI65" i="23"/>
  <c r="CH65" i="23"/>
  <c r="CG65" i="23"/>
  <c r="CF65" i="23"/>
  <c r="CE65" i="23"/>
  <c r="CD65" i="23"/>
  <c r="CC65" i="23"/>
  <c r="CB65" i="23"/>
  <c r="CA65" i="23"/>
  <c r="BZ65" i="23"/>
  <c r="BY65" i="23"/>
  <c r="BX65" i="23"/>
  <c r="BW65" i="23"/>
  <c r="BV65" i="23"/>
  <c r="BU65" i="23"/>
  <c r="BT65" i="23"/>
  <c r="BS65" i="23"/>
  <c r="BR65" i="23"/>
  <c r="BQ65" i="23"/>
  <c r="BP65" i="23"/>
  <c r="BO65" i="23"/>
  <c r="BN65" i="23"/>
  <c r="BM65" i="23"/>
  <c r="BL65" i="23"/>
  <c r="BK65" i="23"/>
  <c r="BJ65" i="23"/>
  <c r="BI65" i="23"/>
  <c r="BH65" i="23"/>
  <c r="BG65" i="23"/>
  <c r="BF65" i="23"/>
  <c r="BE65" i="23"/>
  <c r="BD65" i="23"/>
  <c r="BC65" i="23"/>
  <c r="BB65" i="23"/>
  <c r="BA65" i="23"/>
  <c r="AZ65" i="23"/>
  <c r="AY65" i="23"/>
  <c r="AO65" i="23"/>
  <c r="AN65" i="23"/>
  <c r="V65" i="23"/>
  <c r="U65" i="23"/>
  <c r="T65" i="23"/>
  <c r="S65" i="23"/>
  <c r="N65" i="23"/>
  <c r="L65" i="23"/>
  <c r="K65" i="23"/>
  <c r="J65" i="23"/>
  <c r="D65" i="23"/>
  <c r="DV50" i="23"/>
  <c r="DU50" i="23"/>
  <c r="DT50" i="23"/>
  <c r="DS50" i="23"/>
  <c r="DR50" i="23"/>
  <c r="DQ50" i="23"/>
  <c r="DP50" i="23"/>
  <c r="DO50" i="23"/>
  <c r="DN50" i="23"/>
  <c r="DM50" i="23"/>
  <c r="DL50" i="23"/>
  <c r="DK50" i="23"/>
  <c r="DJ50" i="23"/>
  <c r="DI50" i="23"/>
  <c r="DH50" i="23"/>
  <c r="DG50" i="23"/>
  <c r="DF50" i="23"/>
  <c r="DE50" i="23"/>
  <c r="DD50" i="23"/>
  <c r="DC50" i="23"/>
  <c r="DB50" i="23"/>
  <c r="DA50" i="23"/>
  <c r="CZ50" i="23"/>
  <c r="CY50" i="23"/>
  <c r="CX50" i="23"/>
  <c r="CW50" i="23"/>
  <c r="CV50" i="23"/>
  <c r="CU50" i="23"/>
  <c r="CT50" i="23"/>
  <c r="CS50" i="23"/>
  <c r="CR50" i="23"/>
  <c r="CQ50" i="23"/>
  <c r="CP50" i="23"/>
  <c r="CO50" i="23"/>
  <c r="CN50" i="23"/>
  <c r="CM50" i="23"/>
  <c r="CL50" i="23"/>
  <c r="CK50" i="23"/>
  <c r="CJ50" i="23"/>
  <c r="CI50" i="23"/>
  <c r="CH50" i="23"/>
  <c r="CG50" i="23"/>
  <c r="CF50" i="23"/>
  <c r="CE50" i="23"/>
  <c r="CD50" i="23"/>
  <c r="CC50" i="23"/>
  <c r="CB50" i="23"/>
  <c r="CA50" i="23"/>
  <c r="BZ50" i="23"/>
  <c r="BY50" i="23"/>
  <c r="BX50" i="23"/>
  <c r="BW50" i="23"/>
  <c r="BV50" i="23"/>
  <c r="BU50" i="23"/>
  <c r="BT50" i="23"/>
  <c r="BS50" i="23"/>
  <c r="BR50" i="23"/>
  <c r="BQ50" i="23"/>
  <c r="BP50" i="23"/>
  <c r="BO50" i="23"/>
  <c r="BN50" i="23"/>
  <c r="BM50" i="23"/>
  <c r="BL50" i="23"/>
  <c r="BK50" i="23"/>
  <c r="BJ50" i="23"/>
  <c r="BI50" i="23"/>
  <c r="BH50" i="23"/>
  <c r="BG50" i="23"/>
  <c r="BF50" i="23"/>
  <c r="BE50" i="23"/>
  <c r="BD50" i="23"/>
  <c r="BC50" i="23"/>
  <c r="BB50" i="23"/>
  <c r="BA50" i="23"/>
  <c r="AZ50" i="23"/>
  <c r="AY50" i="23"/>
  <c r="AO50" i="23"/>
  <c r="AM50" i="23"/>
  <c r="AK50" i="23"/>
  <c r="AJ50" i="23"/>
  <c r="V50" i="23"/>
  <c r="U50" i="23"/>
  <c r="T50" i="23"/>
  <c r="S50" i="23"/>
  <c r="R50" i="23"/>
  <c r="N50" i="23"/>
  <c r="L50" i="23"/>
  <c r="K50" i="23"/>
  <c r="J50" i="23"/>
  <c r="D50" i="23"/>
  <c r="DV42" i="23"/>
  <c r="DU42" i="23"/>
  <c r="DT42" i="23"/>
  <c r="DS42" i="23"/>
  <c r="DR42" i="23"/>
  <c r="DQ42" i="23"/>
  <c r="DP42" i="23"/>
  <c r="DO42" i="23"/>
  <c r="DN42" i="23"/>
  <c r="DM42" i="23"/>
  <c r="DL42" i="23"/>
  <c r="DK42" i="23"/>
  <c r="DJ42" i="23"/>
  <c r="DI42" i="23"/>
  <c r="DH42" i="23"/>
  <c r="DG42" i="23"/>
  <c r="DF42" i="23"/>
  <c r="DE42" i="23"/>
  <c r="DD42" i="23"/>
  <c r="AM42" i="23" s="1"/>
  <c r="DC42" i="23"/>
  <c r="DB42" i="23"/>
  <c r="DA42" i="23"/>
  <c r="CZ42" i="23"/>
  <c r="CY42" i="23"/>
  <c r="CX42" i="23"/>
  <c r="CW42" i="23"/>
  <c r="CV42" i="23"/>
  <c r="CU42" i="23"/>
  <c r="CT42" i="23"/>
  <c r="CS42" i="23"/>
  <c r="CR42" i="23"/>
  <c r="CQ42" i="23"/>
  <c r="CP42" i="23"/>
  <c r="CO42" i="23"/>
  <c r="CN42" i="23"/>
  <c r="CM42" i="23"/>
  <c r="CL42" i="23"/>
  <c r="CK42" i="23"/>
  <c r="CJ42" i="23"/>
  <c r="CI42" i="23"/>
  <c r="CH42" i="23"/>
  <c r="CG42" i="23"/>
  <c r="CF42" i="23"/>
  <c r="CE42" i="23"/>
  <c r="CD42" i="23"/>
  <c r="CC42" i="23"/>
  <c r="CB42" i="23"/>
  <c r="CA42" i="23"/>
  <c r="BZ42" i="23"/>
  <c r="BY42" i="23"/>
  <c r="BX42" i="23"/>
  <c r="BW42" i="23"/>
  <c r="BV42" i="23"/>
  <c r="BU42" i="23"/>
  <c r="BT42" i="23"/>
  <c r="BS42" i="23"/>
  <c r="BR42" i="23"/>
  <c r="BQ42" i="23"/>
  <c r="BP42" i="23"/>
  <c r="BO42" i="23"/>
  <c r="BN42" i="23"/>
  <c r="BM42" i="23"/>
  <c r="BL42" i="23"/>
  <c r="BK42" i="23"/>
  <c r="BJ42" i="23"/>
  <c r="BI42" i="23"/>
  <c r="BH42" i="23"/>
  <c r="BG42" i="23"/>
  <c r="BF42" i="23"/>
  <c r="BE42" i="23"/>
  <c r="BD42" i="23"/>
  <c r="BC42" i="23"/>
  <c r="BB42" i="23"/>
  <c r="BA42" i="23"/>
  <c r="AZ42" i="23"/>
  <c r="AY42" i="23"/>
  <c r="AO42" i="23"/>
  <c r="AN42" i="23"/>
  <c r="V42" i="23"/>
  <c r="U42" i="23"/>
  <c r="T42" i="23"/>
  <c r="S42" i="23"/>
  <c r="N42" i="23"/>
  <c r="L42" i="23"/>
  <c r="K42" i="23"/>
  <c r="J42" i="23"/>
  <c r="D42" i="23"/>
  <c r="DV47" i="23"/>
  <c r="DU47" i="23"/>
  <c r="DT47" i="23"/>
  <c r="DS47" i="23"/>
  <c r="AM47" i="23" s="1"/>
  <c r="DR47" i="23"/>
  <c r="DQ47" i="23"/>
  <c r="DP47" i="23"/>
  <c r="DO47" i="23"/>
  <c r="DN47" i="23"/>
  <c r="DM47" i="23"/>
  <c r="DL47" i="23"/>
  <c r="DK47" i="23"/>
  <c r="DJ47" i="23"/>
  <c r="DI47" i="23"/>
  <c r="DH47" i="23"/>
  <c r="DG47" i="23"/>
  <c r="DF47" i="23"/>
  <c r="DE47" i="23"/>
  <c r="DD47" i="23"/>
  <c r="DC47" i="23"/>
  <c r="DB47" i="23"/>
  <c r="DA47" i="23"/>
  <c r="CZ47" i="23"/>
  <c r="CY47" i="23"/>
  <c r="CX47" i="23"/>
  <c r="CW47" i="23"/>
  <c r="CV47" i="23"/>
  <c r="CU47" i="23"/>
  <c r="CT47" i="23"/>
  <c r="CS47" i="23"/>
  <c r="CR47" i="23"/>
  <c r="CQ47" i="23"/>
  <c r="CP47" i="23"/>
  <c r="CO47" i="23"/>
  <c r="CN47" i="23"/>
  <c r="CM47" i="23"/>
  <c r="CL47" i="23"/>
  <c r="CK47" i="23"/>
  <c r="CJ47" i="23"/>
  <c r="CI47" i="23"/>
  <c r="CH47" i="23"/>
  <c r="CG47" i="23"/>
  <c r="CF47" i="23"/>
  <c r="CE47" i="23"/>
  <c r="CD47" i="23"/>
  <c r="CC47" i="23"/>
  <c r="CB47" i="23"/>
  <c r="CA47" i="23"/>
  <c r="BZ47" i="23"/>
  <c r="BY47" i="23"/>
  <c r="BX47" i="23"/>
  <c r="BW47" i="23"/>
  <c r="BV47" i="23"/>
  <c r="BU47" i="23"/>
  <c r="BT47" i="23"/>
  <c r="BS47" i="23"/>
  <c r="BR47" i="23"/>
  <c r="BQ47" i="23"/>
  <c r="BP47" i="23"/>
  <c r="BO47" i="23"/>
  <c r="BN47" i="23"/>
  <c r="BM47" i="23"/>
  <c r="BL47" i="23"/>
  <c r="BK47" i="23"/>
  <c r="BJ47" i="23"/>
  <c r="BI47" i="23"/>
  <c r="BH47" i="23"/>
  <c r="BG47" i="23"/>
  <c r="BF47" i="23"/>
  <c r="BE47" i="23"/>
  <c r="BD47" i="23"/>
  <c r="BC47" i="23"/>
  <c r="BB47" i="23"/>
  <c r="BA47" i="23"/>
  <c r="AZ47" i="23"/>
  <c r="AY47" i="23"/>
  <c r="AO47" i="23"/>
  <c r="AN47" i="23"/>
  <c r="V47" i="23"/>
  <c r="U47" i="23"/>
  <c r="T47" i="23"/>
  <c r="S47" i="23"/>
  <c r="N47" i="23"/>
  <c r="L47" i="23"/>
  <c r="K47" i="23"/>
  <c r="J47" i="23"/>
  <c r="D47" i="23"/>
  <c r="DV49" i="23"/>
  <c r="DU49" i="23"/>
  <c r="DT49" i="23"/>
  <c r="DS49" i="23"/>
  <c r="AM49" i="23" s="1"/>
  <c r="DR49" i="23"/>
  <c r="DQ49" i="23"/>
  <c r="DP49" i="23"/>
  <c r="DO49" i="23"/>
  <c r="DN49" i="23"/>
  <c r="DM49" i="23"/>
  <c r="DL49" i="23"/>
  <c r="DK49" i="23"/>
  <c r="DJ49" i="23"/>
  <c r="DI49" i="23"/>
  <c r="DH49" i="23"/>
  <c r="DG49" i="23"/>
  <c r="DF49" i="23"/>
  <c r="DE49" i="23"/>
  <c r="DD49" i="23"/>
  <c r="DC49" i="23"/>
  <c r="DB49" i="23"/>
  <c r="DA49" i="23"/>
  <c r="CZ49" i="23"/>
  <c r="CY49" i="23"/>
  <c r="CX49" i="23"/>
  <c r="CW49" i="23"/>
  <c r="CV49" i="23"/>
  <c r="CU49" i="23"/>
  <c r="CT49" i="23"/>
  <c r="CS49" i="23"/>
  <c r="CR49" i="23"/>
  <c r="CQ49" i="23"/>
  <c r="CP49" i="23"/>
  <c r="CO49" i="23"/>
  <c r="CN49" i="23"/>
  <c r="CM49" i="23"/>
  <c r="CL49" i="23"/>
  <c r="CK49" i="23"/>
  <c r="CJ49" i="23"/>
  <c r="CI49" i="23"/>
  <c r="CH49" i="23"/>
  <c r="CG49" i="23"/>
  <c r="CF49" i="23"/>
  <c r="CE49" i="23"/>
  <c r="CD49" i="23"/>
  <c r="CC49" i="23"/>
  <c r="CB49" i="23"/>
  <c r="CA49" i="23"/>
  <c r="BZ49" i="23"/>
  <c r="BY49" i="23"/>
  <c r="BX49" i="23"/>
  <c r="BW49" i="23"/>
  <c r="BV49" i="23"/>
  <c r="BU49" i="23"/>
  <c r="BT49" i="23"/>
  <c r="BS49" i="23"/>
  <c r="BR49" i="23"/>
  <c r="BQ49" i="23"/>
  <c r="BP49" i="23"/>
  <c r="BO49" i="23"/>
  <c r="BN49" i="23"/>
  <c r="BM49" i="23"/>
  <c r="BL49" i="23"/>
  <c r="BK49" i="23"/>
  <c r="BJ49" i="23"/>
  <c r="BI49" i="23"/>
  <c r="BH49" i="23"/>
  <c r="BG49" i="23"/>
  <c r="BF49" i="23"/>
  <c r="BE49" i="23"/>
  <c r="BD49" i="23"/>
  <c r="BC49" i="23"/>
  <c r="BB49" i="23"/>
  <c r="BA49" i="23"/>
  <c r="AZ49" i="23"/>
  <c r="AY49" i="23"/>
  <c r="AO49" i="23"/>
  <c r="AK49" i="23"/>
  <c r="AJ49" i="23"/>
  <c r="V49" i="23"/>
  <c r="U49" i="23"/>
  <c r="T49" i="23"/>
  <c r="S49" i="23"/>
  <c r="R49" i="23"/>
  <c r="N49" i="23"/>
  <c r="L49" i="23"/>
  <c r="K49" i="23"/>
  <c r="J49" i="23"/>
  <c r="D49" i="23"/>
  <c r="DV48" i="23"/>
  <c r="DU48" i="23"/>
  <c r="DT48" i="23"/>
  <c r="DS48" i="23"/>
  <c r="AM48" i="23" s="1"/>
  <c r="DR48" i="23"/>
  <c r="DQ48" i="23"/>
  <c r="DP48" i="23"/>
  <c r="DO48" i="23"/>
  <c r="DN48" i="23"/>
  <c r="DM48" i="23"/>
  <c r="DL48" i="23"/>
  <c r="DK48" i="23"/>
  <c r="DJ48" i="23"/>
  <c r="DI48" i="23"/>
  <c r="DH48" i="23"/>
  <c r="DG48" i="23"/>
  <c r="DF48" i="23"/>
  <c r="DE48" i="23"/>
  <c r="DD48" i="23"/>
  <c r="DC48" i="23"/>
  <c r="DB48" i="23"/>
  <c r="DA48" i="23"/>
  <c r="CZ48" i="23"/>
  <c r="CY48" i="23"/>
  <c r="CX48" i="23"/>
  <c r="CW48" i="23"/>
  <c r="CV48" i="23"/>
  <c r="CU48" i="23"/>
  <c r="CT48" i="23"/>
  <c r="CS48" i="23"/>
  <c r="CR48" i="23"/>
  <c r="CQ48" i="23"/>
  <c r="CP48" i="23"/>
  <c r="CO48" i="23"/>
  <c r="CN48" i="23"/>
  <c r="CM48" i="23"/>
  <c r="CL48" i="23"/>
  <c r="CK48" i="23"/>
  <c r="CJ48" i="23"/>
  <c r="CI48" i="23"/>
  <c r="CH48" i="23"/>
  <c r="CG48" i="23"/>
  <c r="CF48" i="23"/>
  <c r="CE48" i="23"/>
  <c r="CD48" i="23"/>
  <c r="CC48" i="23"/>
  <c r="CB48" i="23"/>
  <c r="CA48" i="23"/>
  <c r="BZ48" i="23"/>
  <c r="BY48" i="23"/>
  <c r="BX48" i="23"/>
  <c r="BW48" i="23"/>
  <c r="BV48" i="23"/>
  <c r="BU48" i="23"/>
  <c r="BT48" i="23"/>
  <c r="BS48" i="23"/>
  <c r="BR48" i="23"/>
  <c r="BQ48" i="23"/>
  <c r="BP48" i="23"/>
  <c r="BO48" i="23"/>
  <c r="BN48" i="23"/>
  <c r="BM48" i="23"/>
  <c r="BL48" i="23"/>
  <c r="BK48" i="23"/>
  <c r="BJ48" i="23"/>
  <c r="BI48" i="23"/>
  <c r="BH48" i="23"/>
  <c r="BG48" i="23"/>
  <c r="BF48" i="23"/>
  <c r="BE48" i="23"/>
  <c r="BD48" i="23"/>
  <c r="BC48" i="23"/>
  <c r="BB48" i="23"/>
  <c r="BA48" i="23"/>
  <c r="AZ48" i="23"/>
  <c r="AY48" i="23"/>
  <c r="AO48" i="23"/>
  <c r="AN48" i="23"/>
  <c r="V48" i="23"/>
  <c r="U48" i="23"/>
  <c r="T48" i="23"/>
  <c r="S48" i="23"/>
  <c r="N48" i="23"/>
  <c r="L48" i="23"/>
  <c r="K48" i="23"/>
  <c r="J48" i="23"/>
  <c r="D48" i="23"/>
  <c r="DV43" i="23"/>
  <c r="DU43" i="23"/>
  <c r="DT43" i="23"/>
  <c r="DS43" i="23"/>
  <c r="AM43" i="23" s="1"/>
  <c r="DR43" i="23"/>
  <c r="DQ43" i="23"/>
  <c r="DP43" i="23"/>
  <c r="DO43" i="23"/>
  <c r="DN43" i="23"/>
  <c r="DM43" i="23"/>
  <c r="DL43" i="23"/>
  <c r="DK43" i="23"/>
  <c r="DJ43" i="23"/>
  <c r="DI43" i="23"/>
  <c r="DH43" i="23"/>
  <c r="DG43" i="23"/>
  <c r="DF43" i="23"/>
  <c r="DE43" i="23"/>
  <c r="DD43" i="23"/>
  <c r="DC43" i="23"/>
  <c r="DB43" i="23"/>
  <c r="DA43" i="23"/>
  <c r="CZ43" i="23"/>
  <c r="CY43" i="23"/>
  <c r="CX43" i="23"/>
  <c r="CW43" i="23"/>
  <c r="CV43" i="23"/>
  <c r="CU43" i="23"/>
  <c r="CT43" i="23"/>
  <c r="CS43" i="23"/>
  <c r="CR43" i="23"/>
  <c r="CQ43" i="23"/>
  <c r="CP43" i="23"/>
  <c r="CO43" i="23"/>
  <c r="CN43" i="23"/>
  <c r="CM43" i="23"/>
  <c r="CL43" i="23"/>
  <c r="CK43" i="23"/>
  <c r="CJ43" i="23"/>
  <c r="CI43" i="23"/>
  <c r="CH43" i="23"/>
  <c r="CG43" i="23"/>
  <c r="CF43" i="23"/>
  <c r="CE43" i="23"/>
  <c r="CD43" i="23"/>
  <c r="CC43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L43" i="23"/>
  <c r="BK43" i="23"/>
  <c r="BJ43" i="23"/>
  <c r="BI43" i="23"/>
  <c r="BH43" i="23"/>
  <c r="BG43" i="23"/>
  <c r="BF43" i="23"/>
  <c r="BE43" i="23"/>
  <c r="BD43" i="23"/>
  <c r="BC43" i="23"/>
  <c r="BB43" i="23"/>
  <c r="BA43" i="23"/>
  <c r="AZ43" i="23"/>
  <c r="AY43" i="23"/>
  <c r="AO43" i="23"/>
  <c r="AN43" i="23"/>
  <c r="V43" i="23"/>
  <c r="U43" i="23"/>
  <c r="T43" i="23"/>
  <c r="S43" i="23"/>
  <c r="N43" i="23"/>
  <c r="L43" i="23"/>
  <c r="K43" i="23"/>
  <c r="J43" i="23"/>
  <c r="D43" i="23"/>
  <c r="DV46" i="23"/>
  <c r="DU46" i="23"/>
  <c r="DT46" i="23"/>
  <c r="DS46" i="23"/>
  <c r="DR46" i="23"/>
  <c r="DQ46" i="23"/>
  <c r="DP46" i="23"/>
  <c r="DO46" i="23"/>
  <c r="DN46" i="23"/>
  <c r="DM46" i="23"/>
  <c r="DL46" i="23"/>
  <c r="DK46" i="23"/>
  <c r="DJ46" i="23"/>
  <c r="DI46" i="23"/>
  <c r="DH46" i="23"/>
  <c r="DG46" i="23"/>
  <c r="DF46" i="23"/>
  <c r="DE46" i="23"/>
  <c r="DD46" i="23"/>
  <c r="DC46" i="23"/>
  <c r="DB46" i="23"/>
  <c r="DA46" i="23"/>
  <c r="CZ46" i="23"/>
  <c r="CY46" i="23"/>
  <c r="CX46" i="23"/>
  <c r="CW46" i="23"/>
  <c r="CV46" i="23"/>
  <c r="CU46" i="23"/>
  <c r="CT46" i="23"/>
  <c r="CS46" i="23"/>
  <c r="CR46" i="23"/>
  <c r="CQ46" i="23"/>
  <c r="CP46" i="23"/>
  <c r="CO46" i="23"/>
  <c r="CN46" i="23"/>
  <c r="CM46" i="23"/>
  <c r="CL46" i="23"/>
  <c r="CK46" i="23"/>
  <c r="CJ46" i="23"/>
  <c r="CI46" i="23"/>
  <c r="CH46" i="23"/>
  <c r="CG46" i="23"/>
  <c r="CF46" i="23"/>
  <c r="CE46" i="23"/>
  <c r="CD46" i="23"/>
  <c r="CC46" i="23"/>
  <c r="CB46" i="23"/>
  <c r="CA46" i="23"/>
  <c r="BZ46" i="23"/>
  <c r="BY46" i="23"/>
  <c r="BX46" i="23"/>
  <c r="BW46" i="23"/>
  <c r="BV46" i="23"/>
  <c r="BU46" i="23"/>
  <c r="BT46" i="23"/>
  <c r="BS46" i="23"/>
  <c r="BR46" i="23"/>
  <c r="BQ46" i="23"/>
  <c r="BP46" i="23"/>
  <c r="BO46" i="23"/>
  <c r="BN46" i="23"/>
  <c r="BM46" i="23"/>
  <c r="BL46" i="23"/>
  <c r="BK46" i="23"/>
  <c r="BJ46" i="23"/>
  <c r="BI46" i="23"/>
  <c r="BH46" i="23"/>
  <c r="BG46" i="23"/>
  <c r="BF46" i="23"/>
  <c r="BE46" i="23"/>
  <c r="BD46" i="23"/>
  <c r="BC46" i="23"/>
  <c r="BB46" i="23"/>
  <c r="BA46" i="23"/>
  <c r="AZ46" i="23"/>
  <c r="AY46" i="23"/>
  <c r="AO46" i="23"/>
  <c r="AM46" i="23"/>
  <c r="AK46" i="23"/>
  <c r="AJ46" i="23"/>
  <c r="V46" i="23"/>
  <c r="U46" i="23"/>
  <c r="T46" i="23"/>
  <c r="S46" i="23"/>
  <c r="R46" i="23"/>
  <c r="N46" i="23"/>
  <c r="L46" i="23"/>
  <c r="K46" i="23"/>
  <c r="J46" i="23"/>
  <c r="D46" i="23"/>
  <c r="DV45" i="23"/>
  <c r="DU45" i="23"/>
  <c r="DT45" i="23"/>
  <c r="DS45" i="23"/>
  <c r="DR45" i="23"/>
  <c r="DQ45" i="23"/>
  <c r="DP45" i="23"/>
  <c r="DO45" i="23"/>
  <c r="DN45" i="23"/>
  <c r="DM45" i="23"/>
  <c r="DL45" i="23"/>
  <c r="DK45" i="23"/>
  <c r="DJ45" i="23"/>
  <c r="DI45" i="23"/>
  <c r="DH45" i="23"/>
  <c r="DG45" i="23"/>
  <c r="DF45" i="23"/>
  <c r="DE45" i="23"/>
  <c r="DD45" i="23"/>
  <c r="DC45" i="23"/>
  <c r="DB45" i="23"/>
  <c r="DA45" i="23"/>
  <c r="CZ45" i="23"/>
  <c r="CY45" i="23"/>
  <c r="CX45" i="23"/>
  <c r="CW45" i="23"/>
  <c r="CV45" i="23"/>
  <c r="CU45" i="23"/>
  <c r="CT45" i="23"/>
  <c r="CS45" i="23"/>
  <c r="CR45" i="23"/>
  <c r="CQ45" i="23"/>
  <c r="CP45" i="23"/>
  <c r="CO45" i="23"/>
  <c r="CN45" i="23"/>
  <c r="CM45" i="23"/>
  <c r="CL45" i="23"/>
  <c r="CK45" i="23"/>
  <c r="CJ45" i="23"/>
  <c r="CI45" i="23"/>
  <c r="CH45" i="23"/>
  <c r="CG45" i="23"/>
  <c r="CF45" i="23"/>
  <c r="CE45" i="23"/>
  <c r="CD45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BP45" i="23"/>
  <c r="BO45" i="23"/>
  <c r="BN45" i="23"/>
  <c r="BM45" i="23"/>
  <c r="BL45" i="23"/>
  <c r="BK45" i="23"/>
  <c r="BJ45" i="23"/>
  <c r="BI45" i="23"/>
  <c r="BH45" i="23"/>
  <c r="BG45" i="23"/>
  <c r="BF45" i="23"/>
  <c r="BE45" i="23"/>
  <c r="BD45" i="23"/>
  <c r="BC45" i="23"/>
  <c r="BB45" i="23"/>
  <c r="BA45" i="23"/>
  <c r="AZ45" i="23"/>
  <c r="AY45" i="23"/>
  <c r="AO45" i="23"/>
  <c r="AN45" i="23"/>
  <c r="AM45" i="23"/>
  <c r="V45" i="23"/>
  <c r="U45" i="23"/>
  <c r="T45" i="23"/>
  <c r="S45" i="23"/>
  <c r="N45" i="23"/>
  <c r="L45" i="23"/>
  <c r="K45" i="23"/>
  <c r="J45" i="23"/>
  <c r="D45" i="23"/>
  <c r="DV44" i="23"/>
  <c r="DU44" i="23"/>
  <c r="DT44" i="23"/>
  <c r="DS44" i="23"/>
  <c r="AM44" i="23" s="1"/>
  <c r="DR44" i="23"/>
  <c r="DQ44" i="23"/>
  <c r="DP44" i="23"/>
  <c r="DO44" i="23"/>
  <c r="DN44" i="23"/>
  <c r="DM44" i="23"/>
  <c r="DL44" i="23"/>
  <c r="DK44" i="23"/>
  <c r="DJ44" i="23"/>
  <c r="DI44" i="23"/>
  <c r="DH44" i="23"/>
  <c r="DG44" i="23"/>
  <c r="DF44" i="23"/>
  <c r="DE44" i="23"/>
  <c r="DD44" i="23"/>
  <c r="DC44" i="23"/>
  <c r="DB44" i="23"/>
  <c r="DA44" i="23"/>
  <c r="CZ44" i="23"/>
  <c r="CY44" i="23"/>
  <c r="CX44" i="23"/>
  <c r="CW44" i="23"/>
  <c r="CV44" i="23"/>
  <c r="CU44" i="23"/>
  <c r="CT44" i="23"/>
  <c r="CS44" i="23"/>
  <c r="CR44" i="23"/>
  <c r="CQ44" i="23"/>
  <c r="CP44" i="23"/>
  <c r="CO44" i="23"/>
  <c r="CN44" i="23"/>
  <c r="CM44" i="23"/>
  <c r="CL44" i="23"/>
  <c r="CK44" i="23"/>
  <c r="CJ44" i="23"/>
  <c r="CI44" i="23"/>
  <c r="CH44" i="23"/>
  <c r="CG44" i="23"/>
  <c r="CF44" i="23"/>
  <c r="CE44" i="23"/>
  <c r="CD44" i="23"/>
  <c r="CC44" i="23"/>
  <c r="CB44" i="23"/>
  <c r="CA44" i="23"/>
  <c r="BZ44" i="23"/>
  <c r="BY44" i="23"/>
  <c r="BX44" i="23"/>
  <c r="BW44" i="23"/>
  <c r="BV44" i="23"/>
  <c r="BU44" i="23"/>
  <c r="BT44" i="23"/>
  <c r="BS44" i="23"/>
  <c r="BR44" i="23"/>
  <c r="BQ44" i="23"/>
  <c r="BP44" i="23"/>
  <c r="BO44" i="23"/>
  <c r="BN44" i="23"/>
  <c r="BM44" i="23"/>
  <c r="BL44" i="23"/>
  <c r="BK44" i="23"/>
  <c r="BJ44" i="23"/>
  <c r="BI44" i="23"/>
  <c r="BH44" i="23"/>
  <c r="BG44" i="23"/>
  <c r="BF44" i="23"/>
  <c r="BE44" i="23"/>
  <c r="BD44" i="23"/>
  <c r="BC44" i="23"/>
  <c r="BB44" i="23"/>
  <c r="BA44" i="23"/>
  <c r="AZ44" i="23"/>
  <c r="AY44" i="23"/>
  <c r="AX44" i="23"/>
  <c r="AW44" i="23"/>
  <c r="AV44" i="23"/>
  <c r="AU44" i="23"/>
  <c r="AT44" i="23"/>
  <c r="AS44" i="23"/>
  <c r="AR44" i="23"/>
  <c r="AQ44" i="23"/>
  <c r="AP44" i="23"/>
  <c r="AO44" i="23"/>
  <c r="AN44" i="23"/>
  <c r="AL44" i="23"/>
  <c r="AK44" i="23"/>
  <c r="AJ44" i="23"/>
  <c r="AI44" i="23"/>
  <c r="AH44" i="23"/>
  <c r="AG44" i="23"/>
  <c r="AF44" i="23"/>
  <c r="AE44" i="23"/>
  <c r="AD44" i="23"/>
  <c r="AC44" i="23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L44" i="23"/>
  <c r="K44" i="23"/>
  <c r="J44" i="23"/>
  <c r="D44" i="23"/>
  <c r="DV39" i="23"/>
  <c r="DU39" i="23"/>
  <c r="DT39" i="23"/>
  <c r="DS39" i="23"/>
  <c r="AM39" i="23" s="1"/>
  <c r="DR39" i="23"/>
  <c r="DQ39" i="23"/>
  <c r="DP39" i="23"/>
  <c r="DO39" i="23"/>
  <c r="DN39" i="23"/>
  <c r="DM39" i="23"/>
  <c r="DL39" i="23"/>
  <c r="DK39" i="23"/>
  <c r="DJ39" i="23"/>
  <c r="DI39" i="23"/>
  <c r="DH39" i="23"/>
  <c r="DG39" i="23"/>
  <c r="DF39" i="23"/>
  <c r="DE39" i="23"/>
  <c r="DD39" i="23"/>
  <c r="DC39" i="23"/>
  <c r="DB39" i="23"/>
  <c r="DA39" i="23"/>
  <c r="CZ39" i="23"/>
  <c r="CY39" i="23"/>
  <c r="CX39" i="23"/>
  <c r="CW39" i="23"/>
  <c r="CV39" i="23"/>
  <c r="CU39" i="23"/>
  <c r="CT39" i="23"/>
  <c r="CS39" i="23"/>
  <c r="CR39" i="23"/>
  <c r="CQ39" i="23"/>
  <c r="CP39" i="23"/>
  <c r="CO39" i="23"/>
  <c r="CN39" i="23"/>
  <c r="CM39" i="23"/>
  <c r="CL39" i="23"/>
  <c r="CK39" i="23"/>
  <c r="CJ39" i="23"/>
  <c r="CI39" i="23"/>
  <c r="CH39" i="23"/>
  <c r="CG39" i="23"/>
  <c r="CF39" i="23"/>
  <c r="CE39" i="23"/>
  <c r="CD39" i="23"/>
  <c r="CC39" i="23"/>
  <c r="CB39" i="23"/>
  <c r="CA39" i="23"/>
  <c r="BZ39" i="23"/>
  <c r="BY39" i="23"/>
  <c r="BX39" i="23"/>
  <c r="BW39" i="23"/>
  <c r="BV39" i="23"/>
  <c r="BU39" i="23"/>
  <c r="BT39" i="23"/>
  <c r="BS39" i="23"/>
  <c r="BR39" i="23"/>
  <c r="BQ39" i="23"/>
  <c r="BP39" i="23"/>
  <c r="BO39" i="23"/>
  <c r="BN39" i="23"/>
  <c r="BM39" i="23"/>
  <c r="BL39" i="23"/>
  <c r="BK39" i="23"/>
  <c r="BJ39" i="23"/>
  <c r="BI39" i="23"/>
  <c r="BH39" i="23"/>
  <c r="BG39" i="23"/>
  <c r="BF39" i="23"/>
  <c r="BE39" i="23"/>
  <c r="BD39" i="23"/>
  <c r="BC39" i="23"/>
  <c r="BB39" i="23"/>
  <c r="BA39" i="23"/>
  <c r="AZ39" i="23"/>
  <c r="AY39" i="23"/>
  <c r="AO39" i="23"/>
  <c r="AN39" i="23"/>
  <c r="V39" i="23"/>
  <c r="U39" i="23"/>
  <c r="T39" i="23"/>
  <c r="S39" i="23"/>
  <c r="N39" i="23"/>
  <c r="L39" i="23"/>
  <c r="K39" i="23"/>
  <c r="J39" i="23"/>
  <c r="D39" i="23"/>
  <c r="DV41" i="23"/>
  <c r="DU41" i="23"/>
  <c r="DT41" i="23"/>
  <c r="DS41" i="23"/>
  <c r="AM41" i="23" s="1"/>
  <c r="DR41" i="23"/>
  <c r="DQ41" i="23"/>
  <c r="DP41" i="23"/>
  <c r="DO41" i="23"/>
  <c r="DN41" i="23"/>
  <c r="DM41" i="23"/>
  <c r="DL41" i="23"/>
  <c r="DK41" i="23"/>
  <c r="DJ41" i="23"/>
  <c r="DI41" i="23"/>
  <c r="DH41" i="23"/>
  <c r="DG41" i="23"/>
  <c r="DF41" i="23"/>
  <c r="DE41" i="23"/>
  <c r="DD41" i="23"/>
  <c r="DC41" i="23"/>
  <c r="DB41" i="23"/>
  <c r="DA41" i="23"/>
  <c r="CZ41" i="23"/>
  <c r="CY41" i="23"/>
  <c r="CX41" i="23"/>
  <c r="CW41" i="23"/>
  <c r="CV41" i="23"/>
  <c r="CU41" i="23"/>
  <c r="CT41" i="23"/>
  <c r="CS41" i="23"/>
  <c r="CR41" i="23"/>
  <c r="CQ41" i="23"/>
  <c r="CP41" i="23"/>
  <c r="CO41" i="23"/>
  <c r="CN41" i="23"/>
  <c r="CM41" i="23"/>
  <c r="CL41" i="23"/>
  <c r="CK41" i="23"/>
  <c r="CJ41" i="23"/>
  <c r="CI41" i="23"/>
  <c r="CH41" i="23"/>
  <c r="CG41" i="23"/>
  <c r="CF41" i="23"/>
  <c r="CE41" i="23"/>
  <c r="CD41" i="23"/>
  <c r="CC41" i="23"/>
  <c r="CB41" i="23"/>
  <c r="CA41" i="23"/>
  <c r="BZ41" i="23"/>
  <c r="BY41" i="23"/>
  <c r="BX41" i="23"/>
  <c r="BW41" i="23"/>
  <c r="BV41" i="23"/>
  <c r="BU41" i="23"/>
  <c r="BT41" i="23"/>
  <c r="BS41" i="23"/>
  <c r="BR41" i="23"/>
  <c r="BQ41" i="23"/>
  <c r="BP41" i="23"/>
  <c r="BO41" i="23"/>
  <c r="BN41" i="23"/>
  <c r="BM41" i="23"/>
  <c r="BL41" i="23"/>
  <c r="BK41" i="23"/>
  <c r="BJ41" i="23"/>
  <c r="BI41" i="23"/>
  <c r="BH41" i="23"/>
  <c r="BG41" i="23"/>
  <c r="BF41" i="23"/>
  <c r="BE41" i="23"/>
  <c r="BD41" i="23"/>
  <c r="BC41" i="23"/>
  <c r="BB41" i="23"/>
  <c r="BA41" i="23"/>
  <c r="AZ41" i="23"/>
  <c r="AY41" i="23"/>
  <c r="AK41" i="23"/>
  <c r="AJ41" i="23"/>
  <c r="V41" i="23"/>
  <c r="U41" i="23"/>
  <c r="T41" i="23"/>
  <c r="S41" i="23"/>
  <c r="R41" i="23"/>
  <c r="N41" i="23"/>
  <c r="L41" i="23"/>
  <c r="K41" i="23"/>
  <c r="J41" i="23"/>
  <c r="D41" i="23"/>
  <c r="DV40" i="23"/>
  <c r="DU40" i="23"/>
  <c r="DT40" i="23"/>
  <c r="DS40" i="23"/>
  <c r="AM40" i="23" s="1"/>
  <c r="DR40" i="23"/>
  <c r="DQ40" i="23"/>
  <c r="DP40" i="23"/>
  <c r="DO40" i="23"/>
  <c r="DN40" i="23"/>
  <c r="DM40" i="23"/>
  <c r="DL40" i="23"/>
  <c r="DK40" i="23"/>
  <c r="DJ40" i="23"/>
  <c r="DI40" i="23"/>
  <c r="DH40" i="23"/>
  <c r="DG40" i="23"/>
  <c r="DF40" i="23"/>
  <c r="DE40" i="23"/>
  <c r="DD40" i="23"/>
  <c r="DC40" i="23"/>
  <c r="DB40" i="23"/>
  <c r="DA40" i="23"/>
  <c r="CZ40" i="23"/>
  <c r="CY40" i="23"/>
  <c r="CX40" i="23"/>
  <c r="CW40" i="23"/>
  <c r="CV40" i="23"/>
  <c r="CU40" i="23"/>
  <c r="CT40" i="23"/>
  <c r="CS40" i="23"/>
  <c r="CR40" i="23"/>
  <c r="CQ40" i="23"/>
  <c r="CP40" i="23"/>
  <c r="CO40" i="23"/>
  <c r="CN40" i="23"/>
  <c r="CM40" i="23"/>
  <c r="CL40" i="23"/>
  <c r="CK40" i="23"/>
  <c r="CJ40" i="23"/>
  <c r="CI40" i="23"/>
  <c r="CH40" i="23"/>
  <c r="CG40" i="23"/>
  <c r="CF40" i="23"/>
  <c r="CE40" i="23"/>
  <c r="CD40" i="23"/>
  <c r="CC40" i="23"/>
  <c r="CB40" i="23"/>
  <c r="CA40" i="23"/>
  <c r="BZ40" i="23"/>
  <c r="BY40" i="23"/>
  <c r="BX40" i="23"/>
  <c r="BW40" i="23"/>
  <c r="BV40" i="23"/>
  <c r="BU40" i="23"/>
  <c r="BT40" i="23"/>
  <c r="BS40" i="23"/>
  <c r="BR40" i="23"/>
  <c r="BQ40" i="23"/>
  <c r="BP40" i="23"/>
  <c r="BO40" i="23"/>
  <c r="BN40" i="23"/>
  <c r="BM40" i="23"/>
  <c r="BL40" i="23"/>
  <c r="BK40" i="23"/>
  <c r="BJ40" i="23"/>
  <c r="BI40" i="23"/>
  <c r="BH40" i="23"/>
  <c r="BG40" i="23"/>
  <c r="BF40" i="23"/>
  <c r="BE40" i="23"/>
  <c r="BD40" i="23"/>
  <c r="BC40" i="23"/>
  <c r="BB40" i="23"/>
  <c r="BA40" i="23"/>
  <c r="AZ40" i="23"/>
  <c r="AY40" i="23"/>
  <c r="AO40" i="23"/>
  <c r="AN40" i="23"/>
  <c r="V40" i="23"/>
  <c r="U40" i="23"/>
  <c r="T40" i="23"/>
  <c r="S40" i="23"/>
  <c r="N40" i="23"/>
  <c r="L40" i="23"/>
  <c r="K40" i="23"/>
  <c r="J40" i="23"/>
  <c r="D40" i="23"/>
  <c r="DV38" i="23"/>
  <c r="DU38" i="23"/>
  <c r="DT38" i="23"/>
  <c r="DS38" i="23"/>
  <c r="AM38" i="23" s="1"/>
  <c r="DR38" i="23"/>
  <c r="DQ38" i="23"/>
  <c r="DP38" i="23"/>
  <c r="DO38" i="23"/>
  <c r="DN38" i="23"/>
  <c r="DM38" i="23"/>
  <c r="DL38" i="23"/>
  <c r="DK38" i="23"/>
  <c r="DJ38" i="23"/>
  <c r="DI38" i="23"/>
  <c r="DH38" i="23"/>
  <c r="DG38" i="23"/>
  <c r="DF38" i="23"/>
  <c r="DE38" i="23"/>
  <c r="DD38" i="23"/>
  <c r="DC38" i="23"/>
  <c r="DB38" i="23"/>
  <c r="DA38" i="23"/>
  <c r="CZ38" i="23"/>
  <c r="CY38" i="23"/>
  <c r="CX38" i="23"/>
  <c r="CW38" i="23"/>
  <c r="CV38" i="23"/>
  <c r="CU38" i="23"/>
  <c r="CT38" i="23"/>
  <c r="CS38" i="23"/>
  <c r="CR38" i="23"/>
  <c r="CQ38" i="23"/>
  <c r="CP38" i="23"/>
  <c r="CO38" i="23"/>
  <c r="CN38" i="23"/>
  <c r="CM38" i="23"/>
  <c r="CL38" i="23"/>
  <c r="CK38" i="23"/>
  <c r="CJ38" i="23"/>
  <c r="CI38" i="23"/>
  <c r="CH38" i="23"/>
  <c r="CG38" i="23"/>
  <c r="CF38" i="23"/>
  <c r="CE38" i="23"/>
  <c r="CD38" i="23"/>
  <c r="CC38" i="23"/>
  <c r="CB38" i="23"/>
  <c r="CA38" i="23"/>
  <c r="BZ38" i="23"/>
  <c r="BY38" i="23"/>
  <c r="BX38" i="23"/>
  <c r="BW38" i="23"/>
  <c r="BV38" i="23"/>
  <c r="BU38" i="23"/>
  <c r="BT38" i="23"/>
  <c r="BS38" i="23"/>
  <c r="BR38" i="23"/>
  <c r="BQ38" i="23"/>
  <c r="BP38" i="23"/>
  <c r="BO38" i="23"/>
  <c r="BN38" i="23"/>
  <c r="BM38" i="23"/>
  <c r="BL38" i="23"/>
  <c r="BK38" i="23"/>
  <c r="BJ38" i="23"/>
  <c r="BI38" i="23"/>
  <c r="BH38" i="23"/>
  <c r="BG38" i="23"/>
  <c r="BF38" i="23"/>
  <c r="BE38" i="23"/>
  <c r="BD38" i="23"/>
  <c r="BC38" i="23"/>
  <c r="BB38" i="23"/>
  <c r="BA38" i="23"/>
  <c r="AZ38" i="23"/>
  <c r="AY38" i="23"/>
  <c r="V38" i="23"/>
  <c r="U38" i="23"/>
  <c r="T38" i="23"/>
  <c r="S38" i="23"/>
  <c r="N38" i="23"/>
  <c r="L38" i="23"/>
  <c r="K38" i="23"/>
  <c r="J38" i="23"/>
  <c r="D38" i="23"/>
  <c r="DV37" i="23"/>
  <c r="DU37" i="23"/>
  <c r="DT37" i="23"/>
  <c r="DS37" i="23"/>
  <c r="AM37" i="23" s="1"/>
  <c r="DR37" i="23"/>
  <c r="DQ37" i="23"/>
  <c r="DP37" i="23"/>
  <c r="DO37" i="23"/>
  <c r="DN37" i="23"/>
  <c r="DM37" i="23"/>
  <c r="DL37" i="23"/>
  <c r="DK37" i="23"/>
  <c r="DJ37" i="23"/>
  <c r="DI37" i="23"/>
  <c r="DH37" i="23"/>
  <c r="DG37" i="23"/>
  <c r="DF37" i="23"/>
  <c r="DE37" i="23"/>
  <c r="DD37" i="23"/>
  <c r="DC37" i="23"/>
  <c r="DB37" i="23"/>
  <c r="DA37" i="23"/>
  <c r="CZ37" i="23"/>
  <c r="CY37" i="23"/>
  <c r="CX37" i="23"/>
  <c r="CW37" i="23"/>
  <c r="CV37" i="23"/>
  <c r="CU37" i="23"/>
  <c r="CT37" i="23"/>
  <c r="CS37" i="23"/>
  <c r="CR37" i="23"/>
  <c r="CQ37" i="23"/>
  <c r="CP37" i="23"/>
  <c r="CO37" i="23"/>
  <c r="CN37" i="23"/>
  <c r="CM37" i="23"/>
  <c r="CL37" i="23"/>
  <c r="CK37" i="23"/>
  <c r="CJ37" i="23"/>
  <c r="CI37" i="23"/>
  <c r="CH37" i="23"/>
  <c r="CG37" i="23"/>
  <c r="CF37" i="23"/>
  <c r="CE37" i="23"/>
  <c r="CD37" i="23"/>
  <c r="CC37" i="23"/>
  <c r="CB37" i="23"/>
  <c r="CA37" i="23"/>
  <c r="BZ37" i="23"/>
  <c r="BY37" i="23"/>
  <c r="BX37" i="23"/>
  <c r="BW37" i="23"/>
  <c r="BV37" i="23"/>
  <c r="BU37" i="23"/>
  <c r="BT37" i="23"/>
  <c r="BS37" i="23"/>
  <c r="BR37" i="23"/>
  <c r="BQ37" i="23"/>
  <c r="BP37" i="23"/>
  <c r="BO37" i="23"/>
  <c r="BN37" i="23"/>
  <c r="BM37" i="23"/>
  <c r="BL37" i="23"/>
  <c r="BK37" i="23"/>
  <c r="BJ37" i="23"/>
  <c r="BI37" i="23"/>
  <c r="BH37" i="23"/>
  <c r="BG37" i="23"/>
  <c r="BF37" i="23"/>
  <c r="BE37" i="23"/>
  <c r="BD37" i="23"/>
  <c r="BC37" i="23"/>
  <c r="BB37" i="23"/>
  <c r="BA37" i="23"/>
  <c r="AZ37" i="23"/>
  <c r="AY37" i="23"/>
  <c r="AX37" i="23"/>
  <c r="AW37" i="23"/>
  <c r="AV37" i="23"/>
  <c r="AU37" i="23"/>
  <c r="AT37" i="23"/>
  <c r="AS37" i="23"/>
  <c r="AR37" i="23"/>
  <c r="AQ37" i="23"/>
  <c r="AP37" i="23"/>
  <c r="AO37" i="23"/>
  <c r="AN37" i="23"/>
  <c r="AL37" i="23"/>
  <c r="AK37" i="23"/>
  <c r="AJ37" i="23"/>
  <c r="AI37" i="23"/>
  <c r="AH37" i="23"/>
  <c r="AG37" i="23"/>
  <c r="AF37" i="23"/>
  <c r="AE37" i="23"/>
  <c r="AD37" i="23"/>
  <c r="AC37" i="23"/>
  <c r="AB37" i="23"/>
  <c r="AA37" i="23"/>
  <c r="Z37" i="23"/>
  <c r="Y37" i="23"/>
  <c r="X37" i="23"/>
  <c r="W37" i="23"/>
  <c r="V37" i="23"/>
  <c r="U37" i="23"/>
  <c r="T37" i="23"/>
  <c r="S37" i="23"/>
  <c r="R37" i="23"/>
  <c r="Q37" i="23"/>
  <c r="P37" i="23"/>
  <c r="O37" i="23"/>
  <c r="N37" i="23"/>
  <c r="L37" i="23"/>
  <c r="K37" i="23"/>
  <c r="J37" i="23"/>
  <c r="D37" i="23"/>
  <c r="DV36" i="23"/>
  <c r="DU36" i="23"/>
  <c r="DT36" i="23"/>
  <c r="DS36" i="23"/>
  <c r="DR36" i="23"/>
  <c r="DQ36" i="23"/>
  <c r="DP36" i="23"/>
  <c r="DO36" i="23"/>
  <c r="DN36" i="23"/>
  <c r="DM36" i="23"/>
  <c r="DL36" i="23"/>
  <c r="DK36" i="23"/>
  <c r="DJ36" i="23"/>
  <c r="DI36" i="23"/>
  <c r="DH36" i="23"/>
  <c r="DG36" i="23"/>
  <c r="DF36" i="23"/>
  <c r="DE36" i="23"/>
  <c r="DD36" i="23"/>
  <c r="DC36" i="23"/>
  <c r="DB36" i="23"/>
  <c r="DA36" i="23"/>
  <c r="CZ36" i="23"/>
  <c r="CY36" i="23"/>
  <c r="CX36" i="23"/>
  <c r="CW36" i="23"/>
  <c r="CV36" i="23"/>
  <c r="CU36" i="23"/>
  <c r="CT36" i="23"/>
  <c r="CS36" i="23"/>
  <c r="CR36" i="23"/>
  <c r="CQ36" i="23"/>
  <c r="CP36" i="23"/>
  <c r="CO36" i="23"/>
  <c r="CN36" i="23"/>
  <c r="CM36" i="23"/>
  <c r="CL36" i="23"/>
  <c r="CK36" i="23"/>
  <c r="CJ36" i="23"/>
  <c r="CI36" i="23"/>
  <c r="CH36" i="23"/>
  <c r="CG36" i="23"/>
  <c r="CF36" i="23"/>
  <c r="CE36" i="23"/>
  <c r="CD36" i="23"/>
  <c r="CC36" i="23"/>
  <c r="CB36" i="23"/>
  <c r="CA36" i="23"/>
  <c r="BZ36" i="23"/>
  <c r="BY36" i="23"/>
  <c r="BX36" i="23"/>
  <c r="BW36" i="23"/>
  <c r="BV36" i="23"/>
  <c r="BU36" i="23"/>
  <c r="BT36" i="23"/>
  <c r="BS36" i="23"/>
  <c r="BR36" i="23"/>
  <c r="BQ36" i="23"/>
  <c r="BP36" i="23"/>
  <c r="BO36" i="23"/>
  <c r="BN36" i="23"/>
  <c r="BM36" i="23"/>
  <c r="BL36" i="23"/>
  <c r="BK36" i="23"/>
  <c r="BJ36" i="23"/>
  <c r="BI36" i="23"/>
  <c r="BH36" i="23"/>
  <c r="BG36" i="23"/>
  <c r="BF36" i="23"/>
  <c r="BE36" i="23"/>
  <c r="BD36" i="23"/>
  <c r="BC36" i="23"/>
  <c r="BB36" i="23"/>
  <c r="BA36" i="23"/>
  <c r="AZ36" i="23"/>
  <c r="AY36" i="23"/>
  <c r="AO36" i="23"/>
  <c r="AM36" i="23"/>
  <c r="AK36" i="23"/>
  <c r="AJ36" i="23"/>
  <c r="V36" i="23"/>
  <c r="U36" i="23"/>
  <c r="T36" i="23"/>
  <c r="S36" i="23"/>
  <c r="R36" i="23"/>
  <c r="N36" i="23"/>
  <c r="L36" i="23"/>
  <c r="K36" i="23"/>
  <c r="J36" i="23"/>
  <c r="D36" i="23"/>
  <c r="DV35" i="23"/>
  <c r="DU35" i="23"/>
  <c r="DT35" i="23"/>
  <c r="DS35" i="23"/>
  <c r="DR35" i="23"/>
  <c r="DQ35" i="23"/>
  <c r="DP35" i="23"/>
  <c r="DO35" i="23"/>
  <c r="DN35" i="23"/>
  <c r="DM35" i="23"/>
  <c r="DL35" i="23"/>
  <c r="DK35" i="23"/>
  <c r="DJ35" i="23"/>
  <c r="DI35" i="23"/>
  <c r="DH35" i="23"/>
  <c r="DG35" i="23"/>
  <c r="DF35" i="23"/>
  <c r="DE35" i="23"/>
  <c r="DD35" i="23"/>
  <c r="AM35" i="23" s="1"/>
  <c r="DC35" i="23"/>
  <c r="DB35" i="23"/>
  <c r="DA35" i="23"/>
  <c r="CZ35" i="23"/>
  <c r="CY35" i="23"/>
  <c r="CX35" i="23"/>
  <c r="CW35" i="23"/>
  <c r="CV35" i="23"/>
  <c r="CU35" i="23"/>
  <c r="CT35" i="23"/>
  <c r="CS35" i="23"/>
  <c r="CR35" i="23"/>
  <c r="CQ35" i="23"/>
  <c r="CP35" i="23"/>
  <c r="CO35" i="23"/>
  <c r="CN35" i="23"/>
  <c r="CM35" i="23"/>
  <c r="CL35" i="23"/>
  <c r="CK35" i="23"/>
  <c r="CJ35" i="23"/>
  <c r="CI35" i="23"/>
  <c r="CH35" i="23"/>
  <c r="CG35" i="23"/>
  <c r="CF35" i="23"/>
  <c r="CE35" i="23"/>
  <c r="CD35" i="23"/>
  <c r="CC35" i="23"/>
  <c r="CB35" i="23"/>
  <c r="CA35" i="23"/>
  <c r="BZ35" i="23"/>
  <c r="BY35" i="23"/>
  <c r="BX35" i="23"/>
  <c r="BW35" i="23"/>
  <c r="BV35" i="23"/>
  <c r="BU35" i="23"/>
  <c r="BT35" i="23"/>
  <c r="BS35" i="23"/>
  <c r="BR35" i="23"/>
  <c r="BQ35" i="23"/>
  <c r="BP35" i="23"/>
  <c r="BO35" i="23"/>
  <c r="BN35" i="23"/>
  <c r="BM35" i="23"/>
  <c r="BL35" i="23"/>
  <c r="BK35" i="23"/>
  <c r="BJ35" i="23"/>
  <c r="BI35" i="23"/>
  <c r="BH35" i="23"/>
  <c r="BG35" i="23"/>
  <c r="BF35" i="23"/>
  <c r="BE35" i="23"/>
  <c r="BD35" i="23"/>
  <c r="BC35" i="23"/>
  <c r="BB35" i="23"/>
  <c r="BA35" i="23"/>
  <c r="AZ35" i="23"/>
  <c r="AY35" i="23"/>
  <c r="AO35" i="23"/>
  <c r="AN35" i="23"/>
  <c r="V35" i="23"/>
  <c r="U35" i="23"/>
  <c r="T35" i="23"/>
  <c r="S35" i="23"/>
  <c r="N35" i="23"/>
  <c r="L35" i="23"/>
  <c r="K35" i="23"/>
  <c r="J35" i="23"/>
  <c r="D35" i="23"/>
  <c r="DV34" i="23"/>
  <c r="DU34" i="23"/>
  <c r="DT34" i="23"/>
  <c r="DS34" i="23"/>
  <c r="AM34" i="23" s="1"/>
  <c r="DR34" i="23"/>
  <c r="DQ34" i="23"/>
  <c r="DP34" i="23"/>
  <c r="DO34" i="23"/>
  <c r="DN34" i="23"/>
  <c r="DM34" i="23"/>
  <c r="DL34" i="23"/>
  <c r="DK34" i="23"/>
  <c r="DJ34" i="23"/>
  <c r="DI34" i="23"/>
  <c r="DH34" i="23"/>
  <c r="DG34" i="23"/>
  <c r="DF34" i="23"/>
  <c r="DE34" i="23"/>
  <c r="DD34" i="23"/>
  <c r="DC34" i="23"/>
  <c r="DB34" i="23"/>
  <c r="DA34" i="23"/>
  <c r="CZ34" i="23"/>
  <c r="CY34" i="23"/>
  <c r="CX34" i="23"/>
  <c r="CW34" i="23"/>
  <c r="CV34" i="23"/>
  <c r="CU34" i="23"/>
  <c r="CT34" i="23"/>
  <c r="CS34" i="23"/>
  <c r="CR34" i="23"/>
  <c r="CQ34" i="23"/>
  <c r="CP34" i="23"/>
  <c r="CO34" i="23"/>
  <c r="CN34" i="23"/>
  <c r="CM34" i="23"/>
  <c r="CL34" i="23"/>
  <c r="CK34" i="23"/>
  <c r="CJ34" i="23"/>
  <c r="CI34" i="23"/>
  <c r="CH34" i="23"/>
  <c r="CG34" i="23"/>
  <c r="CF34" i="23"/>
  <c r="CE34" i="23"/>
  <c r="CD34" i="23"/>
  <c r="CC34" i="23"/>
  <c r="CB34" i="23"/>
  <c r="CA34" i="23"/>
  <c r="BZ34" i="23"/>
  <c r="BY34" i="23"/>
  <c r="BX34" i="23"/>
  <c r="BW34" i="23"/>
  <c r="BV34" i="23"/>
  <c r="BU34" i="23"/>
  <c r="BT34" i="23"/>
  <c r="BS34" i="23"/>
  <c r="BR34" i="23"/>
  <c r="BQ34" i="23"/>
  <c r="BP34" i="23"/>
  <c r="BO34" i="23"/>
  <c r="BN34" i="23"/>
  <c r="BM34" i="23"/>
  <c r="BL34" i="23"/>
  <c r="BK34" i="23"/>
  <c r="BJ34" i="23"/>
  <c r="BI34" i="23"/>
  <c r="BH34" i="23"/>
  <c r="BG34" i="23"/>
  <c r="BF34" i="23"/>
  <c r="BE34" i="23"/>
  <c r="BD34" i="23"/>
  <c r="BC34" i="23"/>
  <c r="BB34" i="23"/>
  <c r="BA34" i="23"/>
  <c r="AZ34" i="23"/>
  <c r="AY34" i="23"/>
  <c r="AK34" i="23"/>
  <c r="AJ34" i="23"/>
  <c r="V34" i="23"/>
  <c r="U34" i="23"/>
  <c r="T34" i="23"/>
  <c r="S34" i="23"/>
  <c r="R34" i="23"/>
  <c r="N34" i="23"/>
  <c r="L34" i="23"/>
  <c r="K34" i="23"/>
  <c r="J34" i="23"/>
  <c r="D34" i="23"/>
  <c r="DV33" i="23"/>
  <c r="DU33" i="23"/>
  <c r="DT33" i="23"/>
  <c r="DS33" i="23"/>
  <c r="AM33" i="23" s="1"/>
  <c r="DR33" i="23"/>
  <c r="DQ33" i="23"/>
  <c r="DP33" i="23"/>
  <c r="DO33" i="23"/>
  <c r="DN33" i="23"/>
  <c r="DM33" i="23"/>
  <c r="DL33" i="23"/>
  <c r="DK33" i="23"/>
  <c r="DJ33" i="23"/>
  <c r="DI33" i="23"/>
  <c r="DH33" i="23"/>
  <c r="DG33" i="23"/>
  <c r="DF33" i="23"/>
  <c r="DE33" i="23"/>
  <c r="DD33" i="23"/>
  <c r="DC33" i="23"/>
  <c r="DB33" i="23"/>
  <c r="DA33" i="23"/>
  <c r="CZ33" i="23"/>
  <c r="CY33" i="23"/>
  <c r="CX33" i="23"/>
  <c r="CW33" i="23"/>
  <c r="CV33" i="23"/>
  <c r="CU33" i="23"/>
  <c r="CT33" i="23"/>
  <c r="CS33" i="23"/>
  <c r="CR33" i="23"/>
  <c r="CQ33" i="23"/>
  <c r="CP33" i="23"/>
  <c r="CO33" i="23"/>
  <c r="CN33" i="23"/>
  <c r="CM33" i="23"/>
  <c r="CL33" i="23"/>
  <c r="CK33" i="23"/>
  <c r="CJ33" i="23"/>
  <c r="CI33" i="23"/>
  <c r="CH33" i="23"/>
  <c r="CG33" i="23"/>
  <c r="CF33" i="23"/>
  <c r="CE33" i="23"/>
  <c r="CD33" i="23"/>
  <c r="CC33" i="23"/>
  <c r="CB33" i="23"/>
  <c r="CA33" i="23"/>
  <c r="BZ33" i="23"/>
  <c r="BY33" i="23"/>
  <c r="BX33" i="23"/>
  <c r="BW33" i="23"/>
  <c r="BV33" i="23"/>
  <c r="BU33" i="23"/>
  <c r="BT33" i="23"/>
  <c r="BS33" i="23"/>
  <c r="BR33" i="23"/>
  <c r="BQ33" i="23"/>
  <c r="BP33" i="23"/>
  <c r="BO33" i="23"/>
  <c r="BN33" i="23"/>
  <c r="BM33" i="23"/>
  <c r="BL33" i="23"/>
  <c r="BK33" i="23"/>
  <c r="BJ33" i="23"/>
  <c r="BI33" i="23"/>
  <c r="BH33" i="23"/>
  <c r="BG33" i="23"/>
  <c r="BF33" i="23"/>
  <c r="BE33" i="23"/>
  <c r="BD33" i="23"/>
  <c r="BC33" i="23"/>
  <c r="BB33" i="23"/>
  <c r="BA33" i="23"/>
  <c r="AZ33" i="23"/>
  <c r="AY33" i="23"/>
  <c r="AO33" i="23"/>
  <c r="AN33" i="23"/>
  <c r="AK33" i="23"/>
  <c r="AJ33" i="23"/>
  <c r="V33" i="23"/>
  <c r="U33" i="23"/>
  <c r="T33" i="23"/>
  <c r="S33" i="23"/>
  <c r="R33" i="23"/>
  <c r="N33" i="23"/>
  <c r="L33" i="23"/>
  <c r="K33" i="23"/>
  <c r="J33" i="23"/>
  <c r="D33" i="23"/>
  <c r="DV32" i="23"/>
  <c r="DU32" i="23"/>
  <c r="DT32" i="23"/>
  <c r="DS32" i="23"/>
  <c r="AM32" i="23" s="1"/>
  <c r="DR32" i="23"/>
  <c r="DQ32" i="23"/>
  <c r="DP32" i="23"/>
  <c r="DO32" i="23"/>
  <c r="DN32" i="23"/>
  <c r="DM32" i="23"/>
  <c r="DL32" i="23"/>
  <c r="DK32" i="23"/>
  <c r="DJ32" i="23"/>
  <c r="DI32" i="23"/>
  <c r="DH32" i="23"/>
  <c r="DG32" i="23"/>
  <c r="DF32" i="23"/>
  <c r="DE32" i="23"/>
  <c r="DD32" i="23"/>
  <c r="DC32" i="23"/>
  <c r="DB32" i="23"/>
  <c r="DA32" i="23"/>
  <c r="CZ32" i="23"/>
  <c r="CY32" i="23"/>
  <c r="CX32" i="23"/>
  <c r="CW32" i="23"/>
  <c r="CV32" i="23"/>
  <c r="CU32" i="23"/>
  <c r="CT32" i="23"/>
  <c r="CS32" i="23"/>
  <c r="CR32" i="23"/>
  <c r="CQ32" i="23"/>
  <c r="CP32" i="23"/>
  <c r="CO32" i="23"/>
  <c r="CN32" i="23"/>
  <c r="CM32" i="23"/>
  <c r="CL32" i="23"/>
  <c r="CK32" i="23"/>
  <c r="CJ32" i="23"/>
  <c r="CI32" i="23"/>
  <c r="CH32" i="23"/>
  <c r="CG32" i="23"/>
  <c r="CF32" i="23"/>
  <c r="CE32" i="23"/>
  <c r="CD32" i="23"/>
  <c r="CC32" i="23"/>
  <c r="CB32" i="23"/>
  <c r="CA32" i="23"/>
  <c r="BZ32" i="23"/>
  <c r="BY32" i="23"/>
  <c r="BX32" i="23"/>
  <c r="BW32" i="23"/>
  <c r="BV32" i="23"/>
  <c r="BU32" i="23"/>
  <c r="BT32" i="23"/>
  <c r="BS32" i="23"/>
  <c r="BR32" i="23"/>
  <c r="BQ32" i="23"/>
  <c r="BP32" i="23"/>
  <c r="BO32" i="23"/>
  <c r="BN32" i="23"/>
  <c r="BM32" i="23"/>
  <c r="BL32" i="23"/>
  <c r="BK32" i="23"/>
  <c r="BJ32" i="23"/>
  <c r="BI32" i="23"/>
  <c r="BH32" i="23"/>
  <c r="BG32" i="23"/>
  <c r="BF32" i="23"/>
  <c r="BE32" i="23"/>
  <c r="BD32" i="23"/>
  <c r="BC32" i="23"/>
  <c r="BB32" i="23"/>
  <c r="BA32" i="23"/>
  <c r="AZ32" i="23"/>
  <c r="AY32" i="23"/>
  <c r="V32" i="23"/>
  <c r="U32" i="23"/>
  <c r="T32" i="23"/>
  <c r="S32" i="23"/>
  <c r="N32" i="23"/>
  <c r="L32" i="23"/>
  <c r="K32" i="23"/>
  <c r="J32" i="23"/>
  <c r="D32" i="23"/>
  <c r="DV31" i="23"/>
  <c r="DU31" i="23"/>
  <c r="DT31" i="23"/>
  <c r="DS31" i="23"/>
  <c r="AM31" i="23" s="1"/>
  <c r="DR31" i="23"/>
  <c r="DQ31" i="23"/>
  <c r="DP31" i="23"/>
  <c r="DO31" i="23"/>
  <c r="DN31" i="23"/>
  <c r="DM31" i="23"/>
  <c r="DL31" i="23"/>
  <c r="DK31" i="23"/>
  <c r="DJ31" i="23"/>
  <c r="DI31" i="23"/>
  <c r="DH31" i="23"/>
  <c r="DG31" i="23"/>
  <c r="DF31" i="23"/>
  <c r="DE31" i="23"/>
  <c r="DD31" i="23"/>
  <c r="DC31" i="23"/>
  <c r="DB31" i="23"/>
  <c r="DA31" i="23"/>
  <c r="CZ31" i="23"/>
  <c r="CY31" i="23"/>
  <c r="CX31" i="23"/>
  <c r="CW31" i="23"/>
  <c r="CV31" i="23"/>
  <c r="CU31" i="23"/>
  <c r="CT31" i="23"/>
  <c r="CS31" i="23"/>
  <c r="CR31" i="23"/>
  <c r="CQ31" i="23"/>
  <c r="CP31" i="23"/>
  <c r="CO31" i="23"/>
  <c r="CN31" i="23"/>
  <c r="CM31" i="23"/>
  <c r="CL31" i="23"/>
  <c r="CK31" i="23"/>
  <c r="CJ31" i="23"/>
  <c r="CI31" i="23"/>
  <c r="CH31" i="23"/>
  <c r="CG31" i="23"/>
  <c r="CF31" i="23"/>
  <c r="CE31" i="23"/>
  <c r="CD31" i="23"/>
  <c r="CC31" i="23"/>
  <c r="CB31" i="23"/>
  <c r="CA31" i="23"/>
  <c r="BZ31" i="23"/>
  <c r="BY31" i="23"/>
  <c r="BX31" i="23"/>
  <c r="BW31" i="23"/>
  <c r="BV31" i="23"/>
  <c r="BU31" i="23"/>
  <c r="BT31" i="23"/>
  <c r="BS31" i="23"/>
  <c r="BR31" i="23"/>
  <c r="BQ31" i="23"/>
  <c r="BP31" i="23"/>
  <c r="BO31" i="23"/>
  <c r="BN31" i="23"/>
  <c r="BM31" i="23"/>
  <c r="BL31" i="23"/>
  <c r="BK31" i="23"/>
  <c r="BJ31" i="23"/>
  <c r="BI31" i="23"/>
  <c r="BH31" i="23"/>
  <c r="BG31" i="23"/>
  <c r="BF31" i="23"/>
  <c r="BE31" i="23"/>
  <c r="BD31" i="23"/>
  <c r="BC31" i="23"/>
  <c r="BB31" i="23"/>
  <c r="BA31" i="23"/>
  <c r="AZ31" i="23"/>
  <c r="AY31" i="23"/>
  <c r="AO31" i="23"/>
  <c r="AN31" i="23"/>
  <c r="V31" i="23"/>
  <c r="U31" i="23"/>
  <c r="T31" i="23"/>
  <c r="S31" i="23"/>
  <c r="N31" i="23"/>
  <c r="L31" i="23"/>
  <c r="K31" i="23"/>
  <c r="J31" i="23"/>
  <c r="D31" i="23"/>
  <c r="DV30" i="23"/>
  <c r="DU30" i="23"/>
  <c r="DT30" i="23"/>
  <c r="DS30" i="23"/>
  <c r="DR30" i="23"/>
  <c r="DQ30" i="23"/>
  <c r="DP30" i="23"/>
  <c r="DO30" i="23"/>
  <c r="DN30" i="23"/>
  <c r="DM30" i="23"/>
  <c r="DL30" i="23"/>
  <c r="DK30" i="23"/>
  <c r="DJ30" i="23"/>
  <c r="DI30" i="23"/>
  <c r="DH30" i="23"/>
  <c r="DG30" i="23"/>
  <c r="DF30" i="23"/>
  <c r="DE30" i="23"/>
  <c r="DD30" i="23"/>
  <c r="DC30" i="23"/>
  <c r="DB30" i="23"/>
  <c r="DA30" i="23"/>
  <c r="CZ30" i="23"/>
  <c r="CY30" i="23"/>
  <c r="CX30" i="23"/>
  <c r="CW30" i="23"/>
  <c r="CV30" i="23"/>
  <c r="CU30" i="23"/>
  <c r="CT30" i="23"/>
  <c r="CS30" i="23"/>
  <c r="CR30" i="23"/>
  <c r="CQ30" i="23"/>
  <c r="CP30" i="23"/>
  <c r="CO30" i="23"/>
  <c r="CN30" i="23"/>
  <c r="CM30" i="23"/>
  <c r="CL30" i="23"/>
  <c r="CK30" i="23"/>
  <c r="CJ30" i="23"/>
  <c r="CI30" i="23"/>
  <c r="CH30" i="23"/>
  <c r="CG30" i="23"/>
  <c r="CF30" i="23"/>
  <c r="CE30" i="23"/>
  <c r="CD30" i="23"/>
  <c r="CC30" i="23"/>
  <c r="CB30" i="23"/>
  <c r="CA30" i="23"/>
  <c r="BZ30" i="23"/>
  <c r="BY30" i="23"/>
  <c r="BX30" i="23"/>
  <c r="BW30" i="23"/>
  <c r="BV30" i="23"/>
  <c r="BU30" i="23"/>
  <c r="BT30" i="23"/>
  <c r="BS30" i="23"/>
  <c r="BR30" i="23"/>
  <c r="BQ30" i="23"/>
  <c r="BP30" i="23"/>
  <c r="BO30" i="23"/>
  <c r="BN30" i="23"/>
  <c r="BM30" i="23"/>
  <c r="BL30" i="23"/>
  <c r="BK30" i="23"/>
  <c r="BJ30" i="23"/>
  <c r="BI30" i="23"/>
  <c r="BH30" i="23"/>
  <c r="BG30" i="23"/>
  <c r="BF30" i="23"/>
  <c r="BE30" i="23"/>
  <c r="BD30" i="23"/>
  <c r="BC30" i="23"/>
  <c r="BB30" i="23"/>
  <c r="BA30" i="23"/>
  <c r="AZ30" i="23"/>
  <c r="AY30" i="23"/>
  <c r="AO30" i="23"/>
  <c r="AN30" i="23"/>
  <c r="AM30" i="23"/>
  <c r="V30" i="23"/>
  <c r="U30" i="23"/>
  <c r="T30" i="23"/>
  <c r="S30" i="23"/>
  <c r="N30" i="23"/>
  <c r="L30" i="23"/>
  <c r="K30" i="23"/>
  <c r="J30" i="23"/>
  <c r="D30" i="23"/>
  <c r="DV29" i="23"/>
  <c r="DU29" i="23"/>
  <c r="DT29" i="23"/>
  <c r="DS29" i="23"/>
  <c r="AM29" i="23" s="1"/>
  <c r="DR29" i="23"/>
  <c r="DQ29" i="23"/>
  <c r="DP29" i="23"/>
  <c r="DO29" i="23"/>
  <c r="DN29" i="23"/>
  <c r="DM29" i="23"/>
  <c r="DL29" i="23"/>
  <c r="DK29" i="23"/>
  <c r="DJ29" i="23"/>
  <c r="DI29" i="23"/>
  <c r="DH29" i="23"/>
  <c r="DG29" i="23"/>
  <c r="DF29" i="23"/>
  <c r="DE29" i="23"/>
  <c r="DD29" i="23"/>
  <c r="DC29" i="23"/>
  <c r="DB29" i="23"/>
  <c r="DA29" i="23"/>
  <c r="CZ29" i="23"/>
  <c r="CY29" i="23"/>
  <c r="CX29" i="23"/>
  <c r="CW29" i="23"/>
  <c r="CV29" i="23"/>
  <c r="CU29" i="23"/>
  <c r="CT29" i="23"/>
  <c r="CS29" i="23"/>
  <c r="CR29" i="23"/>
  <c r="CQ29" i="23"/>
  <c r="CP29" i="23"/>
  <c r="CO29" i="23"/>
  <c r="CN29" i="23"/>
  <c r="CM29" i="23"/>
  <c r="CL29" i="23"/>
  <c r="CK29" i="23"/>
  <c r="CJ29" i="23"/>
  <c r="CI29" i="23"/>
  <c r="CH29" i="23"/>
  <c r="CG29" i="23"/>
  <c r="CF29" i="23"/>
  <c r="CE29" i="23"/>
  <c r="CD29" i="23"/>
  <c r="CC29" i="23"/>
  <c r="CB29" i="23"/>
  <c r="CA29" i="23"/>
  <c r="BZ29" i="23"/>
  <c r="BY29" i="23"/>
  <c r="BX29" i="23"/>
  <c r="BW29" i="23"/>
  <c r="BV29" i="23"/>
  <c r="BU29" i="23"/>
  <c r="BT29" i="23"/>
  <c r="BS29" i="23"/>
  <c r="BR29" i="23"/>
  <c r="BQ29" i="23"/>
  <c r="BP29" i="23"/>
  <c r="BO29" i="23"/>
  <c r="BN29" i="23"/>
  <c r="BM29" i="23"/>
  <c r="BL29" i="23"/>
  <c r="BK29" i="23"/>
  <c r="BJ29" i="23"/>
  <c r="BI29" i="23"/>
  <c r="BH29" i="23"/>
  <c r="BG29" i="23"/>
  <c r="BF29" i="23"/>
  <c r="BE29" i="23"/>
  <c r="BD29" i="23"/>
  <c r="BC29" i="23"/>
  <c r="BB29" i="23"/>
  <c r="BA29" i="23"/>
  <c r="AZ29" i="23"/>
  <c r="AY29" i="23"/>
  <c r="AX29" i="23"/>
  <c r="AW29" i="23"/>
  <c r="AV29" i="23"/>
  <c r="AU29" i="23"/>
  <c r="AT29" i="23"/>
  <c r="AS29" i="23"/>
  <c r="AR29" i="23"/>
  <c r="AQ29" i="23"/>
  <c r="AP29" i="23"/>
  <c r="AO29" i="23"/>
  <c r="AN29" i="23"/>
  <c r="AL29" i="23"/>
  <c r="AK29" i="23"/>
  <c r="AJ29" i="23"/>
  <c r="AI29" i="23"/>
  <c r="AH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L29" i="23"/>
  <c r="K29" i="23"/>
  <c r="J29" i="23"/>
  <c r="D29" i="23"/>
  <c r="DV28" i="23"/>
  <c r="DU28" i="23"/>
  <c r="DT28" i="23"/>
  <c r="DS28" i="23"/>
  <c r="AM28" i="23" s="1"/>
  <c r="DR28" i="23"/>
  <c r="DQ28" i="23"/>
  <c r="DP28" i="23"/>
  <c r="DO28" i="23"/>
  <c r="DN28" i="23"/>
  <c r="DM28" i="23"/>
  <c r="DL28" i="23"/>
  <c r="DK28" i="23"/>
  <c r="DJ28" i="23"/>
  <c r="DI28" i="23"/>
  <c r="DH28" i="23"/>
  <c r="DG28" i="23"/>
  <c r="DF28" i="23"/>
  <c r="DE28" i="23"/>
  <c r="DD28" i="23"/>
  <c r="DC28" i="23"/>
  <c r="DB28" i="23"/>
  <c r="DA28" i="23"/>
  <c r="CZ28" i="23"/>
  <c r="CY28" i="23"/>
  <c r="CX28" i="23"/>
  <c r="CW28" i="23"/>
  <c r="CV28" i="23"/>
  <c r="CU28" i="23"/>
  <c r="CT28" i="23"/>
  <c r="CS28" i="23"/>
  <c r="CR28" i="23"/>
  <c r="CQ28" i="23"/>
  <c r="CP28" i="23"/>
  <c r="CO28" i="23"/>
  <c r="CN28" i="23"/>
  <c r="CM28" i="23"/>
  <c r="CL28" i="23"/>
  <c r="CK28" i="23"/>
  <c r="CJ28" i="23"/>
  <c r="CI28" i="23"/>
  <c r="CH28" i="23"/>
  <c r="CG28" i="23"/>
  <c r="CF28" i="23"/>
  <c r="CE28" i="23"/>
  <c r="CD28" i="23"/>
  <c r="CC28" i="23"/>
  <c r="CB28" i="23"/>
  <c r="CA28" i="23"/>
  <c r="BZ28" i="23"/>
  <c r="BY28" i="23"/>
  <c r="BX28" i="23"/>
  <c r="BW28" i="23"/>
  <c r="BV28" i="23"/>
  <c r="BU28" i="23"/>
  <c r="BT28" i="23"/>
  <c r="BS28" i="23"/>
  <c r="BR28" i="23"/>
  <c r="BQ28" i="23"/>
  <c r="BP28" i="23"/>
  <c r="BO28" i="23"/>
  <c r="BN28" i="23"/>
  <c r="BM28" i="23"/>
  <c r="BL28" i="23"/>
  <c r="BK28" i="23"/>
  <c r="BJ28" i="23"/>
  <c r="BI28" i="23"/>
  <c r="BH28" i="23"/>
  <c r="BG28" i="23"/>
  <c r="BF28" i="23"/>
  <c r="BE28" i="23"/>
  <c r="BD28" i="23"/>
  <c r="BC28" i="23"/>
  <c r="BB28" i="23"/>
  <c r="BA28" i="23"/>
  <c r="AZ28" i="23"/>
  <c r="AY28" i="23"/>
  <c r="V28" i="23"/>
  <c r="U28" i="23"/>
  <c r="T28" i="23"/>
  <c r="S28" i="23"/>
  <c r="N28" i="23"/>
  <c r="L28" i="23"/>
  <c r="K28" i="23"/>
  <c r="J28" i="23"/>
  <c r="D28" i="23"/>
  <c r="DV27" i="23"/>
  <c r="DU27" i="23"/>
  <c r="DT27" i="23"/>
  <c r="DS27" i="23"/>
  <c r="AM27" i="23" s="1"/>
  <c r="DR27" i="23"/>
  <c r="DQ27" i="23"/>
  <c r="DP27" i="23"/>
  <c r="DO27" i="23"/>
  <c r="DN27" i="23"/>
  <c r="DM27" i="23"/>
  <c r="DL27" i="23"/>
  <c r="DK27" i="23"/>
  <c r="DJ27" i="23"/>
  <c r="DI27" i="23"/>
  <c r="DH27" i="23"/>
  <c r="DG27" i="23"/>
  <c r="DF27" i="23"/>
  <c r="DE27" i="23"/>
  <c r="DD27" i="23"/>
  <c r="DC27" i="23"/>
  <c r="DB27" i="23"/>
  <c r="DA27" i="23"/>
  <c r="CZ27" i="23"/>
  <c r="CY27" i="23"/>
  <c r="CX27" i="23"/>
  <c r="CW27" i="23"/>
  <c r="CV27" i="23"/>
  <c r="CU27" i="23"/>
  <c r="CT27" i="23"/>
  <c r="CS27" i="23"/>
  <c r="CR27" i="23"/>
  <c r="CQ27" i="23"/>
  <c r="CP27" i="23"/>
  <c r="CO27" i="23"/>
  <c r="CN27" i="23"/>
  <c r="CM27" i="23"/>
  <c r="CL27" i="23"/>
  <c r="CK27" i="23"/>
  <c r="CJ27" i="23"/>
  <c r="CI27" i="23"/>
  <c r="CH27" i="23"/>
  <c r="CG27" i="23"/>
  <c r="CF27" i="23"/>
  <c r="CE27" i="23"/>
  <c r="CD27" i="23"/>
  <c r="CC27" i="23"/>
  <c r="CB27" i="23"/>
  <c r="CA27" i="23"/>
  <c r="BZ27" i="23"/>
  <c r="BY27" i="23"/>
  <c r="BX27" i="23"/>
  <c r="BW27" i="23"/>
  <c r="BV27" i="23"/>
  <c r="BU27" i="23"/>
  <c r="BT27" i="23"/>
  <c r="BS27" i="23"/>
  <c r="BR27" i="23"/>
  <c r="BQ27" i="23"/>
  <c r="BP27" i="23"/>
  <c r="BO27" i="23"/>
  <c r="BN27" i="23"/>
  <c r="BM27" i="23"/>
  <c r="BL27" i="23"/>
  <c r="BK27" i="23"/>
  <c r="BJ27" i="23"/>
  <c r="BI27" i="23"/>
  <c r="BH27" i="23"/>
  <c r="BG27" i="23"/>
  <c r="BF27" i="23"/>
  <c r="BE27" i="23"/>
  <c r="BD27" i="23"/>
  <c r="BC27" i="23"/>
  <c r="BB27" i="23"/>
  <c r="BA27" i="23"/>
  <c r="AZ27" i="23"/>
  <c r="AY27" i="23"/>
  <c r="AO27" i="23"/>
  <c r="AN27" i="23"/>
  <c r="V27" i="23"/>
  <c r="U27" i="23"/>
  <c r="T27" i="23"/>
  <c r="S27" i="23"/>
  <c r="N27" i="23"/>
  <c r="L27" i="23"/>
  <c r="K27" i="23"/>
  <c r="J27" i="23"/>
  <c r="D27" i="23"/>
  <c r="DV26" i="23"/>
  <c r="DU26" i="23"/>
  <c r="DT26" i="23"/>
  <c r="DS26" i="23"/>
  <c r="AM26" i="23" s="1"/>
  <c r="DR26" i="23"/>
  <c r="DQ26" i="23"/>
  <c r="DP26" i="23"/>
  <c r="DO26" i="23"/>
  <c r="DN26" i="23"/>
  <c r="DM26" i="23"/>
  <c r="DL26" i="23"/>
  <c r="DK26" i="23"/>
  <c r="DJ26" i="23"/>
  <c r="DI26" i="23"/>
  <c r="DH26" i="23"/>
  <c r="DG26" i="23"/>
  <c r="DF26" i="23"/>
  <c r="DE26" i="23"/>
  <c r="DD26" i="23"/>
  <c r="DC26" i="23"/>
  <c r="DB26" i="23"/>
  <c r="DA26" i="23"/>
  <c r="CZ26" i="23"/>
  <c r="CY26" i="23"/>
  <c r="CX26" i="23"/>
  <c r="CW26" i="23"/>
  <c r="CV26" i="23"/>
  <c r="CU26" i="23"/>
  <c r="CT26" i="23"/>
  <c r="CS26" i="23"/>
  <c r="CR26" i="23"/>
  <c r="CQ26" i="23"/>
  <c r="CP26" i="23"/>
  <c r="CO26" i="23"/>
  <c r="CN26" i="23"/>
  <c r="CM26" i="23"/>
  <c r="CL26" i="23"/>
  <c r="CK26" i="23"/>
  <c r="CJ26" i="23"/>
  <c r="CI26" i="23"/>
  <c r="CH26" i="23"/>
  <c r="CG26" i="23"/>
  <c r="CF26" i="23"/>
  <c r="CE26" i="23"/>
  <c r="CD26" i="23"/>
  <c r="CC26" i="23"/>
  <c r="CB26" i="23"/>
  <c r="CA26" i="23"/>
  <c r="BZ26" i="23"/>
  <c r="BY26" i="23"/>
  <c r="BX26" i="23"/>
  <c r="BW26" i="23"/>
  <c r="BV26" i="23"/>
  <c r="BU26" i="23"/>
  <c r="BT26" i="23"/>
  <c r="BS26" i="23"/>
  <c r="BR26" i="23"/>
  <c r="BQ26" i="23"/>
  <c r="BP26" i="23"/>
  <c r="BO26" i="23"/>
  <c r="BN26" i="23"/>
  <c r="BM26" i="23"/>
  <c r="BL26" i="23"/>
  <c r="BK26" i="23"/>
  <c r="BJ26" i="23"/>
  <c r="BI26" i="23"/>
  <c r="BH26" i="23"/>
  <c r="BG26" i="23"/>
  <c r="BF26" i="23"/>
  <c r="BE26" i="23"/>
  <c r="BD26" i="23"/>
  <c r="BC26" i="23"/>
  <c r="BB26" i="23"/>
  <c r="BA26" i="23"/>
  <c r="AZ26" i="23"/>
  <c r="AY26" i="23"/>
  <c r="AO26" i="23"/>
  <c r="AN26" i="23"/>
  <c r="V26" i="23"/>
  <c r="U26" i="23"/>
  <c r="T26" i="23"/>
  <c r="S26" i="23"/>
  <c r="N26" i="23"/>
  <c r="L26" i="23"/>
  <c r="K26" i="23"/>
  <c r="J26" i="23"/>
  <c r="D26" i="23"/>
  <c r="DV25" i="23"/>
  <c r="DU25" i="23"/>
  <c r="DT25" i="23"/>
  <c r="DS25" i="23"/>
  <c r="AM25" i="23" s="1"/>
  <c r="DR25" i="23"/>
  <c r="DQ25" i="23"/>
  <c r="DP25" i="23"/>
  <c r="DO25" i="23"/>
  <c r="DN25" i="23"/>
  <c r="DM25" i="23"/>
  <c r="DL25" i="23"/>
  <c r="DK25" i="23"/>
  <c r="DJ25" i="23"/>
  <c r="DI25" i="23"/>
  <c r="DH25" i="23"/>
  <c r="DG25" i="23"/>
  <c r="DF25" i="23"/>
  <c r="DE25" i="23"/>
  <c r="DD25" i="23"/>
  <c r="DC25" i="23"/>
  <c r="DB25" i="23"/>
  <c r="DA25" i="23"/>
  <c r="CZ25" i="23"/>
  <c r="CY25" i="23"/>
  <c r="CX25" i="23"/>
  <c r="CW25" i="23"/>
  <c r="CV25" i="23"/>
  <c r="CU25" i="23"/>
  <c r="CT25" i="23"/>
  <c r="CS25" i="23"/>
  <c r="CR25" i="23"/>
  <c r="CQ25" i="23"/>
  <c r="CP25" i="23"/>
  <c r="CO25" i="23"/>
  <c r="CN25" i="23"/>
  <c r="CM25" i="23"/>
  <c r="CL25" i="23"/>
  <c r="CK25" i="23"/>
  <c r="CJ25" i="23"/>
  <c r="CI25" i="23"/>
  <c r="CH25" i="23"/>
  <c r="CG25" i="23"/>
  <c r="CF25" i="23"/>
  <c r="CE25" i="23"/>
  <c r="CD25" i="23"/>
  <c r="CC25" i="23"/>
  <c r="CB25" i="23"/>
  <c r="CA25" i="23"/>
  <c r="BZ25" i="23"/>
  <c r="BY25" i="23"/>
  <c r="BX25" i="23"/>
  <c r="BW25" i="23"/>
  <c r="BV25" i="23"/>
  <c r="BU25" i="23"/>
  <c r="BT25" i="23"/>
  <c r="BS25" i="23"/>
  <c r="BR25" i="23"/>
  <c r="BQ25" i="23"/>
  <c r="BP25" i="23"/>
  <c r="BO25" i="23"/>
  <c r="BN25" i="23"/>
  <c r="BM25" i="23"/>
  <c r="BL25" i="23"/>
  <c r="BK25" i="23"/>
  <c r="BJ25" i="23"/>
  <c r="BI25" i="23"/>
  <c r="BH25" i="23"/>
  <c r="BG25" i="23"/>
  <c r="BF25" i="23"/>
  <c r="BE25" i="23"/>
  <c r="BD25" i="23"/>
  <c r="BC25" i="23"/>
  <c r="BB25" i="23"/>
  <c r="BA25" i="23"/>
  <c r="AZ25" i="23"/>
  <c r="AY25" i="23"/>
  <c r="AO25" i="23"/>
  <c r="AN25" i="23"/>
  <c r="V25" i="23"/>
  <c r="U25" i="23"/>
  <c r="T25" i="23"/>
  <c r="S25" i="23"/>
  <c r="N25" i="23"/>
  <c r="L25" i="23"/>
  <c r="K25" i="23"/>
  <c r="J25" i="23"/>
  <c r="D25" i="23"/>
  <c r="DV23" i="23"/>
  <c r="DU23" i="23"/>
  <c r="DT23" i="23"/>
  <c r="DS23" i="23"/>
  <c r="DR23" i="23"/>
  <c r="DQ23" i="23"/>
  <c r="DP23" i="23"/>
  <c r="DO23" i="23"/>
  <c r="DN23" i="23"/>
  <c r="DM23" i="23"/>
  <c r="DL23" i="23"/>
  <c r="DK23" i="23"/>
  <c r="DJ23" i="23"/>
  <c r="DI23" i="23"/>
  <c r="DH23" i="23"/>
  <c r="DG23" i="23"/>
  <c r="DF23" i="23"/>
  <c r="DE23" i="23"/>
  <c r="DD23" i="23"/>
  <c r="DC23" i="23"/>
  <c r="DB23" i="23"/>
  <c r="DA23" i="23"/>
  <c r="CZ23" i="23"/>
  <c r="CY23" i="23"/>
  <c r="CX23" i="23"/>
  <c r="CW23" i="23"/>
  <c r="CV23" i="23"/>
  <c r="CU23" i="23"/>
  <c r="CT23" i="23"/>
  <c r="CS23" i="23"/>
  <c r="CR23" i="23"/>
  <c r="CQ23" i="23"/>
  <c r="CP23" i="23"/>
  <c r="CO23" i="23"/>
  <c r="CN23" i="23"/>
  <c r="CM23" i="23"/>
  <c r="CL23" i="23"/>
  <c r="CK23" i="23"/>
  <c r="CJ23" i="23"/>
  <c r="CI23" i="23"/>
  <c r="CH23" i="23"/>
  <c r="CG23" i="23"/>
  <c r="CF23" i="23"/>
  <c r="CE23" i="23"/>
  <c r="CD23" i="23"/>
  <c r="CC23" i="23"/>
  <c r="CB23" i="23"/>
  <c r="CA23" i="23"/>
  <c r="BZ23" i="23"/>
  <c r="BY23" i="23"/>
  <c r="BX23" i="23"/>
  <c r="BW23" i="23"/>
  <c r="BV23" i="23"/>
  <c r="BU23" i="23"/>
  <c r="BT23" i="23"/>
  <c r="BS23" i="23"/>
  <c r="BR23" i="23"/>
  <c r="BQ23" i="23"/>
  <c r="BP23" i="23"/>
  <c r="BO23" i="23"/>
  <c r="BN23" i="23"/>
  <c r="BM23" i="23"/>
  <c r="BL23" i="23"/>
  <c r="BK23" i="23"/>
  <c r="BJ23" i="23"/>
  <c r="BI23" i="23"/>
  <c r="BH23" i="23"/>
  <c r="BG23" i="23"/>
  <c r="BF23" i="23"/>
  <c r="BE23" i="23"/>
  <c r="BD23" i="23"/>
  <c r="BC23" i="23"/>
  <c r="BB23" i="23"/>
  <c r="BA23" i="23"/>
  <c r="AZ23" i="23"/>
  <c r="AY23" i="23"/>
  <c r="AX23" i="23"/>
  <c r="AW23" i="23"/>
  <c r="AV23" i="23"/>
  <c r="AU23" i="23"/>
  <c r="AT23" i="23"/>
  <c r="AS23" i="23"/>
  <c r="AR23" i="23"/>
  <c r="AQ23" i="23"/>
  <c r="AP23" i="23"/>
  <c r="AO23" i="23"/>
  <c r="AN23" i="23"/>
  <c r="AM23" i="23"/>
  <c r="AL23" i="23"/>
  <c r="AK23" i="23"/>
  <c r="AJ23" i="23"/>
  <c r="AI23" i="23"/>
  <c r="AH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L23" i="23"/>
  <c r="K23" i="23"/>
  <c r="J23" i="23"/>
  <c r="D23" i="23"/>
  <c r="DV22" i="23"/>
  <c r="DU22" i="23"/>
  <c r="DT22" i="23"/>
  <c r="DS22" i="23"/>
  <c r="AM22" i="23" s="1"/>
  <c r="DR22" i="23"/>
  <c r="DQ22" i="23"/>
  <c r="DP22" i="23"/>
  <c r="DO22" i="23"/>
  <c r="DN22" i="23"/>
  <c r="DM22" i="23"/>
  <c r="DL22" i="23"/>
  <c r="DK22" i="23"/>
  <c r="DJ22" i="23"/>
  <c r="DI22" i="23"/>
  <c r="DH22" i="23"/>
  <c r="DG22" i="23"/>
  <c r="DF22" i="23"/>
  <c r="DE22" i="23"/>
  <c r="DD22" i="23"/>
  <c r="DC22" i="23"/>
  <c r="DB22" i="23"/>
  <c r="DA22" i="23"/>
  <c r="CZ22" i="23"/>
  <c r="CY22" i="23"/>
  <c r="CX22" i="23"/>
  <c r="CW22" i="23"/>
  <c r="CV22" i="23"/>
  <c r="CU22" i="23"/>
  <c r="CT22" i="23"/>
  <c r="CS22" i="23"/>
  <c r="CR22" i="23"/>
  <c r="CQ22" i="23"/>
  <c r="CP22" i="23"/>
  <c r="CO22" i="23"/>
  <c r="CN22" i="23"/>
  <c r="CM22" i="23"/>
  <c r="CL22" i="23"/>
  <c r="CK22" i="23"/>
  <c r="CJ22" i="23"/>
  <c r="CI22" i="23"/>
  <c r="CH22" i="23"/>
  <c r="CG22" i="23"/>
  <c r="CF22" i="23"/>
  <c r="CE22" i="23"/>
  <c r="CD22" i="23"/>
  <c r="CC22" i="23"/>
  <c r="CB22" i="23"/>
  <c r="CA22" i="23"/>
  <c r="BZ22" i="23"/>
  <c r="BY22" i="23"/>
  <c r="BX22" i="23"/>
  <c r="BW22" i="23"/>
  <c r="BV22" i="23"/>
  <c r="BU22" i="23"/>
  <c r="BT22" i="23"/>
  <c r="BS22" i="23"/>
  <c r="BR22" i="23"/>
  <c r="BQ22" i="23"/>
  <c r="BP22" i="23"/>
  <c r="BO22" i="23"/>
  <c r="BN22" i="23"/>
  <c r="BM22" i="23"/>
  <c r="BL22" i="23"/>
  <c r="BK22" i="23"/>
  <c r="BJ22" i="23"/>
  <c r="BI22" i="23"/>
  <c r="BH22" i="23"/>
  <c r="BG22" i="23"/>
  <c r="BF22" i="23"/>
  <c r="BE22" i="23"/>
  <c r="BD22" i="23"/>
  <c r="BC22" i="23"/>
  <c r="BB22" i="23"/>
  <c r="BA22" i="23"/>
  <c r="AZ22" i="23"/>
  <c r="AY22" i="23"/>
  <c r="AO22" i="23"/>
  <c r="AN22" i="23"/>
  <c r="V22" i="23"/>
  <c r="U22" i="23"/>
  <c r="T22" i="23"/>
  <c r="S22" i="23"/>
  <c r="N22" i="23"/>
  <c r="L22" i="23"/>
  <c r="K22" i="23"/>
  <c r="J22" i="23"/>
  <c r="D22" i="23"/>
  <c r="DV21" i="23"/>
  <c r="DU21" i="23"/>
  <c r="DT21" i="23"/>
  <c r="DS21" i="23"/>
  <c r="AM21" i="23" s="1"/>
  <c r="DR21" i="23"/>
  <c r="DQ21" i="23"/>
  <c r="DP21" i="23"/>
  <c r="DO21" i="23"/>
  <c r="DN21" i="23"/>
  <c r="DM21" i="23"/>
  <c r="DL21" i="23"/>
  <c r="DK21" i="23"/>
  <c r="DJ21" i="23"/>
  <c r="DI21" i="23"/>
  <c r="DH21" i="23"/>
  <c r="DG21" i="23"/>
  <c r="DF21" i="23"/>
  <c r="DE21" i="23"/>
  <c r="DD21" i="23"/>
  <c r="DC21" i="23"/>
  <c r="DB21" i="23"/>
  <c r="DA21" i="23"/>
  <c r="CZ21" i="23"/>
  <c r="CY21" i="23"/>
  <c r="CX21" i="23"/>
  <c r="CW21" i="23"/>
  <c r="CV21" i="23"/>
  <c r="CU21" i="23"/>
  <c r="CT21" i="23"/>
  <c r="CS21" i="23"/>
  <c r="CR21" i="23"/>
  <c r="CQ21" i="23"/>
  <c r="CP21" i="23"/>
  <c r="CO21" i="23"/>
  <c r="CN21" i="23"/>
  <c r="CM21" i="23"/>
  <c r="CL21" i="23"/>
  <c r="CK21" i="23"/>
  <c r="CJ21" i="23"/>
  <c r="CI21" i="23"/>
  <c r="CH21" i="23"/>
  <c r="CG21" i="23"/>
  <c r="CF21" i="23"/>
  <c r="CE21" i="23"/>
  <c r="CD21" i="23"/>
  <c r="CC21" i="23"/>
  <c r="CB21" i="23"/>
  <c r="CA21" i="23"/>
  <c r="BZ21" i="23"/>
  <c r="BY21" i="23"/>
  <c r="BX21" i="23"/>
  <c r="BW21" i="23"/>
  <c r="BV21" i="23"/>
  <c r="BU21" i="23"/>
  <c r="BT21" i="23"/>
  <c r="BS21" i="23"/>
  <c r="BR21" i="23"/>
  <c r="BQ21" i="23"/>
  <c r="BP21" i="23"/>
  <c r="BO21" i="23"/>
  <c r="BN21" i="23"/>
  <c r="BM21" i="23"/>
  <c r="BL21" i="23"/>
  <c r="BK21" i="23"/>
  <c r="BJ21" i="23"/>
  <c r="BI21" i="23"/>
  <c r="BH21" i="23"/>
  <c r="BG21" i="23"/>
  <c r="BF21" i="23"/>
  <c r="BE21" i="23"/>
  <c r="BD21" i="23"/>
  <c r="BC21" i="23"/>
  <c r="BB21" i="23"/>
  <c r="BA21" i="23"/>
  <c r="AZ21" i="23"/>
  <c r="AY21" i="23"/>
  <c r="AO21" i="23"/>
  <c r="AN21" i="23"/>
  <c r="V21" i="23"/>
  <c r="U21" i="23"/>
  <c r="T21" i="23"/>
  <c r="S21" i="23"/>
  <c r="N21" i="23"/>
  <c r="L21" i="23"/>
  <c r="K21" i="23"/>
  <c r="J21" i="23"/>
  <c r="D21" i="23"/>
  <c r="DV20" i="23"/>
  <c r="DU20" i="23"/>
  <c r="DT20" i="23"/>
  <c r="DS20" i="23"/>
  <c r="AM20" i="23" s="1"/>
  <c r="DR20" i="23"/>
  <c r="DQ20" i="23"/>
  <c r="DP20" i="23"/>
  <c r="DO20" i="23"/>
  <c r="DN20" i="23"/>
  <c r="DM20" i="23"/>
  <c r="DL20" i="23"/>
  <c r="DK20" i="23"/>
  <c r="DJ20" i="23"/>
  <c r="DI20" i="23"/>
  <c r="DH20" i="23"/>
  <c r="DG20" i="23"/>
  <c r="DF20" i="23"/>
  <c r="DE20" i="23"/>
  <c r="DD20" i="23"/>
  <c r="DC20" i="23"/>
  <c r="DB20" i="23"/>
  <c r="DA20" i="23"/>
  <c r="CZ20" i="23"/>
  <c r="CY20" i="23"/>
  <c r="CX20" i="23"/>
  <c r="CW20" i="23"/>
  <c r="CV20" i="23"/>
  <c r="CU20" i="23"/>
  <c r="CT20" i="23"/>
  <c r="CS20" i="23"/>
  <c r="CR20" i="23"/>
  <c r="CQ20" i="23"/>
  <c r="CP20" i="23"/>
  <c r="CO20" i="23"/>
  <c r="CN20" i="23"/>
  <c r="CM20" i="23"/>
  <c r="CL20" i="23"/>
  <c r="CK20" i="23"/>
  <c r="CJ20" i="23"/>
  <c r="CI20" i="23"/>
  <c r="CH20" i="23"/>
  <c r="CG20" i="23"/>
  <c r="CF20" i="23"/>
  <c r="CE20" i="23"/>
  <c r="CD20" i="23"/>
  <c r="CC20" i="23"/>
  <c r="CB20" i="23"/>
  <c r="CA20" i="23"/>
  <c r="BZ20" i="23"/>
  <c r="BY20" i="23"/>
  <c r="BX20" i="23"/>
  <c r="BW20" i="23"/>
  <c r="BV20" i="23"/>
  <c r="BU20" i="23"/>
  <c r="BT20" i="23"/>
  <c r="BS20" i="23"/>
  <c r="BR20" i="23"/>
  <c r="BQ20" i="23"/>
  <c r="BP20" i="23"/>
  <c r="BO20" i="23"/>
  <c r="BN20" i="23"/>
  <c r="BM20" i="23"/>
  <c r="BL20" i="23"/>
  <c r="BK20" i="23"/>
  <c r="BJ20" i="23"/>
  <c r="BI20" i="23"/>
  <c r="BH20" i="23"/>
  <c r="BG20" i="23"/>
  <c r="BF20" i="23"/>
  <c r="BE20" i="23"/>
  <c r="BD20" i="23"/>
  <c r="BC20" i="23"/>
  <c r="BB20" i="23"/>
  <c r="BA20" i="23"/>
  <c r="AZ20" i="23"/>
  <c r="AY20" i="23"/>
  <c r="V20" i="23"/>
  <c r="U20" i="23"/>
  <c r="T20" i="23"/>
  <c r="S20" i="23"/>
  <c r="N20" i="23"/>
  <c r="L20" i="23"/>
  <c r="K20" i="23"/>
  <c r="J20" i="23"/>
  <c r="D20" i="23"/>
  <c r="DV19" i="23"/>
  <c r="DU19" i="23"/>
  <c r="DT19" i="23"/>
  <c r="DS19" i="23"/>
  <c r="AM19" i="23" s="1"/>
  <c r="DR19" i="23"/>
  <c r="DQ19" i="23"/>
  <c r="DP19" i="23"/>
  <c r="DO19" i="23"/>
  <c r="DN19" i="23"/>
  <c r="DM19" i="23"/>
  <c r="DL19" i="23"/>
  <c r="DK19" i="23"/>
  <c r="DJ19" i="23"/>
  <c r="DI19" i="23"/>
  <c r="DH19" i="23"/>
  <c r="DG19" i="23"/>
  <c r="DF19" i="23"/>
  <c r="DE19" i="23"/>
  <c r="DD19" i="23"/>
  <c r="DC19" i="23"/>
  <c r="DB19" i="23"/>
  <c r="DA19" i="23"/>
  <c r="CZ19" i="23"/>
  <c r="CY19" i="23"/>
  <c r="CX19" i="23"/>
  <c r="CW19" i="23"/>
  <c r="CV19" i="23"/>
  <c r="CU19" i="23"/>
  <c r="CT19" i="23"/>
  <c r="CS19" i="23"/>
  <c r="CR19" i="23"/>
  <c r="CQ19" i="23"/>
  <c r="CP19" i="23"/>
  <c r="CO19" i="23"/>
  <c r="CN19" i="23"/>
  <c r="CM19" i="23"/>
  <c r="CL19" i="23"/>
  <c r="CK19" i="23"/>
  <c r="CJ19" i="23"/>
  <c r="CI19" i="23"/>
  <c r="CH19" i="23"/>
  <c r="CG19" i="23"/>
  <c r="CF19" i="23"/>
  <c r="CE19" i="23"/>
  <c r="CD19" i="23"/>
  <c r="CC19" i="23"/>
  <c r="CB19" i="23"/>
  <c r="CA19" i="23"/>
  <c r="BZ19" i="23"/>
  <c r="BY19" i="23"/>
  <c r="BX19" i="23"/>
  <c r="BW19" i="23"/>
  <c r="BV19" i="23"/>
  <c r="BU19" i="23"/>
  <c r="BT19" i="23"/>
  <c r="BS19" i="23"/>
  <c r="BR19" i="23"/>
  <c r="BQ19" i="23"/>
  <c r="BP19" i="23"/>
  <c r="BO19" i="23"/>
  <c r="BN19" i="23"/>
  <c r="BM19" i="23"/>
  <c r="BL19" i="23"/>
  <c r="BK19" i="23"/>
  <c r="BJ19" i="23"/>
  <c r="BI19" i="23"/>
  <c r="BH19" i="23"/>
  <c r="BG19" i="23"/>
  <c r="BF19" i="23"/>
  <c r="BE19" i="23"/>
  <c r="BD19" i="23"/>
  <c r="BC19" i="23"/>
  <c r="BB19" i="23"/>
  <c r="BA19" i="23"/>
  <c r="AZ19" i="23"/>
  <c r="AY19" i="23"/>
  <c r="AO19" i="23"/>
  <c r="AN19" i="23"/>
  <c r="V19" i="23"/>
  <c r="U19" i="23"/>
  <c r="T19" i="23"/>
  <c r="S19" i="23"/>
  <c r="N19" i="23"/>
  <c r="L19" i="23"/>
  <c r="K19" i="23"/>
  <c r="J19" i="23"/>
  <c r="D19" i="23"/>
  <c r="DV24" i="23"/>
  <c r="DU24" i="23"/>
  <c r="DT24" i="23"/>
  <c r="DS24" i="23"/>
  <c r="AM24" i="23" s="1"/>
  <c r="DR24" i="23"/>
  <c r="DQ24" i="23"/>
  <c r="DP24" i="23"/>
  <c r="DO24" i="23"/>
  <c r="DN24" i="23"/>
  <c r="DM24" i="23"/>
  <c r="DL24" i="23"/>
  <c r="DK24" i="23"/>
  <c r="DJ24" i="23"/>
  <c r="DI24" i="23"/>
  <c r="DH24" i="23"/>
  <c r="DG24" i="23"/>
  <c r="DF24" i="23"/>
  <c r="DE24" i="23"/>
  <c r="DD24" i="23"/>
  <c r="DC24" i="23"/>
  <c r="DB24" i="23"/>
  <c r="DA24" i="23"/>
  <c r="CZ24" i="23"/>
  <c r="CY24" i="23"/>
  <c r="CX24" i="23"/>
  <c r="CW24" i="23"/>
  <c r="CV24" i="23"/>
  <c r="CU24" i="23"/>
  <c r="CT24" i="23"/>
  <c r="CS24" i="23"/>
  <c r="CR24" i="23"/>
  <c r="CQ24" i="23"/>
  <c r="CP24" i="23"/>
  <c r="CO24" i="23"/>
  <c r="CN24" i="23"/>
  <c r="CM24" i="23"/>
  <c r="CL24" i="23"/>
  <c r="CK24" i="23"/>
  <c r="CJ24" i="23"/>
  <c r="CI24" i="23"/>
  <c r="CH24" i="23"/>
  <c r="CG24" i="23"/>
  <c r="CF24" i="23"/>
  <c r="CE24" i="23"/>
  <c r="CD24" i="23"/>
  <c r="CC24" i="23"/>
  <c r="CB24" i="23"/>
  <c r="CA24" i="23"/>
  <c r="BZ24" i="23"/>
  <c r="BY24" i="23"/>
  <c r="BX24" i="23"/>
  <c r="BW24" i="23"/>
  <c r="BV24" i="23"/>
  <c r="BU24" i="23"/>
  <c r="BT24" i="23"/>
  <c r="BS24" i="23"/>
  <c r="BR24" i="23"/>
  <c r="BQ24" i="23"/>
  <c r="BP24" i="23"/>
  <c r="BO24" i="23"/>
  <c r="BN24" i="23"/>
  <c r="BM24" i="23"/>
  <c r="BL24" i="23"/>
  <c r="BK24" i="23"/>
  <c r="BJ24" i="23"/>
  <c r="BI24" i="23"/>
  <c r="BH24" i="23"/>
  <c r="BG24" i="23"/>
  <c r="BF24" i="23"/>
  <c r="BE24" i="23"/>
  <c r="BD24" i="23"/>
  <c r="BC24" i="23"/>
  <c r="BB24" i="23"/>
  <c r="BA24" i="23"/>
  <c r="AZ24" i="23"/>
  <c r="AY24" i="23"/>
  <c r="AO24" i="23"/>
  <c r="AN24" i="23"/>
  <c r="V24" i="23"/>
  <c r="U24" i="23"/>
  <c r="T24" i="23"/>
  <c r="S24" i="23"/>
  <c r="N24" i="23"/>
  <c r="L24" i="23"/>
  <c r="K24" i="23"/>
  <c r="J24" i="23"/>
  <c r="D24" i="23"/>
  <c r="DV18" i="23"/>
  <c r="DU18" i="23"/>
  <c r="DT18" i="23"/>
  <c r="DS18" i="23"/>
  <c r="AM18" i="23" s="1"/>
  <c r="DR18" i="23"/>
  <c r="DQ18" i="23"/>
  <c r="DP18" i="23"/>
  <c r="DO18" i="23"/>
  <c r="DN18" i="23"/>
  <c r="DM18" i="23"/>
  <c r="DL18" i="23"/>
  <c r="DK18" i="23"/>
  <c r="DJ18" i="23"/>
  <c r="DI18" i="23"/>
  <c r="DH18" i="23"/>
  <c r="DG18" i="23"/>
  <c r="DF18" i="23"/>
  <c r="DE18" i="23"/>
  <c r="DD18" i="23"/>
  <c r="DC18" i="23"/>
  <c r="DB18" i="23"/>
  <c r="DA18" i="23"/>
  <c r="CZ18" i="23"/>
  <c r="CY18" i="23"/>
  <c r="CX18" i="23"/>
  <c r="CW18" i="23"/>
  <c r="CV18" i="23"/>
  <c r="CU18" i="23"/>
  <c r="CT18" i="23"/>
  <c r="CS18" i="23"/>
  <c r="CR18" i="23"/>
  <c r="CQ18" i="23"/>
  <c r="CP18" i="23"/>
  <c r="CO18" i="23"/>
  <c r="CN18" i="23"/>
  <c r="CM18" i="23"/>
  <c r="CL18" i="23"/>
  <c r="CK18" i="23"/>
  <c r="CJ18" i="23"/>
  <c r="CI18" i="23"/>
  <c r="CH18" i="23"/>
  <c r="CG18" i="23"/>
  <c r="CF18" i="23"/>
  <c r="CE18" i="23"/>
  <c r="CD18" i="23"/>
  <c r="CC18" i="23"/>
  <c r="CB18" i="23"/>
  <c r="CA18" i="23"/>
  <c r="BZ18" i="23"/>
  <c r="BY18" i="23"/>
  <c r="BX18" i="23"/>
  <c r="BW18" i="23"/>
  <c r="BV18" i="23"/>
  <c r="BU18" i="23"/>
  <c r="BT18" i="23"/>
  <c r="BS18" i="23"/>
  <c r="BR18" i="23"/>
  <c r="BQ18" i="23"/>
  <c r="BP18" i="23"/>
  <c r="BO18" i="23"/>
  <c r="BN18" i="23"/>
  <c r="BM18" i="23"/>
  <c r="BL18" i="23"/>
  <c r="BK18" i="23"/>
  <c r="BJ18" i="23"/>
  <c r="BI18" i="23"/>
  <c r="BH18" i="23"/>
  <c r="BG18" i="23"/>
  <c r="BF18" i="23"/>
  <c r="BE18" i="23"/>
  <c r="BD18" i="23"/>
  <c r="BC18" i="23"/>
  <c r="BB18" i="23"/>
  <c r="BA18" i="23"/>
  <c r="AZ18" i="23"/>
  <c r="AY18" i="23"/>
  <c r="AO18" i="23"/>
  <c r="AN18" i="23"/>
  <c r="V18" i="23"/>
  <c r="U18" i="23"/>
  <c r="T18" i="23"/>
  <c r="S18" i="23"/>
  <c r="N18" i="23"/>
  <c r="L18" i="23"/>
  <c r="K18" i="23"/>
  <c r="J18" i="23"/>
  <c r="D18" i="23"/>
  <c r="DV17" i="23"/>
  <c r="DU17" i="23"/>
  <c r="DT17" i="23"/>
  <c r="DS17" i="23"/>
  <c r="AM17" i="23" s="1"/>
  <c r="DR17" i="23"/>
  <c r="DQ17" i="23"/>
  <c r="DP17" i="23"/>
  <c r="DO17" i="23"/>
  <c r="DN17" i="23"/>
  <c r="DM17" i="23"/>
  <c r="DL17" i="23"/>
  <c r="DK17" i="23"/>
  <c r="DJ17" i="23"/>
  <c r="DI17" i="23"/>
  <c r="DH17" i="23"/>
  <c r="DG17" i="23"/>
  <c r="DF17" i="23"/>
  <c r="DE17" i="23"/>
  <c r="DD17" i="23"/>
  <c r="DC17" i="23"/>
  <c r="DB17" i="23"/>
  <c r="DA17" i="23"/>
  <c r="CZ17" i="23"/>
  <c r="CY17" i="23"/>
  <c r="CX17" i="23"/>
  <c r="CW17" i="23"/>
  <c r="CV17" i="23"/>
  <c r="CU17" i="23"/>
  <c r="CT17" i="23"/>
  <c r="CS17" i="23"/>
  <c r="CR17" i="23"/>
  <c r="CQ17" i="23"/>
  <c r="CP17" i="23"/>
  <c r="CO17" i="23"/>
  <c r="CN17" i="23"/>
  <c r="CM17" i="23"/>
  <c r="CL17" i="23"/>
  <c r="CK17" i="23"/>
  <c r="CJ17" i="23"/>
  <c r="CI17" i="23"/>
  <c r="CH17" i="23"/>
  <c r="CG17" i="23"/>
  <c r="CF17" i="23"/>
  <c r="CE17" i="23"/>
  <c r="CD17" i="23"/>
  <c r="CC17" i="23"/>
  <c r="CB17" i="23"/>
  <c r="CA17" i="23"/>
  <c r="BZ17" i="23"/>
  <c r="BY17" i="23"/>
  <c r="BX17" i="23"/>
  <c r="BW17" i="23"/>
  <c r="BV17" i="23"/>
  <c r="BU17" i="23"/>
  <c r="BT17" i="23"/>
  <c r="BS17" i="23"/>
  <c r="BR17" i="23"/>
  <c r="BQ17" i="23"/>
  <c r="BP17" i="23"/>
  <c r="BO17" i="23"/>
  <c r="BN17" i="23"/>
  <c r="BM17" i="23"/>
  <c r="BL17" i="23"/>
  <c r="BK17" i="23"/>
  <c r="BJ17" i="23"/>
  <c r="BI17" i="23"/>
  <c r="BH17" i="23"/>
  <c r="BG17" i="23"/>
  <c r="BF17" i="23"/>
  <c r="BE17" i="23"/>
  <c r="BD17" i="23"/>
  <c r="BC17" i="23"/>
  <c r="BB17" i="23"/>
  <c r="BA17" i="23"/>
  <c r="AZ17" i="23"/>
  <c r="AY17" i="23"/>
  <c r="AO17" i="23"/>
  <c r="AN17" i="23"/>
  <c r="V17" i="23"/>
  <c r="U17" i="23"/>
  <c r="T17" i="23"/>
  <c r="S17" i="23"/>
  <c r="N17" i="23"/>
  <c r="L17" i="23"/>
  <c r="K17" i="23"/>
  <c r="J17" i="23"/>
  <c r="D17" i="23"/>
  <c r="DV16" i="23"/>
  <c r="DU16" i="23"/>
  <c r="DT16" i="23"/>
  <c r="DS16" i="23"/>
  <c r="AM16" i="23" s="1"/>
  <c r="DR16" i="23"/>
  <c r="DQ16" i="23"/>
  <c r="DP16" i="23"/>
  <c r="DO16" i="23"/>
  <c r="DN16" i="23"/>
  <c r="DM16" i="23"/>
  <c r="DL16" i="23"/>
  <c r="DK16" i="23"/>
  <c r="DJ16" i="23"/>
  <c r="DI16" i="23"/>
  <c r="DH16" i="23"/>
  <c r="DG16" i="23"/>
  <c r="DF16" i="23"/>
  <c r="DE16" i="23"/>
  <c r="DD16" i="23"/>
  <c r="DC16" i="23"/>
  <c r="DB16" i="23"/>
  <c r="DA16" i="23"/>
  <c r="CZ16" i="23"/>
  <c r="CY16" i="23"/>
  <c r="CX16" i="23"/>
  <c r="CW16" i="23"/>
  <c r="CV16" i="23"/>
  <c r="CU16" i="23"/>
  <c r="CT16" i="23"/>
  <c r="CS16" i="23"/>
  <c r="CR16" i="23"/>
  <c r="CQ16" i="23"/>
  <c r="CP16" i="23"/>
  <c r="CO16" i="23"/>
  <c r="CN16" i="23"/>
  <c r="CM16" i="23"/>
  <c r="CL16" i="23"/>
  <c r="CK16" i="23"/>
  <c r="CJ16" i="23"/>
  <c r="CI16" i="23"/>
  <c r="CH16" i="23"/>
  <c r="CG16" i="23"/>
  <c r="CF16" i="23"/>
  <c r="CE16" i="23"/>
  <c r="CD16" i="23"/>
  <c r="CC16" i="23"/>
  <c r="CB16" i="23"/>
  <c r="CA16" i="23"/>
  <c r="BZ16" i="23"/>
  <c r="BY16" i="23"/>
  <c r="BX16" i="23"/>
  <c r="BW16" i="23"/>
  <c r="BV16" i="23"/>
  <c r="BU16" i="23"/>
  <c r="BT16" i="23"/>
  <c r="BS16" i="23"/>
  <c r="BR16" i="23"/>
  <c r="BQ16" i="23"/>
  <c r="BP16" i="23"/>
  <c r="BO16" i="23"/>
  <c r="BN16" i="23"/>
  <c r="BM16" i="23"/>
  <c r="BL16" i="23"/>
  <c r="BK16" i="23"/>
  <c r="BJ16" i="23"/>
  <c r="BI16" i="23"/>
  <c r="BH16" i="23"/>
  <c r="BG16" i="23"/>
  <c r="BF16" i="23"/>
  <c r="BE16" i="23"/>
  <c r="BD16" i="23"/>
  <c r="BC16" i="23"/>
  <c r="BB16" i="23"/>
  <c r="BA16" i="23"/>
  <c r="AZ16" i="23"/>
  <c r="AY16" i="23"/>
  <c r="AO16" i="23"/>
  <c r="AN16" i="23"/>
  <c r="V16" i="23"/>
  <c r="U16" i="23"/>
  <c r="T16" i="23"/>
  <c r="S16" i="23"/>
  <c r="N16" i="23"/>
  <c r="L16" i="23"/>
  <c r="K16" i="23"/>
  <c r="J16" i="23"/>
  <c r="D16" i="23"/>
  <c r="DV15" i="23"/>
  <c r="DU15" i="23"/>
  <c r="DT15" i="23"/>
  <c r="DS15" i="23"/>
  <c r="AM15" i="23" s="1"/>
  <c r="DR15" i="23"/>
  <c r="DQ15" i="23"/>
  <c r="DP15" i="23"/>
  <c r="DO15" i="23"/>
  <c r="DN15" i="23"/>
  <c r="DM15" i="23"/>
  <c r="DL15" i="23"/>
  <c r="DK15" i="23"/>
  <c r="DJ15" i="23"/>
  <c r="DI15" i="23"/>
  <c r="DH15" i="23"/>
  <c r="DG15" i="23"/>
  <c r="DF15" i="23"/>
  <c r="DE15" i="23"/>
  <c r="DD15" i="23"/>
  <c r="DC15" i="23"/>
  <c r="DB15" i="23"/>
  <c r="DA15" i="23"/>
  <c r="CZ15" i="23"/>
  <c r="CY15" i="23"/>
  <c r="CX15" i="23"/>
  <c r="CW15" i="23"/>
  <c r="CV15" i="23"/>
  <c r="CU15" i="23"/>
  <c r="CT15" i="23"/>
  <c r="CS15" i="23"/>
  <c r="CR15" i="23"/>
  <c r="CQ15" i="23"/>
  <c r="CP15" i="23"/>
  <c r="CO15" i="23"/>
  <c r="CN15" i="23"/>
  <c r="CM15" i="23"/>
  <c r="CL15" i="23"/>
  <c r="CK15" i="23"/>
  <c r="CJ15" i="23"/>
  <c r="CI15" i="23"/>
  <c r="CH15" i="23"/>
  <c r="CG15" i="23"/>
  <c r="CF15" i="23"/>
  <c r="CE15" i="23"/>
  <c r="CD15" i="23"/>
  <c r="CC15" i="23"/>
  <c r="CB15" i="23"/>
  <c r="CA15" i="23"/>
  <c r="BZ15" i="23"/>
  <c r="BY15" i="23"/>
  <c r="BX15" i="23"/>
  <c r="BW15" i="23"/>
  <c r="BV15" i="23"/>
  <c r="BU15" i="23"/>
  <c r="BT15" i="23"/>
  <c r="BS15" i="23"/>
  <c r="BR15" i="23"/>
  <c r="BQ15" i="23"/>
  <c r="BP15" i="23"/>
  <c r="BO15" i="23"/>
  <c r="BN15" i="23"/>
  <c r="BM15" i="23"/>
  <c r="BL15" i="23"/>
  <c r="BK15" i="23"/>
  <c r="BJ15" i="23"/>
  <c r="BI15" i="23"/>
  <c r="BH15" i="23"/>
  <c r="BG15" i="23"/>
  <c r="BF15" i="23"/>
  <c r="BE15" i="23"/>
  <c r="BD15" i="23"/>
  <c r="BC15" i="23"/>
  <c r="BB15" i="23"/>
  <c r="BA15" i="23"/>
  <c r="AZ15" i="23"/>
  <c r="AY15" i="23"/>
  <c r="AO15" i="23"/>
  <c r="AN15" i="23"/>
  <c r="V15" i="23"/>
  <c r="U15" i="23"/>
  <c r="T15" i="23"/>
  <c r="S15" i="23"/>
  <c r="N15" i="23"/>
  <c r="L15" i="23"/>
  <c r="K15" i="23"/>
  <c r="J15" i="23"/>
  <c r="D15" i="23"/>
  <c r="DV14" i="23"/>
  <c r="DU14" i="23"/>
  <c r="DT14" i="23"/>
  <c r="DS14" i="23"/>
  <c r="DR14" i="23"/>
  <c r="DQ14" i="23"/>
  <c r="DP14" i="23"/>
  <c r="DO14" i="23"/>
  <c r="DN14" i="23"/>
  <c r="DM14" i="23"/>
  <c r="DL14" i="23"/>
  <c r="DK14" i="23"/>
  <c r="DJ14" i="23"/>
  <c r="DI14" i="23"/>
  <c r="DH14" i="23"/>
  <c r="DG14" i="23"/>
  <c r="DF14" i="23"/>
  <c r="DE14" i="23"/>
  <c r="DD14" i="23"/>
  <c r="DC14" i="23"/>
  <c r="DB14" i="23"/>
  <c r="DA14" i="23"/>
  <c r="CZ14" i="23"/>
  <c r="CY14" i="23"/>
  <c r="CX14" i="23"/>
  <c r="CW14" i="23"/>
  <c r="CV14" i="23"/>
  <c r="CU14" i="23"/>
  <c r="CT14" i="23"/>
  <c r="CS14" i="23"/>
  <c r="CR14" i="23"/>
  <c r="CQ14" i="23"/>
  <c r="CP14" i="23"/>
  <c r="CO14" i="23"/>
  <c r="CN14" i="23"/>
  <c r="CM14" i="23"/>
  <c r="CL14" i="23"/>
  <c r="CK14" i="23"/>
  <c r="CJ14" i="23"/>
  <c r="CI14" i="23"/>
  <c r="CH14" i="23"/>
  <c r="CG14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BP14" i="23"/>
  <c r="BO14" i="23"/>
  <c r="BN14" i="23"/>
  <c r="BM14" i="23"/>
  <c r="BL14" i="23"/>
  <c r="BK14" i="23"/>
  <c r="BJ14" i="23"/>
  <c r="BI14" i="23"/>
  <c r="BH14" i="23"/>
  <c r="BG14" i="23"/>
  <c r="BF14" i="23"/>
  <c r="BE14" i="23"/>
  <c r="BD14" i="23"/>
  <c r="BC14" i="23"/>
  <c r="BB14" i="23"/>
  <c r="BA14" i="23"/>
  <c r="AZ14" i="23"/>
  <c r="AY14" i="23"/>
  <c r="AO14" i="23"/>
  <c r="AN14" i="23"/>
  <c r="AM14" i="23"/>
  <c r="V14" i="23"/>
  <c r="U14" i="23"/>
  <c r="T14" i="23"/>
  <c r="S14" i="23"/>
  <c r="N14" i="23"/>
  <c r="L14" i="23"/>
  <c r="K14" i="23"/>
  <c r="J14" i="23"/>
  <c r="D14" i="23"/>
  <c r="DV13" i="23"/>
  <c r="DU13" i="23"/>
  <c r="DT13" i="23"/>
  <c r="DS13" i="23"/>
  <c r="AM13" i="23" s="1"/>
  <c r="DR13" i="23"/>
  <c r="DQ13" i="23"/>
  <c r="DP13" i="23"/>
  <c r="DO13" i="23"/>
  <c r="DN13" i="23"/>
  <c r="DM13" i="23"/>
  <c r="DL13" i="23"/>
  <c r="DK13" i="23"/>
  <c r="DJ13" i="23"/>
  <c r="DI13" i="23"/>
  <c r="DH13" i="23"/>
  <c r="DG13" i="23"/>
  <c r="DF13" i="23"/>
  <c r="DE13" i="23"/>
  <c r="DD13" i="23"/>
  <c r="DC13" i="23"/>
  <c r="DB13" i="23"/>
  <c r="DA13" i="23"/>
  <c r="CZ13" i="23"/>
  <c r="CY13" i="23"/>
  <c r="CX13" i="23"/>
  <c r="CW13" i="23"/>
  <c r="CV13" i="23"/>
  <c r="CU13" i="23"/>
  <c r="CT13" i="23"/>
  <c r="CS13" i="23"/>
  <c r="CR13" i="23"/>
  <c r="CQ13" i="23"/>
  <c r="CP13" i="23"/>
  <c r="CO13" i="23"/>
  <c r="CN13" i="23"/>
  <c r="CM13" i="23"/>
  <c r="CL13" i="23"/>
  <c r="CK13" i="23"/>
  <c r="CJ13" i="23"/>
  <c r="CI13" i="23"/>
  <c r="CH13" i="23"/>
  <c r="CG13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BP13" i="23"/>
  <c r="BO13" i="23"/>
  <c r="BN13" i="23"/>
  <c r="BM13" i="23"/>
  <c r="BL13" i="23"/>
  <c r="BK13" i="23"/>
  <c r="BJ13" i="23"/>
  <c r="BI13" i="23"/>
  <c r="BH13" i="23"/>
  <c r="BG13" i="23"/>
  <c r="BF13" i="23"/>
  <c r="BE13" i="23"/>
  <c r="BD13" i="23"/>
  <c r="BC13" i="23"/>
  <c r="BB13" i="23"/>
  <c r="BA13" i="23"/>
  <c r="AZ13" i="23"/>
  <c r="AY13" i="23"/>
  <c r="AO13" i="23"/>
  <c r="AN13" i="23"/>
  <c r="V13" i="23"/>
  <c r="U13" i="23"/>
  <c r="T13" i="23"/>
  <c r="S13" i="23"/>
  <c r="N13" i="23"/>
  <c r="L13" i="23"/>
  <c r="K13" i="23"/>
  <c r="J13" i="23"/>
  <c r="D13" i="23"/>
  <c r="DV12" i="23"/>
  <c r="DU12" i="23"/>
  <c r="DT12" i="23"/>
  <c r="DS12" i="23"/>
  <c r="AM12" i="23" s="1"/>
  <c r="DR12" i="23"/>
  <c r="DQ12" i="23"/>
  <c r="DP12" i="23"/>
  <c r="DO12" i="23"/>
  <c r="DN12" i="23"/>
  <c r="DM12" i="23"/>
  <c r="DL12" i="23"/>
  <c r="DK12" i="23"/>
  <c r="DJ12" i="23"/>
  <c r="DI12" i="23"/>
  <c r="DH12" i="23"/>
  <c r="DG12" i="23"/>
  <c r="DF12" i="23"/>
  <c r="DE12" i="23"/>
  <c r="DD12" i="23"/>
  <c r="DC12" i="23"/>
  <c r="DB12" i="23"/>
  <c r="DA12" i="23"/>
  <c r="CZ12" i="23"/>
  <c r="CY12" i="23"/>
  <c r="CX12" i="23"/>
  <c r="CW12" i="23"/>
  <c r="CV12" i="23"/>
  <c r="CU12" i="23"/>
  <c r="CT12" i="23"/>
  <c r="CS12" i="23"/>
  <c r="CR12" i="23"/>
  <c r="CQ12" i="23"/>
  <c r="CP12" i="23"/>
  <c r="CO12" i="23"/>
  <c r="CN12" i="23"/>
  <c r="CM12" i="23"/>
  <c r="CL12" i="23"/>
  <c r="CK12" i="23"/>
  <c r="CJ12" i="23"/>
  <c r="CI12" i="23"/>
  <c r="CH12" i="23"/>
  <c r="CG12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BP12" i="23"/>
  <c r="BO12" i="23"/>
  <c r="BN12" i="23"/>
  <c r="BM12" i="23"/>
  <c r="BL12" i="23"/>
  <c r="BK12" i="23"/>
  <c r="BJ12" i="23"/>
  <c r="BI12" i="23"/>
  <c r="BH12" i="23"/>
  <c r="BG12" i="23"/>
  <c r="BF12" i="23"/>
  <c r="BE12" i="23"/>
  <c r="BD12" i="23"/>
  <c r="BC12" i="23"/>
  <c r="BB12" i="23"/>
  <c r="BA12" i="23"/>
  <c r="AZ12" i="23"/>
  <c r="AY12" i="23"/>
  <c r="AO12" i="23"/>
  <c r="AN12" i="23"/>
  <c r="V12" i="23"/>
  <c r="U12" i="23"/>
  <c r="T12" i="23"/>
  <c r="S12" i="23"/>
  <c r="N12" i="23"/>
  <c r="L12" i="23"/>
  <c r="K12" i="23"/>
  <c r="J12" i="23"/>
  <c r="D12" i="23"/>
  <c r="DV11" i="23"/>
  <c r="DU11" i="23"/>
  <c r="DT11" i="23"/>
  <c r="DS11" i="23"/>
  <c r="DR11" i="23"/>
  <c r="DQ11" i="23"/>
  <c r="DP11" i="23"/>
  <c r="DO11" i="23"/>
  <c r="DN11" i="23"/>
  <c r="DM11" i="23"/>
  <c r="DL11" i="23"/>
  <c r="DK11" i="23"/>
  <c r="DJ11" i="23"/>
  <c r="DI11" i="23"/>
  <c r="DH11" i="23"/>
  <c r="DG11" i="23"/>
  <c r="DF11" i="23"/>
  <c r="DE11" i="23"/>
  <c r="DD11" i="23"/>
  <c r="DC11" i="23"/>
  <c r="DB11" i="23"/>
  <c r="DA11" i="23"/>
  <c r="CZ11" i="23"/>
  <c r="CY11" i="23"/>
  <c r="CX11" i="23"/>
  <c r="CW11" i="23"/>
  <c r="CV11" i="23"/>
  <c r="CU11" i="23"/>
  <c r="CT11" i="23"/>
  <c r="CS11" i="23"/>
  <c r="CR11" i="23"/>
  <c r="CQ11" i="23"/>
  <c r="CP11" i="23"/>
  <c r="CO11" i="23"/>
  <c r="CN11" i="23"/>
  <c r="CM11" i="23"/>
  <c r="CL11" i="23"/>
  <c r="CK11" i="23"/>
  <c r="CJ11" i="23"/>
  <c r="CI11" i="23"/>
  <c r="CH11" i="23"/>
  <c r="CG11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L11" i="23"/>
  <c r="BK11" i="23"/>
  <c r="BJ11" i="23"/>
  <c r="BI11" i="23"/>
  <c r="BH11" i="23"/>
  <c r="BG11" i="23"/>
  <c r="BF11" i="23"/>
  <c r="BE11" i="23"/>
  <c r="BD11" i="23"/>
  <c r="BC11" i="23"/>
  <c r="BB11" i="23"/>
  <c r="BA11" i="23"/>
  <c r="AZ11" i="23"/>
  <c r="AY11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L11" i="23"/>
  <c r="K11" i="23"/>
  <c r="J11" i="23"/>
  <c r="D11" i="23"/>
  <c r="DV10" i="23"/>
  <c r="DU10" i="23"/>
  <c r="DT10" i="23"/>
  <c r="DS10" i="23"/>
  <c r="AM10" i="23" s="1"/>
  <c r="DR10" i="23"/>
  <c r="DQ10" i="23"/>
  <c r="DP10" i="23"/>
  <c r="DO10" i="23"/>
  <c r="DN10" i="23"/>
  <c r="DM10" i="23"/>
  <c r="DL10" i="23"/>
  <c r="DK10" i="23"/>
  <c r="DJ10" i="23"/>
  <c r="DI10" i="23"/>
  <c r="DH10" i="23"/>
  <c r="DG10" i="23"/>
  <c r="DF10" i="23"/>
  <c r="DE10" i="23"/>
  <c r="DD10" i="23"/>
  <c r="DC10" i="23"/>
  <c r="DB10" i="23"/>
  <c r="DA10" i="23"/>
  <c r="CZ10" i="23"/>
  <c r="CY10" i="23"/>
  <c r="CX10" i="23"/>
  <c r="CW10" i="23"/>
  <c r="CV10" i="23"/>
  <c r="CU10" i="23"/>
  <c r="CT10" i="23"/>
  <c r="CS10" i="23"/>
  <c r="CR10" i="23"/>
  <c r="CQ10" i="23"/>
  <c r="CP10" i="23"/>
  <c r="CO10" i="23"/>
  <c r="CN10" i="23"/>
  <c r="CM10" i="23"/>
  <c r="CL10" i="23"/>
  <c r="CK10" i="23"/>
  <c r="CJ10" i="23"/>
  <c r="CI10" i="23"/>
  <c r="CH10" i="23"/>
  <c r="CG10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L10" i="23"/>
  <c r="BK10" i="23"/>
  <c r="BJ10" i="23"/>
  <c r="BI10" i="23"/>
  <c r="BH10" i="23"/>
  <c r="BG10" i="23"/>
  <c r="BF10" i="23"/>
  <c r="BE10" i="23"/>
  <c r="BD10" i="23"/>
  <c r="BC10" i="23"/>
  <c r="BB10" i="23"/>
  <c r="BA10" i="23"/>
  <c r="AZ10" i="23"/>
  <c r="AY10" i="23"/>
  <c r="AO10" i="23"/>
  <c r="AN10" i="23"/>
  <c r="V10" i="23"/>
  <c r="U10" i="23"/>
  <c r="T10" i="23"/>
  <c r="S10" i="23"/>
  <c r="N10" i="23"/>
  <c r="L10" i="23"/>
  <c r="K10" i="23"/>
  <c r="J10" i="23"/>
  <c r="D10" i="23"/>
  <c r="DV9" i="23"/>
  <c r="DU9" i="23"/>
  <c r="DT9" i="23"/>
  <c r="DS9" i="23"/>
  <c r="DR9" i="23"/>
  <c r="DQ9" i="23"/>
  <c r="DP9" i="23"/>
  <c r="DO9" i="23"/>
  <c r="DN9" i="23"/>
  <c r="DM9" i="23"/>
  <c r="DL9" i="23"/>
  <c r="DK9" i="23"/>
  <c r="DJ9" i="23"/>
  <c r="DI9" i="23"/>
  <c r="DH9" i="23"/>
  <c r="DG9" i="23"/>
  <c r="DF9" i="23"/>
  <c r="DE9" i="23"/>
  <c r="DD9" i="23"/>
  <c r="AM9" i="23" s="1"/>
  <c r="DC9" i="23"/>
  <c r="DB9" i="23"/>
  <c r="DA9" i="23"/>
  <c r="CZ9" i="23"/>
  <c r="CY9" i="23"/>
  <c r="CX9" i="23"/>
  <c r="CW9" i="23"/>
  <c r="CV9" i="23"/>
  <c r="CU9" i="23"/>
  <c r="CT9" i="23"/>
  <c r="CS9" i="23"/>
  <c r="CR9" i="23"/>
  <c r="CQ9" i="23"/>
  <c r="CP9" i="23"/>
  <c r="CO9" i="23"/>
  <c r="CN9" i="23"/>
  <c r="CM9" i="23"/>
  <c r="CL9" i="23"/>
  <c r="CK9" i="23"/>
  <c r="CJ9" i="23"/>
  <c r="CI9" i="23"/>
  <c r="CH9" i="23"/>
  <c r="CG9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T9" i="23"/>
  <c r="BS9" i="23"/>
  <c r="BR9" i="23"/>
  <c r="BQ9" i="23"/>
  <c r="BP9" i="23"/>
  <c r="BO9" i="23"/>
  <c r="BN9" i="23"/>
  <c r="BM9" i="23"/>
  <c r="BL9" i="23"/>
  <c r="BK9" i="23"/>
  <c r="BJ9" i="23"/>
  <c r="BI9" i="23"/>
  <c r="BH9" i="23"/>
  <c r="BG9" i="23"/>
  <c r="BF9" i="23"/>
  <c r="BE9" i="23"/>
  <c r="BD9" i="23"/>
  <c r="BC9" i="23"/>
  <c r="BB9" i="23"/>
  <c r="BA9" i="23"/>
  <c r="AZ9" i="23"/>
  <c r="AY9" i="23"/>
  <c r="AO9" i="23"/>
  <c r="AN9" i="23"/>
  <c r="V9" i="23"/>
  <c r="U9" i="23"/>
  <c r="T9" i="23"/>
  <c r="S9" i="23"/>
  <c r="N9" i="23"/>
  <c r="L9" i="23"/>
  <c r="K9" i="23"/>
  <c r="J9" i="23"/>
  <c r="D9" i="23"/>
  <c r="DV8" i="23"/>
  <c r="DU8" i="23"/>
  <c r="DT8" i="23"/>
  <c r="DS8" i="23"/>
  <c r="AM8" i="23" s="1"/>
  <c r="DR8" i="23"/>
  <c r="DQ8" i="23"/>
  <c r="DP8" i="23"/>
  <c r="DO8" i="23"/>
  <c r="DN8" i="23"/>
  <c r="DM8" i="23"/>
  <c r="DL8" i="23"/>
  <c r="DK8" i="23"/>
  <c r="DJ8" i="23"/>
  <c r="DI8" i="23"/>
  <c r="DH8" i="23"/>
  <c r="DG8" i="23"/>
  <c r="DF8" i="23"/>
  <c r="DE8" i="23"/>
  <c r="DD8" i="23"/>
  <c r="DC8" i="23"/>
  <c r="DB8" i="23"/>
  <c r="DA8" i="23"/>
  <c r="CZ8" i="23"/>
  <c r="CY8" i="23"/>
  <c r="CX8" i="23"/>
  <c r="CW8" i="23"/>
  <c r="CV8" i="23"/>
  <c r="CU8" i="23"/>
  <c r="CT8" i="23"/>
  <c r="CS8" i="23"/>
  <c r="CR8" i="23"/>
  <c r="CQ8" i="23"/>
  <c r="CP8" i="23"/>
  <c r="CO8" i="23"/>
  <c r="CN8" i="23"/>
  <c r="CM8" i="23"/>
  <c r="CL8" i="23"/>
  <c r="CK8" i="23"/>
  <c r="CJ8" i="23"/>
  <c r="CI8" i="23"/>
  <c r="CH8" i="23"/>
  <c r="CG8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BP8" i="23"/>
  <c r="BO8" i="23"/>
  <c r="BN8" i="23"/>
  <c r="BM8" i="23"/>
  <c r="BL8" i="23"/>
  <c r="BK8" i="23"/>
  <c r="BJ8" i="23"/>
  <c r="BI8" i="23"/>
  <c r="BH8" i="23"/>
  <c r="BG8" i="23"/>
  <c r="BF8" i="23"/>
  <c r="BE8" i="23"/>
  <c r="BD8" i="23"/>
  <c r="BC8" i="23"/>
  <c r="BB8" i="23"/>
  <c r="BA8" i="23"/>
  <c r="AZ8" i="23"/>
  <c r="AY8" i="23"/>
  <c r="V8" i="23"/>
  <c r="U8" i="23"/>
  <c r="T8" i="23"/>
  <c r="S8" i="23"/>
  <c r="N8" i="23"/>
  <c r="L8" i="23"/>
  <c r="K8" i="23"/>
  <c r="J8" i="23"/>
  <c r="D8" i="23"/>
  <c r="DV7" i="23"/>
  <c r="DU7" i="23"/>
  <c r="DT7" i="23"/>
  <c r="DS7" i="23"/>
  <c r="AM7" i="23" s="1"/>
  <c r="DR7" i="23"/>
  <c r="DQ7" i="23"/>
  <c r="DP7" i="23"/>
  <c r="DO7" i="23"/>
  <c r="DN7" i="23"/>
  <c r="DM7" i="23"/>
  <c r="DL7" i="23"/>
  <c r="DK7" i="23"/>
  <c r="DJ7" i="23"/>
  <c r="DI7" i="23"/>
  <c r="DH7" i="23"/>
  <c r="DG7" i="23"/>
  <c r="DF7" i="23"/>
  <c r="DE7" i="23"/>
  <c r="DD7" i="23"/>
  <c r="DC7" i="23"/>
  <c r="DB7" i="23"/>
  <c r="DA7" i="23"/>
  <c r="CZ7" i="23"/>
  <c r="CY7" i="23"/>
  <c r="CX7" i="23"/>
  <c r="CW7" i="23"/>
  <c r="CV7" i="23"/>
  <c r="CU7" i="23"/>
  <c r="CT7" i="23"/>
  <c r="CS7" i="23"/>
  <c r="CR7" i="23"/>
  <c r="CQ7" i="23"/>
  <c r="CP7" i="23"/>
  <c r="CO7" i="23"/>
  <c r="CN7" i="23"/>
  <c r="CM7" i="23"/>
  <c r="CL7" i="23"/>
  <c r="CK7" i="23"/>
  <c r="CJ7" i="23"/>
  <c r="CI7" i="23"/>
  <c r="CH7" i="23"/>
  <c r="CG7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T7" i="23"/>
  <c r="BS7" i="23"/>
  <c r="BR7" i="23"/>
  <c r="BQ7" i="23"/>
  <c r="BP7" i="23"/>
  <c r="BO7" i="23"/>
  <c r="BN7" i="23"/>
  <c r="BM7" i="23"/>
  <c r="BL7" i="23"/>
  <c r="BK7" i="23"/>
  <c r="BJ7" i="23"/>
  <c r="BI7" i="23"/>
  <c r="BH7" i="23"/>
  <c r="BG7" i="23"/>
  <c r="BF7" i="23"/>
  <c r="BE7" i="23"/>
  <c r="BD7" i="23"/>
  <c r="BC7" i="23"/>
  <c r="BB7" i="23"/>
  <c r="BA7" i="23"/>
  <c r="AZ7" i="23"/>
  <c r="AY7" i="23"/>
  <c r="AX7" i="23"/>
  <c r="AW7" i="23"/>
  <c r="AV7" i="23"/>
  <c r="AU7" i="23"/>
  <c r="AT7" i="23"/>
  <c r="AS7" i="23"/>
  <c r="AR7" i="23"/>
  <c r="AQ7" i="23"/>
  <c r="AP7" i="23"/>
  <c r="AO7" i="23"/>
  <c r="AN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L7" i="23"/>
  <c r="K7" i="23"/>
  <c r="J7" i="23"/>
  <c r="D7" i="23"/>
  <c r="DV6" i="23"/>
  <c r="DU6" i="23"/>
  <c r="DT6" i="23"/>
  <c r="DS6" i="23"/>
  <c r="AM6" i="23" s="1"/>
  <c r="DR6" i="23"/>
  <c r="DQ6" i="23"/>
  <c r="DP6" i="23"/>
  <c r="DO6" i="23"/>
  <c r="DN6" i="23"/>
  <c r="DM6" i="23"/>
  <c r="DL6" i="23"/>
  <c r="DK6" i="23"/>
  <c r="DJ6" i="23"/>
  <c r="DI6" i="23"/>
  <c r="DH6" i="23"/>
  <c r="DG6" i="23"/>
  <c r="DF6" i="23"/>
  <c r="DE6" i="23"/>
  <c r="DD6" i="23"/>
  <c r="DC6" i="23"/>
  <c r="DB6" i="23"/>
  <c r="DA6" i="23"/>
  <c r="CZ6" i="23"/>
  <c r="CY6" i="23"/>
  <c r="CX6" i="23"/>
  <c r="CW6" i="23"/>
  <c r="CV6" i="23"/>
  <c r="CU6" i="23"/>
  <c r="CT6" i="23"/>
  <c r="CS6" i="23"/>
  <c r="CR6" i="23"/>
  <c r="CQ6" i="23"/>
  <c r="CP6" i="23"/>
  <c r="CO6" i="23"/>
  <c r="CN6" i="23"/>
  <c r="CM6" i="23"/>
  <c r="CL6" i="23"/>
  <c r="CK6" i="23"/>
  <c r="CJ6" i="23"/>
  <c r="CI6" i="23"/>
  <c r="CH6" i="23"/>
  <c r="CG6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BP6" i="23"/>
  <c r="BO6" i="23"/>
  <c r="BN6" i="23"/>
  <c r="BM6" i="23"/>
  <c r="BL6" i="23"/>
  <c r="BK6" i="23"/>
  <c r="BJ6" i="23"/>
  <c r="BI6" i="23"/>
  <c r="BH6" i="23"/>
  <c r="BG6" i="23"/>
  <c r="BF6" i="23"/>
  <c r="BE6" i="23"/>
  <c r="BD6" i="23"/>
  <c r="BC6" i="23"/>
  <c r="BB6" i="23"/>
  <c r="BA6" i="23"/>
  <c r="AZ6" i="23"/>
  <c r="AY6" i="23"/>
  <c r="V6" i="23"/>
  <c r="U6" i="23"/>
  <c r="T6" i="23"/>
  <c r="S6" i="23"/>
  <c r="N6" i="23"/>
  <c r="L6" i="23"/>
  <c r="K6" i="23"/>
  <c r="J6" i="23"/>
  <c r="D6" i="23"/>
  <c r="DV5" i="23"/>
  <c r="DU5" i="23"/>
  <c r="DT5" i="23"/>
  <c r="DS5" i="23"/>
  <c r="AM5" i="23" s="1"/>
  <c r="DR5" i="23"/>
  <c r="DQ5" i="23"/>
  <c r="DP5" i="23"/>
  <c r="DO5" i="23"/>
  <c r="DN5" i="23"/>
  <c r="DM5" i="23"/>
  <c r="DL5" i="23"/>
  <c r="DK5" i="23"/>
  <c r="DJ5" i="23"/>
  <c r="DI5" i="23"/>
  <c r="DH5" i="23"/>
  <c r="DG5" i="23"/>
  <c r="DF5" i="23"/>
  <c r="DE5" i="23"/>
  <c r="DD5" i="23"/>
  <c r="DC5" i="23"/>
  <c r="DB5" i="23"/>
  <c r="DA5" i="23"/>
  <c r="CZ5" i="23"/>
  <c r="CY5" i="23"/>
  <c r="CX5" i="23"/>
  <c r="CW5" i="23"/>
  <c r="CV5" i="23"/>
  <c r="CU5" i="23"/>
  <c r="CT5" i="23"/>
  <c r="CS5" i="23"/>
  <c r="CR5" i="23"/>
  <c r="CQ5" i="23"/>
  <c r="CP5" i="23"/>
  <c r="CO5" i="23"/>
  <c r="CN5" i="23"/>
  <c r="CM5" i="23"/>
  <c r="CL5" i="23"/>
  <c r="CK5" i="23"/>
  <c r="CJ5" i="23"/>
  <c r="CI5" i="23"/>
  <c r="CH5" i="23"/>
  <c r="CG5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T5" i="23"/>
  <c r="BS5" i="23"/>
  <c r="BR5" i="23"/>
  <c r="BQ5" i="23"/>
  <c r="BP5" i="23"/>
  <c r="BO5" i="23"/>
  <c r="BN5" i="23"/>
  <c r="BM5" i="23"/>
  <c r="BL5" i="23"/>
  <c r="BK5" i="23"/>
  <c r="BJ5" i="23"/>
  <c r="BI5" i="23"/>
  <c r="BH5" i="23"/>
  <c r="BG5" i="23"/>
  <c r="BF5" i="23"/>
  <c r="BE5" i="23"/>
  <c r="BD5" i="23"/>
  <c r="BC5" i="23"/>
  <c r="BB5" i="23"/>
  <c r="BA5" i="23"/>
  <c r="AZ5" i="23"/>
  <c r="AY5" i="23"/>
  <c r="AO5" i="23"/>
  <c r="AN5" i="23"/>
  <c r="V5" i="23"/>
  <c r="U5" i="23"/>
  <c r="T5" i="23"/>
  <c r="S5" i="23"/>
  <c r="N5" i="23"/>
  <c r="L5" i="23"/>
  <c r="K5" i="23"/>
  <c r="J5" i="23"/>
  <c r="D5" i="23"/>
  <c r="DV4" i="23"/>
  <c r="DU4" i="23"/>
  <c r="DT4" i="23"/>
  <c r="DS4" i="23"/>
  <c r="DR4" i="23"/>
  <c r="DQ4" i="23"/>
  <c r="DP4" i="23"/>
  <c r="DO4" i="23"/>
  <c r="DN4" i="23"/>
  <c r="DM4" i="23"/>
  <c r="DL4" i="23"/>
  <c r="DK4" i="23"/>
  <c r="DJ4" i="23"/>
  <c r="DI4" i="23"/>
  <c r="DH4" i="23"/>
  <c r="DG4" i="23"/>
  <c r="DF4" i="23"/>
  <c r="DE4" i="23"/>
  <c r="DD4" i="23"/>
  <c r="AM4" i="23" s="1"/>
  <c r="DC4" i="23"/>
  <c r="DB4" i="23"/>
  <c r="DA4" i="23"/>
  <c r="CZ4" i="23"/>
  <c r="CY4" i="23"/>
  <c r="CX4" i="23"/>
  <c r="CW4" i="23"/>
  <c r="CV4" i="23"/>
  <c r="CU4" i="23"/>
  <c r="CT4" i="23"/>
  <c r="CS4" i="23"/>
  <c r="CR4" i="23"/>
  <c r="CQ4" i="23"/>
  <c r="CP4" i="23"/>
  <c r="CO4" i="23"/>
  <c r="CN4" i="23"/>
  <c r="CM4" i="23"/>
  <c r="CL4" i="23"/>
  <c r="CK4" i="23"/>
  <c r="CJ4" i="23"/>
  <c r="CI4" i="23"/>
  <c r="CH4" i="23"/>
  <c r="CG4" i="23"/>
  <c r="CF4" i="23"/>
  <c r="CE4" i="23"/>
  <c r="CD4" i="23"/>
  <c r="CC4" i="23"/>
  <c r="CB4" i="23"/>
  <c r="CA4" i="23"/>
  <c r="BZ4" i="23"/>
  <c r="BY4" i="23"/>
  <c r="BX4" i="23"/>
  <c r="BW4" i="23"/>
  <c r="BV4" i="23"/>
  <c r="BU4" i="23"/>
  <c r="BT4" i="23"/>
  <c r="BS4" i="23"/>
  <c r="BR4" i="23"/>
  <c r="BQ4" i="23"/>
  <c r="BP4" i="23"/>
  <c r="BO4" i="23"/>
  <c r="BN4" i="23"/>
  <c r="BM4" i="23"/>
  <c r="BL4" i="23"/>
  <c r="BK4" i="23"/>
  <c r="BJ4" i="23"/>
  <c r="BI4" i="23"/>
  <c r="BH4" i="23"/>
  <c r="BG4" i="23"/>
  <c r="BF4" i="23"/>
  <c r="BE4" i="23"/>
  <c r="BD4" i="23"/>
  <c r="BC4" i="23"/>
  <c r="BB4" i="23"/>
  <c r="BA4" i="23"/>
  <c r="AZ4" i="23"/>
  <c r="AY4" i="23"/>
  <c r="AN4" i="23"/>
  <c r="V4" i="23"/>
  <c r="U4" i="23"/>
  <c r="T4" i="23"/>
  <c r="S4" i="23"/>
  <c r="N4" i="23"/>
  <c r="L4" i="23"/>
  <c r="K4" i="23"/>
  <c r="J4" i="23"/>
  <c r="D4" i="23"/>
  <c r="DV3" i="23"/>
  <c r="DU3" i="23"/>
  <c r="DT3" i="23"/>
  <c r="DS3" i="23"/>
  <c r="AM3" i="23" s="1"/>
  <c r="DR3" i="23"/>
  <c r="DQ3" i="23"/>
  <c r="DP3" i="23"/>
  <c r="DO3" i="23"/>
  <c r="DN3" i="23"/>
  <c r="DM3" i="23"/>
  <c r="DL3" i="23"/>
  <c r="DK3" i="23"/>
  <c r="DJ3" i="23"/>
  <c r="DI3" i="23"/>
  <c r="DH3" i="23"/>
  <c r="DG3" i="23"/>
  <c r="DF3" i="23"/>
  <c r="DE3" i="23"/>
  <c r="DD3" i="23"/>
  <c r="DC3" i="23"/>
  <c r="DB3" i="23"/>
  <c r="DA3" i="23"/>
  <c r="CZ3" i="23"/>
  <c r="CY3" i="23"/>
  <c r="CX3" i="23"/>
  <c r="CW3" i="23"/>
  <c r="CV3" i="23"/>
  <c r="CU3" i="23"/>
  <c r="CT3" i="23"/>
  <c r="CS3" i="23"/>
  <c r="CR3" i="23"/>
  <c r="CQ3" i="23"/>
  <c r="CP3" i="23"/>
  <c r="CO3" i="23"/>
  <c r="CN3" i="23"/>
  <c r="CM3" i="23"/>
  <c r="CL3" i="23"/>
  <c r="CK3" i="23"/>
  <c r="CJ3" i="23"/>
  <c r="CI3" i="23"/>
  <c r="CH3" i="23"/>
  <c r="CG3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T3" i="23"/>
  <c r="BS3" i="23"/>
  <c r="BR3" i="23"/>
  <c r="BQ3" i="23"/>
  <c r="BP3" i="23"/>
  <c r="BO3" i="23"/>
  <c r="BN3" i="23"/>
  <c r="BM3" i="23"/>
  <c r="BL3" i="23"/>
  <c r="BK3" i="23"/>
  <c r="BJ3" i="23"/>
  <c r="BI3" i="23"/>
  <c r="BH3" i="23"/>
  <c r="BG3" i="23"/>
  <c r="BF3" i="23"/>
  <c r="BE3" i="23"/>
  <c r="BD3" i="23"/>
  <c r="BC3" i="23"/>
  <c r="BB3" i="23"/>
  <c r="BA3" i="23"/>
  <c r="AZ3" i="23"/>
  <c r="AY3" i="23"/>
  <c r="AO3" i="23"/>
  <c r="AN3" i="23"/>
  <c r="V3" i="23"/>
  <c r="U3" i="23"/>
  <c r="T3" i="23"/>
  <c r="S3" i="23"/>
  <c r="N3" i="23"/>
  <c r="L3" i="23"/>
  <c r="K3" i="23"/>
  <c r="J3" i="23"/>
  <c r="D3" i="23"/>
  <c r="AA61" i="23"/>
  <c r="Z61" i="23"/>
  <c r="CI255" i="2"/>
  <c r="CE255" i="2"/>
  <c r="CX543" i="2"/>
  <c r="CT543" i="2"/>
  <c r="BE543" i="2"/>
  <c r="BA543" i="2"/>
  <c r="CX604" i="2"/>
  <c r="CT604" i="2"/>
  <c r="CI604" i="2"/>
  <c r="CE604" i="2"/>
  <c r="BT604" i="2"/>
  <c r="BP604" i="2"/>
  <c r="BE604" i="2"/>
  <c r="BA604" i="2"/>
  <c r="CI271" i="2"/>
  <c r="CE271" i="2"/>
  <c r="CI605" i="2"/>
  <c r="CE605" i="2"/>
  <c r="CI416" i="2"/>
  <c r="CE522" i="2"/>
  <c r="CE398" i="2"/>
  <c r="N605" i="2"/>
  <c r="CT257" i="2" l="1"/>
  <c r="BP416" i="2"/>
  <c r="BP408" i="2"/>
  <c r="BT416" i="2"/>
  <c r="BT408" i="2"/>
  <c r="CI566" i="2"/>
  <c r="CI522" i="2"/>
  <c r="CE467" i="2"/>
  <c r="CE416" i="2"/>
  <c r="CE257" i="2"/>
  <c r="CI257" i="2"/>
  <c r="CX257" i="2"/>
  <c r="CI381" i="2"/>
  <c r="CI398" i="2"/>
  <c r="AT584" i="2"/>
  <c r="AT40" i="2"/>
  <c r="AT26" i="2"/>
  <c r="AT351" i="2"/>
  <c r="AT381" i="2"/>
  <c r="AT543" i="2"/>
  <c r="AT397" i="2"/>
  <c r="AT567" i="2"/>
  <c r="AT398" i="2"/>
  <c r="AT587" i="2"/>
  <c r="AT592" i="2"/>
  <c r="AT566" i="2"/>
  <c r="AT583" i="2"/>
  <c r="AT586" i="2"/>
  <c r="AT569" i="2"/>
  <c r="AT556" i="2"/>
  <c r="AT538" i="2"/>
  <c r="CI312" i="2"/>
  <c r="CI326" i="2"/>
  <c r="CE275" i="2"/>
  <c r="CE311" i="2"/>
  <c r="BA534" i="2"/>
  <c r="BA538" i="2"/>
  <c r="AT512" i="2"/>
  <c r="CE312" i="2"/>
  <c r="CE326" i="2"/>
  <c r="CT534" i="2"/>
  <c r="CT538" i="2"/>
  <c r="AT408" i="2"/>
  <c r="CX534" i="2"/>
  <c r="CX538" i="2"/>
  <c r="BT312" i="2"/>
  <c r="BT326" i="2"/>
  <c r="CI275" i="2"/>
  <c r="CI311" i="2"/>
  <c r="BE534" i="2"/>
  <c r="BE538" i="2"/>
  <c r="CI467" i="2"/>
  <c r="BP312" i="2"/>
  <c r="BP326" i="2"/>
  <c r="AT467" i="2"/>
  <c r="AT522" i="2"/>
  <c r="AT509" i="2"/>
  <c r="AT547" i="2"/>
  <c r="AT275" i="2"/>
  <c r="AT259" i="2"/>
  <c r="AT172" i="2"/>
  <c r="AT532" i="2"/>
  <c r="AT534" i="2"/>
  <c r="AT407" i="2"/>
  <c r="AT401" i="2"/>
  <c r="AT461" i="2"/>
  <c r="AT412" i="2"/>
  <c r="AT271" i="2"/>
  <c r="AT312" i="2"/>
  <c r="AT326" i="2"/>
  <c r="AT311" i="2"/>
  <c r="BP137" i="2"/>
  <c r="CE233" i="2"/>
  <c r="CT460" i="2"/>
  <c r="CX460" i="2"/>
  <c r="AT416" i="2"/>
  <c r="BT137" i="2"/>
  <c r="BP421" i="2"/>
  <c r="BP460" i="2"/>
  <c r="CI233" i="2"/>
  <c r="BT421" i="2"/>
  <c r="BT460" i="2"/>
  <c r="AT421" i="2"/>
  <c r="AT460" i="2"/>
  <c r="AT257" i="2"/>
  <c r="AT173" i="2"/>
  <c r="AT62" i="2"/>
  <c r="AT162" i="2"/>
  <c r="AT69" i="2"/>
  <c r="AT99" i="2"/>
  <c r="AT137" i="2"/>
  <c r="AT233" i="2"/>
  <c r="AT255" i="2"/>
  <c r="AT52" i="2"/>
  <c r="AT133" i="2"/>
  <c r="AT225" i="2"/>
  <c r="AT116" i="2"/>
  <c r="AT54" i="2"/>
  <c r="CE381" i="2"/>
  <c r="CE566" i="2"/>
  <c r="Y63" i="23"/>
  <c r="Y115" i="23"/>
  <c r="Y138" i="23"/>
  <c r="Y235" i="23"/>
  <c r="Y172" i="23"/>
  <c r="Y189" i="23"/>
  <c r="Y254" i="23"/>
  <c r="Y333" i="23"/>
  <c r="Y142" i="23"/>
  <c r="Y9" i="23"/>
  <c r="Y64" i="23"/>
  <c r="Y200" i="23"/>
  <c r="Y56" i="23"/>
  <c r="Y42" i="23"/>
  <c r="Y230" i="23"/>
  <c r="Y157" i="23"/>
  <c r="Y272" i="23"/>
  <c r="Y135" i="23"/>
  <c r="Y269" i="23"/>
  <c r="Y220" i="23"/>
  <c r="Y165" i="23"/>
  <c r="Y267" i="23"/>
  <c r="Y35" i="23"/>
  <c r="Y117" i="23"/>
  <c r="Y187" i="23"/>
  <c r="Y208" i="23"/>
  <c r="Y130" i="23"/>
  <c r="Y66" i="23"/>
  <c r="Y68" i="23"/>
  <c r="Y81" i="23"/>
  <c r="Y241" i="23"/>
  <c r="Y278" i="23"/>
  <c r="CT522" i="2"/>
  <c r="BP522" i="2"/>
  <c r="BP586" i="2"/>
  <c r="BA586" i="2"/>
  <c r="AJ349" i="2"/>
  <c r="AK349" i="2"/>
  <c r="AK381" i="2"/>
  <c r="AJ604" i="2"/>
  <c r="AK604" i="2"/>
  <c r="AJ605" i="2"/>
  <c r="AK605" i="2"/>
  <c r="X349" i="2"/>
  <c r="Y349" i="2"/>
  <c r="Z349" i="2"/>
  <c r="AA349" i="2"/>
  <c r="AU349" i="2"/>
  <c r="AG326" i="2"/>
  <c r="AH349" i="2"/>
  <c r="AI349" i="2"/>
  <c r="AL349" i="2"/>
  <c r="AN349" i="2"/>
  <c r="AO349" i="2"/>
  <c r="AV349" i="2"/>
  <c r="AX349" i="2"/>
  <c r="X381" i="2"/>
  <c r="Z381" i="2"/>
  <c r="AG381" i="2"/>
  <c r="AI381" i="2"/>
  <c r="AN381" i="2"/>
  <c r="AO381" i="2"/>
  <c r="AP381" i="2"/>
  <c r="AV381" i="2"/>
  <c r="W604" i="2"/>
  <c r="X604" i="2"/>
  <c r="Y604" i="2"/>
  <c r="Z604" i="2"/>
  <c r="AA604" i="2"/>
  <c r="AU604" i="2"/>
  <c r="AH604" i="2"/>
  <c r="AI604" i="2"/>
  <c r="AL604" i="2"/>
  <c r="AN604" i="2"/>
  <c r="AO604" i="2"/>
  <c r="AV604" i="2"/>
  <c r="AX604" i="2"/>
  <c r="W605" i="2"/>
  <c r="X605" i="2"/>
  <c r="Y605" i="2"/>
  <c r="Z605" i="2"/>
  <c r="AA605" i="2"/>
  <c r="AU605" i="2"/>
  <c r="AH605" i="2"/>
  <c r="AI605" i="2"/>
  <c r="AL605" i="2"/>
  <c r="AN605" i="2"/>
  <c r="AO605" i="2"/>
  <c r="AV605" i="2"/>
  <c r="AX605" i="2"/>
  <c r="N349" i="2"/>
  <c r="N381" i="2"/>
  <c r="N604" i="2"/>
  <c r="L349" i="2"/>
  <c r="L381" i="2"/>
  <c r="L604" i="2"/>
  <c r="L605" i="2"/>
  <c r="D44" i="2"/>
  <c r="I44" i="2"/>
  <c r="J44" i="2"/>
  <c r="K44" i="2"/>
  <c r="M44" i="2"/>
  <c r="Q44" i="2"/>
  <c r="R44" i="2"/>
  <c r="S44" i="2"/>
  <c r="U44" i="2"/>
  <c r="V44" i="2"/>
  <c r="AJ44" i="2"/>
  <c r="AK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AM44" i="2" s="1"/>
  <c r="DT44" i="2"/>
  <c r="DU44" i="2"/>
  <c r="DV44" i="2"/>
  <c r="D59" i="2"/>
  <c r="I59" i="2"/>
  <c r="J59" i="2"/>
  <c r="K59" i="2"/>
  <c r="M59" i="2"/>
  <c r="Q59" i="2"/>
  <c r="R59" i="2"/>
  <c r="S59" i="2"/>
  <c r="U59" i="2"/>
  <c r="V59" i="2"/>
  <c r="AJ59" i="2"/>
  <c r="AK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AM59" i="2" s="1"/>
  <c r="DT59" i="2"/>
  <c r="DU59" i="2"/>
  <c r="DV59" i="2"/>
  <c r="D67" i="2"/>
  <c r="I67" i="2"/>
  <c r="J67" i="2"/>
  <c r="K67" i="2"/>
  <c r="M67" i="2"/>
  <c r="Q67" i="2"/>
  <c r="R67" i="2"/>
  <c r="S67" i="2"/>
  <c r="U67" i="2"/>
  <c r="V67" i="2"/>
  <c r="AH67" i="2"/>
  <c r="AI67" i="2"/>
  <c r="AJ67" i="2"/>
  <c r="AK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AM67" i="2" s="1"/>
  <c r="DT67" i="2"/>
  <c r="DU67" i="2"/>
  <c r="DV67" i="2"/>
  <c r="D102" i="2"/>
  <c r="I102" i="2"/>
  <c r="J102" i="2"/>
  <c r="K102" i="2"/>
  <c r="M102" i="2"/>
  <c r="Q102" i="2"/>
  <c r="R102" i="2"/>
  <c r="S102" i="2"/>
  <c r="U102" i="2"/>
  <c r="V102" i="2"/>
  <c r="AJ102" i="2"/>
  <c r="AK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AM102" i="2" s="1"/>
  <c r="DT102" i="2"/>
  <c r="DU102" i="2"/>
  <c r="DV102" i="2"/>
  <c r="D103" i="2"/>
  <c r="I103" i="2"/>
  <c r="J103" i="2"/>
  <c r="K103" i="2"/>
  <c r="M103" i="2"/>
  <c r="Q103" i="2"/>
  <c r="R103" i="2"/>
  <c r="S103" i="2"/>
  <c r="U103" i="2"/>
  <c r="V103" i="2"/>
  <c r="AJ103" i="2"/>
  <c r="AK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AM103" i="2" s="1"/>
  <c r="DT103" i="2"/>
  <c r="DU103" i="2"/>
  <c r="DV103" i="2"/>
  <c r="D111" i="2"/>
  <c r="I111" i="2"/>
  <c r="J111" i="2"/>
  <c r="K111" i="2"/>
  <c r="M111" i="2"/>
  <c r="Q111" i="2"/>
  <c r="R111" i="2"/>
  <c r="S111" i="2"/>
  <c r="U111" i="2"/>
  <c r="V111" i="2"/>
  <c r="AJ111" i="2"/>
  <c r="AK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AM111" i="2" s="1"/>
  <c r="DT111" i="2"/>
  <c r="DU111" i="2"/>
  <c r="DV111" i="2"/>
  <c r="D130" i="2"/>
  <c r="I130" i="2"/>
  <c r="J130" i="2"/>
  <c r="K130" i="2"/>
  <c r="M130" i="2"/>
  <c r="Q130" i="2"/>
  <c r="R130" i="2"/>
  <c r="S130" i="2"/>
  <c r="U130" i="2"/>
  <c r="V130" i="2"/>
  <c r="AJ130" i="2"/>
  <c r="AK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AM130" i="2" s="1"/>
  <c r="DT130" i="2"/>
  <c r="DU130" i="2"/>
  <c r="DV130" i="2"/>
  <c r="D132" i="2"/>
  <c r="I132" i="2"/>
  <c r="J132" i="2"/>
  <c r="K132" i="2"/>
  <c r="M132" i="2"/>
  <c r="Q132" i="2"/>
  <c r="R132" i="2"/>
  <c r="S132" i="2"/>
  <c r="U132" i="2"/>
  <c r="V132" i="2"/>
  <c r="AJ132" i="2"/>
  <c r="AK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AM132" i="2" s="1"/>
  <c r="DT132" i="2"/>
  <c r="DU132" i="2"/>
  <c r="DV132" i="2"/>
  <c r="D141" i="2"/>
  <c r="I141" i="2"/>
  <c r="J141" i="2"/>
  <c r="K141" i="2"/>
  <c r="M141" i="2"/>
  <c r="Q141" i="2"/>
  <c r="R141" i="2"/>
  <c r="S141" i="2"/>
  <c r="U141" i="2"/>
  <c r="V141" i="2"/>
  <c r="AJ141" i="2"/>
  <c r="AK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AM141" i="2" s="1"/>
  <c r="DT141" i="2"/>
  <c r="DU141" i="2"/>
  <c r="DV141" i="2"/>
  <c r="D144" i="2"/>
  <c r="I144" i="2"/>
  <c r="J144" i="2"/>
  <c r="K144" i="2"/>
  <c r="M144" i="2"/>
  <c r="Q144" i="2"/>
  <c r="R144" i="2"/>
  <c r="S144" i="2"/>
  <c r="U144" i="2"/>
  <c r="V144" i="2"/>
  <c r="AJ144" i="2"/>
  <c r="AK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AM144" i="2" s="1"/>
  <c r="DT144" i="2"/>
  <c r="DU144" i="2"/>
  <c r="DV144" i="2"/>
  <c r="D170" i="2"/>
  <c r="I170" i="2"/>
  <c r="J170" i="2"/>
  <c r="K170" i="2"/>
  <c r="M170" i="2"/>
  <c r="Q170" i="2"/>
  <c r="R170" i="2"/>
  <c r="S170" i="2"/>
  <c r="U170" i="2"/>
  <c r="V170" i="2"/>
  <c r="AJ170" i="2"/>
  <c r="AK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AM170" i="2" s="1"/>
  <c r="DT170" i="2"/>
  <c r="DU170" i="2"/>
  <c r="DV170" i="2"/>
  <c r="D230" i="2"/>
  <c r="I230" i="2"/>
  <c r="J230" i="2"/>
  <c r="K230" i="2"/>
  <c r="M230" i="2"/>
  <c r="Q230" i="2"/>
  <c r="R230" i="2"/>
  <c r="S230" i="2"/>
  <c r="U230" i="2"/>
  <c r="V230" i="2"/>
  <c r="AJ230" i="2"/>
  <c r="AK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AM230" i="2" s="1"/>
  <c r="DT230" i="2"/>
  <c r="DU230" i="2"/>
  <c r="DV230" i="2"/>
  <c r="D238" i="2"/>
  <c r="I238" i="2"/>
  <c r="J238" i="2"/>
  <c r="K238" i="2"/>
  <c r="M238" i="2"/>
  <c r="Q238" i="2"/>
  <c r="R238" i="2"/>
  <c r="S238" i="2"/>
  <c r="U238" i="2"/>
  <c r="V238" i="2"/>
  <c r="AJ238" i="2"/>
  <c r="AK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AM238" i="2" s="1"/>
  <c r="DT238" i="2"/>
  <c r="DU238" i="2"/>
  <c r="DV238" i="2"/>
  <c r="D249" i="2"/>
  <c r="I249" i="2"/>
  <c r="J249" i="2"/>
  <c r="K249" i="2"/>
  <c r="M249" i="2"/>
  <c r="Q249" i="2"/>
  <c r="R249" i="2"/>
  <c r="S249" i="2"/>
  <c r="U249" i="2"/>
  <c r="V249" i="2"/>
  <c r="AJ249" i="2"/>
  <c r="AK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AM249" i="2" s="1"/>
  <c r="DT249" i="2"/>
  <c r="DU249" i="2"/>
  <c r="DV249" i="2"/>
  <c r="D261" i="2"/>
  <c r="I261" i="2"/>
  <c r="J261" i="2"/>
  <c r="K261" i="2"/>
  <c r="M261" i="2"/>
  <c r="Q261" i="2"/>
  <c r="R261" i="2"/>
  <c r="S261" i="2"/>
  <c r="U261" i="2"/>
  <c r="V261" i="2"/>
  <c r="AJ261" i="2"/>
  <c r="AK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AM261" i="2" s="1"/>
  <c r="DT261" i="2"/>
  <c r="DU261" i="2"/>
  <c r="DV261" i="2"/>
  <c r="D296" i="2"/>
  <c r="I296" i="2"/>
  <c r="J296" i="2"/>
  <c r="K296" i="2"/>
  <c r="M296" i="2"/>
  <c r="Q296" i="2"/>
  <c r="R296" i="2"/>
  <c r="S296" i="2"/>
  <c r="U296" i="2"/>
  <c r="V296" i="2"/>
  <c r="AJ296" i="2"/>
  <c r="AK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AM296" i="2" s="1"/>
  <c r="DT296" i="2"/>
  <c r="DU296" i="2"/>
  <c r="DV296" i="2"/>
  <c r="D317" i="2"/>
  <c r="I317" i="2"/>
  <c r="J317" i="2"/>
  <c r="K317" i="2"/>
  <c r="M317" i="2"/>
  <c r="Q317" i="2"/>
  <c r="R317" i="2"/>
  <c r="S317" i="2"/>
  <c r="U317" i="2"/>
  <c r="V317" i="2"/>
  <c r="AJ317" i="2"/>
  <c r="AK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AM317" i="2" s="1"/>
  <c r="DT317" i="2"/>
  <c r="DU317" i="2"/>
  <c r="DV317" i="2"/>
  <c r="D336" i="2"/>
  <c r="I336" i="2"/>
  <c r="J336" i="2"/>
  <c r="K336" i="2"/>
  <c r="M336" i="2"/>
  <c r="Q336" i="2"/>
  <c r="R336" i="2"/>
  <c r="S336" i="2"/>
  <c r="U336" i="2"/>
  <c r="V336" i="2"/>
  <c r="AJ336" i="2"/>
  <c r="AK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AM336" i="2" s="1"/>
  <c r="DT336" i="2"/>
  <c r="DU336" i="2"/>
  <c r="DV336" i="2"/>
  <c r="D364" i="2"/>
  <c r="I364" i="2"/>
  <c r="J364" i="2"/>
  <c r="K364" i="2"/>
  <c r="M364" i="2"/>
  <c r="Q364" i="2"/>
  <c r="R364" i="2"/>
  <c r="S364" i="2"/>
  <c r="U364" i="2"/>
  <c r="V364" i="2"/>
  <c r="AJ364" i="2"/>
  <c r="AK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AM364" i="2" s="1"/>
  <c r="DT364" i="2"/>
  <c r="DU364" i="2"/>
  <c r="DV364" i="2"/>
  <c r="D383" i="2"/>
  <c r="I383" i="2"/>
  <c r="J383" i="2"/>
  <c r="K383" i="2"/>
  <c r="M383" i="2"/>
  <c r="Q383" i="2"/>
  <c r="R383" i="2"/>
  <c r="S383" i="2"/>
  <c r="U383" i="2"/>
  <c r="V383" i="2"/>
  <c r="AJ383" i="2"/>
  <c r="AK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Y383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AM383" i="2" s="1"/>
  <c r="DT383" i="2"/>
  <c r="DU383" i="2"/>
  <c r="DV383" i="2"/>
  <c r="D385" i="2"/>
  <c r="I385" i="2"/>
  <c r="J385" i="2"/>
  <c r="K385" i="2"/>
  <c r="M385" i="2"/>
  <c r="Q385" i="2"/>
  <c r="R385" i="2"/>
  <c r="S385" i="2"/>
  <c r="U385" i="2"/>
  <c r="V385" i="2"/>
  <c r="AJ385" i="2"/>
  <c r="AK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Y385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AM385" i="2" s="1"/>
  <c r="DT385" i="2"/>
  <c r="DU385" i="2"/>
  <c r="DV385" i="2"/>
  <c r="D387" i="2"/>
  <c r="I387" i="2"/>
  <c r="J387" i="2"/>
  <c r="K387" i="2"/>
  <c r="M387" i="2"/>
  <c r="Q387" i="2"/>
  <c r="R387" i="2"/>
  <c r="S387" i="2"/>
  <c r="U387" i="2"/>
  <c r="V387" i="2"/>
  <c r="AJ387" i="2"/>
  <c r="AK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AM387" i="2" s="1"/>
  <c r="DT387" i="2"/>
  <c r="DU387" i="2"/>
  <c r="DV387" i="2"/>
  <c r="D443" i="2"/>
  <c r="I443" i="2"/>
  <c r="J443" i="2"/>
  <c r="K443" i="2"/>
  <c r="M443" i="2"/>
  <c r="Q443" i="2"/>
  <c r="R443" i="2"/>
  <c r="S443" i="2"/>
  <c r="U443" i="2"/>
  <c r="V443" i="2"/>
  <c r="AJ443" i="2"/>
  <c r="AK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AM443" i="2" s="1"/>
  <c r="DT443" i="2"/>
  <c r="DU443" i="2"/>
  <c r="DV443" i="2"/>
  <c r="D450" i="2"/>
  <c r="I450" i="2"/>
  <c r="J450" i="2"/>
  <c r="K450" i="2"/>
  <c r="M450" i="2"/>
  <c r="Q450" i="2"/>
  <c r="R450" i="2"/>
  <c r="S450" i="2"/>
  <c r="U450" i="2"/>
  <c r="V450" i="2"/>
  <c r="AJ450" i="2"/>
  <c r="AK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AM450" i="2" s="1"/>
  <c r="DT450" i="2"/>
  <c r="DU450" i="2"/>
  <c r="DV450" i="2"/>
  <c r="D475" i="2"/>
  <c r="I475" i="2"/>
  <c r="J475" i="2"/>
  <c r="K475" i="2"/>
  <c r="M475" i="2"/>
  <c r="Q475" i="2"/>
  <c r="R475" i="2"/>
  <c r="S475" i="2"/>
  <c r="U475" i="2"/>
  <c r="V475" i="2"/>
  <c r="AJ475" i="2"/>
  <c r="AK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AM475" i="2" s="1"/>
  <c r="DT475" i="2"/>
  <c r="DU475" i="2"/>
  <c r="DV475" i="2"/>
  <c r="D484" i="2"/>
  <c r="I484" i="2"/>
  <c r="J484" i="2"/>
  <c r="K484" i="2"/>
  <c r="M484" i="2"/>
  <c r="Q484" i="2"/>
  <c r="R484" i="2"/>
  <c r="S484" i="2"/>
  <c r="U484" i="2"/>
  <c r="V484" i="2"/>
  <c r="AJ484" i="2"/>
  <c r="AK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Y484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AM484" i="2" s="1"/>
  <c r="DT484" i="2"/>
  <c r="DU484" i="2"/>
  <c r="DV484" i="2"/>
  <c r="D511" i="2"/>
  <c r="I511" i="2"/>
  <c r="J511" i="2"/>
  <c r="K511" i="2"/>
  <c r="M511" i="2"/>
  <c r="Q511" i="2"/>
  <c r="R511" i="2"/>
  <c r="S511" i="2"/>
  <c r="U511" i="2"/>
  <c r="V511" i="2"/>
  <c r="AJ511" i="2"/>
  <c r="AK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CY511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AM511" i="2" s="1"/>
  <c r="DT511" i="2"/>
  <c r="DU511" i="2"/>
  <c r="DV511" i="2"/>
  <c r="D536" i="2"/>
  <c r="I536" i="2"/>
  <c r="J536" i="2"/>
  <c r="K536" i="2"/>
  <c r="M536" i="2"/>
  <c r="Q536" i="2"/>
  <c r="R536" i="2"/>
  <c r="S536" i="2"/>
  <c r="U536" i="2"/>
  <c r="V536" i="2"/>
  <c r="AJ536" i="2"/>
  <c r="AK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CY536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AM536" i="2" s="1"/>
  <c r="DT536" i="2"/>
  <c r="DU536" i="2"/>
  <c r="DV536" i="2"/>
  <c r="D578" i="2"/>
  <c r="I578" i="2"/>
  <c r="J578" i="2"/>
  <c r="K578" i="2"/>
  <c r="M578" i="2"/>
  <c r="Q578" i="2"/>
  <c r="R578" i="2"/>
  <c r="S578" i="2"/>
  <c r="U578" i="2"/>
  <c r="V578" i="2"/>
  <c r="AH578" i="2"/>
  <c r="AI578" i="2"/>
  <c r="AJ578" i="2"/>
  <c r="AK578" i="2"/>
  <c r="AL578" i="2"/>
  <c r="AN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CD578" i="2"/>
  <c r="CE578" i="2"/>
  <c r="CF578" i="2"/>
  <c r="CG578" i="2"/>
  <c r="CH578" i="2"/>
  <c r="CI578" i="2"/>
  <c r="CJ578" i="2"/>
  <c r="CK578" i="2"/>
  <c r="CL578" i="2"/>
  <c r="CM578" i="2"/>
  <c r="CN578" i="2"/>
  <c r="CO578" i="2"/>
  <c r="CP578" i="2"/>
  <c r="CQ578" i="2"/>
  <c r="CR578" i="2"/>
  <c r="CS578" i="2"/>
  <c r="CT578" i="2"/>
  <c r="CU578" i="2"/>
  <c r="CV578" i="2"/>
  <c r="CW578" i="2"/>
  <c r="CX578" i="2"/>
  <c r="CY578" i="2"/>
  <c r="CZ578" i="2"/>
  <c r="DA578" i="2"/>
  <c r="DB578" i="2"/>
  <c r="DC578" i="2"/>
  <c r="DD578" i="2"/>
  <c r="DE578" i="2"/>
  <c r="DF578" i="2"/>
  <c r="DG578" i="2"/>
  <c r="DH578" i="2"/>
  <c r="DI578" i="2"/>
  <c r="DJ578" i="2"/>
  <c r="DK578" i="2"/>
  <c r="DL578" i="2"/>
  <c r="DM578" i="2"/>
  <c r="DN578" i="2"/>
  <c r="DO578" i="2"/>
  <c r="DP578" i="2"/>
  <c r="DQ578" i="2"/>
  <c r="DR578" i="2"/>
  <c r="DS578" i="2"/>
  <c r="AM578" i="2" s="1"/>
  <c r="DT578" i="2"/>
  <c r="DU578" i="2"/>
  <c r="DV578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AM35" i="2" s="1"/>
  <c r="DT35" i="2"/>
  <c r="DU35" i="2"/>
  <c r="DV35" i="2"/>
  <c r="AY35" i="2"/>
  <c r="AJ35" i="2"/>
  <c r="AK35" i="2"/>
  <c r="J35" i="2"/>
  <c r="K35" i="2"/>
  <c r="M35" i="2"/>
  <c r="Q35" i="2"/>
  <c r="R35" i="2"/>
  <c r="S35" i="2"/>
  <c r="U35" i="2"/>
  <c r="V35" i="2"/>
  <c r="I35" i="2"/>
  <c r="D35" i="2"/>
  <c r="AN338" i="23"/>
  <c r="AO338" i="23"/>
  <c r="AA284" i="23"/>
  <c r="Z55" i="23"/>
  <c r="AO62" i="23"/>
  <c r="AP349" i="2" l="1"/>
  <c r="W349" i="2"/>
  <c r="W381" i="2"/>
  <c r="Y381" i="2"/>
  <c r="AU381" i="2"/>
  <c r="AJ381" i="2"/>
  <c r="AA381" i="2"/>
  <c r="AH381" i="2"/>
  <c r="AL381" i="2"/>
  <c r="AX381" i="2"/>
  <c r="BT512" i="2"/>
  <c r="BT522" i="2"/>
  <c r="CX512" i="2"/>
  <c r="CX522" i="2"/>
  <c r="X326" i="2"/>
  <c r="AB349" i="2"/>
  <c r="CT512" i="2"/>
  <c r="BA592" i="2"/>
  <c r="AQ381" i="2"/>
  <c r="BP592" i="2"/>
  <c r="P349" i="2"/>
  <c r="P605" i="2"/>
  <c r="AG605" i="2"/>
  <c r="AP604" i="2"/>
  <c r="AP605" i="2"/>
  <c r="P604" i="2"/>
  <c r="AG604" i="2"/>
  <c r="BP512" i="2"/>
  <c r="AO67" i="2"/>
  <c r="AO578" i="2"/>
  <c r="Z59" i="2"/>
  <c r="AA364" i="2"/>
  <c r="O605" i="2"/>
  <c r="Q604" i="2"/>
  <c r="O349" i="2"/>
  <c r="O604" i="2"/>
  <c r="Q381" i="2"/>
  <c r="Q605" i="2"/>
  <c r="Q349" i="2"/>
  <c r="CT69" i="2"/>
  <c r="CI69" i="2"/>
  <c r="CX172" i="2"/>
  <c r="CX566" i="2"/>
  <c r="CX401" i="2"/>
  <c r="CI401" i="2"/>
  <c r="AJ421" i="2"/>
  <c r="AK421" i="2"/>
  <c r="CX461" i="2"/>
  <c r="AG421" i="2"/>
  <c r="D31" i="2"/>
  <c r="I31" i="2"/>
  <c r="J31" i="2"/>
  <c r="K31" i="2"/>
  <c r="M31" i="2"/>
  <c r="Q31" i="2"/>
  <c r="R31" i="2"/>
  <c r="S31" i="2"/>
  <c r="U31" i="2"/>
  <c r="V31" i="2"/>
  <c r="AJ31" i="2"/>
  <c r="AK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AM31" i="2" s="1"/>
  <c r="DT31" i="2"/>
  <c r="DU31" i="2"/>
  <c r="DV31" i="2"/>
  <c r="D38" i="2"/>
  <c r="I38" i="2"/>
  <c r="J38" i="2"/>
  <c r="K38" i="2"/>
  <c r="M38" i="2"/>
  <c r="Q38" i="2"/>
  <c r="R38" i="2"/>
  <c r="S38" i="2"/>
  <c r="U38" i="2"/>
  <c r="V38" i="2"/>
  <c r="AJ38" i="2"/>
  <c r="AK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AM38" i="2" s="1"/>
  <c r="DT38" i="2"/>
  <c r="DU38" i="2"/>
  <c r="DV38" i="2"/>
  <c r="D47" i="2"/>
  <c r="I47" i="2"/>
  <c r="J47" i="2"/>
  <c r="K47" i="2"/>
  <c r="M47" i="2"/>
  <c r="Q47" i="2"/>
  <c r="R47" i="2"/>
  <c r="S47" i="2"/>
  <c r="U47" i="2"/>
  <c r="V47" i="2"/>
  <c r="AJ47" i="2"/>
  <c r="AK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AM47" i="2" s="1"/>
  <c r="DT47" i="2"/>
  <c r="DU47" i="2"/>
  <c r="DV47" i="2"/>
  <c r="D74" i="2"/>
  <c r="I74" i="2"/>
  <c r="J74" i="2"/>
  <c r="K74" i="2"/>
  <c r="M74" i="2"/>
  <c r="Q74" i="2"/>
  <c r="R74" i="2"/>
  <c r="S74" i="2"/>
  <c r="U74" i="2"/>
  <c r="V74" i="2"/>
  <c r="AJ74" i="2"/>
  <c r="AK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AM74" i="2" s="1"/>
  <c r="DT74" i="2"/>
  <c r="DU74" i="2"/>
  <c r="DV74" i="2"/>
  <c r="D79" i="2"/>
  <c r="I79" i="2"/>
  <c r="J79" i="2"/>
  <c r="K79" i="2"/>
  <c r="M79" i="2"/>
  <c r="Q79" i="2"/>
  <c r="R79" i="2"/>
  <c r="S79" i="2"/>
  <c r="U79" i="2"/>
  <c r="V79" i="2"/>
  <c r="AH79" i="2"/>
  <c r="AI79" i="2"/>
  <c r="AJ79" i="2"/>
  <c r="AK79" i="2"/>
  <c r="AL79" i="2"/>
  <c r="AN79" i="2"/>
  <c r="AO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AM79" i="2" s="1"/>
  <c r="DT79" i="2"/>
  <c r="DU79" i="2"/>
  <c r="DV79" i="2"/>
  <c r="D80" i="2"/>
  <c r="I80" i="2"/>
  <c r="J80" i="2"/>
  <c r="K80" i="2"/>
  <c r="M80" i="2"/>
  <c r="Q80" i="2"/>
  <c r="R80" i="2"/>
  <c r="S80" i="2"/>
  <c r="U80" i="2"/>
  <c r="V80" i="2"/>
  <c r="AJ80" i="2"/>
  <c r="AK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AM80" i="2" s="1"/>
  <c r="DT80" i="2"/>
  <c r="DU80" i="2"/>
  <c r="DV80" i="2"/>
  <c r="D83" i="2"/>
  <c r="I83" i="2"/>
  <c r="J83" i="2"/>
  <c r="K83" i="2"/>
  <c r="M83" i="2"/>
  <c r="Q83" i="2"/>
  <c r="R83" i="2"/>
  <c r="S83" i="2"/>
  <c r="U83" i="2"/>
  <c r="V83" i="2"/>
  <c r="AJ83" i="2"/>
  <c r="AK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AM83" i="2" s="1"/>
  <c r="DT83" i="2"/>
  <c r="DU83" i="2"/>
  <c r="DV83" i="2"/>
  <c r="D115" i="2"/>
  <c r="I115" i="2"/>
  <c r="J115" i="2"/>
  <c r="K115" i="2"/>
  <c r="M115" i="2"/>
  <c r="Q115" i="2"/>
  <c r="R115" i="2"/>
  <c r="S115" i="2"/>
  <c r="U115" i="2"/>
  <c r="V115" i="2"/>
  <c r="AJ115" i="2"/>
  <c r="AK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AM115" i="2" s="1"/>
  <c r="DT115" i="2"/>
  <c r="DU115" i="2"/>
  <c r="DV115" i="2"/>
  <c r="D120" i="2"/>
  <c r="I120" i="2"/>
  <c r="J120" i="2"/>
  <c r="K120" i="2"/>
  <c r="M120" i="2"/>
  <c r="Q120" i="2"/>
  <c r="R120" i="2"/>
  <c r="S120" i="2"/>
  <c r="U120" i="2"/>
  <c r="V120" i="2"/>
  <c r="AJ120" i="2"/>
  <c r="AK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AM120" i="2" s="1"/>
  <c r="DT120" i="2"/>
  <c r="DU120" i="2"/>
  <c r="DV120" i="2"/>
  <c r="D122" i="2"/>
  <c r="I122" i="2"/>
  <c r="J122" i="2"/>
  <c r="K122" i="2"/>
  <c r="M122" i="2"/>
  <c r="Q122" i="2"/>
  <c r="R122" i="2"/>
  <c r="S122" i="2"/>
  <c r="U122" i="2"/>
  <c r="V122" i="2"/>
  <c r="AJ122" i="2"/>
  <c r="AK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AM122" i="2" s="1"/>
  <c r="DT122" i="2"/>
  <c r="DU122" i="2"/>
  <c r="DV122" i="2"/>
  <c r="D148" i="2"/>
  <c r="I148" i="2"/>
  <c r="J148" i="2"/>
  <c r="K148" i="2"/>
  <c r="M148" i="2"/>
  <c r="Q148" i="2"/>
  <c r="R148" i="2"/>
  <c r="S148" i="2"/>
  <c r="U148" i="2"/>
  <c r="V148" i="2"/>
  <c r="AJ148" i="2"/>
  <c r="AK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AM148" i="2" s="1"/>
  <c r="DT148" i="2"/>
  <c r="DU148" i="2"/>
  <c r="DV148" i="2"/>
  <c r="D156" i="2"/>
  <c r="I156" i="2"/>
  <c r="J156" i="2"/>
  <c r="K156" i="2"/>
  <c r="M156" i="2"/>
  <c r="Q156" i="2"/>
  <c r="R156" i="2"/>
  <c r="S156" i="2"/>
  <c r="U156" i="2"/>
  <c r="V156" i="2"/>
  <c r="AJ156" i="2"/>
  <c r="AK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AM156" i="2" s="1"/>
  <c r="DT156" i="2"/>
  <c r="DU156" i="2"/>
  <c r="DV156" i="2"/>
  <c r="D158" i="2"/>
  <c r="I158" i="2"/>
  <c r="J158" i="2"/>
  <c r="K158" i="2"/>
  <c r="M158" i="2"/>
  <c r="Q158" i="2"/>
  <c r="R158" i="2"/>
  <c r="S158" i="2"/>
  <c r="U158" i="2"/>
  <c r="V158" i="2"/>
  <c r="AJ158" i="2"/>
  <c r="AK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AM158" i="2" s="1"/>
  <c r="DT158" i="2"/>
  <c r="DU158" i="2"/>
  <c r="DV158" i="2"/>
  <c r="D192" i="2"/>
  <c r="I192" i="2"/>
  <c r="J192" i="2"/>
  <c r="K192" i="2"/>
  <c r="M192" i="2"/>
  <c r="Q192" i="2"/>
  <c r="R192" i="2"/>
  <c r="S192" i="2"/>
  <c r="U192" i="2"/>
  <c r="V192" i="2"/>
  <c r="AJ192" i="2"/>
  <c r="AK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AM192" i="2" s="1"/>
  <c r="DT192" i="2"/>
  <c r="DU192" i="2"/>
  <c r="DV192" i="2"/>
  <c r="D196" i="2"/>
  <c r="I196" i="2"/>
  <c r="J196" i="2"/>
  <c r="K196" i="2"/>
  <c r="M196" i="2"/>
  <c r="Q196" i="2"/>
  <c r="R196" i="2"/>
  <c r="S196" i="2"/>
  <c r="U196" i="2"/>
  <c r="V196" i="2"/>
  <c r="AJ196" i="2"/>
  <c r="AK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AM196" i="2" s="1"/>
  <c r="DT196" i="2"/>
  <c r="DU196" i="2"/>
  <c r="DV196" i="2"/>
  <c r="D224" i="2"/>
  <c r="I224" i="2"/>
  <c r="J224" i="2"/>
  <c r="K224" i="2"/>
  <c r="M224" i="2"/>
  <c r="Q224" i="2"/>
  <c r="R224" i="2"/>
  <c r="S224" i="2"/>
  <c r="U224" i="2"/>
  <c r="V224" i="2"/>
  <c r="AJ224" i="2"/>
  <c r="AK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AM224" i="2" s="1"/>
  <c r="DT224" i="2"/>
  <c r="DU224" i="2"/>
  <c r="DV224" i="2"/>
  <c r="D248" i="2"/>
  <c r="I248" i="2"/>
  <c r="J248" i="2"/>
  <c r="K248" i="2"/>
  <c r="M248" i="2"/>
  <c r="Q248" i="2"/>
  <c r="R248" i="2"/>
  <c r="S248" i="2"/>
  <c r="U248" i="2"/>
  <c r="V248" i="2"/>
  <c r="AJ248" i="2"/>
  <c r="AK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AM248" i="2" s="1"/>
  <c r="DT248" i="2"/>
  <c r="DU248" i="2"/>
  <c r="DV248" i="2"/>
  <c r="D273" i="2"/>
  <c r="I273" i="2"/>
  <c r="J273" i="2"/>
  <c r="K273" i="2"/>
  <c r="M273" i="2"/>
  <c r="Q273" i="2"/>
  <c r="R273" i="2"/>
  <c r="S273" i="2"/>
  <c r="U273" i="2"/>
  <c r="V273" i="2"/>
  <c r="AJ273" i="2"/>
  <c r="AK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AM273" i="2" s="1"/>
  <c r="DT273" i="2"/>
  <c r="DU273" i="2"/>
  <c r="DV273" i="2"/>
  <c r="D282" i="2"/>
  <c r="I282" i="2"/>
  <c r="J282" i="2"/>
  <c r="K282" i="2"/>
  <c r="M282" i="2"/>
  <c r="Q282" i="2"/>
  <c r="R282" i="2"/>
  <c r="S282" i="2"/>
  <c r="U282" i="2"/>
  <c r="V282" i="2"/>
  <c r="AJ282" i="2"/>
  <c r="AK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AM282" i="2" s="1"/>
  <c r="DT282" i="2"/>
  <c r="DU282" i="2"/>
  <c r="DV282" i="2"/>
  <c r="D298" i="2"/>
  <c r="I298" i="2"/>
  <c r="J298" i="2"/>
  <c r="K298" i="2"/>
  <c r="M298" i="2"/>
  <c r="Q298" i="2"/>
  <c r="R298" i="2"/>
  <c r="S298" i="2"/>
  <c r="U298" i="2"/>
  <c r="V298" i="2"/>
  <c r="AJ298" i="2"/>
  <c r="AK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AM298" i="2" s="1"/>
  <c r="DT298" i="2"/>
  <c r="DU298" i="2"/>
  <c r="DV298" i="2"/>
  <c r="D337" i="2"/>
  <c r="I337" i="2"/>
  <c r="J337" i="2"/>
  <c r="K337" i="2"/>
  <c r="M337" i="2"/>
  <c r="Q337" i="2"/>
  <c r="R337" i="2"/>
  <c r="S337" i="2"/>
  <c r="U337" i="2"/>
  <c r="V337" i="2"/>
  <c r="AJ337" i="2"/>
  <c r="AK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AM337" i="2" s="1"/>
  <c r="DT337" i="2"/>
  <c r="DU337" i="2"/>
  <c r="DV337" i="2"/>
  <c r="D350" i="2"/>
  <c r="I350" i="2"/>
  <c r="J350" i="2"/>
  <c r="K350" i="2"/>
  <c r="M350" i="2"/>
  <c r="Q350" i="2"/>
  <c r="R350" i="2"/>
  <c r="S350" i="2"/>
  <c r="U350" i="2"/>
  <c r="V350" i="2"/>
  <c r="AJ350" i="2"/>
  <c r="AK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AM350" i="2" s="1"/>
  <c r="DT350" i="2"/>
  <c r="DU350" i="2"/>
  <c r="DV350" i="2"/>
  <c r="D352" i="2"/>
  <c r="I352" i="2"/>
  <c r="J352" i="2"/>
  <c r="K352" i="2"/>
  <c r="M352" i="2"/>
  <c r="Q352" i="2"/>
  <c r="R352" i="2"/>
  <c r="S352" i="2"/>
  <c r="U352" i="2"/>
  <c r="V352" i="2"/>
  <c r="AJ352" i="2"/>
  <c r="AK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AM352" i="2" s="1"/>
  <c r="DT352" i="2"/>
  <c r="DU352" i="2"/>
  <c r="DV352" i="2"/>
  <c r="D379" i="2"/>
  <c r="I379" i="2"/>
  <c r="J379" i="2"/>
  <c r="K379" i="2"/>
  <c r="M379" i="2"/>
  <c r="Q379" i="2"/>
  <c r="R379" i="2"/>
  <c r="S379" i="2"/>
  <c r="U379" i="2"/>
  <c r="V379" i="2"/>
  <c r="AJ379" i="2"/>
  <c r="AK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AM379" i="2" s="1"/>
  <c r="DT379" i="2"/>
  <c r="DU379" i="2"/>
  <c r="DV379" i="2"/>
  <c r="D399" i="2"/>
  <c r="I399" i="2"/>
  <c r="J399" i="2"/>
  <c r="K399" i="2"/>
  <c r="M399" i="2"/>
  <c r="Q399" i="2"/>
  <c r="R399" i="2"/>
  <c r="S399" i="2"/>
  <c r="U399" i="2"/>
  <c r="V399" i="2"/>
  <c r="AJ399" i="2"/>
  <c r="AK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AM399" i="2" s="1"/>
  <c r="DT399" i="2"/>
  <c r="DU399" i="2"/>
  <c r="DV399" i="2"/>
  <c r="D420" i="2"/>
  <c r="I420" i="2"/>
  <c r="J420" i="2"/>
  <c r="K420" i="2"/>
  <c r="M420" i="2"/>
  <c r="Q420" i="2"/>
  <c r="R420" i="2"/>
  <c r="S420" i="2"/>
  <c r="U420" i="2"/>
  <c r="V420" i="2"/>
  <c r="AJ420" i="2"/>
  <c r="AK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Y420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AM420" i="2" s="1"/>
  <c r="DT420" i="2"/>
  <c r="DU420" i="2"/>
  <c r="DV420" i="2"/>
  <c r="D435" i="2"/>
  <c r="I435" i="2"/>
  <c r="J435" i="2"/>
  <c r="K435" i="2"/>
  <c r="M435" i="2"/>
  <c r="Q435" i="2"/>
  <c r="R435" i="2"/>
  <c r="S435" i="2"/>
  <c r="U435" i="2"/>
  <c r="V435" i="2"/>
  <c r="AJ435" i="2"/>
  <c r="AK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AM435" i="2" s="1"/>
  <c r="DT435" i="2"/>
  <c r="DU435" i="2"/>
  <c r="DV435" i="2"/>
  <c r="D510" i="2"/>
  <c r="I510" i="2"/>
  <c r="J510" i="2"/>
  <c r="K510" i="2"/>
  <c r="M510" i="2"/>
  <c r="Q510" i="2"/>
  <c r="R510" i="2"/>
  <c r="S510" i="2"/>
  <c r="U510" i="2"/>
  <c r="V510" i="2"/>
  <c r="AJ510" i="2"/>
  <c r="AK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AM510" i="2" s="1"/>
  <c r="DT510" i="2"/>
  <c r="DU510" i="2"/>
  <c r="DV510" i="2"/>
  <c r="D563" i="2"/>
  <c r="I563" i="2"/>
  <c r="J563" i="2"/>
  <c r="K563" i="2"/>
  <c r="M563" i="2"/>
  <c r="Q563" i="2"/>
  <c r="R563" i="2"/>
  <c r="S563" i="2"/>
  <c r="U563" i="2"/>
  <c r="V563" i="2"/>
  <c r="AJ563" i="2"/>
  <c r="AK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CR563" i="2"/>
  <c r="CS563" i="2"/>
  <c r="CT563" i="2"/>
  <c r="CU563" i="2"/>
  <c r="CV563" i="2"/>
  <c r="CW563" i="2"/>
  <c r="CX563" i="2"/>
  <c r="CY563" i="2"/>
  <c r="CZ563" i="2"/>
  <c r="DA563" i="2"/>
  <c r="DB563" i="2"/>
  <c r="DC563" i="2"/>
  <c r="DD563" i="2"/>
  <c r="DE563" i="2"/>
  <c r="DF563" i="2"/>
  <c r="DG563" i="2"/>
  <c r="DH563" i="2"/>
  <c r="DI563" i="2"/>
  <c r="DJ563" i="2"/>
  <c r="DK563" i="2"/>
  <c r="DL563" i="2"/>
  <c r="DM563" i="2"/>
  <c r="DN563" i="2"/>
  <c r="DO563" i="2"/>
  <c r="DP563" i="2"/>
  <c r="DQ563" i="2"/>
  <c r="DR563" i="2"/>
  <c r="DS563" i="2"/>
  <c r="AM563" i="2" s="1"/>
  <c r="DT563" i="2"/>
  <c r="DU563" i="2"/>
  <c r="DV563" i="2"/>
  <c r="D574" i="2"/>
  <c r="I574" i="2"/>
  <c r="J574" i="2"/>
  <c r="K574" i="2"/>
  <c r="M574" i="2"/>
  <c r="Q574" i="2"/>
  <c r="R574" i="2"/>
  <c r="S574" i="2"/>
  <c r="U574" i="2"/>
  <c r="V574" i="2"/>
  <c r="AJ574" i="2"/>
  <c r="AK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CU574" i="2"/>
  <c r="CV574" i="2"/>
  <c r="CW574" i="2"/>
  <c r="CX574" i="2"/>
  <c r="CY574" i="2"/>
  <c r="CZ574" i="2"/>
  <c r="DA574" i="2"/>
  <c r="DB574" i="2"/>
  <c r="DC574" i="2"/>
  <c r="DD574" i="2"/>
  <c r="DE574" i="2"/>
  <c r="DF574" i="2"/>
  <c r="DG574" i="2"/>
  <c r="DH574" i="2"/>
  <c r="DI574" i="2"/>
  <c r="DJ574" i="2"/>
  <c r="DK574" i="2"/>
  <c r="DL574" i="2"/>
  <c r="DM574" i="2"/>
  <c r="DN574" i="2"/>
  <c r="DO574" i="2"/>
  <c r="DP574" i="2"/>
  <c r="DQ574" i="2"/>
  <c r="DR574" i="2"/>
  <c r="DS574" i="2"/>
  <c r="AM574" i="2" s="1"/>
  <c r="DT574" i="2"/>
  <c r="DU574" i="2"/>
  <c r="DV574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AM7" i="2" s="1"/>
  <c r="DT7" i="2"/>
  <c r="DU7" i="2"/>
  <c r="DV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AY7" i="2"/>
  <c r="AJ7" i="2"/>
  <c r="AK7" i="2"/>
  <c r="J7" i="2"/>
  <c r="K7" i="2"/>
  <c r="M7" i="2"/>
  <c r="Q7" i="2"/>
  <c r="R7" i="2"/>
  <c r="S7" i="2"/>
  <c r="U7" i="2"/>
  <c r="V7" i="2"/>
  <c r="I7" i="2"/>
  <c r="D7" i="2"/>
  <c r="AV115" i="2"/>
  <c r="AQ349" i="2" l="1"/>
  <c r="AD349" i="2"/>
  <c r="CT509" i="2"/>
  <c r="CT461" i="2"/>
  <c r="CE401" i="2"/>
  <c r="CT407" i="2"/>
  <c r="CT401" i="2"/>
  <c r="CX62" i="2"/>
  <c r="CX69" i="2"/>
  <c r="CT421" i="2"/>
  <c r="CT566" i="2"/>
  <c r="CE40" i="2"/>
  <c r="CE69" i="2"/>
  <c r="AC349" i="2"/>
  <c r="AJ416" i="2"/>
  <c r="O381" i="2"/>
  <c r="AK416" i="2"/>
  <c r="P381" i="2"/>
  <c r="CX547" i="2"/>
  <c r="CX421" i="2"/>
  <c r="CX408" i="2"/>
  <c r="CX407" i="2"/>
  <c r="CT173" i="2"/>
  <c r="CT172" i="2"/>
  <c r="CX467" i="2"/>
  <c r="CX509" i="2"/>
  <c r="CI62" i="2"/>
  <c r="CI40" i="2"/>
  <c r="CI137" i="2"/>
  <c r="CX137" i="2"/>
  <c r="CX173" i="2"/>
  <c r="AD381" i="2"/>
  <c r="AB381" i="2"/>
  <c r="AS349" i="2"/>
  <c r="CT547" i="2"/>
  <c r="AS604" i="2"/>
  <c r="AD604" i="2"/>
  <c r="CE62" i="2"/>
  <c r="CT137" i="2"/>
  <c r="CT467" i="2"/>
  <c r="AW381" i="2"/>
  <c r="CE137" i="2"/>
  <c r="AB605" i="2"/>
  <c r="AC381" i="2"/>
  <c r="AW349" i="2"/>
  <c r="AW604" i="2"/>
  <c r="AQ604" i="2"/>
  <c r="AS605" i="2"/>
  <c r="AD605" i="2"/>
  <c r="CT62" i="2"/>
  <c r="AW605" i="2"/>
  <c r="AQ605" i="2"/>
  <c r="AB604" i="2"/>
  <c r="CT408" i="2"/>
  <c r="AL156" i="23"/>
  <c r="AL170" i="2"/>
  <c r="AN156" i="23"/>
  <c r="AN170" i="2"/>
  <c r="AO156" i="23"/>
  <c r="AO170" i="2"/>
  <c r="AN62" i="23"/>
  <c r="AN67" i="2"/>
  <c r="AL62" i="23"/>
  <c r="AL67" i="2"/>
  <c r="Y83" i="2"/>
  <c r="AA38" i="2"/>
  <c r="Z7" i="2"/>
  <c r="Z47" i="2"/>
  <c r="Z122" i="2"/>
  <c r="AX510" i="2"/>
  <c r="AV510" i="2"/>
  <c r="AO510" i="2"/>
  <c r="AN510" i="2"/>
  <c r="AL510" i="2"/>
  <c r="AI510" i="2"/>
  <c r="AH510" i="2"/>
  <c r="AA510" i="2"/>
  <c r="Z510" i="2"/>
  <c r="Y510" i="2"/>
  <c r="X510" i="2"/>
  <c r="W510" i="2"/>
  <c r="N510" i="2"/>
  <c r="AX379" i="2"/>
  <c r="AV379" i="2"/>
  <c r="AO379" i="2"/>
  <c r="AN379" i="2"/>
  <c r="AL379" i="2"/>
  <c r="AI379" i="2"/>
  <c r="AH379" i="2"/>
  <c r="AA379" i="2"/>
  <c r="Z379" i="2"/>
  <c r="Y379" i="2"/>
  <c r="X379" i="2"/>
  <c r="W379" i="2"/>
  <c r="N379" i="2"/>
  <c r="AX248" i="2"/>
  <c r="AV248" i="2"/>
  <c r="AO248" i="2"/>
  <c r="AN248" i="2"/>
  <c r="AL248" i="2"/>
  <c r="AI248" i="2"/>
  <c r="AH248" i="2"/>
  <c r="AA248" i="2"/>
  <c r="Z248" i="2"/>
  <c r="Y248" i="2"/>
  <c r="X248" i="2"/>
  <c r="W248" i="2"/>
  <c r="N248" i="2"/>
  <c r="AX399" i="2"/>
  <c r="AV399" i="2"/>
  <c r="AO399" i="2"/>
  <c r="AN399" i="2"/>
  <c r="AL399" i="2"/>
  <c r="AI399" i="2"/>
  <c r="AH399" i="2"/>
  <c r="AA399" i="2"/>
  <c r="Z399" i="2"/>
  <c r="Y399" i="2"/>
  <c r="X399" i="2"/>
  <c r="W399" i="2"/>
  <c r="N399" i="2"/>
  <c r="AX574" i="2"/>
  <c r="AV574" i="2"/>
  <c r="AO574" i="2"/>
  <c r="AL574" i="2"/>
  <c r="AI574" i="2"/>
  <c r="AH574" i="2"/>
  <c r="AA574" i="2"/>
  <c r="Z574" i="2"/>
  <c r="Y574" i="2"/>
  <c r="X574" i="2"/>
  <c r="W574" i="2"/>
  <c r="N574" i="2"/>
  <c r="AX352" i="2"/>
  <c r="AV352" i="2"/>
  <c r="AO352" i="2"/>
  <c r="AN352" i="2"/>
  <c r="AL352" i="2"/>
  <c r="AI352" i="2"/>
  <c r="AH352" i="2"/>
  <c r="AA352" i="2"/>
  <c r="Z352" i="2"/>
  <c r="Y352" i="2"/>
  <c r="X352" i="2"/>
  <c r="W352" i="2"/>
  <c r="N352" i="2"/>
  <c r="AX563" i="2"/>
  <c r="AV563" i="2"/>
  <c r="AO563" i="2"/>
  <c r="AN563" i="2"/>
  <c r="AL563" i="2"/>
  <c r="AI563" i="2"/>
  <c r="AH563" i="2"/>
  <c r="AA563" i="2"/>
  <c r="Z563" i="2"/>
  <c r="Y563" i="2"/>
  <c r="X563" i="2"/>
  <c r="W563" i="2"/>
  <c r="N563" i="2"/>
  <c r="AX435" i="2"/>
  <c r="AV435" i="2"/>
  <c r="AO435" i="2"/>
  <c r="AN435" i="2"/>
  <c r="AL435" i="2"/>
  <c r="AI435" i="2"/>
  <c r="AH435" i="2"/>
  <c r="AA435" i="2"/>
  <c r="Z435" i="2"/>
  <c r="Y435" i="2"/>
  <c r="X435" i="2"/>
  <c r="W435" i="2"/>
  <c r="N435" i="2"/>
  <c r="AX158" i="2"/>
  <c r="AV158" i="2"/>
  <c r="AO158" i="2"/>
  <c r="AL158" i="2"/>
  <c r="AI158" i="2"/>
  <c r="AH158" i="2"/>
  <c r="AA158" i="2"/>
  <c r="Z158" i="2"/>
  <c r="Y158" i="2"/>
  <c r="X158" i="2"/>
  <c r="N158" i="2"/>
  <c r="AX350" i="2"/>
  <c r="AV350" i="2"/>
  <c r="AO350" i="2"/>
  <c r="AN350" i="2"/>
  <c r="AL350" i="2"/>
  <c r="AI350" i="2"/>
  <c r="AH350" i="2"/>
  <c r="AA350" i="2"/>
  <c r="Z350" i="2"/>
  <c r="Y350" i="2"/>
  <c r="X350" i="2"/>
  <c r="W350" i="2"/>
  <c r="N350" i="2"/>
  <c r="AX282" i="2"/>
  <c r="AV282" i="2"/>
  <c r="AO282" i="2"/>
  <c r="AN282" i="2"/>
  <c r="AL282" i="2"/>
  <c r="AI282" i="2"/>
  <c r="AH282" i="2"/>
  <c r="AA282" i="2"/>
  <c r="Z282" i="2"/>
  <c r="Y282" i="2"/>
  <c r="X282" i="2"/>
  <c r="W282" i="2"/>
  <c r="N282" i="2"/>
  <c r="AV122" i="2"/>
  <c r="AO122" i="2"/>
  <c r="AN122" i="2"/>
  <c r="AL122" i="2"/>
  <c r="AI122" i="2"/>
  <c r="AH122" i="2"/>
  <c r="AA122" i="2"/>
  <c r="Y122" i="2"/>
  <c r="X122" i="2"/>
  <c r="W122" i="2"/>
  <c r="N122" i="2"/>
  <c r="AX273" i="2"/>
  <c r="AV273" i="2"/>
  <c r="AO273" i="2"/>
  <c r="AN273" i="2"/>
  <c r="AL273" i="2"/>
  <c r="AI273" i="2"/>
  <c r="AH273" i="2"/>
  <c r="AA273" i="2"/>
  <c r="Z273" i="2"/>
  <c r="Y273" i="2"/>
  <c r="X273" i="2"/>
  <c r="W273" i="2"/>
  <c r="N273" i="2"/>
  <c r="AX196" i="2"/>
  <c r="AV196" i="2"/>
  <c r="AO196" i="2"/>
  <c r="AN196" i="2"/>
  <c r="AL196" i="2"/>
  <c r="AI196" i="2"/>
  <c r="AH196" i="2"/>
  <c r="AA196" i="2"/>
  <c r="Z196" i="2"/>
  <c r="Y196" i="2"/>
  <c r="X196" i="2"/>
  <c r="W196" i="2"/>
  <c r="N196" i="2"/>
  <c r="AX420" i="2"/>
  <c r="AV420" i="2"/>
  <c r="AO420" i="2"/>
  <c r="AN420" i="2"/>
  <c r="AL420" i="2"/>
  <c r="AI420" i="2"/>
  <c r="AH420" i="2"/>
  <c r="AA420" i="2"/>
  <c r="Z420" i="2"/>
  <c r="Y420" i="2"/>
  <c r="X420" i="2"/>
  <c r="W420" i="2"/>
  <c r="N420" i="2"/>
  <c r="AX337" i="2"/>
  <c r="AV337" i="2"/>
  <c r="AO337" i="2"/>
  <c r="AN337" i="2"/>
  <c r="AL337" i="2"/>
  <c r="AI337" i="2"/>
  <c r="AH337" i="2"/>
  <c r="AA337" i="2"/>
  <c r="Z337" i="2"/>
  <c r="Y337" i="2"/>
  <c r="X337" i="2"/>
  <c r="W337" i="2"/>
  <c r="N337" i="2"/>
  <c r="AX298" i="2"/>
  <c r="AV298" i="2"/>
  <c r="AO298" i="2"/>
  <c r="AL298" i="2"/>
  <c r="AI298" i="2"/>
  <c r="AH298" i="2"/>
  <c r="AA298" i="2"/>
  <c r="Z298" i="2"/>
  <c r="Y298" i="2"/>
  <c r="X298" i="2"/>
  <c r="W298" i="2"/>
  <c r="N298" i="2"/>
  <c r="AX192" i="2"/>
  <c r="AV192" i="2"/>
  <c r="AO192" i="2"/>
  <c r="AN192" i="2"/>
  <c r="AL192" i="2"/>
  <c r="AI192" i="2"/>
  <c r="AH192" i="2"/>
  <c r="AA192" i="2"/>
  <c r="Z192" i="2"/>
  <c r="Y192" i="2"/>
  <c r="X192" i="2"/>
  <c r="W192" i="2"/>
  <c r="N192" i="2"/>
  <c r="AX115" i="2"/>
  <c r="AO115" i="2"/>
  <c r="AN115" i="2"/>
  <c r="AL115" i="2"/>
  <c r="AI115" i="2"/>
  <c r="AH115" i="2"/>
  <c r="AA115" i="2"/>
  <c r="Z115" i="2"/>
  <c r="Y115" i="2"/>
  <c r="X115" i="2"/>
  <c r="W115" i="2"/>
  <c r="N115" i="2"/>
  <c r="AX224" i="2"/>
  <c r="AV224" i="2"/>
  <c r="AO224" i="2"/>
  <c r="AN224" i="2"/>
  <c r="AL224" i="2"/>
  <c r="AI224" i="2"/>
  <c r="AH224" i="2"/>
  <c r="AA224" i="2"/>
  <c r="Z224" i="2"/>
  <c r="Y224" i="2"/>
  <c r="X224" i="2"/>
  <c r="N224" i="2"/>
  <c r="AX80" i="2"/>
  <c r="AV80" i="2"/>
  <c r="AO80" i="2"/>
  <c r="AL80" i="2"/>
  <c r="AI80" i="2"/>
  <c r="AH80" i="2"/>
  <c r="AA80" i="2"/>
  <c r="Z80" i="2"/>
  <c r="Y80" i="2"/>
  <c r="X80" i="2"/>
  <c r="W80" i="2"/>
  <c r="N80" i="2"/>
  <c r="AX156" i="2"/>
  <c r="AV156" i="2"/>
  <c r="AO156" i="2"/>
  <c r="AL156" i="2"/>
  <c r="AI156" i="2"/>
  <c r="AH156" i="2"/>
  <c r="AA156" i="2"/>
  <c r="Z156" i="2"/>
  <c r="Y156" i="2"/>
  <c r="X156" i="2"/>
  <c r="N156" i="2"/>
  <c r="AX148" i="2"/>
  <c r="AV148" i="2"/>
  <c r="AO148" i="2"/>
  <c r="AN148" i="2"/>
  <c r="AL148" i="2"/>
  <c r="AI148" i="2"/>
  <c r="AH148" i="2"/>
  <c r="AA148" i="2"/>
  <c r="Z148" i="2"/>
  <c r="Y148" i="2"/>
  <c r="X148" i="2"/>
  <c r="W148" i="2"/>
  <c r="N148" i="2"/>
  <c r="AX83" i="2"/>
  <c r="AV83" i="2"/>
  <c r="AO83" i="2"/>
  <c r="AN83" i="2"/>
  <c r="AL83" i="2"/>
  <c r="AI83" i="2"/>
  <c r="AH83" i="2"/>
  <c r="AA83" i="2"/>
  <c r="Z83" i="2"/>
  <c r="X83" i="2"/>
  <c r="N83" i="2"/>
  <c r="AX79" i="2"/>
  <c r="AV79" i="2"/>
  <c r="AA79" i="2"/>
  <c r="Z79" i="2"/>
  <c r="Y79" i="2"/>
  <c r="X79" i="2"/>
  <c r="W79" i="2"/>
  <c r="O79" i="2"/>
  <c r="N79" i="2"/>
  <c r="AX74" i="2"/>
  <c r="AV74" i="2"/>
  <c r="AO74" i="2"/>
  <c r="AN74" i="2"/>
  <c r="AL74" i="2"/>
  <c r="AI74" i="2"/>
  <c r="AH74" i="2"/>
  <c r="AA74" i="2"/>
  <c r="Z74" i="2"/>
  <c r="Y74" i="2"/>
  <c r="X74" i="2"/>
  <c r="W74" i="2"/>
  <c r="N74" i="2"/>
  <c r="AX47" i="2"/>
  <c r="AV47" i="2"/>
  <c r="AO47" i="2"/>
  <c r="AN47" i="2"/>
  <c r="AL47" i="2"/>
  <c r="AI47" i="2"/>
  <c r="AH47" i="2"/>
  <c r="AA47" i="2"/>
  <c r="Y47" i="2"/>
  <c r="X47" i="2"/>
  <c r="W47" i="2"/>
  <c r="N47" i="2"/>
  <c r="AX31" i="2"/>
  <c r="AV31" i="2"/>
  <c r="AO31" i="2"/>
  <c r="AN31" i="2"/>
  <c r="AL31" i="2"/>
  <c r="AI31" i="2"/>
  <c r="AH31" i="2"/>
  <c r="AA31" i="2"/>
  <c r="Z31" i="2"/>
  <c r="Y31" i="2"/>
  <c r="X31" i="2"/>
  <c r="W31" i="2"/>
  <c r="N31" i="2"/>
  <c r="AX38" i="2"/>
  <c r="AV38" i="2"/>
  <c r="AO38" i="2"/>
  <c r="AN38" i="2"/>
  <c r="AL38" i="2"/>
  <c r="AI38" i="2"/>
  <c r="AH38" i="2"/>
  <c r="Z38" i="2"/>
  <c r="Y38" i="2"/>
  <c r="X38" i="2"/>
  <c r="W38" i="2"/>
  <c r="N38" i="2"/>
  <c r="AX120" i="2"/>
  <c r="AV120" i="2"/>
  <c r="AO120" i="2"/>
  <c r="AN120" i="2"/>
  <c r="AL120" i="2"/>
  <c r="AI120" i="2"/>
  <c r="AH120" i="2"/>
  <c r="AA120" i="2"/>
  <c r="Z120" i="2"/>
  <c r="Y120" i="2"/>
  <c r="X120" i="2"/>
  <c r="W120" i="2"/>
  <c r="N120" i="2"/>
  <c r="AX7" i="2"/>
  <c r="AV7" i="2"/>
  <c r="AO7" i="2"/>
  <c r="AN7" i="2"/>
  <c r="AL7" i="2"/>
  <c r="AI7" i="2"/>
  <c r="AH7" i="2"/>
  <c r="AA7" i="2"/>
  <c r="Y7" i="2"/>
  <c r="X7" i="2"/>
  <c r="W7" i="2"/>
  <c r="N7" i="2"/>
  <c r="AV102" i="2" l="1"/>
  <c r="AV67" i="23"/>
  <c r="AX122" i="2"/>
  <c r="AX113" i="23"/>
  <c r="AS381" i="2"/>
  <c r="AR604" i="2"/>
  <c r="AC604" i="2"/>
  <c r="AR605" i="2"/>
  <c r="AC605" i="2"/>
  <c r="AR349" i="2"/>
  <c r="AV97" i="23"/>
  <c r="AV111" i="2"/>
  <c r="AI132" i="23"/>
  <c r="AI144" i="2"/>
  <c r="O314" i="23"/>
  <c r="N475" i="2"/>
  <c r="O330" i="23"/>
  <c r="N536" i="2"/>
  <c r="AX34" i="23"/>
  <c r="AX35" i="2"/>
  <c r="AH248" i="23"/>
  <c r="AH296" i="2"/>
  <c r="AA222" i="23"/>
  <c r="AA249" i="2"/>
  <c r="AG97" i="23"/>
  <c r="AG111" i="2"/>
  <c r="AO248" i="23"/>
  <c r="AO296" i="2"/>
  <c r="Y132" i="23"/>
  <c r="Y144" i="2"/>
  <c r="Y41" i="23"/>
  <c r="Y44" i="2"/>
  <c r="AA104" i="23"/>
  <c r="AA130" i="2"/>
  <c r="AX248" i="23"/>
  <c r="AX296" i="2"/>
  <c r="AE210" i="23"/>
  <c r="AE230" i="2"/>
  <c r="AN290" i="23"/>
  <c r="AN385" i="2"/>
  <c r="X273" i="23"/>
  <c r="X336" i="2"/>
  <c r="AG338" i="23"/>
  <c r="AG578" i="2"/>
  <c r="AX55" i="23"/>
  <c r="AX59" i="2"/>
  <c r="Z222" i="23"/>
  <c r="Z249" i="2"/>
  <c r="AE273" i="23"/>
  <c r="AE336" i="2"/>
  <c r="AE326" i="23"/>
  <c r="AE511" i="2"/>
  <c r="AI41" i="23"/>
  <c r="AI44" i="2"/>
  <c r="AA55" i="23"/>
  <c r="AA59" i="2"/>
  <c r="X96" i="23"/>
  <c r="X103" i="2"/>
  <c r="AV210" i="23"/>
  <c r="AV230" i="2"/>
  <c r="AA96" i="23"/>
  <c r="AA103" i="2"/>
  <c r="AE284" i="23"/>
  <c r="AE364" i="2"/>
  <c r="X121" i="23"/>
  <c r="X132" i="2"/>
  <c r="AG307" i="23"/>
  <c r="AG443" i="2"/>
  <c r="AP291" i="23"/>
  <c r="AP387" i="2"/>
  <c r="AG330" i="23"/>
  <c r="AG536" i="2"/>
  <c r="AE41" i="23"/>
  <c r="AE44" i="2"/>
  <c r="O34" i="23"/>
  <c r="N35" i="2"/>
  <c r="AN34" i="23"/>
  <c r="AN35" i="2"/>
  <c r="AE104" i="23"/>
  <c r="AE130" i="2"/>
  <c r="O97" i="23"/>
  <c r="N111" i="2"/>
  <c r="AN97" i="23"/>
  <c r="AN111" i="2"/>
  <c r="AE96" i="23"/>
  <c r="AE103" i="2"/>
  <c r="O55" i="23"/>
  <c r="N59" i="2"/>
  <c r="AO55" i="23"/>
  <c r="AO59" i="2"/>
  <c r="AE62" i="23"/>
  <c r="AE67" i="2"/>
  <c r="AA248" i="23"/>
  <c r="AA296" i="2"/>
  <c r="AL67" i="23"/>
  <c r="AL102" i="2"/>
  <c r="AF284" i="23"/>
  <c r="AF364" i="2"/>
  <c r="W129" i="23"/>
  <c r="W141" i="2"/>
  <c r="AO129" i="23"/>
  <c r="AO141" i="2"/>
  <c r="AF132" i="23"/>
  <c r="AF144" i="2"/>
  <c r="W216" i="23"/>
  <c r="W238" i="2"/>
  <c r="AO216" i="23"/>
  <c r="AO238" i="2"/>
  <c r="AF210" i="23"/>
  <c r="AF230" i="2"/>
  <c r="W222" i="23"/>
  <c r="W249" i="2"/>
  <c r="AO222" i="23"/>
  <c r="AO249" i="2"/>
  <c r="W290" i="23"/>
  <c r="W385" i="2"/>
  <c r="AO290" i="23"/>
  <c r="AO385" i="2"/>
  <c r="AF156" i="23"/>
  <c r="AF170" i="2"/>
  <c r="Y121" i="23"/>
  <c r="Y132" i="2"/>
  <c r="AV121" i="23"/>
  <c r="AV132" i="2"/>
  <c r="AH314" i="23"/>
  <c r="AH475" i="2"/>
  <c r="Y316" i="23"/>
  <c r="Y484" i="2"/>
  <c r="AV316" i="23"/>
  <c r="AV484" i="2"/>
  <c r="AH307" i="23"/>
  <c r="AH443" i="2"/>
  <c r="Y273" i="23"/>
  <c r="Y336" i="2"/>
  <c r="AV273" i="23"/>
  <c r="AV336" i="2"/>
  <c r="AH289" i="23"/>
  <c r="AH383" i="2"/>
  <c r="Y291" i="23"/>
  <c r="Y387" i="2"/>
  <c r="AV291" i="23"/>
  <c r="AV387" i="2"/>
  <c r="AH309" i="23"/>
  <c r="AH450" i="2"/>
  <c r="Y264" i="23"/>
  <c r="Y317" i="2"/>
  <c r="AV264" i="23"/>
  <c r="AV317" i="2"/>
  <c r="AH330" i="23"/>
  <c r="AH536" i="2"/>
  <c r="Y326" i="23"/>
  <c r="Y511" i="2"/>
  <c r="AV326" i="23"/>
  <c r="AV511" i="2"/>
  <c r="AP338" i="23"/>
  <c r="AP578" i="2"/>
  <c r="AV34" i="23"/>
  <c r="AV35" i="2"/>
  <c r="AI284" i="23"/>
  <c r="AI364" i="2"/>
  <c r="AI156" i="23"/>
  <c r="AI170" i="2"/>
  <c r="AN330" i="23"/>
  <c r="AN536" i="2"/>
  <c r="AV62" i="23"/>
  <c r="AV67" i="2"/>
  <c r="AA216" i="23"/>
  <c r="AA238" i="2"/>
  <c r="AP41" i="23"/>
  <c r="AP44" i="2"/>
  <c r="W248" i="23"/>
  <c r="W296" i="2"/>
  <c r="Y210" i="23"/>
  <c r="Y230" i="2"/>
  <c r="AA41" i="23"/>
  <c r="AA44" i="2"/>
  <c r="AL97" i="23"/>
  <c r="AL111" i="2"/>
  <c r="AN55" i="23"/>
  <c r="AN59" i="2"/>
  <c r="Z248" i="23"/>
  <c r="Z296" i="2"/>
  <c r="O129" i="23"/>
  <c r="N141" i="2"/>
  <c r="AE132" i="23"/>
  <c r="AE144" i="2"/>
  <c r="AN216" i="23"/>
  <c r="AN238" i="2"/>
  <c r="AN222" i="23"/>
  <c r="AN249" i="2"/>
  <c r="AE156" i="23"/>
  <c r="AE170" i="2"/>
  <c r="AG314" i="23"/>
  <c r="AG475" i="2"/>
  <c r="X316" i="23"/>
  <c r="X484" i="2"/>
  <c r="AG289" i="23"/>
  <c r="AG383" i="2"/>
  <c r="AG309" i="23"/>
  <c r="AG450" i="2"/>
  <c r="X326" i="23"/>
  <c r="X511" i="2"/>
  <c r="AF41" i="23"/>
  <c r="AF44" i="2"/>
  <c r="W34" i="23"/>
  <c r="W35" i="2"/>
  <c r="AO34" i="23"/>
  <c r="AO35" i="2"/>
  <c r="AF104" i="23"/>
  <c r="AF130" i="2"/>
  <c r="W97" i="23"/>
  <c r="W111" i="2"/>
  <c r="AO97" i="23"/>
  <c r="AO111" i="2"/>
  <c r="AF96" i="23"/>
  <c r="AF103" i="2"/>
  <c r="W55" i="23"/>
  <c r="W59" i="2"/>
  <c r="AP55" i="23"/>
  <c r="AP59" i="2"/>
  <c r="AF62" i="23"/>
  <c r="AF67" i="2"/>
  <c r="AE248" i="23"/>
  <c r="AE296" i="2"/>
  <c r="O67" i="23"/>
  <c r="N102" i="2"/>
  <c r="AN67" i="23"/>
  <c r="AN102" i="2"/>
  <c r="AG284" i="23"/>
  <c r="AG364" i="2"/>
  <c r="X129" i="23"/>
  <c r="X141" i="2"/>
  <c r="AP129" i="23"/>
  <c r="AP141" i="2"/>
  <c r="AG132" i="23"/>
  <c r="AG144" i="2"/>
  <c r="X216" i="23"/>
  <c r="X238" i="2"/>
  <c r="AP216" i="23"/>
  <c r="AP238" i="2"/>
  <c r="AG210" i="23"/>
  <c r="AG230" i="2"/>
  <c r="X222" i="23"/>
  <c r="X249" i="2"/>
  <c r="AP222" i="23"/>
  <c r="AP249" i="2"/>
  <c r="AG226" i="23"/>
  <c r="AG261" i="2"/>
  <c r="X290" i="23"/>
  <c r="X385" i="2"/>
  <c r="AP290" i="23"/>
  <c r="AP385" i="2"/>
  <c r="AG156" i="23"/>
  <c r="AG170" i="2"/>
  <c r="Z121" i="23"/>
  <c r="Z132" i="2"/>
  <c r="AX121" i="23"/>
  <c r="AX132" i="2"/>
  <c r="AI314" i="23"/>
  <c r="AI475" i="2"/>
  <c r="Z316" i="23"/>
  <c r="Z484" i="2"/>
  <c r="AX316" i="23"/>
  <c r="AX484" i="2"/>
  <c r="AI307" i="23"/>
  <c r="AI443" i="2"/>
  <c r="Z273" i="23"/>
  <c r="Z336" i="2"/>
  <c r="AX273" i="23"/>
  <c r="AX336" i="2"/>
  <c r="AI289" i="23"/>
  <c r="AI383" i="2"/>
  <c r="Z291" i="23"/>
  <c r="Z387" i="2"/>
  <c r="AX291" i="23"/>
  <c r="AX387" i="2"/>
  <c r="AI309" i="23"/>
  <c r="AI450" i="2"/>
  <c r="Z264" i="23"/>
  <c r="Z317" i="2"/>
  <c r="AX264" i="23"/>
  <c r="AX317" i="2"/>
  <c r="AI330" i="23"/>
  <c r="AI536" i="2"/>
  <c r="Z326" i="23"/>
  <c r="Z511" i="2"/>
  <c r="AX326" i="23"/>
  <c r="AX511" i="2"/>
  <c r="AV338" i="23"/>
  <c r="AV578" i="2"/>
  <c r="AH96" i="23"/>
  <c r="AH103" i="2"/>
  <c r="Z216" i="23"/>
  <c r="Z238" i="2"/>
  <c r="AE316" i="23"/>
  <c r="AE484" i="2"/>
  <c r="Z338" i="23"/>
  <c r="Z578" i="2"/>
  <c r="AX97" i="23"/>
  <c r="AX111" i="2"/>
  <c r="AL210" i="23"/>
  <c r="AL230" i="2"/>
  <c r="AP96" i="23"/>
  <c r="AP103" i="2"/>
  <c r="AV132" i="23"/>
  <c r="AV144" i="2"/>
  <c r="AH34" i="23"/>
  <c r="AH35" i="2"/>
  <c r="AL34" i="23"/>
  <c r="AL35" i="2"/>
  <c r="AA62" i="23"/>
  <c r="AA67" i="2"/>
  <c r="AI67" i="23"/>
  <c r="AI102" i="2"/>
  <c r="AN129" i="23"/>
  <c r="AN141" i="2"/>
  <c r="O216" i="23"/>
  <c r="N238" i="2"/>
  <c r="O222" i="23"/>
  <c r="N249" i="2"/>
  <c r="O290" i="23"/>
  <c r="N385" i="2"/>
  <c r="AP121" i="23"/>
  <c r="AP132" i="2"/>
  <c r="AP316" i="23"/>
  <c r="AP484" i="2"/>
  <c r="AP273" i="23"/>
  <c r="AP336" i="2"/>
  <c r="X291" i="23"/>
  <c r="X387" i="2"/>
  <c r="X264" i="23"/>
  <c r="X317" i="2"/>
  <c r="AP264" i="23"/>
  <c r="AP317" i="2"/>
  <c r="AP326" i="23"/>
  <c r="AP511" i="2"/>
  <c r="AG41" i="23"/>
  <c r="AG44" i="2"/>
  <c r="X34" i="23"/>
  <c r="X35" i="2"/>
  <c r="AP34" i="23"/>
  <c r="AP35" i="2"/>
  <c r="AG104" i="23"/>
  <c r="AG130" i="2"/>
  <c r="X97" i="23"/>
  <c r="X111" i="2"/>
  <c r="AP97" i="23"/>
  <c r="AP111" i="2"/>
  <c r="AG96" i="23"/>
  <c r="AG103" i="2"/>
  <c r="X55" i="23"/>
  <c r="X59" i="2"/>
  <c r="AV55" i="23"/>
  <c r="AV59" i="2"/>
  <c r="AG62" i="23"/>
  <c r="AG67" i="2"/>
  <c r="AF248" i="23"/>
  <c r="AF296" i="2"/>
  <c r="W67" i="23"/>
  <c r="W102" i="2"/>
  <c r="AO67" i="23"/>
  <c r="AO102" i="2"/>
  <c r="AH284" i="23"/>
  <c r="AH364" i="2"/>
  <c r="Y129" i="23"/>
  <c r="Y141" i="2"/>
  <c r="AV129" i="23"/>
  <c r="AV141" i="2"/>
  <c r="AH132" i="23"/>
  <c r="AH144" i="2"/>
  <c r="Y216" i="23"/>
  <c r="Y238" i="2"/>
  <c r="AV216" i="23"/>
  <c r="AV238" i="2"/>
  <c r="AH210" i="23"/>
  <c r="AH230" i="2"/>
  <c r="Y222" i="23"/>
  <c r="Y249" i="2"/>
  <c r="AV222" i="23"/>
  <c r="AV249" i="2"/>
  <c r="AH226" i="23"/>
  <c r="AH261" i="2"/>
  <c r="Y290" i="23"/>
  <c r="Y385" i="2"/>
  <c r="AV290" i="23"/>
  <c r="AV385" i="2"/>
  <c r="AH156" i="23"/>
  <c r="AH170" i="2"/>
  <c r="AA121" i="23"/>
  <c r="AA132" i="2"/>
  <c r="AL314" i="23"/>
  <c r="AL475" i="2"/>
  <c r="AA316" i="23"/>
  <c r="AA484" i="2"/>
  <c r="AL307" i="23"/>
  <c r="AL443" i="2"/>
  <c r="AA273" i="23"/>
  <c r="AA336" i="2"/>
  <c r="AL289" i="23"/>
  <c r="AL383" i="2"/>
  <c r="AA291" i="23"/>
  <c r="AA387" i="2"/>
  <c r="AL309" i="23"/>
  <c r="AL450" i="2"/>
  <c r="AA264" i="23"/>
  <c r="AA317" i="2"/>
  <c r="AL330" i="23"/>
  <c r="AL536" i="2"/>
  <c r="AA326" i="23"/>
  <c r="AA511" i="2"/>
  <c r="AX338" i="23"/>
  <c r="AX578" i="2"/>
  <c r="Z129" i="23"/>
  <c r="Z141" i="2"/>
  <c r="AE291" i="23"/>
  <c r="AE387" i="2"/>
  <c r="AA129" i="23"/>
  <c r="AA141" i="2"/>
  <c r="W309" i="23"/>
  <c r="W450" i="2"/>
  <c r="AP330" i="23"/>
  <c r="AP536" i="2"/>
  <c r="AH41" i="23"/>
  <c r="AH44" i="2"/>
  <c r="X67" i="23"/>
  <c r="X102" i="2"/>
  <c r="AX222" i="23"/>
  <c r="AX249" i="2"/>
  <c r="AN314" i="23"/>
  <c r="AN475" i="2"/>
  <c r="O309" i="23"/>
  <c r="N450" i="2"/>
  <c r="Z97" i="23"/>
  <c r="Z111" i="2"/>
  <c r="AX67" i="23"/>
  <c r="AX102" i="2"/>
  <c r="AL132" i="23"/>
  <c r="AL144" i="2"/>
  <c r="AF121" i="23"/>
  <c r="AF132" i="2"/>
  <c r="W314" i="23"/>
  <c r="W475" i="2"/>
  <c r="AO314" i="23"/>
  <c r="AO475" i="2"/>
  <c r="AF316" i="23"/>
  <c r="AF484" i="2"/>
  <c r="W307" i="23"/>
  <c r="W443" i="2"/>
  <c r="AF273" i="23"/>
  <c r="AF336" i="2"/>
  <c r="W289" i="23"/>
  <c r="W383" i="2"/>
  <c r="AO289" i="23"/>
  <c r="AO383" i="2"/>
  <c r="AF291" i="23"/>
  <c r="AF387" i="2"/>
  <c r="AO309" i="23"/>
  <c r="AO450" i="2"/>
  <c r="AF264" i="23"/>
  <c r="AF317" i="2"/>
  <c r="W330" i="23"/>
  <c r="W536" i="2"/>
  <c r="AO330" i="23"/>
  <c r="AO536" i="2"/>
  <c r="AF326" i="23"/>
  <c r="AF511" i="2"/>
  <c r="AA34" i="23"/>
  <c r="AA35" i="2"/>
  <c r="AL104" i="23"/>
  <c r="AL130" i="2"/>
  <c r="AL96" i="23"/>
  <c r="AL103" i="2"/>
  <c r="O62" i="23"/>
  <c r="N67" i="2"/>
  <c r="AX62" i="23"/>
  <c r="AX67" i="2"/>
  <c r="Z67" i="23"/>
  <c r="Z102" i="2"/>
  <c r="AE129" i="23"/>
  <c r="AE141" i="2"/>
  <c r="O132" i="23"/>
  <c r="N144" i="2"/>
  <c r="AN132" i="23"/>
  <c r="AN144" i="2"/>
  <c r="AE216" i="23"/>
  <c r="AE238" i="2"/>
  <c r="AN210" i="23"/>
  <c r="AN230" i="2"/>
  <c r="AE222" i="23"/>
  <c r="AE249" i="2"/>
  <c r="O226" i="23"/>
  <c r="N261" i="2"/>
  <c r="AN226" i="23"/>
  <c r="AN261" i="2"/>
  <c r="AE290" i="23"/>
  <c r="AE385" i="2"/>
  <c r="AP156" i="23"/>
  <c r="AP170" i="2"/>
  <c r="AG121" i="23"/>
  <c r="AG132" i="2"/>
  <c r="X314" i="23"/>
  <c r="X475" i="2"/>
  <c r="AP314" i="23"/>
  <c r="AP475" i="2"/>
  <c r="AG316" i="23"/>
  <c r="AG484" i="2"/>
  <c r="X307" i="23"/>
  <c r="X443" i="2"/>
  <c r="AP307" i="23"/>
  <c r="AP443" i="2"/>
  <c r="AG273" i="23"/>
  <c r="AG336" i="2"/>
  <c r="X289" i="23"/>
  <c r="X383" i="2"/>
  <c r="AP289" i="23"/>
  <c r="AP383" i="2"/>
  <c r="AG291" i="23"/>
  <c r="AG387" i="2"/>
  <c r="X309" i="23"/>
  <c r="X450" i="2"/>
  <c r="AP309" i="23"/>
  <c r="AP450" i="2"/>
  <c r="AG264" i="23"/>
  <c r="AG317" i="2"/>
  <c r="X330" i="23"/>
  <c r="X536" i="2"/>
  <c r="W338" i="23"/>
  <c r="W578" i="2"/>
  <c r="O41" i="23"/>
  <c r="N44" i="2"/>
  <c r="AN41" i="23"/>
  <c r="AN44" i="2"/>
  <c r="AE34" i="23"/>
  <c r="AE35" i="2"/>
  <c r="O104" i="23"/>
  <c r="N130" i="2"/>
  <c r="AN104" i="23"/>
  <c r="AN130" i="2"/>
  <c r="AE97" i="23"/>
  <c r="AE111" i="2"/>
  <c r="O96" i="23"/>
  <c r="N103" i="2"/>
  <c r="AN96" i="23"/>
  <c r="AN103" i="2"/>
  <c r="AF55" i="23"/>
  <c r="AF59" i="2"/>
  <c r="P62" i="23"/>
  <c r="O67" i="2"/>
  <c r="AL248" i="23"/>
  <c r="AL296" i="2"/>
  <c r="AA67" i="23"/>
  <c r="AA102" i="2"/>
  <c r="O284" i="23"/>
  <c r="N364" i="2"/>
  <c r="AO284" i="23"/>
  <c r="AO364" i="2"/>
  <c r="AF129" i="23"/>
  <c r="AF141" i="2"/>
  <c r="W132" i="23"/>
  <c r="W144" i="2"/>
  <c r="AO132" i="23"/>
  <c r="AO144" i="2"/>
  <c r="AF216" i="23"/>
  <c r="AF238" i="2"/>
  <c r="W210" i="23"/>
  <c r="W230" i="2"/>
  <c r="AO210" i="23"/>
  <c r="AO230" i="2"/>
  <c r="AF222" i="23"/>
  <c r="AF249" i="2"/>
  <c r="W226" i="23"/>
  <c r="W261" i="2"/>
  <c r="AO226" i="23"/>
  <c r="AO261" i="2"/>
  <c r="AF290" i="23"/>
  <c r="AF385" i="2"/>
  <c r="W156" i="23"/>
  <c r="W170" i="2"/>
  <c r="AV156" i="23"/>
  <c r="AV170" i="2"/>
  <c r="AH121" i="23"/>
  <c r="AH132" i="2"/>
  <c r="Y314" i="23"/>
  <c r="Y475" i="2"/>
  <c r="AV314" i="23"/>
  <c r="AV475" i="2"/>
  <c r="AH316" i="23"/>
  <c r="AH484" i="2"/>
  <c r="Y307" i="23"/>
  <c r="Y443" i="2"/>
  <c r="AV307" i="23"/>
  <c r="AV443" i="2"/>
  <c r="AH273" i="23"/>
  <c r="AH336" i="2"/>
  <c r="Y289" i="23"/>
  <c r="Y383" i="2"/>
  <c r="AV289" i="23"/>
  <c r="AV383" i="2"/>
  <c r="AH291" i="23"/>
  <c r="AH387" i="2"/>
  <c r="Y309" i="23"/>
  <c r="Y450" i="2"/>
  <c r="AV309" i="23"/>
  <c r="AV450" i="2"/>
  <c r="AH264" i="23"/>
  <c r="AH317" i="2"/>
  <c r="Y330" i="23"/>
  <c r="Y536" i="2"/>
  <c r="AV330" i="23"/>
  <c r="AV536" i="2"/>
  <c r="AH326" i="23"/>
  <c r="AH511" i="2"/>
  <c r="X338" i="23"/>
  <c r="X578" i="2"/>
  <c r="AP67" i="23"/>
  <c r="AP102" i="2"/>
  <c r="AX290" i="23"/>
  <c r="AX385" i="2"/>
  <c r="AN307" i="23"/>
  <c r="AN443" i="2"/>
  <c r="AE264" i="23"/>
  <c r="AE317" i="2"/>
  <c r="AI104" i="23"/>
  <c r="AI130" i="2"/>
  <c r="AL284" i="23"/>
  <c r="AL364" i="2"/>
  <c r="AL226" i="23"/>
  <c r="AL261" i="2"/>
  <c r="AO307" i="23"/>
  <c r="AO443" i="2"/>
  <c r="P338" i="23"/>
  <c r="O578" i="2"/>
  <c r="AL41" i="23"/>
  <c r="AL44" i="2"/>
  <c r="AA97" i="23"/>
  <c r="AA111" i="2"/>
  <c r="AE55" i="23"/>
  <c r="AE59" i="2"/>
  <c r="AI248" i="23"/>
  <c r="AI296" i="2"/>
  <c r="AN284" i="23"/>
  <c r="AN364" i="2"/>
  <c r="O210" i="23"/>
  <c r="N230" i="2"/>
  <c r="O156" i="23"/>
  <c r="N170" i="2"/>
  <c r="AG326" i="23"/>
  <c r="AG511" i="2"/>
  <c r="W41" i="23"/>
  <c r="W44" i="2"/>
  <c r="AO41" i="23"/>
  <c r="AO44" i="2"/>
  <c r="AF34" i="23"/>
  <c r="AF35" i="2"/>
  <c r="W104" i="23"/>
  <c r="W130" i="2"/>
  <c r="AO104" i="23"/>
  <c r="AO130" i="2"/>
  <c r="AF97" i="23"/>
  <c r="AF111" i="2"/>
  <c r="W96" i="23"/>
  <c r="W103" i="2"/>
  <c r="AO96" i="23"/>
  <c r="AO103" i="2"/>
  <c r="AG55" i="23"/>
  <c r="AG59" i="2"/>
  <c r="W62" i="23"/>
  <c r="W67" i="2"/>
  <c r="O248" i="23"/>
  <c r="N296" i="2"/>
  <c r="AN248" i="23"/>
  <c r="AN296" i="2"/>
  <c r="AE67" i="23"/>
  <c r="AE102" i="2"/>
  <c r="W284" i="23"/>
  <c r="W364" i="2"/>
  <c r="AP284" i="23"/>
  <c r="AP364" i="2"/>
  <c r="AG129" i="23"/>
  <c r="AG141" i="2"/>
  <c r="X132" i="23"/>
  <c r="X144" i="2"/>
  <c r="AP132" i="23"/>
  <c r="AP144" i="2"/>
  <c r="AG216" i="23"/>
  <c r="AG238" i="2"/>
  <c r="X210" i="23"/>
  <c r="X230" i="2"/>
  <c r="AP210" i="23"/>
  <c r="AP230" i="2"/>
  <c r="AG222" i="23"/>
  <c r="AG249" i="2"/>
  <c r="X226" i="23"/>
  <c r="X261" i="2"/>
  <c r="AP226" i="23"/>
  <c r="AP261" i="2"/>
  <c r="AG290" i="23"/>
  <c r="AG385" i="2"/>
  <c r="X156" i="23"/>
  <c r="X170" i="2"/>
  <c r="AX156" i="23"/>
  <c r="AX170" i="2"/>
  <c r="AI121" i="23"/>
  <c r="AI132" i="2"/>
  <c r="Z314" i="23"/>
  <c r="Z475" i="2"/>
  <c r="AX314" i="23"/>
  <c r="AX475" i="2"/>
  <c r="AI316" i="23"/>
  <c r="AI484" i="2"/>
  <c r="Z307" i="23"/>
  <c r="Z443" i="2"/>
  <c r="AX307" i="23"/>
  <c r="AX443" i="2"/>
  <c r="AI273" i="23"/>
  <c r="AI336" i="2"/>
  <c r="Z289" i="23"/>
  <c r="Z383" i="2"/>
  <c r="AX289" i="23"/>
  <c r="AX383" i="2"/>
  <c r="AI291" i="23"/>
  <c r="AI387" i="2"/>
  <c r="Z309" i="23"/>
  <c r="Z450" i="2"/>
  <c r="AX309" i="23"/>
  <c r="AX450" i="2"/>
  <c r="AI264" i="23"/>
  <c r="AI317" i="2"/>
  <c r="Z330" i="23"/>
  <c r="Z536" i="2"/>
  <c r="AX330" i="23"/>
  <c r="AX536" i="2"/>
  <c r="AI326" i="23"/>
  <c r="AI511" i="2"/>
  <c r="Y338" i="23"/>
  <c r="Y578" i="2"/>
  <c r="Y97" i="23"/>
  <c r="Y111" i="2"/>
  <c r="AN309" i="23"/>
  <c r="AN450" i="2"/>
  <c r="Z34" i="23"/>
  <c r="Z35" i="2"/>
  <c r="AI96" i="23"/>
  <c r="AI103" i="2"/>
  <c r="Y67" i="23"/>
  <c r="Y102" i="2"/>
  <c r="AP104" i="23"/>
  <c r="AP130" i="2"/>
  <c r="AF67" i="23"/>
  <c r="AF102" i="2"/>
  <c r="AH129" i="23"/>
  <c r="AH141" i="2"/>
  <c r="AH216" i="23"/>
  <c r="AH238" i="2"/>
  <c r="AH222" i="23"/>
  <c r="AH249" i="2"/>
  <c r="Y226" i="23"/>
  <c r="Y261" i="2"/>
  <c r="AV226" i="23"/>
  <c r="AV261" i="2"/>
  <c r="AH290" i="23"/>
  <c r="AH385" i="2"/>
  <c r="Y156" i="23"/>
  <c r="Y170" i="2"/>
  <c r="AL121" i="23"/>
  <c r="AL132" i="2"/>
  <c r="AA314" i="23"/>
  <c r="AA475" i="2"/>
  <c r="AL316" i="23"/>
  <c r="AL484" i="2"/>
  <c r="AA307" i="23"/>
  <c r="AA443" i="2"/>
  <c r="AL273" i="23"/>
  <c r="AL336" i="2"/>
  <c r="AA289" i="23"/>
  <c r="AA383" i="2"/>
  <c r="AL291" i="23"/>
  <c r="AL387" i="2"/>
  <c r="AA309" i="23"/>
  <c r="AA450" i="2"/>
  <c r="AL264" i="23"/>
  <c r="AL317" i="2"/>
  <c r="AA330" i="23"/>
  <c r="AA536" i="2"/>
  <c r="AL326" i="23"/>
  <c r="AL511" i="2"/>
  <c r="AA338" i="23"/>
  <c r="AA578" i="2"/>
  <c r="AG248" i="23"/>
  <c r="AG296" i="2"/>
  <c r="AI226" i="23"/>
  <c r="AI261" i="2"/>
  <c r="O289" i="23"/>
  <c r="N383" i="2"/>
  <c r="AA290" i="23"/>
  <c r="AA385" i="2"/>
  <c r="X41" i="23"/>
  <c r="X44" i="2"/>
  <c r="X104" i="23"/>
  <c r="X130" i="2"/>
  <c r="X62" i="23"/>
  <c r="X67" i="2"/>
  <c r="X284" i="23"/>
  <c r="X364" i="2"/>
  <c r="AV96" i="23"/>
  <c r="AV103" i="2"/>
  <c r="X248" i="23"/>
  <c r="X296" i="2"/>
  <c r="Y284" i="23"/>
  <c r="Y364" i="2"/>
  <c r="Z132" i="23"/>
  <c r="Z144" i="2"/>
  <c r="AI216" i="23"/>
  <c r="AI238" i="2"/>
  <c r="Z210" i="23"/>
  <c r="Z230" i="2"/>
  <c r="Z226" i="23"/>
  <c r="Z261" i="2"/>
  <c r="AI290" i="23"/>
  <c r="AI385" i="2"/>
  <c r="O121" i="23"/>
  <c r="N132" i="2"/>
  <c r="AN121" i="23"/>
  <c r="AN132" i="2"/>
  <c r="O316" i="23"/>
  <c r="N484" i="2"/>
  <c r="AN316" i="23"/>
  <c r="AN484" i="2"/>
  <c r="AE307" i="23"/>
  <c r="AE443" i="2"/>
  <c r="O273" i="23"/>
  <c r="N336" i="2"/>
  <c r="AE289" i="23"/>
  <c r="AE383" i="2"/>
  <c r="O291" i="23"/>
  <c r="N387" i="2"/>
  <c r="AN291" i="23"/>
  <c r="AN387" i="2"/>
  <c r="AE309" i="23"/>
  <c r="AE450" i="2"/>
  <c r="O264" i="23"/>
  <c r="N317" i="2"/>
  <c r="AN264" i="23"/>
  <c r="AN317" i="2"/>
  <c r="AE330" i="23"/>
  <c r="AE536" i="2"/>
  <c r="O326" i="23"/>
  <c r="N511" i="2"/>
  <c r="AN326" i="23"/>
  <c r="AN511" i="2"/>
  <c r="AE338" i="23"/>
  <c r="AE578" i="2"/>
  <c r="Y34" i="23"/>
  <c r="Y35" i="2"/>
  <c r="AH104" i="23"/>
  <c r="AH130" i="2"/>
  <c r="Y55" i="23"/>
  <c r="Y59" i="2"/>
  <c r="AP62" i="23"/>
  <c r="AP67" i="2"/>
  <c r="AX129" i="23"/>
  <c r="AX141" i="2"/>
  <c r="AX216" i="23"/>
  <c r="AX238" i="2"/>
  <c r="AI210" i="23"/>
  <c r="AI230" i="2"/>
  <c r="Z290" i="23"/>
  <c r="Z385" i="2"/>
  <c r="AE121" i="23"/>
  <c r="AE132" i="2"/>
  <c r="O307" i="23"/>
  <c r="N443" i="2"/>
  <c r="AN289" i="23"/>
  <c r="AN383" i="2"/>
  <c r="O338" i="23"/>
  <c r="N578" i="2"/>
  <c r="P156" i="23"/>
  <c r="O170" i="2"/>
  <c r="AG34" i="23"/>
  <c r="AG35" i="2"/>
  <c r="AH55" i="23"/>
  <c r="AH59" i="2"/>
  <c r="AV284" i="23"/>
  <c r="AV364" i="2"/>
  <c r="AV41" i="23"/>
  <c r="AV44" i="2"/>
  <c r="Y104" i="23"/>
  <c r="Y130" i="2"/>
  <c r="AV104" i="23"/>
  <c r="AV130" i="2"/>
  <c r="AH97" i="23"/>
  <c r="AH111" i="2"/>
  <c r="Y96" i="23"/>
  <c r="Y103" i="2"/>
  <c r="AI55" i="23"/>
  <c r="AI59" i="2"/>
  <c r="Y62" i="23"/>
  <c r="Y67" i="2"/>
  <c r="AP248" i="23"/>
  <c r="AP296" i="2"/>
  <c r="AG67" i="23"/>
  <c r="AG102" i="2"/>
  <c r="AX284" i="23"/>
  <c r="AX364" i="2"/>
  <c r="AI129" i="23"/>
  <c r="AI141" i="2"/>
  <c r="AX132" i="23"/>
  <c r="AX144" i="2"/>
  <c r="AX210" i="23"/>
  <c r="AX230" i="2"/>
  <c r="AI222" i="23"/>
  <c r="AI249" i="2"/>
  <c r="AX226" i="23"/>
  <c r="AX261" i="2"/>
  <c r="Z156" i="23"/>
  <c r="Z170" i="2"/>
  <c r="AE314" i="23"/>
  <c r="AE475" i="2"/>
  <c r="AN273" i="23"/>
  <c r="AN336" i="2"/>
  <c r="Z41" i="23"/>
  <c r="Z44" i="2"/>
  <c r="AX41" i="23"/>
  <c r="AX44" i="2"/>
  <c r="AI34" i="23"/>
  <c r="AI35" i="2"/>
  <c r="Z104" i="23"/>
  <c r="Z130" i="2"/>
  <c r="AX104" i="23"/>
  <c r="AX130" i="2"/>
  <c r="AI97" i="23"/>
  <c r="AI111" i="2"/>
  <c r="Z96" i="23"/>
  <c r="Z103" i="2"/>
  <c r="AX96" i="23"/>
  <c r="AX103" i="2"/>
  <c r="AL55" i="23"/>
  <c r="AL59" i="2"/>
  <c r="Z62" i="23"/>
  <c r="Z67" i="2"/>
  <c r="Y248" i="23"/>
  <c r="Y296" i="2"/>
  <c r="AV248" i="23"/>
  <c r="AV296" i="2"/>
  <c r="AH67" i="23"/>
  <c r="AH102" i="2"/>
  <c r="Z284" i="23"/>
  <c r="Z364" i="2"/>
  <c r="AL129" i="23"/>
  <c r="AL141" i="2"/>
  <c r="AA132" i="23"/>
  <c r="AA144" i="2"/>
  <c r="AL216" i="23"/>
  <c r="AL238" i="2"/>
  <c r="AA210" i="23"/>
  <c r="AA230" i="2"/>
  <c r="AL222" i="23"/>
  <c r="AL249" i="2"/>
  <c r="AA226" i="23"/>
  <c r="AA261" i="2"/>
  <c r="AL290" i="23"/>
  <c r="AL385" i="2"/>
  <c r="AA156" i="23"/>
  <c r="AA170" i="2"/>
  <c r="W121" i="23"/>
  <c r="W132" i="2"/>
  <c r="AO121" i="23"/>
  <c r="AO132" i="2"/>
  <c r="AF314" i="23"/>
  <c r="AF475" i="2"/>
  <c r="W316" i="23"/>
  <c r="W484" i="2"/>
  <c r="AO316" i="23"/>
  <c r="AO484" i="2"/>
  <c r="AF307" i="23"/>
  <c r="AF443" i="2"/>
  <c r="W273" i="23"/>
  <c r="W336" i="2"/>
  <c r="AO273" i="23"/>
  <c r="AO336" i="2"/>
  <c r="AF289" i="23"/>
  <c r="AF383" i="2"/>
  <c r="W291" i="23"/>
  <c r="W387" i="2"/>
  <c r="AO291" i="23"/>
  <c r="AO387" i="2"/>
  <c r="AF309" i="23"/>
  <c r="AF450" i="2"/>
  <c r="W264" i="23"/>
  <c r="W317" i="2"/>
  <c r="AO264" i="23"/>
  <c r="AO317" i="2"/>
  <c r="AF330" i="23"/>
  <c r="AF536" i="2"/>
  <c r="W326" i="23"/>
  <c r="W511" i="2"/>
  <c r="AO326" i="23"/>
  <c r="AO511" i="2"/>
  <c r="AF338" i="23"/>
  <c r="AF578" i="2"/>
  <c r="AE226" i="23"/>
  <c r="AE261" i="2"/>
  <c r="AF226" i="23"/>
  <c r="AF261" i="2"/>
  <c r="L249" i="2"/>
  <c r="M222" i="23"/>
  <c r="L79" i="2"/>
  <c r="M74" i="23"/>
  <c r="L192" i="2"/>
  <c r="M177" i="23"/>
  <c r="L337" i="2"/>
  <c r="M274" i="23"/>
  <c r="L196" i="2"/>
  <c r="M180" i="23"/>
  <c r="L122" i="2"/>
  <c r="M113" i="23"/>
  <c r="L475" i="2"/>
  <c r="M314" i="23"/>
  <c r="L443" i="2"/>
  <c r="M307" i="23"/>
  <c r="L383" i="2"/>
  <c r="M289" i="23"/>
  <c r="L450" i="2"/>
  <c r="M309" i="23"/>
  <c r="L536" i="2"/>
  <c r="M330" i="23"/>
  <c r="L578" i="2"/>
  <c r="M338" i="23"/>
  <c r="L47" i="2"/>
  <c r="M44" i="23"/>
  <c r="L156" i="2"/>
  <c r="M143" i="23"/>
  <c r="L224" i="2"/>
  <c r="M205" i="23"/>
  <c r="L38" i="2"/>
  <c r="M37" i="23"/>
  <c r="L83" i="2"/>
  <c r="M78" i="23"/>
  <c r="L67" i="2"/>
  <c r="M62" i="23"/>
  <c r="L144" i="2"/>
  <c r="M132" i="23"/>
  <c r="L170" i="2"/>
  <c r="M156" i="23"/>
  <c r="L261" i="2"/>
  <c r="M226" i="23"/>
  <c r="L7" i="2"/>
  <c r="M7" i="23"/>
  <c r="L44" i="2"/>
  <c r="M41" i="23"/>
  <c r="L130" i="2"/>
  <c r="M104" i="23"/>
  <c r="L103" i="2"/>
  <c r="M96" i="23"/>
  <c r="L364" i="2"/>
  <c r="M284" i="23"/>
  <c r="L282" i="2"/>
  <c r="M239" i="23"/>
  <c r="L158" i="2"/>
  <c r="M145" i="23"/>
  <c r="L563" i="2"/>
  <c r="M336" i="23"/>
  <c r="L574" i="2"/>
  <c r="M337" i="23"/>
  <c r="L248" i="2"/>
  <c r="M221" i="23"/>
  <c r="L510" i="2"/>
  <c r="M325" i="23"/>
  <c r="L74" i="2"/>
  <c r="M69" i="23"/>
  <c r="L298" i="2"/>
  <c r="M250" i="23"/>
  <c r="L420" i="2"/>
  <c r="M298" i="23"/>
  <c r="L273" i="2"/>
  <c r="M233" i="23"/>
  <c r="L132" i="2"/>
  <c r="M121" i="23"/>
  <c r="L484" i="2"/>
  <c r="M316" i="23"/>
  <c r="L336" i="2"/>
  <c r="M273" i="23"/>
  <c r="L387" i="2"/>
  <c r="M291" i="23"/>
  <c r="L317" i="2"/>
  <c r="M264" i="23"/>
  <c r="L511" i="2"/>
  <c r="M326" i="23"/>
  <c r="L31" i="2"/>
  <c r="M29" i="23"/>
  <c r="L148" i="2"/>
  <c r="M136" i="23"/>
  <c r="L80" i="2"/>
  <c r="M75" i="23"/>
  <c r="L115" i="2"/>
  <c r="M107" i="23"/>
  <c r="L120" i="2"/>
  <c r="M111" i="23"/>
  <c r="L141" i="2"/>
  <c r="M129" i="23"/>
  <c r="L230" i="2"/>
  <c r="M210" i="23"/>
  <c r="L238" i="2"/>
  <c r="M216" i="23"/>
  <c r="L385" i="2"/>
  <c r="M290" i="23"/>
  <c r="L35" i="2"/>
  <c r="M34" i="23"/>
  <c r="L111" i="2"/>
  <c r="M97" i="23"/>
  <c r="L59" i="2"/>
  <c r="M55" i="23"/>
  <c r="L296" i="2"/>
  <c r="M248" i="23"/>
  <c r="L102" i="2"/>
  <c r="M67" i="23"/>
  <c r="L350" i="2"/>
  <c r="M279" i="23"/>
  <c r="L435" i="2"/>
  <c r="M305" i="23"/>
  <c r="L352" i="2"/>
  <c r="M280" i="23"/>
  <c r="L399" i="2"/>
  <c r="M294" i="23"/>
  <c r="L379" i="2"/>
  <c r="M288" i="23"/>
  <c r="AU31" i="2"/>
  <c r="AF31" i="2"/>
  <c r="AP47" i="2"/>
  <c r="P74" i="2"/>
  <c r="AG74" i="2"/>
  <c r="AB224" i="2"/>
  <c r="W224" i="2"/>
  <c r="P298" i="2"/>
  <c r="AG298" i="2"/>
  <c r="P120" i="2"/>
  <c r="AG120" i="2"/>
  <c r="AT122" i="2"/>
  <c r="AE122" i="2"/>
  <c r="AT350" i="2"/>
  <c r="AE350" i="2"/>
  <c r="O158" i="2"/>
  <c r="AN158" i="2"/>
  <c r="AT435" i="2"/>
  <c r="AE435" i="2"/>
  <c r="AT352" i="2"/>
  <c r="AE352" i="2"/>
  <c r="O574" i="2"/>
  <c r="AN574" i="2"/>
  <c r="AT399" i="2"/>
  <c r="AE399" i="2"/>
  <c r="AT379" i="2"/>
  <c r="AE379" i="2"/>
  <c r="AT47" i="2"/>
  <c r="AE47" i="2"/>
  <c r="AT192" i="2"/>
  <c r="AE192" i="2"/>
  <c r="O298" i="2"/>
  <c r="AN298" i="2"/>
  <c r="AT337" i="2"/>
  <c r="AE337" i="2"/>
  <c r="AT196" i="2"/>
  <c r="AE196" i="2"/>
  <c r="AU122" i="2"/>
  <c r="AF122" i="2"/>
  <c r="AU350" i="2"/>
  <c r="AF350" i="2"/>
  <c r="W158" i="2"/>
  <c r="AU435" i="2"/>
  <c r="AF435" i="2"/>
  <c r="AU352" i="2"/>
  <c r="AF352" i="2"/>
  <c r="AU399" i="2"/>
  <c r="AF399" i="2"/>
  <c r="AU379" i="2"/>
  <c r="AF379" i="2"/>
  <c r="AT38" i="2"/>
  <c r="AE38" i="2"/>
  <c r="AU47" i="2"/>
  <c r="AF47" i="2"/>
  <c r="AT79" i="2"/>
  <c r="AE79" i="2"/>
  <c r="AT83" i="2"/>
  <c r="AE83" i="2"/>
  <c r="AT156" i="2"/>
  <c r="AE156" i="2"/>
  <c r="O80" i="2"/>
  <c r="AN80" i="2"/>
  <c r="AT224" i="2"/>
  <c r="AE224" i="2"/>
  <c r="AU192" i="2"/>
  <c r="AF192" i="2"/>
  <c r="AU337" i="2"/>
  <c r="AF337" i="2"/>
  <c r="AU196" i="2"/>
  <c r="AF196" i="2"/>
  <c r="P122" i="2"/>
  <c r="AG122" i="2"/>
  <c r="AP282" i="2"/>
  <c r="P350" i="2"/>
  <c r="AG350" i="2"/>
  <c r="AP158" i="2"/>
  <c r="P435" i="2"/>
  <c r="AG435" i="2"/>
  <c r="AP563" i="2"/>
  <c r="P352" i="2"/>
  <c r="AG352" i="2"/>
  <c r="AP574" i="2"/>
  <c r="P399" i="2"/>
  <c r="AG399" i="2"/>
  <c r="AP248" i="2"/>
  <c r="P379" i="2"/>
  <c r="AG379" i="2"/>
  <c r="AP510" i="2"/>
  <c r="AT7" i="2"/>
  <c r="AE7" i="2"/>
  <c r="AU38" i="2"/>
  <c r="AF38" i="2"/>
  <c r="P47" i="2"/>
  <c r="AG47" i="2"/>
  <c r="AP74" i="2"/>
  <c r="AU79" i="2"/>
  <c r="AF79" i="2"/>
  <c r="AU83" i="2"/>
  <c r="AF83" i="2"/>
  <c r="AU156" i="2"/>
  <c r="AF156" i="2"/>
  <c r="AU224" i="2"/>
  <c r="AF224" i="2"/>
  <c r="P192" i="2"/>
  <c r="AG192" i="2"/>
  <c r="AP298" i="2"/>
  <c r="P337" i="2"/>
  <c r="AG337" i="2"/>
  <c r="AP420" i="2"/>
  <c r="P196" i="2"/>
  <c r="AG196" i="2"/>
  <c r="AP273" i="2"/>
  <c r="AU148" i="2"/>
  <c r="AF148" i="2"/>
  <c r="AP337" i="2"/>
  <c r="P273" i="2"/>
  <c r="AG273" i="2"/>
  <c r="AU120" i="2"/>
  <c r="AF120" i="2"/>
  <c r="P31" i="2"/>
  <c r="AG31" i="2"/>
  <c r="AB83" i="2"/>
  <c r="W83" i="2"/>
  <c r="AP83" i="2"/>
  <c r="P148" i="2"/>
  <c r="AG148" i="2"/>
  <c r="AP156" i="2"/>
  <c r="P80" i="2"/>
  <c r="AG80" i="2"/>
  <c r="P115" i="2"/>
  <c r="AG115" i="2"/>
  <c r="AP7" i="2"/>
  <c r="AF7" i="2"/>
  <c r="AU7" i="2"/>
  <c r="P38" i="2"/>
  <c r="AG38" i="2"/>
  <c r="AP31" i="2"/>
  <c r="AP148" i="2"/>
  <c r="AP80" i="2"/>
  <c r="P224" i="2"/>
  <c r="AG224" i="2"/>
  <c r="AP120" i="2"/>
  <c r="AP79" i="2"/>
  <c r="AT298" i="2"/>
  <c r="AE298" i="2"/>
  <c r="AT420" i="2"/>
  <c r="AE420" i="2"/>
  <c r="AT273" i="2"/>
  <c r="AE273" i="2"/>
  <c r="AU282" i="2"/>
  <c r="AF282" i="2"/>
  <c r="AU158" i="2"/>
  <c r="AF158" i="2"/>
  <c r="AU563" i="2"/>
  <c r="AF563" i="2"/>
  <c r="AU574" i="2"/>
  <c r="AF574" i="2"/>
  <c r="AU248" i="2"/>
  <c r="AF248" i="2"/>
  <c r="AU510" i="2"/>
  <c r="AF510" i="2"/>
  <c r="AT120" i="2"/>
  <c r="AE120" i="2"/>
  <c r="W156" i="2"/>
  <c r="AU80" i="2"/>
  <c r="AF80" i="2"/>
  <c r="AU115" i="2"/>
  <c r="AF115" i="2"/>
  <c r="AP192" i="2"/>
  <c r="P420" i="2"/>
  <c r="AG420" i="2"/>
  <c r="AP196" i="2"/>
  <c r="AP38" i="2"/>
  <c r="AP224" i="2"/>
  <c r="P79" i="2"/>
  <c r="AG79" i="2"/>
  <c r="P83" i="2"/>
  <c r="AG83" i="2"/>
  <c r="P156" i="2"/>
  <c r="AG156" i="2"/>
  <c r="AP115" i="2"/>
  <c r="P7" i="2"/>
  <c r="AG7" i="2"/>
  <c r="AT282" i="2"/>
  <c r="AE282" i="2"/>
  <c r="AT158" i="2"/>
  <c r="AE158" i="2"/>
  <c r="AT563" i="2"/>
  <c r="AE563" i="2"/>
  <c r="AT574" i="2"/>
  <c r="AE574" i="2"/>
  <c r="AT248" i="2"/>
  <c r="AE248" i="2"/>
  <c r="AT510" i="2"/>
  <c r="AE510" i="2"/>
  <c r="AT74" i="2"/>
  <c r="AE74" i="2"/>
  <c r="AT31" i="2"/>
  <c r="AE31" i="2"/>
  <c r="AU74" i="2"/>
  <c r="AF74" i="2"/>
  <c r="AT148" i="2"/>
  <c r="AE148" i="2"/>
  <c r="O156" i="2"/>
  <c r="AN156" i="2"/>
  <c r="AT80" i="2"/>
  <c r="AE80" i="2"/>
  <c r="AT115" i="2"/>
  <c r="AE115" i="2"/>
  <c r="AU298" i="2"/>
  <c r="AF298" i="2"/>
  <c r="AU420" i="2"/>
  <c r="AF420" i="2"/>
  <c r="AU273" i="2"/>
  <c r="AF273" i="2"/>
  <c r="AP122" i="2"/>
  <c r="P282" i="2"/>
  <c r="AG282" i="2"/>
  <c r="AP350" i="2"/>
  <c r="P158" i="2"/>
  <c r="AG158" i="2"/>
  <c r="AP435" i="2"/>
  <c r="P563" i="2"/>
  <c r="AG563" i="2"/>
  <c r="AP352" i="2"/>
  <c r="P574" i="2"/>
  <c r="AG574" i="2"/>
  <c r="AP399" i="2"/>
  <c r="P248" i="2"/>
  <c r="AG248" i="2"/>
  <c r="AP379" i="2"/>
  <c r="P510" i="2"/>
  <c r="AG510" i="2"/>
  <c r="AB115" i="2"/>
  <c r="O122" i="2"/>
  <c r="O83" i="2"/>
  <c r="O399" i="2"/>
  <c r="O196" i="2"/>
  <c r="O435" i="2"/>
  <c r="O337" i="2"/>
  <c r="O282" i="2"/>
  <c r="O47" i="2"/>
  <c r="O379" i="2"/>
  <c r="O120" i="2"/>
  <c r="O7" i="2"/>
  <c r="O31" i="2"/>
  <c r="O510" i="2"/>
  <c r="O148" i="2"/>
  <c r="O563" i="2"/>
  <c r="O350" i="2"/>
  <c r="O38" i="2"/>
  <c r="O420" i="2"/>
  <c r="O115" i="2"/>
  <c r="O192" i="2"/>
  <c r="O273" i="2"/>
  <c r="O248" i="2"/>
  <c r="O74" i="2"/>
  <c r="O224" i="2"/>
  <c r="O352" i="2"/>
  <c r="BP100" i="23"/>
  <c r="AR381" i="2" l="1"/>
  <c r="AB248" i="23"/>
  <c r="AB296" i="2"/>
  <c r="AT156" i="23"/>
  <c r="AT170" i="2"/>
  <c r="Q291" i="23"/>
  <c r="P387" i="2"/>
  <c r="Q226" i="23"/>
  <c r="P261" i="2"/>
  <c r="P97" i="23"/>
  <c r="O111" i="2"/>
  <c r="AT41" i="23"/>
  <c r="AT44" i="2"/>
  <c r="AB330" i="23"/>
  <c r="AB536" i="2"/>
  <c r="AD67" i="23"/>
  <c r="AD102" i="2"/>
  <c r="AB284" i="23"/>
  <c r="AB364" i="2"/>
  <c r="P326" i="23"/>
  <c r="O511" i="2"/>
  <c r="AT307" i="23"/>
  <c r="AT443" i="2"/>
  <c r="AU34" i="23"/>
  <c r="AU35" i="2"/>
  <c r="AU129" i="23"/>
  <c r="AU141" i="2"/>
  <c r="P314" i="23"/>
  <c r="O475" i="2"/>
  <c r="AQ264" i="23"/>
  <c r="AQ317" i="2"/>
  <c r="AQ55" i="23"/>
  <c r="AQ59" i="2"/>
  <c r="AU104" i="23"/>
  <c r="AU130" i="2"/>
  <c r="P55" i="23"/>
  <c r="O59" i="2"/>
  <c r="AD222" i="23"/>
  <c r="AD249" i="2"/>
  <c r="AB129" i="23"/>
  <c r="AB141" i="2"/>
  <c r="P291" i="23"/>
  <c r="O387" i="2"/>
  <c r="AT121" i="23"/>
  <c r="AT132" i="2"/>
  <c r="AQ104" i="23"/>
  <c r="AQ130" i="2"/>
  <c r="AU55" i="23"/>
  <c r="AU59" i="2"/>
  <c r="AT129" i="23"/>
  <c r="AT141" i="2"/>
  <c r="AU273" i="23"/>
  <c r="AU336" i="2"/>
  <c r="AU121" i="23"/>
  <c r="AU132" i="2"/>
  <c r="AQ34" i="23"/>
  <c r="AQ35" i="2"/>
  <c r="AQ121" i="23"/>
  <c r="AQ132" i="2"/>
  <c r="AT62" i="23"/>
  <c r="AT67" i="2"/>
  <c r="AT284" i="23"/>
  <c r="AT364" i="2"/>
  <c r="AB96" i="23"/>
  <c r="AB103" i="2"/>
  <c r="P226" i="23"/>
  <c r="O261" i="2"/>
  <c r="Q121" i="23"/>
  <c r="P132" i="2"/>
  <c r="AQ96" i="23"/>
  <c r="AQ103" i="2"/>
  <c r="Q284" i="23"/>
  <c r="P364" i="2"/>
  <c r="AQ41" i="23"/>
  <c r="AQ44" i="2"/>
  <c r="AD96" i="23"/>
  <c r="AD103" i="2"/>
  <c r="AB326" i="23"/>
  <c r="AB511" i="2"/>
  <c r="AD273" i="23"/>
  <c r="AD336" i="2"/>
  <c r="AU289" i="23"/>
  <c r="AU383" i="2"/>
  <c r="AQ62" i="23"/>
  <c r="AQ67" i="2"/>
  <c r="AT309" i="23"/>
  <c r="AT450" i="2"/>
  <c r="Q222" i="23"/>
  <c r="P249" i="2"/>
  <c r="AT67" i="23"/>
  <c r="AT102" i="2"/>
  <c r="AT264" i="23"/>
  <c r="AT317" i="2"/>
  <c r="AT222" i="23"/>
  <c r="AT249" i="2"/>
  <c r="AU264" i="23"/>
  <c r="AU317" i="2"/>
  <c r="AD309" i="23"/>
  <c r="AD450" i="2"/>
  <c r="Q309" i="23"/>
  <c r="P450" i="2"/>
  <c r="Q338" i="23"/>
  <c r="P578" i="2"/>
  <c r="AB226" i="23"/>
  <c r="AB261" i="2"/>
  <c r="AB338" i="23"/>
  <c r="AB578" i="2"/>
  <c r="AB34" i="23"/>
  <c r="AB35" i="2"/>
  <c r="P67" i="23"/>
  <c r="O102" i="2"/>
  <c r="AB210" i="23"/>
  <c r="AB230" i="2"/>
  <c r="AD338" i="23"/>
  <c r="AD578" i="2"/>
  <c r="P264" i="23"/>
  <c r="O317" i="2"/>
  <c r="AD248" i="23"/>
  <c r="AD296" i="2"/>
  <c r="AB132" i="23"/>
  <c r="AB144" i="2"/>
  <c r="AD264" i="23"/>
  <c r="AD317" i="2"/>
  <c r="AU338" i="23"/>
  <c r="AU578" i="2"/>
  <c r="AU314" i="23"/>
  <c r="AU475" i="2"/>
  <c r="Q67" i="23"/>
  <c r="P102" i="2"/>
  <c r="Q34" i="23"/>
  <c r="P35" i="2"/>
  <c r="P284" i="23"/>
  <c r="O364" i="2"/>
  <c r="AU290" i="23"/>
  <c r="AU385" i="2"/>
  <c r="AD210" i="23"/>
  <c r="AD230" i="2"/>
  <c r="AQ289" i="23"/>
  <c r="AQ383" i="2"/>
  <c r="AQ156" i="23"/>
  <c r="AQ170" i="2"/>
  <c r="Q96" i="23"/>
  <c r="P103" i="2"/>
  <c r="AQ222" i="23"/>
  <c r="AQ249" i="2"/>
  <c r="Q330" i="23"/>
  <c r="P536" i="2"/>
  <c r="AT326" i="23"/>
  <c r="AT511" i="2"/>
  <c r="AQ132" i="23"/>
  <c r="AQ144" i="2"/>
  <c r="P290" i="23"/>
  <c r="O385" i="2"/>
  <c r="AU326" i="23"/>
  <c r="AU511" i="2"/>
  <c r="AU248" i="23"/>
  <c r="AU296" i="2"/>
  <c r="AB264" i="23"/>
  <c r="AB317" i="2"/>
  <c r="AT330" i="23"/>
  <c r="AT536" i="2"/>
  <c r="AU97" i="23"/>
  <c r="AU111" i="2"/>
  <c r="AU216" i="23"/>
  <c r="AU238" i="2"/>
  <c r="AT216" i="23"/>
  <c r="AT238" i="2"/>
  <c r="AU291" i="23"/>
  <c r="AU387" i="2"/>
  <c r="AT291" i="23"/>
  <c r="AT387" i="2"/>
  <c r="AQ97" i="23"/>
  <c r="AQ111" i="2"/>
  <c r="AU96" i="23"/>
  <c r="AU103" i="2"/>
  <c r="AT132" i="23"/>
  <c r="AT144" i="2"/>
  <c r="AQ291" i="23"/>
  <c r="AQ387" i="2"/>
  <c r="AT273" i="23"/>
  <c r="AT336" i="2"/>
  <c r="AD156" i="23"/>
  <c r="AD170" i="2"/>
  <c r="P222" i="23"/>
  <c r="O249" i="2"/>
  <c r="Q316" i="23"/>
  <c r="P484" i="2"/>
  <c r="Q156" i="23"/>
  <c r="P170" i="2"/>
  <c r="Q289" i="23"/>
  <c r="P383" i="2"/>
  <c r="AQ338" i="23"/>
  <c r="AQ578" i="2"/>
  <c r="AD129" i="23"/>
  <c r="AD141" i="2"/>
  <c r="AT104" i="23"/>
  <c r="AT130" i="2"/>
  <c r="AD132" i="23"/>
  <c r="AD144" i="2"/>
  <c r="P104" i="23"/>
  <c r="O130" i="2"/>
  <c r="AB156" i="23"/>
  <c r="AB170" i="2"/>
  <c r="AD216" i="23"/>
  <c r="AD238" i="2"/>
  <c r="AQ248" i="23"/>
  <c r="AQ296" i="2"/>
  <c r="Q248" i="23"/>
  <c r="P296" i="2"/>
  <c r="AT290" i="23"/>
  <c r="AT385" i="2"/>
  <c r="AB104" i="23"/>
  <c r="AB130" i="2"/>
  <c r="P248" i="23"/>
  <c r="O296" i="2"/>
  <c r="P210" i="23"/>
  <c r="O230" i="2"/>
  <c r="AD41" i="23"/>
  <c r="AD44" i="2"/>
  <c r="AB290" i="23"/>
  <c r="AB385" i="2"/>
  <c r="AD55" i="23"/>
  <c r="AD59" i="2"/>
  <c r="P273" i="23"/>
  <c r="O336" i="2"/>
  <c r="P41" i="23"/>
  <c r="O44" i="2"/>
  <c r="AQ309" i="23"/>
  <c r="AQ450" i="2"/>
  <c r="AQ314" i="23"/>
  <c r="AQ475" i="2"/>
  <c r="AU316" i="23"/>
  <c r="AU484" i="2"/>
  <c r="Q41" i="23"/>
  <c r="P44" i="2"/>
  <c r="AQ290" i="23"/>
  <c r="AQ385" i="2"/>
  <c r="AQ129" i="23"/>
  <c r="AQ141" i="2"/>
  <c r="AT248" i="23"/>
  <c r="AT296" i="2"/>
  <c r="P330" i="23"/>
  <c r="O536" i="2"/>
  <c r="AU284" i="23"/>
  <c r="AU364" i="2"/>
  <c r="P309" i="23"/>
  <c r="O450" i="2"/>
  <c r="AQ210" i="23"/>
  <c r="AQ230" i="2"/>
  <c r="P307" i="23"/>
  <c r="O443" i="2"/>
  <c r="P121" i="23"/>
  <c r="O132" i="2"/>
  <c r="Q129" i="23"/>
  <c r="P141" i="2"/>
  <c r="AD226" i="23"/>
  <c r="AD261" i="2"/>
  <c r="AB121" i="23"/>
  <c r="AB132" i="2"/>
  <c r="AD314" i="23"/>
  <c r="AD475" i="2"/>
  <c r="P34" i="23"/>
  <c r="O35" i="2"/>
  <c r="AD34" i="23"/>
  <c r="AD35" i="2"/>
  <c r="AD290" i="23"/>
  <c r="AD385" i="2"/>
  <c r="P216" i="23"/>
  <c r="O238" i="2"/>
  <c r="AU307" i="23"/>
  <c r="AU443" i="2"/>
  <c r="AD121" i="23"/>
  <c r="AD132" i="2"/>
  <c r="AT289" i="23"/>
  <c r="AT383" i="2"/>
  <c r="AQ226" i="23"/>
  <c r="AQ261" i="2"/>
  <c r="AQ284" i="23"/>
  <c r="AQ364" i="2"/>
  <c r="AD62" i="23"/>
  <c r="AD67" i="2"/>
  <c r="Q326" i="23"/>
  <c r="P511" i="2"/>
  <c r="AT55" i="23"/>
  <c r="AT59" i="2"/>
  <c r="Q273" i="23"/>
  <c r="P336" i="2"/>
  <c r="Q62" i="23"/>
  <c r="P67" i="2"/>
  <c r="AQ273" i="23"/>
  <c r="AQ336" i="2"/>
  <c r="Q210" i="23"/>
  <c r="P230" i="2"/>
  <c r="AU41" i="23"/>
  <c r="AU44" i="2"/>
  <c r="AT210" i="23"/>
  <c r="AT230" i="2"/>
  <c r="AB67" i="23"/>
  <c r="AB102" i="2"/>
  <c r="Q290" i="23"/>
  <c r="P385" i="2"/>
  <c r="Q216" i="23"/>
  <c r="P238" i="2"/>
  <c r="AQ67" i="23"/>
  <c r="AQ102" i="2"/>
  <c r="AT97" i="23"/>
  <c r="AT111" i="2"/>
  <c r="P132" i="23"/>
  <c r="O144" i="2"/>
  <c r="AT316" i="23"/>
  <c r="AT484" i="2"/>
  <c r="Q314" i="23"/>
  <c r="P475" i="2"/>
  <c r="AT96" i="23"/>
  <c r="AT103" i="2"/>
  <c r="Q307" i="23"/>
  <c r="P443" i="2"/>
  <c r="Q97" i="23"/>
  <c r="P111" i="2"/>
  <c r="AD307" i="23"/>
  <c r="AD443" i="2"/>
  <c r="AB222" i="23"/>
  <c r="AB249" i="2"/>
  <c r="Q264" i="23"/>
  <c r="P317" i="2"/>
  <c r="AB309" i="23"/>
  <c r="AB450" i="2"/>
  <c r="AB314" i="23"/>
  <c r="AB475" i="2"/>
  <c r="AU156" i="23"/>
  <c r="AU170" i="2"/>
  <c r="AU330" i="23"/>
  <c r="AU536" i="2"/>
  <c r="AT314" i="23"/>
  <c r="AT475" i="2"/>
  <c r="AT338" i="23"/>
  <c r="AT578" i="2"/>
  <c r="AU222" i="23"/>
  <c r="AU249" i="2"/>
  <c r="AD330" i="23"/>
  <c r="AD536" i="2"/>
  <c r="AQ330" i="23"/>
  <c r="AQ536" i="2"/>
  <c r="AQ326" i="23"/>
  <c r="AQ511" i="2"/>
  <c r="AU62" i="23"/>
  <c r="AU67" i="2"/>
  <c r="P289" i="23"/>
  <c r="O383" i="2"/>
  <c r="AB273" i="23"/>
  <c r="AB336" i="2"/>
  <c r="AD326" i="23"/>
  <c r="AD511" i="2"/>
  <c r="AT34" i="23"/>
  <c r="AT35" i="2"/>
  <c r="Q132" i="23"/>
  <c r="P144" i="2"/>
  <c r="AU210" i="23"/>
  <c r="AU230" i="2"/>
  <c r="P96" i="23"/>
  <c r="O103" i="2"/>
  <c r="AU309" i="23"/>
  <c r="AU450" i="2"/>
  <c r="AD284" i="23"/>
  <c r="AD364" i="2"/>
  <c r="AB289" i="23"/>
  <c r="AB383" i="2"/>
  <c r="AB216" i="23"/>
  <c r="AB238" i="2"/>
  <c r="AD104" i="23"/>
  <c r="AD130" i="2"/>
  <c r="AB316" i="23"/>
  <c r="AB484" i="2"/>
  <c r="AB41" i="23"/>
  <c r="AB44" i="2"/>
  <c r="AD316" i="23"/>
  <c r="AD484" i="2"/>
  <c r="AB55" i="23"/>
  <c r="AB59" i="2"/>
  <c r="AD97" i="23"/>
  <c r="AD111" i="2"/>
  <c r="P316" i="23"/>
  <c r="O484" i="2"/>
  <c r="AD291" i="23"/>
  <c r="AD387" i="2"/>
  <c r="AB291" i="23"/>
  <c r="AB387" i="2"/>
  <c r="AB97" i="23"/>
  <c r="AB111" i="2"/>
  <c r="AB62" i="23"/>
  <c r="AB67" i="2"/>
  <c r="AB307" i="23"/>
  <c r="AB443" i="2"/>
  <c r="AU67" i="23"/>
  <c r="AU102" i="2"/>
  <c r="Q55" i="23"/>
  <c r="P59" i="2"/>
  <c r="AQ307" i="23"/>
  <c r="AQ443" i="2"/>
  <c r="AD289" i="23"/>
  <c r="AD383" i="2"/>
  <c r="Q104" i="23"/>
  <c r="P130" i="2"/>
  <c r="AQ316" i="23"/>
  <c r="AQ484" i="2"/>
  <c r="P129" i="23"/>
  <c r="O141" i="2"/>
  <c r="AQ216" i="23"/>
  <c r="AQ238" i="2"/>
  <c r="AU132" i="23"/>
  <c r="AU144" i="2"/>
  <c r="AT226" i="23"/>
  <c r="AT261" i="2"/>
  <c r="AU226" i="23"/>
  <c r="AU261" i="2"/>
  <c r="AB563" i="2"/>
  <c r="AS120" i="2"/>
  <c r="AD120" i="2"/>
  <c r="AS352" i="2"/>
  <c r="AD352" i="2"/>
  <c r="AB574" i="2"/>
  <c r="AS80" i="2"/>
  <c r="AD80" i="2"/>
  <c r="AW31" i="2"/>
  <c r="AQ31" i="2"/>
  <c r="AS196" i="2"/>
  <c r="AD196" i="2"/>
  <c r="AB399" i="2"/>
  <c r="AB38" i="2"/>
  <c r="AS148" i="2"/>
  <c r="AD148" i="2"/>
  <c r="AB273" i="2"/>
  <c r="AS399" i="2"/>
  <c r="AD399" i="2"/>
  <c r="AB79" i="2"/>
  <c r="AS31" i="2"/>
  <c r="AD31" i="2"/>
  <c r="AW399" i="2"/>
  <c r="AQ399" i="2"/>
  <c r="AW350" i="2"/>
  <c r="AQ350" i="2"/>
  <c r="AW224" i="2"/>
  <c r="AQ224" i="2"/>
  <c r="AW79" i="2"/>
  <c r="AQ79" i="2"/>
  <c r="AW337" i="2"/>
  <c r="AQ337" i="2"/>
  <c r="AW298" i="2"/>
  <c r="AQ298" i="2"/>
  <c r="AW74" i="2"/>
  <c r="AQ74" i="2"/>
  <c r="AW248" i="2"/>
  <c r="AQ248" i="2"/>
  <c r="AW158" i="2"/>
  <c r="AQ158" i="2"/>
  <c r="AS158" i="2"/>
  <c r="AD158" i="2"/>
  <c r="AS563" i="2"/>
  <c r="AD563" i="2"/>
  <c r="AS47" i="2"/>
  <c r="AD47" i="2"/>
  <c r="AS273" i="2"/>
  <c r="AD273" i="2"/>
  <c r="AB248" i="2"/>
  <c r="AB47" i="2"/>
  <c r="AS420" i="2"/>
  <c r="AD420" i="2"/>
  <c r="AS115" i="2"/>
  <c r="AD115" i="2"/>
  <c r="AS379" i="2"/>
  <c r="AD379" i="2"/>
  <c r="AB379" i="2"/>
  <c r="AW192" i="2"/>
  <c r="AQ192" i="2"/>
  <c r="AB350" i="2"/>
  <c r="AS74" i="2"/>
  <c r="AD74" i="2"/>
  <c r="AB282" i="2"/>
  <c r="AB122" i="2"/>
  <c r="AS574" i="2"/>
  <c r="AD574" i="2"/>
  <c r="AW122" i="2"/>
  <c r="AQ122" i="2"/>
  <c r="AW196" i="2"/>
  <c r="AQ196" i="2"/>
  <c r="AW282" i="2"/>
  <c r="AQ282" i="2"/>
  <c r="AW47" i="2"/>
  <c r="AQ47" i="2"/>
  <c r="AS83" i="2"/>
  <c r="AD83" i="2"/>
  <c r="AS298" i="2"/>
  <c r="AD298" i="2"/>
  <c r="AB435" i="2"/>
  <c r="AB148" i="2"/>
  <c r="AS337" i="2"/>
  <c r="AD337" i="2"/>
  <c r="AB192" i="2"/>
  <c r="AB337" i="2"/>
  <c r="AB352" i="2"/>
  <c r="AW379" i="2"/>
  <c r="AQ379" i="2"/>
  <c r="AW435" i="2"/>
  <c r="AQ435" i="2"/>
  <c r="AW148" i="2"/>
  <c r="AQ148" i="2"/>
  <c r="AW420" i="2"/>
  <c r="AQ420" i="2"/>
  <c r="AW510" i="2"/>
  <c r="AQ510" i="2"/>
  <c r="AW563" i="2"/>
  <c r="AQ563" i="2"/>
  <c r="AB420" i="2"/>
  <c r="AB156" i="2"/>
  <c r="AS7" i="2"/>
  <c r="AD7" i="2"/>
  <c r="AB196" i="2"/>
  <c r="AS38" i="2"/>
  <c r="AD38" i="2"/>
  <c r="AW156" i="2"/>
  <c r="AQ156" i="2"/>
  <c r="AS350" i="2"/>
  <c r="AD350" i="2"/>
  <c r="AS79" i="2"/>
  <c r="AD79" i="2"/>
  <c r="AS282" i="2"/>
  <c r="AD282" i="2"/>
  <c r="AB31" i="2"/>
  <c r="AB74" i="2"/>
  <c r="AW38" i="2"/>
  <c r="AQ38" i="2"/>
  <c r="AS156" i="2"/>
  <c r="AD156" i="2"/>
  <c r="AW120" i="2"/>
  <c r="AQ120" i="2"/>
  <c r="AW83" i="2"/>
  <c r="AQ83" i="2"/>
  <c r="AR224" i="2"/>
  <c r="AC224" i="2"/>
  <c r="AR83" i="2"/>
  <c r="AC83" i="2"/>
  <c r="AB510" i="2"/>
  <c r="AS510" i="2"/>
  <c r="AD510" i="2"/>
  <c r="AB7" i="2"/>
  <c r="AS224" i="2"/>
  <c r="AD224" i="2"/>
  <c r="AB158" i="2"/>
  <c r="AB80" i="2"/>
  <c r="AB120" i="2"/>
  <c r="AW352" i="2"/>
  <c r="AQ352" i="2"/>
  <c r="AW115" i="2"/>
  <c r="AQ115" i="2"/>
  <c r="AW7" i="2"/>
  <c r="AQ7" i="2"/>
  <c r="AW273" i="2"/>
  <c r="AQ273" i="2"/>
  <c r="AW574" i="2"/>
  <c r="AQ574" i="2"/>
  <c r="AS122" i="2"/>
  <c r="AD122" i="2"/>
  <c r="AS248" i="2"/>
  <c r="AD248" i="2"/>
  <c r="AS435" i="2"/>
  <c r="AD435" i="2"/>
  <c r="AB298" i="2"/>
  <c r="AS192" i="2"/>
  <c r="AD192" i="2"/>
  <c r="AW80" i="2"/>
  <c r="AQ80" i="2"/>
  <c r="AU26" i="2"/>
  <c r="AU14" i="2"/>
  <c r="CE116" i="2"/>
  <c r="CX116" i="2"/>
  <c r="BT54" i="2"/>
  <c r="CX14" i="2"/>
  <c r="BT14" i="2"/>
  <c r="CX26" i="2"/>
  <c r="BP173" i="2"/>
  <c r="CX40" i="2"/>
  <c r="AH14" i="2"/>
  <c r="AI14" i="2"/>
  <c r="O14" i="2"/>
  <c r="AV14" i="2"/>
  <c r="AX14" i="2"/>
  <c r="W14" i="2"/>
  <c r="Y14" i="2"/>
  <c r="AA14" i="2"/>
  <c r="N14" i="2"/>
  <c r="L14" i="2"/>
  <c r="CE173" i="2" l="1"/>
  <c r="CI162" i="2"/>
  <c r="CI173" i="2"/>
  <c r="BP52" i="2"/>
  <c r="BP54" i="2"/>
  <c r="CT233" i="2"/>
  <c r="CT116" i="2"/>
  <c r="BT162" i="2"/>
  <c r="BT173" i="2"/>
  <c r="AO40" i="2"/>
  <c r="AO26" i="2"/>
  <c r="AG62" i="2"/>
  <c r="AV26" i="2"/>
  <c r="AH26" i="2"/>
  <c r="BP172" i="2"/>
  <c r="BP162" i="2"/>
  <c r="CX255" i="2"/>
  <c r="CX233" i="2"/>
  <c r="CT52" i="2"/>
  <c r="CT26" i="2"/>
  <c r="BT26" i="2"/>
  <c r="BT52" i="2"/>
  <c r="CI26" i="2"/>
  <c r="CE52" i="2"/>
  <c r="AX26" i="2"/>
  <c r="AJ26" i="2"/>
  <c r="N26" i="2"/>
  <c r="L26" i="2"/>
  <c r="AA40" i="2"/>
  <c r="AI26" i="2"/>
  <c r="AX40" i="2"/>
  <c r="N40" i="2"/>
  <c r="AV40" i="2"/>
  <c r="CI54" i="2"/>
  <c r="CI52" i="2"/>
  <c r="CX54" i="2"/>
  <c r="CX52" i="2"/>
  <c r="BT133" i="2"/>
  <c r="BT172" i="2"/>
  <c r="CI133" i="2"/>
  <c r="CI172" i="2"/>
  <c r="CI259" i="2"/>
  <c r="CI116" i="2"/>
  <c r="AP52" i="2"/>
  <c r="AN52" i="2"/>
  <c r="AG52" i="2"/>
  <c r="W40" i="2"/>
  <c r="AA26" i="2"/>
  <c r="AK26" i="2"/>
  <c r="AJ40" i="2"/>
  <c r="AL26" i="2"/>
  <c r="AU40" i="2"/>
  <c r="L40" i="2"/>
  <c r="AL40" i="2"/>
  <c r="AI40" i="2"/>
  <c r="AH40" i="2"/>
  <c r="AK40" i="2"/>
  <c r="AX54" i="2"/>
  <c r="AU54" i="2"/>
  <c r="AH52" i="2"/>
  <c r="L52" i="2"/>
  <c r="W52" i="2"/>
  <c r="AV54" i="2"/>
  <c r="AO54" i="2"/>
  <c r="AX52" i="2"/>
  <c r="N54" i="2"/>
  <c r="AN54" i="2"/>
  <c r="AV52" i="2"/>
  <c r="AJ54" i="2"/>
  <c r="AA54" i="2"/>
  <c r="AI52" i="2"/>
  <c r="AI54" i="2"/>
  <c r="AO52" i="2"/>
  <c r="AU52" i="2"/>
  <c r="N52" i="2"/>
  <c r="AH54" i="2"/>
  <c r="AA52" i="2"/>
  <c r="AK52" i="2"/>
  <c r="W54" i="2"/>
  <c r="AL54" i="2"/>
  <c r="AK54" i="2"/>
  <c r="L54" i="2"/>
  <c r="AL52" i="2"/>
  <c r="AJ52" i="2"/>
  <c r="AG26" i="2"/>
  <c r="Z26" i="2"/>
  <c r="CT54" i="2"/>
  <c r="AP40" i="2"/>
  <c r="AG567" i="2"/>
  <c r="Z14" i="2"/>
  <c r="CT14" i="2"/>
  <c r="AN40" i="2"/>
  <c r="AP14" i="2"/>
  <c r="X26" i="2"/>
  <c r="BP26" i="2"/>
  <c r="AG54" i="2"/>
  <c r="X14" i="2"/>
  <c r="BP14" i="2"/>
  <c r="AP26" i="2"/>
  <c r="W26" i="2"/>
  <c r="CE133" i="2"/>
  <c r="CE259" i="2"/>
  <c r="CT40" i="2"/>
  <c r="CE54" i="2"/>
  <c r="CT255" i="2"/>
  <c r="BP133" i="2"/>
  <c r="P14" i="2"/>
  <c r="AG14" i="2"/>
  <c r="AP54" i="2"/>
  <c r="AG40" i="2"/>
  <c r="AN26" i="2"/>
  <c r="CE26" i="2"/>
  <c r="AW330" i="23"/>
  <c r="AW536" i="2"/>
  <c r="AW273" i="23"/>
  <c r="AW336" i="2"/>
  <c r="AC210" i="23"/>
  <c r="AC230" i="2"/>
  <c r="AW55" i="23"/>
  <c r="AW59" i="2"/>
  <c r="AC222" i="23"/>
  <c r="AC249" i="2"/>
  <c r="AC55" i="23"/>
  <c r="AC59" i="2"/>
  <c r="AW314" i="23"/>
  <c r="AW475" i="2"/>
  <c r="AC156" i="23"/>
  <c r="AC170" i="2"/>
  <c r="AW97" i="23"/>
  <c r="AW111" i="2"/>
  <c r="AW132" i="23"/>
  <c r="AW144" i="2"/>
  <c r="AW156" i="23"/>
  <c r="AW170" i="2"/>
  <c r="AC132" i="23"/>
  <c r="AC144" i="2"/>
  <c r="AW316" i="23"/>
  <c r="AW484" i="2"/>
  <c r="AC291" i="23"/>
  <c r="AC387" i="2"/>
  <c r="AC273" i="23"/>
  <c r="AC336" i="2"/>
  <c r="AW284" i="23"/>
  <c r="AW364" i="2"/>
  <c r="AC290" i="23"/>
  <c r="AC385" i="2"/>
  <c r="AW338" i="23"/>
  <c r="AW578" i="2"/>
  <c r="AS273" i="23"/>
  <c r="AS336" i="2"/>
  <c r="AS316" i="23"/>
  <c r="AS484" i="2"/>
  <c r="AC104" i="23"/>
  <c r="AC130" i="2"/>
  <c r="AS104" i="23"/>
  <c r="AS130" i="2"/>
  <c r="AS314" i="23"/>
  <c r="AS475" i="2"/>
  <c r="AS156" i="23"/>
  <c r="AS170" i="2"/>
  <c r="AS67" i="23"/>
  <c r="AS102" i="2"/>
  <c r="AS330" i="23"/>
  <c r="AS536" i="2"/>
  <c r="AS307" i="23"/>
  <c r="AS443" i="2"/>
  <c r="AC67" i="23"/>
  <c r="AC102" i="2"/>
  <c r="AW129" i="23"/>
  <c r="AW141" i="2"/>
  <c r="AC129" i="23"/>
  <c r="AC141" i="2"/>
  <c r="AC314" i="23"/>
  <c r="AC475" i="2"/>
  <c r="AW264" i="23"/>
  <c r="AW317" i="2"/>
  <c r="AS291" i="23"/>
  <c r="AS387" i="2"/>
  <c r="AS290" i="23"/>
  <c r="AS385" i="2"/>
  <c r="AW290" i="23"/>
  <c r="AW385" i="2"/>
  <c r="AW291" i="23"/>
  <c r="AW387" i="2"/>
  <c r="AW121" i="23"/>
  <c r="AW132" i="2"/>
  <c r="AS222" i="23"/>
  <c r="AS249" i="2"/>
  <c r="AW289" i="23"/>
  <c r="AW383" i="2"/>
  <c r="AS41" i="23"/>
  <c r="AS44" i="2"/>
  <c r="AC34" i="23"/>
  <c r="AC35" i="2"/>
  <c r="AS132" i="23"/>
  <c r="AS144" i="2"/>
  <c r="AS309" i="23"/>
  <c r="AS450" i="2"/>
  <c r="AS289" i="23"/>
  <c r="AS383" i="2"/>
  <c r="AC41" i="23"/>
  <c r="AC44" i="2"/>
  <c r="AC289" i="23"/>
  <c r="AC383" i="2"/>
  <c r="AC309" i="23"/>
  <c r="AC450" i="2"/>
  <c r="AS226" i="23"/>
  <c r="AS261" i="2"/>
  <c r="AW248" i="23"/>
  <c r="AW296" i="2"/>
  <c r="AS210" i="23"/>
  <c r="AS230" i="2"/>
  <c r="AW309" i="23"/>
  <c r="AW450" i="2"/>
  <c r="AC62" i="23"/>
  <c r="AC67" i="2"/>
  <c r="AW67" i="23"/>
  <c r="AW102" i="2"/>
  <c r="AS34" i="23"/>
  <c r="AS35" i="2"/>
  <c r="AW222" i="23"/>
  <c r="AW249" i="2"/>
  <c r="AC338" i="23"/>
  <c r="AC578" i="2"/>
  <c r="AS96" i="23"/>
  <c r="AS103" i="2"/>
  <c r="AW104" i="23"/>
  <c r="AW130" i="2"/>
  <c r="AW210" i="23"/>
  <c r="AW230" i="2"/>
  <c r="AS338" i="23"/>
  <c r="AS578" i="2"/>
  <c r="AW62" i="23"/>
  <c r="AW67" i="2"/>
  <c r="AW34" i="23"/>
  <c r="AW35" i="2"/>
  <c r="AW226" i="23"/>
  <c r="AW261" i="2"/>
  <c r="AC326" i="23"/>
  <c r="AC511" i="2"/>
  <c r="AW326" i="23"/>
  <c r="AW511" i="2"/>
  <c r="AS284" i="23"/>
  <c r="AS364" i="2"/>
  <c r="AS121" i="23"/>
  <c r="AS132" i="2"/>
  <c r="AS216" i="23"/>
  <c r="AS238" i="2"/>
  <c r="AS264" i="23"/>
  <c r="AS317" i="2"/>
  <c r="AC330" i="23"/>
  <c r="AC536" i="2"/>
  <c r="AC216" i="23"/>
  <c r="AC238" i="2"/>
  <c r="AC121" i="23"/>
  <c r="AC132" i="2"/>
  <c r="AC264" i="23"/>
  <c r="AC317" i="2"/>
  <c r="AS248" i="23"/>
  <c r="AS296" i="2"/>
  <c r="AW96" i="23"/>
  <c r="AW103" i="2"/>
  <c r="AC307" i="23"/>
  <c r="AC443" i="2"/>
  <c r="AC284" i="23"/>
  <c r="AC364" i="2"/>
  <c r="AW216" i="23"/>
  <c r="AW238" i="2"/>
  <c r="AW307" i="23"/>
  <c r="AW443" i="2"/>
  <c r="AS97" i="23"/>
  <c r="AS111" i="2"/>
  <c r="AC316" i="23"/>
  <c r="AC484" i="2"/>
  <c r="AC97" i="23"/>
  <c r="AC111" i="2"/>
  <c r="AS326" i="23"/>
  <c r="AS511" i="2"/>
  <c r="AS62" i="23"/>
  <c r="AS67" i="2"/>
  <c r="AS55" i="23"/>
  <c r="AS59" i="2"/>
  <c r="AS129" i="23"/>
  <c r="AS141" i="2"/>
  <c r="AC226" i="23"/>
  <c r="AC261" i="2"/>
  <c r="AW41" i="23"/>
  <c r="AW44" i="2"/>
  <c r="AC96" i="23"/>
  <c r="AC103" i="2"/>
  <c r="AC248" i="23"/>
  <c r="AC296" i="2"/>
  <c r="AC148" i="2"/>
  <c r="AC248" i="2"/>
  <c r="AC574" i="2"/>
  <c r="AC510" i="2"/>
  <c r="AC352" i="2"/>
  <c r="AC80" i="2"/>
  <c r="AC74" i="2"/>
  <c r="AC337" i="2"/>
  <c r="AC122" i="2"/>
  <c r="AC399" i="2"/>
  <c r="AC298" i="2"/>
  <c r="AC156" i="2"/>
  <c r="AC47" i="2"/>
  <c r="AC273" i="2"/>
  <c r="AC420" i="2"/>
  <c r="AC435" i="2"/>
  <c r="AC120" i="2"/>
  <c r="AC38" i="2"/>
  <c r="AC115" i="2"/>
  <c r="AC7" i="2"/>
  <c r="AC350" i="2"/>
  <c r="AC379" i="2"/>
  <c r="AC158" i="2"/>
  <c r="AC31" i="2"/>
  <c r="AC196" i="2"/>
  <c r="AC192" i="2"/>
  <c r="AC282" i="2"/>
  <c r="AC79" i="2"/>
  <c r="AC563" i="2"/>
  <c r="Q14" i="2"/>
  <c r="AG116" i="2"/>
  <c r="AH326" i="2"/>
  <c r="AI326" i="2"/>
  <c r="AL326" i="2"/>
  <c r="AN326" i="2"/>
  <c r="AO326" i="2"/>
  <c r="AH162" i="2"/>
  <c r="AI162" i="2"/>
  <c r="AL162" i="2"/>
  <c r="AN162" i="2"/>
  <c r="AO162" i="2"/>
  <c r="AH69" i="2"/>
  <c r="AI69" i="2"/>
  <c r="AL69" i="2"/>
  <c r="AN62" i="2"/>
  <c r="AO69" i="2"/>
  <c r="AL522" i="2"/>
  <c r="AO522" i="2"/>
  <c r="AG397" i="2"/>
  <c r="AN397" i="2"/>
  <c r="AN255" i="2"/>
  <c r="AH398" i="2"/>
  <c r="AI398" i="2"/>
  <c r="AJ398" i="2"/>
  <c r="AL398" i="2"/>
  <c r="AO398" i="2"/>
  <c r="AG312" i="2"/>
  <c r="AG416" i="2"/>
  <c r="AH421" i="2"/>
  <c r="AI421" i="2"/>
  <c r="AL421" i="2"/>
  <c r="AN421" i="2"/>
  <c r="AO421" i="2"/>
  <c r="AG467" i="2"/>
  <c r="AG512" i="2"/>
  <c r="AG401" i="2"/>
  <c r="AG566" i="2"/>
  <c r="AH567" i="2"/>
  <c r="AI567" i="2"/>
  <c r="AJ567" i="2"/>
  <c r="AL567" i="2"/>
  <c r="AN566" i="2"/>
  <c r="AO567" i="2"/>
  <c r="AG592" i="2"/>
  <c r="AH610" i="2"/>
  <c r="AI610" i="2"/>
  <c r="AL610" i="2"/>
  <c r="AO610" i="2"/>
  <c r="AN586" i="2"/>
  <c r="AH569" i="2"/>
  <c r="AI569" i="2"/>
  <c r="AJ569" i="2"/>
  <c r="AL569" i="2"/>
  <c r="AN569" i="2"/>
  <c r="AO569" i="2"/>
  <c r="AH611" i="2"/>
  <c r="AI611" i="2"/>
  <c r="AL611" i="2"/>
  <c r="AO611" i="2"/>
  <c r="AH613" i="2"/>
  <c r="AI613" i="2"/>
  <c r="AL613" i="2"/>
  <c r="AN613" i="2"/>
  <c r="AO613" i="2"/>
  <c r="AF76" i="23"/>
  <c r="AF151" i="23"/>
  <c r="AF169" i="23"/>
  <c r="AT571" i="2"/>
  <c r="AF616" i="2"/>
  <c r="AK613" i="2"/>
  <c r="AJ613" i="2"/>
  <c r="AX613" i="2"/>
  <c r="AV613" i="2"/>
  <c r="AU613" i="2"/>
  <c r="AA613" i="2"/>
  <c r="Z613" i="2"/>
  <c r="Y613" i="2"/>
  <c r="X613" i="2"/>
  <c r="W613" i="2"/>
  <c r="N613" i="2"/>
  <c r="L613" i="2"/>
  <c r="AK611" i="2"/>
  <c r="AJ611" i="2"/>
  <c r="AX611" i="2"/>
  <c r="AV611" i="2"/>
  <c r="AU611" i="2"/>
  <c r="AA611" i="2"/>
  <c r="Z611" i="2"/>
  <c r="Y611" i="2"/>
  <c r="X611" i="2"/>
  <c r="W611" i="2"/>
  <c r="N611" i="2"/>
  <c r="L611" i="2"/>
  <c r="AK569" i="2"/>
  <c r="AX569" i="2"/>
  <c r="AV569" i="2"/>
  <c r="AU569" i="2"/>
  <c r="AA569" i="2"/>
  <c r="Z569" i="2"/>
  <c r="Y569" i="2"/>
  <c r="X569" i="2"/>
  <c r="W569" i="2"/>
  <c r="N569" i="2"/>
  <c r="L569" i="2"/>
  <c r="AK610" i="2"/>
  <c r="AJ610" i="2"/>
  <c r="AX610" i="2"/>
  <c r="AV610" i="2"/>
  <c r="AU610" i="2"/>
  <c r="AA610" i="2"/>
  <c r="Z610" i="2"/>
  <c r="Y610" i="2"/>
  <c r="X610" i="2"/>
  <c r="W610" i="2"/>
  <c r="N610" i="2"/>
  <c r="L610" i="2"/>
  <c r="CI407" i="2"/>
  <c r="AP408" i="2"/>
  <c r="AK567" i="2"/>
  <c r="AX567" i="2"/>
  <c r="AV567" i="2"/>
  <c r="AP566" i="2"/>
  <c r="AU567" i="2"/>
  <c r="AA567" i="2"/>
  <c r="Z567" i="2"/>
  <c r="Y567" i="2"/>
  <c r="X567" i="2"/>
  <c r="W567" i="2"/>
  <c r="N567" i="2"/>
  <c r="L567" i="2"/>
  <c r="AP512" i="2"/>
  <c r="AP467" i="2"/>
  <c r="AX421" i="2"/>
  <c r="AV421" i="2"/>
  <c r="AU421" i="2"/>
  <c r="AA421" i="2"/>
  <c r="Z421" i="2"/>
  <c r="Y421" i="2"/>
  <c r="X421" i="2"/>
  <c r="W421" i="2"/>
  <c r="N421" i="2"/>
  <c r="L421" i="2"/>
  <c r="AK398" i="2"/>
  <c r="AX398" i="2"/>
  <c r="AV398" i="2"/>
  <c r="AU398" i="2"/>
  <c r="AA398" i="2"/>
  <c r="Z398" i="2"/>
  <c r="Y398" i="2"/>
  <c r="X398" i="2"/>
  <c r="W398" i="2"/>
  <c r="N398" i="2"/>
  <c r="L398" i="2"/>
  <c r="AP397" i="2"/>
  <c r="W397" i="2"/>
  <c r="Z522" i="2"/>
  <c r="Y522" i="2"/>
  <c r="X522" i="2"/>
  <c r="AK62" i="2"/>
  <c r="AJ62" i="2"/>
  <c r="AX69" i="2"/>
  <c r="AV69" i="2"/>
  <c r="AP62" i="2"/>
  <c r="AU62" i="2"/>
  <c r="AA62" i="2"/>
  <c r="W62" i="2"/>
  <c r="N62" i="2"/>
  <c r="L62" i="2"/>
  <c r="CE225" i="2"/>
  <c r="AX162" i="2"/>
  <c r="AV162" i="2"/>
  <c r="AU162" i="2"/>
  <c r="AA162" i="2"/>
  <c r="Z162" i="2"/>
  <c r="N162" i="2"/>
  <c r="L162" i="2"/>
  <c r="X271" i="2"/>
  <c r="AK326" i="2"/>
  <c r="AJ326" i="2"/>
  <c r="AX326" i="2"/>
  <c r="AV326" i="2"/>
  <c r="AP326" i="2"/>
  <c r="AU326" i="2"/>
  <c r="AA326" i="2"/>
  <c r="Z326" i="2"/>
  <c r="Y326" i="2"/>
  <c r="W326" i="2"/>
  <c r="N326" i="2"/>
  <c r="L326" i="2"/>
  <c r="AA137" i="2"/>
  <c r="AK616" i="2"/>
  <c r="AX616" i="2"/>
  <c r="AV616" i="2"/>
  <c r="AQ616" i="2"/>
  <c r="AO616" i="2"/>
  <c r="O616" i="2"/>
  <c r="AL616" i="2"/>
  <c r="AJ616" i="2"/>
  <c r="AI616" i="2"/>
  <c r="AH616" i="2"/>
  <c r="AG616" i="2"/>
  <c r="AA616" i="2"/>
  <c r="Z616" i="2"/>
  <c r="X616" i="2"/>
  <c r="W616" i="2"/>
  <c r="P616" i="2"/>
  <c r="N616" i="2"/>
  <c r="AV573" i="2"/>
  <c r="AO573" i="2"/>
  <c r="AA573" i="2"/>
  <c r="Z573" i="2"/>
  <c r="X573" i="2"/>
  <c r="P573" i="2"/>
  <c r="AO571" i="2"/>
  <c r="AL571" i="2"/>
  <c r="AI571" i="2"/>
  <c r="AH571" i="2"/>
  <c r="AG571" i="2"/>
  <c r="AJ529" i="2"/>
  <c r="AI529" i="2"/>
  <c r="DM529" i="2"/>
  <c r="DI542" i="2"/>
  <c r="CI537" i="2"/>
  <c r="AH529" i="2"/>
  <c r="P516" i="2"/>
  <c r="AO491" i="2"/>
  <c r="AO485" i="2"/>
  <c r="AO499" i="2"/>
  <c r="Z499" i="2"/>
  <c r="Y499" i="2"/>
  <c r="X499" i="2"/>
  <c r="W499" i="2"/>
  <c r="AO493" i="2"/>
  <c r="AO479" i="2"/>
  <c r="AO473" i="2"/>
  <c r="AN429" i="2"/>
  <c r="AO424" i="2"/>
  <c r="AO415" i="2"/>
  <c r="AO403" i="2"/>
  <c r="AO369" i="2"/>
  <c r="AO363" i="2"/>
  <c r="DM345" i="2"/>
  <c r="CI361" i="2"/>
  <c r="BP353" i="2"/>
  <c r="BE345" i="2"/>
  <c r="BA353" i="2"/>
  <c r="AO340" i="2"/>
  <c r="AJ324" i="2"/>
  <c r="CE275" i="23"/>
  <c r="AK277" i="23"/>
  <c r="AV277" i="23"/>
  <c r="AO288" i="2"/>
  <c r="AN288" i="2"/>
  <c r="Z277" i="23"/>
  <c r="W277" i="23"/>
  <c r="AK237" i="23"/>
  <c r="AJ237" i="23"/>
  <c r="AI237" i="23"/>
  <c r="O237" i="23"/>
  <c r="AX243" i="23"/>
  <c r="AV243" i="23"/>
  <c r="AO266" i="2"/>
  <c r="AN266" i="2"/>
  <c r="Y243" i="23"/>
  <c r="X243" i="23"/>
  <c r="AO258" i="2"/>
  <c r="AG229" i="23"/>
  <c r="AO240" i="2"/>
  <c r="AL240" i="2"/>
  <c r="AX225" i="23"/>
  <c r="AO252" i="2"/>
  <c r="O225" i="23"/>
  <c r="AO234" i="2"/>
  <c r="DM214" i="2"/>
  <c r="CX231" i="2"/>
  <c r="CT214" i="2"/>
  <c r="AO231" i="2"/>
  <c r="AN215" i="2"/>
  <c r="AA190" i="23"/>
  <c r="Z190" i="23"/>
  <c r="AK169" i="23"/>
  <c r="AX169" i="23"/>
  <c r="AV169" i="23"/>
  <c r="AA169" i="23"/>
  <c r="Y169" i="23"/>
  <c r="W169" i="23"/>
  <c r="O169" i="23"/>
  <c r="AK151" i="23"/>
  <c r="AX151" i="23"/>
  <c r="AV151" i="23"/>
  <c r="AO165" i="2"/>
  <c r="P151" i="23"/>
  <c r="AJ151" i="23"/>
  <c r="AI151" i="23"/>
  <c r="AH151" i="23"/>
  <c r="AG151" i="23"/>
  <c r="AA151" i="23"/>
  <c r="Z151" i="23"/>
  <c r="Y151" i="23"/>
  <c r="X151" i="23"/>
  <c r="W151" i="23"/>
  <c r="O151" i="23"/>
  <c r="Z181" i="23"/>
  <c r="AO163" i="2"/>
  <c r="AG149" i="23"/>
  <c r="AP141" i="23"/>
  <c r="AO154" i="2"/>
  <c r="AN152" i="2"/>
  <c r="AO151" i="2"/>
  <c r="AO106" i="2"/>
  <c r="AK79" i="23"/>
  <c r="CE84" i="2"/>
  <c r="BA84" i="2"/>
  <c r="AV79" i="23"/>
  <c r="P79" i="23"/>
  <c r="AL79" i="23"/>
  <c r="AJ79" i="23"/>
  <c r="AI79" i="23"/>
  <c r="AH79" i="23"/>
  <c r="AG79" i="23"/>
  <c r="AA79" i="23"/>
  <c r="O79" i="23"/>
  <c r="AK100" i="23"/>
  <c r="AG100" i="23"/>
  <c r="Y100" i="23"/>
  <c r="X100" i="23"/>
  <c r="W100" i="23"/>
  <c r="AP58" i="23"/>
  <c r="AO63" i="2"/>
  <c r="W58" i="23"/>
  <c r="AO61" i="2"/>
  <c r="Z43" i="23"/>
  <c r="AO57" i="2"/>
  <c r="AO46" i="2"/>
  <c r="AN46" i="2"/>
  <c r="Y46" i="2"/>
  <c r="AO42" i="2"/>
  <c r="AN42" i="2"/>
  <c r="AO39" i="2"/>
  <c r="AG31" i="23"/>
  <c r="AP22" i="23"/>
  <c r="AO23" i="2"/>
  <c r="AX601" i="2"/>
  <c r="AV601" i="2"/>
  <c r="AL601" i="2"/>
  <c r="AK601" i="2"/>
  <c r="AJ601" i="2"/>
  <c r="AI601" i="2"/>
  <c r="AH601" i="2"/>
  <c r="AG601" i="2"/>
  <c r="AA601" i="2"/>
  <c r="Z601" i="2"/>
  <c r="Y601" i="2"/>
  <c r="X601" i="2"/>
  <c r="W601" i="2"/>
  <c r="P601" i="2"/>
  <c r="N601" i="2"/>
  <c r="AK600" i="2"/>
  <c r="AJ600" i="2"/>
  <c r="X600" i="2"/>
  <c r="P600" i="2"/>
  <c r="AX575" i="2"/>
  <c r="AV575" i="2"/>
  <c r="AQ575" i="2"/>
  <c r="AO575" i="2"/>
  <c r="AN575" i="2"/>
  <c r="AL575" i="2"/>
  <c r="AK575" i="2"/>
  <c r="AJ575" i="2"/>
  <c r="AG575" i="2"/>
  <c r="AF575" i="2"/>
  <c r="AA575" i="2"/>
  <c r="X575" i="2"/>
  <c r="W575" i="2"/>
  <c r="AX582" i="2"/>
  <c r="AP582" i="2"/>
  <c r="AL582" i="2"/>
  <c r="AK582" i="2"/>
  <c r="AJ582" i="2"/>
  <c r="AH582" i="2"/>
  <c r="AG582" i="2"/>
  <c r="Z582" i="2"/>
  <c r="Y582" i="2"/>
  <c r="X582" i="2"/>
  <c r="P582" i="2"/>
  <c r="N582" i="2"/>
  <c r="AN576" i="2"/>
  <c r="AK576" i="2"/>
  <c r="AJ576" i="2"/>
  <c r="AI576" i="2"/>
  <c r="AH576" i="2"/>
  <c r="AG576" i="2"/>
  <c r="AF576" i="2"/>
  <c r="Y576" i="2"/>
  <c r="X576" i="2"/>
  <c r="W576" i="2"/>
  <c r="N576" i="2"/>
  <c r="AO570" i="2"/>
  <c r="AK570" i="2"/>
  <c r="AJ570" i="2"/>
  <c r="Y570" i="2"/>
  <c r="AQ557" i="2"/>
  <c r="AN557" i="2"/>
  <c r="AK557" i="2"/>
  <c r="AJ557" i="2"/>
  <c r="AA557" i="2"/>
  <c r="AV332" i="23"/>
  <c r="AN549" i="2"/>
  <c r="AJ332" i="23"/>
  <c r="AI332" i="23"/>
  <c r="AH332" i="23"/>
  <c r="AF332" i="23"/>
  <c r="AA332" i="23"/>
  <c r="X332" i="23"/>
  <c r="O332" i="23"/>
  <c r="AX519" i="2"/>
  <c r="AN519" i="2"/>
  <c r="AK519" i="2"/>
  <c r="AJ519" i="2"/>
  <c r="AI519" i="2"/>
  <c r="AG519" i="2"/>
  <c r="AA519" i="2"/>
  <c r="X519" i="2"/>
  <c r="W519" i="2"/>
  <c r="N519" i="2"/>
  <c r="AL520" i="2"/>
  <c r="AH520" i="2"/>
  <c r="X520" i="2"/>
  <c r="W520" i="2"/>
  <c r="AV321" i="23"/>
  <c r="AK321" i="23"/>
  <c r="AH496" i="2"/>
  <c r="AG321" i="23"/>
  <c r="Z321" i="23"/>
  <c r="W321" i="23"/>
  <c r="AP476" i="2"/>
  <c r="AO476" i="2"/>
  <c r="AK476" i="2"/>
  <c r="AJ476" i="2"/>
  <c r="AF476" i="2"/>
  <c r="Y476" i="2"/>
  <c r="X476" i="2"/>
  <c r="AX470" i="2"/>
  <c r="AV313" i="23"/>
  <c r="AU313" i="23"/>
  <c r="AP313" i="23"/>
  <c r="AN470" i="2"/>
  <c r="AL313" i="23"/>
  <c r="AJ313" i="23"/>
  <c r="AI313" i="23"/>
  <c r="AH313" i="23"/>
  <c r="AA313" i="23"/>
  <c r="Z313" i="23"/>
  <c r="Y313" i="23"/>
  <c r="AP437" i="2"/>
  <c r="AN437" i="2"/>
  <c r="AL437" i="2"/>
  <c r="AJ437" i="2"/>
  <c r="AF437" i="2"/>
  <c r="AA437" i="2"/>
  <c r="Z437" i="2"/>
  <c r="X437" i="2"/>
  <c r="W437" i="2"/>
  <c r="AX458" i="2"/>
  <c r="AV458" i="2"/>
  <c r="AP458" i="2"/>
  <c r="AL458" i="2"/>
  <c r="AK458" i="2"/>
  <c r="AH458" i="2"/>
  <c r="AG458" i="2"/>
  <c r="AF458" i="2"/>
  <c r="Y458" i="2"/>
  <c r="X458" i="2"/>
  <c r="W458" i="2"/>
  <c r="AX457" i="2"/>
  <c r="AP457" i="2"/>
  <c r="AL457" i="2"/>
  <c r="AK457" i="2"/>
  <c r="Q457" i="2"/>
  <c r="AH457" i="2"/>
  <c r="P457" i="2"/>
  <c r="AF457" i="2"/>
  <c r="Z457" i="2"/>
  <c r="X457" i="2"/>
  <c r="W457" i="2"/>
  <c r="N457" i="2"/>
  <c r="AV303" i="23"/>
  <c r="AP303" i="23"/>
  <c r="AL303" i="23"/>
  <c r="AJ303" i="23"/>
  <c r="AG303" i="23"/>
  <c r="Z303" i="23"/>
  <c r="X303" i="23"/>
  <c r="W303" i="23"/>
  <c r="AP430" i="2"/>
  <c r="AN430" i="2"/>
  <c r="AK430" i="2"/>
  <c r="Q430" i="2"/>
  <c r="W430" i="2"/>
  <c r="AV378" i="2"/>
  <c r="AN389" i="2"/>
  <c r="AL292" i="23"/>
  <c r="AG292" i="23"/>
  <c r="AA292" i="23"/>
  <c r="Z292" i="23"/>
  <c r="Y378" i="2"/>
  <c r="W292" i="23"/>
  <c r="AJ411" i="2"/>
  <c r="AG378" i="2"/>
  <c r="AL286" i="23"/>
  <c r="AJ286" i="23"/>
  <c r="Z286" i="23"/>
  <c r="Y286" i="23"/>
  <c r="X286" i="23"/>
  <c r="W286" i="23"/>
  <c r="AO374" i="2"/>
  <c r="AN374" i="2"/>
  <c r="AL374" i="2"/>
  <c r="AK374" i="2"/>
  <c r="AI374" i="2"/>
  <c r="Y374" i="2"/>
  <c r="N374" i="2"/>
  <c r="AX276" i="23"/>
  <c r="AP276" i="23"/>
  <c r="AJ276" i="23"/>
  <c r="AH276" i="23"/>
  <c r="W276" i="23"/>
  <c r="O276" i="23"/>
  <c r="AP365" i="2"/>
  <c r="AO365" i="2"/>
  <c r="AN365" i="2"/>
  <c r="AK365" i="2"/>
  <c r="AJ365" i="2"/>
  <c r="P365" i="2"/>
  <c r="AU365" i="2"/>
  <c r="AA365" i="2"/>
  <c r="Z365" i="2"/>
  <c r="X365" i="2"/>
  <c r="W365" i="2"/>
  <c r="AX271" i="23"/>
  <c r="AV271" i="23"/>
  <c r="AK271" i="23"/>
  <c r="Z271" i="23"/>
  <c r="Y271" i="23"/>
  <c r="W271" i="23"/>
  <c r="AV242" i="23"/>
  <c r="AN295" i="2"/>
  <c r="AI242" i="23"/>
  <c r="AF242" i="23"/>
  <c r="AA242" i="23"/>
  <c r="Z242" i="23"/>
  <c r="Y242" i="23"/>
  <c r="X242" i="23"/>
  <c r="O242" i="23"/>
  <c r="AX240" i="23"/>
  <c r="AP240" i="23"/>
  <c r="AN287" i="2"/>
  <c r="AL240" i="23"/>
  <c r="AJ240" i="23"/>
  <c r="AH240" i="23"/>
  <c r="Z240" i="23"/>
  <c r="W240" i="23"/>
  <c r="O240" i="23"/>
  <c r="AK279" i="2"/>
  <c r="AJ279" i="2"/>
  <c r="AV279" i="2"/>
  <c r="AP279" i="2"/>
  <c r="AL279" i="2"/>
  <c r="AI279" i="2"/>
  <c r="AH279" i="2"/>
  <c r="AG279" i="2"/>
  <c r="AF279" i="2"/>
  <c r="W279" i="2"/>
  <c r="AP247" i="23"/>
  <c r="AO283" i="2"/>
  <c r="AN283" i="2"/>
  <c r="AI247" i="23"/>
  <c r="AH247" i="23"/>
  <c r="AF247" i="23"/>
  <c r="AA247" i="23"/>
  <c r="Z247" i="23"/>
  <c r="X247" i="23"/>
  <c r="Q247" i="23"/>
  <c r="AX204" i="23"/>
  <c r="AN223" i="2"/>
  <c r="O204" i="23"/>
  <c r="AX211" i="23"/>
  <c r="AV211" i="23"/>
  <c r="AO232" i="2"/>
  <c r="AN232" i="2"/>
  <c r="AL211" i="23"/>
  <c r="AG211" i="23"/>
  <c r="AF211" i="23"/>
  <c r="Z211" i="23"/>
  <c r="Y211" i="23"/>
  <c r="X211" i="23"/>
  <c r="AX173" i="23"/>
  <c r="AV173" i="23"/>
  <c r="AP173" i="23"/>
  <c r="AL173" i="23"/>
  <c r="AK173" i="23"/>
  <c r="AJ173" i="23"/>
  <c r="AH173" i="23"/>
  <c r="AF173" i="23"/>
  <c r="AA173" i="23"/>
  <c r="Z173" i="23"/>
  <c r="Y173" i="23"/>
  <c r="X173" i="23"/>
  <c r="W173" i="23"/>
  <c r="O173" i="23"/>
  <c r="AP188" i="23"/>
  <c r="AO213" i="2"/>
  <c r="AL188" i="23"/>
  <c r="AF188" i="23"/>
  <c r="AA188" i="23"/>
  <c r="Z188" i="23"/>
  <c r="O188" i="23"/>
  <c r="AV162" i="23"/>
  <c r="AN189" i="2"/>
  <c r="AL162" i="23"/>
  <c r="AJ162" i="23"/>
  <c r="AI162" i="23"/>
  <c r="AH162" i="23"/>
  <c r="AG162" i="23"/>
  <c r="AF162" i="23"/>
  <c r="AE178" i="2"/>
  <c r="Y162" i="23"/>
  <c r="Q162" i="23"/>
  <c r="O162" i="23"/>
  <c r="AV196" i="23"/>
  <c r="AT196" i="23"/>
  <c r="AL196" i="23"/>
  <c r="AK196" i="23"/>
  <c r="AJ196" i="23"/>
  <c r="AI196" i="23"/>
  <c r="AH196" i="23"/>
  <c r="AF196" i="23"/>
  <c r="AA196" i="23"/>
  <c r="O196" i="23"/>
  <c r="AV164" i="23"/>
  <c r="AO178" i="2"/>
  <c r="AN178" i="2"/>
  <c r="AL164" i="23"/>
  <c r="AH164" i="23"/>
  <c r="AG164" i="23"/>
  <c r="AF164" i="23"/>
  <c r="Z164" i="23"/>
  <c r="Y164" i="23"/>
  <c r="AN159" i="2"/>
  <c r="AL146" i="23"/>
  <c r="AG146" i="23"/>
  <c r="AF146" i="23"/>
  <c r="Y146" i="23"/>
  <c r="O146" i="23"/>
  <c r="AX194" i="23"/>
  <c r="AV194" i="23"/>
  <c r="AP194" i="23"/>
  <c r="AL194" i="23"/>
  <c r="AK194" i="23"/>
  <c r="AJ211" i="2"/>
  <c r="AI194" i="23"/>
  <c r="AH194" i="23"/>
  <c r="AG194" i="23"/>
  <c r="Z194" i="23"/>
  <c r="Y194" i="23"/>
  <c r="X194" i="23"/>
  <c r="W194" i="23"/>
  <c r="AX137" i="23"/>
  <c r="AV137" i="23"/>
  <c r="AP137" i="23"/>
  <c r="AN149" i="2"/>
  <c r="AI137" i="23"/>
  <c r="AH137" i="23"/>
  <c r="Z137" i="23"/>
  <c r="Y137" i="23"/>
  <c r="W137" i="23"/>
  <c r="AX131" i="23"/>
  <c r="AV131" i="23"/>
  <c r="AN143" i="2"/>
  <c r="AL131" i="23"/>
  <c r="AG131" i="23"/>
  <c r="AF131" i="23"/>
  <c r="AA131" i="23"/>
  <c r="Z131" i="23"/>
  <c r="Y131" i="23"/>
  <c r="X131" i="23"/>
  <c r="O131" i="23"/>
  <c r="AO104" i="2"/>
  <c r="AN104" i="2"/>
  <c r="AJ98" i="23"/>
  <c r="AI98" i="23"/>
  <c r="AH98" i="23"/>
  <c r="AF104" i="2"/>
  <c r="AA98" i="23"/>
  <c r="Z98" i="23"/>
  <c r="Y98" i="23"/>
  <c r="Q98" i="23"/>
  <c r="AV102" i="23"/>
  <c r="AP102" i="23"/>
  <c r="AG102" i="23"/>
  <c r="AF108" i="2"/>
  <c r="Y102" i="23"/>
  <c r="W102" i="23"/>
  <c r="P102" i="23"/>
  <c r="O102" i="23"/>
  <c r="AX85" i="23"/>
  <c r="AP90" i="2"/>
  <c r="AL85" i="23"/>
  <c r="AJ85" i="23"/>
  <c r="AI85" i="23"/>
  <c r="AH85" i="23"/>
  <c r="X85" i="23"/>
  <c r="AX99" i="23"/>
  <c r="AV99" i="23"/>
  <c r="AO105" i="2"/>
  <c r="AN105" i="2"/>
  <c r="AJ99" i="23"/>
  <c r="AI99" i="23"/>
  <c r="AV92" i="23"/>
  <c r="AO97" i="2"/>
  <c r="AN97" i="2"/>
  <c r="AH92" i="23"/>
  <c r="AE97" i="2"/>
  <c r="AA92" i="23"/>
  <c r="Z92" i="23"/>
  <c r="P92" i="23"/>
  <c r="O92" i="23"/>
  <c r="AX61" i="23"/>
  <c r="AV61" i="23"/>
  <c r="AK61" i="23"/>
  <c r="AI61" i="23"/>
  <c r="AH61" i="23"/>
  <c r="AF61" i="23"/>
  <c r="W61" i="23"/>
  <c r="AL27" i="23"/>
  <c r="AK27" i="23"/>
  <c r="AJ27" i="23"/>
  <c r="Y27" i="23"/>
  <c r="AP19" i="23"/>
  <c r="AN20" i="2"/>
  <c r="AL19" i="23"/>
  <c r="AJ19" i="23"/>
  <c r="Y19" i="23"/>
  <c r="AX18" i="23"/>
  <c r="AV19" i="2"/>
  <c r="AP19" i="2"/>
  <c r="AK18" i="23"/>
  <c r="AH18" i="23"/>
  <c r="AA19" i="2"/>
  <c r="Z19" i="2"/>
  <c r="Y18" i="23"/>
  <c r="W18" i="23"/>
  <c r="AX5" i="23"/>
  <c r="AV5" i="23"/>
  <c r="AP5" i="23"/>
  <c r="AK5" i="23"/>
  <c r="AI5" i="23"/>
  <c r="AH5" i="2"/>
  <c r="AA5" i="23"/>
  <c r="O5" i="23"/>
  <c r="AP3" i="23"/>
  <c r="AN3" i="2"/>
  <c r="AJ3" i="23"/>
  <c r="AH3" i="23"/>
  <c r="Y3" i="23"/>
  <c r="X3" i="23"/>
  <c r="AX612" i="2"/>
  <c r="AE612" i="2"/>
  <c r="AA612" i="2"/>
  <c r="AL608" i="2"/>
  <c r="AI608" i="2"/>
  <c r="Z608" i="2"/>
  <c r="AL609" i="2"/>
  <c r="AJ609" i="2"/>
  <c r="AI609" i="2"/>
  <c r="AH609" i="2"/>
  <c r="AJ572" i="2"/>
  <c r="AF572" i="2"/>
  <c r="X572" i="2"/>
  <c r="N572" i="2"/>
  <c r="AN551" i="2"/>
  <c r="Z551" i="2"/>
  <c r="AE535" i="2"/>
  <c r="AN535" i="2"/>
  <c r="AP544" i="2"/>
  <c r="AO533" i="2"/>
  <c r="N544" i="2"/>
  <c r="X531" i="2"/>
  <c r="W527" i="2"/>
  <c r="AG524" i="2"/>
  <c r="AV451" i="2"/>
  <c r="AP451" i="2"/>
  <c r="AF451" i="2"/>
  <c r="AA451" i="2"/>
  <c r="AX449" i="2"/>
  <c r="AN451" i="2"/>
  <c r="W449" i="2"/>
  <c r="AL446" i="2"/>
  <c r="AK446" i="2"/>
  <c r="AF446" i="2"/>
  <c r="AV445" i="2"/>
  <c r="AA445" i="2"/>
  <c r="Z445" i="2"/>
  <c r="AX452" i="2"/>
  <c r="AP452" i="2"/>
  <c r="AK452" i="2"/>
  <c r="N452" i="2"/>
  <c r="AV392" i="2"/>
  <c r="AF392" i="2"/>
  <c r="AN438" i="2"/>
  <c r="AF444" i="2"/>
  <c r="AN395" i="2"/>
  <c r="AL414" i="2"/>
  <c r="AG414" i="2"/>
  <c r="Z414" i="2"/>
  <c r="AV431" i="2"/>
  <c r="AG395" i="2"/>
  <c r="AF395" i="2"/>
  <c r="AP386" i="2"/>
  <c r="AN386" i="2"/>
  <c r="Y386" i="2"/>
  <c r="AJ393" i="2"/>
  <c r="AH393" i="2"/>
  <c r="AA347" i="2"/>
  <c r="Z347" i="2"/>
  <c r="X347" i="2"/>
  <c r="AJ323" i="2"/>
  <c r="AI323" i="2"/>
  <c r="AH323" i="2"/>
  <c r="N323" i="2"/>
  <c r="AV338" i="2"/>
  <c r="AV320" i="2"/>
  <c r="AP320" i="2"/>
  <c r="AH320" i="2"/>
  <c r="X320" i="2"/>
  <c r="N320" i="2"/>
  <c r="AH334" i="2"/>
  <c r="AE334" i="2"/>
  <c r="AV333" i="2"/>
  <c r="N333" i="2"/>
  <c r="W332" i="2"/>
  <c r="AV331" i="2"/>
  <c r="X331" i="2"/>
  <c r="N331" i="2"/>
  <c r="AV302" i="2"/>
  <c r="AI302" i="2"/>
  <c r="AH302" i="2"/>
  <c r="AX294" i="2"/>
  <c r="Y302" i="2"/>
  <c r="AE245" i="2"/>
  <c r="AI268" i="2"/>
  <c r="AH268" i="2"/>
  <c r="AG268" i="2"/>
  <c r="AA268" i="2"/>
  <c r="W268" i="2"/>
  <c r="AN254" i="2"/>
  <c r="AK265" i="2"/>
  <c r="AX285" i="2"/>
  <c r="AN285" i="2"/>
  <c r="AG285" i="2"/>
  <c r="AE284" i="2"/>
  <c r="AN276" i="2"/>
  <c r="AK276" i="2"/>
  <c r="AI276" i="2"/>
  <c r="N276" i="2"/>
  <c r="W243" i="2"/>
  <c r="AH254" i="2"/>
  <c r="AG254" i="2"/>
  <c r="AV247" i="2"/>
  <c r="AN245" i="2"/>
  <c r="AL247" i="2"/>
  <c r="AK247" i="2"/>
  <c r="AI247" i="2"/>
  <c r="X247" i="2"/>
  <c r="AX228" i="2"/>
  <c r="AE228" i="2"/>
  <c r="AA228" i="2"/>
  <c r="Z228" i="2"/>
  <c r="AN228" i="2"/>
  <c r="X206" i="2"/>
  <c r="AK188" i="2"/>
  <c r="AJ188" i="2"/>
  <c r="N188" i="2"/>
  <c r="AV171" i="2"/>
  <c r="AH171" i="2"/>
  <c r="AF171" i="2"/>
  <c r="AE171" i="2"/>
  <c r="AX181" i="2"/>
  <c r="AN181" i="2"/>
  <c r="AL181" i="2"/>
  <c r="AK181" i="2"/>
  <c r="AJ181" i="2"/>
  <c r="AI181" i="2"/>
  <c r="AG181" i="2"/>
  <c r="AA181" i="2"/>
  <c r="AX155" i="2"/>
  <c r="W155" i="2"/>
  <c r="N155" i="2"/>
  <c r="AN150" i="2"/>
  <c r="AX147" i="2"/>
  <c r="AP147" i="2"/>
  <c r="AE147" i="2"/>
  <c r="AP142" i="2"/>
  <c r="AF142" i="2"/>
  <c r="N142" i="2"/>
  <c r="AI126" i="2"/>
  <c r="AF126" i="2"/>
  <c r="AE126" i="2"/>
  <c r="AA126" i="2"/>
  <c r="AX86" i="2"/>
  <c r="AV86" i="2"/>
  <c r="AE86" i="2"/>
  <c r="X86" i="2"/>
  <c r="AF73" i="2"/>
  <c r="AE73" i="2"/>
  <c r="AV72" i="2"/>
  <c r="W72" i="2"/>
  <c r="AP70" i="2"/>
  <c r="AL70" i="2"/>
  <c r="AK70" i="2"/>
  <c r="AH70" i="2"/>
  <c r="Z70" i="2"/>
  <c r="AX68" i="2"/>
  <c r="AV68" i="2"/>
  <c r="AP68" i="2"/>
  <c r="AN68" i="2"/>
  <c r="AI68" i="2"/>
  <c r="Z68" i="2"/>
  <c r="AL60" i="2"/>
  <c r="AG60" i="2"/>
  <c r="Z60" i="2"/>
  <c r="AN45" i="2"/>
  <c r="AG45" i="2"/>
  <c r="AV36" i="2"/>
  <c r="AL36" i="2"/>
  <c r="AK36" i="2"/>
  <c r="AJ36" i="2"/>
  <c r="AP9" i="2"/>
  <c r="AA9" i="2"/>
  <c r="Z9" i="2"/>
  <c r="AK602" i="2"/>
  <c r="AF602" i="2"/>
  <c r="AA602" i="2"/>
  <c r="W602" i="2"/>
  <c r="AL591" i="2"/>
  <c r="AK597" i="2"/>
  <c r="W591" i="2"/>
  <c r="AK581" i="2"/>
  <c r="AH581" i="2"/>
  <c r="AG594" i="2"/>
  <c r="AJ591" i="2"/>
  <c r="AG597" i="2"/>
  <c r="AP594" i="2"/>
  <c r="N594" i="2"/>
  <c r="AK554" i="2"/>
  <c r="AJ554" i="2"/>
  <c r="AL331" i="23"/>
  <c r="AK331" i="23"/>
  <c r="AI331" i="23"/>
  <c r="AF331" i="23"/>
  <c r="AE331" i="23"/>
  <c r="Z331" i="23"/>
  <c r="W331" i="23"/>
  <c r="AK550" i="2"/>
  <c r="W550" i="2"/>
  <c r="AJ541" i="2"/>
  <c r="AE541" i="2"/>
  <c r="Y483" i="2"/>
  <c r="X483" i="2"/>
  <c r="AP507" i="2"/>
  <c r="AJ483" i="2"/>
  <c r="AI507" i="2"/>
  <c r="W483" i="2"/>
  <c r="AG477" i="2"/>
  <c r="AE482" i="2"/>
  <c r="AA482" i="2"/>
  <c r="AP523" i="2"/>
  <c r="P523" i="2"/>
  <c r="AN477" i="2"/>
  <c r="AK477" i="2"/>
  <c r="Y482" i="2"/>
  <c r="X482" i="2"/>
  <c r="W477" i="2"/>
  <c r="AK422" i="2"/>
  <c r="AG441" i="2"/>
  <c r="AK417" i="2"/>
  <c r="AF422" i="2"/>
  <c r="Z422" i="2"/>
  <c r="X417" i="2"/>
  <c r="AE297" i="23"/>
  <c r="AA297" i="23"/>
  <c r="Y297" i="23"/>
  <c r="X297" i="23"/>
  <c r="Q297" i="23"/>
  <c r="O297" i="23"/>
  <c r="AN413" i="2"/>
  <c r="AK405" i="2"/>
  <c r="AJ405" i="2"/>
  <c r="W380" i="2"/>
  <c r="P380" i="2"/>
  <c r="AA390" i="2"/>
  <c r="AX362" i="2"/>
  <c r="AJ377" i="2"/>
  <c r="AG377" i="2"/>
  <c r="AU281" i="23"/>
  <c r="AG281" i="23"/>
  <c r="Y281" i="23"/>
  <c r="P343" i="2"/>
  <c r="AX325" i="2"/>
  <c r="AK335" i="2"/>
  <c r="AE325" i="2"/>
  <c r="AL343" i="2"/>
  <c r="X343" i="2"/>
  <c r="AX268" i="23"/>
  <c r="AV268" i="23"/>
  <c r="AL268" i="23"/>
  <c r="AJ268" i="23"/>
  <c r="AI268" i="23"/>
  <c r="AH268" i="23"/>
  <c r="AG268" i="23"/>
  <c r="AE268" i="23"/>
  <c r="Y268" i="23"/>
  <c r="W268" i="23"/>
  <c r="O268" i="23"/>
  <c r="AX292" i="2"/>
  <c r="AQ292" i="2"/>
  <c r="AN292" i="2"/>
  <c r="AL292" i="2"/>
  <c r="AK292" i="2"/>
  <c r="AA292" i="2"/>
  <c r="AJ290" i="2"/>
  <c r="AI290" i="2"/>
  <c r="N290" i="2"/>
  <c r="AT252" i="23"/>
  <c r="AP252" i="23"/>
  <c r="AN300" i="2"/>
  <c r="AL252" i="23"/>
  <c r="AK252" i="23"/>
  <c r="AJ252" i="23"/>
  <c r="AI252" i="23"/>
  <c r="Z252" i="23"/>
  <c r="Y252" i="23"/>
  <c r="X252" i="23"/>
  <c r="W252" i="23"/>
  <c r="O252" i="23"/>
  <c r="AX228" i="23"/>
  <c r="AP228" i="23"/>
  <c r="AK228" i="23"/>
  <c r="AJ228" i="23"/>
  <c r="AH228" i="23"/>
  <c r="AF228" i="23"/>
  <c r="AE228" i="23"/>
  <c r="AX232" i="23"/>
  <c r="AK232" i="23"/>
  <c r="AJ232" i="23"/>
  <c r="AE232" i="23"/>
  <c r="AN264" i="2"/>
  <c r="AK244" i="2"/>
  <c r="AJ244" i="2"/>
  <c r="W244" i="2"/>
  <c r="Z267" i="2"/>
  <c r="AX209" i="23"/>
  <c r="AK209" i="23"/>
  <c r="AJ209" i="23"/>
  <c r="AG209" i="23"/>
  <c r="AE209" i="23"/>
  <c r="Z209" i="23"/>
  <c r="W209" i="23"/>
  <c r="P209" i="23"/>
  <c r="AP202" i="23"/>
  <c r="AI202" i="23"/>
  <c r="AE202" i="23"/>
  <c r="AA202" i="23"/>
  <c r="AX148" i="23"/>
  <c r="AV148" i="23"/>
  <c r="AP148" i="23"/>
  <c r="AL148" i="23"/>
  <c r="AI148" i="23"/>
  <c r="AH148" i="23"/>
  <c r="AG148" i="23"/>
  <c r="AF148" i="23"/>
  <c r="AE148" i="23"/>
  <c r="AA148" i="23"/>
  <c r="Y148" i="23"/>
  <c r="X148" i="23"/>
  <c r="O148" i="23"/>
  <c r="AV160" i="23"/>
  <c r="AN176" i="2"/>
  <c r="AL160" i="23"/>
  <c r="AK160" i="23"/>
  <c r="AJ160" i="23"/>
  <c r="AF160" i="23"/>
  <c r="AE160" i="23"/>
  <c r="AA160" i="23"/>
  <c r="Z160" i="23"/>
  <c r="X160" i="23"/>
  <c r="AX124" i="23"/>
  <c r="AP124" i="23"/>
  <c r="AK124" i="23"/>
  <c r="Z124" i="23"/>
  <c r="Y124" i="23"/>
  <c r="X124" i="23"/>
  <c r="AV134" i="23"/>
  <c r="AP134" i="23"/>
  <c r="AK134" i="23"/>
  <c r="AE134" i="23"/>
  <c r="W134" i="23"/>
  <c r="AX110" i="23"/>
  <c r="AK110" i="23"/>
  <c r="AH110" i="23"/>
  <c r="AF110" i="23"/>
  <c r="Q110" i="23"/>
  <c r="AN110" i="2"/>
  <c r="AK110" i="2"/>
  <c r="AE110" i="2"/>
  <c r="Z110" i="2"/>
  <c r="Y110" i="2"/>
  <c r="P110" i="2"/>
  <c r="AP91" i="23"/>
  <c r="AK91" i="23"/>
  <c r="AG91" i="23"/>
  <c r="O91" i="23"/>
  <c r="AK77" i="23"/>
  <c r="AG77" i="23"/>
  <c r="AE77" i="23"/>
  <c r="W77" i="23"/>
  <c r="AX71" i="23"/>
  <c r="AV71" i="23"/>
  <c r="AP71" i="23"/>
  <c r="AL71" i="23"/>
  <c r="AI71" i="23"/>
  <c r="AG71" i="23"/>
  <c r="AF71" i="23"/>
  <c r="AE71" i="23"/>
  <c r="AA71" i="23"/>
  <c r="Y71" i="23"/>
  <c r="X71" i="23"/>
  <c r="Q71" i="23"/>
  <c r="AV70" i="23"/>
  <c r="AK70" i="23"/>
  <c r="AH70" i="23"/>
  <c r="AF70" i="23"/>
  <c r="AE70" i="23"/>
  <c r="Z70" i="23"/>
  <c r="Y70" i="23"/>
  <c r="W70" i="23"/>
  <c r="AP60" i="23"/>
  <c r="AK60" i="23"/>
  <c r="AE60" i="23"/>
  <c r="Z60" i="23"/>
  <c r="W60" i="23"/>
  <c r="AP52" i="23"/>
  <c r="AK52" i="23"/>
  <c r="AJ52" i="23"/>
  <c r="AF52" i="23"/>
  <c r="AE52" i="23"/>
  <c r="W52" i="23"/>
  <c r="O56" i="2"/>
  <c r="AK40" i="23"/>
  <c r="AG40" i="23"/>
  <c r="AF40" i="23"/>
  <c r="O40" i="23"/>
  <c r="AP30" i="23"/>
  <c r="W30" i="23"/>
  <c r="AP25" i="2"/>
  <c r="AK24" i="23"/>
  <c r="AJ24" i="23"/>
  <c r="AI24" i="23"/>
  <c r="AA24" i="23"/>
  <c r="Y25" i="2"/>
  <c r="W24" i="23"/>
  <c r="AV25" i="23"/>
  <c r="AJ25" i="23"/>
  <c r="AF25" i="23"/>
  <c r="AK16" i="23"/>
  <c r="AH16" i="23"/>
  <c r="AF16" i="23"/>
  <c r="Y16" i="23"/>
  <c r="AP13" i="23"/>
  <c r="AJ13" i="23"/>
  <c r="AF13" i="23"/>
  <c r="W13" i="23"/>
  <c r="AP10" i="23"/>
  <c r="AK10" i="23"/>
  <c r="AJ10" i="23"/>
  <c r="AH10" i="23"/>
  <c r="AF10" i="23"/>
  <c r="AP606" i="2"/>
  <c r="AK606" i="2"/>
  <c r="AJ606" i="2"/>
  <c r="AI606" i="2"/>
  <c r="P606" i="2"/>
  <c r="W606" i="2"/>
  <c r="AX340" i="23"/>
  <c r="AV340" i="23"/>
  <c r="AP340" i="23"/>
  <c r="AL340" i="23"/>
  <c r="AI340" i="23"/>
  <c r="AH340" i="23"/>
  <c r="AG340" i="23"/>
  <c r="AF340" i="23"/>
  <c r="AA340" i="23"/>
  <c r="Z340" i="23"/>
  <c r="Y340" i="23"/>
  <c r="X340" i="23"/>
  <c r="O340" i="23"/>
  <c r="AP590" i="2"/>
  <c r="AK590" i="2"/>
  <c r="Q590" i="2"/>
  <c r="AG590" i="2"/>
  <c r="W590" i="2"/>
  <c r="AK577" i="2"/>
  <c r="AJ577" i="2"/>
  <c r="P577" i="2"/>
  <c r="AP545" i="2"/>
  <c r="AN545" i="2"/>
  <c r="AK545" i="2"/>
  <c r="AJ545" i="2"/>
  <c r="AG545" i="2"/>
  <c r="X545" i="2"/>
  <c r="W545" i="2"/>
  <c r="P545" i="2"/>
  <c r="AX317" i="23"/>
  <c r="AV317" i="23"/>
  <c r="AP317" i="23"/>
  <c r="AL317" i="23"/>
  <c r="AK317" i="23"/>
  <c r="AI317" i="23"/>
  <c r="AH317" i="23"/>
  <c r="AF317" i="23"/>
  <c r="AA317" i="23"/>
  <c r="Z317" i="23"/>
  <c r="Y317" i="23"/>
  <c r="X317" i="23"/>
  <c r="P317" i="23"/>
  <c r="O317" i="23"/>
  <c r="AP459" i="2"/>
  <c r="AL459" i="2"/>
  <c r="AK454" i="2"/>
  <c r="AJ459" i="2"/>
  <c r="W454" i="2"/>
  <c r="P454" i="2"/>
  <c r="AV454" i="2"/>
  <c r="AP454" i="2"/>
  <c r="AN453" i="2"/>
  <c r="AJ453" i="2"/>
  <c r="Z454" i="2"/>
  <c r="Y454" i="2"/>
  <c r="P453" i="2"/>
  <c r="AV468" i="2"/>
  <c r="AK468" i="2"/>
  <c r="AH468" i="2"/>
  <c r="AG468" i="2"/>
  <c r="AA468" i="2"/>
  <c r="Y468" i="2"/>
  <c r="AL466" i="2"/>
  <c r="AK466" i="2"/>
  <c r="AI466" i="2"/>
  <c r="AH466" i="2"/>
  <c r="W466" i="2"/>
  <c r="P466" i="2"/>
  <c r="AN439" i="2"/>
  <c r="Q439" i="2"/>
  <c r="AI439" i="2"/>
  <c r="AF439" i="2"/>
  <c r="Z439" i="2"/>
  <c r="Y439" i="2"/>
  <c r="X439" i="2"/>
  <c r="P439" i="2"/>
  <c r="N439" i="2"/>
  <c r="AX306" i="23"/>
  <c r="AV306" i="23"/>
  <c r="AU306" i="23"/>
  <c r="AP306" i="23"/>
  <c r="AL306" i="23"/>
  <c r="AJ306" i="23"/>
  <c r="AI306" i="23"/>
  <c r="AH306" i="23"/>
  <c r="AG306" i="23"/>
  <c r="AF306" i="23"/>
  <c r="AA306" i="23"/>
  <c r="X306" i="23"/>
  <c r="Q306" i="23"/>
  <c r="O306" i="23"/>
  <c r="AX304" i="23"/>
  <c r="AV304" i="23"/>
  <c r="AO434" i="2"/>
  <c r="AN434" i="2"/>
  <c r="AL304" i="23"/>
  <c r="AK304" i="23"/>
  <c r="AJ304" i="23"/>
  <c r="AI304" i="23"/>
  <c r="AH304" i="23"/>
  <c r="AG304" i="23"/>
  <c r="AF304" i="23"/>
  <c r="AA304" i="23"/>
  <c r="Z304" i="23"/>
  <c r="Y304" i="23"/>
  <c r="X304" i="23"/>
  <c r="AI442" i="2"/>
  <c r="AH442" i="2"/>
  <c r="AF442" i="2"/>
  <c r="AA453" i="2"/>
  <c r="P442" i="2"/>
  <c r="AV402" i="2"/>
  <c r="AP402" i="2"/>
  <c r="AO402" i="2"/>
  <c r="AI402" i="2"/>
  <c r="AH402" i="2"/>
  <c r="W402" i="2"/>
  <c r="AX419" i="2"/>
  <c r="AL419" i="2"/>
  <c r="AF419" i="2"/>
  <c r="Z419" i="2"/>
  <c r="X419" i="2"/>
  <c r="W419" i="2"/>
  <c r="AX283" i="23"/>
  <c r="AV283" i="23"/>
  <c r="AP283" i="23"/>
  <c r="AL283" i="23"/>
  <c r="AK283" i="23"/>
  <c r="AI283" i="23"/>
  <c r="AH283" i="23"/>
  <c r="AG283" i="23"/>
  <c r="AF283" i="23"/>
  <c r="AA283" i="23"/>
  <c r="Z283" i="23"/>
  <c r="Y283" i="23"/>
  <c r="X283" i="23"/>
  <c r="W283" i="23"/>
  <c r="O283" i="23"/>
  <c r="AX282" i="23"/>
  <c r="AV282" i="23"/>
  <c r="AL282" i="23"/>
  <c r="AK282" i="23"/>
  <c r="AI282" i="23"/>
  <c r="AH282" i="23"/>
  <c r="AG282" i="23"/>
  <c r="AA282" i="23"/>
  <c r="Z282" i="23"/>
  <c r="Y282" i="23"/>
  <c r="X282" i="23"/>
  <c r="O282" i="23"/>
  <c r="Q356" i="2"/>
  <c r="AI356" i="2"/>
  <c r="AG356" i="2"/>
  <c r="W356" i="2"/>
  <c r="N356" i="2"/>
  <c r="AX354" i="2"/>
  <c r="AL354" i="2"/>
  <c r="AK354" i="2"/>
  <c r="X354" i="2"/>
  <c r="W354" i="2"/>
  <c r="AX257" i="23"/>
  <c r="AO307" i="2"/>
  <c r="AN307" i="2"/>
  <c r="AL257" i="23"/>
  <c r="AK257" i="23"/>
  <c r="AI257" i="23"/>
  <c r="AH257" i="23"/>
  <c r="AG257" i="23"/>
  <c r="AA257" i="23"/>
  <c r="Z257" i="23"/>
  <c r="W257" i="23"/>
  <c r="O257" i="23"/>
  <c r="AX263" i="23"/>
  <c r="AV263" i="23"/>
  <c r="AP263" i="23"/>
  <c r="AN316" i="2"/>
  <c r="AL263" i="23"/>
  <c r="AK263" i="23"/>
  <c r="AI263" i="23"/>
  <c r="AH263" i="23"/>
  <c r="AG263" i="23"/>
  <c r="AF263" i="23"/>
  <c r="AA263" i="23"/>
  <c r="X263" i="23"/>
  <c r="W263" i="23"/>
  <c r="O263" i="23"/>
  <c r="AX262" i="23"/>
  <c r="AV262" i="23"/>
  <c r="AP262" i="23"/>
  <c r="AN315" i="2"/>
  <c r="AL262" i="23"/>
  <c r="AJ262" i="23"/>
  <c r="AI262" i="23"/>
  <c r="AH262" i="23"/>
  <c r="AA262" i="23"/>
  <c r="Z262" i="23"/>
  <c r="Y262" i="23"/>
  <c r="X262" i="23"/>
  <c r="O262" i="23"/>
  <c r="AX258" i="23"/>
  <c r="AV258" i="23"/>
  <c r="AP258" i="23"/>
  <c r="AN308" i="2"/>
  <c r="AL258" i="23"/>
  <c r="AK258" i="23"/>
  <c r="AJ258" i="23"/>
  <c r="AI258" i="23"/>
  <c r="AH258" i="23"/>
  <c r="AG258" i="23"/>
  <c r="Z258" i="23"/>
  <c r="Y258" i="23"/>
  <c r="X258" i="23"/>
  <c r="O258" i="23"/>
  <c r="AX256" i="23"/>
  <c r="AV256" i="23"/>
  <c r="AP256" i="23"/>
  <c r="AL256" i="23"/>
  <c r="AK256" i="23"/>
  <c r="AI256" i="23"/>
  <c r="AH256" i="23"/>
  <c r="AG256" i="23"/>
  <c r="AF256" i="23"/>
  <c r="AA256" i="23"/>
  <c r="Z256" i="23"/>
  <c r="Y256" i="23"/>
  <c r="X256" i="23"/>
  <c r="W256" i="23"/>
  <c r="O256" i="23"/>
  <c r="AX227" i="23"/>
  <c r="AV227" i="23"/>
  <c r="AP227" i="23"/>
  <c r="AL227" i="23"/>
  <c r="AK227" i="23"/>
  <c r="AJ227" i="23"/>
  <c r="AI227" i="23"/>
  <c r="AH227" i="23"/>
  <c r="AG227" i="23"/>
  <c r="AF227" i="23"/>
  <c r="AA227" i="23"/>
  <c r="Z227" i="23"/>
  <c r="Y227" i="23"/>
  <c r="X227" i="23"/>
  <c r="W227" i="23"/>
  <c r="O227" i="23"/>
  <c r="AX236" i="23"/>
  <c r="AV236" i="23"/>
  <c r="AG236" i="23"/>
  <c r="AF236" i="23"/>
  <c r="AA236" i="23"/>
  <c r="Z236" i="23"/>
  <c r="Y236" i="23"/>
  <c r="W236" i="23"/>
  <c r="O236" i="23"/>
  <c r="AX215" i="23"/>
  <c r="AV215" i="23"/>
  <c r="AP215" i="23"/>
  <c r="AL215" i="23"/>
  <c r="AI215" i="23"/>
  <c r="AH215" i="23"/>
  <c r="AG215" i="23"/>
  <c r="AA215" i="23"/>
  <c r="Z215" i="23"/>
  <c r="Y215" i="23"/>
  <c r="X215" i="23"/>
  <c r="O215" i="23"/>
  <c r="AX191" i="23"/>
  <c r="AV191" i="23"/>
  <c r="AP191" i="23"/>
  <c r="AL191" i="23"/>
  <c r="AJ191" i="23"/>
  <c r="AF191" i="23"/>
  <c r="AA191" i="23"/>
  <c r="Z191" i="23"/>
  <c r="Y191" i="23"/>
  <c r="X191" i="23"/>
  <c r="W191" i="23"/>
  <c r="P191" i="23"/>
  <c r="O191" i="23"/>
  <c r="AV203" i="23"/>
  <c r="AP203" i="23"/>
  <c r="AL203" i="23"/>
  <c r="AK203" i="23"/>
  <c r="AI203" i="23"/>
  <c r="AA203" i="23"/>
  <c r="Z203" i="23"/>
  <c r="Y203" i="23"/>
  <c r="X203" i="23"/>
  <c r="W203" i="23"/>
  <c r="AK202" i="2"/>
  <c r="AI202" i="2"/>
  <c r="AF202" i="2"/>
  <c r="W202" i="2"/>
  <c r="AX153" i="23"/>
  <c r="AV153" i="23"/>
  <c r="AP153" i="23"/>
  <c r="AN167" i="2"/>
  <c r="AL153" i="23"/>
  <c r="AG153" i="23"/>
  <c r="AF153" i="23"/>
  <c r="AA153" i="23"/>
  <c r="Y153" i="23"/>
  <c r="AX168" i="23"/>
  <c r="AV168" i="23"/>
  <c r="AN184" i="2"/>
  <c r="AL168" i="23"/>
  <c r="AI168" i="23"/>
  <c r="AH168" i="23"/>
  <c r="AG168" i="23"/>
  <c r="AF168" i="23"/>
  <c r="AA168" i="23"/>
  <c r="Z168" i="23"/>
  <c r="Y168" i="23"/>
  <c r="X168" i="23"/>
  <c r="O168" i="23"/>
  <c r="AX166" i="23"/>
  <c r="AV166" i="23"/>
  <c r="AP166" i="23"/>
  <c r="AL166" i="23"/>
  <c r="AK166" i="23"/>
  <c r="AI166" i="23"/>
  <c r="AA166" i="23"/>
  <c r="Z166" i="23"/>
  <c r="Y166" i="23"/>
  <c r="X166" i="23"/>
  <c r="W166" i="23"/>
  <c r="O166" i="23"/>
  <c r="AX118" i="23"/>
  <c r="AV118" i="23"/>
  <c r="AP118" i="23"/>
  <c r="AL118" i="23"/>
  <c r="AK118" i="23"/>
  <c r="AI118" i="23"/>
  <c r="AH118" i="23"/>
  <c r="AG118" i="23"/>
  <c r="AF118" i="23"/>
  <c r="AA118" i="23"/>
  <c r="Z118" i="23"/>
  <c r="Y118" i="23"/>
  <c r="X118" i="23"/>
  <c r="O118" i="23"/>
  <c r="AX114" i="23"/>
  <c r="AV114" i="23"/>
  <c r="AP114" i="23"/>
  <c r="AN123" i="2"/>
  <c r="AL114" i="23"/>
  <c r="AJ114" i="23"/>
  <c r="AI114" i="23"/>
  <c r="AH114" i="23"/>
  <c r="AG114" i="23"/>
  <c r="AF114" i="23"/>
  <c r="AA114" i="23"/>
  <c r="Z114" i="23"/>
  <c r="Y114" i="23"/>
  <c r="X114" i="23"/>
  <c r="W114" i="23"/>
  <c r="O114" i="23"/>
  <c r="AX105" i="23"/>
  <c r="AV105" i="23"/>
  <c r="AP105" i="23"/>
  <c r="AL105" i="23"/>
  <c r="AK105" i="23"/>
  <c r="AI105" i="23"/>
  <c r="AH105" i="23"/>
  <c r="AA105" i="23"/>
  <c r="Z105" i="23"/>
  <c r="Y105" i="23"/>
  <c r="X105" i="23"/>
  <c r="W105" i="23"/>
  <c r="O105" i="23"/>
  <c r="AX89" i="23"/>
  <c r="AV89" i="23"/>
  <c r="AP89" i="23"/>
  <c r="AL89" i="23"/>
  <c r="AK89" i="23"/>
  <c r="AH89" i="23"/>
  <c r="AA89" i="23"/>
  <c r="Z89" i="23"/>
  <c r="X89" i="23"/>
  <c r="W89" i="23"/>
  <c r="O89" i="23"/>
  <c r="AX82" i="23"/>
  <c r="AU82" i="23"/>
  <c r="AP82" i="23"/>
  <c r="AN94" i="2"/>
  <c r="AK82" i="23"/>
  <c r="AI82" i="23"/>
  <c r="AH82" i="23"/>
  <c r="AG82" i="23"/>
  <c r="AF82" i="23"/>
  <c r="AA82" i="23"/>
  <c r="Z82" i="23"/>
  <c r="Y82" i="23"/>
  <c r="X82" i="23"/>
  <c r="W87" i="2"/>
  <c r="O82" i="23"/>
  <c r="AX94" i="23"/>
  <c r="AV94" i="23"/>
  <c r="AP94" i="23"/>
  <c r="AO100" i="2"/>
  <c r="AN100" i="2"/>
  <c r="AL94" i="23"/>
  <c r="AJ94" i="23"/>
  <c r="AI94" i="23"/>
  <c r="AH94" i="23"/>
  <c r="AA94" i="23"/>
  <c r="Z94" i="23"/>
  <c r="Y94" i="23"/>
  <c r="X94" i="23"/>
  <c r="W94" i="23"/>
  <c r="O94" i="23"/>
  <c r="AX72" i="23"/>
  <c r="AV72" i="23"/>
  <c r="AP72" i="23"/>
  <c r="AN87" i="2"/>
  <c r="AL72" i="23"/>
  <c r="AJ77" i="2"/>
  <c r="AI72" i="23"/>
  <c r="AH72" i="23"/>
  <c r="AG72" i="23"/>
  <c r="AF72" i="23"/>
  <c r="Z72" i="23"/>
  <c r="Y72" i="23"/>
  <c r="X72" i="23"/>
  <c r="W72" i="23"/>
  <c r="O72" i="23"/>
  <c r="AX54" i="23"/>
  <c r="AV54" i="23"/>
  <c r="AP54" i="23"/>
  <c r="AL54" i="23"/>
  <c r="AJ54" i="23"/>
  <c r="AI54" i="23"/>
  <c r="AH54" i="23"/>
  <c r="AF54" i="23"/>
  <c r="AA54" i="23"/>
  <c r="Z54" i="23"/>
  <c r="Y54" i="23"/>
  <c r="X54" i="23"/>
  <c r="O54" i="23"/>
  <c r="AX47" i="23"/>
  <c r="AV47" i="23"/>
  <c r="AP47" i="23"/>
  <c r="AL47" i="23"/>
  <c r="AJ47" i="23"/>
  <c r="AI47" i="23"/>
  <c r="AH47" i="23"/>
  <c r="AG47" i="23"/>
  <c r="AE50" i="2"/>
  <c r="AA47" i="23"/>
  <c r="Z47" i="23"/>
  <c r="Y47" i="23"/>
  <c r="W47" i="23"/>
  <c r="O47" i="23"/>
  <c r="AX90" i="23"/>
  <c r="AV90" i="23"/>
  <c r="AP90" i="23"/>
  <c r="AN50" i="2"/>
  <c r="AL90" i="23"/>
  <c r="AI90" i="23"/>
  <c r="AH90" i="23"/>
  <c r="AG90" i="23"/>
  <c r="AF90" i="23"/>
  <c r="Z90" i="23"/>
  <c r="Y90" i="23"/>
  <c r="O90" i="23"/>
  <c r="AX45" i="23"/>
  <c r="AV45" i="23"/>
  <c r="AU45" i="23"/>
  <c r="AP45" i="23"/>
  <c r="AN48" i="2"/>
  <c r="AL45" i="23"/>
  <c r="AI45" i="23"/>
  <c r="AH45" i="23"/>
  <c r="AG45" i="23"/>
  <c r="AF45" i="23"/>
  <c r="AA45" i="23"/>
  <c r="Z45" i="23"/>
  <c r="Y45" i="23"/>
  <c r="X45" i="23"/>
  <c r="W45" i="23"/>
  <c r="O45" i="23"/>
  <c r="AX21" i="23"/>
  <c r="AV21" i="23"/>
  <c r="AP21" i="23"/>
  <c r="AL21" i="23"/>
  <c r="AK21" i="23"/>
  <c r="AI21" i="23"/>
  <c r="AH21" i="23"/>
  <c r="AG21" i="23"/>
  <c r="AF21" i="23"/>
  <c r="AA21" i="23"/>
  <c r="Z21" i="23"/>
  <c r="Y21" i="23"/>
  <c r="X21" i="23"/>
  <c r="W21" i="23"/>
  <c r="O21" i="23"/>
  <c r="AX15" i="23"/>
  <c r="AV15" i="23"/>
  <c r="AP15" i="23"/>
  <c r="AL15" i="23"/>
  <c r="AI15" i="23"/>
  <c r="AH15" i="23"/>
  <c r="AG15" i="23"/>
  <c r="AF15" i="23"/>
  <c r="AA15" i="23"/>
  <c r="Z15" i="23"/>
  <c r="Y15" i="23"/>
  <c r="X15" i="23"/>
  <c r="O15" i="23"/>
  <c r="AX14" i="23"/>
  <c r="AV14" i="23"/>
  <c r="AP14" i="23"/>
  <c r="AO15" i="2"/>
  <c r="AL14" i="23"/>
  <c r="AK14" i="23"/>
  <c r="AJ14" i="23"/>
  <c r="AI14" i="23"/>
  <c r="AH14" i="23"/>
  <c r="AG14" i="23"/>
  <c r="AF14" i="23"/>
  <c r="AA14" i="23"/>
  <c r="Z14" i="23"/>
  <c r="Y14" i="23"/>
  <c r="W14" i="23"/>
  <c r="O14" i="23"/>
  <c r="AX4" i="23"/>
  <c r="AV4" i="23"/>
  <c r="AP4" i="23"/>
  <c r="AO4" i="23"/>
  <c r="AL4" i="23"/>
  <c r="AJ4" i="23"/>
  <c r="AI4" i="23"/>
  <c r="AH4" i="23"/>
  <c r="AG4" i="23"/>
  <c r="AF4" i="23"/>
  <c r="AA4" i="23"/>
  <c r="Z4" i="23"/>
  <c r="W4" i="23"/>
  <c r="O4" i="2"/>
  <c r="O4" i="23"/>
  <c r="AK607" i="2"/>
  <c r="AJ607" i="2"/>
  <c r="AX595" i="2"/>
  <c r="AO603" i="2"/>
  <c r="AN595" i="2"/>
  <c r="AJ595" i="2"/>
  <c r="AH595" i="2"/>
  <c r="AG595" i="2"/>
  <c r="AF595" i="2"/>
  <c r="AX603" i="2"/>
  <c r="AI603" i="2"/>
  <c r="W603" i="2"/>
  <c r="P603" i="2"/>
  <c r="N603" i="2"/>
  <c r="AP585" i="2"/>
  <c r="AK585" i="2"/>
  <c r="AF585" i="2"/>
  <c r="W585" i="2"/>
  <c r="P585" i="2"/>
  <c r="AK565" i="2"/>
  <c r="AJ565" i="2"/>
  <c r="AF565" i="2"/>
  <c r="P565" i="2"/>
  <c r="AP562" i="2"/>
  <c r="AN562" i="2"/>
  <c r="AK562" i="2"/>
  <c r="X562" i="2"/>
  <c r="AN328" i="23"/>
  <c r="AJ328" i="23"/>
  <c r="AI328" i="23"/>
  <c r="AH328" i="23"/>
  <c r="AF328" i="23"/>
  <c r="O328" i="23"/>
  <c r="AK518" i="2"/>
  <c r="AG518" i="2"/>
  <c r="W518" i="2"/>
  <c r="AK505" i="2"/>
  <c r="AJ505" i="2"/>
  <c r="AF505" i="2"/>
  <c r="W505" i="2"/>
  <c r="AO471" i="2"/>
  <c r="AJ471" i="2"/>
  <c r="Z471" i="2"/>
  <c r="X471" i="2"/>
  <c r="AP465" i="2"/>
  <c r="AO465" i="2"/>
  <c r="Z465" i="2"/>
  <c r="Y465" i="2"/>
  <c r="X465" i="2"/>
  <c r="AJ489" i="2"/>
  <c r="W489" i="2"/>
  <c r="AX474" i="2"/>
  <c r="AV474" i="2"/>
  <c r="AN474" i="2"/>
  <c r="AK465" i="2"/>
  <c r="AI474" i="2"/>
  <c r="AG474" i="2"/>
  <c r="AF474" i="2"/>
  <c r="AA474" i="2"/>
  <c r="N474" i="2"/>
  <c r="AT308" i="23"/>
  <c r="AP308" i="23"/>
  <c r="AO308" i="23"/>
  <c r="AL448" i="2"/>
  <c r="AH308" i="23"/>
  <c r="AG308" i="23"/>
  <c r="AF308" i="23"/>
  <c r="Z308" i="23"/>
  <c r="Y308" i="23"/>
  <c r="X308" i="23"/>
  <c r="Q308" i="23"/>
  <c r="O308" i="23"/>
  <c r="AF394" i="2"/>
  <c r="AX426" i="2"/>
  <c r="AP432" i="2"/>
  <c r="AJ432" i="2"/>
  <c r="AH432" i="2"/>
  <c r="P432" i="2"/>
  <c r="Z432" i="2"/>
  <c r="AX301" i="23"/>
  <c r="AV301" i="23"/>
  <c r="AP301" i="23"/>
  <c r="AN301" i="23"/>
  <c r="AL301" i="23"/>
  <c r="AK301" i="23"/>
  <c r="AJ301" i="23"/>
  <c r="AG301" i="23"/>
  <c r="AA301" i="23"/>
  <c r="X301" i="23"/>
  <c r="O301" i="23"/>
  <c r="AV394" i="2"/>
  <c r="AP293" i="23"/>
  <c r="AO293" i="23"/>
  <c r="AL293" i="23"/>
  <c r="Y293" i="23"/>
  <c r="X293" i="23"/>
  <c r="W293" i="23"/>
  <c r="AP371" i="2"/>
  <c r="AL371" i="2"/>
  <c r="AK371" i="2"/>
  <c r="AJ371" i="2"/>
  <c r="AX285" i="23"/>
  <c r="AV285" i="23"/>
  <c r="AL285" i="23"/>
  <c r="AG285" i="23"/>
  <c r="Z366" i="2"/>
  <c r="X285" i="23"/>
  <c r="O285" i="23"/>
  <c r="AP339" i="2"/>
  <c r="AN339" i="2"/>
  <c r="AK339" i="2"/>
  <c r="AJ339" i="2"/>
  <c r="P339" i="2"/>
  <c r="AF339" i="2"/>
  <c r="X339" i="2"/>
  <c r="W339" i="2"/>
  <c r="AX266" i="23"/>
  <c r="AO266" i="23"/>
  <c r="AJ266" i="23"/>
  <c r="Z266" i="23"/>
  <c r="Y266" i="23"/>
  <c r="X266" i="23"/>
  <c r="W266" i="23"/>
  <c r="AX330" i="2"/>
  <c r="AK330" i="2"/>
  <c r="AI330" i="2"/>
  <c r="AG330" i="2"/>
  <c r="AA330" i="2"/>
  <c r="AV270" i="23"/>
  <c r="AL270" i="23"/>
  <c r="AK270" i="23"/>
  <c r="AJ270" i="23"/>
  <c r="AI270" i="23"/>
  <c r="AH270" i="23"/>
  <c r="AG270" i="23"/>
  <c r="AF270" i="23"/>
  <c r="AA270" i="23"/>
  <c r="Y270" i="23"/>
  <c r="O270" i="23"/>
  <c r="AV318" i="2"/>
  <c r="AO265" i="23"/>
  <c r="AK265" i="23"/>
  <c r="AI265" i="23"/>
  <c r="AH265" i="23"/>
  <c r="AA318" i="2"/>
  <c r="Z265" i="23"/>
  <c r="Y265" i="23"/>
  <c r="W265" i="23"/>
  <c r="AV253" i="23"/>
  <c r="AK253" i="23"/>
  <c r="AJ253" i="23"/>
  <c r="AG253" i="23"/>
  <c r="AF253" i="23"/>
  <c r="AA253" i="23"/>
  <c r="Z253" i="23"/>
  <c r="W253" i="23"/>
  <c r="P253" i="23"/>
  <c r="AO238" i="23"/>
  <c r="AK238" i="23"/>
  <c r="AF238" i="23"/>
  <c r="O238" i="23"/>
  <c r="AV249" i="23"/>
  <c r="AO249" i="23"/>
  <c r="AH249" i="23"/>
  <c r="AG249" i="23"/>
  <c r="Z249" i="23"/>
  <c r="AP246" i="23"/>
  <c r="AO246" i="23"/>
  <c r="AN246" i="23"/>
  <c r="AI246" i="23"/>
  <c r="AA246" i="23"/>
  <c r="Z246" i="23"/>
  <c r="Y246" i="23"/>
  <c r="X246" i="23"/>
  <c r="W246" i="23"/>
  <c r="AO219" i="23"/>
  <c r="AL219" i="23"/>
  <c r="AK219" i="23"/>
  <c r="AH219" i="23"/>
  <c r="AA219" i="23"/>
  <c r="Y219" i="23"/>
  <c r="X219" i="23"/>
  <c r="W219" i="23"/>
  <c r="O219" i="23"/>
  <c r="AX239" i="2"/>
  <c r="AO217" i="23"/>
  <c r="AN217" i="23"/>
  <c r="AL217" i="23"/>
  <c r="AI217" i="23"/>
  <c r="Y217" i="23"/>
  <c r="X217" i="23"/>
  <c r="W217" i="23"/>
  <c r="O217" i="23"/>
  <c r="AO159" i="23"/>
  <c r="AN159" i="23"/>
  <c r="AX179" i="23"/>
  <c r="AV179" i="23"/>
  <c r="AP179" i="23"/>
  <c r="AN179" i="23"/>
  <c r="AL179" i="23"/>
  <c r="AJ179" i="23"/>
  <c r="AG179" i="23"/>
  <c r="AF195" i="2"/>
  <c r="AA179" i="23"/>
  <c r="Z179" i="23"/>
  <c r="Y179" i="23"/>
  <c r="X179" i="23"/>
  <c r="W179" i="23"/>
  <c r="Q179" i="23"/>
  <c r="AP178" i="23"/>
  <c r="AO178" i="23"/>
  <c r="AL178" i="23"/>
  <c r="AK178" i="23"/>
  <c r="AI178" i="23"/>
  <c r="AH178" i="23"/>
  <c r="AG178" i="23"/>
  <c r="AA178" i="23"/>
  <c r="Z178" i="23"/>
  <c r="Y178" i="23"/>
  <c r="W178" i="23"/>
  <c r="O178" i="23"/>
  <c r="AX175" i="23"/>
  <c r="AO175" i="23"/>
  <c r="AJ175" i="23"/>
  <c r="AI175" i="23"/>
  <c r="AH175" i="23"/>
  <c r="AG175" i="23"/>
  <c r="AF175" i="23"/>
  <c r="AA175" i="23"/>
  <c r="Z175" i="23"/>
  <c r="Y175" i="23"/>
  <c r="X175" i="23"/>
  <c r="W175" i="23"/>
  <c r="O175" i="23"/>
  <c r="AX174" i="23"/>
  <c r="AV174" i="23"/>
  <c r="AP174" i="23"/>
  <c r="AO174" i="23"/>
  <c r="AL174" i="23"/>
  <c r="AJ174" i="23"/>
  <c r="AH174" i="23"/>
  <c r="AG174" i="23"/>
  <c r="AF174" i="23"/>
  <c r="Z174" i="23"/>
  <c r="Y174" i="23"/>
  <c r="X174" i="23"/>
  <c r="W174" i="23"/>
  <c r="Q174" i="23"/>
  <c r="O174" i="23"/>
  <c r="AX171" i="23"/>
  <c r="AV175" i="2"/>
  <c r="AP171" i="23"/>
  <c r="AK171" i="23"/>
  <c r="AJ171" i="23"/>
  <c r="AI171" i="23"/>
  <c r="AF171" i="23"/>
  <c r="AA175" i="2"/>
  <c r="Z171" i="23"/>
  <c r="Y171" i="23"/>
  <c r="AX127" i="23"/>
  <c r="AP127" i="23"/>
  <c r="AL139" i="2"/>
  <c r="AK127" i="23"/>
  <c r="AJ127" i="23"/>
  <c r="AH127" i="23"/>
  <c r="AF127" i="23"/>
  <c r="Z127" i="23"/>
  <c r="Y127" i="23"/>
  <c r="X127" i="23"/>
  <c r="W127" i="23"/>
  <c r="AV109" i="23"/>
  <c r="AL109" i="23"/>
  <c r="AH109" i="23"/>
  <c r="AG109" i="23"/>
  <c r="AA109" i="23"/>
  <c r="AX106" i="23"/>
  <c r="AV106" i="23"/>
  <c r="AP106" i="23"/>
  <c r="AO106" i="23"/>
  <c r="AN106" i="23"/>
  <c r="AL106" i="23"/>
  <c r="AK106" i="23"/>
  <c r="AH106" i="23"/>
  <c r="AG106" i="23"/>
  <c r="AF114" i="2"/>
  <c r="AA106" i="23"/>
  <c r="Z106" i="23"/>
  <c r="W106" i="23"/>
  <c r="O106" i="23"/>
  <c r="AX88" i="23"/>
  <c r="AV88" i="23"/>
  <c r="AO88" i="23"/>
  <c r="AN88" i="23"/>
  <c r="AJ88" i="23"/>
  <c r="AI88" i="23"/>
  <c r="AH88" i="23"/>
  <c r="AG88" i="23"/>
  <c r="AA88" i="23"/>
  <c r="Z88" i="23"/>
  <c r="Y88" i="23"/>
  <c r="W88" i="23"/>
  <c r="O88" i="23"/>
  <c r="AX103" i="23"/>
  <c r="AV103" i="23"/>
  <c r="AP103" i="23"/>
  <c r="AO103" i="23"/>
  <c r="AL103" i="23"/>
  <c r="AK103" i="23"/>
  <c r="AJ103" i="23"/>
  <c r="AI103" i="23"/>
  <c r="AH103" i="23"/>
  <c r="AG103" i="23"/>
  <c r="AA103" i="23"/>
  <c r="Q103" i="23"/>
  <c r="O103" i="23"/>
  <c r="AX80" i="23"/>
  <c r="AV80" i="23"/>
  <c r="AP80" i="23"/>
  <c r="AO80" i="23"/>
  <c r="AN80" i="23"/>
  <c r="AI80" i="23"/>
  <c r="AH80" i="23"/>
  <c r="AG80" i="23"/>
  <c r="AF80" i="23"/>
  <c r="AA80" i="23"/>
  <c r="Z80" i="23"/>
  <c r="AX83" i="23"/>
  <c r="AV83" i="23"/>
  <c r="AP83" i="23"/>
  <c r="AO83" i="23"/>
  <c r="AN83" i="23"/>
  <c r="AL83" i="23"/>
  <c r="AK83" i="23"/>
  <c r="AI83" i="23"/>
  <c r="AA83" i="23"/>
  <c r="Z83" i="23"/>
  <c r="Y83" i="23"/>
  <c r="W83" i="23"/>
  <c r="Q83" i="23"/>
  <c r="AO64" i="2"/>
  <c r="AN59" i="23"/>
  <c r="AL64" i="2"/>
  <c r="AA59" i="23"/>
  <c r="X59" i="23"/>
  <c r="N64" i="2"/>
  <c r="AV38" i="23"/>
  <c r="AJ38" i="23"/>
  <c r="AG41" i="2"/>
  <c r="AA38" i="23"/>
  <c r="AV33" i="2"/>
  <c r="AO32" i="23"/>
  <c r="AH32" i="23"/>
  <c r="AG32" i="23"/>
  <c r="AF32" i="23"/>
  <c r="AA32" i="23"/>
  <c r="O32" i="23"/>
  <c r="AX28" i="23"/>
  <c r="AV28" i="23"/>
  <c r="AP28" i="23"/>
  <c r="AO28" i="23"/>
  <c r="AN28" i="23"/>
  <c r="AL28" i="23"/>
  <c r="AK28" i="23"/>
  <c r="AJ30" i="2"/>
  <c r="AI28" i="23"/>
  <c r="AH28" i="23"/>
  <c r="AG28" i="23"/>
  <c r="AF28" i="23"/>
  <c r="Z28" i="23"/>
  <c r="Y28" i="23"/>
  <c r="X30" i="2"/>
  <c r="W28" i="23"/>
  <c r="AV20" i="23"/>
  <c r="AP20" i="23"/>
  <c r="AK20" i="23"/>
  <c r="AJ20" i="23"/>
  <c r="AI20" i="23"/>
  <c r="AF20" i="23"/>
  <c r="AA20" i="23"/>
  <c r="O20" i="23"/>
  <c r="AX8" i="23"/>
  <c r="AV8" i="23"/>
  <c r="AP8" i="23"/>
  <c r="AK8" i="23"/>
  <c r="AI8" i="23"/>
  <c r="AH8" i="23"/>
  <c r="AG8" i="23"/>
  <c r="AF8" i="23"/>
  <c r="Z8" i="23"/>
  <c r="O8" i="23"/>
  <c r="AX6" i="23"/>
  <c r="AV6" i="23"/>
  <c r="AP6" i="2"/>
  <c r="AO6" i="23"/>
  <c r="AL6" i="23"/>
  <c r="AH6" i="23"/>
  <c r="AG6" i="23"/>
  <c r="AA6" i="2"/>
  <c r="Z6" i="2"/>
  <c r="Y6" i="2"/>
  <c r="X6" i="23"/>
  <c r="O6" i="23"/>
  <c r="AP598" i="2"/>
  <c r="AN598" i="2"/>
  <c r="AK598" i="2"/>
  <c r="AJ598" i="2"/>
  <c r="AF598" i="2"/>
  <c r="AA598" i="2"/>
  <c r="W598" i="2"/>
  <c r="P598" i="2"/>
  <c r="AN579" i="2"/>
  <c r="AJ579" i="2"/>
  <c r="AG579" i="2"/>
  <c r="X579" i="2"/>
  <c r="AX334" i="23"/>
  <c r="AV334" i="23"/>
  <c r="AO553" i="2"/>
  <c r="AK334" i="23"/>
  <c r="AJ334" i="23"/>
  <c r="AI334" i="23"/>
  <c r="AH334" i="23"/>
  <c r="AG334" i="23"/>
  <c r="AF334" i="23"/>
  <c r="AE334" i="23"/>
  <c r="AA334" i="23"/>
  <c r="Z334" i="23"/>
  <c r="Y334" i="23"/>
  <c r="X334" i="23"/>
  <c r="W334" i="23"/>
  <c r="AJ508" i="2"/>
  <c r="AH508" i="2"/>
  <c r="AI506" i="2"/>
  <c r="AG506" i="2"/>
  <c r="AV323" i="23"/>
  <c r="AP323" i="23"/>
  <c r="AL323" i="23"/>
  <c r="AK323" i="23"/>
  <c r="AJ323" i="23"/>
  <c r="AI323" i="23"/>
  <c r="AH323" i="23"/>
  <c r="AG323" i="23"/>
  <c r="AF323" i="23"/>
  <c r="AE323" i="23"/>
  <c r="AA323" i="23"/>
  <c r="Z323" i="23"/>
  <c r="Y323" i="23"/>
  <c r="X323" i="23"/>
  <c r="W323" i="23"/>
  <c r="Q323" i="23"/>
  <c r="O323" i="23"/>
  <c r="Z515" i="2"/>
  <c r="Y515" i="2"/>
  <c r="AE500" i="2"/>
  <c r="X500" i="2"/>
  <c r="W500" i="2"/>
  <c r="AO497" i="2"/>
  <c r="AN497" i="2"/>
  <c r="AK322" i="23"/>
  <c r="AI322" i="23"/>
  <c r="AG322" i="23"/>
  <c r="AE322" i="23"/>
  <c r="AA322" i="23"/>
  <c r="Y322" i="23"/>
  <c r="W322" i="23"/>
  <c r="O322" i="23"/>
  <c r="P320" i="23"/>
  <c r="AK320" i="23"/>
  <c r="AJ320" i="23"/>
  <c r="AI320" i="23"/>
  <c r="AH320" i="23"/>
  <c r="AG320" i="23"/>
  <c r="Y320" i="23"/>
  <c r="W320" i="23"/>
  <c r="AV494" i="2"/>
  <c r="AJ494" i="2"/>
  <c r="AI494" i="2"/>
  <c r="AV311" i="23"/>
  <c r="AI311" i="23"/>
  <c r="AH311" i="23"/>
  <c r="AF311" i="23"/>
  <c r="AE311" i="23"/>
  <c r="Y311" i="23"/>
  <c r="X311" i="23"/>
  <c r="W311" i="23"/>
  <c r="O311" i="23"/>
  <c r="AJ462" i="2"/>
  <c r="AX302" i="23"/>
  <c r="AV302" i="23"/>
  <c r="AL302" i="23"/>
  <c r="AK302" i="23"/>
  <c r="AJ302" i="23"/>
  <c r="AG302" i="23"/>
  <c r="AF302" i="23"/>
  <c r="AE302" i="23"/>
  <c r="AA302" i="23"/>
  <c r="Z302" i="23"/>
  <c r="Y302" i="23"/>
  <c r="X302" i="23"/>
  <c r="W302" i="23"/>
  <c r="AX296" i="23"/>
  <c r="AV296" i="23"/>
  <c r="AP296" i="23"/>
  <c r="AN404" i="2"/>
  <c r="AL296" i="23"/>
  <c r="AK296" i="23"/>
  <c r="AJ296" i="23"/>
  <c r="AI296" i="23"/>
  <c r="AH296" i="23"/>
  <c r="AG296" i="23"/>
  <c r="AE296" i="23"/>
  <c r="AA296" i="23"/>
  <c r="Z296" i="23"/>
  <c r="X296" i="23"/>
  <c r="W296" i="23"/>
  <c r="O296" i="23"/>
  <c r="AN396" i="2"/>
  <c r="AK396" i="2"/>
  <c r="Y396" i="2"/>
  <c r="X396" i="2"/>
  <c r="P396" i="2"/>
  <c r="AX367" i="2"/>
  <c r="AH367" i="2"/>
  <c r="AJ372" i="2"/>
  <c r="AX348" i="2"/>
  <c r="AK348" i="2"/>
  <c r="AE348" i="2"/>
  <c r="Z348" i="2"/>
  <c r="AV342" i="2"/>
  <c r="AP342" i="2"/>
  <c r="AN342" i="2"/>
  <c r="AL342" i="2"/>
  <c r="AG342" i="2"/>
  <c r="AF342" i="2"/>
  <c r="N342" i="2"/>
  <c r="AV261" i="23"/>
  <c r="AO314" i="2"/>
  <c r="AL261" i="23"/>
  <c r="AK261" i="23"/>
  <c r="AJ261" i="23"/>
  <c r="AG261" i="23"/>
  <c r="AF261" i="23"/>
  <c r="W261" i="23"/>
  <c r="O261" i="23"/>
  <c r="AV260" i="23"/>
  <c r="AP260" i="23"/>
  <c r="AO313" i="2"/>
  <c r="AK260" i="23"/>
  <c r="AJ260" i="23"/>
  <c r="AI260" i="23"/>
  <c r="AH260" i="23"/>
  <c r="AG260" i="23"/>
  <c r="AF260" i="23"/>
  <c r="AA260" i="23"/>
  <c r="Z260" i="23"/>
  <c r="X260" i="23"/>
  <c r="W260" i="23"/>
  <c r="O260" i="23"/>
  <c r="AN286" i="2"/>
  <c r="X286" i="2"/>
  <c r="AV299" i="2"/>
  <c r="AX251" i="23"/>
  <c r="AV251" i="23"/>
  <c r="AP251" i="23"/>
  <c r="AJ251" i="23"/>
  <c r="AI251" i="23"/>
  <c r="AH251" i="23"/>
  <c r="AG251" i="23"/>
  <c r="AA251" i="23"/>
  <c r="Z251" i="23"/>
  <c r="Y251" i="23"/>
  <c r="X251" i="23"/>
  <c r="W251" i="23"/>
  <c r="Q251" i="23"/>
  <c r="O251" i="23"/>
  <c r="AK250" i="2"/>
  <c r="AJ250" i="2"/>
  <c r="AE250" i="2"/>
  <c r="W250" i="2"/>
  <c r="AX195" i="23"/>
  <c r="AV195" i="23"/>
  <c r="AP195" i="23"/>
  <c r="AL195" i="23"/>
  <c r="AK195" i="23"/>
  <c r="AJ195" i="23"/>
  <c r="AI195" i="23"/>
  <c r="AH195" i="23"/>
  <c r="AG195" i="23"/>
  <c r="AE195" i="23"/>
  <c r="Z195" i="23"/>
  <c r="Y195" i="23"/>
  <c r="X195" i="23"/>
  <c r="W195" i="23"/>
  <c r="O195" i="23"/>
  <c r="AX207" i="23"/>
  <c r="AV207" i="23"/>
  <c r="AP207" i="23"/>
  <c r="AK207" i="23"/>
  <c r="AJ207" i="23"/>
  <c r="AI207" i="23"/>
  <c r="AH207" i="23"/>
  <c r="AG207" i="23"/>
  <c r="AE207" i="23"/>
  <c r="AA207" i="23"/>
  <c r="Z207" i="23"/>
  <c r="Y207" i="23"/>
  <c r="W207" i="23"/>
  <c r="O207" i="23"/>
  <c r="AX201" i="23"/>
  <c r="AV201" i="23"/>
  <c r="AP201" i="23"/>
  <c r="AL201" i="23"/>
  <c r="AK201" i="23"/>
  <c r="AJ201" i="23"/>
  <c r="AI201" i="23"/>
  <c r="AH201" i="23"/>
  <c r="AG201" i="23"/>
  <c r="AE201" i="23"/>
  <c r="AA201" i="23"/>
  <c r="Z201" i="23"/>
  <c r="Y201" i="23"/>
  <c r="X201" i="23"/>
  <c r="W201" i="23"/>
  <c r="O201" i="23"/>
  <c r="AX214" i="23"/>
  <c r="AV214" i="23"/>
  <c r="AL214" i="23"/>
  <c r="AK214" i="23"/>
  <c r="AJ214" i="23"/>
  <c r="AI214" i="23"/>
  <c r="AH214" i="23"/>
  <c r="AG214" i="23"/>
  <c r="AA214" i="23"/>
  <c r="Z214" i="23"/>
  <c r="Y214" i="23"/>
  <c r="X214" i="23"/>
  <c r="O214" i="23"/>
  <c r="AX193" i="23"/>
  <c r="AV193" i="23"/>
  <c r="AP193" i="23"/>
  <c r="AO210" i="2"/>
  <c r="P193" i="23"/>
  <c r="AK193" i="23"/>
  <c r="AJ193" i="23"/>
  <c r="AI193" i="23"/>
  <c r="AH193" i="23"/>
  <c r="AG193" i="23"/>
  <c r="AF193" i="23"/>
  <c r="AE193" i="23"/>
  <c r="AA193" i="23"/>
  <c r="Z193" i="23"/>
  <c r="Y193" i="23"/>
  <c r="Q193" i="23"/>
  <c r="AX185" i="23"/>
  <c r="AV185" i="23"/>
  <c r="AP185" i="23"/>
  <c r="AN210" i="2"/>
  <c r="AL185" i="23"/>
  <c r="AK185" i="23"/>
  <c r="AJ185" i="23"/>
  <c r="AI185" i="23"/>
  <c r="AH185" i="23"/>
  <c r="AF185" i="23"/>
  <c r="AE185" i="23"/>
  <c r="AA185" i="23"/>
  <c r="Z185" i="23"/>
  <c r="Y185" i="23"/>
  <c r="X185" i="23"/>
  <c r="W185" i="23"/>
  <c r="O185" i="23"/>
  <c r="AE212" i="2"/>
  <c r="AX186" i="23"/>
  <c r="AV186" i="23"/>
  <c r="AP186" i="23"/>
  <c r="AL186" i="23"/>
  <c r="AK186" i="23"/>
  <c r="AJ186" i="23"/>
  <c r="AI186" i="23"/>
  <c r="AH186" i="23"/>
  <c r="AG186" i="23"/>
  <c r="AF186" i="23"/>
  <c r="AE186" i="23"/>
  <c r="AA186" i="23"/>
  <c r="Z186" i="23"/>
  <c r="Y186" i="23"/>
  <c r="X186" i="23"/>
  <c r="W186" i="23"/>
  <c r="O186" i="23"/>
  <c r="AX167" i="23"/>
  <c r="AV167" i="23"/>
  <c r="AP167" i="23"/>
  <c r="AO183" i="2"/>
  <c r="AL167" i="23"/>
  <c r="AJ167" i="23"/>
  <c r="AH167" i="23"/>
  <c r="AG167" i="23"/>
  <c r="AF167" i="23"/>
  <c r="X167" i="23"/>
  <c r="W167" i="23"/>
  <c r="O167" i="23"/>
  <c r="AX150" i="23"/>
  <c r="AV150" i="23"/>
  <c r="AP150" i="23"/>
  <c r="AO164" i="2"/>
  <c r="AN164" i="2"/>
  <c r="AL150" i="23"/>
  <c r="AK150" i="23"/>
  <c r="AI150" i="23"/>
  <c r="Z150" i="23"/>
  <c r="Y150" i="23"/>
  <c r="W150" i="23"/>
  <c r="O150" i="23"/>
  <c r="AX108" i="23"/>
  <c r="AV108" i="23"/>
  <c r="AT108" i="23"/>
  <c r="AL108" i="23"/>
  <c r="AK108" i="23"/>
  <c r="AI108" i="23"/>
  <c r="AF108" i="23"/>
  <c r="AE108" i="23"/>
  <c r="AA108" i="23"/>
  <c r="X108" i="23"/>
  <c r="W108" i="23"/>
  <c r="AX95" i="23"/>
  <c r="AV95" i="23"/>
  <c r="AP95" i="23"/>
  <c r="AN101" i="2"/>
  <c r="AL95" i="23"/>
  <c r="AK95" i="23"/>
  <c r="AJ95" i="23"/>
  <c r="AI95" i="23"/>
  <c r="AH95" i="23"/>
  <c r="AX76" i="23"/>
  <c r="AN81" i="2"/>
  <c r="AL76" i="23"/>
  <c r="AI76" i="23"/>
  <c r="AH76" i="23"/>
  <c r="AG76" i="23"/>
  <c r="X76" i="23"/>
  <c r="AX48" i="23"/>
  <c r="AV48" i="23"/>
  <c r="AP48" i="23"/>
  <c r="AL48" i="23"/>
  <c r="AK48" i="23"/>
  <c r="AJ48" i="23"/>
  <c r="AI48" i="23"/>
  <c r="AH48" i="23"/>
  <c r="AG48" i="23"/>
  <c r="AF48" i="23"/>
  <c r="AA48" i="23"/>
  <c r="Z48" i="23"/>
  <c r="X48" i="23"/>
  <c r="W48" i="23"/>
  <c r="Q48" i="23"/>
  <c r="AX65" i="23"/>
  <c r="AV65" i="23"/>
  <c r="AP65" i="23"/>
  <c r="AL65" i="23"/>
  <c r="AK65" i="23"/>
  <c r="AJ65" i="23"/>
  <c r="AI65" i="23"/>
  <c r="AH65" i="23"/>
  <c r="AF65" i="23"/>
  <c r="AE65" i="23"/>
  <c r="AA65" i="23"/>
  <c r="Z65" i="23"/>
  <c r="Y65" i="23"/>
  <c r="X65" i="23"/>
  <c r="W65" i="23"/>
  <c r="O65" i="23"/>
  <c r="AV26" i="23"/>
  <c r="AP26" i="23"/>
  <c r="AN28" i="2"/>
  <c r="AL26" i="23"/>
  <c r="AK26" i="23"/>
  <c r="AI26" i="23"/>
  <c r="AH26" i="23"/>
  <c r="AE26" i="23"/>
  <c r="W26" i="23"/>
  <c r="AX17" i="23"/>
  <c r="AV17" i="23"/>
  <c r="AP17" i="23"/>
  <c r="AL17" i="23"/>
  <c r="AF17" i="23"/>
  <c r="AA17" i="23"/>
  <c r="Z17" i="23"/>
  <c r="Y17" i="23"/>
  <c r="X17" i="23"/>
  <c r="O17" i="23"/>
  <c r="AK12" i="23"/>
  <c r="AJ12" i="23"/>
  <c r="AI12" i="23"/>
  <c r="AH12" i="23"/>
  <c r="AG12" i="23"/>
  <c r="AF12" i="23"/>
  <c r="AE12" i="23"/>
  <c r="O12" i="23"/>
  <c r="AK599" i="2"/>
  <c r="AJ599" i="2"/>
  <c r="AF599" i="2"/>
  <c r="W599" i="2"/>
  <c r="P599" i="2"/>
  <c r="AK580" i="2"/>
  <c r="AP580" i="2"/>
  <c r="AN580" i="2"/>
  <c r="AI580" i="2"/>
  <c r="Z580" i="2"/>
  <c r="Y580" i="2"/>
  <c r="X580" i="2"/>
  <c r="W580" i="2"/>
  <c r="N580" i="2"/>
  <c r="AJ588" i="2"/>
  <c r="AV588" i="2"/>
  <c r="AP588" i="2"/>
  <c r="AN588" i="2"/>
  <c r="AI559" i="2"/>
  <c r="AG559" i="2"/>
  <c r="W559" i="2"/>
  <c r="AJ552" i="2"/>
  <c r="AH552" i="2"/>
  <c r="AG552" i="2"/>
  <c r="AF552" i="2"/>
  <c r="AA552" i="2"/>
  <c r="Z552" i="2"/>
  <c r="P552" i="2"/>
  <c r="AK548" i="2"/>
  <c r="AH548" i="2"/>
  <c r="AE548" i="2"/>
  <c r="AJ561" i="2"/>
  <c r="AP561" i="2"/>
  <c r="AF561" i="2"/>
  <c r="AE561" i="2"/>
  <c r="Z561" i="2"/>
  <c r="Y561" i="2"/>
  <c r="X561" i="2"/>
  <c r="AK521" i="2"/>
  <c r="AX521" i="2"/>
  <c r="AN521" i="2"/>
  <c r="AA521" i="2"/>
  <c r="Y521" i="2"/>
  <c r="P327" i="23"/>
  <c r="N521" i="2"/>
  <c r="AK513" i="2"/>
  <c r="AJ513" i="2"/>
  <c r="AL513" i="2"/>
  <c r="AG513" i="2"/>
  <c r="X513" i="2"/>
  <c r="AJ530" i="2"/>
  <c r="AP530" i="2"/>
  <c r="AF530" i="2"/>
  <c r="AE530" i="2"/>
  <c r="AJ503" i="2"/>
  <c r="P324" i="23"/>
  <c r="AJ490" i="2"/>
  <c r="X490" i="2"/>
  <c r="W490" i="2"/>
  <c r="P490" i="2"/>
  <c r="AK487" i="2"/>
  <c r="W487" i="2"/>
  <c r="P487" i="2"/>
  <c r="AK464" i="2"/>
  <c r="AP464" i="2"/>
  <c r="AF464" i="2"/>
  <c r="W464" i="2"/>
  <c r="P464" i="2"/>
  <c r="AK455" i="2"/>
  <c r="AN455" i="2"/>
  <c r="P455" i="2"/>
  <c r="AJ428" i="2"/>
  <c r="AG428" i="2"/>
  <c r="AE428" i="2"/>
  <c r="AK425" i="2"/>
  <c r="AJ425" i="2"/>
  <c r="AF425" i="2"/>
  <c r="AV436" i="2"/>
  <c r="AN436" i="2"/>
  <c r="AF436" i="2"/>
  <c r="AE436" i="2"/>
  <c r="P299" i="23"/>
  <c r="AK400" i="2"/>
  <c r="AJ400" i="2"/>
  <c r="AN400" i="2"/>
  <c r="Y400" i="2"/>
  <c r="AK376" i="2"/>
  <c r="AN376" i="2"/>
  <c r="AG376" i="2"/>
  <c r="AF376" i="2"/>
  <c r="AJ346" i="2"/>
  <c r="AF346" i="2"/>
  <c r="W346" i="2"/>
  <c r="P346" i="2"/>
  <c r="AK321" i="2"/>
  <c r="AJ321" i="2"/>
  <c r="W321" i="2"/>
  <c r="AJ310" i="2"/>
  <c r="AP310" i="2"/>
  <c r="AG310" i="2"/>
  <c r="P259" i="23"/>
  <c r="AN305" i="2"/>
  <c r="P305" i="2"/>
  <c r="AJ269" i="2"/>
  <c r="AP269" i="2"/>
  <c r="W269" i="2"/>
  <c r="AF216" i="2"/>
  <c r="AE216" i="2"/>
  <c r="AN209" i="2"/>
  <c r="AJ209" i="2"/>
  <c r="W209" i="2"/>
  <c r="AK199" i="2"/>
  <c r="AP199" i="2"/>
  <c r="W199" i="2"/>
  <c r="AJ174" i="2"/>
  <c r="AN174" i="2"/>
  <c r="AG174" i="2"/>
  <c r="AO160" i="2"/>
  <c r="AN160" i="2"/>
  <c r="AL160" i="2"/>
  <c r="AJ160" i="2"/>
  <c r="AT160" i="2"/>
  <c r="AK169" i="2"/>
  <c r="AX169" i="2"/>
  <c r="AH169" i="2"/>
  <c r="AA169" i="2"/>
  <c r="Z169" i="2"/>
  <c r="Y169" i="2"/>
  <c r="X169" i="2"/>
  <c r="AK166" i="2"/>
  <c r="AJ166" i="2"/>
  <c r="AV166" i="2"/>
  <c r="AP166" i="2"/>
  <c r="AE166" i="2"/>
  <c r="AK153" i="2"/>
  <c r="AJ153" i="2"/>
  <c r="AP153" i="2"/>
  <c r="Y153" i="2"/>
  <c r="AP145" i="2"/>
  <c r="Q145" i="2"/>
  <c r="Y145" i="2"/>
  <c r="P145" i="2"/>
  <c r="AJ140" i="2"/>
  <c r="Q140" i="2"/>
  <c r="P140" i="2"/>
  <c r="AE121" i="2"/>
  <c r="Y121" i="2"/>
  <c r="X121" i="2"/>
  <c r="W121" i="2"/>
  <c r="AP125" i="2"/>
  <c r="AN125" i="2"/>
  <c r="AL129" i="2"/>
  <c r="AK129" i="2"/>
  <c r="P116" i="23"/>
  <c r="AE129" i="2"/>
  <c r="P120" i="23"/>
  <c r="AK91" i="2"/>
  <c r="AV91" i="2"/>
  <c r="AP91" i="2"/>
  <c r="AG91" i="2"/>
  <c r="Y91" i="2"/>
  <c r="X91" i="2"/>
  <c r="W91" i="2"/>
  <c r="AP92" i="2"/>
  <c r="AA92" i="2"/>
  <c r="Z92" i="2"/>
  <c r="W92" i="2"/>
  <c r="N92" i="2"/>
  <c r="AK78" i="2"/>
  <c r="AJ78" i="2"/>
  <c r="AE78" i="2"/>
  <c r="AK24" i="2"/>
  <c r="AP24" i="2"/>
  <c r="AE24" i="2"/>
  <c r="AK11" i="2"/>
  <c r="AP11" i="2"/>
  <c r="AN11" i="2"/>
  <c r="AG11" i="2"/>
  <c r="AE11" i="2"/>
  <c r="W11" i="2"/>
  <c r="AP615" i="2"/>
  <c r="AN615" i="2"/>
  <c r="AF614" i="2"/>
  <c r="W614" i="2"/>
  <c r="AX596" i="2"/>
  <c r="AV596" i="2"/>
  <c r="AN596" i="2"/>
  <c r="AL596" i="2"/>
  <c r="AG596" i="2"/>
  <c r="N596" i="2"/>
  <c r="X589" i="2"/>
  <c r="P589" i="2"/>
  <c r="AI560" i="2"/>
  <c r="AH560" i="2"/>
  <c r="AG560" i="2"/>
  <c r="Y560" i="2"/>
  <c r="N560" i="2"/>
  <c r="P539" i="2"/>
  <c r="AG514" i="2"/>
  <c r="W514" i="2"/>
  <c r="AP504" i="2"/>
  <c r="AN504" i="2"/>
  <c r="AP498" i="2"/>
  <c r="P498" i="2"/>
  <c r="AP481" i="2"/>
  <c r="AG481" i="2"/>
  <c r="AF481" i="2"/>
  <c r="X481" i="2"/>
  <c r="W481" i="2"/>
  <c r="AX315" i="23"/>
  <c r="AV315" i="23"/>
  <c r="AN315" i="23"/>
  <c r="AL315" i="23"/>
  <c r="AI315" i="23"/>
  <c r="AH315" i="23"/>
  <c r="AG315" i="23"/>
  <c r="AF315" i="23"/>
  <c r="AA315" i="23"/>
  <c r="Z315" i="23"/>
  <c r="Y315" i="23"/>
  <c r="X315" i="23"/>
  <c r="W315" i="23"/>
  <c r="O315" i="23"/>
  <c r="AX456" i="2"/>
  <c r="W456" i="2"/>
  <c r="AP418" i="2"/>
  <c r="P418" i="2"/>
  <c r="AP410" i="2"/>
  <c r="AF410" i="2"/>
  <c r="W410" i="2"/>
  <c r="AP406" i="2"/>
  <c r="P388" i="2"/>
  <c r="Z388" i="2"/>
  <c r="AQ384" i="2"/>
  <c r="AG384" i="2"/>
  <c r="W384" i="2"/>
  <c r="AN382" i="2"/>
  <c r="AF382" i="2"/>
  <c r="X375" i="2"/>
  <c r="W375" i="2"/>
  <c r="AP373" i="2"/>
  <c r="AN373" i="2"/>
  <c r="P373" i="2"/>
  <c r="AX287" i="23"/>
  <c r="AV287" i="23"/>
  <c r="AP287" i="23"/>
  <c r="AL287" i="23"/>
  <c r="AI287" i="23"/>
  <c r="AH287" i="23"/>
  <c r="AG287" i="23"/>
  <c r="AF287" i="23"/>
  <c r="AA287" i="23"/>
  <c r="Z287" i="23"/>
  <c r="Y287" i="23"/>
  <c r="X287" i="23"/>
  <c r="O287" i="23"/>
  <c r="AX246" i="2"/>
  <c r="AP246" i="2"/>
  <c r="Z246" i="2"/>
  <c r="Y246" i="2"/>
  <c r="X246" i="2"/>
  <c r="AV309" i="2"/>
  <c r="AX244" i="23"/>
  <c r="AV244" i="23"/>
  <c r="AO289" i="2"/>
  <c r="AI244" i="23"/>
  <c r="AH244" i="23"/>
  <c r="AG244" i="23"/>
  <c r="AF244" i="23"/>
  <c r="AA244" i="23"/>
  <c r="Z244" i="23"/>
  <c r="Y244" i="23"/>
  <c r="X244" i="23"/>
  <c r="O244" i="23"/>
  <c r="AA280" i="2"/>
  <c r="Y280" i="2"/>
  <c r="AX256" i="2"/>
  <c r="AP256" i="2"/>
  <c r="AL256" i="2"/>
  <c r="AI274" i="2"/>
  <c r="AH274" i="2"/>
  <c r="AG274" i="2"/>
  <c r="AX224" i="23"/>
  <c r="AV224" i="23"/>
  <c r="AP224" i="23"/>
  <c r="AL224" i="23"/>
  <c r="AI224" i="23"/>
  <c r="AH224" i="23"/>
  <c r="AG224" i="23"/>
  <c r="AF224" i="23"/>
  <c r="AA224" i="23"/>
  <c r="Z224" i="23"/>
  <c r="Y224" i="23"/>
  <c r="W224" i="23"/>
  <c r="O224" i="23"/>
  <c r="AX234" i="23"/>
  <c r="AV234" i="23"/>
  <c r="AP234" i="23"/>
  <c r="AN234" i="23"/>
  <c r="AL234" i="23"/>
  <c r="AI234" i="23"/>
  <c r="AH234" i="23"/>
  <c r="AA234" i="23"/>
  <c r="Z234" i="23"/>
  <c r="Y234" i="23"/>
  <c r="X234" i="23"/>
  <c r="O234" i="23"/>
  <c r="AF253" i="2"/>
  <c r="AN251" i="2"/>
  <c r="AL253" i="2"/>
  <c r="X253" i="2"/>
  <c r="W251" i="2"/>
  <c r="AX223" i="23"/>
  <c r="AV223" i="23"/>
  <c r="AP223" i="23"/>
  <c r="AL223" i="23"/>
  <c r="AI223" i="23"/>
  <c r="AH223" i="23"/>
  <c r="AF223" i="23"/>
  <c r="AA223" i="23"/>
  <c r="Z223" i="23"/>
  <c r="Y223" i="23"/>
  <c r="X223" i="23"/>
  <c r="W223" i="23"/>
  <c r="O223" i="23"/>
  <c r="AX218" i="23"/>
  <c r="AV218" i="23"/>
  <c r="AN218" i="23"/>
  <c r="AL218" i="23"/>
  <c r="AI218" i="23"/>
  <c r="AH218" i="23"/>
  <c r="AG218" i="23"/>
  <c r="AA218" i="23"/>
  <c r="Z218" i="23"/>
  <c r="Y218" i="23"/>
  <c r="X218" i="23"/>
  <c r="O218" i="23"/>
  <c r="AX213" i="23"/>
  <c r="AV213" i="23"/>
  <c r="AP213" i="23"/>
  <c r="AL213" i="23"/>
  <c r="AI213" i="23"/>
  <c r="AH213" i="23"/>
  <c r="AG213" i="23"/>
  <c r="AF213" i="23"/>
  <c r="AA213" i="23"/>
  <c r="Z213" i="23"/>
  <c r="Y213" i="23"/>
  <c r="X213" i="23"/>
  <c r="W213" i="23"/>
  <c r="O213" i="23"/>
  <c r="AX199" i="23"/>
  <c r="AV199" i="23"/>
  <c r="AP199" i="23"/>
  <c r="AL199" i="23"/>
  <c r="AI199" i="23"/>
  <c r="AH199" i="23"/>
  <c r="AG199" i="23"/>
  <c r="AF199" i="23"/>
  <c r="AA199" i="23"/>
  <c r="Z199" i="23"/>
  <c r="Y199" i="23"/>
  <c r="X199" i="23"/>
  <c r="W199" i="23"/>
  <c r="O199" i="23"/>
  <c r="AX182" i="23"/>
  <c r="AV182" i="23"/>
  <c r="AN182" i="23"/>
  <c r="AL182" i="23"/>
  <c r="AI182" i="23"/>
  <c r="AH182" i="23"/>
  <c r="AG182" i="23"/>
  <c r="AF182" i="23"/>
  <c r="AA182" i="23"/>
  <c r="Z182" i="23"/>
  <c r="Y182" i="23"/>
  <c r="X182" i="23"/>
  <c r="W182" i="23"/>
  <c r="O182" i="23"/>
  <c r="AX170" i="23"/>
  <c r="AV170" i="23"/>
  <c r="AP170" i="23"/>
  <c r="AN170" i="23"/>
  <c r="AL170" i="23"/>
  <c r="AI170" i="23"/>
  <c r="AH170" i="23"/>
  <c r="AG170" i="23"/>
  <c r="AF170" i="23"/>
  <c r="AA170" i="23"/>
  <c r="Z170" i="23"/>
  <c r="Y170" i="23"/>
  <c r="X170" i="23"/>
  <c r="W170" i="23"/>
  <c r="O170" i="23"/>
  <c r="AX163" i="23"/>
  <c r="AV163" i="23"/>
  <c r="AP163" i="23"/>
  <c r="AO179" i="2"/>
  <c r="AN163" i="23"/>
  <c r="AL163" i="23"/>
  <c r="AH163" i="23"/>
  <c r="AG163" i="23"/>
  <c r="AA163" i="23"/>
  <c r="Z163" i="23"/>
  <c r="Y163" i="23"/>
  <c r="X163" i="23"/>
  <c r="W163" i="23"/>
  <c r="O163" i="23"/>
  <c r="AX161" i="23"/>
  <c r="AV161" i="23"/>
  <c r="AP161" i="23"/>
  <c r="AN161" i="23"/>
  <c r="AL161" i="23"/>
  <c r="AI161" i="23"/>
  <c r="AH161" i="23"/>
  <c r="AG161" i="23"/>
  <c r="AF161" i="23"/>
  <c r="AA161" i="23"/>
  <c r="Z161" i="23"/>
  <c r="Y161" i="23"/>
  <c r="X161" i="23"/>
  <c r="W161" i="23"/>
  <c r="O161" i="23"/>
  <c r="AX184" i="23"/>
  <c r="AV184" i="23"/>
  <c r="AP184" i="23"/>
  <c r="AN184" i="23"/>
  <c r="AL184" i="23"/>
  <c r="AI184" i="23"/>
  <c r="AH184" i="23"/>
  <c r="AG184" i="23"/>
  <c r="AF184" i="23"/>
  <c r="AA184" i="23"/>
  <c r="Z184" i="23"/>
  <c r="Y184" i="23"/>
  <c r="X184" i="23"/>
  <c r="O184" i="23"/>
  <c r="AX154" i="23"/>
  <c r="AV154" i="23"/>
  <c r="AP154" i="23"/>
  <c r="AL154" i="23"/>
  <c r="AI154" i="23"/>
  <c r="AH154" i="23"/>
  <c r="AG154" i="23"/>
  <c r="AF154" i="23"/>
  <c r="AA154" i="23"/>
  <c r="Z154" i="23"/>
  <c r="Y154" i="23"/>
  <c r="W154" i="23"/>
  <c r="O154" i="23"/>
  <c r="AX144" i="23"/>
  <c r="AV144" i="23"/>
  <c r="AL144" i="23"/>
  <c r="AI144" i="23"/>
  <c r="AH144" i="23"/>
  <c r="AF144" i="23"/>
  <c r="AA144" i="23"/>
  <c r="Z144" i="23"/>
  <c r="Y144" i="23"/>
  <c r="X144" i="23"/>
  <c r="W144" i="23"/>
  <c r="O144" i="23"/>
  <c r="AX126" i="23"/>
  <c r="AV126" i="23"/>
  <c r="AP126" i="23"/>
  <c r="AL126" i="23"/>
  <c r="AI126" i="23"/>
  <c r="AH126" i="23"/>
  <c r="AG126" i="23"/>
  <c r="AA126" i="23"/>
  <c r="Z126" i="23"/>
  <c r="Y126" i="23"/>
  <c r="X126" i="23"/>
  <c r="W126" i="23"/>
  <c r="O126" i="23"/>
  <c r="AX125" i="23"/>
  <c r="AV125" i="23"/>
  <c r="AP125" i="23"/>
  <c r="AL125" i="23"/>
  <c r="AI125" i="23"/>
  <c r="AH125" i="23"/>
  <c r="AG125" i="23"/>
  <c r="AF125" i="23"/>
  <c r="AA125" i="23"/>
  <c r="Z125" i="23"/>
  <c r="Y125" i="23"/>
  <c r="X125" i="23"/>
  <c r="O125" i="23"/>
  <c r="AX123" i="23"/>
  <c r="AV123" i="23"/>
  <c r="AP123" i="23"/>
  <c r="AN123" i="23"/>
  <c r="AL123" i="23"/>
  <c r="AI123" i="23"/>
  <c r="AH123" i="23"/>
  <c r="AG123" i="23"/>
  <c r="AA123" i="23"/>
  <c r="Z123" i="23"/>
  <c r="Y123" i="23"/>
  <c r="X123" i="23"/>
  <c r="O123" i="23"/>
  <c r="AP131" i="2"/>
  <c r="AN131" i="2"/>
  <c r="P131" i="2"/>
  <c r="AX119" i="23"/>
  <c r="AV119" i="23"/>
  <c r="AP119" i="23"/>
  <c r="AL119" i="23"/>
  <c r="AI119" i="23"/>
  <c r="AH119" i="23"/>
  <c r="AG119" i="23"/>
  <c r="AF119" i="23"/>
  <c r="AA119" i="23"/>
  <c r="Z119" i="23"/>
  <c r="Y119" i="23"/>
  <c r="X119" i="23"/>
  <c r="O119" i="23"/>
  <c r="AX84" i="23"/>
  <c r="AV84" i="23"/>
  <c r="AP84" i="23"/>
  <c r="AL84" i="23"/>
  <c r="AI84" i="23"/>
  <c r="AH84" i="23"/>
  <c r="AG84" i="23"/>
  <c r="AF84" i="23"/>
  <c r="AA84" i="23"/>
  <c r="Z84" i="23"/>
  <c r="Y84" i="23"/>
  <c r="X84" i="23"/>
  <c r="W84" i="23"/>
  <c r="O84" i="23"/>
  <c r="AX51" i="23"/>
  <c r="AV51" i="23"/>
  <c r="AP51" i="23"/>
  <c r="AG51" i="23"/>
  <c r="AA51" i="23"/>
  <c r="Z51" i="23"/>
  <c r="Y51" i="23"/>
  <c r="X51" i="23"/>
  <c r="W51" i="23"/>
  <c r="O51" i="23"/>
  <c r="AX101" i="23"/>
  <c r="AV101" i="23"/>
  <c r="AN101" i="23"/>
  <c r="AL101" i="23"/>
  <c r="AI101" i="23"/>
  <c r="AH101" i="23"/>
  <c r="AA101" i="23"/>
  <c r="Z101" i="23"/>
  <c r="Y101" i="23"/>
  <c r="X101" i="23"/>
  <c r="O101" i="23"/>
  <c r="AX50" i="23"/>
  <c r="AV50" i="23"/>
  <c r="AP50" i="23"/>
  <c r="AN50" i="23"/>
  <c r="AL50" i="23"/>
  <c r="AI50" i="23"/>
  <c r="AH50" i="23"/>
  <c r="AG50" i="23"/>
  <c r="AF50" i="23"/>
  <c r="Z50" i="23"/>
  <c r="Y50" i="23"/>
  <c r="X50" i="23"/>
  <c r="W50" i="23"/>
  <c r="O50" i="23"/>
  <c r="AX49" i="23"/>
  <c r="AV49" i="23"/>
  <c r="AP49" i="23"/>
  <c r="AL49" i="23"/>
  <c r="AI49" i="23"/>
  <c r="AH49" i="23"/>
  <c r="AG49" i="23"/>
  <c r="AF49" i="23"/>
  <c r="AA49" i="23"/>
  <c r="Z49" i="23"/>
  <c r="Y49" i="23"/>
  <c r="W49" i="23"/>
  <c r="O49" i="23"/>
  <c r="AX46" i="23"/>
  <c r="AV46" i="23"/>
  <c r="AP46" i="23"/>
  <c r="AL46" i="23"/>
  <c r="AI46" i="23"/>
  <c r="AH46" i="23"/>
  <c r="AG46" i="23"/>
  <c r="AF46" i="23"/>
  <c r="AA46" i="23"/>
  <c r="Z46" i="23"/>
  <c r="Y46" i="23"/>
  <c r="X46" i="23"/>
  <c r="O46" i="23"/>
  <c r="AX36" i="23"/>
  <c r="AV36" i="23"/>
  <c r="AP36" i="23"/>
  <c r="AN36" i="23"/>
  <c r="AL36" i="23"/>
  <c r="AI36" i="23"/>
  <c r="AH36" i="23"/>
  <c r="AG36" i="23"/>
  <c r="AA36" i="23"/>
  <c r="Z36" i="23"/>
  <c r="Y36" i="23"/>
  <c r="X36" i="23"/>
  <c r="W36" i="23"/>
  <c r="O36" i="23"/>
  <c r="AX33" i="23"/>
  <c r="AV33" i="23"/>
  <c r="AP33" i="23"/>
  <c r="AL33" i="23"/>
  <c r="AI33" i="23"/>
  <c r="AH33" i="23"/>
  <c r="AG33" i="23"/>
  <c r="AF33" i="23"/>
  <c r="AA33" i="23"/>
  <c r="Z33" i="23"/>
  <c r="Y33" i="23"/>
  <c r="X33" i="23"/>
  <c r="W33" i="23"/>
  <c r="O33" i="23"/>
  <c r="AF50" i="6"/>
  <c r="AD50" i="6"/>
  <c r="X50" i="6"/>
  <c r="Y50" i="6" s="1"/>
  <c r="AE50" i="6" s="1"/>
  <c r="W50" i="6"/>
  <c r="AC50" i="6" s="1"/>
  <c r="V50" i="6"/>
  <c r="AB50" i="6" s="1"/>
  <c r="R50" i="6"/>
  <c r="Q50" i="6"/>
  <c r="P50" i="6"/>
  <c r="O50" i="6"/>
  <c r="N50" i="6"/>
  <c r="I50" i="6"/>
  <c r="G50" i="6"/>
  <c r="AF49" i="6"/>
  <c r="AD49" i="6"/>
  <c r="X49" i="6"/>
  <c r="Y49" i="6" s="1"/>
  <c r="AE49" i="6" s="1"/>
  <c r="W49" i="6"/>
  <c r="AC49" i="6" s="1"/>
  <c r="V49" i="6"/>
  <c r="AB49" i="6" s="1"/>
  <c r="R49" i="6"/>
  <c r="Q49" i="6"/>
  <c r="P49" i="6"/>
  <c r="U49" i="6" s="1"/>
  <c r="AA49" i="6" s="1"/>
  <c r="O49" i="6"/>
  <c r="N49" i="6"/>
  <c r="I49" i="6"/>
  <c r="G49" i="6"/>
  <c r="AF48" i="6"/>
  <c r="AD48" i="6"/>
  <c r="X48" i="6"/>
  <c r="Y48" i="6" s="1"/>
  <c r="AE48" i="6" s="1"/>
  <c r="W48" i="6"/>
  <c r="AC48" i="6" s="1"/>
  <c r="V48" i="6"/>
  <c r="AB48" i="6" s="1"/>
  <c r="R48" i="6"/>
  <c r="Q48" i="6"/>
  <c r="P48" i="6"/>
  <c r="O48" i="6"/>
  <c r="N48" i="6"/>
  <c r="I48" i="6"/>
  <c r="G48" i="6"/>
  <c r="AF47" i="6"/>
  <c r="AD47" i="6"/>
  <c r="X47" i="6"/>
  <c r="Y47" i="6" s="1"/>
  <c r="AE47" i="6" s="1"/>
  <c r="W47" i="6"/>
  <c r="AC47" i="6" s="1"/>
  <c r="V47" i="6"/>
  <c r="AB47" i="6" s="1"/>
  <c r="R47" i="6"/>
  <c r="Q47" i="6"/>
  <c r="P47" i="6"/>
  <c r="O47" i="6"/>
  <c r="N47" i="6"/>
  <c r="I47" i="6"/>
  <c r="G47" i="6"/>
  <c r="AF46" i="6"/>
  <c r="AD46" i="6"/>
  <c r="X46" i="6"/>
  <c r="Y46" i="6" s="1"/>
  <c r="AE46" i="6" s="1"/>
  <c r="W46" i="6"/>
  <c r="AC46" i="6" s="1"/>
  <c r="V46" i="6"/>
  <c r="AB46" i="6" s="1"/>
  <c r="R46" i="6"/>
  <c r="Q46" i="6"/>
  <c r="P46" i="6"/>
  <c r="U46" i="6" s="1"/>
  <c r="AA46" i="6" s="1"/>
  <c r="O46" i="6"/>
  <c r="N46" i="6"/>
  <c r="I46" i="6"/>
  <c r="G46" i="6"/>
  <c r="AF45" i="6"/>
  <c r="AD45" i="6"/>
  <c r="X45" i="6"/>
  <c r="Y45" i="6" s="1"/>
  <c r="AE45" i="6" s="1"/>
  <c r="W45" i="6"/>
  <c r="AC45" i="6" s="1"/>
  <c r="V45" i="6"/>
  <c r="AB45" i="6" s="1"/>
  <c r="R45" i="6"/>
  <c r="Q45" i="6"/>
  <c r="P45" i="6"/>
  <c r="O45" i="6"/>
  <c r="N45" i="6"/>
  <c r="I45" i="6"/>
  <c r="G45" i="6"/>
  <c r="AF44" i="6"/>
  <c r="AD44" i="6"/>
  <c r="X44" i="6"/>
  <c r="Y44" i="6" s="1"/>
  <c r="AE44" i="6" s="1"/>
  <c r="W44" i="6"/>
  <c r="AC44" i="6" s="1"/>
  <c r="V44" i="6"/>
  <c r="AB44" i="6" s="1"/>
  <c r="R44" i="6"/>
  <c r="Q44" i="6"/>
  <c r="P44" i="6"/>
  <c r="O44" i="6"/>
  <c r="N44" i="6"/>
  <c r="U44" i="6" s="1"/>
  <c r="AA44" i="6" s="1"/>
  <c r="I44" i="6"/>
  <c r="G44" i="6"/>
  <c r="AF43" i="6"/>
  <c r="AD43" i="6"/>
  <c r="X43" i="6"/>
  <c r="Y43" i="6" s="1"/>
  <c r="AE43" i="6" s="1"/>
  <c r="W43" i="6"/>
  <c r="AC43" i="6" s="1"/>
  <c r="V43" i="6"/>
  <c r="AB43" i="6" s="1"/>
  <c r="R43" i="6"/>
  <c r="Q43" i="6"/>
  <c r="P43" i="6"/>
  <c r="O43" i="6"/>
  <c r="N43" i="6"/>
  <c r="I43" i="6"/>
  <c r="G43" i="6"/>
  <c r="AF42" i="6"/>
  <c r="AD42" i="6"/>
  <c r="X42" i="6"/>
  <c r="Y42" i="6" s="1"/>
  <c r="AE42" i="6" s="1"/>
  <c r="W42" i="6"/>
  <c r="AC42" i="6" s="1"/>
  <c r="V42" i="6"/>
  <c r="AB42" i="6" s="1"/>
  <c r="R42" i="6"/>
  <c r="Q42" i="6"/>
  <c r="P42" i="6"/>
  <c r="O42" i="6"/>
  <c r="N42" i="6"/>
  <c r="I42" i="6"/>
  <c r="G42" i="6"/>
  <c r="AF41" i="6"/>
  <c r="AD41" i="6"/>
  <c r="X41" i="6"/>
  <c r="Y41" i="6" s="1"/>
  <c r="AE41" i="6" s="1"/>
  <c r="W41" i="6"/>
  <c r="AC41" i="6" s="1"/>
  <c r="V41" i="6"/>
  <c r="AB41" i="6" s="1"/>
  <c r="R41" i="6"/>
  <c r="Q41" i="6"/>
  <c r="P41" i="6"/>
  <c r="O41" i="6"/>
  <c r="N41" i="6"/>
  <c r="I41" i="6"/>
  <c r="G41" i="6"/>
  <c r="AF40" i="6"/>
  <c r="AD40" i="6"/>
  <c r="AC40" i="6"/>
  <c r="X40" i="6"/>
  <c r="Y40" i="6" s="1"/>
  <c r="AE40" i="6" s="1"/>
  <c r="W40" i="6"/>
  <c r="V40" i="6"/>
  <c r="AB40" i="6" s="1"/>
  <c r="R40" i="6"/>
  <c r="Q40" i="6"/>
  <c r="P40" i="6"/>
  <c r="O40" i="6"/>
  <c r="N40" i="6"/>
  <c r="I40" i="6"/>
  <c r="G40" i="6"/>
  <c r="AF39" i="6"/>
  <c r="AD39" i="6"/>
  <c r="AB39" i="6"/>
  <c r="X39" i="6"/>
  <c r="Y39" i="6" s="1"/>
  <c r="AE39" i="6" s="1"/>
  <c r="W39" i="6"/>
  <c r="AC39" i="6" s="1"/>
  <c r="V39" i="6"/>
  <c r="R39" i="6"/>
  <c r="Q39" i="6"/>
  <c r="P39" i="6"/>
  <c r="O39" i="6"/>
  <c r="N39" i="6"/>
  <c r="U39" i="6" s="1"/>
  <c r="AA39" i="6" s="1"/>
  <c r="I39" i="6"/>
  <c r="G39" i="6"/>
  <c r="AF38" i="6"/>
  <c r="AD38" i="6"/>
  <c r="X38" i="6"/>
  <c r="Y38" i="6" s="1"/>
  <c r="AE38" i="6" s="1"/>
  <c r="W38" i="6"/>
  <c r="AC38" i="6" s="1"/>
  <c r="V38" i="6"/>
  <c r="AB38" i="6" s="1"/>
  <c r="R38" i="6"/>
  <c r="Q38" i="6"/>
  <c r="P38" i="6"/>
  <c r="O38" i="6"/>
  <c r="N38" i="6"/>
  <c r="I38" i="6"/>
  <c r="G38" i="6"/>
  <c r="AF37" i="6"/>
  <c r="AD37" i="6"/>
  <c r="X37" i="6"/>
  <c r="Y37" i="6" s="1"/>
  <c r="AE37" i="6" s="1"/>
  <c r="W37" i="6"/>
  <c r="AC37" i="6" s="1"/>
  <c r="V37" i="6"/>
  <c r="AB37" i="6" s="1"/>
  <c r="R37" i="6"/>
  <c r="Q37" i="6"/>
  <c r="P37" i="6"/>
  <c r="O37" i="6"/>
  <c r="N37" i="6"/>
  <c r="I37" i="6"/>
  <c r="G37" i="6"/>
  <c r="AF36" i="6"/>
  <c r="AD36" i="6"/>
  <c r="X36" i="6"/>
  <c r="Y36" i="6" s="1"/>
  <c r="AE36" i="6" s="1"/>
  <c r="W36" i="6"/>
  <c r="AC36" i="6" s="1"/>
  <c r="V36" i="6"/>
  <c r="AB36" i="6" s="1"/>
  <c r="R36" i="6"/>
  <c r="Q36" i="6"/>
  <c r="P36" i="6"/>
  <c r="O36" i="6"/>
  <c r="N36" i="6"/>
  <c r="I36" i="6"/>
  <c r="G36" i="6"/>
  <c r="AF35" i="6"/>
  <c r="AD35" i="6"/>
  <c r="X35" i="6"/>
  <c r="Y35" i="6" s="1"/>
  <c r="AE35" i="6" s="1"/>
  <c r="W35" i="6"/>
  <c r="AC35" i="6" s="1"/>
  <c r="V35" i="6"/>
  <c r="AB35" i="6" s="1"/>
  <c r="R35" i="6"/>
  <c r="Q35" i="6"/>
  <c r="P35" i="6"/>
  <c r="O35" i="6"/>
  <c r="N35" i="6"/>
  <c r="I35" i="6"/>
  <c r="G35" i="6"/>
  <c r="AF34" i="6"/>
  <c r="AD34" i="6"/>
  <c r="X34" i="6"/>
  <c r="Y34" i="6" s="1"/>
  <c r="AE34" i="6" s="1"/>
  <c r="W34" i="6"/>
  <c r="AC34" i="6" s="1"/>
  <c r="V34" i="6"/>
  <c r="AB34" i="6" s="1"/>
  <c r="R34" i="6"/>
  <c r="Q34" i="6"/>
  <c r="P34" i="6"/>
  <c r="O34" i="6"/>
  <c r="N34" i="6"/>
  <c r="U34" i="6" s="1"/>
  <c r="AA34" i="6" s="1"/>
  <c r="I34" i="6"/>
  <c r="G34" i="6"/>
  <c r="AF33" i="6"/>
  <c r="AD33" i="6"/>
  <c r="X33" i="6"/>
  <c r="Y33" i="6" s="1"/>
  <c r="AE33" i="6" s="1"/>
  <c r="W33" i="6"/>
  <c r="AC33" i="6" s="1"/>
  <c r="V33" i="6"/>
  <c r="AB33" i="6" s="1"/>
  <c r="R33" i="6"/>
  <c r="Q33" i="6"/>
  <c r="P33" i="6"/>
  <c r="O33" i="6"/>
  <c r="N33" i="6"/>
  <c r="I33" i="6"/>
  <c r="G33" i="6"/>
  <c r="AF32" i="6"/>
  <c r="AD32" i="6"/>
  <c r="X32" i="6"/>
  <c r="Y32" i="6" s="1"/>
  <c r="AE32" i="6" s="1"/>
  <c r="W32" i="6"/>
  <c r="AC32" i="6" s="1"/>
  <c r="V32" i="6"/>
  <c r="AB32" i="6" s="1"/>
  <c r="R32" i="6"/>
  <c r="Q32" i="6"/>
  <c r="P32" i="6"/>
  <c r="O32" i="6"/>
  <c r="N32" i="6"/>
  <c r="I32" i="6"/>
  <c r="G32" i="6"/>
  <c r="AF31" i="6"/>
  <c r="AD31" i="6"/>
  <c r="X31" i="6"/>
  <c r="Y31" i="6" s="1"/>
  <c r="AE31" i="6" s="1"/>
  <c r="W31" i="6"/>
  <c r="AC31" i="6" s="1"/>
  <c r="V31" i="6"/>
  <c r="AB31" i="6" s="1"/>
  <c r="R31" i="6"/>
  <c r="U31" i="6" s="1"/>
  <c r="AA31" i="6" s="1"/>
  <c r="Q31" i="6"/>
  <c r="P31" i="6"/>
  <c r="O31" i="6"/>
  <c r="N31" i="6"/>
  <c r="I31" i="6"/>
  <c r="G31" i="6"/>
  <c r="AF30" i="6"/>
  <c r="AD30" i="6"/>
  <c r="X30" i="6"/>
  <c r="Y30" i="6" s="1"/>
  <c r="AE30" i="6" s="1"/>
  <c r="W30" i="6"/>
  <c r="AC30" i="6" s="1"/>
  <c r="V30" i="6"/>
  <c r="AB30" i="6" s="1"/>
  <c r="R30" i="6"/>
  <c r="Q30" i="6"/>
  <c r="P30" i="6"/>
  <c r="O30" i="6"/>
  <c r="N30" i="6"/>
  <c r="I30" i="6"/>
  <c r="G30" i="6"/>
  <c r="AF29" i="6"/>
  <c r="AD29" i="6"/>
  <c r="AB29" i="6"/>
  <c r="X29" i="6"/>
  <c r="Y29" i="6" s="1"/>
  <c r="AE29" i="6" s="1"/>
  <c r="W29" i="6"/>
  <c r="AC29" i="6" s="1"/>
  <c r="V29" i="6"/>
  <c r="R29" i="6"/>
  <c r="Q29" i="6"/>
  <c r="P29" i="6"/>
  <c r="O29" i="6"/>
  <c r="N29" i="6"/>
  <c r="U29" i="6" s="1"/>
  <c r="AA29" i="6" s="1"/>
  <c r="I29" i="6"/>
  <c r="G29" i="6"/>
  <c r="AF28" i="6"/>
  <c r="AD28" i="6"/>
  <c r="AB28" i="6"/>
  <c r="X28" i="6"/>
  <c r="Y28" i="6" s="1"/>
  <c r="AE28" i="6" s="1"/>
  <c r="W28" i="6"/>
  <c r="AC28" i="6" s="1"/>
  <c r="V28" i="6"/>
  <c r="R28" i="6"/>
  <c r="Q28" i="6"/>
  <c r="P28" i="6"/>
  <c r="O28" i="6"/>
  <c r="N28" i="6"/>
  <c r="I28" i="6"/>
  <c r="G28" i="6"/>
  <c r="AF27" i="6"/>
  <c r="AD27" i="6"/>
  <c r="X27" i="6"/>
  <c r="Y27" i="6" s="1"/>
  <c r="AE27" i="6" s="1"/>
  <c r="W27" i="6"/>
  <c r="AC27" i="6" s="1"/>
  <c r="V27" i="6"/>
  <c r="AB27" i="6" s="1"/>
  <c r="R27" i="6"/>
  <c r="Q27" i="6"/>
  <c r="P27" i="6"/>
  <c r="O27" i="6"/>
  <c r="N27" i="6"/>
  <c r="I27" i="6"/>
  <c r="G27" i="6"/>
  <c r="AF26" i="6"/>
  <c r="AD26" i="6"/>
  <c r="X26" i="6"/>
  <c r="Y26" i="6" s="1"/>
  <c r="AE26" i="6" s="1"/>
  <c r="W26" i="6"/>
  <c r="AC26" i="6" s="1"/>
  <c r="V26" i="6"/>
  <c r="AB26" i="6" s="1"/>
  <c r="R26" i="6"/>
  <c r="Q26" i="6"/>
  <c r="P26" i="6"/>
  <c r="O26" i="6"/>
  <c r="N26" i="6"/>
  <c r="U26" i="6" s="1"/>
  <c r="AA26" i="6" s="1"/>
  <c r="I26" i="6"/>
  <c r="G26" i="6"/>
  <c r="AF25" i="6"/>
  <c r="AD25" i="6"/>
  <c r="Y25" i="6"/>
  <c r="AE25" i="6" s="1"/>
  <c r="X25" i="6"/>
  <c r="W25" i="6"/>
  <c r="AC25" i="6" s="1"/>
  <c r="V25" i="6"/>
  <c r="AB25" i="6" s="1"/>
  <c r="R25" i="6"/>
  <c r="Q25" i="6"/>
  <c r="P25" i="6"/>
  <c r="O25" i="6"/>
  <c r="N25" i="6"/>
  <c r="I25" i="6"/>
  <c r="G25" i="6"/>
  <c r="AF24" i="6"/>
  <c r="AD24" i="6"/>
  <c r="X24" i="6"/>
  <c r="Y24" i="6" s="1"/>
  <c r="AE24" i="6" s="1"/>
  <c r="W24" i="6"/>
  <c r="AC24" i="6" s="1"/>
  <c r="V24" i="6"/>
  <c r="AB24" i="6" s="1"/>
  <c r="R24" i="6"/>
  <c r="Q24" i="6"/>
  <c r="P24" i="6"/>
  <c r="O24" i="6"/>
  <c r="N24" i="6"/>
  <c r="I24" i="6"/>
  <c r="G24" i="6"/>
  <c r="AF23" i="6"/>
  <c r="AD23" i="6"/>
  <c r="X23" i="6"/>
  <c r="Y23" i="6" s="1"/>
  <c r="AE23" i="6" s="1"/>
  <c r="W23" i="6"/>
  <c r="AC23" i="6" s="1"/>
  <c r="V23" i="6"/>
  <c r="AB23" i="6" s="1"/>
  <c r="R23" i="6"/>
  <c r="Q23" i="6"/>
  <c r="P23" i="6"/>
  <c r="O23" i="6"/>
  <c r="N23" i="6"/>
  <c r="I23" i="6"/>
  <c r="G23" i="6"/>
  <c r="AF22" i="6"/>
  <c r="AD22" i="6"/>
  <c r="X22" i="6"/>
  <c r="Y22" i="6" s="1"/>
  <c r="AE22" i="6" s="1"/>
  <c r="W22" i="6"/>
  <c r="AC22" i="6" s="1"/>
  <c r="V22" i="6"/>
  <c r="AB22" i="6" s="1"/>
  <c r="R22" i="6"/>
  <c r="Q22" i="6"/>
  <c r="P22" i="6"/>
  <c r="O22" i="6"/>
  <c r="N22" i="6"/>
  <c r="I22" i="6"/>
  <c r="G22" i="6"/>
  <c r="AF21" i="6"/>
  <c r="AD21" i="6"/>
  <c r="X21" i="6"/>
  <c r="Y21" i="6" s="1"/>
  <c r="AE21" i="6" s="1"/>
  <c r="W21" i="6"/>
  <c r="AC21" i="6" s="1"/>
  <c r="V21" i="6"/>
  <c r="AB21" i="6" s="1"/>
  <c r="R21" i="6"/>
  <c r="Q21" i="6"/>
  <c r="P21" i="6"/>
  <c r="O21" i="6"/>
  <c r="N21" i="6"/>
  <c r="I21" i="6"/>
  <c r="G21" i="6"/>
  <c r="AF20" i="6"/>
  <c r="AD20" i="6"/>
  <c r="AB20" i="6"/>
  <c r="X20" i="6"/>
  <c r="Y20" i="6" s="1"/>
  <c r="AE20" i="6" s="1"/>
  <c r="W20" i="6"/>
  <c r="AC20" i="6" s="1"/>
  <c r="V20" i="6"/>
  <c r="R20" i="6"/>
  <c r="Q20" i="6"/>
  <c r="P20" i="6"/>
  <c r="O20" i="6"/>
  <c r="N20" i="6"/>
  <c r="I20" i="6"/>
  <c r="G20" i="6"/>
  <c r="AF19" i="6"/>
  <c r="AD19" i="6"/>
  <c r="AB19" i="6"/>
  <c r="X19" i="6"/>
  <c r="Y19" i="6" s="1"/>
  <c r="AE19" i="6" s="1"/>
  <c r="W19" i="6"/>
  <c r="AC19" i="6" s="1"/>
  <c r="V19" i="6"/>
  <c r="R19" i="6"/>
  <c r="Q19" i="6"/>
  <c r="P19" i="6"/>
  <c r="O19" i="6"/>
  <c r="N19" i="6"/>
  <c r="I19" i="6"/>
  <c r="G19" i="6"/>
  <c r="AF18" i="6"/>
  <c r="AD18" i="6"/>
  <c r="Y18" i="6"/>
  <c r="AE18" i="6" s="1"/>
  <c r="X18" i="6"/>
  <c r="W18" i="6"/>
  <c r="AC18" i="6" s="1"/>
  <c r="V18" i="6"/>
  <c r="AB18" i="6" s="1"/>
  <c r="R18" i="6"/>
  <c r="Q18" i="6"/>
  <c r="P18" i="6"/>
  <c r="O18" i="6"/>
  <c r="N18" i="6"/>
  <c r="I18" i="6"/>
  <c r="G18" i="6"/>
  <c r="AF17" i="6"/>
  <c r="AD17" i="6"/>
  <c r="X17" i="6"/>
  <c r="Y17" i="6" s="1"/>
  <c r="AE17" i="6" s="1"/>
  <c r="W17" i="6"/>
  <c r="AC17" i="6" s="1"/>
  <c r="V17" i="6"/>
  <c r="AB17" i="6" s="1"/>
  <c r="R17" i="6"/>
  <c r="Q17" i="6"/>
  <c r="P17" i="6"/>
  <c r="O17" i="6"/>
  <c r="N17" i="6"/>
  <c r="U17" i="6" s="1"/>
  <c r="AA17" i="6" s="1"/>
  <c r="I17" i="6"/>
  <c r="G17" i="6"/>
  <c r="AF16" i="6"/>
  <c r="AE16" i="6"/>
  <c r="AD16" i="6"/>
  <c r="X16" i="6"/>
  <c r="Y16" i="6" s="1"/>
  <c r="W16" i="6"/>
  <c r="AC16" i="6" s="1"/>
  <c r="V16" i="6"/>
  <c r="AB16" i="6" s="1"/>
  <c r="R16" i="6"/>
  <c r="Q16" i="6"/>
  <c r="P16" i="6"/>
  <c r="O16" i="6"/>
  <c r="N16" i="6"/>
  <c r="I16" i="6"/>
  <c r="G16" i="6"/>
  <c r="AF15" i="6"/>
  <c r="AD15" i="6"/>
  <c r="X15" i="6"/>
  <c r="Y15" i="6" s="1"/>
  <c r="AE15" i="6" s="1"/>
  <c r="W15" i="6"/>
  <c r="AC15" i="6" s="1"/>
  <c r="V15" i="6"/>
  <c r="AB15" i="6" s="1"/>
  <c r="R15" i="6"/>
  <c r="Q15" i="6"/>
  <c r="P15" i="6"/>
  <c r="O15" i="6"/>
  <c r="N15" i="6"/>
  <c r="I15" i="6"/>
  <c r="G15" i="6"/>
  <c r="AF14" i="6"/>
  <c r="AD14" i="6"/>
  <c r="X14" i="6"/>
  <c r="Y14" i="6" s="1"/>
  <c r="AE14" i="6" s="1"/>
  <c r="W14" i="6"/>
  <c r="AC14" i="6" s="1"/>
  <c r="V14" i="6"/>
  <c r="AB14" i="6" s="1"/>
  <c r="R14" i="6"/>
  <c r="Q14" i="6"/>
  <c r="P14" i="6"/>
  <c r="O14" i="6"/>
  <c r="N14" i="6"/>
  <c r="I14" i="6"/>
  <c r="G14" i="6"/>
  <c r="AF13" i="6"/>
  <c r="AD13" i="6"/>
  <c r="X13" i="6"/>
  <c r="Y13" i="6" s="1"/>
  <c r="AE13" i="6" s="1"/>
  <c r="W13" i="6"/>
  <c r="AC13" i="6" s="1"/>
  <c r="V13" i="6"/>
  <c r="AB13" i="6" s="1"/>
  <c r="R13" i="6"/>
  <c r="Q13" i="6"/>
  <c r="P13" i="6"/>
  <c r="O13" i="6"/>
  <c r="N13" i="6"/>
  <c r="I13" i="6"/>
  <c r="G13" i="6"/>
  <c r="AF12" i="6"/>
  <c r="AD12" i="6"/>
  <c r="X12" i="6"/>
  <c r="Y12" i="6" s="1"/>
  <c r="AE12" i="6" s="1"/>
  <c r="W12" i="6"/>
  <c r="AC12" i="6" s="1"/>
  <c r="V12" i="6"/>
  <c r="AB12" i="6" s="1"/>
  <c r="R12" i="6"/>
  <c r="Q12" i="6"/>
  <c r="P12" i="6"/>
  <c r="O12" i="6"/>
  <c r="N12" i="6"/>
  <c r="I12" i="6"/>
  <c r="G12" i="6"/>
  <c r="AF11" i="6"/>
  <c r="AD11" i="6"/>
  <c r="X11" i="6"/>
  <c r="Y11" i="6" s="1"/>
  <c r="AE11" i="6" s="1"/>
  <c r="W11" i="6"/>
  <c r="AC11" i="6" s="1"/>
  <c r="V11" i="6"/>
  <c r="AB11" i="6" s="1"/>
  <c r="R11" i="6"/>
  <c r="Q11" i="6"/>
  <c r="P11" i="6"/>
  <c r="O11" i="6"/>
  <c r="N11" i="6"/>
  <c r="I11" i="6"/>
  <c r="G11" i="6"/>
  <c r="AF10" i="6"/>
  <c r="AD10" i="6"/>
  <c r="X10" i="6"/>
  <c r="Y10" i="6" s="1"/>
  <c r="AE10" i="6" s="1"/>
  <c r="W10" i="6"/>
  <c r="AC10" i="6" s="1"/>
  <c r="V10" i="6"/>
  <c r="AB10" i="6" s="1"/>
  <c r="R10" i="6"/>
  <c r="Q10" i="6"/>
  <c r="P10" i="6"/>
  <c r="O10" i="6"/>
  <c r="N10" i="6"/>
  <c r="I10" i="6"/>
  <c r="G10" i="6"/>
  <c r="AF9" i="6"/>
  <c r="AD9" i="6"/>
  <c r="X9" i="6"/>
  <c r="Y9" i="6" s="1"/>
  <c r="AE9" i="6" s="1"/>
  <c r="W9" i="6"/>
  <c r="AC9" i="6" s="1"/>
  <c r="V9" i="6"/>
  <c r="AB9" i="6" s="1"/>
  <c r="R9" i="6"/>
  <c r="Q9" i="6"/>
  <c r="P9" i="6"/>
  <c r="O9" i="6"/>
  <c r="N9" i="6"/>
  <c r="I9" i="6"/>
  <c r="G9" i="6"/>
  <c r="AF8" i="6"/>
  <c r="AD8" i="6"/>
  <c r="X8" i="6"/>
  <c r="Y8" i="6" s="1"/>
  <c r="AE8" i="6" s="1"/>
  <c r="W8" i="6"/>
  <c r="AC8" i="6" s="1"/>
  <c r="V8" i="6"/>
  <c r="AB8" i="6" s="1"/>
  <c r="R8" i="6"/>
  <c r="Q8" i="6"/>
  <c r="P8" i="6"/>
  <c r="O8" i="6"/>
  <c r="N8" i="6"/>
  <c r="U8" i="6" s="1"/>
  <c r="AA8" i="6" s="1"/>
  <c r="I8" i="6"/>
  <c r="G8" i="6"/>
  <c r="AF7" i="6"/>
  <c r="AD7" i="6"/>
  <c r="AB7" i="6"/>
  <c r="X7" i="6"/>
  <c r="Y7" i="6" s="1"/>
  <c r="AE7" i="6" s="1"/>
  <c r="W7" i="6"/>
  <c r="AC7" i="6" s="1"/>
  <c r="V7" i="6"/>
  <c r="R7" i="6"/>
  <c r="Q7" i="6"/>
  <c r="P7" i="6"/>
  <c r="O7" i="6"/>
  <c r="N7" i="6"/>
  <c r="I7" i="6"/>
  <c r="G7" i="6"/>
  <c r="AF6" i="6"/>
  <c r="AD6" i="6"/>
  <c r="X6" i="6"/>
  <c r="Y6" i="6" s="1"/>
  <c r="AE6" i="6" s="1"/>
  <c r="W6" i="6"/>
  <c r="AC6" i="6" s="1"/>
  <c r="V6" i="6"/>
  <c r="AB6" i="6" s="1"/>
  <c r="R6" i="6"/>
  <c r="Q6" i="6"/>
  <c r="P6" i="6"/>
  <c r="O6" i="6"/>
  <c r="N6" i="6"/>
  <c r="S6" i="6" s="1"/>
  <c r="T6" i="6" s="1"/>
  <c r="Z6" i="6" s="1"/>
  <c r="I6" i="6"/>
  <c r="G6" i="6"/>
  <c r="AF5" i="6"/>
  <c r="AD5" i="6"/>
  <c r="AB5" i="6"/>
  <c r="X5" i="6"/>
  <c r="Y5" i="6" s="1"/>
  <c r="AE5" i="6" s="1"/>
  <c r="W5" i="6"/>
  <c r="AC5" i="6" s="1"/>
  <c r="V5" i="6"/>
  <c r="R5" i="6"/>
  <c r="Q5" i="6"/>
  <c r="P5" i="6"/>
  <c r="O5" i="6"/>
  <c r="N5" i="6"/>
  <c r="I5" i="6"/>
  <c r="G5" i="6"/>
  <c r="AF4" i="6"/>
  <c r="AD4" i="6"/>
  <c r="X4" i="6"/>
  <c r="Y4" i="6" s="1"/>
  <c r="AE4" i="6" s="1"/>
  <c r="W4" i="6"/>
  <c r="AC4" i="6" s="1"/>
  <c r="V4" i="6"/>
  <c r="AB4" i="6" s="1"/>
  <c r="R4" i="6"/>
  <c r="Q4" i="6"/>
  <c r="P4" i="6"/>
  <c r="O4" i="6"/>
  <c r="N4" i="6"/>
  <c r="U4" i="6" s="1"/>
  <c r="AA4" i="6" s="1"/>
  <c r="I4" i="6"/>
  <c r="G4" i="6"/>
  <c r="AF3" i="6"/>
  <c r="AD3" i="6"/>
  <c r="X3" i="6"/>
  <c r="Y3" i="6" s="1"/>
  <c r="AE3" i="6" s="1"/>
  <c r="W3" i="6"/>
  <c r="AC3" i="6" s="1"/>
  <c r="V3" i="6"/>
  <c r="AB3" i="6" s="1"/>
  <c r="R3" i="6"/>
  <c r="Q3" i="6"/>
  <c r="P3" i="6"/>
  <c r="O3" i="6"/>
  <c r="N3" i="6"/>
  <c r="I3" i="6"/>
  <c r="G3" i="6"/>
  <c r="Q57" i="5"/>
  <c r="J23" i="5" s="1"/>
  <c r="Q52" i="5"/>
  <c r="J19" i="5" s="1"/>
  <c r="Q47" i="5"/>
  <c r="Q42" i="5"/>
  <c r="Q37" i="5"/>
  <c r="Q32" i="5"/>
  <c r="F28" i="5"/>
  <c r="Q27" i="5"/>
  <c r="F27" i="5" s="1"/>
  <c r="J24" i="5"/>
  <c r="F24" i="5"/>
  <c r="Q23" i="5"/>
  <c r="F23" i="5" s="1"/>
  <c r="J20" i="5"/>
  <c r="F20" i="5"/>
  <c r="Q19" i="5"/>
  <c r="F19" i="5"/>
  <c r="J16" i="5"/>
  <c r="F16" i="5"/>
  <c r="Q15" i="5"/>
  <c r="J15" i="5"/>
  <c r="F15" i="5"/>
  <c r="J12" i="5"/>
  <c r="F12" i="5"/>
  <c r="Q11" i="5"/>
  <c r="F11" i="5" s="1"/>
  <c r="J11" i="5"/>
  <c r="J8" i="5"/>
  <c r="F8" i="5"/>
  <c r="Q7" i="5"/>
  <c r="F7" i="5" s="1"/>
  <c r="J7" i="5"/>
  <c r="J4" i="5"/>
  <c r="F4" i="5"/>
  <c r="Q3" i="5"/>
  <c r="F3" i="5" s="1"/>
  <c r="J3" i="5"/>
  <c r="DV616" i="2"/>
  <c r="DU616" i="2"/>
  <c r="DT616" i="2"/>
  <c r="DS616" i="2"/>
  <c r="AM616" i="2" s="1"/>
  <c r="DR616" i="2"/>
  <c r="DQ616" i="2"/>
  <c r="DP616" i="2"/>
  <c r="DO616" i="2"/>
  <c r="DN616" i="2"/>
  <c r="DM616" i="2"/>
  <c r="DL616" i="2"/>
  <c r="DK616" i="2"/>
  <c r="DJ616" i="2"/>
  <c r="DI616" i="2"/>
  <c r="DH616" i="2"/>
  <c r="DG616" i="2"/>
  <c r="DF616" i="2"/>
  <c r="DE616" i="2"/>
  <c r="DD616" i="2"/>
  <c r="DC616" i="2"/>
  <c r="DB616" i="2"/>
  <c r="DA616" i="2"/>
  <c r="CZ616" i="2"/>
  <c r="CY616" i="2"/>
  <c r="CX616" i="2"/>
  <c r="CW616" i="2"/>
  <c r="CV616" i="2"/>
  <c r="CU616" i="2"/>
  <c r="CT616" i="2"/>
  <c r="CS616" i="2"/>
  <c r="CR616" i="2"/>
  <c r="CQ616" i="2"/>
  <c r="CP616" i="2"/>
  <c r="CO616" i="2"/>
  <c r="CN616" i="2"/>
  <c r="CM616" i="2"/>
  <c r="CL616" i="2"/>
  <c r="CK616" i="2"/>
  <c r="CJ616" i="2"/>
  <c r="CI616" i="2"/>
  <c r="CH616" i="2"/>
  <c r="CG616" i="2"/>
  <c r="CF616" i="2"/>
  <c r="CE616" i="2"/>
  <c r="CD616" i="2"/>
  <c r="CC616" i="2"/>
  <c r="CB616" i="2"/>
  <c r="CA616" i="2"/>
  <c r="BZ616" i="2"/>
  <c r="BY616" i="2"/>
  <c r="BX616" i="2"/>
  <c r="BW616" i="2"/>
  <c r="BV616" i="2"/>
  <c r="BU616" i="2"/>
  <c r="BT616" i="2"/>
  <c r="BS616" i="2"/>
  <c r="BR616" i="2"/>
  <c r="BQ616" i="2"/>
  <c r="BP616" i="2"/>
  <c r="BO616" i="2"/>
  <c r="BN616" i="2"/>
  <c r="BM616" i="2"/>
  <c r="BL616" i="2"/>
  <c r="BK616" i="2"/>
  <c r="BJ616" i="2"/>
  <c r="BI616" i="2"/>
  <c r="BH616" i="2"/>
  <c r="BG616" i="2"/>
  <c r="BF616" i="2"/>
  <c r="BE616" i="2"/>
  <c r="BD616" i="2"/>
  <c r="BC616" i="2"/>
  <c r="BB616" i="2"/>
  <c r="BA616" i="2"/>
  <c r="AZ616" i="2"/>
  <c r="AY616" i="2"/>
  <c r="V616" i="2"/>
  <c r="U616" i="2"/>
  <c r="S616" i="2"/>
  <c r="R616" i="2"/>
  <c r="M616" i="2"/>
  <c r="K616" i="2"/>
  <c r="J616" i="2"/>
  <c r="I616" i="2"/>
  <c r="D616" i="2"/>
  <c r="DV615" i="2"/>
  <c r="DU615" i="2"/>
  <c r="DT615" i="2"/>
  <c r="DS615" i="2"/>
  <c r="AM615" i="2" s="1"/>
  <c r="DR615" i="2"/>
  <c r="DQ615" i="2"/>
  <c r="DP615" i="2"/>
  <c r="DO615" i="2"/>
  <c r="DN615" i="2"/>
  <c r="DM615" i="2"/>
  <c r="DL615" i="2"/>
  <c r="DK615" i="2"/>
  <c r="DJ615" i="2"/>
  <c r="DI615" i="2"/>
  <c r="DH615" i="2"/>
  <c r="DG615" i="2"/>
  <c r="DF615" i="2"/>
  <c r="DE615" i="2"/>
  <c r="DD615" i="2"/>
  <c r="DC615" i="2"/>
  <c r="DB615" i="2"/>
  <c r="DA615" i="2"/>
  <c r="CZ615" i="2"/>
  <c r="CY615" i="2"/>
  <c r="CX615" i="2"/>
  <c r="CW615" i="2"/>
  <c r="CV615" i="2"/>
  <c r="CU615" i="2"/>
  <c r="CT615" i="2"/>
  <c r="CS615" i="2"/>
  <c r="CR615" i="2"/>
  <c r="CQ615" i="2"/>
  <c r="CP615" i="2"/>
  <c r="CO615" i="2"/>
  <c r="CN615" i="2"/>
  <c r="CM615" i="2"/>
  <c r="CL615" i="2"/>
  <c r="CK615" i="2"/>
  <c r="CJ615" i="2"/>
  <c r="CI615" i="2"/>
  <c r="CH615" i="2"/>
  <c r="CG615" i="2"/>
  <c r="CF615" i="2"/>
  <c r="CE615" i="2"/>
  <c r="CD615" i="2"/>
  <c r="CC615" i="2"/>
  <c r="CB615" i="2"/>
  <c r="CA615" i="2"/>
  <c r="BZ615" i="2"/>
  <c r="BY615" i="2"/>
  <c r="BX615" i="2"/>
  <c r="BW615" i="2"/>
  <c r="BV615" i="2"/>
  <c r="BU615" i="2"/>
  <c r="BT615" i="2"/>
  <c r="BS615" i="2"/>
  <c r="BR615" i="2"/>
  <c r="BQ615" i="2"/>
  <c r="BP615" i="2"/>
  <c r="BO615" i="2"/>
  <c r="BN615" i="2"/>
  <c r="BM615" i="2"/>
  <c r="BL615" i="2"/>
  <c r="BK615" i="2"/>
  <c r="BJ615" i="2"/>
  <c r="BI615" i="2"/>
  <c r="BH615" i="2"/>
  <c r="BG615" i="2"/>
  <c r="BF615" i="2"/>
  <c r="BE615" i="2"/>
  <c r="BD615" i="2"/>
  <c r="BC615" i="2"/>
  <c r="BB615" i="2"/>
  <c r="BA615" i="2"/>
  <c r="AZ615" i="2"/>
  <c r="AY615" i="2"/>
  <c r="AK615" i="2"/>
  <c r="AJ615" i="2"/>
  <c r="V615" i="2"/>
  <c r="U615" i="2"/>
  <c r="S615" i="2"/>
  <c r="R615" i="2"/>
  <c r="Q615" i="2"/>
  <c r="M615" i="2"/>
  <c r="K615" i="2"/>
  <c r="J615" i="2"/>
  <c r="I615" i="2"/>
  <c r="D615" i="2"/>
  <c r="DV612" i="2"/>
  <c r="DU612" i="2"/>
  <c r="DT612" i="2"/>
  <c r="DS612" i="2"/>
  <c r="DR612" i="2"/>
  <c r="DQ612" i="2"/>
  <c r="DP612" i="2"/>
  <c r="DO612" i="2"/>
  <c r="DN612" i="2"/>
  <c r="DM612" i="2"/>
  <c r="DL612" i="2"/>
  <c r="DK612" i="2"/>
  <c r="DJ612" i="2"/>
  <c r="DI612" i="2"/>
  <c r="DH612" i="2"/>
  <c r="DG612" i="2"/>
  <c r="DF612" i="2"/>
  <c r="DE612" i="2"/>
  <c r="DD612" i="2"/>
  <c r="AM612" i="2" s="1"/>
  <c r="DC612" i="2"/>
  <c r="DB612" i="2"/>
  <c r="DA612" i="2"/>
  <c r="CZ612" i="2"/>
  <c r="CY612" i="2"/>
  <c r="CX612" i="2"/>
  <c r="CW612" i="2"/>
  <c r="CV612" i="2"/>
  <c r="CU612" i="2"/>
  <c r="CT612" i="2"/>
  <c r="CS612" i="2"/>
  <c r="CR612" i="2"/>
  <c r="CQ612" i="2"/>
  <c r="CP612" i="2"/>
  <c r="CO612" i="2"/>
  <c r="CN612" i="2"/>
  <c r="CM612" i="2"/>
  <c r="CL612" i="2"/>
  <c r="CK612" i="2"/>
  <c r="CJ612" i="2"/>
  <c r="CI612" i="2"/>
  <c r="CH612" i="2"/>
  <c r="CG612" i="2"/>
  <c r="CF612" i="2"/>
  <c r="CE612" i="2"/>
  <c r="CD612" i="2"/>
  <c r="CC612" i="2"/>
  <c r="CB612" i="2"/>
  <c r="CA612" i="2"/>
  <c r="BZ612" i="2"/>
  <c r="BY612" i="2"/>
  <c r="BX612" i="2"/>
  <c r="BW612" i="2"/>
  <c r="BV612" i="2"/>
  <c r="BU612" i="2"/>
  <c r="BT612" i="2"/>
  <c r="BS612" i="2"/>
  <c r="BR612" i="2"/>
  <c r="BQ612" i="2"/>
  <c r="BP612" i="2"/>
  <c r="BO612" i="2"/>
  <c r="BN612" i="2"/>
  <c r="BM612" i="2"/>
  <c r="BL612" i="2"/>
  <c r="BK612" i="2"/>
  <c r="BJ612" i="2"/>
  <c r="BI612" i="2"/>
  <c r="BH612" i="2"/>
  <c r="BG612" i="2"/>
  <c r="BF612" i="2"/>
  <c r="BE612" i="2"/>
  <c r="BD612" i="2"/>
  <c r="BC612" i="2"/>
  <c r="BB612" i="2"/>
  <c r="BA612" i="2"/>
  <c r="AZ612" i="2"/>
  <c r="AY612" i="2"/>
  <c r="AN612" i="2"/>
  <c r="AL612" i="2"/>
  <c r="AK612" i="2"/>
  <c r="V612" i="2"/>
  <c r="U612" i="2"/>
  <c r="S612" i="2"/>
  <c r="R612" i="2"/>
  <c r="P612" i="2"/>
  <c r="M612" i="2"/>
  <c r="K612" i="2"/>
  <c r="J612" i="2"/>
  <c r="I612" i="2"/>
  <c r="D612" i="2"/>
  <c r="DV614" i="2"/>
  <c r="DU614" i="2"/>
  <c r="DT614" i="2"/>
  <c r="DS614" i="2"/>
  <c r="AM614" i="2" s="1"/>
  <c r="DR614" i="2"/>
  <c r="DQ614" i="2"/>
  <c r="DP614" i="2"/>
  <c r="DO614" i="2"/>
  <c r="DN614" i="2"/>
  <c r="DM614" i="2"/>
  <c r="DL614" i="2"/>
  <c r="DK614" i="2"/>
  <c r="DJ614" i="2"/>
  <c r="DI614" i="2"/>
  <c r="DH614" i="2"/>
  <c r="DG614" i="2"/>
  <c r="DF614" i="2"/>
  <c r="DE614" i="2"/>
  <c r="DD614" i="2"/>
  <c r="DC614" i="2"/>
  <c r="DB614" i="2"/>
  <c r="DA614" i="2"/>
  <c r="CZ614" i="2"/>
  <c r="CY614" i="2"/>
  <c r="CX614" i="2"/>
  <c r="CW614" i="2"/>
  <c r="CV614" i="2"/>
  <c r="CU614" i="2"/>
  <c r="CT614" i="2"/>
  <c r="CS614" i="2"/>
  <c r="CR614" i="2"/>
  <c r="CQ614" i="2"/>
  <c r="CP614" i="2"/>
  <c r="CO614" i="2"/>
  <c r="CN614" i="2"/>
  <c r="CM614" i="2"/>
  <c r="CL614" i="2"/>
  <c r="CK614" i="2"/>
  <c r="CJ614" i="2"/>
  <c r="CI614" i="2"/>
  <c r="CH614" i="2"/>
  <c r="CG614" i="2"/>
  <c r="CF614" i="2"/>
  <c r="CE614" i="2"/>
  <c r="CD614" i="2"/>
  <c r="CC614" i="2"/>
  <c r="CB614" i="2"/>
  <c r="CA614" i="2"/>
  <c r="BZ614" i="2"/>
  <c r="BY614" i="2"/>
  <c r="BX614" i="2"/>
  <c r="BW614" i="2"/>
  <c r="BV614" i="2"/>
  <c r="BU614" i="2"/>
  <c r="BT614" i="2"/>
  <c r="BS614" i="2"/>
  <c r="BR614" i="2"/>
  <c r="BQ614" i="2"/>
  <c r="BP614" i="2"/>
  <c r="BO614" i="2"/>
  <c r="BN614" i="2"/>
  <c r="BM614" i="2"/>
  <c r="BL614" i="2"/>
  <c r="BK614" i="2"/>
  <c r="BJ614" i="2"/>
  <c r="BI614" i="2"/>
  <c r="BH614" i="2"/>
  <c r="BG614" i="2"/>
  <c r="BF614" i="2"/>
  <c r="BE614" i="2"/>
  <c r="BD614" i="2"/>
  <c r="BC614" i="2"/>
  <c r="BB614" i="2"/>
  <c r="BA614" i="2"/>
  <c r="AZ614" i="2"/>
  <c r="AY614" i="2"/>
  <c r="AK614" i="2"/>
  <c r="AJ614" i="2"/>
  <c r="V614" i="2"/>
  <c r="U614" i="2"/>
  <c r="S614" i="2"/>
  <c r="R614" i="2"/>
  <c r="Q614" i="2"/>
  <c r="M614" i="2"/>
  <c r="K614" i="2"/>
  <c r="J614" i="2"/>
  <c r="I614" i="2"/>
  <c r="D614" i="2"/>
  <c r="DV609" i="2"/>
  <c r="DU609" i="2"/>
  <c r="DT609" i="2"/>
  <c r="DS609" i="2"/>
  <c r="DR609" i="2"/>
  <c r="DQ609" i="2"/>
  <c r="DP609" i="2"/>
  <c r="DO609" i="2"/>
  <c r="DN609" i="2"/>
  <c r="DM609" i="2"/>
  <c r="DL609" i="2"/>
  <c r="DK609" i="2"/>
  <c r="DJ609" i="2"/>
  <c r="DI609" i="2"/>
  <c r="DH609" i="2"/>
  <c r="DG609" i="2"/>
  <c r="DF609" i="2"/>
  <c r="DE609" i="2"/>
  <c r="DD609" i="2"/>
  <c r="AM609" i="2" s="1"/>
  <c r="DC609" i="2"/>
  <c r="DB609" i="2"/>
  <c r="DA609" i="2"/>
  <c r="CZ609" i="2"/>
  <c r="CY609" i="2"/>
  <c r="CX609" i="2"/>
  <c r="CW609" i="2"/>
  <c r="CV609" i="2"/>
  <c r="CU609" i="2"/>
  <c r="CT609" i="2"/>
  <c r="CS609" i="2"/>
  <c r="CR609" i="2"/>
  <c r="CQ609" i="2"/>
  <c r="CP609" i="2"/>
  <c r="CO609" i="2"/>
  <c r="CN609" i="2"/>
  <c r="CM609" i="2"/>
  <c r="CL609" i="2"/>
  <c r="CK609" i="2"/>
  <c r="CJ609" i="2"/>
  <c r="CI609" i="2"/>
  <c r="CH609" i="2"/>
  <c r="CG609" i="2"/>
  <c r="CF609" i="2"/>
  <c r="CE609" i="2"/>
  <c r="CD609" i="2"/>
  <c r="CC609" i="2"/>
  <c r="CB609" i="2"/>
  <c r="CA609" i="2"/>
  <c r="BZ609" i="2"/>
  <c r="BY609" i="2"/>
  <c r="BX609" i="2"/>
  <c r="BW609" i="2"/>
  <c r="BV609" i="2"/>
  <c r="BU609" i="2"/>
  <c r="BT609" i="2"/>
  <c r="BS609" i="2"/>
  <c r="BR609" i="2"/>
  <c r="BQ609" i="2"/>
  <c r="BP609" i="2"/>
  <c r="BO609" i="2"/>
  <c r="BN609" i="2"/>
  <c r="BM609" i="2"/>
  <c r="BL609" i="2"/>
  <c r="BK609" i="2"/>
  <c r="BJ609" i="2"/>
  <c r="BI609" i="2"/>
  <c r="BH609" i="2"/>
  <c r="BG609" i="2"/>
  <c r="BF609" i="2"/>
  <c r="BE609" i="2"/>
  <c r="BD609" i="2"/>
  <c r="BC609" i="2"/>
  <c r="BB609" i="2"/>
  <c r="BA609" i="2"/>
  <c r="AZ609" i="2"/>
  <c r="AY609" i="2"/>
  <c r="AO609" i="2"/>
  <c r="AN609" i="2"/>
  <c r="Y609" i="2"/>
  <c r="X609" i="2"/>
  <c r="W609" i="2"/>
  <c r="V609" i="2"/>
  <c r="U609" i="2"/>
  <c r="S609" i="2"/>
  <c r="R609" i="2"/>
  <c r="M609" i="2"/>
  <c r="K609" i="2"/>
  <c r="J609" i="2"/>
  <c r="I609" i="2"/>
  <c r="D609" i="2"/>
  <c r="DV573" i="2"/>
  <c r="DU573" i="2"/>
  <c r="DT573" i="2"/>
  <c r="DS573" i="2"/>
  <c r="AM573" i="2" s="1"/>
  <c r="DR573" i="2"/>
  <c r="DQ573" i="2"/>
  <c r="DP573" i="2"/>
  <c r="DO573" i="2"/>
  <c r="DN573" i="2"/>
  <c r="DM573" i="2"/>
  <c r="DL573" i="2"/>
  <c r="DK573" i="2"/>
  <c r="DJ573" i="2"/>
  <c r="DI573" i="2"/>
  <c r="DH573" i="2"/>
  <c r="DG573" i="2"/>
  <c r="DF573" i="2"/>
  <c r="DE573" i="2"/>
  <c r="DD573" i="2"/>
  <c r="DC573" i="2"/>
  <c r="DB573" i="2"/>
  <c r="DA573" i="2"/>
  <c r="CZ573" i="2"/>
  <c r="CY573" i="2"/>
  <c r="CX573" i="2"/>
  <c r="CW573" i="2"/>
  <c r="CV573" i="2"/>
  <c r="CU573" i="2"/>
  <c r="CT573" i="2"/>
  <c r="CS573" i="2"/>
  <c r="CR573" i="2"/>
  <c r="CQ573" i="2"/>
  <c r="CP573" i="2"/>
  <c r="CO573" i="2"/>
  <c r="CN573" i="2"/>
  <c r="CM573" i="2"/>
  <c r="CL573" i="2"/>
  <c r="CK573" i="2"/>
  <c r="CJ573" i="2"/>
  <c r="CI573" i="2"/>
  <c r="CH573" i="2"/>
  <c r="CG573" i="2"/>
  <c r="CF573" i="2"/>
  <c r="CE573" i="2"/>
  <c r="CD573" i="2"/>
  <c r="CC573" i="2"/>
  <c r="CB573" i="2"/>
  <c r="CA573" i="2"/>
  <c r="BZ573" i="2"/>
  <c r="BY573" i="2"/>
  <c r="BX573" i="2"/>
  <c r="BW573" i="2"/>
  <c r="BV573" i="2"/>
  <c r="BU573" i="2"/>
  <c r="BT573" i="2"/>
  <c r="BS573" i="2"/>
  <c r="BR573" i="2"/>
  <c r="BQ573" i="2"/>
  <c r="BP573" i="2"/>
  <c r="BO573" i="2"/>
  <c r="BN573" i="2"/>
  <c r="BM573" i="2"/>
  <c r="BL573" i="2"/>
  <c r="BK573" i="2"/>
  <c r="BJ573" i="2"/>
  <c r="BI573" i="2"/>
  <c r="BH573" i="2"/>
  <c r="BG573" i="2"/>
  <c r="BF573" i="2"/>
  <c r="BE573" i="2"/>
  <c r="BD573" i="2"/>
  <c r="BC573" i="2"/>
  <c r="BB573" i="2"/>
  <c r="BA573" i="2"/>
  <c r="AZ573" i="2"/>
  <c r="AY573" i="2"/>
  <c r="V573" i="2"/>
  <c r="U573" i="2"/>
  <c r="S573" i="2"/>
  <c r="R573" i="2"/>
  <c r="M573" i="2"/>
  <c r="K573" i="2"/>
  <c r="J573" i="2"/>
  <c r="I573" i="2"/>
  <c r="D573" i="2"/>
  <c r="DV608" i="2"/>
  <c r="DU608" i="2"/>
  <c r="DT608" i="2"/>
  <c r="DS608" i="2"/>
  <c r="DR608" i="2"/>
  <c r="DQ608" i="2"/>
  <c r="DP608" i="2"/>
  <c r="DO608" i="2"/>
  <c r="DN608" i="2"/>
  <c r="DM608" i="2"/>
  <c r="DL608" i="2"/>
  <c r="DK608" i="2"/>
  <c r="DJ608" i="2"/>
  <c r="DI608" i="2"/>
  <c r="DH608" i="2"/>
  <c r="DG608" i="2"/>
  <c r="DF608" i="2"/>
  <c r="DE608" i="2"/>
  <c r="DD608" i="2"/>
  <c r="AM608" i="2" s="1"/>
  <c r="DC608" i="2"/>
  <c r="DB608" i="2"/>
  <c r="DA608" i="2"/>
  <c r="CZ608" i="2"/>
  <c r="CY608" i="2"/>
  <c r="CX608" i="2"/>
  <c r="CW608" i="2"/>
  <c r="CV608" i="2"/>
  <c r="CU608" i="2"/>
  <c r="CT608" i="2"/>
  <c r="CS608" i="2"/>
  <c r="CR608" i="2"/>
  <c r="CQ608" i="2"/>
  <c r="CP608" i="2"/>
  <c r="CO608" i="2"/>
  <c r="CN608" i="2"/>
  <c r="CM608" i="2"/>
  <c r="CL608" i="2"/>
  <c r="CK608" i="2"/>
  <c r="CJ608" i="2"/>
  <c r="CI608" i="2"/>
  <c r="CH608" i="2"/>
  <c r="CG608" i="2"/>
  <c r="CF608" i="2"/>
  <c r="CE608" i="2"/>
  <c r="CD608" i="2"/>
  <c r="CC608" i="2"/>
  <c r="CB608" i="2"/>
  <c r="CA608" i="2"/>
  <c r="BZ608" i="2"/>
  <c r="BY608" i="2"/>
  <c r="BX608" i="2"/>
  <c r="BW608" i="2"/>
  <c r="BV608" i="2"/>
  <c r="BU608" i="2"/>
  <c r="BT608" i="2"/>
  <c r="BS608" i="2"/>
  <c r="BR608" i="2"/>
  <c r="BQ608" i="2"/>
  <c r="BP608" i="2"/>
  <c r="BO608" i="2"/>
  <c r="BN608" i="2"/>
  <c r="BM608" i="2"/>
  <c r="BL608" i="2"/>
  <c r="BK608" i="2"/>
  <c r="BJ608" i="2"/>
  <c r="BI608" i="2"/>
  <c r="BH608" i="2"/>
  <c r="BG608" i="2"/>
  <c r="BF608" i="2"/>
  <c r="BE608" i="2"/>
  <c r="BD608" i="2"/>
  <c r="BC608" i="2"/>
  <c r="BB608" i="2"/>
  <c r="BA608" i="2"/>
  <c r="AZ608" i="2"/>
  <c r="AY608" i="2"/>
  <c r="AP608" i="2"/>
  <c r="AO608" i="2"/>
  <c r="AN608" i="2"/>
  <c r="AG608" i="2"/>
  <c r="V608" i="2"/>
  <c r="U608" i="2"/>
  <c r="S608" i="2"/>
  <c r="R608" i="2"/>
  <c r="N608" i="2"/>
  <c r="M608" i="2"/>
  <c r="K608" i="2"/>
  <c r="J608" i="2"/>
  <c r="I608" i="2"/>
  <c r="D608" i="2"/>
  <c r="DV607" i="2"/>
  <c r="DU607" i="2"/>
  <c r="DT607" i="2"/>
  <c r="DS607" i="2"/>
  <c r="AM607" i="2" s="1"/>
  <c r="DR607" i="2"/>
  <c r="DQ607" i="2"/>
  <c r="DP607" i="2"/>
  <c r="DO607" i="2"/>
  <c r="DN607" i="2"/>
  <c r="DM607" i="2"/>
  <c r="DL607" i="2"/>
  <c r="DK607" i="2"/>
  <c r="DJ607" i="2"/>
  <c r="DI607" i="2"/>
  <c r="DH607" i="2"/>
  <c r="DG607" i="2"/>
  <c r="DF607" i="2"/>
  <c r="DE607" i="2"/>
  <c r="DD607" i="2"/>
  <c r="DC607" i="2"/>
  <c r="DB607" i="2"/>
  <c r="DA607" i="2"/>
  <c r="CZ607" i="2"/>
  <c r="CY607" i="2"/>
  <c r="CX607" i="2"/>
  <c r="CW607" i="2"/>
  <c r="CV607" i="2"/>
  <c r="CU607" i="2"/>
  <c r="CT607" i="2"/>
  <c r="CS607" i="2"/>
  <c r="CR607" i="2"/>
  <c r="CQ607" i="2"/>
  <c r="CP607" i="2"/>
  <c r="CO607" i="2"/>
  <c r="CN607" i="2"/>
  <c r="CM607" i="2"/>
  <c r="CL607" i="2"/>
  <c r="CK607" i="2"/>
  <c r="CJ607" i="2"/>
  <c r="CI607" i="2"/>
  <c r="CH607" i="2"/>
  <c r="CG607" i="2"/>
  <c r="CF607" i="2"/>
  <c r="CE607" i="2"/>
  <c r="CD607" i="2"/>
  <c r="CC607" i="2"/>
  <c r="CB607" i="2"/>
  <c r="CA607" i="2"/>
  <c r="BZ607" i="2"/>
  <c r="BY607" i="2"/>
  <c r="BX607" i="2"/>
  <c r="BW607" i="2"/>
  <c r="BV607" i="2"/>
  <c r="BU607" i="2"/>
  <c r="BT607" i="2"/>
  <c r="BS607" i="2"/>
  <c r="BR607" i="2"/>
  <c r="BQ607" i="2"/>
  <c r="BP607" i="2"/>
  <c r="BO607" i="2"/>
  <c r="BN607" i="2"/>
  <c r="BM607" i="2"/>
  <c r="BL607" i="2"/>
  <c r="BK607" i="2"/>
  <c r="BJ607" i="2"/>
  <c r="BI607" i="2"/>
  <c r="BH607" i="2"/>
  <c r="BG607" i="2"/>
  <c r="BF607" i="2"/>
  <c r="BE607" i="2"/>
  <c r="BD607" i="2"/>
  <c r="BC607" i="2"/>
  <c r="BB607" i="2"/>
  <c r="BA607" i="2"/>
  <c r="AZ607" i="2"/>
  <c r="AY607" i="2"/>
  <c r="V607" i="2"/>
  <c r="U607" i="2"/>
  <c r="S607" i="2"/>
  <c r="R607" i="2"/>
  <c r="M607" i="2"/>
  <c r="K607" i="2"/>
  <c r="J607" i="2"/>
  <c r="I607" i="2"/>
  <c r="D607" i="2"/>
  <c r="DV606" i="2"/>
  <c r="DU606" i="2"/>
  <c r="DT606" i="2"/>
  <c r="DS606" i="2"/>
  <c r="AM606" i="2" s="1"/>
  <c r="DR606" i="2"/>
  <c r="DQ606" i="2"/>
  <c r="DP606" i="2"/>
  <c r="DO606" i="2"/>
  <c r="DN606" i="2"/>
  <c r="DM606" i="2"/>
  <c r="DL606" i="2"/>
  <c r="DK606" i="2"/>
  <c r="DJ606" i="2"/>
  <c r="DI606" i="2"/>
  <c r="DH606" i="2"/>
  <c r="DG606" i="2"/>
  <c r="DF606" i="2"/>
  <c r="DE606" i="2"/>
  <c r="DD606" i="2"/>
  <c r="DC606" i="2"/>
  <c r="DB606" i="2"/>
  <c r="DA606" i="2"/>
  <c r="CZ606" i="2"/>
  <c r="CY606" i="2"/>
  <c r="CX606" i="2"/>
  <c r="CW606" i="2"/>
  <c r="CV606" i="2"/>
  <c r="CU606" i="2"/>
  <c r="CT606" i="2"/>
  <c r="CS606" i="2"/>
  <c r="CR606" i="2"/>
  <c r="CQ606" i="2"/>
  <c r="CP606" i="2"/>
  <c r="CO606" i="2"/>
  <c r="CN606" i="2"/>
  <c r="CM606" i="2"/>
  <c r="CL606" i="2"/>
  <c r="CK606" i="2"/>
  <c r="CJ606" i="2"/>
  <c r="CI606" i="2"/>
  <c r="CH606" i="2"/>
  <c r="CG606" i="2"/>
  <c r="CF606" i="2"/>
  <c r="CE606" i="2"/>
  <c r="CD606" i="2"/>
  <c r="CC606" i="2"/>
  <c r="CB606" i="2"/>
  <c r="CA606" i="2"/>
  <c r="BZ606" i="2"/>
  <c r="BY606" i="2"/>
  <c r="BX606" i="2"/>
  <c r="BW606" i="2"/>
  <c r="BV606" i="2"/>
  <c r="BU606" i="2"/>
  <c r="BT606" i="2"/>
  <c r="BS606" i="2"/>
  <c r="BR606" i="2"/>
  <c r="BQ606" i="2"/>
  <c r="BP606" i="2"/>
  <c r="BO606" i="2"/>
  <c r="BN606" i="2"/>
  <c r="BM606" i="2"/>
  <c r="BL606" i="2"/>
  <c r="BK606" i="2"/>
  <c r="BJ606" i="2"/>
  <c r="BI606" i="2"/>
  <c r="BH606" i="2"/>
  <c r="BG606" i="2"/>
  <c r="BF606" i="2"/>
  <c r="BE606" i="2"/>
  <c r="BD606" i="2"/>
  <c r="BC606" i="2"/>
  <c r="BB606" i="2"/>
  <c r="BA606" i="2"/>
  <c r="AZ606" i="2"/>
  <c r="AY606" i="2"/>
  <c r="AN606" i="2"/>
  <c r="AL606" i="2"/>
  <c r="AG606" i="2"/>
  <c r="V606" i="2"/>
  <c r="U606" i="2"/>
  <c r="S606" i="2"/>
  <c r="R606" i="2"/>
  <c r="N606" i="2"/>
  <c r="M606" i="2"/>
  <c r="K606" i="2"/>
  <c r="J606" i="2"/>
  <c r="I606" i="2"/>
  <c r="D606" i="2"/>
  <c r="DV599" i="2"/>
  <c r="DU599" i="2"/>
  <c r="DT599" i="2"/>
  <c r="DS599" i="2"/>
  <c r="AM599" i="2" s="1"/>
  <c r="DR599" i="2"/>
  <c r="DQ599" i="2"/>
  <c r="DP599" i="2"/>
  <c r="DO599" i="2"/>
  <c r="DN599" i="2"/>
  <c r="DM599" i="2"/>
  <c r="DL599" i="2"/>
  <c r="DK599" i="2"/>
  <c r="DJ599" i="2"/>
  <c r="DI599" i="2"/>
  <c r="DH599" i="2"/>
  <c r="DG599" i="2"/>
  <c r="DF599" i="2"/>
  <c r="DE599" i="2"/>
  <c r="DD599" i="2"/>
  <c r="DC599" i="2"/>
  <c r="DB599" i="2"/>
  <c r="DA599" i="2"/>
  <c r="CZ599" i="2"/>
  <c r="CY599" i="2"/>
  <c r="CX599" i="2"/>
  <c r="CW599" i="2"/>
  <c r="CV599" i="2"/>
  <c r="CU599" i="2"/>
  <c r="CT599" i="2"/>
  <c r="CS599" i="2"/>
  <c r="CR599" i="2"/>
  <c r="CQ599" i="2"/>
  <c r="CP599" i="2"/>
  <c r="CO599" i="2"/>
  <c r="CN599" i="2"/>
  <c r="CM599" i="2"/>
  <c r="CL599" i="2"/>
  <c r="CK599" i="2"/>
  <c r="CJ599" i="2"/>
  <c r="CI599" i="2"/>
  <c r="CH599" i="2"/>
  <c r="CG599" i="2"/>
  <c r="CF599" i="2"/>
  <c r="CE599" i="2"/>
  <c r="CD599" i="2"/>
  <c r="CC599" i="2"/>
  <c r="CB599" i="2"/>
  <c r="CA599" i="2"/>
  <c r="BZ599" i="2"/>
  <c r="BY599" i="2"/>
  <c r="BX599" i="2"/>
  <c r="BW599" i="2"/>
  <c r="BV599" i="2"/>
  <c r="BU599" i="2"/>
  <c r="BT599" i="2"/>
  <c r="BS599" i="2"/>
  <c r="BR599" i="2"/>
  <c r="BQ599" i="2"/>
  <c r="BP599" i="2"/>
  <c r="BO599" i="2"/>
  <c r="BN599" i="2"/>
  <c r="BM599" i="2"/>
  <c r="BL599" i="2"/>
  <c r="BK599" i="2"/>
  <c r="BJ599" i="2"/>
  <c r="BI599" i="2"/>
  <c r="BH599" i="2"/>
  <c r="BG599" i="2"/>
  <c r="BF599" i="2"/>
  <c r="BE599" i="2"/>
  <c r="BD599" i="2"/>
  <c r="BC599" i="2"/>
  <c r="BB599" i="2"/>
  <c r="BA599" i="2"/>
  <c r="AZ599" i="2"/>
  <c r="AY599" i="2"/>
  <c r="AV599" i="2"/>
  <c r="AP599" i="2"/>
  <c r="AI599" i="2"/>
  <c r="AG599" i="2"/>
  <c r="V599" i="2"/>
  <c r="U599" i="2"/>
  <c r="S599" i="2"/>
  <c r="R599" i="2"/>
  <c r="M599" i="2"/>
  <c r="K599" i="2"/>
  <c r="J599" i="2"/>
  <c r="I599" i="2"/>
  <c r="D599" i="2"/>
  <c r="DV571" i="2"/>
  <c r="DU571" i="2"/>
  <c r="DT571" i="2"/>
  <c r="DS571" i="2"/>
  <c r="AM571" i="2" s="1"/>
  <c r="DR571" i="2"/>
  <c r="DQ571" i="2"/>
  <c r="DP571" i="2"/>
  <c r="DO571" i="2"/>
  <c r="DN571" i="2"/>
  <c r="DM571" i="2"/>
  <c r="DL571" i="2"/>
  <c r="DK571" i="2"/>
  <c r="DJ571" i="2"/>
  <c r="DI571" i="2"/>
  <c r="DH571" i="2"/>
  <c r="DG571" i="2"/>
  <c r="DF571" i="2"/>
  <c r="DE571" i="2"/>
  <c r="DD571" i="2"/>
  <c r="DC571" i="2"/>
  <c r="DB571" i="2"/>
  <c r="DA571" i="2"/>
  <c r="CZ571" i="2"/>
  <c r="CY571" i="2"/>
  <c r="CX571" i="2"/>
  <c r="CW571" i="2"/>
  <c r="CV571" i="2"/>
  <c r="CU571" i="2"/>
  <c r="CT571" i="2"/>
  <c r="CS571" i="2"/>
  <c r="CR571" i="2"/>
  <c r="CQ571" i="2"/>
  <c r="CP571" i="2"/>
  <c r="CO571" i="2"/>
  <c r="CN571" i="2"/>
  <c r="CM571" i="2"/>
  <c r="CL571" i="2"/>
  <c r="CK571" i="2"/>
  <c r="CJ571" i="2"/>
  <c r="CI571" i="2"/>
  <c r="CH571" i="2"/>
  <c r="CG571" i="2"/>
  <c r="CF571" i="2"/>
  <c r="CE571" i="2"/>
  <c r="CD571" i="2"/>
  <c r="CC571" i="2"/>
  <c r="CB571" i="2"/>
  <c r="CA571" i="2"/>
  <c r="BZ571" i="2"/>
  <c r="BY571" i="2"/>
  <c r="BX571" i="2"/>
  <c r="BW571" i="2"/>
  <c r="BV571" i="2"/>
  <c r="BU571" i="2"/>
  <c r="BT571" i="2"/>
  <c r="BS571" i="2"/>
  <c r="BR571" i="2"/>
  <c r="BQ571" i="2"/>
  <c r="BP571" i="2"/>
  <c r="BO571" i="2"/>
  <c r="BN571" i="2"/>
  <c r="BM571" i="2"/>
  <c r="BL571" i="2"/>
  <c r="BK571" i="2"/>
  <c r="BJ571" i="2"/>
  <c r="BI571" i="2"/>
  <c r="BH571" i="2"/>
  <c r="BG571" i="2"/>
  <c r="BF571" i="2"/>
  <c r="BE571" i="2"/>
  <c r="BD571" i="2"/>
  <c r="BC571" i="2"/>
  <c r="BB571" i="2"/>
  <c r="BA571" i="2"/>
  <c r="AZ571" i="2"/>
  <c r="AY571" i="2"/>
  <c r="V571" i="2"/>
  <c r="U571" i="2"/>
  <c r="S571" i="2"/>
  <c r="R571" i="2"/>
  <c r="M571" i="2"/>
  <c r="K571" i="2"/>
  <c r="J571" i="2"/>
  <c r="I571" i="2"/>
  <c r="D571" i="2"/>
  <c r="DV603" i="2"/>
  <c r="DU603" i="2"/>
  <c r="DT603" i="2"/>
  <c r="DS603" i="2"/>
  <c r="AM603" i="2" s="1"/>
  <c r="DR603" i="2"/>
  <c r="DQ603" i="2"/>
  <c r="DP603" i="2"/>
  <c r="DO603" i="2"/>
  <c r="DN603" i="2"/>
  <c r="DM603" i="2"/>
  <c r="DL603" i="2"/>
  <c r="DK603" i="2"/>
  <c r="DJ603" i="2"/>
  <c r="DI603" i="2"/>
  <c r="DH603" i="2"/>
  <c r="DG603" i="2"/>
  <c r="DF603" i="2"/>
  <c r="DE603" i="2"/>
  <c r="DD603" i="2"/>
  <c r="DC603" i="2"/>
  <c r="DB603" i="2"/>
  <c r="DA603" i="2"/>
  <c r="CZ603" i="2"/>
  <c r="CY603" i="2"/>
  <c r="CX603" i="2"/>
  <c r="CW603" i="2"/>
  <c r="CV603" i="2"/>
  <c r="CU603" i="2"/>
  <c r="CT603" i="2"/>
  <c r="CS603" i="2"/>
  <c r="CR603" i="2"/>
  <c r="CQ603" i="2"/>
  <c r="CP603" i="2"/>
  <c r="CO603" i="2"/>
  <c r="CN603" i="2"/>
  <c r="CM603" i="2"/>
  <c r="CL603" i="2"/>
  <c r="CK603" i="2"/>
  <c r="CJ603" i="2"/>
  <c r="CI603" i="2"/>
  <c r="CH603" i="2"/>
  <c r="CG603" i="2"/>
  <c r="CF603" i="2"/>
  <c r="CE603" i="2"/>
  <c r="CD603" i="2"/>
  <c r="CC603" i="2"/>
  <c r="CB603" i="2"/>
  <c r="CA603" i="2"/>
  <c r="BZ603" i="2"/>
  <c r="BY603" i="2"/>
  <c r="BX603" i="2"/>
  <c r="BW603" i="2"/>
  <c r="BV603" i="2"/>
  <c r="BU603" i="2"/>
  <c r="BT603" i="2"/>
  <c r="BS603" i="2"/>
  <c r="BR603" i="2"/>
  <c r="BQ603" i="2"/>
  <c r="BP603" i="2"/>
  <c r="BO603" i="2"/>
  <c r="BN603" i="2"/>
  <c r="BM603" i="2"/>
  <c r="BL603" i="2"/>
  <c r="BK603" i="2"/>
  <c r="BJ603" i="2"/>
  <c r="BI603" i="2"/>
  <c r="BH603" i="2"/>
  <c r="BG603" i="2"/>
  <c r="BF603" i="2"/>
  <c r="BE603" i="2"/>
  <c r="BD603" i="2"/>
  <c r="BC603" i="2"/>
  <c r="BB603" i="2"/>
  <c r="BA603" i="2"/>
  <c r="AZ603" i="2"/>
  <c r="AY603" i="2"/>
  <c r="V603" i="2"/>
  <c r="U603" i="2"/>
  <c r="S603" i="2"/>
  <c r="R603" i="2"/>
  <c r="M603" i="2"/>
  <c r="K603" i="2"/>
  <c r="J603" i="2"/>
  <c r="I603" i="2"/>
  <c r="D603" i="2"/>
  <c r="DV595" i="2"/>
  <c r="DU595" i="2"/>
  <c r="DT595" i="2"/>
  <c r="DS595" i="2"/>
  <c r="AM595" i="2" s="1"/>
  <c r="DR595" i="2"/>
  <c r="DQ595" i="2"/>
  <c r="DP595" i="2"/>
  <c r="DO595" i="2"/>
  <c r="DN595" i="2"/>
  <c r="DM595" i="2"/>
  <c r="DL595" i="2"/>
  <c r="DK595" i="2"/>
  <c r="DJ595" i="2"/>
  <c r="DI595" i="2"/>
  <c r="DH595" i="2"/>
  <c r="DG595" i="2"/>
  <c r="DF595" i="2"/>
  <c r="DE595" i="2"/>
  <c r="DD595" i="2"/>
  <c r="DC595" i="2"/>
  <c r="DB595" i="2"/>
  <c r="DA595" i="2"/>
  <c r="CZ595" i="2"/>
  <c r="CY595" i="2"/>
  <c r="CX595" i="2"/>
  <c r="CW595" i="2"/>
  <c r="CV595" i="2"/>
  <c r="CU595" i="2"/>
  <c r="CT595" i="2"/>
  <c r="CS595" i="2"/>
  <c r="CR595" i="2"/>
  <c r="CQ595" i="2"/>
  <c r="CP595" i="2"/>
  <c r="CO595" i="2"/>
  <c r="CN595" i="2"/>
  <c r="CM595" i="2"/>
  <c r="CL595" i="2"/>
  <c r="CK595" i="2"/>
  <c r="CJ595" i="2"/>
  <c r="CI595" i="2"/>
  <c r="CH595" i="2"/>
  <c r="CG595" i="2"/>
  <c r="CF595" i="2"/>
  <c r="CE595" i="2"/>
  <c r="CD595" i="2"/>
  <c r="CC595" i="2"/>
  <c r="CB595" i="2"/>
  <c r="CA595" i="2"/>
  <c r="BZ595" i="2"/>
  <c r="BY595" i="2"/>
  <c r="BX595" i="2"/>
  <c r="BW595" i="2"/>
  <c r="BV595" i="2"/>
  <c r="BU595" i="2"/>
  <c r="BT595" i="2"/>
  <c r="BS595" i="2"/>
  <c r="BR595" i="2"/>
  <c r="BQ595" i="2"/>
  <c r="BP595" i="2"/>
  <c r="BO595" i="2"/>
  <c r="BN595" i="2"/>
  <c r="BM595" i="2"/>
  <c r="BL595" i="2"/>
  <c r="BK595" i="2"/>
  <c r="BJ595" i="2"/>
  <c r="BI595" i="2"/>
  <c r="BH595" i="2"/>
  <c r="BG595" i="2"/>
  <c r="BF595" i="2"/>
  <c r="BE595" i="2"/>
  <c r="BD595" i="2"/>
  <c r="BC595" i="2"/>
  <c r="BB595" i="2"/>
  <c r="BA595" i="2"/>
  <c r="AZ595" i="2"/>
  <c r="AY595" i="2"/>
  <c r="V595" i="2"/>
  <c r="U595" i="2"/>
  <c r="S595" i="2"/>
  <c r="R595" i="2"/>
  <c r="M595" i="2"/>
  <c r="K595" i="2"/>
  <c r="J595" i="2"/>
  <c r="I595" i="2"/>
  <c r="D595" i="2"/>
  <c r="DV602" i="2"/>
  <c r="DU602" i="2"/>
  <c r="DT602" i="2"/>
  <c r="DS602" i="2"/>
  <c r="AM602" i="2" s="1"/>
  <c r="DR602" i="2"/>
  <c r="DQ602" i="2"/>
  <c r="DP602" i="2"/>
  <c r="DO602" i="2"/>
  <c r="DN602" i="2"/>
  <c r="DM602" i="2"/>
  <c r="DL602" i="2"/>
  <c r="DK602" i="2"/>
  <c r="DJ602" i="2"/>
  <c r="DI602" i="2"/>
  <c r="DH602" i="2"/>
  <c r="DG602" i="2"/>
  <c r="DF602" i="2"/>
  <c r="DE602" i="2"/>
  <c r="DD602" i="2"/>
  <c r="DC602" i="2"/>
  <c r="DB602" i="2"/>
  <c r="DA602" i="2"/>
  <c r="CZ602" i="2"/>
  <c r="CY602" i="2"/>
  <c r="CX602" i="2"/>
  <c r="CW602" i="2"/>
  <c r="CV602" i="2"/>
  <c r="CU602" i="2"/>
  <c r="CT602" i="2"/>
  <c r="CS602" i="2"/>
  <c r="CR602" i="2"/>
  <c r="CQ602" i="2"/>
  <c r="CP602" i="2"/>
  <c r="CO602" i="2"/>
  <c r="CN602" i="2"/>
  <c r="CM602" i="2"/>
  <c r="CL602" i="2"/>
  <c r="CK602" i="2"/>
  <c r="CJ602" i="2"/>
  <c r="CI602" i="2"/>
  <c r="CH602" i="2"/>
  <c r="CG602" i="2"/>
  <c r="CF602" i="2"/>
  <c r="CE602" i="2"/>
  <c r="CD602" i="2"/>
  <c r="CC602" i="2"/>
  <c r="CB602" i="2"/>
  <c r="CA602" i="2"/>
  <c r="BZ602" i="2"/>
  <c r="BY602" i="2"/>
  <c r="BX602" i="2"/>
  <c r="BW602" i="2"/>
  <c r="BV602" i="2"/>
  <c r="BU602" i="2"/>
  <c r="BT602" i="2"/>
  <c r="BS602" i="2"/>
  <c r="BR602" i="2"/>
  <c r="BQ602" i="2"/>
  <c r="BP602" i="2"/>
  <c r="BO602" i="2"/>
  <c r="BN602" i="2"/>
  <c r="BM602" i="2"/>
  <c r="BL602" i="2"/>
  <c r="BK602" i="2"/>
  <c r="BJ602" i="2"/>
  <c r="BI602" i="2"/>
  <c r="BH602" i="2"/>
  <c r="BG602" i="2"/>
  <c r="BF602" i="2"/>
  <c r="BE602" i="2"/>
  <c r="BD602" i="2"/>
  <c r="BC602" i="2"/>
  <c r="BB602" i="2"/>
  <c r="BA602" i="2"/>
  <c r="AZ602" i="2"/>
  <c r="AY602" i="2"/>
  <c r="AP602" i="2"/>
  <c r="AO602" i="2"/>
  <c r="AJ602" i="2"/>
  <c r="AI602" i="2"/>
  <c r="V602" i="2"/>
  <c r="U602" i="2"/>
  <c r="S602" i="2"/>
  <c r="R602" i="2"/>
  <c r="M602" i="2"/>
  <c r="K602" i="2"/>
  <c r="J602" i="2"/>
  <c r="I602" i="2"/>
  <c r="D602" i="2"/>
  <c r="DV601" i="2"/>
  <c r="DU601" i="2"/>
  <c r="DT601" i="2"/>
  <c r="DS601" i="2"/>
  <c r="AM601" i="2" s="1"/>
  <c r="DR601" i="2"/>
  <c r="DQ601" i="2"/>
  <c r="DP601" i="2"/>
  <c r="DO601" i="2"/>
  <c r="DN601" i="2"/>
  <c r="DM601" i="2"/>
  <c r="DL601" i="2"/>
  <c r="DK601" i="2"/>
  <c r="DJ601" i="2"/>
  <c r="DI601" i="2"/>
  <c r="DH601" i="2"/>
  <c r="DG601" i="2"/>
  <c r="DF601" i="2"/>
  <c r="DE601" i="2"/>
  <c r="DD601" i="2"/>
  <c r="DC601" i="2"/>
  <c r="DB601" i="2"/>
  <c r="DA601" i="2"/>
  <c r="CZ601" i="2"/>
  <c r="CY601" i="2"/>
  <c r="CX601" i="2"/>
  <c r="CW601" i="2"/>
  <c r="CV601" i="2"/>
  <c r="CU601" i="2"/>
  <c r="CT601" i="2"/>
  <c r="CS601" i="2"/>
  <c r="CR601" i="2"/>
  <c r="CQ601" i="2"/>
  <c r="CP601" i="2"/>
  <c r="CO601" i="2"/>
  <c r="CN601" i="2"/>
  <c r="CM601" i="2"/>
  <c r="CL601" i="2"/>
  <c r="CK601" i="2"/>
  <c r="CJ601" i="2"/>
  <c r="CI601" i="2"/>
  <c r="CH601" i="2"/>
  <c r="CG601" i="2"/>
  <c r="CF601" i="2"/>
  <c r="CE601" i="2"/>
  <c r="CD601" i="2"/>
  <c r="CC601" i="2"/>
  <c r="CB601" i="2"/>
  <c r="CA601" i="2"/>
  <c r="BZ601" i="2"/>
  <c r="BY601" i="2"/>
  <c r="BX601" i="2"/>
  <c r="BW601" i="2"/>
  <c r="BV601" i="2"/>
  <c r="BU601" i="2"/>
  <c r="BT601" i="2"/>
  <c r="BS601" i="2"/>
  <c r="BR601" i="2"/>
  <c r="BQ601" i="2"/>
  <c r="BP601" i="2"/>
  <c r="BO601" i="2"/>
  <c r="BN601" i="2"/>
  <c r="BM601" i="2"/>
  <c r="BL601" i="2"/>
  <c r="BK601" i="2"/>
  <c r="BJ601" i="2"/>
  <c r="BI601" i="2"/>
  <c r="BH601" i="2"/>
  <c r="BG601" i="2"/>
  <c r="BF601" i="2"/>
  <c r="BE601" i="2"/>
  <c r="BD601" i="2"/>
  <c r="BC601" i="2"/>
  <c r="BB601" i="2"/>
  <c r="BA601" i="2"/>
  <c r="AZ601" i="2"/>
  <c r="AY601" i="2"/>
  <c r="AO601" i="2"/>
  <c r="V601" i="2"/>
  <c r="U601" i="2"/>
  <c r="S601" i="2"/>
  <c r="R601" i="2"/>
  <c r="M601" i="2"/>
  <c r="K601" i="2"/>
  <c r="J601" i="2"/>
  <c r="I601" i="2"/>
  <c r="D601" i="2"/>
  <c r="DV600" i="2"/>
  <c r="DU600" i="2"/>
  <c r="DT600" i="2"/>
  <c r="DS600" i="2"/>
  <c r="AM600" i="2" s="1"/>
  <c r="DR600" i="2"/>
  <c r="DQ600" i="2"/>
  <c r="DP600" i="2"/>
  <c r="DO600" i="2"/>
  <c r="DN600" i="2"/>
  <c r="DM600" i="2"/>
  <c r="DL600" i="2"/>
  <c r="DK600" i="2"/>
  <c r="DJ600" i="2"/>
  <c r="DI600" i="2"/>
  <c r="DH600" i="2"/>
  <c r="DG600" i="2"/>
  <c r="DF600" i="2"/>
  <c r="DE600" i="2"/>
  <c r="DD600" i="2"/>
  <c r="DC600" i="2"/>
  <c r="DB600" i="2"/>
  <c r="DA600" i="2"/>
  <c r="CZ600" i="2"/>
  <c r="CY600" i="2"/>
  <c r="CX600" i="2"/>
  <c r="CW600" i="2"/>
  <c r="CV600" i="2"/>
  <c r="CU600" i="2"/>
  <c r="CT600" i="2"/>
  <c r="CS600" i="2"/>
  <c r="CR600" i="2"/>
  <c r="CQ600" i="2"/>
  <c r="CP600" i="2"/>
  <c r="CO600" i="2"/>
  <c r="CN600" i="2"/>
  <c r="CM600" i="2"/>
  <c r="CL600" i="2"/>
  <c r="CK600" i="2"/>
  <c r="CJ600" i="2"/>
  <c r="CI600" i="2"/>
  <c r="CH600" i="2"/>
  <c r="CG600" i="2"/>
  <c r="CF600" i="2"/>
  <c r="CE600" i="2"/>
  <c r="CD600" i="2"/>
  <c r="CC600" i="2"/>
  <c r="CB600" i="2"/>
  <c r="CA600" i="2"/>
  <c r="BZ600" i="2"/>
  <c r="BY600" i="2"/>
  <c r="BX600" i="2"/>
  <c r="BW600" i="2"/>
  <c r="BV600" i="2"/>
  <c r="BU600" i="2"/>
  <c r="BT600" i="2"/>
  <c r="BS600" i="2"/>
  <c r="BR600" i="2"/>
  <c r="BQ600" i="2"/>
  <c r="BP600" i="2"/>
  <c r="BO600" i="2"/>
  <c r="BN600" i="2"/>
  <c r="BM600" i="2"/>
  <c r="BL600" i="2"/>
  <c r="BK600" i="2"/>
  <c r="BJ600" i="2"/>
  <c r="BI600" i="2"/>
  <c r="BH600" i="2"/>
  <c r="BG600" i="2"/>
  <c r="BF600" i="2"/>
  <c r="BE600" i="2"/>
  <c r="BD600" i="2"/>
  <c r="BC600" i="2"/>
  <c r="BB600" i="2"/>
  <c r="BA600" i="2"/>
  <c r="AZ600" i="2"/>
  <c r="AY600" i="2"/>
  <c r="AE600" i="2"/>
  <c r="V600" i="2"/>
  <c r="U600" i="2"/>
  <c r="S600" i="2"/>
  <c r="R600" i="2"/>
  <c r="M600" i="2"/>
  <c r="K600" i="2"/>
  <c r="J600" i="2"/>
  <c r="I600" i="2"/>
  <c r="D600" i="2"/>
  <c r="DV597" i="2"/>
  <c r="DU597" i="2"/>
  <c r="DT597" i="2"/>
  <c r="DS597" i="2"/>
  <c r="AM597" i="2" s="1"/>
  <c r="DR597" i="2"/>
  <c r="DQ597" i="2"/>
  <c r="DP597" i="2"/>
  <c r="DO597" i="2"/>
  <c r="DN597" i="2"/>
  <c r="DM597" i="2"/>
  <c r="DL597" i="2"/>
  <c r="DK597" i="2"/>
  <c r="DJ597" i="2"/>
  <c r="DI597" i="2"/>
  <c r="DH597" i="2"/>
  <c r="DG597" i="2"/>
  <c r="DF597" i="2"/>
  <c r="DE597" i="2"/>
  <c r="DD597" i="2"/>
  <c r="DC597" i="2"/>
  <c r="DB597" i="2"/>
  <c r="DA597" i="2"/>
  <c r="CZ597" i="2"/>
  <c r="CY597" i="2"/>
  <c r="CX597" i="2"/>
  <c r="CW597" i="2"/>
  <c r="CV597" i="2"/>
  <c r="CU597" i="2"/>
  <c r="CT597" i="2"/>
  <c r="CS597" i="2"/>
  <c r="CR597" i="2"/>
  <c r="CQ597" i="2"/>
  <c r="CP597" i="2"/>
  <c r="CO597" i="2"/>
  <c r="CN597" i="2"/>
  <c r="CM597" i="2"/>
  <c r="CL597" i="2"/>
  <c r="CK597" i="2"/>
  <c r="CJ597" i="2"/>
  <c r="CI597" i="2"/>
  <c r="CH597" i="2"/>
  <c r="CG597" i="2"/>
  <c r="CF597" i="2"/>
  <c r="CE597" i="2"/>
  <c r="CD597" i="2"/>
  <c r="CC597" i="2"/>
  <c r="CB597" i="2"/>
  <c r="CA597" i="2"/>
  <c r="BZ597" i="2"/>
  <c r="BY597" i="2"/>
  <c r="BX597" i="2"/>
  <c r="BW597" i="2"/>
  <c r="BV597" i="2"/>
  <c r="BU597" i="2"/>
  <c r="BT597" i="2"/>
  <c r="BS597" i="2"/>
  <c r="BR597" i="2"/>
  <c r="BQ597" i="2"/>
  <c r="BP597" i="2"/>
  <c r="BO597" i="2"/>
  <c r="BN597" i="2"/>
  <c r="BM597" i="2"/>
  <c r="BL597" i="2"/>
  <c r="BK597" i="2"/>
  <c r="BJ597" i="2"/>
  <c r="BI597" i="2"/>
  <c r="BH597" i="2"/>
  <c r="BG597" i="2"/>
  <c r="BF597" i="2"/>
  <c r="BE597" i="2"/>
  <c r="BD597" i="2"/>
  <c r="BC597" i="2"/>
  <c r="BB597" i="2"/>
  <c r="BA597" i="2"/>
  <c r="AZ597" i="2"/>
  <c r="AY597" i="2"/>
  <c r="AX597" i="2"/>
  <c r="AO597" i="2"/>
  <c r="AN597" i="2"/>
  <c r="AH597" i="2"/>
  <c r="X597" i="2"/>
  <c r="W597" i="2"/>
  <c r="V597" i="2"/>
  <c r="U597" i="2"/>
  <c r="S597" i="2"/>
  <c r="R597" i="2"/>
  <c r="M597" i="2"/>
  <c r="K597" i="2"/>
  <c r="J597" i="2"/>
  <c r="I597" i="2"/>
  <c r="D597" i="2"/>
  <c r="DV568" i="2"/>
  <c r="DU568" i="2"/>
  <c r="DT568" i="2"/>
  <c r="DS568" i="2"/>
  <c r="AM568" i="2" s="1"/>
  <c r="DR568" i="2"/>
  <c r="DQ568" i="2"/>
  <c r="DP568" i="2"/>
  <c r="DO568" i="2"/>
  <c r="DN568" i="2"/>
  <c r="DM568" i="2"/>
  <c r="DL568" i="2"/>
  <c r="DK568" i="2"/>
  <c r="DJ568" i="2"/>
  <c r="DI568" i="2"/>
  <c r="DH568" i="2"/>
  <c r="DG568" i="2"/>
  <c r="DF568" i="2"/>
  <c r="DE568" i="2"/>
  <c r="DD568" i="2"/>
  <c r="DC568" i="2"/>
  <c r="DB568" i="2"/>
  <c r="DA568" i="2"/>
  <c r="CZ568" i="2"/>
  <c r="CY568" i="2"/>
  <c r="CX568" i="2"/>
  <c r="CW568" i="2"/>
  <c r="CV568" i="2"/>
  <c r="CU568" i="2"/>
  <c r="CT568" i="2"/>
  <c r="CS568" i="2"/>
  <c r="CR568" i="2"/>
  <c r="CQ568" i="2"/>
  <c r="CP568" i="2"/>
  <c r="CO568" i="2"/>
  <c r="CN568" i="2"/>
  <c r="CM568" i="2"/>
  <c r="CL568" i="2"/>
  <c r="CK568" i="2"/>
  <c r="CJ568" i="2"/>
  <c r="CI568" i="2"/>
  <c r="CH568" i="2"/>
  <c r="CG568" i="2"/>
  <c r="CF568" i="2"/>
  <c r="CE568" i="2"/>
  <c r="CD568" i="2"/>
  <c r="CC568" i="2"/>
  <c r="CB568" i="2"/>
  <c r="CA568" i="2"/>
  <c r="BZ568" i="2"/>
  <c r="BY568" i="2"/>
  <c r="BX568" i="2"/>
  <c r="BW568" i="2"/>
  <c r="BV568" i="2"/>
  <c r="BU568" i="2"/>
  <c r="BT568" i="2"/>
  <c r="BS568" i="2"/>
  <c r="BR568" i="2"/>
  <c r="BQ568" i="2"/>
  <c r="BP568" i="2"/>
  <c r="BO568" i="2"/>
  <c r="BN568" i="2"/>
  <c r="BM568" i="2"/>
  <c r="BL568" i="2"/>
  <c r="BK568" i="2"/>
  <c r="BJ568" i="2"/>
  <c r="BI568" i="2"/>
  <c r="BH568" i="2"/>
  <c r="BG568" i="2"/>
  <c r="BF568" i="2"/>
  <c r="BE568" i="2"/>
  <c r="BD568" i="2"/>
  <c r="BC568" i="2"/>
  <c r="BB568" i="2"/>
  <c r="BA568" i="2"/>
  <c r="AZ568" i="2"/>
  <c r="AY568" i="2"/>
  <c r="V568" i="2"/>
  <c r="U568" i="2"/>
  <c r="S568" i="2"/>
  <c r="R568" i="2"/>
  <c r="M568" i="2"/>
  <c r="K568" i="2"/>
  <c r="J568" i="2"/>
  <c r="I568" i="2"/>
  <c r="D568" i="2"/>
  <c r="DV598" i="2"/>
  <c r="DU598" i="2"/>
  <c r="DT598" i="2"/>
  <c r="DS598" i="2"/>
  <c r="AM598" i="2" s="1"/>
  <c r="DR598" i="2"/>
  <c r="DQ598" i="2"/>
  <c r="DP598" i="2"/>
  <c r="DO598" i="2"/>
  <c r="DN598" i="2"/>
  <c r="DM598" i="2"/>
  <c r="DL598" i="2"/>
  <c r="DK598" i="2"/>
  <c r="DJ598" i="2"/>
  <c r="DI598" i="2"/>
  <c r="DH598" i="2"/>
  <c r="DG598" i="2"/>
  <c r="DF598" i="2"/>
  <c r="DE598" i="2"/>
  <c r="DD598" i="2"/>
  <c r="DC598" i="2"/>
  <c r="DB598" i="2"/>
  <c r="DA598" i="2"/>
  <c r="CZ598" i="2"/>
  <c r="CY598" i="2"/>
  <c r="CX598" i="2"/>
  <c r="CW598" i="2"/>
  <c r="CV598" i="2"/>
  <c r="CU598" i="2"/>
  <c r="CT598" i="2"/>
  <c r="CS598" i="2"/>
  <c r="CR598" i="2"/>
  <c r="CQ598" i="2"/>
  <c r="CP598" i="2"/>
  <c r="CO598" i="2"/>
  <c r="CN598" i="2"/>
  <c r="CM598" i="2"/>
  <c r="CL598" i="2"/>
  <c r="CK598" i="2"/>
  <c r="CJ598" i="2"/>
  <c r="CI598" i="2"/>
  <c r="CH598" i="2"/>
  <c r="CG598" i="2"/>
  <c r="CF598" i="2"/>
  <c r="CE598" i="2"/>
  <c r="CD598" i="2"/>
  <c r="CC598" i="2"/>
  <c r="CB598" i="2"/>
  <c r="CA598" i="2"/>
  <c r="BZ598" i="2"/>
  <c r="BY598" i="2"/>
  <c r="BX598" i="2"/>
  <c r="BW598" i="2"/>
  <c r="BV598" i="2"/>
  <c r="BU598" i="2"/>
  <c r="BT598" i="2"/>
  <c r="BS598" i="2"/>
  <c r="BR598" i="2"/>
  <c r="BQ598" i="2"/>
  <c r="BP598" i="2"/>
  <c r="BO598" i="2"/>
  <c r="BN598" i="2"/>
  <c r="BM598" i="2"/>
  <c r="BL598" i="2"/>
  <c r="BK598" i="2"/>
  <c r="BJ598" i="2"/>
  <c r="BI598" i="2"/>
  <c r="BH598" i="2"/>
  <c r="BG598" i="2"/>
  <c r="BF598" i="2"/>
  <c r="BE598" i="2"/>
  <c r="BD598" i="2"/>
  <c r="BC598" i="2"/>
  <c r="BB598" i="2"/>
  <c r="BA598" i="2"/>
  <c r="AZ598" i="2"/>
  <c r="AY598" i="2"/>
  <c r="V598" i="2"/>
  <c r="U598" i="2"/>
  <c r="S598" i="2"/>
  <c r="R598" i="2"/>
  <c r="M598" i="2"/>
  <c r="K598" i="2"/>
  <c r="J598" i="2"/>
  <c r="I598" i="2"/>
  <c r="D598" i="2"/>
  <c r="DV594" i="2"/>
  <c r="DU594" i="2"/>
  <c r="DT594" i="2"/>
  <c r="DS594" i="2"/>
  <c r="AM594" i="2" s="1"/>
  <c r="DR594" i="2"/>
  <c r="DQ594" i="2"/>
  <c r="DP594" i="2"/>
  <c r="DO594" i="2"/>
  <c r="DN594" i="2"/>
  <c r="DM594" i="2"/>
  <c r="DL594" i="2"/>
  <c r="DK594" i="2"/>
  <c r="DJ594" i="2"/>
  <c r="DI594" i="2"/>
  <c r="DH594" i="2"/>
  <c r="DG594" i="2"/>
  <c r="DF594" i="2"/>
  <c r="DE594" i="2"/>
  <c r="DD594" i="2"/>
  <c r="DC594" i="2"/>
  <c r="DB594" i="2"/>
  <c r="DA594" i="2"/>
  <c r="CZ594" i="2"/>
  <c r="CY594" i="2"/>
  <c r="CX594" i="2"/>
  <c r="CW594" i="2"/>
  <c r="CV594" i="2"/>
  <c r="CU594" i="2"/>
  <c r="CT594" i="2"/>
  <c r="CS594" i="2"/>
  <c r="CR594" i="2"/>
  <c r="CQ594" i="2"/>
  <c r="CP594" i="2"/>
  <c r="CO594" i="2"/>
  <c r="CN594" i="2"/>
  <c r="CM594" i="2"/>
  <c r="CL594" i="2"/>
  <c r="CK594" i="2"/>
  <c r="CJ594" i="2"/>
  <c r="CI594" i="2"/>
  <c r="CH594" i="2"/>
  <c r="CG594" i="2"/>
  <c r="CF594" i="2"/>
  <c r="CE594" i="2"/>
  <c r="CD594" i="2"/>
  <c r="CC594" i="2"/>
  <c r="CB594" i="2"/>
  <c r="CA594" i="2"/>
  <c r="BZ594" i="2"/>
  <c r="BY594" i="2"/>
  <c r="BX594" i="2"/>
  <c r="BW594" i="2"/>
  <c r="BV594" i="2"/>
  <c r="BU594" i="2"/>
  <c r="BT594" i="2"/>
  <c r="BS594" i="2"/>
  <c r="BR594" i="2"/>
  <c r="BQ594" i="2"/>
  <c r="BP594" i="2"/>
  <c r="BO594" i="2"/>
  <c r="BN594" i="2"/>
  <c r="BM594" i="2"/>
  <c r="BL594" i="2"/>
  <c r="BK594" i="2"/>
  <c r="BJ594" i="2"/>
  <c r="BI594" i="2"/>
  <c r="BH594" i="2"/>
  <c r="BG594" i="2"/>
  <c r="BF594" i="2"/>
  <c r="BE594" i="2"/>
  <c r="BD594" i="2"/>
  <c r="BC594" i="2"/>
  <c r="BB594" i="2"/>
  <c r="BA594" i="2"/>
  <c r="AZ594" i="2"/>
  <c r="AY594" i="2"/>
  <c r="AX594" i="2"/>
  <c r="AV594" i="2"/>
  <c r="AO594" i="2"/>
  <c r="AL594" i="2"/>
  <c r="AF594" i="2"/>
  <c r="AE594" i="2"/>
  <c r="X594" i="2"/>
  <c r="W594" i="2"/>
  <c r="V594" i="2"/>
  <c r="U594" i="2"/>
  <c r="S594" i="2"/>
  <c r="R594" i="2"/>
  <c r="M594" i="2"/>
  <c r="K594" i="2"/>
  <c r="J594" i="2"/>
  <c r="I594" i="2"/>
  <c r="D594" i="2"/>
  <c r="DV596" i="2"/>
  <c r="DU596" i="2"/>
  <c r="DT596" i="2"/>
  <c r="DS596" i="2"/>
  <c r="AM596" i="2" s="1"/>
  <c r="DR596" i="2"/>
  <c r="DQ596" i="2"/>
  <c r="DP596" i="2"/>
  <c r="DO596" i="2"/>
  <c r="DN596" i="2"/>
  <c r="DM596" i="2"/>
  <c r="DL596" i="2"/>
  <c r="DK596" i="2"/>
  <c r="DJ596" i="2"/>
  <c r="DI596" i="2"/>
  <c r="DH596" i="2"/>
  <c r="DG596" i="2"/>
  <c r="DF596" i="2"/>
  <c r="DE596" i="2"/>
  <c r="DD596" i="2"/>
  <c r="DC596" i="2"/>
  <c r="DB596" i="2"/>
  <c r="DA596" i="2"/>
  <c r="CZ596" i="2"/>
  <c r="CY596" i="2"/>
  <c r="CX596" i="2"/>
  <c r="CW596" i="2"/>
  <c r="CV596" i="2"/>
  <c r="CU596" i="2"/>
  <c r="CT596" i="2"/>
  <c r="CS596" i="2"/>
  <c r="CR596" i="2"/>
  <c r="CQ596" i="2"/>
  <c r="CP596" i="2"/>
  <c r="CO596" i="2"/>
  <c r="CN596" i="2"/>
  <c r="CM596" i="2"/>
  <c r="CL596" i="2"/>
  <c r="CK596" i="2"/>
  <c r="CJ596" i="2"/>
  <c r="CI596" i="2"/>
  <c r="CH596" i="2"/>
  <c r="CG596" i="2"/>
  <c r="CF596" i="2"/>
  <c r="CE596" i="2"/>
  <c r="CD596" i="2"/>
  <c r="CC596" i="2"/>
  <c r="CB596" i="2"/>
  <c r="CA596" i="2"/>
  <c r="BZ596" i="2"/>
  <c r="BY596" i="2"/>
  <c r="BX596" i="2"/>
  <c r="BW596" i="2"/>
  <c r="BV596" i="2"/>
  <c r="BU596" i="2"/>
  <c r="BT596" i="2"/>
  <c r="BS596" i="2"/>
  <c r="BR596" i="2"/>
  <c r="BQ596" i="2"/>
  <c r="BP596" i="2"/>
  <c r="BO596" i="2"/>
  <c r="BN596" i="2"/>
  <c r="BM596" i="2"/>
  <c r="BL596" i="2"/>
  <c r="BK596" i="2"/>
  <c r="BJ596" i="2"/>
  <c r="BI596" i="2"/>
  <c r="BH596" i="2"/>
  <c r="BG596" i="2"/>
  <c r="BF596" i="2"/>
  <c r="BE596" i="2"/>
  <c r="BD596" i="2"/>
  <c r="BC596" i="2"/>
  <c r="BB596" i="2"/>
  <c r="BA596" i="2"/>
  <c r="AZ596" i="2"/>
  <c r="AY596" i="2"/>
  <c r="AK596" i="2"/>
  <c r="AJ596" i="2"/>
  <c r="V596" i="2"/>
  <c r="U596" i="2"/>
  <c r="S596" i="2"/>
  <c r="R596" i="2"/>
  <c r="Q596" i="2"/>
  <c r="M596" i="2"/>
  <c r="K596" i="2"/>
  <c r="J596" i="2"/>
  <c r="I596" i="2"/>
  <c r="D596" i="2"/>
  <c r="DV588" i="2"/>
  <c r="DU588" i="2"/>
  <c r="DT588" i="2"/>
  <c r="DS588" i="2"/>
  <c r="AM588" i="2" s="1"/>
  <c r="DR588" i="2"/>
  <c r="DQ588" i="2"/>
  <c r="DP588" i="2"/>
  <c r="DO588" i="2"/>
  <c r="DN588" i="2"/>
  <c r="DM588" i="2"/>
  <c r="DL588" i="2"/>
  <c r="DK588" i="2"/>
  <c r="DJ588" i="2"/>
  <c r="DI588" i="2"/>
  <c r="DH588" i="2"/>
  <c r="DG588" i="2"/>
  <c r="DF588" i="2"/>
  <c r="DE588" i="2"/>
  <c r="DD588" i="2"/>
  <c r="DC588" i="2"/>
  <c r="DB588" i="2"/>
  <c r="DA588" i="2"/>
  <c r="CZ588" i="2"/>
  <c r="CY588" i="2"/>
  <c r="CX588" i="2"/>
  <c r="CW588" i="2"/>
  <c r="CV588" i="2"/>
  <c r="CU588" i="2"/>
  <c r="CT588" i="2"/>
  <c r="CS588" i="2"/>
  <c r="CR588" i="2"/>
  <c r="CQ588" i="2"/>
  <c r="CP588" i="2"/>
  <c r="CO588" i="2"/>
  <c r="CN588" i="2"/>
  <c r="CM588" i="2"/>
  <c r="CL588" i="2"/>
  <c r="CK588" i="2"/>
  <c r="CJ588" i="2"/>
  <c r="CI588" i="2"/>
  <c r="CH588" i="2"/>
  <c r="CG588" i="2"/>
  <c r="CF588" i="2"/>
  <c r="CE588" i="2"/>
  <c r="CD588" i="2"/>
  <c r="CC588" i="2"/>
  <c r="CB588" i="2"/>
  <c r="CA588" i="2"/>
  <c r="BZ588" i="2"/>
  <c r="BY588" i="2"/>
  <c r="BX588" i="2"/>
  <c r="BW588" i="2"/>
  <c r="BV588" i="2"/>
  <c r="BU588" i="2"/>
  <c r="BT588" i="2"/>
  <c r="BS588" i="2"/>
  <c r="BR588" i="2"/>
  <c r="BQ588" i="2"/>
  <c r="BP588" i="2"/>
  <c r="BO588" i="2"/>
  <c r="BN588" i="2"/>
  <c r="BM588" i="2"/>
  <c r="BL588" i="2"/>
  <c r="BK588" i="2"/>
  <c r="BJ588" i="2"/>
  <c r="BI588" i="2"/>
  <c r="BH588" i="2"/>
  <c r="BG588" i="2"/>
  <c r="BF588" i="2"/>
  <c r="BE588" i="2"/>
  <c r="BD588" i="2"/>
  <c r="BC588" i="2"/>
  <c r="BB588" i="2"/>
  <c r="BA588" i="2"/>
  <c r="AZ588" i="2"/>
  <c r="AY588" i="2"/>
  <c r="AL588" i="2"/>
  <c r="AF588" i="2"/>
  <c r="V588" i="2"/>
  <c r="U588" i="2"/>
  <c r="S588" i="2"/>
  <c r="R588" i="2"/>
  <c r="M588" i="2"/>
  <c r="K588" i="2"/>
  <c r="J588" i="2"/>
  <c r="I588" i="2"/>
  <c r="D588" i="2"/>
  <c r="DV593" i="2"/>
  <c r="DU593" i="2"/>
  <c r="DT593" i="2"/>
  <c r="DS593" i="2"/>
  <c r="AM593" i="2" s="1"/>
  <c r="DR593" i="2"/>
  <c r="DQ593" i="2"/>
  <c r="DP593" i="2"/>
  <c r="DO593" i="2"/>
  <c r="DN593" i="2"/>
  <c r="DM593" i="2"/>
  <c r="DL593" i="2"/>
  <c r="DK593" i="2"/>
  <c r="DJ593" i="2"/>
  <c r="DI593" i="2"/>
  <c r="DH593" i="2"/>
  <c r="DG593" i="2"/>
  <c r="DF593" i="2"/>
  <c r="DE593" i="2"/>
  <c r="DD593" i="2"/>
  <c r="DC593" i="2"/>
  <c r="DB593" i="2"/>
  <c r="DA593" i="2"/>
  <c r="CZ593" i="2"/>
  <c r="CY593" i="2"/>
  <c r="CX593" i="2"/>
  <c r="CW593" i="2"/>
  <c r="CV593" i="2"/>
  <c r="CU593" i="2"/>
  <c r="CT593" i="2"/>
  <c r="CS593" i="2"/>
  <c r="CR593" i="2"/>
  <c r="CQ593" i="2"/>
  <c r="CP593" i="2"/>
  <c r="CO593" i="2"/>
  <c r="CN593" i="2"/>
  <c r="CM593" i="2"/>
  <c r="CL593" i="2"/>
  <c r="CK593" i="2"/>
  <c r="CJ593" i="2"/>
  <c r="CI593" i="2"/>
  <c r="CH593" i="2"/>
  <c r="CG593" i="2"/>
  <c r="CF593" i="2"/>
  <c r="CE593" i="2"/>
  <c r="CD593" i="2"/>
  <c r="CC593" i="2"/>
  <c r="CB593" i="2"/>
  <c r="CA593" i="2"/>
  <c r="BZ593" i="2"/>
  <c r="BY593" i="2"/>
  <c r="BX593" i="2"/>
  <c r="BW593" i="2"/>
  <c r="BV593" i="2"/>
  <c r="BU593" i="2"/>
  <c r="BT593" i="2"/>
  <c r="BS593" i="2"/>
  <c r="BR593" i="2"/>
  <c r="BQ593" i="2"/>
  <c r="BP593" i="2"/>
  <c r="BO593" i="2"/>
  <c r="BN593" i="2"/>
  <c r="BM593" i="2"/>
  <c r="BL593" i="2"/>
  <c r="BK593" i="2"/>
  <c r="BJ593" i="2"/>
  <c r="BI593" i="2"/>
  <c r="BH593" i="2"/>
  <c r="BG593" i="2"/>
  <c r="BF593" i="2"/>
  <c r="BE593" i="2"/>
  <c r="BD593" i="2"/>
  <c r="BC593" i="2"/>
  <c r="BB593" i="2"/>
  <c r="BA593" i="2"/>
  <c r="AZ593" i="2"/>
  <c r="AY593" i="2"/>
  <c r="AP593" i="2"/>
  <c r="AO593" i="2"/>
  <c r="Z593" i="2"/>
  <c r="V593" i="2"/>
  <c r="U593" i="2"/>
  <c r="S593" i="2"/>
  <c r="R593" i="2"/>
  <c r="M593" i="2"/>
  <c r="K593" i="2"/>
  <c r="J593" i="2"/>
  <c r="I593" i="2"/>
  <c r="D593" i="2"/>
  <c r="DV590" i="2"/>
  <c r="DU590" i="2"/>
  <c r="DT590" i="2"/>
  <c r="DS590" i="2"/>
  <c r="AM590" i="2" s="1"/>
  <c r="DR590" i="2"/>
  <c r="DQ590" i="2"/>
  <c r="DP590" i="2"/>
  <c r="DO590" i="2"/>
  <c r="DN590" i="2"/>
  <c r="DM590" i="2"/>
  <c r="DL590" i="2"/>
  <c r="DK590" i="2"/>
  <c r="DJ590" i="2"/>
  <c r="DI590" i="2"/>
  <c r="DH590" i="2"/>
  <c r="DG590" i="2"/>
  <c r="DF590" i="2"/>
  <c r="DE590" i="2"/>
  <c r="DD590" i="2"/>
  <c r="DC590" i="2"/>
  <c r="DB590" i="2"/>
  <c r="DA590" i="2"/>
  <c r="CZ590" i="2"/>
  <c r="CY590" i="2"/>
  <c r="CX590" i="2"/>
  <c r="CW590" i="2"/>
  <c r="CV590" i="2"/>
  <c r="CU590" i="2"/>
  <c r="CT590" i="2"/>
  <c r="CS590" i="2"/>
  <c r="CR590" i="2"/>
  <c r="CQ590" i="2"/>
  <c r="CP590" i="2"/>
  <c r="CO590" i="2"/>
  <c r="CN590" i="2"/>
  <c r="CM590" i="2"/>
  <c r="CL590" i="2"/>
  <c r="CK590" i="2"/>
  <c r="CJ590" i="2"/>
  <c r="CI590" i="2"/>
  <c r="CH590" i="2"/>
  <c r="CG590" i="2"/>
  <c r="CF590" i="2"/>
  <c r="CE590" i="2"/>
  <c r="CD590" i="2"/>
  <c r="CC590" i="2"/>
  <c r="CB590" i="2"/>
  <c r="CA590" i="2"/>
  <c r="BZ590" i="2"/>
  <c r="BY590" i="2"/>
  <c r="BX590" i="2"/>
  <c r="BW590" i="2"/>
  <c r="BV590" i="2"/>
  <c r="BU590" i="2"/>
  <c r="BT590" i="2"/>
  <c r="BS590" i="2"/>
  <c r="BR590" i="2"/>
  <c r="BQ590" i="2"/>
  <c r="BP590" i="2"/>
  <c r="BO590" i="2"/>
  <c r="BN590" i="2"/>
  <c r="BM590" i="2"/>
  <c r="BL590" i="2"/>
  <c r="BK590" i="2"/>
  <c r="BJ590" i="2"/>
  <c r="BI590" i="2"/>
  <c r="BH590" i="2"/>
  <c r="BG590" i="2"/>
  <c r="BF590" i="2"/>
  <c r="BE590" i="2"/>
  <c r="BD590" i="2"/>
  <c r="BC590" i="2"/>
  <c r="BB590" i="2"/>
  <c r="BA590" i="2"/>
  <c r="AZ590" i="2"/>
  <c r="AY590" i="2"/>
  <c r="V590" i="2"/>
  <c r="U590" i="2"/>
  <c r="S590" i="2"/>
  <c r="R590" i="2"/>
  <c r="N590" i="2"/>
  <c r="M590" i="2"/>
  <c r="K590" i="2"/>
  <c r="J590" i="2"/>
  <c r="I590" i="2"/>
  <c r="D590" i="2"/>
  <c r="DV589" i="2"/>
  <c r="DU589" i="2"/>
  <c r="DT589" i="2"/>
  <c r="DS589" i="2"/>
  <c r="AM589" i="2" s="1"/>
  <c r="DR589" i="2"/>
  <c r="DQ589" i="2"/>
  <c r="DP589" i="2"/>
  <c r="DO589" i="2"/>
  <c r="DN589" i="2"/>
  <c r="DM589" i="2"/>
  <c r="DL589" i="2"/>
  <c r="DK589" i="2"/>
  <c r="DJ589" i="2"/>
  <c r="DI589" i="2"/>
  <c r="DH589" i="2"/>
  <c r="DG589" i="2"/>
  <c r="DF589" i="2"/>
  <c r="DE589" i="2"/>
  <c r="DD589" i="2"/>
  <c r="DC589" i="2"/>
  <c r="DB589" i="2"/>
  <c r="DA589" i="2"/>
  <c r="CZ589" i="2"/>
  <c r="CY589" i="2"/>
  <c r="CX589" i="2"/>
  <c r="CW589" i="2"/>
  <c r="CV589" i="2"/>
  <c r="CU589" i="2"/>
  <c r="CT589" i="2"/>
  <c r="CS589" i="2"/>
  <c r="CR589" i="2"/>
  <c r="CQ589" i="2"/>
  <c r="CP589" i="2"/>
  <c r="CO589" i="2"/>
  <c r="CN589" i="2"/>
  <c r="CM589" i="2"/>
  <c r="CL589" i="2"/>
  <c r="CK589" i="2"/>
  <c r="CJ589" i="2"/>
  <c r="CI589" i="2"/>
  <c r="CH589" i="2"/>
  <c r="CG589" i="2"/>
  <c r="CF589" i="2"/>
  <c r="CE589" i="2"/>
  <c r="CD589" i="2"/>
  <c r="CC589" i="2"/>
  <c r="CB589" i="2"/>
  <c r="CA589" i="2"/>
  <c r="BZ589" i="2"/>
  <c r="BY589" i="2"/>
  <c r="BX589" i="2"/>
  <c r="BW589" i="2"/>
  <c r="BV589" i="2"/>
  <c r="BU589" i="2"/>
  <c r="BT589" i="2"/>
  <c r="BS589" i="2"/>
  <c r="BR589" i="2"/>
  <c r="BQ589" i="2"/>
  <c r="BP589" i="2"/>
  <c r="BO589" i="2"/>
  <c r="BN589" i="2"/>
  <c r="BM589" i="2"/>
  <c r="BL589" i="2"/>
  <c r="BK589" i="2"/>
  <c r="BJ589" i="2"/>
  <c r="BI589" i="2"/>
  <c r="BH589" i="2"/>
  <c r="BG589" i="2"/>
  <c r="BF589" i="2"/>
  <c r="BE589" i="2"/>
  <c r="BD589" i="2"/>
  <c r="BC589" i="2"/>
  <c r="BB589" i="2"/>
  <c r="BA589" i="2"/>
  <c r="AZ589" i="2"/>
  <c r="AY589" i="2"/>
  <c r="AK589" i="2"/>
  <c r="AJ589" i="2"/>
  <c r="AF589" i="2"/>
  <c r="V589" i="2"/>
  <c r="U589" i="2"/>
  <c r="S589" i="2"/>
  <c r="R589" i="2"/>
  <c r="Q589" i="2"/>
  <c r="M589" i="2"/>
  <c r="K589" i="2"/>
  <c r="J589" i="2"/>
  <c r="I589" i="2"/>
  <c r="D589" i="2"/>
  <c r="DV580" i="2"/>
  <c r="DU580" i="2"/>
  <c r="DT580" i="2"/>
  <c r="DS580" i="2"/>
  <c r="AM580" i="2" s="1"/>
  <c r="DR580" i="2"/>
  <c r="DQ580" i="2"/>
  <c r="DP580" i="2"/>
  <c r="DO580" i="2"/>
  <c r="DN580" i="2"/>
  <c r="DM580" i="2"/>
  <c r="DL580" i="2"/>
  <c r="DK580" i="2"/>
  <c r="DJ580" i="2"/>
  <c r="DI580" i="2"/>
  <c r="DH580" i="2"/>
  <c r="DG580" i="2"/>
  <c r="DF580" i="2"/>
  <c r="DE580" i="2"/>
  <c r="DD580" i="2"/>
  <c r="DC580" i="2"/>
  <c r="DB580" i="2"/>
  <c r="DA580" i="2"/>
  <c r="CZ580" i="2"/>
  <c r="CY580" i="2"/>
  <c r="CX580" i="2"/>
  <c r="CW580" i="2"/>
  <c r="CV580" i="2"/>
  <c r="CU580" i="2"/>
  <c r="CT580" i="2"/>
  <c r="CS580" i="2"/>
  <c r="CR580" i="2"/>
  <c r="CQ580" i="2"/>
  <c r="CP580" i="2"/>
  <c r="CO580" i="2"/>
  <c r="CN580" i="2"/>
  <c r="CM580" i="2"/>
  <c r="CL580" i="2"/>
  <c r="CK580" i="2"/>
  <c r="CJ580" i="2"/>
  <c r="CI580" i="2"/>
  <c r="CH580" i="2"/>
  <c r="CG580" i="2"/>
  <c r="CF580" i="2"/>
  <c r="CE580" i="2"/>
  <c r="CD580" i="2"/>
  <c r="CC580" i="2"/>
  <c r="CB580" i="2"/>
  <c r="CA580" i="2"/>
  <c r="BZ580" i="2"/>
  <c r="BY580" i="2"/>
  <c r="BX580" i="2"/>
  <c r="BW580" i="2"/>
  <c r="BV580" i="2"/>
  <c r="BU580" i="2"/>
  <c r="BT580" i="2"/>
  <c r="BS580" i="2"/>
  <c r="BR580" i="2"/>
  <c r="BQ580" i="2"/>
  <c r="BP580" i="2"/>
  <c r="BO580" i="2"/>
  <c r="BN580" i="2"/>
  <c r="BM580" i="2"/>
  <c r="BL580" i="2"/>
  <c r="BK580" i="2"/>
  <c r="BJ580" i="2"/>
  <c r="BI580" i="2"/>
  <c r="BH580" i="2"/>
  <c r="BG580" i="2"/>
  <c r="BF580" i="2"/>
  <c r="BE580" i="2"/>
  <c r="BD580" i="2"/>
  <c r="BC580" i="2"/>
  <c r="BB580" i="2"/>
  <c r="BA580" i="2"/>
  <c r="AZ580" i="2"/>
  <c r="AY580" i="2"/>
  <c r="AJ580" i="2"/>
  <c r="AF580" i="2"/>
  <c r="AE580" i="2"/>
  <c r="AA580" i="2"/>
  <c r="V580" i="2"/>
  <c r="U580" i="2"/>
  <c r="S580" i="2"/>
  <c r="R580" i="2"/>
  <c r="M580" i="2"/>
  <c r="K580" i="2"/>
  <c r="J580" i="2"/>
  <c r="I580" i="2"/>
  <c r="D580" i="2"/>
  <c r="DV585" i="2"/>
  <c r="DU585" i="2"/>
  <c r="DT585" i="2"/>
  <c r="DS585" i="2"/>
  <c r="AM585" i="2" s="1"/>
  <c r="DR585" i="2"/>
  <c r="DQ585" i="2"/>
  <c r="DP585" i="2"/>
  <c r="DO585" i="2"/>
  <c r="DN585" i="2"/>
  <c r="DM585" i="2"/>
  <c r="DL585" i="2"/>
  <c r="DK585" i="2"/>
  <c r="DJ585" i="2"/>
  <c r="DI585" i="2"/>
  <c r="DH585" i="2"/>
  <c r="DG585" i="2"/>
  <c r="DF585" i="2"/>
  <c r="DE585" i="2"/>
  <c r="DD585" i="2"/>
  <c r="DC585" i="2"/>
  <c r="DB585" i="2"/>
  <c r="DA585" i="2"/>
  <c r="CZ585" i="2"/>
  <c r="CY585" i="2"/>
  <c r="CX585" i="2"/>
  <c r="CW585" i="2"/>
  <c r="CV585" i="2"/>
  <c r="CU585" i="2"/>
  <c r="CT585" i="2"/>
  <c r="CS585" i="2"/>
  <c r="CR585" i="2"/>
  <c r="CQ585" i="2"/>
  <c r="CP585" i="2"/>
  <c r="CO585" i="2"/>
  <c r="CN585" i="2"/>
  <c r="CM585" i="2"/>
  <c r="CL585" i="2"/>
  <c r="CK585" i="2"/>
  <c r="CJ585" i="2"/>
  <c r="CI585" i="2"/>
  <c r="CH585" i="2"/>
  <c r="CG585" i="2"/>
  <c r="CF585" i="2"/>
  <c r="CE585" i="2"/>
  <c r="CD585" i="2"/>
  <c r="CC585" i="2"/>
  <c r="CB585" i="2"/>
  <c r="CA585" i="2"/>
  <c r="BZ585" i="2"/>
  <c r="BY585" i="2"/>
  <c r="BX585" i="2"/>
  <c r="BW585" i="2"/>
  <c r="BV585" i="2"/>
  <c r="BU585" i="2"/>
  <c r="BT585" i="2"/>
  <c r="BS585" i="2"/>
  <c r="BR585" i="2"/>
  <c r="BQ585" i="2"/>
  <c r="BP585" i="2"/>
  <c r="BO585" i="2"/>
  <c r="BN585" i="2"/>
  <c r="BM585" i="2"/>
  <c r="BL585" i="2"/>
  <c r="BK585" i="2"/>
  <c r="BJ585" i="2"/>
  <c r="BI585" i="2"/>
  <c r="BH585" i="2"/>
  <c r="BG585" i="2"/>
  <c r="BF585" i="2"/>
  <c r="BE585" i="2"/>
  <c r="BD585" i="2"/>
  <c r="BC585" i="2"/>
  <c r="BB585" i="2"/>
  <c r="BA585" i="2"/>
  <c r="AZ585" i="2"/>
  <c r="AY585" i="2"/>
  <c r="V585" i="2"/>
  <c r="U585" i="2"/>
  <c r="S585" i="2"/>
  <c r="R585" i="2"/>
  <c r="M585" i="2"/>
  <c r="K585" i="2"/>
  <c r="J585" i="2"/>
  <c r="I585" i="2"/>
  <c r="D585" i="2"/>
  <c r="DV577" i="2"/>
  <c r="DU577" i="2"/>
  <c r="DT577" i="2"/>
  <c r="DS577" i="2"/>
  <c r="AM577" i="2" s="1"/>
  <c r="DR577" i="2"/>
  <c r="DQ577" i="2"/>
  <c r="DP577" i="2"/>
  <c r="DO577" i="2"/>
  <c r="DN577" i="2"/>
  <c r="DM577" i="2"/>
  <c r="DL577" i="2"/>
  <c r="DK577" i="2"/>
  <c r="DJ577" i="2"/>
  <c r="DI577" i="2"/>
  <c r="DH577" i="2"/>
  <c r="DG577" i="2"/>
  <c r="DF577" i="2"/>
  <c r="DE577" i="2"/>
  <c r="DD577" i="2"/>
  <c r="DC577" i="2"/>
  <c r="DB577" i="2"/>
  <c r="DA577" i="2"/>
  <c r="CZ577" i="2"/>
  <c r="CY577" i="2"/>
  <c r="CX577" i="2"/>
  <c r="CW577" i="2"/>
  <c r="CV577" i="2"/>
  <c r="CU577" i="2"/>
  <c r="CT577" i="2"/>
  <c r="CS577" i="2"/>
  <c r="CR577" i="2"/>
  <c r="CQ577" i="2"/>
  <c r="CP577" i="2"/>
  <c r="CO577" i="2"/>
  <c r="CN577" i="2"/>
  <c r="CM577" i="2"/>
  <c r="CL577" i="2"/>
  <c r="CK577" i="2"/>
  <c r="CJ577" i="2"/>
  <c r="CI577" i="2"/>
  <c r="CH577" i="2"/>
  <c r="CG577" i="2"/>
  <c r="CF577" i="2"/>
  <c r="CE577" i="2"/>
  <c r="CD577" i="2"/>
  <c r="CC577" i="2"/>
  <c r="CB577" i="2"/>
  <c r="CA577" i="2"/>
  <c r="BZ577" i="2"/>
  <c r="BY577" i="2"/>
  <c r="BX577" i="2"/>
  <c r="BW577" i="2"/>
  <c r="BV577" i="2"/>
  <c r="BU577" i="2"/>
  <c r="BT577" i="2"/>
  <c r="BS577" i="2"/>
  <c r="BR577" i="2"/>
  <c r="BQ577" i="2"/>
  <c r="BP577" i="2"/>
  <c r="BO577" i="2"/>
  <c r="BN577" i="2"/>
  <c r="BM577" i="2"/>
  <c r="BL577" i="2"/>
  <c r="BK577" i="2"/>
  <c r="BJ577" i="2"/>
  <c r="BI577" i="2"/>
  <c r="BH577" i="2"/>
  <c r="BG577" i="2"/>
  <c r="BF577" i="2"/>
  <c r="BE577" i="2"/>
  <c r="BD577" i="2"/>
  <c r="BC577" i="2"/>
  <c r="BB577" i="2"/>
  <c r="BA577" i="2"/>
  <c r="AZ577" i="2"/>
  <c r="AY577" i="2"/>
  <c r="AH577" i="2"/>
  <c r="AG577" i="2"/>
  <c r="AF577" i="2"/>
  <c r="AE577" i="2"/>
  <c r="AA577" i="2"/>
  <c r="V577" i="2"/>
  <c r="U577" i="2"/>
  <c r="S577" i="2"/>
  <c r="R577" i="2"/>
  <c r="M577" i="2"/>
  <c r="K577" i="2"/>
  <c r="J577" i="2"/>
  <c r="I577" i="2"/>
  <c r="D577" i="2"/>
  <c r="DV576" i="2"/>
  <c r="DU576" i="2"/>
  <c r="DT576" i="2"/>
  <c r="DS576" i="2"/>
  <c r="AM576" i="2" s="1"/>
  <c r="DR576" i="2"/>
  <c r="DQ576" i="2"/>
  <c r="DP576" i="2"/>
  <c r="DO576" i="2"/>
  <c r="DN576" i="2"/>
  <c r="DM576" i="2"/>
  <c r="DL576" i="2"/>
  <c r="DK576" i="2"/>
  <c r="DJ576" i="2"/>
  <c r="DI576" i="2"/>
  <c r="DH576" i="2"/>
  <c r="DG576" i="2"/>
  <c r="DF576" i="2"/>
  <c r="DE576" i="2"/>
  <c r="DD576" i="2"/>
  <c r="DC576" i="2"/>
  <c r="DB576" i="2"/>
  <c r="DA576" i="2"/>
  <c r="CZ576" i="2"/>
  <c r="CY576" i="2"/>
  <c r="CX576" i="2"/>
  <c r="CW576" i="2"/>
  <c r="CV576" i="2"/>
  <c r="CU576" i="2"/>
  <c r="CT576" i="2"/>
  <c r="CS576" i="2"/>
  <c r="CR576" i="2"/>
  <c r="CQ576" i="2"/>
  <c r="CP576" i="2"/>
  <c r="CO576" i="2"/>
  <c r="CN576" i="2"/>
  <c r="CM576" i="2"/>
  <c r="CL576" i="2"/>
  <c r="CK576" i="2"/>
  <c r="CJ576" i="2"/>
  <c r="CI576" i="2"/>
  <c r="CH576" i="2"/>
  <c r="CG576" i="2"/>
  <c r="CF576" i="2"/>
  <c r="CE576" i="2"/>
  <c r="CD576" i="2"/>
  <c r="CC576" i="2"/>
  <c r="CB576" i="2"/>
  <c r="CA576" i="2"/>
  <c r="BZ576" i="2"/>
  <c r="BY576" i="2"/>
  <c r="BX576" i="2"/>
  <c r="BW576" i="2"/>
  <c r="BV576" i="2"/>
  <c r="BU576" i="2"/>
  <c r="BT576" i="2"/>
  <c r="BS576" i="2"/>
  <c r="BR576" i="2"/>
  <c r="BQ576" i="2"/>
  <c r="BP576" i="2"/>
  <c r="BO576" i="2"/>
  <c r="BN576" i="2"/>
  <c r="BM576" i="2"/>
  <c r="BL576" i="2"/>
  <c r="BK576" i="2"/>
  <c r="BJ576" i="2"/>
  <c r="BI576" i="2"/>
  <c r="BH576" i="2"/>
  <c r="BG576" i="2"/>
  <c r="BF576" i="2"/>
  <c r="BE576" i="2"/>
  <c r="BD576" i="2"/>
  <c r="BC576" i="2"/>
  <c r="BB576" i="2"/>
  <c r="BA576" i="2"/>
  <c r="AZ576" i="2"/>
  <c r="AY576" i="2"/>
  <c r="AO576" i="2"/>
  <c r="V576" i="2"/>
  <c r="U576" i="2"/>
  <c r="S576" i="2"/>
  <c r="R576" i="2"/>
  <c r="M576" i="2"/>
  <c r="K576" i="2"/>
  <c r="J576" i="2"/>
  <c r="I576" i="2"/>
  <c r="D576" i="2"/>
  <c r="DV575" i="2"/>
  <c r="DU575" i="2"/>
  <c r="DT575" i="2"/>
  <c r="DS575" i="2"/>
  <c r="AM575" i="2" s="1"/>
  <c r="DR575" i="2"/>
  <c r="DQ575" i="2"/>
  <c r="DP575" i="2"/>
  <c r="DO575" i="2"/>
  <c r="DN575" i="2"/>
  <c r="DM575" i="2"/>
  <c r="DL575" i="2"/>
  <c r="DK575" i="2"/>
  <c r="DJ575" i="2"/>
  <c r="DI575" i="2"/>
  <c r="DH575" i="2"/>
  <c r="DG575" i="2"/>
  <c r="DF575" i="2"/>
  <c r="DE575" i="2"/>
  <c r="DD575" i="2"/>
  <c r="DC575" i="2"/>
  <c r="DB575" i="2"/>
  <c r="DA575" i="2"/>
  <c r="CZ575" i="2"/>
  <c r="CY575" i="2"/>
  <c r="CX575" i="2"/>
  <c r="CW575" i="2"/>
  <c r="CV575" i="2"/>
  <c r="CU575" i="2"/>
  <c r="CT575" i="2"/>
  <c r="CS575" i="2"/>
  <c r="CR575" i="2"/>
  <c r="CQ575" i="2"/>
  <c r="CP575" i="2"/>
  <c r="CO575" i="2"/>
  <c r="CN575" i="2"/>
  <c r="CM575" i="2"/>
  <c r="CL575" i="2"/>
  <c r="CK575" i="2"/>
  <c r="CJ575" i="2"/>
  <c r="CI575" i="2"/>
  <c r="CH575" i="2"/>
  <c r="CG575" i="2"/>
  <c r="CF575" i="2"/>
  <c r="CE575" i="2"/>
  <c r="CD575" i="2"/>
  <c r="CC575" i="2"/>
  <c r="CB575" i="2"/>
  <c r="CA575" i="2"/>
  <c r="BZ575" i="2"/>
  <c r="BY575" i="2"/>
  <c r="BX575" i="2"/>
  <c r="BW575" i="2"/>
  <c r="BV575" i="2"/>
  <c r="BU575" i="2"/>
  <c r="BT575" i="2"/>
  <c r="BS575" i="2"/>
  <c r="BR575" i="2"/>
  <c r="BQ575" i="2"/>
  <c r="BP575" i="2"/>
  <c r="BO575" i="2"/>
  <c r="BN575" i="2"/>
  <c r="BM575" i="2"/>
  <c r="BL575" i="2"/>
  <c r="BK575" i="2"/>
  <c r="BJ575" i="2"/>
  <c r="BI575" i="2"/>
  <c r="BH575" i="2"/>
  <c r="BG575" i="2"/>
  <c r="BF575" i="2"/>
  <c r="BE575" i="2"/>
  <c r="BD575" i="2"/>
  <c r="BC575" i="2"/>
  <c r="BB575" i="2"/>
  <c r="BA575" i="2"/>
  <c r="AZ575" i="2"/>
  <c r="AY575" i="2"/>
  <c r="V575" i="2"/>
  <c r="U575" i="2"/>
  <c r="S575" i="2"/>
  <c r="R575" i="2"/>
  <c r="M575" i="2"/>
  <c r="K575" i="2"/>
  <c r="J575" i="2"/>
  <c r="I575" i="2"/>
  <c r="D575" i="2"/>
  <c r="DV591" i="2"/>
  <c r="DU591" i="2"/>
  <c r="DT591" i="2"/>
  <c r="DS591" i="2"/>
  <c r="AM591" i="2" s="1"/>
  <c r="DR591" i="2"/>
  <c r="DQ591" i="2"/>
  <c r="DP591" i="2"/>
  <c r="DO591" i="2"/>
  <c r="DN591" i="2"/>
  <c r="DM591" i="2"/>
  <c r="DL591" i="2"/>
  <c r="DK591" i="2"/>
  <c r="DJ591" i="2"/>
  <c r="DI591" i="2"/>
  <c r="DH591" i="2"/>
  <c r="DG591" i="2"/>
  <c r="DF591" i="2"/>
  <c r="DE591" i="2"/>
  <c r="DD591" i="2"/>
  <c r="DC591" i="2"/>
  <c r="DB591" i="2"/>
  <c r="DA591" i="2"/>
  <c r="CZ591" i="2"/>
  <c r="CY591" i="2"/>
  <c r="CX591" i="2"/>
  <c r="CW591" i="2"/>
  <c r="CV591" i="2"/>
  <c r="CU591" i="2"/>
  <c r="CT591" i="2"/>
  <c r="CS591" i="2"/>
  <c r="CR591" i="2"/>
  <c r="CQ591" i="2"/>
  <c r="CP591" i="2"/>
  <c r="CO591" i="2"/>
  <c r="CN591" i="2"/>
  <c r="CM591" i="2"/>
  <c r="CL591" i="2"/>
  <c r="CK591" i="2"/>
  <c r="CJ591" i="2"/>
  <c r="CI591" i="2"/>
  <c r="CH591" i="2"/>
  <c r="CG591" i="2"/>
  <c r="CF591" i="2"/>
  <c r="CE591" i="2"/>
  <c r="CD591" i="2"/>
  <c r="CC591" i="2"/>
  <c r="CB591" i="2"/>
  <c r="CA591" i="2"/>
  <c r="BZ591" i="2"/>
  <c r="BY591" i="2"/>
  <c r="BX591" i="2"/>
  <c r="BW591" i="2"/>
  <c r="BV591" i="2"/>
  <c r="BU591" i="2"/>
  <c r="BT591" i="2"/>
  <c r="BS591" i="2"/>
  <c r="BR591" i="2"/>
  <c r="BQ591" i="2"/>
  <c r="BP591" i="2"/>
  <c r="BO591" i="2"/>
  <c r="BN591" i="2"/>
  <c r="BM591" i="2"/>
  <c r="BL591" i="2"/>
  <c r="BK591" i="2"/>
  <c r="BJ591" i="2"/>
  <c r="BI591" i="2"/>
  <c r="BH591" i="2"/>
  <c r="BG591" i="2"/>
  <c r="BF591" i="2"/>
  <c r="BE591" i="2"/>
  <c r="BD591" i="2"/>
  <c r="BC591" i="2"/>
  <c r="BB591" i="2"/>
  <c r="BA591" i="2"/>
  <c r="AZ591" i="2"/>
  <c r="AY591" i="2"/>
  <c r="AP591" i="2"/>
  <c r="AN591" i="2"/>
  <c r="AH591" i="2"/>
  <c r="AE591" i="2"/>
  <c r="AA591" i="2"/>
  <c r="Z591" i="2"/>
  <c r="X591" i="2"/>
  <c r="V591" i="2"/>
  <c r="U591" i="2"/>
  <c r="S591" i="2"/>
  <c r="R591" i="2"/>
  <c r="M591" i="2"/>
  <c r="K591" i="2"/>
  <c r="J591" i="2"/>
  <c r="I591" i="2"/>
  <c r="D591" i="2"/>
  <c r="DV582" i="2"/>
  <c r="DU582" i="2"/>
  <c r="DT582" i="2"/>
  <c r="DS582" i="2"/>
  <c r="AM582" i="2" s="1"/>
  <c r="DR582" i="2"/>
  <c r="DQ582" i="2"/>
  <c r="DP582" i="2"/>
  <c r="DO582" i="2"/>
  <c r="DN582" i="2"/>
  <c r="DM582" i="2"/>
  <c r="DL582" i="2"/>
  <c r="DK582" i="2"/>
  <c r="DJ582" i="2"/>
  <c r="DI582" i="2"/>
  <c r="DH582" i="2"/>
  <c r="DG582" i="2"/>
  <c r="DF582" i="2"/>
  <c r="DE582" i="2"/>
  <c r="DD582" i="2"/>
  <c r="DC582" i="2"/>
  <c r="DB582" i="2"/>
  <c r="DA582" i="2"/>
  <c r="CZ582" i="2"/>
  <c r="CY582" i="2"/>
  <c r="CX582" i="2"/>
  <c r="CW582" i="2"/>
  <c r="CV582" i="2"/>
  <c r="CU582" i="2"/>
  <c r="CT582" i="2"/>
  <c r="CS582" i="2"/>
  <c r="CR582" i="2"/>
  <c r="CQ582" i="2"/>
  <c r="CP582" i="2"/>
  <c r="CO582" i="2"/>
  <c r="CN582" i="2"/>
  <c r="CM582" i="2"/>
  <c r="CL582" i="2"/>
  <c r="CK582" i="2"/>
  <c r="CJ582" i="2"/>
  <c r="CI582" i="2"/>
  <c r="CH582" i="2"/>
  <c r="CG582" i="2"/>
  <c r="CF582" i="2"/>
  <c r="CE582" i="2"/>
  <c r="CD582" i="2"/>
  <c r="CC582" i="2"/>
  <c r="CB582" i="2"/>
  <c r="CA582" i="2"/>
  <c r="BZ582" i="2"/>
  <c r="BY582" i="2"/>
  <c r="BX582" i="2"/>
  <c r="BW582" i="2"/>
  <c r="BV582" i="2"/>
  <c r="BU582" i="2"/>
  <c r="BT582" i="2"/>
  <c r="BS582" i="2"/>
  <c r="BR582" i="2"/>
  <c r="BQ582" i="2"/>
  <c r="BP582" i="2"/>
  <c r="BO582" i="2"/>
  <c r="BN582" i="2"/>
  <c r="BM582" i="2"/>
  <c r="BL582" i="2"/>
  <c r="BK582" i="2"/>
  <c r="BJ582" i="2"/>
  <c r="BI582" i="2"/>
  <c r="BH582" i="2"/>
  <c r="BG582" i="2"/>
  <c r="BF582" i="2"/>
  <c r="BE582" i="2"/>
  <c r="BD582" i="2"/>
  <c r="BC582" i="2"/>
  <c r="BB582" i="2"/>
  <c r="BA582" i="2"/>
  <c r="AZ582" i="2"/>
  <c r="AY582" i="2"/>
  <c r="AV582" i="2"/>
  <c r="AO582" i="2"/>
  <c r="V582" i="2"/>
  <c r="U582" i="2"/>
  <c r="S582" i="2"/>
  <c r="R582" i="2"/>
  <c r="M582" i="2"/>
  <c r="K582" i="2"/>
  <c r="J582" i="2"/>
  <c r="I582" i="2"/>
  <c r="D582" i="2"/>
  <c r="DV581" i="2"/>
  <c r="DU581" i="2"/>
  <c r="DT581" i="2"/>
  <c r="DS581" i="2"/>
  <c r="AM581" i="2" s="1"/>
  <c r="DR581" i="2"/>
  <c r="DQ581" i="2"/>
  <c r="DP581" i="2"/>
  <c r="DO581" i="2"/>
  <c r="DN581" i="2"/>
  <c r="DM581" i="2"/>
  <c r="DL581" i="2"/>
  <c r="DK581" i="2"/>
  <c r="DJ581" i="2"/>
  <c r="DI581" i="2"/>
  <c r="DH581" i="2"/>
  <c r="DG581" i="2"/>
  <c r="DF581" i="2"/>
  <c r="DE581" i="2"/>
  <c r="DD581" i="2"/>
  <c r="DC581" i="2"/>
  <c r="DB581" i="2"/>
  <c r="DA581" i="2"/>
  <c r="CZ581" i="2"/>
  <c r="CY581" i="2"/>
  <c r="CX581" i="2"/>
  <c r="CW581" i="2"/>
  <c r="CV581" i="2"/>
  <c r="CU581" i="2"/>
  <c r="CT581" i="2"/>
  <c r="CS581" i="2"/>
  <c r="CR581" i="2"/>
  <c r="CQ581" i="2"/>
  <c r="CP581" i="2"/>
  <c r="CO581" i="2"/>
  <c r="CN581" i="2"/>
  <c r="CM581" i="2"/>
  <c r="CL581" i="2"/>
  <c r="CK581" i="2"/>
  <c r="CJ581" i="2"/>
  <c r="CI581" i="2"/>
  <c r="CH581" i="2"/>
  <c r="CG581" i="2"/>
  <c r="CF581" i="2"/>
  <c r="CE581" i="2"/>
  <c r="CD581" i="2"/>
  <c r="CC581" i="2"/>
  <c r="CB581" i="2"/>
  <c r="CA581" i="2"/>
  <c r="BZ581" i="2"/>
  <c r="BY581" i="2"/>
  <c r="BX581" i="2"/>
  <c r="BW581" i="2"/>
  <c r="BV581" i="2"/>
  <c r="BU581" i="2"/>
  <c r="BT581" i="2"/>
  <c r="BS581" i="2"/>
  <c r="BR581" i="2"/>
  <c r="BQ581" i="2"/>
  <c r="BP581" i="2"/>
  <c r="BO581" i="2"/>
  <c r="BN581" i="2"/>
  <c r="BM581" i="2"/>
  <c r="BL581" i="2"/>
  <c r="BK581" i="2"/>
  <c r="BJ581" i="2"/>
  <c r="BI581" i="2"/>
  <c r="BH581" i="2"/>
  <c r="BG581" i="2"/>
  <c r="BF581" i="2"/>
  <c r="BE581" i="2"/>
  <c r="BD581" i="2"/>
  <c r="BC581" i="2"/>
  <c r="BB581" i="2"/>
  <c r="BA581" i="2"/>
  <c r="AZ581" i="2"/>
  <c r="AY581" i="2"/>
  <c r="AV581" i="2"/>
  <c r="AO581" i="2"/>
  <c r="AN581" i="2"/>
  <c r="AL581" i="2"/>
  <c r="AF581" i="2"/>
  <c r="Y581" i="2"/>
  <c r="X581" i="2"/>
  <c r="V581" i="2"/>
  <c r="U581" i="2"/>
  <c r="S581" i="2"/>
  <c r="R581" i="2"/>
  <c r="M581" i="2"/>
  <c r="K581" i="2"/>
  <c r="J581" i="2"/>
  <c r="I581" i="2"/>
  <c r="D581" i="2"/>
  <c r="DV570" i="2"/>
  <c r="DU570" i="2"/>
  <c r="DT570" i="2"/>
  <c r="DS570" i="2"/>
  <c r="AM570" i="2" s="1"/>
  <c r="DR570" i="2"/>
  <c r="DQ570" i="2"/>
  <c r="DP570" i="2"/>
  <c r="DO570" i="2"/>
  <c r="DN570" i="2"/>
  <c r="DM570" i="2"/>
  <c r="DL570" i="2"/>
  <c r="DK570" i="2"/>
  <c r="DJ570" i="2"/>
  <c r="DI570" i="2"/>
  <c r="DH570" i="2"/>
  <c r="DG570" i="2"/>
  <c r="DF570" i="2"/>
  <c r="DE570" i="2"/>
  <c r="DD570" i="2"/>
  <c r="DC570" i="2"/>
  <c r="DB570" i="2"/>
  <c r="DA570" i="2"/>
  <c r="CZ570" i="2"/>
  <c r="CY570" i="2"/>
  <c r="CX570" i="2"/>
  <c r="CW570" i="2"/>
  <c r="CV570" i="2"/>
  <c r="CU570" i="2"/>
  <c r="CT570" i="2"/>
  <c r="CS570" i="2"/>
  <c r="CR570" i="2"/>
  <c r="CQ570" i="2"/>
  <c r="CP570" i="2"/>
  <c r="CO570" i="2"/>
  <c r="CN570" i="2"/>
  <c r="CM570" i="2"/>
  <c r="CL570" i="2"/>
  <c r="CK570" i="2"/>
  <c r="CJ570" i="2"/>
  <c r="CI570" i="2"/>
  <c r="CH570" i="2"/>
  <c r="CG570" i="2"/>
  <c r="CF570" i="2"/>
  <c r="CE570" i="2"/>
  <c r="CD570" i="2"/>
  <c r="CC570" i="2"/>
  <c r="CB570" i="2"/>
  <c r="CA570" i="2"/>
  <c r="BZ570" i="2"/>
  <c r="BY570" i="2"/>
  <c r="BX570" i="2"/>
  <c r="BW570" i="2"/>
  <c r="BV570" i="2"/>
  <c r="BU570" i="2"/>
  <c r="BT570" i="2"/>
  <c r="BS570" i="2"/>
  <c r="BR570" i="2"/>
  <c r="BQ570" i="2"/>
  <c r="BP570" i="2"/>
  <c r="BO570" i="2"/>
  <c r="BN570" i="2"/>
  <c r="BM570" i="2"/>
  <c r="BL570" i="2"/>
  <c r="BK570" i="2"/>
  <c r="BJ570" i="2"/>
  <c r="BI570" i="2"/>
  <c r="BH570" i="2"/>
  <c r="BG570" i="2"/>
  <c r="BF570" i="2"/>
  <c r="BE570" i="2"/>
  <c r="BD570" i="2"/>
  <c r="BC570" i="2"/>
  <c r="BB570" i="2"/>
  <c r="BA570" i="2"/>
  <c r="AZ570" i="2"/>
  <c r="AY570" i="2"/>
  <c r="V570" i="2"/>
  <c r="U570" i="2"/>
  <c r="S570" i="2"/>
  <c r="R570" i="2"/>
  <c r="M570" i="2"/>
  <c r="K570" i="2"/>
  <c r="J570" i="2"/>
  <c r="I570" i="2"/>
  <c r="D570" i="2"/>
  <c r="DV579" i="2"/>
  <c r="DU579" i="2"/>
  <c r="DT579" i="2"/>
  <c r="DS579" i="2"/>
  <c r="AM579" i="2" s="1"/>
  <c r="DR579" i="2"/>
  <c r="DQ579" i="2"/>
  <c r="DP579" i="2"/>
  <c r="DO579" i="2"/>
  <c r="DN579" i="2"/>
  <c r="DM579" i="2"/>
  <c r="DL579" i="2"/>
  <c r="DK579" i="2"/>
  <c r="DJ579" i="2"/>
  <c r="DI579" i="2"/>
  <c r="DH579" i="2"/>
  <c r="DG579" i="2"/>
  <c r="DF579" i="2"/>
  <c r="DE579" i="2"/>
  <c r="DD579" i="2"/>
  <c r="DC579" i="2"/>
  <c r="DB579" i="2"/>
  <c r="DA579" i="2"/>
  <c r="CZ579" i="2"/>
  <c r="CY579" i="2"/>
  <c r="CX579" i="2"/>
  <c r="CW579" i="2"/>
  <c r="CV579" i="2"/>
  <c r="CU579" i="2"/>
  <c r="CT579" i="2"/>
  <c r="CS579" i="2"/>
  <c r="CR579" i="2"/>
  <c r="CQ579" i="2"/>
  <c r="CP579" i="2"/>
  <c r="CO579" i="2"/>
  <c r="CN579" i="2"/>
  <c r="CM579" i="2"/>
  <c r="CL579" i="2"/>
  <c r="CK579" i="2"/>
  <c r="CJ579" i="2"/>
  <c r="CI579" i="2"/>
  <c r="CH579" i="2"/>
  <c r="CG579" i="2"/>
  <c r="CF579" i="2"/>
  <c r="CE579" i="2"/>
  <c r="CD579" i="2"/>
  <c r="CC579" i="2"/>
  <c r="CB579" i="2"/>
  <c r="CA579" i="2"/>
  <c r="BZ579" i="2"/>
  <c r="BY579" i="2"/>
  <c r="BX579" i="2"/>
  <c r="BW579" i="2"/>
  <c r="BV579" i="2"/>
  <c r="BU579" i="2"/>
  <c r="BT579" i="2"/>
  <c r="BS579" i="2"/>
  <c r="BR579" i="2"/>
  <c r="BQ579" i="2"/>
  <c r="BP579" i="2"/>
  <c r="BO579" i="2"/>
  <c r="BN579" i="2"/>
  <c r="BM579" i="2"/>
  <c r="BL579" i="2"/>
  <c r="BK579" i="2"/>
  <c r="BJ579" i="2"/>
  <c r="BI579" i="2"/>
  <c r="BH579" i="2"/>
  <c r="BG579" i="2"/>
  <c r="BF579" i="2"/>
  <c r="BE579" i="2"/>
  <c r="BD579" i="2"/>
  <c r="BC579" i="2"/>
  <c r="BB579" i="2"/>
  <c r="BA579" i="2"/>
  <c r="AZ579" i="2"/>
  <c r="AY579" i="2"/>
  <c r="V579" i="2"/>
  <c r="U579" i="2"/>
  <c r="S579" i="2"/>
  <c r="R579" i="2"/>
  <c r="M579" i="2"/>
  <c r="K579" i="2"/>
  <c r="J579" i="2"/>
  <c r="I579" i="2"/>
  <c r="D579" i="2"/>
  <c r="DV565" i="2"/>
  <c r="DU565" i="2"/>
  <c r="DT565" i="2"/>
  <c r="DS565" i="2"/>
  <c r="AM565" i="2" s="1"/>
  <c r="DR565" i="2"/>
  <c r="DQ565" i="2"/>
  <c r="DP565" i="2"/>
  <c r="DO565" i="2"/>
  <c r="DN565" i="2"/>
  <c r="DM565" i="2"/>
  <c r="DL565" i="2"/>
  <c r="DK565" i="2"/>
  <c r="DJ565" i="2"/>
  <c r="DI565" i="2"/>
  <c r="DH565" i="2"/>
  <c r="DG565" i="2"/>
  <c r="DF565" i="2"/>
  <c r="DE565" i="2"/>
  <c r="DD565" i="2"/>
  <c r="DC565" i="2"/>
  <c r="DB565" i="2"/>
  <c r="DA565" i="2"/>
  <c r="CZ565" i="2"/>
  <c r="CY565" i="2"/>
  <c r="CX565" i="2"/>
  <c r="CW565" i="2"/>
  <c r="CV565" i="2"/>
  <c r="CU565" i="2"/>
  <c r="CT565" i="2"/>
  <c r="CS565" i="2"/>
  <c r="CR565" i="2"/>
  <c r="CQ565" i="2"/>
  <c r="CP565" i="2"/>
  <c r="CO565" i="2"/>
  <c r="CN565" i="2"/>
  <c r="CM565" i="2"/>
  <c r="CL565" i="2"/>
  <c r="CK565" i="2"/>
  <c r="CJ565" i="2"/>
  <c r="CI565" i="2"/>
  <c r="CH565" i="2"/>
  <c r="CG565" i="2"/>
  <c r="CF565" i="2"/>
  <c r="CE565" i="2"/>
  <c r="CD565" i="2"/>
  <c r="CC565" i="2"/>
  <c r="CB565" i="2"/>
  <c r="CA565" i="2"/>
  <c r="BZ565" i="2"/>
  <c r="BY565" i="2"/>
  <c r="BX565" i="2"/>
  <c r="BW565" i="2"/>
  <c r="BV565" i="2"/>
  <c r="BU565" i="2"/>
  <c r="BT565" i="2"/>
  <c r="BS565" i="2"/>
  <c r="BR565" i="2"/>
  <c r="BQ565" i="2"/>
  <c r="BP565" i="2"/>
  <c r="BO565" i="2"/>
  <c r="BN565" i="2"/>
  <c r="BM565" i="2"/>
  <c r="BL565" i="2"/>
  <c r="BK565" i="2"/>
  <c r="BJ565" i="2"/>
  <c r="BI565" i="2"/>
  <c r="BH565" i="2"/>
  <c r="BG565" i="2"/>
  <c r="BF565" i="2"/>
  <c r="BE565" i="2"/>
  <c r="BD565" i="2"/>
  <c r="BC565" i="2"/>
  <c r="BB565" i="2"/>
  <c r="BA565" i="2"/>
  <c r="AZ565" i="2"/>
  <c r="AY565" i="2"/>
  <c r="V565" i="2"/>
  <c r="U565" i="2"/>
  <c r="S565" i="2"/>
  <c r="R565" i="2"/>
  <c r="M565" i="2"/>
  <c r="K565" i="2"/>
  <c r="J565" i="2"/>
  <c r="I565" i="2"/>
  <c r="D565" i="2"/>
  <c r="DV564" i="2"/>
  <c r="DU564" i="2"/>
  <c r="DT564" i="2"/>
  <c r="DS564" i="2"/>
  <c r="AM564" i="2" s="1"/>
  <c r="DR564" i="2"/>
  <c r="DQ564" i="2"/>
  <c r="DP564" i="2"/>
  <c r="DO564" i="2"/>
  <c r="DN564" i="2"/>
  <c r="DM564" i="2"/>
  <c r="DL564" i="2"/>
  <c r="DK564" i="2"/>
  <c r="DJ564" i="2"/>
  <c r="DI564" i="2"/>
  <c r="DH564" i="2"/>
  <c r="DG564" i="2"/>
  <c r="DF564" i="2"/>
  <c r="DE564" i="2"/>
  <c r="DD564" i="2"/>
  <c r="DC564" i="2"/>
  <c r="DB564" i="2"/>
  <c r="DA564" i="2"/>
  <c r="CZ564" i="2"/>
  <c r="CY564" i="2"/>
  <c r="CX564" i="2"/>
  <c r="CW564" i="2"/>
  <c r="CV564" i="2"/>
  <c r="CU564" i="2"/>
  <c r="CT564" i="2"/>
  <c r="CS564" i="2"/>
  <c r="CR564" i="2"/>
  <c r="CQ564" i="2"/>
  <c r="CP564" i="2"/>
  <c r="CO564" i="2"/>
  <c r="CN564" i="2"/>
  <c r="CM564" i="2"/>
  <c r="CL564" i="2"/>
  <c r="CK564" i="2"/>
  <c r="CJ564" i="2"/>
  <c r="CI564" i="2"/>
  <c r="CH564" i="2"/>
  <c r="CG564" i="2"/>
  <c r="CF564" i="2"/>
  <c r="CE564" i="2"/>
  <c r="CD564" i="2"/>
  <c r="CC564" i="2"/>
  <c r="CB564" i="2"/>
  <c r="CA564" i="2"/>
  <c r="BZ564" i="2"/>
  <c r="BY564" i="2"/>
  <c r="BX564" i="2"/>
  <c r="BW564" i="2"/>
  <c r="BV564" i="2"/>
  <c r="BU564" i="2"/>
  <c r="BT564" i="2"/>
  <c r="BS564" i="2"/>
  <c r="BR564" i="2"/>
  <c r="BQ564" i="2"/>
  <c r="BP564" i="2"/>
  <c r="BO564" i="2"/>
  <c r="BN564" i="2"/>
  <c r="BM564" i="2"/>
  <c r="BL564" i="2"/>
  <c r="BK564" i="2"/>
  <c r="BJ564" i="2"/>
  <c r="BI564" i="2"/>
  <c r="BH564" i="2"/>
  <c r="BG564" i="2"/>
  <c r="BF564" i="2"/>
  <c r="BE564" i="2"/>
  <c r="BD564" i="2"/>
  <c r="BC564" i="2"/>
  <c r="BB564" i="2"/>
  <c r="BA564" i="2"/>
  <c r="AZ564" i="2"/>
  <c r="AY564" i="2"/>
  <c r="V564" i="2"/>
  <c r="U564" i="2"/>
  <c r="S564" i="2"/>
  <c r="R564" i="2"/>
  <c r="M564" i="2"/>
  <c r="K564" i="2"/>
  <c r="J564" i="2"/>
  <c r="I564" i="2"/>
  <c r="D564" i="2"/>
  <c r="DV561" i="2"/>
  <c r="DU561" i="2"/>
  <c r="DT561" i="2"/>
  <c r="DS561" i="2"/>
  <c r="AM561" i="2" s="1"/>
  <c r="DR561" i="2"/>
  <c r="DQ561" i="2"/>
  <c r="DP561" i="2"/>
  <c r="DO561" i="2"/>
  <c r="DN561" i="2"/>
  <c r="DM561" i="2"/>
  <c r="DL561" i="2"/>
  <c r="DK561" i="2"/>
  <c r="DJ561" i="2"/>
  <c r="DI561" i="2"/>
  <c r="DH561" i="2"/>
  <c r="DG561" i="2"/>
  <c r="DF561" i="2"/>
  <c r="DE561" i="2"/>
  <c r="DD561" i="2"/>
  <c r="DC561" i="2"/>
  <c r="DB561" i="2"/>
  <c r="DA561" i="2"/>
  <c r="CZ561" i="2"/>
  <c r="CY561" i="2"/>
  <c r="CX561" i="2"/>
  <c r="CW561" i="2"/>
  <c r="CV561" i="2"/>
  <c r="CU561" i="2"/>
  <c r="CT561" i="2"/>
  <c r="CS561" i="2"/>
  <c r="CR561" i="2"/>
  <c r="CQ561" i="2"/>
  <c r="CP561" i="2"/>
  <c r="CO561" i="2"/>
  <c r="CN561" i="2"/>
  <c r="CM561" i="2"/>
  <c r="CL561" i="2"/>
  <c r="CK561" i="2"/>
  <c r="CJ561" i="2"/>
  <c r="CI561" i="2"/>
  <c r="CH561" i="2"/>
  <c r="CG561" i="2"/>
  <c r="CF561" i="2"/>
  <c r="CE561" i="2"/>
  <c r="CD561" i="2"/>
  <c r="CC561" i="2"/>
  <c r="CB561" i="2"/>
  <c r="CA561" i="2"/>
  <c r="BZ561" i="2"/>
  <c r="BY561" i="2"/>
  <c r="BX561" i="2"/>
  <c r="BW561" i="2"/>
  <c r="BV561" i="2"/>
  <c r="BU561" i="2"/>
  <c r="BT561" i="2"/>
  <c r="BS561" i="2"/>
  <c r="BR561" i="2"/>
  <c r="BQ561" i="2"/>
  <c r="BP561" i="2"/>
  <c r="BO561" i="2"/>
  <c r="BN561" i="2"/>
  <c r="BM561" i="2"/>
  <c r="BL561" i="2"/>
  <c r="BK561" i="2"/>
  <c r="BJ561" i="2"/>
  <c r="BI561" i="2"/>
  <c r="BH561" i="2"/>
  <c r="BG561" i="2"/>
  <c r="BF561" i="2"/>
  <c r="BE561" i="2"/>
  <c r="BD561" i="2"/>
  <c r="BC561" i="2"/>
  <c r="BB561" i="2"/>
  <c r="BA561" i="2"/>
  <c r="AZ561" i="2"/>
  <c r="AY561" i="2"/>
  <c r="AV561" i="2"/>
  <c r="AL561" i="2"/>
  <c r="AI561" i="2"/>
  <c r="V561" i="2"/>
  <c r="U561" i="2"/>
  <c r="S561" i="2"/>
  <c r="R561" i="2"/>
  <c r="M561" i="2"/>
  <c r="K561" i="2"/>
  <c r="J561" i="2"/>
  <c r="I561" i="2"/>
  <c r="D561" i="2"/>
  <c r="DV558" i="2"/>
  <c r="DU558" i="2"/>
  <c r="DT558" i="2"/>
  <c r="DS558" i="2"/>
  <c r="AM558" i="2" s="1"/>
  <c r="DR558" i="2"/>
  <c r="DQ558" i="2"/>
  <c r="DP558" i="2"/>
  <c r="DO558" i="2"/>
  <c r="DN558" i="2"/>
  <c r="DM558" i="2"/>
  <c r="DL558" i="2"/>
  <c r="DK558" i="2"/>
  <c r="DJ558" i="2"/>
  <c r="DI558" i="2"/>
  <c r="DH558" i="2"/>
  <c r="DG558" i="2"/>
  <c r="DF558" i="2"/>
  <c r="DE558" i="2"/>
  <c r="DD558" i="2"/>
  <c r="DC558" i="2"/>
  <c r="DB558" i="2"/>
  <c r="DA558" i="2"/>
  <c r="CZ558" i="2"/>
  <c r="CY558" i="2"/>
  <c r="CX558" i="2"/>
  <c r="CW558" i="2"/>
  <c r="CV558" i="2"/>
  <c r="CU558" i="2"/>
  <c r="CT558" i="2"/>
  <c r="CS558" i="2"/>
  <c r="CR558" i="2"/>
  <c r="CQ558" i="2"/>
  <c r="CP558" i="2"/>
  <c r="CO558" i="2"/>
  <c r="CN558" i="2"/>
  <c r="CM558" i="2"/>
  <c r="CL558" i="2"/>
  <c r="CK558" i="2"/>
  <c r="CJ558" i="2"/>
  <c r="CI558" i="2"/>
  <c r="CH558" i="2"/>
  <c r="CG558" i="2"/>
  <c r="CF558" i="2"/>
  <c r="CE558" i="2"/>
  <c r="CD558" i="2"/>
  <c r="CC558" i="2"/>
  <c r="CB558" i="2"/>
  <c r="CA558" i="2"/>
  <c r="BZ558" i="2"/>
  <c r="BY558" i="2"/>
  <c r="BX558" i="2"/>
  <c r="BW558" i="2"/>
  <c r="BV558" i="2"/>
  <c r="BU558" i="2"/>
  <c r="BT558" i="2"/>
  <c r="BS558" i="2"/>
  <c r="BR558" i="2"/>
  <c r="BQ558" i="2"/>
  <c r="BP558" i="2"/>
  <c r="BO558" i="2"/>
  <c r="BN558" i="2"/>
  <c r="BM558" i="2"/>
  <c r="BL558" i="2"/>
  <c r="BK558" i="2"/>
  <c r="BJ558" i="2"/>
  <c r="BI558" i="2"/>
  <c r="BH558" i="2"/>
  <c r="BG558" i="2"/>
  <c r="BF558" i="2"/>
  <c r="BE558" i="2"/>
  <c r="BD558" i="2"/>
  <c r="BC558" i="2"/>
  <c r="BB558" i="2"/>
  <c r="BA558" i="2"/>
  <c r="AZ558" i="2"/>
  <c r="AY558" i="2"/>
  <c r="V558" i="2"/>
  <c r="U558" i="2"/>
  <c r="S558" i="2"/>
  <c r="R558" i="2"/>
  <c r="M558" i="2"/>
  <c r="K558" i="2"/>
  <c r="J558" i="2"/>
  <c r="I558" i="2"/>
  <c r="D558" i="2"/>
  <c r="DV572" i="2"/>
  <c r="DU572" i="2"/>
  <c r="DT572" i="2"/>
  <c r="DS572" i="2"/>
  <c r="DR572" i="2"/>
  <c r="DQ572" i="2"/>
  <c r="DP572" i="2"/>
  <c r="DO572" i="2"/>
  <c r="DN572" i="2"/>
  <c r="DM572" i="2"/>
  <c r="DL572" i="2"/>
  <c r="DK572" i="2"/>
  <c r="DJ572" i="2"/>
  <c r="DI572" i="2"/>
  <c r="DH572" i="2"/>
  <c r="DG572" i="2"/>
  <c r="DF572" i="2"/>
  <c r="DE572" i="2"/>
  <c r="DD572" i="2"/>
  <c r="AM572" i="2" s="1"/>
  <c r="DC572" i="2"/>
  <c r="DB572" i="2"/>
  <c r="DA572" i="2"/>
  <c r="CZ572" i="2"/>
  <c r="CY572" i="2"/>
  <c r="CX572" i="2"/>
  <c r="CW572" i="2"/>
  <c r="CV572" i="2"/>
  <c r="CU572" i="2"/>
  <c r="CT572" i="2"/>
  <c r="CS572" i="2"/>
  <c r="CR572" i="2"/>
  <c r="CQ572" i="2"/>
  <c r="CP572" i="2"/>
  <c r="CO572" i="2"/>
  <c r="CN572" i="2"/>
  <c r="CM572" i="2"/>
  <c r="CL572" i="2"/>
  <c r="CK572" i="2"/>
  <c r="CJ572" i="2"/>
  <c r="CI572" i="2"/>
  <c r="CH572" i="2"/>
  <c r="CG572" i="2"/>
  <c r="CF572" i="2"/>
  <c r="CE572" i="2"/>
  <c r="CD572" i="2"/>
  <c r="CC572" i="2"/>
  <c r="CB572" i="2"/>
  <c r="CA572" i="2"/>
  <c r="BZ572" i="2"/>
  <c r="BY572" i="2"/>
  <c r="BX572" i="2"/>
  <c r="BW572" i="2"/>
  <c r="BV572" i="2"/>
  <c r="BU572" i="2"/>
  <c r="BT572" i="2"/>
  <c r="BS572" i="2"/>
  <c r="BR572" i="2"/>
  <c r="BQ572" i="2"/>
  <c r="BP572" i="2"/>
  <c r="BO572" i="2"/>
  <c r="BN572" i="2"/>
  <c r="BM572" i="2"/>
  <c r="BL572" i="2"/>
  <c r="BK572" i="2"/>
  <c r="BJ572" i="2"/>
  <c r="BI572" i="2"/>
  <c r="BH572" i="2"/>
  <c r="BG572" i="2"/>
  <c r="BF572" i="2"/>
  <c r="BE572" i="2"/>
  <c r="BD572" i="2"/>
  <c r="BC572" i="2"/>
  <c r="BB572" i="2"/>
  <c r="BA572" i="2"/>
  <c r="AZ572" i="2"/>
  <c r="AY572" i="2"/>
  <c r="AO572" i="2"/>
  <c r="AI572" i="2"/>
  <c r="AH572" i="2"/>
  <c r="AG572" i="2"/>
  <c r="V572" i="2"/>
  <c r="U572" i="2"/>
  <c r="S572" i="2"/>
  <c r="R572" i="2"/>
  <c r="M572" i="2"/>
  <c r="K572" i="2"/>
  <c r="J572" i="2"/>
  <c r="I572" i="2"/>
  <c r="D572" i="2"/>
  <c r="DV555" i="2"/>
  <c r="DU555" i="2"/>
  <c r="DT555" i="2"/>
  <c r="DS555" i="2"/>
  <c r="AM555" i="2" s="1"/>
  <c r="DR555" i="2"/>
  <c r="DQ555" i="2"/>
  <c r="DP555" i="2"/>
  <c r="DO555" i="2"/>
  <c r="DN555" i="2"/>
  <c r="DM555" i="2"/>
  <c r="DL555" i="2"/>
  <c r="DK555" i="2"/>
  <c r="DJ555" i="2"/>
  <c r="DI555" i="2"/>
  <c r="DH555" i="2"/>
  <c r="DG555" i="2"/>
  <c r="DF555" i="2"/>
  <c r="DE555" i="2"/>
  <c r="DD555" i="2"/>
  <c r="DC555" i="2"/>
  <c r="DB555" i="2"/>
  <c r="DA555" i="2"/>
  <c r="CZ555" i="2"/>
  <c r="CY555" i="2"/>
  <c r="CX555" i="2"/>
  <c r="CW555" i="2"/>
  <c r="CV555" i="2"/>
  <c r="CU555" i="2"/>
  <c r="CT555" i="2"/>
  <c r="CS555" i="2"/>
  <c r="CR555" i="2"/>
  <c r="CQ555" i="2"/>
  <c r="CP555" i="2"/>
  <c r="CO555" i="2"/>
  <c r="CN555" i="2"/>
  <c r="CM555" i="2"/>
  <c r="CL555" i="2"/>
  <c r="CK555" i="2"/>
  <c r="CJ555" i="2"/>
  <c r="CI555" i="2"/>
  <c r="CH555" i="2"/>
  <c r="CG555" i="2"/>
  <c r="CF555" i="2"/>
  <c r="CE555" i="2"/>
  <c r="CD555" i="2"/>
  <c r="CC555" i="2"/>
  <c r="CB555" i="2"/>
  <c r="CA555" i="2"/>
  <c r="BZ555" i="2"/>
  <c r="BY555" i="2"/>
  <c r="BX555" i="2"/>
  <c r="BW555" i="2"/>
  <c r="BV555" i="2"/>
  <c r="BU555" i="2"/>
  <c r="BT555" i="2"/>
  <c r="BS555" i="2"/>
  <c r="BR555" i="2"/>
  <c r="BQ555" i="2"/>
  <c r="BP555" i="2"/>
  <c r="BO555" i="2"/>
  <c r="BN555" i="2"/>
  <c r="BM555" i="2"/>
  <c r="BL555" i="2"/>
  <c r="BK555" i="2"/>
  <c r="BJ555" i="2"/>
  <c r="BI555" i="2"/>
  <c r="BH555" i="2"/>
  <c r="BG555" i="2"/>
  <c r="BF555" i="2"/>
  <c r="BE555" i="2"/>
  <c r="BD555" i="2"/>
  <c r="BC555" i="2"/>
  <c r="BB555" i="2"/>
  <c r="BA555" i="2"/>
  <c r="AZ555" i="2"/>
  <c r="AY555" i="2"/>
  <c r="V555" i="2"/>
  <c r="U555" i="2"/>
  <c r="S555" i="2"/>
  <c r="R555" i="2"/>
  <c r="M555" i="2"/>
  <c r="K555" i="2"/>
  <c r="J555" i="2"/>
  <c r="I555" i="2"/>
  <c r="D555" i="2"/>
  <c r="DV559" i="2"/>
  <c r="DU559" i="2"/>
  <c r="DT559" i="2"/>
  <c r="DS559" i="2"/>
  <c r="AM559" i="2" s="1"/>
  <c r="DR559" i="2"/>
  <c r="DQ559" i="2"/>
  <c r="DP559" i="2"/>
  <c r="DO559" i="2"/>
  <c r="DN559" i="2"/>
  <c r="DM559" i="2"/>
  <c r="DL559" i="2"/>
  <c r="DK559" i="2"/>
  <c r="DJ559" i="2"/>
  <c r="DI559" i="2"/>
  <c r="DH559" i="2"/>
  <c r="DG559" i="2"/>
  <c r="DF559" i="2"/>
  <c r="DE559" i="2"/>
  <c r="DD559" i="2"/>
  <c r="DC559" i="2"/>
  <c r="DB559" i="2"/>
  <c r="DA559" i="2"/>
  <c r="CZ559" i="2"/>
  <c r="CY559" i="2"/>
  <c r="CX559" i="2"/>
  <c r="CW559" i="2"/>
  <c r="CV559" i="2"/>
  <c r="CU559" i="2"/>
  <c r="CT559" i="2"/>
  <c r="CS559" i="2"/>
  <c r="CR559" i="2"/>
  <c r="CQ559" i="2"/>
  <c r="CP559" i="2"/>
  <c r="CO559" i="2"/>
  <c r="CN559" i="2"/>
  <c r="CM559" i="2"/>
  <c r="CL559" i="2"/>
  <c r="CK559" i="2"/>
  <c r="CJ559" i="2"/>
  <c r="CI559" i="2"/>
  <c r="CH559" i="2"/>
  <c r="CG559" i="2"/>
  <c r="CF559" i="2"/>
  <c r="CE559" i="2"/>
  <c r="CD559" i="2"/>
  <c r="CC559" i="2"/>
  <c r="CB559" i="2"/>
  <c r="CA559" i="2"/>
  <c r="BZ559" i="2"/>
  <c r="BY559" i="2"/>
  <c r="BX559" i="2"/>
  <c r="BW559" i="2"/>
  <c r="BV559" i="2"/>
  <c r="BU559" i="2"/>
  <c r="BT559" i="2"/>
  <c r="BS559" i="2"/>
  <c r="BR559" i="2"/>
  <c r="BQ559" i="2"/>
  <c r="BP559" i="2"/>
  <c r="BO559" i="2"/>
  <c r="BN559" i="2"/>
  <c r="BM559" i="2"/>
  <c r="BL559" i="2"/>
  <c r="BK559" i="2"/>
  <c r="BJ559" i="2"/>
  <c r="BI559" i="2"/>
  <c r="BH559" i="2"/>
  <c r="BG559" i="2"/>
  <c r="BF559" i="2"/>
  <c r="BE559" i="2"/>
  <c r="BD559" i="2"/>
  <c r="BC559" i="2"/>
  <c r="BB559" i="2"/>
  <c r="BA559" i="2"/>
  <c r="AZ559" i="2"/>
  <c r="AY559" i="2"/>
  <c r="AN559" i="2"/>
  <c r="AL559" i="2"/>
  <c r="AK559" i="2"/>
  <c r="AJ559" i="2"/>
  <c r="AF559" i="2"/>
  <c r="AE559" i="2"/>
  <c r="V559" i="2"/>
  <c r="U559" i="2"/>
  <c r="S559" i="2"/>
  <c r="R559" i="2"/>
  <c r="M559" i="2"/>
  <c r="K559" i="2"/>
  <c r="J559" i="2"/>
  <c r="I559" i="2"/>
  <c r="D559" i="2"/>
  <c r="DV542" i="2"/>
  <c r="DU542" i="2"/>
  <c r="DT542" i="2"/>
  <c r="DS542" i="2"/>
  <c r="AM542" i="2" s="1"/>
  <c r="DR542" i="2"/>
  <c r="DQ542" i="2"/>
  <c r="DP542" i="2"/>
  <c r="DO542" i="2"/>
  <c r="DN542" i="2"/>
  <c r="DL542" i="2"/>
  <c r="DK542" i="2"/>
  <c r="DJ542" i="2"/>
  <c r="DH542" i="2"/>
  <c r="DG542" i="2"/>
  <c r="DF542" i="2"/>
  <c r="DE542" i="2"/>
  <c r="DD542" i="2"/>
  <c r="DC542" i="2"/>
  <c r="DB542" i="2"/>
  <c r="DA542" i="2"/>
  <c r="CZ542" i="2"/>
  <c r="CY542" i="2"/>
  <c r="CX542" i="2"/>
  <c r="CW542" i="2"/>
  <c r="CV542" i="2"/>
  <c r="CU542" i="2"/>
  <c r="CT542" i="2"/>
  <c r="CS542" i="2"/>
  <c r="CR542" i="2"/>
  <c r="CQ542" i="2"/>
  <c r="CP542" i="2"/>
  <c r="CO542" i="2"/>
  <c r="CN542" i="2"/>
  <c r="CM542" i="2"/>
  <c r="CL542" i="2"/>
  <c r="CK542" i="2"/>
  <c r="CJ542" i="2"/>
  <c r="CI542" i="2"/>
  <c r="CH542" i="2"/>
  <c r="CG542" i="2"/>
  <c r="CF542" i="2"/>
  <c r="CE542" i="2"/>
  <c r="CD542" i="2"/>
  <c r="CC542" i="2"/>
  <c r="CB542" i="2"/>
  <c r="CA542" i="2"/>
  <c r="BZ542" i="2"/>
  <c r="BY542" i="2"/>
  <c r="BX542" i="2"/>
  <c r="BW542" i="2"/>
  <c r="BV542" i="2"/>
  <c r="BU542" i="2"/>
  <c r="BT542" i="2"/>
  <c r="BS542" i="2"/>
  <c r="BR542" i="2"/>
  <c r="BQ542" i="2"/>
  <c r="BP542" i="2"/>
  <c r="BO542" i="2"/>
  <c r="BN542" i="2"/>
  <c r="BM542" i="2"/>
  <c r="BL542" i="2"/>
  <c r="BK542" i="2"/>
  <c r="BJ542" i="2"/>
  <c r="BI542" i="2"/>
  <c r="BH542" i="2"/>
  <c r="BG542" i="2"/>
  <c r="BF542" i="2"/>
  <c r="BE542" i="2"/>
  <c r="BD542" i="2"/>
  <c r="BC542" i="2"/>
  <c r="BB542" i="2"/>
  <c r="BA542" i="2"/>
  <c r="AZ542" i="2"/>
  <c r="AY542" i="2"/>
  <c r="V542" i="2"/>
  <c r="U542" i="2"/>
  <c r="S542" i="2"/>
  <c r="R542" i="2"/>
  <c r="M542" i="2"/>
  <c r="K542" i="2"/>
  <c r="J542" i="2"/>
  <c r="I542" i="2"/>
  <c r="D542" i="2"/>
  <c r="DV551" i="2"/>
  <c r="DU551" i="2"/>
  <c r="DT551" i="2"/>
  <c r="DS551" i="2"/>
  <c r="DR551" i="2"/>
  <c r="DQ551" i="2"/>
  <c r="DP551" i="2"/>
  <c r="DO551" i="2"/>
  <c r="DN551" i="2"/>
  <c r="DM551" i="2"/>
  <c r="DL551" i="2"/>
  <c r="DK551" i="2"/>
  <c r="DJ551" i="2"/>
  <c r="DI551" i="2"/>
  <c r="DH551" i="2"/>
  <c r="DG551" i="2"/>
  <c r="DF551" i="2"/>
  <c r="DE551" i="2"/>
  <c r="DD551" i="2"/>
  <c r="AM551" i="2" s="1"/>
  <c r="DC551" i="2"/>
  <c r="DB551" i="2"/>
  <c r="DA551" i="2"/>
  <c r="CZ551" i="2"/>
  <c r="CY551" i="2"/>
  <c r="CX551" i="2"/>
  <c r="CW551" i="2"/>
  <c r="CV551" i="2"/>
  <c r="CU551" i="2"/>
  <c r="CT551" i="2"/>
  <c r="CS551" i="2"/>
  <c r="CR551" i="2"/>
  <c r="CQ551" i="2"/>
  <c r="CP551" i="2"/>
  <c r="CO551" i="2"/>
  <c r="CN551" i="2"/>
  <c r="CM551" i="2"/>
  <c r="CL551" i="2"/>
  <c r="CK551" i="2"/>
  <c r="CJ551" i="2"/>
  <c r="CI551" i="2"/>
  <c r="CH551" i="2"/>
  <c r="CG551" i="2"/>
  <c r="CF551" i="2"/>
  <c r="CE551" i="2"/>
  <c r="CD551" i="2"/>
  <c r="CC551" i="2"/>
  <c r="CB551" i="2"/>
  <c r="CA551" i="2"/>
  <c r="BZ551" i="2"/>
  <c r="BY551" i="2"/>
  <c r="BX551" i="2"/>
  <c r="BW551" i="2"/>
  <c r="BV551" i="2"/>
  <c r="BU551" i="2"/>
  <c r="BT551" i="2"/>
  <c r="BS551" i="2"/>
  <c r="BR551" i="2"/>
  <c r="BQ551" i="2"/>
  <c r="BP551" i="2"/>
  <c r="BO551" i="2"/>
  <c r="BN551" i="2"/>
  <c r="BM551" i="2"/>
  <c r="BL551" i="2"/>
  <c r="BK551" i="2"/>
  <c r="BJ551" i="2"/>
  <c r="BI551" i="2"/>
  <c r="BH551" i="2"/>
  <c r="BG551" i="2"/>
  <c r="BF551" i="2"/>
  <c r="BE551" i="2"/>
  <c r="BD551" i="2"/>
  <c r="BC551" i="2"/>
  <c r="BB551" i="2"/>
  <c r="BA551" i="2"/>
  <c r="AZ551" i="2"/>
  <c r="AY551" i="2"/>
  <c r="AO551" i="2"/>
  <c r="AI551" i="2"/>
  <c r="AH551" i="2"/>
  <c r="AG551" i="2"/>
  <c r="AA551" i="2"/>
  <c r="Y551" i="2"/>
  <c r="V551" i="2"/>
  <c r="U551" i="2"/>
  <c r="S551" i="2"/>
  <c r="R551" i="2"/>
  <c r="M551" i="2"/>
  <c r="K551" i="2"/>
  <c r="J551" i="2"/>
  <c r="I551" i="2"/>
  <c r="D551" i="2"/>
  <c r="DV552" i="2"/>
  <c r="DU552" i="2"/>
  <c r="DT552" i="2"/>
  <c r="DS552" i="2"/>
  <c r="AM552" i="2" s="1"/>
  <c r="DR552" i="2"/>
  <c r="DQ552" i="2"/>
  <c r="DP552" i="2"/>
  <c r="DO552" i="2"/>
  <c r="DN552" i="2"/>
  <c r="DM552" i="2"/>
  <c r="DL552" i="2"/>
  <c r="DK552" i="2"/>
  <c r="DJ552" i="2"/>
  <c r="DI552" i="2"/>
  <c r="DH552" i="2"/>
  <c r="DG552" i="2"/>
  <c r="DF552" i="2"/>
  <c r="DE552" i="2"/>
  <c r="DD552" i="2"/>
  <c r="DC552" i="2"/>
  <c r="DB552" i="2"/>
  <c r="DA552" i="2"/>
  <c r="CZ552" i="2"/>
  <c r="CY552" i="2"/>
  <c r="CX552" i="2"/>
  <c r="CW552" i="2"/>
  <c r="CV552" i="2"/>
  <c r="CU552" i="2"/>
  <c r="CT552" i="2"/>
  <c r="CS552" i="2"/>
  <c r="CR552" i="2"/>
  <c r="CQ552" i="2"/>
  <c r="CP552" i="2"/>
  <c r="CO552" i="2"/>
  <c r="CN552" i="2"/>
  <c r="CM552" i="2"/>
  <c r="CL552" i="2"/>
  <c r="CK552" i="2"/>
  <c r="CJ552" i="2"/>
  <c r="CI552" i="2"/>
  <c r="CH552" i="2"/>
  <c r="CG552" i="2"/>
  <c r="CF552" i="2"/>
  <c r="CE552" i="2"/>
  <c r="CD552" i="2"/>
  <c r="CC552" i="2"/>
  <c r="CB552" i="2"/>
  <c r="CA552" i="2"/>
  <c r="BZ552" i="2"/>
  <c r="BY552" i="2"/>
  <c r="BX552" i="2"/>
  <c r="BW552" i="2"/>
  <c r="BV552" i="2"/>
  <c r="BU552" i="2"/>
  <c r="BT552" i="2"/>
  <c r="BS552" i="2"/>
  <c r="BR552" i="2"/>
  <c r="BQ552" i="2"/>
  <c r="BP552" i="2"/>
  <c r="BO552" i="2"/>
  <c r="BN552" i="2"/>
  <c r="BM552" i="2"/>
  <c r="BL552" i="2"/>
  <c r="BK552" i="2"/>
  <c r="BJ552" i="2"/>
  <c r="BI552" i="2"/>
  <c r="BH552" i="2"/>
  <c r="BG552" i="2"/>
  <c r="BF552" i="2"/>
  <c r="BE552" i="2"/>
  <c r="BD552" i="2"/>
  <c r="BC552" i="2"/>
  <c r="BB552" i="2"/>
  <c r="BA552" i="2"/>
  <c r="AZ552" i="2"/>
  <c r="AY552" i="2"/>
  <c r="AV552" i="2"/>
  <c r="AP552" i="2"/>
  <c r="AO552" i="2"/>
  <c r="AN552" i="2"/>
  <c r="AL552" i="2"/>
  <c r="Y552" i="2"/>
  <c r="X552" i="2"/>
  <c r="V552" i="2"/>
  <c r="U552" i="2"/>
  <c r="S552" i="2"/>
  <c r="R552" i="2"/>
  <c r="M552" i="2"/>
  <c r="K552" i="2"/>
  <c r="J552" i="2"/>
  <c r="I552" i="2"/>
  <c r="D552" i="2"/>
  <c r="DV562" i="2"/>
  <c r="DU562" i="2"/>
  <c r="DT562" i="2"/>
  <c r="DS562" i="2"/>
  <c r="AM562" i="2" s="1"/>
  <c r="DR562" i="2"/>
  <c r="DQ562" i="2"/>
  <c r="DP562" i="2"/>
  <c r="DO562" i="2"/>
  <c r="DN562" i="2"/>
  <c r="DM562" i="2"/>
  <c r="DL562" i="2"/>
  <c r="DK562" i="2"/>
  <c r="DJ562" i="2"/>
  <c r="DI562" i="2"/>
  <c r="DH562" i="2"/>
  <c r="DG562" i="2"/>
  <c r="DF562" i="2"/>
  <c r="DE562" i="2"/>
  <c r="DD562" i="2"/>
  <c r="DC562" i="2"/>
  <c r="DB562" i="2"/>
  <c r="DA562" i="2"/>
  <c r="CZ562" i="2"/>
  <c r="CY562" i="2"/>
  <c r="CX562" i="2"/>
  <c r="CW562" i="2"/>
  <c r="CV562" i="2"/>
  <c r="CU562" i="2"/>
  <c r="CT562" i="2"/>
  <c r="CS562" i="2"/>
  <c r="CR562" i="2"/>
  <c r="CQ562" i="2"/>
  <c r="CP562" i="2"/>
  <c r="CO562" i="2"/>
  <c r="CN562" i="2"/>
  <c r="CM562" i="2"/>
  <c r="CL562" i="2"/>
  <c r="CK562" i="2"/>
  <c r="CJ562" i="2"/>
  <c r="CI562" i="2"/>
  <c r="CH562" i="2"/>
  <c r="CG562" i="2"/>
  <c r="CF562" i="2"/>
  <c r="CE562" i="2"/>
  <c r="CD562" i="2"/>
  <c r="CC562" i="2"/>
  <c r="CB562" i="2"/>
  <c r="CA562" i="2"/>
  <c r="BZ562" i="2"/>
  <c r="BY562" i="2"/>
  <c r="BX562" i="2"/>
  <c r="BW562" i="2"/>
  <c r="BV562" i="2"/>
  <c r="BU562" i="2"/>
  <c r="BT562" i="2"/>
  <c r="BS562" i="2"/>
  <c r="BR562" i="2"/>
  <c r="BQ562" i="2"/>
  <c r="BP562" i="2"/>
  <c r="BO562" i="2"/>
  <c r="BN562" i="2"/>
  <c r="BM562" i="2"/>
  <c r="BL562" i="2"/>
  <c r="BK562" i="2"/>
  <c r="BJ562" i="2"/>
  <c r="BI562" i="2"/>
  <c r="BH562" i="2"/>
  <c r="BG562" i="2"/>
  <c r="BF562" i="2"/>
  <c r="BE562" i="2"/>
  <c r="BD562" i="2"/>
  <c r="BC562" i="2"/>
  <c r="BB562" i="2"/>
  <c r="BA562" i="2"/>
  <c r="AZ562" i="2"/>
  <c r="AY562" i="2"/>
  <c r="V562" i="2"/>
  <c r="U562" i="2"/>
  <c r="S562" i="2"/>
  <c r="R562" i="2"/>
  <c r="M562" i="2"/>
  <c r="K562" i="2"/>
  <c r="J562" i="2"/>
  <c r="I562" i="2"/>
  <c r="D562" i="2"/>
  <c r="DV545" i="2"/>
  <c r="DU545" i="2"/>
  <c r="DT545" i="2"/>
  <c r="DS545" i="2"/>
  <c r="AM545" i="2" s="1"/>
  <c r="DR545" i="2"/>
  <c r="DQ545" i="2"/>
  <c r="DP545" i="2"/>
  <c r="DO545" i="2"/>
  <c r="DN545" i="2"/>
  <c r="DM545" i="2"/>
  <c r="DL545" i="2"/>
  <c r="DK545" i="2"/>
  <c r="DJ545" i="2"/>
  <c r="DI545" i="2"/>
  <c r="DH545" i="2"/>
  <c r="DG545" i="2"/>
  <c r="DF545" i="2"/>
  <c r="DE545" i="2"/>
  <c r="DD545" i="2"/>
  <c r="DC545" i="2"/>
  <c r="DB545" i="2"/>
  <c r="DA545" i="2"/>
  <c r="CZ545" i="2"/>
  <c r="CY545" i="2"/>
  <c r="CX545" i="2"/>
  <c r="CW545" i="2"/>
  <c r="CV545" i="2"/>
  <c r="CU545" i="2"/>
  <c r="CT545" i="2"/>
  <c r="CS545" i="2"/>
  <c r="CR545" i="2"/>
  <c r="CQ545" i="2"/>
  <c r="CP545" i="2"/>
  <c r="CO545" i="2"/>
  <c r="CN545" i="2"/>
  <c r="CM545" i="2"/>
  <c r="CL545" i="2"/>
  <c r="CK545" i="2"/>
  <c r="CJ545" i="2"/>
  <c r="CI545" i="2"/>
  <c r="CH545" i="2"/>
  <c r="CG545" i="2"/>
  <c r="CF545" i="2"/>
  <c r="CE545" i="2"/>
  <c r="CD545" i="2"/>
  <c r="CC545" i="2"/>
  <c r="CB545" i="2"/>
  <c r="CA545" i="2"/>
  <c r="BZ545" i="2"/>
  <c r="BY545" i="2"/>
  <c r="BX545" i="2"/>
  <c r="BW545" i="2"/>
  <c r="BV545" i="2"/>
  <c r="BU545" i="2"/>
  <c r="BT545" i="2"/>
  <c r="BS545" i="2"/>
  <c r="BR545" i="2"/>
  <c r="BQ545" i="2"/>
  <c r="BP545" i="2"/>
  <c r="BO545" i="2"/>
  <c r="BN545" i="2"/>
  <c r="BM545" i="2"/>
  <c r="BL545" i="2"/>
  <c r="BK545" i="2"/>
  <c r="BJ545" i="2"/>
  <c r="BI545" i="2"/>
  <c r="BH545" i="2"/>
  <c r="BG545" i="2"/>
  <c r="BF545" i="2"/>
  <c r="BE545" i="2"/>
  <c r="BD545" i="2"/>
  <c r="BC545" i="2"/>
  <c r="BB545" i="2"/>
  <c r="BA545" i="2"/>
  <c r="AZ545" i="2"/>
  <c r="AY545" i="2"/>
  <c r="AX545" i="2"/>
  <c r="AF545" i="2"/>
  <c r="AE545" i="2"/>
  <c r="AA545" i="2"/>
  <c r="V545" i="2"/>
  <c r="U545" i="2"/>
  <c r="S545" i="2"/>
  <c r="R545" i="2"/>
  <c r="M545" i="2"/>
  <c r="K545" i="2"/>
  <c r="J545" i="2"/>
  <c r="I545" i="2"/>
  <c r="D545" i="2"/>
  <c r="DV548" i="2"/>
  <c r="DU548" i="2"/>
  <c r="DT548" i="2"/>
  <c r="DS548" i="2"/>
  <c r="AM548" i="2" s="1"/>
  <c r="DR548" i="2"/>
  <c r="DQ548" i="2"/>
  <c r="DP548" i="2"/>
  <c r="DO548" i="2"/>
  <c r="DN548" i="2"/>
  <c r="DM548" i="2"/>
  <c r="DL548" i="2"/>
  <c r="DK548" i="2"/>
  <c r="DJ548" i="2"/>
  <c r="DI548" i="2"/>
  <c r="DH548" i="2"/>
  <c r="DG548" i="2"/>
  <c r="DF548" i="2"/>
  <c r="DE548" i="2"/>
  <c r="DD548" i="2"/>
  <c r="DC548" i="2"/>
  <c r="DB548" i="2"/>
  <c r="DA548" i="2"/>
  <c r="CZ548" i="2"/>
  <c r="CY548" i="2"/>
  <c r="CX548" i="2"/>
  <c r="CW548" i="2"/>
  <c r="CV548" i="2"/>
  <c r="CU548" i="2"/>
  <c r="CT548" i="2"/>
  <c r="CS548" i="2"/>
  <c r="CR548" i="2"/>
  <c r="CQ548" i="2"/>
  <c r="CP548" i="2"/>
  <c r="CO548" i="2"/>
  <c r="CN548" i="2"/>
  <c r="CM548" i="2"/>
  <c r="CL548" i="2"/>
  <c r="CK548" i="2"/>
  <c r="CJ548" i="2"/>
  <c r="CI548" i="2"/>
  <c r="CH548" i="2"/>
  <c r="CG548" i="2"/>
  <c r="CF548" i="2"/>
  <c r="CE548" i="2"/>
  <c r="CD548" i="2"/>
  <c r="CC548" i="2"/>
  <c r="CB548" i="2"/>
  <c r="CA548" i="2"/>
  <c r="BZ548" i="2"/>
  <c r="BY548" i="2"/>
  <c r="BX548" i="2"/>
  <c r="BW548" i="2"/>
  <c r="BV548" i="2"/>
  <c r="BU548" i="2"/>
  <c r="BT548" i="2"/>
  <c r="BS548" i="2"/>
  <c r="BR548" i="2"/>
  <c r="BQ548" i="2"/>
  <c r="BP548" i="2"/>
  <c r="BO548" i="2"/>
  <c r="BN548" i="2"/>
  <c r="BM548" i="2"/>
  <c r="BL548" i="2"/>
  <c r="BK548" i="2"/>
  <c r="BJ548" i="2"/>
  <c r="BI548" i="2"/>
  <c r="BH548" i="2"/>
  <c r="BG548" i="2"/>
  <c r="BF548" i="2"/>
  <c r="BE548" i="2"/>
  <c r="BD548" i="2"/>
  <c r="BC548" i="2"/>
  <c r="BB548" i="2"/>
  <c r="BA548" i="2"/>
  <c r="AZ548" i="2"/>
  <c r="AY548" i="2"/>
  <c r="AX548" i="2"/>
  <c r="AV548" i="2"/>
  <c r="AP548" i="2"/>
  <c r="AO548" i="2"/>
  <c r="AA548" i="2"/>
  <c r="Z548" i="2"/>
  <c r="X548" i="2"/>
  <c r="W548" i="2"/>
  <c r="V548" i="2"/>
  <c r="U548" i="2"/>
  <c r="S548" i="2"/>
  <c r="R548" i="2"/>
  <c r="M548" i="2"/>
  <c r="K548" i="2"/>
  <c r="J548" i="2"/>
  <c r="I548" i="2"/>
  <c r="D548" i="2"/>
  <c r="DV560" i="2"/>
  <c r="DU560" i="2"/>
  <c r="DT560" i="2"/>
  <c r="DS560" i="2"/>
  <c r="AM560" i="2" s="1"/>
  <c r="DR560" i="2"/>
  <c r="DQ560" i="2"/>
  <c r="DP560" i="2"/>
  <c r="DO560" i="2"/>
  <c r="DN560" i="2"/>
  <c r="DM560" i="2"/>
  <c r="DL560" i="2"/>
  <c r="DK560" i="2"/>
  <c r="DJ560" i="2"/>
  <c r="DI560" i="2"/>
  <c r="DH560" i="2"/>
  <c r="DG560" i="2"/>
  <c r="DF560" i="2"/>
  <c r="DE560" i="2"/>
  <c r="DD560" i="2"/>
  <c r="DC560" i="2"/>
  <c r="DB560" i="2"/>
  <c r="DA560" i="2"/>
  <c r="CZ560" i="2"/>
  <c r="CY560" i="2"/>
  <c r="CX560" i="2"/>
  <c r="CW560" i="2"/>
  <c r="CV560" i="2"/>
  <c r="CU560" i="2"/>
  <c r="CT560" i="2"/>
  <c r="CS560" i="2"/>
  <c r="CR560" i="2"/>
  <c r="CQ560" i="2"/>
  <c r="CP560" i="2"/>
  <c r="CO560" i="2"/>
  <c r="CN560" i="2"/>
  <c r="CM560" i="2"/>
  <c r="CL560" i="2"/>
  <c r="CK560" i="2"/>
  <c r="CJ560" i="2"/>
  <c r="CI560" i="2"/>
  <c r="CH560" i="2"/>
  <c r="CG560" i="2"/>
  <c r="CF560" i="2"/>
  <c r="CE560" i="2"/>
  <c r="CD560" i="2"/>
  <c r="CC560" i="2"/>
  <c r="CB560" i="2"/>
  <c r="CA560" i="2"/>
  <c r="BZ560" i="2"/>
  <c r="BY560" i="2"/>
  <c r="BX560" i="2"/>
  <c r="BW560" i="2"/>
  <c r="BV560" i="2"/>
  <c r="BU560" i="2"/>
  <c r="BT560" i="2"/>
  <c r="BS560" i="2"/>
  <c r="BR560" i="2"/>
  <c r="BQ560" i="2"/>
  <c r="BP560" i="2"/>
  <c r="BO560" i="2"/>
  <c r="BN560" i="2"/>
  <c r="BM560" i="2"/>
  <c r="BL560" i="2"/>
  <c r="BK560" i="2"/>
  <c r="BJ560" i="2"/>
  <c r="BI560" i="2"/>
  <c r="BH560" i="2"/>
  <c r="BG560" i="2"/>
  <c r="BF560" i="2"/>
  <c r="BE560" i="2"/>
  <c r="BD560" i="2"/>
  <c r="BC560" i="2"/>
  <c r="BB560" i="2"/>
  <c r="BA560" i="2"/>
  <c r="AZ560" i="2"/>
  <c r="AY560" i="2"/>
  <c r="AV560" i="2"/>
  <c r="AK560" i="2"/>
  <c r="AJ560" i="2"/>
  <c r="AF560" i="2"/>
  <c r="V560" i="2"/>
  <c r="U560" i="2"/>
  <c r="S560" i="2"/>
  <c r="R560" i="2"/>
  <c r="Q560" i="2"/>
  <c r="M560" i="2"/>
  <c r="K560" i="2"/>
  <c r="J560" i="2"/>
  <c r="I560" i="2"/>
  <c r="D560" i="2"/>
  <c r="DV540" i="2"/>
  <c r="DU540" i="2"/>
  <c r="DT540" i="2"/>
  <c r="DS540" i="2"/>
  <c r="AM540" i="2" s="1"/>
  <c r="DR540" i="2"/>
  <c r="DQ540" i="2"/>
  <c r="DP540" i="2"/>
  <c r="DO540" i="2"/>
  <c r="DN540" i="2"/>
  <c r="DM540" i="2"/>
  <c r="DL540" i="2"/>
  <c r="DK540" i="2"/>
  <c r="DJ540" i="2"/>
  <c r="DI540" i="2"/>
  <c r="DH540" i="2"/>
  <c r="DG540" i="2"/>
  <c r="DF540" i="2"/>
  <c r="DE540" i="2"/>
  <c r="DD540" i="2"/>
  <c r="DC540" i="2"/>
  <c r="DB540" i="2"/>
  <c r="DA540" i="2"/>
  <c r="CZ540" i="2"/>
  <c r="CY540" i="2"/>
  <c r="CX540" i="2"/>
  <c r="CW540" i="2"/>
  <c r="CV540" i="2"/>
  <c r="CU540" i="2"/>
  <c r="CT540" i="2"/>
  <c r="CS540" i="2"/>
  <c r="CR540" i="2"/>
  <c r="CQ540" i="2"/>
  <c r="CP540" i="2"/>
  <c r="CO540" i="2"/>
  <c r="CN540" i="2"/>
  <c r="CM540" i="2"/>
  <c r="CL540" i="2"/>
  <c r="CK540" i="2"/>
  <c r="CJ540" i="2"/>
  <c r="CI540" i="2"/>
  <c r="CH540" i="2"/>
  <c r="CG540" i="2"/>
  <c r="CF540" i="2"/>
  <c r="CE540" i="2"/>
  <c r="CD540" i="2"/>
  <c r="CC540" i="2"/>
  <c r="CB540" i="2"/>
  <c r="CA540" i="2"/>
  <c r="BZ540" i="2"/>
  <c r="BY540" i="2"/>
  <c r="BX540" i="2"/>
  <c r="BW540" i="2"/>
  <c r="BV540" i="2"/>
  <c r="BU540" i="2"/>
  <c r="BT540" i="2"/>
  <c r="BS540" i="2"/>
  <c r="BR540" i="2"/>
  <c r="BQ540" i="2"/>
  <c r="BP540" i="2"/>
  <c r="BO540" i="2"/>
  <c r="BN540" i="2"/>
  <c r="BM540" i="2"/>
  <c r="BL540" i="2"/>
  <c r="BK540" i="2"/>
  <c r="BJ540" i="2"/>
  <c r="BI540" i="2"/>
  <c r="BH540" i="2"/>
  <c r="BG540" i="2"/>
  <c r="BF540" i="2"/>
  <c r="BE540" i="2"/>
  <c r="BD540" i="2"/>
  <c r="BC540" i="2"/>
  <c r="BB540" i="2"/>
  <c r="BA540" i="2"/>
  <c r="AZ540" i="2"/>
  <c r="AY540" i="2"/>
  <c r="V540" i="2"/>
  <c r="U540" i="2"/>
  <c r="S540" i="2"/>
  <c r="R540" i="2"/>
  <c r="M540" i="2"/>
  <c r="K540" i="2"/>
  <c r="J540" i="2"/>
  <c r="I540" i="2"/>
  <c r="D540" i="2"/>
  <c r="DV557" i="2"/>
  <c r="DU557" i="2"/>
  <c r="DT557" i="2"/>
  <c r="DS557" i="2"/>
  <c r="AM557" i="2" s="1"/>
  <c r="DR557" i="2"/>
  <c r="DQ557" i="2"/>
  <c r="DP557" i="2"/>
  <c r="DO557" i="2"/>
  <c r="DN557" i="2"/>
  <c r="DM557" i="2"/>
  <c r="DL557" i="2"/>
  <c r="DK557" i="2"/>
  <c r="DJ557" i="2"/>
  <c r="DI557" i="2"/>
  <c r="DH557" i="2"/>
  <c r="DG557" i="2"/>
  <c r="DF557" i="2"/>
  <c r="DE557" i="2"/>
  <c r="DD557" i="2"/>
  <c r="DC557" i="2"/>
  <c r="DB557" i="2"/>
  <c r="DA557" i="2"/>
  <c r="CZ557" i="2"/>
  <c r="CY557" i="2"/>
  <c r="CX557" i="2"/>
  <c r="CW557" i="2"/>
  <c r="CV557" i="2"/>
  <c r="CU557" i="2"/>
  <c r="CT557" i="2"/>
  <c r="CS557" i="2"/>
  <c r="CR557" i="2"/>
  <c r="CQ557" i="2"/>
  <c r="CP557" i="2"/>
  <c r="CO557" i="2"/>
  <c r="CN557" i="2"/>
  <c r="CM557" i="2"/>
  <c r="CL557" i="2"/>
  <c r="CK557" i="2"/>
  <c r="CJ557" i="2"/>
  <c r="CI557" i="2"/>
  <c r="CH557" i="2"/>
  <c r="CG557" i="2"/>
  <c r="CF557" i="2"/>
  <c r="CE557" i="2"/>
  <c r="CD557" i="2"/>
  <c r="CC557" i="2"/>
  <c r="CB557" i="2"/>
  <c r="CA557" i="2"/>
  <c r="BZ557" i="2"/>
  <c r="BY557" i="2"/>
  <c r="BX557" i="2"/>
  <c r="BW557" i="2"/>
  <c r="BV557" i="2"/>
  <c r="BU557" i="2"/>
  <c r="BT557" i="2"/>
  <c r="BS557" i="2"/>
  <c r="BR557" i="2"/>
  <c r="BQ557" i="2"/>
  <c r="BP557" i="2"/>
  <c r="BO557" i="2"/>
  <c r="BN557" i="2"/>
  <c r="BM557" i="2"/>
  <c r="BL557" i="2"/>
  <c r="BK557" i="2"/>
  <c r="BJ557" i="2"/>
  <c r="BI557" i="2"/>
  <c r="BH557" i="2"/>
  <c r="BG557" i="2"/>
  <c r="BF557" i="2"/>
  <c r="BE557" i="2"/>
  <c r="BD557" i="2"/>
  <c r="BC557" i="2"/>
  <c r="BB557" i="2"/>
  <c r="BA557" i="2"/>
  <c r="AZ557" i="2"/>
  <c r="AY557" i="2"/>
  <c r="W557" i="2"/>
  <c r="V557" i="2"/>
  <c r="U557" i="2"/>
  <c r="S557" i="2"/>
  <c r="R557" i="2"/>
  <c r="M557" i="2"/>
  <c r="K557" i="2"/>
  <c r="J557" i="2"/>
  <c r="I557" i="2"/>
  <c r="D557" i="2"/>
  <c r="DV537" i="2"/>
  <c r="DU537" i="2"/>
  <c r="DT537" i="2"/>
  <c r="DS537" i="2"/>
  <c r="AM537" i="2" s="1"/>
  <c r="DR537" i="2"/>
  <c r="DQ537" i="2"/>
  <c r="DP537" i="2"/>
  <c r="DO537" i="2"/>
  <c r="DN537" i="2"/>
  <c r="DM537" i="2"/>
  <c r="DL537" i="2"/>
  <c r="DK537" i="2"/>
  <c r="DJ537" i="2"/>
  <c r="DI537" i="2"/>
  <c r="DH537" i="2"/>
  <c r="DG537" i="2"/>
  <c r="DF537" i="2"/>
  <c r="DE537" i="2"/>
  <c r="DD537" i="2"/>
  <c r="DC537" i="2"/>
  <c r="DB537" i="2"/>
  <c r="DA537" i="2"/>
  <c r="CZ537" i="2"/>
  <c r="CY537" i="2"/>
  <c r="CX537" i="2"/>
  <c r="CW537" i="2"/>
  <c r="CV537" i="2"/>
  <c r="CU537" i="2"/>
  <c r="CT537" i="2"/>
  <c r="CS537" i="2"/>
  <c r="CR537" i="2"/>
  <c r="CQ537" i="2"/>
  <c r="CP537" i="2"/>
  <c r="CO537" i="2"/>
  <c r="CN537" i="2"/>
  <c r="CM537" i="2"/>
  <c r="CL537" i="2"/>
  <c r="CK537" i="2"/>
  <c r="CJ537" i="2"/>
  <c r="CH537" i="2"/>
  <c r="CG537" i="2"/>
  <c r="CF537" i="2"/>
  <c r="CE537" i="2"/>
  <c r="CD537" i="2"/>
  <c r="CC537" i="2"/>
  <c r="CB537" i="2"/>
  <c r="CA537" i="2"/>
  <c r="BZ537" i="2"/>
  <c r="BY537" i="2"/>
  <c r="BX537" i="2"/>
  <c r="BW537" i="2"/>
  <c r="BV537" i="2"/>
  <c r="BU537" i="2"/>
  <c r="BT537" i="2"/>
  <c r="BS537" i="2"/>
  <c r="BR537" i="2"/>
  <c r="BQ537" i="2"/>
  <c r="BP537" i="2"/>
  <c r="BO537" i="2"/>
  <c r="BN537" i="2"/>
  <c r="BM537" i="2"/>
  <c r="BL537" i="2"/>
  <c r="BK537" i="2"/>
  <c r="BJ537" i="2"/>
  <c r="BI537" i="2"/>
  <c r="BH537" i="2"/>
  <c r="BG537" i="2"/>
  <c r="BF537" i="2"/>
  <c r="BE537" i="2"/>
  <c r="BD537" i="2"/>
  <c r="BC537" i="2"/>
  <c r="BB537" i="2"/>
  <c r="BA537" i="2"/>
  <c r="AZ537" i="2"/>
  <c r="AY537" i="2"/>
  <c r="V537" i="2"/>
  <c r="U537" i="2"/>
  <c r="S537" i="2"/>
  <c r="R537" i="2"/>
  <c r="M537" i="2"/>
  <c r="K537" i="2"/>
  <c r="J537" i="2"/>
  <c r="I537" i="2"/>
  <c r="D537" i="2"/>
  <c r="DV554" i="2"/>
  <c r="DU554" i="2"/>
  <c r="DT554" i="2"/>
  <c r="DS554" i="2"/>
  <c r="AM554" i="2" s="1"/>
  <c r="DR554" i="2"/>
  <c r="DQ554" i="2"/>
  <c r="DP554" i="2"/>
  <c r="DO554" i="2"/>
  <c r="DN554" i="2"/>
  <c r="DM554" i="2"/>
  <c r="DL554" i="2"/>
  <c r="DK554" i="2"/>
  <c r="DJ554" i="2"/>
  <c r="DI554" i="2"/>
  <c r="DH554" i="2"/>
  <c r="DG554" i="2"/>
  <c r="DF554" i="2"/>
  <c r="DE554" i="2"/>
  <c r="DD554" i="2"/>
  <c r="DC554" i="2"/>
  <c r="DB554" i="2"/>
  <c r="DA554" i="2"/>
  <c r="CZ554" i="2"/>
  <c r="CY554" i="2"/>
  <c r="CX554" i="2"/>
  <c r="CW554" i="2"/>
  <c r="CV554" i="2"/>
  <c r="CU554" i="2"/>
  <c r="CT554" i="2"/>
  <c r="CS554" i="2"/>
  <c r="CR554" i="2"/>
  <c r="CQ554" i="2"/>
  <c r="CP554" i="2"/>
  <c r="CO554" i="2"/>
  <c r="CN554" i="2"/>
  <c r="CM554" i="2"/>
  <c r="CL554" i="2"/>
  <c r="CK554" i="2"/>
  <c r="CJ554" i="2"/>
  <c r="CI554" i="2"/>
  <c r="CH554" i="2"/>
  <c r="CG554" i="2"/>
  <c r="CF554" i="2"/>
  <c r="CE554" i="2"/>
  <c r="CD554" i="2"/>
  <c r="CC554" i="2"/>
  <c r="CB554" i="2"/>
  <c r="CA554" i="2"/>
  <c r="BZ554" i="2"/>
  <c r="BY554" i="2"/>
  <c r="BX554" i="2"/>
  <c r="BW554" i="2"/>
  <c r="BV554" i="2"/>
  <c r="BU554" i="2"/>
  <c r="BT554" i="2"/>
  <c r="BS554" i="2"/>
  <c r="BR554" i="2"/>
  <c r="BQ554" i="2"/>
  <c r="BP554" i="2"/>
  <c r="BO554" i="2"/>
  <c r="BN554" i="2"/>
  <c r="BM554" i="2"/>
  <c r="BL554" i="2"/>
  <c r="BK554" i="2"/>
  <c r="BJ554" i="2"/>
  <c r="BI554" i="2"/>
  <c r="BH554" i="2"/>
  <c r="BG554" i="2"/>
  <c r="BF554" i="2"/>
  <c r="BE554" i="2"/>
  <c r="BD554" i="2"/>
  <c r="BC554" i="2"/>
  <c r="BB554" i="2"/>
  <c r="BA554" i="2"/>
  <c r="AZ554" i="2"/>
  <c r="AY554" i="2"/>
  <c r="AX554" i="2"/>
  <c r="AP554" i="2"/>
  <c r="AO554" i="2"/>
  <c r="AN554" i="2"/>
  <c r="AL554" i="2"/>
  <c r="AG554" i="2"/>
  <c r="Z554" i="2"/>
  <c r="Y554" i="2"/>
  <c r="X554" i="2"/>
  <c r="V554" i="2"/>
  <c r="U554" i="2"/>
  <c r="S554" i="2"/>
  <c r="R554" i="2"/>
  <c r="M554" i="2"/>
  <c r="K554" i="2"/>
  <c r="J554" i="2"/>
  <c r="I554" i="2"/>
  <c r="D554" i="2"/>
  <c r="DV553" i="2"/>
  <c r="DU553" i="2"/>
  <c r="DT553" i="2"/>
  <c r="DS553" i="2"/>
  <c r="AM553" i="2" s="1"/>
  <c r="DR553" i="2"/>
  <c r="DQ553" i="2"/>
  <c r="DP553" i="2"/>
  <c r="DO553" i="2"/>
  <c r="DN553" i="2"/>
  <c r="DM553" i="2"/>
  <c r="DL553" i="2"/>
  <c r="DK553" i="2"/>
  <c r="DJ553" i="2"/>
  <c r="DI553" i="2"/>
  <c r="DH553" i="2"/>
  <c r="DG553" i="2"/>
  <c r="DF553" i="2"/>
  <c r="DE553" i="2"/>
  <c r="DD553" i="2"/>
  <c r="DC553" i="2"/>
  <c r="DB553" i="2"/>
  <c r="DA553" i="2"/>
  <c r="CZ553" i="2"/>
  <c r="CY553" i="2"/>
  <c r="CX553" i="2"/>
  <c r="CW553" i="2"/>
  <c r="CV553" i="2"/>
  <c r="CU553" i="2"/>
  <c r="CT553" i="2"/>
  <c r="CS553" i="2"/>
  <c r="CR553" i="2"/>
  <c r="CQ553" i="2"/>
  <c r="CP553" i="2"/>
  <c r="CO553" i="2"/>
  <c r="CN553" i="2"/>
  <c r="CM553" i="2"/>
  <c r="CL553" i="2"/>
  <c r="CK553" i="2"/>
  <c r="CJ553" i="2"/>
  <c r="CI553" i="2"/>
  <c r="CH553" i="2"/>
  <c r="CG553" i="2"/>
  <c r="CF553" i="2"/>
  <c r="CE553" i="2"/>
  <c r="CD553" i="2"/>
  <c r="CC553" i="2"/>
  <c r="CB553" i="2"/>
  <c r="CA553" i="2"/>
  <c r="BZ553" i="2"/>
  <c r="BY553" i="2"/>
  <c r="BX553" i="2"/>
  <c r="BW553" i="2"/>
  <c r="BV553" i="2"/>
  <c r="BU553" i="2"/>
  <c r="BT553" i="2"/>
  <c r="BS553" i="2"/>
  <c r="BR553" i="2"/>
  <c r="BQ553" i="2"/>
  <c r="BP553" i="2"/>
  <c r="BO553" i="2"/>
  <c r="BN553" i="2"/>
  <c r="BM553" i="2"/>
  <c r="BL553" i="2"/>
  <c r="BK553" i="2"/>
  <c r="BJ553" i="2"/>
  <c r="BI553" i="2"/>
  <c r="BH553" i="2"/>
  <c r="BG553" i="2"/>
  <c r="BF553" i="2"/>
  <c r="BE553" i="2"/>
  <c r="BD553" i="2"/>
  <c r="BC553" i="2"/>
  <c r="BB553" i="2"/>
  <c r="BA553" i="2"/>
  <c r="AZ553" i="2"/>
  <c r="AY553" i="2"/>
  <c r="V553" i="2"/>
  <c r="U553" i="2"/>
  <c r="S553" i="2"/>
  <c r="R553" i="2"/>
  <c r="M553" i="2"/>
  <c r="K553" i="2"/>
  <c r="J553" i="2"/>
  <c r="I553" i="2"/>
  <c r="D553" i="2"/>
  <c r="DV544" i="2"/>
  <c r="DU544" i="2"/>
  <c r="DT544" i="2"/>
  <c r="DS544" i="2"/>
  <c r="DR544" i="2"/>
  <c r="DQ544" i="2"/>
  <c r="DP544" i="2"/>
  <c r="DO544" i="2"/>
  <c r="DN544" i="2"/>
  <c r="DM544" i="2"/>
  <c r="DL544" i="2"/>
  <c r="DK544" i="2"/>
  <c r="DJ544" i="2"/>
  <c r="DI544" i="2"/>
  <c r="DH544" i="2"/>
  <c r="DG544" i="2"/>
  <c r="DF544" i="2"/>
  <c r="DE544" i="2"/>
  <c r="DD544" i="2"/>
  <c r="AM544" i="2" s="1"/>
  <c r="DC544" i="2"/>
  <c r="DB544" i="2"/>
  <c r="DA544" i="2"/>
  <c r="CZ544" i="2"/>
  <c r="CY544" i="2"/>
  <c r="CX544" i="2"/>
  <c r="CW544" i="2"/>
  <c r="CV544" i="2"/>
  <c r="CU544" i="2"/>
  <c r="CT544" i="2"/>
  <c r="CS544" i="2"/>
  <c r="CR544" i="2"/>
  <c r="CQ544" i="2"/>
  <c r="CP544" i="2"/>
  <c r="CO544" i="2"/>
  <c r="CN544" i="2"/>
  <c r="CM544" i="2"/>
  <c r="CL544" i="2"/>
  <c r="CK544" i="2"/>
  <c r="CJ544" i="2"/>
  <c r="CI544" i="2"/>
  <c r="CH544" i="2"/>
  <c r="CG544" i="2"/>
  <c r="CF544" i="2"/>
  <c r="CE544" i="2"/>
  <c r="CD544" i="2"/>
  <c r="CC544" i="2"/>
  <c r="CB544" i="2"/>
  <c r="CA544" i="2"/>
  <c r="BZ544" i="2"/>
  <c r="BY544" i="2"/>
  <c r="BX544" i="2"/>
  <c r="BW544" i="2"/>
  <c r="BV544" i="2"/>
  <c r="BU544" i="2"/>
  <c r="BT544" i="2"/>
  <c r="BS544" i="2"/>
  <c r="BR544" i="2"/>
  <c r="BQ544" i="2"/>
  <c r="BP544" i="2"/>
  <c r="BO544" i="2"/>
  <c r="BN544" i="2"/>
  <c r="BM544" i="2"/>
  <c r="BL544" i="2"/>
  <c r="BK544" i="2"/>
  <c r="BJ544" i="2"/>
  <c r="BI544" i="2"/>
  <c r="BH544" i="2"/>
  <c r="BG544" i="2"/>
  <c r="BF544" i="2"/>
  <c r="BE544" i="2"/>
  <c r="BD544" i="2"/>
  <c r="BC544" i="2"/>
  <c r="BB544" i="2"/>
  <c r="BA544" i="2"/>
  <c r="AZ544" i="2"/>
  <c r="AY544" i="2"/>
  <c r="AV544" i="2"/>
  <c r="AN544" i="2"/>
  <c r="AG544" i="2"/>
  <c r="AF544" i="2"/>
  <c r="X544" i="2"/>
  <c r="W544" i="2"/>
  <c r="V544" i="2"/>
  <c r="U544" i="2"/>
  <c r="S544" i="2"/>
  <c r="R544" i="2"/>
  <c r="M544" i="2"/>
  <c r="K544" i="2"/>
  <c r="J544" i="2"/>
  <c r="I544" i="2"/>
  <c r="D544" i="2"/>
  <c r="DV535" i="2"/>
  <c r="DU535" i="2"/>
  <c r="DT535" i="2"/>
  <c r="DS535" i="2"/>
  <c r="DR535" i="2"/>
  <c r="DQ535" i="2"/>
  <c r="DP535" i="2"/>
  <c r="DO535" i="2"/>
  <c r="DN535" i="2"/>
  <c r="DM535" i="2"/>
  <c r="DL535" i="2"/>
  <c r="DK535" i="2"/>
  <c r="DJ535" i="2"/>
  <c r="DI535" i="2"/>
  <c r="DH535" i="2"/>
  <c r="DG535" i="2"/>
  <c r="DF535" i="2"/>
  <c r="DE535" i="2"/>
  <c r="DD535" i="2"/>
  <c r="AM535" i="2" s="1"/>
  <c r="DC535" i="2"/>
  <c r="DB535" i="2"/>
  <c r="DA535" i="2"/>
  <c r="CZ535" i="2"/>
  <c r="CY535" i="2"/>
  <c r="CX535" i="2"/>
  <c r="CW535" i="2"/>
  <c r="CV535" i="2"/>
  <c r="CU535" i="2"/>
  <c r="CT535" i="2"/>
  <c r="CS535" i="2"/>
  <c r="CR535" i="2"/>
  <c r="CQ535" i="2"/>
  <c r="CP535" i="2"/>
  <c r="CO535" i="2"/>
  <c r="CN535" i="2"/>
  <c r="CM535" i="2"/>
  <c r="CL535" i="2"/>
  <c r="CK535" i="2"/>
  <c r="CJ535" i="2"/>
  <c r="CI535" i="2"/>
  <c r="CH535" i="2"/>
  <c r="CG535" i="2"/>
  <c r="CF535" i="2"/>
  <c r="CE535" i="2"/>
  <c r="CD535" i="2"/>
  <c r="CC535" i="2"/>
  <c r="CB535" i="2"/>
  <c r="CA535" i="2"/>
  <c r="BZ535" i="2"/>
  <c r="BY535" i="2"/>
  <c r="BX535" i="2"/>
  <c r="BW535" i="2"/>
  <c r="BV535" i="2"/>
  <c r="BU535" i="2"/>
  <c r="BT535" i="2"/>
  <c r="BS535" i="2"/>
  <c r="BR535" i="2"/>
  <c r="BQ535" i="2"/>
  <c r="BP535" i="2"/>
  <c r="BO535" i="2"/>
  <c r="BN535" i="2"/>
  <c r="BM535" i="2"/>
  <c r="BL535" i="2"/>
  <c r="BK535" i="2"/>
  <c r="BJ535" i="2"/>
  <c r="BI535" i="2"/>
  <c r="BH535" i="2"/>
  <c r="BG535" i="2"/>
  <c r="BF535" i="2"/>
  <c r="BE535" i="2"/>
  <c r="BD535" i="2"/>
  <c r="BC535" i="2"/>
  <c r="BB535" i="2"/>
  <c r="BA535" i="2"/>
  <c r="AZ535" i="2"/>
  <c r="AY535" i="2"/>
  <c r="AO535" i="2"/>
  <c r="AJ535" i="2"/>
  <c r="Y535" i="2"/>
  <c r="V535" i="2"/>
  <c r="U535" i="2"/>
  <c r="S535" i="2"/>
  <c r="R535" i="2"/>
  <c r="M535" i="2"/>
  <c r="K535" i="2"/>
  <c r="J535" i="2"/>
  <c r="I535" i="2"/>
  <c r="D535" i="2"/>
  <c r="DV549" i="2"/>
  <c r="DU549" i="2"/>
  <c r="DT549" i="2"/>
  <c r="DS549" i="2"/>
  <c r="AM549" i="2" s="1"/>
  <c r="DR549" i="2"/>
  <c r="DQ549" i="2"/>
  <c r="DP549" i="2"/>
  <c r="DO549" i="2"/>
  <c r="DN549" i="2"/>
  <c r="DM549" i="2"/>
  <c r="DL549" i="2"/>
  <c r="DK549" i="2"/>
  <c r="DJ549" i="2"/>
  <c r="DI549" i="2"/>
  <c r="DH549" i="2"/>
  <c r="DG549" i="2"/>
  <c r="DF549" i="2"/>
  <c r="DE549" i="2"/>
  <c r="DD549" i="2"/>
  <c r="DC549" i="2"/>
  <c r="DB549" i="2"/>
  <c r="DA549" i="2"/>
  <c r="CZ549" i="2"/>
  <c r="CY549" i="2"/>
  <c r="CX549" i="2"/>
  <c r="CW549" i="2"/>
  <c r="CV549" i="2"/>
  <c r="CU549" i="2"/>
  <c r="CT549" i="2"/>
  <c r="CS549" i="2"/>
  <c r="CR549" i="2"/>
  <c r="CQ549" i="2"/>
  <c r="CP549" i="2"/>
  <c r="CO549" i="2"/>
  <c r="CN549" i="2"/>
  <c r="CM549" i="2"/>
  <c r="CL549" i="2"/>
  <c r="CK549" i="2"/>
  <c r="CJ549" i="2"/>
  <c r="CI549" i="2"/>
  <c r="CH549" i="2"/>
  <c r="CG549" i="2"/>
  <c r="CF549" i="2"/>
  <c r="CE549" i="2"/>
  <c r="CD549" i="2"/>
  <c r="CC549" i="2"/>
  <c r="CB549" i="2"/>
  <c r="CA549" i="2"/>
  <c r="BZ549" i="2"/>
  <c r="BY549" i="2"/>
  <c r="BX549" i="2"/>
  <c r="BW549" i="2"/>
  <c r="BV549" i="2"/>
  <c r="BU549" i="2"/>
  <c r="BT549" i="2"/>
  <c r="BS549" i="2"/>
  <c r="BR549" i="2"/>
  <c r="BQ549" i="2"/>
  <c r="BP549" i="2"/>
  <c r="BO549" i="2"/>
  <c r="BN549" i="2"/>
  <c r="BM549" i="2"/>
  <c r="BL549" i="2"/>
  <c r="BK549" i="2"/>
  <c r="BJ549" i="2"/>
  <c r="BI549" i="2"/>
  <c r="BH549" i="2"/>
  <c r="BG549" i="2"/>
  <c r="BF549" i="2"/>
  <c r="BE549" i="2"/>
  <c r="BD549" i="2"/>
  <c r="BC549" i="2"/>
  <c r="BB549" i="2"/>
  <c r="BA549" i="2"/>
  <c r="AZ549" i="2"/>
  <c r="AY549" i="2"/>
  <c r="AG549" i="2"/>
  <c r="AF549" i="2"/>
  <c r="X549" i="2"/>
  <c r="W549" i="2"/>
  <c r="V549" i="2"/>
  <c r="U549" i="2"/>
  <c r="S549" i="2"/>
  <c r="R549" i="2"/>
  <c r="M549" i="2"/>
  <c r="K549" i="2"/>
  <c r="J549" i="2"/>
  <c r="I549" i="2"/>
  <c r="D549" i="2"/>
  <c r="DV529" i="2"/>
  <c r="DU529" i="2"/>
  <c r="DT529" i="2"/>
  <c r="DS529" i="2"/>
  <c r="AM529" i="2" s="1"/>
  <c r="DR529" i="2"/>
  <c r="DQ529" i="2"/>
  <c r="DP529" i="2"/>
  <c r="DO529" i="2"/>
  <c r="DN529" i="2"/>
  <c r="DL529" i="2"/>
  <c r="DK529" i="2"/>
  <c r="DJ529" i="2"/>
  <c r="DH529" i="2"/>
  <c r="DG529" i="2"/>
  <c r="DF529" i="2"/>
  <c r="DE529" i="2"/>
  <c r="DD529" i="2"/>
  <c r="DC529" i="2"/>
  <c r="DB529" i="2"/>
  <c r="DA529" i="2"/>
  <c r="CZ529" i="2"/>
  <c r="CY529" i="2"/>
  <c r="CX529" i="2"/>
  <c r="CW529" i="2"/>
  <c r="CV529" i="2"/>
  <c r="CU529" i="2"/>
  <c r="CT529" i="2"/>
  <c r="CS529" i="2"/>
  <c r="CR529" i="2"/>
  <c r="CQ529" i="2"/>
  <c r="CP529" i="2"/>
  <c r="CO529" i="2"/>
  <c r="CN529" i="2"/>
  <c r="CM529" i="2"/>
  <c r="CL529" i="2"/>
  <c r="CK529" i="2"/>
  <c r="CJ529" i="2"/>
  <c r="CI529" i="2"/>
  <c r="CH529" i="2"/>
  <c r="CG529" i="2"/>
  <c r="CF529" i="2"/>
  <c r="CE529" i="2"/>
  <c r="CD529" i="2"/>
  <c r="CC529" i="2"/>
  <c r="CB529" i="2"/>
  <c r="CA529" i="2"/>
  <c r="BZ529" i="2"/>
  <c r="BY529" i="2"/>
  <c r="BX529" i="2"/>
  <c r="BW529" i="2"/>
  <c r="BV529" i="2"/>
  <c r="BU529" i="2"/>
  <c r="BT529" i="2"/>
  <c r="BS529" i="2"/>
  <c r="BR529" i="2"/>
  <c r="BQ529" i="2"/>
  <c r="BP529" i="2"/>
  <c r="BO529" i="2"/>
  <c r="BN529" i="2"/>
  <c r="BM529" i="2"/>
  <c r="BL529" i="2"/>
  <c r="BK529" i="2"/>
  <c r="BJ529" i="2"/>
  <c r="BI529" i="2"/>
  <c r="BH529" i="2"/>
  <c r="BG529" i="2"/>
  <c r="BF529" i="2"/>
  <c r="BE529" i="2"/>
  <c r="BD529" i="2"/>
  <c r="BC529" i="2"/>
  <c r="BB529" i="2"/>
  <c r="BA529" i="2"/>
  <c r="AZ529" i="2"/>
  <c r="AY529" i="2"/>
  <c r="V529" i="2"/>
  <c r="U529" i="2"/>
  <c r="S529" i="2"/>
  <c r="R529" i="2"/>
  <c r="M529" i="2"/>
  <c r="K529" i="2"/>
  <c r="J529" i="2"/>
  <c r="I529" i="2"/>
  <c r="D529" i="2"/>
  <c r="DV533" i="2"/>
  <c r="DU533" i="2"/>
  <c r="DT533" i="2"/>
  <c r="DS533" i="2"/>
  <c r="DR533" i="2"/>
  <c r="DQ533" i="2"/>
  <c r="DP533" i="2"/>
  <c r="DO533" i="2"/>
  <c r="DN533" i="2"/>
  <c r="DM533" i="2"/>
  <c r="DL533" i="2"/>
  <c r="DK533" i="2"/>
  <c r="DJ533" i="2"/>
  <c r="DI533" i="2"/>
  <c r="DH533" i="2"/>
  <c r="DG533" i="2"/>
  <c r="DF533" i="2"/>
  <c r="DE533" i="2"/>
  <c r="DD533" i="2"/>
  <c r="AM533" i="2" s="1"/>
  <c r="DC533" i="2"/>
  <c r="DB533" i="2"/>
  <c r="DA533" i="2"/>
  <c r="CZ533" i="2"/>
  <c r="CY533" i="2"/>
  <c r="CX533" i="2"/>
  <c r="CW533" i="2"/>
  <c r="CV533" i="2"/>
  <c r="CU533" i="2"/>
  <c r="CT533" i="2"/>
  <c r="CS533" i="2"/>
  <c r="CR533" i="2"/>
  <c r="CQ533" i="2"/>
  <c r="CP533" i="2"/>
  <c r="CO533" i="2"/>
  <c r="CN533" i="2"/>
  <c r="CM533" i="2"/>
  <c r="CL533" i="2"/>
  <c r="CK533" i="2"/>
  <c r="CJ533" i="2"/>
  <c r="CI533" i="2"/>
  <c r="CH533" i="2"/>
  <c r="CG533" i="2"/>
  <c r="CF533" i="2"/>
  <c r="CE533" i="2"/>
  <c r="CD533" i="2"/>
  <c r="CC533" i="2"/>
  <c r="CB533" i="2"/>
  <c r="CA533" i="2"/>
  <c r="BZ533" i="2"/>
  <c r="BY533" i="2"/>
  <c r="BX533" i="2"/>
  <c r="BW533" i="2"/>
  <c r="BV533" i="2"/>
  <c r="BU533" i="2"/>
  <c r="BT533" i="2"/>
  <c r="BS533" i="2"/>
  <c r="BR533" i="2"/>
  <c r="BQ533" i="2"/>
  <c r="BP533" i="2"/>
  <c r="BO533" i="2"/>
  <c r="BN533" i="2"/>
  <c r="BM533" i="2"/>
  <c r="BL533" i="2"/>
  <c r="BK533" i="2"/>
  <c r="BJ533" i="2"/>
  <c r="BI533" i="2"/>
  <c r="BH533" i="2"/>
  <c r="BG533" i="2"/>
  <c r="BF533" i="2"/>
  <c r="BE533" i="2"/>
  <c r="BD533" i="2"/>
  <c r="BC533" i="2"/>
  <c r="BB533" i="2"/>
  <c r="BA533" i="2"/>
  <c r="AZ533" i="2"/>
  <c r="AY533" i="2"/>
  <c r="AN533" i="2"/>
  <c r="AL533" i="2"/>
  <c r="V533" i="2"/>
  <c r="U533" i="2"/>
  <c r="S533" i="2"/>
  <c r="R533" i="2"/>
  <c r="M533" i="2"/>
  <c r="K533" i="2"/>
  <c r="J533" i="2"/>
  <c r="I533" i="2"/>
  <c r="D533" i="2"/>
  <c r="DV530" i="2"/>
  <c r="DU530" i="2"/>
  <c r="DT530" i="2"/>
  <c r="DS530" i="2"/>
  <c r="AM530" i="2" s="1"/>
  <c r="DR530" i="2"/>
  <c r="DQ530" i="2"/>
  <c r="DP530" i="2"/>
  <c r="DO530" i="2"/>
  <c r="DN530" i="2"/>
  <c r="DM530" i="2"/>
  <c r="DL530" i="2"/>
  <c r="DK530" i="2"/>
  <c r="DJ530" i="2"/>
  <c r="DI530" i="2"/>
  <c r="DH530" i="2"/>
  <c r="DG530" i="2"/>
  <c r="DF530" i="2"/>
  <c r="DE530" i="2"/>
  <c r="DD530" i="2"/>
  <c r="DC530" i="2"/>
  <c r="DB530" i="2"/>
  <c r="DA530" i="2"/>
  <c r="CZ530" i="2"/>
  <c r="CY530" i="2"/>
  <c r="CX530" i="2"/>
  <c r="CW530" i="2"/>
  <c r="CV530" i="2"/>
  <c r="CU530" i="2"/>
  <c r="CT530" i="2"/>
  <c r="CS530" i="2"/>
  <c r="CR530" i="2"/>
  <c r="CQ530" i="2"/>
  <c r="CP530" i="2"/>
  <c r="CO530" i="2"/>
  <c r="CN530" i="2"/>
  <c r="CM530" i="2"/>
  <c r="CL530" i="2"/>
  <c r="CK530" i="2"/>
  <c r="CJ530" i="2"/>
  <c r="CI530" i="2"/>
  <c r="CH530" i="2"/>
  <c r="CG530" i="2"/>
  <c r="CF530" i="2"/>
  <c r="CE530" i="2"/>
  <c r="CD530" i="2"/>
  <c r="CC530" i="2"/>
  <c r="CB530" i="2"/>
  <c r="CA530" i="2"/>
  <c r="BZ530" i="2"/>
  <c r="BY530" i="2"/>
  <c r="BX530" i="2"/>
  <c r="BW530" i="2"/>
  <c r="BV530" i="2"/>
  <c r="BU530" i="2"/>
  <c r="BT530" i="2"/>
  <c r="BS530" i="2"/>
  <c r="BR530" i="2"/>
  <c r="BQ530" i="2"/>
  <c r="BP530" i="2"/>
  <c r="BO530" i="2"/>
  <c r="BN530" i="2"/>
  <c r="BM530" i="2"/>
  <c r="BL530" i="2"/>
  <c r="BK530" i="2"/>
  <c r="BJ530" i="2"/>
  <c r="BI530" i="2"/>
  <c r="BH530" i="2"/>
  <c r="BG530" i="2"/>
  <c r="BF530" i="2"/>
  <c r="BE530" i="2"/>
  <c r="BD530" i="2"/>
  <c r="BC530" i="2"/>
  <c r="BB530" i="2"/>
  <c r="BA530" i="2"/>
  <c r="AZ530" i="2"/>
  <c r="AY530" i="2"/>
  <c r="AO530" i="2"/>
  <c r="AL530" i="2"/>
  <c r="AI530" i="2"/>
  <c r="AH530" i="2"/>
  <c r="X530" i="2"/>
  <c r="W530" i="2"/>
  <c r="V530" i="2"/>
  <c r="U530" i="2"/>
  <c r="S530" i="2"/>
  <c r="R530" i="2"/>
  <c r="N530" i="2"/>
  <c r="M530" i="2"/>
  <c r="K530" i="2"/>
  <c r="J530" i="2"/>
  <c r="I530" i="2"/>
  <c r="D530" i="2"/>
  <c r="DV531" i="2"/>
  <c r="DU531" i="2"/>
  <c r="DT531" i="2"/>
  <c r="DS531" i="2"/>
  <c r="DR531" i="2"/>
  <c r="DQ531" i="2"/>
  <c r="DP531" i="2"/>
  <c r="DO531" i="2"/>
  <c r="DN531" i="2"/>
  <c r="DM531" i="2"/>
  <c r="DL531" i="2"/>
  <c r="DK531" i="2"/>
  <c r="DJ531" i="2"/>
  <c r="DI531" i="2"/>
  <c r="DH531" i="2"/>
  <c r="DG531" i="2"/>
  <c r="DF531" i="2"/>
  <c r="DE531" i="2"/>
  <c r="DD531" i="2"/>
  <c r="AM531" i="2" s="1"/>
  <c r="DC531" i="2"/>
  <c r="DB531" i="2"/>
  <c r="DA531" i="2"/>
  <c r="CZ531" i="2"/>
  <c r="CY531" i="2"/>
  <c r="CX531" i="2"/>
  <c r="CW531" i="2"/>
  <c r="CV531" i="2"/>
  <c r="CU531" i="2"/>
  <c r="CT531" i="2"/>
  <c r="CS531" i="2"/>
  <c r="CR531" i="2"/>
  <c r="CQ531" i="2"/>
  <c r="CP531" i="2"/>
  <c r="CO531" i="2"/>
  <c r="CN531" i="2"/>
  <c r="CM531" i="2"/>
  <c r="CL531" i="2"/>
  <c r="CK531" i="2"/>
  <c r="CJ531" i="2"/>
  <c r="CI531" i="2"/>
  <c r="CH531" i="2"/>
  <c r="CG531" i="2"/>
  <c r="CF531" i="2"/>
  <c r="CE531" i="2"/>
  <c r="CD531" i="2"/>
  <c r="CC531" i="2"/>
  <c r="CB531" i="2"/>
  <c r="CA531" i="2"/>
  <c r="BZ531" i="2"/>
  <c r="BY531" i="2"/>
  <c r="BX531" i="2"/>
  <c r="BW531" i="2"/>
  <c r="BV531" i="2"/>
  <c r="BU531" i="2"/>
  <c r="BT531" i="2"/>
  <c r="BS531" i="2"/>
  <c r="BR531" i="2"/>
  <c r="BQ531" i="2"/>
  <c r="BP531" i="2"/>
  <c r="BO531" i="2"/>
  <c r="BN531" i="2"/>
  <c r="BM531" i="2"/>
  <c r="BL531" i="2"/>
  <c r="BK531" i="2"/>
  <c r="BJ531" i="2"/>
  <c r="BI531" i="2"/>
  <c r="BH531" i="2"/>
  <c r="BG531" i="2"/>
  <c r="BF531" i="2"/>
  <c r="BE531" i="2"/>
  <c r="BD531" i="2"/>
  <c r="BC531" i="2"/>
  <c r="BB531" i="2"/>
  <c r="BA531" i="2"/>
  <c r="AZ531" i="2"/>
  <c r="AY531" i="2"/>
  <c r="AO531" i="2"/>
  <c r="AN531" i="2"/>
  <c r="AJ531" i="2"/>
  <c r="AI531" i="2"/>
  <c r="AH531" i="2"/>
  <c r="Y531" i="2"/>
  <c r="V531" i="2"/>
  <c r="U531" i="2"/>
  <c r="S531" i="2"/>
  <c r="R531" i="2"/>
  <c r="M531" i="2"/>
  <c r="K531" i="2"/>
  <c r="J531" i="2"/>
  <c r="I531" i="2"/>
  <c r="D531" i="2"/>
  <c r="DV520" i="2"/>
  <c r="DU520" i="2"/>
  <c r="DT520" i="2"/>
  <c r="DS520" i="2"/>
  <c r="AM520" i="2" s="1"/>
  <c r="DR520" i="2"/>
  <c r="DQ520" i="2"/>
  <c r="DP520" i="2"/>
  <c r="DO520" i="2"/>
  <c r="DN520" i="2"/>
  <c r="DM520" i="2"/>
  <c r="DL520" i="2"/>
  <c r="DK520" i="2"/>
  <c r="DJ520" i="2"/>
  <c r="DI520" i="2"/>
  <c r="DH520" i="2"/>
  <c r="DG520" i="2"/>
  <c r="DF520" i="2"/>
  <c r="DE520" i="2"/>
  <c r="DD520" i="2"/>
  <c r="DC520" i="2"/>
  <c r="DB520" i="2"/>
  <c r="DA520" i="2"/>
  <c r="CZ520" i="2"/>
  <c r="CY520" i="2"/>
  <c r="CX520" i="2"/>
  <c r="CW520" i="2"/>
  <c r="CV520" i="2"/>
  <c r="CU520" i="2"/>
  <c r="CT520" i="2"/>
  <c r="CS520" i="2"/>
  <c r="CR520" i="2"/>
  <c r="CQ520" i="2"/>
  <c r="CP520" i="2"/>
  <c r="CO520" i="2"/>
  <c r="CN520" i="2"/>
  <c r="CM520" i="2"/>
  <c r="CL520" i="2"/>
  <c r="CK520" i="2"/>
  <c r="CJ520" i="2"/>
  <c r="CI520" i="2"/>
  <c r="CH520" i="2"/>
  <c r="CG520" i="2"/>
  <c r="CF520" i="2"/>
  <c r="CE520" i="2"/>
  <c r="CD520" i="2"/>
  <c r="CC520" i="2"/>
  <c r="CB520" i="2"/>
  <c r="CA520" i="2"/>
  <c r="BZ520" i="2"/>
  <c r="BY520" i="2"/>
  <c r="BX520" i="2"/>
  <c r="BW520" i="2"/>
  <c r="BV520" i="2"/>
  <c r="BU520" i="2"/>
  <c r="BT520" i="2"/>
  <c r="BS520" i="2"/>
  <c r="BR520" i="2"/>
  <c r="BQ520" i="2"/>
  <c r="BP520" i="2"/>
  <c r="BO520" i="2"/>
  <c r="BN520" i="2"/>
  <c r="BM520" i="2"/>
  <c r="BL520" i="2"/>
  <c r="BK520" i="2"/>
  <c r="BJ520" i="2"/>
  <c r="BI520" i="2"/>
  <c r="BH520" i="2"/>
  <c r="BG520" i="2"/>
  <c r="BF520" i="2"/>
  <c r="BE520" i="2"/>
  <c r="BD520" i="2"/>
  <c r="BC520" i="2"/>
  <c r="BB520" i="2"/>
  <c r="BA520" i="2"/>
  <c r="AZ520" i="2"/>
  <c r="AY520" i="2"/>
  <c r="AK520" i="2"/>
  <c r="AJ520" i="2"/>
  <c r="V520" i="2"/>
  <c r="U520" i="2"/>
  <c r="S520" i="2"/>
  <c r="R520" i="2"/>
  <c r="N520" i="2"/>
  <c r="M520" i="2"/>
  <c r="K520" i="2"/>
  <c r="J520" i="2"/>
  <c r="I520" i="2"/>
  <c r="D520" i="2"/>
  <c r="DV528" i="2"/>
  <c r="DU528" i="2"/>
  <c r="DT528" i="2"/>
  <c r="DS528" i="2"/>
  <c r="AM528" i="2" s="1"/>
  <c r="DR528" i="2"/>
  <c r="DQ528" i="2"/>
  <c r="DP528" i="2"/>
  <c r="DO528" i="2"/>
  <c r="DN528" i="2"/>
  <c r="DM528" i="2"/>
  <c r="DL528" i="2"/>
  <c r="DK528" i="2"/>
  <c r="DJ528" i="2"/>
  <c r="DI528" i="2"/>
  <c r="DH528" i="2"/>
  <c r="DG528" i="2"/>
  <c r="DF528" i="2"/>
  <c r="DE528" i="2"/>
  <c r="DD528" i="2"/>
  <c r="DC528" i="2"/>
  <c r="DB528" i="2"/>
  <c r="DA528" i="2"/>
  <c r="CZ528" i="2"/>
  <c r="CY528" i="2"/>
  <c r="CX528" i="2"/>
  <c r="CW528" i="2"/>
  <c r="CV528" i="2"/>
  <c r="CU528" i="2"/>
  <c r="CT528" i="2"/>
  <c r="CS528" i="2"/>
  <c r="CR528" i="2"/>
  <c r="CQ528" i="2"/>
  <c r="CP528" i="2"/>
  <c r="CO528" i="2"/>
  <c r="CN528" i="2"/>
  <c r="CM528" i="2"/>
  <c r="CL528" i="2"/>
  <c r="CK528" i="2"/>
  <c r="CJ528" i="2"/>
  <c r="CI528" i="2"/>
  <c r="CH528" i="2"/>
  <c r="CG528" i="2"/>
  <c r="CF528" i="2"/>
  <c r="CE528" i="2"/>
  <c r="CD528" i="2"/>
  <c r="CC528" i="2"/>
  <c r="CB528" i="2"/>
  <c r="CA528" i="2"/>
  <c r="BZ528" i="2"/>
  <c r="BY528" i="2"/>
  <c r="BX528" i="2"/>
  <c r="BW528" i="2"/>
  <c r="BV528" i="2"/>
  <c r="BU528" i="2"/>
  <c r="BT528" i="2"/>
  <c r="BS528" i="2"/>
  <c r="BR528" i="2"/>
  <c r="BQ528" i="2"/>
  <c r="BP528" i="2"/>
  <c r="BO528" i="2"/>
  <c r="BN528" i="2"/>
  <c r="BM528" i="2"/>
  <c r="BL528" i="2"/>
  <c r="BK528" i="2"/>
  <c r="BJ528" i="2"/>
  <c r="BI528" i="2"/>
  <c r="BH528" i="2"/>
  <c r="BG528" i="2"/>
  <c r="BF528" i="2"/>
  <c r="BE528" i="2"/>
  <c r="BD528" i="2"/>
  <c r="BC528" i="2"/>
  <c r="BB528" i="2"/>
  <c r="BA528" i="2"/>
  <c r="AZ528" i="2"/>
  <c r="AY528" i="2"/>
  <c r="AO528" i="2"/>
  <c r="AN528" i="2"/>
  <c r="V528" i="2"/>
  <c r="U528" i="2"/>
  <c r="S528" i="2"/>
  <c r="R528" i="2"/>
  <c r="M528" i="2"/>
  <c r="K528" i="2"/>
  <c r="J528" i="2"/>
  <c r="I528" i="2"/>
  <c r="D528" i="2"/>
  <c r="DV516" i="2"/>
  <c r="DU516" i="2"/>
  <c r="DT516" i="2"/>
  <c r="DS516" i="2"/>
  <c r="AM516" i="2" s="1"/>
  <c r="DR516" i="2"/>
  <c r="DQ516" i="2"/>
  <c r="DP516" i="2"/>
  <c r="DO516" i="2"/>
  <c r="DN516" i="2"/>
  <c r="DM516" i="2"/>
  <c r="DL516" i="2"/>
  <c r="DK516" i="2"/>
  <c r="DJ516" i="2"/>
  <c r="DI516" i="2"/>
  <c r="DH516" i="2"/>
  <c r="DG516" i="2"/>
  <c r="DF516" i="2"/>
  <c r="DE516" i="2"/>
  <c r="DD516" i="2"/>
  <c r="DC516" i="2"/>
  <c r="DB516" i="2"/>
  <c r="DA516" i="2"/>
  <c r="CZ516" i="2"/>
  <c r="CY516" i="2"/>
  <c r="CX516" i="2"/>
  <c r="CW516" i="2"/>
  <c r="CV516" i="2"/>
  <c r="CU516" i="2"/>
  <c r="CT516" i="2"/>
  <c r="CS516" i="2"/>
  <c r="CR516" i="2"/>
  <c r="CQ516" i="2"/>
  <c r="CP516" i="2"/>
  <c r="CO516" i="2"/>
  <c r="CN516" i="2"/>
  <c r="CM516" i="2"/>
  <c r="CL516" i="2"/>
  <c r="CK516" i="2"/>
  <c r="CJ516" i="2"/>
  <c r="CI516" i="2"/>
  <c r="CH516" i="2"/>
  <c r="CG516" i="2"/>
  <c r="CF516" i="2"/>
  <c r="CE516" i="2"/>
  <c r="CD516" i="2"/>
  <c r="CC516" i="2"/>
  <c r="CB516" i="2"/>
  <c r="CA516" i="2"/>
  <c r="BZ516" i="2"/>
  <c r="BY516" i="2"/>
  <c r="BX516" i="2"/>
  <c r="BW516" i="2"/>
  <c r="BV516" i="2"/>
  <c r="BU516" i="2"/>
  <c r="BT516" i="2"/>
  <c r="BS516" i="2"/>
  <c r="BR516" i="2"/>
  <c r="BQ516" i="2"/>
  <c r="BP516" i="2"/>
  <c r="BO516" i="2"/>
  <c r="BN516" i="2"/>
  <c r="BM516" i="2"/>
  <c r="BL516" i="2"/>
  <c r="BK516" i="2"/>
  <c r="BJ516" i="2"/>
  <c r="BI516" i="2"/>
  <c r="BH516" i="2"/>
  <c r="BG516" i="2"/>
  <c r="BF516" i="2"/>
  <c r="BE516" i="2"/>
  <c r="BD516" i="2"/>
  <c r="BC516" i="2"/>
  <c r="BB516" i="2"/>
  <c r="BA516" i="2"/>
  <c r="AZ516" i="2"/>
  <c r="AY516" i="2"/>
  <c r="V516" i="2"/>
  <c r="U516" i="2"/>
  <c r="S516" i="2"/>
  <c r="R516" i="2"/>
  <c r="M516" i="2"/>
  <c r="K516" i="2"/>
  <c r="J516" i="2"/>
  <c r="I516" i="2"/>
  <c r="D516" i="2"/>
  <c r="DV521" i="2"/>
  <c r="DU521" i="2"/>
  <c r="DT521" i="2"/>
  <c r="DS521" i="2"/>
  <c r="AM521" i="2" s="1"/>
  <c r="DR521" i="2"/>
  <c r="DQ521" i="2"/>
  <c r="DP521" i="2"/>
  <c r="DO521" i="2"/>
  <c r="DN521" i="2"/>
  <c r="DM521" i="2"/>
  <c r="DL521" i="2"/>
  <c r="DK521" i="2"/>
  <c r="DJ521" i="2"/>
  <c r="DI521" i="2"/>
  <c r="DH521" i="2"/>
  <c r="DG521" i="2"/>
  <c r="DF521" i="2"/>
  <c r="DE521" i="2"/>
  <c r="DD521" i="2"/>
  <c r="DC521" i="2"/>
  <c r="DB521" i="2"/>
  <c r="DA521" i="2"/>
  <c r="CZ521" i="2"/>
  <c r="CY521" i="2"/>
  <c r="CX521" i="2"/>
  <c r="CW521" i="2"/>
  <c r="CV521" i="2"/>
  <c r="CU521" i="2"/>
  <c r="CT521" i="2"/>
  <c r="CS521" i="2"/>
  <c r="CR521" i="2"/>
  <c r="CQ521" i="2"/>
  <c r="CP521" i="2"/>
  <c r="CO521" i="2"/>
  <c r="CN521" i="2"/>
  <c r="CM521" i="2"/>
  <c r="CL521" i="2"/>
  <c r="CK521" i="2"/>
  <c r="CJ521" i="2"/>
  <c r="CI521" i="2"/>
  <c r="CH521" i="2"/>
  <c r="CG521" i="2"/>
  <c r="CF521" i="2"/>
  <c r="CE521" i="2"/>
  <c r="CD521" i="2"/>
  <c r="CC521" i="2"/>
  <c r="CB521" i="2"/>
  <c r="CA521" i="2"/>
  <c r="BZ521" i="2"/>
  <c r="BY521" i="2"/>
  <c r="BX521" i="2"/>
  <c r="BW521" i="2"/>
  <c r="BV521" i="2"/>
  <c r="BU521" i="2"/>
  <c r="BT521" i="2"/>
  <c r="BS521" i="2"/>
  <c r="BR521" i="2"/>
  <c r="BQ521" i="2"/>
  <c r="BP521" i="2"/>
  <c r="BO521" i="2"/>
  <c r="BN521" i="2"/>
  <c r="BM521" i="2"/>
  <c r="BL521" i="2"/>
  <c r="BK521" i="2"/>
  <c r="BJ521" i="2"/>
  <c r="BI521" i="2"/>
  <c r="BH521" i="2"/>
  <c r="BG521" i="2"/>
  <c r="BF521" i="2"/>
  <c r="BE521" i="2"/>
  <c r="BD521" i="2"/>
  <c r="BC521" i="2"/>
  <c r="BB521" i="2"/>
  <c r="BA521" i="2"/>
  <c r="AZ521" i="2"/>
  <c r="AY521" i="2"/>
  <c r="AV521" i="2"/>
  <c r="AJ521" i="2"/>
  <c r="AH521" i="2"/>
  <c r="AG521" i="2"/>
  <c r="AF521" i="2"/>
  <c r="V521" i="2"/>
  <c r="U521" i="2"/>
  <c r="S521" i="2"/>
  <c r="R521" i="2"/>
  <c r="M521" i="2"/>
  <c r="K521" i="2"/>
  <c r="J521" i="2"/>
  <c r="I521" i="2"/>
  <c r="D521" i="2"/>
  <c r="DV550" i="2"/>
  <c r="DU550" i="2"/>
  <c r="DT550" i="2"/>
  <c r="DS550" i="2"/>
  <c r="AM550" i="2" s="1"/>
  <c r="DR550" i="2"/>
  <c r="DQ550" i="2"/>
  <c r="DP550" i="2"/>
  <c r="DO550" i="2"/>
  <c r="DN550" i="2"/>
  <c r="DM550" i="2"/>
  <c r="DL550" i="2"/>
  <c r="DK550" i="2"/>
  <c r="DJ550" i="2"/>
  <c r="DI550" i="2"/>
  <c r="DH550" i="2"/>
  <c r="DG550" i="2"/>
  <c r="DF550" i="2"/>
  <c r="DE550" i="2"/>
  <c r="DD550" i="2"/>
  <c r="DC550" i="2"/>
  <c r="DB550" i="2"/>
  <c r="DA550" i="2"/>
  <c r="CZ550" i="2"/>
  <c r="CY550" i="2"/>
  <c r="CX550" i="2"/>
  <c r="CW550" i="2"/>
  <c r="CV550" i="2"/>
  <c r="CU550" i="2"/>
  <c r="CT550" i="2"/>
  <c r="CS550" i="2"/>
  <c r="CR550" i="2"/>
  <c r="CQ550" i="2"/>
  <c r="CP550" i="2"/>
  <c r="CO550" i="2"/>
  <c r="CN550" i="2"/>
  <c r="CM550" i="2"/>
  <c r="CL550" i="2"/>
  <c r="CK550" i="2"/>
  <c r="CJ550" i="2"/>
  <c r="CI550" i="2"/>
  <c r="CH550" i="2"/>
  <c r="CG550" i="2"/>
  <c r="CF550" i="2"/>
  <c r="CE550" i="2"/>
  <c r="CD550" i="2"/>
  <c r="CC550" i="2"/>
  <c r="CB550" i="2"/>
  <c r="CA550" i="2"/>
  <c r="BZ550" i="2"/>
  <c r="BY550" i="2"/>
  <c r="BX550" i="2"/>
  <c r="BW550" i="2"/>
  <c r="BV550" i="2"/>
  <c r="BU550" i="2"/>
  <c r="BT550" i="2"/>
  <c r="BS550" i="2"/>
  <c r="BR550" i="2"/>
  <c r="BQ550" i="2"/>
  <c r="BP550" i="2"/>
  <c r="BO550" i="2"/>
  <c r="BN550" i="2"/>
  <c r="BM550" i="2"/>
  <c r="BL550" i="2"/>
  <c r="BK550" i="2"/>
  <c r="BJ550" i="2"/>
  <c r="BI550" i="2"/>
  <c r="BH550" i="2"/>
  <c r="BG550" i="2"/>
  <c r="BF550" i="2"/>
  <c r="BE550" i="2"/>
  <c r="BD550" i="2"/>
  <c r="BC550" i="2"/>
  <c r="BB550" i="2"/>
  <c r="BA550" i="2"/>
  <c r="AZ550" i="2"/>
  <c r="AY550" i="2"/>
  <c r="AX550" i="2"/>
  <c r="AO550" i="2"/>
  <c r="AN550" i="2"/>
  <c r="AG550" i="2"/>
  <c r="AF550" i="2"/>
  <c r="AA550" i="2"/>
  <c r="Y550" i="2"/>
  <c r="X550" i="2"/>
  <c r="V550" i="2"/>
  <c r="U550" i="2"/>
  <c r="S550" i="2"/>
  <c r="R550" i="2"/>
  <c r="N550" i="2"/>
  <c r="M550" i="2"/>
  <c r="K550" i="2"/>
  <c r="J550" i="2"/>
  <c r="I550" i="2"/>
  <c r="D550" i="2"/>
  <c r="DV539" i="2"/>
  <c r="DU539" i="2"/>
  <c r="DT539" i="2"/>
  <c r="DS539" i="2"/>
  <c r="AM539" i="2" s="1"/>
  <c r="DR539" i="2"/>
  <c r="DQ539" i="2"/>
  <c r="DP539" i="2"/>
  <c r="DO539" i="2"/>
  <c r="DN539" i="2"/>
  <c r="DM539" i="2"/>
  <c r="DL539" i="2"/>
  <c r="DK539" i="2"/>
  <c r="DJ539" i="2"/>
  <c r="DI539" i="2"/>
  <c r="DH539" i="2"/>
  <c r="DG539" i="2"/>
  <c r="DF539" i="2"/>
  <c r="DE539" i="2"/>
  <c r="DD539" i="2"/>
  <c r="DC539" i="2"/>
  <c r="DB539" i="2"/>
  <c r="DA539" i="2"/>
  <c r="CZ539" i="2"/>
  <c r="CY539" i="2"/>
  <c r="CX539" i="2"/>
  <c r="CW539" i="2"/>
  <c r="CV539" i="2"/>
  <c r="CU539" i="2"/>
  <c r="CT539" i="2"/>
  <c r="CS539" i="2"/>
  <c r="CR539" i="2"/>
  <c r="CQ539" i="2"/>
  <c r="CP539" i="2"/>
  <c r="CO539" i="2"/>
  <c r="CN539" i="2"/>
  <c r="CM539" i="2"/>
  <c r="CL539" i="2"/>
  <c r="CK539" i="2"/>
  <c r="CJ539" i="2"/>
  <c r="CI539" i="2"/>
  <c r="CH539" i="2"/>
  <c r="CG539" i="2"/>
  <c r="CF539" i="2"/>
  <c r="CE539" i="2"/>
  <c r="CD539" i="2"/>
  <c r="CC539" i="2"/>
  <c r="CB539" i="2"/>
  <c r="CA539" i="2"/>
  <c r="BZ539" i="2"/>
  <c r="BY539" i="2"/>
  <c r="BX539" i="2"/>
  <c r="BW539" i="2"/>
  <c r="BV539" i="2"/>
  <c r="BU539" i="2"/>
  <c r="BT539" i="2"/>
  <c r="BS539" i="2"/>
  <c r="BR539" i="2"/>
  <c r="BQ539" i="2"/>
  <c r="BP539" i="2"/>
  <c r="BO539" i="2"/>
  <c r="BN539" i="2"/>
  <c r="BM539" i="2"/>
  <c r="BL539" i="2"/>
  <c r="BK539" i="2"/>
  <c r="BJ539" i="2"/>
  <c r="BI539" i="2"/>
  <c r="BH539" i="2"/>
  <c r="BG539" i="2"/>
  <c r="BF539" i="2"/>
  <c r="BE539" i="2"/>
  <c r="BD539" i="2"/>
  <c r="BC539" i="2"/>
  <c r="BB539" i="2"/>
  <c r="BA539" i="2"/>
  <c r="AZ539" i="2"/>
  <c r="AY539" i="2"/>
  <c r="AK539" i="2"/>
  <c r="AJ539" i="2"/>
  <c r="V539" i="2"/>
  <c r="U539" i="2"/>
  <c r="S539" i="2"/>
  <c r="R539" i="2"/>
  <c r="Q539" i="2"/>
  <c r="M539" i="2"/>
  <c r="K539" i="2"/>
  <c r="J539" i="2"/>
  <c r="I539" i="2"/>
  <c r="D539" i="2"/>
  <c r="DV501" i="2"/>
  <c r="DU501" i="2"/>
  <c r="DT501" i="2"/>
  <c r="DS501" i="2"/>
  <c r="AM501" i="2" s="1"/>
  <c r="DR501" i="2"/>
  <c r="DQ501" i="2"/>
  <c r="DP501" i="2"/>
  <c r="DO501" i="2"/>
  <c r="DN501" i="2"/>
  <c r="DM501" i="2"/>
  <c r="DL501" i="2"/>
  <c r="DK501" i="2"/>
  <c r="DJ501" i="2"/>
  <c r="DI501" i="2"/>
  <c r="DH501" i="2"/>
  <c r="DG501" i="2"/>
  <c r="DF501" i="2"/>
  <c r="DE501" i="2"/>
  <c r="DD501" i="2"/>
  <c r="DC501" i="2"/>
  <c r="DB501" i="2"/>
  <c r="DA501" i="2"/>
  <c r="CZ501" i="2"/>
  <c r="CY501" i="2"/>
  <c r="CX501" i="2"/>
  <c r="CW501" i="2"/>
  <c r="CV501" i="2"/>
  <c r="CU501" i="2"/>
  <c r="CT501" i="2"/>
  <c r="CS501" i="2"/>
  <c r="CR501" i="2"/>
  <c r="CQ501" i="2"/>
  <c r="CP501" i="2"/>
  <c r="CO501" i="2"/>
  <c r="CN501" i="2"/>
  <c r="CM501" i="2"/>
  <c r="CL501" i="2"/>
  <c r="CK501" i="2"/>
  <c r="CJ501" i="2"/>
  <c r="CI501" i="2"/>
  <c r="CH501" i="2"/>
  <c r="CG501" i="2"/>
  <c r="CF501" i="2"/>
  <c r="CE501" i="2"/>
  <c r="CD501" i="2"/>
  <c r="CC501" i="2"/>
  <c r="CB501" i="2"/>
  <c r="CA501" i="2"/>
  <c r="BZ501" i="2"/>
  <c r="BY501" i="2"/>
  <c r="BX501" i="2"/>
  <c r="BW501" i="2"/>
  <c r="BV501" i="2"/>
  <c r="BU501" i="2"/>
  <c r="BT501" i="2"/>
  <c r="BS501" i="2"/>
  <c r="BR501" i="2"/>
  <c r="BQ501" i="2"/>
  <c r="BP501" i="2"/>
  <c r="BO501" i="2"/>
  <c r="BN501" i="2"/>
  <c r="BM501" i="2"/>
  <c r="BL501" i="2"/>
  <c r="BK501" i="2"/>
  <c r="BJ501" i="2"/>
  <c r="BI501" i="2"/>
  <c r="BH501" i="2"/>
  <c r="BG501" i="2"/>
  <c r="BF501" i="2"/>
  <c r="BE501" i="2"/>
  <c r="BD501" i="2"/>
  <c r="BC501" i="2"/>
  <c r="BB501" i="2"/>
  <c r="BA501" i="2"/>
  <c r="AZ501" i="2"/>
  <c r="AY501" i="2"/>
  <c r="V501" i="2"/>
  <c r="U501" i="2"/>
  <c r="S501" i="2"/>
  <c r="R501" i="2"/>
  <c r="M501" i="2"/>
  <c r="K501" i="2"/>
  <c r="J501" i="2"/>
  <c r="I501" i="2"/>
  <c r="D501" i="2"/>
  <c r="DV515" i="2"/>
  <c r="DU515" i="2"/>
  <c r="DT515" i="2"/>
  <c r="DS515" i="2"/>
  <c r="AM515" i="2" s="1"/>
  <c r="DR515" i="2"/>
  <c r="DQ515" i="2"/>
  <c r="DP515" i="2"/>
  <c r="DO515" i="2"/>
  <c r="DN515" i="2"/>
  <c r="DM515" i="2"/>
  <c r="DL515" i="2"/>
  <c r="DK515" i="2"/>
  <c r="DJ515" i="2"/>
  <c r="DI515" i="2"/>
  <c r="DH515" i="2"/>
  <c r="DG515" i="2"/>
  <c r="DF515" i="2"/>
  <c r="DE515" i="2"/>
  <c r="DD515" i="2"/>
  <c r="DC515" i="2"/>
  <c r="DB515" i="2"/>
  <c r="DA515" i="2"/>
  <c r="CZ515" i="2"/>
  <c r="CY515" i="2"/>
  <c r="CX515" i="2"/>
  <c r="CW515" i="2"/>
  <c r="CV515" i="2"/>
  <c r="CU515" i="2"/>
  <c r="CT515" i="2"/>
  <c r="CS515" i="2"/>
  <c r="CR515" i="2"/>
  <c r="CQ515" i="2"/>
  <c r="CP515" i="2"/>
  <c r="CO515" i="2"/>
  <c r="CN515" i="2"/>
  <c r="CM515" i="2"/>
  <c r="CL515" i="2"/>
  <c r="CK515" i="2"/>
  <c r="CJ515" i="2"/>
  <c r="CI515" i="2"/>
  <c r="CH515" i="2"/>
  <c r="CG515" i="2"/>
  <c r="CF515" i="2"/>
  <c r="CE515" i="2"/>
  <c r="CD515" i="2"/>
  <c r="CC515" i="2"/>
  <c r="CB515" i="2"/>
  <c r="CA515" i="2"/>
  <c r="BZ515" i="2"/>
  <c r="BY515" i="2"/>
  <c r="BX515" i="2"/>
  <c r="BW515" i="2"/>
  <c r="BV515" i="2"/>
  <c r="BU515" i="2"/>
  <c r="BT515" i="2"/>
  <c r="BS515" i="2"/>
  <c r="BR515" i="2"/>
  <c r="BQ515" i="2"/>
  <c r="BP515" i="2"/>
  <c r="BO515" i="2"/>
  <c r="BN515" i="2"/>
  <c r="BM515" i="2"/>
  <c r="BL515" i="2"/>
  <c r="BK515" i="2"/>
  <c r="BJ515" i="2"/>
  <c r="BI515" i="2"/>
  <c r="BH515" i="2"/>
  <c r="BG515" i="2"/>
  <c r="BF515" i="2"/>
  <c r="BE515" i="2"/>
  <c r="BD515" i="2"/>
  <c r="BC515" i="2"/>
  <c r="BB515" i="2"/>
  <c r="BA515" i="2"/>
  <c r="AZ515" i="2"/>
  <c r="AY515" i="2"/>
  <c r="AK515" i="2"/>
  <c r="V515" i="2"/>
  <c r="U515" i="2"/>
  <c r="S515" i="2"/>
  <c r="R515" i="2"/>
  <c r="M515" i="2"/>
  <c r="K515" i="2"/>
  <c r="J515" i="2"/>
  <c r="I515" i="2"/>
  <c r="D515" i="2"/>
  <c r="DV546" i="2"/>
  <c r="DU546" i="2"/>
  <c r="DT546" i="2"/>
  <c r="DS546" i="2"/>
  <c r="AM546" i="2" s="1"/>
  <c r="DR546" i="2"/>
  <c r="DQ546" i="2"/>
  <c r="DP546" i="2"/>
  <c r="DO546" i="2"/>
  <c r="DN546" i="2"/>
  <c r="DM546" i="2"/>
  <c r="DL546" i="2"/>
  <c r="DK546" i="2"/>
  <c r="DJ546" i="2"/>
  <c r="DI546" i="2"/>
  <c r="DH546" i="2"/>
  <c r="DG546" i="2"/>
  <c r="DF546" i="2"/>
  <c r="DE546" i="2"/>
  <c r="DD546" i="2"/>
  <c r="DC546" i="2"/>
  <c r="DB546" i="2"/>
  <c r="DA546" i="2"/>
  <c r="CZ546" i="2"/>
  <c r="CY546" i="2"/>
  <c r="CX546" i="2"/>
  <c r="CW546" i="2"/>
  <c r="CV546" i="2"/>
  <c r="CU546" i="2"/>
  <c r="CT546" i="2"/>
  <c r="CS546" i="2"/>
  <c r="CR546" i="2"/>
  <c r="CQ546" i="2"/>
  <c r="CP546" i="2"/>
  <c r="CO546" i="2"/>
  <c r="CN546" i="2"/>
  <c r="CM546" i="2"/>
  <c r="CL546" i="2"/>
  <c r="CK546" i="2"/>
  <c r="CJ546" i="2"/>
  <c r="CI546" i="2"/>
  <c r="CH546" i="2"/>
  <c r="CG546" i="2"/>
  <c r="CF546" i="2"/>
  <c r="CE546" i="2"/>
  <c r="CD546" i="2"/>
  <c r="CC546" i="2"/>
  <c r="CB546" i="2"/>
  <c r="CA546" i="2"/>
  <c r="BZ546" i="2"/>
  <c r="BY546" i="2"/>
  <c r="BX546" i="2"/>
  <c r="BW546" i="2"/>
  <c r="BV546" i="2"/>
  <c r="BU546" i="2"/>
  <c r="BT546" i="2"/>
  <c r="BS546" i="2"/>
  <c r="BR546" i="2"/>
  <c r="BQ546" i="2"/>
  <c r="BP546" i="2"/>
  <c r="BO546" i="2"/>
  <c r="BN546" i="2"/>
  <c r="BM546" i="2"/>
  <c r="BL546" i="2"/>
  <c r="BK546" i="2"/>
  <c r="BJ546" i="2"/>
  <c r="BI546" i="2"/>
  <c r="BH546" i="2"/>
  <c r="BG546" i="2"/>
  <c r="BF546" i="2"/>
  <c r="BE546" i="2"/>
  <c r="BD546" i="2"/>
  <c r="BC546" i="2"/>
  <c r="BB546" i="2"/>
  <c r="BA546" i="2"/>
  <c r="AZ546" i="2"/>
  <c r="AY546" i="2"/>
  <c r="AO546" i="2"/>
  <c r="AN546" i="2"/>
  <c r="AK546" i="2"/>
  <c r="AF546" i="2"/>
  <c r="AE546" i="2"/>
  <c r="Y546" i="2"/>
  <c r="X546" i="2"/>
  <c r="W546" i="2"/>
  <c r="V546" i="2"/>
  <c r="U546" i="2"/>
  <c r="S546" i="2"/>
  <c r="R546" i="2"/>
  <c r="M546" i="2"/>
  <c r="K546" i="2"/>
  <c r="J546" i="2"/>
  <c r="I546" i="2"/>
  <c r="D546" i="2"/>
  <c r="DV527" i="2"/>
  <c r="DU527" i="2"/>
  <c r="DT527" i="2"/>
  <c r="DS527" i="2"/>
  <c r="DR527" i="2"/>
  <c r="DQ527" i="2"/>
  <c r="DP527" i="2"/>
  <c r="DO527" i="2"/>
  <c r="DN527" i="2"/>
  <c r="DM527" i="2"/>
  <c r="DL527" i="2"/>
  <c r="DK527" i="2"/>
  <c r="DJ527" i="2"/>
  <c r="DI527" i="2"/>
  <c r="DH527" i="2"/>
  <c r="DG527" i="2"/>
  <c r="DF527" i="2"/>
  <c r="DE527" i="2"/>
  <c r="DD527" i="2"/>
  <c r="AM527" i="2" s="1"/>
  <c r="DC527" i="2"/>
  <c r="DB527" i="2"/>
  <c r="DA527" i="2"/>
  <c r="CZ527" i="2"/>
  <c r="CY527" i="2"/>
  <c r="CX527" i="2"/>
  <c r="CW527" i="2"/>
  <c r="CV527" i="2"/>
  <c r="CU527" i="2"/>
  <c r="CT527" i="2"/>
  <c r="CS527" i="2"/>
  <c r="CR527" i="2"/>
  <c r="CQ527" i="2"/>
  <c r="CP527" i="2"/>
  <c r="CO527" i="2"/>
  <c r="CN527" i="2"/>
  <c r="CM527" i="2"/>
  <c r="CL527" i="2"/>
  <c r="CK527" i="2"/>
  <c r="CJ527" i="2"/>
  <c r="CI527" i="2"/>
  <c r="CH527" i="2"/>
  <c r="CG527" i="2"/>
  <c r="CF527" i="2"/>
  <c r="CE527" i="2"/>
  <c r="CD527" i="2"/>
  <c r="CC527" i="2"/>
  <c r="CB527" i="2"/>
  <c r="CA527" i="2"/>
  <c r="BZ527" i="2"/>
  <c r="BY527" i="2"/>
  <c r="BX527" i="2"/>
  <c r="BW527" i="2"/>
  <c r="BV527" i="2"/>
  <c r="BU527" i="2"/>
  <c r="BT527" i="2"/>
  <c r="BS527" i="2"/>
  <c r="BR527" i="2"/>
  <c r="BQ527" i="2"/>
  <c r="BP527" i="2"/>
  <c r="BO527" i="2"/>
  <c r="BN527" i="2"/>
  <c r="BM527" i="2"/>
  <c r="BL527" i="2"/>
  <c r="BK527" i="2"/>
  <c r="BJ527" i="2"/>
  <c r="BI527" i="2"/>
  <c r="BH527" i="2"/>
  <c r="BG527" i="2"/>
  <c r="BF527" i="2"/>
  <c r="BE527" i="2"/>
  <c r="BD527" i="2"/>
  <c r="BC527" i="2"/>
  <c r="BB527" i="2"/>
  <c r="BA527" i="2"/>
  <c r="AZ527" i="2"/>
  <c r="AY527" i="2"/>
  <c r="AX527" i="2"/>
  <c r="AN527" i="2"/>
  <c r="AL527" i="2"/>
  <c r="AK527" i="2"/>
  <c r="Y527" i="2"/>
  <c r="X527" i="2"/>
  <c r="V527" i="2"/>
  <c r="U527" i="2"/>
  <c r="S527" i="2"/>
  <c r="R527" i="2"/>
  <c r="M527" i="2"/>
  <c r="K527" i="2"/>
  <c r="J527" i="2"/>
  <c r="I527" i="2"/>
  <c r="D527" i="2"/>
  <c r="DV513" i="2"/>
  <c r="DU513" i="2"/>
  <c r="DT513" i="2"/>
  <c r="DS513" i="2"/>
  <c r="AM513" i="2" s="1"/>
  <c r="DR513" i="2"/>
  <c r="DQ513" i="2"/>
  <c r="DP513" i="2"/>
  <c r="DO513" i="2"/>
  <c r="DN513" i="2"/>
  <c r="DM513" i="2"/>
  <c r="DL513" i="2"/>
  <c r="DK513" i="2"/>
  <c r="DJ513" i="2"/>
  <c r="DI513" i="2"/>
  <c r="DH513" i="2"/>
  <c r="DG513" i="2"/>
  <c r="DF513" i="2"/>
  <c r="DE513" i="2"/>
  <c r="DD513" i="2"/>
  <c r="DC513" i="2"/>
  <c r="DB513" i="2"/>
  <c r="DA513" i="2"/>
  <c r="CZ513" i="2"/>
  <c r="CY513" i="2"/>
  <c r="CX513" i="2"/>
  <c r="CW513" i="2"/>
  <c r="CV513" i="2"/>
  <c r="CU513" i="2"/>
  <c r="CT513" i="2"/>
  <c r="CS513" i="2"/>
  <c r="CR513" i="2"/>
  <c r="CQ513" i="2"/>
  <c r="CP513" i="2"/>
  <c r="CO513" i="2"/>
  <c r="CN513" i="2"/>
  <c r="CM513" i="2"/>
  <c r="CL513" i="2"/>
  <c r="CK513" i="2"/>
  <c r="CJ513" i="2"/>
  <c r="CI513" i="2"/>
  <c r="CH513" i="2"/>
  <c r="CG513" i="2"/>
  <c r="CF513" i="2"/>
  <c r="CE513" i="2"/>
  <c r="CD513" i="2"/>
  <c r="CC513" i="2"/>
  <c r="CB513" i="2"/>
  <c r="CA513" i="2"/>
  <c r="BZ513" i="2"/>
  <c r="BY513" i="2"/>
  <c r="BX513" i="2"/>
  <c r="BW513" i="2"/>
  <c r="BV513" i="2"/>
  <c r="BU513" i="2"/>
  <c r="BT513" i="2"/>
  <c r="BS513" i="2"/>
  <c r="BR513" i="2"/>
  <c r="BQ513" i="2"/>
  <c r="BP513" i="2"/>
  <c r="BO513" i="2"/>
  <c r="BN513" i="2"/>
  <c r="BM513" i="2"/>
  <c r="BL513" i="2"/>
  <c r="BK513" i="2"/>
  <c r="BJ513" i="2"/>
  <c r="BI513" i="2"/>
  <c r="BH513" i="2"/>
  <c r="BG513" i="2"/>
  <c r="BF513" i="2"/>
  <c r="BE513" i="2"/>
  <c r="BD513" i="2"/>
  <c r="BC513" i="2"/>
  <c r="BB513" i="2"/>
  <c r="BA513" i="2"/>
  <c r="AZ513" i="2"/>
  <c r="AY513" i="2"/>
  <c r="AX513" i="2"/>
  <c r="AV513" i="2"/>
  <c r="AE513" i="2"/>
  <c r="AA513" i="2"/>
  <c r="Z513" i="2"/>
  <c r="Y513" i="2"/>
  <c r="V513" i="2"/>
  <c r="U513" i="2"/>
  <c r="S513" i="2"/>
  <c r="R513" i="2"/>
  <c r="M513" i="2"/>
  <c r="K513" i="2"/>
  <c r="J513" i="2"/>
  <c r="I513" i="2"/>
  <c r="D513" i="2"/>
  <c r="DV526" i="2"/>
  <c r="DU526" i="2"/>
  <c r="DT526" i="2"/>
  <c r="DS526" i="2"/>
  <c r="DR526" i="2"/>
  <c r="DQ526" i="2"/>
  <c r="DP526" i="2"/>
  <c r="DO526" i="2"/>
  <c r="DN526" i="2"/>
  <c r="DM526" i="2"/>
  <c r="DL526" i="2"/>
  <c r="DK526" i="2"/>
  <c r="DJ526" i="2"/>
  <c r="DI526" i="2"/>
  <c r="DH526" i="2"/>
  <c r="DG526" i="2"/>
  <c r="DF526" i="2"/>
  <c r="DE526" i="2"/>
  <c r="DD526" i="2"/>
  <c r="AM526" i="2" s="1"/>
  <c r="DC526" i="2"/>
  <c r="DB526" i="2"/>
  <c r="DA526" i="2"/>
  <c r="CZ526" i="2"/>
  <c r="CY526" i="2"/>
  <c r="CX526" i="2"/>
  <c r="CW526" i="2"/>
  <c r="CV526" i="2"/>
  <c r="CU526" i="2"/>
  <c r="CT526" i="2"/>
  <c r="CS526" i="2"/>
  <c r="CR526" i="2"/>
  <c r="CQ526" i="2"/>
  <c r="CP526" i="2"/>
  <c r="CO526" i="2"/>
  <c r="CN526" i="2"/>
  <c r="CM526" i="2"/>
  <c r="CL526" i="2"/>
  <c r="CK526" i="2"/>
  <c r="CJ526" i="2"/>
  <c r="CI526" i="2"/>
  <c r="CH526" i="2"/>
  <c r="CG526" i="2"/>
  <c r="CF526" i="2"/>
  <c r="CE526" i="2"/>
  <c r="CD526" i="2"/>
  <c r="CC526" i="2"/>
  <c r="CB526" i="2"/>
  <c r="CA526" i="2"/>
  <c r="BZ526" i="2"/>
  <c r="BY526" i="2"/>
  <c r="BX526" i="2"/>
  <c r="BW526" i="2"/>
  <c r="BV526" i="2"/>
  <c r="BU526" i="2"/>
  <c r="BT526" i="2"/>
  <c r="BS526" i="2"/>
  <c r="BR526" i="2"/>
  <c r="BQ526" i="2"/>
  <c r="BP526" i="2"/>
  <c r="BO526" i="2"/>
  <c r="BN526" i="2"/>
  <c r="BM526" i="2"/>
  <c r="BL526" i="2"/>
  <c r="BK526" i="2"/>
  <c r="BJ526" i="2"/>
  <c r="BI526" i="2"/>
  <c r="BH526" i="2"/>
  <c r="BG526" i="2"/>
  <c r="BF526" i="2"/>
  <c r="BE526" i="2"/>
  <c r="BD526" i="2"/>
  <c r="BC526" i="2"/>
  <c r="BB526" i="2"/>
  <c r="BA526" i="2"/>
  <c r="AZ526" i="2"/>
  <c r="AY526" i="2"/>
  <c r="AO526" i="2"/>
  <c r="AN526" i="2"/>
  <c r="AJ526" i="2"/>
  <c r="AF526" i="2"/>
  <c r="Y526" i="2"/>
  <c r="V526" i="2"/>
  <c r="U526" i="2"/>
  <c r="S526" i="2"/>
  <c r="R526" i="2"/>
  <c r="N526" i="2"/>
  <c r="M526" i="2"/>
  <c r="K526" i="2"/>
  <c r="J526" i="2"/>
  <c r="I526" i="2"/>
  <c r="D526" i="2"/>
  <c r="DV525" i="2"/>
  <c r="DU525" i="2"/>
  <c r="DT525" i="2"/>
  <c r="DS525" i="2"/>
  <c r="AM525" i="2" s="1"/>
  <c r="DR525" i="2"/>
  <c r="DQ525" i="2"/>
  <c r="DP525" i="2"/>
  <c r="DO525" i="2"/>
  <c r="DN525" i="2"/>
  <c r="DM525" i="2"/>
  <c r="DL525" i="2"/>
  <c r="DK525" i="2"/>
  <c r="DJ525" i="2"/>
  <c r="DI525" i="2"/>
  <c r="DH525" i="2"/>
  <c r="DG525" i="2"/>
  <c r="DF525" i="2"/>
  <c r="DE525" i="2"/>
  <c r="DD525" i="2"/>
  <c r="DC525" i="2"/>
  <c r="DB525" i="2"/>
  <c r="DA525" i="2"/>
  <c r="CZ525" i="2"/>
  <c r="CY525" i="2"/>
  <c r="CX525" i="2"/>
  <c r="CW525" i="2"/>
  <c r="CV525" i="2"/>
  <c r="CU525" i="2"/>
  <c r="CT525" i="2"/>
  <c r="CS525" i="2"/>
  <c r="CR525" i="2"/>
  <c r="CQ525" i="2"/>
  <c r="CP525" i="2"/>
  <c r="CO525" i="2"/>
  <c r="CN525" i="2"/>
  <c r="CM525" i="2"/>
  <c r="CL525" i="2"/>
  <c r="CK525" i="2"/>
  <c r="CJ525" i="2"/>
  <c r="CI525" i="2"/>
  <c r="CH525" i="2"/>
  <c r="CG525" i="2"/>
  <c r="CF525" i="2"/>
  <c r="CE525" i="2"/>
  <c r="CD525" i="2"/>
  <c r="CC525" i="2"/>
  <c r="CB525" i="2"/>
  <c r="CA525" i="2"/>
  <c r="BZ525" i="2"/>
  <c r="BY525" i="2"/>
  <c r="BX525" i="2"/>
  <c r="BW525" i="2"/>
  <c r="BV525" i="2"/>
  <c r="BU525" i="2"/>
  <c r="BT525" i="2"/>
  <c r="BS525" i="2"/>
  <c r="BR525" i="2"/>
  <c r="BQ525" i="2"/>
  <c r="BP525" i="2"/>
  <c r="BO525" i="2"/>
  <c r="BN525" i="2"/>
  <c r="BM525" i="2"/>
  <c r="BL525" i="2"/>
  <c r="BK525" i="2"/>
  <c r="BJ525" i="2"/>
  <c r="BI525" i="2"/>
  <c r="BH525" i="2"/>
  <c r="BG525" i="2"/>
  <c r="BF525" i="2"/>
  <c r="BE525" i="2"/>
  <c r="BD525" i="2"/>
  <c r="BC525" i="2"/>
  <c r="BB525" i="2"/>
  <c r="BA525" i="2"/>
  <c r="AZ525" i="2"/>
  <c r="AY525" i="2"/>
  <c r="AO525" i="2"/>
  <c r="AN525" i="2"/>
  <c r="V525" i="2"/>
  <c r="U525" i="2"/>
  <c r="S525" i="2"/>
  <c r="R525" i="2"/>
  <c r="M525" i="2"/>
  <c r="K525" i="2"/>
  <c r="J525" i="2"/>
  <c r="I525" i="2"/>
  <c r="D525" i="2"/>
  <c r="DV541" i="2"/>
  <c r="DU541" i="2"/>
  <c r="DT541" i="2"/>
  <c r="DS541" i="2"/>
  <c r="AM541" i="2" s="1"/>
  <c r="DR541" i="2"/>
  <c r="DQ541" i="2"/>
  <c r="DP541" i="2"/>
  <c r="DO541" i="2"/>
  <c r="DN541" i="2"/>
  <c r="DM541" i="2"/>
  <c r="DL541" i="2"/>
  <c r="DK541" i="2"/>
  <c r="DJ541" i="2"/>
  <c r="DI541" i="2"/>
  <c r="DH541" i="2"/>
  <c r="DG541" i="2"/>
  <c r="DF541" i="2"/>
  <c r="DE541" i="2"/>
  <c r="DD541" i="2"/>
  <c r="DC541" i="2"/>
  <c r="DB541" i="2"/>
  <c r="DA541" i="2"/>
  <c r="CZ541" i="2"/>
  <c r="CY541" i="2"/>
  <c r="CX541" i="2"/>
  <c r="CW541" i="2"/>
  <c r="CV541" i="2"/>
  <c r="CU541" i="2"/>
  <c r="CT541" i="2"/>
  <c r="CS541" i="2"/>
  <c r="CR541" i="2"/>
  <c r="CQ541" i="2"/>
  <c r="CP541" i="2"/>
  <c r="CO541" i="2"/>
  <c r="CN541" i="2"/>
  <c r="CM541" i="2"/>
  <c r="CL541" i="2"/>
  <c r="CK541" i="2"/>
  <c r="CJ541" i="2"/>
  <c r="CI541" i="2"/>
  <c r="CH541" i="2"/>
  <c r="CG541" i="2"/>
  <c r="CF541" i="2"/>
  <c r="CE541" i="2"/>
  <c r="CD541" i="2"/>
  <c r="CC541" i="2"/>
  <c r="CB541" i="2"/>
  <c r="CA541" i="2"/>
  <c r="BZ541" i="2"/>
  <c r="BY541" i="2"/>
  <c r="BX541" i="2"/>
  <c r="BW541" i="2"/>
  <c r="BV541" i="2"/>
  <c r="BU541" i="2"/>
  <c r="BT541" i="2"/>
  <c r="BS541" i="2"/>
  <c r="BR541" i="2"/>
  <c r="BQ541" i="2"/>
  <c r="BP541" i="2"/>
  <c r="BO541" i="2"/>
  <c r="BN541" i="2"/>
  <c r="BM541" i="2"/>
  <c r="BL541" i="2"/>
  <c r="BK541" i="2"/>
  <c r="BJ541" i="2"/>
  <c r="BI541" i="2"/>
  <c r="BH541" i="2"/>
  <c r="BG541" i="2"/>
  <c r="BF541" i="2"/>
  <c r="BE541" i="2"/>
  <c r="BD541" i="2"/>
  <c r="BC541" i="2"/>
  <c r="BB541" i="2"/>
  <c r="BA541" i="2"/>
  <c r="AZ541" i="2"/>
  <c r="AY541" i="2"/>
  <c r="AX541" i="2"/>
  <c r="AO541" i="2"/>
  <c r="AN541" i="2"/>
  <c r="AL541" i="2"/>
  <c r="AI541" i="2"/>
  <c r="AF541" i="2"/>
  <c r="W541" i="2"/>
  <c r="V541" i="2"/>
  <c r="U541" i="2"/>
  <c r="S541" i="2"/>
  <c r="R541" i="2"/>
  <c r="N541" i="2"/>
  <c r="M541" i="2"/>
  <c r="K541" i="2"/>
  <c r="J541" i="2"/>
  <c r="I541" i="2"/>
  <c r="D541" i="2"/>
  <c r="DV524" i="2"/>
  <c r="DU524" i="2"/>
  <c r="DT524" i="2"/>
  <c r="DS524" i="2"/>
  <c r="DR524" i="2"/>
  <c r="DQ524" i="2"/>
  <c r="DP524" i="2"/>
  <c r="DO524" i="2"/>
  <c r="DN524" i="2"/>
  <c r="DM524" i="2"/>
  <c r="DL524" i="2"/>
  <c r="DK524" i="2"/>
  <c r="DJ524" i="2"/>
  <c r="DI524" i="2"/>
  <c r="DH524" i="2"/>
  <c r="DG524" i="2"/>
  <c r="DF524" i="2"/>
  <c r="DE524" i="2"/>
  <c r="DD524" i="2"/>
  <c r="AM524" i="2" s="1"/>
  <c r="DC524" i="2"/>
  <c r="DB524" i="2"/>
  <c r="DA524" i="2"/>
  <c r="CZ524" i="2"/>
  <c r="CY524" i="2"/>
  <c r="CX524" i="2"/>
  <c r="CW524" i="2"/>
  <c r="CV524" i="2"/>
  <c r="CU524" i="2"/>
  <c r="CT524" i="2"/>
  <c r="CS524" i="2"/>
  <c r="CR524" i="2"/>
  <c r="CQ524" i="2"/>
  <c r="CP524" i="2"/>
  <c r="CO524" i="2"/>
  <c r="CN524" i="2"/>
  <c r="CM524" i="2"/>
  <c r="CL524" i="2"/>
  <c r="CK524" i="2"/>
  <c r="CJ524" i="2"/>
  <c r="CI524" i="2"/>
  <c r="CH524" i="2"/>
  <c r="CG524" i="2"/>
  <c r="CF524" i="2"/>
  <c r="CE524" i="2"/>
  <c r="CD524" i="2"/>
  <c r="CC524" i="2"/>
  <c r="CB524" i="2"/>
  <c r="CA524" i="2"/>
  <c r="BZ524" i="2"/>
  <c r="BY524" i="2"/>
  <c r="BX524" i="2"/>
  <c r="BW524" i="2"/>
  <c r="BV524" i="2"/>
  <c r="BU524" i="2"/>
  <c r="BT524" i="2"/>
  <c r="BS524" i="2"/>
  <c r="BR524" i="2"/>
  <c r="BQ524" i="2"/>
  <c r="BP524" i="2"/>
  <c r="BO524" i="2"/>
  <c r="BN524" i="2"/>
  <c r="BM524" i="2"/>
  <c r="BL524" i="2"/>
  <c r="BK524" i="2"/>
  <c r="BJ524" i="2"/>
  <c r="BI524" i="2"/>
  <c r="BH524" i="2"/>
  <c r="BG524" i="2"/>
  <c r="BF524" i="2"/>
  <c r="BE524" i="2"/>
  <c r="BD524" i="2"/>
  <c r="BC524" i="2"/>
  <c r="BB524" i="2"/>
  <c r="BA524" i="2"/>
  <c r="AZ524" i="2"/>
  <c r="AY524" i="2"/>
  <c r="AX524" i="2"/>
  <c r="AO524" i="2"/>
  <c r="AL524" i="2"/>
  <c r="AH524" i="2"/>
  <c r="Y524" i="2"/>
  <c r="V524" i="2"/>
  <c r="U524" i="2"/>
  <c r="S524" i="2"/>
  <c r="R524" i="2"/>
  <c r="N524" i="2"/>
  <c r="M524" i="2"/>
  <c r="K524" i="2"/>
  <c r="J524" i="2"/>
  <c r="I524" i="2"/>
  <c r="D524" i="2"/>
  <c r="DV508" i="2"/>
  <c r="DU508" i="2"/>
  <c r="DT508" i="2"/>
  <c r="DS508" i="2"/>
  <c r="AM508" i="2" s="1"/>
  <c r="DR508" i="2"/>
  <c r="DQ508" i="2"/>
  <c r="DP508" i="2"/>
  <c r="DO508" i="2"/>
  <c r="DN508" i="2"/>
  <c r="DM508" i="2"/>
  <c r="DL508" i="2"/>
  <c r="DK508" i="2"/>
  <c r="DJ508" i="2"/>
  <c r="DI508" i="2"/>
  <c r="DH508" i="2"/>
  <c r="DG508" i="2"/>
  <c r="DF508" i="2"/>
  <c r="DE508" i="2"/>
  <c r="DD508" i="2"/>
  <c r="DC508" i="2"/>
  <c r="DB508" i="2"/>
  <c r="DA508" i="2"/>
  <c r="CZ508" i="2"/>
  <c r="CY508" i="2"/>
  <c r="CX508" i="2"/>
  <c r="CW508" i="2"/>
  <c r="CV508" i="2"/>
  <c r="CU508" i="2"/>
  <c r="CT508" i="2"/>
  <c r="CS508" i="2"/>
  <c r="CR508" i="2"/>
  <c r="CQ508" i="2"/>
  <c r="CP508" i="2"/>
  <c r="CO508" i="2"/>
  <c r="CN508" i="2"/>
  <c r="CM508" i="2"/>
  <c r="CL508" i="2"/>
  <c r="CK508" i="2"/>
  <c r="CJ508" i="2"/>
  <c r="CI508" i="2"/>
  <c r="CH508" i="2"/>
  <c r="CG508" i="2"/>
  <c r="CF508" i="2"/>
  <c r="CE508" i="2"/>
  <c r="CD508" i="2"/>
  <c r="CC508" i="2"/>
  <c r="CB508" i="2"/>
  <c r="CA508" i="2"/>
  <c r="BZ508" i="2"/>
  <c r="BY508" i="2"/>
  <c r="BX508" i="2"/>
  <c r="BW508" i="2"/>
  <c r="BV508" i="2"/>
  <c r="BU508" i="2"/>
  <c r="BT508" i="2"/>
  <c r="BS508" i="2"/>
  <c r="BR508" i="2"/>
  <c r="BQ508" i="2"/>
  <c r="BP508" i="2"/>
  <c r="BO508" i="2"/>
  <c r="BN508" i="2"/>
  <c r="BM508" i="2"/>
  <c r="BL508" i="2"/>
  <c r="BK508" i="2"/>
  <c r="BJ508" i="2"/>
  <c r="BI508" i="2"/>
  <c r="BH508" i="2"/>
  <c r="BG508" i="2"/>
  <c r="BF508" i="2"/>
  <c r="BE508" i="2"/>
  <c r="BD508" i="2"/>
  <c r="BC508" i="2"/>
  <c r="BB508" i="2"/>
  <c r="BA508" i="2"/>
  <c r="AZ508" i="2"/>
  <c r="AY508" i="2"/>
  <c r="V508" i="2"/>
  <c r="U508" i="2"/>
  <c r="S508" i="2"/>
  <c r="R508" i="2"/>
  <c r="M508" i="2"/>
  <c r="K508" i="2"/>
  <c r="J508" i="2"/>
  <c r="I508" i="2"/>
  <c r="D508" i="2"/>
  <c r="DV518" i="2"/>
  <c r="DU518" i="2"/>
  <c r="DT518" i="2"/>
  <c r="DS518" i="2"/>
  <c r="AM518" i="2" s="1"/>
  <c r="DR518" i="2"/>
  <c r="DQ518" i="2"/>
  <c r="DP518" i="2"/>
  <c r="DO518" i="2"/>
  <c r="DN518" i="2"/>
  <c r="DM518" i="2"/>
  <c r="DL518" i="2"/>
  <c r="DK518" i="2"/>
  <c r="DJ518" i="2"/>
  <c r="DI518" i="2"/>
  <c r="DH518" i="2"/>
  <c r="DG518" i="2"/>
  <c r="DF518" i="2"/>
  <c r="DE518" i="2"/>
  <c r="DD518" i="2"/>
  <c r="DC518" i="2"/>
  <c r="DB518" i="2"/>
  <c r="DA518" i="2"/>
  <c r="CZ518" i="2"/>
  <c r="CY518" i="2"/>
  <c r="CX518" i="2"/>
  <c r="CW518" i="2"/>
  <c r="CV518" i="2"/>
  <c r="CU518" i="2"/>
  <c r="CT518" i="2"/>
  <c r="CS518" i="2"/>
  <c r="CR518" i="2"/>
  <c r="CQ518" i="2"/>
  <c r="CP518" i="2"/>
  <c r="CO518" i="2"/>
  <c r="CN518" i="2"/>
  <c r="CM518" i="2"/>
  <c r="CL518" i="2"/>
  <c r="CK518" i="2"/>
  <c r="CJ518" i="2"/>
  <c r="CI518" i="2"/>
  <c r="CH518" i="2"/>
  <c r="CG518" i="2"/>
  <c r="CF518" i="2"/>
  <c r="CE518" i="2"/>
  <c r="CD518" i="2"/>
  <c r="CC518" i="2"/>
  <c r="CB518" i="2"/>
  <c r="CA518" i="2"/>
  <c r="BZ518" i="2"/>
  <c r="BY518" i="2"/>
  <c r="BX518" i="2"/>
  <c r="BW518" i="2"/>
  <c r="BV518" i="2"/>
  <c r="BU518" i="2"/>
  <c r="BT518" i="2"/>
  <c r="BS518" i="2"/>
  <c r="BR518" i="2"/>
  <c r="BQ518" i="2"/>
  <c r="BP518" i="2"/>
  <c r="BO518" i="2"/>
  <c r="BN518" i="2"/>
  <c r="BM518" i="2"/>
  <c r="BL518" i="2"/>
  <c r="BK518" i="2"/>
  <c r="BJ518" i="2"/>
  <c r="BI518" i="2"/>
  <c r="BH518" i="2"/>
  <c r="BG518" i="2"/>
  <c r="BF518" i="2"/>
  <c r="BE518" i="2"/>
  <c r="BD518" i="2"/>
  <c r="BC518" i="2"/>
  <c r="BB518" i="2"/>
  <c r="BA518" i="2"/>
  <c r="AZ518" i="2"/>
  <c r="AY518" i="2"/>
  <c r="V518" i="2"/>
  <c r="U518" i="2"/>
  <c r="S518" i="2"/>
  <c r="R518" i="2"/>
  <c r="M518" i="2"/>
  <c r="K518" i="2"/>
  <c r="J518" i="2"/>
  <c r="I518" i="2"/>
  <c r="D518" i="2"/>
  <c r="DV517" i="2"/>
  <c r="DU517" i="2"/>
  <c r="DT517" i="2"/>
  <c r="DS517" i="2"/>
  <c r="DR517" i="2"/>
  <c r="DQ517" i="2"/>
  <c r="DP517" i="2"/>
  <c r="DO517" i="2"/>
  <c r="DN517" i="2"/>
  <c r="DM517" i="2"/>
  <c r="DL517" i="2"/>
  <c r="DK517" i="2"/>
  <c r="DJ517" i="2"/>
  <c r="DI517" i="2"/>
  <c r="DH517" i="2"/>
  <c r="DG517" i="2"/>
  <c r="DF517" i="2"/>
  <c r="DE517" i="2"/>
  <c r="DD517" i="2"/>
  <c r="AM517" i="2" s="1"/>
  <c r="DC517" i="2"/>
  <c r="DB517" i="2"/>
  <c r="DA517" i="2"/>
  <c r="CZ517" i="2"/>
  <c r="CY517" i="2"/>
  <c r="CX517" i="2"/>
  <c r="CW517" i="2"/>
  <c r="CV517" i="2"/>
  <c r="CU517" i="2"/>
  <c r="CT517" i="2"/>
  <c r="CS517" i="2"/>
  <c r="CR517" i="2"/>
  <c r="CQ517" i="2"/>
  <c r="CP517" i="2"/>
  <c r="CO517" i="2"/>
  <c r="CN517" i="2"/>
  <c r="CM517" i="2"/>
  <c r="CL517" i="2"/>
  <c r="CK517" i="2"/>
  <c r="CJ517" i="2"/>
  <c r="CI517" i="2"/>
  <c r="CH517" i="2"/>
  <c r="CG517" i="2"/>
  <c r="CF517" i="2"/>
  <c r="CE517" i="2"/>
  <c r="CD517" i="2"/>
  <c r="CC517" i="2"/>
  <c r="CB517" i="2"/>
  <c r="CA517" i="2"/>
  <c r="BZ517" i="2"/>
  <c r="BY517" i="2"/>
  <c r="BX517" i="2"/>
  <c r="BW517" i="2"/>
  <c r="BV517" i="2"/>
  <c r="BU517" i="2"/>
  <c r="BT517" i="2"/>
  <c r="BS517" i="2"/>
  <c r="BR517" i="2"/>
  <c r="BQ517" i="2"/>
  <c r="BP517" i="2"/>
  <c r="BO517" i="2"/>
  <c r="BN517" i="2"/>
  <c r="BM517" i="2"/>
  <c r="BL517" i="2"/>
  <c r="BK517" i="2"/>
  <c r="BJ517" i="2"/>
  <c r="BI517" i="2"/>
  <c r="BH517" i="2"/>
  <c r="BG517" i="2"/>
  <c r="BF517" i="2"/>
  <c r="BE517" i="2"/>
  <c r="BD517" i="2"/>
  <c r="BC517" i="2"/>
  <c r="BB517" i="2"/>
  <c r="BA517" i="2"/>
  <c r="AZ517" i="2"/>
  <c r="AY517" i="2"/>
  <c r="AV517" i="2"/>
  <c r="AP517" i="2"/>
  <c r="AO517" i="2"/>
  <c r="AN517" i="2"/>
  <c r="AA517" i="2"/>
  <c r="Z517" i="2"/>
  <c r="Y517" i="2"/>
  <c r="X517" i="2"/>
  <c r="V517" i="2"/>
  <c r="U517" i="2"/>
  <c r="S517" i="2"/>
  <c r="R517" i="2"/>
  <c r="M517" i="2"/>
  <c r="K517" i="2"/>
  <c r="J517" i="2"/>
  <c r="I517" i="2"/>
  <c r="D517" i="2"/>
  <c r="DV503" i="2"/>
  <c r="DU503" i="2"/>
  <c r="DT503" i="2"/>
  <c r="DS503" i="2"/>
  <c r="AM503" i="2" s="1"/>
  <c r="DR503" i="2"/>
  <c r="DQ503" i="2"/>
  <c r="DP503" i="2"/>
  <c r="DO503" i="2"/>
  <c r="DN503" i="2"/>
  <c r="DM503" i="2"/>
  <c r="DL503" i="2"/>
  <c r="DK503" i="2"/>
  <c r="DJ503" i="2"/>
  <c r="DI503" i="2"/>
  <c r="DH503" i="2"/>
  <c r="DG503" i="2"/>
  <c r="DF503" i="2"/>
  <c r="DE503" i="2"/>
  <c r="DD503" i="2"/>
  <c r="DC503" i="2"/>
  <c r="DB503" i="2"/>
  <c r="DA503" i="2"/>
  <c r="CZ503" i="2"/>
  <c r="CY503" i="2"/>
  <c r="CX503" i="2"/>
  <c r="CW503" i="2"/>
  <c r="CV503" i="2"/>
  <c r="CU503" i="2"/>
  <c r="CT503" i="2"/>
  <c r="CS503" i="2"/>
  <c r="CR503" i="2"/>
  <c r="CQ503" i="2"/>
  <c r="CP503" i="2"/>
  <c r="CO503" i="2"/>
  <c r="CN503" i="2"/>
  <c r="CM503" i="2"/>
  <c r="CL503" i="2"/>
  <c r="CK503" i="2"/>
  <c r="CJ503" i="2"/>
  <c r="CI503" i="2"/>
  <c r="CH503" i="2"/>
  <c r="CG503" i="2"/>
  <c r="CF503" i="2"/>
  <c r="CE503" i="2"/>
  <c r="CD503" i="2"/>
  <c r="CC503" i="2"/>
  <c r="CB503" i="2"/>
  <c r="CA503" i="2"/>
  <c r="BZ503" i="2"/>
  <c r="BY503" i="2"/>
  <c r="BX503" i="2"/>
  <c r="BW503" i="2"/>
  <c r="BV503" i="2"/>
  <c r="BU503" i="2"/>
  <c r="BT503" i="2"/>
  <c r="BS503" i="2"/>
  <c r="BR503" i="2"/>
  <c r="BQ503" i="2"/>
  <c r="BP503" i="2"/>
  <c r="BO503" i="2"/>
  <c r="BN503" i="2"/>
  <c r="BM503" i="2"/>
  <c r="BL503" i="2"/>
  <c r="BK503" i="2"/>
  <c r="BJ503" i="2"/>
  <c r="BI503" i="2"/>
  <c r="BH503" i="2"/>
  <c r="BG503" i="2"/>
  <c r="BF503" i="2"/>
  <c r="BE503" i="2"/>
  <c r="BD503" i="2"/>
  <c r="BC503" i="2"/>
  <c r="BB503" i="2"/>
  <c r="BA503" i="2"/>
  <c r="AZ503" i="2"/>
  <c r="AY503" i="2"/>
  <c r="AN503" i="2"/>
  <c r="AL503" i="2"/>
  <c r="AI503" i="2"/>
  <c r="V503" i="2"/>
  <c r="U503" i="2"/>
  <c r="S503" i="2"/>
  <c r="R503" i="2"/>
  <c r="M503" i="2"/>
  <c r="K503" i="2"/>
  <c r="J503" i="2"/>
  <c r="I503" i="2"/>
  <c r="D503" i="2"/>
  <c r="DV506" i="2"/>
  <c r="DU506" i="2"/>
  <c r="DT506" i="2"/>
  <c r="DS506" i="2"/>
  <c r="AM506" i="2" s="1"/>
  <c r="DR506" i="2"/>
  <c r="DQ506" i="2"/>
  <c r="DP506" i="2"/>
  <c r="DO506" i="2"/>
  <c r="DN506" i="2"/>
  <c r="DM506" i="2"/>
  <c r="DL506" i="2"/>
  <c r="DK506" i="2"/>
  <c r="DJ506" i="2"/>
  <c r="DI506" i="2"/>
  <c r="DH506" i="2"/>
  <c r="DG506" i="2"/>
  <c r="DF506" i="2"/>
  <c r="DE506" i="2"/>
  <c r="DD506" i="2"/>
  <c r="DC506" i="2"/>
  <c r="DB506" i="2"/>
  <c r="DA506" i="2"/>
  <c r="CZ506" i="2"/>
  <c r="CY506" i="2"/>
  <c r="CX506" i="2"/>
  <c r="CW506" i="2"/>
  <c r="CV506" i="2"/>
  <c r="CU506" i="2"/>
  <c r="CT506" i="2"/>
  <c r="CS506" i="2"/>
  <c r="CR506" i="2"/>
  <c r="CQ506" i="2"/>
  <c r="CP506" i="2"/>
  <c r="CO506" i="2"/>
  <c r="CN506" i="2"/>
  <c r="CM506" i="2"/>
  <c r="CL506" i="2"/>
  <c r="CK506" i="2"/>
  <c r="CJ506" i="2"/>
  <c r="CI506" i="2"/>
  <c r="CH506" i="2"/>
  <c r="CG506" i="2"/>
  <c r="CF506" i="2"/>
  <c r="CE506" i="2"/>
  <c r="CD506" i="2"/>
  <c r="CC506" i="2"/>
  <c r="CB506" i="2"/>
  <c r="CA506" i="2"/>
  <c r="BZ506" i="2"/>
  <c r="BY506" i="2"/>
  <c r="BX506" i="2"/>
  <c r="BW506" i="2"/>
  <c r="BV506" i="2"/>
  <c r="BU506" i="2"/>
  <c r="BT506" i="2"/>
  <c r="BS506" i="2"/>
  <c r="BR506" i="2"/>
  <c r="BQ506" i="2"/>
  <c r="BP506" i="2"/>
  <c r="BO506" i="2"/>
  <c r="BN506" i="2"/>
  <c r="BM506" i="2"/>
  <c r="BL506" i="2"/>
  <c r="BK506" i="2"/>
  <c r="BJ506" i="2"/>
  <c r="BI506" i="2"/>
  <c r="BH506" i="2"/>
  <c r="BG506" i="2"/>
  <c r="BF506" i="2"/>
  <c r="BE506" i="2"/>
  <c r="BD506" i="2"/>
  <c r="BC506" i="2"/>
  <c r="BB506" i="2"/>
  <c r="BA506" i="2"/>
  <c r="AZ506" i="2"/>
  <c r="AY506" i="2"/>
  <c r="V506" i="2"/>
  <c r="U506" i="2"/>
  <c r="S506" i="2"/>
  <c r="R506" i="2"/>
  <c r="M506" i="2"/>
  <c r="K506" i="2"/>
  <c r="J506" i="2"/>
  <c r="I506" i="2"/>
  <c r="D506" i="2"/>
  <c r="DV519" i="2"/>
  <c r="DU519" i="2"/>
  <c r="DT519" i="2"/>
  <c r="DS519" i="2"/>
  <c r="AM519" i="2" s="1"/>
  <c r="DR519" i="2"/>
  <c r="DQ519" i="2"/>
  <c r="DP519" i="2"/>
  <c r="DO519" i="2"/>
  <c r="DN519" i="2"/>
  <c r="DM519" i="2"/>
  <c r="DL519" i="2"/>
  <c r="DK519" i="2"/>
  <c r="DJ519" i="2"/>
  <c r="DI519" i="2"/>
  <c r="DH519" i="2"/>
  <c r="DG519" i="2"/>
  <c r="DF519" i="2"/>
  <c r="DE519" i="2"/>
  <c r="DD519" i="2"/>
  <c r="DC519" i="2"/>
  <c r="DB519" i="2"/>
  <c r="DA519" i="2"/>
  <c r="CZ519" i="2"/>
  <c r="CY519" i="2"/>
  <c r="CX519" i="2"/>
  <c r="CW519" i="2"/>
  <c r="CV519" i="2"/>
  <c r="CU519" i="2"/>
  <c r="CT519" i="2"/>
  <c r="CS519" i="2"/>
  <c r="CR519" i="2"/>
  <c r="CQ519" i="2"/>
  <c r="CP519" i="2"/>
  <c r="CO519" i="2"/>
  <c r="CN519" i="2"/>
  <c r="CM519" i="2"/>
  <c r="CL519" i="2"/>
  <c r="CK519" i="2"/>
  <c r="CJ519" i="2"/>
  <c r="CI519" i="2"/>
  <c r="CH519" i="2"/>
  <c r="CG519" i="2"/>
  <c r="CF519" i="2"/>
  <c r="CE519" i="2"/>
  <c r="CD519" i="2"/>
  <c r="CC519" i="2"/>
  <c r="CB519" i="2"/>
  <c r="CA519" i="2"/>
  <c r="BZ519" i="2"/>
  <c r="BY519" i="2"/>
  <c r="BX519" i="2"/>
  <c r="BW519" i="2"/>
  <c r="BV519" i="2"/>
  <c r="BU519" i="2"/>
  <c r="BT519" i="2"/>
  <c r="BS519" i="2"/>
  <c r="BR519" i="2"/>
  <c r="BQ519" i="2"/>
  <c r="BP519" i="2"/>
  <c r="BO519" i="2"/>
  <c r="BN519" i="2"/>
  <c r="BM519" i="2"/>
  <c r="BL519" i="2"/>
  <c r="BK519" i="2"/>
  <c r="BJ519" i="2"/>
  <c r="BI519" i="2"/>
  <c r="BH519" i="2"/>
  <c r="BG519" i="2"/>
  <c r="BF519" i="2"/>
  <c r="BE519" i="2"/>
  <c r="BD519" i="2"/>
  <c r="BC519" i="2"/>
  <c r="BB519" i="2"/>
  <c r="BA519" i="2"/>
  <c r="AZ519" i="2"/>
  <c r="AY519" i="2"/>
  <c r="AV519" i="2"/>
  <c r="AO519" i="2"/>
  <c r="Z519" i="2"/>
  <c r="Y519" i="2"/>
  <c r="V519" i="2"/>
  <c r="U519" i="2"/>
  <c r="S519" i="2"/>
  <c r="R519" i="2"/>
  <c r="M519" i="2"/>
  <c r="K519" i="2"/>
  <c r="J519" i="2"/>
  <c r="I519" i="2"/>
  <c r="D519" i="2"/>
  <c r="DV478" i="2"/>
  <c r="DU478" i="2"/>
  <c r="DT478" i="2"/>
  <c r="DS478" i="2"/>
  <c r="DR478" i="2"/>
  <c r="DQ478" i="2"/>
  <c r="DP478" i="2"/>
  <c r="DO478" i="2"/>
  <c r="DN478" i="2"/>
  <c r="DM478" i="2"/>
  <c r="DL478" i="2"/>
  <c r="DK478" i="2"/>
  <c r="DJ478" i="2"/>
  <c r="DI478" i="2"/>
  <c r="DH478" i="2"/>
  <c r="DG478" i="2"/>
  <c r="DF478" i="2"/>
  <c r="DE478" i="2"/>
  <c r="DD478" i="2"/>
  <c r="AM478" i="2" s="1"/>
  <c r="DC478" i="2"/>
  <c r="DB478" i="2"/>
  <c r="DA478" i="2"/>
  <c r="CZ478" i="2"/>
  <c r="CY478" i="2"/>
  <c r="CX478" i="2"/>
  <c r="CW478" i="2"/>
  <c r="CV478" i="2"/>
  <c r="CU478" i="2"/>
  <c r="CT478" i="2"/>
  <c r="CS478" i="2"/>
  <c r="CR478" i="2"/>
  <c r="CQ478" i="2"/>
  <c r="CP478" i="2"/>
  <c r="CO478" i="2"/>
  <c r="CN478" i="2"/>
  <c r="CM478" i="2"/>
  <c r="CL478" i="2"/>
  <c r="CK478" i="2"/>
  <c r="CJ478" i="2"/>
  <c r="CI478" i="2"/>
  <c r="CH478" i="2"/>
  <c r="CG478" i="2"/>
  <c r="CF478" i="2"/>
  <c r="CE478" i="2"/>
  <c r="CD478" i="2"/>
  <c r="CC478" i="2"/>
  <c r="CB478" i="2"/>
  <c r="CA478" i="2"/>
  <c r="BZ478" i="2"/>
  <c r="BY478" i="2"/>
  <c r="BX478" i="2"/>
  <c r="BW478" i="2"/>
  <c r="BV478" i="2"/>
  <c r="BU478" i="2"/>
  <c r="BT478" i="2"/>
  <c r="BS478" i="2"/>
  <c r="BR478" i="2"/>
  <c r="BQ478" i="2"/>
  <c r="BP478" i="2"/>
  <c r="BO478" i="2"/>
  <c r="BN478" i="2"/>
  <c r="BM478" i="2"/>
  <c r="BL478" i="2"/>
  <c r="BK478" i="2"/>
  <c r="BJ478" i="2"/>
  <c r="BI478" i="2"/>
  <c r="BH478" i="2"/>
  <c r="BG478" i="2"/>
  <c r="BF478" i="2"/>
  <c r="BE478" i="2"/>
  <c r="BD478" i="2"/>
  <c r="BC478" i="2"/>
  <c r="BB478" i="2"/>
  <c r="BA478" i="2"/>
  <c r="AZ478" i="2"/>
  <c r="AY478" i="2"/>
  <c r="AN478" i="2"/>
  <c r="AF478" i="2"/>
  <c r="W478" i="2"/>
  <c r="V478" i="2"/>
  <c r="U478" i="2"/>
  <c r="S478" i="2"/>
  <c r="R478" i="2"/>
  <c r="M478" i="2"/>
  <c r="K478" i="2"/>
  <c r="J478" i="2"/>
  <c r="I478" i="2"/>
  <c r="D478" i="2"/>
  <c r="DV496" i="2"/>
  <c r="DU496" i="2"/>
  <c r="DT496" i="2"/>
  <c r="DS496" i="2"/>
  <c r="AM496" i="2" s="1"/>
  <c r="DR496" i="2"/>
  <c r="DQ496" i="2"/>
  <c r="DP496" i="2"/>
  <c r="DO496" i="2"/>
  <c r="DN496" i="2"/>
  <c r="DM496" i="2"/>
  <c r="DL496" i="2"/>
  <c r="DK496" i="2"/>
  <c r="DJ496" i="2"/>
  <c r="DI496" i="2"/>
  <c r="DH496" i="2"/>
  <c r="DG496" i="2"/>
  <c r="DF496" i="2"/>
  <c r="DE496" i="2"/>
  <c r="DD496" i="2"/>
  <c r="DC496" i="2"/>
  <c r="DB496" i="2"/>
  <c r="DA496" i="2"/>
  <c r="CZ496" i="2"/>
  <c r="CY496" i="2"/>
  <c r="CX496" i="2"/>
  <c r="CW496" i="2"/>
  <c r="CV496" i="2"/>
  <c r="CU496" i="2"/>
  <c r="CT496" i="2"/>
  <c r="CS496" i="2"/>
  <c r="CR496" i="2"/>
  <c r="CQ496" i="2"/>
  <c r="CP496" i="2"/>
  <c r="CO496" i="2"/>
  <c r="CN496" i="2"/>
  <c r="CM496" i="2"/>
  <c r="CL496" i="2"/>
  <c r="CK496" i="2"/>
  <c r="CJ496" i="2"/>
  <c r="CI496" i="2"/>
  <c r="CH496" i="2"/>
  <c r="CG496" i="2"/>
  <c r="CF496" i="2"/>
  <c r="CE496" i="2"/>
  <c r="CD496" i="2"/>
  <c r="CC496" i="2"/>
  <c r="CB496" i="2"/>
  <c r="CA496" i="2"/>
  <c r="BZ496" i="2"/>
  <c r="BY496" i="2"/>
  <c r="BX496" i="2"/>
  <c r="BW496" i="2"/>
  <c r="BV496" i="2"/>
  <c r="BU496" i="2"/>
  <c r="BT496" i="2"/>
  <c r="BS496" i="2"/>
  <c r="BR496" i="2"/>
  <c r="BQ496" i="2"/>
  <c r="BP496" i="2"/>
  <c r="BO496" i="2"/>
  <c r="BN496" i="2"/>
  <c r="BM496" i="2"/>
  <c r="BL496" i="2"/>
  <c r="BK496" i="2"/>
  <c r="BJ496" i="2"/>
  <c r="BI496" i="2"/>
  <c r="BH496" i="2"/>
  <c r="BG496" i="2"/>
  <c r="BF496" i="2"/>
  <c r="BE496" i="2"/>
  <c r="BD496" i="2"/>
  <c r="BC496" i="2"/>
  <c r="BB496" i="2"/>
  <c r="BA496" i="2"/>
  <c r="AZ496" i="2"/>
  <c r="AY496" i="2"/>
  <c r="AO496" i="2"/>
  <c r="V496" i="2"/>
  <c r="U496" i="2"/>
  <c r="S496" i="2"/>
  <c r="R496" i="2"/>
  <c r="M496" i="2"/>
  <c r="K496" i="2"/>
  <c r="J496" i="2"/>
  <c r="I496" i="2"/>
  <c r="D496" i="2"/>
  <c r="DV502" i="2"/>
  <c r="DU502" i="2"/>
  <c r="DT502" i="2"/>
  <c r="DS502" i="2"/>
  <c r="AM502" i="2" s="1"/>
  <c r="DR502" i="2"/>
  <c r="DQ502" i="2"/>
  <c r="DP502" i="2"/>
  <c r="DO502" i="2"/>
  <c r="DN502" i="2"/>
  <c r="DM502" i="2"/>
  <c r="DL502" i="2"/>
  <c r="DK502" i="2"/>
  <c r="DJ502" i="2"/>
  <c r="DI502" i="2"/>
  <c r="DH502" i="2"/>
  <c r="DG502" i="2"/>
  <c r="DF502" i="2"/>
  <c r="DE502" i="2"/>
  <c r="DD502" i="2"/>
  <c r="DC502" i="2"/>
  <c r="DB502" i="2"/>
  <c r="DA502" i="2"/>
  <c r="CZ502" i="2"/>
  <c r="CY502" i="2"/>
  <c r="CX502" i="2"/>
  <c r="CW502" i="2"/>
  <c r="CV502" i="2"/>
  <c r="CU502" i="2"/>
  <c r="CT502" i="2"/>
  <c r="CS502" i="2"/>
  <c r="CR502" i="2"/>
  <c r="CQ502" i="2"/>
  <c r="CP502" i="2"/>
  <c r="CO502" i="2"/>
  <c r="CN502" i="2"/>
  <c r="CM502" i="2"/>
  <c r="CL502" i="2"/>
  <c r="CK502" i="2"/>
  <c r="CJ502" i="2"/>
  <c r="CI502" i="2"/>
  <c r="CH502" i="2"/>
  <c r="CG502" i="2"/>
  <c r="CF502" i="2"/>
  <c r="CE502" i="2"/>
  <c r="CD502" i="2"/>
  <c r="CC502" i="2"/>
  <c r="CB502" i="2"/>
  <c r="CA502" i="2"/>
  <c r="BZ502" i="2"/>
  <c r="BY502" i="2"/>
  <c r="BX502" i="2"/>
  <c r="BW502" i="2"/>
  <c r="BV502" i="2"/>
  <c r="BU502" i="2"/>
  <c r="BT502" i="2"/>
  <c r="BS502" i="2"/>
  <c r="BR502" i="2"/>
  <c r="BQ502" i="2"/>
  <c r="BP502" i="2"/>
  <c r="BO502" i="2"/>
  <c r="BN502" i="2"/>
  <c r="BM502" i="2"/>
  <c r="BL502" i="2"/>
  <c r="BK502" i="2"/>
  <c r="BJ502" i="2"/>
  <c r="BI502" i="2"/>
  <c r="BH502" i="2"/>
  <c r="BG502" i="2"/>
  <c r="BF502" i="2"/>
  <c r="BE502" i="2"/>
  <c r="BD502" i="2"/>
  <c r="BC502" i="2"/>
  <c r="BB502" i="2"/>
  <c r="BA502" i="2"/>
  <c r="AZ502" i="2"/>
  <c r="AY502" i="2"/>
  <c r="V502" i="2"/>
  <c r="U502" i="2"/>
  <c r="S502" i="2"/>
  <c r="R502" i="2"/>
  <c r="M502" i="2"/>
  <c r="K502" i="2"/>
  <c r="J502" i="2"/>
  <c r="I502" i="2"/>
  <c r="D502" i="2"/>
  <c r="DV514" i="2"/>
  <c r="DU514" i="2"/>
  <c r="DT514" i="2"/>
  <c r="DS514" i="2"/>
  <c r="AM514" i="2" s="1"/>
  <c r="DR514" i="2"/>
  <c r="DQ514" i="2"/>
  <c r="DP514" i="2"/>
  <c r="DO514" i="2"/>
  <c r="DN514" i="2"/>
  <c r="DM514" i="2"/>
  <c r="DL514" i="2"/>
  <c r="DK514" i="2"/>
  <c r="DJ514" i="2"/>
  <c r="DI514" i="2"/>
  <c r="DH514" i="2"/>
  <c r="DG514" i="2"/>
  <c r="DF514" i="2"/>
  <c r="DE514" i="2"/>
  <c r="DD514" i="2"/>
  <c r="DC514" i="2"/>
  <c r="DB514" i="2"/>
  <c r="DA514" i="2"/>
  <c r="CZ514" i="2"/>
  <c r="CY514" i="2"/>
  <c r="CX514" i="2"/>
  <c r="CW514" i="2"/>
  <c r="CV514" i="2"/>
  <c r="CU514" i="2"/>
  <c r="CT514" i="2"/>
  <c r="CS514" i="2"/>
  <c r="CR514" i="2"/>
  <c r="CQ514" i="2"/>
  <c r="CP514" i="2"/>
  <c r="CO514" i="2"/>
  <c r="CN514" i="2"/>
  <c r="CM514" i="2"/>
  <c r="CL514" i="2"/>
  <c r="CK514" i="2"/>
  <c r="CJ514" i="2"/>
  <c r="CI514" i="2"/>
  <c r="CH514" i="2"/>
  <c r="CG514" i="2"/>
  <c r="CF514" i="2"/>
  <c r="CE514" i="2"/>
  <c r="CD514" i="2"/>
  <c r="CC514" i="2"/>
  <c r="CB514" i="2"/>
  <c r="CA514" i="2"/>
  <c r="BZ514" i="2"/>
  <c r="BY514" i="2"/>
  <c r="BX514" i="2"/>
  <c r="BW514" i="2"/>
  <c r="BV514" i="2"/>
  <c r="BU514" i="2"/>
  <c r="BT514" i="2"/>
  <c r="BS514" i="2"/>
  <c r="BR514" i="2"/>
  <c r="BQ514" i="2"/>
  <c r="BP514" i="2"/>
  <c r="BO514" i="2"/>
  <c r="BN514" i="2"/>
  <c r="BM514" i="2"/>
  <c r="BL514" i="2"/>
  <c r="BK514" i="2"/>
  <c r="BJ514" i="2"/>
  <c r="BI514" i="2"/>
  <c r="BH514" i="2"/>
  <c r="BG514" i="2"/>
  <c r="BF514" i="2"/>
  <c r="BE514" i="2"/>
  <c r="BD514" i="2"/>
  <c r="BC514" i="2"/>
  <c r="BB514" i="2"/>
  <c r="BA514" i="2"/>
  <c r="AZ514" i="2"/>
  <c r="AY514" i="2"/>
  <c r="AV514" i="2"/>
  <c r="AK514" i="2"/>
  <c r="AJ514" i="2"/>
  <c r="Y514" i="2"/>
  <c r="X514" i="2"/>
  <c r="V514" i="2"/>
  <c r="U514" i="2"/>
  <c r="S514" i="2"/>
  <c r="R514" i="2"/>
  <c r="Q514" i="2"/>
  <c r="M514" i="2"/>
  <c r="K514" i="2"/>
  <c r="J514" i="2"/>
  <c r="I514" i="2"/>
  <c r="D514" i="2"/>
  <c r="DV499" i="2"/>
  <c r="DU499" i="2"/>
  <c r="DT499" i="2"/>
  <c r="DS499" i="2"/>
  <c r="AM499" i="2" s="1"/>
  <c r="DR499" i="2"/>
  <c r="DQ499" i="2"/>
  <c r="DP499" i="2"/>
  <c r="DO499" i="2"/>
  <c r="DN499" i="2"/>
  <c r="DM499" i="2"/>
  <c r="DL499" i="2"/>
  <c r="DK499" i="2"/>
  <c r="DJ499" i="2"/>
  <c r="DI499" i="2"/>
  <c r="DH499" i="2"/>
  <c r="DG499" i="2"/>
  <c r="DF499" i="2"/>
  <c r="DE499" i="2"/>
  <c r="DD499" i="2"/>
  <c r="DC499" i="2"/>
  <c r="DB499" i="2"/>
  <c r="DA499" i="2"/>
  <c r="CZ499" i="2"/>
  <c r="CY499" i="2"/>
  <c r="CX499" i="2"/>
  <c r="CW499" i="2"/>
  <c r="CV499" i="2"/>
  <c r="CU499" i="2"/>
  <c r="CT499" i="2"/>
  <c r="CS499" i="2"/>
  <c r="CR499" i="2"/>
  <c r="CQ499" i="2"/>
  <c r="CP499" i="2"/>
  <c r="CO499" i="2"/>
  <c r="CN499" i="2"/>
  <c r="CM499" i="2"/>
  <c r="CL499" i="2"/>
  <c r="CK499" i="2"/>
  <c r="CJ499" i="2"/>
  <c r="CI499" i="2"/>
  <c r="CH499" i="2"/>
  <c r="CG499" i="2"/>
  <c r="CF499" i="2"/>
  <c r="CE499" i="2"/>
  <c r="CD499" i="2"/>
  <c r="CC499" i="2"/>
  <c r="CB499" i="2"/>
  <c r="CA499" i="2"/>
  <c r="BZ499" i="2"/>
  <c r="BY499" i="2"/>
  <c r="BX499" i="2"/>
  <c r="BW499" i="2"/>
  <c r="BV499" i="2"/>
  <c r="BU499" i="2"/>
  <c r="BT499" i="2"/>
  <c r="BS499" i="2"/>
  <c r="BR499" i="2"/>
  <c r="BQ499" i="2"/>
  <c r="BP499" i="2"/>
  <c r="BO499" i="2"/>
  <c r="BN499" i="2"/>
  <c r="BM499" i="2"/>
  <c r="BL499" i="2"/>
  <c r="BK499" i="2"/>
  <c r="BJ499" i="2"/>
  <c r="BI499" i="2"/>
  <c r="BH499" i="2"/>
  <c r="BG499" i="2"/>
  <c r="BF499" i="2"/>
  <c r="BE499" i="2"/>
  <c r="BD499" i="2"/>
  <c r="BC499" i="2"/>
  <c r="BB499" i="2"/>
  <c r="BA499" i="2"/>
  <c r="AZ499" i="2"/>
  <c r="AY499" i="2"/>
  <c r="V499" i="2"/>
  <c r="U499" i="2"/>
  <c r="S499" i="2"/>
  <c r="R499" i="2"/>
  <c r="M499" i="2"/>
  <c r="K499" i="2"/>
  <c r="J499" i="2"/>
  <c r="I499" i="2"/>
  <c r="D499" i="2"/>
  <c r="DV490" i="2"/>
  <c r="DU490" i="2"/>
  <c r="DT490" i="2"/>
  <c r="DS490" i="2"/>
  <c r="AM490" i="2" s="1"/>
  <c r="DR490" i="2"/>
  <c r="DQ490" i="2"/>
  <c r="DP490" i="2"/>
  <c r="DO490" i="2"/>
  <c r="DN490" i="2"/>
  <c r="DM490" i="2"/>
  <c r="DL490" i="2"/>
  <c r="DK490" i="2"/>
  <c r="DJ490" i="2"/>
  <c r="DI490" i="2"/>
  <c r="DH490" i="2"/>
  <c r="DG490" i="2"/>
  <c r="DF490" i="2"/>
  <c r="DE490" i="2"/>
  <c r="DD490" i="2"/>
  <c r="DC490" i="2"/>
  <c r="DB490" i="2"/>
  <c r="DA490" i="2"/>
  <c r="CZ490" i="2"/>
  <c r="CY490" i="2"/>
  <c r="CX490" i="2"/>
  <c r="CW490" i="2"/>
  <c r="CV490" i="2"/>
  <c r="CU490" i="2"/>
  <c r="CT490" i="2"/>
  <c r="CS490" i="2"/>
  <c r="CR490" i="2"/>
  <c r="CQ490" i="2"/>
  <c r="CP490" i="2"/>
  <c r="CO490" i="2"/>
  <c r="CN490" i="2"/>
  <c r="CM490" i="2"/>
  <c r="CL490" i="2"/>
  <c r="CK490" i="2"/>
  <c r="CJ490" i="2"/>
  <c r="CI490" i="2"/>
  <c r="CH490" i="2"/>
  <c r="CG490" i="2"/>
  <c r="CF490" i="2"/>
  <c r="CE490" i="2"/>
  <c r="CD490" i="2"/>
  <c r="CC490" i="2"/>
  <c r="CB490" i="2"/>
  <c r="CA490" i="2"/>
  <c r="BZ490" i="2"/>
  <c r="BY490" i="2"/>
  <c r="BX490" i="2"/>
  <c r="BW490" i="2"/>
  <c r="BV490" i="2"/>
  <c r="BU490" i="2"/>
  <c r="BT490" i="2"/>
  <c r="BS490" i="2"/>
  <c r="BR490" i="2"/>
  <c r="BQ490" i="2"/>
  <c r="BP490" i="2"/>
  <c r="BO490" i="2"/>
  <c r="BN490" i="2"/>
  <c r="BM490" i="2"/>
  <c r="BL490" i="2"/>
  <c r="BK490" i="2"/>
  <c r="BJ490" i="2"/>
  <c r="BI490" i="2"/>
  <c r="BH490" i="2"/>
  <c r="BG490" i="2"/>
  <c r="BF490" i="2"/>
  <c r="BE490" i="2"/>
  <c r="BD490" i="2"/>
  <c r="BC490" i="2"/>
  <c r="BB490" i="2"/>
  <c r="BA490" i="2"/>
  <c r="AZ490" i="2"/>
  <c r="AY490" i="2"/>
  <c r="AX490" i="2"/>
  <c r="AH490" i="2"/>
  <c r="AG490" i="2"/>
  <c r="AF490" i="2"/>
  <c r="AA490" i="2"/>
  <c r="V490" i="2"/>
  <c r="U490" i="2"/>
  <c r="S490" i="2"/>
  <c r="R490" i="2"/>
  <c r="M490" i="2"/>
  <c r="K490" i="2"/>
  <c r="J490" i="2"/>
  <c r="I490" i="2"/>
  <c r="D490" i="2"/>
  <c r="DV487" i="2"/>
  <c r="DU487" i="2"/>
  <c r="DT487" i="2"/>
  <c r="DS487" i="2"/>
  <c r="AM487" i="2" s="1"/>
  <c r="DR487" i="2"/>
  <c r="DQ487" i="2"/>
  <c r="DP487" i="2"/>
  <c r="DO487" i="2"/>
  <c r="DN487" i="2"/>
  <c r="DM487" i="2"/>
  <c r="DL487" i="2"/>
  <c r="DK487" i="2"/>
  <c r="DJ487" i="2"/>
  <c r="DI487" i="2"/>
  <c r="DH487" i="2"/>
  <c r="DG487" i="2"/>
  <c r="DF487" i="2"/>
  <c r="DE487" i="2"/>
  <c r="DD487" i="2"/>
  <c r="DC487" i="2"/>
  <c r="DB487" i="2"/>
  <c r="DA487" i="2"/>
  <c r="CZ487" i="2"/>
  <c r="CY487" i="2"/>
  <c r="CX487" i="2"/>
  <c r="CW487" i="2"/>
  <c r="CV487" i="2"/>
  <c r="CU487" i="2"/>
  <c r="CT487" i="2"/>
  <c r="CS487" i="2"/>
  <c r="CR487" i="2"/>
  <c r="CQ487" i="2"/>
  <c r="CP487" i="2"/>
  <c r="CO487" i="2"/>
  <c r="CN487" i="2"/>
  <c r="CM487" i="2"/>
  <c r="CL487" i="2"/>
  <c r="CK487" i="2"/>
  <c r="CJ487" i="2"/>
  <c r="CI487" i="2"/>
  <c r="CH487" i="2"/>
  <c r="CG487" i="2"/>
  <c r="CF487" i="2"/>
  <c r="CE487" i="2"/>
  <c r="CD487" i="2"/>
  <c r="CC487" i="2"/>
  <c r="CB487" i="2"/>
  <c r="CA487" i="2"/>
  <c r="BZ487" i="2"/>
  <c r="BY487" i="2"/>
  <c r="BX487" i="2"/>
  <c r="BW487" i="2"/>
  <c r="BV487" i="2"/>
  <c r="BU487" i="2"/>
  <c r="BT487" i="2"/>
  <c r="BS487" i="2"/>
  <c r="BR487" i="2"/>
  <c r="BQ487" i="2"/>
  <c r="BP487" i="2"/>
  <c r="BO487" i="2"/>
  <c r="BN487" i="2"/>
  <c r="BM487" i="2"/>
  <c r="BL487" i="2"/>
  <c r="BK487" i="2"/>
  <c r="BJ487" i="2"/>
  <c r="BI487" i="2"/>
  <c r="BH487" i="2"/>
  <c r="BG487" i="2"/>
  <c r="BF487" i="2"/>
  <c r="BE487" i="2"/>
  <c r="BD487" i="2"/>
  <c r="BC487" i="2"/>
  <c r="BB487" i="2"/>
  <c r="BA487" i="2"/>
  <c r="AZ487" i="2"/>
  <c r="AY487" i="2"/>
  <c r="AX487" i="2"/>
  <c r="AV487" i="2"/>
  <c r="AF487" i="2"/>
  <c r="AA487" i="2"/>
  <c r="X487" i="2"/>
  <c r="V487" i="2"/>
  <c r="U487" i="2"/>
  <c r="S487" i="2"/>
  <c r="R487" i="2"/>
  <c r="M487" i="2"/>
  <c r="K487" i="2"/>
  <c r="J487" i="2"/>
  <c r="I487" i="2"/>
  <c r="D487" i="2"/>
  <c r="DV523" i="2"/>
  <c r="DU523" i="2"/>
  <c r="DT523" i="2"/>
  <c r="DS523" i="2"/>
  <c r="AM523" i="2" s="1"/>
  <c r="DR523" i="2"/>
  <c r="DQ523" i="2"/>
  <c r="DP523" i="2"/>
  <c r="DO523" i="2"/>
  <c r="DN523" i="2"/>
  <c r="DM523" i="2"/>
  <c r="DL523" i="2"/>
  <c r="DK523" i="2"/>
  <c r="DJ523" i="2"/>
  <c r="DI523" i="2"/>
  <c r="DH523" i="2"/>
  <c r="DG523" i="2"/>
  <c r="DF523" i="2"/>
  <c r="DE523" i="2"/>
  <c r="DD523" i="2"/>
  <c r="DC523" i="2"/>
  <c r="DB523" i="2"/>
  <c r="DA523" i="2"/>
  <c r="CZ523" i="2"/>
  <c r="CY523" i="2"/>
  <c r="CX523" i="2"/>
  <c r="CW523" i="2"/>
  <c r="CV523" i="2"/>
  <c r="CU523" i="2"/>
  <c r="CT523" i="2"/>
  <c r="CS523" i="2"/>
  <c r="CR523" i="2"/>
  <c r="CQ523" i="2"/>
  <c r="CP523" i="2"/>
  <c r="CO523" i="2"/>
  <c r="CN523" i="2"/>
  <c r="CM523" i="2"/>
  <c r="CL523" i="2"/>
  <c r="CK523" i="2"/>
  <c r="CJ523" i="2"/>
  <c r="CI523" i="2"/>
  <c r="CH523" i="2"/>
  <c r="CG523" i="2"/>
  <c r="CF523" i="2"/>
  <c r="CE523" i="2"/>
  <c r="CD523" i="2"/>
  <c r="CC523" i="2"/>
  <c r="CB523" i="2"/>
  <c r="CA523" i="2"/>
  <c r="BZ523" i="2"/>
  <c r="BY523" i="2"/>
  <c r="BX523" i="2"/>
  <c r="BW523" i="2"/>
  <c r="BV523" i="2"/>
  <c r="BU523" i="2"/>
  <c r="BT523" i="2"/>
  <c r="BS523" i="2"/>
  <c r="BR523" i="2"/>
  <c r="BQ523" i="2"/>
  <c r="BP523" i="2"/>
  <c r="BO523" i="2"/>
  <c r="BN523" i="2"/>
  <c r="BM523" i="2"/>
  <c r="BL523" i="2"/>
  <c r="BK523" i="2"/>
  <c r="BJ523" i="2"/>
  <c r="BI523" i="2"/>
  <c r="BH523" i="2"/>
  <c r="BG523" i="2"/>
  <c r="BF523" i="2"/>
  <c r="BE523" i="2"/>
  <c r="BD523" i="2"/>
  <c r="BC523" i="2"/>
  <c r="BB523" i="2"/>
  <c r="BA523" i="2"/>
  <c r="AZ523" i="2"/>
  <c r="AY523" i="2"/>
  <c r="AN523" i="2"/>
  <c r="AJ523" i="2"/>
  <c r="AI523" i="2"/>
  <c r="AG523" i="2"/>
  <c r="AF523" i="2"/>
  <c r="AE523" i="2"/>
  <c r="V523" i="2"/>
  <c r="U523" i="2"/>
  <c r="S523" i="2"/>
  <c r="R523" i="2"/>
  <c r="M523" i="2"/>
  <c r="K523" i="2"/>
  <c r="J523" i="2"/>
  <c r="I523" i="2"/>
  <c r="D523" i="2"/>
  <c r="DV493" i="2"/>
  <c r="DU493" i="2"/>
  <c r="DT493" i="2"/>
  <c r="DS493" i="2"/>
  <c r="AM493" i="2" s="1"/>
  <c r="DR493" i="2"/>
  <c r="DQ493" i="2"/>
  <c r="DP493" i="2"/>
  <c r="DO493" i="2"/>
  <c r="DN493" i="2"/>
  <c r="DM493" i="2"/>
  <c r="DL493" i="2"/>
  <c r="DK493" i="2"/>
  <c r="DJ493" i="2"/>
  <c r="DI493" i="2"/>
  <c r="DH493" i="2"/>
  <c r="DG493" i="2"/>
  <c r="DF493" i="2"/>
  <c r="DE493" i="2"/>
  <c r="DD493" i="2"/>
  <c r="DC493" i="2"/>
  <c r="DB493" i="2"/>
  <c r="DA493" i="2"/>
  <c r="CZ493" i="2"/>
  <c r="CY493" i="2"/>
  <c r="CX493" i="2"/>
  <c r="CW493" i="2"/>
  <c r="CV493" i="2"/>
  <c r="CU493" i="2"/>
  <c r="CT493" i="2"/>
  <c r="CS493" i="2"/>
  <c r="CR493" i="2"/>
  <c r="CQ493" i="2"/>
  <c r="CP493" i="2"/>
  <c r="CO493" i="2"/>
  <c r="CN493" i="2"/>
  <c r="CM493" i="2"/>
  <c r="CL493" i="2"/>
  <c r="CK493" i="2"/>
  <c r="CJ493" i="2"/>
  <c r="CI493" i="2"/>
  <c r="CH493" i="2"/>
  <c r="CG493" i="2"/>
  <c r="CF493" i="2"/>
  <c r="CE493" i="2"/>
  <c r="CD493" i="2"/>
  <c r="CC493" i="2"/>
  <c r="CB493" i="2"/>
  <c r="CA493" i="2"/>
  <c r="BZ493" i="2"/>
  <c r="BY493" i="2"/>
  <c r="BX493" i="2"/>
  <c r="BW493" i="2"/>
  <c r="BV493" i="2"/>
  <c r="BU493" i="2"/>
  <c r="BT493" i="2"/>
  <c r="BS493" i="2"/>
  <c r="BR493" i="2"/>
  <c r="BQ493" i="2"/>
  <c r="BP493" i="2"/>
  <c r="BO493" i="2"/>
  <c r="BN493" i="2"/>
  <c r="BM493" i="2"/>
  <c r="BL493" i="2"/>
  <c r="BK493" i="2"/>
  <c r="BJ493" i="2"/>
  <c r="BI493" i="2"/>
  <c r="BH493" i="2"/>
  <c r="BG493" i="2"/>
  <c r="BF493" i="2"/>
  <c r="BE493" i="2"/>
  <c r="BD493" i="2"/>
  <c r="BC493" i="2"/>
  <c r="BB493" i="2"/>
  <c r="BA493" i="2"/>
  <c r="AZ493" i="2"/>
  <c r="AY493" i="2"/>
  <c r="V493" i="2"/>
  <c r="U493" i="2"/>
  <c r="S493" i="2"/>
  <c r="R493" i="2"/>
  <c r="M493" i="2"/>
  <c r="K493" i="2"/>
  <c r="J493" i="2"/>
  <c r="I493" i="2"/>
  <c r="D493" i="2"/>
  <c r="DV507" i="2"/>
  <c r="DU507" i="2"/>
  <c r="DT507" i="2"/>
  <c r="DS507" i="2"/>
  <c r="AM507" i="2" s="1"/>
  <c r="DR507" i="2"/>
  <c r="DQ507" i="2"/>
  <c r="DP507" i="2"/>
  <c r="DO507" i="2"/>
  <c r="DN507" i="2"/>
  <c r="DM507" i="2"/>
  <c r="DL507" i="2"/>
  <c r="DK507" i="2"/>
  <c r="DJ507" i="2"/>
  <c r="DI507" i="2"/>
  <c r="DH507" i="2"/>
  <c r="DG507" i="2"/>
  <c r="DF507" i="2"/>
  <c r="DE507" i="2"/>
  <c r="DD507" i="2"/>
  <c r="DC507" i="2"/>
  <c r="DB507" i="2"/>
  <c r="DA507" i="2"/>
  <c r="CZ507" i="2"/>
  <c r="CY507" i="2"/>
  <c r="CX507" i="2"/>
  <c r="CW507" i="2"/>
  <c r="CV507" i="2"/>
  <c r="CU507" i="2"/>
  <c r="CT507" i="2"/>
  <c r="CS507" i="2"/>
  <c r="CR507" i="2"/>
  <c r="CQ507" i="2"/>
  <c r="CP507" i="2"/>
  <c r="CO507" i="2"/>
  <c r="CN507" i="2"/>
  <c r="CM507" i="2"/>
  <c r="CL507" i="2"/>
  <c r="CK507" i="2"/>
  <c r="CJ507" i="2"/>
  <c r="CI507" i="2"/>
  <c r="CH507" i="2"/>
  <c r="CG507" i="2"/>
  <c r="CF507" i="2"/>
  <c r="CE507" i="2"/>
  <c r="CD507" i="2"/>
  <c r="CC507" i="2"/>
  <c r="CB507" i="2"/>
  <c r="CA507" i="2"/>
  <c r="BZ507" i="2"/>
  <c r="BY507" i="2"/>
  <c r="BX507" i="2"/>
  <c r="BW507" i="2"/>
  <c r="BV507" i="2"/>
  <c r="BU507" i="2"/>
  <c r="BT507" i="2"/>
  <c r="BS507" i="2"/>
  <c r="BR507" i="2"/>
  <c r="BQ507" i="2"/>
  <c r="BP507" i="2"/>
  <c r="BO507" i="2"/>
  <c r="BN507" i="2"/>
  <c r="BM507" i="2"/>
  <c r="BL507" i="2"/>
  <c r="BK507" i="2"/>
  <c r="BJ507" i="2"/>
  <c r="BI507" i="2"/>
  <c r="BH507" i="2"/>
  <c r="BG507" i="2"/>
  <c r="BF507" i="2"/>
  <c r="BE507" i="2"/>
  <c r="BD507" i="2"/>
  <c r="BC507" i="2"/>
  <c r="BB507" i="2"/>
  <c r="BA507" i="2"/>
  <c r="AZ507" i="2"/>
  <c r="AY507" i="2"/>
  <c r="AX507" i="2"/>
  <c r="AO507" i="2"/>
  <c r="AL507" i="2"/>
  <c r="AK507" i="2"/>
  <c r="AH507" i="2"/>
  <c r="AF507" i="2"/>
  <c r="AE507" i="2"/>
  <c r="AA507" i="2"/>
  <c r="V507" i="2"/>
  <c r="U507" i="2"/>
  <c r="S507" i="2"/>
  <c r="R507" i="2"/>
  <c r="N507" i="2"/>
  <c r="M507" i="2"/>
  <c r="K507" i="2"/>
  <c r="J507" i="2"/>
  <c r="I507" i="2"/>
  <c r="D507" i="2"/>
  <c r="DV505" i="2"/>
  <c r="DU505" i="2"/>
  <c r="DT505" i="2"/>
  <c r="DS505" i="2"/>
  <c r="AM505" i="2" s="1"/>
  <c r="DR505" i="2"/>
  <c r="DQ505" i="2"/>
  <c r="DP505" i="2"/>
  <c r="DO505" i="2"/>
  <c r="DN505" i="2"/>
  <c r="DM505" i="2"/>
  <c r="DL505" i="2"/>
  <c r="DK505" i="2"/>
  <c r="DJ505" i="2"/>
  <c r="DI505" i="2"/>
  <c r="DH505" i="2"/>
  <c r="DG505" i="2"/>
  <c r="DF505" i="2"/>
  <c r="DE505" i="2"/>
  <c r="DD505" i="2"/>
  <c r="DC505" i="2"/>
  <c r="DB505" i="2"/>
  <c r="DA505" i="2"/>
  <c r="CZ505" i="2"/>
  <c r="CY505" i="2"/>
  <c r="CX505" i="2"/>
  <c r="CW505" i="2"/>
  <c r="CV505" i="2"/>
  <c r="CU505" i="2"/>
  <c r="CT505" i="2"/>
  <c r="CS505" i="2"/>
  <c r="CR505" i="2"/>
  <c r="CQ505" i="2"/>
  <c r="CP505" i="2"/>
  <c r="CO505" i="2"/>
  <c r="CN505" i="2"/>
  <c r="CM505" i="2"/>
  <c r="CL505" i="2"/>
  <c r="CK505" i="2"/>
  <c r="CJ505" i="2"/>
  <c r="CI505" i="2"/>
  <c r="CH505" i="2"/>
  <c r="CG505" i="2"/>
  <c r="CF505" i="2"/>
  <c r="CE505" i="2"/>
  <c r="CD505" i="2"/>
  <c r="CC505" i="2"/>
  <c r="CB505" i="2"/>
  <c r="CA505" i="2"/>
  <c r="BZ505" i="2"/>
  <c r="BY505" i="2"/>
  <c r="BX505" i="2"/>
  <c r="BW505" i="2"/>
  <c r="BV505" i="2"/>
  <c r="BU505" i="2"/>
  <c r="BT505" i="2"/>
  <c r="BS505" i="2"/>
  <c r="BR505" i="2"/>
  <c r="BQ505" i="2"/>
  <c r="BP505" i="2"/>
  <c r="BO505" i="2"/>
  <c r="BN505" i="2"/>
  <c r="BM505" i="2"/>
  <c r="BL505" i="2"/>
  <c r="BK505" i="2"/>
  <c r="BJ505" i="2"/>
  <c r="BI505" i="2"/>
  <c r="BH505" i="2"/>
  <c r="BG505" i="2"/>
  <c r="BF505" i="2"/>
  <c r="BE505" i="2"/>
  <c r="BD505" i="2"/>
  <c r="BC505" i="2"/>
  <c r="BB505" i="2"/>
  <c r="BA505" i="2"/>
  <c r="AZ505" i="2"/>
  <c r="AY505" i="2"/>
  <c r="V505" i="2"/>
  <c r="U505" i="2"/>
  <c r="S505" i="2"/>
  <c r="R505" i="2"/>
  <c r="M505" i="2"/>
  <c r="K505" i="2"/>
  <c r="J505" i="2"/>
  <c r="I505" i="2"/>
  <c r="D505" i="2"/>
  <c r="DV483" i="2"/>
  <c r="DU483" i="2"/>
  <c r="DT483" i="2"/>
  <c r="DS483" i="2"/>
  <c r="AM483" i="2" s="1"/>
  <c r="DR483" i="2"/>
  <c r="DQ483" i="2"/>
  <c r="DP483" i="2"/>
  <c r="DO483" i="2"/>
  <c r="DN483" i="2"/>
  <c r="DM483" i="2"/>
  <c r="DL483" i="2"/>
  <c r="DK483" i="2"/>
  <c r="DJ483" i="2"/>
  <c r="DI483" i="2"/>
  <c r="DH483" i="2"/>
  <c r="DG483" i="2"/>
  <c r="DF483" i="2"/>
  <c r="DE483" i="2"/>
  <c r="DD483" i="2"/>
  <c r="DC483" i="2"/>
  <c r="DB483" i="2"/>
  <c r="DA483" i="2"/>
  <c r="CZ483" i="2"/>
  <c r="CY483" i="2"/>
  <c r="CX483" i="2"/>
  <c r="CW483" i="2"/>
  <c r="CV483" i="2"/>
  <c r="CU483" i="2"/>
  <c r="CT483" i="2"/>
  <c r="CS483" i="2"/>
  <c r="CR483" i="2"/>
  <c r="CQ483" i="2"/>
  <c r="CP483" i="2"/>
  <c r="CO483" i="2"/>
  <c r="CN483" i="2"/>
  <c r="CM483" i="2"/>
  <c r="CL483" i="2"/>
  <c r="CK483" i="2"/>
  <c r="CJ483" i="2"/>
  <c r="CI483" i="2"/>
  <c r="CH483" i="2"/>
  <c r="CG483" i="2"/>
  <c r="CF483" i="2"/>
  <c r="CE483" i="2"/>
  <c r="CD483" i="2"/>
  <c r="CC483" i="2"/>
  <c r="CB483" i="2"/>
  <c r="CA483" i="2"/>
  <c r="BZ483" i="2"/>
  <c r="BY483" i="2"/>
  <c r="BX483" i="2"/>
  <c r="BW483" i="2"/>
  <c r="BV483" i="2"/>
  <c r="BU483" i="2"/>
  <c r="BT483" i="2"/>
  <c r="BS483" i="2"/>
  <c r="BR483" i="2"/>
  <c r="BQ483" i="2"/>
  <c r="BP483" i="2"/>
  <c r="BO483" i="2"/>
  <c r="BN483" i="2"/>
  <c r="BM483" i="2"/>
  <c r="BL483" i="2"/>
  <c r="BK483" i="2"/>
  <c r="BJ483" i="2"/>
  <c r="BI483" i="2"/>
  <c r="BH483" i="2"/>
  <c r="BG483" i="2"/>
  <c r="BF483" i="2"/>
  <c r="BE483" i="2"/>
  <c r="BD483" i="2"/>
  <c r="BC483" i="2"/>
  <c r="BB483" i="2"/>
  <c r="BA483" i="2"/>
  <c r="AZ483" i="2"/>
  <c r="AY483" i="2"/>
  <c r="AO483" i="2"/>
  <c r="AN483" i="2"/>
  <c r="AK483" i="2"/>
  <c r="AI483" i="2"/>
  <c r="AH483" i="2"/>
  <c r="Z483" i="2"/>
  <c r="V483" i="2"/>
  <c r="U483" i="2"/>
  <c r="S483" i="2"/>
  <c r="R483" i="2"/>
  <c r="M483" i="2"/>
  <c r="K483" i="2"/>
  <c r="J483" i="2"/>
  <c r="I483" i="2"/>
  <c r="D483" i="2"/>
  <c r="DV504" i="2"/>
  <c r="DU504" i="2"/>
  <c r="DT504" i="2"/>
  <c r="DS504" i="2"/>
  <c r="AM504" i="2" s="1"/>
  <c r="DR504" i="2"/>
  <c r="DQ504" i="2"/>
  <c r="DP504" i="2"/>
  <c r="DO504" i="2"/>
  <c r="DN504" i="2"/>
  <c r="DM504" i="2"/>
  <c r="DL504" i="2"/>
  <c r="DK504" i="2"/>
  <c r="DJ504" i="2"/>
  <c r="DI504" i="2"/>
  <c r="DH504" i="2"/>
  <c r="DG504" i="2"/>
  <c r="DF504" i="2"/>
  <c r="DE504" i="2"/>
  <c r="DD504" i="2"/>
  <c r="DC504" i="2"/>
  <c r="DB504" i="2"/>
  <c r="DA504" i="2"/>
  <c r="CZ504" i="2"/>
  <c r="CY504" i="2"/>
  <c r="CX504" i="2"/>
  <c r="CW504" i="2"/>
  <c r="CV504" i="2"/>
  <c r="CU504" i="2"/>
  <c r="CT504" i="2"/>
  <c r="CS504" i="2"/>
  <c r="CR504" i="2"/>
  <c r="CQ504" i="2"/>
  <c r="CP504" i="2"/>
  <c r="CO504" i="2"/>
  <c r="CN504" i="2"/>
  <c r="CM504" i="2"/>
  <c r="CL504" i="2"/>
  <c r="CK504" i="2"/>
  <c r="CJ504" i="2"/>
  <c r="CI504" i="2"/>
  <c r="CH504" i="2"/>
  <c r="CG504" i="2"/>
  <c r="CF504" i="2"/>
  <c r="CE504" i="2"/>
  <c r="CD504" i="2"/>
  <c r="CC504" i="2"/>
  <c r="CB504" i="2"/>
  <c r="CA504" i="2"/>
  <c r="BZ504" i="2"/>
  <c r="BY504" i="2"/>
  <c r="BX504" i="2"/>
  <c r="BW504" i="2"/>
  <c r="BV504" i="2"/>
  <c r="BU504" i="2"/>
  <c r="BT504" i="2"/>
  <c r="BS504" i="2"/>
  <c r="BR504" i="2"/>
  <c r="BQ504" i="2"/>
  <c r="BP504" i="2"/>
  <c r="BO504" i="2"/>
  <c r="BN504" i="2"/>
  <c r="BM504" i="2"/>
  <c r="BL504" i="2"/>
  <c r="BK504" i="2"/>
  <c r="BJ504" i="2"/>
  <c r="BI504" i="2"/>
  <c r="BH504" i="2"/>
  <c r="BG504" i="2"/>
  <c r="BF504" i="2"/>
  <c r="BE504" i="2"/>
  <c r="BD504" i="2"/>
  <c r="BC504" i="2"/>
  <c r="BB504" i="2"/>
  <c r="BA504" i="2"/>
  <c r="AZ504" i="2"/>
  <c r="AY504" i="2"/>
  <c r="AL504" i="2"/>
  <c r="AK504" i="2"/>
  <c r="AJ504" i="2"/>
  <c r="AG504" i="2"/>
  <c r="AF504" i="2"/>
  <c r="V504" i="2"/>
  <c r="U504" i="2"/>
  <c r="S504" i="2"/>
  <c r="R504" i="2"/>
  <c r="Q504" i="2"/>
  <c r="M504" i="2"/>
  <c r="K504" i="2"/>
  <c r="J504" i="2"/>
  <c r="I504" i="2"/>
  <c r="D504" i="2"/>
  <c r="DV482" i="2"/>
  <c r="DU482" i="2"/>
  <c r="DT482" i="2"/>
  <c r="DS482" i="2"/>
  <c r="AM482" i="2" s="1"/>
  <c r="DR482" i="2"/>
  <c r="DQ482" i="2"/>
  <c r="DP482" i="2"/>
  <c r="DO482" i="2"/>
  <c r="DN482" i="2"/>
  <c r="DM482" i="2"/>
  <c r="DL482" i="2"/>
  <c r="DK482" i="2"/>
  <c r="DJ482" i="2"/>
  <c r="DI482" i="2"/>
  <c r="DH482" i="2"/>
  <c r="DG482" i="2"/>
  <c r="DF482" i="2"/>
  <c r="DE482" i="2"/>
  <c r="DD482" i="2"/>
  <c r="DC482" i="2"/>
  <c r="DB482" i="2"/>
  <c r="DA482" i="2"/>
  <c r="CZ482" i="2"/>
  <c r="CY482" i="2"/>
  <c r="CX482" i="2"/>
  <c r="CW482" i="2"/>
  <c r="CV482" i="2"/>
  <c r="CU482" i="2"/>
  <c r="CT482" i="2"/>
  <c r="CS482" i="2"/>
  <c r="CR482" i="2"/>
  <c r="CQ482" i="2"/>
  <c r="CP482" i="2"/>
  <c r="CO482" i="2"/>
  <c r="CN482" i="2"/>
  <c r="CM482" i="2"/>
  <c r="CL482" i="2"/>
  <c r="CK482" i="2"/>
  <c r="CJ482" i="2"/>
  <c r="CI482" i="2"/>
  <c r="CH482" i="2"/>
  <c r="CG482" i="2"/>
  <c r="CF482" i="2"/>
  <c r="CE482" i="2"/>
  <c r="CD482" i="2"/>
  <c r="CC482" i="2"/>
  <c r="CB482" i="2"/>
  <c r="CA482" i="2"/>
  <c r="BZ482" i="2"/>
  <c r="BY482" i="2"/>
  <c r="BX482" i="2"/>
  <c r="BW482" i="2"/>
  <c r="BV482" i="2"/>
  <c r="BU482" i="2"/>
  <c r="BT482" i="2"/>
  <c r="BS482" i="2"/>
  <c r="BR482" i="2"/>
  <c r="BQ482" i="2"/>
  <c r="BP482" i="2"/>
  <c r="BO482" i="2"/>
  <c r="BN482" i="2"/>
  <c r="BM482" i="2"/>
  <c r="BL482" i="2"/>
  <c r="BK482" i="2"/>
  <c r="BJ482" i="2"/>
  <c r="BI482" i="2"/>
  <c r="BH482" i="2"/>
  <c r="BG482" i="2"/>
  <c r="BF482" i="2"/>
  <c r="BE482" i="2"/>
  <c r="BD482" i="2"/>
  <c r="BC482" i="2"/>
  <c r="BB482" i="2"/>
  <c r="BA482" i="2"/>
  <c r="AZ482" i="2"/>
  <c r="AY482" i="2"/>
  <c r="AX482" i="2"/>
  <c r="AP482" i="2"/>
  <c r="AO482" i="2"/>
  <c r="AL482" i="2"/>
  <c r="AK482" i="2"/>
  <c r="AH482" i="2"/>
  <c r="AG482" i="2"/>
  <c r="AF482" i="2"/>
  <c r="W482" i="2"/>
  <c r="V482" i="2"/>
  <c r="U482" i="2"/>
  <c r="S482" i="2"/>
  <c r="R482" i="2"/>
  <c r="M482" i="2"/>
  <c r="K482" i="2"/>
  <c r="J482" i="2"/>
  <c r="I482" i="2"/>
  <c r="D482" i="2"/>
  <c r="DV491" i="2"/>
  <c r="DU491" i="2"/>
  <c r="DT491" i="2"/>
  <c r="DS491" i="2"/>
  <c r="AM491" i="2" s="1"/>
  <c r="DR491" i="2"/>
  <c r="DQ491" i="2"/>
  <c r="DP491" i="2"/>
  <c r="DO491" i="2"/>
  <c r="DN491" i="2"/>
  <c r="DM491" i="2"/>
  <c r="DL491" i="2"/>
  <c r="DK491" i="2"/>
  <c r="DJ491" i="2"/>
  <c r="DI491" i="2"/>
  <c r="DH491" i="2"/>
  <c r="DG491" i="2"/>
  <c r="DF491" i="2"/>
  <c r="DE491" i="2"/>
  <c r="DD491" i="2"/>
  <c r="DC491" i="2"/>
  <c r="DB491" i="2"/>
  <c r="DA491" i="2"/>
  <c r="CZ491" i="2"/>
  <c r="CY491" i="2"/>
  <c r="CX491" i="2"/>
  <c r="CW491" i="2"/>
  <c r="CV491" i="2"/>
  <c r="CU491" i="2"/>
  <c r="CT491" i="2"/>
  <c r="CS491" i="2"/>
  <c r="CR491" i="2"/>
  <c r="CQ491" i="2"/>
  <c r="CP491" i="2"/>
  <c r="CO491" i="2"/>
  <c r="CN491" i="2"/>
  <c r="CM491" i="2"/>
  <c r="CL491" i="2"/>
  <c r="CK491" i="2"/>
  <c r="CJ491" i="2"/>
  <c r="CI491" i="2"/>
  <c r="CH491" i="2"/>
  <c r="CG491" i="2"/>
  <c r="CF491" i="2"/>
  <c r="CE491" i="2"/>
  <c r="CD491" i="2"/>
  <c r="CC491" i="2"/>
  <c r="CB491" i="2"/>
  <c r="CA491" i="2"/>
  <c r="BZ491" i="2"/>
  <c r="BY491" i="2"/>
  <c r="BX491" i="2"/>
  <c r="BW491" i="2"/>
  <c r="BV491" i="2"/>
  <c r="BU491" i="2"/>
  <c r="BT491" i="2"/>
  <c r="BS491" i="2"/>
  <c r="BR491" i="2"/>
  <c r="BQ491" i="2"/>
  <c r="BP491" i="2"/>
  <c r="BO491" i="2"/>
  <c r="BN491" i="2"/>
  <c r="BM491" i="2"/>
  <c r="BL491" i="2"/>
  <c r="BK491" i="2"/>
  <c r="BJ491" i="2"/>
  <c r="BI491" i="2"/>
  <c r="BH491" i="2"/>
  <c r="BG491" i="2"/>
  <c r="BF491" i="2"/>
  <c r="BE491" i="2"/>
  <c r="BD491" i="2"/>
  <c r="BC491" i="2"/>
  <c r="BB491" i="2"/>
  <c r="BA491" i="2"/>
  <c r="AZ491" i="2"/>
  <c r="AY491" i="2"/>
  <c r="V491" i="2"/>
  <c r="U491" i="2"/>
  <c r="S491" i="2"/>
  <c r="R491" i="2"/>
  <c r="M491" i="2"/>
  <c r="K491" i="2"/>
  <c r="J491" i="2"/>
  <c r="I491" i="2"/>
  <c r="D491" i="2"/>
  <c r="DV500" i="2"/>
  <c r="DU500" i="2"/>
  <c r="DT500" i="2"/>
  <c r="DS500" i="2"/>
  <c r="AM500" i="2" s="1"/>
  <c r="DR500" i="2"/>
  <c r="DQ500" i="2"/>
  <c r="DP500" i="2"/>
  <c r="DO500" i="2"/>
  <c r="DN500" i="2"/>
  <c r="DM500" i="2"/>
  <c r="DL500" i="2"/>
  <c r="DK500" i="2"/>
  <c r="DJ500" i="2"/>
  <c r="DI500" i="2"/>
  <c r="DH500" i="2"/>
  <c r="DG500" i="2"/>
  <c r="DF500" i="2"/>
  <c r="DE500" i="2"/>
  <c r="DD500" i="2"/>
  <c r="DC500" i="2"/>
  <c r="DB500" i="2"/>
  <c r="DA500" i="2"/>
  <c r="CZ500" i="2"/>
  <c r="CY500" i="2"/>
  <c r="CX500" i="2"/>
  <c r="CW500" i="2"/>
  <c r="CV500" i="2"/>
  <c r="CU500" i="2"/>
  <c r="CT500" i="2"/>
  <c r="CS500" i="2"/>
  <c r="CR500" i="2"/>
  <c r="CQ500" i="2"/>
  <c r="CP500" i="2"/>
  <c r="CO500" i="2"/>
  <c r="CN500" i="2"/>
  <c r="CM500" i="2"/>
  <c r="CL500" i="2"/>
  <c r="CK500" i="2"/>
  <c r="CJ500" i="2"/>
  <c r="CI500" i="2"/>
  <c r="CH500" i="2"/>
  <c r="CG500" i="2"/>
  <c r="CF500" i="2"/>
  <c r="CE500" i="2"/>
  <c r="CD500" i="2"/>
  <c r="CC500" i="2"/>
  <c r="CB500" i="2"/>
  <c r="CA500" i="2"/>
  <c r="BZ500" i="2"/>
  <c r="BY500" i="2"/>
  <c r="BX500" i="2"/>
  <c r="BW500" i="2"/>
  <c r="BV500" i="2"/>
  <c r="BU500" i="2"/>
  <c r="BT500" i="2"/>
  <c r="BS500" i="2"/>
  <c r="BR500" i="2"/>
  <c r="BQ500" i="2"/>
  <c r="BP500" i="2"/>
  <c r="BO500" i="2"/>
  <c r="BN500" i="2"/>
  <c r="BM500" i="2"/>
  <c r="BL500" i="2"/>
  <c r="BK500" i="2"/>
  <c r="BJ500" i="2"/>
  <c r="BI500" i="2"/>
  <c r="BH500" i="2"/>
  <c r="BG500" i="2"/>
  <c r="BF500" i="2"/>
  <c r="BE500" i="2"/>
  <c r="BD500" i="2"/>
  <c r="BC500" i="2"/>
  <c r="BB500" i="2"/>
  <c r="BA500" i="2"/>
  <c r="AZ500" i="2"/>
  <c r="AY500" i="2"/>
  <c r="V500" i="2"/>
  <c r="U500" i="2"/>
  <c r="S500" i="2"/>
  <c r="R500" i="2"/>
  <c r="M500" i="2"/>
  <c r="K500" i="2"/>
  <c r="J500" i="2"/>
  <c r="I500" i="2"/>
  <c r="D500" i="2"/>
  <c r="DV489" i="2"/>
  <c r="DU489" i="2"/>
  <c r="DT489" i="2"/>
  <c r="DS489" i="2"/>
  <c r="AM489" i="2" s="1"/>
  <c r="DR489" i="2"/>
  <c r="DQ489" i="2"/>
  <c r="DP489" i="2"/>
  <c r="DO489" i="2"/>
  <c r="DN489" i="2"/>
  <c r="DM489" i="2"/>
  <c r="DL489" i="2"/>
  <c r="DK489" i="2"/>
  <c r="DJ489" i="2"/>
  <c r="DI489" i="2"/>
  <c r="DH489" i="2"/>
  <c r="DG489" i="2"/>
  <c r="DF489" i="2"/>
  <c r="DE489" i="2"/>
  <c r="DD489" i="2"/>
  <c r="DC489" i="2"/>
  <c r="DB489" i="2"/>
  <c r="DA489" i="2"/>
  <c r="CZ489" i="2"/>
  <c r="CY489" i="2"/>
  <c r="CX489" i="2"/>
  <c r="CW489" i="2"/>
  <c r="CV489" i="2"/>
  <c r="CU489" i="2"/>
  <c r="CT489" i="2"/>
  <c r="CS489" i="2"/>
  <c r="CR489" i="2"/>
  <c r="CQ489" i="2"/>
  <c r="CP489" i="2"/>
  <c r="CO489" i="2"/>
  <c r="CN489" i="2"/>
  <c r="CM489" i="2"/>
  <c r="CL489" i="2"/>
  <c r="CK489" i="2"/>
  <c r="CJ489" i="2"/>
  <c r="CI489" i="2"/>
  <c r="CH489" i="2"/>
  <c r="CG489" i="2"/>
  <c r="CF489" i="2"/>
  <c r="CE489" i="2"/>
  <c r="CD489" i="2"/>
  <c r="CC489" i="2"/>
  <c r="CB489" i="2"/>
  <c r="CA489" i="2"/>
  <c r="BZ489" i="2"/>
  <c r="BY489" i="2"/>
  <c r="BX489" i="2"/>
  <c r="BW489" i="2"/>
  <c r="BV489" i="2"/>
  <c r="BU489" i="2"/>
  <c r="BT489" i="2"/>
  <c r="BS489" i="2"/>
  <c r="BR489" i="2"/>
  <c r="BQ489" i="2"/>
  <c r="BP489" i="2"/>
  <c r="BO489" i="2"/>
  <c r="BN489" i="2"/>
  <c r="BM489" i="2"/>
  <c r="BL489" i="2"/>
  <c r="BK489" i="2"/>
  <c r="BJ489" i="2"/>
  <c r="BI489" i="2"/>
  <c r="BH489" i="2"/>
  <c r="BG489" i="2"/>
  <c r="BF489" i="2"/>
  <c r="BE489" i="2"/>
  <c r="BD489" i="2"/>
  <c r="BC489" i="2"/>
  <c r="BB489" i="2"/>
  <c r="BA489" i="2"/>
  <c r="AZ489" i="2"/>
  <c r="AY489" i="2"/>
  <c r="V489" i="2"/>
  <c r="U489" i="2"/>
  <c r="S489" i="2"/>
  <c r="R489" i="2"/>
  <c r="M489" i="2"/>
  <c r="K489" i="2"/>
  <c r="J489" i="2"/>
  <c r="I489" i="2"/>
  <c r="D489" i="2"/>
  <c r="DV498" i="2"/>
  <c r="DU498" i="2"/>
  <c r="DT498" i="2"/>
  <c r="DS498" i="2"/>
  <c r="AM498" i="2" s="1"/>
  <c r="DR498" i="2"/>
  <c r="DQ498" i="2"/>
  <c r="DP498" i="2"/>
  <c r="DO498" i="2"/>
  <c r="DN498" i="2"/>
  <c r="DM498" i="2"/>
  <c r="DL498" i="2"/>
  <c r="DK498" i="2"/>
  <c r="DJ498" i="2"/>
  <c r="DI498" i="2"/>
  <c r="DH498" i="2"/>
  <c r="DG498" i="2"/>
  <c r="DF498" i="2"/>
  <c r="DE498" i="2"/>
  <c r="DD498" i="2"/>
  <c r="DC498" i="2"/>
  <c r="DB498" i="2"/>
  <c r="DA498" i="2"/>
  <c r="CZ498" i="2"/>
  <c r="CY498" i="2"/>
  <c r="CX498" i="2"/>
  <c r="CW498" i="2"/>
  <c r="CV498" i="2"/>
  <c r="CU498" i="2"/>
  <c r="CT498" i="2"/>
  <c r="CS498" i="2"/>
  <c r="CR498" i="2"/>
  <c r="CQ498" i="2"/>
  <c r="CP498" i="2"/>
  <c r="CO498" i="2"/>
  <c r="CN498" i="2"/>
  <c r="CM498" i="2"/>
  <c r="CL498" i="2"/>
  <c r="CK498" i="2"/>
  <c r="CJ498" i="2"/>
  <c r="CI498" i="2"/>
  <c r="CH498" i="2"/>
  <c r="CG498" i="2"/>
  <c r="CF498" i="2"/>
  <c r="CE498" i="2"/>
  <c r="CD498" i="2"/>
  <c r="CC498" i="2"/>
  <c r="CB498" i="2"/>
  <c r="CA498" i="2"/>
  <c r="BZ498" i="2"/>
  <c r="BY498" i="2"/>
  <c r="BX498" i="2"/>
  <c r="BW498" i="2"/>
  <c r="BV498" i="2"/>
  <c r="BU498" i="2"/>
  <c r="BT498" i="2"/>
  <c r="BS498" i="2"/>
  <c r="BR498" i="2"/>
  <c r="BQ498" i="2"/>
  <c r="BP498" i="2"/>
  <c r="BO498" i="2"/>
  <c r="BN498" i="2"/>
  <c r="BM498" i="2"/>
  <c r="BL498" i="2"/>
  <c r="BK498" i="2"/>
  <c r="BJ498" i="2"/>
  <c r="BI498" i="2"/>
  <c r="BH498" i="2"/>
  <c r="BG498" i="2"/>
  <c r="BF498" i="2"/>
  <c r="BE498" i="2"/>
  <c r="BD498" i="2"/>
  <c r="BC498" i="2"/>
  <c r="BB498" i="2"/>
  <c r="BA498" i="2"/>
  <c r="AZ498" i="2"/>
  <c r="AY498" i="2"/>
  <c r="AK498" i="2"/>
  <c r="AJ498" i="2"/>
  <c r="AA498" i="2"/>
  <c r="Z498" i="2"/>
  <c r="X498" i="2"/>
  <c r="W498" i="2"/>
  <c r="V498" i="2"/>
  <c r="U498" i="2"/>
  <c r="S498" i="2"/>
  <c r="R498" i="2"/>
  <c r="Q498" i="2"/>
  <c r="M498" i="2"/>
  <c r="K498" i="2"/>
  <c r="J498" i="2"/>
  <c r="I498" i="2"/>
  <c r="D498" i="2"/>
  <c r="DV469" i="2"/>
  <c r="DU469" i="2"/>
  <c r="DT469" i="2"/>
  <c r="DS469" i="2"/>
  <c r="DR469" i="2"/>
  <c r="DQ469" i="2"/>
  <c r="DP469" i="2"/>
  <c r="DO469" i="2"/>
  <c r="DN469" i="2"/>
  <c r="DM469" i="2"/>
  <c r="DL469" i="2"/>
  <c r="DK469" i="2"/>
  <c r="DJ469" i="2"/>
  <c r="DI469" i="2"/>
  <c r="DH469" i="2"/>
  <c r="DG469" i="2"/>
  <c r="DF469" i="2"/>
  <c r="DE469" i="2"/>
  <c r="DD469" i="2"/>
  <c r="AM469" i="2" s="1"/>
  <c r="DC469" i="2"/>
  <c r="DB469" i="2"/>
  <c r="DA469" i="2"/>
  <c r="CZ469" i="2"/>
  <c r="CY469" i="2"/>
  <c r="CX469" i="2"/>
  <c r="CW469" i="2"/>
  <c r="CV469" i="2"/>
  <c r="CU469" i="2"/>
  <c r="CT469" i="2"/>
  <c r="CS469" i="2"/>
  <c r="CR469" i="2"/>
  <c r="CQ469" i="2"/>
  <c r="CP469" i="2"/>
  <c r="CO469" i="2"/>
  <c r="CN469" i="2"/>
  <c r="CM469" i="2"/>
  <c r="CL469" i="2"/>
  <c r="CK469" i="2"/>
  <c r="CJ469" i="2"/>
  <c r="CI469" i="2"/>
  <c r="CH469" i="2"/>
  <c r="CG469" i="2"/>
  <c r="CF469" i="2"/>
  <c r="CE469" i="2"/>
  <c r="CD469" i="2"/>
  <c r="CC469" i="2"/>
  <c r="CB469" i="2"/>
  <c r="CA469" i="2"/>
  <c r="BZ469" i="2"/>
  <c r="BY469" i="2"/>
  <c r="BX469" i="2"/>
  <c r="BW469" i="2"/>
  <c r="BV469" i="2"/>
  <c r="BU469" i="2"/>
  <c r="BT469" i="2"/>
  <c r="BS469" i="2"/>
  <c r="BR469" i="2"/>
  <c r="BQ469" i="2"/>
  <c r="BP469" i="2"/>
  <c r="BO469" i="2"/>
  <c r="BN469" i="2"/>
  <c r="BM469" i="2"/>
  <c r="BL469" i="2"/>
  <c r="BK469" i="2"/>
  <c r="BJ469" i="2"/>
  <c r="BI469" i="2"/>
  <c r="BH469" i="2"/>
  <c r="BG469" i="2"/>
  <c r="BF469" i="2"/>
  <c r="BE469" i="2"/>
  <c r="BD469" i="2"/>
  <c r="BC469" i="2"/>
  <c r="BB469" i="2"/>
  <c r="BA469" i="2"/>
  <c r="AZ469" i="2"/>
  <c r="AY469" i="2"/>
  <c r="AO469" i="2"/>
  <c r="AN469" i="2"/>
  <c r="AI469" i="2"/>
  <c r="AH469" i="2"/>
  <c r="Y469" i="2"/>
  <c r="V469" i="2"/>
  <c r="U469" i="2"/>
  <c r="S469" i="2"/>
  <c r="R469" i="2"/>
  <c r="M469" i="2"/>
  <c r="K469" i="2"/>
  <c r="J469" i="2"/>
  <c r="I469" i="2"/>
  <c r="D469" i="2"/>
  <c r="DV497" i="2"/>
  <c r="DU497" i="2"/>
  <c r="DT497" i="2"/>
  <c r="DS497" i="2"/>
  <c r="AM497" i="2" s="1"/>
  <c r="DR497" i="2"/>
  <c r="DQ497" i="2"/>
  <c r="DP497" i="2"/>
  <c r="DO497" i="2"/>
  <c r="DN497" i="2"/>
  <c r="DM497" i="2"/>
  <c r="DL497" i="2"/>
  <c r="DK497" i="2"/>
  <c r="DJ497" i="2"/>
  <c r="DI497" i="2"/>
  <c r="DH497" i="2"/>
  <c r="DG497" i="2"/>
  <c r="DF497" i="2"/>
  <c r="DE497" i="2"/>
  <c r="DD497" i="2"/>
  <c r="DC497" i="2"/>
  <c r="DB497" i="2"/>
  <c r="DA497" i="2"/>
  <c r="CZ497" i="2"/>
  <c r="CY497" i="2"/>
  <c r="CX497" i="2"/>
  <c r="CW497" i="2"/>
  <c r="CV497" i="2"/>
  <c r="CU497" i="2"/>
  <c r="CT497" i="2"/>
  <c r="CS497" i="2"/>
  <c r="CR497" i="2"/>
  <c r="CQ497" i="2"/>
  <c r="CP497" i="2"/>
  <c r="CO497" i="2"/>
  <c r="CN497" i="2"/>
  <c r="CM497" i="2"/>
  <c r="CL497" i="2"/>
  <c r="CK497" i="2"/>
  <c r="CJ497" i="2"/>
  <c r="CI497" i="2"/>
  <c r="CH497" i="2"/>
  <c r="CG497" i="2"/>
  <c r="CF497" i="2"/>
  <c r="CE497" i="2"/>
  <c r="CD497" i="2"/>
  <c r="CC497" i="2"/>
  <c r="CB497" i="2"/>
  <c r="CA497" i="2"/>
  <c r="BZ497" i="2"/>
  <c r="BY497" i="2"/>
  <c r="BX497" i="2"/>
  <c r="BW497" i="2"/>
  <c r="BV497" i="2"/>
  <c r="BU497" i="2"/>
  <c r="BT497" i="2"/>
  <c r="BS497" i="2"/>
  <c r="BR497" i="2"/>
  <c r="BQ497" i="2"/>
  <c r="BP497" i="2"/>
  <c r="BO497" i="2"/>
  <c r="BN497" i="2"/>
  <c r="BM497" i="2"/>
  <c r="BL497" i="2"/>
  <c r="BK497" i="2"/>
  <c r="BJ497" i="2"/>
  <c r="BI497" i="2"/>
  <c r="BH497" i="2"/>
  <c r="BG497" i="2"/>
  <c r="BF497" i="2"/>
  <c r="BE497" i="2"/>
  <c r="BD497" i="2"/>
  <c r="BC497" i="2"/>
  <c r="BB497" i="2"/>
  <c r="BA497" i="2"/>
  <c r="AZ497" i="2"/>
  <c r="AY497" i="2"/>
  <c r="V497" i="2"/>
  <c r="U497" i="2"/>
  <c r="S497" i="2"/>
  <c r="R497" i="2"/>
  <c r="M497" i="2"/>
  <c r="K497" i="2"/>
  <c r="J497" i="2"/>
  <c r="I497" i="2"/>
  <c r="D497" i="2"/>
  <c r="DV452" i="2"/>
  <c r="DU452" i="2"/>
  <c r="DT452" i="2"/>
  <c r="DS452" i="2"/>
  <c r="DR452" i="2"/>
  <c r="DQ452" i="2"/>
  <c r="DP452" i="2"/>
  <c r="DO452" i="2"/>
  <c r="DN452" i="2"/>
  <c r="DM452" i="2"/>
  <c r="DL452" i="2"/>
  <c r="DK452" i="2"/>
  <c r="DJ452" i="2"/>
  <c r="DI452" i="2"/>
  <c r="DH452" i="2"/>
  <c r="DG452" i="2"/>
  <c r="DF452" i="2"/>
  <c r="DE452" i="2"/>
  <c r="DD452" i="2"/>
  <c r="AM452" i="2" s="1"/>
  <c r="DC452" i="2"/>
  <c r="DB452" i="2"/>
  <c r="DA452" i="2"/>
  <c r="CZ452" i="2"/>
  <c r="CY452" i="2"/>
  <c r="CX452" i="2"/>
  <c r="CW452" i="2"/>
  <c r="CV452" i="2"/>
  <c r="CU452" i="2"/>
  <c r="CT452" i="2"/>
  <c r="CS452" i="2"/>
  <c r="CR452" i="2"/>
  <c r="CQ452" i="2"/>
  <c r="CP452" i="2"/>
  <c r="CO452" i="2"/>
  <c r="CN452" i="2"/>
  <c r="CM452" i="2"/>
  <c r="CL452" i="2"/>
  <c r="CK452" i="2"/>
  <c r="CJ452" i="2"/>
  <c r="CI452" i="2"/>
  <c r="CH452" i="2"/>
  <c r="CG452" i="2"/>
  <c r="CF452" i="2"/>
  <c r="CE452" i="2"/>
  <c r="CD452" i="2"/>
  <c r="CC452" i="2"/>
  <c r="CB452" i="2"/>
  <c r="CA452" i="2"/>
  <c r="BZ452" i="2"/>
  <c r="BY452" i="2"/>
  <c r="BX452" i="2"/>
  <c r="BW452" i="2"/>
  <c r="BV452" i="2"/>
  <c r="BU452" i="2"/>
  <c r="BT452" i="2"/>
  <c r="BS452" i="2"/>
  <c r="BR452" i="2"/>
  <c r="BQ452" i="2"/>
  <c r="BP452" i="2"/>
  <c r="BO452" i="2"/>
  <c r="BN452" i="2"/>
  <c r="BM452" i="2"/>
  <c r="BL452" i="2"/>
  <c r="BK452" i="2"/>
  <c r="BJ452" i="2"/>
  <c r="BI452" i="2"/>
  <c r="BH452" i="2"/>
  <c r="BG452" i="2"/>
  <c r="BF452" i="2"/>
  <c r="BE452" i="2"/>
  <c r="BD452" i="2"/>
  <c r="BC452" i="2"/>
  <c r="BB452" i="2"/>
  <c r="BA452" i="2"/>
  <c r="AZ452" i="2"/>
  <c r="AY452" i="2"/>
  <c r="AO452" i="2"/>
  <c r="AN452" i="2"/>
  <c r="AF452" i="2"/>
  <c r="AE452" i="2"/>
  <c r="AA452" i="2"/>
  <c r="Z452" i="2"/>
  <c r="Y452" i="2"/>
  <c r="W452" i="2"/>
  <c r="V452" i="2"/>
  <c r="U452" i="2"/>
  <c r="S452" i="2"/>
  <c r="R452" i="2"/>
  <c r="M452" i="2"/>
  <c r="K452" i="2"/>
  <c r="J452" i="2"/>
  <c r="I452" i="2"/>
  <c r="D452" i="2"/>
  <c r="DV495" i="2"/>
  <c r="DU495" i="2"/>
  <c r="DT495" i="2"/>
  <c r="DS495" i="2"/>
  <c r="AM495" i="2" s="1"/>
  <c r="DR495" i="2"/>
  <c r="DQ495" i="2"/>
  <c r="DP495" i="2"/>
  <c r="DO495" i="2"/>
  <c r="DN495" i="2"/>
  <c r="DM495" i="2"/>
  <c r="DL495" i="2"/>
  <c r="DK495" i="2"/>
  <c r="DJ495" i="2"/>
  <c r="DI495" i="2"/>
  <c r="DH495" i="2"/>
  <c r="DG495" i="2"/>
  <c r="DF495" i="2"/>
  <c r="DE495" i="2"/>
  <c r="DD495" i="2"/>
  <c r="DC495" i="2"/>
  <c r="DB495" i="2"/>
  <c r="DA495" i="2"/>
  <c r="CZ495" i="2"/>
  <c r="CY495" i="2"/>
  <c r="CX495" i="2"/>
  <c r="CW495" i="2"/>
  <c r="CV495" i="2"/>
  <c r="CU495" i="2"/>
  <c r="CT495" i="2"/>
  <c r="CS495" i="2"/>
  <c r="CR495" i="2"/>
  <c r="CQ495" i="2"/>
  <c r="CP495" i="2"/>
  <c r="CO495" i="2"/>
  <c r="CN495" i="2"/>
  <c r="CM495" i="2"/>
  <c r="CL495" i="2"/>
  <c r="CK495" i="2"/>
  <c r="CJ495" i="2"/>
  <c r="CI495" i="2"/>
  <c r="CH495" i="2"/>
  <c r="CG495" i="2"/>
  <c r="CF495" i="2"/>
  <c r="CE495" i="2"/>
  <c r="CD495" i="2"/>
  <c r="CC495" i="2"/>
  <c r="CB495" i="2"/>
  <c r="CA495" i="2"/>
  <c r="BZ495" i="2"/>
  <c r="BY495" i="2"/>
  <c r="BX495" i="2"/>
  <c r="BW495" i="2"/>
  <c r="BV495" i="2"/>
  <c r="BU495" i="2"/>
  <c r="BT495" i="2"/>
  <c r="BS495" i="2"/>
  <c r="BR495" i="2"/>
  <c r="BQ495" i="2"/>
  <c r="BP495" i="2"/>
  <c r="BO495" i="2"/>
  <c r="BN495" i="2"/>
  <c r="BM495" i="2"/>
  <c r="BL495" i="2"/>
  <c r="BK495" i="2"/>
  <c r="BJ495" i="2"/>
  <c r="BI495" i="2"/>
  <c r="BH495" i="2"/>
  <c r="BG495" i="2"/>
  <c r="BF495" i="2"/>
  <c r="BE495" i="2"/>
  <c r="BD495" i="2"/>
  <c r="BC495" i="2"/>
  <c r="BB495" i="2"/>
  <c r="BA495" i="2"/>
  <c r="AZ495" i="2"/>
  <c r="AY495" i="2"/>
  <c r="AX495" i="2"/>
  <c r="V495" i="2"/>
  <c r="U495" i="2"/>
  <c r="S495" i="2"/>
  <c r="R495" i="2"/>
  <c r="M495" i="2"/>
  <c r="K495" i="2"/>
  <c r="J495" i="2"/>
  <c r="I495" i="2"/>
  <c r="D495" i="2"/>
  <c r="DV494" i="2"/>
  <c r="DU494" i="2"/>
  <c r="DT494" i="2"/>
  <c r="DS494" i="2"/>
  <c r="AM494" i="2" s="1"/>
  <c r="DR494" i="2"/>
  <c r="DQ494" i="2"/>
  <c r="DP494" i="2"/>
  <c r="DO494" i="2"/>
  <c r="DN494" i="2"/>
  <c r="DM494" i="2"/>
  <c r="DL494" i="2"/>
  <c r="DK494" i="2"/>
  <c r="DJ494" i="2"/>
  <c r="DI494" i="2"/>
  <c r="DH494" i="2"/>
  <c r="DG494" i="2"/>
  <c r="DF494" i="2"/>
  <c r="DE494" i="2"/>
  <c r="DD494" i="2"/>
  <c r="DC494" i="2"/>
  <c r="DB494" i="2"/>
  <c r="DA494" i="2"/>
  <c r="CZ494" i="2"/>
  <c r="CY494" i="2"/>
  <c r="CX494" i="2"/>
  <c r="CW494" i="2"/>
  <c r="CV494" i="2"/>
  <c r="CU494" i="2"/>
  <c r="CT494" i="2"/>
  <c r="CS494" i="2"/>
  <c r="CR494" i="2"/>
  <c r="CQ494" i="2"/>
  <c r="CP494" i="2"/>
  <c r="CO494" i="2"/>
  <c r="CN494" i="2"/>
  <c r="CM494" i="2"/>
  <c r="CL494" i="2"/>
  <c r="CK494" i="2"/>
  <c r="CJ494" i="2"/>
  <c r="CI494" i="2"/>
  <c r="CH494" i="2"/>
  <c r="CG494" i="2"/>
  <c r="CF494" i="2"/>
  <c r="CE494" i="2"/>
  <c r="CD494" i="2"/>
  <c r="CC494" i="2"/>
  <c r="CB494" i="2"/>
  <c r="CA494" i="2"/>
  <c r="BZ494" i="2"/>
  <c r="BY494" i="2"/>
  <c r="BX494" i="2"/>
  <c r="BW494" i="2"/>
  <c r="BV494" i="2"/>
  <c r="BU494" i="2"/>
  <c r="BT494" i="2"/>
  <c r="BS494" i="2"/>
  <c r="BR494" i="2"/>
  <c r="BQ494" i="2"/>
  <c r="BP494" i="2"/>
  <c r="BO494" i="2"/>
  <c r="BN494" i="2"/>
  <c r="BM494" i="2"/>
  <c r="BL494" i="2"/>
  <c r="BK494" i="2"/>
  <c r="BJ494" i="2"/>
  <c r="BI494" i="2"/>
  <c r="BH494" i="2"/>
  <c r="BG494" i="2"/>
  <c r="BF494" i="2"/>
  <c r="BE494" i="2"/>
  <c r="BD494" i="2"/>
  <c r="BC494" i="2"/>
  <c r="BB494" i="2"/>
  <c r="BA494" i="2"/>
  <c r="AZ494" i="2"/>
  <c r="AY494" i="2"/>
  <c r="Y494" i="2"/>
  <c r="X494" i="2"/>
  <c r="V494" i="2"/>
  <c r="U494" i="2"/>
  <c r="S494" i="2"/>
  <c r="R494" i="2"/>
  <c r="M494" i="2"/>
  <c r="K494" i="2"/>
  <c r="J494" i="2"/>
  <c r="I494" i="2"/>
  <c r="D494" i="2"/>
  <c r="DV492" i="2"/>
  <c r="DU492" i="2"/>
  <c r="DT492" i="2"/>
  <c r="DS492" i="2"/>
  <c r="AM492" i="2" s="1"/>
  <c r="DR492" i="2"/>
  <c r="DQ492" i="2"/>
  <c r="DP492" i="2"/>
  <c r="DO492" i="2"/>
  <c r="DN492" i="2"/>
  <c r="DM492" i="2"/>
  <c r="DL492" i="2"/>
  <c r="DK492" i="2"/>
  <c r="DJ492" i="2"/>
  <c r="DI492" i="2"/>
  <c r="DH492" i="2"/>
  <c r="DG492" i="2"/>
  <c r="DF492" i="2"/>
  <c r="DE492" i="2"/>
  <c r="DD492" i="2"/>
  <c r="DC492" i="2"/>
  <c r="DB492" i="2"/>
  <c r="DA492" i="2"/>
  <c r="CZ492" i="2"/>
  <c r="CY492" i="2"/>
  <c r="CX492" i="2"/>
  <c r="CW492" i="2"/>
  <c r="CV492" i="2"/>
  <c r="CU492" i="2"/>
  <c r="CT492" i="2"/>
  <c r="CS492" i="2"/>
  <c r="CR492" i="2"/>
  <c r="CQ492" i="2"/>
  <c r="CP492" i="2"/>
  <c r="CO492" i="2"/>
  <c r="CN492" i="2"/>
  <c r="CM492" i="2"/>
  <c r="CL492" i="2"/>
  <c r="CK492" i="2"/>
  <c r="CJ492" i="2"/>
  <c r="CI492" i="2"/>
  <c r="CH492" i="2"/>
  <c r="CG492" i="2"/>
  <c r="CF492" i="2"/>
  <c r="CE492" i="2"/>
  <c r="CD492" i="2"/>
  <c r="CC492" i="2"/>
  <c r="CB492" i="2"/>
  <c r="CA492" i="2"/>
  <c r="BZ492" i="2"/>
  <c r="BY492" i="2"/>
  <c r="BX492" i="2"/>
  <c r="BW492" i="2"/>
  <c r="BV492" i="2"/>
  <c r="BU492" i="2"/>
  <c r="BT492" i="2"/>
  <c r="BS492" i="2"/>
  <c r="BR492" i="2"/>
  <c r="BQ492" i="2"/>
  <c r="BP492" i="2"/>
  <c r="BO492" i="2"/>
  <c r="BN492" i="2"/>
  <c r="BM492" i="2"/>
  <c r="BL492" i="2"/>
  <c r="BK492" i="2"/>
  <c r="BJ492" i="2"/>
  <c r="BI492" i="2"/>
  <c r="BH492" i="2"/>
  <c r="BG492" i="2"/>
  <c r="BF492" i="2"/>
  <c r="BE492" i="2"/>
  <c r="BD492" i="2"/>
  <c r="BC492" i="2"/>
  <c r="BB492" i="2"/>
  <c r="BA492" i="2"/>
  <c r="AZ492" i="2"/>
  <c r="AY492" i="2"/>
  <c r="V492" i="2"/>
  <c r="U492" i="2"/>
  <c r="S492" i="2"/>
  <c r="R492" i="2"/>
  <c r="M492" i="2"/>
  <c r="K492" i="2"/>
  <c r="J492" i="2"/>
  <c r="I492" i="2"/>
  <c r="D492" i="2"/>
  <c r="DV474" i="2"/>
  <c r="DU474" i="2"/>
  <c r="DT474" i="2"/>
  <c r="DS474" i="2"/>
  <c r="AM474" i="2" s="1"/>
  <c r="DR474" i="2"/>
  <c r="DQ474" i="2"/>
  <c r="DP474" i="2"/>
  <c r="DO474" i="2"/>
  <c r="DN474" i="2"/>
  <c r="DM474" i="2"/>
  <c r="DL474" i="2"/>
  <c r="DK474" i="2"/>
  <c r="DJ474" i="2"/>
  <c r="DI474" i="2"/>
  <c r="DH474" i="2"/>
  <c r="DG474" i="2"/>
  <c r="DF474" i="2"/>
  <c r="DE474" i="2"/>
  <c r="DD474" i="2"/>
  <c r="DC474" i="2"/>
  <c r="DB474" i="2"/>
  <c r="DA474" i="2"/>
  <c r="CZ474" i="2"/>
  <c r="CY474" i="2"/>
  <c r="CX474" i="2"/>
  <c r="CW474" i="2"/>
  <c r="CV474" i="2"/>
  <c r="CU474" i="2"/>
  <c r="CT474" i="2"/>
  <c r="CS474" i="2"/>
  <c r="CR474" i="2"/>
  <c r="CQ474" i="2"/>
  <c r="CP474" i="2"/>
  <c r="CO474" i="2"/>
  <c r="CN474" i="2"/>
  <c r="CM474" i="2"/>
  <c r="CL474" i="2"/>
  <c r="CK474" i="2"/>
  <c r="CJ474" i="2"/>
  <c r="CI474" i="2"/>
  <c r="CH474" i="2"/>
  <c r="CG474" i="2"/>
  <c r="CF474" i="2"/>
  <c r="CE474" i="2"/>
  <c r="CD474" i="2"/>
  <c r="CC474" i="2"/>
  <c r="CB474" i="2"/>
  <c r="CA474" i="2"/>
  <c r="BZ474" i="2"/>
  <c r="BY474" i="2"/>
  <c r="BX474" i="2"/>
  <c r="BW474" i="2"/>
  <c r="BV474" i="2"/>
  <c r="BU474" i="2"/>
  <c r="BT474" i="2"/>
  <c r="BS474" i="2"/>
  <c r="BR474" i="2"/>
  <c r="BQ474" i="2"/>
  <c r="BP474" i="2"/>
  <c r="BO474" i="2"/>
  <c r="BN474" i="2"/>
  <c r="BM474" i="2"/>
  <c r="BL474" i="2"/>
  <c r="BK474" i="2"/>
  <c r="BJ474" i="2"/>
  <c r="BI474" i="2"/>
  <c r="BH474" i="2"/>
  <c r="BG474" i="2"/>
  <c r="BF474" i="2"/>
  <c r="BE474" i="2"/>
  <c r="BD474" i="2"/>
  <c r="BC474" i="2"/>
  <c r="BB474" i="2"/>
  <c r="BA474" i="2"/>
  <c r="AZ474" i="2"/>
  <c r="AY474" i="2"/>
  <c r="V474" i="2"/>
  <c r="U474" i="2"/>
  <c r="S474" i="2"/>
  <c r="R474" i="2"/>
  <c r="M474" i="2"/>
  <c r="K474" i="2"/>
  <c r="J474" i="2"/>
  <c r="I474" i="2"/>
  <c r="D474" i="2"/>
  <c r="DV464" i="2"/>
  <c r="DU464" i="2"/>
  <c r="DT464" i="2"/>
  <c r="DS464" i="2"/>
  <c r="AM464" i="2" s="1"/>
  <c r="DR464" i="2"/>
  <c r="DQ464" i="2"/>
  <c r="DP464" i="2"/>
  <c r="DO464" i="2"/>
  <c r="DN464" i="2"/>
  <c r="DM464" i="2"/>
  <c r="DL464" i="2"/>
  <c r="DK464" i="2"/>
  <c r="DJ464" i="2"/>
  <c r="DI464" i="2"/>
  <c r="DH464" i="2"/>
  <c r="DG464" i="2"/>
  <c r="DF464" i="2"/>
  <c r="DE464" i="2"/>
  <c r="DD464" i="2"/>
  <c r="DC464" i="2"/>
  <c r="DB464" i="2"/>
  <c r="DA464" i="2"/>
  <c r="CZ464" i="2"/>
  <c r="CY464" i="2"/>
  <c r="CX464" i="2"/>
  <c r="CW464" i="2"/>
  <c r="CV464" i="2"/>
  <c r="CU464" i="2"/>
  <c r="CT464" i="2"/>
  <c r="CS464" i="2"/>
  <c r="CR464" i="2"/>
  <c r="CQ464" i="2"/>
  <c r="CP464" i="2"/>
  <c r="CO464" i="2"/>
  <c r="CN464" i="2"/>
  <c r="CM464" i="2"/>
  <c r="CL464" i="2"/>
  <c r="CK464" i="2"/>
  <c r="CJ464" i="2"/>
  <c r="CI464" i="2"/>
  <c r="CH464" i="2"/>
  <c r="CG464" i="2"/>
  <c r="CF464" i="2"/>
  <c r="CE464" i="2"/>
  <c r="CD464" i="2"/>
  <c r="CC464" i="2"/>
  <c r="CB464" i="2"/>
  <c r="CA464" i="2"/>
  <c r="BZ464" i="2"/>
  <c r="BY464" i="2"/>
  <c r="BX464" i="2"/>
  <c r="BW464" i="2"/>
  <c r="BV464" i="2"/>
  <c r="BU464" i="2"/>
  <c r="BT464" i="2"/>
  <c r="BS464" i="2"/>
  <c r="BR464" i="2"/>
  <c r="BQ464" i="2"/>
  <c r="BP464" i="2"/>
  <c r="BO464" i="2"/>
  <c r="BN464" i="2"/>
  <c r="BM464" i="2"/>
  <c r="BL464" i="2"/>
  <c r="BK464" i="2"/>
  <c r="BJ464" i="2"/>
  <c r="BI464" i="2"/>
  <c r="BH464" i="2"/>
  <c r="BG464" i="2"/>
  <c r="BF464" i="2"/>
  <c r="BE464" i="2"/>
  <c r="BD464" i="2"/>
  <c r="BC464" i="2"/>
  <c r="BB464" i="2"/>
  <c r="BA464" i="2"/>
  <c r="AZ464" i="2"/>
  <c r="AY464" i="2"/>
  <c r="AX464" i="2"/>
  <c r="AJ464" i="2"/>
  <c r="AE464" i="2"/>
  <c r="V464" i="2"/>
  <c r="U464" i="2"/>
  <c r="S464" i="2"/>
  <c r="R464" i="2"/>
  <c r="M464" i="2"/>
  <c r="K464" i="2"/>
  <c r="J464" i="2"/>
  <c r="I464" i="2"/>
  <c r="D464" i="2"/>
  <c r="DV471" i="2"/>
  <c r="DU471" i="2"/>
  <c r="DT471" i="2"/>
  <c r="DS471" i="2"/>
  <c r="AM471" i="2" s="1"/>
  <c r="DR471" i="2"/>
  <c r="DQ471" i="2"/>
  <c r="DP471" i="2"/>
  <c r="DO471" i="2"/>
  <c r="DN471" i="2"/>
  <c r="DM471" i="2"/>
  <c r="DL471" i="2"/>
  <c r="DK471" i="2"/>
  <c r="DJ471" i="2"/>
  <c r="DI471" i="2"/>
  <c r="DH471" i="2"/>
  <c r="DG471" i="2"/>
  <c r="DF471" i="2"/>
  <c r="DE471" i="2"/>
  <c r="DD471" i="2"/>
  <c r="DC471" i="2"/>
  <c r="DB471" i="2"/>
  <c r="DA471" i="2"/>
  <c r="CZ471" i="2"/>
  <c r="CY471" i="2"/>
  <c r="CX471" i="2"/>
  <c r="CW471" i="2"/>
  <c r="CV471" i="2"/>
  <c r="CU471" i="2"/>
  <c r="CT471" i="2"/>
  <c r="CS471" i="2"/>
  <c r="CR471" i="2"/>
  <c r="CQ471" i="2"/>
  <c r="CP471" i="2"/>
  <c r="CO471" i="2"/>
  <c r="CN471" i="2"/>
  <c r="CM471" i="2"/>
  <c r="CL471" i="2"/>
  <c r="CK471" i="2"/>
  <c r="CJ471" i="2"/>
  <c r="CI471" i="2"/>
  <c r="CH471" i="2"/>
  <c r="CG471" i="2"/>
  <c r="CF471" i="2"/>
  <c r="CE471" i="2"/>
  <c r="CD471" i="2"/>
  <c r="CC471" i="2"/>
  <c r="CB471" i="2"/>
  <c r="CA471" i="2"/>
  <c r="BZ471" i="2"/>
  <c r="BY471" i="2"/>
  <c r="BX471" i="2"/>
  <c r="BW471" i="2"/>
  <c r="BV471" i="2"/>
  <c r="BU471" i="2"/>
  <c r="BT471" i="2"/>
  <c r="BS471" i="2"/>
  <c r="BR471" i="2"/>
  <c r="BQ471" i="2"/>
  <c r="BP471" i="2"/>
  <c r="BO471" i="2"/>
  <c r="BN471" i="2"/>
  <c r="BM471" i="2"/>
  <c r="BL471" i="2"/>
  <c r="BK471" i="2"/>
  <c r="BJ471" i="2"/>
  <c r="BI471" i="2"/>
  <c r="BH471" i="2"/>
  <c r="BG471" i="2"/>
  <c r="BF471" i="2"/>
  <c r="BE471" i="2"/>
  <c r="BD471" i="2"/>
  <c r="BC471" i="2"/>
  <c r="BB471" i="2"/>
  <c r="BA471" i="2"/>
  <c r="AZ471" i="2"/>
  <c r="AY471" i="2"/>
  <c r="W471" i="2"/>
  <c r="V471" i="2"/>
  <c r="U471" i="2"/>
  <c r="S471" i="2"/>
  <c r="R471" i="2"/>
  <c r="M471" i="2"/>
  <c r="K471" i="2"/>
  <c r="J471" i="2"/>
  <c r="I471" i="2"/>
  <c r="D471" i="2"/>
  <c r="DV488" i="2"/>
  <c r="DU488" i="2"/>
  <c r="DT488" i="2"/>
  <c r="DS488" i="2"/>
  <c r="AM488" i="2" s="1"/>
  <c r="DR488" i="2"/>
  <c r="DQ488" i="2"/>
  <c r="DP488" i="2"/>
  <c r="DO488" i="2"/>
  <c r="DN488" i="2"/>
  <c r="DM488" i="2"/>
  <c r="DL488" i="2"/>
  <c r="DK488" i="2"/>
  <c r="DJ488" i="2"/>
  <c r="DI488" i="2"/>
  <c r="DH488" i="2"/>
  <c r="DG488" i="2"/>
  <c r="DF488" i="2"/>
  <c r="DE488" i="2"/>
  <c r="DD488" i="2"/>
  <c r="DC488" i="2"/>
  <c r="DB488" i="2"/>
  <c r="DA488" i="2"/>
  <c r="CZ488" i="2"/>
  <c r="CY488" i="2"/>
  <c r="CX488" i="2"/>
  <c r="CW488" i="2"/>
  <c r="CV488" i="2"/>
  <c r="CU488" i="2"/>
  <c r="CT488" i="2"/>
  <c r="CS488" i="2"/>
  <c r="CR488" i="2"/>
  <c r="CQ488" i="2"/>
  <c r="CP488" i="2"/>
  <c r="CO488" i="2"/>
  <c r="CN488" i="2"/>
  <c r="CM488" i="2"/>
  <c r="CL488" i="2"/>
  <c r="CK488" i="2"/>
  <c r="CJ488" i="2"/>
  <c r="CI488" i="2"/>
  <c r="CH488" i="2"/>
  <c r="CG488" i="2"/>
  <c r="CF488" i="2"/>
  <c r="CE488" i="2"/>
  <c r="CD488" i="2"/>
  <c r="CC488" i="2"/>
  <c r="CB488" i="2"/>
  <c r="CA488" i="2"/>
  <c r="BZ488" i="2"/>
  <c r="BY488" i="2"/>
  <c r="BX488" i="2"/>
  <c r="BW488" i="2"/>
  <c r="BV488" i="2"/>
  <c r="BU488" i="2"/>
  <c r="BT488" i="2"/>
  <c r="BS488" i="2"/>
  <c r="BR488" i="2"/>
  <c r="BQ488" i="2"/>
  <c r="BP488" i="2"/>
  <c r="BO488" i="2"/>
  <c r="BN488" i="2"/>
  <c r="BM488" i="2"/>
  <c r="BL488" i="2"/>
  <c r="BK488" i="2"/>
  <c r="BJ488" i="2"/>
  <c r="BI488" i="2"/>
  <c r="BH488" i="2"/>
  <c r="BG488" i="2"/>
  <c r="BF488" i="2"/>
  <c r="BE488" i="2"/>
  <c r="BD488" i="2"/>
  <c r="BC488" i="2"/>
  <c r="BB488" i="2"/>
  <c r="BA488" i="2"/>
  <c r="AZ488" i="2"/>
  <c r="AY488" i="2"/>
  <c r="V488" i="2"/>
  <c r="U488" i="2"/>
  <c r="S488" i="2"/>
  <c r="R488" i="2"/>
  <c r="M488" i="2"/>
  <c r="K488" i="2"/>
  <c r="J488" i="2"/>
  <c r="I488" i="2"/>
  <c r="D488" i="2"/>
  <c r="DV463" i="2"/>
  <c r="DU463" i="2"/>
  <c r="DT463" i="2"/>
  <c r="DS463" i="2"/>
  <c r="AM463" i="2" s="1"/>
  <c r="DR463" i="2"/>
  <c r="DQ463" i="2"/>
  <c r="DP463" i="2"/>
  <c r="DO463" i="2"/>
  <c r="DN463" i="2"/>
  <c r="DM463" i="2"/>
  <c r="DL463" i="2"/>
  <c r="DK463" i="2"/>
  <c r="DJ463" i="2"/>
  <c r="DI463" i="2"/>
  <c r="DH463" i="2"/>
  <c r="DG463" i="2"/>
  <c r="DF463" i="2"/>
  <c r="DE463" i="2"/>
  <c r="DD463" i="2"/>
  <c r="DC463" i="2"/>
  <c r="DB463" i="2"/>
  <c r="DA463" i="2"/>
  <c r="CZ463" i="2"/>
  <c r="CY463" i="2"/>
  <c r="CX463" i="2"/>
  <c r="CW463" i="2"/>
  <c r="CV463" i="2"/>
  <c r="CU463" i="2"/>
  <c r="CT463" i="2"/>
  <c r="CS463" i="2"/>
  <c r="CR463" i="2"/>
  <c r="CQ463" i="2"/>
  <c r="CP463" i="2"/>
  <c r="CO463" i="2"/>
  <c r="CN463" i="2"/>
  <c r="CM463" i="2"/>
  <c r="CL463" i="2"/>
  <c r="CK463" i="2"/>
  <c r="CJ463" i="2"/>
  <c r="CI463" i="2"/>
  <c r="CH463" i="2"/>
  <c r="CG463" i="2"/>
  <c r="CF463" i="2"/>
  <c r="CE463" i="2"/>
  <c r="CD463" i="2"/>
  <c r="CC463" i="2"/>
  <c r="CB463" i="2"/>
  <c r="CA463" i="2"/>
  <c r="BZ463" i="2"/>
  <c r="BY463" i="2"/>
  <c r="BX463" i="2"/>
  <c r="BW463" i="2"/>
  <c r="BV463" i="2"/>
  <c r="BU463" i="2"/>
  <c r="BT463" i="2"/>
  <c r="BS463" i="2"/>
  <c r="BR463" i="2"/>
  <c r="BQ463" i="2"/>
  <c r="BP463" i="2"/>
  <c r="BO463" i="2"/>
  <c r="BN463" i="2"/>
  <c r="BM463" i="2"/>
  <c r="BL463" i="2"/>
  <c r="BK463" i="2"/>
  <c r="BJ463" i="2"/>
  <c r="BI463" i="2"/>
  <c r="BH463" i="2"/>
  <c r="BG463" i="2"/>
  <c r="BF463" i="2"/>
  <c r="BE463" i="2"/>
  <c r="BD463" i="2"/>
  <c r="BC463" i="2"/>
  <c r="BB463" i="2"/>
  <c r="BA463" i="2"/>
  <c r="AZ463" i="2"/>
  <c r="AY463" i="2"/>
  <c r="V463" i="2"/>
  <c r="U463" i="2"/>
  <c r="S463" i="2"/>
  <c r="R463" i="2"/>
  <c r="M463" i="2"/>
  <c r="K463" i="2"/>
  <c r="J463" i="2"/>
  <c r="I463" i="2"/>
  <c r="D463" i="2"/>
  <c r="DV486" i="2"/>
  <c r="DU486" i="2"/>
  <c r="DT486" i="2"/>
  <c r="DS486" i="2"/>
  <c r="AM486" i="2" s="1"/>
  <c r="DR486" i="2"/>
  <c r="DQ486" i="2"/>
  <c r="DP486" i="2"/>
  <c r="DO486" i="2"/>
  <c r="DN486" i="2"/>
  <c r="DM486" i="2"/>
  <c r="DL486" i="2"/>
  <c r="DK486" i="2"/>
  <c r="DJ486" i="2"/>
  <c r="DI486" i="2"/>
  <c r="DH486" i="2"/>
  <c r="DG486" i="2"/>
  <c r="DF486" i="2"/>
  <c r="DE486" i="2"/>
  <c r="DD486" i="2"/>
  <c r="DC486" i="2"/>
  <c r="DB486" i="2"/>
  <c r="DA486" i="2"/>
  <c r="CZ486" i="2"/>
  <c r="CY486" i="2"/>
  <c r="CX486" i="2"/>
  <c r="CW486" i="2"/>
  <c r="CV486" i="2"/>
  <c r="CU486" i="2"/>
  <c r="CT486" i="2"/>
  <c r="CS486" i="2"/>
  <c r="CR486" i="2"/>
  <c r="CQ486" i="2"/>
  <c r="CP486" i="2"/>
  <c r="CO486" i="2"/>
  <c r="CN486" i="2"/>
  <c r="CM486" i="2"/>
  <c r="CL486" i="2"/>
  <c r="CK486" i="2"/>
  <c r="CJ486" i="2"/>
  <c r="CI486" i="2"/>
  <c r="CH486" i="2"/>
  <c r="CG486" i="2"/>
  <c r="CF486" i="2"/>
  <c r="CE486" i="2"/>
  <c r="CD486" i="2"/>
  <c r="CC486" i="2"/>
  <c r="CB486" i="2"/>
  <c r="CA486" i="2"/>
  <c r="BZ486" i="2"/>
  <c r="BY486" i="2"/>
  <c r="BX486" i="2"/>
  <c r="BW486" i="2"/>
  <c r="BV486" i="2"/>
  <c r="BU486" i="2"/>
  <c r="BT486" i="2"/>
  <c r="BS486" i="2"/>
  <c r="BR486" i="2"/>
  <c r="BQ486" i="2"/>
  <c r="BP486" i="2"/>
  <c r="BO486" i="2"/>
  <c r="BN486" i="2"/>
  <c r="BM486" i="2"/>
  <c r="BL486" i="2"/>
  <c r="BK486" i="2"/>
  <c r="BJ486" i="2"/>
  <c r="BI486" i="2"/>
  <c r="BH486" i="2"/>
  <c r="BG486" i="2"/>
  <c r="BF486" i="2"/>
  <c r="BE486" i="2"/>
  <c r="BD486" i="2"/>
  <c r="BC486" i="2"/>
  <c r="BB486" i="2"/>
  <c r="BA486" i="2"/>
  <c r="AZ486" i="2"/>
  <c r="AY486" i="2"/>
  <c r="AV486" i="2"/>
  <c r="AP486" i="2"/>
  <c r="AO486" i="2"/>
  <c r="AE486" i="2"/>
  <c r="AA486" i="2"/>
  <c r="Y486" i="2"/>
  <c r="V486" i="2"/>
  <c r="U486" i="2"/>
  <c r="S486" i="2"/>
  <c r="R486" i="2"/>
  <c r="M486" i="2"/>
  <c r="K486" i="2"/>
  <c r="J486" i="2"/>
  <c r="I486" i="2"/>
  <c r="D486" i="2"/>
  <c r="DV451" i="2"/>
  <c r="DU451" i="2"/>
  <c r="DT451" i="2"/>
  <c r="DS451" i="2"/>
  <c r="DR451" i="2"/>
  <c r="DQ451" i="2"/>
  <c r="DP451" i="2"/>
  <c r="DO451" i="2"/>
  <c r="DN451" i="2"/>
  <c r="DM451" i="2"/>
  <c r="DL451" i="2"/>
  <c r="DK451" i="2"/>
  <c r="DJ451" i="2"/>
  <c r="DI451" i="2"/>
  <c r="DH451" i="2"/>
  <c r="DG451" i="2"/>
  <c r="DF451" i="2"/>
  <c r="DE451" i="2"/>
  <c r="DD451" i="2"/>
  <c r="AM451" i="2" s="1"/>
  <c r="DC451" i="2"/>
  <c r="DB451" i="2"/>
  <c r="DA451" i="2"/>
  <c r="CZ451" i="2"/>
  <c r="CY451" i="2"/>
  <c r="CX451" i="2"/>
  <c r="CW451" i="2"/>
  <c r="CV451" i="2"/>
  <c r="CU451" i="2"/>
  <c r="CT451" i="2"/>
  <c r="CS451" i="2"/>
  <c r="CR451" i="2"/>
  <c r="CQ451" i="2"/>
  <c r="CP451" i="2"/>
  <c r="CO451" i="2"/>
  <c r="CN451" i="2"/>
  <c r="CM451" i="2"/>
  <c r="CL451" i="2"/>
  <c r="CK451" i="2"/>
  <c r="CJ451" i="2"/>
  <c r="CI451" i="2"/>
  <c r="CH451" i="2"/>
  <c r="CG451" i="2"/>
  <c r="CF451" i="2"/>
  <c r="CE451" i="2"/>
  <c r="CD451" i="2"/>
  <c r="CC451" i="2"/>
  <c r="CB451" i="2"/>
  <c r="CA451" i="2"/>
  <c r="BZ451" i="2"/>
  <c r="BY451" i="2"/>
  <c r="BX451" i="2"/>
  <c r="BW451" i="2"/>
  <c r="BV451" i="2"/>
  <c r="BU451" i="2"/>
  <c r="BT451" i="2"/>
  <c r="BS451" i="2"/>
  <c r="BR451" i="2"/>
  <c r="BQ451" i="2"/>
  <c r="BP451" i="2"/>
  <c r="BO451" i="2"/>
  <c r="BN451" i="2"/>
  <c r="BM451" i="2"/>
  <c r="BL451" i="2"/>
  <c r="BK451" i="2"/>
  <c r="BJ451" i="2"/>
  <c r="BI451" i="2"/>
  <c r="BH451" i="2"/>
  <c r="BG451" i="2"/>
  <c r="BF451" i="2"/>
  <c r="BE451" i="2"/>
  <c r="BD451" i="2"/>
  <c r="BC451" i="2"/>
  <c r="BB451" i="2"/>
  <c r="BA451" i="2"/>
  <c r="AZ451" i="2"/>
  <c r="AY451" i="2"/>
  <c r="AO451" i="2"/>
  <c r="AL451" i="2"/>
  <c r="AK451" i="2"/>
  <c r="Y451" i="2"/>
  <c r="X451" i="2"/>
  <c r="V451" i="2"/>
  <c r="U451" i="2"/>
  <c r="S451" i="2"/>
  <c r="R451" i="2"/>
  <c r="P451" i="2"/>
  <c r="N451" i="2"/>
  <c r="M451" i="2"/>
  <c r="K451" i="2"/>
  <c r="J451" i="2"/>
  <c r="I451" i="2"/>
  <c r="D451" i="2"/>
  <c r="DV485" i="2"/>
  <c r="DU485" i="2"/>
  <c r="DT485" i="2"/>
  <c r="DS485" i="2"/>
  <c r="AM485" i="2" s="1"/>
  <c r="DR485" i="2"/>
  <c r="DQ485" i="2"/>
  <c r="DP485" i="2"/>
  <c r="DO485" i="2"/>
  <c r="DN485" i="2"/>
  <c r="DM485" i="2"/>
  <c r="DL485" i="2"/>
  <c r="DK485" i="2"/>
  <c r="DJ485" i="2"/>
  <c r="DI485" i="2"/>
  <c r="DH485" i="2"/>
  <c r="DG485" i="2"/>
  <c r="DF485" i="2"/>
  <c r="DE485" i="2"/>
  <c r="DD485" i="2"/>
  <c r="DC485" i="2"/>
  <c r="DB485" i="2"/>
  <c r="DA485" i="2"/>
  <c r="CZ485" i="2"/>
  <c r="CY485" i="2"/>
  <c r="CX485" i="2"/>
  <c r="CW485" i="2"/>
  <c r="CV485" i="2"/>
  <c r="CU485" i="2"/>
  <c r="CT485" i="2"/>
  <c r="CS485" i="2"/>
  <c r="CR485" i="2"/>
  <c r="CQ485" i="2"/>
  <c r="CP485" i="2"/>
  <c r="CO485" i="2"/>
  <c r="CN485" i="2"/>
  <c r="CM485" i="2"/>
  <c r="CL485" i="2"/>
  <c r="CK485" i="2"/>
  <c r="CJ485" i="2"/>
  <c r="CI485" i="2"/>
  <c r="CH485" i="2"/>
  <c r="CG485" i="2"/>
  <c r="CF485" i="2"/>
  <c r="CE485" i="2"/>
  <c r="CD485" i="2"/>
  <c r="CC485" i="2"/>
  <c r="CB485" i="2"/>
  <c r="CA485" i="2"/>
  <c r="BZ485" i="2"/>
  <c r="BY485" i="2"/>
  <c r="BX485" i="2"/>
  <c r="BW485" i="2"/>
  <c r="BV485" i="2"/>
  <c r="BU485" i="2"/>
  <c r="BT485" i="2"/>
  <c r="BS485" i="2"/>
  <c r="BR485" i="2"/>
  <c r="BQ485" i="2"/>
  <c r="BP485" i="2"/>
  <c r="BO485" i="2"/>
  <c r="BN485" i="2"/>
  <c r="BM485" i="2"/>
  <c r="BL485" i="2"/>
  <c r="BK485" i="2"/>
  <c r="BJ485" i="2"/>
  <c r="BI485" i="2"/>
  <c r="BH485" i="2"/>
  <c r="BG485" i="2"/>
  <c r="BF485" i="2"/>
  <c r="BE485" i="2"/>
  <c r="BD485" i="2"/>
  <c r="BC485" i="2"/>
  <c r="BB485" i="2"/>
  <c r="BA485" i="2"/>
  <c r="AZ485" i="2"/>
  <c r="AY485" i="2"/>
  <c r="V485" i="2"/>
  <c r="U485" i="2"/>
  <c r="S485" i="2"/>
  <c r="R485" i="2"/>
  <c r="M485" i="2"/>
  <c r="K485" i="2"/>
  <c r="J485" i="2"/>
  <c r="I485" i="2"/>
  <c r="D485" i="2"/>
  <c r="DV481" i="2"/>
  <c r="DU481" i="2"/>
  <c r="DT481" i="2"/>
  <c r="DS481" i="2"/>
  <c r="AM481" i="2" s="1"/>
  <c r="DR481" i="2"/>
  <c r="DQ481" i="2"/>
  <c r="DP481" i="2"/>
  <c r="DO481" i="2"/>
  <c r="DN481" i="2"/>
  <c r="DM481" i="2"/>
  <c r="DL481" i="2"/>
  <c r="DK481" i="2"/>
  <c r="DJ481" i="2"/>
  <c r="DI481" i="2"/>
  <c r="DH481" i="2"/>
  <c r="DG481" i="2"/>
  <c r="DF481" i="2"/>
  <c r="DE481" i="2"/>
  <c r="DD481" i="2"/>
  <c r="DC481" i="2"/>
  <c r="DB481" i="2"/>
  <c r="DA481" i="2"/>
  <c r="CZ481" i="2"/>
  <c r="CY481" i="2"/>
  <c r="CX481" i="2"/>
  <c r="CW481" i="2"/>
  <c r="CV481" i="2"/>
  <c r="CU481" i="2"/>
  <c r="CT481" i="2"/>
  <c r="CS481" i="2"/>
  <c r="CR481" i="2"/>
  <c r="CQ481" i="2"/>
  <c r="CP481" i="2"/>
  <c r="CO481" i="2"/>
  <c r="CN481" i="2"/>
  <c r="CM481" i="2"/>
  <c r="CL481" i="2"/>
  <c r="CK481" i="2"/>
  <c r="CJ481" i="2"/>
  <c r="CI481" i="2"/>
  <c r="CH481" i="2"/>
  <c r="CG481" i="2"/>
  <c r="CF481" i="2"/>
  <c r="CE481" i="2"/>
  <c r="CD481" i="2"/>
  <c r="CC481" i="2"/>
  <c r="CB481" i="2"/>
  <c r="CA481" i="2"/>
  <c r="BZ481" i="2"/>
  <c r="BY481" i="2"/>
  <c r="BX481" i="2"/>
  <c r="BW481" i="2"/>
  <c r="BV481" i="2"/>
  <c r="BU481" i="2"/>
  <c r="BT481" i="2"/>
  <c r="BS481" i="2"/>
  <c r="BR481" i="2"/>
  <c r="BQ481" i="2"/>
  <c r="BP481" i="2"/>
  <c r="BO481" i="2"/>
  <c r="BN481" i="2"/>
  <c r="BM481" i="2"/>
  <c r="BL481" i="2"/>
  <c r="BK481" i="2"/>
  <c r="BJ481" i="2"/>
  <c r="BI481" i="2"/>
  <c r="BH481" i="2"/>
  <c r="BG481" i="2"/>
  <c r="BF481" i="2"/>
  <c r="BE481" i="2"/>
  <c r="BD481" i="2"/>
  <c r="BC481" i="2"/>
  <c r="BB481" i="2"/>
  <c r="BA481" i="2"/>
  <c r="AZ481" i="2"/>
  <c r="AY481" i="2"/>
  <c r="AO481" i="2"/>
  <c r="AN481" i="2"/>
  <c r="AK481" i="2"/>
  <c r="AJ481" i="2"/>
  <c r="V481" i="2"/>
  <c r="U481" i="2"/>
  <c r="S481" i="2"/>
  <c r="R481" i="2"/>
  <c r="Q481" i="2"/>
  <c r="M481" i="2"/>
  <c r="K481" i="2"/>
  <c r="J481" i="2"/>
  <c r="I481" i="2"/>
  <c r="D481" i="2"/>
  <c r="DV480" i="2"/>
  <c r="DU480" i="2"/>
  <c r="DT480" i="2"/>
  <c r="DS480" i="2"/>
  <c r="AM480" i="2" s="1"/>
  <c r="DR480" i="2"/>
  <c r="DQ480" i="2"/>
  <c r="DP480" i="2"/>
  <c r="DO480" i="2"/>
  <c r="DN480" i="2"/>
  <c r="DM480" i="2"/>
  <c r="DL480" i="2"/>
  <c r="DK480" i="2"/>
  <c r="DJ480" i="2"/>
  <c r="DI480" i="2"/>
  <c r="DH480" i="2"/>
  <c r="DG480" i="2"/>
  <c r="DF480" i="2"/>
  <c r="DE480" i="2"/>
  <c r="DD480" i="2"/>
  <c r="DC480" i="2"/>
  <c r="DB480" i="2"/>
  <c r="DA480" i="2"/>
  <c r="CZ480" i="2"/>
  <c r="CY480" i="2"/>
  <c r="CX480" i="2"/>
  <c r="CW480" i="2"/>
  <c r="CV480" i="2"/>
  <c r="CU480" i="2"/>
  <c r="CT480" i="2"/>
  <c r="CS480" i="2"/>
  <c r="CR480" i="2"/>
  <c r="CQ480" i="2"/>
  <c r="CP480" i="2"/>
  <c r="CO480" i="2"/>
  <c r="CN480" i="2"/>
  <c r="CM480" i="2"/>
  <c r="CL480" i="2"/>
  <c r="CK480" i="2"/>
  <c r="CJ480" i="2"/>
  <c r="CI480" i="2"/>
  <c r="CH480" i="2"/>
  <c r="CG480" i="2"/>
  <c r="CF480" i="2"/>
  <c r="CE480" i="2"/>
  <c r="CD480" i="2"/>
  <c r="CC480" i="2"/>
  <c r="CB480" i="2"/>
  <c r="CA480" i="2"/>
  <c r="BZ480" i="2"/>
  <c r="BY480" i="2"/>
  <c r="BX480" i="2"/>
  <c r="BW480" i="2"/>
  <c r="BV480" i="2"/>
  <c r="BU480" i="2"/>
  <c r="BT480" i="2"/>
  <c r="BS480" i="2"/>
  <c r="BR480" i="2"/>
  <c r="BQ480" i="2"/>
  <c r="BP480" i="2"/>
  <c r="BO480" i="2"/>
  <c r="BN480" i="2"/>
  <c r="BM480" i="2"/>
  <c r="BL480" i="2"/>
  <c r="BK480" i="2"/>
  <c r="BJ480" i="2"/>
  <c r="BI480" i="2"/>
  <c r="BH480" i="2"/>
  <c r="BG480" i="2"/>
  <c r="BF480" i="2"/>
  <c r="BE480" i="2"/>
  <c r="BD480" i="2"/>
  <c r="BC480" i="2"/>
  <c r="BB480" i="2"/>
  <c r="BA480" i="2"/>
  <c r="AZ480" i="2"/>
  <c r="AY480" i="2"/>
  <c r="AK480" i="2"/>
  <c r="AJ480" i="2"/>
  <c r="AF480" i="2"/>
  <c r="V480" i="2"/>
  <c r="U480" i="2"/>
  <c r="S480" i="2"/>
  <c r="R480" i="2"/>
  <c r="Q480" i="2"/>
  <c r="M480" i="2"/>
  <c r="K480" i="2"/>
  <c r="J480" i="2"/>
  <c r="I480" i="2"/>
  <c r="D480" i="2"/>
  <c r="DV468" i="2"/>
  <c r="DU468" i="2"/>
  <c r="DT468" i="2"/>
  <c r="DS468" i="2"/>
  <c r="AM468" i="2" s="1"/>
  <c r="DR468" i="2"/>
  <c r="DQ468" i="2"/>
  <c r="DP468" i="2"/>
  <c r="DO468" i="2"/>
  <c r="DN468" i="2"/>
  <c r="DM468" i="2"/>
  <c r="DL468" i="2"/>
  <c r="DK468" i="2"/>
  <c r="DJ468" i="2"/>
  <c r="DI468" i="2"/>
  <c r="DH468" i="2"/>
  <c r="DG468" i="2"/>
  <c r="DF468" i="2"/>
  <c r="DE468" i="2"/>
  <c r="DD468" i="2"/>
  <c r="DC468" i="2"/>
  <c r="DB468" i="2"/>
  <c r="DA468" i="2"/>
  <c r="CZ468" i="2"/>
  <c r="CY468" i="2"/>
  <c r="CX468" i="2"/>
  <c r="CW468" i="2"/>
  <c r="CV468" i="2"/>
  <c r="CU468" i="2"/>
  <c r="CT468" i="2"/>
  <c r="CS468" i="2"/>
  <c r="CR468" i="2"/>
  <c r="CQ468" i="2"/>
  <c r="CP468" i="2"/>
  <c r="CO468" i="2"/>
  <c r="CN468" i="2"/>
  <c r="CM468" i="2"/>
  <c r="CL468" i="2"/>
  <c r="CK468" i="2"/>
  <c r="CJ468" i="2"/>
  <c r="CI468" i="2"/>
  <c r="CH468" i="2"/>
  <c r="CG468" i="2"/>
  <c r="CF468" i="2"/>
  <c r="CE468" i="2"/>
  <c r="CD468" i="2"/>
  <c r="CC468" i="2"/>
  <c r="CB468" i="2"/>
  <c r="CA468" i="2"/>
  <c r="BZ468" i="2"/>
  <c r="BY468" i="2"/>
  <c r="BX468" i="2"/>
  <c r="BW468" i="2"/>
  <c r="BV468" i="2"/>
  <c r="BU468" i="2"/>
  <c r="BT468" i="2"/>
  <c r="BS468" i="2"/>
  <c r="BR468" i="2"/>
  <c r="BQ468" i="2"/>
  <c r="BP468" i="2"/>
  <c r="BO468" i="2"/>
  <c r="BN468" i="2"/>
  <c r="BM468" i="2"/>
  <c r="BL468" i="2"/>
  <c r="BK468" i="2"/>
  <c r="BJ468" i="2"/>
  <c r="BI468" i="2"/>
  <c r="BH468" i="2"/>
  <c r="BG468" i="2"/>
  <c r="BF468" i="2"/>
  <c r="BE468" i="2"/>
  <c r="BD468" i="2"/>
  <c r="BC468" i="2"/>
  <c r="BB468" i="2"/>
  <c r="BA468" i="2"/>
  <c r="AZ468" i="2"/>
  <c r="AY468" i="2"/>
  <c r="AO468" i="2"/>
  <c r="X468" i="2"/>
  <c r="W468" i="2"/>
  <c r="V468" i="2"/>
  <c r="U468" i="2"/>
  <c r="S468" i="2"/>
  <c r="R468" i="2"/>
  <c r="M468" i="2"/>
  <c r="K468" i="2"/>
  <c r="J468" i="2"/>
  <c r="I468" i="2"/>
  <c r="D468" i="2"/>
  <c r="DV476" i="2"/>
  <c r="DU476" i="2"/>
  <c r="DT476" i="2"/>
  <c r="DS476" i="2"/>
  <c r="AM476" i="2" s="1"/>
  <c r="DR476" i="2"/>
  <c r="DQ476" i="2"/>
  <c r="DP476" i="2"/>
  <c r="DO476" i="2"/>
  <c r="DN476" i="2"/>
  <c r="DM476" i="2"/>
  <c r="DL476" i="2"/>
  <c r="DK476" i="2"/>
  <c r="DJ476" i="2"/>
  <c r="DI476" i="2"/>
  <c r="DH476" i="2"/>
  <c r="DG476" i="2"/>
  <c r="DF476" i="2"/>
  <c r="DE476" i="2"/>
  <c r="DD476" i="2"/>
  <c r="DC476" i="2"/>
  <c r="DB476" i="2"/>
  <c r="DA476" i="2"/>
  <c r="CZ476" i="2"/>
  <c r="CY476" i="2"/>
  <c r="CX476" i="2"/>
  <c r="CW476" i="2"/>
  <c r="CV476" i="2"/>
  <c r="CU476" i="2"/>
  <c r="CT476" i="2"/>
  <c r="CS476" i="2"/>
  <c r="CR476" i="2"/>
  <c r="CQ476" i="2"/>
  <c r="CP476" i="2"/>
  <c r="CO476" i="2"/>
  <c r="CN476" i="2"/>
  <c r="CM476" i="2"/>
  <c r="CL476" i="2"/>
  <c r="CK476" i="2"/>
  <c r="CJ476" i="2"/>
  <c r="CI476" i="2"/>
  <c r="CH476" i="2"/>
  <c r="CG476" i="2"/>
  <c r="CF476" i="2"/>
  <c r="CE476" i="2"/>
  <c r="CD476" i="2"/>
  <c r="CC476" i="2"/>
  <c r="CB476" i="2"/>
  <c r="CA476" i="2"/>
  <c r="BZ476" i="2"/>
  <c r="BY476" i="2"/>
  <c r="BX476" i="2"/>
  <c r="BW476" i="2"/>
  <c r="BV476" i="2"/>
  <c r="BU476" i="2"/>
  <c r="BT476" i="2"/>
  <c r="BS476" i="2"/>
  <c r="BR476" i="2"/>
  <c r="BQ476" i="2"/>
  <c r="BP476" i="2"/>
  <c r="BO476" i="2"/>
  <c r="BN476" i="2"/>
  <c r="BM476" i="2"/>
  <c r="BL476" i="2"/>
  <c r="BK476" i="2"/>
  <c r="BJ476" i="2"/>
  <c r="BI476" i="2"/>
  <c r="BH476" i="2"/>
  <c r="BG476" i="2"/>
  <c r="BF476" i="2"/>
  <c r="BE476" i="2"/>
  <c r="BD476" i="2"/>
  <c r="BC476" i="2"/>
  <c r="BB476" i="2"/>
  <c r="BA476" i="2"/>
  <c r="AZ476" i="2"/>
  <c r="AY476" i="2"/>
  <c r="V476" i="2"/>
  <c r="U476" i="2"/>
  <c r="S476" i="2"/>
  <c r="R476" i="2"/>
  <c r="M476" i="2"/>
  <c r="K476" i="2"/>
  <c r="J476" i="2"/>
  <c r="I476" i="2"/>
  <c r="D476" i="2"/>
  <c r="DV455" i="2"/>
  <c r="DU455" i="2"/>
  <c r="DT455" i="2"/>
  <c r="DS455" i="2"/>
  <c r="AM455" i="2" s="1"/>
  <c r="DR455" i="2"/>
  <c r="DQ455" i="2"/>
  <c r="DP455" i="2"/>
  <c r="DO455" i="2"/>
  <c r="DN455" i="2"/>
  <c r="DM455" i="2"/>
  <c r="DL455" i="2"/>
  <c r="DK455" i="2"/>
  <c r="DJ455" i="2"/>
  <c r="DI455" i="2"/>
  <c r="DH455" i="2"/>
  <c r="DG455" i="2"/>
  <c r="DF455" i="2"/>
  <c r="DE455" i="2"/>
  <c r="DD455" i="2"/>
  <c r="DC455" i="2"/>
  <c r="DB455" i="2"/>
  <c r="DA455" i="2"/>
  <c r="CZ455" i="2"/>
  <c r="CY455" i="2"/>
  <c r="CX455" i="2"/>
  <c r="CW455" i="2"/>
  <c r="CV455" i="2"/>
  <c r="CU455" i="2"/>
  <c r="CT455" i="2"/>
  <c r="CS455" i="2"/>
  <c r="CR455" i="2"/>
  <c r="CQ455" i="2"/>
  <c r="CP455" i="2"/>
  <c r="CO455" i="2"/>
  <c r="CN455" i="2"/>
  <c r="CM455" i="2"/>
  <c r="CL455" i="2"/>
  <c r="CK455" i="2"/>
  <c r="CJ455" i="2"/>
  <c r="CI455" i="2"/>
  <c r="CH455" i="2"/>
  <c r="CG455" i="2"/>
  <c r="CF455" i="2"/>
  <c r="CE455" i="2"/>
  <c r="CD455" i="2"/>
  <c r="CC455" i="2"/>
  <c r="CB455" i="2"/>
  <c r="CA455" i="2"/>
  <c r="BZ455" i="2"/>
  <c r="BY455" i="2"/>
  <c r="BX455" i="2"/>
  <c r="BW455" i="2"/>
  <c r="BV455" i="2"/>
  <c r="BU455" i="2"/>
  <c r="BT455" i="2"/>
  <c r="BS455" i="2"/>
  <c r="BR455" i="2"/>
  <c r="BQ455" i="2"/>
  <c r="BP455" i="2"/>
  <c r="BO455" i="2"/>
  <c r="BN455" i="2"/>
  <c r="BM455" i="2"/>
  <c r="BL455" i="2"/>
  <c r="BK455" i="2"/>
  <c r="BJ455" i="2"/>
  <c r="BI455" i="2"/>
  <c r="BH455" i="2"/>
  <c r="BG455" i="2"/>
  <c r="BF455" i="2"/>
  <c r="BE455" i="2"/>
  <c r="BD455" i="2"/>
  <c r="BC455" i="2"/>
  <c r="BB455" i="2"/>
  <c r="BA455" i="2"/>
  <c r="AZ455" i="2"/>
  <c r="AY455" i="2"/>
  <c r="AP455" i="2"/>
  <c r="AO455" i="2"/>
  <c r="AL455" i="2"/>
  <c r="Z455" i="2"/>
  <c r="X455" i="2"/>
  <c r="W455" i="2"/>
  <c r="V455" i="2"/>
  <c r="U455" i="2"/>
  <c r="S455" i="2"/>
  <c r="R455" i="2"/>
  <c r="M455" i="2"/>
  <c r="K455" i="2"/>
  <c r="J455" i="2"/>
  <c r="I455" i="2"/>
  <c r="D455" i="2"/>
  <c r="DV466" i="2"/>
  <c r="DU466" i="2"/>
  <c r="DT466" i="2"/>
  <c r="DS466" i="2"/>
  <c r="AM466" i="2" s="1"/>
  <c r="DR466" i="2"/>
  <c r="DQ466" i="2"/>
  <c r="DP466" i="2"/>
  <c r="DO466" i="2"/>
  <c r="DN466" i="2"/>
  <c r="DM466" i="2"/>
  <c r="DL466" i="2"/>
  <c r="DK466" i="2"/>
  <c r="DJ466" i="2"/>
  <c r="DI466" i="2"/>
  <c r="DH466" i="2"/>
  <c r="DG466" i="2"/>
  <c r="DF466" i="2"/>
  <c r="DE466" i="2"/>
  <c r="DD466" i="2"/>
  <c r="DC466" i="2"/>
  <c r="DB466" i="2"/>
  <c r="DA466" i="2"/>
  <c r="CZ466" i="2"/>
  <c r="CY466" i="2"/>
  <c r="CX466" i="2"/>
  <c r="CW466" i="2"/>
  <c r="CV466" i="2"/>
  <c r="CU466" i="2"/>
  <c r="CT466" i="2"/>
  <c r="CS466" i="2"/>
  <c r="CR466" i="2"/>
  <c r="CQ466" i="2"/>
  <c r="CP466" i="2"/>
  <c r="CO466" i="2"/>
  <c r="CN466" i="2"/>
  <c r="CM466" i="2"/>
  <c r="CL466" i="2"/>
  <c r="CK466" i="2"/>
  <c r="CJ466" i="2"/>
  <c r="CI466" i="2"/>
  <c r="CH466" i="2"/>
  <c r="CG466" i="2"/>
  <c r="CF466" i="2"/>
  <c r="CE466" i="2"/>
  <c r="CD466" i="2"/>
  <c r="CC466" i="2"/>
  <c r="CB466" i="2"/>
  <c r="CA466" i="2"/>
  <c r="BZ466" i="2"/>
  <c r="BY466" i="2"/>
  <c r="BX466" i="2"/>
  <c r="BW466" i="2"/>
  <c r="BV466" i="2"/>
  <c r="BU466" i="2"/>
  <c r="BT466" i="2"/>
  <c r="BS466" i="2"/>
  <c r="BR466" i="2"/>
  <c r="BQ466" i="2"/>
  <c r="BP466" i="2"/>
  <c r="BO466" i="2"/>
  <c r="BN466" i="2"/>
  <c r="BM466" i="2"/>
  <c r="BL466" i="2"/>
  <c r="BK466" i="2"/>
  <c r="BJ466" i="2"/>
  <c r="BI466" i="2"/>
  <c r="BH466" i="2"/>
  <c r="BG466" i="2"/>
  <c r="BF466" i="2"/>
  <c r="BE466" i="2"/>
  <c r="BD466" i="2"/>
  <c r="BC466" i="2"/>
  <c r="BB466" i="2"/>
  <c r="BA466" i="2"/>
  <c r="AZ466" i="2"/>
  <c r="AY466" i="2"/>
  <c r="AG466" i="2"/>
  <c r="AF466" i="2"/>
  <c r="Z466" i="2"/>
  <c r="V466" i="2"/>
  <c r="U466" i="2"/>
  <c r="S466" i="2"/>
  <c r="R466" i="2"/>
  <c r="M466" i="2"/>
  <c r="K466" i="2"/>
  <c r="J466" i="2"/>
  <c r="I466" i="2"/>
  <c r="D466" i="2"/>
  <c r="DV465" i="2"/>
  <c r="DU465" i="2"/>
  <c r="DT465" i="2"/>
  <c r="DS465" i="2"/>
  <c r="AM465" i="2" s="1"/>
  <c r="DR465" i="2"/>
  <c r="DQ465" i="2"/>
  <c r="DP465" i="2"/>
  <c r="DO465" i="2"/>
  <c r="DN465" i="2"/>
  <c r="DM465" i="2"/>
  <c r="DL465" i="2"/>
  <c r="DK465" i="2"/>
  <c r="DJ465" i="2"/>
  <c r="DI465" i="2"/>
  <c r="DH465" i="2"/>
  <c r="DG465" i="2"/>
  <c r="DF465" i="2"/>
  <c r="DE465" i="2"/>
  <c r="DD465" i="2"/>
  <c r="DC465" i="2"/>
  <c r="DB465" i="2"/>
  <c r="DA465" i="2"/>
  <c r="CZ465" i="2"/>
  <c r="CY465" i="2"/>
  <c r="CX465" i="2"/>
  <c r="CW465" i="2"/>
  <c r="CV465" i="2"/>
  <c r="CU465" i="2"/>
  <c r="CT465" i="2"/>
  <c r="CS465" i="2"/>
  <c r="CR465" i="2"/>
  <c r="CQ465" i="2"/>
  <c r="CP465" i="2"/>
  <c r="CO465" i="2"/>
  <c r="CN465" i="2"/>
  <c r="CM465" i="2"/>
  <c r="CL465" i="2"/>
  <c r="CK465" i="2"/>
  <c r="CJ465" i="2"/>
  <c r="CI465" i="2"/>
  <c r="CH465" i="2"/>
  <c r="CG465" i="2"/>
  <c r="CF465" i="2"/>
  <c r="CE465" i="2"/>
  <c r="CD465" i="2"/>
  <c r="CC465" i="2"/>
  <c r="CB465" i="2"/>
  <c r="CA465" i="2"/>
  <c r="BZ465" i="2"/>
  <c r="BY465" i="2"/>
  <c r="BX465" i="2"/>
  <c r="BW465" i="2"/>
  <c r="BV465" i="2"/>
  <c r="BU465" i="2"/>
  <c r="BT465" i="2"/>
  <c r="BS465" i="2"/>
  <c r="BR465" i="2"/>
  <c r="BQ465" i="2"/>
  <c r="BP465" i="2"/>
  <c r="BO465" i="2"/>
  <c r="BN465" i="2"/>
  <c r="BM465" i="2"/>
  <c r="BL465" i="2"/>
  <c r="BK465" i="2"/>
  <c r="BJ465" i="2"/>
  <c r="BI465" i="2"/>
  <c r="BH465" i="2"/>
  <c r="BG465" i="2"/>
  <c r="BF465" i="2"/>
  <c r="BE465" i="2"/>
  <c r="BD465" i="2"/>
  <c r="BC465" i="2"/>
  <c r="BB465" i="2"/>
  <c r="BA465" i="2"/>
  <c r="AZ465" i="2"/>
  <c r="AY465" i="2"/>
  <c r="V465" i="2"/>
  <c r="U465" i="2"/>
  <c r="S465" i="2"/>
  <c r="R465" i="2"/>
  <c r="M465" i="2"/>
  <c r="K465" i="2"/>
  <c r="J465" i="2"/>
  <c r="I465" i="2"/>
  <c r="D465" i="2"/>
  <c r="DV479" i="2"/>
  <c r="DU479" i="2"/>
  <c r="DT479" i="2"/>
  <c r="DS479" i="2"/>
  <c r="AM479" i="2" s="1"/>
  <c r="DR479" i="2"/>
  <c r="DQ479" i="2"/>
  <c r="DP479" i="2"/>
  <c r="DO479" i="2"/>
  <c r="DN479" i="2"/>
  <c r="DM479" i="2"/>
  <c r="DL479" i="2"/>
  <c r="DK479" i="2"/>
  <c r="DJ479" i="2"/>
  <c r="DI479" i="2"/>
  <c r="DH479" i="2"/>
  <c r="DG479" i="2"/>
  <c r="DF479" i="2"/>
  <c r="DE479" i="2"/>
  <c r="DD479" i="2"/>
  <c r="DC479" i="2"/>
  <c r="DB479" i="2"/>
  <c r="DA479" i="2"/>
  <c r="CZ479" i="2"/>
  <c r="CY479" i="2"/>
  <c r="CX479" i="2"/>
  <c r="CW479" i="2"/>
  <c r="CV479" i="2"/>
  <c r="CU479" i="2"/>
  <c r="CT479" i="2"/>
  <c r="CS479" i="2"/>
  <c r="CR479" i="2"/>
  <c r="CQ479" i="2"/>
  <c r="CP479" i="2"/>
  <c r="CO479" i="2"/>
  <c r="CN479" i="2"/>
  <c r="CM479" i="2"/>
  <c r="CL479" i="2"/>
  <c r="CK479" i="2"/>
  <c r="CJ479" i="2"/>
  <c r="CI479" i="2"/>
  <c r="CH479" i="2"/>
  <c r="CG479" i="2"/>
  <c r="CF479" i="2"/>
  <c r="CE479" i="2"/>
  <c r="CD479" i="2"/>
  <c r="CC479" i="2"/>
  <c r="CB479" i="2"/>
  <c r="CA479" i="2"/>
  <c r="BZ479" i="2"/>
  <c r="BY479" i="2"/>
  <c r="BX479" i="2"/>
  <c r="BW479" i="2"/>
  <c r="BV479" i="2"/>
  <c r="BU479" i="2"/>
  <c r="BT479" i="2"/>
  <c r="BS479" i="2"/>
  <c r="BR479" i="2"/>
  <c r="BQ479" i="2"/>
  <c r="BP479" i="2"/>
  <c r="BO479" i="2"/>
  <c r="BN479" i="2"/>
  <c r="BM479" i="2"/>
  <c r="BL479" i="2"/>
  <c r="BK479" i="2"/>
  <c r="BJ479" i="2"/>
  <c r="BI479" i="2"/>
  <c r="BH479" i="2"/>
  <c r="BG479" i="2"/>
  <c r="BF479" i="2"/>
  <c r="BE479" i="2"/>
  <c r="BD479" i="2"/>
  <c r="BC479" i="2"/>
  <c r="BB479" i="2"/>
  <c r="BA479" i="2"/>
  <c r="AZ479" i="2"/>
  <c r="AY479" i="2"/>
  <c r="V479" i="2"/>
  <c r="U479" i="2"/>
  <c r="S479" i="2"/>
  <c r="R479" i="2"/>
  <c r="M479" i="2"/>
  <c r="K479" i="2"/>
  <c r="J479" i="2"/>
  <c r="I479" i="2"/>
  <c r="D479" i="2"/>
  <c r="DV473" i="2"/>
  <c r="DU473" i="2"/>
  <c r="DT473" i="2"/>
  <c r="DS473" i="2"/>
  <c r="AM473" i="2" s="1"/>
  <c r="DR473" i="2"/>
  <c r="DQ473" i="2"/>
  <c r="DP473" i="2"/>
  <c r="DO473" i="2"/>
  <c r="DN473" i="2"/>
  <c r="DM473" i="2"/>
  <c r="DL473" i="2"/>
  <c r="DK473" i="2"/>
  <c r="DJ473" i="2"/>
  <c r="DI473" i="2"/>
  <c r="DH473" i="2"/>
  <c r="DG473" i="2"/>
  <c r="DF473" i="2"/>
  <c r="DE473" i="2"/>
  <c r="DD473" i="2"/>
  <c r="DC473" i="2"/>
  <c r="DB473" i="2"/>
  <c r="DA473" i="2"/>
  <c r="CZ473" i="2"/>
  <c r="CY473" i="2"/>
  <c r="CX473" i="2"/>
  <c r="CW473" i="2"/>
  <c r="CV473" i="2"/>
  <c r="CU473" i="2"/>
  <c r="CT473" i="2"/>
  <c r="CS473" i="2"/>
  <c r="CR473" i="2"/>
  <c r="CQ473" i="2"/>
  <c r="CP473" i="2"/>
  <c r="CO473" i="2"/>
  <c r="CN473" i="2"/>
  <c r="CM473" i="2"/>
  <c r="CL473" i="2"/>
  <c r="CK473" i="2"/>
  <c r="CJ473" i="2"/>
  <c r="CI473" i="2"/>
  <c r="CH473" i="2"/>
  <c r="CG473" i="2"/>
  <c r="CF473" i="2"/>
  <c r="CE473" i="2"/>
  <c r="CD473" i="2"/>
  <c r="CC473" i="2"/>
  <c r="CB473" i="2"/>
  <c r="CA473" i="2"/>
  <c r="BZ473" i="2"/>
  <c r="BY473" i="2"/>
  <c r="BX473" i="2"/>
  <c r="BW473" i="2"/>
  <c r="BV473" i="2"/>
  <c r="BU473" i="2"/>
  <c r="BT473" i="2"/>
  <c r="BS473" i="2"/>
  <c r="BR473" i="2"/>
  <c r="BQ473" i="2"/>
  <c r="BP473" i="2"/>
  <c r="BO473" i="2"/>
  <c r="BN473" i="2"/>
  <c r="BM473" i="2"/>
  <c r="BL473" i="2"/>
  <c r="BK473" i="2"/>
  <c r="BJ473" i="2"/>
  <c r="BI473" i="2"/>
  <c r="BH473" i="2"/>
  <c r="BG473" i="2"/>
  <c r="BF473" i="2"/>
  <c r="BE473" i="2"/>
  <c r="BD473" i="2"/>
  <c r="BC473" i="2"/>
  <c r="BB473" i="2"/>
  <c r="BA473" i="2"/>
  <c r="AZ473" i="2"/>
  <c r="AY473" i="2"/>
  <c r="V473" i="2"/>
  <c r="U473" i="2"/>
  <c r="S473" i="2"/>
  <c r="R473" i="2"/>
  <c r="M473" i="2"/>
  <c r="K473" i="2"/>
  <c r="J473" i="2"/>
  <c r="I473" i="2"/>
  <c r="D473" i="2"/>
  <c r="DV470" i="2"/>
  <c r="DU470" i="2"/>
  <c r="DT470" i="2"/>
  <c r="DS470" i="2"/>
  <c r="AM470" i="2" s="1"/>
  <c r="DR470" i="2"/>
  <c r="DQ470" i="2"/>
  <c r="DP470" i="2"/>
  <c r="DO470" i="2"/>
  <c r="DN470" i="2"/>
  <c r="DM470" i="2"/>
  <c r="DL470" i="2"/>
  <c r="DK470" i="2"/>
  <c r="DJ470" i="2"/>
  <c r="DI470" i="2"/>
  <c r="DH470" i="2"/>
  <c r="DG470" i="2"/>
  <c r="DF470" i="2"/>
  <c r="DE470" i="2"/>
  <c r="DD470" i="2"/>
  <c r="DC470" i="2"/>
  <c r="DB470" i="2"/>
  <c r="DA470" i="2"/>
  <c r="CZ470" i="2"/>
  <c r="CY470" i="2"/>
  <c r="CX470" i="2"/>
  <c r="CW470" i="2"/>
  <c r="CV470" i="2"/>
  <c r="CU470" i="2"/>
  <c r="CT470" i="2"/>
  <c r="CS470" i="2"/>
  <c r="CR470" i="2"/>
  <c r="CQ470" i="2"/>
  <c r="CP470" i="2"/>
  <c r="CO470" i="2"/>
  <c r="CN470" i="2"/>
  <c r="CM470" i="2"/>
  <c r="CL470" i="2"/>
  <c r="CK470" i="2"/>
  <c r="CJ470" i="2"/>
  <c r="CI470" i="2"/>
  <c r="CH470" i="2"/>
  <c r="CG470" i="2"/>
  <c r="CF470" i="2"/>
  <c r="CE470" i="2"/>
  <c r="CD470" i="2"/>
  <c r="CC470" i="2"/>
  <c r="CB470" i="2"/>
  <c r="CA470" i="2"/>
  <c r="BZ470" i="2"/>
  <c r="BY470" i="2"/>
  <c r="BX470" i="2"/>
  <c r="BW470" i="2"/>
  <c r="BV470" i="2"/>
  <c r="BU470" i="2"/>
  <c r="BT470" i="2"/>
  <c r="BS470" i="2"/>
  <c r="BR470" i="2"/>
  <c r="BQ470" i="2"/>
  <c r="BP470" i="2"/>
  <c r="BO470" i="2"/>
  <c r="BN470" i="2"/>
  <c r="BM470" i="2"/>
  <c r="BL470" i="2"/>
  <c r="BK470" i="2"/>
  <c r="BJ470" i="2"/>
  <c r="BI470" i="2"/>
  <c r="BH470" i="2"/>
  <c r="BG470" i="2"/>
  <c r="BF470" i="2"/>
  <c r="BE470" i="2"/>
  <c r="BD470" i="2"/>
  <c r="BC470" i="2"/>
  <c r="BB470" i="2"/>
  <c r="BA470" i="2"/>
  <c r="AZ470" i="2"/>
  <c r="AY470" i="2"/>
  <c r="V470" i="2"/>
  <c r="U470" i="2"/>
  <c r="S470" i="2"/>
  <c r="R470" i="2"/>
  <c r="M470" i="2"/>
  <c r="K470" i="2"/>
  <c r="J470" i="2"/>
  <c r="I470" i="2"/>
  <c r="D470" i="2"/>
  <c r="DV449" i="2"/>
  <c r="DU449" i="2"/>
  <c r="DT449" i="2"/>
  <c r="DS449" i="2"/>
  <c r="DR449" i="2"/>
  <c r="DQ449" i="2"/>
  <c r="DP449" i="2"/>
  <c r="DO449" i="2"/>
  <c r="DN449" i="2"/>
  <c r="DM449" i="2"/>
  <c r="DL449" i="2"/>
  <c r="DK449" i="2"/>
  <c r="DJ449" i="2"/>
  <c r="DI449" i="2"/>
  <c r="DH449" i="2"/>
  <c r="DG449" i="2"/>
  <c r="DF449" i="2"/>
  <c r="DE449" i="2"/>
  <c r="DD449" i="2"/>
  <c r="AM449" i="2" s="1"/>
  <c r="DC449" i="2"/>
  <c r="DB449" i="2"/>
  <c r="DA449" i="2"/>
  <c r="CZ449" i="2"/>
  <c r="CY449" i="2"/>
  <c r="CX449" i="2"/>
  <c r="CW449" i="2"/>
  <c r="CV449" i="2"/>
  <c r="CU449" i="2"/>
  <c r="CT449" i="2"/>
  <c r="CS449" i="2"/>
  <c r="CR449" i="2"/>
  <c r="CQ449" i="2"/>
  <c r="CP449" i="2"/>
  <c r="CO449" i="2"/>
  <c r="CN449" i="2"/>
  <c r="CM449" i="2"/>
  <c r="CL449" i="2"/>
  <c r="CK449" i="2"/>
  <c r="CJ449" i="2"/>
  <c r="CI449" i="2"/>
  <c r="CH449" i="2"/>
  <c r="CG449" i="2"/>
  <c r="CF449" i="2"/>
  <c r="CE449" i="2"/>
  <c r="CD449" i="2"/>
  <c r="CC449" i="2"/>
  <c r="CB449" i="2"/>
  <c r="CA449" i="2"/>
  <c r="BZ449" i="2"/>
  <c r="BY449" i="2"/>
  <c r="BX449" i="2"/>
  <c r="BW449" i="2"/>
  <c r="BV449" i="2"/>
  <c r="BU449" i="2"/>
  <c r="BT449" i="2"/>
  <c r="BS449" i="2"/>
  <c r="BR449" i="2"/>
  <c r="BQ449" i="2"/>
  <c r="BP449" i="2"/>
  <c r="BO449" i="2"/>
  <c r="BN449" i="2"/>
  <c r="BM449" i="2"/>
  <c r="BL449" i="2"/>
  <c r="BK449" i="2"/>
  <c r="BJ449" i="2"/>
  <c r="BI449" i="2"/>
  <c r="BH449" i="2"/>
  <c r="BG449" i="2"/>
  <c r="BF449" i="2"/>
  <c r="BE449" i="2"/>
  <c r="BD449" i="2"/>
  <c r="BC449" i="2"/>
  <c r="BB449" i="2"/>
  <c r="BA449" i="2"/>
  <c r="AZ449" i="2"/>
  <c r="AY449" i="2"/>
  <c r="AP449" i="2"/>
  <c r="AO449" i="2"/>
  <c r="AN449" i="2"/>
  <c r="AH449" i="2"/>
  <c r="AG449" i="2"/>
  <c r="Y449" i="2"/>
  <c r="X449" i="2"/>
  <c r="V449" i="2"/>
  <c r="U449" i="2"/>
  <c r="S449" i="2"/>
  <c r="R449" i="2"/>
  <c r="M449" i="2"/>
  <c r="K449" i="2"/>
  <c r="J449" i="2"/>
  <c r="I449" i="2"/>
  <c r="D449" i="2"/>
  <c r="DV459" i="2"/>
  <c r="DU459" i="2"/>
  <c r="DT459" i="2"/>
  <c r="DS459" i="2"/>
  <c r="AM459" i="2" s="1"/>
  <c r="DR459" i="2"/>
  <c r="DQ459" i="2"/>
  <c r="DP459" i="2"/>
  <c r="DO459" i="2"/>
  <c r="DN459" i="2"/>
  <c r="DM459" i="2"/>
  <c r="DL459" i="2"/>
  <c r="DK459" i="2"/>
  <c r="DJ459" i="2"/>
  <c r="DI459" i="2"/>
  <c r="DH459" i="2"/>
  <c r="DG459" i="2"/>
  <c r="DF459" i="2"/>
  <c r="DE459" i="2"/>
  <c r="DD459" i="2"/>
  <c r="DC459" i="2"/>
  <c r="DB459" i="2"/>
  <c r="DA459" i="2"/>
  <c r="CZ459" i="2"/>
  <c r="CY459" i="2"/>
  <c r="CX459" i="2"/>
  <c r="CW459" i="2"/>
  <c r="CV459" i="2"/>
  <c r="CU459" i="2"/>
  <c r="CT459" i="2"/>
  <c r="CS459" i="2"/>
  <c r="CR459" i="2"/>
  <c r="CQ459" i="2"/>
  <c r="CP459" i="2"/>
  <c r="CO459" i="2"/>
  <c r="CN459" i="2"/>
  <c r="CM459" i="2"/>
  <c r="CL459" i="2"/>
  <c r="CK459" i="2"/>
  <c r="CJ459" i="2"/>
  <c r="CI459" i="2"/>
  <c r="CH459" i="2"/>
  <c r="CG459" i="2"/>
  <c r="CF459" i="2"/>
  <c r="CE459" i="2"/>
  <c r="CD459" i="2"/>
  <c r="CC459" i="2"/>
  <c r="CB459" i="2"/>
  <c r="CA459" i="2"/>
  <c r="BZ459" i="2"/>
  <c r="BY459" i="2"/>
  <c r="BX459" i="2"/>
  <c r="BW459" i="2"/>
  <c r="BV459" i="2"/>
  <c r="BU459" i="2"/>
  <c r="BT459" i="2"/>
  <c r="BS459" i="2"/>
  <c r="BR459" i="2"/>
  <c r="BQ459" i="2"/>
  <c r="BP459" i="2"/>
  <c r="BO459" i="2"/>
  <c r="BN459" i="2"/>
  <c r="BM459" i="2"/>
  <c r="BL459" i="2"/>
  <c r="BK459" i="2"/>
  <c r="BJ459" i="2"/>
  <c r="BI459" i="2"/>
  <c r="BH459" i="2"/>
  <c r="BG459" i="2"/>
  <c r="BF459" i="2"/>
  <c r="BE459" i="2"/>
  <c r="BD459" i="2"/>
  <c r="BC459" i="2"/>
  <c r="BB459" i="2"/>
  <c r="BA459" i="2"/>
  <c r="AZ459" i="2"/>
  <c r="AY459" i="2"/>
  <c r="AO459" i="2"/>
  <c r="AN459" i="2"/>
  <c r="AI459" i="2"/>
  <c r="V459" i="2"/>
  <c r="U459" i="2"/>
  <c r="S459" i="2"/>
  <c r="R459" i="2"/>
  <c r="M459" i="2"/>
  <c r="K459" i="2"/>
  <c r="J459" i="2"/>
  <c r="I459" i="2"/>
  <c r="D459" i="2"/>
  <c r="DV454" i="2"/>
  <c r="DU454" i="2"/>
  <c r="DT454" i="2"/>
  <c r="DS454" i="2"/>
  <c r="AM454" i="2" s="1"/>
  <c r="DR454" i="2"/>
  <c r="DQ454" i="2"/>
  <c r="DP454" i="2"/>
  <c r="DO454" i="2"/>
  <c r="DN454" i="2"/>
  <c r="DM454" i="2"/>
  <c r="DL454" i="2"/>
  <c r="DK454" i="2"/>
  <c r="DJ454" i="2"/>
  <c r="DI454" i="2"/>
  <c r="DH454" i="2"/>
  <c r="DG454" i="2"/>
  <c r="DF454" i="2"/>
  <c r="DE454" i="2"/>
  <c r="DD454" i="2"/>
  <c r="DC454" i="2"/>
  <c r="DB454" i="2"/>
  <c r="DA454" i="2"/>
  <c r="CZ454" i="2"/>
  <c r="CY454" i="2"/>
  <c r="CX454" i="2"/>
  <c r="CW454" i="2"/>
  <c r="CV454" i="2"/>
  <c r="CU454" i="2"/>
  <c r="CT454" i="2"/>
  <c r="CS454" i="2"/>
  <c r="CR454" i="2"/>
  <c r="CQ454" i="2"/>
  <c r="CP454" i="2"/>
  <c r="CO454" i="2"/>
  <c r="CN454" i="2"/>
  <c r="CM454" i="2"/>
  <c r="CL454" i="2"/>
  <c r="CK454" i="2"/>
  <c r="CJ454" i="2"/>
  <c r="CI454" i="2"/>
  <c r="CH454" i="2"/>
  <c r="CG454" i="2"/>
  <c r="CF454" i="2"/>
  <c r="CE454" i="2"/>
  <c r="CD454" i="2"/>
  <c r="CC454" i="2"/>
  <c r="CB454" i="2"/>
  <c r="CA454" i="2"/>
  <c r="BZ454" i="2"/>
  <c r="BY454" i="2"/>
  <c r="BX454" i="2"/>
  <c r="BW454" i="2"/>
  <c r="BV454" i="2"/>
  <c r="BU454" i="2"/>
  <c r="BT454" i="2"/>
  <c r="BS454" i="2"/>
  <c r="BR454" i="2"/>
  <c r="BQ454" i="2"/>
  <c r="BP454" i="2"/>
  <c r="BO454" i="2"/>
  <c r="BN454" i="2"/>
  <c r="BM454" i="2"/>
  <c r="BL454" i="2"/>
  <c r="BK454" i="2"/>
  <c r="BJ454" i="2"/>
  <c r="BI454" i="2"/>
  <c r="BH454" i="2"/>
  <c r="BG454" i="2"/>
  <c r="BF454" i="2"/>
  <c r="BE454" i="2"/>
  <c r="BD454" i="2"/>
  <c r="BC454" i="2"/>
  <c r="BB454" i="2"/>
  <c r="BA454" i="2"/>
  <c r="AZ454" i="2"/>
  <c r="AY454" i="2"/>
  <c r="AX454" i="2"/>
  <c r="AO454" i="2"/>
  <c r="AL454" i="2"/>
  <c r="AE454" i="2"/>
  <c r="V454" i="2"/>
  <c r="U454" i="2"/>
  <c r="S454" i="2"/>
  <c r="R454" i="2"/>
  <c r="M454" i="2"/>
  <c r="K454" i="2"/>
  <c r="J454" i="2"/>
  <c r="I454" i="2"/>
  <c r="D454" i="2"/>
  <c r="DV446" i="2"/>
  <c r="DU446" i="2"/>
  <c r="DT446" i="2"/>
  <c r="DS446" i="2"/>
  <c r="DR446" i="2"/>
  <c r="DQ446" i="2"/>
  <c r="DP446" i="2"/>
  <c r="DO446" i="2"/>
  <c r="DN446" i="2"/>
  <c r="DM446" i="2"/>
  <c r="DL446" i="2"/>
  <c r="DK446" i="2"/>
  <c r="DJ446" i="2"/>
  <c r="DI446" i="2"/>
  <c r="DH446" i="2"/>
  <c r="DG446" i="2"/>
  <c r="DF446" i="2"/>
  <c r="DE446" i="2"/>
  <c r="DD446" i="2"/>
  <c r="AM446" i="2" s="1"/>
  <c r="DC446" i="2"/>
  <c r="DB446" i="2"/>
  <c r="DA446" i="2"/>
  <c r="CZ446" i="2"/>
  <c r="CY446" i="2"/>
  <c r="CX446" i="2"/>
  <c r="CW446" i="2"/>
  <c r="CV446" i="2"/>
  <c r="CU446" i="2"/>
  <c r="CT446" i="2"/>
  <c r="CS446" i="2"/>
  <c r="CR446" i="2"/>
  <c r="CQ446" i="2"/>
  <c r="CP446" i="2"/>
  <c r="CO446" i="2"/>
  <c r="CN446" i="2"/>
  <c r="CM446" i="2"/>
  <c r="CL446" i="2"/>
  <c r="CK446" i="2"/>
  <c r="CJ446" i="2"/>
  <c r="CI446" i="2"/>
  <c r="CH446" i="2"/>
  <c r="CG446" i="2"/>
  <c r="CF446" i="2"/>
  <c r="CE446" i="2"/>
  <c r="CD446" i="2"/>
  <c r="CC446" i="2"/>
  <c r="CB446" i="2"/>
  <c r="CA446" i="2"/>
  <c r="BZ446" i="2"/>
  <c r="BY446" i="2"/>
  <c r="BX446" i="2"/>
  <c r="BW446" i="2"/>
  <c r="BV446" i="2"/>
  <c r="BU446" i="2"/>
  <c r="BT446" i="2"/>
  <c r="BS446" i="2"/>
  <c r="BR446" i="2"/>
  <c r="BQ446" i="2"/>
  <c r="BP446" i="2"/>
  <c r="BO446" i="2"/>
  <c r="BN446" i="2"/>
  <c r="BM446" i="2"/>
  <c r="BL446" i="2"/>
  <c r="BK446" i="2"/>
  <c r="BJ446" i="2"/>
  <c r="BI446" i="2"/>
  <c r="BH446" i="2"/>
  <c r="BG446" i="2"/>
  <c r="BF446" i="2"/>
  <c r="BE446" i="2"/>
  <c r="BD446" i="2"/>
  <c r="BC446" i="2"/>
  <c r="BB446" i="2"/>
  <c r="BA446" i="2"/>
  <c r="AZ446" i="2"/>
  <c r="AY446" i="2"/>
  <c r="AP446" i="2"/>
  <c r="AN446" i="2"/>
  <c r="Z446" i="2"/>
  <c r="Y446" i="2"/>
  <c r="V446" i="2"/>
  <c r="U446" i="2"/>
  <c r="S446" i="2"/>
  <c r="R446" i="2"/>
  <c r="N446" i="2"/>
  <c r="M446" i="2"/>
  <c r="K446" i="2"/>
  <c r="J446" i="2"/>
  <c r="I446" i="2"/>
  <c r="D446" i="2"/>
  <c r="DV445" i="2"/>
  <c r="DU445" i="2"/>
  <c r="DT445" i="2"/>
  <c r="DS445" i="2"/>
  <c r="DR445" i="2"/>
  <c r="DQ445" i="2"/>
  <c r="DP445" i="2"/>
  <c r="DO445" i="2"/>
  <c r="DN445" i="2"/>
  <c r="DM445" i="2"/>
  <c r="DL445" i="2"/>
  <c r="DK445" i="2"/>
  <c r="DJ445" i="2"/>
  <c r="DI445" i="2"/>
  <c r="DH445" i="2"/>
  <c r="DG445" i="2"/>
  <c r="DF445" i="2"/>
  <c r="DE445" i="2"/>
  <c r="DD445" i="2"/>
  <c r="AM445" i="2" s="1"/>
  <c r="DC445" i="2"/>
  <c r="DB445" i="2"/>
  <c r="DA445" i="2"/>
  <c r="CZ445" i="2"/>
  <c r="CY445" i="2"/>
  <c r="CX445" i="2"/>
  <c r="CW445" i="2"/>
  <c r="CV445" i="2"/>
  <c r="CU445" i="2"/>
  <c r="CT445" i="2"/>
  <c r="CS445" i="2"/>
  <c r="CR445" i="2"/>
  <c r="CQ445" i="2"/>
  <c r="CP445" i="2"/>
  <c r="CO445" i="2"/>
  <c r="CN445" i="2"/>
  <c r="CM445" i="2"/>
  <c r="CL445" i="2"/>
  <c r="CK445" i="2"/>
  <c r="CJ445" i="2"/>
  <c r="CI445" i="2"/>
  <c r="CH445" i="2"/>
  <c r="CG445" i="2"/>
  <c r="CF445" i="2"/>
  <c r="CE445" i="2"/>
  <c r="CD445" i="2"/>
  <c r="CC445" i="2"/>
  <c r="CB445" i="2"/>
  <c r="CA445" i="2"/>
  <c r="BZ445" i="2"/>
  <c r="BY445" i="2"/>
  <c r="BX445" i="2"/>
  <c r="BW445" i="2"/>
  <c r="BV445" i="2"/>
  <c r="BU445" i="2"/>
  <c r="BT445" i="2"/>
  <c r="BS445" i="2"/>
  <c r="BR445" i="2"/>
  <c r="BQ445" i="2"/>
  <c r="BP445" i="2"/>
  <c r="BO445" i="2"/>
  <c r="BN445" i="2"/>
  <c r="BM445" i="2"/>
  <c r="BL445" i="2"/>
  <c r="BK445" i="2"/>
  <c r="BJ445" i="2"/>
  <c r="BI445" i="2"/>
  <c r="BH445" i="2"/>
  <c r="BG445" i="2"/>
  <c r="BF445" i="2"/>
  <c r="BE445" i="2"/>
  <c r="BD445" i="2"/>
  <c r="BC445" i="2"/>
  <c r="BB445" i="2"/>
  <c r="BA445" i="2"/>
  <c r="AZ445" i="2"/>
  <c r="AY445" i="2"/>
  <c r="AO445" i="2"/>
  <c r="AN445" i="2"/>
  <c r="AK445" i="2"/>
  <c r="Y445" i="2"/>
  <c r="V445" i="2"/>
  <c r="U445" i="2"/>
  <c r="S445" i="2"/>
  <c r="R445" i="2"/>
  <c r="P445" i="2"/>
  <c r="N445" i="2"/>
  <c r="M445" i="2"/>
  <c r="K445" i="2"/>
  <c r="J445" i="2"/>
  <c r="I445" i="2"/>
  <c r="D445" i="2"/>
  <c r="DV472" i="2"/>
  <c r="DU472" i="2"/>
  <c r="DT472" i="2"/>
  <c r="DS472" i="2"/>
  <c r="AM472" i="2" s="1"/>
  <c r="DR472" i="2"/>
  <c r="DQ472" i="2"/>
  <c r="DP472" i="2"/>
  <c r="DO472" i="2"/>
  <c r="DN472" i="2"/>
  <c r="DM472" i="2"/>
  <c r="DL472" i="2"/>
  <c r="DK472" i="2"/>
  <c r="DJ472" i="2"/>
  <c r="DI472" i="2"/>
  <c r="DH472" i="2"/>
  <c r="DG472" i="2"/>
  <c r="DF472" i="2"/>
  <c r="DE472" i="2"/>
  <c r="DD472" i="2"/>
  <c r="DC472" i="2"/>
  <c r="DB472" i="2"/>
  <c r="DA472" i="2"/>
  <c r="CZ472" i="2"/>
  <c r="CY472" i="2"/>
  <c r="CX472" i="2"/>
  <c r="CW472" i="2"/>
  <c r="CV472" i="2"/>
  <c r="CU472" i="2"/>
  <c r="CT472" i="2"/>
  <c r="CS472" i="2"/>
  <c r="CR472" i="2"/>
  <c r="CQ472" i="2"/>
  <c r="CP472" i="2"/>
  <c r="CO472" i="2"/>
  <c r="CN472" i="2"/>
  <c r="CM472" i="2"/>
  <c r="CL472" i="2"/>
  <c r="CK472" i="2"/>
  <c r="CJ472" i="2"/>
  <c r="CI472" i="2"/>
  <c r="CH472" i="2"/>
  <c r="CG472" i="2"/>
  <c r="CF472" i="2"/>
  <c r="CD472" i="2"/>
  <c r="CC472" i="2"/>
  <c r="CB472" i="2"/>
  <c r="CA472" i="2"/>
  <c r="BZ472" i="2"/>
  <c r="BY472" i="2"/>
  <c r="BX472" i="2"/>
  <c r="BW472" i="2"/>
  <c r="BV472" i="2"/>
  <c r="BU472" i="2"/>
  <c r="BT472" i="2"/>
  <c r="BS472" i="2"/>
  <c r="BR472" i="2"/>
  <c r="BQ472" i="2"/>
  <c r="BP472" i="2"/>
  <c r="BO472" i="2"/>
  <c r="BN472" i="2"/>
  <c r="BM472" i="2"/>
  <c r="BL472" i="2"/>
  <c r="BK472" i="2"/>
  <c r="BJ472" i="2"/>
  <c r="BI472" i="2"/>
  <c r="BH472" i="2"/>
  <c r="BG472" i="2"/>
  <c r="BF472" i="2"/>
  <c r="BE472" i="2"/>
  <c r="BD472" i="2"/>
  <c r="BC472" i="2"/>
  <c r="BB472" i="2"/>
  <c r="BA472" i="2"/>
  <c r="AZ472" i="2"/>
  <c r="AY472" i="2"/>
  <c r="V472" i="2"/>
  <c r="U472" i="2"/>
  <c r="S472" i="2"/>
  <c r="R472" i="2"/>
  <c r="M472" i="2"/>
  <c r="K472" i="2"/>
  <c r="J472" i="2"/>
  <c r="I472" i="2"/>
  <c r="D472" i="2"/>
  <c r="DV453" i="2"/>
  <c r="DU453" i="2"/>
  <c r="DT453" i="2"/>
  <c r="DS453" i="2"/>
  <c r="AM453" i="2" s="1"/>
  <c r="DR453" i="2"/>
  <c r="DQ453" i="2"/>
  <c r="DP453" i="2"/>
  <c r="DO453" i="2"/>
  <c r="DN453" i="2"/>
  <c r="DM453" i="2"/>
  <c r="DL453" i="2"/>
  <c r="DK453" i="2"/>
  <c r="DJ453" i="2"/>
  <c r="DI453" i="2"/>
  <c r="DH453" i="2"/>
  <c r="DG453" i="2"/>
  <c r="DF453" i="2"/>
  <c r="DE453" i="2"/>
  <c r="DD453" i="2"/>
  <c r="DC453" i="2"/>
  <c r="DB453" i="2"/>
  <c r="DA453" i="2"/>
  <c r="CZ453" i="2"/>
  <c r="CY453" i="2"/>
  <c r="CX453" i="2"/>
  <c r="CW453" i="2"/>
  <c r="CV453" i="2"/>
  <c r="CU453" i="2"/>
  <c r="CT453" i="2"/>
  <c r="CS453" i="2"/>
  <c r="CR453" i="2"/>
  <c r="CQ453" i="2"/>
  <c r="CP453" i="2"/>
  <c r="CO453" i="2"/>
  <c r="CN453" i="2"/>
  <c r="CM453" i="2"/>
  <c r="CL453" i="2"/>
  <c r="CK453" i="2"/>
  <c r="CJ453" i="2"/>
  <c r="CI453" i="2"/>
  <c r="CH453" i="2"/>
  <c r="CG453" i="2"/>
  <c r="CF453" i="2"/>
  <c r="CE453" i="2"/>
  <c r="CD453" i="2"/>
  <c r="CC453" i="2"/>
  <c r="CB453" i="2"/>
  <c r="CA453" i="2"/>
  <c r="BZ453" i="2"/>
  <c r="BY453" i="2"/>
  <c r="BX453" i="2"/>
  <c r="BW453" i="2"/>
  <c r="BV453" i="2"/>
  <c r="BU453" i="2"/>
  <c r="BT453" i="2"/>
  <c r="BS453" i="2"/>
  <c r="BR453" i="2"/>
  <c r="BQ453" i="2"/>
  <c r="BP453" i="2"/>
  <c r="BO453" i="2"/>
  <c r="BN453" i="2"/>
  <c r="BM453" i="2"/>
  <c r="BL453" i="2"/>
  <c r="BK453" i="2"/>
  <c r="BJ453" i="2"/>
  <c r="BI453" i="2"/>
  <c r="BH453" i="2"/>
  <c r="BG453" i="2"/>
  <c r="BF453" i="2"/>
  <c r="BE453" i="2"/>
  <c r="BD453" i="2"/>
  <c r="BC453" i="2"/>
  <c r="BB453" i="2"/>
  <c r="BA453" i="2"/>
  <c r="AZ453" i="2"/>
  <c r="AY453" i="2"/>
  <c r="AP453" i="2"/>
  <c r="AO453" i="2"/>
  <c r="AL453" i="2"/>
  <c r="Z453" i="2"/>
  <c r="V453" i="2"/>
  <c r="U453" i="2"/>
  <c r="S453" i="2"/>
  <c r="R453" i="2"/>
  <c r="M453" i="2"/>
  <c r="K453" i="2"/>
  <c r="J453" i="2"/>
  <c r="I453" i="2"/>
  <c r="D453" i="2"/>
  <c r="DV458" i="2"/>
  <c r="DU458" i="2"/>
  <c r="DT458" i="2"/>
  <c r="DS458" i="2"/>
  <c r="AM458" i="2" s="1"/>
  <c r="DR458" i="2"/>
  <c r="DQ458" i="2"/>
  <c r="DP458" i="2"/>
  <c r="DO458" i="2"/>
  <c r="DN458" i="2"/>
  <c r="DM458" i="2"/>
  <c r="DL458" i="2"/>
  <c r="DK458" i="2"/>
  <c r="DJ458" i="2"/>
  <c r="DI458" i="2"/>
  <c r="DH458" i="2"/>
  <c r="DG458" i="2"/>
  <c r="DF458" i="2"/>
  <c r="DE458" i="2"/>
  <c r="DD458" i="2"/>
  <c r="DC458" i="2"/>
  <c r="DB458" i="2"/>
  <c r="DA458" i="2"/>
  <c r="CZ458" i="2"/>
  <c r="CY458" i="2"/>
  <c r="CX458" i="2"/>
  <c r="CW458" i="2"/>
  <c r="CV458" i="2"/>
  <c r="CU458" i="2"/>
  <c r="CT458" i="2"/>
  <c r="CS458" i="2"/>
  <c r="CR458" i="2"/>
  <c r="CQ458" i="2"/>
  <c r="CP458" i="2"/>
  <c r="CO458" i="2"/>
  <c r="CN458" i="2"/>
  <c r="CM458" i="2"/>
  <c r="CL458" i="2"/>
  <c r="CK458" i="2"/>
  <c r="CJ458" i="2"/>
  <c r="CI458" i="2"/>
  <c r="CH458" i="2"/>
  <c r="CG458" i="2"/>
  <c r="CF458" i="2"/>
  <c r="CE458" i="2"/>
  <c r="CD458" i="2"/>
  <c r="CC458" i="2"/>
  <c r="CB458" i="2"/>
  <c r="CA458" i="2"/>
  <c r="BZ458" i="2"/>
  <c r="BY458" i="2"/>
  <c r="BX458" i="2"/>
  <c r="BW458" i="2"/>
  <c r="BV458" i="2"/>
  <c r="BU458" i="2"/>
  <c r="BT458" i="2"/>
  <c r="BS458" i="2"/>
  <c r="BR458" i="2"/>
  <c r="BQ458" i="2"/>
  <c r="BP458" i="2"/>
  <c r="BO458" i="2"/>
  <c r="BN458" i="2"/>
  <c r="BM458" i="2"/>
  <c r="BL458" i="2"/>
  <c r="BK458" i="2"/>
  <c r="BJ458" i="2"/>
  <c r="BI458" i="2"/>
  <c r="BH458" i="2"/>
  <c r="BG458" i="2"/>
  <c r="BF458" i="2"/>
  <c r="BE458" i="2"/>
  <c r="BD458" i="2"/>
  <c r="BC458" i="2"/>
  <c r="BB458" i="2"/>
  <c r="BA458" i="2"/>
  <c r="AZ458" i="2"/>
  <c r="AY458" i="2"/>
  <c r="AO458" i="2"/>
  <c r="V458" i="2"/>
  <c r="U458" i="2"/>
  <c r="S458" i="2"/>
  <c r="R458" i="2"/>
  <c r="M458" i="2"/>
  <c r="K458" i="2"/>
  <c r="J458" i="2"/>
  <c r="I458" i="2"/>
  <c r="D458" i="2"/>
  <c r="DV442" i="2"/>
  <c r="DU442" i="2"/>
  <c r="DT442" i="2"/>
  <c r="DS442" i="2"/>
  <c r="AM442" i="2" s="1"/>
  <c r="DR442" i="2"/>
  <c r="DQ442" i="2"/>
  <c r="DP442" i="2"/>
  <c r="DO442" i="2"/>
  <c r="DN442" i="2"/>
  <c r="DM442" i="2"/>
  <c r="DL442" i="2"/>
  <c r="DK442" i="2"/>
  <c r="DJ442" i="2"/>
  <c r="DI442" i="2"/>
  <c r="DH442" i="2"/>
  <c r="DG442" i="2"/>
  <c r="DF442" i="2"/>
  <c r="DE442" i="2"/>
  <c r="DD442" i="2"/>
  <c r="DC442" i="2"/>
  <c r="DB442" i="2"/>
  <c r="DA442" i="2"/>
  <c r="CZ442" i="2"/>
  <c r="CY442" i="2"/>
  <c r="CX442" i="2"/>
  <c r="CW442" i="2"/>
  <c r="CV442" i="2"/>
  <c r="CU442" i="2"/>
  <c r="CT442" i="2"/>
  <c r="CS442" i="2"/>
  <c r="CR442" i="2"/>
  <c r="CQ442" i="2"/>
  <c r="CP442" i="2"/>
  <c r="CO442" i="2"/>
  <c r="CN442" i="2"/>
  <c r="CM442" i="2"/>
  <c r="CL442" i="2"/>
  <c r="CK442" i="2"/>
  <c r="CJ442" i="2"/>
  <c r="CI442" i="2"/>
  <c r="CH442" i="2"/>
  <c r="CG442" i="2"/>
  <c r="CF442" i="2"/>
  <c r="CE442" i="2"/>
  <c r="CD442" i="2"/>
  <c r="CC442" i="2"/>
  <c r="CB442" i="2"/>
  <c r="CA442" i="2"/>
  <c r="BZ442" i="2"/>
  <c r="BY442" i="2"/>
  <c r="BX442" i="2"/>
  <c r="BW442" i="2"/>
  <c r="BV442" i="2"/>
  <c r="BU442" i="2"/>
  <c r="BT442" i="2"/>
  <c r="BS442" i="2"/>
  <c r="BR442" i="2"/>
  <c r="BQ442" i="2"/>
  <c r="BP442" i="2"/>
  <c r="BO442" i="2"/>
  <c r="BN442" i="2"/>
  <c r="BM442" i="2"/>
  <c r="BL442" i="2"/>
  <c r="BK442" i="2"/>
  <c r="BJ442" i="2"/>
  <c r="BI442" i="2"/>
  <c r="BH442" i="2"/>
  <c r="BG442" i="2"/>
  <c r="BF442" i="2"/>
  <c r="BE442" i="2"/>
  <c r="BD442" i="2"/>
  <c r="BC442" i="2"/>
  <c r="BB442" i="2"/>
  <c r="BA442" i="2"/>
  <c r="AZ442" i="2"/>
  <c r="AY442" i="2"/>
  <c r="AP442" i="2"/>
  <c r="AL442" i="2"/>
  <c r="AK442" i="2"/>
  <c r="X442" i="2"/>
  <c r="W442" i="2"/>
  <c r="V442" i="2"/>
  <c r="U442" i="2"/>
  <c r="S442" i="2"/>
  <c r="R442" i="2"/>
  <c r="M442" i="2"/>
  <c r="K442" i="2"/>
  <c r="J442" i="2"/>
  <c r="I442" i="2"/>
  <c r="D442" i="2"/>
  <c r="DV462" i="2"/>
  <c r="DU462" i="2"/>
  <c r="DT462" i="2"/>
  <c r="DS462" i="2"/>
  <c r="AM462" i="2" s="1"/>
  <c r="DR462" i="2"/>
  <c r="DQ462" i="2"/>
  <c r="DP462" i="2"/>
  <c r="DO462" i="2"/>
  <c r="DN462" i="2"/>
  <c r="DM462" i="2"/>
  <c r="DL462" i="2"/>
  <c r="DK462" i="2"/>
  <c r="DJ462" i="2"/>
  <c r="DI462" i="2"/>
  <c r="DH462" i="2"/>
  <c r="DG462" i="2"/>
  <c r="DF462" i="2"/>
  <c r="DE462" i="2"/>
  <c r="DD462" i="2"/>
  <c r="DC462" i="2"/>
  <c r="DB462" i="2"/>
  <c r="DA462" i="2"/>
  <c r="CZ462" i="2"/>
  <c r="CY462" i="2"/>
  <c r="CX462" i="2"/>
  <c r="CW462" i="2"/>
  <c r="CV462" i="2"/>
  <c r="CU462" i="2"/>
  <c r="CT462" i="2"/>
  <c r="CS462" i="2"/>
  <c r="CR462" i="2"/>
  <c r="CQ462" i="2"/>
  <c r="CP462" i="2"/>
  <c r="CO462" i="2"/>
  <c r="CN462" i="2"/>
  <c r="CM462" i="2"/>
  <c r="CL462" i="2"/>
  <c r="CK462" i="2"/>
  <c r="CJ462" i="2"/>
  <c r="CI462" i="2"/>
  <c r="CH462" i="2"/>
  <c r="CG462" i="2"/>
  <c r="CF462" i="2"/>
  <c r="CE462" i="2"/>
  <c r="CD462" i="2"/>
  <c r="CC462" i="2"/>
  <c r="CB462" i="2"/>
  <c r="CA462" i="2"/>
  <c r="BZ462" i="2"/>
  <c r="BY462" i="2"/>
  <c r="BX462" i="2"/>
  <c r="BW462" i="2"/>
  <c r="BV462" i="2"/>
  <c r="BU462" i="2"/>
  <c r="BT462" i="2"/>
  <c r="BS462" i="2"/>
  <c r="BR462" i="2"/>
  <c r="BQ462" i="2"/>
  <c r="BP462" i="2"/>
  <c r="BO462" i="2"/>
  <c r="BN462" i="2"/>
  <c r="BM462" i="2"/>
  <c r="BL462" i="2"/>
  <c r="BK462" i="2"/>
  <c r="BJ462" i="2"/>
  <c r="BI462" i="2"/>
  <c r="BH462" i="2"/>
  <c r="BG462" i="2"/>
  <c r="BF462" i="2"/>
  <c r="BE462" i="2"/>
  <c r="BD462" i="2"/>
  <c r="BC462" i="2"/>
  <c r="BB462" i="2"/>
  <c r="BA462" i="2"/>
  <c r="AZ462" i="2"/>
  <c r="AY462" i="2"/>
  <c r="V462" i="2"/>
  <c r="U462" i="2"/>
  <c r="S462" i="2"/>
  <c r="R462" i="2"/>
  <c r="M462" i="2"/>
  <c r="K462" i="2"/>
  <c r="J462" i="2"/>
  <c r="I462" i="2"/>
  <c r="D462" i="2"/>
  <c r="DV477" i="2"/>
  <c r="DU477" i="2"/>
  <c r="DT477" i="2"/>
  <c r="DS477" i="2"/>
  <c r="AM477" i="2" s="1"/>
  <c r="DR477" i="2"/>
  <c r="DQ477" i="2"/>
  <c r="DP477" i="2"/>
  <c r="DO477" i="2"/>
  <c r="DN477" i="2"/>
  <c r="DM477" i="2"/>
  <c r="DL477" i="2"/>
  <c r="DK477" i="2"/>
  <c r="DJ477" i="2"/>
  <c r="DI477" i="2"/>
  <c r="DH477" i="2"/>
  <c r="DG477" i="2"/>
  <c r="DF477" i="2"/>
  <c r="DE477" i="2"/>
  <c r="DD477" i="2"/>
  <c r="DC477" i="2"/>
  <c r="DB477" i="2"/>
  <c r="DA477" i="2"/>
  <c r="CZ477" i="2"/>
  <c r="CY477" i="2"/>
  <c r="CX477" i="2"/>
  <c r="CW477" i="2"/>
  <c r="CV477" i="2"/>
  <c r="CU477" i="2"/>
  <c r="CT477" i="2"/>
  <c r="CS477" i="2"/>
  <c r="CR477" i="2"/>
  <c r="CQ477" i="2"/>
  <c r="CP477" i="2"/>
  <c r="CO477" i="2"/>
  <c r="CN477" i="2"/>
  <c r="CM477" i="2"/>
  <c r="CL477" i="2"/>
  <c r="CK477" i="2"/>
  <c r="CJ477" i="2"/>
  <c r="CI477" i="2"/>
  <c r="CH477" i="2"/>
  <c r="CG477" i="2"/>
  <c r="CF477" i="2"/>
  <c r="CE477" i="2"/>
  <c r="CD477" i="2"/>
  <c r="CC477" i="2"/>
  <c r="CB477" i="2"/>
  <c r="CA477" i="2"/>
  <c r="BZ477" i="2"/>
  <c r="BY477" i="2"/>
  <c r="BX477" i="2"/>
  <c r="BW477" i="2"/>
  <c r="BV477" i="2"/>
  <c r="BU477" i="2"/>
  <c r="BT477" i="2"/>
  <c r="BS477" i="2"/>
  <c r="BR477" i="2"/>
  <c r="BQ477" i="2"/>
  <c r="BP477" i="2"/>
  <c r="BO477" i="2"/>
  <c r="BN477" i="2"/>
  <c r="BM477" i="2"/>
  <c r="BL477" i="2"/>
  <c r="BK477" i="2"/>
  <c r="BJ477" i="2"/>
  <c r="BI477" i="2"/>
  <c r="BH477" i="2"/>
  <c r="BG477" i="2"/>
  <c r="BF477" i="2"/>
  <c r="BE477" i="2"/>
  <c r="BD477" i="2"/>
  <c r="BC477" i="2"/>
  <c r="BB477" i="2"/>
  <c r="BA477" i="2"/>
  <c r="AZ477" i="2"/>
  <c r="AY477" i="2"/>
  <c r="AX477" i="2"/>
  <c r="AV477" i="2"/>
  <c r="AQ477" i="2"/>
  <c r="AP477" i="2"/>
  <c r="AO477" i="2"/>
  <c r="AI477" i="2"/>
  <c r="AH477" i="2"/>
  <c r="AF477" i="2"/>
  <c r="AE477" i="2"/>
  <c r="Z477" i="2"/>
  <c r="V477" i="2"/>
  <c r="U477" i="2"/>
  <c r="S477" i="2"/>
  <c r="R477" i="2"/>
  <c r="N477" i="2"/>
  <c r="M477" i="2"/>
  <c r="K477" i="2"/>
  <c r="J477" i="2"/>
  <c r="I477" i="2"/>
  <c r="D477" i="2"/>
  <c r="DV439" i="2"/>
  <c r="DU439" i="2"/>
  <c r="DT439" i="2"/>
  <c r="DS439" i="2"/>
  <c r="AM439" i="2" s="1"/>
  <c r="DR439" i="2"/>
  <c r="DQ439" i="2"/>
  <c r="DP439" i="2"/>
  <c r="DO439" i="2"/>
  <c r="DN439" i="2"/>
  <c r="DM439" i="2"/>
  <c r="DL439" i="2"/>
  <c r="DK439" i="2"/>
  <c r="DJ439" i="2"/>
  <c r="DI439" i="2"/>
  <c r="DH439" i="2"/>
  <c r="DG439" i="2"/>
  <c r="DF439" i="2"/>
  <c r="DE439" i="2"/>
  <c r="DD439" i="2"/>
  <c r="DC439" i="2"/>
  <c r="DB439" i="2"/>
  <c r="DA439" i="2"/>
  <c r="CZ439" i="2"/>
  <c r="CY439" i="2"/>
  <c r="CX439" i="2"/>
  <c r="CW439" i="2"/>
  <c r="CV439" i="2"/>
  <c r="CU439" i="2"/>
  <c r="CT439" i="2"/>
  <c r="CS439" i="2"/>
  <c r="CR439" i="2"/>
  <c r="CQ439" i="2"/>
  <c r="CP439" i="2"/>
  <c r="CO439" i="2"/>
  <c r="CN439" i="2"/>
  <c r="CM439" i="2"/>
  <c r="CL439" i="2"/>
  <c r="CK439" i="2"/>
  <c r="CJ439" i="2"/>
  <c r="CI439" i="2"/>
  <c r="CH439" i="2"/>
  <c r="CG439" i="2"/>
  <c r="CF439" i="2"/>
  <c r="CE439" i="2"/>
  <c r="CD439" i="2"/>
  <c r="CC439" i="2"/>
  <c r="CB439" i="2"/>
  <c r="CA439" i="2"/>
  <c r="BZ439" i="2"/>
  <c r="BY439" i="2"/>
  <c r="BX439" i="2"/>
  <c r="BW439" i="2"/>
  <c r="BV439" i="2"/>
  <c r="BU439" i="2"/>
  <c r="BT439" i="2"/>
  <c r="BS439" i="2"/>
  <c r="BR439" i="2"/>
  <c r="BQ439" i="2"/>
  <c r="BP439" i="2"/>
  <c r="BO439" i="2"/>
  <c r="BN439" i="2"/>
  <c r="BM439" i="2"/>
  <c r="BL439" i="2"/>
  <c r="BK439" i="2"/>
  <c r="BJ439" i="2"/>
  <c r="BI439" i="2"/>
  <c r="BH439" i="2"/>
  <c r="BG439" i="2"/>
  <c r="BF439" i="2"/>
  <c r="BE439" i="2"/>
  <c r="BD439" i="2"/>
  <c r="BC439" i="2"/>
  <c r="BB439" i="2"/>
  <c r="BA439" i="2"/>
  <c r="AZ439" i="2"/>
  <c r="AY439" i="2"/>
  <c r="AX439" i="2"/>
  <c r="AO439" i="2"/>
  <c r="AL439" i="2"/>
  <c r="W439" i="2"/>
  <c r="V439" i="2"/>
  <c r="U439" i="2"/>
  <c r="S439" i="2"/>
  <c r="R439" i="2"/>
  <c r="M439" i="2"/>
  <c r="K439" i="2"/>
  <c r="J439" i="2"/>
  <c r="I439" i="2"/>
  <c r="D439" i="2"/>
  <c r="DV457" i="2"/>
  <c r="DU457" i="2"/>
  <c r="DT457" i="2"/>
  <c r="DS457" i="2"/>
  <c r="AM457" i="2" s="1"/>
  <c r="DR457" i="2"/>
  <c r="DQ457" i="2"/>
  <c r="DP457" i="2"/>
  <c r="DO457" i="2"/>
  <c r="DN457" i="2"/>
  <c r="DM457" i="2"/>
  <c r="DL457" i="2"/>
  <c r="DK457" i="2"/>
  <c r="DJ457" i="2"/>
  <c r="DI457" i="2"/>
  <c r="DH457" i="2"/>
  <c r="DG457" i="2"/>
  <c r="DF457" i="2"/>
  <c r="DE457" i="2"/>
  <c r="DD457" i="2"/>
  <c r="DC457" i="2"/>
  <c r="DB457" i="2"/>
  <c r="DA457" i="2"/>
  <c r="CZ457" i="2"/>
  <c r="CY457" i="2"/>
  <c r="CX457" i="2"/>
  <c r="CW457" i="2"/>
  <c r="CV457" i="2"/>
  <c r="CU457" i="2"/>
  <c r="CT457" i="2"/>
  <c r="CS457" i="2"/>
  <c r="CR457" i="2"/>
  <c r="CQ457" i="2"/>
  <c r="CP457" i="2"/>
  <c r="CO457" i="2"/>
  <c r="CN457" i="2"/>
  <c r="CM457" i="2"/>
  <c r="CL457" i="2"/>
  <c r="CK457" i="2"/>
  <c r="CJ457" i="2"/>
  <c r="CI457" i="2"/>
  <c r="CH457" i="2"/>
  <c r="CG457" i="2"/>
  <c r="CF457" i="2"/>
  <c r="CE457" i="2"/>
  <c r="CD457" i="2"/>
  <c r="CC457" i="2"/>
  <c r="CB457" i="2"/>
  <c r="CA457" i="2"/>
  <c r="BZ457" i="2"/>
  <c r="BY457" i="2"/>
  <c r="BX457" i="2"/>
  <c r="BW457" i="2"/>
  <c r="BV457" i="2"/>
  <c r="BU457" i="2"/>
  <c r="BT457" i="2"/>
  <c r="BS457" i="2"/>
  <c r="BR457" i="2"/>
  <c r="BQ457" i="2"/>
  <c r="BP457" i="2"/>
  <c r="BO457" i="2"/>
  <c r="BN457" i="2"/>
  <c r="BM457" i="2"/>
  <c r="BL457" i="2"/>
  <c r="BK457" i="2"/>
  <c r="BJ457" i="2"/>
  <c r="BI457" i="2"/>
  <c r="BH457" i="2"/>
  <c r="BG457" i="2"/>
  <c r="BF457" i="2"/>
  <c r="BE457" i="2"/>
  <c r="BD457" i="2"/>
  <c r="BC457" i="2"/>
  <c r="BB457" i="2"/>
  <c r="BA457" i="2"/>
  <c r="AZ457" i="2"/>
  <c r="AY457" i="2"/>
  <c r="AN457" i="2"/>
  <c r="V457" i="2"/>
  <c r="U457" i="2"/>
  <c r="S457" i="2"/>
  <c r="R457" i="2"/>
  <c r="M457" i="2"/>
  <c r="K457" i="2"/>
  <c r="J457" i="2"/>
  <c r="I457" i="2"/>
  <c r="D457" i="2"/>
  <c r="DV437" i="2"/>
  <c r="DU437" i="2"/>
  <c r="DT437" i="2"/>
  <c r="DS437" i="2"/>
  <c r="AM437" i="2" s="1"/>
  <c r="DR437" i="2"/>
  <c r="DQ437" i="2"/>
  <c r="DP437" i="2"/>
  <c r="DO437" i="2"/>
  <c r="DN437" i="2"/>
  <c r="DM437" i="2"/>
  <c r="DL437" i="2"/>
  <c r="DK437" i="2"/>
  <c r="DJ437" i="2"/>
  <c r="DI437" i="2"/>
  <c r="DH437" i="2"/>
  <c r="DG437" i="2"/>
  <c r="DF437" i="2"/>
  <c r="DE437" i="2"/>
  <c r="DD437" i="2"/>
  <c r="DC437" i="2"/>
  <c r="DB437" i="2"/>
  <c r="DA437" i="2"/>
  <c r="CZ437" i="2"/>
  <c r="CY437" i="2"/>
  <c r="CX437" i="2"/>
  <c r="CW437" i="2"/>
  <c r="CV437" i="2"/>
  <c r="CU437" i="2"/>
  <c r="CT437" i="2"/>
  <c r="CS437" i="2"/>
  <c r="CR437" i="2"/>
  <c r="CQ437" i="2"/>
  <c r="CP437" i="2"/>
  <c r="CO437" i="2"/>
  <c r="CN437" i="2"/>
  <c r="CM437" i="2"/>
  <c r="CL437" i="2"/>
  <c r="CK437" i="2"/>
  <c r="CJ437" i="2"/>
  <c r="CI437" i="2"/>
  <c r="CH437" i="2"/>
  <c r="CG437" i="2"/>
  <c r="CF437" i="2"/>
  <c r="CE437" i="2"/>
  <c r="CD437" i="2"/>
  <c r="CC437" i="2"/>
  <c r="CB437" i="2"/>
  <c r="CA437" i="2"/>
  <c r="BZ437" i="2"/>
  <c r="BY437" i="2"/>
  <c r="BX437" i="2"/>
  <c r="BW437" i="2"/>
  <c r="BV437" i="2"/>
  <c r="BU437" i="2"/>
  <c r="BT437" i="2"/>
  <c r="BS437" i="2"/>
  <c r="BR437" i="2"/>
  <c r="BQ437" i="2"/>
  <c r="BP437" i="2"/>
  <c r="BO437" i="2"/>
  <c r="BN437" i="2"/>
  <c r="BM437" i="2"/>
  <c r="BL437" i="2"/>
  <c r="BK437" i="2"/>
  <c r="BJ437" i="2"/>
  <c r="BI437" i="2"/>
  <c r="BH437" i="2"/>
  <c r="BG437" i="2"/>
  <c r="BF437" i="2"/>
  <c r="BE437" i="2"/>
  <c r="BD437" i="2"/>
  <c r="BC437" i="2"/>
  <c r="BB437" i="2"/>
  <c r="BA437" i="2"/>
  <c r="AZ437" i="2"/>
  <c r="AY437" i="2"/>
  <c r="AV437" i="2"/>
  <c r="AE437" i="2"/>
  <c r="V437" i="2"/>
  <c r="U437" i="2"/>
  <c r="S437" i="2"/>
  <c r="R437" i="2"/>
  <c r="M437" i="2"/>
  <c r="K437" i="2"/>
  <c r="J437" i="2"/>
  <c r="I437" i="2"/>
  <c r="D437" i="2"/>
  <c r="DV436" i="2"/>
  <c r="DU436" i="2"/>
  <c r="DT436" i="2"/>
  <c r="DS436" i="2"/>
  <c r="AM436" i="2" s="1"/>
  <c r="DR436" i="2"/>
  <c r="DQ436" i="2"/>
  <c r="DP436" i="2"/>
  <c r="DO436" i="2"/>
  <c r="DN436" i="2"/>
  <c r="DM436" i="2"/>
  <c r="DL436" i="2"/>
  <c r="DK436" i="2"/>
  <c r="DJ436" i="2"/>
  <c r="DI436" i="2"/>
  <c r="DH436" i="2"/>
  <c r="DG436" i="2"/>
  <c r="DF436" i="2"/>
  <c r="DE436" i="2"/>
  <c r="DD436" i="2"/>
  <c r="DC436" i="2"/>
  <c r="DB436" i="2"/>
  <c r="DA436" i="2"/>
  <c r="CZ436" i="2"/>
  <c r="CY436" i="2"/>
  <c r="CX436" i="2"/>
  <c r="CW436" i="2"/>
  <c r="CV436" i="2"/>
  <c r="CU436" i="2"/>
  <c r="CT436" i="2"/>
  <c r="CS436" i="2"/>
  <c r="CR436" i="2"/>
  <c r="CQ436" i="2"/>
  <c r="CP436" i="2"/>
  <c r="CO436" i="2"/>
  <c r="CN436" i="2"/>
  <c r="CM436" i="2"/>
  <c r="CL436" i="2"/>
  <c r="CK436" i="2"/>
  <c r="CJ436" i="2"/>
  <c r="CI436" i="2"/>
  <c r="CH436" i="2"/>
  <c r="CG436" i="2"/>
  <c r="CF436" i="2"/>
  <c r="CE436" i="2"/>
  <c r="CD436" i="2"/>
  <c r="CC436" i="2"/>
  <c r="CB436" i="2"/>
  <c r="CA436" i="2"/>
  <c r="BZ436" i="2"/>
  <c r="BY436" i="2"/>
  <c r="BX436" i="2"/>
  <c r="BW436" i="2"/>
  <c r="BV436" i="2"/>
  <c r="BU436" i="2"/>
  <c r="BT436" i="2"/>
  <c r="BS436" i="2"/>
  <c r="BR436" i="2"/>
  <c r="BQ436" i="2"/>
  <c r="BP436" i="2"/>
  <c r="BO436" i="2"/>
  <c r="BN436" i="2"/>
  <c r="BM436" i="2"/>
  <c r="BL436" i="2"/>
  <c r="BK436" i="2"/>
  <c r="BJ436" i="2"/>
  <c r="BI436" i="2"/>
  <c r="BH436" i="2"/>
  <c r="BG436" i="2"/>
  <c r="BF436" i="2"/>
  <c r="BE436" i="2"/>
  <c r="BD436" i="2"/>
  <c r="BC436" i="2"/>
  <c r="BB436" i="2"/>
  <c r="BA436" i="2"/>
  <c r="AZ436" i="2"/>
  <c r="AY436" i="2"/>
  <c r="AJ436" i="2"/>
  <c r="AI436" i="2"/>
  <c r="AH436" i="2"/>
  <c r="AA436" i="2"/>
  <c r="X436" i="2"/>
  <c r="W436" i="2"/>
  <c r="V436" i="2"/>
  <c r="U436" i="2"/>
  <c r="S436" i="2"/>
  <c r="R436" i="2"/>
  <c r="M436" i="2"/>
  <c r="K436" i="2"/>
  <c r="J436" i="2"/>
  <c r="I436" i="2"/>
  <c r="D436" i="2"/>
  <c r="DV447" i="2"/>
  <c r="DU447" i="2"/>
  <c r="DT447" i="2"/>
  <c r="DS447" i="2"/>
  <c r="AM447" i="2" s="1"/>
  <c r="DR447" i="2"/>
  <c r="DQ447" i="2"/>
  <c r="DP447" i="2"/>
  <c r="DO447" i="2"/>
  <c r="DN447" i="2"/>
  <c r="DM447" i="2"/>
  <c r="DL447" i="2"/>
  <c r="DK447" i="2"/>
  <c r="DJ447" i="2"/>
  <c r="DI447" i="2"/>
  <c r="DH447" i="2"/>
  <c r="DG447" i="2"/>
  <c r="DF447" i="2"/>
  <c r="DE447" i="2"/>
  <c r="DD447" i="2"/>
  <c r="DC447" i="2"/>
  <c r="DB447" i="2"/>
  <c r="DA447" i="2"/>
  <c r="CZ447" i="2"/>
  <c r="CY447" i="2"/>
  <c r="CX447" i="2"/>
  <c r="CW447" i="2"/>
  <c r="CV447" i="2"/>
  <c r="CU447" i="2"/>
  <c r="CT447" i="2"/>
  <c r="CS447" i="2"/>
  <c r="CR447" i="2"/>
  <c r="CQ447" i="2"/>
  <c r="CP447" i="2"/>
  <c r="CO447" i="2"/>
  <c r="CN447" i="2"/>
  <c r="CM447" i="2"/>
  <c r="CL447" i="2"/>
  <c r="CK447" i="2"/>
  <c r="CJ447" i="2"/>
  <c r="CI447" i="2"/>
  <c r="CH447" i="2"/>
  <c r="CG447" i="2"/>
  <c r="CF447" i="2"/>
  <c r="CE447" i="2"/>
  <c r="CD447" i="2"/>
  <c r="CC447" i="2"/>
  <c r="CB447" i="2"/>
  <c r="CA447" i="2"/>
  <c r="BZ447" i="2"/>
  <c r="BY447" i="2"/>
  <c r="BX447" i="2"/>
  <c r="BW447" i="2"/>
  <c r="BV447" i="2"/>
  <c r="BU447" i="2"/>
  <c r="BT447" i="2"/>
  <c r="BS447" i="2"/>
  <c r="BR447" i="2"/>
  <c r="BQ447" i="2"/>
  <c r="BP447" i="2"/>
  <c r="BO447" i="2"/>
  <c r="BN447" i="2"/>
  <c r="BM447" i="2"/>
  <c r="BL447" i="2"/>
  <c r="BK447" i="2"/>
  <c r="BJ447" i="2"/>
  <c r="BI447" i="2"/>
  <c r="BH447" i="2"/>
  <c r="BG447" i="2"/>
  <c r="BF447" i="2"/>
  <c r="BE447" i="2"/>
  <c r="BD447" i="2"/>
  <c r="BC447" i="2"/>
  <c r="BB447" i="2"/>
  <c r="BA447" i="2"/>
  <c r="AZ447" i="2"/>
  <c r="AY447" i="2"/>
  <c r="V447" i="2"/>
  <c r="U447" i="2"/>
  <c r="S447" i="2"/>
  <c r="R447" i="2"/>
  <c r="M447" i="2"/>
  <c r="K447" i="2"/>
  <c r="J447" i="2"/>
  <c r="I447" i="2"/>
  <c r="D447" i="2"/>
  <c r="DV456" i="2"/>
  <c r="DU456" i="2"/>
  <c r="DT456" i="2"/>
  <c r="DS456" i="2"/>
  <c r="AM456" i="2" s="1"/>
  <c r="DR456" i="2"/>
  <c r="DQ456" i="2"/>
  <c r="DP456" i="2"/>
  <c r="DO456" i="2"/>
  <c r="DN456" i="2"/>
  <c r="DM456" i="2"/>
  <c r="DL456" i="2"/>
  <c r="DK456" i="2"/>
  <c r="DJ456" i="2"/>
  <c r="DI456" i="2"/>
  <c r="DH456" i="2"/>
  <c r="DG456" i="2"/>
  <c r="DF456" i="2"/>
  <c r="DE456" i="2"/>
  <c r="DD456" i="2"/>
  <c r="DC456" i="2"/>
  <c r="DB456" i="2"/>
  <c r="DA456" i="2"/>
  <c r="CZ456" i="2"/>
  <c r="CY456" i="2"/>
  <c r="CX456" i="2"/>
  <c r="CW456" i="2"/>
  <c r="CV456" i="2"/>
  <c r="CU456" i="2"/>
  <c r="CT456" i="2"/>
  <c r="CS456" i="2"/>
  <c r="CR456" i="2"/>
  <c r="CQ456" i="2"/>
  <c r="CP456" i="2"/>
  <c r="CO456" i="2"/>
  <c r="CN456" i="2"/>
  <c r="CM456" i="2"/>
  <c r="CL456" i="2"/>
  <c r="CK456" i="2"/>
  <c r="CJ456" i="2"/>
  <c r="CI456" i="2"/>
  <c r="CH456" i="2"/>
  <c r="CG456" i="2"/>
  <c r="CF456" i="2"/>
  <c r="CE456" i="2"/>
  <c r="CD456" i="2"/>
  <c r="CC456" i="2"/>
  <c r="CB456" i="2"/>
  <c r="CA456" i="2"/>
  <c r="BZ456" i="2"/>
  <c r="BY456" i="2"/>
  <c r="BX456" i="2"/>
  <c r="BW456" i="2"/>
  <c r="BV456" i="2"/>
  <c r="BU456" i="2"/>
  <c r="BT456" i="2"/>
  <c r="BS456" i="2"/>
  <c r="BR456" i="2"/>
  <c r="BQ456" i="2"/>
  <c r="BP456" i="2"/>
  <c r="BO456" i="2"/>
  <c r="BN456" i="2"/>
  <c r="BM456" i="2"/>
  <c r="BL456" i="2"/>
  <c r="BK456" i="2"/>
  <c r="BJ456" i="2"/>
  <c r="BI456" i="2"/>
  <c r="BH456" i="2"/>
  <c r="BG456" i="2"/>
  <c r="BF456" i="2"/>
  <c r="BE456" i="2"/>
  <c r="BD456" i="2"/>
  <c r="BC456" i="2"/>
  <c r="BB456" i="2"/>
  <c r="BA456" i="2"/>
  <c r="AZ456" i="2"/>
  <c r="AY456" i="2"/>
  <c r="AN456" i="2"/>
  <c r="AK456" i="2"/>
  <c r="AJ456" i="2"/>
  <c r="AI456" i="2"/>
  <c r="V456" i="2"/>
  <c r="U456" i="2"/>
  <c r="S456" i="2"/>
  <c r="R456" i="2"/>
  <c r="Q456" i="2"/>
  <c r="M456" i="2"/>
  <c r="K456" i="2"/>
  <c r="J456" i="2"/>
  <c r="I456" i="2"/>
  <c r="D456" i="2"/>
  <c r="DV428" i="2"/>
  <c r="DU428" i="2"/>
  <c r="DT428" i="2"/>
  <c r="DS428" i="2"/>
  <c r="AM428" i="2" s="1"/>
  <c r="DR428" i="2"/>
  <c r="DQ428" i="2"/>
  <c r="DP428" i="2"/>
  <c r="DO428" i="2"/>
  <c r="DN428" i="2"/>
  <c r="DM428" i="2"/>
  <c r="DL428" i="2"/>
  <c r="DK428" i="2"/>
  <c r="DJ428" i="2"/>
  <c r="DI428" i="2"/>
  <c r="DH428" i="2"/>
  <c r="DG428" i="2"/>
  <c r="DF428" i="2"/>
  <c r="DE428" i="2"/>
  <c r="DD428" i="2"/>
  <c r="DC428" i="2"/>
  <c r="DB428" i="2"/>
  <c r="DA428" i="2"/>
  <c r="CZ428" i="2"/>
  <c r="CY428" i="2"/>
  <c r="CX428" i="2"/>
  <c r="CW428" i="2"/>
  <c r="CV428" i="2"/>
  <c r="CU428" i="2"/>
  <c r="CT428" i="2"/>
  <c r="CS428" i="2"/>
  <c r="CR428" i="2"/>
  <c r="CQ428" i="2"/>
  <c r="CP428" i="2"/>
  <c r="CO428" i="2"/>
  <c r="CN428" i="2"/>
  <c r="CM428" i="2"/>
  <c r="CL428" i="2"/>
  <c r="CK428" i="2"/>
  <c r="CJ428" i="2"/>
  <c r="CI428" i="2"/>
  <c r="CH428" i="2"/>
  <c r="CG428" i="2"/>
  <c r="CF428" i="2"/>
  <c r="CE428" i="2"/>
  <c r="CD428" i="2"/>
  <c r="CC428" i="2"/>
  <c r="CB428" i="2"/>
  <c r="CA428" i="2"/>
  <c r="BZ428" i="2"/>
  <c r="BY428" i="2"/>
  <c r="BX428" i="2"/>
  <c r="BW428" i="2"/>
  <c r="BV428" i="2"/>
  <c r="BU428" i="2"/>
  <c r="BT428" i="2"/>
  <c r="BS428" i="2"/>
  <c r="BR428" i="2"/>
  <c r="BQ428" i="2"/>
  <c r="BP428" i="2"/>
  <c r="BO428" i="2"/>
  <c r="BN428" i="2"/>
  <c r="BM428" i="2"/>
  <c r="BL428" i="2"/>
  <c r="BK428" i="2"/>
  <c r="BJ428" i="2"/>
  <c r="BI428" i="2"/>
  <c r="BH428" i="2"/>
  <c r="BG428" i="2"/>
  <c r="BF428" i="2"/>
  <c r="BE428" i="2"/>
  <c r="BD428" i="2"/>
  <c r="BC428" i="2"/>
  <c r="BB428" i="2"/>
  <c r="BA428" i="2"/>
  <c r="AZ428" i="2"/>
  <c r="AY428" i="2"/>
  <c r="AX428" i="2"/>
  <c r="AO428" i="2"/>
  <c r="AN428" i="2"/>
  <c r="AL428" i="2"/>
  <c r="Y428" i="2"/>
  <c r="X428" i="2"/>
  <c r="W428" i="2"/>
  <c r="V428" i="2"/>
  <c r="U428" i="2"/>
  <c r="S428" i="2"/>
  <c r="R428" i="2"/>
  <c r="N428" i="2"/>
  <c r="M428" i="2"/>
  <c r="K428" i="2"/>
  <c r="J428" i="2"/>
  <c r="I428" i="2"/>
  <c r="D428" i="2"/>
  <c r="DV434" i="2"/>
  <c r="DU434" i="2"/>
  <c r="DT434" i="2"/>
  <c r="DS434" i="2"/>
  <c r="AM434" i="2" s="1"/>
  <c r="DR434" i="2"/>
  <c r="DQ434" i="2"/>
  <c r="DP434" i="2"/>
  <c r="DO434" i="2"/>
  <c r="DN434" i="2"/>
  <c r="DM434" i="2"/>
  <c r="DL434" i="2"/>
  <c r="DK434" i="2"/>
  <c r="DJ434" i="2"/>
  <c r="DI434" i="2"/>
  <c r="DH434" i="2"/>
  <c r="DG434" i="2"/>
  <c r="DF434" i="2"/>
  <c r="DE434" i="2"/>
  <c r="DD434" i="2"/>
  <c r="DC434" i="2"/>
  <c r="DB434" i="2"/>
  <c r="DA434" i="2"/>
  <c r="CZ434" i="2"/>
  <c r="CY434" i="2"/>
  <c r="CX434" i="2"/>
  <c r="CW434" i="2"/>
  <c r="CV434" i="2"/>
  <c r="CU434" i="2"/>
  <c r="CT434" i="2"/>
  <c r="CS434" i="2"/>
  <c r="CR434" i="2"/>
  <c r="CQ434" i="2"/>
  <c r="CP434" i="2"/>
  <c r="CO434" i="2"/>
  <c r="CN434" i="2"/>
  <c r="CM434" i="2"/>
  <c r="CL434" i="2"/>
  <c r="CK434" i="2"/>
  <c r="CJ434" i="2"/>
  <c r="CI434" i="2"/>
  <c r="CH434" i="2"/>
  <c r="CG434" i="2"/>
  <c r="CF434" i="2"/>
  <c r="CE434" i="2"/>
  <c r="CD434" i="2"/>
  <c r="CC434" i="2"/>
  <c r="CB434" i="2"/>
  <c r="CA434" i="2"/>
  <c r="BZ434" i="2"/>
  <c r="BY434" i="2"/>
  <c r="BX434" i="2"/>
  <c r="BW434" i="2"/>
  <c r="BV434" i="2"/>
  <c r="BU434" i="2"/>
  <c r="BT434" i="2"/>
  <c r="BS434" i="2"/>
  <c r="BR434" i="2"/>
  <c r="BQ434" i="2"/>
  <c r="BP434" i="2"/>
  <c r="BO434" i="2"/>
  <c r="BN434" i="2"/>
  <c r="BM434" i="2"/>
  <c r="BL434" i="2"/>
  <c r="BK434" i="2"/>
  <c r="BJ434" i="2"/>
  <c r="BI434" i="2"/>
  <c r="BH434" i="2"/>
  <c r="BG434" i="2"/>
  <c r="BF434" i="2"/>
  <c r="BE434" i="2"/>
  <c r="BD434" i="2"/>
  <c r="BC434" i="2"/>
  <c r="BB434" i="2"/>
  <c r="BA434" i="2"/>
  <c r="AZ434" i="2"/>
  <c r="AY434" i="2"/>
  <c r="AJ434" i="2"/>
  <c r="Y434" i="2"/>
  <c r="X434" i="2"/>
  <c r="V434" i="2"/>
  <c r="U434" i="2"/>
  <c r="S434" i="2"/>
  <c r="R434" i="2"/>
  <c r="M434" i="2"/>
  <c r="K434" i="2"/>
  <c r="J434" i="2"/>
  <c r="I434" i="2"/>
  <c r="D434" i="2"/>
  <c r="DV440" i="2"/>
  <c r="DU440" i="2"/>
  <c r="DT440" i="2"/>
  <c r="DS440" i="2"/>
  <c r="AM440" i="2" s="1"/>
  <c r="DR440" i="2"/>
  <c r="DQ440" i="2"/>
  <c r="DP440" i="2"/>
  <c r="DO440" i="2"/>
  <c r="DN440" i="2"/>
  <c r="DM440" i="2"/>
  <c r="DL440" i="2"/>
  <c r="DK440" i="2"/>
  <c r="DJ440" i="2"/>
  <c r="DI440" i="2"/>
  <c r="DH440" i="2"/>
  <c r="DG440" i="2"/>
  <c r="DF440" i="2"/>
  <c r="DE440" i="2"/>
  <c r="DD440" i="2"/>
  <c r="DC440" i="2"/>
  <c r="DB440" i="2"/>
  <c r="DA440" i="2"/>
  <c r="CZ440" i="2"/>
  <c r="CY440" i="2"/>
  <c r="CX440" i="2"/>
  <c r="CW440" i="2"/>
  <c r="CV440" i="2"/>
  <c r="CU440" i="2"/>
  <c r="CS440" i="2"/>
  <c r="CR440" i="2"/>
  <c r="CQ440" i="2"/>
  <c r="CP440" i="2"/>
  <c r="CO440" i="2"/>
  <c r="CN440" i="2"/>
  <c r="CM440" i="2"/>
  <c r="CL440" i="2"/>
  <c r="CK440" i="2"/>
  <c r="CJ440" i="2"/>
  <c r="CI440" i="2"/>
  <c r="CH440" i="2"/>
  <c r="CG440" i="2"/>
  <c r="CF440" i="2"/>
  <c r="CE440" i="2"/>
  <c r="CD440" i="2"/>
  <c r="CC440" i="2"/>
  <c r="CB440" i="2"/>
  <c r="CA440" i="2"/>
  <c r="BZ440" i="2"/>
  <c r="BY440" i="2"/>
  <c r="BX440" i="2"/>
  <c r="BW440" i="2"/>
  <c r="BV440" i="2"/>
  <c r="BU440" i="2"/>
  <c r="BT440" i="2"/>
  <c r="BS440" i="2"/>
  <c r="BR440" i="2"/>
  <c r="BQ440" i="2"/>
  <c r="BP440" i="2"/>
  <c r="BO440" i="2"/>
  <c r="BN440" i="2"/>
  <c r="BM440" i="2"/>
  <c r="BL440" i="2"/>
  <c r="BK440" i="2"/>
  <c r="BJ440" i="2"/>
  <c r="BI440" i="2"/>
  <c r="BH440" i="2"/>
  <c r="BG440" i="2"/>
  <c r="BF440" i="2"/>
  <c r="BE440" i="2"/>
  <c r="BD440" i="2"/>
  <c r="BC440" i="2"/>
  <c r="BB440" i="2"/>
  <c r="BA440" i="2"/>
  <c r="AZ440" i="2"/>
  <c r="AY440" i="2"/>
  <c r="V440" i="2"/>
  <c r="U440" i="2"/>
  <c r="S440" i="2"/>
  <c r="R440" i="2"/>
  <c r="M440" i="2"/>
  <c r="K440" i="2"/>
  <c r="J440" i="2"/>
  <c r="I440" i="2"/>
  <c r="D440" i="2"/>
  <c r="DV444" i="2"/>
  <c r="DU444" i="2"/>
  <c r="DT444" i="2"/>
  <c r="DS444" i="2"/>
  <c r="DR444" i="2"/>
  <c r="DQ444" i="2"/>
  <c r="DP444" i="2"/>
  <c r="DO444" i="2"/>
  <c r="DN444" i="2"/>
  <c r="DM444" i="2"/>
  <c r="DL444" i="2"/>
  <c r="DK444" i="2"/>
  <c r="DJ444" i="2"/>
  <c r="DI444" i="2"/>
  <c r="DH444" i="2"/>
  <c r="DG444" i="2"/>
  <c r="DF444" i="2"/>
  <c r="DE444" i="2"/>
  <c r="DD444" i="2"/>
  <c r="AM444" i="2" s="1"/>
  <c r="DC444" i="2"/>
  <c r="DB444" i="2"/>
  <c r="DA444" i="2"/>
  <c r="CZ444" i="2"/>
  <c r="CY444" i="2"/>
  <c r="CX444" i="2"/>
  <c r="CW444" i="2"/>
  <c r="CV444" i="2"/>
  <c r="CU444" i="2"/>
  <c r="CT444" i="2"/>
  <c r="CS444" i="2"/>
  <c r="CR444" i="2"/>
  <c r="CQ444" i="2"/>
  <c r="CP444" i="2"/>
  <c r="CO444" i="2"/>
  <c r="CN444" i="2"/>
  <c r="CM444" i="2"/>
  <c r="CL444" i="2"/>
  <c r="CK444" i="2"/>
  <c r="CJ444" i="2"/>
  <c r="CI444" i="2"/>
  <c r="CH444" i="2"/>
  <c r="CG444" i="2"/>
  <c r="CF444" i="2"/>
  <c r="CE444" i="2"/>
  <c r="CD444" i="2"/>
  <c r="CC444" i="2"/>
  <c r="CB444" i="2"/>
  <c r="CA444" i="2"/>
  <c r="BZ444" i="2"/>
  <c r="BY444" i="2"/>
  <c r="BX444" i="2"/>
  <c r="BW444" i="2"/>
  <c r="BV444" i="2"/>
  <c r="BU444" i="2"/>
  <c r="BT444" i="2"/>
  <c r="BS444" i="2"/>
  <c r="BR444" i="2"/>
  <c r="BQ444" i="2"/>
  <c r="BP444" i="2"/>
  <c r="BO444" i="2"/>
  <c r="BN444" i="2"/>
  <c r="BM444" i="2"/>
  <c r="BL444" i="2"/>
  <c r="BK444" i="2"/>
  <c r="BJ444" i="2"/>
  <c r="BI444" i="2"/>
  <c r="BH444" i="2"/>
  <c r="BG444" i="2"/>
  <c r="BF444" i="2"/>
  <c r="BE444" i="2"/>
  <c r="BD444" i="2"/>
  <c r="BC444" i="2"/>
  <c r="BB444" i="2"/>
  <c r="BA444" i="2"/>
  <c r="AZ444" i="2"/>
  <c r="AY444" i="2"/>
  <c r="AX444" i="2"/>
  <c r="AO444" i="2"/>
  <c r="AN444" i="2"/>
  <c r="AJ444" i="2"/>
  <c r="AI444" i="2"/>
  <c r="AE444" i="2"/>
  <c r="Y444" i="2"/>
  <c r="V444" i="2"/>
  <c r="U444" i="2"/>
  <c r="S444" i="2"/>
  <c r="R444" i="2"/>
  <c r="M444" i="2"/>
  <c r="K444" i="2"/>
  <c r="J444" i="2"/>
  <c r="I444" i="2"/>
  <c r="D444" i="2"/>
  <c r="DV448" i="2"/>
  <c r="DU448" i="2"/>
  <c r="DT448" i="2"/>
  <c r="DS448" i="2"/>
  <c r="AM448" i="2" s="1"/>
  <c r="DR448" i="2"/>
  <c r="DQ448" i="2"/>
  <c r="DP448" i="2"/>
  <c r="DO448" i="2"/>
  <c r="DN448" i="2"/>
  <c r="DM448" i="2"/>
  <c r="DL448" i="2"/>
  <c r="DK448" i="2"/>
  <c r="DJ448" i="2"/>
  <c r="DI448" i="2"/>
  <c r="DH448" i="2"/>
  <c r="DG448" i="2"/>
  <c r="DF448" i="2"/>
  <c r="DE448" i="2"/>
  <c r="DD448" i="2"/>
  <c r="DC448" i="2"/>
  <c r="DB448" i="2"/>
  <c r="DA448" i="2"/>
  <c r="CZ448" i="2"/>
  <c r="CY448" i="2"/>
  <c r="CX448" i="2"/>
  <c r="CW448" i="2"/>
  <c r="CV448" i="2"/>
  <c r="CU448" i="2"/>
  <c r="CT448" i="2"/>
  <c r="CS448" i="2"/>
  <c r="CR448" i="2"/>
  <c r="CQ448" i="2"/>
  <c r="CP448" i="2"/>
  <c r="CO448" i="2"/>
  <c r="CN448" i="2"/>
  <c r="CM448" i="2"/>
  <c r="CL448" i="2"/>
  <c r="CK448" i="2"/>
  <c r="CJ448" i="2"/>
  <c r="CI448" i="2"/>
  <c r="CH448" i="2"/>
  <c r="CG448" i="2"/>
  <c r="CF448" i="2"/>
  <c r="CE448" i="2"/>
  <c r="CD448" i="2"/>
  <c r="CC448" i="2"/>
  <c r="CB448" i="2"/>
  <c r="CA448" i="2"/>
  <c r="BZ448" i="2"/>
  <c r="BY448" i="2"/>
  <c r="BX448" i="2"/>
  <c r="BW448" i="2"/>
  <c r="BV448" i="2"/>
  <c r="BU448" i="2"/>
  <c r="BT448" i="2"/>
  <c r="BS448" i="2"/>
  <c r="BR448" i="2"/>
  <c r="BQ448" i="2"/>
  <c r="BP448" i="2"/>
  <c r="BO448" i="2"/>
  <c r="BN448" i="2"/>
  <c r="BM448" i="2"/>
  <c r="BL448" i="2"/>
  <c r="BK448" i="2"/>
  <c r="BJ448" i="2"/>
  <c r="BI448" i="2"/>
  <c r="BH448" i="2"/>
  <c r="BG448" i="2"/>
  <c r="BF448" i="2"/>
  <c r="BE448" i="2"/>
  <c r="BD448" i="2"/>
  <c r="BC448" i="2"/>
  <c r="BB448" i="2"/>
  <c r="BA448" i="2"/>
  <c r="AZ448" i="2"/>
  <c r="AY448" i="2"/>
  <c r="V448" i="2"/>
  <c r="U448" i="2"/>
  <c r="S448" i="2"/>
  <c r="R448" i="2"/>
  <c r="M448" i="2"/>
  <c r="K448" i="2"/>
  <c r="J448" i="2"/>
  <c r="I448" i="2"/>
  <c r="D448" i="2"/>
  <c r="DV427" i="2"/>
  <c r="DU427" i="2"/>
  <c r="DT427" i="2"/>
  <c r="DS427" i="2"/>
  <c r="AM427" i="2" s="1"/>
  <c r="DR427" i="2"/>
  <c r="DQ427" i="2"/>
  <c r="DP427" i="2"/>
  <c r="DO427" i="2"/>
  <c r="DN427" i="2"/>
  <c r="DM427" i="2"/>
  <c r="DL427" i="2"/>
  <c r="DK427" i="2"/>
  <c r="DJ427" i="2"/>
  <c r="DI427" i="2"/>
  <c r="DH427" i="2"/>
  <c r="DG427" i="2"/>
  <c r="DF427" i="2"/>
  <c r="DE427" i="2"/>
  <c r="DD427" i="2"/>
  <c r="DC427" i="2"/>
  <c r="DB427" i="2"/>
  <c r="DA427" i="2"/>
  <c r="CZ427" i="2"/>
  <c r="CY427" i="2"/>
  <c r="CX427" i="2"/>
  <c r="CW427" i="2"/>
  <c r="CV427" i="2"/>
  <c r="CU427" i="2"/>
  <c r="CT427" i="2"/>
  <c r="CS427" i="2"/>
  <c r="CR427" i="2"/>
  <c r="CQ427" i="2"/>
  <c r="CP427" i="2"/>
  <c r="CO427" i="2"/>
  <c r="CN427" i="2"/>
  <c r="CM427" i="2"/>
  <c r="CL427" i="2"/>
  <c r="CK427" i="2"/>
  <c r="CJ427" i="2"/>
  <c r="CI427" i="2"/>
  <c r="CH427" i="2"/>
  <c r="CG427" i="2"/>
  <c r="CF427" i="2"/>
  <c r="CE427" i="2"/>
  <c r="CD427" i="2"/>
  <c r="CC427" i="2"/>
  <c r="CB427" i="2"/>
  <c r="CA427" i="2"/>
  <c r="BZ427" i="2"/>
  <c r="BY427" i="2"/>
  <c r="BX427" i="2"/>
  <c r="BW427" i="2"/>
  <c r="BV427" i="2"/>
  <c r="BU427" i="2"/>
  <c r="BT427" i="2"/>
  <c r="BS427" i="2"/>
  <c r="BR427" i="2"/>
  <c r="BQ427" i="2"/>
  <c r="BP427" i="2"/>
  <c r="BO427" i="2"/>
  <c r="BN427" i="2"/>
  <c r="BM427" i="2"/>
  <c r="BL427" i="2"/>
  <c r="BK427" i="2"/>
  <c r="BJ427" i="2"/>
  <c r="BI427" i="2"/>
  <c r="BH427" i="2"/>
  <c r="BG427" i="2"/>
  <c r="BF427" i="2"/>
  <c r="BE427" i="2"/>
  <c r="BD427" i="2"/>
  <c r="BC427" i="2"/>
  <c r="BB427" i="2"/>
  <c r="BA427" i="2"/>
  <c r="AZ427" i="2"/>
  <c r="AY427" i="2"/>
  <c r="V427" i="2"/>
  <c r="U427" i="2"/>
  <c r="S427" i="2"/>
  <c r="R427" i="2"/>
  <c r="M427" i="2"/>
  <c r="K427" i="2"/>
  <c r="J427" i="2"/>
  <c r="I427" i="2"/>
  <c r="D427" i="2"/>
  <c r="DV438" i="2"/>
  <c r="DU438" i="2"/>
  <c r="DT438" i="2"/>
  <c r="DS438" i="2"/>
  <c r="DR438" i="2"/>
  <c r="DQ438" i="2"/>
  <c r="DP438" i="2"/>
  <c r="DO438" i="2"/>
  <c r="DN438" i="2"/>
  <c r="DM438" i="2"/>
  <c r="DL438" i="2"/>
  <c r="DK438" i="2"/>
  <c r="DJ438" i="2"/>
  <c r="DI438" i="2"/>
  <c r="DH438" i="2"/>
  <c r="DG438" i="2"/>
  <c r="DF438" i="2"/>
  <c r="DE438" i="2"/>
  <c r="DD438" i="2"/>
  <c r="AM438" i="2" s="1"/>
  <c r="DC438" i="2"/>
  <c r="DB438" i="2"/>
  <c r="DA438" i="2"/>
  <c r="CZ438" i="2"/>
  <c r="CY438" i="2"/>
  <c r="CX438" i="2"/>
  <c r="CW438" i="2"/>
  <c r="CV438" i="2"/>
  <c r="CU438" i="2"/>
  <c r="CT438" i="2"/>
  <c r="CS438" i="2"/>
  <c r="CR438" i="2"/>
  <c r="CQ438" i="2"/>
  <c r="CP438" i="2"/>
  <c r="CO438" i="2"/>
  <c r="CN438" i="2"/>
  <c r="CM438" i="2"/>
  <c r="CL438" i="2"/>
  <c r="CK438" i="2"/>
  <c r="CJ438" i="2"/>
  <c r="CI438" i="2"/>
  <c r="CH438" i="2"/>
  <c r="CG438" i="2"/>
  <c r="CF438" i="2"/>
  <c r="CE438" i="2"/>
  <c r="CD438" i="2"/>
  <c r="CC438" i="2"/>
  <c r="CB438" i="2"/>
  <c r="CA438" i="2"/>
  <c r="BZ438" i="2"/>
  <c r="BY438" i="2"/>
  <c r="BX438" i="2"/>
  <c r="BW438" i="2"/>
  <c r="BV438" i="2"/>
  <c r="BU438" i="2"/>
  <c r="BT438" i="2"/>
  <c r="BS438" i="2"/>
  <c r="BR438" i="2"/>
  <c r="BQ438" i="2"/>
  <c r="BP438" i="2"/>
  <c r="BO438" i="2"/>
  <c r="BN438" i="2"/>
  <c r="BM438" i="2"/>
  <c r="BL438" i="2"/>
  <c r="BK438" i="2"/>
  <c r="BJ438" i="2"/>
  <c r="BI438" i="2"/>
  <c r="BH438" i="2"/>
  <c r="BG438" i="2"/>
  <c r="BF438" i="2"/>
  <c r="BE438" i="2"/>
  <c r="BD438" i="2"/>
  <c r="BC438" i="2"/>
  <c r="BB438" i="2"/>
  <c r="BA438" i="2"/>
  <c r="AZ438" i="2"/>
  <c r="AY438" i="2"/>
  <c r="AP438" i="2"/>
  <c r="AL438" i="2"/>
  <c r="AI438" i="2"/>
  <c r="V438" i="2"/>
  <c r="U438" i="2"/>
  <c r="S438" i="2"/>
  <c r="R438" i="2"/>
  <c r="M438" i="2"/>
  <c r="K438" i="2"/>
  <c r="J438" i="2"/>
  <c r="I438" i="2"/>
  <c r="D438" i="2"/>
  <c r="DV431" i="2"/>
  <c r="DU431" i="2"/>
  <c r="DT431" i="2"/>
  <c r="DS431" i="2"/>
  <c r="DR431" i="2"/>
  <c r="DQ431" i="2"/>
  <c r="DP431" i="2"/>
  <c r="DO431" i="2"/>
  <c r="DN431" i="2"/>
  <c r="DM431" i="2"/>
  <c r="DL431" i="2"/>
  <c r="DK431" i="2"/>
  <c r="DJ431" i="2"/>
  <c r="DI431" i="2"/>
  <c r="DH431" i="2"/>
  <c r="DG431" i="2"/>
  <c r="DF431" i="2"/>
  <c r="DE431" i="2"/>
  <c r="DD431" i="2"/>
  <c r="AM431" i="2" s="1"/>
  <c r="DC431" i="2"/>
  <c r="DB431" i="2"/>
  <c r="DA431" i="2"/>
  <c r="CZ431" i="2"/>
  <c r="CY431" i="2"/>
  <c r="CX431" i="2"/>
  <c r="CW431" i="2"/>
  <c r="CV431" i="2"/>
  <c r="CU431" i="2"/>
  <c r="CT431" i="2"/>
  <c r="CS431" i="2"/>
  <c r="CR431" i="2"/>
  <c r="CQ431" i="2"/>
  <c r="CP431" i="2"/>
  <c r="CO431" i="2"/>
  <c r="CN431" i="2"/>
  <c r="CM431" i="2"/>
  <c r="CL431" i="2"/>
  <c r="CK431" i="2"/>
  <c r="CJ431" i="2"/>
  <c r="CI431" i="2"/>
  <c r="CH431" i="2"/>
  <c r="CG431" i="2"/>
  <c r="CF431" i="2"/>
  <c r="CE431" i="2"/>
  <c r="CD431" i="2"/>
  <c r="CC431" i="2"/>
  <c r="CB431" i="2"/>
  <c r="CA431" i="2"/>
  <c r="BZ431" i="2"/>
  <c r="BY431" i="2"/>
  <c r="BX431" i="2"/>
  <c r="BW431" i="2"/>
  <c r="BV431" i="2"/>
  <c r="BU431" i="2"/>
  <c r="BT431" i="2"/>
  <c r="BS431" i="2"/>
  <c r="BR431" i="2"/>
  <c r="BQ431" i="2"/>
  <c r="BP431" i="2"/>
  <c r="BO431" i="2"/>
  <c r="BN431" i="2"/>
  <c r="BM431" i="2"/>
  <c r="BL431" i="2"/>
  <c r="BK431" i="2"/>
  <c r="BJ431" i="2"/>
  <c r="BI431" i="2"/>
  <c r="BH431" i="2"/>
  <c r="BG431" i="2"/>
  <c r="BF431" i="2"/>
  <c r="BE431" i="2"/>
  <c r="BD431" i="2"/>
  <c r="BC431" i="2"/>
  <c r="BB431" i="2"/>
  <c r="BA431" i="2"/>
  <c r="AZ431" i="2"/>
  <c r="AY431" i="2"/>
  <c r="AN431" i="2"/>
  <c r="AI431" i="2"/>
  <c r="AH431" i="2"/>
  <c r="W431" i="2"/>
  <c r="V431" i="2"/>
  <c r="U431" i="2"/>
  <c r="S431" i="2"/>
  <c r="R431" i="2"/>
  <c r="M431" i="2"/>
  <c r="K431" i="2"/>
  <c r="J431" i="2"/>
  <c r="I431" i="2"/>
  <c r="D431" i="2"/>
  <c r="DV414" i="2"/>
  <c r="DU414" i="2"/>
  <c r="DT414" i="2"/>
  <c r="DS414" i="2"/>
  <c r="DR414" i="2"/>
  <c r="DQ414" i="2"/>
  <c r="DP414" i="2"/>
  <c r="DO414" i="2"/>
  <c r="DN414" i="2"/>
  <c r="DM414" i="2"/>
  <c r="DL414" i="2"/>
  <c r="DK414" i="2"/>
  <c r="DJ414" i="2"/>
  <c r="DI414" i="2"/>
  <c r="DH414" i="2"/>
  <c r="DG414" i="2"/>
  <c r="DF414" i="2"/>
  <c r="DE414" i="2"/>
  <c r="DD414" i="2"/>
  <c r="AM414" i="2" s="1"/>
  <c r="DC414" i="2"/>
  <c r="DB414" i="2"/>
  <c r="DA414" i="2"/>
  <c r="CZ414" i="2"/>
  <c r="CY414" i="2"/>
  <c r="CX414" i="2"/>
  <c r="CW414" i="2"/>
  <c r="CV414" i="2"/>
  <c r="CU414" i="2"/>
  <c r="CT414" i="2"/>
  <c r="CS414" i="2"/>
  <c r="CR414" i="2"/>
  <c r="CQ414" i="2"/>
  <c r="CP414" i="2"/>
  <c r="CO414" i="2"/>
  <c r="CN414" i="2"/>
  <c r="CM414" i="2"/>
  <c r="CL414" i="2"/>
  <c r="CK414" i="2"/>
  <c r="CJ414" i="2"/>
  <c r="CI414" i="2"/>
  <c r="CH414" i="2"/>
  <c r="CG414" i="2"/>
  <c r="CF414" i="2"/>
  <c r="CE414" i="2"/>
  <c r="CD414" i="2"/>
  <c r="CC414" i="2"/>
  <c r="CB414" i="2"/>
  <c r="CA414" i="2"/>
  <c r="BZ414" i="2"/>
  <c r="BY414" i="2"/>
  <c r="BX414" i="2"/>
  <c r="BW414" i="2"/>
  <c r="BV414" i="2"/>
  <c r="BU414" i="2"/>
  <c r="BT414" i="2"/>
  <c r="BS414" i="2"/>
  <c r="BR414" i="2"/>
  <c r="BQ414" i="2"/>
  <c r="BP414" i="2"/>
  <c r="BO414" i="2"/>
  <c r="BN414" i="2"/>
  <c r="BM414" i="2"/>
  <c r="BL414" i="2"/>
  <c r="BK414" i="2"/>
  <c r="BJ414" i="2"/>
  <c r="BI414" i="2"/>
  <c r="BH414" i="2"/>
  <c r="BG414" i="2"/>
  <c r="BF414" i="2"/>
  <c r="BE414" i="2"/>
  <c r="BD414" i="2"/>
  <c r="BC414" i="2"/>
  <c r="BB414" i="2"/>
  <c r="BA414" i="2"/>
  <c r="AZ414" i="2"/>
  <c r="AY414" i="2"/>
  <c r="AX414" i="2"/>
  <c r="AO414" i="2"/>
  <c r="AN414" i="2"/>
  <c r="Y414" i="2"/>
  <c r="X414" i="2"/>
  <c r="V414" i="2"/>
  <c r="U414" i="2"/>
  <c r="S414" i="2"/>
  <c r="R414" i="2"/>
  <c r="N414" i="2"/>
  <c r="M414" i="2"/>
  <c r="K414" i="2"/>
  <c r="J414" i="2"/>
  <c r="I414" i="2"/>
  <c r="D414" i="2"/>
  <c r="DV432" i="2"/>
  <c r="DU432" i="2"/>
  <c r="DT432" i="2"/>
  <c r="DS432" i="2"/>
  <c r="AM432" i="2" s="1"/>
  <c r="DR432" i="2"/>
  <c r="DQ432" i="2"/>
  <c r="DP432" i="2"/>
  <c r="DO432" i="2"/>
  <c r="DN432" i="2"/>
  <c r="DM432" i="2"/>
  <c r="DL432" i="2"/>
  <c r="DK432" i="2"/>
  <c r="DJ432" i="2"/>
  <c r="DI432" i="2"/>
  <c r="DH432" i="2"/>
  <c r="DG432" i="2"/>
  <c r="DF432" i="2"/>
  <c r="DE432" i="2"/>
  <c r="DD432" i="2"/>
  <c r="DC432" i="2"/>
  <c r="DB432" i="2"/>
  <c r="DA432" i="2"/>
  <c r="CZ432" i="2"/>
  <c r="CY432" i="2"/>
  <c r="CX432" i="2"/>
  <c r="CW432" i="2"/>
  <c r="CV432" i="2"/>
  <c r="CU432" i="2"/>
  <c r="CT432" i="2"/>
  <c r="CS432" i="2"/>
  <c r="CR432" i="2"/>
  <c r="CQ432" i="2"/>
  <c r="CP432" i="2"/>
  <c r="CO432" i="2"/>
  <c r="CN432" i="2"/>
  <c r="CM432" i="2"/>
  <c r="CL432" i="2"/>
  <c r="CK432" i="2"/>
  <c r="CJ432" i="2"/>
  <c r="CI432" i="2"/>
  <c r="CH432" i="2"/>
  <c r="CG432" i="2"/>
  <c r="CF432" i="2"/>
  <c r="CE432" i="2"/>
  <c r="CD432" i="2"/>
  <c r="CC432" i="2"/>
  <c r="CB432" i="2"/>
  <c r="CA432" i="2"/>
  <c r="BZ432" i="2"/>
  <c r="BY432" i="2"/>
  <c r="BX432" i="2"/>
  <c r="BW432" i="2"/>
  <c r="BV432" i="2"/>
  <c r="BU432" i="2"/>
  <c r="BT432" i="2"/>
  <c r="BS432" i="2"/>
  <c r="BR432" i="2"/>
  <c r="BQ432" i="2"/>
  <c r="BP432" i="2"/>
  <c r="BO432" i="2"/>
  <c r="BN432" i="2"/>
  <c r="BM432" i="2"/>
  <c r="BL432" i="2"/>
  <c r="BK432" i="2"/>
  <c r="BJ432" i="2"/>
  <c r="BI432" i="2"/>
  <c r="BH432" i="2"/>
  <c r="BG432" i="2"/>
  <c r="BF432" i="2"/>
  <c r="BE432" i="2"/>
  <c r="BD432" i="2"/>
  <c r="BC432" i="2"/>
  <c r="BB432" i="2"/>
  <c r="BA432" i="2"/>
  <c r="AZ432" i="2"/>
  <c r="AY432" i="2"/>
  <c r="V432" i="2"/>
  <c r="U432" i="2"/>
  <c r="S432" i="2"/>
  <c r="R432" i="2"/>
  <c r="M432" i="2"/>
  <c r="K432" i="2"/>
  <c r="J432" i="2"/>
  <c r="I432" i="2"/>
  <c r="D432" i="2"/>
  <c r="DV417" i="2"/>
  <c r="DU417" i="2"/>
  <c r="DT417" i="2"/>
  <c r="DS417" i="2"/>
  <c r="AM417" i="2" s="1"/>
  <c r="DR417" i="2"/>
  <c r="DQ417" i="2"/>
  <c r="DP417" i="2"/>
  <c r="DO417" i="2"/>
  <c r="DN417" i="2"/>
  <c r="DM417" i="2"/>
  <c r="DL417" i="2"/>
  <c r="DK417" i="2"/>
  <c r="DJ417" i="2"/>
  <c r="DI417" i="2"/>
  <c r="DH417" i="2"/>
  <c r="DG417" i="2"/>
  <c r="DF417" i="2"/>
  <c r="DE417" i="2"/>
  <c r="DD417" i="2"/>
  <c r="DC417" i="2"/>
  <c r="DB417" i="2"/>
  <c r="DA417" i="2"/>
  <c r="CZ417" i="2"/>
  <c r="CY417" i="2"/>
  <c r="CX417" i="2"/>
  <c r="CW417" i="2"/>
  <c r="CV417" i="2"/>
  <c r="CU417" i="2"/>
  <c r="CT417" i="2"/>
  <c r="CS417" i="2"/>
  <c r="CR417" i="2"/>
  <c r="CQ417" i="2"/>
  <c r="CP417" i="2"/>
  <c r="CO417" i="2"/>
  <c r="CN417" i="2"/>
  <c r="CM417" i="2"/>
  <c r="CL417" i="2"/>
  <c r="CK417" i="2"/>
  <c r="CJ417" i="2"/>
  <c r="CI417" i="2"/>
  <c r="CH417" i="2"/>
  <c r="CG417" i="2"/>
  <c r="CF417" i="2"/>
  <c r="CE417" i="2"/>
  <c r="CD417" i="2"/>
  <c r="CC417" i="2"/>
  <c r="CB417" i="2"/>
  <c r="CA417" i="2"/>
  <c r="BZ417" i="2"/>
  <c r="BY417" i="2"/>
  <c r="BX417" i="2"/>
  <c r="BW417" i="2"/>
  <c r="BV417" i="2"/>
  <c r="BU417" i="2"/>
  <c r="BT417" i="2"/>
  <c r="BS417" i="2"/>
  <c r="BR417" i="2"/>
  <c r="BQ417" i="2"/>
  <c r="BP417" i="2"/>
  <c r="BO417" i="2"/>
  <c r="BN417" i="2"/>
  <c r="BM417" i="2"/>
  <c r="BL417" i="2"/>
  <c r="BK417" i="2"/>
  <c r="BJ417" i="2"/>
  <c r="BI417" i="2"/>
  <c r="BH417" i="2"/>
  <c r="BG417" i="2"/>
  <c r="BF417" i="2"/>
  <c r="BE417" i="2"/>
  <c r="BD417" i="2"/>
  <c r="BC417" i="2"/>
  <c r="BB417" i="2"/>
  <c r="BA417" i="2"/>
  <c r="AZ417" i="2"/>
  <c r="AY417" i="2"/>
  <c r="AX417" i="2"/>
  <c r="AV417" i="2"/>
  <c r="AL417" i="2"/>
  <c r="AI417" i="2"/>
  <c r="AH417" i="2"/>
  <c r="AF417" i="2"/>
  <c r="AE417" i="2"/>
  <c r="AA417" i="2"/>
  <c r="Z417" i="2"/>
  <c r="W417" i="2"/>
  <c r="V417" i="2"/>
  <c r="U417" i="2"/>
  <c r="S417" i="2"/>
  <c r="R417" i="2"/>
  <c r="N417" i="2"/>
  <c r="M417" i="2"/>
  <c r="K417" i="2"/>
  <c r="J417" i="2"/>
  <c r="I417" i="2"/>
  <c r="D417" i="2"/>
  <c r="DV425" i="2"/>
  <c r="DU425" i="2"/>
  <c r="DT425" i="2"/>
  <c r="DS425" i="2"/>
  <c r="AM425" i="2" s="1"/>
  <c r="DR425" i="2"/>
  <c r="DQ425" i="2"/>
  <c r="DP425" i="2"/>
  <c r="DO425" i="2"/>
  <c r="DN425" i="2"/>
  <c r="DM425" i="2"/>
  <c r="DL425" i="2"/>
  <c r="DK425" i="2"/>
  <c r="DJ425" i="2"/>
  <c r="DI425" i="2"/>
  <c r="DH425" i="2"/>
  <c r="DG425" i="2"/>
  <c r="DF425" i="2"/>
  <c r="DE425" i="2"/>
  <c r="DD425" i="2"/>
  <c r="DC425" i="2"/>
  <c r="DB425" i="2"/>
  <c r="DA425" i="2"/>
  <c r="CZ425" i="2"/>
  <c r="CY425" i="2"/>
  <c r="CX425" i="2"/>
  <c r="CW425" i="2"/>
  <c r="CV425" i="2"/>
  <c r="CU425" i="2"/>
  <c r="CT425" i="2"/>
  <c r="CS425" i="2"/>
  <c r="CR425" i="2"/>
  <c r="CQ425" i="2"/>
  <c r="CP425" i="2"/>
  <c r="CO425" i="2"/>
  <c r="CN425" i="2"/>
  <c r="CM425" i="2"/>
  <c r="CL425" i="2"/>
  <c r="CK425" i="2"/>
  <c r="CJ425" i="2"/>
  <c r="CI425" i="2"/>
  <c r="CH425" i="2"/>
  <c r="CG425" i="2"/>
  <c r="CF425" i="2"/>
  <c r="CE425" i="2"/>
  <c r="CD425" i="2"/>
  <c r="CC425" i="2"/>
  <c r="CB425" i="2"/>
  <c r="CA425" i="2"/>
  <c r="BZ425" i="2"/>
  <c r="BY425" i="2"/>
  <c r="BX425" i="2"/>
  <c r="BW425" i="2"/>
  <c r="BV425" i="2"/>
  <c r="BU425" i="2"/>
  <c r="BT425" i="2"/>
  <c r="BS425" i="2"/>
  <c r="BR425" i="2"/>
  <c r="BQ425" i="2"/>
  <c r="BP425" i="2"/>
  <c r="BO425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BB425" i="2"/>
  <c r="BA425" i="2"/>
  <c r="AZ425" i="2"/>
  <c r="AY425" i="2"/>
  <c r="AV425" i="2"/>
  <c r="AO425" i="2"/>
  <c r="AN425" i="2"/>
  <c r="AL425" i="2"/>
  <c r="AI425" i="2"/>
  <c r="AH425" i="2"/>
  <c r="AA425" i="2"/>
  <c r="Z425" i="2"/>
  <c r="W425" i="2"/>
  <c r="V425" i="2"/>
  <c r="U425" i="2"/>
  <c r="S425" i="2"/>
  <c r="R425" i="2"/>
  <c r="N425" i="2"/>
  <c r="M425" i="2"/>
  <c r="K425" i="2"/>
  <c r="J425" i="2"/>
  <c r="I425" i="2"/>
  <c r="D425" i="2"/>
  <c r="DV429" i="2"/>
  <c r="DU429" i="2"/>
  <c r="DT429" i="2"/>
  <c r="DS429" i="2"/>
  <c r="AM429" i="2" s="1"/>
  <c r="DR429" i="2"/>
  <c r="DQ429" i="2"/>
  <c r="DP429" i="2"/>
  <c r="DO429" i="2"/>
  <c r="DN429" i="2"/>
  <c r="DM429" i="2"/>
  <c r="DL429" i="2"/>
  <c r="DK429" i="2"/>
  <c r="DJ429" i="2"/>
  <c r="DI429" i="2"/>
  <c r="DH429" i="2"/>
  <c r="DG429" i="2"/>
  <c r="DF429" i="2"/>
  <c r="DE429" i="2"/>
  <c r="DD429" i="2"/>
  <c r="DC429" i="2"/>
  <c r="DB429" i="2"/>
  <c r="DA429" i="2"/>
  <c r="CZ429" i="2"/>
  <c r="CY429" i="2"/>
  <c r="CX429" i="2"/>
  <c r="CW429" i="2"/>
  <c r="CV429" i="2"/>
  <c r="CU429" i="2"/>
  <c r="CS429" i="2"/>
  <c r="CR429" i="2"/>
  <c r="CQ429" i="2"/>
  <c r="CP429" i="2"/>
  <c r="CO429" i="2"/>
  <c r="CN429" i="2"/>
  <c r="CM429" i="2"/>
  <c r="CL429" i="2"/>
  <c r="CK429" i="2"/>
  <c r="CJ429" i="2"/>
  <c r="CI429" i="2"/>
  <c r="CH429" i="2"/>
  <c r="CG429" i="2"/>
  <c r="CF429" i="2"/>
  <c r="CD429" i="2"/>
  <c r="CC429" i="2"/>
  <c r="CB429" i="2"/>
  <c r="CA429" i="2"/>
  <c r="BZ429" i="2"/>
  <c r="BY429" i="2"/>
  <c r="BX429" i="2"/>
  <c r="BW429" i="2"/>
  <c r="BV429" i="2"/>
  <c r="BU429" i="2"/>
  <c r="BT429" i="2"/>
  <c r="BS429" i="2"/>
  <c r="BR429" i="2"/>
  <c r="BQ429" i="2"/>
  <c r="BO429" i="2"/>
  <c r="BN429" i="2"/>
  <c r="BM429" i="2"/>
  <c r="BL429" i="2"/>
  <c r="BK429" i="2"/>
  <c r="BJ429" i="2"/>
  <c r="BI429" i="2"/>
  <c r="BH429" i="2"/>
  <c r="BG429" i="2"/>
  <c r="BF429" i="2"/>
  <c r="BE429" i="2"/>
  <c r="BD429" i="2"/>
  <c r="BC429" i="2"/>
  <c r="BB429" i="2"/>
  <c r="BA429" i="2"/>
  <c r="AZ429" i="2"/>
  <c r="AY429" i="2"/>
  <c r="V429" i="2"/>
  <c r="U429" i="2"/>
  <c r="S429" i="2"/>
  <c r="R429" i="2"/>
  <c r="M429" i="2"/>
  <c r="K429" i="2"/>
  <c r="J429" i="2"/>
  <c r="I429" i="2"/>
  <c r="D429" i="2"/>
  <c r="DV419" i="2"/>
  <c r="DU419" i="2"/>
  <c r="DT419" i="2"/>
  <c r="DS419" i="2"/>
  <c r="AM419" i="2" s="1"/>
  <c r="DR419" i="2"/>
  <c r="DQ419" i="2"/>
  <c r="DP419" i="2"/>
  <c r="DO419" i="2"/>
  <c r="DN419" i="2"/>
  <c r="DM419" i="2"/>
  <c r="DL419" i="2"/>
  <c r="DK419" i="2"/>
  <c r="DJ419" i="2"/>
  <c r="DI419" i="2"/>
  <c r="DH419" i="2"/>
  <c r="DG419" i="2"/>
  <c r="DF419" i="2"/>
  <c r="DE419" i="2"/>
  <c r="DD419" i="2"/>
  <c r="DC419" i="2"/>
  <c r="DB419" i="2"/>
  <c r="DA419" i="2"/>
  <c r="CZ419" i="2"/>
  <c r="CY419" i="2"/>
  <c r="CX419" i="2"/>
  <c r="CW419" i="2"/>
  <c r="CV419" i="2"/>
  <c r="CU419" i="2"/>
  <c r="CT419" i="2"/>
  <c r="CS419" i="2"/>
  <c r="CR419" i="2"/>
  <c r="CQ419" i="2"/>
  <c r="CP419" i="2"/>
  <c r="CO419" i="2"/>
  <c r="CN419" i="2"/>
  <c r="CM419" i="2"/>
  <c r="CL419" i="2"/>
  <c r="CK419" i="2"/>
  <c r="CJ419" i="2"/>
  <c r="CI419" i="2"/>
  <c r="CH419" i="2"/>
  <c r="CG419" i="2"/>
  <c r="CF419" i="2"/>
  <c r="CE419" i="2"/>
  <c r="CD419" i="2"/>
  <c r="CC419" i="2"/>
  <c r="CB419" i="2"/>
  <c r="CA419" i="2"/>
  <c r="BZ419" i="2"/>
  <c r="BY419" i="2"/>
  <c r="BX419" i="2"/>
  <c r="BW419" i="2"/>
  <c r="BV419" i="2"/>
  <c r="BU419" i="2"/>
  <c r="BT419" i="2"/>
  <c r="BS419" i="2"/>
  <c r="BR419" i="2"/>
  <c r="BQ419" i="2"/>
  <c r="BP419" i="2"/>
  <c r="BO419" i="2"/>
  <c r="BN419" i="2"/>
  <c r="BM419" i="2"/>
  <c r="BL419" i="2"/>
  <c r="BK419" i="2"/>
  <c r="BJ419" i="2"/>
  <c r="BI419" i="2"/>
  <c r="BH419" i="2"/>
  <c r="BG419" i="2"/>
  <c r="BF419" i="2"/>
  <c r="BE419" i="2"/>
  <c r="BD419" i="2"/>
  <c r="BC419" i="2"/>
  <c r="BB419" i="2"/>
  <c r="BA419" i="2"/>
  <c r="AZ419" i="2"/>
  <c r="AY419" i="2"/>
  <c r="AP419" i="2"/>
  <c r="AO419" i="2"/>
  <c r="AN419" i="2"/>
  <c r="AJ419" i="2"/>
  <c r="V419" i="2"/>
  <c r="U419" i="2"/>
  <c r="S419" i="2"/>
  <c r="R419" i="2"/>
  <c r="N419" i="2"/>
  <c r="M419" i="2"/>
  <c r="K419" i="2"/>
  <c r="J419" i="2"/>
  <c r="I419" i="2"/>
  <c r="D419" i="2"/>
  <c r="DV433" i="2"/>
  <c r="DU433" i="2"/>
  <c r="DT433" i="2"/>
  <c r="DS433" i="2"/>
  <c r="AM433" i="2" s="1"/>
  <c r="DR433" i="2"/>
  <c r="DQ433" i="2"/>
  <c r="DP433" i="2"/>
  <c r="DO433" i="2"/>
  <c r="DN433" i="2"/>
  <c r="DM433" i="2"/>
  <c r="DL433" i="2"/>
  <c r="DK433" i="2"/>
  <c r="DJ433" i="2"/>
  <c r="DI433" i="2"/>
  <c r="DH433" i="2"/>
  <c r="DG433" i="2"/>
  <c r="DF433" i="2"/>
  <c r="DE433" i="2"/>
  <c r="DD433" i="2"/>
  <c r="DC433" i="2"/>
  <c r="DB433" i="2"/>
  <c r="DA433" i="2"/>
  <c r="CZ433" i="2"/>
  <c r="CY433" i="2"/>
  <c r="CX433" i="2"/>
  <c r="CW433" i="2"/>
  <c r="CV433" i="2"/>
  <c r="CU433" i="2"/>
  <c r="CT433" i="2"/>
  <c r="CS433" i="2"/>
  <c r="CR433" i="2"/>
  <c r="CQ433" i="2"/>
  <c r="CP433" i="2"/>
  <c r="CO433" i="2"/>
  <c r="CN433" i="2"/>
  <c r="CM433" i="2"/>
  <c r="CL433" i="2"/>
  <c r="CK433" i="2"/>
  <c r="CJ433" i="2"/>
  <c r="CI433" i="2"/>
  <c r="CH433" i="2"/>
  <c r="CG433" i="2"/>
  <c r="CF433" i="2"/>
  <c r="CE433" i="2"/>
  <c r="CD433" i="2"/>
  <c r="CC433" i="2"/>
  <c r="CB433" i="2"/>
  <c r="CA433" i="2"/>
  <c r="BZ433" i="2"/>
  <c r="BY433" i="2"/>
  <c r="BX433" i="2"/>
  <c r="BW433" i="2"/>
  <c r="BV433" i="2"/>
  <c r="BU433" i="2"/>
  <c r="BT433" i="2"/>
  <c r="BS433" i="2"/>
  <c r="BR433" i="2"/>
  <c r="BQ433" i="2"/>
  <c r="BP433" i="2"/>
  <c r="BO433" i="2"/>
  <c r="BN433" i="2"/>
  <c r="BM433" i="2"/>
  <c r="BL433" i="2"/>
  <c r="BK433" i="2"/>
  <c r="BJ433" i="2"/>
  <c r="BI433" i="2"/>
  <c r="BH433" i="2"/>
  <c r="BG433" i="2"/>
  <c r="BF433" i="2"/>
  <c r="BE433" i="2"/>
  <c r="BD433" i="2"/>
  <c r="BC433" i="2"/>
  <c r="BB433" i="2"/>
  <c r="BA433" i="2"/>
  <c r="AZ433" i="2"/>
  <c r="AY433" i="2"/>
  <c r="AJ433" i="2"/>
  <c r="AI433" i="2"/>
  <c r="V433" i="2"/>
  <c r="U433" i="2"/>
  <c r="S433" i="2"/>
  <c r="R433" i="2"/>
  <c r="M433" i="2"/>
  <c r="K433" i="2"/>
  <c r="J433" i="2"/>
  <c r="I433" i="2"/>
  <c r="D433" i="2"/>
  <c r="DV426" i="2"/>
  <c r="DU426" i="2"/>
  <c r="DT426" i="2"/>
  <c r="DS426" i="2"/>
  <c r="AM426" i="2" s="1"/>
  <c r="DR426" i="2"/>
  <c r="DQ426" i="2"/>
  <c r="DP426" i="2"/>
  <c r="DO426" i="2"/>
  <c r="DN426" i="2"/>
  <c r="DM426" i="2"/>
  <c r="DL426" i="2"/>
  <c r="DK426" i="2"/>
  <c r="DJ426" i="2"/>
  <c r="DI426" i="2"/>
  <c r="DH426" i="2"/>
  <c r="DG426" i="2"/>
  <c r="DF426" i="2"/>
  <c r="DE426" i="2"/>
  <c r="DD426" i="2"/>
  <c r="DC426" i="2"/>
  <c r="DB426" i="2"/>
  <c r="DA426" i="2"/>
  <c r="CZ426" i="2"/>
  <c r="CY426" i="2"/>
  <c r="CX426" i="2"/>
  <c r="CW426" i="2"/>
  <c r="CV426" i="2"/>
  <c r="CU426" i="2"/>
  <c r="CT426" i="2"/>
  <c r="CS426" i="2"/>
  <c r="CR426" i="2"/>
  <c r="CQ426" i="2"/>
  <c r="CP426" i="2"/>
  <c r="CO426" i="2"/>
  <c r="CN426" i="2"/>
  <c r="CM426" i="2"/>
  <c r="CL426" i="2"/>
  <c r="CK426" i="2"/>
  <c r="CJ426" i="2"/>
  <c r="CI426" i="2"/>
  <c r="CH426" i="2"/>
  <c r="CG426" i="2"/>
  <c r="CF426" i="2"/>
  <c r="CE426" i="2"/>
  <c r="CD426" i="2"/>
  <c r="CC426" i="2"/>
  <c r="CB426" i="2"/>
  <c r="CA426" i="2"/>
  <c r="BZ426" i="2"/>
  <c r="BY426" i="2"/>
  <c r="BX426" i="2"/>
  <c r="BW426" i="2"/>
  <c r="BV426" i="2"/>
  <c r="BU426" i="2"/>
  <c r="BT426" i="2"/>
  <c r="BS426" i="2"/>
  <c r="BR426" i="2"/>
  <c r="BQ426" i="2"/>
  <c r="BP426" i="2"/>
  <c r="BO426" i="2"/>
  <c r="BN426" i="2"/>
  <c r="BM426" i="2"/>
  <c r="BL426" i="2"/>
  <c r="BK426" i="2"/>
  <c r="BJ426" i="2"/>
  <c r="BI426" i="2"/>
  <c r="BH426" i="2"/>
  <c r="BG426" i="2"/>
  <c r="BF426" i="2"/>
  <c r="BE426" i="2"/>
  <c r="BD426" i="2"/>
  <c r="BC426" i="2"/>
  <c r="BB426" i="2"/>
  <c r="BA426" i="2"/>
  <c r="AZ426" i="2"/>
  <c r="AY426" i="2"/>
  <c r="AG426" i="2"/>
  <c r="V426" i="2"/>
  <c r="U426" i="2"/>
  <c r="S426" i="2"/>
  <c r="R426" i="2"/>
  <c r="M426" i="2"/>
  <c r="K426" i="2"/>
  <c r="J426" i="2"/>
  <c r="I426" i="2"/>
  <c r="D426" i="2"/>
  <c r="DV395" i="2"/>
  <c r="DU395" i="2"/>
  <c r="DT395" i="2"/>
  <c r="DS395" i="2"/>
  <c r="DR395" i="2"/>
  <c r="DQ395" i="2"/>
  <c r="DP395" i="2"/>
  <c r="DO395" i="2"/>
  <c r="DN395" i="2"/>
  <c r="DM395" i="2"/>
  <c r="DL395" i="2"/>
  <c r="DK395" i="2"/>
  <c r="DJ395" i="2"/>
  <c r="DI395" i="2"/>
  <c r="DH395" i="2"/>
  <c r="DG395" i="2"/>
  <c r="DF395" i="2"/>
  <c r="DE395" i="2"/>
  <c r="DD395" i="2"/>
  <c r="AM395" i="2" s="1"/>
  <c r="DC395" i="2"/>
  <c r="DB395" i="2"/>
  <c r="DA395" i="2"/>
  <c r="CZ395" i="2"/>
  <c r="CY395" i="2"/>
  <c r="CX395" i="2"/>
  <c r="CW395" i="2"/>
  <c r="CV395" i="2"/>
  <c r="CU395" i="2"/>
  <c r="CT395" i="2"/>
  <c r="CS395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CF395" i="2"/>
  <c r="CE395" i="2"/>
  <c r="CD395" i="2"/>
  <c r="CC395" i="2"/>
  <c r="CB395" i="2"/>
  <c r="CA395" i="2"/>
  <c r="BZ395" i="2"/>
  <c r="BY395" i="2"/>
  <c r="BX395" i="2"/>
  <c r="BW395" i="2"/>
  <c r="BV395" i="2"/>
  <c r="BU395" i="2"/>
  <c r="BT395" i="2"/>
  <c r="BS395" i="2"/>
  <c r="BR395" i="2"/>
  <c r="BQ395" i="2"/>
  <c r="BP395" i="2"/>
  <c r="BO395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Y395" i="2"/>
  <c r="AX395" i="2"/>
  <c r="AV395" i="2"/>
  <c r="AO395" i="2"/>
  <c r="AK395" i="2"/>
  <c r="AJ395" i="2"/>
  <c r="Y395" i="2"/>
  <c r="V395" i="2"/>
  <c r="U395" i="2"/>
  <c r="S395" i="2"/>
  <c r="R395" i="2"/>
  <c r="M395" i="2"/>
  <c r="K395" i="2"/>
  <c r="J395" i="2"/>
  <c r="I395" i="2"/>
  <c r="D395" i="2"/>
  <c r="DV430" i="2"/>
  <c r="DU430" i="2"/>
  <c r="DT430" i="2"/>
  <c r="DS430" i="2"/>
  <c r="AM430" i="2" s="1"/>
  <c r="DR430" i="2"/>
  <c r="DQ430" i="2"/>
  <c r="DP430" i="2"/>
  <c r="DO430" i="2"/>
  <c r="DN430" i="2"/>
  <c r="DM430" i="2"/>
  <c r="DL430" i="2"/>
  <c r="DK430" i="2"/>
  <c r="DJ430" i="2"/>
  <c r="DI430" i="2"/>
  <c r="DH430" i="2"/>
  <c r="DG430" i="2"/>
  <c r="DF430" i="2"/>
  <c r="DE430" i="2"/>
  <c r="DD430" i="2"/>
  <c r="DC430" i="2"/>
  <c r="DB430" i="2"/>
  <c r="DA430" i="2"/>
  <c r="CZ430" i="2"/>
  <c r="CY430" i="2"/>
  <c r="CX430" i="2"/>
  <c r="CW430" i="2"/>
  <c r="CV430" i="2"/>
  <c r="CU430" i="2"/>
  <c r="CT430" i="2"/>
  <c r="CS430" i="2"/>
  <c r="CR430" i="2"/>
  <c r="CQ430" i="2"/>
  <c r="CP430" i="2"/>
  <c r="CO430" i="2"/>
  <c r="CN430" i="2"/>
  <c r="CM430" i="2"/>
  <c r="CL430" i="2"/>
  <c r="CK430" i="2"/>
  <c r="CJ430" i="2"/>
  <c r="CI430" i="2"/>
  <c r="CH430" i="2"/>
  <c r="CG430" i="2"/>
  <c r="CF430" i="2"/>
  <c r="CE430" i="2"/>
  <c r="CD430" i="2"/>
  <c r="CC430" i="2"/>
  <c r="CB430" i="2"/>
  <c r="CA430" i="2"/>
  <c r="BZ430" i="2"/>
  <c r="BY430" i="2"/>
  <c r="BX430" i="2"/>
  <c r="BW430" i="2"/>
  <c r="BV430" i="2"/>
  <c r="BU430" i="2"/>
  <c r="BT430" i="2"/>
  <c r="BS430" i="2"/>
  <c r="BR430" i="2"/>
  <c r="BQ430" i="2"/>
  <c r="BP430" i="2"/>
  <c r="BO430" i="2"/>
  <c r="BN430" i="2"/>
  <c r="BM430" i="2"/>
  <c r="BL430" i="2"/>
  <c r="BK430" i="2"/>
  <c r="BJ430" i="2"/>
  <c r="BI430" i="2"/>
  <c r="BH430" i="2"/>
  <c r="BG430" i="2"/>
  <c r="BF430" i="2"/>
  <c r="BE430" i="2"/>
  <c r="BD430" i="2"/>
  <c r="BC430" i="2"/>
  <c r="BB430" i="2"/>
  <c r="BA430" i="2"/>
  <c r="AZ430" i="2"/>
  <c r="AY430" i="2"/>
  <c r="AF430" i="2"/>
  <c r="AE430" i="2"/>
  <c r="V430" i="2"/>
  <c r="U430" i="2"/>
  <c r="S430" i="2"/>
  <c r="R430" i="2"/>
  <c r="M430" i="2"/>
  <c r="K430" i="2"/>
  <c r="J430" i="2"/>
  <c r="I430" i="2"/>
  <c r="D430" i="2"/>
  <c r="DV424" i="2"/>
  <c r="DU424" i="2"/>
  <c r="DT424" i="2"/>
  <c r="DS424" i="2"/>
  <c r="AM424" i="2" s="1"/>
  <c r="DR424" i="2"/>
  <c r="DQ424" i="2"/>
  <c r="DP424" i="2"/>
  <c r="DO424" i="2"/>
  <c r="DN424" i="2"/>
  <c r="DM424" i="2"/>
  <c r="DL424" i="2"/>
  <c r="DK424" i="2"/>
  <c r="DJ424" i="2"/>
  <c r="DI424" i="2"/>
  <c r="DH424" i="2"/>
  <c r="DG424" i="2"/>
  <c r="DF424" i="2"/>
  <c r="DE424" i="2"/>
  <c r="DD424" i="2"/>
  <c r="DC424" i="2"/>
  <c r="DB424" i="2"/>
  <c r="DA424" i="2"/>
  <c r="CZ424" i="2"/>
  <c r="CY424" i="2"/>
  <c r="CX424" i="2"/>
  <c r="CW424" i="2"/>
  <c r="CV424" i="2"/>
  <c r="CU424" i="2"/>
  <c r="CS424" i="2"/>
  <c r="CR424" i="2"/>
  <c r="CQ424" i="2"/>
  <c r="CP424" i="2"/>
  <c r="CO424" i="2"/>
  <c r="CN424" i="2"/>
  <c r="CM424" i="2"/>
  <c r="CL424" i="2"/>
  <c r="CK424" i="2"/>
  <c r="CJ424" i="2"/>
  <c r="CI424" i="2"/>
  <c r="CH424" i="2"/>
  <c r="CG424" i="2"/>
  <c r="CF424" i="2"/>
  <c r="CD424" i="2"/>
  <c r="CC424" i="2"/>
  <c r="CB424" i="2"/>
  <c r="CA424" i="2"/>
  <c r="BZ424" i="2"/>
  <c r="BY424" i="2"/>
  <c r="BX424" i="2"/>
  <c r="BW424" i="2"/>
  <c r="BV424" i="2"/>
  <c r="BU424" i="2"/>
  <c r="BT424" i="2"/>
  <c r="BS424" i="2"/>
  <c r="BR424" i="2"/>
  <c r="BQ424" i="2"/>
  <c r="BO424" i="2"/>
  <c r="BN424" i="2"/>
  <c r="BM424" i="2"/>
  <c r="BL424" i="2"/>
  <c r="BK424" i="2"/>
  <c r="BJ424" i="2"/>
  <c r="BI424" i="2"/>
  <c r="BH424" i="2"/>
  <c r="BG424" i="2"/>
  <c r="BF424" i="2"/>
  <c r="BE424" i="2"/>
  <c r="BD424" i="2"/>
  <c r="BC424" i="2"/>
  <c r="BB424" i="2"/>
  <c r="BA424" i="2"/>
  <c r="AZ424" i="2"/>
  <c r="AY424" i="2"/>
  <c r="V424" i="2"/>
  <c r="U424" i="2"/>
  <c r="S424" i="2"/>
  <c r="R424" i="2"/>
  <c r="M424" i="2"/>
  <c r="K424" i="2"/>
  <c r="J424" i="2"/>
  <c r="I424" i="2"/>
  <c r="D424" i="2"/>
  <c r="DV409" i="2"/>
  <c r="DU409" i="2"/>
  <c r="DT409" i="2"/>
  <c r="DS409" i="2"/>
  <c r="AM409" i="2" s="1"/>
  <c r="DR409" i="2"/>
  <c r="DQ409" i="2"/>
  <c r="DP409" i="2"/>
  <c r="DO409" i="2"/>
  <c r="DN409" i="2"/>
  <c r="DM409" i="2"/>
  <c r="DL409" i="2"/>
  <c r="DK409" i="2"/>
  <c r="DJ409" i="2"/>
  <c r="DI409" i="2"/>
  <c r="DH409" i="2"/>
  <c r="DG409" i="2"/>
  <c r="DF409" i="2"/>
  <c r="DE409" i="2"/>
  <c r="DD409" i="2"/>
  <c r="DC409" i="2"/>
  <c r="DB409" i="2"/>
  <c r="DA409" i="2"/>
  <c r="CZ409" i="2"/>
  <c r="CY409" i="2"/>
  <c r="CX409" i="2"/>
  <c r="CW409" i="2"/>
  <c r="CV409" i="2"/>
  <c r="CU409" i="2"/>
  <c r="CT409" i="2"/>
  <c r="CS409" i="2"/>
  <c r="CR409" i="2"/>
  <c r="CQ409" i="2"/>
  <c r="CP409" i="2"/>
  <c r="CO409" i="2"/>
  <c r="CN409" i="2"/>
  <c r="CM409" i="2"/>
  <c r="CL409" i="2"/>
  <c r="CK409" i="2"/>
  <c r="CJ409" i="2"/>
  <c r="CI409" i="2"/>
  <c r="CH409" i="2"/>
  <c r="CG409" i="2"/>
  <c r="CF409" i="2"/>
  <c r="CE409" i="2"/>
  <c r="CD409" i="2"/>
  <c r="CC409" i="2"/>
  <c r="CB409" i="2"/>
  <c r="CA409" i="2"/>
  <c r="BZ409" i="2"/>
  <c r="BY409" i="2"/>
  <c r="BX409" i="2"/>
  <c r="BW409" i="2"/>
  <c r="BV409" i="2"/>
  <c r="BU409" i="2"/>
  <c r="BT409" i="2"/>
  <c r="BS409" i="2"/>
  <c r="BR409" i="2"/>
  <c r="BQ409" i="2"/>
  <c r="BP409" i="2"/>
  <c r="BO409" i="2"/>
  <c r="BN409" i="2"/>
  <c r="BM409" i="2"/>
  <c r="BL409" i="2"/>
  <c r="BK409" i="2"/>
  <c r="BJ409" i="2"/>
  <c r="BI409" i="2"/>
  <c r="BH409" i="2"/>
  <c r="BG409" i="2"/>
  <c r="BF409" i="2"/>
  <c r="BE409" i="2"/>
  <c r="BD409" i="2"/>
  <c r="BC409" i="2"/>
  <c r="BB409" i="2"/>
  <c r="BA409" i="2"/>
  <c r="AZ409" i="2"/>
  <c r="AY409" i="2"/>
  <c r="V409" i="2"/>
  <c r="U409" i="2"/>
  <c r="S409" i="2"/>
  <c r="R409" i="2"/>
  <c r="M409" i="2"/>
  <c r="K409" i="2"/>
  <c r="J409" i="2"/>
  <c r="I409" i="2"/>
  <c r="D409" i="2"/>
  <c r="DV415" i="2"/>
  <c r="DU415" i="2"/>
  <c r="DT415" i="2"/>
  <c r="DS415" i="2"/>
  <c r="AM415" i="2" s="1"/>
  <c r="DR415" i="2"/>
  <c r="DQ415" i="2"/>
  <c r="DP415" i="2"/>
  <c r="DO415" i="2"/>
  <c r="DN415" i="2"/>
  <c r="DM415" i="2"/>
  <c r="DL415" i="2"/>
  <c r="DK415" i="2"/>
  <c r="DJ415" i="2"/>
  <c r="DI415" i="2"/>
  <c r="DH415" i="2"/>
  <c r="DG415" i="2"/>
  <c r="DF415" i="2"/>
  <c r="DE415" i="2"/>
  <c r="DD415" i="2"/>
  <c r="DC415" i="2"/>
  <c r="DB415" i="2"/>
  <c r="DA415" i="2"/>
  <c r="CZ415" i="2"/>
  <c r="CY415" i="2"/>
  <c r="CX415" i="2"/>
  <c r="CW415" i="2"/>
  <c r="CV415" i="2"/>
  <c r="CU415" i="2"/>
  <c r="CT415" i="2"/>
  <c r="CS415" i="2"/>
  <c r="CR415" i="2"/>
  <c r="CQ415" i="2"/>
  <c r="CP415" i="2"/>
  <c r="CO415" i="2"/>
  <c r="CN415" i="2"/>
  <c r="CM415" i="2"/>
  <c r="CL415" i="2"/>
  <c r="CK415" i="2"/>
  <c r="CJ415" i="2"/>
  <c r="CI415" i="2"/>
  <c r="CH415" i="2"/>
  <c r="CG415" i="2"/>
  <c r="CF415" i="2"/>
  <c r="CE415" i="2"/>
  <c r="CD415" i="2"/>
  <c r="CC415" i="2"/>
  <c r="CB415" i="2"/>
  <c r="CA415" i="2"/>
  <c r="BZ415" i="2"/>
  <c r="BY415" i="2"/>
  <c r="BX415" i="2"/>
  <c r="BW415" i="2"/>
  <c r="BV415" i="2"/>
  <c r="BU415" i="2"/>
  <c r="BT415" i="2"/>
  <c r="BS415" i="2"/>
  <c r="BR415" i="2"/>
  <c r="BQ415" i="2"/>
  <c r="BP415" i="2"/>
  <c r="BO415" i="2"/>
  <c r="BN415" i="2"/>
  <c r="BM415" i="2"/>
  <c r="BL415" i="2"/>
  <c r="BK415" i="2"/>
  <c r="BJ415" i="2"/>
  <c r="BI415" i="2"/>
  <c r="BH415" i="2"/>
  <c r="BG415" i="2"/>
  <c r="BF415" i="2"/>
  <c r="BE415" i="2"/>
  <c r="BD415" i="2"/>
  <c r="BC415" i="2"/>
  <c r="BB415" i="2"/>
  <c r="BA415" i="2"/>
  <c r="AZ415" i="2"/>
  <c r="AY415" i="2"/>
  <c r="V415" i="2"/>
  <c r="U415" i="2"/>
  <c r="S415" i="2"/>
  <c r="R415" i="2"/>
  <c r="M415" i="2"/>
  <c r="K415" i="2"/>
  <c r="J415" i="2"/>
  <c r="I415" i="2"/>
  <c r="D415" i="2"/>
  <c r="DV423" i="2"/>
  <c r="DU423" i="2"/>
  <c r="DT423" i="2"/>
  <c r="DS423" i="2"/>
  <c r="AM423" i="2" s="1"/>
  <c r="DR423" i="2"/>
  <c r="DQ423" i="2"/>
  <c r="DP423" i="2"/>
  <c r="DO423" i="2"/>
  <c r="DN423" i="2"/>
  <c r="DM423" i="2"/>
  <c r="DL423" i="2"/>
  <c r="DK423" i="2"/>
  <c r="DJ423" i="2"/>
  <c r="DI423" i="2"/>
  <c r="DH423" i="2"/>
  <c r="DG423" i="2"/>
  <c r="DF423" i="2"/>
  <c r="DE423" i="2"/>
  <c r="DD423" i="2"/>
  <c r="DC423" i="2"/>
  <c r="DB423" i="2"/>
  <c r="DA423" i="2"/>
  <c r="CZ423" i="2"/>
  <c r="CY423" i="2"/>
  <c r="CX423" i="2"/>
  <c r="CW423" i="2"/>
  <c r="CV423" i="2"/>
  <c r="CU423" i="2"/>
  <c r="CT423" i="2"/>
  <c r="CS423" i="2"/>
  <c r="CR423" i="2"/>
  <c r="CQ423" i="2"/>
  <c r="CP423" i="2"/>
  <c r="CO423" i="2"/>
  <c r="CN423" i="2"/>
  <c r="CM423" i="2"/>
  <c r="CL423" i="2"/>
  <c r="CK423" i="2"/>
  <c r="CJ423" i="2"/>
  <c r="CI423" i="2"/>
  <c r="CH423" i="2"/>
  <c r="CG423" i="2"/>
  <c r="CF423" i="2"/>
  <c r="CE423" i="2"/>
  <c r="CD423" i="2"/>
  <c r="CC423" i="2"/>
  <c r="CB423" i="2"/>
  <c r="CA423" i="2"/>
  <c r="BZ423" i="2"/>
  <c r="BY423" i="2"/>
  <c r="BX423" i="2"/>
  <c r="BW423" i="2"/>
  <c r="BV423" i="2"/>
  <c r="BU423" i="2"/>
  <c r="BT423" i="2"/>
  <c r="BS423" i="2"/>
  <c r="BR423" i="2"/>
  <c r="BQ423" i="2"/>
  <c r="BP423" i="2"/>
  <c r="BO423" i="2"/>
  <c r="BN423" i="2"/>
  <c r="BM423" i="2"/>
  <c r="BL423" i="2"/>
  <c r="BK423" i="2"/>
  <c r="BJ423" i="2"/>
  <c r="BI423" i="2"/>
  <c r="BH423" i="2"/>
  <c r="BG423" i="2"/>
  <c r="BF423" i="2"/>
  <c r="BE423" i="2"/>
  <c r="BD423" i="2"/>
  <c r="BC423" i="2"/>
  <c r="BB423" i="2"/>
  <c r="BA423" i="2"/>
  <c r="AZ423" i="2"/>
  <c r="AY423" i="2"/>
  <c r="AJ423" i="2"/>
  <c r="AH423" i="2"/>
  <c r="X423" i="2"/>
  <c r="W423" i="2"/>
  <c r="V423" i="2"/>
  <c r="U423" i="2"/>
  <c r="S423" i="2"/>
  <c r="R423" i="2"/>
  <c r="M423" i="2"/>
  <c r="K423" i="2"/>
  <c r="J423" i="2"/>
  <c r="I423" i="2"/>
  <c r="D423" i="2"/>
  <c r="DV441" i="2"/>
  <c r="DU441" i="2"/>
  <c r="DT441" i="2"/>
  <c r="DS441" i="2"/>
  <c r="AM441" i="2" s="1"/>
  <c r="DR441" i="2"/>
  <c r="DQ441" i="2"/>
  <c r="DP441" i="2"/>
  <c r="DO441" i="2"/>
  <c r="DN441" i="2"/>
  <c r="DM441" i="2"/>
  <c r="DL441" i="2"/>
  <c r="DK441" i="2"/>
  <c r="DJ441" i="2"/>
  <c r="DI441" i="2"/>
  <c r="DH441" i="2"/>
  <c r="DG441" i="2"/>
  <c r="DF441" i="2"/>
  <c r="DE441" i="2"/>
  <c r="DD441" i="2"/>
  <c r="DC441" i="2"/>
  <c r="DB441" i="2"/>
  <c r="DA441" i="2"/>
  <c r="CZ441" i="2"/>
  <c r="CY441" i="2"/>
  <c r="CX441" i="2"/>
  <c r="CW441" i="2"/>
  <c r="CV441" i="2"/>
  <c r="CU441" i="2"/>
  <c r="CT441" i="2"/>
  <c r="CS441" i="2"/>
  <c r="CR441" i="2"/>
  <c r="CQ441" i="2"/>
  <c r="CP441" i="2"/>
  <c r="CO441" i="2"/>
  <c r="CN441" i="2"/>
  <c r="CM441" i="2"/>
  <c r="CL441" i="2"/>
  <c r="CK441" i="2"/>
  <c r="CJ441" i="2"/>
  <c r="CI441" i="2"/>
  <c r="CH441" i="2"/>
  <c r="CG441" i="2"/>
  <c r="CF441" i="2"/>
  <c r="CE441" i="2"/>
  <c r="CD441" i="2"/>
  <c r="CC441" i="2"/>
  <c r="CB441" i="2"/>
  <c r="CA441" i="2"/>
  <c r="BZ441" i="2"/>
  <c r="BY441" i="2"/>
  <c r="BX441" i="2"/>
  <c r="BW441" i="2"/>
  <c r="BV441" i="2"/>
  <c r="BU441" i="2"/>
  <c r="BT441" i="2"/>
  <c r="BS441" i="2"/>
  <c r="BR441" i="2"/>
  <c r="BQ441" i="2"/>
  <c r="BP441" i="2"/>
  <c r="BO441" i="2"/>
  <c r="BN441" i="2"/>
  <c r="BM441" i="2"/>
  <c r="BL441" i="2"/>
  <c r="BK441" i="2"/>
  <c r="BJ441" i="2"/>
  <c r="BI441" i="2"/>
  <c r="BH441" i="2"/>
  <c r="BG441" i="2"/>
  <c r="BF441" i="2"/>
  <c r="BE441" i="2"/>
  <c r="BD441" i="2"/>
  <c r="BC441" i="2"/>
  <c r="BB441" i="2"/>
  <c r="BA441" i="2"/>
  <c r="AZ441" i="2"/>
  <c r="AY441" i="2"/>
  <c r="AX441" i="2"/>
  <c r="AV441" i="2"/>
  <c r="AO441" i="2"/>
  <c r="AL441" i="2"/>
  <c r="AI441" i="2"/>
  <c r="AH441" i="2"/>
  <c r="AE441" i="2"/>
  <c r="Z441" i="2"/>
  <c r="Y441" i="2"/>
  <c r="X441" i="2"/>
  <c r="V441" i="2"/>
  <c r="U441" i="2"/>
  <c r="S441" i="2"/>
  <c r="R441" i="2"/>
  <c r="N441" i="2"/>
  <c r="M441" i="2"/>
  <c r="K441" i="2"/>
  <c r="J441" i="2"/>
  <c r="I441" i="2"/>
  <c r="D441" i="2"/>
  <c r="DV400" i="2"/>
  <c r="DU400" i="2"/>
  <c r="DT400" i="2"/>
  <c r="DS400" i="2"/>
  <c r="AM400" i="2" s="1"/>
  <c r="DR400" i="2"/>
  <c r="DQ400" i="2"/>
  <c r="DP400" i="2"/>
  <c r="DO400" i="2"/>
  <c r="DN400" i="2"/>
  <c r="DM400" i="2"/>
  <c r="DL400" i="2"/>
  <c r="DK400" i="2"/>
  <c r="DJ400" i="2"/>
  <c r="DI400" i="2"/>
  <c r="DH400" i="2"/>
  <c r="DG400" i="2"/>
  <c r="DF400" i="2"/>
  <c r="DE400" i="2"/>
  <c r="DD400" i="2"/>
  <c r="DC400" i="2"/>
  <c r="DB400" i="2"/>
  <c r="DA400" i="2"/>
  <c r="CZ400" i="2"/>
  <c r="CY400" i="2"/>
  <c r="CX400" i="2"/>
  <c r="CW400" i="2"/>
  <c r="CV400" i="2"/>
  <c r="CU400" i="2"/>
  <c r="CT400" i="2"/>
  <c r="CS400" i="2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CF400" i="2"/>
  <c r="CE400" i="2"/>
  <c r="CD400" i="2"/>
  <c r="CC400" i="2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BP400" i="2"/>
  <c r="BO400" i="2"/>
  <c r="BN400" i="2"/>
  <c r="BM400" i="2"/>
  <c r="BL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Y400" i="2"/>
  <c r="AP400" i="2"/>
  <c r="AI400" i="2"/>
  <c r="AH400" i="2"/>
  <c r="AG400" i="2"/>
  <c r="AF400" i="2"/>
  <c r="X400" i="2"/>
  <c r="W400" i="2"/>
  <c r="V400" i="2"/>
  <c r="U400" i="2"/>
  <c r="S400" i="2"/>
  <c r="R400" i="2"/>
  <c r="N400" i="2"/>
  <c r="M400" i="2"/>
  <c r="K400" i="2"/>
  <c r="J400" i="2"/>
  <c r="I400" i="2"/>
  <c r="D400" i="2"/>
  <c r="DV393" i="2"/>
  <c r="DU393" i="2"/>
  <c r="DT393" i="2"/>
  <c r="DS393" i="2"/>
  <c r="DR393" i="2"/>
  <c r="DQ393" i="2"/>
  <c r="DP393" i="2"/>
  <c r="DO393" i="2"/>
  <c r="DN393" i="2"/>
  <c r="DM393" i="2"/>
  <c r="DL393" i="2"/>
  <c r="DK393" i="2"/>
  <c r="DJ393" i="2"/>
  <c r="DI393" i="2"/>
  <c r="DH393" i="2"/>
  <c r="DG393" i="2"/>
  <c r="DF393" i="2"/>
  <c r="DE393" i="2"/>
  <c r="DD393" i="2"/>
  <c r="AM393" i="2" s="1"/>
  <c r="DC393" i="2"/>
  <c r="DB393" i="2"/>
  <c r="DA393" i="2"/>
  <c r="CZ393" i="2"/>
  <c r="CY393" i="2"/>
  <c r="CX393" i="2"/>
  <c r="CW393" i="2"/>
  <c r="CV393" i="2"/>
  <c r="CU393" i="2"/>
  <c r="CT393" i="2"/>
  <c r="CS393" i="2"/>
  <c r="CR393" i="2"/>
  <c r="CQ393" i="2"/>
  <c r="CP393" i="2"/>
  <c r="CO393" i="2"/>
  <c r="CN393" i="2"/>
  <c r="CM393" i="2"/>
  <c r="CL393" i="2"/>
  <c r="CK393" i="2"/>
  <c r="CJ393" i="2"/>
  <c r="CI393" i="2"/>
  <c r="CH393" i="2"/>
  <c r="CG393" i="2"/>
  <c r="CF393" i="2"/>
  <c r="CE393" i="2"/>
  <c r="CD393" i="2"/>
  <c r="CC393" i="2"/>
  <c r="CB393" i="2"/>
  <c r="CA393" i="2"/>
  <c r="BZ393" i="2"/>
  <c r="BY393" i="2"/>
  <c r="BX393" i="2"/>
  <c r="BW393" i="2"/>
  <c r="BV393" i="2"/>
  <c r="BU393" i="2"/>
  <c r="BT393" i="2"/>
  <c r="BS393" i="2"/>
  <c r="BR393" i="2"/>
  <c r="BQ393" i="2"/>
  <c r="BP393" i="2"/>
  <c r="BO393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BB393" i="2"/>
  <c r="BA393" i="2"/>
  <c r="AZ393" i="2"/>
  <c r="AY393" i="2"/>
  <c r="AO393" i="2"/>
  <c r="AN393" i="2"/>
  <c r="AE393" i="2"/>
  <c r="Z393" i="2"/>
  <c r="Y393" i="2"/>
  <c r="V393" i="2"/>
  <c r="U393" i="2"/>
  <c r="S393" i="2"/>
  <c r="R393" i="2"/>
  <c r="M393" i="2"/>
  <c r="K393" i="2"/>
  <c r="J393" i="2"/>
  <c r="I393" i="2"/>
  <c r="D393" i="2"/>
  <c r="DV402" i="2"/>
  <c r="DU402" i="2"/>
  <c r="DT402" i="2"/>
  <c r="DS402" i="2"/>
  <c r="AM402" i="2" s="1"/>
  <c r="DR402" i="2"/>
  <c r="DQ402" i="2"/>
  <c r="DP402" i="2"/>
  <c r="DO402" i="2"/>
  <c r="DN402" i="2"/>
  <c r="DM402" i="2"/>
  <c r="DL402" i="2"/>
  <c r="DK402" i="2"/>
  <c r="DJ402" i="2"/>
  <c r="DI402" i="2"/>
  <c r="DH402" i="2"/>
  <c r="DG402" i="2"/>
  <c r="DF402" i="2"/>
  <c r="DE402" i="2"/>
  <c r="DD402" i="2"/>
  <c r="DC402" i="2"/>
  <c r="DB402" i="2"/>
  <c r="DA402" i="2"/>
  <c r="CZ402" i="2"/>
  <c r="CY402" i="2"/>
  <c r="CX402" i="2"/>
  <c r="CW402" i="2"/>
  <c r="CV402" i="2"/>
  <c r="CU402" i="2"/>
  <c r="CT402" i="2"/>
  <c r="CS402" i="2"/>
  <c r="CR402" i="2"/>
  <c r="CQ402" i="2"/>
  <c r="CP402" i="2"/>
  <c r="CO402" i="2"/>
  <c r="CN402" i="2"/>
  <c r="CM402" i="2"/>
  <c r="CL402" i="2"/>
  <c r="CK402" i="2"/>
  <c r="CJ402" i="2"/>
  <c r="CI402" i="2"/>
  <c r="CH402" i="2"/>
  <c r="CG402" i="2"/>
  <c r="CF402" i="2"/>
  <c r="CE402" i="2"/>
  <c r="CD402" i="2"/>
  <c r="CC402" i="2"/>
  <c r="CB402" i="2"/>
  <c r="CA402" i="2"/>
  <c r="BZ402" i="2"/>
  <c r="BY402" i="2"/>
  <c r="BX402" i="2"/>
  <c r="BW402" i="2"/>
  <c r="BV402" i="2"/>
  <c r="BU402" i="2"/>
  <c r="BT402" i="2"/>
  <c r="BS402" i="2"/>
  <c r="BR402" i="2"/>
  <c r="BQ402" i="2"/>
  <c r="BP402" i="2"/>
  <c r="BO402" i="2"/>
  <c r="BN402" i="2"/>
  <c r="BM402" i="2"/>
  <c r="BL402" i="2"/>
  <c r="BK402" i="2"/>
  <c r="BJ402" i="2"/>
  <c r="BI402" i="2"/>
  <c r="BH402" i="2"/>
  <c r="BG402" i="2"/>
  <c r="BF402" i="2"/>
  <c r="BE402" i="2"/>
  <c r="BD402" i="2"/>
  <c r="BC402" i="2"/>
  <c r="BB402" i="2"/>
  <c r="BA402" i="2"/>
  <c r="AZ402" i="2"/>
  <c r="AY402" i="2"/>
  <c r="AN402" i="2"/>
  <c r="AL402" i="2"/>
  <c r="AJ402" i="2"/>
  <c r="AE402" i="2"/>
  <c r="Z402" i="2"/>
  <c r="X402" i="2"/>
  <c r="V402" i="2"/>
  <c r="U402" i="2"/>
  <c r="S402" i="2"/>
  <c r="R402" i="2"/>
  <c r="N402" i="2"/>
  <c r="M402" i="2"/>
  <c r="K402" i="2"/>
  <c r="J402" i="2"/>
  <c r="I402" i="2"/>
  <c r="D402" i="2"/>
  <c r="DV418" i="2"/>
  <c r="DU418" i="2"/>
  <c r="DT418" i="2"/>
  <c r="DS418" i="2"/>
  <c r="AM418" i="2" s="1"/>
  <c r="DR418" i="2"/>
  <c r="DQ418" i="2"/>
  <c r="DP418" i="2"/>
  <c r="DO418" i="2"/>
  <c r="DN418" i="2"/>
  <c r="DM418" i="2"/>
  <c r="DL418" i="2"/>
  <c r="DK418" i="2"/>
  <c r="DJ418" i="2"/>
  <c r="DI418" i="2"/>
  <c r="DH418" i="2"/>
  <c r="DG418" i="2"/>
  <c r="DF418" i="2"/>
  <c r="DE418" i="2"/>
  <c r="DD418" i="2"/>
  <c r="DC418" i="2"/>
  <c r="DB418" i="2"/>
  <c r="DA418" i="2"/>
  <c r="CZ418" i="2"/>
  <c r="CY418" i="2"/>
  <c r="CX418" i="2"/>
  <c r="CW418" i="2"/>
  <c r="CV418" i="2"/>
  <c r="CU418" i="2"/>
  <c r="CT418" i="2"/>
  <c r="CS418" i="2"/>
  <c r="CR418" i="2"/>
  <c r="CQ418" i="2"/>
  <c r="CP418" i="2"/>
  <c r="CO418" i="2"/>
  <c r="CN418" i="2"/>
  <c r="CM418" i="2"/>
  <c r="CL418" i="2"/>
  <c r="CK418" i="2"/>
  <c r="CJ418" i="2"/>
  <c r="CI418" i="2"/>
  <c r="CH418" i="2"/>
  <c r="CG418" i="2"/>
  <c r="CF418" i="2"/>
  <c r="CE418" i="2"/>
  <c r="CD418" i="2"/>
  <c r="CC418" i="2"/>
  <c r="CB418" i="2"/>
  <c r="CA418" i="2"/>
  <c r="BZ418" i="2"/>
  <c r="BY418" i="2"/>
  <c r="BX418" i="2"/>
  <c r="BW418" i="2"/>
  <c r="BV418" i="2"/>
  <c r="BU418" i="2"/>
  <c r="BT418" i="2"/>
  <c r="BS418" i="2"/>
  <c r="BR418" i="2"/>
  <c r="BQ418" i="2"/>
  <c r="BP418" i="2"/>
  <c r="BO418" i="2"/>
  <c r="BN418" i="2"/>
  <c r="BM418" i="2"/>
  <c r="BL418" i="2"/>
  <c r="BK418" i="2"/>
  <c r="BJ418" i="2"/>
  <c r="BI418" i="2"/>
  <c r="BH418" i="2"/>
  <c r="BG418" i="2"/>
  <c r="BF418" i="2"/>
  <c r="BE418" i="2"/>
  <c r="BD418" i="2"/>
  <c r="BC418" i="2"/>
  <c r="BB418" i="2"/>
  <c r="BA418" i="2"/>
  <c r="AZ418" i="2"/>
  <c r="AY418" i="2"/>
  <c r="AK418" i="2"/>
  <c r="AJ418" i="2"/>
  <c r="AA418" i="2"/>
  <c r="V418" i="2"/>
  <c r="U418" i="2"/>
  <c r="S418" i="2"/>
  <c r="R418" i="2"/>
  <c r="Q418" i="2"/>
  <c r="M418" i="2"/>
  <c r="K418" i="2"/>
  <c r="J418" i="2"/>
  <c r="I418" i="2"/>
  <c r="D418" i="2"/>
  <c r="DV394" i="2"/>
  <c r="DU394" i="2"/>
  <c r="DT394" i="2"/>
  <c r="DS394" i="2"/>
  <c r="AM394" i="2" s="1"/>
  <c r="DR394" i="2"/>
  <c r="DQ394" i="2"/>
  <c r="DP394" i="2"/>
  <c r="DO394" i="2"/>
  <c r="DN394" i="2"/>
  <c r="DM394" i="2"/>
  <c r="DL394" i="2"/>
  <c r="DK394" i="2"/>
  <c r="DJ394" i="2"/>
  <c r="DI394" i="2"/>
  <c r="DH394" i="2"/>
  <c r="DG394" i="2"/>
  <c r="DF394" i="2"/>
  <c r="DE394" i="2"/>
  <c r="DD394" i="2"/>
  <c r="DC394" i="2"/>
  <c r="DB394" i="2"/>
  <c r="DA394" i="2"/>
  <c r="CZ394" i="2"/>
  <c r="CY394" i="2"/>
  <c r="CX394" i="2"/>
  <c r="CW394" i="2"/>
  <c r="CV394" i="2"/>
  <c r="CU394" i="2"/>
  <c r="CT394" i="2"/>
  <c r="CS394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CF394" i="2"/>
  <c r="CE394" i="2"/>
  <c r="CD394" i="2"/>
  <c r="CC394" i="2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BP394" i="2"/>
  <c r="BO394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Y394" i="2"/>
  <c r="V394" i="2"/>
  <c r="U394" i="2"/>
  <c r="S394" i="2"/>
  <c r="R394" i="2"/>
  <c r="M394" i="2"/>
  <c r="K394" i="2"/>
  <c r="J394" i="2"/>
  <c r="I394" i="2"/>
  <c r="D394" i="2"/>
  <c r="DV422" i="2"/>
  <c r="DU422" i="2"/>
  <c r="DT422" i="2"/>
  <c r="DS422" i="2"/>
  <c r="AM422" i="2" s="1"/>
  <c r="DR422" i="2"/>
  <c r="DQ422" i="2"/>
  <c r="DP422" i="2"/>
  <c r="DO422" i="2"/>
  <c r="DN422" i="2"/>
  <c r="DM422" i="2"/>
  <c r="DL422" i="2"/>
  <c r="DK422" i="2"/>
  <c r="DJ422" i="2"/>
  <c r="DI422" i="2"/>
  <c r="DH422" i="2"/>
  <c r="DG422" i="2"/>
  <c r="DF422" i="2"/>
  <c r="DE422" i="2"/>
  <c r="DD422" i="2"/>
  <c r="DC422" i="2"/>
  <c r="DB422" i="2"/>
  <c r="DA422" i="2"/>
  <c r="CZ422" i="2"/>
  <c r="CY422" i="2"/>
  <c r="CX422" i="2"/>
  <c r="CW422" i="2"/>
  <c r="CV422" i="2"/>
  <c r="CU422" i="2"/>
  <c r="CT422" i="2"/>
  <c r="CS422" i="2"/>
  <c r="CR422" i="2"/>
  <c r="CQ422" i="2"/>
  <c r="CP422" i="2"/>
  <c r="CO422" i="2"/>
  <c r="CN422" i="2"/>
  <c r="CM422" i="2"/>
  <c r="CL422" i="2"/>
  <c r="CK422" i="2"/>
  <c r="CJ422" i="2"/>
  <c r="CI422" i="2"/>
  <c r="CH422" i="2"/>
  <c r="CG422" i="2"/>
  <c r="CF422" i="2"/>
  <c r="CE422" i="2"/>
  <c r="CD422" i="2"/>
  <c r="CC422" i="2"/>
  <c r="CB422" i="2"/>
  <c r="CA422" i="2"/>
  <c r="BZ422" i="2"/>
  <c r="BY422" i="2"/>
  <c r="BX422" i="2"/>
  <c r="BW422" i="2"/>
  <c r="BV422" i="2"/>
  <c r="BU422" i="2"/>
  <c r="BT422" i="2"/>
  <c r="BS422" i="2"/>
  <c r="BR422" i="2"/>
  <c r="BQ422" i="2"/>
  <c r="BP422" i="2"/>
  <c r="BO422" i="2"/>
  <c r="BN422" i="2"/>
  <c r="BM422" i="2"/>
  <c r="BL422" i="2"/>
  <c r="BK422" i="2"/>
  <c r="BJ422" i="2"/>
  <c r="BI422" i="2"/>
  <c r="BH422" i="2"/>
  <c r="BG422" i="2"/>
  <c r="BF422" i="2"/>
  <c r="BE422" i="2"/>
  <c r="BD422" i="2"/>
  <c r="BC422" i="2"/>
  <c r="BB422" i="2"/>
  <c r="BA422" i="2"/>
  <c r="AZ422" i="2"/>
  <c r="AY422" i="2"/>
  <c r="AX422" i="2"/>
  <c r="AP422" i="2"/>
  <c r="AN422" i="2"/>
  <c r="AA422" i="2"/>
  <c r="X422" i="2"/>
  <c r="V422" i="2"/>
  <c r="U422" i="2"/>
  <c r="S422" i="2"/>
  <c r="R422" i="2"/>
  <c r="M422" i="2"/>
  <c r="K422" i="2"/>
  <c r="J422" i="2"/>
  <c r="I422" i="2"/>
  <c r="D422" i="2"/>
  <c r="DV410" i="2"/>
  <c r="DU410" i="2"/>
  <c r="DT410" i="2"/>
  <c r="DS410" i="2"/>
  <c r="AM410" i="2" s="1"/>
  <c r="DR410" i="2"/>
  <c r="DQ410" i="2"/>
  <c r="DP410" i="2"/>
  <c r="DO410" i="2"/>
  <c r="DN410" i="2"/>
  <c r="DM410" i="2"/>
  <c r="DL410" i="2"/>
  <c r="DK410" i="2"/>
  <c r="DJ410" i="2"/>
  <c r="DI410" i="2"/>
  <c r="DH410" i="2"/>
  <c r="DG410" i="2"/>
  <c r="DF410" i="2"/>
  <c r="DE410" i="2"/>
  <c r="DD410" i="2"/>
  <c r="DC410" i="2"/>
  <c r="DB410" i="2"/>
  <c r="DA410" i="2"/>
  <c r="CZ410" i="2"/>
  <c r="CY410" i="2"/>
  <c r="CX410" i="2"/>
  <c r="CW410" i="2"/>
  <c r="CV410" i="2"/>
  <c r="CU410" i="2"/>
  <c r="CT410" i="2"/>
  <c r="CS410" i="2"/>
  <c r="CR410" i="2"/>
  <c r="CQ410" i="2"/>
  <c r="CP410" i="2"/>
  <c r="CO410" i="2"/>
  <c r="CN410" i="2"/>
  <c r="CM410" i="2"/>
  <c r="CL410" i="2"/>
  <c r="CK410" i="2"/>
  <c r="CJ410" i="2"/>
  <c r="CI410" i="2"/>
  <c r="CH410" i="2"/>
  <c r="CG410" i="2"/>
  <c r="CF410" i="2"/>
  <c r="CE410" i="2"/>
  <c r="CD410" i="2"/>
  <c r="CC410" i="2"/>
  <c r="CB410" i="2"/>
  <c r="CA410" i="2"/>
  <c r="BZ410" i="2"/>
  <c r="BY410" i="2"/>
  <c r="BX410" i="2"/>
  <c r="BW410" i="2"/>
  <c r="BV410" i="2"/>
  <c r="BU410" i="2"/>
  <c r="BT410" i="2"/>
  <c r="BS410" i="2"/>
  <c r="BR410" i="2"/>
  <c r="BQ410" i="2"/>
  <c r="BP410" i="2"/>
  <c r="BO410" i="2"/>
  <c r="BN410" i="2"/>
  <c r="BM410" i="2"/>
  <c r="BL410" i="2"/>
  <c r="BK410" i="2"/>
  <c r="BJ410" i="2"/>
  <c r="BI410" i="2"/>
  <c r="BH410" i="2"/>
  <c r="BG410" i="2"/>
  <c r="BF410" i="2"/>
  <c r="BE410" i="2"/>
  <c r="BD410" i="2"/>
  <c r="BC410" i="2"/>
  <c r="BB410" i="2"/>
  <c r="BA410" i="2"/>
  <c r="AZ410" i="2"/>
  <c r="AY410" i="2"/>
  <c r="AK410" i="2"/>
  <c r="AJ410" i="2"/>
  <c r="V410" i="2"/>
  <c r="U410" i="2"/>
  <c r="S410" i="2"/>
  <c r="R410" i="2"/>
  <c r="Q410" i="2"/>
  <c r="M410" i="2"/>
  <c r="K410" i="2"/>
  <c r="J410" i="2"/>
  <c r="I410" i="2"/>
  <c r="D410" i="2"/>
  <c r="DV406" i="2"/>
  <c r="DU406" i="2"/>
  <c r="DT406" i="2"/>
  <c r="DS406" i="2"/>
  <c r="AM406" i="2" s="1"/>
  <c r="DR406" i="2"/>
  <c r="DQ406" i="2"/>
  <c r="DP406" i="2"/>
  <c r="DO406" i="2"/>
  <c r="DN406" i="2"/>
  <c r="DM406" i="2"/>
  <c r="DL406" i="2"/>
  <c r="DK406" i="2"/>
  <c r="DJ406" i="2"/>
  <c r="DI406" i="2"/>
  <c r="DH406" i="2"/>
  <c r="DG406" i="2"/>
  <c r="DF406" i="2"/>
  <c r="DE406" i="2"/>
  <c r="DD406" i="2"/>
  <c r="DC406" i="2"/>
  <c r="DB406" i="2"/>
  <c r="DA406" i="2"/>
  <c r="CZ406" i="2"/>
  <c r="CY406" i="2"/>
  <c r="CX406" i="2"/>
  <c r="CW406" i="2"/>
  <c r="CV406" i="2"/>
  <c r="CU406" i="2"/>
  <c r="CT406" i="2"/>
  <c r="CS406" i="2"/>
  <c r="CR406" i="2"/>
  <c r="CQ406" i="2"/>
  <c r="CP406" i="2"/>
  <c r="CO406" i="2"/>
  <c r="CN406" i="2"/>
  <c r="CM406" i="2"/>
  <c r="CL406" i="2"/>
  <c r="CK406" i="2"/>
  <c r="CJ406" i="2"/>
  <c r="CI406" i="2"/>
  <c r="CH406" i="2"/>
  <c r="CG406" i="2"/>
  <c r="CF406" i="2"/>
  <c r="CE406" i="2"/>
  <c r="CD406" i="2"/>
  <c r="CC406" i="2"/>
  <c r="CB406" i="2"/>
  <c r="CA406" i="2"/>
  <c r="BZ406" i="2"/>
  <c r="BY406" i="2"/>
  <c r="BX406" i="2"/>
  <c r="BW406" i="2"/>
  <c r="BV406" i="2"/>
  <c r="BU406" i="2"/>
  <c r="BT406" i="2"/>
  <c r="BS406" i="2"/>
  <c r="BR406" i="2"/>
  <c r="BQ406" i="2"/>
  <c r="BP406" i="2"/>
  <c r="BO406" i="2"/>
  <c r="BN406" i="2"/>
  <c r="BM406" i="2"/>
  <c r="BL406" i="2"/>
  <c r="BK406" i="2"/>
  <c r="BJ406" i="2"/>
  <c r="BI406" i="2"/>
  <c r="BH406" i="2"/>
  <c r="BG406" i="2"/>
  <c r="BF406" i="2"/>
  <c r="BE406" i="2"/>
  <c r="BD406" i="2"/>
  <c r="BC406" i="2"/>
  <c r="BB406" i="2"/>
  <c r="BA406" i="2"/>
  <c r="AZ406" i="2"/>
  <c r="AY406" i="2"/>
  <c r="AK406" i="2"/>
  <c r="AJ406" i="2"/>
  <c r="V406" i="2"/>
  <c r="U406" i="2"/>
  <c r="S406" i="2"/>
  <c r="R406" i="2"/>
  <c r="Q406" i="2"/>
  <c r="M406" i="2"/>
  <c r="K406" i="2"/>
  <c r="J406" i="2"/>
  <c r="I406" i="2"/>
  <c r="D406" i="2"/>
  <c r="DV413" i="2"/>
  <c r="DU413" i="2"/>
  <c r="DT413" i="2"/>
  <c r="DS413" i="2"/>
  <c r="AM413" i="2" s="1"/>
  <c r="DR413" i="2"/>
  <c r="DQ413" i="2"/>
  <c r="DP413" i="2"/>
  <c r="DO413" i="2"/>
  <c r="DN413" i="2"/>
  <c r="DM413" i="2"/>
  <c r="DL413" i="2"/>
  <c r="DK413" i="2"/>
  <c r="DJ413" i="2"/>
  <c r="DI413" i="2"/>
  <c r="DH413" i="2"/>
  <c r="DG413" i="2"/>
  <c r="DF413" i="2"/>
  <c r="DE413" i="2"/>
  <c r="DD413" i="2"/>
  <c r="DC413" i="2"/>
  <c r="DB413" i="2"/>
  <c r="DA413" i="2"/>
  <c r="CZ413" i="2"/>
  <c r="CY413" i="2"/>
  <c r="CX413" i="2"/>
  <c r="CW413" i="2"/>
  <c r="CV413" i="2"/>
  <c r="CU413" i="2"/>
  <c r="CT413" i="2"/>
  <c r="CS413" i="2"/>
  <c r="CR413" i="2"/>
  <c r="CQ413" i="2"/>
  <c r="CP413" i="2"/>
  <c r="CO413" i="2"/>
  <c r="CN413" i="2"/>
  <c r="CM413" i="2"/>
  <c r="CL413" i="2"/>
  <c r="CK413" i="2"/>
  <c r="CJ413" i="2"/>
  <c r="CI413" i="2"/>
  <c r="CH413" i="2"/>
  <c r="CG413" i="2"/>
  <c r="CF413" i="2"/>
  <c r="CE413" i="2"/>
  <c r="CD413" i="2"/>
  <c r="CC413" i="2"/>
  <c r="CB413" i="2"/>
  <c r="CA413" i="2"/>
  <c r="BZ413" i="2"/>
  <c r="BY413" i="2"/>
  <c r="BX413" i="2"/>
  <c r="BW413" i="2"/>
  <c r="BV413" i="2"/>
  <c r="BU413" i="2"/>
  <c r="BT413" i="2"/>
  <c r="BS413" i="2"/>
  <c r="BR413" i="2"/>
  <c r="BQ413" i="2"/>
  <c r="BP413" i="2"/>
  <c r="BO413" i="2"/>
  <c r="BN413" i="2"/>
  <c r="BM413" i="2"/>
  <c r="BL413" i="2"/>
  <c r="BK413" i="2"/>
  <c r="BJ413" i="2"/>
  <c r="BI413" i="2"/>
  <c r="BH413" i="2"/>
  <c r="BG413" i="2"/>
  <c r="BF413" i="2"/>
  <c r="BE413" i="2"/>
  <c r="BD413" i="2"/>
  <c r="BC413" i="2"/>
  <c r="BB413" i="2"/>
  <c r="BA413" i="2"/>
  <c r="AZ413" i="2"/>
  <c r="AY413" i="2"/>
  <c r="AP413" i="2"/>
  <c r="AO413" i="2"/>
  <c r="AG413" i="2"/>
  <c r="AF413" i="2"/>
  <c r="AE413" i="2"/>
  <c r="AA413" i="2"/>
  <c r="X413" i="2"/>
  <c r="V413" i="2"/>
  <c r="U413" i="2"/>
  <c r="S413" i="2"/>
  <c r="R413" i="2"/>
  <c r="M413" i="2"/>
  <c r="K413" i="2"/>
  <c r="J413" i="2"/>
  <c r="I413" i="2"/>
  <c r="D413" i="2"/>
  <c r="DV404" i="2"/>
  <c r="DU404" i="2"/>
  <c r="DT404" i="2"/>
  <c r="DS404" i="2"/>
  <c r="AM404" i="2" s="1"/>
  <c r="DR404" i="2"/>
  <c r="DQ404" i="2"/>
  <c r="DP404" i="2"/>
  <c r="DO404" i="2"/>
  <c r="DN404" i="2"/>
  <c r="DM404" i="2"/>
  <c r="DL404" i="2"/>
  <c r="DK404" i="2"/>
  <c r="DJ404" i="2"/>
  <c r="DI404" i="2"/>
  <c r="DH404" i="2"/>
  <c r="DG404" i="2"/>
  <c r="DF404" i="2"/>
  <c r="DE404" i="2"/>
  <c r="DD404" i="2"/>
  <c r="DC404" i="2"/>
  <c r="DB404" i="2"/>
  <c r="DA404" i="2"/>
  <c r="CZ404" i="2"/>
  <c r="CY404" i="2"/>
  <c r="CX404" i="2"/>
  <c r="CW404" i="2"/>
  <c r="CV404" i="2"/>
  <c r="CU404" i="2"/>
  <c r="CT404" i="2"/>
  <c r="CS404" i="2"/>
  <c r="CR404" i="2"/>
  <c r="CQ404" i="2"/>
  <c r="CP404" i="2"/>
  <c r="CO404" i="2"/>
  <c r="CN404" i="2"/>
  <c r="CM404" i="2"/>
  <c r="CL404" i="2"/>
  <c r="CK404" i="2"/>
  <c r="CJ404" i="2"/>
  <c r="CI404" i="2"/>
  <c r="CH404" i="2"/>
  <c r="CG404" i="2"/>
  <c r="CF404" i="2"/>
  <c r="CE404" i="2"/>
  <c r="CD404" i="2"/>
  <c r="CC404" i="2"/>
  <c r="CB404" i="2"/>
  <c r="CA404" i="2"/>
  <c r="BZ404" i="2"/>
  <c r="BY404" i="2"/>
  <c r="BX404" i="2"/>
  <c r="BW404" i="2"/>
  <c r="BV404" i="2"/>
  <c r="BU404" i="2"/>
  <c r="BT404" i="2"/>
  <c r="BS404" i="2"/>
  <c r="BR404" i="2"/>
  <c r="BQ404" i="2"/>
  <c r="BP404" i="2"/>
  <c r="BO404" i="2"/>
  <c r="BN404" i="2"/>
  <c r="BM404" i="2"/>
  <c r="BL404" i="2"/>
  <c r="BK404" i="2"/>
  <c r="BJ404" i="2"/>
  <c r="BI404" i="2"/>
  <c r="BH404" i="2"/>
  <c r="BG404" i="2"/>
  <c r="BF404" i="2"/>
  <c r="BE404" i="2"/>
  <c r="BD404" i="2"/>
  <c r="BC404" i="2"/>
  <c r="BB404" i="2"/>
  <c r="BA404" i="2"/>
  <c r="AZ404" i="2"/>
  <c r="AY404" i="2"/>
  <c r="AG404" i="2"/>
  <c r="V404" i="2"/>
  <c r="U404" i="2"/>
  <c r="S404" i="2"/>
  <c r="R404" i="2"/>
  <c r="M404" i="2"/>
  <c r="K404" i="2"/>
  <c r="J404" i="2"/>
  <c r="I404" i="2"/>
  <c r="D404" i="2"/>
  <c r="DV392" i="2"/>
  <c r="DU392" i="2"/>
  <c r="DT392" i="2"/>
  <c r="DS392" i="2"/>
  <c r="DR392" i="2"/>
  <c r="DQ392" i="2"/>
  <c r="DP392" i="2"/>
  <c r="DO392" i="2"/>
  <c r="DN392" i="2"/>
  <c r="DM392" i="2"/>
  <c r="DL392" i="2"/>
  <c r="DK392" i="2"/>
  <c r="DJ392" i="2"/>
  <c r="DI392" i="2"/>
  <c r="DH392" i="2"/>
  <c r="DG392" i="2"/>
  <c r="DF392" i="2"/>
  <c r="DE392" i="2"/>
  <c r="DD392" i="2"/>
  <c r="AM392" i="2" s="1"/>
  <c r="DC392" i="2"/>
  <c r="DB392" i="2"/>
  <c r="DA392" i="2"/>
  <c r="CZ392" i="2"/>
  <c r="CY392" i="2"/>
  <c r="CX392" i="2"/>
  <c r="CW392" i="2"/>
  <c r="CV392" i="2"/>
  <c r="CU392" i="2"/>
  <c r="CT392" i="2"/>
  <c r="CS392" i="2"/>
  <c r="CR392" i="2"/>
  <c r="CQ392" i="2"/>
  <c r="CP392" i="2"/>
  <c r="CO392" i="2"/>
  <c r="CN392" i="2"/>
  <c r="CM392" i="2"/>
  <c r="CL392" i="2"/>
  <c r="CK392" i="2"/>
  <c r="CJ392" i="2"/>
  <c r="CI392" i="2"/>
  <c r="CH392" i="2"/>
  <c r="CG392" i="2"/>
  <c r="CF392" i="2"/>
  <c r="CE392" i="2"/>
  <c r="CD392" i="2"/>
  <c r="CC392" i="2"/>
  <c r="CB392" i="2"/>
  <c r="CA392" i="2"/>
  <c r="BZ392" i="2"/>
  <c r="BY392" i="2"/>
  <c r="BX392" i="2"/>
  <c r="BW392" i="2"/>
  <c r="BV392" i="2"/>
  <c r="BU392" i="2"/>
  <c r="BT392" i="2"/>
  <c r="BS392" i="2"/>
  <c r="BR392" i="2"/>
  <c r="BQ392" i="2"/>
  <c r="BP392" i="2"/>
  <c r="BO392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BB392" i="2"/>
  <c r="BA392" i="2"/>
  <c r="AZ392" i="2"/>
  <c r="AY392" i="2"/>
  <c r="AP392" i="2"/>
  <c r="AN392" i="2"/>
  <c r="AE392" i="2"/>
  <c r="X392" i="2"/>
  <c r="W392" i="2"/>
  <c r="V392" i="2"/>
  <c r="U392" i="2"/>
  <c r="S392" i="2"/>
  <c r="R392" i="2"/>
  <c r="M392" i="2"/>
  <c r="K392" i="2"/>
  <c r="J392" i="2"/>
  <c r="I392" i="2"/>
  <c r="D392" i="2"/>
  <c r="DV403" i="2"/>
  <c r="DU403" i="2"/>
  <c r="DT403" i="2"/>
  <c r="DS403" i="2"/>
  <c r="AM403" i="2" s="1"/>
  <c r="DR403" i="2"/>
  <c r="DQ403" i="2"/>
  <c r="DP403" i="2"/>
  <c r="DO403" i="2"/>
  <c r="DN403" i="2"/>
  <c r="DM403" i="2"/>
  <c r="DL403" i="2"/>
  <c r="DK403" i="2"/>
  <c r="DJ403" i="2"/>
  <c r="DI403" i="2"/>
  <c r="DH403" i="2"/>
  <c r="DG403" i="2"/>
  <c r="DF403" i="2"/>
  <c r="DE403" i="2"/>
  <c r="DD403" i="2"/>
  <c r="DC403" i="2"/>
  <c r="DB403" i="2"/>
  <c r="DA403" i="2"/>
  <c r="CZ403" i="2"/>
  <c r="CY403" i="2"/>
  <c r="CX403" i="2"/>
  <c r="CW403" i="2"/>
  <c r="CV403" i="2"/>
  <c r="CU403" i="2"/>
  <c r="CT403" i="2"/>
  <c r="CS403" i="2"/>
  <c r="CR403" i="2"/>
  <c r="CQ403" i="2"/>
  <c r="CP403" i="2"/>
  <c r="CO403" i="2"/>
  <c r="CN403" i="2"/>
  <c r="CM403" i="2"/>
  <c r="CL403" i="2"/>
  <c r="CK403" i="2"/>
  <c r="CJ403" i="2"/>
  <c r="CI403" i="2"/>
  <c r="CH403" i="2"/>
  <c r="CG403" i="2"/>
  <c r="CF403" i="2"/>
  <c r="CE403" i="2"/>
  <c r="CD403" i="2"/>
  <c r="CC403" i="2"/>
  <c r="CB403" i="2"/>
  <c r="CA403" i="2"/>
  <c r="BZ403" i="2"/>
  <c r="BY403" i="2"/>
  <c r="BX403" i="2"/>
  <c r="BW403" i="2"/>
  <c r="BV403" i="2"/>
  <c r="BU403" i="2"/>
  <c r="BT403" i="2"/>
  <c r="BS403" i="2"/>
  <c r="BR403" i="2"/>
  <c r="BQ403" i="2"/>
  <c r="BP403" i="2"/>
  <c r="BO403" i="2"/>
  <c r="BN403" i="2"/>
  <c r="BM403" i="2"/>
  <c r="BL403" i="2"/>
  <c r="BK403" i="2"/>
  <c r="BJ403" i="2"/>
  <c r="BI403" i="2"/>
  <c r="BH403" i="2"/>
  <c r="BG403" i="2"/>
  <c r="BF403" i="2"/>
  <c r="BE403" i="2"/>
  <c r="BD403" i="2"/>
  <c r="BC403" i="2"/>
  <c r="BB403" i="2"/>
  <c r="BA403" i="2"/>
  <c r="AZ403" i="2"/>
  <c r="AY403" i="2"/>
  <c r="V403" i="2"/>
  <c r="U403" i="2"/>
  <c r="S403" i="2"/>
  <c r="R403" i="2"/>
  <c r="M403" i="2"/>
  <c r="K403" i="2"/>
  <c r="J403" i="2"/>
  <c r="I403" i="2"/>
  <c r="D403" i="2"/>
  <c r="DV396" i="2"/>
  <c r="DU396" i="2"/>
  <c r="DT396" i="2"/>
  <c r="DS396" i="2"/>
  <c r="AM396" i="2" s="1"/>
  <c r="DR396" i="2"/>
  <c r="DQ396" i="2"/>
  <c r="DP396" i="2"/>
  <c r="DO396" i="2"/>
  <c r="DN396" i="2"/>
  <c r="DM396" i="2"/>
  <c r="DL396" i="2"/>
  <c r="DK396" i="2"/>
  <c r="DJ396" i="2"/>
  <c r="DI396" i="2"/>
  <c r="DH396" i="2"/>
  <c r="DG396" i="2"/>
  <c r="DF396" i="2"/>
  <c r="DE396" i="2"/>
  <c r="DD396" i="2"/>
  <c r="DC396" i="2"/>
  <c r="DB396" i="2"/>
  <c r="DA396" i="2"/>
  <c r="CZ396" i="2"/>
  <c r="CY396" i="2"/>
  <c r="CX396" i="2"/>
  <c r="CW396" i="2"/>
  <c r="CV396" i="2"/>
  <c r="CU396" i="2"/>
  <c r="CT396" i="2"/>
  <c r="CS396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F396" i="2"/>
  <c r="CE396" i="2"/>
  <c r="CD396" i="2"/>
  <c r="CC396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BP396" i="2"/>
  <c r="BO396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Y396" i="2"/>
  <c r="V396" i="2"/>
  <c r="U396" i="2"/>
  <c r="S396" i="2"/>
  <c r="R396" i="2"/>
  <c r="M396" i="2"/>
  <c r="K396" i="2"/>
  <c r="J396" i="2"/>
  <c r="I396" i="2"/>
  <c r="D396" i="2"/>
  <c r="DV386" i="2"/>
  <c r="DU386" i="2"/>
  <c r="DT386" i="2"/>
  <c r="DS386" i="2"/>
  <c r="DR386" i="2"/>
  <c r="DQ386" i="2"/>
  <c r="DP386" i="2"/>
  <c r="DO386" i="2"/>
  <c r="DN386" i="2"/>
  <c r="DM386" i="2"/>
  <c r="DL386" i="2"/>
  <c r="DK386" i="2"/>
  <c r="DJ386" i="2"/>
  <c r="DI386" i="2"/>
  <c r="DH386" i="2"/>
  <c r="DG386" i="2"/>
  <c r="DF386" i="2"/>
  <c r="DE386" i="2"/>
  <c r="DD386" i="2"/>
  <c r="AM386" i="2" s="1"/>
  <c r="DC386" i="2"/>
  <c r="DB386" i="2"/>
  <c r="DA386" i="2"/>
  <c r="CZ386" i="2"/>
  <c r="CY386" i="2"/>
  <c r="CX386" i="2"/>
  <c r="CW386" i="2"/>
  <c r="CV386" i="2"/>
  <c r="CU386" i="2"/>
  <c r="CT386" i="2"/>
  <c r="CS386" i="2"/>
  <c r="CR386" i="2"/>
  <c r="CQ386" i="2"/>
  <c r="CP386" i="2"/>
  <c r="CO386" i="2"/>
  <c r="CN386" i="2"/>
  <c r="CM386" i="2"/>
  <c r="CL386" i="2"/>
  <c r="CK386" i="2"/>
  <c r="CJ386" i="2"/>
  <c r="CI386" i="2"/>
  <c r="CH386" i="2"/>
  <c r="CG386" i="2"/>
  <c r="CF386" i="2"/>
  <c r="CE386" i="2"/>
  <c r="CD386" i="2"/>
  <c r="CC386" i="2"/>
  <c r="CB386" i="2"/>
  <c r="CA386" i="2"/>
  <c r="BZ386" i="2"/>
  <c r="BY386" i="2"/>
  <c r="BX386" i="2"/>
  <c r="BW386" i="2"/>
  <c r="BV386" i="2"/>
  <c r="BU386" i="2"/>
  <c r="BT386" i="2"/>
  <c r="BS386" i="2"/>
  <c r="BR386" i="2"/>
  <c r="BQ386" i="2"/>
  <c r="BP386" i="2"/>
  <c r="BO386" i="2"/>
  <c r="BN386" i="2"/>
  <c r="BM386" i="2"/>
  <c r="BL386" i="2"/>
  <c r="BK386" i="2"/>
  <c r="BJ386" i="2"/>
  <c r="BI386" i="2"/>
  <c r="BH386" i="2"/>
  <c r="BG386" i="2"/>
  <c r="BF386" i="2"/>
  <c r="BE386" i="2"/>
  <c r="BD386" i="2"/>
  <c r="BC386" i="2"/>
  <c r="BB386" i="2"/>
  <c r="BA386" i="2"/>
  <c r="AZ386" i="2"/>
  <c r="AY386" i="2"/>
  <c r="AJ386" i="2"/>
  <c r="V386" i="2"/>
  <c r="U386" i="2"/>
  <c r="S386" i="2"/>
  <c r="R386" i="2"/>
  <c r="N386" i="2"/>
  <c r="M386" i="2"/>
  <c r="K386" i="2"/>
  <c r="J386" i="2"/>
  <c r="I386" i="2"/>
  <c r="D386" i="2"/>
  <c r="DV347" i="2"/>
  <c r="DU347" i="2"/>
  <c r="DT347" i="2"/>
  <c r="DS347" i="2"/>
  <c r="DR347" i="2"/>
  <c r="DQ347" i="2"/>
  <c r="DP347" i="2"/>
  <c r="DO347" i="2"/>
  <c r="DN347" i="2"/>
  <c r="DM347" i="2"/>
  <c r="DL347" i="2"/>
  <c r="DK347" i="2"/>
  <c r="DJ347" i="2"/>
  <c r="DI347" i="2"/>
  <c r="DH347" i="2"/>
  <c r="DG347" i="2"/>
  <c r="DF347" i="2"/>
  <c r="DE347" i="2"/>
  <c r="DD347" i="2"/>
  <c r="AM347" i="2" s="1"/>
  <c r="DC347" i="2"/>
  <c r="DB347" i="2"/>
  <c r="DA347" i="2"/>
  <c r="CZ347" i="2"/>
  <c r="CY347" i="2"/>
  <c r="CX347" i="2"/>
  <c r="CW347" i="2"/>
  <c r="CV347" i="2"/>
  <c r="CU347" i="2"/>
  <c r="CT347" i="2"/>
  <c r="CS347" i="2"/>
  <c r="CR347" i="2"/>
  <c r="CQ347" i="2"/>
  <c r="CP347" i="2"/>
  <c r="CO347" i="2"/>
  <c r="CN347" i="2"/>
  <c r="CM347" i="2"/>
  <c r="CL347" i="2"/>
  <c r="CK347" i="2"/>
  <c r="CJ347" i="2"/>
  <c r="CI347" i="2"/>
  <c r="CH347" i="2"/>
  <c r="CG347" i="2"/>
  <c r="CF347" i="2"/>
  <c r="CE347" i="2"/>
  <c r="CD347" i="2"/>
  <c r="CC347" i="2"/>
  <c r="CB347" i="2"/>
  <c r="CA347" i="2"/>
  <c r="BZ347" i="2"/>
  <c r="BY347" i="2"/>
  <c r="BX347" i="2"/>
  <c r="BW347" i="2"/>
  <c r="BV347" i="2"/>
  <c r="BU347" i="2"/>
  <c r="BT347" i="2"/>
  <c r="BS347" i="2"/>
  <c r="BR347" i="2"/>
  <c r="BQ347" i="2"/>
  <c r="BP347" i="2"/>
  <c r="BO347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BB347" i="2"/>
  <c r="BA347" i="2"/>
  <c r="AZ347" i="2"/>
  <c r="AY347" i="2"/>
  <c r="AX347" i="2"/>
  <c r="AO347" i="2"/>
  <c r="AN347" i="2"/>
  <c r="AE347" i="2"/>
  <c r="Y347" i="2"/>
  <c r="V347" i="2"/>
  <c r="U347" i="2"/>
  <c r="S347" i="2"/>
  <c r="R347" i="2"/>
  <c r="P347" i="2"/>
  <c r="M347" i="2"/>
  <c r="K347" i="2"/>
  <c r="J347" i="2"/>
  <c r="I347" i="2"/>
  <c r="D347" i="2"/>
  <c r="DV411" i="2"/>
  <c r="DU411" i="2"/>
  <c r="DT411" i="2"/>
  <c r="DS411" i="2"/>
  <c r="AM411" i="2" s="1"/>
  <c r="DR411" i="2"/>
  <c r="DQ411" i="2"/>
  <c r="DP411" i="2"/>
  <c r="DO411" i="2"/>
  <c r="DN411" i="2"/>
  <c r="DM411" i="2"/>
  <c r="DL411" i="2"/>
  <c r="DK411" i="2"/>
  <c r="DJ411" i="2"/>
  <c r="DI411" i="2"/>
  <c r="DH411" i="2"/>
  <c r="DG411" i="2"/>
  <c r="DF411" i="2"/>
  <c r="DE411" i="2"/>
  <c r="DD411" i="2"/>
  <c r="DC411" i="2"/>
  <c r="DB411" i="2"/>
  <c r="DA411" i="2"/>
  <c r="CZ411" i="2"/>
  <c r="CY411" i="2"/>
  <c r="CX411" i="2"/>
  <c r="CW411" i="2"/>
  <c r="CV411" i="2"/>
  <c r="CU411" i="2"/>
  <c r="CT411" i="2"/>
  <c r="CS411" i="2"/>
  <c r="CR411" i="2"/>
  <c r="CQ411" i="2"/>
  <c r="CP411" i="2"/>
  <c r="CO411" i="2"/>
  <c r="CN411" i="2"/>
  <c r="CM411" i="2"/>
  <c r="CL411" i="2"/>
  <c r="CK411" i="2"/>
  <c r="CJ411" i="2"/>
  <c r="CI411" i="2"/>
  <c r="CH411" i="2"/>
  <c r="CG411" i="2"/>
  <c r="CF411" i="2"/>
  <c r="CE411" i="2"/>
  <c r="CD411" i="2"/>
  <c r="CC411" i="2"/>
  <c r="CB411" i="2"/>
  <c r="CA411" i="2"/>
  <c r="BZ411" i="2"/>
  <c r="BY411" i="2"/>
  <c r="BX411" i="2"/>
  <c r="BW411" i="2"/>
  <c r="BV411" i="2"/>
  <c r="BU411" i="2"/>
  <c r="BT411" i="2"/>
  <c r="BS411" i="2"/>
  <c r="BR411" i="2"/>
  <c r="BQ411" i="2"/>
  <c r="BP411" i="2"/>
  <c r="BO411" i="2"/>
  <c r="BN411" i="2"/>
  <c r="BM411" i="2"/>
  <c r="BL411" i="2"/>
  <c r="BK411" i="2"/>
  <c r="BJ411" i="2"/>
  <c r="BI411" i="2"/>
  <c r="BH411" i="2"/>
  <c r="BG411" i="2"/>
  <c r="BF411" i="2"/>
  <c r="BE411" i="2"/>
  <c r="BD411" i="2"/>
  <c r="BC411" i="2"/>
  <c r="BB411" i="2"/>
  <c r="BA411" i="2"/>
  <c r="AZ411" i="2"/>
  <c r="AY411" i="2"/>
  <c r="V411" i="2"/>
  <c r="U411" i="2"/>
  <c r="S411" i="2"/>
  <c r="R411" i="2"/>
  <c r="M411" i="2"/>
  <c r="K411" i="2"/>
  <c r="J411" i="2"/>
  <c r="I411" i="2"/>
  <c r="D411" i="2"/>
  <c r="DV389" i="2"/>
  <c r="DU389" i="2"/>
  <c r="DT389" i="2"/>
  <c r="DS389" i="2"/>
  <c r="AM389" i="2" s="1"/>
  <c r="DR389" i="2"/>
  <c r="DQ389" i="2"/>
  <c r="DP389" i="2"/>
  <c r="DO389" i="2"/>
  <c r="DN389" i="2"/>
  <c r="DM389" i="2"/>
  <c r="DL389" i="2"/>
  <c r="DK389" i="2"/>
  <c r="DJ389" i="2"/>
  <c r="DI389" i="2"/>
  <c r="DH389" i="2"/>
  <c r="DG389" i="2"/>
  <c r="DF389" i="2"/>
  <c r="DE389" i="2"/>
  <c r="DD389" i="2"/>
  <c r="DC389" i="2"/>
  <c r="DB389" i="2"/>
  <c r="DA389" i="2"/>
  <c r="CZ389" i="2"/>
  <c r="CY389" i="2"/>
  <c r="CX389" i="2"/>
  <c r="CW389" i="2"/>
  <c r="CV389" i="2"/>
  <c r="CU389" i="2"/>
  <c r="CT389" i="2"/>
  <c r="CS389" i="2"/>
  <c r="CR389" i="2"/>
  <c r="CQ389" i="2"/>
  <c r="CP389" i="2"/>
  <c r="CO389" i="2"/>
  <c r="CN389" i="2"/>
  <c r="CM389" i="2"/>
  <c r="CL389" i="2"/>
  <c r="CK389" i="2"/>
  <c r="CJ389" i="2"/>
  <c r="CI389" i="2"/>
  <c r="CH389" i="2"/>
  <c r="CG389" i="2"/>
  <c r="CF389" i="2"/>
  <c r="CE389" i="2"/>
  <c r="CD389" i="2"/>
  <c r="CC389" i="2"/>
  <c r="CB389" i="2"/>
  <c r="CA389" i="2"/>
  <c r="BZ389" i="2"/>
  <c r="BY389" i="2"/>
  <c r="BX389" i="2"/>
  <c r="BW389" i="2"/>
  <c r="BV389" i="2"/>
  <c r="BU389" i="2"/>
  <c r="BT389" i="2"/>
  <c r="BS389" i="2"/>
  <c r="BR389" i="2"/>
  <c r="BQ389" i="2"/>
  <c r="BP389" i="2"/>
  <c r="BO389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BB389" i="2"/>
  <c r="BA389" i="2"/>
  <c r="AZ389" i="2"/>
  <c r="AY389" i="2"/>
  <c r="V389" i="2"/>
  <c r="U389" i="2"/>
  <c r="S389" i="2"/>
  <c r="R389" i="2"/>
  <c r="M389" i="2"/>
  <c r="K389" i="2"/>
  <c r="J389" i="2"/>
  <c r="I389" i="2"/>
  <c r="D389" i="2"/>
  <c r="DV405" i="2"/>
  <c r="DU405" i="2"/>
  <c r="DT405" i="2"/>
  <c r="DS405" i="2"/>
  <c r="AM405" i="2" s="1"/>
  <c r="DR405" i="2"/>
  <c r="DQ405" i="2"/>
  <c r="DP405" i="2"/>
  <c r="DO405" i="2"/>
  <c r="DN405" i="2"/>
  <c r="DM405" i="2"/>
  <c r="DL405" i="2"/>
  <c r="DK405" i="2"/>
  <c r="DJ405" i="2"/>
  <c r="DI405" i="2"/>
  <c r="DH405" i="2"/>
  <c r="DG405" i="2"/>
  <c r="DF405" i="2"/>
  <c r="DE405" i="2"/>
  <c r="DD405" i="2"/>
  <c r="DC405" i="2"/>
  <c r="DB405" i="2"/>
  <c r="DA405" i="2"/>
  <c r="CZ405" i="2"/>
  <c r="CY405" i="2"/>
  <c r="CX405" i="2"/>
  <c r="CW405" i="2"/>
  <c r="CV405" i="2"/>
  <c r="CU405" i="2"/>
  <c r="CT405" i="2"/>
  <c r="CS405" i="2"/>
  <c r="CR405" i="2"/>
  <c r="CQ405" i="2"/>
  <c r="CP405" i="2"/>
  <c r="CO405" i="2"/>
  <c r="CN405" i="2"/>
  <c r="CM405" i="2"/>
  <c r="CL405" i="2"/>
  <c r="CK405" i="2"/>
  <c r="CJ405" i="2"/>
  <c r="CI405" i="2"/>
  <c r="CH405" i="2"/>
  <c r="CG405" i="2"/>
  <c r="CF405" i="2"/>
  <c r="CE405" i="2"/>
  <c r="CD405" i="2"/>
  <c r="CC405" i="2"/>
  <c r="CB405" i="2"/>
  <c r="CA405" i="2"/>
  <c r="BZ405" i="2"/>
  <c r="BY405" i="2"/>
  <c r="BX405" i="2"/>
  <c r="BW405" i="2"/>
  <c r="BV405" i="2"/>
  <c r="BU405" i="2"/>
  <c r="BT405" i="2"/>
  <c r="BS405" i="2"/>
  <c r="BR405" i="2"/>
  <c r="BQ405" i="2"/>
  <c r="BP405" i="2"/>
  <c r="BO405" i="2"/>
  <c r="BN405" i="2"/>
  <c r="BM405" i="2"/>
  <c r="BL405" i="2"/>
  <c r="BK405" i="2"/>
  <c r="BJ405" i="2"/>
  <c r="BI405" i="2"/>
  <c r="BH405" i="2"/>
  <c r="BG405" i="2"/>
  <c r="BF405" i="2"/>
  <c r="BE405" i="2"/>
  <c r="BD405" i="2"/>
  <c r="BC405" i="2"/>
  <c r="BB405" i="2"/>
  <c r="BA405" i="2"/>
  <c r="AZ405" i="2"/>
  <c r="AY405" i="2"/>
  <c r="AP405" i="2"/>
  <c r="AO405" i="2"/>
  <c r="Z405" i="2"/>
  <c r="Y405" i="2"/>
  <c r="X405" i="2"/>
  <c r="V405" i="2"/>
  <c r="U405" i="2"/>
  <c r="S405" i="2"/>
  <c r="R405" i="2"/>
  <c r="M405" i="2"/>
  <c r="K405" i="2"/>
  <c r="J405" i="2"/>
  <c r="I405" i="2"/>
  <c r="D405" i="2"/>
  <c r="DV378" i="2"/>
  <c r="DU378" i="2"/>
  <c r="DT378" i="2"/>
  <c r="DS378" i="2"/>
  <c r="AM378" i="2" s="1"/>
  <c r="DR378" i="2"/>
  <c r="DQ378" i="2"/>
  <c r="DP378" i="2"/>
  <c r="DO378" i="2"/>
  <c r="DN378" i="2"/>
  <c r="DM378" i="2"/>
  <c r="DL378" i="2"/>
  <c r="DK378" i="2"/>
  <c r="DJ378" i="2"/>
  <c r="DI378" i="2"/>
  <c r="DH378" i="2"/>
  <c r="DG378" i="2"/>
  <c r="DF378" i="2"/>
  <c r="DE378" i="2"/>
  <c r="DD378" i="2"/>
  <c r="DC378" i="2"/>
  <c r="DB378" i="2"/>
  <c r="DA378" i="2"/>
  <c r="CZ378" i="2"/>
  <c r="CY378" i="2"/>
  <c r="CX378" i="2"/>
  <c r="CW378" i="2"/>
  <c r="CV378" i="2"/>
  <c r="CU378" i="2"/>
  <c r="CT378" i="2"/>
  <c r="CS378" i="2"/>
  <c r="CR378" i="2"/>
  <c r="CQ378" i="2"/>
  <c r="CP378" i="2"/>
  <c r="CO378" i="2"/>
  <c r="CN378" i="2"/>
  <c r="CM378" i="2"/>
  <c r="CL378" i="2"/>
  <c r="CK378" i="2"/>
  <c r="CJ378" i="2"/>
  <c r="CI378" i="2"/>
  <c r="CH378" i="2"/>
  <c r="CG378" i="2"/>
  <c r="CF378" i="2"/>
  <c r="CE378" i="2"/>
  <c r="CD378" i="2"/>
  <c r="CC378" i="2"/>
  <c r="CB378" i="2"/>
  <c r="CA378" i="2"/>
  <c r="BZ378" i="2"/>
  <c r="BY378" i="2"/>
  <c r="BX378" i="2"/>
  <c r="BW378" i="2"/>
  <c r="BV378" i="2"/>
  <c r="BU378" i="2"/>
  <c r="BT378" i="2"/>
  <c r="BS378" i="2"/>
  <c r="BR378" i="2"/>
  <c r="BQ378" i="2"/>
  <c r="BP378" i="2"/>
  <c r="BO378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BB378" i="2"/>
  <c r="BA378" i="2"/>
  <c r="AZ378" i="2"/>
  <c r="AY378" i="2"/>
  <c r="V378" i="2"/>
  <c r="U378" i="2"/>
  <c r="S378" i="2"/>
  <c r="R378" i="2"/>
  <c r="M378" i="2"/>
  <c r="K378" i="2"/>
  <c r="J378" i="2"/>
  <c r="I378" i="2"/>
  <c r="D378" i="2"/>
  <c r="DV388" i="2"/>
  <c r="DU388" i="2"/>
  <c r="DT388" i="2"/>
  <c r="DS388" i="2"/>
  <c r="AM388" i="2" s="1"/>
  <c r="DR388" i="2"/>
  <c r="DQ388" i="2"/>
  <c r="DP388" i="2"/>
  <c r="DO388" i="2"/>
  <c r="DN388" i="2"/>
  <c r="DM388" i="2"/>
  <c r="DL388" i="2"/>
  <c r="DK388" i="2"/>
  <c r="DJ388" i="2"/>
  <c r="DI388" i="2"/>
  <c r="DH388" i="2"/>
  <c r="DG388" i="2"/>
  <c r="DF388" i="2"/>
  <c r="DE388" i="2"/>
  <c r="DD388" i="2"/>
  <c r="DC388" i="2"/>
  <c r="DB388" i="2"/>
  <c r="DA388" i="2"/>
  <c r="CZ388" i="2"/>
  <c r="CY388" i="2"/>
  <c r="CX388" i="2"/>
  <c r="CW388" i="2"/>
  <c r="CV388" i="2"/>
  <c r="CU388" i="2"/>
  <c r="CT388" i="2"/>
  <c r="CS388" i="2"/>
  <c r="CR388" i="2"/>
  <c r="CQ388" i="2"/>
  <c r="CP388" i="2"/>
  <c r="CO388" i="2"/>
  <c r="CN388" i="2"/>
  <c r="CM388" i="2"/>
  <c r="CL388" i="2"/>
  <c r="CK388" i="2"/>
  <c r="CJ388" i="2"/>
  <c r="CI388" i="2"/>
  <c r="CH388" i="2"/>
  <c r="CG388" i="2"/>
  <c r="CF388" i="2"/>
  <c r="CE388" i="2"/>
  <c r="CD388" i="2"/>
  <c r="CC388" i="2"/>
  <c r="CB388" i="2"/>
  <c r="CA388" i="2"/>
  <c r="BZ388" i="2"/>
  <c r="BY388" i="2"/>
  <c r="BX388" i="2"/>
  <c r="BW388" i="2"/>
  <c r="BV388" i="2"/>
  <c r="BU388" i="2"/>
  <c r="BT388" i="2"/>
  <c r="BS388" i="2"/>
  <c r="BR388" i="2"/>
  <c r="BQ388" i="2"/>
  <c r="BP388" i="2"/>
  <c r="BO388" i="2"/>
  <c r="BN388" i="2"/>
  <c r="BM388" i="2"/>
  <c r="BL388" i="2"/>
  <c r="BK388" i="2"/>
  <c r="BJ388" i="2"/>
  <c r="BI388" i="2"/>
  <c r="BH388" i="2"/>
  <c r="BG388" i="2"/>
  <c r="BF388" i="2"/>
  <c r="BE388" i="2"/>
  <c r="BD388" i="2"/>
  <c r="BC388" i="2"/>
  <c r="BB388" i="2"/>
  <c r="BA388" i="2"/>
  <c r="AZ388" i="2"/>
  <c r="AY388" i="2"/>
  <c r="AK388" i="2"/>
  <c r="AJ388" i="2"/>
  <c r="V388" i="2"/>
  <c r="U388" i="2"/>
  <c r="S388" i="2"/>
  <c r="R388" i="2"/>
  <c r="Q388" i="2"/>
  <c r="M388" i="2"/>
  <c r="K388" i="2"/>
  <c r="J388" i="2"/>
  <c r="I388" i="2"/>
  <c r="D388" i="2"/>
  <c r="DV374" i="2"/>
  <c r="DU374" i="2"/>
  <c r="DT374" i="2"/>
  <c r="DS374" i="2"/>
  <c r="AM374" i="2" s="1"/>
  <c r="DR374" i="2"/>
  <c r="DQ374" i="2"/>
  <c r="DP374" i="2"/>
  <c r="DO374" i="2"/>
  <c r="DN374" i="2"/>
  <c r="DM374" i="2"/>
  <c r="DL374" i="2"/>
  <c r="DK374" i="2"/>
  <c r="DJ374" i="2"/>
  <c r="DI374" i="2"/>
  <c r="DH374" i="2"/>
  <c r="DG374" i="2"/>
  <c r="DF374" i="2"/>
  <c r="DE374" i="2"/>
  <c r="DD374" i="2"/>
  <c r="DC374" i="2"/>
  <c r="DB374" i="2"/>
  <c r="DA374" i="2"/>
  <c r="CZ374" i="2"/>
  <c r="CY374" i="2"/>
  <c r="CX374" i="2"/>
  <c r="CW374" i="2"/>
  <c r="CV374" i="2"/>
  <c r="CU374" i="2"/>
  <c r="CT374" i="2"/>
  <c r="CS374" i="2"/>
  <c r="CR374" i="2"/>
  <c r="CQ374" i="2"/>
  <c r="CP374" i="2"/>
  <c r="CO374" i="2"/>
  <c r="CN374" i="2"/>
  <c r="CM374" i="2"/>
  <c r="CL374" i="2"/>
  <c r="CK374" i="2"/>
  <c r="CJ374" i="2"/>
  <c r="CI374" i="2"/>
  <c r="CH374" i="2"/>
  <c r="CG374" i="2"/>
  <c r="CF374" i="2"/>
  <c r="CE374" i="2"/>
  <c r="CD374" i="2"/>
  <c r="CC374" i="2"/>
  <c r="CB374" i="2"/>
  <c r="CA374" i="2"/>
  <c r="BZ374" i="2"/>
  <c r="BY374" i="2"/>
  <c r="BX374" i="2"/>
  <c r="BW374" i="2"/>
  <c r="BV374" i="2"/>
  <c r="BU374" i="2"/>
  <c r="BT374" i="2"/>
  <c r="BS374" i="2"/>
  <c r="BR374" i="2"/>
  <c r="BQ374" i="2"/>
  <c r="BP374" i="2"/>
  <c r="BO374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BB374" i="2"/>
  <c r="BA374" i="2"/>
  <c r="AZ374" i="2"/>
  <c r="AY374" i="2"/>
  <c r="W374" i="2"/>
  <c r="V374" i="2"/>
  <c r="U374" i="2"/>
  <c r="S374" i="2"/>
  <c r="R374" i="2"/>
  <c r="M374" i="2"/>
  <c r="K374" i="2"/>
  <c r="J374" i="2"/>
  <c r="I374" i="2"/>
  <c r="D374" i="2"/>
  <c r="DV372" i="2"/>
  <c r="DU372" i="2"/>
  <c r="DT372" i="2"/>
  <c r="DS372" i="2"/>
  <c r="AM372" i="2" s="1"/>
  <c r="DR372" i="2"/>
  <c r="DQ372" i="2"/>
  <c r="DP372" i="2"/>
  <c r="DO372" i="2"/>
  <c r="DN372" i="2"/>
  <c r="DM372" i="2"/>
  <c r="DL372" i="2"/>
  <c r="DK372" i="2"/>
  <c r="DJ372" i="2"/>
  <c r="DI372" i="2"/>
  <c r="DH372" i="2"/>
  <c r="DG372" i="2"/>
  <c r="DF372" i="2"/>
  <c r="DE372" i="2"/>
  <c r="DD372" i="2"/>
  <c r="DC372" i="2"/>
  <c r="DB372" i="2"/>
  <c r="DA372" i="2"/>
  <c r="CZ372" i="2"/>
  <c r="CY372" i="2"/>
  <c r="CX372" i="2"/>
  <c r="CW372" i="2"/>
  <c r="CV372" i="2"/>
  <c r="CU372" i="2"/>
  <c r="CT372" i="2"/>
  <c r="CS372" i="2"/>
  <c r="CR372" i="2"/>
  <c r="CQ372" i="2"/>
  <c r="CP372" i="2"/>
  <c r="CO372" i="2"/>
  <c r="CN372" i="2"/>
  <c r="CM372" i="2"/>
  <c r="CL372" i="2"/>
  <c r="CK372" i="2"/>
  <c r="CJ372" i="2"/>
  <c r="CI372" i="2"/>
  <c r="CH372" i="2"/>
  <c r="CG372" i="2"/>
  <c r="CF372" i="2"/>
  <c r="CE372" i="2"/>
  <c r="CD372" i="2"/>
  <c r="CC372" i="2"/>
  <c r="CB372" i="2"/>
  <c r="CA372" i="2"/>
  <c r="BZ372" i="2"/>
  <c r="BY372" i="2"/>
  <c r="BX372" i="2"/>
  <c r="BW372" i="2"/>
  <c r="BV372" i="2"/>
  <c r="BU372" i="2"/>
  <c r="BT372" i="2"/>
  <c r="BS372" i="2"/>
  <c r="BR372" i="2"/>
  <c r="BQ372" i="2"/>
  <c r="BP372" i="2"/>
  <c r="BO372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BB372" i="2"/>
  <c r="BA372" i="2"/>
  <c r="AZ372" i="2"/>
  <c r="AY372" i="2"/>
  <c r="V372" i="2"/>
  <c r="U372" i="2"/>
  <c r="S372" i="2"/>
  <c r="R372" i="2"/>
  <c r="M372" i="2"/>
  <c r="K372" i="2"/>
  <c r="J372" i="2"/>
  <c r="I372" i="2"/>
  <c r="D372" i="2"/>
  <c r="DV369" i="2"/>
  <c r="DU369" i="2"/>
  <c r="DT369" i="2"/>
  <c r="DS369" i="2"/>
  <c r="AM369" i="2" s="1"/>
  <c r="DR369" i="2"/>
  <c r="DQ369" i="2"/>
  <c r="DP369" i="2"/>
  <c r="DO369" i="2"/>
  <c r="DN369" i="2"/>
  <c r="DM369" i="2"/>
  <c r="DL369" i="2"/>
  <c r="DK369" i="2"/>
  <c r="DJ369" i="2"/>
  <c r="DI369" i="2"/>
  <c r="DH369" i="2"/>
  <c r="DG369" i="2"/>
  <c r="DF369" i="2"/>
  <c r="DE369" i="2"/>
  <c r="DD369" i="2"/>
  <c r="DC369" i="2"/>
  <c r="DB369" i="2"/>
  <c r="DA369" i="2"/>
  <c r="CZ369" i="2"/>
  <c r="CY369" i="2"/>
  <c r="CX369" i="2"/>
  <c r="CW369" i="2"/>
  <c r="CV369" i="2"/>
  <c r="CU369" i="2"/>
  <c r="CT369" i="2"/>
  <c r="CS369" i="2"/>
  <c r="CR369" i="2"/>
  <c r="CQ369" i="2"/>
  <c r="CP369" i="2"/>
  <c r="CO369" i="2"/>
  <c r="CN369" i="2"/>
  <c r="CM369" i="2"/>
  <c r="CL369" i="2"/>
  <c r="CK369" i="2"/>
  <c r="CJ369" i="2"/>
  <c r="CI369" i="2"/>
  <c r="CH369" i="2"/>
  <c r="CG369" i="2"/>
  <c r="CF369" i="2"/>
  <c r="CE369" i="2"/>
  <c r="CD369" i="2"/>
  <c r="CC369" i="2"/>
  <c r="CB369" i="2"/>
  <c r="CA369" i="2"/>
  <c r="BZ369" i="2"/>
  <c r="BY369" i="2"/>
  <c r="BX369" i="2"/>
  <c r="BW369" i="2"/>
  <c r="BV369" i="2"/>
  <c r="BU369" i="2"/>
  <c r="BT369" i="2"/>
  <c r="BS369" i="2"/>
  <c r="BR369" i="2"/>
  <c r="BQ369" i="2"/>
  <c r="BP369" i="2"/>
  <c r="BO369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BB369" i="2"/>
  <c r="BA369" i="2"/>
  <c r="AZ369" i="2"/>
  <c r="AY369" i="2"/>
  <c r="V369" i="2"/>
  <c r="U369" i="2"/>
  <c r="S369" i="2"/>
  <c r="R369" i="2"/>
  <c r="M369" i="2"/>
  <c r="K369" i="2"/>
  <c r="J369" i="2"/>
  <c r="I369" i="2"/>
  <c r="D369" i="2"/>
  <c r="DV384" i="2"/>
  <c r="DU384" i="2"/>
  <c r="DT384" i="2"/>
  <c r="DS384" i="2"/>
  <c r="AM384" i="2" s="1"/>
  <c r="DR384" i="2"/>
  <c r="DQ384" i="2"/>
  <c r="DP384" i="2"/>
  <c r="DO384" i="2"/>
  <c r="DN384" i="2"/>
  <c r="DM384" i="2"/>
  <c r="DL384" i="2"/>
  <c r="DK384" i="2"/>
  <c r="DJ384" i="2"/>
  <c r="DI384" i="2"/>
  <c r="DH384" i="2"/>
  <c r="DG384" i="2"/>
  <c r="DF384" i="2"/>
  <c r="DE384" i="2"/>
  <c r="DD384" i="2"/>
  <c r="DC384" i="2"/>
  <c r="DB384" i="2"/>
  <c r="DA384" i="2"/>
  <c r="CZ384" i="2"/>
  <c r="CY384" i="2"/>
  <c r="CX384" i="2"/>
  <c r="CW384" i="2"/>
  <c r="CV384" i="2"/>
  <c r="CU384" i="2"/>
  <c r="CT384" i="2"/>
  <c r="CS384" i="2"/>
  <c r="CR384" i="2"/>
  <c r="CQ384" i="2"/>
  <c r="CP384" i="2"/>
  <c r="CO384" i="2"/>
  <c r="CN384" i="2"/>
  <c r="CM384" i="2"/>
  <c r="CL384" i="2"/>
  <c r="CK384" i="2"/>
  <c r="CJ384" i="2"/>
  <c r="CI384" i="2"/>
  <c r="CH384" i="2"/>
  <c r="CG384" i="2"/>
  <c r="CF384" i="2"/>
  <c r="CE384" i="2"/>
  <c r="CD384" i="2"/>
  <c r="CC384" i="2"/>
  <c r="CB384" i="2"/>
  <c r="CA384" i="2"/>
  <c r="BZ384" i="2"/>
  <c r="BY384" i="2"/>
  <c r="BX384" i="2"/>
  <c r="BW384" i="2"/>
  <c r="BV384" i="2"/>
  <c r="BU384" i="2"/>
  <c r="BT384" i="2"/>
  <c r="BS384" i="2"/>
  <c r="BR384" i="2"/>
  <c r="BQ384" i="2"/>
  <c r="BP384" i="2"/>
  <c r="BO384" i="2"/>
  <c r="BN384" i="2"/>
  <c r="BM384" i="2"/>
  <c r="BL384" i="2"/>
  <c r="BK384" i="2"/>
  <c r="BJ384" i="2"/>
  <c r="BI384" i="2"/>
  <c r="BH384" i="2"/>
  <c r="BG384" i="2"/>
  <c r="BF384" i="2"/>
  <c r="BE384" i="2"/>
  <c r="BD384" i="2"/>
  <c r="BC384" i="2"/>
  <c r="BB384" i="2"/>
  <c r="BA384" i="2"/>
  <c r="AZ384" i="2"/>
  <c r="AY384" i="2"/>
  <c r="AV384" i="2"/>
  <c r="AK384" i="2"/>
  <c r="AJ384" i="2"/>
  <c r="AE384" i="2"/>
  <c r="AA384" i="2"/>
  <c r="V384" i="2"/>
  <c r="U384" i="2"/>
  <c r="S384" i="2"/>
  <c r="R384" i="2"/>
  <c r="Q384" i="2"/>
  <c r="M384" i="2"/>
  <c r="K384" i="2"/>
  <c r="J384" i="2"/>
  <c r="I384" i="2"/>
  <c r="D384" i="2"/>
  <c r="DV359" i="2"/>
  <c r="DU359" i="2"/>
  <c r="DT359" i="2"/>
  <c r="DS359" i="2"/>
  <c r="AM359" i="2" s="1"/>
  <c r="DR359" i="2"/>
  <c r="DQ359" i="2"/>
  <c r="DP359" i="2"/>
  <c r="DO359" i="2"/>
  <c r="DN359" i="2"/>
  <c r="DM359" i="2"/>
  <c r="DL359" i="2"/>
  <c r="DK359" i="2"/>
  <c r="DJ359" i="2"/>
  <c r="DI359" i="2"/>
  <c r="DH359" i="2"/>
  <c r="DG359" i="2"/>
  <c r="DF359" i="2"/>
  <c r="DE359" i="2"/>
  <c r="DD359" i="2"/>
  <c r="DC359" i="2"/>
  <c r="DB359" i="2"/>
  <c r="DA359" i="2"/>
  <c r="CZ359" i="2"/>
  <c r="CY359" i="2"/>
  <c r="CX359" i="2"/>
  <c r="CW359" i="2"/>
  <c r="CV359" i="2"/>
  <c r="CU359" i="2"/>
  <c r="CT359" i="2"/>
  <c r="CS359" i="2"/>
  <c r="CR359" i="2"/>
  <c r="CQ359" i="2"/>
  <c r="CP359" i="2"/>
  <c r="CO359" i="2"/>
  <c r="CN359" i="2"/>
  <c r="CM359" i="2"/>
  <c r="CL359" i="2"/>
  <c r="CK359" i="2"/>
  <c r="CJ359" i="2"/>
  <c r="CI359" i="2"/>
  <c r="CH359" i="2"/>
  <c r="CG359" i="2"/>
  <c r="CF359" i="2"/>
  <c r="CE359" i="2"/>
  <c r="CD359" i="2"/>
  <c r="CC359" i="2"/>
  <c r="CB359" i="2"/>
  <c r="CA359" i="2"/>
  <c r="BZ359" i="2"/>
  <c r="BY359" i="2"/>
  <c r="BX359" i="2"/>
  <c r="BW359" i="2"/>
  <c r="BV359" i="2"/>
  <c r="BU359" i="2"/>
  <c r="BT359" i="2"/>
  <c r="BS359" i="2"/>
  <c r="BR359" i="2"/>
  <c r="BQ359" i="2"/>
  <c r="BP359" i="2"/>
  <c r="BO359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BB359" i="2"/>
  <c r="BA359" i="2"/>
  <c r="AZ359" i="2"/>
  <c r="AY359" i="2"/>
  <c r="AV359" i="2"/>
  <c r="AP359" i="2"/>
  <c r="AN359" i="2"/>
  <c r="W359" i="2"/>
  <c r="V359" i="2"/>
  <c r="U359" i="2"/>
  <c r="S359" i="2"/>
  <c r="R359" i="2"/>
  <c r="N359" i="2"/>
  <c r="M359" i="2"/>
  <c r="K359" i="2"/>
  <c r="J359" i="2"/>
  <c r="I359" i="2"/>
  <c r="D359" i="2"/>
  <c r="DV382" i="2"/>
  <c r="DU382" i="2"/>
  <c r="DT382" i="2"/>
  <c r="DS382" i="2"/>
  <c r="AM382" i="2" s="1"/>
  <c r="DR382" i="2"/>
  <c r="DQ382" i="2"/>
  <c r="DP382" i="2"/>
  <c r="DO382" i="2"/>
  <c r="DN382" i="2"/>
  <c r="DM382" i="2"/>
  <c r="DL382" i="2"/>
  <c r="DK382" i="2"/>
  <c r="DJ382" i="2"/>
  <c r="DI382" i="2"/>
  <c r="DH382" i="2"/>
  <c r="DG382" i="2"/>
  <c r="DF382" i="2"/>
  <c r="DE382" i="2"/>
  <c r="DD382" i="2"/>
  <c r="DC382" i="2"/>
  <c r="DB382" i="2"/>
  <c r="DA382" i="2"/>
  <c r="CZ382" i="2"/>
  <c r="CY382" i="2"/>
  <c r="CX382" i="2"/>
  <c r="CW382" i="2"/>
  <c r="CV382" i="2"/>
  <c r="CU382" i="2"/>
  <c r="CT382" i="2"/>
  <c r="CS382" i="2"/>
  <c r="CR382" i="2"/>
  <c r="CQ382" i="2"/>
  <c r="CP382" i="2"/>
  <c r="CO382" i="2"/>
  <c r="CN382" i="2"/>
  <c r="CM382" i="2"/>
  <c r="CL382" i="2"/>
  <c r="CK382" i="2"/>
  <c r="CJ382" i="2"/>
  <c r="CI382" i="2"/>
  <c r="CH382" i="2"/>
  <c r="CG382" i="2"/>
  <c r="CF382" i="2"/>
  <c r="CE382" i="2"/>
  <c r="CD382" i="2"/>
  <c r="CC382" i="2"/>
  <c r="CB382" i="2"/>
  <c r="CA382" i="2"/>
  <c r="BZ382" i="2"/>
  <c r="BY382" i="2"/>
  <c r="BX382" i="2"/>
  <c r="BW382" i="2"/>
  <c r="BV382" i="2"/>
  <c r="BU382" i="2"/>
  <c r="BT382" i="2"/>
  <c r="BS382" i="2"/>
  <c r="BR382" i="2"/>
  <c r="BQ382" i="2"/>
  <c r="BP382" i="2"/>
  <c r="BO382" i="2"/>
  <c r="BN382" i="2"/>
  <c r="BM382" i="2"/>
  <c r="BL382" i="2"/>
  <c r="BK382" i="2"/>
  <c r="BJ382" i="2"/>
  <c r="BI382" i="2"/>
  <c r="BH382" i="2"/>
  <c r="BG382" i="2"/>
  <c r="BF382" i="2"/>
  <c r="BE382" i="2"/>
  <c r="BD382" i="2"/>
  <c r="BC382" i="2"/>
  <c r="BB382" i="2"/>
  <c r="BA382" i="2"/>
  <c r="AZ382" i="2"/>
  <c r="AY382" i="2"/>
  <c r="AL382" i="2"/>
  <c r="AK382" i="2"/>
  <c r="AJ382" i="2"/>
  <c r="V382" i="2"/>
  <c r="U382" i="2"/>
  <c r="S382" i="2"/>
  <c r="R382" i="2"/>
  <c r="Q382" i="2"/>
  <c r="M382" i="2"/>
  <c r="K382" i="2"/>
  <c r="J382" i="2"/>
  <c r="I382" i="2"/>
  <c r="D382" i="2"/>
  <c r="DV390" i="2"/>
  <c r="DU390" i="2"/>
  <c r="DT390" i="2"/>
  <c r="DS390" i="2"/>
  <c r="AM390" i="2" s="1"/>
  <c r="DR390" i="2"/>
  <c r="DQ390" i="2"/>
  <c r="DP390" i="2"/>
  <c r="DO390" i="2"/>
  <c r="DN390" i="2"/>
  <c r="DM390" i="2"/>
  <c r="DL390" i="2"/>
  <c r="DK390" i="2"/>
  <c r="DJ390" i="2"/>
  <c r="DI390" i="2"/>
  <c r="DH390" i="2"/>
  <c r="DG390" i="2"/>
  <c r="DF390" i="2"/>
  <c r="DE390" i="2"/>
  <c r="DD390" i="2"/>
  <c r="DC390" i="2"/>
  <c r="DB390" i="2"/>
  <c r="DA390" i="2"/>
  <c r="CZ390" i="2"/>
  <c r="CY390" i="2"/>
  <c r="CX390" i="2"/>
  <c r="CW390" i="2"/>
  <c r="CV390" i="2"/>
  <c r="CU390" i="2"/>
  <c r="CT390" i="2"/>
  <c r="CS390" i="2"/>
  <c r="CR390" i="2"/>
  <c r="CQ390" i="2"/>
  <c r="CP390" i="2"/>
  <c r="CO390" i="2"/>
  <c r="CN390" i="2"/>
  <c r="CM390" i="2"/>
  <c r="CL390" i="2"/>
  <c r="CK390" i="2"/>
  <c r="CJ390" i="2"/>
  <c r="CI390" i="2"/>
  <c r="CH390" i="2"/>
  <c r="CG390" i="2"/>
  <c r="CF390" i="2"/>
  <c r="CE390" i="2"/>
  <c r="CD390" i="2"/>
  <c r="CC390" i="2"/>
  <c r="CB390" i="2"/>
  <c r="CA390" i="2"/>
  <c r="BZ390" i="2"/>
  <c r="BY390" i="2"/>
  <c r="BX390" i="2"/>
  <c r="BW390" i="2"/>
  <c r="BV390" i="2"/>
  <c r="BU390" i="2"/>
  <c r="BT390" i="2"/>
  <c r="BS390" i="2"/>
  <c r="BR390" i="2"/>
  <c r="BQ390" i="2"/>
  <c r="BP390" i="2"/>
  <c r="BO390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BB390" i="2"/>
  <c r="BA390" i="2"/>
  <c r="AZ390" i="2"/>
  <c r="AY390" i="2"/>
  <c r="AV390" i="2"/>
  <c r="AP390" i="2"/>
  <c r="AO390" i="2"/>
  <c r="AN390" i="2"/>
  <c r="AL390" i="2"/>
  <c r="AK390" i="2"/>
  <c r="AJ390" i="2"/>
  <c r="AI390" i="2"/>
  <c r="Z390" i="2"/>
  <c r="Y390" i="2"/>
  <c r="X390" i="2"/>
  <c r="W390" i="2"/>
  <c r="V390" i="2"/>
  <c r="U390" i="2"/>
  <c r="S390" i="2"/>
  <c r="R390" i="2"/>
  <c r="P390" i="2"/>
  <c r="M390" i="2"/>
  <c r="K390" i="2"/>
  <c r="J390" i="2"/>
  <c r="I390" i="2"/>
  <c r="D390" i="2"/>
  <c r="DV368" i="2"/>
  <c r="DU368" i="2"/>
  <c r="DT368" i="2"/>
  <c r="DS368" i="2"/>
  <c r="AM368" i="2" s="1"/>
  <c r="DR368" i="2"/>
  <c r="DQ368" i="2"/>
  <c r="DP368" i="2"/>
  <c r="DO368" i="2"/>
  <c r="DN368" i="2"/>
  <c r="DM368" i="2"/>
  <c r="DL368" i="2"/>
  <c r="DK368" i="2"/>
  <c r="DJ368" i="2"/>
  <c r="DI368" i="2"/>
  <c r="DH368" i="2"/>
  <c r="DG368" i="2"/>
  <c r="DF368" i="2"/>
  <c r="DE368" i="2"/>
  <c r="DD368" i="2"/>
  <c r="DC368" i="2"/>
  <c r="DB368" i="2"/>
  <c r="DA368" i="2"/>
  <c r="CZ368" i="2"/>
  <c r="CY368" i="2"/>
  <c r="CX368" i="2"/>
  <c r="CW368" i="2"/>
  <c r="CV368" i="2"/>
  <c r="CU368" i="2"/>
  <c r="CT368" i="2"/>
  <c r="CS368" i="2"/>
  <c r="CR368" i="2"/>
  <c r="CQ368" i="2"/>
  <c r="CP368" i="2"/>
  <c r="CO368" i="2"/>
  <c r="CN368" i="2"/>
  <c r="CM368" i="2"/>
  <c r="CL368" i="2"/>
  <c r="CK368" i="2"/>
  <c r="CJ368" i="2"/>
  <c r="CI368" i="2"/>
  <c r="CH368" i="2"/>
  <c r="CG368" i="2"/>
  <c r="CF368" i="2"/>
  <c r="CE368" i="2"/>
  <c r="CD368" i="2"/>
  <c r="CC368" i="2"/>
  <c r="CB368" i="2"/>
  <c r="CA368" i="2"/>
  <c r="BZ368" i="2"/>
  <c r="BY368" i="2"/>
  <c r="BX368" i="2"/>
  <c r="BW368" i="2"/>
  <c r="BV368" i="2"/>
  <c r="BU368" i="2"/>
  <c r="BT368" i="2"/>
  <c r="BS368" i="2"/>
  <c r="BR368" i="2"/>
  <c r="BQ368" i="2"/>
  <c r="BP368" i="2"/>
  <c r="BO368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BA368" i="2"/>
  <c r="AZ368" i="2"/>
  <c r="AY368" i="2"/>
  <c r="V368" i="2"/>
  <c r="U368" i="2"/>
  <c r="S368" i="2"/>
  <c r="R368" i="2"/>
  <c r="M368" i="2"/>
  <c r="K368" i="2"/>
  <c r="J368" i="2"/>
  <c r="I368" i="2"/>
  <c r="D368" i="2"/>
  <c r="DV376" i="2"/>
  <c r="DU376" i="2"/>
  <c r="DT376" i="2"/>
  <c r="DS376" i="2"/>
  <c r="AM376" i="2" s="1"/>
  <c r="DR376" i="2"/>
  <c r="DQ376" i="2"/>
  <c r="DP376" i="2"/>
  <c r="DO376" i="2"/>
  <c r="DN376" i="2"/>
  <c r="DM376" i="2"/>
  <c r="DL376" i="2"/>
  <c r="DK376" i="2"/>
  <c r="DJ376" i="2"/>
  <c r="DI376" i="2"/>
  <c r="DH376" i="2"/>
  <c r="DG376" i="2"/>
  <c r="DF376" i="2"/>
  <c r="DE376" i="2"/>
  <c r="DD376" i="2"/>
  <c r="DC376" i="2"/>
  <c r="DB376" i="2"/>
  <c r="DA376" i="2"/>
  <c r="CZ376" i="2"/>
  <c r="CY376" i="2"/>
  <c r="CX376" i="2"/>
  <c r="CW376" i="2"/>
  <c r="CV376" i="2"/>
  <c r="CU376" i="2"/>
  <c r="CT376" i="2"/>
  <c r="CS376" i="2"/>
  <c r="CR376" i="2"/>
  <c r="CQ376" i="2"/>
  <c r="CP376" i="2"/>
  <c r="CO376" i="2"/>
  <c r="CN376" i="2"/>
  <c r="CM376" i="2"/>
  <c r="CL376" i="2"/>
  <c r="CK376" i="2"/>
  <c r="CJ376" i="2"/>
  <c r="CI376" i="2"/>
  <c r="CH376" i="2"/>
  <c r="CG376" i="2"/>
  <c r="CF376" i="2"/>
  <c r="CE376" i="2"/>
  <c r="CD376" i="2"/>
  <c r="CC376" i="2"/>
  <c r="CB376" i="2"/>
  <c r="CA376" i="2"/>
  <c r="BZ376" i="2"/>
  <c r="BY376" i="2"/>
  <c r="BX376" i="2"/>
  <c r="BW376" i="2"/>
  <c r="BV376" i="2"/>
  <c r="BU376" i="2"/>
  <c r="BT376" i="2"/>
  <c r="BS376" i="2"/>
  <c r="BR376" i="2"/>
  <c r="BQ376" i="2"/>
  <c r="BP376" i="2"/>
  <c r="BO376" i="2"/>
  <c r="BN376" i="2"/>
  <c r="BM376" i="2"/>
  <c r="BL376" i="2"/>
  <c r="BK376" i="2"/>
  <c r="BJ376" i="2"/>
  <c r="BI376" i="2"/>
  <c r="BH376" i="2"/>
  <c r="BG376" i="2"/>
  <c r="BF376" i="2"/>
  <c r="BE376" i="2"/>
  <c r="BD376" i="2"/>
  <c r="BC376" i="2"/>
  <c r="BB376" i="2"/>
  <c r="BA376" i="2"/>
  <c r="AZ376" i="2"/>
  <c r="AY376" i="2"/>
  <c r="AV376" i="2"/>
  <c r="AI376" i="2"/>
  <c r="AH376" i="2"/>
  <c r="Y376" i="2"/>
  <c r="V376" i="2"/>
  <c r="U376" i="2"/>
  <c r="S376" i="2"/>
  <c r="R376" i="2"/>
  <c r="N376" i="2"/>
  <c r="M376" i="2"/>
  <c r="K376" i="2"/>
  <c r="J376" i="2"/>
  <c r="I376" i="2"/>
  <c r="D376" i="2"/>
  <c r="DV375" i="2"/>
  <c r="DU375" i="2"/>
  <c r="DT375" i="2"/>
  <c r="DS375" i="2"/>
  <c r="AM375" i="2" s="1"/>
  <c r="DR375" i="2"/>
  <c r="DQ375" i="2"/>
  <c r="DP375" i="2"/>
  <c r="DO375" i="2"/>
  <c r="DN375" i="2"/>
  <c r="DM375" i="2"/>
  <c r="DL375" i="2"/>
  <c r="DK375" i="2"/>
  <c r="DJ375" i="2"/>
  <c r="DI375" i="2"/>
  <c r="DH375" i="2"/>
  <c r="DG375" i="2"/>
  <c r="DF375" i="2"/>
  <c r="DE375" i="2"/>
  <c r="DD375" i="2"/>
  <c r="DC375" i="2"/>
  <c r="DB375" i="2"/>
  <c r="DA375" i="2"/>
  <c r="CZ375" i="2"/>
  <c r="CY375" i="2"/>
  <c r="CX375" i="2"/>
  <c r="CW375" i="2"/>
  <c r="CV375" i="2"/>
  <c r="CU375" i="2"/>
  <c r="CT375" i="2"/>
  <c r="CS375" i="2"/>
  <c r="CR375" i="2"/>
  <c r="CQ375" i="2"/>
  <c r="CP375" i="2"/>
  <c r="CO375" i="2"/>
  <c r="CN375" i="2"/>
  <c r="CM375" i="2"/>
  <c r="CL375" i="2"/>
  <c r="CK375" i="2"/>
  <c r="CJ375" i="2"/>
  <c r="CI375" i="2"/>
  <c r="CH375" i="2"/>
  <c r="CG375" i="2"/>
  <c r="CF375" i="2"/>
  <c r="CE375" i="2"/>
  <c r="CD375" i="2"/>
  <c r="CC375" i="2"/>
  <c r="CB375" i="2"/>
  <c r="CA375" i="2"/>
  <c r="BZ375" i="2"/>
  <c r="BY375" i="2"/>
  <c r="BX375" i="2"/>
  <c r="BW375" i="2"/>
  <c r="BV375" i="2"/>
  <c r="BU375" i="2"/>
  <c r="BT375" i="2"/>
  <c r="BS375" i="2"/>
  <c r="BR375" i="2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BB375" i="2"/>
  <c r="BA375" i="2"/>
  <c r="AZ375" i="2"/>
  <c r="AY375" i="2"/>
  <c r="AP375" i="2"/>
  <c r="AO375" i="2"/>
  <c r="AN375" i="2"/>
  <c r="AK375" i="2"/>
  <c r="AJ375" i="2"/>
  <c r="AI375" i="2"/>
  <c r="AG375" i="2"/>
  <c r="AF375" i="2"/>
  <c r="AE375" i="2"/>
  <c r="V375" i="2"/>
  <c r="U375" i="2"/>
  <c r="S375" i="2"/>
  <c r="R375" i="2"/>
  <c r="Q375" i="2"/>
  <c r="N375" i="2"/>
  <c r="M375" i="2"/>
  <c r="K375" i="2"/>
  <c r="J375" i="2"/>
  <c r="I375" i="2"/>
  <c r="D375" i="2"/>
  <c r="DV373" i="2"/>
  <c r="DU373" i="2"/>
  <c r="DT373" i="2"/>
  <c r="DS373" i="2"/>
  <c r="AM373" i="2" s="1"/>
  <c r="DR373" i="2"/>
  <c r="DQ373" i="2"/>
  <c r="DP373" i="2"/>
  <c r="DO373" i="2"/>
  <c r="DN373" i="2"/>
  <c r="DM373" i="2"/>
  <c r="DL373" i="2"/>
  <c r="DK373" i="2"/>
  <c r="DJ373" i="2"/>
  <c r="DI373" i="2"/>
  <c r="DH373" i="2"/>
  <c r="DG373" i="2"/>
  <c r="DF373" i="2"/>
  <c r="DE373" i="2"/>
  <c r="DD373" i="2"/>
  <c r="DC373" i="2"/>
  <c r="DB373" i="2"/>
  <c r="DA373" i="2"/>
  <c r="CZ373" i="2"/>
  <c r="CY373" i="2"/>
  <c r="CX373" i="2"/>
  <c r="CW373" i="2"/>
  <c r="CV373" i="2"/>
  <c r="CU373" i="2"/>
  <c r="CT373" i="2"/>
  <c r="CS373" i="2"/>
  <c r="CR373" i="2"/>
  <c r="CQ373" i="2"/>
  <c r="CP373" i="2"/>
  <c r="CO373" i="2"/>
  <c r="CN373" i="2"/>
  <c r="CM373" i="2"/>
  <c r="CL373" i="2"/>
  <c r="CK373" i="2"/>
  <c r="CJ373" i="2"/>
  <c r="CI373" i="2"/>
  <c r="CH373" i="2"/>
  <c r="CG373" i="2"/>
  <c r="CF373" i="2"/>
  <c r="CE373" i="2"/>
  <c r="CD373" i="2"/>
  <c r="CC373" i="2"/>
  <c r="CB373" i="2"/>
  <c r="CA373" i="2"/>
  <c r="BZ373" i="2"/>
  <c r="BY373" i="2"/>
  <c r="BX373" i="2"/>
  <c r="BW373" i="2"/>
  <c r="BV373" i="2"/>
  <c r="BU373" i="2"/>
  <c r="BT373" i="2"/>
  <c r="BS373" i="2"/>
  <c r="BR373" i="2"/>
  <c r="BQ373" i="2"/>
  <c r="BP373" i="2"/>
  <c r="BO373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BB373" i="2"/>
  <c r="BA373" i="2"/>
  <c r="AZ373" i="2"/>
  <c r="AY373" i="2"/>
  <c r="AK373" i="2"/>
  <c r="AJ373" i="2"/>
  <c r="AI373" i="2"/>
  <c r="X373" i="2"/>
  <c r="V373" i="2"/>
  <c r="U373" i="2"/>
  <c r="S373" i="2"/>
  <c r="R373" i="2"/>
  <c r="Q373" i="2"/>
  <c r="M373" i="2"/>
  <c r="K373" i="2"/>
  <c r="J373" i="2"/>
  <c r="I373" i="2"/>
  <c r="D373" i="2"/>
  <c r="DV367" i="2"/>
  <c r="DU367" i="2"/>
  <c r="DT367" i="2"/>
  <c r="DS367" i="2"/>
  <c r="AM367" i="2" s="1"/>
  <c r="DR367" i="2"/>
  <c r="DQ367" i="2"/>
  <c r="DP367" i="2"/>
  <c r="DO367" i="2"/>
  <c r="DN367" i="2"/>
  <c r="DM367" i="2"/>
  <c r="DL367" i="2"/>
  <c r="DK367" i="2"/>
  <c r="DJ367" i="2"/>
  <c r="DI367" i="2"/>
  <c r="DH367" i="2"/>
  <c r="DG367" i="2"/>
  <c r="DF367" i="2"/>
  <c r="DE367" i="2"/>
  <c r="DD367" i="2"/>
  <c r="DC367" i="2"/>
  <c r="DB367" i="2"/>
  <c r="DA367" i="2"/>
  <c r="CZ367" i="2"/>
  <c r="CY367" i="2"/>
  <c r="CX367" i="2"/>
  <c r="CW367" i="2"/>
  <c r="CV367" i="2"/>
  <c r="CU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V367" i="2"/>
  <c r="U367" i="2"/>
  <c r="S367" i="2"/>
  <c r="R367" i="2"/>
  <c r="M367" i="2"/>
  <c r="K367" i="2"/>
  <c r="J367" i="2"/>
  <c r="I367" i="2"/>
  <c r="D367" i="2"/>
  <c r="DV371" i="2"/>
  <c r="DU371" i="2"/>
  <c r="DT371" i="2"/>
  <c r="DS371" i="2"/>
  <c r="AM371" i="2" s="1"/>
  <c r="DR371" i="2"/>
  <c r="DQ371" i="2"/>
  <c r="DP371" i="2"/>
  <c r="DO371" i="2"/>
  <c r="DN371" i="2"/>
  <c r="DM371" i="2"/>
  <c r="DL371" i="2"/>
  <c r="DK371" i="2"/>
  <c r="DJ371" i="2"/>
  <c r="DI371" i="2"/>
  <c r="DH371" i="2"/>
  <c r="DG371" i="2"/>
  <c r="DF371" i="2"/>
  <c r="DE371" i="2"/>
  <c r="DD371" i="2"/>
  <c r="DC371" i="2"/>
  <c r="DB371" i="2"/>
  <c r="DA371" i="2"/>
  <c r="CZ371" i="2"/>
  <c r="CY371" i="2"/>
  <c r="CX371" i="2"/>
  <c r="CW371" i="2"/>
  <c r="CV371" i="2"/>
  <c r="CU371" i="2"/>
  <c r="CT371" i="2"/>
  <c r="CS371" i="2"/>
  <c r="CR371" i="2"/>
  <c r="CQ371" i="2"/>
  <c r="CP371" i="2"/>
  <c r="CO371" i="2"/>
  <c r="CN371" i="2"/>
  <c r="CM371" i="2"/>
  <c r="CL371" i="2"/>
  <c r="CK371" i="2"/>
  <c r="CJ371" i="2"/>
  <c r="CI371" i="2"/>
  <c r="CH371" i="2"/>
  <c r="CG371" i="2"/>
  <c r="CF371" i="2"/>
  <c r="CE371" i="2"/>
  <c r="CD371" i="2"/>
  <c r="CC371" i="2"/>
  <c r="CB371" i="2"/>
  <c r="CA371" i="2"/>
  <c r="BZ371" i="2"/>
  <c r="BY371" i="2"/>
  <c r="BX371" i="2"/>
  <c r="BW371" i="2"/>
  <c r="BV371" i="2"/>
  <c r="BU371" i="2"/>
  <c r="BT371" i="2"/>
  <c r="BS371" i="2"/>
  <c r="BR371" i="2"/>
  <c r="BQ371" i="2"/>
  <c r="BP371" i="2"/>
  <c r="BO371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BB371" i="2"/>
  <c r="BA371" i="2"/>
  <c r="AZ371" i="2"/>
  <c r="AY371" i="2"/>
  <c r="V371" i="2"/>
  <c r="U371" i="2"/>
  <c r="S371" i="2"/>
  <c r="R371" i="2"/>
  <c r="M371" i="2"/>
  <c r="K371" i="2"/>
  <c r="J371" i="2"/>
  <c r="I371" i="2"/>
  <c r="D371" i="2"/>
  <c r="DV370" i="2"/>
  <c r="DU370" i="2"/>
  <c r="DT370" i="2"/>
  <c r="DS370" i="2"/>
  <c r="AM370" i="2" s="1"/>
  <c r="DR370" i="2"/>
  <c r="DQ370" i="2"/>
  <c r="DP370" i="2"/>
  <c r="DO370" i="2"/>
  <c r="DN370" i="2"/>
  <c r="DM370" i="2"/>
  <c r="DL370" i="2"/>
  <c r="DK370" i="2"/>
  <c r="DJ370" i="2"/>
  <c r="DI370" i="2"/>
  <c r="DH370" i="2"/>
  <c r="DG370" i="2"/>
  <c r="DF370" i="2"/>
  <c r="DE370" i="2"/>
  <c r="DD370" i="2"/>
  <c r="DC370" i="2"/>
  <c r="DB370" i="2"/>
  <c r="DA370" i="2"/>
  <c r="CZ370" i="2"/>
  <c r="CY370" i="2"/>
  <c r="CX370" i="2"/>
  <c r="CW370" i="2"/>
  <c r="CV370" i="2"/>
  <c r="CU370" i="2"/>
  <c r="CT370" i="2"/>
  <c r="CS370" i="2"/>
  <c r="CR370" i="2"/>
  <c r="CQ370" i="2"/>
  <c r="CP370" i="2"/>
  <c r="CO370" i="2"/>
  <c r="CN370" i="2"/>
  <c r="CM370" i="2"/>
  <c r="CL370" i="2"/>
  <c r="CK370" i="2"/>
  <c r="CJ370" i="2"/>
  <c r="CI370" i="2"/>
  <c r="CH370" i="2"/>
  <c r="CG370" i="2"/>
  <c r="CF370" i="2"/>
  <c r="CE370" i="2"/>
  <c r="CD370" i="2"/>
  <c r="CC370" i="2"/>
  <c r="CB370" i="2"/>
  <c r="CA370" i="2"/>
  <c r="BZ370" i="2"/>
  <c r="BY370" i="2"/>
  <c r="BX370" i="2"/>
  <c r="BW370" i="2"/>
  <c r="BV370" i="2"/>
  <c r="BU370" i="2"/>
  <c r="BT370" i="2"/>
  <c r="BS370" i="2"/>
  <c r="BR370" i="2"/>
  <c r="BQ370" i="2"/>
  <c r="BP370" i="2"/>
  <c r="BO370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BB370" i="2"/>
  <c r="BA370" i="2"/>
  <c r="AZ370" i="2"/>
  <c r="AY370" i="2"/>
  <c r="AK370" i="2"/>
  <c r="AJ370" i="2"/>
  <c r="AA370" i="2"/>
  <c r="Z370" i="2"/>
  <c r="X370" i="2"/>
  <c r="V370" i="2"/>
  <c r="U370" i="2"/>
  <c r="S370" i="2"/>
  <c r="R370" i="2"/>
  <c r="Q370" i="2"/>
  <c r="M370" i="2"/>
  <c r="K370" i="2"/>
  <c r="J370" i="2"/>
  <c r="I370" i="2"/>
  <c r="D370" i="2"/>
  <c r="DV363" i="2"/>
  <c r="DU363" i="2"/>
  <c r="DT363" i="2"/>
  <c r="DS363" i="2"/>
  <c r="AM363" i="2" s="1"/>
  <c r="DR363" i="2"/>
  <c r="DQ363" i="2"/>
  <c r="DP363" i="2"/>
  <c r="DO363" i="2"/>
  <c r="DN363" i="2"/>
  <c r="DM363" i="2"/>
  <c r="DL363" i="2"/>
  <c r="DK363" i="2"/>
  <c r="DJ363" i="2"/>
  <c r="DI363" i="2"/>
  <c r="DH363" i="2"/>
  <c r="DG363" i="2"/>
  <c r="DF363" i="2"/>
  <c r="DE363" i="2"/>
  <c r="DD363" i="2"/>
  <c r="DC363" i="2"/>
  <c r="DB363" i="2"/>
  <c r="DA363" i="2"/>
  <c r="CZ363" i="2"/>
  <c r="CY363" i="2"/>
  <c r="CX363" i="2"/>
  <c r="CW363" i="2"/>
  <c r="CV363" i="2"/>
  <c r="CU363" i="2"/>
  <c r="CT363" i="2"/>
  <c r="CS363" i="2"/>
  <c r="CR363" i="2"/>
  <c r="CQ363" i="2"/>
  <c r="CP363" i="2"/>
  <c r="CO363" i="2"/>
  <c r="CN363" i="2"/>
  <c r="CM363" i="2"/>
  <c r="CL363" i="2"/>
  <c r="CK363" i="2"/>
  <c r="CJ363" i="2"/>
  <c r="CI363" i="2"/>
  <c r="CH363" i="2"/>
  <c r="CG363" i="2"/>
  <c r="CF363" i="2"/>
  <c r="CE363" i="2"/>
  <c r="CD363" i="2"/>
  <c r="CC363" i="2"/>
  <c r="CB363" i="2"/>
  <c r="CA363" i="2"/>
  <c r="BZ363" i="2"/>
  <c r="BY363" i="2"/>
  <c r="BX363" i="2"/>
  <c r="BW363" i="2"/>
  <c r="BV363" i="2"/>
  <c r="BU363" i="2"/>
  <c r="BT363" i="2"/>
  <c r="BS363" i="2"/>
  <c r="BR363" i="2"/>
  <c r="BQ363" i="2"/>
  <c r="BP363" i="2"/>
  <c r="BO363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BB363" i="2"/>
  <c r="BA363" i="2"/>
  <c r="AZ363" i="2"/>
  <c r="AY363" i="2"/>
  <c r="V363" i="2"/>
  <c r="U363" i="2"/>
  <c r="S363" i="2"/>
  <c r="R363" i="2"/>
  <c r="M363" i="2"/>
  <c r="K363" i="2"/>
  <c r="J363" i="2"/>
  <c r="I363" i="2"/>
  <c r="D363" i="2"/>
  <c r="DV380" i="2"/>
  <c r="DU380" i="2"/>
  <c r="DT380" i="2"/>
  <c r="DS380" i="2"/>
  <c r="AM380" i="2" s="1"/>
  <c r="DR380" i="2"/>
  <c r="DQ380" i="2"/>
  <c r="DP380" i="2"/>
  <c r="DO380" i="2"/>
  <c r="DN380" i="2"/>
  <c r="DM380" i="2"/>
  <c r="DL380" i="2"/>
  <c r="DK380" i="2"/>
  <c r="DJ380" i="2"/>
  <c r="DI380" i="2"/>
  <c r="DH380" i="2"/>
  <c r="DG380" i="2"/>
  <c r="DF380" i="2"/>
  <c r="DE380" i="2"/>
  <c r="DD380" i="2"/>
  <c r="DC380" i="2"/>
  <c r="DB380" i="2"/>
  <c r="DA380" i="2"/>
  <c r="CZ380" i="2"/>
  <c r="CY380" i="2"/>
  <c r="CX380" i="2"/>
  <c r="CW380" i="2"/>
  <c r="CV380" i="2"/>
  <c r="CU380" i="2"/>
  <c r="CT380" i="2"/>
  <c r="CS380" i="2"/>
  <c r="CR380" i="2"/>
  <c r="CQ380" i="2"/>
  <c r="CP380" i="2"/>
  <c r="CO380" i="2"/>
  <c r="CN380" i="2"/>
  <c r="CM380" i="2"/>
  <c r="CL380" i="2"/>
  <c r="CK380" i="2"/>
  <c r="CJ380" i="2"/>
  <c r="CI380" i="2"/>
  <c r="CH380" i="2"/>
  <c r="CG380" i="2"/>
  <c r="CF380" i="2"/>
  <c r="CE380" i="2"/>
  <c r="CD380" i="2"/>
  <c r="CC380" i="2"/>
  <c r="CB380" i="2"/>
  <c r="CA380" i="2"/>
  <c r="BZ380" i="2"/>
  <c r="BY380" i="2"/>
  <c r="BX380" i="2"/>
  <c r="BW380" i="2"/>
  <c r="BV380" i="2"/>
  <c r="BU380" i="2"/>
  <c r="BT380" i="2"/>
  <c r="BS380" i="2"/>
  <c r="BR380" i="2"/>
  <c r="BQ380" i="2"/>
  <c r="BP380" i="2"/>
  <c r="BO380" i="2"/>
  <c r="BN380" i="2"/>
  <c r="BM380" i="2"/>
  <c r="BL380" i="2"/>
  <c r="BK380" i="2"/>
  <c r="BJ380" i="2"/>
  <c r="BI380" i="2"/>
  <c r="BH380" i="2"/>
  <c r="BG380" i="2"/>
  <c r="BF380" i="2"/>
  <c r="BE380" i="2"/>
  <c r="BD380" i="2"/>
  <c r="BC380" i="2"/>
  <c r="BB380" i="2"/>
  <c r="BA380" i="2"/>
  <c r="AZ380" i="2"/>
  <c r="AY380" i="2"/>
  <c r="AP380" i="2"/>
  <c r="AO380" i="2"/>
  <c r="AL380" i="2"/>
  <c r="AK380" i="2"/>
  <c r="AE380" i="2"/>
  <c r="Z380" i="2"/>
  <c r="Y380" i="2"/>
  <c r="V380" i="2"/>
  <c r="U380" i="2"/>
  <c r="S380" i="2"/>
  <c r="R380" i="2"/>
  <c r="N380" i="2"/>
  <c r="M380" i="2"/>
  <c r="K380" i="2"/>
  <c r="J380" i="2"/>
  <c r="I380" i="2"/>
  <c r="D380" i="2"/>
  <c r="DV346" i="2"/>
  <c r="DU346" i="2"/>
  <c r="DT346" i="2"/>
  <c r="DS346" i="2"/>
  <c r="AM346" i="2" s="1"/>
  <c r="DR346" i="2"/>
  <c r="DQ346" i="2"/>
  <c r="DP346" i="2"/>
  <c r="DO346" i="2"/>
  <c r="DN346" i="2"/>
  <c r="DM346" i="2"/>
  <c r="DL346" i="2"/>
  <c r="DK346" i="2"/>
  <c r="DJ346" i="2"/>
  <c r="DI346" i="2"/>
  <c r="DH346" i="2"/>
  <c r="DG346" i="2"/>
  <c r="DF346" i="2"/>
  <c r="DE346" i="2"/>
  <c r="DD346" i="2"/>
  <c r="DC346" i="2"/>
  <c r="DB346" i="2"/>
  <c r="DA346" i="2"/>
  <c r="CZ346" i="2"/>
  <c r="CY346" i="2"/>
  <c r="CX346" i="2"/>
  <c r="CW346" i="2"/>
  <c r="CV346" i="2"/>
  <c r="CU346" i="2"/>
  <c r="CT346" i="2"/>
  <c r="CS346" i="2"/>
  <c r="CR346" i="2"/>
  <c r="CQ346" i="2"/>
  <c r="CP346" i="2"/>
  <c r="CO346" i="2"/>
  <c r="CN346" i="2"/>
  <c r="CM346" i="2"/>
  <c r="CL346" i="2"/>
  <c r="CK346" i="2"/>
  <c r="CJ346" i="2"/>
  <c r="CI346" i="2"/>
  <c r="CH346" i="2"/>
  <c r="CG346" i="2"/>
  <c r="CF346" i="2"/>
  <c r="CE346" i="2"/>
  <c r="CD346" i="2"/>
  <c r="CC346" i="2"/>
  <c r="CB346" i="2"/>
  <c r="CA346" i="2"/>
  <c r="BZ346" i="2"/>
  <c r="BY346" i="2"/>
  <c r="BX346" i="2"/>
  <c r="BW346" i="2"/>
  <c r="BV346" i="2"/>
  <c r="BU346" i="2"/>
  <c r="BT346" i="2"/>
  <c r="BS346" i="2"/>
  <c r="BR346" i="2"/>
  <c r="BQ346" i="2"/>
  <c r="BP346" i="2"/>
  <c r="BO346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BB346" i="2"/>
  <c r="BA346" i="2"/>
  <c r="AZ346" i="2"/>
  <c r="AY346" i="2"/>
  <c r="AP346" i="2"/>
  <c r="AO346" i="2"/>
  <c r="AN346" i="2"/>
  <c r="AL346" i="2"/>
  <c r="AK346" i="2"/>
  <c r="AI346" i="2"/>
  <c r="AH346" i="2"/>
  <c r="AG346" i="2"/>
  <c r="V346" i="2"/>
  <c r="U346" i="2"/>
  <c r="S346" i="2"/>
  <c r="R346" i="2"/>
  <c r="M346" i="2"/>
  <c r="K346" i="2"/>
  <c r="J346" i="2"/>
  <c r="I346" i="2"/>
  <c r="D346" i="2"/>
  <c r="DV366" i="2"/>
  <c r="DU366" i="2"/>
  <c r="DT366" i="2"/>
  <c r="DS366" i="2"/>
  <c r="AM366" i="2" s="1"/>
  <c r="DR366" i="2"/>
  <c r="DQ366" i="2"/>
  <c r="DP366" i="2"/>
  <c r="DO366" i="2"/>
  <c r="DN366" i="2"/>
  <c r="DM366" i="2"/>
  <c r="DL366" i="2"/>
  <c r="DK366" i="2"/>
  <c r="DJ366" i="2"/>
  <c r="DI366" i="2"/>
  <c r="DH366" i="2"/>
  <c r="DG366" i="2"/>
  <c r="DF366" i="2"/>
  <c r="DE366" i="2"/>
  <c r="DD366" i="2"/>
  <c r="DC366" i="2"/>
  <c r="DB366" i="2"/>
  <c r="DA366" i="2"/>
  <c r="CZ366" i="2"/>
  <c r="CY366" i="2"/>
  <c r="CX366" i="2"/>
  <c r="CW366" i="2"/>
  <c r="CV366" i="2"/>
  <c r="CU366" i="2"/>
  <c r="CT366" i="2"/>
  <c r="CS366" i="2"/>
  <c r="CR366" i="2"/>
  <c r="CQ366" i="2"/>
  <c r="CP366" i="2"/>
  <c r="CO366" i="2"/>
  <c r="CN366" i="2"/>
  <c r="CM366" i="2"/>
  <c r="CL366" i="2"/>
  <c r="CK366" i="2"/>
  <c r="CJ366" i="2"/>
  <c r="CI366" i="2"/>
  <c r="CH366" i="2"/>
  <c r="CG366" i="2"/>
  <c r="CF366" i="2"/>
  <c r="CE366" i="2"/>
  <c r="CD366" i="2"/>
  <c r="CC366" i="2"/>
  <c r="CB366" i="2"/>
  <c r="CA366" i="2"/>
  <c r="BZ366" i="2"/>
  <c r="BY366" i="2"/>
  <c r="BX366" i="2"/>
  <c r="BW366" i="2"/>
  <c r="BV366" i="2"/>
  <c r="BU366" i="2"/>
  <c r="BT366" i="2"/>
  <c r="BS366" i="2"/>
  <c r="BR366" i="2"/>
  <c r="BQ366" i="2"/>
  <c r="BP366" i="2"/>
  <c r="BO366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BB366" i="2"/>
  <c r="BA366" i="2"/>
  <c r="AZ366" i="2"/>
  <c r="AY366" i="2"/>
  <c r="V366" i="2"/>
  <c r="U366" i="2"/>
  <c r="S366" i="2"/>
  <c r="R366" i="2"/>
  <c r="M366" i="2"/>
  <c r="K366" i="2"/>
  <c r="J366" i="2"/>
  <c r="I366" i="2"/>
  <c r="D366" i="2"/>
  <c r="DV365" i="2"/>
  <c r="DU365" i="2"/>
  <c r="DT365" i="2"/>
  <c r="DS365" i="2"/>
  <c r="AM365" i="2" s="1"/>
  <c r="DR365" i="2"/>
  <c r="DQ365" i="2"/>
  <c r="DP365" i="2"/>
  <c r="DO365" i="2"/>
  <c r="DN365" i="2"/>
  <c r="DM365" i="2"/>
  <c r="DL365" i="2"/>
  <c r="DK365" i="2"/>
  <c r="DJ365" i="2"/>
  <c r="DI365" i="2"/>
  <c r="DH365" i="2"/>
  <c r="DG365" i="2"/>
  <c r="DF365" i="2"/>
  <c r="DE365" i="2"/>
  <c r="DD365" i="2"/>
  <c r="DC365" i="2"/>
  <c r="DB365" i="2"/>
  <c r="DA365" i="2"/>
  <c r="CZ365" i="2"/>
  <c r="CY365" i="2"/>
  <c r="CX365" i="2"/>
  <c r="CW365" i="2"/>
  <c r="CV365" i="2"/>
  <c r="CU365" i="2"/>
  <c r="CT365" i="2"/>
  <c r="CS365" i="2"/>
  <c r="CR365" i="2"/>
  <c r="CQ365" i="2"/>
  <c r="CP365" i="2"/>
  <c r="CO365" i="2"/>
  <c r="CN365" i="2"/>
  <c r="CM365" i="2"/>
  <c r="CL365" i="2"/>
  <c r="CK365" i="2"/>
  <c r="CJ365" i="2"/>
  <c r="CI365" i="2"/>
  <c r="CH365" i="2"/>
  <c r="CG365" i="2"/>
  <c r="CF365" i="2"/>
  <c r="CE365" i="2"/>
  <c r="CD365" i="2"/>
  <c r="CC365" i="2"/>
  <c r="CB365" i="2"/>
  <c r="CA365" i="2"/>
  <c r="BZ365" i="2"/>
  <c r="BY365" i="2"/>
  <c r="BX365" i="2"/>
  <c r="BW365" i="2"/>
  <c r="BV365" i="2"/>
  <c r="BU365" i="2"/>
  <c r="BT365" i="2"/>
  <c r="BS365" i="2"/>
  <c r="BR365" i="2"/>
  <c r="BQ365" i="2"/>
  <c r="BP365" i="2"/>
  <c r="BO365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BB365" i="2"/>
  <c r="BA365" i="2"/>
  <c r="AZ365" i="2"/>
  <c r="AY365" i="2"/>
  <c r="V365" i="2"/>
  <c r="U365" i="2"/>
  <c r="S365" i="2"/>
  <c r="R365" i="2"/>
  <c r="M365" i="2"/>
  <c r="K365" i="2"/>
  <c r="J365" i="2"/>
  <c r="I365" i="2"/>
  <c r="D365" i="2"/>
  <c r="DV344" i="2"/>
  <c r="DU344" i="2"/>
  <c r="DT344" i="2"/>
  <c r="DS344" i="2"/>
  <c r="AM344" i="2" s="1"/>
  <c r="DR344" i="2"/>
  <c r="DQ344" i="2"/>
  <c r="DP344" i="2"/>
  <c r="DO344" i="2"/>
  <c r="DN344" i="2"/>
  <c r="DM344" i="2"/>
  <c r="DL344" i="2"/>
  <c r="DK344" i="2"/>
  <c r="DJ344" i="2"/>
  <c r="DI344" i="2"/>
  <c r="DH344" i="2"/>
  <c r="DG344" i="2"/>
  <c r="DF344" i="2"/>
  <c r="DE344" i="2"/>
  <c r="DD344" i="2"/>
  <c r="DC344" i="2"/>
  <c r="DB344" i="2"/>
  <c r="DA344" i="2"/>
  <c r="CZ344" i="2"/>
  <c r="CY344" i="2"/>
  <c r="CX344" i="2"/>
  <c r="CW344" i="2"/>
  <c r="CV344" i="2"/>
  <c r="CU344" i="2"/>
  <c r="CT344" i="2"/>
  <c r="CS344" i="2"/>
  <c r="CR344" i="2"/>
  <c r="CQ344" i="2"/>
  <c r="CP344" i="2"/>
  <c r="CO344" i="2"/>
  <c r="CN344" i="2"/>
  <c r="CM344" i="2"/>
  <c r="CL344" i="2"/>
  <c r="CK344" i="2"/>
  <c r="CJ344" i="2"/>
  <c r="CI344" i="2"/>
  <c r="CH344" i="2"/>
  <c r="CG344" i="2"/>
  <c r="CF344" i="2"/>
  <c r="CE344" i="2"/>
  <c r="CD344" i="2"/>
  <c r="CC344" i="2"/>
  <c r="CB344" i="2"/>
  <c r="CA344" i="2"/>
  <c r="BZ344" i="2"/>
  <c r="BY344" i="2"/>
  <c r="BX344" i="2"/>
  <c r="BW344" i="2"/>
  <c r="BV344" i="2"/>
  <c r="BU344" i="2"/>
  <c r="BT344" i="2"/>
  <c r="BS344" i="2"/>
  <c r="BR344" i="2"/>
  <c r="BQ344" i="2"/>
  <c r="BP344" i="2"/>
  <c r="BO344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BB344" i="2"/>
  <c r="BA344" i="2"/>
  <c r="AZ344" i="2"/>
  <c r="AY344" i="2"/>
  <c r="V344" i="2"/>
  <c r="U344" i="2"/>
  <c r="S344" i="2"/>
  <c r="R344" i="2"/>
  <c r="M344" i="2"/>
  <c r="K344" i="2"/>
  <c r="J344" i="2"/>
  <c r="I344" i="2"/>
  <c r="D344" i="2"/>
  <c r="DV377" i="2"/>
  <c r="DU377" i="2"/>
  <c r="DT377" i="2"/>
  <c r="DS377" i="2"/>
  <c r="AM377" i="2" s="1"/>
  <c r="DR377" i="2"/>
  <c r="DQ377" i="2"/>
  <c r="DP377" i="2"/>
  <c r="DO377" i="2"/>
  <c r="DN377" i="2"/>
  <c r="DM377" i="2"/>
  <c r="DL377" i="2"/>
  <c r="DK377" i="2"/>
  <c r="DJ377" i="2"/>
  <c r="DI377" i="2"/>
  <c r="DH377" i="2"/>
  <c r="DG377" i="2"/>
  <c r="DF377" i="2"/>
  <c r="DE377" i="2"/>
  <c r="DD377" i="2"/>
  <c r="DC377" i="2"/>
  <c r="DB377" i="2"/>
  <c r="DA377" i="2"/>
  <c r="CZ377" i="2"/>
  <c r="CY377" i="2"/>
  <c r="CX377" i="2"/>
  <c r="CW377" i="2"/>
  <c r="CV377" i="2"/>
  <c r="CU377" i="2"/>
  <c r="CT377" i="2"/>
  <c r="CS377" i="2"/>
  <c r="CR377" i="2"/>
  <c r="CQ377" i="2"/>
  <c r="CP377" i="2"/>
  <c r="CO377" i="2"/>
  <c r="CN377" i="2"/>
  <c r="CM377" i="2"/>
  <c r="CL377" i="2"/>
  <c r="CK377" i="2"/>
  <c r="CJ377" i="2"/>
  <c r="CI377" i="2"/>
  <c r="CH377" i="2"/>
  <c r="CG377" i="2"/>
  <c r="CF377" i="2"/>
  <c r="CE377" i="2"/>
  <c r="CD377" i="2"/>
  <c r="CC377" i="2"/>
  <c r="CB377" i="2"/>
  <c r="CA377" i="2"/>
  <c r="BZ377" i="2"/>
  <c r="BY377" i="2"/>
  <c r="BX377" i="2"/>
  <c r="BW377" i="2"/>
  <c r="BV377" i="2"/>
  <c r="BU377" i="2"/>
  <c r="BT377" i="2"/>
  <c r="BS377" i="2"/>
  <c r="BR377" i="2"/>
  <c r="BQ377" i="2"/>
  <c r="BP377" i="2"/>
  <c r="BO377" i="2"/>
  <c r="BN377" i="2"/>
  <c r="BM377" i="2"/>
  <c r="BL377" i="2"/>
  <c r="BK377" i="2"/>
  <c r="BJ377" i="2"/>
  <c r="BI377" i="2"/>
  <c r="BH377" i="2"/>
  <c r="BG377" i="2"/>
  <c r="BF377" i="2"/>
  <c r="BE377" i="2"/>
  <c r="BD377" i="2"/>
  <c r="BC377" i="2"/>
  <c r="BB377" i="2"/>
  <c r="BA377" i="2"/>
  <c r="AZ377" i="2"/>
  <c r="AY377" i="2"/>
  <c r="AP377" i="2"/>
  <c r="AO377" i="2"/>
  <c r="AN377" i="2"/>
  <c r="AL377" i="2"/>
  <c r="AK377" i="2"/>
  <c r="AI377" i="2"/>
  <c r="Y377" i="2"/>
  <c r="X377" i="2"/>
  <c r="W377" i="2"/>
  <c r="V377" i="2"/>
  <c r="U377" i="2"/>
  <c r="S377" i="2"/>
  <c r="R377" i="2"/>
  <c r="N377" i="2"/>
  <c r="M377" i="2"/>
  <c r="K377" i="2"/>
  <c r="J377" i="2"/>
  <c r="I377" i="2"/>
  <c r="D377" i="2"/>
  <c r="DV361" i="2"/>
  <c r="DU361" i="2"/>
  <c r="DT361" i="2"/>
  <c r="DS361" i="2"/>
  <c r="AM361" i="2" s="1"/>
  <c r="DR361" i="2"/>
  <c r="DQ361" i="2"/>
  <c r="DP361" i="2"/>
  <c r="DO361" i="2"/>
  <c r="DN361" i="2"/>
  <c r="DL361" i="2"/>
  <c r="DK361" i="2"/>
  <c r="DJ361" i="2"/>
  <c r="DH361" i="2"/>
  <c r="DG361" i="2"/>
  <c r="DF361" i="2"/>
  <c r="DE361" i="2"/>
  <c r="DD361" i="2"/>
  <c r="DC361" i="2"/>
  <c r="DB361" i="2"/>
  <c r="DA361" i="2"/>
  <c r="CZ361" i="2"/>
  <c r="CY361" i="2"/>
  <c r="CX361" i="2"/>
  <c r="CW361" i="2"/>
  <c r="CV361" i="2"/>
  <c r="CU361" i="2"/>
  <c r="CT361" i="2"/>
  <c r="CS361" i="2"/>
  <c r="CR361" i="2"/>
  <c r="CQ361" i="2"/>
  <c r="CP361" i="2"/>
  <c r="CO361" i="2"/>
  <c r="CN361" i="2"/>
  <c r="CM361" i="2"/>
  <c r="CL361" i="2"/>
  <c r="CK361" i="2"/>
  <c r="CJ361" i="2"/>
  <c r="CH361" i="2"/>
  <c r="CG361" i="2"/>
  <c r="CF361" i="2"/>
  <c r="CE361" i="2"/>
  <c r="CD361" i="2"/>
  <c r="CC361" i="2"/>
  <c r="CB361" i="2"/>
  <c r="CA361" i="2"/>
  <c r="BZ361" i="2"/>
  <c r="BY361" i="2"/>
  <c r="BX361" i="2"/>
  <c r="BW361" i="2"/>
  <c r="BV361" i="2"/>
  <c r="BU361" i="2"/>
  <c r="BT361" i="2"/>
  <c r="BS361" i="2"/>
  <c r="BR361" i="2"/>
  <c r="BQ361" i="2"/>
  <c r="BO361" i="2"/>
  <c r="BN361" i="2"/>
  <c r="BM361" i="2"/>
  <c r="BL361" i="2"/>
  <c r="BK361" i="2"/>
  <c r="BJ361" i="2"/>
  <c r="BI361" i="2"/>
  <c r="BH361" i="2"/>
  <c r="BG361" i="2"/>
  <c r="BF361" i="2"/>
  <c r="BD361" i="2"/>
  <c r="BC361" i="2"/>
  <c r="BB361" i="2"/>
  <c r="AZ361" i="2"/>
  <c r="AY361" i="2"/>
  <c r="V361" i="2"/>
  <c r="U361" i="2"/>
  <c r="S361" i="2"/>
  <c r="R361" i="2"/>
  <c r="M361" i="2"/>
  <c r="K361" i="2"/>
  <c r="J361" i="2"/>
  <c r="I361" i="2"/>
  <c r="D361" i="2"/>
  <c r="DV338" i="2"/>
  <c r="DU338" i="2"/>
  <c r="DT338" i="2"/>
  <c r="DS338" i="2"/>
  <c r="DR338" i="2"/>
  <c r="DQ338" i="2"/>
  <c r="DP338" i="2"/>
  <c r="DO338" i="2"/>
  <c r="DN338" i="2"/>
  <c r="DM338" i="2"/>
  <c r="DL338" i="2"/>
  <c r="DK338" i="2"/>
  <c r="DJ338" i="2"/>
  <c r="DI338" i="2"/>
  <c r="DH338" i="2"/>
  <c r="DG338" i="2"/>
  <c r="DF338" i="2"/>
  <c r="DE338" i="2"/>
  <c r="DD338" i="2"/>
  <c r="AM338" i="2" s="1"/>
  <c r="DC338" i="2"/>
  <c r="DB338" i="2"/>
  <c r="DA338" i="2"/>
  <c r="CZ338" i="2"/>
  <c r="CY338" i="2"/>
  <c r="CX338" i="2"/>
  <c r="CW338" i="2"/>
  <c r="CV338" i="2"/>
  <c r="CU338" i="2"/>
  <c r="CT338" i="2"/>
  <c r="CS338" i="2"/>
  <c r="CR338" i="2"/>
  <c r="CQ338" i="2"/>
  <c r="CP338" i="2"/>
  <c r="CO338" i="2"/>
  <c r="CN338" i="2"/>
  <c r="CM338" i="2"/>
  <c r="CL338" i="2"/>
  <c r="CK338" i="2"/>
  <c r="CJ338" i="2"/>
  <c r="CI338" i="2"/>
  <c r="CH338" i="2"/>
  <c r="CG338" i="2"/>
  <c r="CF338" i="2"/>
  <c r="CE338" i="2"/>
  <c r="CD338" i="2"/>
  <c r="CC338" i="2"/>
  <c r="CB338" i="2"/>
  <c r="CA338" i="2"/>
  <c r="BZ338" i="2"/>
  <c r="BY338" i="2"/>
  <c r="BX338" i="2"/>
  <c r="BW338" i="2"/>
  <c r="BV338" i="2"/>
  <c r="BU338" i="2"/>
  <c r="BT338" i="2"/>
  <c r="BS338" i="2"/>
  <c r="BR338" i="2"/>
  <c r="BQ338" i="2"/>
  <c r="BP338" i="2"/>
  <c r="BO338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BB338" i="2"/>
  <c r="BA338" i="2"/>
  <c r="AZ338" i="2"/>
  <c r="AY338" i="2"/>
  <c r="AO338" i="2"/>
  <c r="AJ338" i="2"/>
  <c r="AI338" i="2"/>
  <c r="X338" i="2"/>
  <c r="W338" i="2"/>
  <c r="V338" i="2"/>
  <c r="U338" i="2"/>
  <c r="S338" i="2"/>
  <c r="R338" i="2"/>
  <c r="M338" i="2"/>
  <c r="K338" i="2"/>
  <c r="J338" i="2"/>
  <c r="I338" i="2"/>
  <c r="D338" i="2"/>
  <c r="DV360" i="2"/>
  <c r="DU360" i="2"/>
  <c r="DT360" i="2"/>
  <c r="DS360" i="2"/>
  <c r="AM360" i="2" s="1"/>
  <c r="DR360" i="2"/>
  <c r="DQ360" i="2"/>
  <c r="DP360" i="2"/>
  <c r="DO360" i="2"/>
  <c r="DN360" i="2"/>
  <c r="DM360" i="2"/>
  <c r="DL360" i="2"/>
  <c r="DK360" i="2"/>
  <c r="DJ360" i="2"/>
  <c r="DI360" i="2"/>
  <c r="DH360" i="2"/>
  <c r="DG360" i="2"/>
  <c r="DF360" i="2"/>
  <c r="DE360" i="2"/>
  <c r="DD360" i="2"/>
  <c r="DC360" i="2"/>
  <c r="DB360" i="2"/>
  <c r="DA360" i="2"/>
  <c r="CZ360" i="2"/>
  <c r="CY360" i="2"/>
  <c r="CX360" i="2"/>
  <c r="CW360" i="2"/>
  <c r="CV360" i="2"/>
  <c r="CU360" i="2"/>
  <c r="CT360" i="2"/>
  <c r="CS360" i="2"/>
  <c r="CR360" i="2"/>
  <c r="CQ360" i="2"/>
  <c r="CP360" i="2"/>
  <c r="CO360" i="2"/>
  <c r="CN360" i="2"/>
  <c r="CM360" i="2"/>
  <c r="CL360" i="2"/>
  <c r="CK360" i="2"/>
  <c r="CJ360" i="2"/>
  <c r="CI360" i="2"/>
  <c r="CH360" i="2"/>
  <c r="CG360" i="2"/>
  <c r="CF360" i="2"/>
  <c r="CE360" i="2"/>
  <c r="CD360" i="2"/>
  <c r="CC360" i="2"/>
  <c r="CB360" i="2"/>
  <c r="CA360" i="2"/>
  <c r="BZ360" i="2"/>
  <c r="BY360" i="2"/>
  <c r="BX360" i="2"/>
  <c r="BW360" i="2"/>
  <c r="BV360" i="2"/>
  <c r="BU360" i="2"/>
  <c r="BT360" i="2"/>
  <c r="BS360" i="2"/>
  <c r="BR360" i="2"/>
  <c r="BQ360" i="2"/>
  <c r="BP360" i="2"/>
  <c r="BO360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BB360" i="2"/>
  <c r="BA360" i="2"/>
  <c r="AZ360" i="2"/>
  <c r="AY360" i="2"/>
  <c r="V360" i="2"/>
  <c r="U360" i="2"/>
  <c r="S360" i="2"/>
  <c r="R360" i="2"/>
  <c r="M360" i="2"/>
  <c r="K360" i="2"/>
  <c r="J360" i="2"/>
  <c r="I360" i="2"/>
  <c r="D360" i="2"/>
  <c r="DV358" i="2"/>
  <c r="DU358" i="2"/>
  <c r="DT358" i="2"/>
  <c r="DS358" i="2"/>
  <c r="AM358" i="2" s="1"/>
  <c r="DR358" i="2"/>
  <c r="DQ358" i="2"/>
  <c r="DP358" i="2"/>
  <c r="DO358" i="2"/>
  <c r="DN358" i="2"/>
  <c r="DM358" i="2"/>
  <c r="DL358" i="2"/>
  <c r="DK358" i="2"/>
  <c r="DJ358" i="2"/>
  <c r="DI358" i="2"/>
  <c r="DH358" i="2"/>
  <c r="DG358" i="2"/>
  <c r="DF358" i="2"/>
  <c r="DE358" i="2"/>
  <c r="DD358" i="2"/>
  <c r="DC358" i="2"/>
  <c r="DB358" i="2"/>
  <c r="DA358" i="2"/>
  <c r="CZ358" i="2"/>
  <c r="CY358" i="2"/>
  <c r="CX358" i="2"/>
  <c r="CW358" i="2"/>
  <c r="CV358" i="2"/>
  <c r="CU358" i="2"/>
  <c r="CT358" i="2"/>
  <c r="CS358" i="2"/>
  <c r="CR358" i="2"/>
  <c r="CQ358" i="2"/>
  <c r="CP358" i="2"/>
  <c r="CO358" i="2"/>
  <c r="CN358" i="2"/>
  <c r="CM358" i="2"/>
  <c r="CL358" i="2"/>
  <c r="CK358" i="2"/>
  <c r="CJ358" i="2"/>
  <c r="CI358" i="2"/>
  <c r="CH358" i="2"/>
  <c r="CG358" i="2"/>
  <c r="CF358" i="2"/>
  <c r="CE358" i="2"/>
  <c r="CD358" i="2"/>
  <c r="CC358" i="2"/>
  <c r="CB358" i="2"/>
  <c r="CA358" i="2"/>
  <c r="BZ358" i="2"/>
  <c r="BY358" i="2"/>
  <c r="BX358" i="2"/>
  <c r="BW358" i="2"/>
  <c r="BV358" i="2"/>
  <c r="BU358" i="2"/>
  <c r="BT358" i="2"/>
  <c r="BS358" i="2"/>
  <c r="BR358" i="2"/>
  <c r="BQ358" i="2"/>
  <c r="BP358" i="2"/>
  <c r="BO358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BB358" i="2"/>
  <c r="BA358" i="2"/>
  <c r="AZ358" i="2"/>
  <c r="AY358" i="2"/>
  <c r="AN358" i="2"/>
  <c r="AK358" i="2"/>
  <c r="AI358" i="2"/>
  <c r="AH358" i="2"/>
  <c r="V358" i="2"/>
  <c r="U358" i="2"/>
  <c r="S358" i="2"/>
  <c r="R358" i="2"/>
  <c r="N358" i="2"/>
  <c r="M358" i="2"/>
  <c r="K358" i="2"/>
  <c r="J358" i="2"/>
  <c r="I358" i="2"/>
  <c r="D358" i="2"/>
  <c r="DV357" i="2"/>
  <c r="DU357" i="2"/>
  <c r="DT357" i="2"/>
  <c r="DS357" i="2"/>
  <c r="AM357" i="2" s="1"/>
  <c r="DR357" i="2"/>
  <c r="DQ357" i="2"/>
  <c r="DP357" i="2"/>
  <c r="DO357" i="2"/>
  <c r="DN357" i="2"/>
  <c r="DM357" i="2"/>
  <c r="DL357" i="2"/>
  <c r="DK357" i="2"/>
  <c r="DJ357" i="2"/>
  <c r="DI357" i="2"/>
  <c r="DH357" i="2"/>
  <c r="DG357" i="2"/>
  <c r="DF357" i="2"/>
  <c r="DE357" i="2"/>
  <c r="DD357" i="2"/>
  <c r="DC357" i="2"/>
  <c r="DB357" i="2"/>
  <c r="DA357" i="2"/>
  <c r="CZ357" i="2"/>
  <c r="CY357" i="2"/>
  <c r="CX357" i="2"/>
  <c r="CW357" i="2"/>
  <c r="CV357" i="2"/>
  <c r="CU357" i="2"/>
  <c r="CT357" i="2"/>
  <c r="CS357" i="2"/>
  <c r="CR357" i="2"/>
  <c r="CQ357" i="2"/>
  <c r="CP357" i="2"/>
  <c r="CO357" i="2"/>
  <c r="CN357" i="2"/>
  <c r="CM357" i="2"/>
  <c r="CL357" i="2"/>
  <c r="CK357" i="2"/>
  <c r="CJ357" i="2"/>
  <c r="CI357" i="2"/>
  <c r="CH357" i="2"/>
  <c r="CG357" i="2"/>
  <c r="CF357" i="2"/>
  <c r="CE357" i="2"/>
  <c r="CD357" i="2"/>
  <c r="CC357" i="2"/>
  <c r="CB357" i="2"/>
  <c r="CA357" i="2"/>
  <c r="BZ357" i="2"/>
  <c r="BY357" i="2"/>
  <c r="BX357" i="2"/>
  <c r="BW357" i="2"/>
  <c r="BV357" i="2"/>
  <c r="BU357" i="2"/>
  <c r="BT357" i="2"/>
  <c r="BS357" i="2"/>
  <c r="BR357" i="2"/>
  <c r="BQ357" i="2"/>
  <c r="BP357" i="2"/>
  <c r="BO357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BB357" i="2"/>
  <c r="BA357" i="2"/>
  <c r="AZ357" i="2"/>
  <c r="AY357" i="2"/>
  <c r="V357" i="2"/>
  <c r="U357" i="2"/>
  <c r="S357" i="2"/>
  <c r="R357" i="2"/>
  <c r="M357" i="2"/>
  <c r="K357" i="2"/>
  <c r="J357" i="2"/>
  <c r="I357" i="2"/>
  <c r="D357" i="2"/>
  <c r="DV334" i="2"/>
  <c r="DU334" i="2"/>
  <c r="DT334" i="2"/>
  <c r="DS334" i="2"/>
  <c r="DR334" i="2"/>
  <c r="DQ334" i="2"/>
  <c r="DP334" i="2"/>
  <c r="DO334" i="2"/>
  <c r="DN334" i="2"/>
  <c r="DM334" i="2"/>
  <c r="DL334" i="2"/>
  <c r="DK334" i="2"/>
  <c r="DJ334" i="2"/>
  <c r="DI334" i="2"/>
  <c r="DH334" i="2"/>
  <c r="DG334" i="2"/>
  <c r="DF334" i="2"/>
  <c r="DE334" i="2"/>
  <c r="DD334" i="2"/>
  <c r="AM334" i="2" s="1"/>
  <c r="DC334" i="2"/>
  <c r="DB334" i="2"/>
  <c r="DA334" i="2"/>
  <c r="CZ334" i="2"/>
  <c r="CY334" i="2"/>
  <c r="CX334" i="2"/>
  <c r="CW334" i="2"/>
  <c r="CV334" i="2"/>
  <c r="CU334" i="2"/>
  <c r="CT334" i="2"/>
  <c r="CS334" i="2"/>
  <c r="CR334" i="2"/>
  <c r="CQ334" i="2"/>
  <c r="CP334" i="2"/>
  <c r="CO334" i="2"/>
  <c r="CN334" i="2"/>
  <c r="CM334" i="2"/>
  <c r="CL334" i="2"/>
  <c r="CK334" i="2"/>
  <c r="CJ334" i="2"/>
  <c r="CI334" i="2"/>
  <c r="CH334" i="2"/>
  <c r="CG334" i="2"/>
  <c r="CF334" i="2"/>
  <c r="CE334" i="2"/>
  <c r="CD334" i="2"/>
  <c r="CC334" i="2"/>
  <c r="CB334" i="2"/>
  <c r="CA334" i="2"/>
  <c r="BZ334" i="2"/>
  <c r="BY334" i="2"/>
  <c r="BX334" i="2"/>
  <c r="BW334" i="2"/>
  <c r="BV334" i="2"/>
  <c r="BU334" i="2"/>
  <c r="BT334" i="2"/>
  <c r="BS334" i="2"/>
  <c r="BR334" i="2"/>
  <c r="BQ334" i="2"/>
  <c r="BP334" i="2"/>
  <c r="BO334" i="2"/>
  <c r="BN334" i="2"/>
  <c r="BM334" i="2"/>
  <c r="BL334" i="2"/>
  <c r="BK334" i="2"/>
  <c r="BJ334" i="2"/>
  <c r="BI334" i="2"/>
  <c r="BH334" i="2"/>
  <c r="BG334" i="2"/>
  <c r="BF334" i="2"/>
  <c r="BE334" i="2"/>
  <c r="BD334" i="2"/>
  <c r="BC334" i="2"/>
  <c r="BB334" i="2"/>
  <c r="BA334" i="2"/>
  <c r="AZ334" i="2"/>
  <c r="AY334" i="2"/>
  <c r="AV334" i="2"/>
  <c r="AO334" i="2"/>
  <c r="AN334" i="2"/>
  <c r="AL334" i="2"/>
  <c r="AK334" i="2"/>
  <c r="AA334" i="2"/>
  <c r="Y334" i="2"/>
  <c r="V334" i="2"/>
  <c r="U334" i="2"/>
  <c r="S334" i="2"/>
  <c r="R334" i="2"/>
  <c r="N334" i="2"/>
  <c r="M334" i="2"/>
  <c r="K334" i="2"/>
  <c r="J334" i="2"/>
  <c r="I334" i="2"/>
  <c r="D334" i="2"/>
  <c r="DV309" i="2"/>
  <c r="DU309" i="2"/>
  <c r="DT309" i="2"/>
  <c r="DS309" i="2"/>
  <c r="AM309" i="2" s="1"/>
  <c r="DR309" i="2"/>
  <c r="DQ309" i="2"/>
  <c r="DP309" i="2"/>
  <c r="DO309" i="2"/>
  <c r="DN309" i="2"/>
  <c r="DM309" i="2"/>
  <c r="DL309" i="2"/>
  <c r="DK309" i="2"/>
  <c r="DJ309" i="2"/>
  <c r="DI309" i="2"/>
  <c r="DH309" i="2"/>
  <c r="DG309" i="2"/>
  <c r="DF309" i="2"/>
  <c r="DE309" i="2"/>
  <c r="DD309" i="2"/>
  <c r="DC309" i="2"/>
  <c r="DB309" i="2"/>
  <c r="DA309" i="2"/>
  <c r="CZ309" i="2"/>
  <c r="CY309" i="2"/>
  <c r="CX309" i="2"/>
  <c r="CW309" i="2"/>
  <c r="CV309" i="2"/>
  <c r="CU309" i="2"/>
  <c r="CT309" i="2"/>
  <c r="CS309" i="2"/>
  <c r="CR309" i="2"/>
  <c r="CQ309" i="2"/>
  <c r="CP309" i="2"/>
  <c r="CO309" i="2"/>
  <c r="CN309" i="2"/>
  <c r="CM309" i="2"/>
  <c r="CL309" i="2"/>
  <c r="CK309" i="2"/>
  <c r="CJ309" i="2"/>
  <c r="CI309" i="2"/>
  <c r="CH309" i="2"/>
  <c r="CG309" i="2"/>
  <c r="CF309" i="2"/>
  <c r="CE309" i="2"/>
  <c r="CD309" i="2"/>
  <c r="CC309" i="2"/>
  <c r="CB309" i="2"/>
  <c r="CA309" i="2"/>
  <c r="BZ309" i="2"/>
  <c r="BY309" i="2"/>
  <c r="BX309" i="2"/>
  <c r="BW309" i="2"/>
  <c r="BV309" i="2"/>
  <c r="BU309" i="2"/>
  <c r="BT309" i="2"/>
  <c r="BS309" i="2"/>
  <c r="BR309" i="2"/>
  <c r="BQ309" i="2"/>
  <c r="BP309" i="2"/>
  <c r="BO309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A309" i="2"/>
  <c r="AZ309" i="2"/>
  <c r="AY309" i="2"/>
  <c r="AK309" i="2"/>
  <c r="AJ309" i="2"/>
  <c r="V309" i="2"/>
  <c r="U309" i="2"/>
  <c r="S309" i="2"/>
  <c r="R309" i="2"/>
  <c r="Q309" i="2"/>
  <c r="M309" i="2"/>
  <c r="K309" i="2"/>
  <c r="J309" i="2"/>
  <c r="I309" i="2"/>
  <c r="D309" i="2"/>
  <c r="DV356" i="2"/>
  <c r="DU356" i="2"/>
  <c r="DT356" i="2"/>
  <c r="DS356" i="2"/>
  <c r="AM356" i="2" s="1"/>
  <c r="DR356" i="2"/>
  <c r="DQ356" i="2"/>
  <c r="DP356" i="2"/>
  <c r="DO356" i="2"/>
  <c r="DN356" i="2"/>
  <c r="DM356" i="2"/>
  <c r="DL356" i="2"/>
  <c r="DK356" i="2"/>
  <c r="DJ356" i="2"/>
  <c r="DI356" i="2"/>
  <c r="DH356" i="2"/>
  <c r="DG356" i="2"/>
  <c r="DF356" i="2"/>
  <c r="DE356" i="2"/>
  <c r="DD356" i="2"/>
  <c r="DC356" i="2"/>
  <c r="DB356" i="2"/>
  <c r="DA356" i="2"/>
  <c r="CZ356" i="2"/>
  <c r="CY356" i="2"/>
  <c r="CX356" i="2"/>
  <c r="CW356" i="2"/>
  <c r="CV356" i="2"/>
  <c r="CU356" i="2"/>
  <c r="CT356" i="2"/>
  <c r="CS356" i="2"/>
  <c r="CR356" i="2"/>
  <c r="CQ356" i="2"/>
  <c r="CP356" i="2"/>
  <c r="CO356" i="2"/>
  <c r="CN356" i="2"/>
  <c r="CM356" i="2"/>
  <c r="CL356" i="2"/>
  <c r="CK356" i="2"/>
  <c r="CJ356" i="2"/>
  <c r="CI356" i="2"/>
  <c r="CH356" i="2"/>
  <c r="CG356" i="2"/>
  <c r="CF356" i="2"/>
  <c r="CE356" i="2"/>
  <c r="CD356" i="2"/>
  <c r="CC356" i="2"/>
  <c r="CB356" i="2"/>
  <c r="CA356" i="2"/>
  <c r="BZ356" i="2"/>
  <c r="BY356" i="2"/>
  <c r="BX356" i="2"/>
  <c r="BW356" i="2"/>
  <c r="BV356" i="2"/>
  <c r="BU356" i="2"/>
  <c r="BT356" i="2"/>
  <c r="BS356" i="2"/>
  <c r="BR356" i="2"/>
  <c r="BQ356" i="2"/>
  <c r="BP356" i="2"/>
  <c r="BO356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BB356" i="2"/>
  <c r="BA356" i="2"/>
  <c r="AZ356" i="2"/>
  <c r="AY356" i="2"/>
  <c r="AX356" i="2"/>
  <c r="AV356" i="2"/>
  <c r="AO356" i="2"/>
  <c r="AL356" i="2"/>
  <c r="AK356" i="2"/>
  <c r="AE356" i="2"/>
  <c r="V356" i="2"/>
  <c r="U356" i="2"/>
  <c r="S356" i="2"/>
  <c r="R356" i="2"/>
  <c r="M356" i="2"/>
  <c r="K356" i="2"/>
  <c r="J356" i="2"/>
  <c r="I356" i="2"/>
  <c r="D356" i="2"/>
  <c r="DV362" i="2"/>
  <c r="DU362" i="2"/>
  <c r="DT362" i="2"/>
  <c r="DS362" i="2"/>
  <c r="AM362" i="2" s="1"/>
  <c r="DR362" i="2"/>
  <c r="DQ362" i="2"/>
  <c r="DP362" i="2"/>
  <c r="DO362" i="2"/>
  <c r="DN362" i="2"/>
  <c r="DM362" i="2"/>
  <c r="DL362" i="2"/>
  <c r="DK362" i="2"/>
  <c r="DJ362" i="2"/>
  <c r="DI362" i="2"/>
  <c r="DH362" i="2"/>
  <c r="DG362" i="2"/>
  <c r="DF362" i="2"/>
  <c r="DE362" i="2"/>
  <c r="DD362" i="2"/>
  <c r="DC362" i="2"/>
  <c r="DB362" i="2"/>
  <c r="DA362" i="2"/>
  <c r="CZ362" i="2"/>
  <c r="CY362" i="2"/>
  <c r="CX362" i="2"/>
  <c r="CW362" i="2"/>
  <c r="CV362" i="2"/>
  <c r="CU362" i="2"/>
  <c r="CT362" i="2"/>
  <c r="CS362" i="2"/>
  <c r="CR362" i="2"/>
  <c r="CQ362" i="2"/>
  <c r="CP362" i="2"/>
  <c r="CO362" i="2"/>
  <c r="CN362" i="2"/>
  <c r="CM362" i="2"/>
  <c r="CL362" i="2"/>
  <c r="CK362" i="2"/>
  <c r="CJ362" i="2"/>
  <c r="CI362" i="2"/>
  <c r="CH362" i="2"/>
  <c r="CG362" i="2"/>
  <c r="CF362" i="2"/>
  <c r="CE362" i="2"/>
  <c r="CD362" i="2"/>
  <c r="CC362" i="2"/>
  <c r="CB362" i="2"/>
  <c r="CA362" i="2"/>
  <c r="BZ362" i="2"/>
  <c r="BY362" i="2"/>
  <c r="BX362" i="2"/>
  <c r="BW362" i="2"/>
  <c r="BV362" i="2"/>
  <c r="BU362" i="2"/>
  <c r="BT362" i="2"/>
  <c r="BS362" i="2"/>
  <c r="BR362" i="2"/>
  <c r="BQ362" i="2"/>
  <c r="BP362" i="2"/>
  <c r="BO362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BB362" i="2"/>
  <c r="BA362" i="2"/>
  <c r="AZ362" i="2"/>
  <c r="AY362" i="2"/>
  <c r="AP362" i="2"/>
  <c r="AN362" i="2"/>
  <c r="AL362" i="2"/>
  <c r="AK362" i="2"/>
  <c r="AI362" i="2"/>
  <c r="AH362" i="2"/>
  <c r="AF362" i="2"/>
  <c r="AE362" i="2"/>
  <c r="AA362" i="2"/>
  <c r="Z362" i="2"/>
  <c r="X362" i="2"/>
  <c r="V362" i="2"/>
  <c r="U362" i="2"/>
  <c r="S362" i="2"/>
  <c r="R362" i="2"/>
  <c r="M362" i="2"/>
  <c r="K362" i="2"/>
  <c r="J362" i="2"/>
  <c r="I362" i="2"/>
  <c r="D362" i="2"/>
  <c r="DV354" i="2"/>
  <c r="DU354" i="2"/>
  <c r="DT354" i="2"/>
  <c r="DS354" i="2"/>
  <c r="AM354" i="2" s="1"/>
  <c r="DR354" i="2"/>
  <c r="DQ354" i="2"/>
  <c r="DP354" i="2"/>
  <c r="DO354" i="2"/>
  <c r="DN354" i="2"/>
  <c r="DM354" i="2"/>
  <c r="DL354" i="2"/>
  <c r="DK354" i="2"/>
  <c r="DJ354" i="2"/>
  <c r="DI354" i="2"/>
  <c r="DH354" i="2"/>
  <c r="DG354" i="2"/>
  <c r="DF354" i="2"/>
  <c r="DE354" i="2"/>
  <c r="DD354" i="2"/>
  <c r="DC354" i="2"/>
  <c r="DB354" i="2"/>
  <c r="DA354" i="2"/>
  <c r="CZ354" i="2"/>
  <c r="CY354" i="2"/>
  <c r="CX354" i="2"/>
  <c r="CW354" i="2"/>
  <c r="CV354" i="2"/>
  <c r="CU354" i="2"/>
  <c r="CT354" i="2"/>
  <c r="CS354" i="2"/>
  <c r="CR354" i="2"/>
  <c r="CQ354" i="2"/>
  <c r="CP354" i="2"/>
  <c r="CO354" i="2"/>
  <c r="CN354" i="2"/>
  <c r="CM354" i="2"/>
  <c r="CL354" i="2"/>
  <c r="CK354" i="2"/>
  <c r="CJ354" i="2"/>
  <c r="CI354" i="2"/>
  <c r="CH354" i="2"/>
  <c r="CG354" i="2"/>
  <c r="CF354" i="2"/>
  <c r="CE354" i="2"/>
  <c r="CD354" i="2"/>
  <c r="CC354" i="2"/>
  <c r="CB354" i="2"/>
  <c r="CA354" i="2"/>
  <c r="BZ354" i="2"/>
  <c r="BY354" i="2"/>
  <c r="BX354" i="2"/>
  <c r="BW354" i="2"/>
  <c r="BV354" i="2"/>
  <c r="BU354" i="2"/>
  <c r="BT354" i="2"/>
  <c r="BS354" i="2"/>
  <c r="BR354" i="2"/>
  <c r="BQ354" i="2"/>
  <c r="BP354" i="2"/>
  <c r="BO354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BB354" i="2"/>
  <c r="BA354" i="2"/>
  <c r="AZ354" i="2"/>
  <c r="AY354" i="2"/>
  <c r="AO354" i="2"/>
  <c r="AN354" i="2"/>
  <c r="V354" i="2"/>
  <c r="U354" i="2"/>
  <c r="S354" i="2"/>
  <c r="R354" i="2"/>
  <c r="M354" i="2"/>
  <c r="K354" i="2"/>
  <c r="J354" i="2"/>
  <c r="I354" i="2"/>
  <c r="D354" i="2"/>
  <c r="DV353" i="2"/>
  <c r="DU353" i="2"/>
  <c r="DT353" i="2"/>
  <c r="DS353" i="2"/>
  <c r="AM353" i="2" s="1"/>
  <c r="DR353" i="2"/>
  <c r="DQ353" i="2"/>
  <c r="DP353" i="2"/>
  <c r="DO353" i="2"/>
  <c r="DN353" i="2"/>
  <c r="DL353" i="2"/>
  <c r="DK353" i="2"/>
  <c r="DJ353" i="2"/>
  <c r="DH353" i="2"/>
  <c r="DG353" i="2"/>
  <c r="DF353" i="2"/>
  <c r="DE353" i="2"/>
  <c r="DD353" i="2"/>
  <c r="DC353" i="2"/>
  <c r="DB353" i="2"/>
  <c r="DA353" i="2"/>
  <c r="CZ353" i="2"/>
  <c r="CY353" i="2"/>
  <c r="CX353" i="2"/>
  <c r="CW353" i="2"/>
  <c r="CV353" i="2"/>
  <c r="CU353" i="2"/>
  <c r="CT353" i="2"/>
  <c r="CS353" i="2"/>
  <c r="CR353" i="2"/>
  <c r="CQ353" i="2"/>
  <c r="CP353" i="2"/>
  <c r="CO353" i="2"/>
  <c r="CN353" i="2"/>
  <c r="CM353" i="2"/>
  <c r="CL353" i="2"/>
  <c r="CK353" i="2"/>
  <c r="CJ353" i="2"/>
  <c r="CI353" i="2"/>
  <c r="CH353" i="2"/>
  <c r="CG353" i="2"/>
  <c r="CF353" i="2"/>
  <c r="CE353" i="2"/>
  <c r="CD353" i="2"/>
  <c r="CC353" i="2"/>
  <c r="CB353" i="2"/>
  <c r="CA353" i="2"/>
  <c r="BZ353" i="2"/>
  <c r="BY353" i="2"/>
  <c r="BX353" i="2"/>
  <c r="BW353" i="2"/>
  <c r="BV353" i="2"/>
  <c r="BU353" i="2"/>
  <c r="BT353" i="2"/>
  <c r="BS353" i="2"/>
  <c r="BR353" i="2"/>
  <c r="BQ353" i="2"/>
  <c r="BO353" i="2"/>
  <c r="BN353" i="2"/>
  <c r="BM353" i="2"/>
  <c r="BL353" i="2"/>
  <c r="BK353" i="2"/>
  <c r="BJ353" i="2"/>
  <c r="BI353" i="2"/>
  <c r="BH353" i="2"/>
  <c r="BG353" i="2"/>
  <c r="BF353" i="2"/>
  <c r="BD353" i="2"/>
  <c r="BC353" i="2"/>
  <c r="BB353" i="2"/>
  <c r="AZ353" i="2"/>
  <c r="AY353" i="2"/>
  <c r="V353" i="2"/>
  <c r="U353" i="2"/>
  <c r="S353" i="2"/>
  <c r="R353" i="2"/>
  <c r="M353" i="2"/>
  <c r="K353" i="2"/>
  <c r="J353" i="2"/>
  <c r="I353" i="2"/>
  <c r="D353" i="2"/>
  <c r="DV348" i="2"/>
  <c r="DU348" i="2"/>
  <c r="DT348" i="2"/>
  <c r="DS348" i="2"/>
  <c r="AM348" i="2" s="1"/>
  <c r="DR348" i="2"/>
  <c r="DQ348" i="2"/>
  <c r="DP348" i="2"/>
  <c r="DO348" i="2"/>
  <c r="DN348" i="2"/>
  <c r="DM348" i="2"/>
  <c r="DL348" i="2"/>
  <c r="DK348" i="2"/>
  <c r="DJ348" i="2"/>
  <c r="DI348" i="2"/>
  <c r="DH348" i="2"/>
  <c r="DG348" i="2"/>
  <c r="DF348" i="2"/>
  <c r="DE348" i="2"/>
  <c r="DD348" i="2"/>
  <c r="DC348" i="2"/>
  <c r="DB348" i="2"/>
  <c r="DA348" i="2"/>
  <c r="CZ348" i="2"/>
  <c r="CY348" i="2"/>
  <c r="CX348" i="2"/>
  <c r="CW348" i="2"/>
  <c r="CV348" i="2"/>
  <c r="CU348" i="2"/>
  <c r="CT348" i="2"/>
  <c r="CS348" i="2"/>
  <c r="CR348" i="2"/>
  <c r="CQ348" i="2"/>
  <c r="CP348" i="2"/>
  <c r="CO348" i="2"/>
  <c r="CN348" i="2"/>
  <c r="CM348" i="2"/>
  <c r="CL348" i="2"/>
  <c r="CK348" i="2"/>
  <c r="CJ348" i="2"/>
  <c r="CI348" i="2"/>
  <c r="CH348" i="2"/>
  <c r="CG348" i="2"/>
  <c r="CF348" i="2"/>
  <c r="CE348" i="2"/>
  <c r="CD348" i="2"/>
  <c r="CC348" i="2"/>
  <c r="CB348" i="2"/>
  <c r="CA348" i="2"/>
  <c r="BZ348" i="2"/>
  <c r="BY348" i="2"/>
  <c r="BX348" i="2"/>
  <c r="BW348" i="2"/>
  <c r="BV348" i="2"/>
  <c r="BU348" i="2"/>
  <c r="BT348" i="2"/>
  <c r="BS348" i="2"/>
  <c r="BR348" i="2"/>
  <c r="BQ348" i="2"/>
  <c r="BP348" i="2"/>
  <c r="BO348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BB348" i="2"/>
  <c r="BA348" i="2"/>
  <c r="AZ348" i="2"/>
  <c r="AY348" i="2"/>
  <c r="V348" i="2"/>
  <c r="U348" i="2"/>
  <c r="S348" i="2"/>
  <c r="R348" i="2"/>
  <c r="M348" i="2"/>
  <c r="K348" i="2"/>
  <c r="J348" i="2"/>
  <c r="I348" i="2"/>
  <c r="D348" i="2"/>
  <c r="DV345" i="2"/>
  <c r="DU345" i="2"/>
  <c r="DT345" i="2"/>
  <c r="DS345" i="2"/>
  <c r="AM345" i="2" s="1"/>
  <c r="DR345" i="2"/>
  <c r="DQ345" i="2"/>
  <c r="DP345" i="2"/>
  <c r="DO345" i="2"/>
  <c r="DN345" i="2"/>
  <c r="DL345" i="2"/>
  <c r="DK345" i="2"/>
  <c r="DJ345" i="2"/>
  <c r="DH345" i="2"/>
  <c r="DG345" i="2"/>
  <c r="DF345" i="2"/>
  <c r="DE345" i="2"/>
  <c r="DD345" i="2"/>
  <c r="DC345" i="2"/>
  <c r="DB345" i="2"/>
  <c r="DA345" i="2"/>
  <c r="CZ345" i="2"/>
  <c r="CY345" i="2"/>
  <c r="CX345" i="2"/>
  <c r="CW345" i="2"/>
  <c r="CV345" i="2"/>
  <c r="CU345" i="2"/>
  <c r="CT345" i="2"/>
  <c r="CS345" i="2"/>
  <c r="CR345" i="2"/>
  <c r="CQ345" i="2"/>
  <c r="CP345" i="2"/>
  <c r="CO345" i="2"/>
  <c r="CN345" i="2"/>
  <c r="CM345" i="2"/>
  <c r="CL345" i="2"/>
  <c r="CK345" i="2"/>
  <c r="CJ345" i="2"/>
  <c r="CI345" i="2"/>
  <c r="CH345" i="2"/>
  <c r="CG345" i="2"/>
  <c r="CF345" i="2"/>
  <c r="CE345" i="2"/>
  <c r="CD345" i="2"/>
  <c r="CC345" i="2"/>
  <c r="CB345" i="2"/>
  <c r="CA345" i="2"/>
  <c r="BZ345" i="2"/>
  <c r="BY345" i="2"/>
  <c r="BX345" i="2"/>
  <c r="BW345" i="2"/>
  <c r="BV345" i="2"/>
  <c r="BU345" i="2"/>
  <c r="BT345" i="2"/>
  <c r="BS345" i="2"/>
  <c r="BR345" i="2"/>
  <c r="BQ345" i="2"/>
  <c r="BO345" i="2"/>
  <c r="BN345" i="2"/>
  <c r="BM345" i="2"/>
  <c r="BL345" i="2"/>
  <c r="BK345" i="2"/>
  <c r="BJ345" i="2"/>
  <c r="BI345" i="2"/>
  <c r="BH345" i="2"/>
  <c r="BG345" i="2"/>
  <c r="BF345" i="2"/>
  <c r="BD345" i="2"/>
  <c r="BC345" i="2"/>
  <c r="BB345" i="2"/>
  <c r="AZ345" i="2"/>
  <c r="AY345" i="2"/>
  <c r="V345" i="2"/>
  <c r="U345" i="2"/>
  <c r="S345" i="2"/>
  <c r="R345" i="2"/>
  <c r="M345" i="2"/>
  <c r="K345" i="2"/>
  <c r="J345" i="2"/>
  <c r="I345" i="2"/>
  <c r="D345" i="2"/>
  <c r="DV342" i="2"/>
  <c r="DU342" i="2"/>
  <c r="DT342" i="2"/>
  <c r="DS342" i="2"/>
  <c r="AM342" i="2" s="1"/>
  <c r="DR342" i="2"/>
  <c r="DQ342" i="2"/>
  <c r="DP342" i="2"/>
  <c r="DO342" i="2"/>
  <c r="DN342" i="2"/>
  <c r="DM342" i="2"/>
  <c r="DL342" i="2"/>
  <c r="DK342" i="2"/>
  <c r="DJ342" i="2"/>
  <c r="DI342" i="2"/>
  <c r="DH342" i="2"/>
  <c r="DG342" i="2"/>
  <c r="DF342" i="2"/>
  <c r="DE342" i="2"/>
  <c r="DD342" i="2"/>
  <c r="DC342" i="2"/>
  <c r="DB342" i="2"/>
  <c r="DA342" i="2"/>
  <c r="CZ342" i="2"/>
  <c r="CY342" i="2"/>
  <c r="CX342" i="2"/>
  <c r="CW342" i="2"/>
  <c r="CV342" i="2"/>
  <c r="CU342" i="2"/>
  <c r="CT342" i="2"/>
  <c r="CS342" i="2"/>
  <c r="CR342" i="2"/>
  <c r="CQ342" i="2"/>
  <c r="CP342" i="2"/>
  <c r="CO342" i="2"/>
  <c r="CN342" i="2"/>
  <c r="CM342" i="2"/>
  <c r="CL342" i="2"/>
  <c r="CK342" i="2"/>
  <c r="CJ342" i="2"/>
  <c r="CI342" i="2"/>
  <c r="CH342" i="2"/>
  <c r="CG342" i="2"/>
  <c r="CF342" i="2"/>
  <c r="CE342" i="2"/>
  <c r="CD342" i="2"/>
  <c r="CC342" i="2"/>
  <c r="CB342" i="2"/>
  <c r="CA342" i="2"/>
  <c r="BZ342" i="2"/>
  <c r="BY342" i="2"/>
  <c r="BX342" i="2"/>
  <c r="BW342" i="2"/>
  <c r="BV342" i="2"/>
  <c r="BU342" i="2"/>
  <c r="BT342" i="2"/>
  <c r="BS342" i="2"/>
  <c r="BR342" i="2"/>
  <c r="BQ342" i="2"/>
  <c r="BP342" i="2"/>
  <c r="BO342" i="2"/>
  <c r="BN342" i="2"/>
  <c r="BM342" i="2"/>
  <c r="BL342" i="2"/>
  <c r="BK342" i="2"/>
  <c r="BJ342" i="2"/>
  <c r="BI342" i="2"/>
  <c r="BH342" i="2"/>
  <c r="BG342" i="2"/>
  <c r="BF342" i="2"/>
  <c r="BE342" i="2"/>
  <c r="BD342" i="2"/>
  <c r="BC342" i="2"/>
  <c r="BB342" i="2"/>
  <c r="BA342" i="2"/>
  <c r="AZ342" i="2"/>
  <c r="AY342" i="2"/>
  <c r="V342" i="2"/>
  <c r="U342" i="2"/>
  <c r="S342" i="2"/>
  <c r="R342" i="2"/>
  <c r="M342" i="2"/>
  <c r="K342" i="2"/>
  <c r="J342" i="2"/>
  <c r="I342" i="2"/>
  <c r="D342" i="2"/>
  <c r="DV341" i="2"/>
  <c r="DU341" i="2"/>
  <c r="DT341" i="2"/>
  <c r="DS341" i="2"/>
  <c r="AM341" i="2" s="1"/>
  <c r="DR341" i="2"/>
  <c r="DQ341" i="2"/>
  <c r="DP341" i="2"/>
  <c r="DO341" i="2"/>
  <c r="DN341" i="2"/>
  <c r="DM341" i="2"/>
  <c r="DL341" i="2"/>
  <c r="DK341" i="2"/>
  <c r="DJ341" i="2"/>
  <c r="DI341" i="2"/>
  <c r="DH341" i="2"/>
  <c r="DG341" i="2"/>
  <c r="DF341" i="2"/>
  <c r="DE341" i="2"/>
  <c r="DD341" i="2"/>
  <c r="DC341" i="2"/>
  <c r="DB341" i="2"/>
  <c r="DA341" i="2"/>
  <c r="CZ341" i="2"/>
  <c r="CY341" i="2"/>
  <c r="CX341" i="2"/>
  <c r="CW341" i="2"/>
  <c r="CV341" i="2"/>
  <c r="CU341" i="2"/>
  <c r="CT341" i="2"/>
  <c r="CS341" i="2"/>
  <c r="CR341" i="2"/>
  <c r="CQ341" i="2"/>
  <c r="CP341" i="2"/>
  <c r="CO341" i="2"/>
  <c r="CN341" i="2"/>
  <c r="CM341" i="2"/>
  <c r="CL341" i="2"/>
  <c r="CK341" i="2"/>
  <c r="CJ341" i="2"/>
  <c r="CI341" i="2"/>
  <c r="CH341" i="2"/>
  <c r="CG341" i="2"/>
  <c r="CF341" i="2"/>
  <c r="CE341" i="2"/>
  <c r="CD341" i="2"/>
  <c r="CC341" i="2"/>
  <c r="CB341" i="2"/>
  <c r="CA341" i="2"/>
  <c r="BZ341" i="2"/>
  <c r="BY341" i="2"/>
  <c r="BX341" i="2"/>
  <c r="BW341" i="2"/>
  <c r="BV341" i="2"/>
  <c r="BU341" i="2"/>
  <c r="BT341" i="2"/>
  <c r="BS341" i="2"/>
  <c r="BR341" i="2"/>
  <c r="BQ341" i="2"/>
  <c r="BP341" i="2"/>
  <c r="BO341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BB341" i="2"/>
  <c r="BA341" i="2"/>
  <c r="AZ341" i="2"/>
  <c r="AY341" i="2"/>
  <c r="V341" i="2"/>
  <c r="U341" i="2"/>
  <c r="S341" i="2"/>
  <c r="R341" i="2"/>
  <c r="M341" i="2"/>
  <c r="K341" i="2"/>
  <c r="J341" i="2"/>
  <c r="I341" i="2"/>
  <c r="D341" i="2"/>
  <c r="DV339" i="2"/>
  <c r="DU339" i="2"/>
  <c r="DT339" i="2"/>
  <c r="DS339" i="2"/>
  <c r="AM339" i="2" s="1"/>
  <c r="DR339" i="2"/>
  <c r="DQ339" i="2"/>
  <c r="DP339" i="2"/>
  <c r="DO339" i="2"/>
  <c r="DN339" i="2"/>
  <c r="DM339" i="2"/>
  <c r="DL339" i="2"/>
  <c r="DK339" i="2"/>
  <c r="DJ339" i="2"/>
  <c r="DI339" i="2"/>
  <c r="DH339" i="2"/>
  <c r="DG339" i="2"/>
  <c r="DF339" i="2"/>
  <c r="DE339" i="2"/>
  <c r="DD339" i="2"/>
  <c r="DC339" i="2"/>
  <c r="DB339" i="2"/>
  <c r="DA339" i="2"/>
  <c r="CZ339" i="2"/>
  <c r="CY339" i="2"/>
  <c r="CX339" i="2"/>
  <c r="CW339" i="2"/>
  <c r="CV339" i="2"/>
  <c r="CU339" i="2"/>
  <c r="CT339" i="2"/>
  <c r="CS339" i="2"/>
  <c r="CR339" i="2"/>
  <c r="CQ339" i="2"/>
  <c r="CP339" i="2"/>
  <c r="CO339" i="2"/>
  <c r="CN339" i="2"/>
  <c r="CM339" i="2"/>
  <c r="CL339" i="2"/>
  <c r="CK339" i="2"/>
  <c r="CJ339" i="2"/>
  <c r="CI339" i="2"/>
  <c r="CH339" i="2"/>
  <c r="CG339" i="2"/>
  <c r="CF339" i="2"/>
  <c r="CE339" i="2"/>
  <c r="CD339" i="2"/>
  <c r="CC339" i="2"/>
  <c r="CB339" i="2"/>
  <c r="CA339" i="2"/>
  <c r="BZ339" i="2"/>
  <c r="BY339" i="2"/>
  <c r="BX339" i="2"/>
  <c r="BW339" i="2"/>
  <c r="BV339" i="2"/>
  <c r="BU339" i="2"/>
  <c r="BT339" i="2"/>
  <c r="BS339" i="2"/>
  <c r="BR339" i="2"/>
  <c r="BQ339" i="2"/>
  <c r="BP339" i="2"/>
  <c r="BO339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BB339" i="2"/>
  <c r="BA339" i="2"/>
  <c r="AZ339" i="2"/>
  <c r="AY339" i="2"/>
  <c r="V339" i="2"/>
  <c r="U339" i="2"/>
  <c r="S339" i="2"/>
  <c r="R339" i="2"/>
  <c r="M339" i="2"/>
  <c r="K339" i="2"/>
  <c r="J339" i="2"/>
  <c r="I339" i="2"/>
  <c r="D339" i="2"/>
  <c r="DV321" i="2"/>
  <c r="DU321" i="2"/>
  <c r="DT321" i="2"/>
  <c r="DS321" i="2"/>
  <c r="AM321" i="2" s="1"/>
  <c r="DR321" i="2"/>
  <c r="DQ321" i="2"/>
  <c r="DP321" i="2"/>
  <c r="DO321" i="2"/>
  <c r="DN321" i="2"/>
  <c r="DM321" i="2"/>
  <c r="DL321" i="2"/>
  <c r="DK321" i="2"/>
  <c r="DJ321" i="2"/>
  <c r="DI321" i="2"/>
  <c r="DH321" i="2"/>
  <c r="DG321" i="2"/>
  <c r="DF321" i="2"/>
  <c r="DE321" i="2"/>
  <c r="DD321" i="2"/>
  <c r="DC321" i="2"/>
  <c r="DB321" i="2"/>
  <c r="DA321" i="2"/>
  <c r="CZ321" i="2"/>
  <c r="CY321" i="2"/>
  <c r="CX321" i="2"/>
  <c r="CW321" i="2"/>
  <c r="CV321" i="2"/>
  <c r="CU321" i="2"/>
  <c r="CT321" i="2"/>
  <c r="CS321" i="2"/>
  <c r="CR321" i="2"/>
  <c r="CQ321" i="2"/>
  <c r="CP321" i="2"/>
  <c r="CO321" i="2"/>
  <c r="CN321" i="2"/>
  <c r="CM321" i="2"/>
  <c r="CL321" i="2"/>
  <c r="CK321" i="2"/>
  <c r="CJ321" i="2"/>
  <c r="CI321" i="2"/>
  <c r="CH321" i="2"/>
  <c r="CG321" i="2"/>
  <c r="CF321" i="2"/>
  <c r="CE321" i="2"/>
  <c r="CD321" i="2"/>
  <c r="CC321" i="2"/>
  <c r="CB321" i="2"/>
  <c r="CA321" i="2"/>
  <c r="BZ321" i="2"/>
  <c r="BY321" i="2"/>
  <c r="BX321" i="2"/>
  <c r="BW321" i="2"/>
  <c r="BV321" i="2"/>
  <c r="BU321" i="2"/>
  <c r="BT321" i="2"/>
  <c r="BS321" i="2"/>
  <c r="BR321" i="2"/>
  <c r="BQ321" i="2"/>
  <c r="BP321" i="2"/>
  <c r="BO321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BB321" i="2"/>
  <c r="BA321" i="2"/>
  <c r="AZ321" i="2"/>
  <c r="AY321" i="2"/>
  <c r="AX321" i="2"/>
  <c r="AV321" i="2"/>
  <c r="AG321" i="2"/>
  <c r="Y321" i="2"/>
  <c r="V321" i="2"/>
  <c r="U321" i="2"/>
  <c r="S321" i="2"/>
  <c r="R321" i="2"/>
  <c r="M321" i="2"/>
  <c r="K321" i="2"/>
  <c r="J321" i="2"/>
  <c r="I321" i="2"/>
  <c r="D321" i="2"/>
  <c r="DV333" i="2"/>
  <c r="DU333" i="2"/>
  <c r="DT333" i="2"/>
  <c r="DS333" i="2"/>
  <c r="DR333" i="2"/>
  <c r="DQ333" i="2"/>
  <c r="DP333" i="2"/>
  <c r="DO333" i="2"/>
  <c r="DN333" i="2"/>
  <c r="DM333" i="2"/>
  <c r="DL333" i="2"/>
  <c r="DK333" i="2"/>
  <c r="DJ333" i="2"/>
  <c r="DI333" i="2"/>
  <c r="DH333" i="2"/>
  <c r="DG333" i="2"/>
  <c r="DF333" i="2"/>
  <c r="DE333" i="2"/>
  <c r="DD333" i="2"/>
  <c r="AM333" i="2" s="1"/>
  <c r="DC333" i="2"/>
  <c r="DB333" i="2"/>
  <c r="DA333" i="2"/>
  <c r="CZ333" i="2"/>
  <c r="CY333" i="2"/>
  <c r="CX333" i="2"/>
  <c r="CW333" i="2"/>
  <c r="CV333" i="2"/>
  <c r="CU333" i="2"/>
  <c r="CT333" i="2"/>
  <c r="CS333" i="2"/>
  <c r="CR333" i="2"/>
  <c r="CQ333" i="2"/>
  <c r="CP333" i="2"/>
  <c r="CO333" i="2"/>
  <c r="CN333" i="2"/>
  <c r="CM333" i="2"/>
  <c r="CL333" i="2"/>
  <c r="CK333" i="2"/>
  <c r="CJ333" i="2"/>
  <c r="CI333" i="2"/>
  <c r="CH333" i="2"/>
  <c r="CG333" i="2"/>
  <c r="CF333" i="2"/>
  <c r="CE333" i="2"/>
  <c r="CD333" i="2"/>
  <c r="CC333" i="2"/>
  <c r="CB333" i="2"/>
  <c r="CA333" i="2"/>
  <c r="BZ333" i="2"/>
  <c r="BY333" i="2"/>
  <c r="BX333" i="2"/>
  <c r="BW333" i="2"/>
  <c r="BV333" i="2"/>
  <c r="BU333" i="2"/>
  <c r="BT333" i="2"/>
  <c r="BS333" i="2"/>
  <c r="BR333" i="2"/>
  <c r="BQ333" i="2"/>
  <c r="BP333" i="2"/>
  <c r="BO333" i="2"/>
  <c r="BN333" i="2"/>
  <c r="BM333" i="2"/>
  <c r="BL333" i="2"/>
  <c r="BK333" i="2"/>
  <c r="BJ333" i="2"/>
  <c r="BI333" i="2"/>
  <c r="BH333" i="2"/>
  <c r="BG333" i="2"/>
  <c r="BF333" i="2"/>
  <c r="BE333" i="2"/>
  <c r="BD333" i="2"/>
  <c r="BC333" i="2"/>
  <c r="BB333" i="2"/>
  <c r="BA333" i="2"/>
  <c r="AZ333" i="2"/>
  <c r="AY333" i="2"/>
  <c r="AX333" i="2"/>
  <c r="AJ333" i="2"/>
  <c r="AG333" i="2"/>
  <c r="AF333" i="2"/>
  <c r="V333" i="2"/>
  <c r="U333" i="2"/>
  <c r="S333" i="2"/>
  <c r="R333" i="2"/>
  <c r="M333" i="2"/>
  <c r="K333" i="2"/>
  <c r="J333" i="2"/>
  <c r="I333" i="2"/>
  <c r="D333" i="2"/>
  <c r="DV330" i="2"/>
  <c r="DU330" i="2"/>
  <c r="DT330" i="2"/>
  <c r="DS330" i="2"/>
  <c r="AM330" i="2" s="1"/>
  <c r="DR330" i="2"/>
  <c r="DQ330" i="2"/>
  <c r="DP330" i="2"/>
  <c r="DO330" i="2"/>
  <c r="DN330" i="2"/>
  <c r="DM330" i="2"/>
  <c r="DL330" i="2"/>
  <c r="DK330" i="2"/>
  <c r="DJ330" i="2"/>
  <c r="DI330" i="2"/>
  <c r="DH330" i="2"/>
  <c r="DG330" i="2"/>
  <c r="DF330" i="2"/>
  <c r="DE330" i="2"/>
  <c r="DD330" i="2"/>
  <c r="DC330" i="2"/>
  <c r="DB330" i="2"/>
  <c r="DA330" i="2"/>
  <c r="CZ330" i="2"/>
  <c r="CY330" i="2"/>
  <c r="CX330" i="2"/>
  <c r="CW330" i="2"/>
  <c r="CV330" i="2"/>
  <c r="CU330" i="2"/>
  <c r="CT330" i="2"/>
  <c r="CS330" i="2"/>
  <c r="CR330" i="2"/>
  <c r="CQ330" i="2"/>
  <c r="CP330" i="2"/>
  <c r="CO330" i="2"/>
  <c r="CN330" i="2"/>
  <c r="CM330" i="2"/>
  <c r="CL330" i="2"/>
  <c r="CK330" i="2"/>
  <c r="CJ330" i="2"/>
  <c r="CI330" i="2"/>
  <c r="CH330" i="2"/>
  <c r="CG330" i="2"/>
  <c r="CF330" i="2"/>
  <c r="CE330" i="2"/>
  <c r="CD330" i="2"/>
  <c r="CC330" i="2"/>
  <c r="CB330" i="2"/>
  <c r="CA330" i="2"/>
  <c r="BZ330" i="2"/>
  <c r="BY330" i="2"/>
  <c r="BX330" i="2"/>
  <c r="BW330" i="2"/>
  <c r="BV330" i="2"/>
  <c r="BU330" i="2"/>
  <c r="BT330" i="2"/>
  <c r="BS330" i="2"/>
  <c r="BR330" i="2"/>
  <c r="BQ330" i="2"/>
  <c r="BP330" i="2"/>
  <c r="BO330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BB330" i="2"/>
  <c r="BA330" i="2"/>
  <c r="AZ330" i="2"/>
  <c r="AY330" i="2"/>
  <c r="V330" i="2"/>
  <c r="U330" i="2"/>
  <c r="S330" i="2"/>
  <c r="R330" i="2"/>
  <c r="M330" i="2"/>
  <c r="K330" i="2"/>
  <c r="J330" i="2"/>
  <c r="I330" i="2"/>
  <c r="D330" i="2"/>
  <c r="DV355" i="2"/>
  <c r="DU355" i="2"/>
  <c r="DT355" i="2"/>
  <c r="DS355" i="2"/>
  <c r="AM355" i="2" s="1"/>
  <c r="DR355" i="2"/>
  <c r="DQ355" i="2"/>
  <c r="DP355" i="2"/>
  <c r="DO355" i="2"/>
  <c r="DN355" i="2"/>
  <c r="DM355" i="2"/>
  <c r="DL355" i="2"/>
  <c r="DK355" i="2"/>
  <c r="DJ355" i="2"/>
  <c r="DI355" i="2"/>
  <c r="DH355" i="2"/>
  <c r="DG355" i="2"/>
  <c r="DF355" i="2"/>
  <c r="DE355" i="2"/>
  <c r="DD355" i="2"/>
  <c r="DC355" i="2"/>
  <c r="DB355" i="2"/>
  <c r="DA355" i="2"/>
  <c r="CZ355" i="2"/>
  <c r="CY355" i="2"/>
  <c r="CX355" i="2"/>
  <c r="CW355" i="2"/>
  <c r="CV355" i="2"/>
  <c r="CU355" i="2"/>
  <c r="CT355" i="2"/>
  <c r="CS355" i="2"/>
  <c r="CR355" i="2"/>
  <c r="CQ355" i="2"/>
  <c r="CP355" i="2"/>
  <c r="CO355" i="2"/>
  <c r="CN355" i="2"/>
  <c r="CM355" i="2"/>
  <c r="CL355" i="2"/>
  <c r="CK355" i="2"/>
  <c r="CJ355" i="2"/>
  <c r="CI355" i="2"/>
  <c r="CH355" i="2"/>
  <c r="CG355" i="2"/>
  <c r="CF355" i="2"/>
  <c r="CE355" i="2"/>
  <c r="CD355" i="2"/>
  <c r="CC355" i="2"/>
  <c r="CB355" i="2"/>
  <c r="CA355" i="2"/>
  <c r="BZ355" i="2"/>
  <c r="BY355" i="2"/>
  <c r="BX355" i="2"/>
  <c r="BW355" i="2"/>
  <c r="BV355" i="2"/>
  <c r="BU355" i="2"/>
  <c r="BT355" i="2"/>
  <c r="BS355" i="2"/>
  <c r="BR355" i="2"/>
  <c r="BQ355" i="2"/>
  <c r="BP355" i="2"/>
  <c r="BO355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BB355" i="2"/>
  <c r="BA355" i="2"/>
  <c r="AZ355" i="2"/>
  <c r="AY355" i="2"/>
  <c r="AP355" i="2"/>
  <c r="AN355" i="2"/>
  <c r="AI355" i="2"/>
  <c r="AH355" i="2"/>
  <c r="AF355" i="2"/>
  <c r="X355" i="2"/>
  <c r="V355" i="2"/>
  <c r="U355" i="2"/>
  <c r="S355" i="2"/>
  <c r="R355" i="2"/>
  <c r="M355" i="2"/>
  <c r="K355" i="2"/>
  <c r="J355" i="2"/>
  <c r="I355" i="2"/>
  <c r="D355" i="2"/>
  <c r="DV343" i="2"/>
  <c r="DU343" i="2"/>
  <c r="DT343" i="2"/>
  <c r="DS343" i="2"/>
  <c r="AM343" i="2" s="1"/>
  <c r="DR343" i="2"/>
  <c r="DQ343" i="2"/>
  <c r="DP343" i="2"/>
  <c r="DO343" i="2"/>
  <c r="DN343" i="2"/>
  <c r="DM343" i="2"/>
  <c r="DL343" i="2"/>
  <c r="DK343" i="2"/>
  <c r="DJ343" i="2"/>
  <c r="DI343" i="2"/>
  <c r="DH343" i="2"/>
  <c r="DG343" i="2"/>
  <c r="DF343" i="2"/>
  <c r="DE343" i="2"/>
  <c r="DD343" i="2"/>
  <c r="DC343" i="2"/>
  <c r="DB343" i="2"/>
  <c r="DA343" i="2"/>
  <c r="CZ343" i="2"/>
  <c r="CY343" i="2"/>
  <c r="CX343" i="2"/>
  <c r="CW343" i="2"/>
  <c r="CV343" i="2"/>
  <c r="CU343" i="2"/>
  <c r="CT343" i="2"/>
  <c r="CS343" i="2"/>
  <c r="CR343" i="2"/>
  <c r="CQ343" i="2"/>
  <c r="CP343" i="2"/>
  <c r="CO343" i="2"/>
  <c r="CN343" i="2"/>
  <c r="CM343" i="2"/>
  <c r="CL343" i="2"/>
  <c r="CK343" i="2"/>
  <c r="CJ343" i="2"/>
  <c r="CI343" i="2"/>
  <c r="CH343" i="2"/>
  <c r="CG343" i="2"/>
  <c r="CF343" i="2"/>
  <c r="CE343" i="2"/>
  <c r="CD343" i="2"/>
  <c r="CC343" i="2"/>
  <c r="CB343" i="2"/>
  <c r="CA343" i="2"/>
  <c r="BZ343" i="2"/>
  <c r="BY343" i="2"/>
  <c r="BX343" i="2"/>
  <c r="BW343" i="2"/>
  <c r="BV343" i="2"/>
  <c r="BU343" i="2"/>
  <c r="BT343" i="2"/>
  <c r="BS343" i="2"/>
  <c r="BR343" i="2"/>
  <c r="BQ343" i="2"/>
  <c r="BP343" i="2"/>
  <c r="BO343" i="2"/>
  <c r="BN343" i="2"/>
  <c r="BM343" i="2"/>
  <c r="BL343" i="2"/>
  <c r="BK343" i="2"/>
  <c r="BJ343" i="2"/>
  <c r="BI343" i="2"/>
  <c r="BH343" i="2"/>
  <c r="BG343" i="2"/>
  <c r="BF343" i="2"/>
  <c r="BE343" i="2"/>
  <c r="BD343" i="2"/>
  <c r="BC343" i="2"/>
  <c r="BB343" i="2"/>
  <c r="BA343" i="2"/>
  <c r="AZ343" i="2"/>
  <c r="AY343" i="2"/>
  <c r="AX343" i="2"/>
  <c r="AO343" i="2"/>
  <c r="AN343" i="2"/>
  <c r="AK343" i="2"/>
  <c r="AJ343" i="2"/>
  <c r="AF343" i="2"/>
  <c r="AE343" i="2"/>
  <c r="AA343" i="2"/>
  <c r="Z343" i="2"/>
  <c r="Y343" i="2"/>
  <c r="V343" i="2"/>
  <c r="U343" i="2"/>
  <c r="S343" i="2"/>
  <c r="R343" i="2"/>
  <c r="N343" i="2"/>
  <c r="M343" i="2"/>
  <c r="K343" i="2"/>
  <c r="J343" i="2"/>
  <c r="I343" i="2"/>
  <c r="D343" i="2"/>
  <c r="DV332" i="2"/>
  <c r="DU332" i="2"/>
  <c r="DT332" i="2"/>
  <c r="DS332" i="2"/>
  <c r="DR332" i="2"/>
  <c r="DQ332" i="2"/>
  <c r="DP332" i="2"/>
  <c r="DO332" i="2"/>
  <c r="DN332" i="2"/>
  <c r="DM332" i="2"/>
  <c r="DL332" i="2"/>
  <c r="DK332" i="2"/>
  <c r="DJ332" i="2"/>
  <c r="DI332" i="2"/>
  <c r="DH332" i="2"/>
  <c r="DG332" i="2"/>
  <c r="DF332" i="2"/>
  <c r="DE332" i="2"/>
  <c r="DD332" i="2"/>
  <c r="AM332" i="2" s="1"/>
  <c r="DC332" i="2"/>
  <c r="DB332" i="2"/>
  <c r="DA332" i="2"/>
  <c r="CZ332" i="2"/>
  <c r="CY332" i="2"/>
  <c r="CX332" i="2"/>
  <c r="CW332" i="2"/>
  <c r="CV332" i="2"/>
  <c r="CU332" i="2"/>
  <c r="CT332" i="2"/>
  <c r="CS332" i="2"/>
  <c r="CR332" i="2"/>
  <c r="CQ332" i="2"/>
  <c r="CP332" i="2"/>
  <c r="CO332" i="2"/>
  <c r="CN332" i="2"/>
  <c r="CM332" i="2"/>
  <c r="CL332" i="2"/>
  <c r="CK332" i="2"/>
  <c r="CJ332" i="2"/>
  <c r="CI332" i="2"/>
  <c r="CH332" i="2"/>
  <c r="CG332" i="2"/>
  <c r="CF332" i="2"/>
  <c r="CE332" i="2"/>
  <c r="CD332" i="2"/>
  <c r="CC332" i="2"/>
  <c r="CB332" i="2"/>
  <c r="CA332" i="2"/>
  <c r="BZ332" i="2"/>
  <c r="BY332" i="2"/>
  <c r="BX332" i="2"/>
  <c r="BW332" i="2"/>
  <c r="BV332" i="2"/>
  <c r="BU332" i="2"/>
  <c r="BT332" i="2"/>
  <c r="BS332" i="2"/>
  <c r="BR332" i="2"/>
  <c r="BQ332" i="2"/>
  <c r="BP332" i="2"/>
  <c r="BO332" i="2"/>
  <c r="BN332" i="2"/>
  <c r="BM332" i="2"/>
  <c r="BL332" i="2"/>
  <c r="BK332" i="2"/>
  <c r="BJ332" i="2"/>
  <c r="BI332" i="2"/>
  <c r="BH332" i="2"/>
  <c r="BG332" i="2"/>
  <c r="BF332" i="2"/>
  <c r="BE332" i="2"/>
  <c r="BD332" i="2"/>
  <c r="BC332" i="2"/>
  <c r="BB332" i="2"/>
  <c r="BA332" i="2"/>
  <c r="AZ332" i="2"/>
  <c r="AY332" i="2"/>
  <c r="AN332" i="2"/>
  <c r="AI332" i="2"/>
  <c r="AH332" i="2"/>
  <c r="V332" i="2"/>
  <c r="U332" i="2"/>
  <c r="S332" i="2"/>
  <c r="R332" i="2"/>
  <c r="M332" i="2"/>
  <c r="K332" i="2"/>
  <c r="J332" i="2"/>
  <c r="I332" i="2"/>
  <c r="D332" i="2"/>
  <c r="DV331" i="2"/>
  <c r="DU331" i="2"/>
  <c r="DT331" i="2"/>
  <c r="DS331" i="2"/>
  <c r="DR331" i="2"/>
  <c r="DQ331" i="2"/>
  <c r="DP331" i="2"/>
  <c r="DO331" i="2"/>
  <c r="DN331" i="2"/>
  <c r="DM331" i="2"/>
  <c r="DL331" i="2"/>
  <c r="DK331" i="2"/>
  <c r="DJ331" i="2"/>
  <c r="DI331" i="2"/>
  <c r="DH331" i="2"/>
  <c r="DG331" i="2"/>
  <c r="DF331" i="2"/>
  <c r="DE331" i="2"/>
  <c r="DD331" i="2"/>
  <c r="AM331" i="2" s="1"/>
  <c r="DC331" i="2"/>
  <c r="DB331" i="2"/>
  <c r="DA331" i="2"/>
  <c r="CZ331" i="2"/>
  <c r="CY331" i="2"/>
  <c r="CX331" i="2"/>
  <c r="CW331" i="2"/>
  <c r="CV331" i="2"/>
  <c r="CU331" i="2"/>
  <c r="CT331" i="2"/>
  <c r="CS331" i="2"/>
  <c r="CR331" i="2"/>
  <c r="CQ331" i="2"/>
  <c r="CP331" i="2"/>
  <c r="CO331" i="2"/>
  <c r="CN331" i="2"/>
  <c r="CM331" i="2"/>
  <c r="CL331" i="2"/>
  <c r="CK331" i="2"/>
  <c r="CJ331" i="2"/>
  <c r="CI331" i="2"/>
  <c r="CH331" i="2"/>
  <c r="CG331" i="2"/>
  <c r="CF331" i="2"/>
  <c r="CE331" i="2"/>
  <c r="CD331" i="2"/>
  <c r="CC331" i="2"/>
  <c r="CB331" i="2"/>
  <c r="CA331" i="2"/>
  <c r="BZ331" i="2"/>
  <c r="BY331" i="2"/>
  <c r="BX331" i="2"/>
  <c r="BW331" i="2"/>
  <c r="BV331" i="2"/>
  <c r="BU331" i="2"/>
  <c r="BT331" i="2"/>
  <c r="BS331" i="2"/>
  <c r="BR331" i="2"/>
  <c r="BQ331" i="2"/>
  <c r="BP331" i="2"/>
  <c r="BO331" i="2"/>
  <c r="BN331" i="2"/>
  <c r="BM331" i="2"/>
  <c r="BL331" i="2"/>
  <c r="BK331" i="2"/>
  <c r="BJ331" i="2"/>
  <c r="BI331" i="2"/>
  <c r="BH331" i="2"/>
  <c r="BG331" i="2"/>
  <c r="BF331" i="2"/>
  <c r="BE331" i="2"/>
  <c r="BD331" i="2"/>
  <c r="BC331" i="2"/>
  <c r="BB331" i="2"/>
  <c r="BA331" i="2"/>
  <c r="AZ331" i="2"/>
  <c r="AY331" i="2"/>
  <c r="AN331" i="2"/>
  <c r="V331" i="2"/>
  <c r="U331" i="2"/>
  <c r="S331" i="2"/>
  <c r="R331" i="2"/>
  <c r="M331" i="2"/>
  <c r="K331" i="2"/>
  <c r="J331" i="2"/>
  <c r="I331" i="2"/>
  <c r="D331" i="2"/>
  <c r="DV323" i="2"/>
  <c r="DU323" i="2"/>
  <c r="DT323" i="2"/>
  <c r="DS323" i="2"/>
  <c r="DR323" i="2"/>
  <c r="DQ323" i="2"/>
  <c r="DP323" i="2"/>
  <c r="DO323" i="2"/>
  <c r="DN323" i="2"/>
  <c r="DM323" i="2"/>
  <c r="DL323" i="2"/>
  <c r="DK323" i="2"/>
  <c r="DJ323" i="2"/>
  <c r="DI323" i="2"/>
  <c r="DH323" i="2"/>
  <c r="DG323" i="2"/>
  <c r="DF323" i="2"/>
  <c r="DE323" i="2"/>
  <c r="DD323" i="2"/>
  <c r="AM323" i="2" s="1"/>
  <c r="DC323" i="2"/>
  <c r="DB323" i="2"/>
  <c r="DA323" i="2"/>
  <c r="CZ323" i="2"/>
  <c r="CY323" i="2"/>
  <c r="CX323" i="2"/>
  <c r="CW323" i="2"/>
  <c r="CV323" i="2"/>
  <c r="CU323" i="2"/>
  <c r="CT323" i="2"/>
  <c r="CS323" i="2"/>
  <c r="CR323" i="2"/>
  <c r="CQ323" i="2"/>
  <c r="CP323" i="2"/>
  <c r="CO323" i="2"/>
  <c r="CN323" i="2"/>
  <c r="CM323" i="2"/>
  <c r="CL323" i="2"/>
  <c r="CK323" i="2"/>
  <c r="CJ323" i="2"/>
  <c r="CI323" i="2"/>
  <c r="CH323" i="2"/>
  <c r="CG323" i="2"/>
  <c r="CF323" i="2"/>
  <c r="CE323" i="2"/>
  <c r="CD323" i="2"/>
  <c r="CC323" i="2"/>
  <c r="CB323" i="2"/>
  <c r="CA323" i="2"/>
  <c r="BZ323" i="2"/>
  <c r="BY323" i="2"/>
  <c r="BX323" i="2"/>
  <c r="BW323" i="2"/>
  <c r="BV323" i="2"/>
  <c r="BU323" i="2"/>
  <c r="BT323" i="2"/>
  <c r="BS323" i="2"/>
  <c r="BR323" i="2"/>
  <c r="BQ323" i="2"/>
  <c r="BP323" i="2"/>
  <c r="BO323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BB323" i="2"/>
  <c r="BA323" i="2"/>
  <c r="AZ323" i="2"/>
  <c r="AY323" i="2"/>
  <c r="AV323" i="2"/>
  <c r="AL323" i="2"/>
  <c r="AG323" i="2"/>
  <c r="Y323" i="2"/>
  <c r="V323" i="2"/>
  <c r="U323" i="2"/>
  <c r="S323" i="2"/>
  <c r="R323" i="2"/>
  <c r="M323" i="2"/>
  <c r="K323" i="2"/>
  <c r="J323" i="2"/>
  <c r="I323" i="2"/>
  <c r="D323" i="2"/>
  <c r="DV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AM320" i="2" s="1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G320" i="2"/>
  <c r="CF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BB320" i="2"/>
  <c r="BA320" i="2"/>
  <c r="AZ320" i="2"/>
  <c r="AY320" i="2"/>
  <c r="AO320" i="2"/>
  <c r="AJ320" i="2"/>
  <c r="AI320" i="2"/>
  <c r="Z320" i="2"/>
  <c r="Y320" i="2"/>
  <c r="V320" i="2"/>
  <c r="U320" i="2"/>
  <c r="S320" i="2"/>
  <c r="R320" i="2"/>
  <c r="M320" i="2"/>
  <c r="K320" i="2"/>
  <c r="J320" i="2"/>
  <c r="I320" i="2"/>
  <c r="D320" i="2"/>
  <c r="DV328" i="2"/>
  <c r="DU328" i="2"/>
  <c r="DT328" i="2"/>
  <c r="DS328" i="2"/>
  <c r="AM328" i="2" s="1"/>
  <c r="DR328" i="2"/>
  <c r="DQ328" i="2"/>
  <c r="DP328" i="2"/>
  <c r="DO328" i="2"/>
  <c r="DN328" i="2"/>
  <c r="DM328" i="2"/>
  <c r="DL328" i="2"/>
  <c r="DK328" i="2"/>
  <c r="DJ328" i="2"/>
  <c r="DI328" i="2"/>
  <c r="DH328" i="2"/>
  <c r="DG328" i="2"/>
  <c r="DF328" i="2"/>
  <c r="DE328" i="2"/>
  <c r="DD328" i="2"/>
  <c r="DC328" i="2"/>
  <c r="DB328" i="2"/>
  <c r="DA328" i="2"/>
  <c r="CZ328" i="2"/>
  <c r="CY328" i="2"/>
  <c r="CX328" i="2"/>
  <c r="CW328" i="2"/>
  <c r="CV328" i="2"/>
  <c r="CU328" i="2"/>
  <c r="CT328" i="2"/>
  <c r="CS328" i="2"/>
  <c r="CR328" i="2"/>
  <c r="CQ328" i="2"/>
  <c r="CP328" i="2"/>
  <c r="CO328" i="2"/>
  <c r="CN328" i="2"/>
  <c r="CM328" i="2"/>
  <c r="CL328" i="2"/>
  <c r="CK328" i="2"/>
  <c r="CJ328" i="2"/>
  <c r="CI328" i="2"/>
  <c r="CH328" i="2"/>
  <c r="CG328" i="2"/>
  <c r="CF328" i="2"/>
  <c r="CE328" i="2"/>
  <c r="CD328" i="2"/>
  <c r="CC328" i="2"/>
  <c r="CB328" i="2"/>
  <c r="CA328" i="2"/>
  <c r="BZ328" i="2"/>
  <c r="BY328" i="2"/>
  <c r="BX328" i="2"/>
  <c r="BW328" i="2"/>
  <c r="BV328" i="2"/>
  <c r="BU328" i="2"/>
  <c r="BT328" i="2"/>
  <c r="BS328" i="2"/>
  <c r="BR328" i="2"/>
  <c r="BQ328" i="2"/>
  <c r="BP328" i="2"/>
  <c r="BO328" i="2"/>
  <c r="BN328" i="2"/>
  <c r="BM328" i="2"/>
  <c r="BL328" i="2"/>
  <c r="BK328" i="2"/>
  <c r="BJ328" i="2"/>
  <c r="BI328" i="2"/>
  <c r="BH328" i="2"/>
  <c r="BG328" i="2"/>
  <c r="BF328" i="2"/>
  <c r="BE328" i="2"/>
  <c r="BD328" i="2"/>
  <c r="BC328" i="2"/>
  <c r="BB328" i="2"/>
  <c r="BA328" i="2"/>
  <c r="AZ328" i="2"/>
  <c r="AY328" i="2"/>
  <c r="V328" i="2"/>
  <c r="U328" i="2"/>
  <c r="S328" i="2"/>
  <c r="R328" i="2"/>
  <c r="M328" i="2"/>
  <c r="K328" i="2"/>
  <c r="J328" i="2"/>
  <c r="I328" i="2"/>
  <c r="D328" i="2"/>
  <c r="DV329" i="2"/>
  <c r="DU329" i="2"/>
  <c r="DT329" i="2"/>
  <c r="DS329" i="2"/>
  <c r="AM329" i="2" s="1"/>
  <c r="DR329" i="2"/>
  <c r="DQ329" i="2"/>
  <c r="DP329" i="2"/>
  <c r="DO329" i="2"/>
  <c r="DN329" i="2"/>
  <c r="DM329" i="2"/>
  <c r="DL329" i="2"/>
  <c r="DK329" i="2"/>
  <c r="DJ329" i="2"/>
  <c r="DI329" i="2"/>
  <c r="DH329" i="2"/>
  <c r="DG329" i="2"/>
  <c r="DF329" i="2"/>
  <c r="DE329" i="2"/>
  <c r="DD329" i="2"/>
  <c r="DC329" i="2"/>
  <c r="DB329" i="2"/>
  <c r="DA329" i="2"/>
  <c r="CZ329" i="2"/>
  <c r="CY329" i="2"/>
  <c r="CX329" i="2"/>
  <c r="CW329" i="2"/>
  <c r="CV329" i="2"/>
  <c r="CU329" i="2"/>
  <c r="CT329" i="2"/>
  <c r="CS329" i="2"/>
  <c r="CR329" i="2"/>
  <c r="CQ329" i="2"/>
  <c r="CP329" i="2"/>
  <c r="CO329" i="2"/>
  <c r="CN329" i="2"/>
  <c r="CM329" i="2"/>
  <c r="CL329" i="2"/>
  <c r="CK329" i="2"/>
  <c r="CJ329" i="2"/>
  <c r="CI329" i="2"/>
  <c r="CH329" i="2"/>
  <c r="CG329" i="2"/>
  <c r="CF329" i="2"/>
  <c r="CE329" i="2"/>
  <c r="CD329" i="2"/>
  <c r="CC329" i="2"/>
  <c r="CB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K329" i="2"/>
  <c r="BJ329" i="2"/>
  <c r="BI329" i="2"/>
  <c r="BH329" i="2"/>
  <c r="BG329" i="2"/>
  <c r="BF329" i="2"/>
  <c r="BE329" i="2"/>
  <c r="BD329" i="2"/>
  <c r="BC329" i="2"/>
  <c r="BB329" i="2"/>
  <c r="BA329" i="2"/>
  <c r="AZ329" i="2"/>
  <c r="AY329" i="2"/>
  <c r="AL329" i="2"/>
  <c r="V329" i="2"/>
  <c r="U329" i="2"/>
  <c r="S329" i="2"/>
  <c r="R329" i="2"/>
  <c r="M329" i="2"/>
  <c r="K329" i="2"/>
  <c r="J329" i="2"/>
  <c r="I329" i="2"/>
  <c r="D329" i="2"/>
  <c r="DV319" i="2"/>
  <c r="DU319" i="2"/>
  <c r="DT319" i="2"/>
  <c r="DS319" i="2"/>
  <c r="AM319" i="2" s="1"/>
  <c r="DR319" i="2"/>
  <c r="DQ319" i="2"/>
  <c r="DP319" i="2"/>
  <c r="DO319" i="2"/>
  <c r="DN319" i="2"/>
  <c r="DM319" i="2"/>
  <c r="DL319" i="2"/>
  <c r="DK319" i="2"/>
  <c r="DJ319" i="2"/>
  <c r="DI319" i="2"/>
  <c r="DH319" i="2"/>
  <c r="DG319" i="2"/>
  <c r="DF319" i="2"/>
  <c r="DE319" i="2"/>
  <c r="DD319" i="2"/>
  <c r="DC319" i="2"/>
  <c r="DB319" i="2"/>
  <c r="DA319" i="2"/>
  <c r="CZ319" i="2"/>
  <c r="CY319" i="2"/>
  <c r="CX319" i="2"/>
  <c r="CW319" i="2"/>
  <c r="CV319" i="2"/>
  <c r="CU319" i="2"/>
  <c r="CT319" i="2"/>
  <c r="CS319" i="2"/>
  <c r="CR319" i="2"/>
  <c r="CQ319" i="2"/>
  <c r="CP319" i="2"/>
  <c r="CO319" i="2"/>
  <c r="CN319" i="2"/>
  <c r="CM319" i="2"/>
  <c r="CL319" i="2"/>
  <c r="CK319" i="2"/>
  <c r="CJ319" i="2"/>
  <c r="CI319" i="2"/>
  <c r="CH319" i="2"/>
  <c r="CG319" i="2"/>
  <c r="CF319" i="2"/>
  <c r="CE319" i="2"/>
  <c r="CD319" i="2"/>
  <c r="CC319" i="2"/>
  <c r="CB319" i="2"/>
  <c r="CA319" i="2"/>
  <c r="BZ319" i="2"/>
  <c r="BY319" i="2"/>
  <c r="BX319" i="2"/>
  <c r="BW319" i="2"/>
  <c r="BV319" i="2"/>
  <c r="BU319" i="2"/>
  <c r="BT319" i="2"/>
  <c r="BS319" i="2"/>
  <c r="BR319" i="2"/>
  <c r="BQ319" i="2"/>
  <c r="BP319" i="2"/>
  <c r="BO319" i="2"/>
  <c r="BN319" i="2"/>
  <c r="BM319" i="2"/>
  <c r="BL319" i="2"/>
  <c r="BK319" i="2"/>
  <c r="BJ319" i="2"/>
  <c r="BI319" i="2"/>
  <c r="BH319" i="2"/>
  <c r="BG319" i="2"/>
  <c r="BF319" i="2"/>
  <c r="BE319" i="2"/>
  <c r="BD319" i="2"/>
  <c r="BC319" i="2"/>
  <c r="BB319" i="2"/>
  <c r="BA319" i="2"/>
  <c r="AZ319" i="2"/>
  <c r="AY319" i="2"/>
  <c r="V319" i="2"/>
  <c r="U319" i="2"/>
  <c r="S319" i="2"/>
  <c r="R319" i="2"/>
  <c r="M319" i="2"/>
  <c r="K319" i="2"/>
  <c r="J319" i="2"/>
  <c r="I319" i="2"/>
  <c r="D319" i="2"/>
  <c r="DV335" i="2"/>
  <c r="DU335" i="2"/>
  <c r="DT335" i="2"/>
  <c r="DS335" i="2"/>
  <c r="AM335" i="2" s="1"/>
  <c r="DR335" i="2"/>
  <c r="DQ335" i="2"/>
  <c r="DP335" i="2"/>
  <c r="DO335" i="2"/>
  <c r="DN335" i="2"/>
  <c r="DM335" i="2"/>
  <c r="DL335" i="2"/>
  <c r="DK335" i="2"/>
  <c r="DJ335" i="2"/>
  <c r="DI335" i="2"/>
  <c r="DH335" i="2"/>
  <c r="DG335" i="2"/>
  <c r="DF335" i="2"/>
  <c r="DE335" i="2"/>
  <c r="DD335" i="2"/>
  <c r="DC335" i="2"/>
  <c r="DB335" i="2"/>
  <c r="DA335" i="2"/>
  <c r="CZ335" i="2"/>
  <c r="CY335" i="2"/>
  <c r="CX335" i="2"/>
  <c r="CW335" i="2"/>
  <c r="CV335" i="2"/>
  <c r="CU335" i="2"/>
  <c r="CT335" i="2"/>
  <c r="CS335" i="2"/>
  <c r="CR335" i="2"/>
  <c r="CQ335" i="2"/>
  <c r="CP335" i="2"/>
  <c r="CO335" i="2"/>
  <c r="CN335" i="2"/>
  <c r="CM335" i="2"/>
  <c r="CL335" i="2"/>
  <c r="CK335" i="2"/>
  <c r="CJ335" i="2"/>
  <c r="CI335" i="2"/>
  <c r="CH335" i="2"/>
  <c r="CG335" i="2"/>
  <c r="CF335" i="2"/>
  <c r="CE335" i="2"/>
  <c r="CD335" i="2"/>
  <c r="CC335" i="2"/>
  <c r="CB335" i="2"/>
  <c r="CA335" i="2"/>
  <c r="BZ335" i="2"/>
  <c r="BY335" i="2"/>
  <c r="BX335" i="2"/>
  <c r="BW335" i="2"/>
  <c r="BV335" i="2"/>
  <c r="BU335" i="2"/>
  <c r="BT335" i="2"/>
  <c r="BS335" i="2"/>
  <c r="BR335" i="2"/>
  <c r="BQ335" i="2"/>
  <c r="BP335" i="2"/>
  <c r="BO335" i="2"/>
  <c r="BN335" i="2"/>
  <c r="BM335" i="2"/>
  <c r="BL335" i="2"/>
  <c r="BK335" i="2"/>
  <c r="BJ335" i="2"/>
  <c r="BI335" i="2"/>
  <c r="BH335" i="2"/>
  <c r="BG335" i="2"/>
  <c r="BF335" i="2"/>
  <c r="BE335" i="2"/>
  <c r="BD335" i="2"/>
  <c r="BC335" i="2"/>
  <c r="BB335" i="2"/>
  <c r="BA335" i="2"/>
  <c r="AZ335" i="2"/>
  <c r="AY335" i="2"/>
  <c r="AV335" i="2"/>
  <c r="AN335" i="2"/>
  <c r="AL335" i="2"/>
  <c r="AI335" i="2"/>
  <c r="AF335" i="2"/>
  <c r="AE335" i="2"/>
  <c r="X335" i="2"/>
  <c r="W335" i="2"/>
  <c r="V335" i="2"/>
  <c r="U335" i="2"/>
  <c r="S335" i="2"/>
  <c r="R335" i="2"/>
  <c r="N335" i="2"/>
  <c r="M335" i="2"/>
  <c r="K335" i="2"/>
  <c r="J335" i="2"/>
  <c r="I335" i="2"/>
  <c r="D335" i="2"/>
  <c r="DV325" i="2"/>
  <c r="DU325" i="2"/>
  <c r="DT325" i="2"/>
  <c r="DS325" i="2"/>
  <c r="AM325" i="2" s="1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G325" i="2"/>
  <c r="CF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J325" i="2"/>
  <c r="BI325" i="2"/>
  <c r="BH325" i="2"/>
  <c r="BG325" i="2"/>
  <c r="BF325" i="2"/>
  <c r="BE325" i="2"/>
  <c r="BD325" i="2"/>
  <c r="BC325" i="2"/>
  <c r="BB325" i="2"/>
  <c r="BA325" i="2"/>
  <c r="AZ325" i="2"/>
  <c r="AY325" i="2"/>
  <c r="AN325" i="2"/>
  <c r="AL325" i="2"/>
  <c r="AJ325" i="2"/>
  <c r="AI325" i="2"/>
  <c r="AG325" i="2"/>
  <c r="Z325" i="2"/>
  <c r="V325" i="2"/>
  <c r="U325" i="2"/>
  <c r="S325" i="2"/>
  <c r="R325" i="2"/>
  <c r="P325" i="2"/>
  <c r="N325" i="2"/>
  <c r="M325" i="2"/>
  <c r="K325" i="2"/>
  <c r="J325" i="2"/>
  <c r="I325" i="2"/>
  <c r="D325" i="2"/>
  <c r="DV340" i="2"/>
  <c r="DU340" i="2"/>
  <c r="DT340" i="2"/>
  <c r="DS340" i="2"/>
  <c r="AM340" i="2" s="1"/>
  <c r="DR340" i="2"/>
  <c r="DQ340" i="2"/>
  <c r="DP340" i="2"/>
  <c r="DO340" i="2"/>
  <c r="DN340" i="2"/>
  <c r="DM340" i="2"/>
  <c r="DL340" i="2"/>
  <c r="DK340" i="2"/>
  <c r="DJ340" i="2"/>
  <c r="DI340" i="2"/>
  <c r="DH340" i="2"/>
  <c r="DG340" i="2"/>
  <c r="DF340" i="2"/>
  <c r="DE340" i="2"/>
  <c r="DD340" i="2"/>
  <c r="DC340" i="2"/>
  <c r="DB340" i="2"/>
  <c r="DA340" i="2"/>
  <c r="CZ340" i="2"/>
  <c r="CY340" i="2"/>
  <c r="CX340" i="2"/>
  <c r="CW340" i="2"/>
  <c r="CV340" i="2"/>
  <c r="CU340" i="2"/>
  <c r="CT340" i="2"/>
  <c r="CS340" i="2"/>
  <c r="CR340" i="2"/>
  <c r="CQ340" i="2"/>
  <c r="CP340" i="2"/>
  <c r="CO340" i="2"/>
  <c r="CN340" i="2"/>
  <c r="CM340" i="2"/>
  <c r="CL340" i="2"/>
  <c r="CK340" i="2"/>
  <c r="CJ340" i="2"/>
  <c r="CI340" i="2"/>
  <c r="CH340" i="2"/>
  <c r="CG340" i="2"/>
  <c r="CF340" i="2"/>
  <c r="CE340" i="2"/>
  <c r="CD340" i="2"/>
  <c r="CC340" i="2"/>
  <c r="CB340" i="2"/>
  <c r="CA340" i="2"/>
  <c r="BZ340" i="2"/>
  <c r="BY340" i="2"/>
  <c r="BX340" i="2"/>
  <c r="BW340" i="2"/>
  <c r="BV340" i="2"/>
  <c r="BU340" i="2"/>
  <c r="BT340" i="2"/>
  <c r="BS340" i="2"/>
  <c r="BR340" i="2"/>
  <c r="BQ340" i="2"/>
  <c r="BP340" i="2"/>
  <c r="BO340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BB340" i="2"/>
  <c r="BA340" i="2"/>
  <c r="AZ340" i="2"/>
  <c r="AY340" i="2"/>
  <c r="V340" i="2"/>
  <c r="U340" i="2"/>
  <c r="S340" i="2"/>
  <c r="R340" i="2"/>
  <c r="M340" i="2"/>
  <c r="K340" i="2"/>
  <c r="J340" i="2"/>
  <c r="I340" i="2"/>
  <c r="D340" i="2"/>
  <c r="DV316" i="2"/>
  <c r="DU316" i="2"/>
  <c r="DT316" i="2"/>
  <c r="DS316" i="2"/>
  <c r="AM316" i="2" s="1"/>
  <c r="DR316" i="2"/>
  <c r="DQ316" i="2"/>
  <c r="DP316" i="2"/>
  <c r="DO316" i="2"/>
  <c r="DN316" i="2"/>
  <c r="DM316" i="2"/>
  <c r="DL316" i="2"/>
  <c r="DK316" i="2"/>
  <c r="DJ316" i="2"/>
  <c r="DI316" i="2"/>
  <c r="DH316" i="2"/>
  <c r="DG316" i="2"/>
  <c r="DF316" i="2"/>
  <c r="DE316" i="2"/>
  <c r="DD316" i="2"/>
  <c r="DC316" i="2"/>
  <c r="DB316" i="2"/>
  <c r="DA316" i="2"/>
  <c r="CZ316" i="2"/>
  <c r="CY316" i="2"/>
  <c r="CX316" i="2"/>
  <c r="CW316" i="2"/>
  <c r="CV316" i="2"/>
  <c r="CU316" i="2"/>
  <c r="CT316" i="2"/>
  <c r="CS316" i="2"/>
  <c r="CR316" i="2"/>
  <c r="CQ316" i="2"/>
  <c r="CP316" i="2"/>
  <c r="CO316" i="2"/>
  <c r="CN316" i="2"/>
  <c r="CM316" i="2"/>
  <c r="CL316" i="2"/>
  <c r="CK316" i="2"/>
  <c r="CJ316" i="2"/>
  <c r="CI316" i="2"/>
  <c r="CH316" i="2"/>
  <c r="CG316" i="2"/>
  <c r="CF316" i="2"/>
  <c r="CE316" i="2"/>
  <c r="CD316" i="2"/>
  <c r="CC316" i="2"/>
  <c r="CB316" i="2"/>
  <c r="CA316" i="2"/>
  <c r="BZ316" i="2"/>
  <c r="BY316" i="2"/>
  <c r="BX316" i="2"/>
  <c r="BW316" i="2"/>
  <c r="BV316" i="2"/>
  <c r="BU316" i="2"/>
  <c r="BT316" i="2"/>
  <c r="BS316" i="2"/>
  <c r="BR316" i="2"/>
  <c r="BQ316" i="2"/>
  <c r="BP316" i="2"/>
  <c r="BO316" i="2"/>
  <c r="BN316" i="2"/>
  <c r="BM316" i="2"/>
  <c r="BL316" i="2"/>
  <c r="BK316" i="2"/>
  <c r="BJ316" i="2"/>
  <c r="BI316" i="2"/>
  <c r="BH316" i="2"/>
  <c r="BG316" i="2"/>
  <c r="BF316" i="2"/>
  <c r="BE316" i="2"/>
  <c r="BD316" i="2"/>
  <c r="BC316" i="2"/>
  <c r="BB316" i="2"/>
  <c r="BA316" i="2"/>
  <c r="AZ316" i="2"/>
  <c r="AY316" i="2"/>
  <c r="AI316" i="2"/>
  <c r="V316" i="2"/>
  <c r="U316" i="2"/>
  <c r="S316" i="2"/>
  <c r="R316" i="2"/>
  <c r="M316" i="2"/>
  <c r="K316" i="2"/>
  <c r="J316" i="2"/>
  <c r="I316" i="2"/>
  <c r="D316" i="2"/>
  <c r="DV324" i="2"/>
  <c r="DU324" i="2"/>
  <c r="DT324" i="2"/>
  <c r="DS324" i="2"/>
  <c r="AM324" i="2" s="1"/>
  <c r="DR324" i="2"/>
  <c r="DQ324" i="2"/>
  <c r="DP324" i="2"/>
  <c r="DO324" i="2"/>
  <c r="DN324" i="2"/>
  <c r="DM324" i="2"/>
  <c r="DL324" i="2"/>
  <c r="DK324" i="2"/>
  <c r="DJ324" i="2"/>
  <c r="DI324" i="2"/>
  <c r="DH324" i="2"/>
  <c r="DG324" i="2"/>
  <c r="DF324" i="2"/>
  <c r="DE324" i="2"/>
  <c r="DD324" i="2"/>
  <c r="DC324" i="2"/>
  <c r="DB324" i="2"/>
  <c r="DA324" i="2"/>
  <c r="CZ324" i="2"/>
  <c r="CY324" i="2"/>
  <c r="CX324" i="2"/>
  <c r="CW324" i="2"/>
  <c r="CV324" i="2"/>
  <c r="CU324" i="2"/>
  <c r="CT324" i="2"/>
  <c r="CS324" i="2"/>
  <c r="CR324" i="2"/>
  <c r="CQ324" i="2"/>
  <c r="CP324" i="2"/>
  <c r="CO324" i="2"/>
  <c r="CN324" i="2"/>
  <c r="CM324" i="2"/>
  <c r="CL324" i="2"/>
  <c r="CK324" i="2"/>
  <c r="CJ324" i="2"/>
  <c r="CH324" i="2"/>
  <c r="CG324" i="2"/>
  <c r="CF324" i="2"/>
  <c r="CD324" i="2"/>
  <c r="CC324" i="2"/>
  <c r="CB324" i="2"/>
  <c r="CA324" i="2"/>
  <c r="BZ324" i="2"/>
  <c r="BY324" i="2"/>
  <c r="BX324" i="2"/>
  <c r="BW324" i="2"/>
  <c r="BV324" i="2"/>
  <c r="BU324" i="2"/>
  <c r="BS324" i="2"/>
  <c r="BR324" i="2"/>
  <c r="BQ324" i="2"/>
  <c r="BO324" i="2"/>
  <c r="BN324" i="2"/>
  <c r="BM324" i="2"/>
  <c r="BL324" i="2"/>
  <c r="BK324" i="2"/>
  <c r="BJ324" i="2"/>
  <c r="BI324" i="2"/>
  <c r="BH324" i="2"/>
  <c r="BG324" i="2"/>
  <c r="BF324" i="2"/>
  <c r="BE324" i="2"/>
  <c r="BD324" i="2"/>
  <c r="BC324" i="2"/>
  <c r="BB324" i="2"/>
  <c r="BA324" i="2"/>
  <c r="AZ324" i="2"/>
  <c r="AY324" i="2"/>
  <c r="V324" i="2"/>
  <c r="U324" i="2"/>
  <c r="S324" i="2"/>
  <c r="R324" i="2"/>
  <c r="M324" i="2"/>
  <c r="K324" i="2"/>
  <c r="J324" i="2"/>
  <c r="I324" i="2"/>
  <c r="D324" i="2"/>
  <c r="DV322" i="2"/>
  <c r="DU322" i="2"/>
  <c r="DT322" i="2"/>
  <c r="DS322" i="2"/>
  <c r="AM322" i="2" s="1"/>
  <c r="DR322" i="2"/>
  <c r="DQ322" i="2"/>
  <c r="DP322" i="2"/>
  <c r="DO322" i="2"/>
  <c r="DN322" i="2"/>
  <c r="DM322" i="2"/>
  <c r="DL322" i="2"/>
  <c r="DK322" i="2"/>
  <c r="DJ322" i="2"/>
  <c r="DI322" i="2"/>
  <c r="DH322" i="2"/>
  <c r="DG322" i="2"/>
  <c r="DF322" i="2"/>
  <c r="DE322" i="2"/>
  <c r="DD322" i="2"/>
  <c r="DC322" i="2"/>
  <c r="DB322" i="2"/>
  <c r="DA322" i="2"/>
  <c r="CZ322" i="2"/>
  <c r="CY322" i="2"/>
  <c r="CX322" i="2"/>
  <c r="CW322" i="2"/>
  <c r="CV322" i="2"/>
  <c r="CU322" i="2"/>
  <c r="CT322" i="2"/>
  <c r="CS322" i="2"/>
  <c r="CR322" i="2"/>
  <c r="CQ322" i="2"/>
  <c r="CP322" i="2"/>
  <c r="CO322" i="2"/>
  <c r="CN322" i="2"/>
  <c r="CM322" i="2"/>
  <c r="CL322" i="2"/>
  <c r="CK322" i="2"/>
  <c r="CJ322" i="2"/>
  <c r="CI322" i="2"/>
  <c r="CH322" i="2"/>
  <c r="CG322" i="2"/>
  <c r="CF322" i="2"/>
  <c r="CE322" i="2"/>
  <c r="CD322" i="2"/>
  <c r="CC322" i="2"/>
  <c r="CB322" i="2"/>
  <c r="CA322" i="2"/>
  <c r="BZ322" i="2"/>
  <c r="BY322" i="2"/>
  <c r="BX322" i="2"/>
  <c r="BW322" i="2"/>
  <c r="BV322" i="2"/>
  <c r="BU322" i="2"/>
  <c r="BT322" i="2"/>
  <c r="BS322" i="2"/>
  <c r="BR322" i="2"/>
  <c r="BQ322" i="2"/>
  <c r="BP322" i="2"/>
  <c r="BO322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BB322" i="2"/>
  <c r="BA322" i="2"/>
  <c r="AZ322" i="2"/>
  <c r="AY322" i="2"/>
  <c r="AV322" i="2"/>
  <c r="AP322" i="2"/>
  <c r="AO322" i="2"/>
  <c r="AN322" i="2"/>
  <c r="AF322" i="2"/>
  <c r="AE322" i="2"/>
  <c r="X322" i="2"/>
  <c r="W322" i="2"/>
  <c r="V322" i="2"/>
  <c r="U322" i="2"/>
  <c r="S322" i="2"/>
  <c r="R322" i="2"/>
  <c r="N322" i="2"/>
  <c r="M322" i="2"/>
  <c r="K322" i="2"/>
  <c r="J322" i="2"/>
  <c r="I322" i="2"/>
  <c r="D322" i="2"/>
  <c r="DV303" i="2"/>
  <c r="DU303" i="2"/>
  <c r="DT303" i="2"/>
  <c r="DS303" i="2"/>
  <c r="DR303" i="2"/>
  <c r="DQ303" i="2"/>
  <c r="DP303" i="2"/>
  <c r="DO303" i="2"/>
  <c r="DN303" i="2"/>
  <c r="DM303" i="2"/>
  <c r="DL303" i="2"/>
  <c r="DK303" i="2"/>
  <c r="DJ303" i="2"/>
  <c r="DI303" i="2"/>
  <c r="DH303" i="2"/>
  <c r="DG303" i="2"/>
  <c r="DF303" i="2"/>
  <c r="DE303" i="2"/>
  <c r="DD303" i="2"/>
  <c r="AM303" i="2" s="1"/>
  <c r="DC303" i="2"/>
  <c r="DB303" i="2"/>
  <c r="DA303" i="2"/>
  <c r="CZ303" i="2"/>
  <c r="CY303" i="2"/>
  <c r="CX303" i="2"/>
  <c r="CW303" i="2"/>
  <c r="CV303" i="2"/>
  <c r="CU303" i="2"/>
  <c r="CT303" i="2"/>
  <c r="CS303" i="2"/>
  <c r="CR303" i="2"/>
  <c r="CQ303" i="2"/>
  <c r="CP303" i="2"/>
  <c r="CO303" i="2"/>
  <c r="CN303" i="2"/>
  <c r="CM303" i="2"/>
  <c r="CL303" i="2"/>
  <c r="CK303" i="2"/>
  <c r="CJ303" i="2"/>
  <c r="CI303" i="2"/>
  <c r="CH303" i="2"/>
  <c r="CG303" i="2"/>
  <c r="CF303" i="2"/>
  <c r="CE303" i="2"/>
  <c r="CD303" i="2"/>
  <c r="CC303" i="2"/>
  <c r="CB303" i="2"/>
  <c r="CA303" i="2"/>
  <c r="BZ303" i="2"/>
  <c r="BY303" i="2"/>
  <c r="BX303" i="2"/>
  <c r="BW303" i="2"/>
  <c r="BV303" i="2"/>
  <c r="BU303" i="2"/>
  <c r="BT303" i="2"/>
  <c r="BS303" i="2"/>
  <c r="BR303" i="2"/>
  <c r="BQ303" i="2"/>
  <c r="BP303" i="2"/>
  <c r="BO303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BA303" i="2"/>
  <c r="AZ303" i="2"/>
  <c r="AY303" i="2"/>
  <c r="AK303" i="2"/>
  <c r="AJ303" i="2"/>
  <c r="X303" i="2"/>
  <c r="V303" i="2"/>
  <c r="U303" i="2"/>
  <c r="S303" i="2"/>
  <c r="R303" i="2"/>
  <c r="M303" i="2"/>
  <c r="K303" i="2"/>
  <c r="J303" i="2"/>
  <c r="I303" i="2"/>
  <c r="D303" i="2"/>
  <c r="DV302" i="2"/>
  <c r="DU302" i="2"/>
  <c r="DT302" i="2"/>
  <c r="DS302" i="2"/>
  <c r="DR302" i="2"/>
  <c r="DQ302" i="2"/>
  <c r="DP302" i="2"/>
  <c r="DO302" i="2"/>
  <c r="DN302" i="2"/>
  <c r="DM302" i="2"/>
  <c r="DL302" i="2"/>
  <c r="DK302" i="2"/>
  <c r="DJ302" i="2"/>
  <c r="DI302" i="2"/>
  <c r="DH302" i="2"/>
  <c r="DG302" i="2"/>
  <c r="DF302" i="2"/>
  <c r="DE302" i="2"/>
  <c r="DD302" i="2"/>
  <c r="AM302" i="2" s="1"/>
  <c r="DC302" i="2"/>
  <c r="DB302" i="2"/>
  <c r="DA302" i="2"/>
  <c r="CZ302" i="2"/>
  <c r="CY302" i="2"/>
  <c r="CX302" i="2"/>
  <c r="CW302" i="2"/>
  <c r="CV302" i="2"/>
  <c r="CU302" i="2"/>
  <c r="CT302" i="2"/>
  <c r="CS302" i="2"/>
  <c r="CR302" i="2"/>
  <c r="CQ302" i="2"/>
  <c r="CP302" i="2"/>
  <c r="CO302" i="2"/>
  <c r="CN302" i="2"/>
  <c r="CM302" i="2"/>
  <c r="CL302" i="2"/>
  <c r="CK302" i="2"/>
  <c r="CJ302" i="2"/>
  <c r="CI302" i="2"/>
  <c r="CH302" i="2"/>
  <c r="CG302" i="2"/>
  <c r="CF302" i="2"/>
  <c r="CE302" i="2"/>
  <c r="CD302" i="2"/>
  <c r="CC302" i="2"/>
  <c r="CB302" i="2"/>
  <c r="CA302" i="2"/>
  <c r="BZ302" i="2"/>
  <c r="BY302" i="2"/>
  <c r="BX302" i="2"/>
  <c r="BW302" i="2"/>
  <c r="BV302" i="2"/>
  <c r="BU302" i="2"/>
  <c r="BT302" i="2"/>
  <c r="BS302" i="2"/>
  <c r="BR302" i="2"/>
  <c r="BQ302" i="2"/>
  <c r="BP302" i="2"/>
  <c r="BO302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A302" i="2"/>
  <c r="AZ302" i="2"/>
  <c r="AY302" i="2"/>
  <c r="AX302" i="2"/>
  <c r="AN302" i="2"/>
  <c r="AK302" i="2"/>
  <c r="X302" i="2"/>
  <c r="V302" i="2"/>
  <c r="U302" i="2"/>
  <c r="S302" i="2"/>
  <c r="R302" i="2"/>
  <c r="M302" i="2"/>
  <c r="K302" i="2"/>
  <c r="J302" i="2"/>
  <c r="I302" i="2"/>
  <c r="D302" i="2"/>
  <c r="DV318" i="2"/>
  <c r="DU318" i="2"/>
  <c r="DT318" i="2"/>
  <c r="DS318" i="2"/>
  <c r="AM318" i="2" s="1"/>
  <c r="DR318" i="2"/>
  <c r="DQ318" i="2"/>
  <c r="DP318" i="2"/>
  <c r="DO318" i="2"/>
  <c r="DN318" i="2"/>
  <c r="DM318" i="2"/>
  <c r="DL318" i="2"/>
  <c r="DK318" i="2"/>
  <c r="DJ318" i="2"/>
  <c r="DI318" i="2"/>
  <c r="DH318" i="2"/>
  <c r="DG318" i="2"/>
  <c r="DF318" i="2"/>
  <c r="DE318" i="2"/>
  <c r="DD318" i="2"/>
  <c r="DC318" i="2"/>
  <c r="DB318" i="2"/>
  <c r="DA318" i="2"/>
  <c r="CZ318" i="2"/>
  <c r="CY318" i="2"/>
  <c r="CX318" i="2"/>
  <c r="CW318" i="2"/>
  <c r="CV318" i="2"/>
  <c r="CU318" i="2"/>
  <c r="CT318" i="2"/>
  <c r="CS318" i="2"/>
  <c r="CR318" i="2"/>
  <c r="CQ318" i="2"/>
  <c r="CP318" i="2"/>
  <c r="CO318" i="2"/>
  <c r="CN318" i="2"/>
  <c r="CM318" i="2"/>
  <c r="CL318" i="2"/>
  <c r="CK318" i="2"/>
  <c r="CJ318" i="2"/>
  <c r="CI318" i="2"/>
  <c r="CH318" i="2"/>
  <c r="CG318" i="2"/>
  <c r="CF318" i="2"/>
  <c r="CE318" i="2"/>
  <c r="CD318" i="2"/>
  <c r="CC318" i="2"/>
  <c r="CB318" i="2"/>
  <c r="CA318" i="2"/>
  <c r="BZ318" i="2"/>
  <c r="BY318" i="2"/>
  <c r="BX318" i="2"/>
  <c r="BW318" i="2"/>
  <c r="BV318" i="2"/>
  <c r="BU318" i="2"/>
  <c r="BT318" i="2"/>
  <c r="BS318" i="2"/>
  <c r="BR318" i="2"/>
  <c r="BQ318" i="2"/>
  <c r="BP318" i="2"/>
  <c r="BO318" i="2"/>
  <c r="BN318" i="2"/>
  <c r="BM318" i="2"/>
  <c r="BL318" i="2"/>
  <c r="BK318" i="2"/>
  <c r="BJ318" i="2"/>
  <c r="BI318" i="2"/>
  <c r="BH318" i="2"/>
  <c r="BG318" i="2"/>
  <c r="BF318" i="2"/>
  <c r="BE318" i="2"/>
  <c r="BD318" i="2"/>
  <c r="BC318" i="2"/>
  <c r="BB318" i="2"/>
  <c r="BA318" i="2"/>
  <c r="AZ318" i="2"/>
  <c r="AY318" i="2"/>
  <c r="V318" i="2"/>
  <c r="U318" i="2"/>
  <c r="S318" i="2"/>
  <c r="R318" i="2"/>
  <c r="M318" i="2"/>
  <c r="K318" i="2"/>
  <c r="J318" i="2"/>
  <c r="I318" i="2"/>
  <c r="D318" i="2"/>
  <c r="DV315" i="2"/>
  <c r="DU315" i="2"/>
  <c r="DT315" i="2"/>
  <c r="DS315" i="2"/>
  <c r="AM315" i="2" s="1"/>
  <c r="DR315" i="2"/>
  <c r="DQ315" i="2"/>
  <c r="DP315" i="2"/>
  <c r="DO315" i="2"/>
  <c r="DN315" i="2"/>
  <c r="DM315" i="2"/>
  <c r="DL315" i="2"/>
  <c r="DK315" i="2"/>
  <c r="DJ315" i="2"/>
  <c r="DI315" i="2"/>
  <c r="DH315" i="2"/>
  <c r="DG315" i="2"/>
  <c r="DF315" i="2"/>
  <c r="DE315" i="2"/>
  <c r="DD315" i="2"/>
  <c r="DC315" i="2"/>
  <c r="DB315" i="2"/>
  <c r="DA315" i="2"/>
  <c r="CZ315" i="2"/>
  <c r="CY315" i="2"/>
  <c r="CX315" i="2"/>
  <c r="CW315" i="2"/>
  <c r="CV315" i="2"/>
  <c r="CU315" i="2"/>
  <c r="CT315" i="2"/>
  <c r="CS315" i="2"/>
  <c r="CR315" i="2"/>
  <c r="CQ315" i="2"/>
  <c r="CP315" i="2"/>
  <c r="CO315" i="2"/>
  <c r="CN315" i="2"/>
  <c r="CM315" i="2"/>
  <c r="CL315" i="2"/>
  <c r="CK315" i="2"/>
  <c r="CJ315" i="2"/>
  <c r="CI315" i="2"/>
  <c r="CH315" i="2"/>
  <c r="CG315" i="2"/>
  <c r="CF315" i="2"/>
  <c r="CE315" i="2"/>
  <c r="CD315" i="2"/>
  <c r="CC315" i="2"/>
  <c r="CB315" i="2"/>
  <c r="CA315" i="2"/>
  <c r="BZ315" i="2"/>
  <c r="BY315" i="2"/>
  <c r="BX315" i="2"/>
  <c r="BW315" i="2"/>
  <c r="BV315" i="2"/>
  <c r="BU315" i="2"/>
  <c r="BT315" i="2"/>
  <c r="BS315" i="2"/>
  <c r="BR315" i="2"/>
  <c r="BQ315" i="2"/>
  <c r="BP315" i="2"/>
  <c r="BO315" i="2"/>
  <c r="BN315" i="2"/>
  <c r="BM315" i="2"/>
  <c r="BL315" i="2"/>
  <c r="BK315" i="2"/>
  <c r="BJ315" i="2"/>
  <c r="BI315" i="2"/>
  <c r="BH315" i="2"/>
  <c r="BG315" i="2"/>
  <c r="BF315" i="2"/>
  <c r="BE315" i="2"/>
  <c r="BD315" i="2"/>
  <c r="BC315" i="2"/>
  <c r="BB315" i="2"/>
  <c r="BA315" i="2"/>
  <c r="AZ315" i="2"/>
  <c r="AY315" i="2"/>
  <c r="AX315" i="2"/>
  <c r="AO315" i="2"/>
  <c r="AI315" i="2"/>
  <c r="AG315" i="2"/>
  <c r="AF315" i="2"/>
  <c r="AE315" i="2"/>
  <c r="AA315" i="2"/>
  <c r="V315" i="2"/>
  <c r="U315" i="2"/>
  <c r="S315" i="2"/>
  <c r="R315" i="2"/>
  <c r="M315" i="2"/>
  <c r="K315" i="2"/>
  <c r="J315" i="2"/>
  <c r="I315" i="2"/>
  <c r="D315" i="2"/>
  <c r="DV308" i="2"/>
  <c r="DU308" i="2"/>
  <c r="DT308" i="2"/>
  <c r="DS308" i="2"/>
  <c r="AM308" i="2" s="1"/>
  <c r="DR308" i="2"/>
  <c r="DQ308" i="2"/>
  <c r="DP308" i="2"/>
  <c r="DO308" i="2"/>
  <c r="DN308" i="2"/>
  <c r="DM308" i="2"/>
  <c r="DL308" i="2"/>
  <c r="DK308" i="2"/>
  <c r="DJ308" i="2"/>
  <c r="DI308" i="2"/>
  <c r="DH308" i="2"/>
  <c r="DG308" i="2"/>
  <c r="DF308" i="2"/>
  <c r="DE308" i="2"/>
  <c r="DD308" i="2"/>
  <c r="DC308" i="2"/>
  <c r="DB308" i="2"/>
  <c r="DA308" i="2"/>
  <c r="CZ308" i="2"/>
  <c r="CY308" i="2"/>
  <c r="CX308" i="2"/>
  <c r="CW308" i="2"/>
  <c r="CV308" i="2"/>
  <c r="CU308" i="2"/>
  <c r="CT308" i="2"/>
  <c r="CS308" i="2"/>
  <c r="CR308" i="2"/>
  <c r="CQ308" i="2"/>
  <c r="CP308" i="2"/>
  <c r="CO308" i="2"/>
  <c r="CN308" i="2"/>
  <c r="CM308" i="2"/>
  <c r="CL308" i="2"/>
  <c r="CK308" i="2"/>
  <c r="CJ308" i="2"/>
  <c r="CI308" i="2"/>
  <c r="CH308" i="2"/>
  <c r="CG308" i="2"/>
  <c r="CF308" i="2"/>
  <c r="CE308" i="2"/>
  <c r="CD308" i="2"/>
  <c r="CC308" i="2"/>
  <c r="CB308" i="2"/>
  <c r="CA308" i="2"/>
  <c r="BZ308" i="2"/>
  <c r="BY308" i="2"/>
  <c r="BX308" i="2"/>
  <c r="BW308" i="2"/>
  <c r="BV308" i="2"/>
  <c r="BU308" i="2"/>
  <c r="BT308" i="2"/>
  <c r="BS308" i="2"/>
  <c r="BR308" i="2"/>
  <c r="BQ308" i="2"/>
  <c r="BP308" i="2"/>
  <c r="BO308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BA308" i="2"/>
  <c r="AZ308" i="2"/>
  <c r="AY308" i="2"/>
  <c r="AV308" i="2"/>
  <c r="AO308" i="2"/>
  <c r="AE308" i="2"/>
  <c r="Z308" i="2"/>
  <c r="Y308" i="2"/>
  <c r="V308" i="2"/>
  <c r="U308" i="2"/>
  <c r="S308" i="2"/>
  <c r="R308" i="2"/>
  <c r="M308" i="2"/>
  <c r="K308" i="2"/>
  <c r="J308" i="2"/>
  <c r="I308" i="2"/>
  <c r="D308" i="2"/>
  <c r="DV314" i="2"/>
  <c r="DU314" i="2"/>
  <c r="DT314" i="2"/>
  <c r="DS314" i="2"/>
  <c r="AM314" i="2" s="1"/>
  <c r="DR314" i="2"/>
  <c r="DQ314" i="2"/>
  <c r="DP314" i="2"/>
  <c r="DO314" i="2"/>
  <c r="DN314" i="2"/>
  <c r="DM314" i="2"/>
  <c r="DL314" i="2"/>
  <c r="DK314" i="2"/>
  <c r="DJ314" i="2"/>
  <c r="DI314" i="2"/>
  <c r="DH314" i="2"/>
  <c r="DG314" i="2"/>
  <c r="DF314" i="2"/>
  <c r="DE314" i="2"/>
  <c r="DD314" i="2"/>
  <c r="DC314" i="2"/>
  <c r="DB314" i="2"/>
  <c r="DA314" i="2"/>
  <c r="CZ314" i="2"/>
  <c r="CY314" i="2"/>
  <c r="CX314" i="2"/>
  <c r="CW314" i="2"/>
  <c r="CV314" i="2"/>
  <c r="CU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G314" i="2"/>
  <c r="CF314" i="2"/>
  <c r="CE314" i="2"/>
  <c r="CD314" i="2"/>
  <c r="CC314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BB314" i="2"/>
  <c r="BA314" i="2"/>
  <c r="AZ314" i="2"/>
  <c r="AY314" i="2"/>
  <c r="V314" i="2"/>
  <c r="U314" i="2"/>
  <c r="S314" i="2"/>
  <c r="R314" i="2"/>
  <c r="M314" i="2"/>
  <c r="K314" i="2"/>
  <c r="J314" i="2"/>
  <c r="I314" i="2"/>
  <c r="D314" i="2"/>
  <c r="DV313" i="2"/>
  <c r="DU313" i="2"/>
  <c r="DT313" i="2"/>
  <c r="DS313" i="2"/>
  <c r="AM313" i="2" s="1"/>
  <c r="DR313" i="2"/>
  <c r="DQ313" i="2"/>
  <c r="DP313" i="2"/>
  <c r="DO313" i="2"/>
  <c r="DN313" i="2"/>
  <c r="DM313" i="2"/>
  <c r="DL313" i="2"/>
  <c r="DK313" i="2"/>
  <c r="DJ313" i="2"/>
  <c r="DI313" i="2"/>
  <c r="DH313" i="2"/>
  <c r="DG313" i="2"/>
  <c r="DF313" i="2"/>
  <c r="DE313" i="2"/>
  <c r="DD313" i="2"/>
  <c r="DC313" i="2"/>
  <c r="DB313" i="2"/>
  <c r="DA313" i="2"/>
  <c r="CZ313" i="2"/>
  <c r="CY313" i="2"/>
  <c r="CX313" i="2"/>
  <c r="CW313" i="2"/>
  <c r="CV313" i="2"/>
  <c r="CU313" i="2"/>
  <c r="CT313" i="2"/>
  <c r="CS313" i="2"/>
  <c r="CR313" i="2"/>
  <c r="CQ313" i="2"/>
  <c r="CP313" i="2"/>
  <c r="CO313" i="2"/>
  <c r="CN313" i="2"/>
  <c r="CM313" i="2"/>
  <c r="CL313" i="2"/>
  <c r="CK313" i="2"/>
  <c r="CJ313" i="2"/>
  <c r="CI313" i="2"/>
  <c r="CH313" i="2"/>
  <c r="CG313" i="2"/>
  <c r="CF313" i="2"/>
  <c r="CE313" i="2"/>
  <c r="CD313" i="2"/>
  <c r="CC313" i="2"/>
  <c r="CB313" i="2"/>
  <c r="CA313" i="2"/>
  <c r="BZ313" i="2"/>
  <c r="BY313" i="2"/>
  <c r="BX313" i="2"/>
  <c r="BW313" i="2"/>
  <c r="BV313" i="2"/>
  <c r="BU313" i="2"/>
  <c r="BT313" i="2"/>
  <c r="BS313" i="2"/>
  <c r="BR313" i="2"/>
  <c r="BQ313" i="2"/>
  <c r="BP313" i="2"/>
  <c r="BO313" i="2"/>
  <c r="BN313" i="2"/>
  <c r="BM313" i="2"/>
  <c r="BL313" i="2"/>
  <c r="BK313" i="2"/>
  <c r="BJ313" i="2"/>
  <c r="BI313" i="2"/>
  <c r="BH313" i="2"/>
  <c r="BG313" i="2"/>
  <c r="BF313" i="2"/>
  <c r="BE313" i="2"/>
  <c r="BD313" i="2"/>
  <c r="BC313" i="2"/>
  <c r="BB313" i="2"/>
  <c r="BA313" i="2"/>
  <c r="AZ313" i="2"/>
  <c r="AY313" i="2"/>
  <c r="V313" i="2"/>
  <c r="U313" i="2"/>
  <c r="S313" i="2"/>
  <c r="R313" i="2"/>
  <c r="M313" i="2"/>
  <c r="K313" i="2"/>
  <c r="J313" i="2"/>
  <c r="I313" i="2"/>
  <c r="D313" i="2"/>
  <c r="DV294" i="2"/>
  <c r="DU294" i="2"/>
  <c r="DT294" i="2"/>
  <c r="DS294" i="2"/>
  <c r="DR294" i="2"/>
  <c r="DQ294" i="2"/>
  <c r="DP294" i="2"/>
  <c r="DO294" i="2"/>
  <c r="DN294" i="2"/>
  <c r="DM294" i="2"/>
  <c r="DL294" i="2"/>
  <c r="DK294" i="2"/>
  <c r="DJ294" i="2"/>
  <c r="DI294" i="2"/>
  <c r="DH294" i="2"/>
  <c r="DG294" i="2"/>
  <c r="DF294" i="2"/>
  <c r="DE294" i="2"/>
  <c r="DD294" i="2"/>
  <c r="AM294" i="2" s="1"/>
  <c r="DC294" i="2"/>
  <c r="DB294" i="2"/>
  <c r="DA294" i="2"/>
  <c r="CZ294" i="2"/>
  <c r="CY294" i="2"/>
  <c r="CX294" i="2"/>
  <c r="CW294" i="2"/>
  <c r="CV294" i="2"/>
  <c r="CU294" i="2"/>
  <c r="CT294" i="2"/>
  <c r="CS294" i="2"/>
  <c r="CR294" i="2"/>
  <c r="CQ294" i="2"/>
  <c r="CP294" i="2"/>
  <c r="CO294" i="2"/>
  <c r="CN294" i="2"/>
  <c r="CM294" i="2"/>
  <c r="CL294" i="2"/>
  <c r="CK294" i="2"/>
  <c r="CJ294" i="2"/>
  <c r="CI294" i="2"/>
  <c r="CH294" i="2"/>
  <c r="CG294" i="2"/>
  <c r="CF294" i="2"/>
  <c r="CE294" i="2"/>
  <c r="CD294" i="2"/>
  <c r="CC294" i="2"/>
  <c r="CB294" i="2"/>
  <c r="CA294" i="2"/>
  <c r="BZ294" i="2"/>
  <c r="BY294" i="2"/>
  <c r="BX294" i="2"/>
  <c r="BW294" i="2"/>
  <c r="BV294" i="2"/>
  <c r="BU294" i="2"/>
  <c r="BT294" i="2"/>
  <c r="BS294" i="2"/>
  <c r="BR294" i="2"/>
  <c r="BQ294" i="2"/>
  <c r="BP294" i="2"/>
  <c r="BO294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BA294" i="2"/>
  <c r="AZ294" i="2"/>
  <c r="AY294" i="2"/>
  <c r="AO294" i="2"/>
  <c r="AN294" i="2"/>
  <c r="AL294" i="2"/>
  <c r="AH294" i="2"/>
  <c r="AG294" i="2"/>
  <c r="AF294" i="2"/>
  <c r="Y294" i="2"/>
  <c r="X294" i="2"/>
  <c r="W294" i="2"/>
  <c r="V294" i="2"/>
  <c r="U294" i="2"/>
  <c r="S294" i="2"/>
  <c r="R294" i="2"/>
  <c r="M294" i="2"/>
  <c r="K294" i="2"/>
  <c r="J294" i="2"/>
  <c r="I294" i="2"/>
  <c r="D294" i="2"/>
  <c r="DV290" i="2"/>
  <c r="DU290" i="2"/>
  <c r="DT290" i="2"/>
  <c r="DS290" i="2"/>
  <c r="AM290" i="2" s="1"/>
  <c r="DR290" i="2"/>
  <c r="DQ290" i="2"/>
  <c r="DP290" i="2"/>
  <c r="DO290" i="2"/>
  <c r="DN290" i="2"/>
  <c r="DM290" i="2"/>
  <c r="DL290" i="2"/>
  <c r="DK290" i="2"/>
  <c r="DJ290" i="2"/>
  <c r="DI290" i="2"/>
  <c r="DH290" i="2"/>
  <c r="DG290" i="2"/>
  <c r="DF290" i="2"/>
  <c r="DE290" i="2"/>
  <c r="DD290" i="2"/>
  <c r="DC290" i="2"/>
  <c r="DB290" i="2"/>
  <c r="DA290" i="2"/>
  <c r="CZ290" i="2"/>
  <c r="CY290" i="2"/>
  <c r="CX290" i="2"/>
  <c r="CW290" i="2"/>
  <c r="CV290" i="2"/>
  <c r="CU290" i="2"/>
  <c r="CT290" i="2"/>
  <c r="CS290" i="2"/>
  <c r="CR290" i="2"/>
  <c r="CQ290" i="2"/>
  <c r="CP290" i="2"/>
  <c r="CO290" i="2"/>
  <c r="CN290" i="2"/>
  <c r="CM290" i="2"/>
  <c r="CL290" i="2"/>
  <c r="CK290" i="2"/>
  <c r="CJ290" i="2"/>
  <c r="CI290" i="2"/>
  <c r="CH290" i="2"/>
  <c r="CG290" i="2"/>
  <c r="CF290" i="2"/>
  <c r="CE290" i="2"/>
  <c r="CD290" i="2"/>
  <c r="CC290" i="2"/>
  <c r="CB290" i="2"/>
  <c r="CA290" i="2"/>
  <c r="BZ290" i="2"/>
  <c r="BY290" i="2"/>
  <c r="BX290" i="2"/>
  <c r="BW290" i="2"/>
  <c r="BV290" i="2"/>
  <c r="BU290" i="2"/>
  <c r="BT290" i="2"/>
  <c r="BS290" i="2"/>
  <c r="BR290" i="2"/>
  <c r="BQ290" i="2"/>
  <c r="BP290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BB290" i="2"/>
  <c r="BA290" i="2"/>
  <c r="AZ290" i="2"/>
  <c r="AY290" i="2"/>
  <c r="AX290" i="2"/>
  <c r="AV290" i="2"/>
  <c r="AP290" i="2"/>
  <c r="AN290" i="2"/>
  <c r="AH290" i="2"/>
  <c r="AG290" i="2"/>
  <c r="Z290" i="2"/>
  <c r="X290" i="2"/>
  <c r="W290" i="2"/>
  <c r="V290" i="2"/>
  <c r="U290" i="2"/>
  <c r="S290" i="2"/>
  <c r="R290" i="2"/>
  <c r="M290" i="2"/>
  <c r="K290" i="2"/>
  <c r="J290" i="2"/>
  <c r="I290" i="2"/>
  <c r="D290" i="2"/>
  <c r="DV301" i="2"/>
  <c r="DU301" i="2"/>
  <c r="DT301" i="2"/>
  <c r="DS301" i="2"/>
  <c r="AM301" i="2" s="1"/>
  <c r="DR301" i="2"/>
  <c r="DQ301" i="2"/>
  <c r="DP301" i="2"/>
  <c r="DO301" i="2"/>
  <c r="DN301" i="2"/>
  <c r="DM301" i="2"/>
  <c r="DL301" i="2"/>
  <c r="DK301" i="2"/>
  <c r="DJ301" i="2"/>
  <c r="DI301" i="2"/>
  <c r="DH301" i="2"/>
  <c r="DG301" i="2"/>
  <c r="DF301" i="2"/>
  <c r="DE301" i="2"/>
  <c r="DD301" i="2"/>
  <c r="DC301" i="2"/>
  <c r="DB301" i="2"/>
  <c r="DA301" i="2"/>
  <c r="CZ301" i="2"/>
  <c r="CY301" i="2"/>
  <c r="CX301" i="2"/>
  <c r="CW301" i="2"/>
  <c r="CV301" i="2"/>
  <c r="CU301" i="2"/>
  <c r="CT301" i="2"/>
  <c r="CS301" i="2"/>
  <c r="CR301" i="2"/>
  <c r="CQ301" i="2"/>
  <c r="CP301" i="2"/>
  <c r="CO301" i="2"/>
  <c r="CN301" i="2"/>
  <c r="CM301" i="2"/>
  <c r="CL301" i="2"/>
  <c r="CK301" i="2"/>
  <c r="CJ301" i="2"/>
  <c r="CI301" i="2"/>
  <c r="CH301" i="2"/>
  <c r="CG301" i="2"/>
  <c r="CF301" i="2"/>
  <c r="CE301" i="2"/>
  <c r="CD301" i="2"/>
  <c r="CC301" i="2"/>
  <c r="CB301" i="2"/>
  <c r="CA301" i="2"/>
  <c r="BZ301" i="2"/>
  <c r="BY301" i="2"/>
  <c r="BX301" i="2"/>
  <c r="BW301" i="2"/>
  <c r="BV301" i="2"/>
  <c r="BU301" i="2"/>
  <c r="BT301" i="2"/>
  <c r="BS301" i="2"/>
  <c r="BR301" i="2"/>
  <c r="BQ301" i="2"/>
  <c r="BP301" i="2"/>
  <c r="BO301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BA301" i="2"/>
  <c r="AZ301" i="2"/>
  <c r="AY301" i="2"/>
  <c r="AO301" i="2"/>
  <c r="AH301" i="2"/>
  <c r="V301" i="2"/>
  <c r="U301" i="2"/>
  <c r="S301" i="2"/>
  <c r="R301" i="2"/>
  <c r="M301" i="2"/>
  <c r="K301" i="2"/>
  <c r="J301" i="2"/>
  <c r="I301" i="2"/>
  <c r="D301" i="2"/>
  <c r="DV288" i="2"/>
  <c r="DU288" i="2"/>
  <c r="DT288" i="2"/>
  <c r="DS288" i="2"/>
  <c r="AM288" i="2" s="1"/>
  <c r="DR288" i="2"/>
  <c r="DQ288" i="2"/>
  <c r="DP288" i="2"/>
  <c r="DO288" i="2"/>
  <c r="DN288" i="2"/>
  <c r="DM288" i="2"/>
  <c r="DL288" i="2"/>
  <c r="DK288" i="2"/>
  <c r="DJ288" i="2"/>
  <c r="DI288" i="2"/>
  <c r="DH288" i="2"/>
  <c r="DG288" i="2"/>
  <c r="DF288" i="2"/>
  <c r="DE288" i="2"/>
  <c r="DD288" i="2"/>
  <c r="DC288" i="2"/>
  <c r="DB288" i="2"/>
  <c r="DA288" i="2"/>
  <c r="CZ288" i="2"/>
  <c r="CY288" i="2"/>
  <c r="CX288" i="2"/>
  <c r="CW288" i="2"/>
  <c r="CV288" i="2"/>
  <c r="CU288" i="2"/>
  <c r="CT288" i="2"/>
  <c r="CS288" i="2"/>
  <c r="CR288" i="2"/>
  <c r="CQ288" i="2"/>
  <c r="CP288" i="2"/>
  <c r="CO288" i="2"/>
  <c r="CN288" i="2"/>
  <c r="CM288" i="2"/>
  <c r="CL288" i="2"/>
  <c r="CK288" i="2"/>
  <c r="CJ288" i="2"/>
  <c r="CI288" i="2"/>
  <c r="CH288" i="2"/>
  <c r="CG288" i="2"/>
  <c r="CF288" i="2"/>
  <c r="CE288" i="2"/>
  <c r="CD288" i="2"/>
  <c r="CC288" i="2"/>
  <c r="CB288" i="2"/>
  <c r="CA288" i="2"/>
  <c r="BZ288" i="2"/>
  <c r="BY288" i="2"/>
  <c r="BX288" i="2"/>
  <c r="BW288" i="2"/>
  <c r="BV288" i="2"/>
  <c r="BU288" i="2"/>
  <c r="BT288" i="2"/>
  <c r="BS288" i="2"/>
  <c r="BR288" i="2"/>
  <c r="BQ288" i="2"/>
  <c r="BP288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BB288" i="2"/>
  <c r="BA288" i="2"/>
  <c r="AZ288" i="2"/>
  <c r="AY288" i="2"/>
  <c r="V288" i="2"/>
  <c r="U288" i="2"/>
  <c r="S288" i="2"/>
  <c r="R288" i="2"/>
  <c r="M288" i="2"/>
  <c r="K288" i="2"/>
  <c r="J288" i="2"/>
  <c r="I288" i="2"/>
  <c r="D288" i="2"/>
  <c r="DV310" i="2"/>
  <c r="DU310" i="2"/>
  <c r="DT310" i="2"/>
  <c r="DS310" i="2"/>
  <c r="AM310" i="2" s="1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G310" i="2"/>
  <c r="CF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V310" i="2"/>
  <c r="AO310" i="2"/>
  <c r="AN310" i="2"/>
  <c r="AE310" i="2"/>
  <c r="AA310" i="2"/>
  <c r="Z310" i="2"/>
  <c r="V310" i="2"/>
  <c r="U310" i="2"/>
  <c r="S310" i="2"/>
  <c r="R310" i="2"/>
  <c r="M310" i="2"/>
  <c r="K310" i="2"/>
  <c r="J310" i="2"/>
  <c r="I310" i="2"/>
  <c r="D310" i="2"/>
  <c r="DV300" i="2"/>
  <c r="DU300" i="2"/>
  <c r="DT300" i="2"/>
  <c r="DS300" i="2"/>
  <c r="AM300" i="2" s="1"/>
  <c r="DR300" i="2"/>
  <c r="DQ300" i="2"/>
  <c r="DP300" i="2"/>
  <c r="DO300" i="2"/>
  <c r="DN300" i="2"/>
  <c r="DM300" i="2"/>
  <c r="DL300" i="2"/>
  <c r="DK300" i="2"/>
  <c r="DJ300" i="2"/>
  <c r="DI300" i="2"/>
  <c r="DH300" i="2"/>
  <c r="DG300" i="2"/>
  <c r="DF300" i="2"/>
  <c r="DE300" i="2"/>
  <c r="DD300" i="2"/>
  <c r="DC300" i="2"/>
  <c r="DB300" i="2"/>
  <c r="DA300" i="2"/>
  <c r="CZ300" i="2"/>
  <c r="CY300" i="2"/>
  <c r="CX300" i="2"/>
  <c r="CW300" i="2"/>
  <c r="CV300" i="2"/>
  <c r="CU300" i="2"/>
  <c r="CT300" i="2"/>
  <c r="CS300" i="2"/>
  <c r="CR300" i="2"/>
  <c r="CQ300" i="2"/>
  <c r="CP300" i="2"/>
  <c r="CO300" i="2"/>
  <c r="CN300" i="2"/>
  <c r="CM300" i="2"/>
  <c r="CL300" i="2"/>
  <c r="CK300" i="2"/>
  <c r="CJ300" i="2"/>
  <c r="CI300" i="2"/>
  <c r="CH300" i="2"/>
  <c r="CG300" i="2"/>
  <c r="CF300" i="2"/>
  <c r="CE300" i="2"/>
  <c r="CD300" i="2"/>
  <c r="CC300" i="2"/>
  <c r="CB300" i="2"/>
  <c r="CA300" i="2"/>
  <c r="BZ300" i="2"/>
  <c r="BY300" i="2"/>
  <c r="BX300" i="2"/>
  <c r="BW300" i="2"/>
  <c r="BV300" i="2"/>
  <c r="BU300" i="2"/>
  <c r="BT300" i="2"/>
  <c r="BS300" i="2"/>
  <c r="BR300" i="2"/>
  <c r="BQ300" i="2"/>
  <c r="BP300" i="2"/>
  <c r="BO300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BA300" i="2"/>
  <c r="AZ300" i="2"/>
  <c r="AY300" i="2"/>
  <c r="AX300" i="2"/>
  <c r="AP300" i="2"/>
  <c r="AO300" i="2"/>
  <c r="AL300" i="2"/>
  <c r="AK300" i="2"/>
  <c r="AJ300" i="2"/>
  <c r="AI300" i="2"/>
  <c r="AH300" i="2"/>
  <c r="AF300" i="2"/>
  <c r="AA300" i="2"/>
  <c r="Z300" i="2"/>
  <c r="Y300" i="2"/>
  <c r="W300" i="2"/>
  <c r="V300" i="2"/>
  <c r="U300" i="2"/>
  <c r="S300" i="2"/>
  <c r="R300" i="2"/>
  <c r="M300" i="2"/>
  <c r="K300" i="2"/>
  <c r="J300" i="2"/>
  <c r="I300" i="2"/>
  <c r="D300" i="2"/>
  <c r="DV289" i="2"/>
  <c r="DU289" i="2"/>
  <c r="DT289" i="2"/>
  <c r="DS289" i="2"/>
  <c r="AM289" i="2" s="1"/>
  <c r="DR289" i="2"/>
  <c r="DQ289" i="2"/>
  <c r="DP289" i="2"/>
  <c r="DO289" i="2"/>
  <c r="DN289" i="2"/>
  <c r="DM289" i="2"/>
  <c r="DL289" i="2"/>
  <c r="DK289" i="2"/>
  <c r="DJ289" i="2"/>
  <c r="DI289" i="2"/>
  <c r="DH289" i="2"/>
  <c r="DG289" i="2"/>
  <c r="DF289" i="2"/>
  <c r="DE289" i="2"/>
  <c r="DD289" i="2"/>
  <c r="DC289" i="2"/>
  <c r="DB289" i="2"/>
  <c r="DA289" i="2"/>
  <c r="CZ289" i="2"/>
  <c r="CY289" i="2"/>
  <c r="CX289" i="2"/>
  <c r="CW289" i="2"/>
  <c r="CV289" i="2"/>
  <c r="CU289" i="2"/>
  <c r="CT289" i="2"/>
  <c r="CS289" i="2"/>
  <c r="CR289" i="2"/>
  <c r="CQ289" i="2"/>
  <c r="CP289" i="2"/>
  <c r="CO289" i="2"/>
  <c r="CN289" i="2"/>
  <c r="CM289" i="2"/>
  <c r="CL289" i="2"/>
  <c r="CK289" i="2"/>
  <c r="CJ289" i="2"/>
  <c r="CI289" i="2"/>
  <c r="CH289" i="2"/>
  <c r="CG289" i="2"/>
  <c r="CF289" i="2"/>
  <c r="CE289" i="2"/>
  <c r="CD289" i="2"/>
  <c r="CC289" i="2"/>
  <c r="CB289" i="2"/>
  <c r="CA289" i="2"/>
  <c r="BZ289" i="2"/>
  <c r="BY289" i="2"/>
  <c r="BX289" i="2"/>
  <c r="BW289" i="2"/>
  <c r="BV289" i="2"/>
  <c r="BU289" i="2"/>
  <c r="BT289" i="2"/>
  <c r="BS289" i="2"/>
  <c r="BR289" i="2"/>
  <c r="BQ289" i="2"/>
  <c r="BP289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BA289" i="2"/>
  <c r="AZ289" i="2"/>
  <c r="AY289" i="2"/>
  <c r="AK289" i="2"/>
  <c r="AJ289" i="2"/>
  <c r="AA289" i="2"/>
  <c r="V289" i="2"/>
  <c r="U289" i="2"/>
  <c r="S289" i="2"/>
  <c r="R289" i="2"/>
  <c r="Q289" i="2"/>
  <c r="M289" i="2"/>
  <c r="K289" i="2"/>
  <c r="J289" i="2"/>
  <c r="I289" i="2"/>
  <c r="D289" i="2"/>
  <c r="DV307" i="2"/>
  <c r="DU307" i="2"/>
  <c r="DT307" i="2"/>
  <c r="DS307" i="2"/>
  <c r="AM307" i="2" s="1"/>
  <c r="DR307" i="2"/>
  <c r="DQ307" i="2"/>
  <c r="DP307" i="2"/>
  <c r="DO307" i="2"/>
  <c r="DN307" i="2"/>
  <c r="DM307" i="2"/>
  <c r="DL307" i="2"/>
  <c r="DK307" i="2"/>
  <c r="DJ307" i="2"/>
  <c r="DI307" i="2"/>
  <c r="DH307" i="2"/>
  <c r="DG307" i="2"/>
  <c r="DF307" i="2"/>
  <c r="DE307" i="2"/>
  <c r="DD307" i="2"/>
  <c r="DC307" i="2"/>
  <c r="DB307" i="2"/>
  <c r="DA307" i="2"/>
  <c r="CZ307" i="2"/>
  <c r="CY307" i="2"/>
  <c r="CX307" i="2"/>
  <c r="CW307" i="2"/>
  <c r="CV307" i="2"/>
  <c r="CU307" i="2"/>
  <c r="CT307" i="2"/>
  <c r="CS307" i="2"/>
  <c r="CR307" i="2"/>
  <c r="CQ307" i="2"/>
  <c r="CP307" i="2"/>
  <c r="CO307" i="2"/>
  <c r="CN307" i="2"/>
  <c r="CM307" i="2"/>
  <c r="CL307" i="2"/>
  <c r="CK307" i="2"/>
  <c r="CJ307" i="2"/>
  <c r="CI307" i="2"/>
  <c r="CH307" i="2"/>
  <c r="CG307" i="2"/>
  <c r="CF307" i="2"/>
  <c r="CE307" i="2"/>
  <c r="CD307" i="2"/>
  <c r="CC307" i="2"/>
  <c r="CB307" i="2"/>
  <c r="CA307" i="2"/>
  <c r="BZ307" i="2"/>
  <c r="BY307" i="2"/>
  <c r="BX307" i="2"/>
  <c r="BW307" i="2"/>
  <c r="BV307" i="2"/>
  <c r="BU307" i="2"/>
  <c r="BT307" i="2"/>
  <c r="BS307" i="2"/>
  <c r="BR307" i="2"/>
  <c r="BQ307" i="2"/>
  <c r="BP307" i="2"/>
  <c r="BO307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BA307" i="2"/>
  <c r="AZ307" i="2"/>
  <c r="AY307" i="2"/>
  <c r="W307" i="2"/>
  <c r="V307" i="2"/>
  <c r="U307" i="2"/>
  <c r="S307" i="2"/>
  <c r="R307" i="2"/>
  <c r="M307" i="2"/>
  <c r="K307" i="2"/>
  <c r="J307" i="2"/>
  <c r="I307" i="2"/>
  <c r="D307" i="2"/>
  <c r="DV306" i="2"/>
  <c r="DU306" i="2"/>
  <c r="DT306" i="2"/>
  <c r="DS306" i="2"/>
  <c r="AM306" i="2" s="1"/>
  <c r="DR306" i="2"/>
  <c r="DQ306" i="2"/>
  <c r="DP306" i="2"/>
  <c r="DO306" i="2"/>
  <c r="DN306" i="2"/>
  <c r="DM306" i="2"/>
  <c r="DL306" i="2"/>
  <c r="DK306" i="2"/>
  <c r="DJ306" i="2"/>
  <c r="DI306" i="2"/>
  <c r="DH306" i="2"/>
  <c r="DG306" i="2"/>
  <c r="DF306" i="2"/>
  <c r="DE306" i="2"/>
  <c r="DD306" i="2"/>
  <c r="DC306" i="2"/>
  <c r="DB306" i="2"/>
  <c r="DA306" i="2"/>
  <c r="CZ306" i="2"/>
  <c r="CY306" i="2"/>
  <c r="CX306" i="2"/>
  <c r="CW306" i="2"/>
  <c r="CV306" i="2"/>
  <c r="CU306" i="2"/>
  <c r="CT306" i="2"/>
  <c r="CS306" i="2"/>
  <c r="CR306" i="2"/>
  <c r="CQ306" i="2"/>
  <c r="CP306" i="2"/>
  <c r="CO306" i="2"/>
  <c r="CN306" i="2"/>
  <c r="CM306" i="2"/>
  <c r="CL306" i="2"/>
  <c r="CK306" i="2"/>
  <c r="CJ306" i="2"/>
  <c r="CI306" i="2"/>
  <c r="CH306" i="2"/>
  <c r="CG306" i="2"/>
  <c r="CF306" i="2"/>
  <c r="CE306" i="2"/>
  <c r="CD306" i="2"/>
  <c r="CC306" i="2"/>
  <c r="CB306" i="2"/>
  <c r="CA306" i="2"/>
  <c r="BZ306" i="2"/>
  <c r="BY306" i="2"/>
  <c r="BX306" i="2"/>
  <c r="BW306" i="2"/>
  <c r="BV306" i="2"/>
  <c r="BU306" i="2"/>
  <c r="BT306" i="2"/>
  <c r="BS306" i="2"/>
  <c r="BR306" i="2"/>
  <c r="BQ306" i="2"/>
  <c r="BP306" i="2"/>
  <c r="BO306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BA306" i="2"/>
  <c r="AZ306" i="2"/>
  <c r="AY306" i="2"/>
  <c r="AN306" i="2"/>
  <c r="AK306" i="2"/>
  <c r="AI306" i="2"/>
  <c r="AE306" i="2"/>
  <c r="V306" i="2"/>
  <c r="U306" i="2"/>
  <c r="S306" i="2"/>
  <c r="R306" i="2"/>
  <c r="N306" i="2"/>
  <c r="M306" i="2"/>
  <c r="K306" i="2"/>
  <c r="J306" i="2"/>
  <c r="I306" i="2"/>
  <c r="D306" i="2"/>
  <c r="DV305" i="2"/>
  <c r="DU305" i="2"/>
  <c r="DT305" i="2"/>
  <c r="DS305" i="2"/>
  <c r="AM305" i="2" s="1"/>
  <c r="DR305" i="2"/>
  <c r="DQ305" i="2"/>
  <c r="DP305" i="2"/>
  <c r="DO305" i="2"/>
  <c r="DN305" i="2"/>
  <c r="DM305" i="2"/>
  <c r="DL305" i="2"/>
  <c r="DK305" i="2"/>
  <c r="DJ305" i="2"/>
  <c r="DI305" i="2"/>
  <c r="DH305" i="2"/>
  <c r="DG305" i="2"/>
  <c r="DF305" i="2"/>
  <c r="DE305" i="2"/>
  <c r="DD305" i="2"/>
  <c r="DC305" i="2"/>
  <c r="DB305" i="2"/>
  <c r="DA305" i="2"/>
  <c r="CZ305" i="2"/>
  <c r="CY305" i="2"/>
  <c r="CX305" i="2"/>
  <c r="CW305" i="2"/>
  <c r="CV305" i="2"/>
  <c r="CU305" i="2"/>
  <c r="CT305" i="2"/>
  <c r="CS305" i="2"/>
  <c r="CR305" i="2"/>
  <c r="CQ305" i="2"/>
  <c r="CP305" i="2"/>
  <c r="CO305" i="2"/>
  <c r="CN305" i="2"/>
  <c r="CM305" i="2"/>
  <c r="CL305" i="2"/>
  <c r="CK305" i="2"/>
  <c r="CJ305" i="2"/>
  <c r="CI305" i="2"/>
  <c r="CH305" i="2"/>
  <c r="CG305" i="2"/>
  <c r="CF305" i="2"/>
  <c r="CE305" i="2"/>
  <c r="CD305" i="2"/>
  <c r="CC305" i="2"/>
  <c r="CB305" i="2"/>
  <c r="CA305" i="2"/>
  <c r="BZ305" i="2"/>
  <c r="BY305" i="2"/>
  <c r="BX305" i="2"/>
  <c r="BW305" i="2"/>
  <c r="BV305" i="2"/>
  <c r="BU305" i="2"/>
  <c r="BT305" i="2"/>
  <c r="BS305" i="2"/>
  <c r="BR305" i="2"/>
  <c r="BQ305" i="2"/>
  <c r="BP305" i="2"/>
  <c r="BO305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BA305" i="2"/>
  <c r="AZ305" i="2"/>
  <c r="AY305" i="2"/>
  <c r="AV305" i="2"/>
  <c r="AQ305" i="2"/>
  <c r="AP305" i="2"/>
  <c r="AL305" i="2"/>
  <c r="AJ305" i="2"/>
  <c r="AI305" i="2"/>
  <c r="Y305" i="2"/>
  <c r="X305" i="2"/>
  <c r="V305" i="2"/>
  <c r="U305" i="2"/>
  <c r="S305" i="2"/>
  <c r="R305" i="2"/>
  <c r="M305" i="2"/>
  <c r="K305" i="2"/>
  <c r="J305" i="2"/>
  <c r="I305" i="2"/>
  <c r="D305" i="2"/>
  <c r="DV299" i="2"/>
  <c r="DU299" i="2"/>
  <c r="DT299" i="2"/>
  <c r="DS299" i="2"/>
  <c r="AM299" i="2" s="1"/>
  <c r="DR299" i="2"/>
  <c r="DQ299" i="2"/>
  <c r="DP299" i="2"/>
  <c r="DO299" i="2"/>
  <c r="DN299" i="2"/>
  <c r="DM299" i="2"/>
  <c r="DL299" i="2"/>
  <c r="DK299" i="2"/>
  <c r="DJ299" i="2"/>
  <c r="DI299" i="2"/>
  <c r="DH299" i="2"/>
  <c r="DG299" i="2"/>
  <c r="DF299" i="2"/>
  <c r="DE299" i="2"/>
  <c r="DD299" i="2"/>
  <c r="DC299" i="2"/>
  <c r="DB299" i="2"/>
  <c r="DA299" i="2"/>
  <c r="CZ299" i="2"/>
  <c r="CY299" i="2"/>
  <c r="CX299" i="2"/>
  <c r="CW299" i="2"/>
  <c r="CV299" i="2"/>
  <c r="CU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G299" i="2"/>
  <c r="CF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BA299" i="2"/>
  <c r="AZ299" i="2"/>
  <c r="AY299" i="2"/>
  <c r="V299" i="2"/>
  <c r="U299" i="2"/>
  <c r="S299" i="2"/>
  <c r="R299" i="2"/>
  <c r="M299" i="2"/>
  <c r="K299" i="2"/>
  <c r="J299" i="2"/>
  <c r="I299" i="2"/>
  <c r="D299" i="2"/>
  <c r="DV297" i="2"/>
  <c r="DU297" i="2"/>
  <c r="DT297" i="2"/>
  <c r="DS297" i="2"/>
  <c r="AM297" i="2" s="1"/>
  <c r="DR297" i="2"/>
  <c r="DQ297" i="2"/>
  <c r="DP297" i="2"/>
  <c r="DO297" i="2"/>
  <c r="DN297" i="2"/>
  <c r="DM297" i="2"/>
  <c r="DL297" i="2"/>
  <c r="DK297" i="2"/>
  <c r="DJ297" i="2"/>
  <c r="DI297" i="2"/>
  <c r="DH297" i="2"/>
  <c r="DG297" i="2"/>
  <c r="DF297" i="2"/>
  <c r="DE297" i="2"/>
  <c r="DD297" i="2"/>
  <c r="DC297" i="2"/>
  <c r="DB297" i="2"/>
  <c r="DA297" i="2"/>
  <c r="CZ297" i="2"/>
  <c r="CY297" i="2"/>
  <c r="CX297" i="2"/>
  <c r="CW297" i="2"/>
  <c r="CV297" i="2"/>
  <c r="CU297" i="2"/>
  <c r="CT297" i="2"/>
  <c r="CS297" i="2"/>
  <c r="CR297" i="2"/>
  <c r="CQ297" i="2"/>
  <c r="CP297" i="2"/>
  <c r="CO297" i="2"/>
  <c r="CN297" i="2"/>
  <c r="CM297" i="2"/>
  <c r="CL297" i="2"/>
  <c r="CK297" i="2"/>
  <c r="CJ297" i="2"/>
  <c r="CI297" i="2"/>
  <c r="CH297" i="2"/>
  <c r="CG297" i="2"/>
  <c r="CF297" i="2"/>
  <c r="CE297" i="2"/>
  <c r="CD297" i="2"/>
  <c r="CC297" i="2"/>
  <c r="CB297" i="2"/>
  <c r="CA297" i="2"/>
  <c r="BZ297" i="2"/>
  <c r="BY297" i="2"/>
  <c r="BX297" i="2"/>
  <c r="BW297" i="2"/>
  <c r="BV297" i="2"/>
  <c r="BU297" i="2"/>
  <c r="BT297" i="2"/>
  <c r="BS297" i="2"/>
  <c r="BR297" i="2"/>
  <c r="BQ297" i="2"/>
  <c r="BP297" i="2"/>
  <c r="BO297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BA297" i="2"/>
  <c r="AZ297" i="2"/>
  <c r="AY297" i="2"/>
  <c r="V297" i="2"/>
  <c r="U297" i="2"/>
  <c r="S297" i="2"/>
  <c r="R297" i="2"/>
  <c r="M297" i="2"/>
  <c r="K297" i="2"/>
  <c r="J297" i="2"/>
  <c r="I297" i="2"/>
  <c r="D297" i="2"/>
  <c r="DV292" i="2"/>
  <c r="DU292" i="2"/>
  <c r="DT292" i="2"/>
  <c r="DS292" i="2"/>
  <c r="AM292" i="2" s="1"/>
  <c r="DR292" i="2"/>
  <c r="DQ292" i="2"/>
  <c r="DP292" i="2"/>
  <c r="DO292" i="2"/>
  <c r="DN292" i="2"/>
  <c r="DM292" i="2"/>
  <c r="DL292" i="2"/>
  <c r="DK292" i="2"/>
  <c r="DJ292" i="2"/>
  <c r="DI292" i="2"/>
  <c r="DH292" i="2"/>
  <c r="DG292" i="2"/>
  <c r="DF292" i="2"/>
  <c r="DE292" i="2"/>
  <c r="DD292" i="2"/>
  <c r="DC292" i="2"/>
  <c r="DB292" i="2"/>
  <c r="DA292" i="2"/>
  <c r="CZ292" i="2"/>
  <c r="CY292" i="2"/>
  <c r="CX292" i="2"/>
  <c r="CW292" i="2"/>
  <c r="CV292" i="2"/>
  <c r="CU292" i="2"/>
  <c r="CT292" i="2"/>
  <c r="CS292" i="2"/>
  <c r="CR292" i="2"/>
  <c r="CQ292" i="2"/>
  <c r="CP292" i="2"/>
  <c r="CO292" i="2"/>
  <c r="CN292" i="2"/>
  <c r="CM292" i="2"/>
  <c r="CL292" i="2"/>
  <c r="CK292" i="2"/>
  <c r="CJ292" i="2"/>
  <c r="CI292" i="2"/>
  <c r="CH292" i="2"/>
  <c r="CG292" i="2"/>
  <c r="CF292" i="2"/>
  <c r="CE292" i="2"/>
  <c r="CD292" i="2"/>
  <c r="CC292" i="2"/>
  <c r="CB292" i="2"/>
  <c r="CA292" i="2"/>
  <c r="BZ292" i="2"/>
  <c r="BY292" i="2"/>
  <c r="BX292" i="2"/>
  <c r="BW292" i="2"/>
  <c r="BV292" i="2"/>
  <c r="BU292" i="2"/>
  <c r="BT292" i="2"/>
  <c r="BS292" i="2"/>
  <c r="BR292" i="2"/>
  <c r="BQ292" i="2"/>
  <c r="BP292" i="2"/>
  <c r="BO292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BB292" i="2"/>
  <c r="BA292" i="2"/>
  <c r="AZ292" i="2"/>
  <c r="AY292" i="2"/>
  <c r="AJ292" i="2"/>
  <c r="AI292" i="2"/>
  <c r="AH292" i="2"/>
  <c r="AG292" i="2"/>
  <c r="AF292" i="2"/>
  <c r="AE292" i="2"/>
  <c r="V292" i="2"/>
  <c r="U292" i="2"/>
  <c r="S292" i="2"/>
  <c r="R292" i="2"/>
  <c r="M292" i="2"/>
  <c r="K292" i="2"/>
  <c r="J292" i="2"/>
  <c r="I292" i="2"/>
  <c r="D292" i="2"/>
  <c r="DV286" i="2"/>
  <c r="DU286" i="2"/>
  <c r="DT286" i="2"/>
  <c r="DS286" i="2"/>
  <c r="AM286" i="2" s="1"/>
  <c r="DR286" i="2"/>
  <c r="DQ286" i="2"/>
  <c r="DP286" i="2"/>
  <c r="DO286" i="2"/>
  <c r="DN286" i="2"/>
  <c r="DM286" i="2"/>
  <c r="DL286" i="2"/>
  <c r="DK286" i="2"/>
  <c r="DJ286" i="2"/>
  <c r="DI286" i="2"/>
  <c r="DH286" i="2"/>
  <c r="DG286" i="2"/>
  <c r="DF286" i="2"/>
  <c r="DE286" i="2"/>
  <c r="DD286" i="2"/>
  <c r="DC286" i="2"/>
  <c r="DB286" i="2"/>
  <c r="DA286" i="2"/>
  <c r="CZ286" i="2"/>
  <c r="CY286" i="2"/>
  <c r="CX286" i="2"/>
  <c r="CW286" i="2"/>
  <c r="CV286" i="2"/>
  <c r="CU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V286" i="2"/>
  <c r="U286" i="2"/>
  <c r="S286" i="2"/>
  <c r="R286" i="2"/>
  <c r="M286" i="2"/>
  <c r="K286" i="2"/>
  <c r="J286" i="2"/>
  <c r="I286" i="2"/>
  <c r="D286" i="2"/>
  <c r="DV293" i="2"/>
  <c r="DU293" i="2"/>
  <c r="DT293" i="2"/>
  <c r="DS293" i="2"/>
  <c r="AM293" i="2" s="1"/>
  <c r="DR293" i="2"/>
  <c r="DQ293" i="2"/>
  <c r="DP293" i="2"/>
  <c r="DO293" i="2"/>
  <c r="DN293" i="2"/>
  <c r="DM293" i="2"/>
  <c r="DL293" i="2"/>
  <c r="DK293" i="2"/>
  <c r="DJ293" i="2"/>
  <c r="DI293" i="2"/>
  <c r="DH293" i="2"/>
  <c r="DG293" i="2"/>
  <c r="DF293" i="2"/>
  <c r="DE293" i="2"/>
  <c r="DD293" i="2"/>
  <c r="DC293" i="2"/>
  <c r="DB293" i="2"/>
  <c r="DA293" i="2"/>
  <c r="CZ293" i="2"/>
  <c r="CY293" i="2"/>
  <c r="CX293" i="2"/>
  <c r="CW293" i="2"/>
  <c r="CV293" i="2"/>
  <c r="CU293" i="2"/>
  <c r="CT293" i="2"/>
  <c r="CS293" i="2"/>
  <c r="CR293" i="2"/>
  <c r="CQ293" i="2"/>
  <c r="CP293" i="2"/>
  <c r="CO293" i="2"/>
  <c r="CN293" i="2"/>
  <c r="CM293" i="2"/>
  <c r="CL293" i="2"/>
  <c r="CK293" i="2"/>
  <c r="CJ293" i="2"/>
  <c r="CI293" i="2"/>
  <c r="CH293" i="2"/>
  <c r="CG293" i="2"/>
  <c r="CF293" i="2"/>
  <c r="CE293" i="2"/>
  <c r="CD293" i="2"/>
  <c r="CC293" i="2"/>
  <c r="CB293" i="2"/>
  <c r="CA293" i="2"/>
  <c r="BZ293" i="2"/>
  <c r="BY293" i="2"/>
  <c r="BX293" i="2"/>
  <c r="BW293" i="2"/>
  <c r="BV293" i="2"/>
  <c r="BU293" i="2"/>
  <c r="BT293" i="2"/>
  <c r="BS293" i="2"/>
  <c r="BR293" i="2"/>
  <c r="BQ293" i="2"/>
  <c r="BP293" i="2"/>
  <c r="BO293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BB293" i="2"/>
  <c r="BA293" i="2"/>
  <c r="AZ293" i="2"/>
  <c r="AY293" i="2"/>
  <c r="V293" i="2"/>
  <c r="U293" i="2"/>
  <c r="S293" i="2"/>
  <c r="R293" i="2"/>
  <c r="M293" i="2"/>
  <c r="K293" i="2"/>
  <c r="J293" i="2"/>
  <c r="I293" i="2"/>
  <c r="D293" i="2"/>
  <c r="DV291" i="2"/>
  <c r="DU291" i="2"/>
  <c r="DT291" i="2"/>
  <c r="DS291" i="2"/>
  <c r="AM291" i="2" s="1"/>
  <c r="DR291" i="2"/>
  <c r="DQ291" i="2"/>
  <c r="DP291" i="2"/>
  <c r="DO291" i="2"/>
  <c r="DN291" i="2"/>
  <c r="DM291" i="2"/>
  <c r="DL291" i="2"/>
  <c r="DK291" i="2"/>
  <c r="DJ291" i="2"/>
  <c r="DI291" i="2"/>
  <c r="DH291" i="2"/>
  <c r="DG291" i="2"/>
  <c r="DF291" i="2"/>
  <c r="DE291" i="2"/>
  <c r="DD291" i="2"/>
  <c r="DC291" i="2"/>
  <c r="DB291" i="2"/>
  <c r="DA291" i="2"/>
  <c r="CZ291" i="2"/>
  <c r="CY291" i="2"/>
  <c r="CX291" i="2"/>
  <c r="CW291" i="2"/>
  <c r="CV291" i="2"/>
  <c r="CU291" i="2"/>
  <c r="CT291" i="2"/>
  <c r="CS291" i="2"/>
  <c r="CR291" i="2"/>
  <c r="CQ291" i="2"/>
  <c r="CP291" i="2"/>
  <c r="CO291" i="2"/>
  <c r="CN291" i="2"/>
  <c r="CM291" i="2"/>
  <c r="CL291" i="2"/>
  <c r="CK291" i="2"/>
  <c r="CJ291" i="2"/>
  <c r="CI291" i="2"/>
  <c r="CH291" i="2"/>
  <c r="CG291" i="2"/>
  <c r="CF291" i="2"/>
  <c r="CE291" i="2"/>
  <c r="CD291" i="2"/>
  <c r="CC291" i="2"/>
  <c r="CB291" i="2"/>
  <c r="CA291" i="2"/>
  <c r="BZ291" i="2"/>
  <c r="BY291" i="2"/>
  <c r="BX291" i="2"/>
  <c r="BW291" i="2"/>
  <c r="BV291" i="2"/>
  <c r="BU291" i="2"/>
  <c r="BT291" i="2"/>
  <c r="BS291" i="2"/>
  <c r="BR291" i="2"/>
  <c r="BQ291" i="2"/>
  <c r="BP291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BA291" i="2"/>
  <c r="AZ291" i="2"/>
  <c r="AY291" i="2"/>
  <c r="V291" i="2"/>
  <c r="U291" i="2"/>
  <c r="S291" i="2"/>
  <c r="R291" i="2"/>
  <c r="M291" i="2"/>
  <c r="K291" i="2"/>
  <c r="J291" i="2"/>
  <c r="I291" i="2"/>
  <c r="D291" i="2"/>
  <c r="DV281" i="2"/>
  <c r="DU281" i="2"/>
  <c r="DT281" i="2"/>
  <c r="DS281" i="2"/>
  <c r="AM281" i="2" s="1"/>
  <c r="DR281" i="2"/>
  <c r="DQ281" i="2"/>
  <c r="DP281" i="2"/>
  <c r="DO281" i="2"/>
  <c r="DN281" i="2"/>
  <c r="DM281" i="2"/>
  <c r="DL281" i="2"/>
  <c r="DK281" i="2"/>
  <c r="DJ281" i="2"/>
  <c r="DI281" i="2"/>
  <c r="DH281" i="2"/>
  <c r="DG281" i="2"/>
  <c r="DF281" i="2"/>
  <c r="DE281" i="2"/>
  <c r="DD281" i="2"/>
  <c r="DC281" i="2"/>
  <c r="DB281" i="2"/>
  <c r="DA281" i="2"/>
  <c r="CZ281" i="2"/>
  <c r="CY281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V281" i="2"/>
  <c r="U281" i="2"/>
  <c r="S281" i="2"/>
  <c r="R281" i="2"/>
  <c r="M281" i="2"/>
  <c r="K281" i="2"/>
  <c r="J281" i="2"/>
  <c r="I281" i="2"/>
  <c r="D281" i="2"/>
  <c r="DV285" i="2"/>
  <c r="DU285" i="2"/>
  <c r="DT285" i="2"/>
  <c r="DS285" i="2"/>
  <c r="DR285" i="2"/>
  <c r="DQ285" i="2"/>
  <c r="DP285" i="2"/>
  <c r="DO285" i="2"/>
  <c r="DN285" i="2"/>
  <c r="DM285" i="2"/>
  <c r="DL285" i="2"/>
  <c r="DK285" i="2"/>
  <c r="DJ285" i="2"/>
  <c r="DI285" i="2"/>
  <c r="DH285" i="2"/>
  <c r="DG285" i="2"/>
  <c r="DF285" i="2"/>
  <c r="DE285" i="2"/>
  <c r="DD285" i="2"/>
  <c r="AM285" i="2" s="1"/>
  <c r="DC285" i="2"/>
  <c r="DB285" i="2"/>
  <c r="DA285" i="2"/>
  <c r="CZ285" i="2"/>
  <c r="CY285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J285" i="2"/>
  <c r="AH285" i="2"/>
  <c r="AF285" i="2"/>
  <c r="AE285" i="2"/>
  <c r="V285" i="2"/>
  <c r="U285" i="2"/>
  <c r="S285" i="2"/>
  <c r="R285" i="2"/>
  <c r="N285" i="2"/>
  <c r="M285" i="2"/>
  <c r="K285" i="2"/>
  <c r="J285" i="2"/>
  <c r="I285" i="2"/>
  <c r="D285" i="2"/>
  <c r="DV284" i="2"/>
  <c r="DU284" i="2"/>
  <c r="DT284" i="2"/>
  <c r="DS284" i="2"/>
  <c r="DR284" i="2"/>
  <c r="DQ284" i="2"/>
  <c r="DP284" i="2"/>
  <c r="DO284" i="2"/>
  <c r="DN284" i="2"/>
  <c r="DM284" i="2"/>
  <c r="DL284" i="2"/>
  <c r="DK284" i="2"/>
  <c r="DJ284" i="2"/>
  <c r="DI284" i="2"/>
  <c r="DH284" i="2"/>
  <c r="DG284" i="2"/>
  <c r="DF284" i="2"/>
  <c r="DE284" i="2"/>
  <c r="DD284" i="2"/>
  <c r="AM284" i="2" s="1"/>
  <c r="DC284" i="2"/>
  <c r="DB284" i="2"/>
  <c r="DA284" i="2"/>
  <c r="CZ284" i="2"/>
  <c r="CY284" i="2"/>
  <c r="CX284" i="2"/>
  <c r="CW284" i="2"/>
  <c r="CV284" i="2"/>
  <c r="CU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P284" i="2"/>
  <c r="AJ284" i="2"/>
  <c r="AI284" i="2"/>
  <c r="AA284" i="2"/>
  <c r="V284" i="2"/>
  <c r="U284" i="2"/>
  <c r="S284" i="2"/>
  <c r="R284" i="2"/>
  <c r="M284" i="2"/>
  <c r="K284" i="2"/>
  <c r="J284" i="2"/>
  <c r="I284" i="2"/>
  <c r="D284" i="2"/>
  <c r="DV280" i="2"/>
  <c r="DU280" i="2"/>
  <c r="DT280" i="2"/>
  <c r="DS280" i="2"/>
  <c r="AM280" i="2" s="1"/>
  <c r="DR280" i="2"/>
  <c r="DQ280" i="2"/>
  <c r="DP280" i="2"/>
  <c r="DO280" i="2"/>
  <c r="DN280" i="2"/>
  <c r="DM280" i="2"/>
  <c r="DL280" i="2"/>
  <c r="DK280" i="2"/>
  <c r="DJ280" i="2"/>
  <c r="DI280" i="2"/>
  <c r="DH280" i="2"/>
  <c r="DG280" i="2"/>
  <c r="DF280" i="2"/>
  <c r="DE280" i="2"/>
  <c r="DD280" i="2"/>
  <c r="DC280" i="2"/>
  <c r="DB280" i="2"/>
  <c r="DA280" i="2"/>
  <c r="CZ280" i="2"/>
  <c r="CY280" i="2"/>
  <c r="CX280" i="2"/>
  <c r="CW280" i="2"/>
  <c r="CV280" i="2"/>
  <c r="CU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K280" i="2"/>
  <c r="AJ280" i="2"/>
  <c r="AI280" i="2"/>
  <c r="AH280" i="2"/>
  <c r="V280" i="2"/>
  <c r="U280" i="2"/>
  <c r="S280" i="2"/>
  <c r="R280" i="2"/>
  <c r="Q280" i="2"/>
  <c r="M280" i="2"/>
  <c r="K280" i="2"/>
  <c r="J280" i="2"/>
  <c r="I280" i="2"/>
  <c r="D280" i="2"/>
  <c r="DV295" i="2"/>
  <c r="DU295" i="2"/>
  <c r="DT295" i="2"/>
  <c r="DS295" i="2"/>
  <c r="AM295" i="2" s="1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G295" i="2"/>
  <c r="CF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A295" i="2"/>
  <c r="AZ295" i="2"/>
  <c r="AY295" i="2"/>
  <c r="AH295" i="2"/>
  <c r="V295" i="2"/>
  <c r="U295" i="2"/>
  <c r="S295" i="2"/>
  <c r="R295" i="2"/>
  <c r="M295" i="2"/>
  <c r="K295" i="2"/>
  <c r="J295" i="2"/>
  <c r="I295" i="2"/>
  <c r="D295" i="2"/>
  <c r="DV304" i="2"/>
  <c r="DU304" i="2"/>
  <c r="DT304" i="2"/>
  <c r="DS304" i="2"/>
  <c r="AM304" i="2" s="1"/>
  <c r="DR304" i="2"/>
  <c r="DQ304" i="2"/>
  <c r="DP304" i="2"/>
  <c r="DO304" i="2"/>
  <c r="DN304" i="2"/>
  <c r="DM304" i="2"/>
  <c r="DL304" i="2"/>
  <c r="DK304" i="2"/>
  <c r="DJ304" i="2"/>
  <c r="DI304" i="2"/>
  <c r="DH304" i="2"/>
  <c r="DG304" i="2"/>
  <c r="DF304" i="2"/>
  <c r="DE304" i="2"/>
  <c r="DD304" i="2"/>
  <c r="DC304" i="2"/>
  <c r="DB304" i="2"/>
  <c r="DA304" i="2"/>
  <c r="CZ304" i="2"/>
  <c r="CY304" i="2"/>
  <c r="CX304" i="2"/>
  <c r="CW304" i="2"/>
  <c r="CV304" i="2"/>
  <c r="CU304" i="2"/>
  <c r="CT304" i="2"/>
  <c r="CS304" i="2"/>
  <c r="CR304" i="2"/>
  <c r="CQ304" i="2"/>
  <c r="CP304" i="2"/>
  <c r="CO304" i="2"/>
  <c r="CN304" i="2"/>
  <c r="CM304" i="2"/>
  <c r="CL304" i="2"/>
  <c r="CK304" i="2"/>
  <c r="CJ304" i="2"/>
  <c r="CI304" i="2"/>
  <c r="CH304" i="2"/>
  <c r="CG304" i="2"/>
  <c r="CF304" i="2"/>
  <c r="CE304" i="2"/>
  <c r="CD304" i="2"/>
  <c r="CC304" i="2"/>
  <c r="CB304" i="2"/>
  <c r="CA304" i="2"/>
  <c r="BZ304" i="2"/>
  <c r="BY304" i="2"/>
  <c r="BX304" i="2"/>
  <c r="BW304" i="2"/>
  <c r="BV304" i="2"/>
  <c r="BU304" i="2"/>
  <c r="BT304" i="2"/>
  <c r="BS304" i="2"/>
  <c r="BR304" i="2"/>
  <c r="BQ304" i="2"/>
  <c r="BP304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A304" i="2"/>
  <c r="AZ304" i="2"/>
  <c r="AY304" i="2"/>
  <c r="V304" i="2"/>
  <c r="U304" i="2"/>
  <c r="S304" i="2"/>
  <c r="R304" i="2"/>
  <c r="M304" i="2"/>
  <c r="K304" i="2"/>
  <c r="J304" i="2"/>
  <c r="I304" i="2"/>
  <c r="D304" i="2"/>
  <c r="DV276" i="2"/>
  <c r="DU276" i="2"/>
  <c r="DT276" i="2"/>
  <c r="DS276" i="2"/>
  <c r="DR276" i="2"/>
  <c r="DQ276" i="2"/>
  <c r="DP276" i="2"/>
  <c r="DO276" i="2"/>
  <c r="DN276" i="2"/>
  <c r="DM276" i="2"/>
  <c r="DL276" i="2"/>
  <c r="DK276" i="2"/>
  <c r="DJ276" i="2"/>
  <c r="DI276" i="2"/>
  <c r="DH276" i="2"/>
  <c r="DG276" i="2"/>
  <c r="DF276" i="2"/>
  <c r="DE276" i="2"/>
  <c r="DD276" i="2"/>
  <c r="AM276" i="2" s="1"/>
  <c r="DC276" i="2"/>
  <c r="DB276" i="2"/>
  <c r="DA276" i="2"/>
  <c r="CZ276" i="2"/>
  <c r="CY276" i="2"/>
  <c r="CX276" i="2"/>
  <c r="CW276" i="2"/>
  <c r="CV276" i="2"/>
  <c r="CU276" i="2"/>
  <c r="CT276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O276" i="2"/>
  <c r="AJ276" i="2"/>
  <c r="AH276" i="2"/>
  <c r="AG276" i="2"/>
  <c r="Z276" i="2"/>
  <c r="Y276" i="2"/>
  <c r="X276" i="2"/>
  <c r="V276" i="2"/>
  <c r="U276" i="2"/>
  <c r="S276" i="2"/>
  <c r="R276" i="2"/>
  <c r="M276" i="2"/>
  <c r="K276" i="2"/>
  <c r="J276" i="2"/>
  <c r="I276" i="2"/>
  <c r="D276" i="2"/>
  <c r="DV270" i="2"/>
  <c r="DU270" i="2"/>
  <c r="DT270" i="2"/>
  <c r="DS270" i="2"/>
  <c r="DR270" i="2"/>
  <c r="DQ270" i="2"/>
  <c r="DP270" i="2"/>
  <c r="DO270" i="2"/>
  <c r="DN270" i="2"/>
  <c r="DM270" i="2"/>
  <c r="DL270" i="2"/>
  <c r="DK270" i="2"/>
  <c r="DJ270" i="2"/>
  <c r="DI270" i="2"/>
  <c r="DH270" i="2"/>
  <c r="DG270" i="2"/>
  <c r="DF270" i="2"/>
  <c r="DE270" i="2"/>
  <c r="DD270" i="2"/>
  <c r="AM270" i="2" s="1"/>
  <c r="DC270" i="2"/>
  <c r="DB270" i="2"/>
  <c r="DA270" i="2"/>
  <c r="CZ270" i="2"/>
  <c r="CY270" i="2"/>
  <c r="CX270" i="2"/>
  <c r="CW270" i="2"/>
  <c r="CV270" i="2"/>
  <c r="CU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O270" i="2"/>
  <c r="AN270" i="2"/>
  <c r="AK270" i="2"/>
  <c r="Y270" i="2"/>
  <c r="V270" i="2"/>
  <c r="U270" i="2"/>
  <c r="S270" i="2"/>
  <c r="R270" i="2"/>
  <c r="M270" i="2"/>
  <c r="K270" i="2"/>
  <c r="J270" i="2"/>
  <c r="I270" i="2"/>
  <c r="D270" i="2"/>
  <c r="DV268" i="2"/>
  <c r="DU268" i="2"/>
  <c r="DT268" i="2"/>
  <c r="DS268" i="2"/>
  <c r="DR268" i="2"/>
  <c r="DQ268" i="2"/>
  <c r="DP268" i="2"/>
  <c r="DO268" i="2"/>
  <c r="DN268" i="2"/>
  <c r="DM268" i="2"/>
  <c r="DL268" i="2"/>
  <c r="DK268" i="2"/>
  <c r="DJ268" i="2"/>
  <c r="DI268" i="2"/>
  <c r="DH268" i="2"/>
  <c r="DG268" i="2"/>
  <c r="DF268" i="2"/>
  <c r="DE268" i="2"/>
  <c r="DD268" i="2"/>
  <c r="AM268" i="2" s="1"/>
  <c r="DC268" i="2"/>
  <c r="DB268" i="2"/>
  <c r="DA268" i="2"/>
  <c r="CZ268" i="2"/>
  <c r="CY268" i="2"/>
  <c r="CX268" i="2"/>
  <c r="CW268" i="2"/>
  <c r="CV268" i="2"/>
  <c r="CU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V268" i="2"/>
  <c r="AN268" i="2"/>
  <c r="AK268" i="2"/>
  <c r="V268" i="2"/>
  <c r="U268" i="2"/>
  <c r="S268" i="2"/>
  <c r="R268" i="2"/>
  <c r="M268" i="2"/>
  <c r="K268" i="2"/>
  <c r="J268" i="2"/>
  <c r="I268" i="2"/>
  <c r="D268" i="2"/>
  <c r="DV277" i="2"/>
  <c r="DU277" i="2"/>
  <c r="DT277" i="2"/>
  <c r="DS277" i="2"/>
  <c r="AM277" i="2" s="1"/>
  <c r="DR277" i="2"/>
  <c r="DQ277" i="2"/>
  <c r="DP277" i="2"/>
  <c r="DO277" i="2"/>
  <c r="DN277" i="2"/>
  <c r="DM277" i="2"/>
  <c r="DL277" i="2"/>
  <c r="DK277" i="2"/>
  <c r="DJ277" i="2"/>
  <c r="DI277" i="2"/>
  <c r="DH277" i="2"/>
  <c r="DG277" i="2"/>
  <c r="DF277" i="2"/>
  <c r="DE277" i="2"/>
  <c r="DD277" i="2"/>
  <c r="DC277" i="2"/>
  <c r="DB277" i="2"/>
  <c r="DA277" i="2"/>
  <c r="CZ277" i="2"/>
  <c r="CY277" i="2"/>
  <c r="CX277" i="2"/>
  <c r="CW277" i="2"/>
  <c r="CV277" i="2"/>
  <c r="CU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O277" i="2"/>
  <c r="AL277" i="2"/>
  <c r="AK277" i="2"/>
  <c r="AI277" i="2"/>
  <c r="V277" i="2"/>
  <c r="U277" i="2"/>
  <c r="S277" i="2"/>
  <c r="R277" i="2"/>
  <c r="M277" i="2"/>
  <c r="K277" i="2"/>
  <c r="J277" i="2"/>
  <c r="I277" i="2"/>
  <c r="D277" i="2"/>
  <c r="DV287" i="2"/>
  <c r="DU287" i="2"/>
  <c r="DT287" i="2"/>
  <c r="DS287" i="2"/>
  <c r="AM287" i="2" s="1"/>
  <c r="DR287" i="2"/>
  <c r="DQ287" i="2"/>
  <c r="DP287" i="2"/>
  <c r="DO287" i="2"/>
  <c r="DN287" i="2"/>
  <c r="DM287" i="2"/>
  <c r="DL287" i="2"/>
  <c r="DK287" i="2"/>
  <c r="DJ287" i="2"/>
  <c r="DI287" i="2"/>
  <c r="DH287" i="2"/>
  <c r="DG287" i="2"/>
  <c r="DF287" i="2"/>
  <c r="DE287" i="2"/>
  <c r="DD287" i="2"/>
  <c r="DC287" i="2"/>
  <c r="DB287" i="2"/>
  <c r="DA287" i="2"/>
  <c r="CZ287" i="2"/>
  <c r="CY287" i="2"/>
  <c r="CX287" i="2"/>
  <c r="CW287" i="2"/>
  <c r="CV287" i="2"/>
  <c r="CU287" i="2"/>
  <c r="CT287" i="2"/>
  <c r="CS287" i="2"/>
  <c r="CR287" i="2"/>
  <c r="CQ287" i="2"/>
  <c r="CP287" i="2"/>
  <c r="CO287" i="2"/>
  <c r="CN287" i="2"/>
  <c r="CM287" i="2"/>
  <c r="CL287" i="2"/>
  <c r="CK287" i="2"/>
  <c r="CJ287" i="2"/>
  <c r="CI287" i="2"/>
  <c r="CH287" i="2"/>
  <c r="CG287" i="2"/>
  <c r="CF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BB287" i="2"/>
  <c r="BA287" i="2"/>
  <c r="AZ287" i="2"/>
  <c r="AY287" i="2"/>
  <c r="Y287" i="2"/>
  <c r="X287" i="2"/>
  <c r="W287" i="2"/>
  <c r="V287" i="2"/>
  <c r="U287" i="2"/>
  <c r="S287" i="2"/>
  <c r="R287" i="2"/>
  <c r="M287" i="2"/>
  <c r="K287" i="2"/>
  <c r="J287" i="2"/>
  <c r="I287" i="2"/>
  <c r="D287" i="2"/>
  <c r="DV274" i="2"/>
  <c r="DU274" i="2"/>
  <c r="DT274" i="2"/>
  <c r="DS274" i="2"/>
  <c r="AM274" i="2" s="1"/>
  <c r="DR274" i="2"/>
  <c r="DQ274" i="2"/>
  <c r="DP274" i="2"/>
  <c r="DO274" i="2"/>
  <c r="DN274" i="2"/>
  <c r="DM274" i="2"/>
  <c r="DL274" i="2"/>
  <c r="DK274" i="2"/>
  <c r="DJ274" i="2"/>
  <c r="DI274" i="2"/>
  <c r="DH274" i="2"/>
  <c r="DG274" i="2"/>
  <c r="DF274" i="2"/>
  <c r="DE274" i="2"/>
  <c r="DD274" i="2"/>
  <c r="DC274" i="2"/>
  <c r="DB274" i="2"/>
  <c r="DA274" i="2"/>
  <c r="CZ274" i="2"/>
  <c r="CY274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O274" i="2"/>
  <c r="AN274" i="2"/>
  <c r="AL274" i="2"/>
  <c r="AK274" i="2"/>
  <c r="AJ274" i="2"/>
  <c r="V274" i="2"/>
  <c r="U274" i="2"/>
  <c r="S274" i="2"/>
  <c r="R274" i="2"/>
  <c r="Q274" i="2"/>
  <c r="M274" i="2"/>
  <c r="K274" i="2"/>
  <c r="J274" i="2"/>
  <c r="I274" i="2"/>
  <c r="D274" i="2"/>
  <c r="DV283" i="2"/>
  <c r="DU283" i="2"/>
  <c r="DT283" i="2"/>
  <c r="DS283" i="2"/>
  <c r="AM283" i="2" s="1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V283" i="2"/>
  <c r="U283" i="2"/>
  <c r="S283" i="2"/>
  <c r="R283" i="2"/>
  <c r="M283" i="2"/>
  <c r="K283" i="2"/>
  <c r="J283" i="2"/>
  <c r="I283" i="2"/>
  <c r="D283" i="2"/>
  <c r="DV278" i="2"/>
  <c r="DU278" i="2"/>
  <c r="DT278" i="2"/>
  <c r="DS278" i="2"/>
  <c r="AM278" i="2" s="1"/>
  <c r="DR278" i="2"/>
  <c r="DQ278" i="2"/>
  <c r="DP278" i="2"/>
  <c r="DO278" i="2"/>
  <c r="DN278" i="2"/>
  <c r="DM278" i="2"/>
  <c r="DL278" i="2"/>
  <c r="DK278" i="2"/>
  <c r="DJ278" i="2"/>
  <c r="DI278" i="2"/>
  <c r="DH278" i="2"/>
  <c r="DG278" i="2"/>
  <c r="DF278" i="2"/>
  <c r="DE278" i="2"/>
  <c r="DD278" i="2"/>
  <c r="DC278" i="2"/>
  <c r="DB278" i="2"/>
  <c r="DA278" i="2"/>
  <c r="CZ278" i="2"/>
  <c r="CY278" i="2"/>
  <c r="CX278" i="2"/>
  <c r="CW278" i="2"/>
  <c r="CV278" i="2"/>
  <c r="CU278" i="2"/>
  <c r="CT278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V278" i="2"/>
  <c r="U278" i="2"/>
  <c r="S278" i="2"/>
  <c r="R278" i="2"/>
  <c r="M278" i="2"/>
  <c r="K278" i="2"/>
  <c r="J278" i="2"/>
  <c r="I278" i="2"/>
  <c r="D278" i="2"/>
  <c r="DV262" i="2"/>
  <c r="DU262" i="2"/>
  <c r="DT262" i="2"/>
  <c r="DS262" i="2"/>
  <c r="AM262" i="2" s="1"/>
  <c r="DR262" i="2"/>
  <c r="DQ262" i="2"/>
  <c r="DP262" i="2"/>
  <c r="DO262" i="2"/>
  <c r="DN262" i="2"/>
  <c r="DM262" i="2"/>
  <c r="DL262" i="2"/>
  <c r="DK262" i="2"/>
  <c r="DJ262" i="2"/>
  <c r="DI262" i="2"/>
  <c r="DH262" i="2"/>
  <c r="DG262" i="2"/>
  <c r="DF262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K262" i="2"/>
  <c r="AJ262" i="2"/>
  <c r="AG262" i="2"/>
  <c r="V262" i="2"/>
  <c r="U262" i="2"/>
  <c r="S262" i="2"/>
  <c r="R262" i="2"/>
  <c r="Q262" i="2"/>
  <c r="M262" i="2"/>
  <c r="K262" i="2"/>
  <c r="J262" i="2"/>
  <c r="I262" i="2"/>
  <c r="D262" i="2"/>
  <c r="DV263" i="2"/>
  <c r="DU263" i="2"/>
  <c r="DT263" i="2"/>
  <c r="DS263" i="2"/>
  <c r="AM263" i="2" s="1"/>
  <c r="DR263" i="2"/>
  <c r="DQ263" i="2"/>
  <c r="DP263" i="2"/>
  <c r="DO263" i="2"/>
  <c r="DN263" i="2"/>
  <c r="DM263" i="2"/>
  <c r="DL263" i="2"/>
  <c r="DK263" i="2"/>
  <c r="DJ263" i="2"/>
  <c r="DI263" i="2"/>
  <c r="DH263" i="2"/>
  <c r="DG263" i="2"/>
  <c r="DF263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O263" i="2"/>
  <c r="AN263" i="2"/>
  <c r="AL263" i="2"/>
  <c r="AI263" i="2"/>
  <c r="AH263" i="2"/>
  <c r="AE263" i="2"/>
  <c r="AA263" i="2"/>
  <c r="Z263" i="2"/>
  <c r="V263" i="2"/>
  <c r="U263" i="2"/>
  <c r="S263" i="2"/>
  <c r="R263" i="2"/>
  <c r="M263" i="2"/>
  <c r="K263" i="2"/>
  <c r="J263" i="2"/>
  <c r="I263" i="2"/>
  <c r="D263" i="2"/>
  <c r="DV265" i="2"/>
  <c r="DU265" i="2"/>
  <c r="DT265" i="2"/>
  <c r="DS265" i="2"/>
  <c r="DR265" i="2"/>
  <c r="DQ265" i="2"/>
  <c r="DP265" i="2"/>
  <c r="DO265" i="2"/>
  <c r="DN265" i="2"/>
  <c r="DM265" i="2"/>
  <c r="DL265" i="2"/>
  <c r="DK265" i="2"/>
  <c r="DJ265" i="2"/>
  <c r="DI265" i="2"/>
  <c r="DH265" i="2"/>
  <c r="DG265" i="2"/>
  <c r="DF265" i="2"/>
  <c r="DE265" i="2"/>
  <c r="DD265" i="2"/>
  <c r="AM265" i="2" s="1"/>
  <c r="DC265" i="2"/>
  <c r="DB265" i="2"/>
  <c r="DA265" i="2"/>
  <c r="CZ265" i="2"/>
  <c r="CY265" i="2"/>
  <c r="CX265" i="2"/>
  <c r="CW265" i="2"/>
  <c r="CV265" i="2"/>
  <c r="CU265" i="2"/>
  <c r="CT265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O265" i="2"/>
  <c r="Y265" i="2"/>
  <c r="W265" i="2"/>
  <c r="V265" i="2"/>
  <c r="U265" i="2"/>
  <c r="S265" i="2"/>
  <c r="R265" i="2"/>
  <c r="M265" i="2"/>
  <c r="K265" i="2"/>
  <c r="J265" i="2"/>
  <c r="I265" i="2"/>
  <c r="D265" i="2"/>
  <c r="DV260" i="2"/>
  <c r="DU260" i="2"/>
  <c r="DT260" i="2"/>
  <c r="DS260" i="2"/>
  <c r="AM260" i="2" s="1"/>
  <c r="DR260" i="2"/>
  <c r="DQ260" i="2"/>
  <c r="DP260" i="2"/>
  <c r="DO260" i="2"/>
  <c r="DN260" i="2"/>
  <c r="DM260" i="2"/>
  <c r="DL260" i="2"/>
  <c r="DK260" i="2"/>
  <c r="DJ260" i="2"/>
  <c r="DI260" i="2"/>
  <c r="DH260" i="2"/>
  <c r="DG260" i="2"/>
  <c r="DF260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K260" i="2"/>
  <c r="AJ260" i="2"/>
  <c r="AA260" i="2"/>
  <c r="Z260" i="2"/>
  <c r="Y260" i="2"/>
  <c r="V260" i="2"/>
  <c r="U260" i="2"/>
  <c r="S260" i="2"/>
  <c r="R260" i="2"/>
  <c r="Q260" i="2"/>
  <c r="M260" i="2"/>
  <c r="K260" i="2"/>
  <c r="J260" i="2"/>
  <c r="I260" i="2"/>
  <c r="D260" i="2"/>
  <c r="DV279" i="2"/>
  <c r="DU279" i="2"/>
  <c r="DT279" i="2"/>
  <c r="DS279" i="2"/>
  <c r="AM279" i="2" s="1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S279" i="2"/>
  <c r="CR279" i="2"/>
  <c r="CQ279" i="2"/>
  <c r="CP279" i="2"/>
  <c r="CO279" i="2"/>
  <c r="CN279" i="2"/>
  <c r="CM279" i="2"/>
  <c r="CL279" i="2"/>
  <c r="CK279" i="2"/>
  <c r="CJ279" i="2"/>
  <c r="CH279" i="2"/>
  <c r="CG279" i="2"/>
  <c r="CF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V279" i="2"/>
  <c r="U279" i="2"/>
  <c r="S279" i="2"/>
  <c r="R279" i="2"/>
  <c r="M279" i="2"/>
  <c r="K279" i="2"/>
  <c r="J279" i="2"/>
  <c r="I279" i="2"/>
  <c r="D279" i="2"/>
  <c r="DV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AM254" i="2" s="1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W254" i="2"/>
  <c r="V254" i="2"/>
  <c r="U254" i="2"/>
  <c r="S254" i="2"/>
  <c r="R254" i="2"/>
  <c r="N254" i="2"/>
  <c r="M254" i="2"/>
  <c r="K254" i="2"/>
  <c r="J254" i="2"/>
  <c r="I254" i="2"/>
  <c r="D254" i="2"/>
  <c r="DV269" i="2"/>
  <c r="DU269" i="2"/>
  <c r="DT269" i="2"/>
  <c r="DS269" i="2"/>
  <c r="AM269" i="2" s="1"/>
  <c r="DR269" i="2"/>
  <c r="DQ269" i="2"/>
  <c r="DP269" i="2"/>
  <c r="DO269" i="2"/>
  <c r="DN269" i="2"/>
  <c r="DM269" i="2"/>
  <c r="DL269" i="2"/>
  <c r="DK269" i="2"/>
  <c r="DJ269" i="2"/>
  <c r="DI269" i="2"/>
  <c r="DH269" i="2"/>
  <c r="DG269" i="2"/>
  <c r="DF269" i="2"/>
  <c r="DE269" i="2"/>
  <c r="DD269" i="2"/>
  <c r="DC269" i="2"/>
  <c r="DB269" i="2"/>
  <c r="DA269" i="2"/>
  <c r="CZ269" i="2"/>
  <c r="CY269" i="2"/>
  <c r="CX269" i="2"/>
  <c r="CW269" i="2"/>
  <c r="CV269" i="2"/>
  <c r="CU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H269" i="2"/>
  <c r="AG269" i="2"/>
  <c r="AF269" i="2"/>
  <c r="AE269" i="2"/>
  <c r="AA269" i="2"/>
  <c r="V269" i="2"/>
  <c r="U269" i="2"/>
  <c r="S269" i="2"/>
  <c r="R269" i="2"/>
  <c r="M269" i="2"/>
  <c r="K269" i="2"/>
  <c r="J269" i="2"/>
  <c r="I269" i="2"/>
  <c r="D269" i="2"/>
  <c r="DV247" i="2"/>
  <c r="DU247" i="2"/>
  <c r="DT247" i="2"/>
  <c r="DS247" i="2"/>
  <c r="DR247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E247" i="2"/>
  <c r="DD247" i="2"/>
  <c r="AM247" i="2" s="1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O247" i="2"/>
  <c r="AN247" i="2"/>
  <c r="Y247" i="2"/>
  <c r="W247" i="2"/>
  <c r="V247" i="2"/>
  <c r="U247" i="2"/>
  <c r="S247" i="2"/>
  <c r="R247" i="2"/>
  <c r="M247" i="2"/>
  <c r="K247" i="2"/>
  <c r="J247" i="2"/>
  <c r="I247" i="2"/>
  <c r="D247" i="2"/>
  <c r="DV266" i="2"/>
  <c r="DU266" i="2"/>
  <c r="DT266" i="2"/>
  <c r="DS266" i="2"/>
  <c r="AM266" i="2" s="1"/>
  <c r="DR266" i="2"/>
  <c r="DQ266" i="2"/>
  <c r="DP266" i="2"/>
  <c r="DO266" i="2"/>
  <c r="DN266" i="2"/>
  <c r="DM266" i="2"/>
  <c r="DL266" i="2"/>
  <c r="DK266" i="2"/>
  <c r="DJ266" i="2"/>
  <c r="DI266" i="2"/>
  <c r="DH266" i="2"/>
  <c r="DG266" i="2"/>
  <c r="DF266" i="2"/>
  <c r="DE266" i="2"/>
  <c r="DD266" i="2"/>
  <c r="DC266" i="2"/>
  <c r="DB266" i="2"/>
  <c r="DA266" i="2"/>
  <c r="CZ266" i="2"/>
  <c r="CY266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V266" i="2"/>
  <c r="U266" i="2"/>
  <c r="S266" i="2"/>
  <c r="R266" i="2"/>
  <c r="M266" i="2"/>
  <c r="K266" i="2"/>
  <c r="J266" i="2"/>
  <c r="I266" i="2"/>
  <c r="D266" i="2"/>
  <c r="DV258" i="2"/>
  <c r="DU258" i="2"/>
  <c r="DT258" i="2"/>
  <c r="DS258" i="2"/>
  <c r="AM258" i="2" s="1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AZ258" i="2"/>
  <c r="AY258" i="2"/>
  <c r="V258" i="2"/>
  <c r="U258" i="2"/>
  <c r="S258" i="2"/>
  <c r="R258" i="2"/>
  <c r="M258" i="2"/>
  <c r="K258" i="2"/>
  <c r="J258" i="2"/>
  <c r="I258" i="2"/>
  <c r="D258" i="2"/>
  <c r="DV272" i="2"/>
  <c r="DU272" i="2"/>
  <c r="DT272" i="2"/>
  <c r="DS272" i="2"/>
  <c r="AM272" i="2" s="1"/>
  <c r="DR272" i="2"/>
  <c r="DQ272" i="2"/>
  <c r="DP272" i="2"/>
  <c r="DO272" i="2"/>
  <c r="DN272" i="2"/>
  <c r="DM272" i="2"/>
  <c r="DL272" i="2"/>
  <c r="DK272" i="2"/>
  <c r="DJ272" i="2"/>
  <c r="DI272" i="2"/>
  <c r="DH272" i="2"/>
  <c r="DG272" i="2"/>
  <c r="DF272" i="2"/>
  <c r="DE272" i="2"/>
  <c r="DD272" i="2"/>
  <c r="DC272" i="2"/>
  <c r="DB272" i="2"/>
  <c r="DA272" i="2"/>
  <c r="CZ272" i="2"/>
  <c r="CY272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V272" i="2"/>
  <c r="AO272" i="2"/>
  <c r="AK272" i="2"/>
  <c r="AI272" i="2"/>
  <c r="AG272" i="2"/>
  <c r="AE272" i="2"/>
  <c r="Z272" i="2"/>
  <c r="Y272" i="2"/>
  <c r="V272" i="2"/>
  <c r="U272" i="2"/>
  <c r="S272" i="2"/>
  <c r="R272" i="2"/>
  <c r="N272" i="2"/>
  <c r="M272" i="2"/>
  <c r="K272" i="2"/>
  <c r="J272" i="2"/>
  <c r="I272" i="2"/>
  <c r="D272" i="2"/>
  <c r="DV256" i="2"/>
  <c r="DU256" i="2"/>
  <c r="DT256" i="2"/>
  <c r="DS256" i="2"/>
  <c r="AM256" i="2" s="1"/>
  <c r="DR256" i="2"/>
  <c r="DQ256" i="2"/>
  <c r="DP256" i="2"/>
  <c r="DO256" i="2"/>
  <c r="DN256" i="2"/>
  <c r="DM256" i="2"/>
  <c r="DL256" i="2"/>
  <c r="DK256" i="2"/>
  <c r="DJ256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O256" i="2"/>
  <c r="AK256" i="2"/>
  <c r="AJ256" i="2"/>
  <c r="Z256" i="2"/>
  <c r="X256" i="2"/>
  <c r="V256" i="2"/>
  <c r="U256" i="2"/>
  <c r="S256" i="2"/>
  <c r="R256" i="2"/>
  <c r="Q256" i="2"/>
  <c r="M256" i="2"/>
  <c r="K256" i="2"/>
  <c r="J256" i="2"/>
  <c r="I256" i="2"/>
  <c r="D256" i="2"/>
  <c r="DV253" i="2"/>
  <c r="DU253" i="2"/>
  <c r="DT253" i="2"/>
  <c r="DS253" i="2"/>
  <c r="AM253" i="2" s="1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P253" i="2"/>
  <c r="AK253" i="2"/>
  <c r="AJ253" i="2"/>
  <c r="V253" i="2"/>
  <c r="U253" i="2"/>
  <c r="S253" i="2"/>
  <c r="R253" i="2"/>
  <c r="Q253" i="2"/>
  <c r="M253" i="2"/>
  <c r="K253" i="2"/>
  <c r="J253" i="2"/>
  <c r="I253" i="2"/>
  <c r="D253" i="2"/>
  <c r="DV252" i="2"/>
  <c r="DU252" i="2"/>
  <c r="DT252" i="2"/>
  <c r="DS252" i="2"/>
  <c r="AM252" i="2" s="1"/>
  <c r="DR252" i="2"/>
  <c r="DQ252" i="2"/>
  <c r="DP252" i="2"/>
  <c r="DO252" i="2"/>
  <c r="DN252" i="2"/>
  <c r="DM252" i="2"/>
  <c r="DL252" i="2"/>
  <c r="DK252" i="2"/>
  <c r="DJ252" i="2"/>
  <c r="DI252" i="2"/>
  <c r="DH252" i="2"/>
  <c r="DG252" i="2"/>
  <c r="DF252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V252" i="2"/>
  <c r="U252" i="2"/>
  <c r="S252" i="2"/>
  <c r="R252" i="2"/>
  <c r="M252" i="2"/>
  <c r="K252" i="2"/>
  <c r="J252" i="2"/>
  <c r="I252" i="2"/>
  <c r="D252" i="2"/>
  <c r="DV245" i="2"/>
  <c r="DU245" i="2"/>
  <c r="DT245" i="2"/>
  <c r="DS245" i="2"/>
  <c r="DR245" i="2"/>
  <c r="DQ245" i="2"/>
  <c r="DP245" i="2"/>
  <c r="DO245" i="2"/>
  <c r="DN245" i="2"/>
  <c r="DM245" i="2"/>
  <c r="DL245" i="2"/>
  <c r="DK245" i="2"/>
  <c r="DJ245" i="2"/>
  <c r="DI245" i="2"/>
  <c r="DH245" i="2"/>
  <c r="DG245" i="2"/>
  <c r="DF245" i="2"/>
  <c r="DE245" i="2"/>
  <c r="DD245" i="2"/>
  <c r="AM245" i="2" s="1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O245" i="2"/>
  <c r="AL245" i="2"/>
  <c r="AK245" i="2"/>
  <c r="AJ245" i="2"/>
  <c r="AI245" i="2"/>
  <c r="AH245" i="2"/>
  <c r="AG245" i="2"/>
  <c r="Y245" i="2"/>
  <c r="V245" i="2"/>
  <c r="U245" i="2"/>
  <c r="S245" i="2"/>
  <c r="R245" i="2"/>
  <c r="N245" i="2"/>
  <c r="M245" i="2"/>
  <c r="K245" i="2"/>
  <c r="J245" i="2"/>
  <c r="I245" i="2"/>
  <c r="D245" i="2"/>
  <c r="DV251" i="2"/>
  <c r="DU251" i="2"/>
  <c r="DT251" i="2"/>
  <c r="DS251" i="2"/>
  <c r="AM251" i="2" s="1"/>
  <c r="DR251" i="2"/>
  <c r="DQ251" i="2"/>
  <c r="DP251" i="2"/>
  <c r="DO251" i="2"/>
  <c r="DN251" i="2"/>
  <c r="DM251" i="2"/>
  <c r="DL251" i="2"/>
  <c r="DK251" i="2"/>
  <c r="DJ251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K251" i="2"/>
  <c r="AJ251" i="2"/>
  <c r="AH251" i="2"/>
  <c r="V251" i="2"/>
  <c r="U251" i="2"/>
  <c r="S251" i="2"/>
  <c r="R251" i="2"/>
  <c r="Q251" i="2"/>
  <c r="M251" i="2"/>
  <c r="K251" i="2"/>
  <c r="J251" i="2"/>
  <c r="I251" i="2"/>
  <c r="D251" i="2"/>
  <c r="DV246" i="2"/>
  <c r="DU246" i="2"/>
  <c r="DT246" i="2"/>
  <c r="DS246" i="2"/>
  <c r="AM246" i="2" s="1"/>
  <c r="DR246" i="2"/>
  <c r="DQ246" i="2"/>
  <c r="DP246" i="2"/>
  <c r="DO246" i="2"/>
  <c r="DN246" i="2"/>
  <c r="DM246" i="2"/>
  <c r="DL246" i="2"/>
  <c r="DK246" i="2"/>
  <c r="DJ246" i="2"/>
  <c r="DI246" i="2"/>
  <c r="DH246" i="2"/>
  <c r="DG246" i="2"/>
  <c r="DF246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K246" i="2"/>
  <c r="AJ246" i="2"/>
  <c r="AH246" i="2"/>
  <c r="V246" i="2"/>
  <c r="U246" i="2"/>
  <c r="S246" i="2"/>
  <c r="R246" i="2"/>
  <c r="Q246" i="2"/>
  <c r="M246" i="2"/>
  <c r="K246" i="2"/>
  <c r="J246" i="2"/>
  <c r="I246" i="2"/>
  <c r="D246" i="2"/>
  <c r="DV250" i="2"/>
  <c r="DU250" i="2"/>
  <c r="DT250" i="2"/>
  <c r="DS250" i="2"/>
  <c r="AM250" i="2" s="1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V250" i="2"/>
  <c r="U250" i="2"/>
  <c r="S250" i="2"/>
  <c r="R250" i="2"/>
  <c r="M250" i="2"/>
  <c r="K250" i="2"/>
  <c r="J250" i="2"/>
  <c r="I250" i="2"/>
  <c r="D250" i="2"/>
  <c r="DV267" i="2"/>
  <c r="DU267" i="2"/>
  <c r="DT267" i="2"/>
  <c r="DS267" i="2"/>
  <c r="AM267" i="2" s="1"/>
  <c r="DR267" i="2"/>
  <c r="DQ267" i="2"/>
  <c r="DP267" i="2"/>
  <c r="DO267" i="2"/>
  <c r="DN267" i="2"/>
  <c r="DM267" i="2"/>
  <c r="DL267" i="2"/>
  <c r="DK267" i="2"/>
  <c r="DJ267" i="2"/>
  <c r="DI267" i="2"/>
  <c r="DH267" i="2"/>
  <c r="DG267" i="2"/>
  <c r="DF267" i="2"/>
  <c r="DE267" i="2"/>
  <c r="DD267" i="2"/>
  <c r="DC267" i="2"/>
  <c r="DB267" i="2"/>
  <c r="DA267" i="2"/>
  <c r="CZ267" i="2"/>
  <c r="CY267" i="2"/>
  <c r="CX267" i="2"/>
  <c r="CW267" i="2"/>
  <c r="CV267" i="2"/>
  <c r="CU267" i="2"/>
  <c r="CT267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P267" i="2"/>
  <c r="AO267" i="2"/>
  <c r="AN267" i="2"/>
  <c r="AL267" i="2"/>
  <c r="AK267" i="2"/>
  <c r="AJ267" i="2"/>
  <c r="AI267" i="2"/>
  <c r="AG267" i="2"/>
  <c r="AE267" i="2"/>
  <c r="Y267" i="2"/>
  <c r="X267" i="2"/>
  <c r="W267" i="2"/>
  <c r="V267" i="2"/>
  <c r="U267" i="2"/>
  <c r="S267" i="2"/>
  <c r="R267" i="2"/>
  <c r="M267" i="2"/>
  <c r="K267" i="2"/>
  <c r="J267" i="2"/>
  <c r="I267" i="2"/>
  <c r="D267" i="2"/>
  <c r="DV243" i="2"/>
  <c r="DU243" i="2"/>
  <c r="DT243" i="2"/>
  <c r="DS243" i="2"/>
  <c r="DR243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E243" i="2"/>
  <c r="DD243" i="2"/>
  <c r="AM243" i="2" s="1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V243" i="2"/>
  <c r="AP243" i="2"/>
  <c r="AO243" i="2"/>
  <c r="AN243" i="2"/>
  <c r="AH243" i="2"/>
  <c r="AG243" i="2"/>
  <c r="Z243" i="2"/>
  <c r="Y243" i="2"/>
  <c r="X243" i="2"/>
  <c r="V243" i="2"/>
  <c r="U243" i="2"/>
  <c r="S243" i="2"/>
  <c r="R243" i="2"/>
  <c r="M243" i="2"/>
  <c r="K243" i="2"/>
  <c r="J243" i="2"/>
  <c r="I243" i="2"/>
  <c r="D243" i="2"/>
  <c r="DV264" i="2"/>
  <c r="DU264" i="2"/>
  <c r="DT264" i="2"/>
  <c r="DS264" i="2"/>
  <c r="AM264" i="2" s="1"/>
  <c r="DR264" i="2"/>
  <c r="DQ264" i="2"/>
  <c r="DP264" i="2"/>
  <c r="DO264" i="2"/>
  <c r="DN264" i="2"/>
  <c r="DM264" i="2"/>
  <c r="DL264" i="2"/>
  <c r="DK264" i="2"/>
  <c r="DJ264" i="2"/>
  <c r="DI264" i="2"/>
  <c r="DH264" i="2"/>
  <c r="DG264" i="2"/>
  <c r="DF264" i="2"/>
  <c r="DE264" i="2"/>
  <c r="DD264" i="2"/>
  <c r="DC264" i="2"/>
  <c r="DB264" i="2"/>
  <c r="DA264" i="2"/>
  <c r="CZ264" i="2"/>
  <c r="CY264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P264" i="2"/>
  <c r="AK264" i="2"/>
  <c r="AJ264" i="2"/>
  <c r="AH264" i="2"/>
  <c r="AG264" i="2"/>
  <c r="V264" i="2"/>
  <c r="U264" i="2"/>
  <c r="S264" i="2"/>
  <c r="R264" i="2"/>
  <c r="M264" i="2"/>
  <c r="K264" i="2"/>
  <c r="J264" i="2"/>
  <c r="I264" i="2"/>
  <c r="D264" i="2"/>
  <c r="DV242" i="2"/>
  <c r="DU242" i="2"/>
  <c r="DT242" i="2"/>
  <c r="DS242" i="2"/>
  <c r="AM242" i="2" s="1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V242" i="2"/>
  <c r="V242" i="2"/>
  <c r="U242" i="2"/>
  <c r="S242" i="2"/>
  <c r="R242" i="2"/>
  <c r="M242" i="2"/>
  <c r="K242" i="2"/>
  <c r="J242" i="2"/>
  <c r="I242" i="2"/>
  <c r="D242" i="2"/>
  <c r="DV244" i="2"/>
  <c r="DU244" i="2"/>
  <c r="DT244" i="2"/>
  <c r="DS244" i="2"/>
  <c r="AM244" i="2" s="1"/>
  <c r="DR244" i="2"/>
  <c r="DQ244" i="2"/>
  <c r="DP244" i="2"/>
  <c r="DO244" i="2"/>
  <c r="DN244" i="2"/>
  <c r="DM244" i="2"/>
  <c r="DL244" i="2"/>
  <c r="DK244" i="2"/>
  <c r="DJ244" i="2"/>
  <c r="DI244" i="2"/>
  <c r="DH244" i="2"/>
  <c r="DG244" i="2"/>
  <c r="DF244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V244" i="2"/>
  <c r="AO244" i="2"/>
  <c r="AN244" i="2"/>
  <c r="AL244" i="2"/>
  <c r="AI244" i="2"/>
  <c r="Y244" i="2"/>
  <c r="X244" i="2"/>
  <c r="V244" i="2"/>
  <c r="U244" i="2"/>
  <c r="S244" i="2"/>
  <c r="R244" i="2"/>
  <c r="N244" i="2"/>
  <c r="M244" i="2"/>
  <c r="K244" i="2"/>
  <c r="J244" i="2"/>
  <c r="I244" i="2"/>
  <c r="D244" i="2"/>
  <c r="DV241" i="2"/>
  <c r="DU241" i="2"/>
  <c r="DT241" i="2"/>
  <c r="DS241" i="2"/>
  <c r="AM241" i="2" s="1"/>
  <c r="DR241" i="2"/>
  <c r="DQ241" i="2"/>
  <c r="DP241" i="2"/>
  <c r="DO241" i="2"/>
  <c r="DN241" i="2"/>
  <c r="DM241" i="2"/>
  <c r="DL241" i="2"/>
  <c r="DK241" i="2"/>
  <c r="DJ241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K241" i="2"/>
  <c r="AJ241" i="2"/>
  <c r="V241" i="2"/>
  <c r="U241" i="2"/>
  <c r="S241" i="2"/>
  <c r="R241" i="2"/>
  <c r="Q241" i="2"/>
  <c r="M241" i="2"/>
  <c r="K241" i="2"/>
  <c r="J241" i="2"/>
  <c r="I241" i="2"/>
  <c r="D241" i="2"/>
  <c r="DV220" i="2"/>
  <c r="DU220" i="2"/>
  <c r="DT220" i="2"/>
  <c r="DS220" i="2"/>
  <c r="AM220" i="2" s="1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V220" i="2"/>
  <c r="U220" i="2"/>
  <c r="S220" i="2"/>
  <c r="R220" i="2"/>
  <c r="M220" i="2"/>
  <c r="K220" i="2"/>
  <c r="J220" i="2"/>
  <c r="I220" i="2"/>
  <c r="D220" i="2"/>
  <c r="DV228" i="2"/>
  <c r="DU228" i="2"/>
  <c r="DT228" i="2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AM228" i="2" s="1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O228" i="2"/>
  <c r="AH228" i="2"/>
  <c r="AG228" i="2"/>
  <c r="AF228" i="2"/>
  <c r="V228" i="2"/>
  <c r="U228" i="2"/>
  <c r="S228" i="2"/>
  <c r="R228" i="2"/>
  <c r="M228" i="2"/>
  <c r="K228" i="2"/>
  <c r="J228" i="2"/>
  <c r="I228" i="2"/>
  <c r="D228" i="2"/>
  <c r="DV236" i="2"/>
  <c r="DU236" i="2"/>
  <c r="DT236" i="2"/>
  <c r="DS236" i="2"/>
  <c r="AM236" i="2" s="1"/>
  <c r="DR236" i="2"/>
  <c r="DQ236" i="2"/>
  <c r="DP236" i="2"/>
  <c r="DO236" i="2"/>
  <c r="DN236" i="2"/>
  <c r="DM236" i="2"/>
  <c r="DL236" i="2"/>
  <c r="DK236" i="2"/>
  <c r="DJ236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V236" i="2"/>
  <c r="U236" i="2"/>
  <c r="S236" i="2"/>
  <c r="R236" i="2"/>
  <c r="M236" i="2"/>
  <c r="K236" i="2"/>
  <c r="J236" i="2"/>
  <c r="I236" i="2"/>
  <c r="D236" i="2"/>
  <c r="DV240" i="2"/>
  <c r="DU240" i="2"/>
  <c r="DT240" i="2"/>
  <c r="DS240" i="2"/>
  <c r="AM240" i="2" s="1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V240" i="2"/>
  <c r="U240" i="2"/>
  <c r="S240" i="2"/>
  <c r="R240" i="2"/>
  <c r="M240" i="2"/>
  <c r="K240" i="2"/>
  <c r="J240" i="2"/>
  <c r="I240" i="2"/>
  <c r="D240" i="2"/>
  <c r="DV232" i="2"/>
  <c r="DU232" i="2"/>
  <c r="DT232" i="2"/>
  <c r="DS232" i="2"/>
  <c r="AM232" i="2" s="1"/>
  <c r="DR232" i="2"/>
  <c r="DQ232" i="2"/>
  <c r="DP232" i="2"/>
  <c r="DO232" i="2"/>
  <c r="DN232" i="2"/>
  <c r="DM232" i="2"/>
  <c r="DL232" i="2"/>
  <c r="DK232" i="2"/>
  <c r="DJ232" i="2"/>
  <c r="DI232" i="2"/>
  <c r="DH232" i="2"/>
  <c r="DG232" i="2"/>
  <c r="DF232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V232" i="2"/>
  <c r="U232" i="2"/>
  <c r="S232" i="2"/>
  <c r="R232" i="2"/>
  <c r="M232" i="2"/>
  <c r="K232" i="2"/>
  <c r="J232" i="2"/>
  <c r="I232" i="2"/>
  <c r="D232" i="2"/>
  <c r="DV219" i="2"/>
  <c r="DU219" i="2"/>
  <c r="DT219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AM219" i="2" s="1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I219" i="2"/>
  <c r="AG219" i="2"/>
  <c r="AF219" i="2"/>
  <c r="AE219" i="2"/>
  <c r="Y219" i="2"/>
  <c r="V219" i="2"/>
  <c r="U219" i="2"/>
  <c r="S219" i="2"/>
  <c r="R219" i="2"/>
  <c r="M219" i="2"/>
  <c r="K219" i="2"/>
  <c r="J219" i="2"/>
  <c r="I219" i="2"/>
  <c r="D219" i="2"/>
  <c r="DV239" i="2"/>
  <c r="DU239" i="2"/>
  <c r="DT239" i="2"/>
  <c r="DS239" i="2"/>
  <c r="AM239" i="2" s="1"/>
  <c r="DR239" i="2"/>
  <c r="DQ239" i="2"/>
  <c r="DP239" i="2"/>
  <c r="DO239" i="2"/>
  <c r="DN239" i="2"/>
  <c r="DM239" i="2"/>
  <c r="DL239" i="2"/>
  <c r="DK239" i="2"/>
  <c r="DJ239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V239" i="2"/>
  <c r="U239" i="2"/>
  <c r="S239" i="2"/>
  <c r="R239" i="2"/>
  <c r="M239" i="2"/>
  <c r="K239" i="2"/>
  <c r="J239" i="2"/>
  <c r="I239" i="2"/>
  <c r="D239" i="2"/>
  <c r="DV227" i="2"/>
  <c r="DU227" i="2"/>
  <c r="DT227" i="2"/>
  <c r="DS227" i="2"/>
  <c r="AM227" i="2" s="1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V227" i="2"/>
  <c r="U227" i="2"/>
  <c r="S227" i="2"/>
  <c r="R227" i="2"/>
  <c r="M227" i="2"/>
  <c r="K227" i="2"/>
  <c r="J227" i="2"/>
  <c r="I227" i="2"/>
  <c r="D227" i="2"/>
  <c r="DV234" i="2"/>
  <c r="DU234" i="2"/>
  <c r="DT234" i="2"/>
  <c r="DS234" i="2"/>
  <c r="AM234" i="2" s="1"/>
  <c r="DR234" i="2"/>
  <c r="DQ234" i="2"/>
  <c r="DP234" i="2"/>
  <c r="DO234" i="2"/>
  <c r="DN234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V234" i="2"/>
  <c r="U234" i="2"/>
  <c r="S234" i="2"/>
  <c r="R234" i="2"/>
  <c r="M234" i="2"/>
  <c r="K234" i="2"/>
  <c r="J234" i="2"/>
  <c r="I234" i="2"/>
  <c r="D234" i="2"/>
  <c r="DV237" i="2"/>
  <c r="DU237" i="2"/>
  <c r="DT237" i="2"/>
  <c r="DS237" i="2"/>
  <c r="AM237" i="2" s="1"/>
  <c r="DR237" i="2"/>
  <c r="DQ237" i="2"/>
  <c r="DP237" i="2"/>
  <c r="DO237" i="2"/>
  <c r="DN237" i="2"/>
  <c r="DM237" i="2"/>
  <c r="DL237" i="2"/>
  <c r="DK237" i="2"/>
  <c r="DJ237" i="2"/>
  <c r="DI237" i="2"/>
  <c r="DH237" i="2"/>
  <c r="DG237" i="2"/>
  <c r="DF237" i="2"/>
  <c r="DE237" i="2"/>
  <c r="DD237" i="2"/>
  <c r="DC237" i="2"/>
  <c r="DB237" i="2"/>
  <c r="DA237" i="2"/>
  <c r="CZ237" i="2"/>
  <c r="CY237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P237" i="2"/>
  <c r="AO237" i="2"/>
  <c r="AN237" i="2"/>
  <c r="AL237" i="2"/>
  <c r="AF237" i="2"/>
  <c r="AA237" i="2"/>
  <c r="V237" i="2"/>
  <c r="U237" i="2"/>
  <c r="S237" i="2"/>
  <c r="R237" i="2"/>
  <c r="M237" i="2"/>
  <c r="K237" i="2"/>
  <c r="J237" i="2"/>
  <c r="I237" i="2"/>
  <c r="D237" i="2"/>
  <c r="DV217" i="2"/>
  <c r="DU217" i="2"/>
  <c r="DT217" i="2"/>
  <c r="DS217" i="2"/>
  <c r="AM217" i="2" s="1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K217" i="2"/>
  <c r="V217" i="2"/>
  <c r="U217" i="2"/>
  <c r="S217" i="2"/>
  <c r="R217" i="2"/>
  <c r="M217" i="2"/>
  <c r="K217" i="2"/>
  <c r="J217" i="2"/>
  <c r="I217" i="2"/>
  <c r="D217" i="2"/>
  <c r="DV235" i="2"/>
  <c r="DU235" i="2"/>
  <c r="DT235" i="2"/>
  <c r="DS235" i="2"/>
  <c r="AM235" i="2" s="1"/>
  <c r="DR235" i="2"/>
  <c r="DQ235" i="2"/>
  <c r="DP235" i="2"/>
  <c r="DO235" i="2"/>
  <c r="DN235" i="2"/>
  <c r="DM235" i="2"/>
  <c r="DL235" i="2"/>
  <c r="DK235" i="2"/>
  <c r="DJ235" i="2"/>
  <c r="DI235" i="2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K235" i="2"/>
  <c r="AJ235" i="2"/>
  <c r="AH235" i="2"/>
  <c r="AG235" i="2"/>
  <c r="V235" i="2"/>
  <c r="U235" i="2"/>
  <c r="S235" i="2"/>
  <c r="R235" i="2"/>
  <c r="Q235" i="2"/>
  <c r="M235" i="2"/>
  <c r="K235" i="2"/>
  <c r="J235" i="2"/>
  <c r="I235" i="2"/>
  <c r="D235" i="2"/>
  <c r="DV212" i="2"/>
  <c r="DU212" i="2"/>
  <c r="DT212" i="2"/>
  <c r="DS212" i="2"/>
  <c r="AM212" i="2" s="1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V212" i="2"/>
  <c r="U212" i="2"/>
  <c r="S212" i="2"/>
  <c r="R212" i="2"/>
  <c r="M212" i="2"/>
  <c r="K212" i="2"/>
  <c r="J212" i="2"/>
  <c r="I212" i="2"/>
  <c r="D212" i="2"/>
  <c r="DV223" i="2"/>
  <c r="DU223" i="2"/>
  <c r="DT223" i="2"/>
  <c r="DS223" i="2"/>
  <c r="AM223" i="2" s="1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V223" i="2"/>
  <c r="U223" i="2"/>
  <c r="S223" i="2"/>
  <c r="R223" i="2"/>
  <c r="M223" i="2"/>
  <c r="K223" i="2"/>
  <c r="J223" i="2"/>
  <c r="I223" i="2"/>
  <c r="D223" i="2"/>
  <c r="DV231" i="2"/>
  <c r="DU231" i="2"/>
  <c r="DT231" i="2"/>
  <c r="DS231" i="2"/>
  <c r="AM231" i="2" s="1"/>
  <c r="DR231" i="2"/>
  <c r="DQ231" i="2"/>
  <c r="DP231" i="2"/>
  <c r="DO231" i="2"/>
  <c r="DN231" i="2"/>
  <c r="DL231" i="2"/>
  <c r="DK231" i="2"/>
  <c r="DJ231" i="2"/>
  <c r="DH231" i="2"/>
  <c r="DG231" i="2"/>
  <c r="DF231" i="2"/>
  <c r="DE231" i="2"/>
  <c r="DD231" i="2"/>
  <c r="DC231" i="2"/>
  <c r="DB231" i="2"/>
  <c r="DA231" i="2"/>
  <c r="CZ231" i="2"/>
  <c r="CY231" i="2"/>
  <c r="CW231" i="2"/>
  <c r="CV231" i="2"/>
  <c r="CU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V231" i="2"/>
  <c r="U231" i="2"/>
  <c r="S231" i="2"/>
  <c r="R231" i="2"/>
  <c r="M231" i="2"/>
  <c r="K231" i="2"/>
  <c r="J231" i="2"/>
  <c r="I231" i="2"/>
  <c r="D231" i="2"/>
  <c r="DV222" i="2"/>
  <c r="DU222" i="2"/>
  <c r="DT222" i="2"/>
  <c r="DS222" i="2"/>
  <c r="AM222" i="2" s="1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P222" i="2"/>
  <c r="AN222" i="2"/>
  <c r="AE222" i="2"/>
  <c r="V222" i="2"/>
  <c r="U222" i="2"/>
  <c r="S222" i="2"/>
  <c r="R222" i="2"/>
  <c r="M222" i="2"/>
  <c r="K222" i="2"/>
  <c r="J222" i="2"/>
  <c r="I222" i="2"/>
  <c r="D222" i="2"/>
  <c r="DV226" i="2"/>
  <c r="DU226" i="2"/>
  <c r="DT226" i="2"/>
  <c r="DS226" i="2"/>
  <c r="AM226" i="2" s="1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V226" i="2"/>
  <c r="U226" i="2"/>
  <c r="S226" i="2"/>
  <c r="R226" i="2"/>
  <c r="M226" i="2"/>
  <c r="K226" i="2"/>
  <c r="J226" i="2"/>
  <c r="I226" i="2"/>
  <c r="D226" i="2"/>
  <c r="DV208" i="2"/>
  <c r="DU208" i="2"/>
  <c r="DT208" i="2"/>
  <c r="DS208" i="2"/>
  <c r="AM208" i="2" s="1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P208" i="2"/>
  <c r="AO208" i="2"/>
  <c r="AE208" i="2"/>
  <c r="Z208" i="2"/>
  <c r="Y208" i="2"/>
  <c r="X208" i="2"/>
  <c r="W208" i="2"/>
  <c r="V208" i="2"/>
  <c r="U208" i="2"/>
  <c r="S208" i="2"/>
  <c r="R208" i="2"/>
  <c r="M208" i="2"/>
  <c r="K208" i="2"/>
  <c r="J208" i="2"/>
  <c r="I208" i="2"/>
  <c r="D208" i="2"/>
  <c r="DV202" i="2"/>
  <c r="DU202" i="2"/>
  <c r="DT202" i="2"/>
  <c r="DS202" i="2"/>
  <c r="AM202" i="2" s="1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J202" i="2"/>
  <c r="V202" i="2"/>
  <c r="U202" i="2"/>
  <c r="S202" i="2"/>
  <c r="R202" i="2"/>
  <c r="M202" i="2"/>
  <c r="K202" i="2"/>
  <c r="J202" i="2"/>
  <c r="I202" i="2"/>
  <c r="D202" i="2"/>
  <c r="DV210" i="2"/>
  <c r="DU210" i="2"/>
  <c r="DT210" i="2"/>
  <c r="DS210" i="2"/>
  <c r="AM210" i="2" s="1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V210" i="2"/>
  <c r="U210" i="2"/>
  <c r="S210" i="2"/>
  <c r="R210" i="2"/>
  <c r="M210" i="2"/>
  <c r="K210" i="2"/>
  <c r="J210" i="2"/>
  <c r="I210" i="2"/>
  <c r="D210" i="2"/>
  <c r="DV215" i="2"/>
  <c r="DU215" i="2"/>
  <c r="DT215" i="2"/>
  <c r="DS215" i="2"/>
  <c r="AM215" i="2" s="1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V215" i="2"/>
  <c r="U215" i="2"/>
  <c r="S215" i="2"/>
  <c r="R215" i="2"/>
  <c r="M215" i="2"/>
  <c r="K215" i="2"/>
  <c r="J215" i="2"/>
  <c r="I215" i="2"/>
  <c r="D215" i="2"/>
  <c r="DV218" i="2"/>
  <c r="DU218" i="2"/>
  <c r="DT218" i="2"/>
  <c r="DS218" i="2"/>
  <c r="AM218" i="2" s="1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V218" i="2"/>
  <c r="AK218" i="2"/>
  <c r="AJ218" i="2"/>
  <c r="V218" i="2"/>
  <c r="U218" i="2"/>
  <c r="S218" i="2"/>
  <c r="R218" i="2"/>
  <c r="Q218" i="2"/>
  <c r="M218" i="2"/>
  <c r="K218" i="2"/>
  <c r="J218" i="2"/>
  <c r="I218" i="2"/>
  <c r="D218" i="2"/>
  <c r="DV203" i="2"/>
  <c r="DU203" i="2"/>
  <c r="DT203" i="2"/>
  <c r="DS203" i="2"/>
  <c r="AM203" i="2" s="1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H203" i="2"/>
  <c r="V203" i="2"/>
  <c r="U203" i="2"/>
  <c r="S203" i="2"/>
  <c r="R203" i="2"/>
  <c r="M203" i="2"/>
  <c r="K203" i="2"/>
  <c r="J203" i="2"/>
  <c r="I203" i="2"/>
  <c r="D203" i="2"/>
  <c r="DV216" i="2"/>
  <c r="DU216" i="2"/>
  <c r="DT216" i="2"/>
  <c r="DS216" i="2"/>
  <c r="AM216" i="2" s="1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L216" i="2"/>
  <c r="AK216" i="2"/>
  <c r="AJ216" i="2"/>
  <c r="AH216" i="2"/>
  <c r="W216" i="2"/>
  <c r="V216" i="2"/>
  <c r="U216" i="2"/>
  <c r="S216" i="2"/>
  <c r="R216" i="2"/>
  <c r="P216" i="2"/>
  <c r="N216" i="2"/>
  <c r="M216" i="2"/>
  <c r="K216" i="2"/>
  <c r="J216" i="2"/>
  <c r="I216" i="2"/>
  <c r="D216" i="2"/>
  <c r="DV214" i="2"/>
  <c r="DU214" i="2"/>
  <c r="DT214" i="2"/>
  <c r="DS214" i="2"/>
  <c r="AM214" i="2" s="1"/>
  <c r="DR214" i="2"/>
  <c r="DQ214" i="2"/>
  <c r="DP214" i="2"/>
  <c r="DO214" i="2"/>
  <c r="DN214" i="2"/>
  <c r="DL214" i="2"/>
  <c r="DK214" i="2"/>
  <c r="DJ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V214" i="2"/>
  <c r="U214" i="2"/>
  <c r="S214" i="2"/>
  <c r="R214" i="2"/>
  <c r="M214" i="2"/>
  <c r="K214" i="2"/>
  <c r="J214" i="2"/>
  <c r="I214" i="2"/>
  <c r="D214" i="2"/>
  <c r="DV207" i="2"/>
  <c r="DU207" i="2"/>
  <c r="DT207" i="2"/>
  <c r="DS207" i="2"/>
  <c r="AM207" i="2" s="1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V207" i="2"/>
  <c r="U207" i="2"/>
  <c r="S207" i="2"/>
  <c r="R207" i="2"/>
  <c r="M207" i="2"/>
  <c r="K207" i="2"/>
  <c r="J207" i="2"/>
  <c r="I207" i="2"/>
  <c r="D207" i="2"/>
  <c r="DV209" i="2"/>
  <c r="DU209" i="2"/>
  <c r="DT209" i="2"/>
  <c r="DS209" i="2"/>
  <c r="AM209" i="2" s="1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V209" i="2"/>
  <c r="AP209" i="2"/>
  <c r="AO209" i="2"/>
  <c r="AI209" i="2"/>
  <c r="AH209" i="2"/>
  <c r="AG209" i="2"/>
  <c r="Z209" i="2"/>
  <c r="Y209" i="2"/>
  <c r="V209" i="2"/>
  <c r="U209" i="2"/>
  <c r="S209" i="2"/>
  <c r="R209" i="2"/>
  <c r="M209" i="2"/>
  <c r="K209" i="2"/>
  <c r="J209" i="2"/>
  <c r="I209" i="2"/>
  <c r="D209" i="2"/>
  <c r="DV229" i="2"/>
  <c r="DU229" i="2"/>
  <c r="DT229" i="2"/>
  <c r="DS229" i="2"/>
  <c r="AM229" i="2" s="1"/>
  <c r="DR229" i="2"/>
  <c r="DQ229" i="2"/>
  <c r="DP229" i="2"/>
  <c r="DO229" i="2"/>
  <c r="DN229" i="2"/>
  <c r="DM229" i="2"/>
  <c r="DL229" i="2"/>
  <c r="DK229" i="2"/>
  <c r="DJ229" i="2"/>
  <c r="DI229" i="2"/>
  <c r="DH229" i="2"/>
  <c r="DG229" i="2"/>
  <c r="DF229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O229" i="2"/>
  <c r="AN229" i="2"/>
  <c r="AL229" i="2"/>
  <c r="AK229" i="2"/>
  <c r="AJ229" i="2"/>
  <c r="AI229" i="2"/>
  <c r="AH229" i="2"/>
  <c r="AF229" i="2"/>
  <c r="W229" i="2"/>
  <c r="V229" i="2"/>
  <c r="U229" i="2"/>
  <c r="S229" i="2"/>
  <c r="R229" i="2"/>
  <c r="N229" i="2"/>
  <c r="M229" i="2"/>
  <c r="K229" i="2"/>
  <c r="J229" i="2"/>
  <c r="I229" i="2"/>
  <c r="D229" i="2"/>
  <c r="DV213" i="2"/>
  <c r="DU213" i="2"/>
  <c r="DT213" i="2"/>
  <c r="DS213" i="2"/>
  <c r="AM213" i="2" s="1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N213" i="2"/>
  <c r="V213" i="2"/>
  <c r="U213" i="2"/>
  <c r="S213" i="2"/>
  <c r="R213" i="2"/>
  <c r="M213" i="2"/>
  <c r="K213" i="2"/>
  <c r="J213" i="2"/>
  <c r="I213" i="2"/>
  <c r="D213" i="2"/>
  <c r="DV206" i="2"/>
  <c r="DU206" i="2"/>
  <c r="DT206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AM206" i="2" s="1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O206" i="2"/>
  <c r="AF206" i="2"/>
  <c r="Y206" i="2"/>
  <c r="W206" i="2"/>
  <c r="V206" i="2"/>
  <c r="U206" i="2"/>
  <c r="S206" i="2"/>
  <c r="R206" i="2"/>
  <c r="N206" i="2"/>
  <c r="M206" i="2"/>
  <c r="K206" i="2"/>
  <c r="J206" i="2"/>
  <c r="I206" i="2"/>
  <c r="D206" i="2"/>
  <c r="DV195" i="2"/>
  <c r="DU195" i="2"/>
  <c r="DT195" i="2"/>
  <c r="DS195" i="2"/>
  <c r="AM195" i="2" s="1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V195" i="2"/>
  <c r="U195" i="2"/>
  <c r="S195" i="2"/>
  <c r="R195" i="2"/>
  <c r="M195" i="2"/>
  <c r="K195" i="2"/>
  <c r="J195" i="2"/>
  <c r="I195" i="2"/>
  <c r="D195" i="2"/>
  <c r="DV211" i="2"/>
  <c r="DU211" i="2"/>
  <c r="DT211" i="2"/>
  <c r="DS211" i="2"/>
  <c r="AM211" i="2" s="1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O211" i="2"/>
  <c r="AN211" i="2"/>
  <c r="AH211" i="2"/>
  <c r="V211" i="2"/>
  <c r="U211" i="2"/>
  <c r="S211" i="2"/>
  <c r="R211" i="2"/>
  <c r="M211" i="2"/>
  <c r="K211" i="2"/>
  <c r="J211" i="2"/>
  <c r="I211" i="2"/>
  <c r="D211" i="2"/>
  <c r="DV204" i="2"/>
  <c r="DU204" i="2"/>
  <c r="DT204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AM204" i="2" s="1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O204" i="2"/>
  <c r="AN204" i="2"/>
  <c r="AL204" i="2"/>
  <c r="AJ204" i="2"/>
  <c r="AI204" i="2"/>
  <c r="AH204" i="2"/>
  <c r="Y204" i="2"/>
  <c r="V204" i="2"/>
  <c r="U204" i="2"/>
  <c r="S204" i="2"/>
  <c r="R204" i="2"/>
  <c r="M204" i="2"/>
  <c r="K204" i="2"/>
  <c r="J204" i="2"/>
  <c r="I204" i="2"/>
  <c r="D204" i="2"/>
  <c r="DV201" i="2"/>
  <c r="DU201" i="2"/>
  <c r="DT201" i="2"/>
  <c r="DS201" i="2"/>
  <c r="AM201" i="2" s="1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V201" i="2"/>
  <c r="U201" i="2"/>
  <c r="S201" i="2"/>
  <c r="R201" i="2"/>
  <c r="M201" i="2"/>
  <c r="K201" i="2"/>
  <c r="J201" i="2"/>
  <c r="I201" i="2"/>
  <c r="D201" i="2"/>
  <c r="DV221" i="2"/>
  <c r="DU221" i="2"/>
  <c r="DT221" i="2"/>
  <c r="DS221" i="2"/>
  <c r="AM221" i="2" s="1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N221" i="2"/>
  <c r="AL221" i="2"/>
  <c r="AH221" i="2"/>
  <c r="AG221" i="2"/>
  <c r="AE221" i="2"/>
  <c r="Y221" i="2"/>
  <c r="X221" i="2"/>
  <c r="W221" i="2"/>
  <c r="V221" i="2"/>
  <c r="U221" i="2"/>
  <c r="S221" i="2"/>
  <c r="R221" i="2"/>
  <c r="N221" i="2"/>
  <c r="M221" i="2"/>
  <c r="K221" i="2"/>
  <c r="J221" i="2"/>
  <c r="I221" i="2"/>
  <c r="D221" i="2"/>
  <c r="DV183" i="2"/>
  <c r="DU183" i="2"/>
  <c r="DT183" i="2"/>
  <c r="DS183" i="2"/>
  <c r="AM183" i="2" s="1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V183" i="2"/>
  <c r="U183" i="2"/>
  <c r="S183" i="2"/>
  <c r="R183" i="2"/>
  <c r="M183" i="2"/>
  <c r="K183" i="2"/>
  <c r="J183" i="2"/>
  <c r="I183" i="2"/>
  <c r="D183" i="2"/>
  <c r="DV199" i="2"/>
  <c r="DU199" i="2"/>
  <c r="DT199" i="2"/>
  <c r="DS199" i="2"/>
  <c r="AM199" i="2" s="1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J199" i="2"/>
  <c r="AI199" i="2"/>
  <c r="AH199" i="2"/>
  <c r="AG199" i="2"/>
  <c r="AF199" i="2"/>
  <c r="X199" i="2"/>
  <c r="V199" i="2"/>
  <c r="U199" i="2"/>
  <c r="S199" i="2"/>
  <c r="R199" i="2"/>
  <c r="M199" i="2"/>
  <c r="K199" i="2"/>
  <c r="J199" i="2"/>
  <c r="I199" i="2"/>
  <c r="D199" i="2"/>
  <c r="DV200" i="2"/>
  <c r="DU200" i="2"/>
  <c r="DT200" i="2"/>
  <c r="DS200" i="2"/>
  <c r="AM200" i="2" s="1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V200" i="2"/>
  <c r="AK200" i="2"/>
  <c r="AJ200" i="2"/>
  <c r="X200" i="2"/>
  <c r="V200" i="2"/>
  <c r="U200" i="2"/>
  <c r="S200" i="2"/>
  <c r="R200" i="2"/>
  <c r="Q200" i="2"/>
  <c r="M200" i="2"/>
  <c r="K200" i="2"/>
  <c r="J200" i="2"/>
  <c r="I200" i="2"/>
  <c r="D200" i="2"/>
  <c r="DV194" i="2"/>
  <c r="DU194" i="2"/>
  <c r="DT194" i="2"/>
  <c r="DS194" i="2"/>
  <c r="AM194" i="2" s="1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V194" i="2"/>
  <c r="U194" i="2"/>
  <c r="S194" i="2"/>
  <c r="R194" i="2"/>
  <c r="M194" i="2"/>
  <c r="K194" i="2"/>
  <c r="J194" i="2"/>
  <c r="I194" i="2"/>
  <c r="D194" i="2"/>
  <c r="DV205" i="2"/>
  <c r="DU205" i="2"/>
  <c r="DT205" i="2"/>
  <c r="DS205" i="2"/>
  <c r="AM205" i="2" s="1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H205" i="2"/>
  <c r="V205" i="2"/>
  <c r="U205" i="2"/>
  <c r="S205" i="2"/>
  <c r="R205" i="2"/>
  <c r="M205" i="2"/>
  <c r="K205" i="2"/>
  <c r="J205" i="2"/>
  <c r="I205" i="2"/>
  <c r="D205" i="2"/>
  <c r="DV197" i="2"/>
  <c r="DU197" i="2"/>
  <c r="DT197" i="2"/>
  <c r="DS197" i="2"/>
  <c r="AM197" i="2" s="1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V197" i="2"/>
  <c r="U197" i="2"/>
  <c r="S197" i="2"/>
  <c r="R197" i="2"/>
  <c r="M197" i="2"/>
  <c r="K197" i="2"/>
  <c r="J197" i="2"/>
  <c r="I197" i="2"/>
  <c r="D197" i="2"/>
  <c r="DV191" i="2"/>
  <c r="DU191" i="2"/>
  <c r="DT191" i="2"/>
  <c r="DS191" i="2"/>
  <c r="AM191" i="2" s="1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X191" i="2"/>
  <c r="V191" i="2"/>
  <c r="U191" i="2"/>
  <c r="S191" i="2"/>
  <c r="R191" i="2"/>
  <c r="M191" i="2"/>
  <c r="K191" i="2"/>
  <c r="J191" i="2"/>
  <c r="I191" i="2"/>
  <c r="D191" i="2"/>
  <c r="DV189" i="2"/>
  <c r="DU189" i="2"/>
  <c r="DT189" i="2"/>
  <c r="DS189" i="2"/>
  <c r="AM189" i="2" s="1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O189" i="2"/>
  <c r="W189" i="2"/>
  <c r="V189" i="2"/>
  <c r="U189" i="2"/>
  <c r="S189" i="2"/>
  <c r="R189" i="2"/>
  <c r="M189" i="2"/>
  <c r="K189" i="2"/>
  <c r="J189" i="2"/>
  <c r="I189" i="2"/>
  <c r="D189" i="2"/>
  <c r="DV190" i="2"/>
  <c r="DU190" i="2"/>
  <c r="DT190" i="2"/>
  <c r="DS190" i="2"/>
  <c r="AM190" i="2" s="1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V190" i="2"/>
  <c r="U190" i="2"/>
  <c r="S190" i="2"/>
  <c r="R190" i="2"/>
  <c r="M190" i="2"/>
  <c r="K190" i="2"/>
  <c r="J190" i="2"/>
  <c r="I190" i="2"/>
  <c r="D190" i="2"/>
  <c r="DV187" i="2"/>
  <c r="DU187" i="2"/>
  <c r="DT187" i="2"/>
  <c r="DS187" i="2"/>
  <c r="AM187" i="2" s="1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V187" i="2"/>
  <c r="U187" i="2"/>
  <c r="S187" i="2"/>
  <c r="R187" i="2"/>
  <c r="M187" i="2"/>
  <c r="K187" i="2"/>
  <c r="J187" i="2"/>
  <c r="I187" i="2"/>
  <c r="D187" i="2"/>
  <c r="DV174" i="2"/>
  <c r="DU174" i="2"/>
  <c r="DT174" i="2"/>
  <c r="DS174" i="2"/>
  <c r="AM174" i="2" s="1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V174" i="2"/>
  <c r="AU174" i="2"/>
  <c r="AP174" i="2"/>
  <c r="AO174" i="2"/>
  <c r="AF174" i="2"/>
  <c r="AE174" i="2"/>
  <c r="Y174" i="2"/>
  <c r="X174" i="2"/>
  <c r="V174" i="2"/>
  <c r="U174" i="2"/>
  <c r="S174" i="2"/>
  <c r="R174" i="2"/>
  <c r="M174" i="2"/>
  <c r="K174" i="2"/>
  <c r="J174" i="2"/>
  <c r="I174" i="2"/>
  <c r="D174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AM188" i="2" s="1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P188" i="2"/>
  <c r="AN188" i="2"/>
  <c r="AE188" i="2"/>
  <c r="Z188" i="2"/>
  <c r="Y188" i="2"/>
  <c r="V188" i="2"/>
  <c r="U188" i="2"/>
  <c r="S188" i="2"/>
  <c r="R188" i="2"/>
  <c r="M188" i="2"/>
  <c r="K188" i="2"/>
  <c r="J188" i="2"/>
  <c r="I188" i="2"/>
  <c r="D188" i="2"/>
  <c r="DV175" i="2"/>
  <c r="DU175" i="2"/>
  <c r="DT175" i="2"/>
  <c r="DS175" i="2"/>
  <c r="AM175" i="2" s="1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V175" i="2"/>
  <c r="U175" i="2"/>
  <c r="S175" i="2"/>
  <c r="R175" i="2"/>
  <c r="M175" i="2"/>
  <c r="K175" i="2"/>
  <c r="J175" i="2"/>
  <c r="I175" i="2"/>
  <c r="D175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AM181" i="2" s="1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Z181" i="2"/>
  <c r="V181" i="2"/>
  <c r="U181" i="2"/>
  <c r="S181" i="2"/>
  <c r="R181" i="2"/>
  <c r="M181" i="2"/>
  <c r="K181" i="2"/>
  <c r="J181" i="2"/>
  <c r="I181" i="2"/>
  <c r="D181" i="2"/>
  <c r="DV198" i="2"/>
  <c r="DU198" i="2"/>
  <c r="DT198" i="2"/>
  <c r="DS198" i="2"/>
  <c r="AM198" i="2" s="1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O198" i="2"/>
  <c r="AK198" i="2"/>
  <c r="AJ198" i="2"/>
  <c r="AI198" i="2"/>
  <c r="AH198" i="2"/>
  <c r="V198" i="2"/>
  <c r="U198" i="2"/>
  <c r="S198" i="2"/>
  <c r="R198" i="2"/>
  <c r="Q198" i="2"/>
  <c r="M198" i="2"/>
  <c r="K198" i="2"/>
  <c r="J198" i="2"/>
  <c r="I198" i="2"/>
  <c r="D198" i="2"/>
  <c r="DV184" i="2"/>
  <c r="DU184" i="2"/>
  <c r="DT184" i="2"/>
  <c r="DS184" i="2"/>
  <c r="AM184" i="2" s="1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V184" i="2"/>
  <c r="AP184" i="2"/>
  <c r="AF184" i="2"/>
  <c r="AE184" i="2"/>
  <c r="Z184" i="2"/>
  <c r="V184" i="2"/>
  <c r="U184" i="2"/>
  <c r="S184" i="2"/>
  <c r="R184" i="2"/>
  <c r="M184" i="2"/>
  <c r="K184" i="2"/>
  <c r="J184" i="2"/>
  <c r="I184" i="2"/>
  <c r="D184" i="2"/>
  <c r="DV193" i="2"/>
  <c r="DU193" i="2"/>
  <c r="DT193" i="2"/>
  <c r="DS193" i="2"/>
  <c r="AM193" i="2" s="1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V193" i="2"/>
  <c r="U193" i="2"/>
  <c r="S193" i="2"/>
  <c r="R193" i="2"/>
  <c r="M193" i="2"/>
  <c r="K193" i="2"/>
  <c r="J193" i="2"/>
  <c r="I193" i="2"/>
  <c r="D193" i="2"/>
  <c r="DV182" i="2"/>
  <c r="DU182" i="2"/>
  <c r="DT182" i="2"/>
  <c r="DS182" i="2"/>
  <c r="AM182" i="2" s="1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P182" i="2"/>
  <c r="AO182" i="2"/>
  <c r="AK182" i="2"/>
  <c r="W182" i="2"/>
  <c r="V182" i="2"/>
  <c r="U182" i="2"/>
  <c r="S182" i="2"/>
  <c r="R182" i="2"/>
  <c r="N182" i="2"/>
  <c r="M182" i="2"/>
  <c r="K182" i="2"/>
  <c r="J182" i="2"/>
  <c r="I182" i="2"/>
  <c r="D182" i="2"/>
  <c r="DV185" i="2"/>
  <c r="DU185" i="2"/>
  <c r="DT185" i="2"/>
  <c r="DS185" i="2"/>
  <c r="AM185" i="2" s="1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V185" i="2"/>
  <c r="U185" i="2"/>
  <c r="S185" i="2"/>
  <c r="R185" i="2"/>
  <c r="M185" i="2"/>
  <c r="K185" i="2"/>
  <c r="J185" i="2"/>
  <c r="I185" i="2"/>
  <c r="D185" i="2"/>
  <c r="DV167" i="2"/>
  <c r="DU167" i="2"/>
  <c r="DT167" i="2"/>
  <c r="DS167" i="2"/>
  <c r="AM167" i="2" s="1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O167" i="2"/>
  <c r="AG167" i="2"/>
  <c r="V167" i="2"/>
  <c r="U167" i="2"/>
  <c r="S167" i="2"/>
  <c r="R167" i="2"/>
  <c r="M167" i="2"/>
  <c r="K167" i="2"/>
  <c r="J167" i="2"/>
  <c r="I167" i="2"/>
  <c r="D167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AM171" i="2" s="1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O171" i="2"/>
  <c r="AL171" i="2"/>
  <c r="AK171" i="2"/>
  <c r="AJ171" i="2"/>
  <c r="AI171" i="2"/>
  <c r="Y171" i="2"/>
  <c r="W171" i="2"/>
  <c r="V171" i="2"/>
  <c r="U171" i="2"/>
  <c r="S171" i="2"/>
  <c r="R171" i="2"/>
  <c r="M171" i="2"/>
  <c r="K171" i="2"/>
  <c r="J171" i="2"/>
  <c r="I171" i="2"/>
  <c r="D171" i="2"/>
  <c r="DV180" i="2"/>
  <c r="DU180" i="2"/>
  <c r="DT180" i="2"/>
  <c r="DS180" i="2"/>
  <c r="AM180" i="2" s="1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V180" i="2"/>
  <c r="U180" i="2"/>
  <c r="S180" i="2"/>
  <c r="R180" i="2"/>
  <c r="M180" i="2"/>
  <c r="K180" i="2"/>
  <c r="J180" i="2"/>
  <c r="I180" i="2"/>
  <c r="D180" i="2"/>
  <c r="DV165" i="2"/>
  <c r="DU165" i="2"/>
  <c r="DT165" i="2"/>
  <c r="DS165" i="2"/>
  <c r="AM165" i="2" s="1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V165" i="2"/>
  <c r="U165" i="2"/>
  <c r="S165" i="2"/>
  <c r="R165" i="2"/>
  <c r="M165" i="2"/>
  <c r="K165" i="2"/>
  <c r="J165" i="2"/>
  <c r="I165" i="2"/>
  <c r="D165" i="2"/>
  <c r="DV186" i="2"/>
  <c r="DU186" i="2"/>
  <c r="DT186" i="2"/>
  <c r="DS186" i="2"/>
  <c r="AM186" i="2" s="1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K186" i="2"/>
  <c r="AJ186" i="2"/>
  <c r="Y186" i="2"/>
  <c r="V186" i="2"/>
  <c r="U186" i="2"/>
  <c r="S186" i="2"/>
  <c r="R186" i="2"/>
  <c r="Q186" i="2"/>
  <c r="M186" i="2"/>
  <c r="K186" i="2"/>
  <c r="J186" i="2"/>
  <c r="I186" i="2"/>
  <c r="D186" i="2"/>
  <c r="DV169" i="2"/>
  <c r="DU169" i="2"/>
  <c r="DT169" i="2"/>
  <c r="DS169" i="2"/>
  <c r="AM169" i="2" s="1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O169" i="2"/>
  <c r="AJ169" i="2"/>
  <c r="AI169" i="2"/>
  <c r="AE169" i="2"/>
  <c r="W169" i="2"/>
  <c r="V169" i="2"/>
  <c r="U169" i="2"/>
  <c r="S169" i="2"/>
  <c r="R169" i="2"/>
  <c r="N169" i="2"/>
  <c r="M169" i="2"/>
  <c r="K169" i="2"/>
  <c r="J169" i="2"/>
  <c r="I169" i="2"/>
  <c r="D169" i="2"/>
  <c r="DV178" i="2"/>
  <c r="DU178" i="2"/>
  <c r="DT178" i="2"/>
  <c r="DS178" i="2"/>
  <c r="AM178" i="2" s="1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V178" i="2"/>
  <c r="U178" i="2"/>
  <c r="S178" i="2"/>
  <c r="R178" i="2"/>
  <c r="M178" i="2"/>
  <c r="K178" i="2"/>
  <c r="J178" i="2"/>
  <c r="I178" i="2"/>
  <c r="D178" i="2"/>
  <c r="DV179" i="2"/>
  <c r="DU179" i="2"/>
  <c r="DT179" i="2"/>
  <c r="DS179" i="2"/>
  <c r="AM179" i="2" s="1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K179" i="2"/>
  <c r="AJ179" i="2"/>
  <c r="AA179" i="2"/>
  <c r="Z179" i="2"/>
  <c r="Y179" i="2"/>
  <c r="X179" i="2"/>
  <c r="V179" i="2"/>
  <c r="U179" i="2"/>
  <c r="S179" i="2"/>
  <c r="R179" i="2"/>
  <c r="Q179" i="2"/>
  <c r="M179" i="2"/>
  <c r="K179" i="2"/>
  <c r="J179" i="2"/>
  <c r="I179" i="2"/>
  <c r="D179" i="2"/>
  <c r="DV159" i="2"/>
  <c r="DU159" i="2"/>
  <c r="DT159" i="2"/>
  <c r="DS159" i="2"/>
  <c r="AM159" i="2" s="1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V159" i="2"/>
  <c r="U159" i="2"/>
  <c r="S159" i="2"/>
  <c r="R159" i="2"/>
  <c r="M159" i="2"/>
  <c r="K159" i="2"/>
  <c r="J159" i="2"/>
  <c r="I159" i="2"/>
  <c r="D159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AM155" i="2" s="1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P155" i="2"/>
  <c r="AN155" i="2"/>
  <c r="AL155" i="2"/>
  <c r="AK155" i="2"/>
  <c r="AJ155" i="2"/>
  <c r="AI155" i="2"/>
  <c r="AH155" i="2"/>
  <c r="Y155" i="2"/>
  <c r="X155" i="2"/>
  <c r="V155" i="2"/>
  <c r="U155" i="2"/>
  <c r="S155" i="2"/>
  <c r="R155" i="2"/>
  <c r="M155" i="2"/>
  <c r="K155" i="2"/>
  <c r="J155" i="2"/>
  <c r="I155" i="2"/>
  <c r="D155" i="2"/>
  <c r="DV177" i="2"/>
  <c r="DU177" i="2"/>
  <c r="DT177" i="2"/>
  <c r="DS177" i="2"/>
  <c r="AM177" i="2" s="1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P177" i="2"/>
  <c r="AN177" i="2"/>
  <c r="AK177" i="2"/>
  <c r="AJ177" i="2"/>
  <c r="AH177" i="2"/>
  <c r="AG177" i="2"/>
  <c r="AF177" i="2"/>
  <c r="X177" i="2"/>
  <c r="V177" i="2"/>
  <c r="U177" i="2"/>
  <c r="S177" i="2"/>
  <c r="R177" i="2"/>
  <c r="Q177" i="2"/>
  <c r="M177" i="2"/>
  <c r="K177" i="2"/>
  <c r="J177" i="2"/>
  <c r="I177" i="2"/>
  <c r="D177" i="2"/>
  <c r="DV166" i="2"/>
  <c r="DU166" i="2"/>
  <c r="DT166" i="2"/>
  <c r="DS166" i="2"/>
  <c r="AM166" i="2" s="1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H166" i="2"/>
  <c r="AG166" i="2"/>
  <c r="AA166" i="2"/>
  <c r="Z166" i="2"/>
  <c r="Y166" i="2"/>
  <c r="W166" i="2"/>
  <c r="V166" i="2"/>
  <c r="U166" i="2"/>
  <c r="S166" i="2"/>
  <c r="R166" i="2"/>
  <c r="M166" i="2"/>
  <c r="K166" i="2"/>
  <c r="J166" i="2"/>
  <c r="I166" i="2"/>
  <c r="D166" i="2"/>
  <c r="DV168" i="2"/>
  <c r="DU168" i="2"/>
  <c r="DT168" i="2"/>
  <c r="DS168" i="2"/>
  <c r="AM168" i="2" s="1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K168" i="2"/>
  <c r="AJ168" i="2"/>
  <c r="AI168" i="2"/>
  <c r="AF168" i="2"/>
  <c r="V168" i="2"/>
  <c r="U168" i="2"/>
  <c r="S168" i="2"/>
  <c r="R168" i="2"/>
  <c r="Q168" i="2"/>
  <c r="M168" i="2"/>
  <c r="K168" i="2"/>
  <c r="J168" i="2"/>
  <c r="I168" i="2"/>
  <c r="D168" i="2"/>
  <c r="DV160" i="2"/>
  <c r="DU160" i="2"/>
  <c r="DT160" i="2"/>
  <c r="DS160" i="2"/>
  <c r="AM160" i="2" s="1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V160" i="2"/>
  <c r="AP160" i="2"/>
  <c r="AI160" i="2"/>
  <c r="AH160" i="2"/>
  <c r="AG160" i="2"/>
  <c r="AE160" i="2"/>
  <c r="AA160" i="2"/>
  <c r="X160" i="2"/>
  <c r="W160" i="2"/>
  <c r="V160" i="2"/>
  <c r="U160" i="2"/>
  <c r="S160" i="2"/>
  <c r="R160" i="2"/>
  <c r="M160" i="2"/>
  <c r="K160" i="2"/>
  <c r="J160" i="2"/>
  <c r="I160" i="2"/>
  <c r="D160" i="2"/>
  <c r="DV164" i="2"/>
  <c r="DU164" i="2"/>
  <c r="DT164" i="2"/>
  <c r="DS164" i="2"/>
  <c r="AM164" i="2" s="1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K164" i="2"/>
  <c r="V164" i="2"/>
  <c r="U164" i="2"/>
  <c r="S164" i="2"/>
  <c r="R164" i="2"/>
  <c r="M164" i="2"/>
  <c r="K164" i="2"/>
  <c r="J164" i="2"/>
  <c r="I164" i="2"/>
  <c r="D164" i="2"/>
  <c r="DV163" i="2"/>
  <c r="DU163" i="2"/>
  <c r="DT163" i="2"/>
  <c r="DS163" i="2"/>
  <c r="AM163" i="2" s="1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V163" i="2"/>
  <c r="U163" i="2"/>
  <c r="S163" i="2"/>
  <c r="R163" i="2"/>
  <c r="M163" i="2"/>
  <c r="K163" i="2"/>
  <c r="J163" i="2"/>
  <c r="I163" i="2"/>
  <c r="D163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AM150" i="2" s="1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V150" i="2"/>
  <c r="AO150" i="2"/>
  <c r="AG150" i="2"/>
  <c r="AE150" i="2"/>
  <c r="AA150" i="2"/>
  <c r="Y150" i="2"/>
  <c r="V150" i="2"/>
  <c r="U150" i="2"/>
  <c r="S150" i="2"/>
  <c r="R150" i="2"/>
  <c r="M150" i="2"/>
  <c r="K150" i="2"/>
  <c r="J150" i="2"/>
  <c r="I150" i="2"/>
  <c r="D150" i="2"/>
  <c r="DV161" i="2"/>
  <c r="DU161" i="2"/>
  <c r="DT161" i="2"/>
  <c r="DS161" i="2"/>
  <c r="AM161" i="2" s="1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N161" i="2"/>
  <c r="AJ161" i="2"/>
  <c r="AI161" i="2"/>
  <c r="AH161" i="2"/>
  <c r="AF161" i="2"/>
  <c r="Y161" i="2"/>
  <c r="V161" i="2"/>
  <c r="U161" i="2"/>
  <c r="S161" i="2"/>
  <c r="R161" i="2"/>
  <c r="N161" i="2"/>
  <c r="M161" i="2"/>
  <c r="K161" i="2"/>
  <c r="J161" i="2"/>
  <c r="I161" i="2"/>
  <c r="D161" i="2"/>
  <c r="DV139" i="2"/>
  <c r="DU139" i="2"/>
  <c r="DT139" i="2"/>
  <c r="DS139" i="2"/>
  <c r="AM139" i="2" s="1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V139" i="2"/>
  <c r="U139" i="2"/>
  <c r="S139" i="2"/>
  <c r="R139" i="2"/>
  <c r="M139" i="2"/>
  <c r="K139" i="2"/>
  <c r="J139" i="2"/>
  <c r="I139" i="2"/>
  <c r="D139" i="2"/>
  <c r="DV157" i="2"/>
  <c r="DU157" i="2"/>
  <c r="DT157" i="2"/>
  <c r="DS157" i="2"/>
  <c r="AM157" i="2" s="1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K157" i="2"/>
  <c r="AJ157" i="2"/>
  <c r="AA157" i="2"/>
  <c r="V157" i="2"/>
  <c r="U157" i="2"/>
  <c r="S157" i="2"/>
  <c r="R157" i="2"/>
  <c r="Q157" i="2"/>
  <c r="M157" i="2"/>
  <c r="K157" i="2"/>
  <c r="J157" i="2"/>
  <c r="I157" i="2"/>
  <c r="D157" i="2"/>
  <c r="DV138" i="2"/>
  <c r="DU138" i="2"/>
  <c r="DT138" i="2"/>
  <c r="DS138" i="2"/>
  <c r="AM138" i="2" s="1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K138" i="2"/>
  <c r="AJ138" i="2"/>
  <c r="Z138" i="2"/>
  <c r="V138" i="2"/>
  <c r="U138" i="2"/>
  <c r="S138" i="2"/>
  <c r="R138" i="2"/>
  <c r="Q138" i="2"/>
  <c r="M138" i="2"/>
  <c r="K138" i="2"/>
  <c r="J138" i="2"/>
  <c r="I138" i="2"/>
  <c r="D138" i="2"/>
  <c r="DV153" i="2"/>
  <c r="DU153" i="2"/>
  <c r="DT153" i="2"/>
  <c r="DS153" i="2"/>
  <c r="AM153" i="2" s="1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I153" i="2"/>
  <c r="AH153" i="2"/>
  <c r="AG153" i="2"/>
  <c r="AF153" i="2"/>
  <c r="V153" i="2"/>
  <c r="U153" i="2"/>
  <c r="S153" i="2"/>
  <c r="R153" i="2"/>
  <c r="M153" i="2"/>
  <c r="K153" i="2"/>
  <c r="J153" i="2"/>
  <c r="I153" i="2"/>
  <c r="D153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AM147" i="2" s="1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N147" i="2"/>
  <c r="AK147" i="2"/>
  <c r="AJ147" i="2"/>
  <c r="AH147" i="2"/>
  <c r="AG147" i="2"/>
  <c r="AF147" i="2"/>
  <c r="Z147" i="2"/>
  <c r="V147" i="2"/>
  <c r="U147" i="2"/>
  <c r="S147" i="2"/>
  <c r="R147" i="2"/>
  <c r="N147" i="2"/>
  <c r="M147" i="2"/>
  <c r="K147" i="2"/>
  <c r="J147" i="2"/>
  <c r="I147" i="2"/>
  <c r="D147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AM142" i="2" s="1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O142" i="2"/>
  <c r="AI142" i="2"/>
  <c r="Z142" i="2"/>
  <c r="V142" i="2"/>
  <c r="U142" i="2"/>
  <c r="S142" i="2"/>
  <c r="R142" i="2"/>
  <c r="M142" i="2"/>
  <c r="K142" i="2"/>
  <c r="J142" i="2"/>
  <c r="I142" i="2"/>
  <c r="D142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AM149" i="2" s="1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V149" i="2"/>
  <c r="U149" i="2"/>
  <c r="S149" i="2"/>
  <c r="R149" i="2"/>
  <c r="M149" i="2"/>
  <c r="K149" i="2"/>
  <c r="J149" i="2"/>
  <c r="I149" i="2"/>
  <c r="D149" i="2"/>
  <c r="DV145" i="2"/>
  <c r="DU145" i="2"/>
  <c r="DT145" i="2"/>
  <c r="DS145" i="2"/>
  <c r="AM145" i="2" s="1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J145" i="2"/>
  <c r="AG145" i="2"/>
  <c r="AF145" i="2"/>
  <c r="AE145" i="2"/>
  <c r="AA145" i="2"/>
  <c r="V145" i="2"/>
  <c r="U145" i="2"/>
  <c r="S145" i="2"/>
  <c r="R145" i="2"/>
  <c r="M145" i="2"/>
  <c r="K145" i="2"/>
  <c r="J145" i="2"/>
  <c r="I145" i="2"/>
  <c r="D145" i="2"/>
  <c r="DV176" i="2"/>
  <c r="DU176" i="2"/>
  <c r="DT176" i="2"/>
  <c r="DS176" i="2"/>
  <c r="AM176" i="2" s="1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V176" i="2"/>
  <c r="AL176" i="2"/>
  <c r="AK176" i="2"/>
  <c r="AJ176" i="2"/>
  <c r="AG176" i="2"/>
  <c r="AF176" i="2"/>
  <c r="X176" i="2"/>
  <c r="W176" i="2"/>
  <c r="V176" i="2"/>
  <c r="U176" i="2"/>
  <c r="S176" i="2"/>
  <c r="R176" i="2"/>
  <c r="N176" i="2"/>
  <c r="M176" i="2"/>
  <c r="K176" i="2"/>
  <c r="J176" i="2"/>
  <c r="I176" i="2"/>
  <c r="D176" i="2"/>
  <c r="DV143" i="2"/>
  <c r="DU143" i="2"/>
  <c r="DT143" i="2"/>
  <c r="DS143" i="2"/>
  <c r="AM143" i="2" s="1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W143" i="2"/>
  <c r="V143" i="2"/>
  <c r="U143" i="2"/>
  <c r="S143" i="2"/>
  <c r="R143" i="2"/>
  <c r="M143" i="2"/>
  <c r="K143" i="2"/>
  <c r="J143" i="2"/>
  <c r="I143" i="2"/>
  <c r="D143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AM126" i="2" s="1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P126" i="2"/>
  <c r="AO126" i="2"/>
  <c r="AN126" i="2"/>
  <c r="AJ126" i="2"/>
  <c r="V126" i="2"/>
  <c r="U126" i="2"/>
  <c r="S126" i="2"/>
  <c r="R126" i="2"/>
  <c r="M126" i="2"/>
  <c r="K126" i="2"/>
  <c r="J126" i="2"/>
  <c r="I126" i="2"/>
  <c r="D126" i="2"/>
  <c r="DV140" i="2"/>
  <c r="DU140" i="2"/>
  <c r="DT140" i="2"/>
  <c r="DS140" i="2"/>
  <c r="AM140" i="2" s="1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V140" i="2"/>
  <c r="AP140" i="2"/>
  <c r="AK140" i="2"/>
  <c r="AH140" i="2"/>
  <c r="AG140" i="2"/>
  <c r="AF140" i="2"/>
  <c r="AE140" i="2"/>
  <c r="AA140" i="2"/>
  <c r="Z140" i="2"/>
  <c r="Y140" i="2"/>
  <c r="W140" i="2"/>
  <c r="V140" i="2"/>
  <c r="U140" i="2"/>
  <c r="S140" i="2"/>
  <c r="R140" i="2"/>
  <c r="N140" i="2"/>
  <c r="M140" i="2"/>
  <c r="K140" i="2"/>
  <c r="J140" i="2"/>
  <c r="I140" i="2"/>
  <c r="D140" i="2"/>
  <c r="DV129" i="2"/>
  <c r="DU129" i="2"/>
  <c r="DT129" i="2"/>
  <c r="DS129" i="2"/>
  <c r="AM129" i="2" s="1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P129" i="2"/>
  <c r="AN129" i="2"/>
  <c r="AJ129" i="2"/>
  <c r="AH129" i="2"/>
  <c r="X129" i="2"/>
  <c r="W129" i="2"/>
  <c r="V129" i="2"/>
  <c r="U129" i="2"/>
  <c r="S129" i="2"/>
  <c r="R129" i="2"/>
  <c r="N129" i="2"/>
  <c r="M129" i="2"/>
  <c r="K129" i="2"/>
  <c r="J129" i="2"/>
  <c r="I129" i="2"/>
  <c r="D129" i="2"/>
  <c r="DV136" i="2"/>
  <c r="DU136" i="2"/>
  <c r="DT136" i="2"/>
  <c r="DS136" i="2"/>
  <c r="AM136" i="2" s="1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CW136" i="2"/>
  <c r="CV136" i="2"/>
  <c r="CU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K136" i="2"/>
  <c r="AJ136" i="2"/>
  <c r="V136" i="2"/>
  <c r="U136" i="2"/>
  <c r="S136" i="2"/>
  <c r="R136" i="2"/>
  <c r="Q136" i="2"/>
  <c r="M136" i="2"/>
  <c r="K136" i="2"/>
  <c r="J136" i="2"/>
  <c r="I136" i="2"/>
  <c r="D136" i="2"/>
  <c r="DV154" i="2"/>
  <c r="DU154" i="2"/>
  <c r="DT154" i="2"/>
  <c r="DS154" i="2"/>
  <c r="AM154" i="2" s="1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V154" i="2"/>
  <c r="U154" i="2"/>
  <c r="S154" i="2"/>
  <c r="R154" i="2"/>
  <c r="M154" i="2"/>
  <c r="K154" i="2"/>
  <c r="J154" i="2"/>
  <c r="I154" i="2"/>
  <c r="D154" i="2"/>
  <c r="DV146" i="2"/>
  <c r="DU146" i="2"/>
  <c r="DT146" i="2"/>
  <c r="DS146" i="2"/>
  <c r="AM146" i="2" s="1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V146" i="2"/>
  <c r="AK146" i="2"/>
  <c r="AI146" i="2"/>
  <c r="AH146" i="2"/>
  <c r="AG146" i="2"/>
  <c r="V146" i="2"/>
  <c r="U146" i="2"/>
  <c r="S146" i="2"/>
  <c r="R146" i="2"/>
  <c r="N146" i="2"/>
  <c r="M146" i="2"/>
  <c r="K146" i="2"/>
  <c r="J146" i="2"/>
  <c r="I146" i="2"/>
  <c r="D146" i="2"/>
  <c r="DV134" i="2"/>
  <c r="DU134" i="2"/>
  <c r="DT134" i="2"/>
  <c r="DS134" i="2"/>
  <c r="AM134" i="2" s="1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L134" i="2"/>
  <c r="AK134" i="2"/>
  <c r="AJ134" i="2"/>
  <c r="AA134" i="2"/>
  <c r="V134" i="2"/>
  <c r="U134" i="2"/>
  <c r="S134" i="2"/>
  <c r="R134" i="2"/>
  <c r="Q134" i="2"/>
  <c r="M134" i="2"/>
  <c r="K134" i="2"/>
  <c r="J134" i="2"/>
  <c r="I134" i="2"/>
  <c r="D134" i="2"/>
  <c r="DV117" i="2"/>
  <c r="DU117" i="2"/>
  <c r="DT117" i="2"/>
  <c r="DS117" i="2"/>
  <c r="AM117" i="2" s="1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V117" i="2"/>
  <c r="U117" i="2"/>
  <c r="S117" i="2"/>
  <c r="R117" i="2"/>
  <c r="M117" i="2"/>
  <c r="K117" i="2"/>
  <c r="J117" i="2"/>
  <c r="I117" i="2"/>
  <c r="D117" i="2"/>
  <c r="DV131" i="2"/>
  <c r="DU131" i="2"/>
  <c r="DT131" i="2"/>
  <c r="DS131" i="2"/>
  <c r="AM131" i="2" s="1"/>
  <c r="DR131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E131" i="2"/>
  <c r="DD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K131" i="2"/>
  <c r="AJ131" i="2"/>
  <c r="V131" i="2"/>
  <c r="U131" i="2"/>
  <c r="S131" i="2"/>
  <c r="R131" i="2"/>
  <c r="Q131" i="2"/>
  <c r="M131" i="2"/>
  <c r="K131" i="2"/>
  <c r="J131" i="2"/>
  <c r="I131" i="2"/>
  <c r="D131" i="2"/>
  <c r="DV128" i="2"/>
  <c r="DU128" i="2"/>
  <c r="DT128" i="2"/>
  <c r="DS128" i="2"/>
  <c r="AM128" i="2" s="1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E128" i="2"/>
  <c r="DD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K128" i="2"/>
  <c r="AJ128" i="2"/>
  <c r="V128" i="2"/>
  <c r="U128" i="2"/>
  <c r="S128" i="2"/>
  <c r="R128" i="2"/>
  <c r="Q128" i="2"/>
  <c r="M128" i="2"/>
  <c r="K128" i="2"/>
  <c r="J128" i="2"/>
  <c r="I128" i="2"/>
  <c r="D128" i="2"/>
  <c r="DV127" i="2"/>
  <c r="DU127" i="2"/>
  <c r="DT127" i="2"/>
  <c r="DS127" i="2"/>
  <c r="AM127" i="2" s="1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L127" i="2"/>
  <c r="AK127" i="2"/>
  <c r="AG127" i="2"/>
  <c r="AF127" i="2"/>
  <c r="V127" i="2"/>
  <c r="U127" i="2"/>
  <c r="S127" i="2"/>
  <c r="R127" i="2"/>
  <c r="N127" i="2"/>
  <c r="M127" i="2"/>
  <c r="K127" i="2"/>
  <c r="J127" i="2"/>
  <c r="I127" i="2"/>
  <c r="D127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AM124" i="2" s="1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P124" i="2"/>
  <c r="AO124" i="2"/>
  <c r="AN124" i="2"/>
  <c r="AJ124" i="2"/>
  <c r="AI124" i="2"/>
  <c r="AE124" i="2"/>
  <c r="Y124" i="2"/>
  <c r="V124" i="2"/>
  <c r="U124" i="2"/>
  <c r="S124" i="2"/>
  <c r="R124" i="2"/>
  <c r="M124" i="2"/>
  <c r="K124" i="2"/>
  <c r="J124" i="2"/>
  <c r="I124" i="2"/>
  <c r="D124" i="2"/>
  <c r="DV135" i="2"/>
  <c r="DU135" i="2"/>
  <c r="DT135" i="2"/>
  <c r="DS135" i="2"/>
  <c r="AM135" i="2" s="1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O135" i="2"/>
  <c r="AN135" i="2"/>
  <c r="AL135" i="2"/>
  <c r="AI135" i="2"/>
  <c r="AH135" i="2"/>
  <c r="AG135" i="2"/>
  <c r="AF135" i="2"/>
  <c r="AA135" i="2"/>
  <c r="Z135" i="2"/>
  <c r="X135" i="2"/>
  <c r="V135" i="2"/>
  <c r="U135" i="2"/>
  <c r="S135" i="2"/>
  <c r="R135" i="2"/>
  <c r="M135" i="2"/>
  <c r="K135" i="2"/>
  <c r="J135" i="2"/>
  <c r="I135" i="2"/>
  <c r="D135" i="2"/>
  <c r="DV125" i="2"/>
  <c r="DU125" i="2"/>
  <c r="DT125" i="2"/>
  <c r="DS125" i="2"/>
  <c r="AM125" i="2" s="1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O125" i="2"/>
  <c r="AJ125" i="2"/>
  <c r="AH125" i="2"/>
  <c r="AG125" i="2"/>
  <c r="AF125" i="2"/>
  <c r="AE125" i="2"/>
  <c r="V125" i="2"/>
  <c r="U125" i="2"/>
  <c r="S125" i="2"/>
  <c r="R125" i="2"/>
  <c r="P125" i="2"/>
  <c r="M125" i="2"/>
  <c r="K125" i="2"/>
  <c r="J125" i="2"/>
  <c r="I125" i="2"/>
  <c r="D125" i="2"/>
  <c r="DV123" i="2"/>
  <c r="DU123" i="2"/>
  <c r="DT123" i="2"/>
  <c r="DS123" i="2"/>
  <c r="AM123" i="2" s="1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P123" i="2"/>
  <c r="Y123" i="2"/>
  <c r="V123" i="2"/>
  <c r="U123" i="2"/>
  <c r="S123" i="2"/>
  <c r="R123" i="2"/>
  <c r="M123" i="2"/>
  <c r="K123" i="2"/>
  <c r="J123" i="2"/>
  <c r="I123" i="2"/>
  <c r="D123" i="2"/>
  <c r="DV119" i="2"/>
  <c r="DU119" i="2"/>
  <c r="DT119" i="2"/>
  <c r="DS119" i="2"/>
  <c r="AM119" i="2" s="1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O119" i="2"/>
  <c r="AN119" i="2"/>
  <c r="AL119" i="2"/>
  <c r="AK119" i="2"/>
  <c r="AJ119" i="2"/>
  <c r="AI119" i="2"/>
  <c r="AH119" i="2"/>
  <c r="AG119" i="2"/>
  <c r="AA119" i="2"/>
  <c r="Z119" i="2"/>
  <c r="Y119" i="2"/>
  <c r="W119" i="2"/>
  <c r="V119" i="2"/>
  <c r="U119" i="2"/>
  <c r="S119" i="2"/>
  <c r="R119" i="2"/>
  <c r="P119" i="2"/>
  <c r="N119" i="2"/>
  <c r="M119" i="2"/>
  <c r="K119" i="2"/>
  <c r="J119" i="2"/>
  <c r="I119" i="2"/>
  <c r="D119" i="2"/>
  <c r="DV118" i="2"/>
  <c r="DU118" i="2"/>
  <c r="DT118" i="2"/>
  <c r="DS118" i="2"/>
  <c r="AM118" i="2" s="1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V118" i="2"/>
  <c r="U118" i="2"/>
  <c r="S118" i="2"/>
  <c r="R118" i="2"/>
  <c r="M118" i="2"/>
  <c r="K118" i="2"/>
  <c r="J118" i="2"/>
  <c r="I118" i="2"/>
  <c r="D118" i="2"/>
  <c r="DV108" i="2"/>
  <c r="DU108" i="2"/>
  <c r="DT108" i="2"/>
  <c r="DS108" i="2"/>
  <c r="AM108" i="2" s="1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O108" i="2"/>
  <c r="AN108" i="2"/>
  <c r="W108" i="2"/>
  <c r="V108" i="2"/>
  <c r="U108" i="2"/>
  <c r="S108" i="2"/>
  <c r="R108" i="2"/>
  <c r="M108" i="2"/>
  <c r="K108" i="2"/>
  <c r="J108" i="2"/>
  <c r="I108" i="2"/>
  <c r="D108" i="2"/>
  <c r="DV101" i="2"/>
  <c r="DU101" i="2"/>
  <c r="DT101" i="2"/>
  <c r="DS101" i="2"/>
  <c r="AM101" i="2" s="1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V101" i="2"/>
  <c r="U101" i="2"/>
  <c r="S101" i="2"/>
  <c r="R101" i="2"/>
  <c r="M101" i="2"/>
  <c r="K101" i="2"/>
  <c r="J101" i="2"/>
  <c r="I101" i="2"/>
  <c r="D101" i="2"/>
  <c r="DV114" i="2"/>
  <c r="DU114" i="2"/>
  <c r="DT114" i="2"/>
  <c r="DS114" i="2"/>
  <c r="AM114" i="2" s="1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V114" i="2"/>
  <c r="U114" i="2"/>
  <c r="S114" i="2"/>
  <c r="R114" i="2"/>
  <c r="M114" i="2"/>
  <c r="K114" i="2"/>
  <c r="J114" i="2"/>
  <c r="I114" i="2"/>
  <c r="D114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AM112" i="2" s="1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P112" i="2"/>
  <c r="AN112" i="2"/>
  <c r="AL112" i="2"/>
  <c r="Z112" i="2"/>
  <c r="V112" i="2"/>
  <c r="U112" i="2"/>
  <c r="S112" i="2"/>
  <c r="R112" i="2"/>
  <c r="N112" i="2"/>
  <c r="M112" i="2"/>
  <c r="K112" i="2"/>
  <c r="J112" i="2"/>
  <c r="I112" i="2"/>
  <c r="D112" i="2"/>
  <c r="DV100" i="2"/>
  <c r="DU100" i="2"/>
  <c r="DT100" i="2"/>
  <c r="DS100" i="2"/>
  <c r="AM100" i="2" s="1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V100" i="2"/>
  <c r="AP100" i="2"/>
  <c r="AJ100" i="2"/>
  <c r="Y100" i="2"/>
  <c r="X100" i="2"/>
  <c r="V100" i="2"/>
  <c r="U100" i="2"/>
  <c r="S100" i="2"/>
  <c r="R100" i="2"/>
  <c r="M100" i="2"/>
  <c r="K100" i="2"/>
  <c r="J100" i="2"/>
  <c r="I100" i="2"/>
  <c r="D100" i="2"/>
  <c r="DV109" i="2"/>
  <c r="DU109" i="2"/>
  <c r="DT109" i="2"/>
  <c r="DS109" i="2"/>
  <c r="AM109" i="2" s="1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V109" i="2"/>
  <c r="U109" i="2"/>
  <c r="S109" i="2"/>
  <c r="R109" i="2"/>
  <c r="M109" i="2"/>
  <c r="K109" i="2"/>
  <c r="J109" i="2"/>
  <c r="I109" i="2"/>
  <c r="D109" i="2"/>
  <c r="DV110" i="2"/>
  <c r="DU110" i="2"/>
  <c r="DT110" i="2"/>
  <c r="DS110" i="2"/>
  <c r="AM110" i="2" s="1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U110" i="2"/>
  <c r="AP110" i="2"/>
  <c r="AJ110" i="2"/>
  <c r="AI110" i="2"/>
  <c r="AH110" i="2"/>
  <c r="AG110" i="2"/>
  <c r="AF110" i="2"/>
  <c r="AA110" i="2"/>
  <c r="W110" i="2"/>
  <c r="V110" i="2"/>
  <c r="U110" i="2"/>
  <c r="S110" i="2"/>
  <c r="R110" i="2"/>
  <c r="N110" i="2"/>
  <c r="M110" i="2"/>
  <c r="K110" i="2"/>
  <c r="J110" i="2"/>
  <c r="I110" i="2"/>
  <c r="D110" i="2"/>
  <c r="DV121" i="2"/>
  <c r="DU121" i="2"/>
  <c r="DT121" i="2"/>
  <c r="DS121" i="2"/>
  <c r="AM121" i="2" s="1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V121" i="2"/>
  <c r="AO121" i="2"/>
  <c r="AN121" i="2"/>
  <c r="AL121" i="2"/>
  <c r="AK121" i="2"/>
  <c r="AJ121" i="2"/>
  <c r="AI121" i="2"/>
  <c r="AH121" i="2"/>
  <c r="AG121" i="2"/>
  <c r="V121" i="2"/>
  <c r="U121" i="2"/>
  <c r="S121" i="2"/>
  <c r="R121" i="2"/>
  <c r="N121" i="2"/>
  <c r="M121" i="2"/>
  <c r="K121" i="2"/>
  <c r="J121" i="2"/>
  <c r="I121" i="2"/>
  <c r="D121" i="2"/>
  <c r="DV93" i="2"/>
  <c r="DU93" i="2"/>
  <c r="DT93" i="2"/>
  <c r="DS93" i="2"/>
  <c r="AM93" i="2" s="1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V93" i="2"/>
  <c r="U93" i="2"/>
  <c r="S93" i="2"/>
  <c r="R93" i="2"/>
  <c r="M93" i="2"/>
  <c r="K93" i="2"/>
  <c r="J93" i="2"/>
  <c r="I93" i="2"/>
  <c r="D93" i="2"/>
  <c r="DV105" i="2"/>
  <c r="DU105" i="2"/>
  <c r="DT105" i="2"/>
  <c r="DS105" i="2"/>
  <c r="AM105" i="2" s="1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V105" i="2"/>
  <c r="U105" i="2"/>
  <c r="S105" i="2"/>
  <c r="R105" i="2"/>
  <c r="M105" i="2"/>
  <c r="K105" i="2"/>
  <c r="J105" i="2"/>
  <c r="I105" i="2"/>
  <c r="D105" i="2"/>
  <c r="DV92" i="2"/>
  <c r="DU92" i="2"/>
  <c r="DT92" i="2"/>
  <c r="DS92" i="2"/>
  <c r="AM92" i="2" s="1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V92" i="2"/>
  <c r="AN92" i="2"/>
  <c r="AL92" i="2"/>
  <c r="AJ92" i="2"/>
  <c r="AH92" i="2"/>
  <c r="AE92" i="2"/>
  <c r="V92" i="2"/>
  <c r="U92" i="2"/>
  <c r="S92" i="2"/>
  <c r="R92" i="2"/>
  <c r="M92" i="2"/>
  <c r="K92" i="2"/>
  <c r="J92" i="2"/>
  <c r="I92" i="2"/>
  <c r="D92" i="2"/>
  <c r="DV113" i="2"/>
  <c r="DU113" i="2"/>
  <c r="DT113" i="2"/>
  <c r="DS113" i="2"/>
  <c r="AM113" i="2" s="1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K113" i="2"/>
  <c r="AJ113" i="2"/>
  <c r="V113" i="2"/>
  <c r="U113" i="2"/>
  <c r="S113" i="2"/>
  <c r="R113" i="2"/>
  <c r="Q113" i="2"/>
  <c r="M113" i="2"/>
  <c r="K113" i="2"/>
  <c r="J113" i="2"/>
  <c r="I113" i="2"/>
  <c r="D113" i="2"/>
  <c r="DV104" i="2"/>
  <c r="DU104" i="2"/>
  <c r="DT104" i="2"/>
  <c r="DS104" i="2"/>
  <c r="AM104" i="2" s="1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DB104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V104" i="2"/>
  <c r="U104" i="2"/>
  <c r="S104" i="2"/>
  <c r="R104" i="2"/>
  <c r="M104" i="2"/>
  <c r="K104" i="2"/>
  <c r="J104" i="2"/>
  <c r="I104" i="2"/>
  <c r="D104" i="2"/>
  <c r="DV97" i="2"/>
  <c r="DU97" i="2"/>
  <c r="DT97" i="2"/>
  <c r="DS97" i="2"/>
  <c r="AM97" i="2" s="1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V97" i="2"/>
  <c r="U97" i="2"/>
  <c r="S97" i="2"/>
  <c r="R97" i="2"/>
  <c r="M97" i="2"/>
  <c r="K97" i="2"/>
  <c r="J97" i="2"/>
  <c r="I97" i="2"/>
  <c r="D97" i="2"/>
  <c r="DV95" i="2"/>
  <c r="DU95" i="2"/>
  <c r="DT95" i="2"/>
  <c r="DS95" i="2"/>
  <c r="AM95" i="2" s="1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O95" i="2"/>
  <c r="AN95" i="2"/>
  <c r="AK95" i="2"/>
  <c r="AH95" i="2"/>
  <c r="AG95" i="2"/>
  <c r="V95" i="2"/>
  <c r="U95" i="2"/>
  <c r="S95" i="2"/>
  <c r="R95" i="2"/>
  <c r="N95" i="2"/>
  <c r="M95" i="2"/>
  <c r="K95" i="2"/>
  <c r="J95" i="2"/>
  <c r="I95" i="2"/>
  <c r="D95" i="2"/>
  <c r="DV88" i="2"/>
  <c r="DU88" i="2"/>
  <c r="DT88" i="2"/>
  <c r="DS88" i="2"/>
  <c r="AM88" i="2" s="1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V88" i="2"/>
  <c r="U88" i="2"/>
  <c r="S88" i="2"/>
  <c r="R88" i="2"/>
  <c r="M88" i="2"/>
  <c r="K88" i="2"/>
  <c r="J88" i="2"/>
  <c r="I88" i="2"/>
  <c r="D88" i="2"/>
  <c r="DV94" i="2"/>
  <c r="DU94" i="2"/>
  <c r="DT94" i="2"/>
  <c r="DS94" i="2"/>
  <c r="AM94" i="2" s="1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K94" i="2"/>
  <c r="AJ94" i="2"/>
  <c r="AI94" i="2"/>
  <c r="AH94" i="2"/>
  <c r="AG94" i="2"/>
  <c r="AF94" i="2"/>
  <c r="V94" i="2"/>
  <c r="U94" i="2"/>
  <c r="S94" i="2"/>
  <c r="R94" i="2"/>
  <c r="M94" i="2"/>
  <c r="K94" i="2"/>
  <c r="J94" i="2"/>
  <c r="I94" i="2"/>
  <c r="D94" i="2"/>
  <c r="DV152" i="2"/>
  <c r="DU152" i="2"/>
  <c r="DT152" i="2"/>
  <c r="DS152" i="2"/>
  <c r="AM152" i="2" s="1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O152" i="2"/>
  <c r="V152" i="2"/>
  <c r="U152" i="2"/>
  <c r="S152" i="2"/>
  <c r="R152" i="2"/>
  <c r="M152" i="2"/>
  <c r="K152" i="2"/>
  <c r="J152" i="2"/>
  <c r="I152" i="2"/>
  <c r="D152" i="2"/>
  <c r="DV151" i="2"/>
  <c r="DU151" i="2"/>
  <c r="DT151" i="2"/>
  <c r="DS151" i="2"/>
  <c r="AM151" i="2" s="1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V151" i="2"/>
  <c r="U151" i="2"/>
  <c r="S151" i="2"/>
  <c r="R151" i="2"/>
  <c r="M151" i="2"/>
  <c r="K151" i="2"/>
  <c r="J151" i="2"/>
  <c r="I151" i="2"/>
  <c r="D151" i="2"/>
  <c r="DV90" i="2"/>
  <c r="DU90" i="2"/>
  <c r="DT90" i="2"/>
  <c r="DS90" i="2"/>
  <c r="AM90" i="2" s="1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V90" i="2"/>
  <c r="U90" i="2"/>
  <c r="S90" i="2"/>
  <c r="R90" i="2"/>
  <c r="M90" i="2"/>
  <c r="K90" i="2"/>
  <c r="J90" i="2"/>
  <c r="I90" i="2"/>
  <c r="D90" i="2"/>
  <c r="DV91" i="2"/>
  <c r="DU91" i="2"/>
  <c r="DT91" i="2"/>
  <c r="DS91" i="2"/>
  <c r="AM91" i="2" s="1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N91" i="2"/>
  <c r="AL91" i="2"/>
  <c r="AI91" i="2"/>
  <c r="AF91" i="2"/>
  <c r="AE91" i="2"/>
  <c r="V91" i="2"/>
  <c r="U91" i="2"/>
  <c r="S91" i="2"/>
  <c r="R91" i="2"/>
  <c r="N91" i="2"/>
  <c r="M91" i="2"/>
  <c r="K91" i="2"/>
  <c r="J91" i="2"/>
  <c r="I91" i="2"/>
  <c r="D91" i="2"/>
  <c r="DV107" i="2"/>
  <c r="DU107" i="2"/>
  <c r="DT107" i="2"/>
  <c r="DS107" i="2"/>
  <c r="AM107" i="2" s="1"/>
  <c r="DR107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E107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O107" i="2"/>
  <c r="AN107" i="2"/>
  <c r="AL107" i="2"/>
  <c r="AK107" i="2"/>
  <c r="AJ107" i="2"/>
  <c r="X107" i="2"/>
  <c r="W107" i="2"/>
  <c r="V107" i="2"/>
  <c r="U107" i="2"/>
  <c r="S107" i="2"/>
  <c r="R107" i="2"/>
  <c r="Q107" i="2"/>
  <c r="N107" i="2"/>
  <c r="M107" i="2"/>
  <c r="K107" i="2"/>
  <c r="J107" i="2"/>
  <c r="I107" i="2"/>
  <c r="D107" i="2"/>
  <c r="DV85" i="2"/>
  <c r="DU85" i="2"/>
  <c r="DT85" i="2"/>
  <c r="DS85" i="2"/>
  <c r="AM85" i="2" s="1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V85" i="2"/>
  <c r="U85" i="2"/>
  <c r="S85" i="2"/>
  <c r="R85" i="2"/>
  <c r="M85" i="2"/>
  <c r="K85" i="2"/>
  <c r="J85" i="2"/>
  <c r="I85" i="2"/>
  <c r="D85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AM86" i="2" s="1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P86" i="2"/>
  <c r="AO86" i="2"/>
  <c r="AN86" i="2"/>
  <c r="AL86" i="2"/>
  <c r="AK86" i="2"/>
  <c r="AH86" i="2"/>
  <c r="AG86" i="2"/>
  <c r="Y86" i="2"/>
  <c r="V86" i="2"/>
  <c r="U86" i="2"/>
  <c r="S86" i="2"/>
  <c r="R86" i="2"/>
  <c r="M86" i="2"/>
  <c r="K86" i="2"/>
  <c r="J86" i="2"/>
  <c r="I86" i="2"/>
  <c r="D86" i="2"/>
  <c r="DV106" i="2"/>
  <c r="DU106" i="2"/>
  <c r="DT106" i="2"/>
  <c r="DS106" i="2"/>
  <c r="AM106" i="2" s="1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V106" i="2"/>
  <c r="U106" i="2"/>
  <c r="S106" i="2"/>
  <c r="R106" i="2"/>
  <c r="M106" i="2"/>
  <c r="K106" i="2"/>
  <c r="J106" i="2"/>
  <c r="I106" i="2"/>
  <c r="D106" i="2"/>
  <c r="DV66" i="2"/>
  <c r="DU66" i="2"/>
  <c r="DT66" i="2"/>
  <c r="DS66" i="2"/>
  <c r="AM66" i="2" s="1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O66" i="2"/>
  <c r="AL66" i="2"/>
  <c r="AK66" i="2"/>
  <c r="AJ66" i="2"/>
  <c r="X66" i="2"/>
  <c r="W66" i="2"/>
  <c r="V66" i="2"/>
  <c r="U66" i="2"/>
  <c r="S66" i="2"/>
  <c r="R66" i="2"/>
  <c r="M66" i="2"/>
  <c r="K66" i="2"/>
  <c r="J66" i="2"/>
  <c r="I66" i="2"/>
  <c r="D66" i="2"/>
  <c r="DV98" i="2"/>
  <c r="DU98" i="2"/>
  <c r="DT98" i="2"/>
  <c r="DS98" i="2"/>
  <c r="AM98" i="2" s="1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AZ98" i="2"/>
  <c r="AY98" i="2"/>
  <c r="V98" i="2"/>
  <c r="U98" i="2"/>
  <c r="S98" i="2"/>
  <c r="R98" i="2"/>
  <c r="M98" i="2"/>
  <c r="K98" i="2"/>
  <c r="J98" i="2"/>
  <c r="I98" i="2"/>
  <c r="D98" i="2"/>
  <c r="DV96" i="2"/>
  <c r="DU96" i="2"/>
  <c r="DT96" i="2"/>
  <c r="DS96" i="2"/>
  <c r="AM96" i="2" s="1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V96" i="2"/>
  <c r="AP96" i="2"/>
  <c r="AO96" i="2"/>
  <c r="AN96" i="2"/>
  <c r="AK96" i="2"/>
  <c r="AJ96" i="2"/>
  <c r="AI96" i="2"/>
  <c r="AG96" i="2"/>
  <c r="AF96" i="2"/>
  <c r="AA96" i="2"/>
  <c r="Z96" i="2"/>
  <c r="Y96" i="2"/>
  <c r="V96" i="2"/>
  <c r="U96" i="2"/>
  <c r="S96" i="2"/>
  <c r="R96" i="2"/>
  <c r="M96" i="2"/>
  <c r="K96" i="2"/>
  <c r="J96" i="2"/>
  <c r="I96" i="2"/>
  <c r="D96" i="2"/>
  <c r="DV82" i="2"/>
  <c r="DU82" i="2"/>
  <c r="DT82" i="2"/>
  <c r="DS82" i="2"/>
  <c r="AM82" i="2" s="1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V82" i="2"/>
  <c r="AP82" i="2"/>
  <c r="AO82" i="2"/>
  <c r="AN82" i="2"/>
  <c r="AL82" i="2"/>
  <c r="AK82" i="2"/>
  <c r="AJ82" i="2"/>
  <c r="AI82" i="2"/>
  <c r="AF82" i="2"/>
  <c r="AE82" i="2"/>
  <c r="Z82" i="2"/>
  <c r="Y82" i="2"/>
  <c r="X82" i="2"/>
  <c r="W82" i="2"/>
  <c r="V82" i="2"/>
  <c r="U82" i="2"/>
  <c r="S82" i="2"/>
  <c r="R82" i="2"/>
  <c r="N82" i="2"/>
  <c r="M82" i="2"/>
  <c r="K82" i="2"/>
  <c r="J82" i="2"/>
  <c r="I82" i="2"/>
  <c r="D82" i="2"/>
  <c r="DV81" i="2"/>
  <c r="DU81" i="2"/>
  <c r="DT81" i="2"/>
  <c r="DS81" i="2"/>
  <c r="AM81" i="2" s="1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F81" i="2"/>
  <c r="V81" i="2"/>
  <c r="U81" i="2"/>
  <c r="S81" i="2"/>
  <c r="R81" i="2"/>
  <c r="M81" i="2"/>
  <c r="K81" i="2"/>
  <c r="J81" i="2"/>
  <c r="I81" i="2"/>
  <c r="D81" i="2"/>
  <c r="DV78" i="2"/>
  <c r="DU78" i="2"/>
  <c r="DT78" i="2"/>
  <c r="DS78" i="2"/>
  <c r="AM78" i="2" s="1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P78" i="2"/>
  <c r="AH78" i="2"/>
  <c r="AG78" i="2"/>
  <c r="Z78" i="2"/>
  <c r="Y78" i="2"/>
  <c r="X78" i="2"/>
  <c r="W78" i="2"/>
  <c r="V78" i="2"/>
  <c r="U78" i="2"/>
  <c r="S78" i="2"/>
  <c r="R78" i="2"/>
  <c r="M78" i="2"/>
  <c r="K78" i="2"/>
  <c r="J78" i="2"/>
  <c r="I78" i="2"/>
  <c r="D78" i="2"/>
  <c r="DV87" i="2"/>
  <c r="DU87" i="2"/>
  <c r="DT87" i="2"/>
  <c r="DS87" i="2"/>
  <c r="AM87" i="2" s="1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P87" i="2"/>
  <c r="AO87" i="2"/>
  <c r="AE87" i="2"/>
  <c r="V87" i="2"/>
  <c r="U87" i="2"/>
  <c r="S87" i="2"/>
  <c r="R87" i="2"/>
  <c r="M87" i="2"/>
  <c r="K87" i="2"/>
  <c r="J87" i="2"/>
  <c r="I87" i="2"/>
  <c r="D87" i="2"/>
  <c r="DV76" i="2"/>
  <c r="DU76" i="2"/>
  <c r="DT76" i="2"/>
  <c r="DS76" i="2"/>
  <c r="AM76" i="2" s="1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V76" i="2"/>
  <c r="AP76" i="2"/>
  <c r="AO76" i="2"/>
  <c r="AN76" i="2"/>
  <c r="AL76" i="2"/>
  <c r="AI76" i="2"/>
  <c r="AH76" i="2"/>
  <c r="AF76" i="2"/>
  <c r="AE76" i="2"/>
  <c r="Y76" i="2"/>
  <c r="X76" i="2"/>
  <c r="V76" i="2"/>
  <c r="U76" i="2"/>
  <c r="S76" i="2"/>
  <c r="R76" i="2"/>
  <c r="N76" i="2"/>
  <c r="M76" i="2"/>
  <c r="K76" i="2"/>
  <c r="J76" i="2"/>
  <c r="I76" i="2"/>
  <c r="D76" i="2"/>
  <c r="DV75" i="2"/>
  <c r="DU75" i="2"/>
  <c r="DT75" i="2"/>
  <c r="DS75" i="2"/>
  <c r="AM75" i="2" s="1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V75" i="2"/>
  <c r="AP75" i="2"/>
  <c r="AO75" i="2"/>
  <c r="AN75" i="2"/>
  <c r="AL75" i="2"/>
  <c r="AK75" i="2"/>
  <c r="AI75" i="2"/>
  <c r="AG75" i="2"/>
  <c r="AF75" i="2"/>
  <c r="AE75" i="2"/>
  <c r="AA75" i="2"/>
  <c r="Z75" i="2"/>
  <c r="Y75" i="2"/>
  <c r="X75" i="2"/>
  <c r="W75" i="2"/>
  <c r="V75" i="2"/>
  <c r="U75" i="2"/>
  <c r="S75" i="2"/>
  <c r="R75" i="2"/>
  <c r="M75" i="2"/>
  <c r="K75" i="2"/>
  <c r="J75" i="2"/>
  <c r="I75" i="2"/>
  <c r="D75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AM73" i="2" s="1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V73" i="2"/>
  <c r="AO73" i="2"/>
  <c r="AN73" i="2"/>
  <c r="Y73" i="2"/>
  <c r="X73" i="2"/>
  <c r="W73" i="2"/>
  <c r="V73" i="2"/>
  <c r="U73" i="2"/>
  <c r="S73" i="2"/>
  <c r="R73" i="2"/>
  <c r="M73" i="2"/>
  <c r="K73" i="2"/>
  <c r="J73" i="2"/>
  <c r="I73" i="2"/>
  <c r="D73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AM72" i="2" s="1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J72" i="2"/>
  <c r="AI72" i="2"/>
  <c r="AH72" i="2"/>
  <c r="AA72" i="2"/>
  <c r="Z72" i="2"/>
  <c r="V72" i="2"/>
  <c r="U72" i="2"/>
  <c r="S72" i="2"/>
  <c r="R72" i="2"/>
  <c r="M72" i="2"/>
  <c r="K72" i="2"/>
  <c r="J72" i="2"/>
  <c r="I72" i="2"/>
  <c r="D72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AM70" i="2" s="1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O70" i="2"/>
  <c r="AN70" i="2"/>
  <c r="AI70" i="2"/>
  <c r="AG70" i="2"/>
  <c r="AF70" i="2"/>
  <c r="AE70" i="2"/>
  <c r="Y70" i="2"/>
  <c r="V70" i="2"/>
  <c r="U70" i="2"/>
  <c r="S70" i="2"/>
  <c r="R70" i="2"/>
  <c r="M70" i="2"/>
  <c r="K70" i="2"/>
  <c r="J70" i="2"/>
  <c r="I70" i="2"/>
  <c r="D70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AM68" i="2" s="1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O68" i="2"/>
  <c r="AJ68" i="2"/>
  <c r="AE68" i="2"/>
  <c r="AA68" i="2"/>
  <c r="Y68" i="2"/>
  <c r="V68" i="2"/>
  <c r="U68" i="2"/>
  <c r="S68" i="2"/>
  <c r="R68" i="2"/>
  <c r="M68" i="2"/>
  <c r="K68" i="2"/>
  <c r="J68" i="2"/>
  <c r="I68" i="2"/>
  <c r="D68" i="2"/>
  <c r="DV84" i="2"/>
  <c r="DU84" i="2"/>
  <c r="DT84" i="2"/>
  <c r="DS84" i="2"/>
  <c r="AM84" i="2" s="1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AZ84" i="2"/>
  <c r="AY84" i="2"/>
  <c r="V84" i="2"/>
  <c r="U84" i="2"/>
  <c r="S84" i="2"/>
  <c r="R84" i="2"/>
  <c r="M84" i="2"/>
  <c r="K84" i="2"/>
  <c r="J84" i="2"/>
  <c r="I84" i="2"/>
  <c r="D84" i="2"/>
  <c r="DV65" i="2"/>
  <c r="DU65" i="2"/>
  <c r="DT65" i="2"/>
  <c r="DS65" i="2"/>
  <c r="AM65" i="2" s="1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V65" i="2"/>
  <c r="AP65" i="2"/>
  <c r="AN65" i="2"/>
  <c r="AL65" i="2"/>
  <c r="AI65" i="2"/>
  <c r="AH65" i="2"/>
  <c r="AA65" i="2"/>
  <c r="Y65" i="2"/>
  <c r="W65" i="2"/>
  <c r="V65" i="2"/>
  <c r="U65" i="2"/>
  <c r="S65" i="2"/>
  <c r="R65" i="2"/>
  <c r="M65" i="2"/>
  <c r="K65" i="2"/>
  <c r="J65" i="2"/>
  <c r="I65" i="2"/>
  <c r="D65" i="2"/>
  <c r="DV64" i="2"/>
  <c r="DU64" i="2"/>
  <c r="DT64" i="2"/>
  <c r="DS64" i="2"/>
  <c r="AM64" i="2" s="1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V64" i="2"/>
  <c r="U64" i="2"/>
  <c r="S64" i="2"/>
  <c r="R64" i="2"/>
  <c r="M64" i="2"/>
  <c r="K64" i="2"/>
  <c r="J64" i="2"/>
  <c r="I64" i="2"/>
  <c r="D64" i="2"/>
  <c r="DV77" i="2"/>
  <c r="DU77" i="2"/>
  <c r="DT77" i="2"/>
  <c r="DS77" i="2"/>
  <c r="AM77" i="2" s="1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O77" i="2"/>
  <c r="AI77" i="2"/>
  <c r="Y77" i="2"/>
  <c r="V77" i="2"/>
  <c r="U77" i="2"/>
  <c r="S77" i="2"/>
  <c r="R77" i="2"/>
  <c r="M77" i="2"/>
  <c r="K77" i="2"/>
  <c r="J77" i="2"/>
  <c r="I77" i="2"/>
  <c r="D77" i="2"/>
  <c r="DV63" i="2"/>
  <c r="DU63" i="2"/>
  <c r="DT63" i="2"/>
  <c r="DS63" i="2"/>
  <c r="AM63" i="2" s="1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V63" i="2"/>
  <c r="U63" i="2"/>
  <c r="S63" i="2"/>
  <c r="R63" i="2"/>
  <c r="M63" i="2"/>
  <c r="K63" i="2"/>
  <c r="J63" i="2"/>
  <c r="I63" i="2"/>
  <c r="D63" i="2"/>
  <c r="DV71" i="2"/>
  <c r="DU71" i="2"/>
  <c r="DT71" i="2"/>
  <c r="DS71" i="2"/>
  <c r="AM71" i="2" s="1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G71" i="2"/>
  <c r="AF71" i="2"/>
  <c r="V71" i="2"/>
  <c r="U71" i="2"/>
  <c r="S71" i="2"/>
  <c r="R71" i="2"/>
  <c r="M71" i="2"/>
  <c r="K71" i="2"/>
  <c r="J71" i="2"/>
  <c r="I71" i="2"/>
  <c r="D71" i="2"/>
  <c r="DV61" i="2"/>
  <c r="DU61" i="2"/>
  <c r="DT61" i="2"/>
  <c r="DS61" i="2"/>
  <c r="AM61" i="2" s="1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V61" i="2"/>
  <c r="U61" i="2"/>
  <c r="S61" i="2"/>
  <c r="R61" i="2"/>
  <c r="M61" i="2"/>
  <c r="K61" i="2"/>
  <c r="J61" i="2"/>
  <c r="I61" i="2"/>
  <c r="D61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AM60" i="2" s="1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O60" i="2"/>
  <c r="AN60" i="2"/>
  <c r="AK60" i="2"/>
  <c r="AE60" i="2"/>
  <c r="Y60" i="2"/>
  <c r="V60" i="2"/>
  <c r="U60" i="2"/>
  <c r="S60" i="2"/>
  <c r="R60" i="2"/>
  <c r="M60" i="2"/>
  <c r="K60" i="2"/>
  <c r="J60" i="2"/>
  <c r="I60" i="2"/>
  <c r="D60" i="2"/>
  <c r="DV57" i="2"/>
  <c r="DU57" i="2"/>
  <c r="DT57" i="2"/>
  <c r="DS57" i="2"/>
  <c r="AM57" i="2" s="1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V57" i="2"/>
  <c r="U57" i="2"/>
  <c r="S57" i="2"/>
  <c r="R57" i="2"/>
  <c r="M57" i="2"/>
  <c r="K57" i="2"/>
  <c r="J57" i="2"/>
  <c r="I57" i="2"/>
  <c r="D57" i="2"/>
  <c r="DV58" i="2"/>
  <c r="DU58" i="2"/>
  <c r="DT58" i="2"/>
  <c r="DS58" i="2"/>
  <c r="AM58" i="2" s="1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V58" i="2"/>
  <c r="AJ58" i="2"/>
  <c r="AH58" i="2"/>
  <c r="V58" i="2"/>
  <c r="U58" i="2"/>
  <c r="S58" i="2"/>
  <c r="R58" i="2"/>
  <c r="M58" i="2"/>
  <c r="K58" i="2"/>
  <c r="J58" i="2"/>
  <c r="I58" i="2"/>
  <c r="D58" i="2"/>
  <c r="DV56" i="2"/>
  <c r="DU56" i="2"/>
  <c r="DT56" i="2"/>
  <c r="DS56" i="2"/>
  <c r="AM56" i="2" s="1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V56" i="2"/>
  <c r="AU56" i="2"/>
  <c r="AO56" i="2"/>
  <c r="AN56" i="2"/>
  <c r="AL56" i="2"/>
  <c r="AK56" i="2"/>
  <c r="AI56" i="2"/>
  <c r="AH56" i="2"/>
  <c r="AG56" i="2"/>
  <c r="AF56" i="2"/>
  <c r="AE56" i="2"/>
  <c r="AA56" i="2"/>
  <c r="Z56" i="2"/>
  <c r="Y56" i="2"/>
  <c r="X56" i="2"/>
  <c r="W56" i="2"/>
  <c r="V56" i="2"/>
  <c r="U56" i="2"/>
  <c r="S56" i="2"/>
  <c r="R56" i="2"/>
  <c r="N56" i="2"/>
  <c r="M56" i="2"/>
  <c r="K56" i="2"/>
  <c r="J56" i="2"/>
  <c r="I56" i="2"/>
  <c r="D56" i="2"/>
  <c r="DV89" i="2"/>
  <c r="DU89" i="2"/>
  <c r="DT89" i="2"/>
  <c r="DS89" i="2"/>
  <c r="AM89" i="2" s="1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K89" i="2"/>
  <c r="AJ89" i="2"/>
  <c r="AI89" i="2"/>
  <c r="AH89" i="2"/>
  <c r="AF89" i="2"/>
  <c r="V89" i="2"/>
  <c r="U89" i="2"/>
  <c r="S89" i="2"/>
  <c r="R89" i="2"/>
  <c r="Q89" i="2"/>
  <c r="M89" i="2"/>
  <c r="K89" i="2"/>
  <c r="J89" i="2"/>
  <c r="I89" i="2"/>
  <c r="D89" i="2"/>
  <c r="DV51" i="2"/>
  <c r="DU51" i="2"/>
  <c r="DT51" i="2"/>
  <c r="DS51" i="2"/>
  <c r="AM51" i="2" s="1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V51" i="2"/>
  <c r="U51" i="2"/>
  <c r="S51" i="2"/>
  <c r="R51" i="2"/>
  <c r="M51" i="2"/>
  <c r="K51" i="2"/>
  <c r="J51" i="2"/>
  <c r="I51" i="2"/>
  <c r="D51" i="2"/>
  <c r="DV55" i="2"/>
  <c r="DU55" i="2"/>
  <c r="DT55" i="2"/>
  <c r="DS55" i="2"/>
  <c r="AM55" i="2" s="1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V55" i="2"/>
  <c r="AP55" i="2"/>
  <c r="AO55" i="2"/>
  <c r="AN55" i="2"/>
  <c r="AL55" i="2"/>
  <c r="AK55" i="2"/>
  <c r="AJ55" i="2"/>
  <c r="Y55" i="2"/>
  <c r="V55" i="2"/>
  <c r="U55" i="2"/>
  <c r="S55" i="2"/>
  <c r="R55" i="2"/>
  <c r="Q55" i="2"/>
  <c r="M55" i="2"/>
  <c r="K55" i="2"/>
  <c r="J55" i="2"/>
  <c r="I55" i="2"/>
  <c r="D5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AM45" i="2" s="1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O45" i="2"/>
  <c r="AL45" i="2"/>
  <c r="AJ45" i="2"/>
  <c r="AI45" i="2"/>
  <c r="AF45" i="2"/>
  <c r="AA45" i="2"/>
  <c r="Y45" i="2"/>
  <c r="V45" i="2"/>
  <c r="U45" i="2"/>
  <c r="S45" i="2"/>
  <c r="R45" i="2"/>
  <c r="P45" i="2"/>
  <c r="M45" i="2"/>
  <c r="K45" i="2"/>
  <c r="J45" i="2"/>
  <c r="I45" i="2"/>
  <c r="D45" i="2"/>
  <c r="DV50" i="2"/>
  <c r="DU50" i="2"/>
  <c r="DT50" i="2"/>
  <c r="DS50" i="2"/>
  <c r="AM50" i="2" s="1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V50" i="2"/>
  <c r="AP50" i="2"/>
  <c r="AO50" i="2"/>
  <c r="AH50" i="2"/>
  <c r="AG50" i="2"/>
  <c r="AF50" i="2"/>
  <c r="Z50" i="2"/>
  <c r="Y50" i="2"/>
  <c r="V50" i="2"/>
  <c r="U50" i="2"/>
  <c r="S50" i="2"/>
  <c r="R50" i="2"/>
  <c r="M50" i="2"/>
  <c r="K50" i="2"/>
  <c r="J50" i="2"/>
  <c r="I50" i="2"/>
  <c r="D50" i="2"/>
  <c r="DV53" i="2"/>
  <c r="DU53" i="2"/>
  <c r="DT53" i="2"/>
  <c r="DS53" i="2"/>
  <c r="AM53" i="2" s="1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K53" i="2"/>
  <c r="AJ53" i="2"/>
  <c r="AH53" i="2"/>
  <c r="V53" i="2"/>
  <c r="U53" i="2"/>
  <c r="S53" i="2"/>
  <c r="R53" i="2"/>
  <c r="Q53" i="2"/>
  <c r="M53" i="2"/>
  <c r="K53" i="2"/>
  <c r="J53" i="2"/>
  <c r="I53" i="2"/>
  <c r="D53" i="2"/>
  <c r="DV46" i="2"/>
  <c r="DU46" i="2"/>
  <c r="DT46" i="2"/>
  <c r="DS46" i="2"/>
  <c r="AM46" i="2" s="1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V46" i="2"/>
  <c r="U46" i="2"/>
  <c r="S46" i="2"/>
  <c r="R46" i="2"/>
  <c r="M46" i="2"/>
  <c r="K46" i="2"/>
  <c r="J46" i="2"/>
  <c r="I46" i="2"/>
  <c r="D46" i="2"/>
  <c r="DV49" i="2"/>
  <c r="DU49" i="2"/>
  <c r="DT49" i="2"/>
  <c r="DS49" i="2"/>
  <c r="AM49" i="2" s="1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V49" i="2"/>
  <c r="AK49" i="2"/>
  <c r="AJ49" i="2"/>
  <c r="AI49" i="2"/>
  <c r="AE49" i="2"/>
  <c r="V49" i="2"/>
  <c r="U49" i="2"/>
  <c r="S49" i="2"/>
  <c r="R49" i="2"/>
  <c r="Q49" i="2"/>
  <c r="M49" i="2"/>
  <c r="K49" i="2"/>
  <c r="J49" i="2"/>
  <c r="I49" i="2"/>
  <c r="D49" i="2"/>
  <c r="DV48" i="2"/>
  <c r="DU48" i="2"/>
  <c r="DT48" i="2"/>
  <c r="DS48" i="2"/>
  <c r="AM48" i="2" s="1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U48" i="2"/>
  <c r="AP48" i="2"/>
  <c r="AH48" i="2"/>
  <c r="AF48" i="2"/>
  <c r="AE48" i="2"/>
  <c r="V48" i="2"/>
  <c r="U48" i="2"/>
  <c r="S48" i="2"/>
  <c r="R48" i="2"/>
  <c r="M48" i="2"/>
  <c r="K48" i="2"/>
  <c r="J48" i="2"/>
  <c r="I48" i="2"/>
  <c r="D48" i="2"/>
  <c r="DV42" i="2"/>
  <c r="DU42" i="2"/>
  <c r="DT42" i="2"/>
  <c r="DS42" i="2"/>
  <c r="AM42" i="2" s="1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V42" i="2"/>
  <c r="U42" i="2"/>
  <c r="S42" i="2"/>
  <c r="R42" i="2"/>
  <c r="M42" i="2"/>
  <c r="K42" i="2"/>
  <c r="J42" i="2"/>
  <c r="I42" i="2"/>
  <c r="D42" i="2"/>
  <c r="DV43" i="2"/>
  <c r="DU43" i="2"/>
  <c r="DT43" i="2"/>
  <c r="DS43" i="2"/>
  <c r="AM43" i="2" s="1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O43" i="2"/>
  <c r="AN43" i="2"/>
  <c r="AK43" i="2"/>
  <c r="AJ43" i="2"/>
  <c r="AH43" i="2"/>
  <c r="AG43" i="2"/>
  <c r="AF43" i="2"/>
  <c r="AA43" i="2"/>
  <c r="Y43" i="2"/>
  <c r="V43" i="2"/>
  <c r="U43" i="2"/>
  <c r="S43" i="2"/>
  <c r="R43" i="2"/>
  <c r="M43" i="2"/>
  <c r="K43" i="2"/>
  <c r="J43" i="2"/>
  <c r="I43" i="2"/>
  <c r="D43" i="2"/>
  <c r="DV39" i="2"/>
  <c r="DU39" i="2"/>
  <c r="DT39" i="2"/>
  <c r="DS39" i="2"/>
  <c r="AM39" i="2" s="1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V39" i="2"/>
  <c r="U39" i="2"/>
  <c r="S39" i="2"/>
  <c r="R39" i="2"/>
  <c r="M39" i="2"/>
  <c r="K39" i="2"/>
  <c r="J39" i="2"/>
  <c r="I39" i="2"/>
  <c r="D39" i="2"/>
  <c r="DV41" i="2"/>
  <c r="DU41" i="2"/>
  <c r="DT41" i="2"/>
  <c r="DS41" i="2"/>
  <c r="AM41" i="2" s="1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V41" i="2"/>
  <c r="U41" i="2"/>
  <c r="S41" i="2"/>
  <c r="R41" i="2"/>
  <c r="M41" i="2"/>
  <c r="K41" i="2"/>
  <c r="J41" i="2"/>
  <c r="I41" i="2"/>
  <c r="D41" i="2"/>
  <c r="DV37" i="2"/>
  <c r="DU37" i="2"/>
  <c r="DT37" i="2"/>
  <c r="DS37" i="2"/>
  <c r="AM37" i="2" s="1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K37" i="2"/>
  <c r="AJ37" i="2"/>
  <c r="V37" i="2"/>
  <c r="U37" i="2"/>
  <c r="S37" i="2"/>
  <c r="R37" i="2"/>
  <c r="Q37" i="2"/>
  <c r="M37" i="2"/>
  <c r="K37" i="2"/>
  <c r="J37" i="2"/>
  <c r="I37" i="2"/>
  <c r="D37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AM36" i="2" s="1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P36" i="2"/>
  <c r="AO36" i="2"/>
  <c r="AN36" i="2"/>
  <c r="Z36" i="2"/>
  <c r="Y36" i="2"/>
  <c r="V36" i="2"/>
  <c r="U36" i="2"/>
  <c r="S36" i="2"/>
  <c r="R36" i="2"/>
  <c r="M36" i="2"/>
  <c r="K36" i="2"/>
  <c r="J36" i="2"/>
  <c r="I36" i="2"/>
  <c r="D36" i="2"/>
  <c r="DV34" i="2"/>
  <c r="DU34" i="2"/>
  <c r="DT34" i="2"/>
  <c r="DS34" i="2"/>
  <c r="AM34" i="2" s="1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K34" i="2"/>
  <c r="AJ34" i="2"/>
  <c r="AG34" i="2"/>
  <c r="AF34" i="2"/>
  <c r="Y34" i="2"/>
  <c r="W34" i="2"/>
  <c r="V34" i="2"/>
  <c r="U34" i="2"/>
  <c r="S34" i="2"/>
  <c r="R34" i="2"/>
  <c r="Q34" i="2"/>
  <c r="M34" i="2"/>
  <c r="K34" i="2"/>
  <c r="J34" i="2"/>
  <c r="I34" i="2"/>
  <c r="D34" i="2"/>
  <c r="DV33" i="2"/>
  <c r="DU33" i="2"/>
  <c r="DT33" i="2"/>
  <c r="DS33" i="2"/>
  <c r="AM33" i="2" s="1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V33" i="2"/>
  <c r="U33" i="2"/>
  <c r="S33" i="2"/>
  <c r="R33" i="2"/>
  <c r="M33" i="2"/>
  <c r="K33" i="2"/>
  <c r="J33" i="2"/>
  <c r="I33" i="2"/>
  <c r="D33" i="2"/>
  <c r="DV32" i="2"/>
  <c r="DU32" i="2"/>
  <c r="DT32" i="2"/>
  <c r="DS32" i="2"/>
  <c r="AM32" i="2" s="1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V32" i="2"/>
  <c r="AP32" i="2"/>
  <c r="AO32" i="2"/>
  <c r="AL32" i="2"/>
  <c r="AI32" i="2"/>
  <c r="AG32" i="2"/>
  <c r="AE32" i="2"/>
  <c r="AA32" i="2"/>
  <c r="Z32" i="2"/>
  <c r="Y32" i="2"/>
  <c r="W32" i="2"/>
  <c r="V32" i="2"/>
  <c r="U32" i="2"/>
  <c r="S32" i="2"/>
  <c r="R32" i="2"/>
  <c r="O32" i="2"/>
  <c r="N32" i="2"/>
  <c r="M32" i="2"/>
  <c r="K32" i="2"/>
  <c r="J32" i="2"/>
  <c r="I32" i="2"/>
  <c r="D32" i="2"/>
  <c r="DV30" i="2"/>
  <c r="DU30" i="2"/>
  <c r="DT30" i="2"/>
  <c r="DS30" i="2"/>
  <c r="AM30" i="2" s="1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V30" i="2"/>
  <c r="U30" i="2"/>
  <c r="S30" i="2"/>
  <c r="R30" i="2"/>
  <c r="M30" i="2"/>
  <c r="K30" i="2"/>
  <c r="J30" i="2"/>
  <c r="I30" i="2"/>
  <c r="D30" i="2"/>
  <c r="DV29" i="2"/>
  <c r="DU29" i="2"/>
  <c r="DT29" i="2"/>
  <c r="DS29" i="2"/>
  <c r="AM29" i="2" s="1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O29" i="2"/>
  <c r="AN29" i="2"/>
  <c r="AJ29" i="2"/>
  <c r="AI29" i="2"/>
  <c r="V29" i="2"/>
  <c r="U29" i="2"/>
  <c r="S29" i="2"/>
  <c r="R29" i="2"/>
  <c r="M29" i="2"/>
  <c r="K29" i="2"/>
  <c r="J29" i="2"/>
  <c r="I29" i="2"/>
  <c r="D29" i="2"/>
  <c r="DV28" i="2"/>
  <c r="DU28" i="2"/>
  <c r="DT28" i="2"/>
  <c r="DS28" i="2"/>
  <c r="AM28" i="2" s="1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V28" i="2"/>
  <c r="U28" i="2"/>
  <c r="S28" i="2"/>
  <c r="R28" i="2"/>
  <c r="M28" i="2"/>
  <c r="K28" i="2"/>
  <c r="J28" i="2"/>
  <c r="I28" i="2"/>
  <c r="D28" i="2"/>
  <c r="DV27" i="2"/>
  <c r="DU27" i="2"/>
  <c r="DT27" i="2"/>
  <c r="DS27" i="2"/>
  <c r="AM27" i="2" s="1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O27" i="2"/>
  <c r="AN27" i="2"/>
  <c r="AL27" i="2"/>
  <c r="AH27" i="2"/>
  <c r="AG27" i="2"/>
  <c r="AE27" i="2"/>
  <c r="AA27" i="2"/>
  <c r="Y27" i="2"/>
  <c r="X27" i="2"/>
  <c r="V27" i="2"/>
  <c r="U27" i="2"/>
  <c r="S27" i="2"/>
  <c r="R27" i="2"/>
  <c r="M27" i="2"/>
  <c r="K27" i="2"/>
  <c r="J27" i="2"/>
  <c r="I27" i="2"/>
  <c r="D27" i="2"/>
  <c r="DV24" i="2"/>
  <c r="DU24" i="2"/>
  <c r="DT24" i="2"/>
  <c r="DS24" i="2"/>
  <c r="AM24" i="2" s="1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N24" i="2"/>
  <c r="AL24" i="2"/>
  <c r="AI24" i="2"/>
  <c r="AH24" i="2"/>
  <c r="Y24" i="2"/>
  <c r="X24" i="2"/>
  <c r="W24" i="2"/>
  <c r="V24" i="2"/>
  <c r="U24" i="2"/>
  <c r="S24" i="2"/>
  <c r="R24" i="2"/>
  <c r="N24" i="2"/>
  <c r="M24" i="2"/>
  <c r="K24" i="2"/>
  <c r="J24" i="2"/>
  <c r="I24" i="2"/>
  <c r="D24" i="2"/>
  <c r="DV23" i="2"/>
  <c r="DU23" i="2"/>
  <c r="DT23" i="2"/>
  <c r="DS23" i="2"/>
  <c r="AM23" i="2" s="1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V23" i="2"/>
  <c r="U23" i="2"/>
  <c r="S23" i="2"/>
  <c r="R23" i="2"/>
  <c r="M23" i="2"/>
  <c r="K23" i="2"/>
  <c r="J23" i="2"/>
  <c r="I23" i="2"/>
  <c r="D23" i="2"/>
  <c r="DV22" i="2"/>
  <c r="DU22" i="2"/>
  <c r="DT22" i="2"/>
  <c r="DS22" i="2"/>
  <c r="AM22" i="2" s="1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V22" i="2"/>
  <c r="AP22" i="2"/>
  <c r="AO22" i="2"/>
  <c r="AN22" i="2"/>
  <c r="AI22" i="2"/>
  <c r="Z22" i="2"/>
  <c r="W22" i="2"/>
  <c r="V22" i="2"/>
  <c r="U22" i="2"/>
  <c r="S22" i="2"/>
  <c r="R22" i="2"/>
  <c r="M22" i="2"/>
  <c r="K22" i="2"/>
  <c r="J22" i="2"/>
  <c r="I22" i="2"/>
  <c r="D22" i="2"/>
  <c r="DV21" i="2"/>
  <c r="DU21" i="2"/>
  <c r="DT21" i="2"/>
  <c r="DS21" i="2"/>
  <c r="AM21" i="2" s="1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V21" i="2"/>
  <c r="U21" i="2"/>
  <c r="S21" i="2"/>
  <c r="R21" i="2"/>
  <c r="M21" i="2"/>
  <c r="K21" i="2"/>
  <c r="J21" i="2"/>
  <c r="I21" i="2"/>
  <c r="D21" i="2"/>
  <c r="DV20" i="2"/>
  <c r="DU20" i="2"/>
  <c r="DT20" i="2"/>
  <c r="DS20" i="2"/>
  <c r="AM20" i="2" s="1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V20" i="2"/>
  <c r="AP20" i="2"/>
  <c r="V20" i="2"/>
  <c r="U20" i="2"/>
  <c r="S20" i="2"/>
  <c r="R20" i="2"/>
  <c r="M20" i="2"/>
  <c r="K20" i="2"/>
  <c r="J20" i="2"/>
  <c r="I20" i="2"/>
  <c r="D20" i="2"/>
  <c r="DV25" i="2"/>
  <c r="DU25" i="2"/>
  <c r="DT25" i="2"/>
  <c r="DS25" i="2"/>
  <c r="AM25" i="2" s="1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O25" i="2"/>
  <c r="AN25" i="2"/>
  <c r="AL25" i="2"/>
  <c r="AK25" i="2"/>
  <c r="AJ25" i="2"/>
  <c r="AI25" i="2"/>
  <c r="AH25" i="2"/>
  <c r="AG25" i="2"/>
  <c r="AF25" i="2"/>
  <c r="AE25" i="2"/>
  <c r="AA25" i="2"/>
  <c r="Z25" i="2"/>
  <c r="X25" i="2"/>
  <c r="W25" i="2"/>
  <c r="V25" i="2"/>
  <c r="U25" i="2"/>
  <c r="S25" i="2"/>
  <c r="R25" i="2"/>
  <c r="N25" i="2"/>
  <c r="M25" i="2"/>
  <c r="K25" i="2"/>
  <c r="J25" i="2"/>
  <c r="I25" i="2"/>
  <c r="D25" i="2"/>
  <c r="DV19" i="2"/>
  <c r="DU19" i="2"/>
  <c r="DT19" i="2"/>
  <c r="DS19" i="2"/>
  <c r="AM19" i="2" s="1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O19" i="2"/>
  <c r="AL19" i="2"/>
  <c r="AK19" i="2"/>
  <c r="W19" i="2"/>
  <c r="V19" i="2"/>
  <c r="U19" i="2"/>
  <c r="S19" i="2"/>
  <c r="R19" i="2"/>
  <c r="M19" i="2"/>
  <c r="K19" i="2"/>
  <c r="J19" i="2"/>
  <c r="I19" i="2"/>
  <c r="D19" i="2"/>
  <c r="DV18" i="2"/>
  <c r="DU18" i="2"/>
  <c r="DT18" i="2"/>
  <c r="DS18" i="2"/>
  <c r="AM18" i="2" s="1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V18" i="2"/>
  <c r="U18" i="2"/>
  <c r="S18" i="2"/>
  <c r="R18" i="2"/>
  <c r="M18" i="2"/>
  <c r="K18" i="2"/>
  <c r="J18" i="2"/>
  <c r="I18" i="2"/>
  <c r="D18" i="2"/>
  <c r="DV17" i="2"/>
  <c r="DU17" i="2"/>
  <c r="DT17" i="2"/>
  <c r="DS17" i="2"/>
  <c r="AM17" i="2" s="1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V17" i="2"/>
  <c r="AP17" i="2"/>
  <c r="AN17" i="2"/>
  <c r="AK17" i="2"/>
  <c r="AJ17" i="2"/>
  <c r="AH17" i="2"/>
  <c r="AG17" i="2"/>
  <c r="AF17" i="2"/>
  <c r="AA17" i="2"/>
  <c r="Z17" i="2"/>
  <c r="X17" i="2"/>
  <c r="V17" i="2"/>
  <c r="U17" i="2"/>
  <c r="S17" i="2"/>
  <c r="R17" i="2"/>
  <c r="N17" i="2"/>
  <c r="M17" i="2"/>
  <c r="K17" i="2"/>
  <c r="J17" i="2"/>
  <c r="I17" i="2"/>
  <c r="D17" i="2"/>
  <c r="DV16" i="2"/>
  <c r="DU16" i="2"/>
  <c r="DT16" i="2"/>
  <c r="DS16" i="2"/>
  <c r="AM16" i="2" s="1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O16" i="2"/>
  <c r="AN16" i="2"/>
  <c r="AI16" i="2"/>
  <c r="AG16" i="2"/>
  <c r="AF16" i="2"/>
  <c r="Z16" i="2"/>
  <c r="V16" i="2"/>
  <c r="U16" i="2"/>
  <c r="S16" i="2"/>
  <c r="R16" i="2"/>
  <c r="M16" i="2"/>
  <c r="K16" i="2"/>
  <c r="J16" i="2"/>
  <c r="I16" i="2"/>
  <c r="D16" i="2"/>
  <c r="DV15" i="2"/>
  <c r="DU15" i="2"/>
  <c r="DT15" i="2"/>
  <c r="DS15" i="2"/>
  <c r="AM15" i="2" s="1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P15" i="2"/>
  <c r="AN15" i="2"/>
  <c r="AL15" i="2"/>
  <c r="AK15" i="2"/>
  <c r="AJ15" i="2"/>
  <c r="AI15" i="2"/>
  <c r="W15" i="2"/>
  <c r="V15" i="2"/>
  <c r="U15" i="2"/>
  <c r="S15" i="2"/>
  <c r="R15" i="2"/>
  <c r="M15" i="2"/>
  <c r="K15" i="2"/>
  <c r="J15" i="2"/>
  <c r="I15" i="2"/>
  <c r="D15" i="2"/>
  <c r="DV13" i="2"/>
  <c r="DU13" i="2"/>
  <c r="DT13" i="2"/>
  <c r="DS13" i="2"/>
  <c r="AM13" i="2" s="1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V13" i="2"/>
  <c r="AO13" i="2"/>
  <c r="AN13" i="2"/>
  <c r="AJ13" i="2"/>
  <c r="AI13" i="2"/>
  <c r="AH13" i="2"/>
  <c r="AG13" i="2"/>
  <c r="AF13" i="2"/>
  <c r="Y13" i="2"/>
  <c r="W13" i="2"/>
  <c r="V13" i="2"/>
  <c r="U13" i="2"/>
  <c r="S13" i="2"/>
  <c r="R13" i="2"/>
  <c r="O13" i="2"/>
  <c r="N13" i="2"/>
  <c r="M13" i="2"/>
  <c r="K13" i="2"/>
  <c r="J13" i="2"/>
  <c r="I13" i="2"/>
  <c r="D13" i="2"/>
  <c r="DV12" i="2"/>
  <c r="DU12" i="2"/>
  <c r="DT12" i="2"/>
  <c r="DS12" i="2"/>
  <c r="AM12" i="2" s="1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G12" i="2"/>
  <c r="V12" i="2"/>
  <c r="U12" i="2"/>
  <c r="S12" i="2"/>
  <c r="R12" i="2"/>
  <c r="M12" i="2"/>
  <c r="K12" i="2"/>
  <c r="J12" i="2"/>
  <c r="I12" i="2"/>
  <c r="D12" i="2"/>
  <c r="DV11" i="2"/>
  <c r="DU11" i="2"/>
  <c r="DT11" i="2"/>
  <c r="DS11" i="2"/>
  <c r="AM11" i="2" s="1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J11" i="2"/>
  <c r="AI11" i="2"/>
  <c r="V11" i="2"/>
  <c r="U11" i="2"/>
  <c r="S11" i="2"/>
  <c r="R11" i="2"/>
  <c r="M11" i="2"/>
  <c r="K11" i="2"/>
  <c r="J11" i="2"/>
  <c r="I11" i="2"/>
  <c r="D11" i="2"/>
  <c r="DV10" i="2"/>
  <c r="DU10" i="2"/>
  <c r="DT10" i="2"/>
  <c r="DS10" i="2"/>
  <c r="AM10" i="2" s="1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V10" i="2"/>
  <c r="AP10" i="2"/>
  <c r="AO10" i="2"/>
  <c r="AN10" i="2"/>
  <c r="AK10" i="2"/>
  <c r="AJ10" i="2"/>
  <c r="AI10" i="2"/>
  <c r="AG10" i="2"/>
  <c r="AE10" i="2"/>
  <c r="AA10" i="2"/>
  <c r="Z10" i="2"/>
  <c r="Y10" i="2"/>
  <c r="V10" i="2"/>
  <c r="U10" i="2"/>
  <c r="S10" i="2"/>
  <c r="R10" i="2"/>
  <c r="N10" i="2"/>
  <c r="M10" i="2"/>
  <c r="K10" i="2"/>
  <c r="J10" i="2"/>
  <c r="I10" i="2"/>
  <c r="D10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AM9" i="2" s="1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V9" i="2"/>
  <c r="AO9" i="2"/>
  <c r="AN9" i="2"/>
  <c r="AG9" i="2"/>
  <c r="AF9" i="2"/>
  <c r="AE9" i="2"/>
  <c r="Y9" i="2"/>
  <c r="W9" i="2"/>
  <c r="V9" i="2"/>
  <c r="U9" i="2"/>
  <c r="S9" i="2"/>
  <c r="R9" i="2"/>
  <c r="M9" i="2"/>
  <c r="K9" i="2"/>
  <c r="J9" i="2"/>
  <c r="I9" i="2"/>
  <c r="D9" i="2"/>
  <c r="DV8" i="2"/>
  <c r="DU8" i="2"/>
  <c r="DT8" i="2"/>
  <c r="DS8" i="2"/>
  <c r="AM8" i="2" s="1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V8" i="2"/>
  <c r="U8" i="2"/>
  <c r="S8" i="2"/>
  <c r="R8" i="2"/>
  <c r="M8" i="2"/>
  <c r="K8" i="2"/>
  <c r="J8" i="2"/>
  <c r="I8" i="2"/>
  <c r="D8" i="2"/>
  <c r="DV6" i="2"/>
  <c r="DU6" i="2"/>
  <c r="DT6" i="2"/>
  <c r="DS6" i="2"/>
  <c r="AM6" i="2" s="1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X6" i="2"/>
  <c r="V6" i="2"/>
  <c r="U6" i="2"/>
  <c r="S6" i="2"/>
  <c r="R6" i="2"/>
  <c r="M6" i="2"/>
  <c r="K6" i="2"/>
  <c r="J6" i="2"/>
  <c r="I6" i="2"/>
  <c r="D6" i="2"/>
  <c r="DV5" i="2"/>
  <c r="DU5" i="2"/>
  <c r="DT5" i="2"/>
  <c r="DS5" i="2"/>
  <c r="AM5" i="2" s="1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Z5" i="2"/>
  <c r="V5" i="2"/>
  <c r="U5" i="2"/>
  <c r="S5" i="2"/>
  <c r="R5" i="2"/>
  <c r="M5" i="2"/>
  <c r="K5" i="2"/>
  <c r="J5" i="2"/>
  <c r="I5" i="2"/>
  <c r="D5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AM4" i="2" s="1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N4" i="2"/>
  <c r="AL4" i="2"/>
  <c r="AJ4" i="2"/>
  <c r="AG4" i="2"/>
  <c r="AF4" i="2"/>
  <c r="AE4" i="2"/>
  <c r="V4" i="2"/>
  <c r="U4" i="2"/>
  <c r="S4" i="2"/>
  <c r="R4" i="2"/>
  <c r="N4" i="2"/>
  <c r="M4" i="2"/>
  <c r="K4" i="2"/>
  <c r="J4" i="2"/>
  <c r="I4" i="2"/>
  <c r="D4" i="2"/>
  <c r="DV3" i="2"/>
  <c r="DU3" i="2"/>
  <c r="DT3" i="2"/>
  <c r="DS3" i="2"/>
  <c r="AM3" i="2" s="1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J3" i="2"/>
  <c r="V3" i="2"/>
  <c r="U3" i="2"/>
  <c r="S3" i="2"/>
  <c r="R3" i="2"/>
  <c r="N3" i="2"/>
  <c r="M3" i="2"/>
  <c r="K3" i="2"/>
  <c r="J3" i="2"/>
  <c r="I3" i="2"/>
  <c r="D3" i="2"/>
  <c r="AP401" i="2" l="1"/>
  <c r="AP312" i="2"/>
  <c r="AP416" i="2"/>
  <c r="AP421" i="2"/>
  <c r="CE408" i="2"/>
  <c r="CE407" i="2"/>
  <c r="AJ137" i="2"/>
  <c r="AJ133" i="2"/>
  <c r="AJ162" i="2"/>
  <c r="AJ172" i="2"/>
  <c r="AK162" i="2"/>
  <c r="AK172" i="2"/>
  <c r="AO62" i="2"/>
  <c r="CE172" i="2"/>
  <c r="AV62" i="2"/>
  <c r="Y538" i="2"/>
  <c r="AH62" i="2"/>
  <c r="AV583" i="2"/>
  <c r="O26" i="2"/>
  <c r="AX62" i="2"/>
  <c r="N583" i="2"/>
  <c r="AL62" i="2"/>
  <c r="AP567" i="2"/>
  <c r="AI62" i="2"/>
  <c r="X54" i="2"/>
  <c r="AI538" i="2"/>
  <c r="AP592" i="2"/>
  <c r="AN567" i="2"/>
  <c r="AN547" i="2"/>
  <c r="AI311" i="2"/>
  <c r="AJ538" i="2"/>
  <c r="AX583" i="2"/>
  <c r="AK538" i="2"/>
  <c r="AA173" i="2"/>
  <c r="N69" i="2"/>
  <c r="X69" i="2"/>
  <c r="AJ69" i="2"/>
  <c r="AA69" i="2"/>
  <c r="AO311" i="2"/>
  <c r="L69" i="2"/>
  <c r="AK69" i="2"/>
  <c r="AX173" i="2"/>
  <c r="Z69" i="2"/>
  <c r="AU69" i="2"/>
  <c r="X62" i="2"/>
  <c r="AN534" i="2"/>
  <c r="AU391" i="2"/>
  <c r="AO391" i="2"/>
  <c r="AP275" i="2"/>
  <c r="AN133" i="2"/>
  <c r="AO255" i="2"/>
  <c r="AJ292" i="23"/>
  <c r="AE271" i="23"/>
  <c r="AE520" i="2"/>
  <c r="AE575" i="2"/>
  <c r="AE303" i="23"/>
  <c r="AK211" i="2"/>
  <c r="AE102" i="23"/>
  <c r="AT102" i="23"/>
  <c r="AE173" i="23"/>
  <c r="Y189" i="2"/>
  <c r="AL211" i="2"/>
  <c r="Y108" i="2"/>
  <c r="AT601" i="2"/>
  <c r="AV189" i="2"/>
  <c r="AE365" i="2"/>
  <c r="AF159" i="2"/>
  <c r="N205" i="2"/>
  <c r="AA374" i="2"/>
  <c r="AE321" i="23"/>
  <c r="AE519" i="2"/>
  <c r="AG159" i="2"/>
  <c r="AE194" i="23"/>
  <c r="AT194" i="23"/>
  <c r="AE188" i="23"/>
  <c r="AL90" i="2"/>
  <c r="AJ105" i="2"/>
  <c r="AE211" i="23"/>
  <c r="AX374" i="2"/>
  <c r="AH292" i="23"/>
  <c r="AE162" i="23"/>
  <c r="AE247" i="23"/>
  <c r="AE458" i="2"/>
  <c r="AE332" i="23"/>
  <c r="AT332" i="23"/>
  <c r="AE92" i="23"/>
  <c r="AE204" i="23"/>
  <c r="AE286" i="23"/>
  <c r="Y3" i="2"/>
  <c r="AX105" i="2"/>
  <c r="AE98" i="23"/>
  <c r="AE240" i="23"/>
  <c r="AG374" i="2"/>
  <c r="AI292" i="23"/>
  <c r="AL311" i="2"/>
  <c r="Y69" i="2"/>
  <c r="Z137" i="2"/>
  <c r="AP133" i="2"/>
  <c r="AP137" i="2"/>
  <c r="L311" i="2"/>
  <c r="AG275" i="2"/>
  <c r="AV391" i="2"/>
  <c r="AO173" i="2"/>
  <c r="AP534" i="2"/>
  <c r="AL391" i="2"/>
  <c r="N311" i="2"/>
  <c r="Y311" i="2"/>
  <c r="AJ311" i="2"/>
  <c r="W259" i="2"/>
  <c r="AG137" i="2"/>
  <c r="Z259" i="2"/>
  <c r="Z311" i="2"/>
  <c r="AA311" i="2"/>
  <c r="AL173" i="2"/>
  <c r="AU311" i="2"/>
  <c r="AH311" i="2"/>
  <c r="AP259" i="2"/>
  <c r="AV311" i="2"/>
  <c r="AU173" i="2"/>
  <c r="AX311" i="2"/>
  <c r="AK311" i="2"/>
  <c r="X351" i="2"/>
  <c r="X397" i="2"/>
  <c r="AJ351" i="2"/>
  <c r="AJ397" i="2"/>
  <c r="Y351" i="2"/>
  <c r="Y397" i="2"/>
  <c r="AK351" i="2"/>
  <c r="AK397" i="2"/>
  <c r="AL351" i="2"/>
  <c r="AL397" i="2"/>
  <c r="AX391" i="2"/>
  <c r="Z351" i="2"/>
  <c r="Z397" i="2"/>
  <c r="AI351" i="2"/>
  <c r="AI397" i="2"/>
  <c r="L391" i="2"/>
  <c r="AA351" i="2"/>
  <c r="AA397" i="2"/>
  <c r="AH351" i="2"/>
  <c r="AH397" i="2"/>
  <c r="AI391" i="2"/>
  <c r="AH391" i="2"/>
  <c r="AX351" i="2"/>
  <c r="AX397" i="2"/>
  <c r="AH538" i="2"/>
  <c r="AK391" i="2"/>
  <c r="Z391" i="2"/>
  <c r="L351" i="2"/>
  <c r="L397" i="2"/>
  <c r="Z583" i="2"/>
  <c r="AN512" i="2"/>
  <c r="AA391" i="2"/>
  <c r="N351" i="2"/>
  <c r="N397" i="2"/>
  <c r="N391" i="2"/>
  <c r="AU351" i="2"/>
  <c r="AU397" i="2"/>
  <c r="X311" i="2"/>
  <c r="X275" i="2"/>
  <c r="AG391" i="2"/>
  <c r="W391" i="2"/>
  <c r="AV351" i="2"/>
  <c r="AV397" i="2"/>
  <c r="X391" i="2"/>
  <c r="AJ391" i="2"/>
  <c r="Y391" i="2"/>
  <c r="AN275" i="2"/>
  <c r="AN408" i="2"/>
  <c r="AO351" i="2"/>
  <c r="AO397" i="2"/>
  <c r="W583" i="2"/>
  <c r="X583" i="2"/>
  <c r="AK522" i="2"/>
  <c r="AP586" i="2"/>
  <c r="AI522" i="2"/>
  <c r="Z538" i="2"/>
  <c r="AA522" i="2"/>
  <c r="AG586" i="2"/>
  <c r="AA583" i="2"/>
  <c r="AH583" i="2"/>
  <c r="L583" i="2"/>
  <c r="AA460" i="2"/>
  <c r="AA467" i="2"/>
  <c r="W556" i="2"/>
  <c r="W566" i="2"/>
  <c r="W587" i="2"/>
  <c r="W592" i="2"/>
  <c r="L584" i="2"/>
  <c r="L586" i="2"/>
  <c r="AL584" i="2"/>
  <c r="AL586" i="2"/>
  <c r="AO587" i="2"/>
  <c r="AO592" i="2"/>
  <c r="AH460" i="2"/>
  <c r="AH467" i="2"/>
  <c r="X556" i="2"/>
  <c r="X566" i="2"/>
  <c r="AJ587" i="2"/>
  <c r="AJ592" i="2"/>
  <c r="N584" i="2"/>
  <c r="N586" i="2"/>
  <c r="AI584" i="2"/>
  <c r="AI586" i="2"/>
  <c r="Y556" i="2"/>
  <c r="Y566" i="2"/>
  <c r="Y587" i="2"/>
  <c r="Y592" i="2"/>
  <c r="AK587" i="2"/>
  <c r="AK592" i="2"/>
  <c r="W584" i="2"/>
  <c r="W586" i="2"/>
  <c r="AA538" i="2"/>
  <c r="AH584" i="2"/>
  <c r="AH586" i="2"/>
  <c r="AL587" i="2"/>
  <c r="AL592" i="2"/>
  <c r="Z556" i="2"/>
  <c r="Z566" i="2"/>
  <c r="Z587" i="2"/>
  <c r="Z592" i="2"/>
  <c r="X584" i="2"/>
  <c r="X586" i="2"/>
  <c r="AO538" i="2"/>
  <c r="AU522" i="2"/>
  <c r="AX460" i="2"/>
  <c r="AX467" i="2"/>
  <c r="AA587" i="2"/>
  <c r="AA592" i="2"/>
  <c r="Y584" i="2"/>
  <c r="Y586" i="2"/>
  <c r="AK584" i="2"/>
  <c r="AK586" i="2"/>
  <c r="AH587" i="2"/>
  <c r="AH592" i="2"/>
  <c r="AU556" i="2"/>
  <c r="AU566" i="2"/>
  <c r="AU587" i="2"/>
  <c r="AU592" i="2"/>
  <c r="Z584" i="2"/>
  <c r="Z586" i="2"/>
  <c r="AV538" i="2"/>
  <c r="AV522" i="2"/>
  <c r="AA584" i="2"/>
  <c r="AA586" i="2"/>
  <c r="AX538" i="2"/>
  <c r="AO556" i="2"/>
  <c r="AO566" i="2"/>
  <c r="N460" i="2"/>
  <c r="N467" i="2"/>
  <c r="AV587" i="2"/>
  <c r="AV592" i="2"/>
  <c r="W460" i="2"/>
  <c r="W467" i="2"/>
  <c r="AP547" i="2"/>
  <c r="AX556" i="2"/>
  <c r="AX566" i="2"/>
  <c r="AX587" i="2"/>
  <c r="AX592" i="2"/>
  <c r="Y583" i="2"/>
  <c r="L538" i="2"/>
  <c r="AJ583" i="2"/>
  <c r="AL556" i="2"/>
  <c r="AL566" i="2"/>
  <c r="AO460" i="2"/>
  <c r="AO467" i="2"/>
  <c r="AJ522" i="2"/>
  <c r="L522" i="2"/>
  <c r="X460" i="2"/>
  <c r="X467" i="2"/>
  <c r="AJ460" i="2"/>
  <c r="AJ467" i="2"/>
  <c r="AK556" i="2"/>
  <c r="AK566" i="2"/>
  <c r="AV584" i="2"/>
  <c r="AV586" i="2"/>
  <c r="N538" i="2"/>
  <c r="AI583" i="2"/>
  <c r="AJ556" i="2"/>
  <c r="AJ566" i="2"/>
  <c r="AN460" i="2"/>
  <c r="AN467" i="2"/>
  <c r="N522" i="2"/>
  <c r="Y460" i="2"/>
  <c r="Y467" i="2"/>
  <c r="AK460" i="2"/>
  <c r="AK467" i="2"/>
  <c r="L556" i="2"/>
  <c r="L566" i="2"/>
  <c r="L587" i="2"/>
  <c r="L592" i="2"/>
  <c r="AX584" i="2"/>
  <c r="AX586" i="2"/>
  <c r="W538" i="2"/>
  <c r="AO584" i="2"/>
  <c r="AO586" i="2"/>
  <c r="AI556" i="2"/>
  <c r="AI566" i="2"/>
  <c r="AL460" i="2"/>
  <c r="AL467" i="2"/>
  <c r="AH522" i="2"/>
  <c r="AU460" i="2"/>
  <c r="AU467" i="2"/>
  <c r="X587" i="2"/>
  <c r="X592" i="2"/>
  <c r="AN587" i="2"/>
  <c r="AN592" i="2"/>
  <c r="AV460" i="2"/>
  <c r="AV467" i="2"/>
  <c r="AJ584" i="2"/>
  <c r="AJ586" i="2"/>
  <c r="AU538" i="2"/>
  <c r="AI587" i="2"/>
  <c r="AI592" i="2"/>
  <c r="AA556" i="2"/>
  <c r="AA566" i="2"/>
  <c r="AO583" i="2"/>
  <c r="AL538" i="2"/>
  <c r="L460" i="2"/>
  <c r="L467" i="2"/>
  <c r="AL583" i="2"/>
  <c r="AX522" i="2"/>
  <c r="AV556" i="2"/>
  <c r="AV566" i="2"/>
  <c r="AU584" i="2"/>
  <c r="AU586" i="2"/>
  <c r="AK583" i="2"/>
  <c r="W522" i="2"/>
  <c r="Z460" i="2"/>
  <c r="Z467" i="2"/>
  <c r="N556" i="2"/>
  <c r="N566" i="2"/>
  <c r="N587" i="2"/>
  <c r="N592" i="2"/>
  <c r="AU583" i="2"/>
  <c r="X538" i="2"/>
  <c r="AG583" i="2"/>
  <c r="AH556" i="2"/>
  <c r="AH566" i="2"/>
  <c r="AI460" i="2"/>
  <c r="AI467" i="2"/>
  <c r="AK461" i="2"/>
  <c r="CI412" i="2"/>
  <c r="CI408" i="2"/>
  <c r="AO532" i="2"/>
  <c r="AO534" i="2"/>
  <c r="AV532" i="2"/>
  <c r="AV534" i="2"/>
  <c r="X543" i="2"/>
  <c r="X547" i="2"/>
  <c r="AJ543" i="2"/>
  <c r="AJ547" i="2"/>
  <c r="AX509" i="2"/>
  <c r="AX512" i="2"/>
  <c r="AU532" i="2"/>
  <c r="AU534" i="2"/>
  <c r="AK543" i="2"/>
  <c r="AK547" i="2"/>
  <c r="AL532" i="2"/>
  <c r="AL534" i="2"/>
  <c r="L532" i="2"/>
  <c r="L534" i="2"/>
  <c r="AK532" i="2"/>
  <c r="AK534" i="2"/>
  <c r="Z543" i="2"/>
  <c r="Z547" i="2"/>
  <c r="L509" i="2"/>
  <c r="L512" i="2"/>
  <c r="AI543" i="2"/>
  <c r="AI547" i="2"/>
  <c r="AJ532" i="2"/>
  <c r="AJ534" i="2"/>
  <c r="N532" i="2"/>
  <c r="N534" i="2"/>
  <c r="AA543" i="2"/>
  <c r="AA547" i="2"/>
  <c r="N509" i="2"/>
  <c r="N512" i="2"/>
  <c r="AH543" i="2"/>
  <c r="AH547" i="2"/>
  <c r="AI532" i="2"/>
  <c r="AI534" i="2"/>
  <c r="Y543" i="2"/>
  <c r="Y547" i="2"/>
  <c r="AL543" i="2"/>
  <c r="AL547" i="2"/>
  <c r="AG543" i="2"/>
  <c r="AG547" i="2"/>
  <c r="AH532" i="2"/>
  <c r="AH534" i="2"/>
  <c r="W532" i="2"/>
  <c r="W534" i="2"/>
  <c r="X509" i="2"/>
  <c r="X512" i="2"/>
  <c r="AJ509" i="2"/>
  <c r="AJ512" i="2"/>
  <c r="AO509" i="2"/>
  <c r="AO512" i="2"/>
  <c r="AG532" i="2"/>
  <c r="AG534" i="2"/>
  <c r="AU543" i="2"/>
  <c r="AU547" i="2"/>
  <c r="X532" i="2"/>
  <c r="X534" i="2"/>
  <c r="AV543" i="2"/>
  <c r="AV547" i="2"/>
  <c r="Y509" i="2"/>
  <c r="Y512" i="2"/>
  <c r="AK509" i="2"/>
  <c r="AK512" i="2"/>
  <c r="W509" i="2"/>
  <c r="W512" i="2"/>
  <c r="Y532" i="2"/>
  <c r="Y534" i="2"/>
  <c r="AX543" i="2"/>
  <c r="AX547" i="2"/>
  <c r="Z509" i="2"/>
  <c r="Z512" i="2"/>
  <c r="AL509" i="2"/>
  <c r="AL512" i="2"/>
  <c r="AX532" i="2"/>
  <c r="AX534" i="2"/>
  <c r="Z532" i="2"/>
  <c r="Z534" i="2"/>
  <c r="L543" i="2"/>
  <c r="L547" i="2"/>
  <c r="AA509" i="2"/>
  <c r="AA512" i="2"/>
  <c r="AI509" i="2"/>
  <c r="AI512" i="2"/>
  <c r="W543" i="2"/>
  <c r="W547" i="2"/>
  <c r="AV509" i="2"/>
  <c r="AV512" i="2"/>
  <c r="AO543" i="2"/>
  <c r="AO547" i="2"/>
  <c r="AA532" i="2"/>
  <c r="AA534" i="2"/>
  <c r="N543" i="2"/>
  <c r="N547" i="2"/>
  <c r="AU509" i="2"/>
  <c r="AU512" i="2"/>
  <c r="AH509" i="2"/>
  <c r="AH512" i="2"/>
  <c r="X52" i="2"/>
  <c r="Y52" i="2"/>
  <c r="AV412" i="2"/>
  <c r="AV408" i="2"/>
  <c r="AI412" i="2"/>
  <c r="AI408" i="2"/>
  <c r="AO407" i="2"/>
  <c r="AO401" i="2"/>
  <c r="Y401" i="2"/>
  <c r="Z407" i="2"/>
  <c r="Z401" i="2"/>
  <c r="AG412" i="2"/>
  <c r="AG408" i="2"/>
  <c r="AL407" i="2"/>
  <c r="AL401" i="2"/>
  <c r="W312" i="2"/>
  <c r="AA407" i="2"/>
  <c r="AA401" i="2"/>
  <c r="L412" i="2"/>
  <c r="L408" i="2"/>
  <c r="AJ407" i="2"/>
  <c r="AJ401" i="2"/>
  <c r="X99" i="2"/>
  <c r="AU407" i="2"/>
  <c r="AU401" i="2"/>
  <c r="N412" i="2"/>
  <c r="N408" i="2"/>
  <c r="AI407" i="2"/>
  <c r="AI401" i="2"/>
  <c r="AK412" i="2"/>
  <c r="AK408" i="2"/>
  <c r="AH407" i="2"/>
  <c r="AH401" i="2"/>
  <c r="AV407" i="2"/>
  <c r="AV401" i="2"/>
  <c r="W412" i="2"/>
  <c r="W408" i="2"/>
  <c r="AN259" i="2"/>
  <c r="AX407" i="2"/>
  <c r="AX401" i="2"/>
  <c r="X412" i="2"/>
  <c r="X408" i="2"/>
  <c r="W137" i="2"/>
  <c r="AK407" i="2"/>
  <c r="AK401" i="2"/>
  <c r="Z412" i="2"/>
  <c r="Z408" i="2"/>
  <c r="L407" i="2"/>
  <c r="L401" i="2"/>
  <c r="AA412" i="2"/>
  <c r="AA408" i="2"/>
  <c r="AO412" i="2"/>
  <c r="AO408" i="2"/>
  <c r="P26" i="2"/>
  <c r="N407" i="2"/>
  <c r="N401" i="2"/>
  <c r="AU412" i="2"/>
  <c r="AU408" i="2"/>
  <c r="X407" i="2"/>
  <c r="X401" i="2"/>
  <c r="AX412" i="2"/>
  <c r="AX408" i="2"/>
  <c r="AH412" i="2"/>
  <c r="AH408" i="2"/>
  <c r="AN407" i="2"/>
  <c r="AN401" i="2"/>
  <c r="AJ412" i="2"/>
  <c r="AJ408" i="2"/>
  <c r="W275" i="2"/>
  <c r="AB326" i="2"/>
  <c r="W407" i="2"/>
  <c r="W401" i="2"/>
  <c r="AL412" i="2"/>
  <c r="AL408" i="2"/>
  <c r="Y26" i="2"/>
  <c r="Z271" i="2"/>
  <c r="Z275" i="2"/>
  <c r="L327" i="2"/>
  <c r="L312" i="2"/>
  <c r="AA271" i="2"/>
  <c r="AA275" i="2"/>
  <c r="AN327" i="2"/>
  <c r="AN312" i="2"/>
  <c r="X327" i="2"/>
  <c r="X312" i="2"/>
  <c r="Y99" i="2"/>
  <c r="AV271" i="2"/>
  <c r="AV275" i="2"/>
  <c r="AI327" i="2"/>
  <c r="AI312" i="2"/>
  <c r="AO271" i="2"/>
  <c r="AO275" i="2"/>
  <c r="L271" i="2"/>
  <c r="L275" i="2"/>
  <c r="N271" i="2"/>
  <c r="N275" i="2"/>
  <c r="AV259" i="2"/>
  <c r="AV327" i="2"/>
  <c r="AV312" i="2"/>
  <c r="AG259" i="2"/>
  <c r="AH271" i="2"/>
  <c r="AH275" i="2"/>
  <c r="AJ271" i="2"/>
  <c r="AJ275" i="2"/>
  <c r="AX327" i="2"/>
  <c r="AX312" i="2"/>
  <c r="L259" i="2"/>
  <c r="N327" i="2"/>
  <c r="N312" i="2"/>
  <c r="AJ327" i="2"/>
  <c r="AJ312" i="2"/>
  <c r="AO327" i="2"/>
  <c r="AO312" i="2"/>
  <c r="AU271" i="2"/>
  <c r="AU275" i="2"/>
  <c r="AK327" i="2"/>
  <c r="AK312" i="2"/>
  <c r="AL327" i="2"/>
  <c r="AL312" i="2"/>
  <c r="Y327" i="2"/>
  <c r="Y312" i="2"/>
  <c r="Z99" i="2"/>
  <c r="AX271" i="2"/>
  <c r="AX275" i="2"/>
  <c r="Z327" i="2"/>
  <c r="Z312" i="2"/>
  <c r="AH327" i="2"/>
  <c r="AH312" i="2"/>
  <c r="AA99" i="2"/>
  <c r="AA259" i="2"/>
  <c r="AA327" i="2"/>
  <c r="AA312" i="2"/>
  <c r="AU327" i="2"/>
  <c r="AU312" i="2"/>
  <c r="AI259" i="2"/>
  <c r="AL271" i="2"/>
  <c r="AL275" i="2"/>
  <c r="AI271" i="2"/>
  <c r="AI275" i="2"/>
  <c r="Y271" i="2"/>
  <c r="Y275" i="2"/>
  <c r="AK271" i="2"/>
  <c r="AK275" i="2"/>
  <c r="AJ461" i="2"/>
  <c r="AX461" i="2"/>
  <c r="AX416" i="2"/>
  <c r="X225" i="2"/>
  <c r="AK225" i="2"/>
  <c r="L461" i="2"/>
  <c r="L416" i="2"/>
  <c r="AA461" i="2"/>
  <c r="AA416" i="2"/>
  <c r="AL461" i="2"/>
  <c r="AL416" i="2"/>
  <c r="AU461" i="2"/>
  <c r="AU416" i="2"/>
  <c r="AI461" i="2"/>
  <c r="AI416" i="2"/>
  <c r="AV461" i="2"/>
  <c r="AV416" i="2"/>
  <c r="AH461" i="2"/>
  <c r="AH416" i="2"/>
  <c r="AK257" i="2"/>
  <c r="N461" i="2"/>
  <c r="N416" i="2"/>
  <c r="W461" i="2"/>
  <c r="AB416" i="2"/>
  <c r="W416" i="2"/>
  <c r="AO257" i="2"/>
  <c r="X461" i="2"/>
  <c r="X416" i="2"/>
  <c r="Y461" i="2"/>
  <c r="Y416" i="2"/>
  <c r="AO461" i="2"/>
  <c r="AO416" i="2"/>
  <c r="N99" i="2"/>
  <c r="Z461" i="2"/>
  <c r="Z416" i="2"/>
  <c r="AN461" i="2"/>
  <c r="AN416" i="2"/>
  <c r="AJ257" i="2"/>
  <c r="X257" i="2"/>
  <c r="Z225" i="2"/>
  <c r="AL257" i="2"/>
  <c r="AV225" i="2"/>
  <c r="Z257" i="2"/>
  <c r="AI257" i="2"/>
  <c r="AL259" i="2"/>
  <c r="AV257" i="2"/>
  <c r="AH257" i="2"/>
  <c r="AI225" i="2"/>
  <c r="AJ259" i="2"/>
  <c r="AX257" i="2"/>
  <c r="AK259" i="2"/>
  <c r="AK99" i="2"/>
  <c r="AO259" i="2"/>
  <c r="L257" i="2"/>
  <c r="AH259" i="2"/>
  <c r="AX259" i="2"/>
  <c r="N225" i="2"/>
  <c r="N257" i="2"/>
  <c r="N259" i="2"/>
  <c r="Y257" i="2"/>
  <c r="AA257" i="2"/>
  <c r="AU257" i="2"/>
  <c r="AH225" i="2"/>
  <c r="AJ225" i="2"/>
  <c r="Y259" i="2"/>
  <c r="X259" i="2"/>
  <c r="AU259" i="2"/>
  <c r="AX573" i="2"/>
  <c r="AH137" i="2"/>
  <c r="Z52" i="2"/>
  <c r="AG255" i="2"/>
  <c r="AP116" i="2"/>
  <c r="X162" i="2"/>
  <c r="AU137" i="2"/>
  <c r="AO137" i="2"/>
  <c r="AK255" i="2"/>
  <c r="AL137" i="2"/>
  <c r="AV137" i="2"/>
  <c r="AJ99" i="2"/>
  <c r="L99" i="2"/>
  <c r="W99" i="2"/>
  <c r="W271" i="2"/>
  <c r="W69" i="2"/>
  <c r="X40" i="2"/>
  <c r="AP172" i="2"/>
  <c r="AP173" i="2"/>
  <c r="Q26" i="2"/>
  <c r="N137" i="2"/>
  <c r="AV172" i="2"/>
  <c r="AV173" i="2"/>
  <c r="AN172" i="2"/>
  <c r="AN173" i="2"/>
  <c r="L137" i="2"/>
  <c r="AJ255" i="2"/>
  <c r="AH255" i="2"/>
  <c r="W225" i="2"/>
  <c r="W257" i="2"/>
  <c r="W311" i="2"/>
  <c r="W327" i="2"/>
  <c r="AI137" i="2"/>
  <c r="L172" i="2"/>
  <c r="L173" i="2"/>
  <c r="AH172" i="2"/>
  <c r="AH173" i="2"/>
  <c r="N172" i="2"/>
  <c r="N173" i="2"/>
  <c r="AG172" i="2"/>
  <c r="AG173" i="2"/>
  <c r="W172" i="2"/>
  <c r="W173" i="2"/>
  <c r="AO99" i="2"/>
  <c r="X172" i="2"/>
  <c r="X173" i="2"/>
  <c r="AK173" i="2"/>
  <c r="W162" i="2"/>
  <c r="Y40" i="2"/>
  <c r="AK137" i="2"/>
  <c r="Z172" i="2"/>
  <c r="Z173" i="2"/>
  <c r="AP255" i="2"/>
  <c r="W351" i="2"/>
  <c r="P40" i="2"/>
  <c r="AI172" i="2"/>
  <c r="AI173" i="2"/>
  <c r="Q40" i="2"/>
  <c r="AX137" i="2"/>
  <c r="AI255" i="2"/>
  <c r="AN137" i="2"/>
  <c r="AU99" i="2"/>
  <c r="L255" i="2"/>
  <c r="AX99" i="2"/>
  <c r="Z255" i="2"/>
  <c r="O40" i="2"/>
  <c r="AU233" i="2"/>
  <c r="AU172" i="2"/>
  <c r="AQ52" i="2"/>
  <c r="AO233" i="2"/>
  <c r="AO172" i="2"/>
  <c r="AG99" i="2"/>
  <c r="AL133" i="2"/>
  <c r="AO133" i="2"/>
  <c r="Y255" i="2"/>
  <c r="N116" i="2"/>
  <c r="AX233" i="2"/>
  <c r="AX172" i="2"/>
  <c r="AU255" i="2"/>
  <c r="AH99" i="2"/>
  <c r="AL233" i="2"/>
  <c r="AL172" i="2"/>
  <c r="Z40" i="2"/>
  <c r="N255" i="2"/>
  <c r="AA255" i="2"/>
  <c r="AX255" i="2"/>
  <c r="AI99" i="2"/>
  <c r="AO116" i="2"/>
  <c r="W255" i="2"/>
  <c r="AL255" i="2"/>
  <c r="AA233" i="2"/>
  <c r="AA172" i="2"/>
  <c r="AV255" i="2"/>
  <c r="AV99" i="2"/>
  <c r="AL99" i="2"/>
  <c r="X255" i="2"/>
  <c r="AU116" i="2"/>
  <c r="L225" i="2"/>
  <c r="L133" i="2"/>
  <c r="L233" i="2"/>
  <c r="AX225" i="2"/>
  <c r="AA116" i="2"/>
  <c r="W133" i="2"/>
  <c r="AK133" i="2"/>
  <c r="AX133" i="2"/>
  <c r="X133" i="2"/>
  <c r="X137" i="2"/>
  <c r="P116" i="2"/>
  <c r="P52" i="2"/>
  <c r="AV233" i="2"/>
  <c r="O54" i="2"/>
  <c r="P54" i="2"/>
  <c r="W116" i="2"/>
  <c r="Y54" i="2"/>
  <c r="Y62" i="2"/>
  <c r="AX116" i="2"/>
  <c r="AI233" i="2"/>
  <c r="Y233" i="2"/>
  <c r="AH233" i="2"/>
  <c r="Q54" i="2"/>
  <c r="AL116" i="2"/>
  <c r="AA133" i="2"/>
  <c r="AV116" i="2"/>
  <c r="AI133" i="2"/>
  <c r="L116" i="2"/>
  <c r="N233" i="2"/>
  <c r="AG133" i="2"/>
  <c r="N133" i="2"/>
  <c r="AA225" i="2"/>
  <c r="W233" i="2"/>
  <c r="AJ233" i="2"/>
  <c r="AO225" i="2"/>
  <c r="AS14" i="2"/>
  <c r="Q52" i="2"/>
  <c r="Z54" i="2"/>
  <c r="Z62" i="2"/>
  <c r="AU133" i="2"/>
  <c r="AH133" i="2"/>
  <c r="AH116" i="2"/>
  <c r="X116" i="2"/>
  <c r="AU225" i="2"/>
  <c r="X233" i="2"/>
  <c r="AK233" i="2"/>
  <c r="AN116" i="2"/>
  <c r="Z116" i="2"/>
  <c r="AI116" i="2"/>
  <c r="Z233" i="2"/>
  <c r="AL225" i="2"/>
  <c r="O52" i="2"/>
  <c r="AK116" i="2"/>
  <c r="Z133" i="2"/>
  <c r="AV133" i="2"/>
  <c r="AP613" i="2"/>
  <c r="AN584" i="2"/>
  <c r="AN412" i="2"/>
  <c r="O398" i="2"/>
  <c r="AN398" i="2"/>
  <c r="AG311" i="2"/>
  <c r="AP391" i="2"/>
  <c r="AP583" i="2"/>
  <c r="AP412" i="2"/>
  <c r="P567" i="2"/>
  <c r="AG556" i="2"/>
  <c r="P532" i="2"/>
  <c r="AG522" i="2"/>
  <c r="P62" i="2"/>
  <c r="AG69" i="2"/>
  <c r="AG257" i="2"/>
  <c r="AQ40" i="2"/>
  <c r="P610" i="2"/>
  <c r="AG610" i="2"/>
  <c r="AN509" i="2"/>
  <c r="AG327" i="2"/>
  <c r="O326" i="2"/>
  <c r="AN271" i="2"/>
  <c r="AN225" i="2"/>
  <c r="AP225" i="2"/>
  <c r="AP257" i="2"/>
  <c r="AP398" i="2"/>
  <c r="O611" i="2"/>
  <c r="AN611" i="2"/>
  <c r="AP461" i="2"/>
  <c r="AQ512" i="2"/>
  <c r="AP509" i="2"/>
  <c r="AP569" i="2"/>
  <c r="AP162" i="2"/>
  <c r="AP532" i="2"/>
  <c r="AQ467" i="2"/>
  <c r="AP460" i="2"/>
  <c r="P613" i="2"/>
  <c r="AG613" i="2"/>
  <c r="P611" i="2"/>
  <c r="AG611" i="2"/>
  <c r="AN391" i="2"/>
  <c r="AQ54" i="2"/>
  <c r="P569" i="2"/>
  <c r="AG569" i="2"/>
  <c r="AP311" i="2"/>
  <c r="AP327" i="2"/>
  <c r="AP233" i="2"/>
  <c r="AP611" i="2"/>
  <c r="AG509" i="2"/>
  <c r="AG460" i="2"/>
  <c r="AN351" i="2"/>
  <c r="P326" i="2"/>
  <c r="AG271" i="2"/>
  <c r="AG225" i="2"/>
  <c r="Y407" i="2"/>
  <c r="CE412" i="2"/>
  <c r="AP610" i="2"/>
  <c r="AG584" i="2"/>
  <c r="AN543" i="2"/>
  <c r="AN532" i="2"/>
  <c r="AG461" i="2"/>
  <c r="AN233" i="2"/>
  <c r="AP538" i="2"/>
  <c r="AN538" i="2"/>
  <c r="P398" i="2"/>
  <c r="AG398" i="2"/>
  <c r="AB567" i="2"/>
  <c r="AQ26" i="2"/>
  <c r="AP99" i="2"/>
  <c r="AQ326" i="2"/>
  <c r="AP271" i="2"/>
  <c r="Y133" i="2"/>
  <c r="CE162" i="2"/>
  <c r="AP522" i="2"/>
  <c r="AQ397" i="2"/>
  <c r="AP351" i="2"/>
  <c r="O610" i="2"/>
  <c r="AN610" i="2"/>
  <c r="AN583" i="2"/>
  <c r="AG587" i="2"/>
  <c r="AG351" i="2"/>
  <c r="AQ62" i="2"/>
  <c r="AP69" i="2"/>
  <c r="AP407" i="2"/>
  <c r="AQ566" i="2"/>
  <c r="AP556" i="2"/>
  <c r="AP587" i="2"/>
  <c r="AN311" i="2"/>
  <c r="P162" i="2"/>
  <c r="AG162" i="2"/>
  <c r="AW14" i="2"/>
  <c r="AQ14" i="2"/>
  <c r="O137" i="2"/>
  <c r="AN99" i="2"/>
  <c r="O567" i="2"/>
  <c r="AN556" i="2"/>
  <c r="AG407" i="2"/>
  <c r="AN522" i="2"/>
  <c r="AG233" i="2"/>
  <c r="AP543" i="2"/>
  <c r="AP584" i="2"/>
  <c r="AG538" i="2"/>
  <c r="O62" i="2"/>
  <c r="AN69" i="2"/>
  <c r="AN257" i="2"/>
  <c r="AE80" i="23"/>
  <c r="AI159" i="23"/>
  <c r="AE219" i="23"/>
  <c r="AE489" i="2"/>
  <c r="AE179" i="23"/>
  <c r="AJ159" i="23"/>
  <c r="O246" i="23"/>
  <c r="AE266" i="23"/>
  <c r="AK159" i="23"/>
  <c r="AA249" i="23"/>
  <c r="AI245" i="23"/>
  <c r="Z293" i="23"/>
  <c r="X159" i="23"/>
  <c r="AE217" i="23"/>
  <c r="Q245" i="23"/>
  <c r="AK245" i="23"/>
  <c r="AE32" i="23"/>
  <c r="Y159" i="23"/>
  <c r="W245" i="23"/>
  <c r="AL245" i="23"/>
  <c r="AE474" i="2"/>
  <c r="AL328" i="23"/>
  <c r="AE565" i="2"/>
  <c r="AF245" i="23"/>
  <c r="AE20" i="23"/>
  <c r="AL159" i="23"/>
  <c r="AE249" i="23"/>
  <c r="O245" i="23"/>
  <c r="AJ245" i="23"/>
  <c r="AE83" i="23"/>
  <c r="AE88" i="23"/>
  <c r="AP394" i="2"/>
  <c r="AH528" i="2"/>
  <c r="AP159" i="23"/>
  <c r="AE330" i="2"/>
  <c r="AE528" i="2"/>
  <c r="AI528" i="2"/>
  <c r="AA159" i="23"/>
  <c r="AJ249" i="23"/>
  <c r="Y238" i="23"/>
  <c r="AP238" i="23"/>
  <c r="Y245" i="23"/>
  <c r="AH293" i="23"/>
  <c r="AF426" i="2"/>
  <c r="Y328" i="23"/>
  <c r="AF528" i="2"/>
  <c r="AE603" i="2"/>
  <c r="AL528" i="2"/>
  <c r="AE109" i="23"/>
  <c r="AX159" i="23"/>
  <c r="AF246" i="23"/>
  <c r="AK249" i="23"/>
  <c r="Z238" i="23"/>
  <c r="AV238" i="23"/>
  <c r="AI293" i="23"/>
  <c r="W394" i="2"/>
  <c r="AV328" i="23"/>
  <c r="AG528" i="2"/>
  <c r="AE8" i="23"/>
  <c r="AG246" i="23"/>
  <c r="O249" i="23"/>
  <c r="AA238" i="23"/>
  <c r="AX238" i="23"/>
  <c r="AX281" i="2"/>
  <c r="AJ293" i="23"/>
  <c r="AX328" i="23"/>
  <c r="AH159" i="23"/>
  <c r="Z159" i="23"/>
  <c r="X238" i="23"/>
  <c r="X245" i="23"/>
  <c r="X328" i="23"/>
  <c r="AG159" i="23"/>
  <c r="W249" i="23"/>
  <c r="Y394" i="2"/>
  <c r="AJ465" i="2"/>
  <c r="AK528" i="2"/>
  <c r="AE607" i="2"/>
  <c r="AF249" i="23"/>
  <c r="X501" i="2"/>
  <c r="AJ537" i="2"/>
  <c r="AF516" i="2"/>
  <c r="AG501" i="2"/>
  <c r="X516" i="2"/>
  <c r="AI501" i="2"/>
  <c r="AA499" i="2"/>
  <c r="AK295" i="23"/>
  <c r="W516" i="2"/>
  <c r="AH501" i="2"/>
  <c r="P415" i="2"/>
  <c r="Y529" i="2"/>
  <c r="AF473" i="2"/>
  <c r="AX197" i="23"/>
  <c r="AA243" i="23"/>
  <c r="AH277" i="23"/>
  <c r="AJ571" i="2"/>
  <c r="Y573" i="2"/>
  <c r="AK573" i="2"/>
  <c r="AF225" i="23"/>
  <c r="AL243" i="23"/>
  <c r="Z237" i="23"/>
  <c r="X277" i="23"/>
  <c r="AV353" i="2"/>
  <c r="AL360" i="2"/>
  <c r="AI225" i="23"/>
  <c r="AJ225" i="23"/>
  <c r="AV225" i="23"/>
  <c r="W243" i="23"/>
  <c r="AP243" i="23"/>
  <c r="AH237" i="23"/>
  <c r="Y277" i="23"/>
  <c r="AX277" i="23"/>
  <c r="AF237" i="23"/>
  <c r="N571" i="2"/>
  <c r="P571" i="2"/>
  <c r="AG573" i="2"/>
  <c r="W571" i="2"/>
  <c r="AV571" i="2"/>
  <c r="AH573" i="2"/>
  <c r="X571" i="2"/>
  <c r="AX571" i="2"/>
  <c r="AI573" i="2"/>
  <c r="Y571" i="2"/>
  <c r="AK571" i="2"/>
  <c r="AJ573" i="2"/>
  <c r="Z571" i="2"/>
  <c r="AL573" i="2"/>
  <c r="AA571" i="2"/>
  <c r="N573" i="2"/>
  <c r="N363" i="2"/>
  <c r="BA361" i="2"/>
  <c r="AN128" i="2"/>
  <c r="AN119" i="23"/>
  <c r="AI480" i="2"/>
  <c r="AT46" i="23"/>
  <c r="AE46" i="23"/>
  <c r="AE614" i="2"/>
  <c r="P251" i="2"/>
  <c r="AT223" i="23"/>
  <c r="AE223" i="23"/>
  <c r="AA55" i="2"/>
  <c r="AA50" i="23"/>
  <c r="AE107" i="2"/>
  <c r="AT51" i="23"/>
  <c r="AE51" i="23"/>
  <c r="AG157" i="2"/>
  <c r="AG144" i="23"/>
  <c r="X168" i="2"/>
  <c r="X154" i="23"/>
  <c r="AI179" i="2"/>
  <c r="AI163" i="23"/>
  <c r="AT199" i="23"/>
  <c r="AE199" i="23"/>
  <c r="AN235" i="2"/>
  <c r="AN213" i="23"/>
  <c r="AU218" i="23"/>
  <c r="AF218" i="23"/>
  <c r="AU234" i="23"/>
  <c r="AF234" i="23"/>
  <c r="AT287" i="23"/>
  <c r="AE287" i="23"/>
  <c r="AT50" i="23"/>
  <c r="AE50" i="23"/>
  <c r="AP89" i="2"/>
  <c r="AP101" i="23"/>
  <c r="AE113" i="2"/>
  <c r="AT84" i="23"/>
  <c r="AE84" i="23"/>
  <c r="AG256" i="2"/>
  <c r="AG234" i="23"/>
  <c r="N198" i="2"/>
  <c r="AP274" i="2"/>
  <c r="AH480" i="2"/>
  <c r="AN53" i="2"/>
  <c r="AN49" i="23"/>
  <c r="P163" i="23"/>
  <c r="AP198" i="2"/>
  <c r="AP182" i="23"/>
  <c r="AP289" i="2"/>
  <c r="AP244" i="23"/>
  <c r="AN280" i="2"/>
  <c r="AN244" i="23"/>
  <c r="P253" i="2"/>
  <c r="AF107" i="2"/>
  <c r="AF51" i="23"/>
  <c r="W128" i="2"/>
  <c r="W119" i="23"/>
  <c r="W134" i="2"/>
  <c r="W123" i="23"/>
  <c r="X260" i="2"/>
  <c r="X224" i="23"/>
  <c r="W289" i="2"/>
  <c r="W244" i="23"/>
  <c r="W89" i="2"/>
  <c r="W101" i="23"/>
  <c r="AE179" i="2"/>
  <c r="AT161" i="23"/>
  <c r="AE161" i="23"/>
  <c r="AT170" i="23"/>
  <c r="AE170" i="23"/>
  <c r="AL53" i="2"/>
  <c r="AP113" i="2"/>
  <c r="AN134" i="2"/>
  <c r="X53" i="2"/>
  <c r="X49" i="23"/>
  <c r="AN157" i="2"/>
  <c r="AN144" i="23"/>
  <c r="W177" i="2"/>
  <c r="W184" i="23"/>
  <c r="AH107" i="2"/>
  <c r="AI157" i="2"/>
  <c r="AF186" i="2"/>
  <c r="X289" i="2"/>
  <c r="AF37" i="2"/>
  <c r="AF36" i="23"/>
  <c r="W49" i="2"/>
  <c r="W46" i="23"/>
  <c r="AT144" i="23"/>
  <c r="AE144" i="23"/>
  <c r="P168" i="2"/>
  <c r="Q154" i="23"/>
  <c r="AN168" i="2"/>
  <c r="AN154" i="23"/>
  <c r="AN246" i="2"/>
  <c r="AN223" i="23"/>
  <c r="AE251" i="2"/>
  <c r="AT315" i="23"/>
  <c r="AE315" i="23"/>
  <c r="AL37" i="2"/>
  <c r="AT154" i="23"/>
  <c r="AE154" i="23"/>
  <c r="P480" i="2"/>
  <c r="Q315" i="23"/>
  <c r="AL136" i="2"/>
  <c r="N262" i="2"/>
  <c r="AT33" i="23"/>
  <c r="AE33" i="23"/>
  <c r="AN136" i="2"/>
  <c r="AN125" i="23"/>
  <c r="AT126" i="23"/>
  <c r="AE126" i="23"/>
  <c r="AP157" i="2"/>
  <c r="AP144" i="23"/>
  <c r="AT224" i="23"/>
  <c r="AE224" i="23"/>
  <c r="AE410" i="2"/>
  <c r="AP480" i="2"/>
  <c r="AP315" i="23"/>
  <c r="AE539" i="2"/>
  <c r="N53" i="2"/>
  <c r="N128" i="2"/>
  <c r="AV179" i="2"/>
  <c r="AF370" i="2"/>
  <c r="AT119" i="23"/>
  <c r="AE119" i="23"/>
  <c r="AT123" i="23"/>
  <c r="AE123" i="23"/>
  <c r="W136" i="2"/>
  <c r="W125" i="23"/>
  <c r="AF138" i="2"/>
  <c r="AF126" i="23"/>
  <c r="AN218" i="2"/>
  <c r="AN199" i="23"/>
  <c r="AT213" i="23"/>
  <c r="AE213" i="23"/>
  <c r="W241" i="2"/>
  <c r="W218" i="23"/>
  <c r="AP241" i="2"/>
  <c r="AP218" i="23"/>
  <c r="AG246" i="2"/>
  <c r="AG223" i="23"/>
  <c r="W256" i="2"/>
  <c r="W234" i="23"/>
  <c r="AT244" i="23"/>
  <c r="AE244" i="23"/>
  <c r="AN370" i="2"/>
  <c r="AN287" i="23"/>
  <c r="AX179" i="2"/>
  <c r="X274" i="2"/>
  <c r="AG370" i="2"/>
  <c r="AT101" i="23"/>
  <c r="AE101" i="23"/>
  <c r="AN113" i="2"/>
  <c r="AN84" i="23"/>
  <c r="AF134" i="2"/>
  <c r="AF123" i="23"/>
  <c r="AE200" i="2"/>
  <c r="AT182" i="23"/>
  <c r="AE182" i="23"/>
  <c r="W370" i="2"/>
  <c r="W287" i="23"/>
  <c r="Y157" i="2"/>
  <c r="AA186" i="2"/>
  <c r="X198" i="2"/>
  <c r="AV241" i="2"/>
  <c r="Y274" i="2"/>
  <c r="AG388" i="2"/>
  <c r="AT49" i="23"/>
  <c r="AE49" i="23"/>
  <c r="AG89" i="2"/>
  <c r="AG101" i="23"/>
  <c r="AT163" i="23"/>
  <c r="AE163" i="23"/>
  <c r="AU199" i="23"/>
  <c r="AF260" i="2"/>
  <c r="AU287" i="23"/>
  <c r="AE186" i="2"/>
  <c r="AE37" i="2"/>
  <c r="AT36" i="23"/>
  <c r="AE36" i="23"/>
  <c r="P49" i="2"/>
  <c r="Q46" i="23"/>
  <c r="AN49" i="2"/>
  <c r="AN46" i="23"/>
  <c r="AT184" i="23"/>
  <c r="AE184" i="23"/>
  <c r="AU163" i="23"/>
  <c r="AF163" i="23"/>
  <c r="AE89" i="2"/>
  <c r="AI107" i="2"/>
  <c r="AE168" i="2"/>
  <c r="AG186" i="2"/>
  <c r="AN253" i="2"/>
  <c r="AF262" i="2"/>
  <c r="Z289" i="2"/>
  <c r="P34" i="2"/>
  <c r="Q33" i="23"/>
  <c r="AT125" i="23"/>
  <c r="AE125" i="23"/>
  <c r="P138" i="2"/>
  <c r="Q126" i="23"/>
  <c r="AN138" i="2"/>
  <c r="AN126" i="23"/>
  <c r="AT218" i="23"/>
  <c r="AE218" i="23"/>
  <c r="AE256" i="2"/>
  <c r="AT234" i="23"/>
  <c r="AE234" i="23"/>
  <c r="AN262" i="2"/>
  <c r="AN224" i="23"/>
  <c r="W274" i="2"/>
  <c r="AL289" i="2"/>
  <c r="AL244" i="23"/>
  <c r="W167" i="2"/>
  <c r="W153" i="23"/>
  <c r="AA50" i="2"/>
  <c r="AA90" i="23"/>
  <c r="AG89" i="23"/>
  <c r="W127" i="2"/>
  <c r="W118" i="23"/>
  <c r="AF182" i="2"/>
  <c r="AF166" i="23"/>
  <c r="W184" i="2"/>
  <c r="W168" i="23"/>
  <c r="AX222" i="2"/>
  <c r="AX203" i="23"/>
  <c r="AG208" i="2"/>
  <c r="AG191" i="23"/>
  <c r="AK237" i="2"/>
  <c r="AK215" i="23"/>
  <c r="AJ359" i="2"/>
  <c r="AJ283" i="23"/>
  <c r="AP434" i="2"/>
  <c r="AP304" i="23"/>
  <c r="AG486" i="2"/>
  <c r="AG317" i="23"/>
  <c r="Q545" i="2"/>
  <c r="W593" i="2"/>
  <c r="W340" i="23"/>
  <c r="AX208" i="2"/>
  <c r="AV237" i="2"/>
  <c r="AI307" i="2"/>
  <c r="AL358" i="2"/>
  <c r="AK434" i="2"/>
  <c r="AX486" i="2"/>
  <c r="AV94" i="2"/>
  <c r="AV82" i="23"/>
  <c r="AG182" i="2"/>
  <c r="AG166" i="23"/>
  <c r="AT153" i="23"/>
  <c r="AE153" i="23"/>
  <c r="AH208" i="2"/>
  <c r="AH191" i="23"/>
  <c r="W237" i="2"/>
  <c r="W215" i="23"/>
  <c r="R227" i="23"/>
  <c r="AT256" i="23"/>
  <c r="AE256" i="23"/>
  <c r="X257" i="23"/>
  <c r="AT282" i="23"/>
  <c r="AE282" i="23"/>
  <c r="AV4" i="2"/>
  <c r="AV48" i="2"/>
  <c r="AL95" i="2"/>
  <c r="W112" i="2"/>
  <c r="Z123" i="2"/>
  <c r="AE167" i="2"/>
  <c r="AL182" i="2"/>
  <c r="AX237" i="2"/>
  <c r="AK307" i="2"/>
  <c r="AH315" i="2"/>
  <c r="AJ439" i="2"/>
  <c r="X15" i="2"/>
  <c r="X14" i="23"/>
  <c r="AT15" i="23"/>
  <c r="AE15" i="23"/>
  <c r="AJ22" i="2"/>
  <c r="AJ21" i="23"/>
  <c r="AK58" i="2"/>
  <c r="AK47" i="23"/>
  <c r="AT54" i="23"/>
  <c r="AE54" i="23"/>
  <c r="AE94" i="2"/>
  <c r="AE82" i="23"/>
  <c r="AI95" i="2"/>
  <c r="AI89" i="23"/>
  <c r="AH182" i="2"/>
  <c r="AH166" i="23"/>
  <c r="AQ168" i="23"/>
  <c r="AP168" i="23"/>
  <c r="AT203" i="23"/>
  <c r="AE203" i="23"/>
  <c r="AI208" i="2"/>
  <c r="AI191" i="23"/>
  <c r="W308" i="2"/>
  <c r="W258" i="23"/>
  <c r="Y307" i="2"/>
  <c r="Y257" i="23"/>
  <c r="AU282" i="23"/>
  <c r="AF282" i="23"/>
  <c r="AT304" i="23"/>
  <c r="AE304" i="23"/>
  <c r="X453" i="2"/>
  <c r="N222" i="2"/>
  <c r="O203" i="23"/>
  <c r="Z222" i="2"/>
  <c r="AJ315" i="2"/>
  <c r="AG316" i="2"/>
  <c r="N593" i="2"/>
  <c r="AT45" i="23"/>
  <c r="AE45" i="23"/>
  <c r="X58" i="2"/>
  <c r="X47" i="23"/>
  <c r="AG77" i="2"/>
  <c r="AG54" i="23"/>
  <c r="AK87" i="2"/>
  <c r="AK72" i="23"/>
  <c r="AQ94" i="23"/>
  <c r="AT105" i="23"/>
  <c r="AE105" i="23"/>
  <c r="AK123" i="2"/>
  <c r="AK114" i="23"/>
  <c r="AJ182" i="2"/>
  <c r="AJ166" i="23"/>
  <c r="AH167" i="2"/>
  <c r="AH153" i="23"/>
  <c r="AG203" i="23"/>
  <c r="P208" i="2"/>
  <c r="Q191" i="23"/>
  <c r="AK208" i="2"/>
  <c r="AK191" i="23"/>
  <c r="AU262" i="23"/>
  <c r="AF262" i="23"/>
  <c r="AV307" i="2"/>
  <c r="AV257" i="23"/>
  <c r="AE466" i="2"/>
  <c r="AT466" i="2"/>
  <c r="AK22" i="2"/>
  <c r="W48" i="2"/>
  <c r="AI58" i="2"/>
  <c r="N94" i="2"/>
  <c r="AX94" i="2"/>
  <c r="AV95" i="2"/>
  <c r="Z100" i="2"/>
  <c r="AA112" i="2"/>
  <c r="AF123" i="2"/>
  <c r="AH127" i="2"/>
  <c r="AP167" i="2"/>
  <c r="AV182" i="2"/>
  <c r="W277" i="2"/>
  <c r="AH306" i="2"/>
  <c r="AP308" i="2"/>
  <c r="N315" i="2"/>
  <c r="AL315" i="2"/>
  <c r="X359" i="2"/>
  <c r="AJ590" i="2"/>
  <c r="AK4" i="2"/>
  <c r="AK4" i="23"/>
  <c r="AE100" i="2"/>
  <c r="AT94" i="23"/>
  <c r="AE94" i="23"/>
  <c r="AF112" i="2"/>
  <c r="AF105" i="23"/>
  <c r="AT118" i="23"/>
  <c r="AE118" i="23"/>
  <c r="AT168" i="23"/>
  <c r="AE168" i="23"/>
  <c r="AI167" i="2"/>
  <c r="AI153" i="23"/>
  <c r="AH222" i="2"/>
  <c r="AH203" i="23"/>
  <c r="Q262" i="23"/>
  <c r="AG262" i="23"/>
  <c r="AE307" i="2"/>
  <c r="AT257" i="23"/>
  <c r="AE257" i="23"/>
  <c r="AK459" i="2"/>
  <c r="AK306" i="23"/>
  <c r="W486" i="2"/>
  <c r="W317" i="23"/>
  <c r="AT340" i="23"/>
  <c r="AE340" i="23"/>
  <c r="Y4" i="2"/>
  <c r="Y4" i="23"/>
  <c r="P16" i="2"/>
  <c r="Q15" i="23"/>
  <c r="AK16" i="2"/>
  <c r="AK15" i="23"/>
  <c r="W50" i="2"/>
  <c r="W90" i="23"/>
  <c r="AT47" i="23"/>
  <c r="AE47" i="23"/>
  <c r="AK77" i="2"/>
  <c r="AK54" i="23"/>
  <c r="P263" i="2"/>
  <c r="Q236" i="23"/>
  <c r="AP263" i="2"/>
  <c r="AP236" i="23"/>
  <c r="AF308" i="2"/>
  <c r="AF258" i="23"/>
  <c r="Z316" i="2"/>
  <c r="Z263" i="23"/>
  <c r="W358" i="2"/>
  <c r="W282" i="23"/>
  <c r="Y459" i="2"/>
  <c r="Y306" i="23"/>
  <c r="W95" i="2"/>
  <c r="W16" i="2"/>
  <c r="W15" i="23"/>
  <c r="AT21" i="23"/>
  <c r="AE21" i="23"/>
  <c r="AJ48" i="2"/>
  <c r="AJ45" i="23"/>
  <c r="X50" i="2"/>
  <c r="X90" i="23"/>
  <c r="AF58" i="2"/>
  <c r="AF47" i="23"/>
  <c r="W77" i="2"/>
  <c r="W54" i="23"/>
  <c r="AA87" i="2"/>
  <c r="AA72" i="23"/>
  <c r="W94" i="2"/>
  <c r="W82" i="23"/>
  <c r="AL94" i="2"/>
  <c r="AL82" i="23"/>
  <c r="AJ105" i="23"/>
  <c r="X167" i="2"/>
  <c r="X153" i="23"/>
  <c r="Q263" i="2"/>
  <c r="R236" i="23"/>
  <c r="R262" i="23"/>
  <c r="AK308" i="2"/>
  <c r="AK262" i="23"/>
  <c r="AP358" i="2"/>
  <c r="AP282" i="23"/>
  <c r="W434" i="2"/>
  <c r="W304" i="23"/>
  <c r="Z459" i="2"/>
  <c r="Z306" i="23"/>
  <c r="AA94" i="2"/>
  <c r="X95" i="2"/>
  <c r="Y182" i="2"/>
  <c r="Y442" i="2"/>
  <c r="P48" i="2"/>
  <c r="Q45" i="23"/>
  <c r="AK48" i="2"/>
  <c r="AK45" i="23"/>
  <c r="P72" i="23"/>
  <c r="AT72" i="23"/>
  <c r="AE72" i="23"/>
  <c r="AT89" i="23"/>
  <c r="AE89" i="23"/>
  <c r="AT114" i="23"/>
  <c r="AE114" i="23"/>
  <c r="AJ118" i="23"/>
  <c r="AJ184" i="2"/>
  <c r="AJ168" i="23"/>
  <c r="AT191" i="23"/>
  <c r="AE191" i="23"/>
  <c r="W315" i="2"/>
  <c r="W262" i="23"/>
  <c r="AT263" i="23"/>
  <c r="AE263" i="23"/>
  <c r="AJ307" i="2"/>
  <c r="AJ257" i="23"/>
  <c r="AT317" i="23"/>
  <c r="AE317" i="23"/>
  <c r="AE590" i="2"/>
  <c r="AJ593" i="2"/>
  <c r="AJ340" i="23"/>
  <c r="AI48" i="2"/>
  <c r="N58" i="2"/>
  <c r="Z182" i="2"/>
  <c r="AV277" i="2"/>
  <c r="Z442" i="2"/>
  <c r="AT4" i="23"/>
  <c r="AE4" i="23"/>
  <c r="AQ15" i="23"/>
  <c r="AK100" i="2"/>
  <c r="AK94" i="23"/>
  <c r="AF95" i="2"/>
  <c r="AF89" i="23"/>
  <c r="AT166" i="23"/>
  <c r="AE166" i="23"/>
  <c r="AK184" i="2"/>
  <c r="AK168" i="23"/>
  <c r="Z167" i="2"/>
  <c r="Z153" i="23"/>
  <c r="AJ237" i="2"/>
  <c r="AJ215" i="23"/>
  <c r="X263" i="2"/>
  <c r="X236" i="23"/>
  <c r="AT306" i="23"/>
  <c r="AE306" i="23"/>
  <c r="AK593" i="2"/>
  <c r="AK340" i="23"/>
  <c r="AL16" i="2"/>
  <c r="N48" i="2"/>
  <c r="AA182" i="2"/>
  <c r="AV208" i="2"/>
  <c r="Q277" i="2"/>
  <c r="AH307" i="2"/>
  <c r="AP16" i="2"/>
  <c r="AA22" i="2"/>
  <c r="X87" i="2"/>
  <c r="X112" i="2"/>
  <c r="AA123" i="2"/>
  <c r="Z306" i="2"/>
  <c r="AL307" i="2"/>
  <c r="AI308" i="2"/>
  <c r="AF316" i="2"/>
  <c r="AJ87" i="2"/>
  <c r="AJ72" i="23"/>
  <c r="AJ95" i="2"/>
  <c r="AJ89" i="23"/>
  <c r="AF222" i="2"/>
  <c r="AF203" i="23"/>
  <c r="AT236" i="23"/>
  <c r="AE236" i="23"/>
  <c r="AT262" i="23"/>
  <c r="AE262" i="23"/>
  <c r="AJ316" i="2"/>
  <c r="AJ263" i="23"/>
  <c r="AP307" i="2"/>
  <c r="AP257" i="23"/>
  <c r="AJ486" i="2"/>
  <c r="AJ317" i="23"/>
  <c r="N15" i="2"/>
  <c r="AV77" i="2"/>
  <c r="Y87" i="2"/>
  <c r="AE123" i="2"/>
  <c r="X16" i="2"/>
  <c r="AL22" i="2"/>
  <c r="X48" i="2"/>
  <c r="AF87" i="2"/>
  <c r="AH100" i="2"/>
  <c r="AJ112" i="2"/>
  <c r="AI127" i="2"/>
  <c r="AV167" i="2"/>
  <c r="AK222" i="2"/>
  <c r="Y263" i="2"/>
  <c r="AG359" i="2"/>
  <c r="AT14" i="23"/>
  <c r="AE14" i="23"/>
  <c r="AJ50" i="2"/>
  <c r="AJ90" i="23"/>
  <c r="AF100" i="2"/>
  <c r="AF94" i="23"/>
  <c r="AG112" i="2"/>
  <c r="AG105" i="23"/>
  <c r="N167" i="2"/>
  <c r="O153" i="23"/>
  <c r="AJ167" i="2"/>
  <c r="AJ153" i="23"/>
  <c r="AT215" i="23"/>
  <c r="AE215" i="23"/>
  <c r="AJ263" i="2"/>
  <c r="AJ236" i="23"/>
  <c r="AJ256" i="23"/>
  <c r="AA308" i="2"/>
  <c r="AA258" i="23"/>
  <c r="AF307" i="2"/>
  <c r="AF257" i="23"/>
  <c r="AJ358" i="2"/>
  <c r="AJ282" i="23"/>
  <c r="W459" i="2"/>
  <c r="W306" i="23"/>
  <c r="Y16" i="2"/>
  <c r="Y48" i="2"/>
  <c r="AP58" i="2"/>
  <c r="N77" i="2"/>
  <c r="AG87" i="2"/>
  <c r="AI100" i="2"/>
  <c r="AK112" i="2"/>
  <c r="AV123" i="2"/>
  <c r="AJ127" i="2"/>
  <c r="AI237" i="2"/>
  <c r="AJ277" i="2"/>
  <c r="AJ306" i="2"/>
  <c r="AX308" i="2"/>
  <c r="AP315" i="2"/>
  <c r="AK359" i="2"/>
  <c r="X4" i="2"/>
  <c r="X4" i="23"/>
  <c r="AJ16" i="2"/>
  <c r="AJ15" i="23"/>
  <c r="AK50" i="2"/>
  <c r="AK90" i="23"/>
  <c r="AG100" i="2"/>
  <c r="AG94" i="23"/>
  <c r="AJ82" i="23"/>
  <c r="Y95" i="2"/>
  <c r="Y89" i="23"/>
  <c r="AK167" i="2"/>
  <c r="AK153" i="23"/>
  <c r="AJ203" i="23"/>
  <c r="AQ191" i="23"/>
  <c r="AF215" i="23"/>
  <c r="AK263" i="2"/>
  <c r="AK236" i="23"/>
  <c r="AT227" i="23"/>
  <c r="AE227" i="23"/>
  <c r="AT258" i="23"/>
  <c r="AE258" i="23"/>
  <c r="Y316" i="2"/>
  <c r="Y263" i="23"/>
  <c r="AT283" i="23"/>
  <c r="AE283" i="23"/>
  <c r="N434" i="2"/>
  <c r="O304" i="23"/>
  <c r="AU453" i="2"/>
  <c r="W79" i="23"/>
  <c r="BE361" i="2"/>
  <c r="AK424" i="2"/>
  <c r="DM542" i="2"/>
  <c r="Y353" i="2"/>
  <c r="CE424" i="2"/>
  <c r="DM231" i="2"/>
  <c r="CE324" i="2"/>
  <c r="DI361" i="2"/>
  <c r="BP275" i="23"/>
  <c r="X79" i="23"/>
  <c r="BP79" i="23"/>
  <c r="BT324" i="2"/>
  <c r="BT275" i="23"/>
  <c r="AL479" i="2"/>
  <c r="BP424" i="2"/>
  <c r="AX492" i="2"/>
  <c r="CI324" i="2"/>
  <c r="CI275" i="23"/>
  <c r="AK275" i="23"/>
  <c r="Y84" i="2"/>
  <c r="CE79" i="23"/>
  <c r="X169" i="23"/>
  <c r="BP169" i="23"/>
  <c r="Z79" i="23"/>
  <c r="CT79" i="23"/>
  <c r="W229" i="23"/>
  <c r="BA229" i="23"/>
  <c r="Z479" i="2"/>
  <c r="BP361" i="2"/>
  <c r="CT424" i="2"/>
  <c r="DM361" i="2"/>
  <c r="CE429" i="2"/>
  <c r="AG479" i="2"/>
  <c r="BP84" i="2"/>
  <c r="BA98" i="2"/>
  <c r="BA79" i="23"/>
  <c r="X206" i="23"/>
  <c r="Y206" i="23"/>
  <c r="X479" i="2"/>
  <c r="AV479" i="2"/>
  <c r="AK176" i="23"/>
  <c r="AA206" i="23"/>
  <c r="W206" i="23"/>
  <c r="AJ206" i="23"/>
  <c r="AJ231" i="2"/>
  <c r="AJ357" i="2"/>
  <c r="Y479" i="2"/>
  <c r="AX479" i="2"/>
  <c r="AP181" i="23"/>
  <c r="AH240" i="2"/>
  <c r="AL488" i="2"/>
  <c r="X485" i="2"/>
  <c r="AK485" i="2"/>
  <c r="W275" i="23"/>
  <c r="AE529" i="2"/>
  <c r="AT537" i="2"/>
  <c r="AI190" i="23"/>
  <c r="AG176" i="23"/>
  <c r="W181" i="23"/>
  <c r="AA197" i="23"/>
  <c r="Y363" i="2"/>
  <c r="AF361" i="2"/>
  <c r="AF190" i="23"/>
  <c r="AH176" i="23"/>
  <c r="X181" i="23"/>
  <c r="AI240" i="2"/>
  <c r="AA479" i="2"/>
  <c r="Y485" i="2"/>
  <c r="AI491" i="2"/>
  <c r="AE516" i="2"/>
  <c r="AE225" i="23"/>
  <c r="AI176" i="23"/>
  <c r="AV197" i="23"/>
  <c r="AJ240" i="2"/>
  <c r="AP288" i="2"/>
  <c r="Z485" i="2"/>
  <c r="AJ491" i="2"/>
  <c r="W231" i="2"/>
  <c r="AV231" i="2"/>
  <c r="AH479" i="2"/>
  <c r="AX488" i="2"/>
  <c r="AL491" i="2"/>
  <c r="AE277" i="23"/>
  <c r="AE169" i="23"/>
  <c r="AE151" i="23"/>
  <c r="AT151" i="23"/>
  <c r="AE43" i="23"/>
  <c r="AH473" i="2"/>
  <c r="AE181" i="23"/>
  <c r="AL190" i="23"/>
  <c r="AV181" i="23"/>
  <c r="Z275" i="23"/>
  <c r="AA176" i="23"/>
  <c r="AX181" i="23"/>
  <c r="AA275" i="23"/>
  <c r="AP345" i="2"/>
  <c r="AE616" i="2"/>
  <c r="AT616" i="2"/>
  <c r="AE240" i="2"/>
  <c r="X231" i="2"/>
  <c r="AI360" i="2"/>
  <c r="X357" i="2"/>
  <c r="AX473" i="2"/>
  <c r="AI479" i="2"/>
  <c r="AK488" i="2"/>
  <c r="F83" i="2"/>
  <c r="E83" i="2" s="1" a="1"/>
  <c r="E83" i="2" s="1"/>
  <c r="F78" i="23"/>
  <c r="E78" i="23" s="1" a="1"/>
  <c r="E78" i="23" s="1"/>
  <c r="H78" i="23" s="1" a="1"/>
  <c r="H78" i="23" s="1"/>
  <c r="F224" i="2"/>
  <c r="E224" i="2" s="1" a="1"/>
  <c r="E224" i="2" s="1"/>
  <c r="F205" i="23"/>
  <c r="E205" i="23" s="1" a="1"/>
  <c r="E205" i="23" s="1"/>
  <c r="H205" i="23" s="1" a="1"/>
  <c r="H205" i="23" s="1"/>
  <c r="AI197" i="23"/>
  <c r="Z197" i="2"/>
  <c r="O190" i="23"/>
  <c r="AH206" i="23"/>
  <c r="AK181" i="23"/>
  <c r="AL197" i="23"/>
  <c r="AL473" i="2"/>
  <c r="AA197" i="2"/>
  <c r="AV190" i="23"/>
  <c r="AH492" i="2"/>
  <c r="AE190" i="23"/>
  <c r="AJ197" i="23"/>
  <c r="AI275" i="23"/>
  <c r="AJ176" i="23"/>
  <c r="AK190" i="23"/>
  <c r="AG181" i="23"/>
  <c r="Y345" i="2"/>
  <c r="X122" i="23"/>
  <c r="X473" i="2"/>
  <c r="X53" i="23"/>
  <c r="AJ100" i="23"/>
  <c r="Y122" i="23"/>
  <c r="O206" i="23"/>
  <c r="AI181" i="23"/>
  <c r="Y231" i="2"/>
  <c r="AK231" i="2"/>
  <c r="N240" i="2"/>
  <c r="N353" i="2"/>
  <c r="Y357" i="2"/>
  <c r="AL415" i="2"/>
  <c r="AJ429" i="2"/>
  <c r="Z429" i="2"/>
  <c r="Y473" i="2"/>
  <c r="AJ479" i="2"/>
  <c r="P491" i="2"/>
  <c r="AT473" i="2"/>
  <c r="AE197" i="23"/>
  <c r="AA181" i="23"/>
  <c r="AI206" i="23"/>
  <c r="AH100" i="23"/>
  <c r="AL100" i="23"/>
  <c r="O176" i="23"/>
  <c r="AP176" i="23"/>
  <c r="AG190" i="23"/>
  <c r="AV206" i="23"/>
  <c r="AJ181" i="23"/>
  <c r="AL429" i="2"/>
  <c r="W491" i="2"/>
  <c r="W197" i="23"/>
  <c r="AI100" i="23"/>
  <c r="AL176" i="23"/>
  <c r="AH190" i="23"/>
  <c r="AX206" i="23"/>
  <c r="AL181" i="23"/>
  <c r="O197" i="23"/>
  <c r="AP275" i="23"/>
  <c r="Y361" i="2"/>
  <c r="AA357" i="2"/>
  <c r="AA473" i="2"/>
  <c r="N479" i="2"/>
  <c r="O479" i="2"/>
  <c r="X197" i="23"/>
  <c r="AH197" i="23"/>
  <c r="AI473" i="2"/>
  <c r="AG206" i="23"/>
  <c r="AJ473" i="2"/>
  <c r="AA492" i="2"/>
  <c r="W493" i="2"/>
  <c r="W190" i="23"/>
  <c r="AX190" i="23"/>
  <c r="Y181" i="23"/>
  <c r="N473" i="2"/>
  <c r="Y190" i="23"/>
  <c r="AL206" i="23"/>
  <c r="AJ275" i="23"/>
  <c r="W473" i="2"/>
  <c r="AV473" i="2"/>
  <c r="AJ492" i="2"/>
  <c r="AE491" i="2"/>
  <c r="AT479" i="2"/>
  <c r="AH181" i="23"/>
  <c r="N491" i="2"/>
  <c r="O100" i="23"/>
  <c r="X176" i="23"/>
  <c r="AK206" i="23"/>
  <c r="P181" i="23"/>
  <c r="Y197" i="23"/>
  <c r="N360" i="2"/>
  <c r="AG357" i="2"/>
  <c r="AG488" i="2"/>
  <c r="Y39" i="23"/>
  <c r="Y43" i="23"/>
  <c r="Z46" i="2"/>
  <c r="Z424" i="2"/>
  <c r="AA415" i="2"/>
  <c r="AH415" i="2"/>
  <c r="W424" i="2"/>
  <c r="AV424" i="2"/>
  <c r="AV440" i="2"/>
  <c r="X424" i="2"/>
  <c r="AX424" i="2"/>
  <c r="AA472" i="2"/>
  <c r="AX440" i="2"/>
  <c r="N424" i="2"/>
  <c r="AA429" i="2"/>
  <c r="AJ415" i="2"/>
  <c r="AI429" i="2"/>
  <c r="AG517" i="2"/>
  <c r="AK572" i="2"/>
  <c r="AK333" i="2"/>
  <c r="AK386" i="2"/>
  <c r="N469" i="2"/>
  <c r="AE438" i="2"/>
  <c r="W524" i="2"/>
  <c r="AJ608" i="2"/>
  <c r="AI243" i="2"/>
  <c r="AX270" i="2"/>
  <c r="AV245" i="2"/>
  <c r="AL333" i="2"/>
  <c r="AL478" i="2"/>
  <c r="W608" i="2"/>
  <c r="AF284" i="2"/>
  <c r="Z245" i="2"/>
  <c r="AV303" i="2"/>
  <c r="W386" i="2"/>
  <c r="P478" i="2"/>
  <c r="AI414" i="2"/>
  <c r="AL526" i="2"/>
  <c r="AP572" i="2"/>
  <c r="AQ9" i="2"/>
  <c r="AH284" i="2"/>
  <c r="AX331" i="2"/>
  <c r="AF393" i="2"/>
  <c r="AL444" i="2"/>
  <c r="AJ452" i="2"/>
  <c r="AG446" i="2"/>
  <c r="AP469" i="2"/>
  <c r="AK608" i="2"/>
  <c r="AP445" i="2"/>
  <c r="Z386" i="2"/>
  <c r="X431" i="2"/>
  <c r="AE36" i="2"/>
  <c r="AE527" i="2"/>
  <c r="AH270" i="2"/>
  <c r="AF303" i="2"/>
  <c r="AF270" i="2"/>
  <c r="AA303" i="2"/>
  <c r="N533" i="2"/>
  <c r="AF331" i="2"/>
  <c r="AG531" i="2"/>
  <c r="AL265" i="2"/>
  <c r="AI526" i="2"/>
  <c r="W533" i="2"/>
  <c r="AF612" i="2"/>
  <c r="AX478" i="2"/>
  <c r="AG526" i="2"/>
  <c r="AH526" i="2"/>
  <c r="AL535" i="2"/>
  <c r="AI254" i="2"/>
  <c r="Z294" i="2"/>
  <c r="N338" i="2"/>
  <c r="N531" i="2"/>
  <c r="AI533" i="2"/>
  <c r="AP535" i="2"/>
  <c r="AK9" i="23"/>
  <c r="AK9" i="2"/>
  <c r="AT35" i="23"/>
  <c r="X187" i="23"/>
  <c r="X204" i="2"/>
  <c r="AG189" i="23"/>
  <c r="N228" i="2"/>
  <c r="O200" i="23"/>
  <c r="N219" i="2"/>
  <c r="AJ228" i="2"/>
  <c r="AJ200" i="23"/>
  <c r="AJ219" i="2"/>
  <c r="Z208" i="23"/>
  <c r="AI220" i="23"/>
  <c r="AA535" i="2"/>
  <c r="AH608" i="2"/>
  <c r="W612" i="2"/>
  <c r="AP612" i="2"/>
  <c r="O9" i="23"/>
  <c r="AJ247" i="2"/>
  <c r="AJ254" i="2"/>
  <c r="W414" i="2"/>
  <c r="X478" i="2"/>
  <c r="W117" i="23"/>
  <c r="AL117" i="23"/>
  <c r="AA142" i="23"/>
  <c r="AA155" i="2"/>
  <c r="AJ165" i="23"/>
  <c r="Z157" i="23"/>
  <c r="Z171" i="2"/>
  <c r="AX157" i="23"/>
  <c r="AX171" i="2"/>
  <c r="AI172" i="23"/>
  <c r="N478" i="2"/>
  <c r="AJ478" i="2"/>
  <c r="AH533" i="2"/>
  <c r="W535" i="2"/>
  <c r="AA269" i="23"/>
  <c r="AA323" i="2"/>
  <c r="AF63" i="23"/>
  <c r="AF68" i="2"/>
  <c r="AJ70" i="2"/>
  <c r="AJ64" i="23"/>
  <c r="AP66" i="23"/>
  <c r="AP72" i="2"/>
  <c r="AG68" i="23"/>
  <c r="W86" i="2"/>
  <c r="W81" i="23"/>
  <c r="AL81" i="23"/>
  <c r="AA130" i="23"/>
  <c r="AX130" i="23"/>
  <c r="AI135" i="23"/>
  <c r="Z115" i="23"/>
  <c r="AV115" i="23"/>
  <c r="AV124" i="2"/>
  <c r="AI138" i="23"/>
  <c r="AI150" i="2"/>
  <c r="O220" i="23"/>
  <c r="AP524" i="2"/>
  <c r="W333" i="23"/>
  <c r="Q42" i="23"/>
  <c r="AK42" i="23"/>
  <c r="AK45" i="2"/>
  <c r="Z56" i="23"/>
  <c r="AP56" i="23"/>
  <c r="AP60" i="2"/>
  <c r="AA187" i="23"/>
  <c r="AA204" i="2"/>
  <c r="AX187" i="23"/>
  <c r="AJ189" i="23"/>
  <c r="X200" i="23"/>
  <c r="AF208" i="23"/>
  <c r="AH446" i="2"/>
  <c r="X469" i="2"/>
  <c r="AV452" i="2"/>
  <c r="P449" i="2"/>
  <c r="AG535" i="2"/>
  <c r="Z124" i="2"/>
  <c r="Z117" i="23"/>
  <c r="AV117" i="23"/>
  <c r="AG142" i="23"/>
  <c r="AG155" i="2"/>
  <c r="X165" i="23"/>
  <c r="AF157" i="23"/>
  <c r="W188" i="2"/>
  <c r="W172" i="23"/>
  <c r="AL172" i="23"/>
  <c r="Z444" i="2"/>
  <c r="AE446" i="2"/>
  <c r="AE445" i="2"/>
  <c r="AX445" i="2"/>
  <c r="AP478" i="2"/>
  <c r="AK533" i="2"/>
  <c r="AA526" i="2"/>
  <c r="AH9" i="23"/>
  <c r="AH9" i="2"/>
  <c r="O35" i="23"/>
  <c r="AJ35" i="23"/>
  <c r="AI63" i="23"/>
  <c r="X64" i="23"/>
  <c r="X70" i="2"/>
  <c r="AE66" i="23"/>
  <c r="AJ68" i="23"/>
  <c r="AJ73" i="2"/>
  <c r="Z81" i="23"/>
  <c r="Z86" i="2"/>
  <c r="AP81" i="23"/>
  <c r="AG130" i="23"/>
  <c r="AG142" i="2"/>
  <c r="Q135" i="23"/>
  <c r="AL135" i="23"/>
  <c r="AF115" i="23"/>
  <c r="O138" i="23"/>
  <c r="N150" i="2"/>
  <c r="AL138" i="23"/>
  <c r="AJ332" i="2"/>
  <c r="AJ334" i="2"/>
  <c r="AA267" i="23"/>
  <c r="AA320" i="2"/>
  <c r="AX267" i="23"/>
  <c r="AH338" i="2"/>
  <c r="W269" i="23"/>
  <c r="AP334" i="2"/>
  <c r="AP269" i="23"/>
  <c r="AF347" i="2"/>
  <c r="AF278" i="23"/>
  <c r="N393" i="2"/>
  <c r="AK393" i="2"/>
  <c r="AX386" i="2"/>
  <c r="AI395" i="2"/>
  <c r="AX431" i="2"/>
  <c r="AJ414" i="2"/>
  <c r="AE524" i="2"/>
  <c r="AV126" i="2"/>
  <c r="AF56" i="23"/>
  <c r="AA235" i="23"/>
  <c r="AA276" i="2"/>
  <c r="AK284" i="2"/>
  <c r="AF241" i="23"/>
  <c r="N265" i="2"/>
  <c r="AE230" i="23"/>
  <c r="AX230" i="23"/>
  <c r="AX268" i="2"/>
  <c r="AP294" i="2"/>
  <c r="AH303" i="2"/>
  <c r="X254" i="23"/>
  <c r="AQ254" i="23"/>
  <c r="O272" i="23"/>
  <c r="N332" i="2"/>
  <c r="AK323" i="2"/>
  <c r="AK272" i="23"/>
  <c r="AE333" i="2"/>
  <c r="AE469" i="2"/>
  <c r="N438" i="2"/>
  <c r="AJ445" i="2"/>
  <c r="AJ438" i="2"/>
  <c r="Z451" i="2"/>
  <c r="Z449" i="2"/>
  <c r="AG451" i="2"/>
  <c r="AK478" i="2"/>
  <c r="AK517" i="2"/>
  <c r="AA243" i="2"/>
  <c r="AF438" i="2"/>
  <c r="P446" i="2"/>
  <c r="AX220" i="23"/>
  <c r="AX247" i="2"/>
  <c r="AI278" i="23"/>
  <c r="AI347" i="2"/>
  <c r="AF124" i="2"/>
  <c r="Z126" i="2"/>
  <c r="AF245" i="2"/>
  <c r="AF220" i="23"/>
  <c r="AF247" i="2"/>
  <c r="AG235" i="23"/>
  <c r="AI285" i="2"/>
  <c r="AI241" i="23"/>
  <c r="AV254" i="2"/>
  <c r="AH230" i="23"/>
  <c r="P230" i="23"/>
  <c r="AA302" i="2"/>
  <c r="AE294" i="2"/>
  <c r="AE254" i="23"/>
  <c r="AE302" i="2"/>
  <c r="AJ331" i="2"/>
  <c r="AP272" i="23"/>
  <c r="AH333" i="2"/>
  <c r="AJ612" i="2"/>
  <c r="W334" i="2"/>
  <c r="X270" i="2"/>
  <c r="AP609" i="2"/>
  <c r="X35" i="23"/>
  <c r="X36" i="2"/>
  <c r="AG267" i="23"/>
  <c r="P338" i="2"/>
  <c r="AG386" i="2"/>
  <c r="W395" i="2"/>
  <c r="AF431" i="2"/>
  <c r="AV208" i="23"/>
  <c r="AV228" i="2"/>
  <c r="AX535" i="2"/>
  <c r="AJ333" i="23"/>
  <c r="AJ551" i="2"/>
  <c r="AI517" i="2"/>
  <c r="AL9" i="23"/>
  <c r="Z42" i="23"/>
  <c r="AV81" i="23"/>
  <c r="W135" i="23"/>
  <c r="AG115" i="23"/>
  <c r="AX117" i="23"/>
  <c r="AG157" i="23"/>
  <c r="AG208" i="23"/>
  <c r="AJ220" i="23"/>
  <c r="AF254" i="23"/>
  <c r="AV272" i="23"/>
  <c r="AE269" i="23"/>
  <c r="O278" i="23"/>
  <c r="AJ347" i="2"/>
  <c r="AJ278" i="23"/>
  <c r="AK414" i="2"/>
  <c r="AL449" i="2"/>
  <c r="W572" i="2"/>
  <c r="AF608" i="2"/>
  <c r="AL9" i="2"/>
  <c r="AV393" i="2"/>
  <c r="AI445" i="2"/>
  <c r="Z469" i="2"/>
  <c r="AA9" i="23"/>
  <c r="AQ9" i="23"/>
  <c r="AF36" i="2"/>
  <c r="AF35" i="23"/>
  <c r="AG42" i="23"/>
  <c r="O56" i="23"/>
  <c r="AK56" i="23"/>
  <c r="AF64" i="23"/>
  <c r="AJ66" i="23"/>
  <c r="Z68" i="23"/>
  <c r="AV68" i="23"/>
  <c r="AH81" i="23"/>
  <c r="W124" i="2"/>
  <c r="W130" i="23"/>
  <c r="AL130" i="23"/>
  <c r="AE142" i="2"/>
  <c r="AE135" i="23"/>
  <c r="O115" i="23"/>
  <c r="AK115" i="23"/>
  <c r="AE138" i="23"/>
  <c r="AH124" i="2"/>
  <c r="AH117" i="23"/>
  <c r="W142" i="23"/>
  <c r="AL142" i="23"/>
  <c r="AF165" i="23"/>
  <c r="AK157" i="23"/>
  <c r="AE172" i="23"/>
  <c r="AX172" i="23"/>
  <c r="AI187" i="23"/>
  <c r="Z189" i="23"/>
  <c r="AP189" i="23"/>
  <c r="AF200" i="23"/>
  <c r="AK219" i="2"/>
  <c r="AK208" i="23"/>
  <c r="N243" i="2"/>
  <c r="X241" i="23"/>
  <c r="AP241" i="23"/>
  <c r="X230" i="23"/>
  <c r="AJ254" i="23"/>
  <c r="AG272" i="23"/>
  <c r="W331" i="2"/>
  <c r="Q267" i="23"/>
  <c r="AL267" i="23"/>
  <c r="AI334" i="2"/>
  <c r="AI269" i="23"/>
  <c r="AP278" i="23"/>
  <c r="AK431" i="2"/>
  <c r="AA449" i="2"/>
  <c r="W469" i="2"/>
  <c r="AX517" i="2"/>
  <c r="W531" i="2"/>
  <c r="AF333" i="23"/>
  <c r="AV9" i="23"/>
  <c r="AX35" i="23"/>
  <c r="W56" i="23"/>
  <c r="Z63" i="23"/>
  <c r="AG64" i="23"/>
  <c r="AK66" i="23"/>
  <c r="AI81" i="23"/>
  <c r="AF138" i="23"/>
  <c r="AI117" i="23"/>
  <c r="X142" i="23"/>
  <c r="AP142" i="23"/>
  <c r="O157" i="23"/>
  <c r="AL157" i="23"/>
  <c r="AF172" i="23"/>
  <c r="AJ187" i="23"/>
  <c r="AV189" i="23"/>
  <c r="AG200" i="23"/>
  <c r="AL208" i="23"/>
  <c r="Z220" i="23"/>
  <c r="AE303" i="2"/>
  <c r="W333" i="2"/>
  <c r="W267" i="23"/>
  <c r="Z278" i="23"/>
  <c r="AH392" i="2"/>
  <c r="AI451" i="2"/>
  <c r="AG124" i="2"/>
  <c r="AG171" i="2"/>
  <c r="AV206" i="2"/>
  <c r="X268" i="2"/>
  <c r="N303" i="2"/>
  <c r="AL303" i="2"/>
  <c r="AP347" i="2"/>
  <c r="AL392" i="2"/>
  <c r="W393" i="2"/>
  <c r="AA444" i="2"/>
  <c r="AG469" i="2"/>
  <c r="AJ524" i="2"/>
  <c r="AX533" i="2"/>
  <c r="AH535" i="2"/>
  <c r="AA544" i="2"/>
  <c r="AK609" i="2"/>
  <c r="X612" i="2"/>
  <c r="AF9" i="23"/>
  <c r="AX9" i="23"/>
  <c r="AH35" i="23"/>
  <c r="AI42" i="23"/>
  <c r="X56" i="23"/>
  <c r="AA63" i="23"/>
  <c r="AV63" i="23"/>
  <c r="AH64" i="23"/>
  <c r="W66" i="23"/>
  <c r="AL66" i="23"/>
  <c r="AE68" i="23"/>
  <c r="AJ81" i="23"/>
  <c r="AP130" i="23"/>
  <c r="AG135" i="23"/>
  <c r="W115" i="23"/>
  <c r="AG138" i="23"/>
  <c r="AJ117" i="23"/>
  <c r="AV142" i="23"/>
  <c r="AH165" i="23"/>
  <c r="W157" i="23"/>
  <c r="AP157" i="23"/>
  <c r="AG172" i="23"/>
  <c r="O187" i="23"/>
  <c r="AK204" i="2"/>
  <c r="AK187" i="23"/>
  <c r="AE189" i="23"/>
  <c r="AX189" i="23"/>
  <c r="AH200" i="23"/>
  <c r="W219" i="2"/>
  <c r="W208" i="23"/>
  <c r="AP208" i="23"/>
  <c r="AA220" i="23"/>
  <c r="AH247" i="2"/>
  <c r="X235" i="23"/>
  <c r="AV276" i="2"/>
  <c r="AV235" i="23"/>
  <c r="AA241" i="23"/>
  <c r="AX241" i="23"/>
  <c r="Z265" i="2"/>
  <c r="Z230" i="23"/>
  <c r="AP265" i="2"/>
  <c r="AP230" i="23"/>
  <c r="AF268" i="2"/>
  <c r="O254" i="23"/>
  <c r="AL254" i="23"/>
  <c r="AI272" i="23"/>
  <c r="X267" i="23"/>
  <c r="AP333" i="2"/>
  <c r="AP267" i="23"/>
  <c r="O269" i="23"/>
  <c r="AK269" i="23"/>
  <c r="AA278" i="23"/>
  <c r="AX278" i="23"/>
  <c r="AG393" i="2"/>
  <c r="W438" i="2"/>
  <c r="AF449" i="2"/>
  <c r="AJ451" i="2"/>
  <c r="AF517" i="2"/>
  <c r="N535" i="2"/>
  <c r="AK535" i="2"/>
  <c r="AH333" i="23"/>
  <c r="AE9" i="23"/>
  <c r="AG35" i="23"/>
  <c r="AH42" i="23"/>
  <c r="AL56" i="23"/>
  <c r="AP63" i="23"/>
  <c r="O66" i="23"/>
  <c r="AA68" i="23"/>
  <c r="AX68" i="23"/>
  <c r="X130" i="23"/>
  <c r="AF135" i="23"/>
  <c r="AL115" i="23"/>
  <c r="O117" i="23"/>
  <c r="AG165" i="23"/>
  <c r="AA189" i="23"/>
  <c r="O208" i="23"/>
  <c r="AP220" i="23"/>
  <c r="W276" i="2"/>
  <c r="W235" i="23"/>
  <c r="AP235" i="23"/>
  <c r="Z241" i="23"/>
  <c r="AV241" i="23"/>
  <c r="AK294" i="2"/>
  <c r="AK254" i="23"/>
  <c r="AH272" i="23"/>
  <c r="AE338" i="2"/>
  <c r="AJ269" i="23"/>
  <c r="AV278" i="23"/>
  <c r="X446" i="2"/>
  <c r="AG333" i="23"/>
  <c r="AH45" i="2"/>
  <c r="AX73" i="2"/>
  <c r="N171" i="2"/>
  <c r="AX265" i="2"/>
  <c r="AG270" i="2"/>
  <c r="AG284" i="2"/>
  <c r="AL338" i="2"/>
  <c r="AV347" i="2"/>
  <c r="N392" i="2"/>
  <c r="AK438" i="2"/>
  <c r="AV527" i="2"/>
  <c r="AI535" i="2"/>
  <c r="AE544" i="2"/>
  <c r="X608" i="2"/>
  <c r="AG9" i="23"/>
  <c r="AI35" i="23"/>
  <c r="N45" i="2"/>
  <c r="O42" i="23"/>
  <c r="AJ42" i="23"/>
  <c r="AE63" i="23"/>
  <c r="AX63" i="23"/>
  <c r="AI64" i="23"/>
  <c r="X66" i="23"/>
  <c r="AF68" i="23"/>
  <c r="O81" i="23"/>
  <c r="AK81" i="23"/>
  <c r="Z130" i="23"/>
  <c r="AV130" i="23"/>
  <c r="AH135" i="23"/>
  <c r="X115" i="23"/>
  <c r="AP115" i="23"/>
  <c r="AH138" i="23"/>
  <c r="AK117" i="23"/>
  <c r="Z142" i="23"/>
  <c r="AX142" i="23"/>
  <c r="AI165" i="23"/>
  <c r="X157" i="23"/>
  <c r="AV157" i="23"/>
  <c r="AH172" i="23"/>
  <c r="W187" i="23"/>
  <c r="AL187" i="23"/>
  <c r="AF189" i="23"/>
  <c r="AI200" i="23"/>
  <c r="X208" i="23"/>
  <c r="AE220" i="23"/>
  <c r="AV220" i="23"/>
  <c r="AX243" i="2"/>
  <c r="Z235" i="23"/>
  <c r="AX235" i="23"/>
  <c r="AE241" i="23"/>
  <c r="AK254" i="2"/>
  <c r="AA230" i="23"/>
  <c r="AV230" i="23"/>
  <c r="W254" i="23"/>
  <c r="AP254" i="23"/>
  <c r="AJ272" i="23"/>
  <c r="Z267" i="23"/>
  <c r="AV267" i="23"/>
  <c r="Q269" i="23"/>
  <c r="AL269" i="23"/>
  <c r="AE278" i="23"/>
  <c r="AJ392" i="2"/>
  <c r="AF414" i="2"/>
  <c r="AK444" i="2"/>
  <c r="AI333" i="23"/>
  <c r="AI9" i="23"/>
  <c r="P35" i="23"/>
  <c r="AK35" i="23"/>
  <c r="W42" i="23"/>
  <c r="AL42" i="23"/>
  <c r="AA56" i="23"/>
  <c r="AV56" i="23"/>
  <c r="AG63" i="23"/>
  <c r="O64" i="23"/>
  <c r="AK64" i="23"/>
  <c r="Z66" i="23"/>
  <c r="AV66" i="23"/>
  <c r="AH73" i="2"/>
  <c r="AH68" i="23"/>
  <c r="X81" i="23"/>
  <c r="AE130" i="23"/>
  <c r="AJ135" i="23"/>
  <c r="AA142" i="2"/>
  <c r="AA115" i="23"/>
  <c r="AX115" i="23"/>
  <c r="AJ138" i="23"/>
  <c r="X117" i="23"/>
  <c r="AE142" i="23"/>
  <c r="O165" i="23"/>
  <c r="AK165" i="23"/>
  <c r="AA157" i="23"/>
  <c r="AJ172" i="23"/>
  <c r="AP187" i="23"/>
  <c r="AH189" i="23"/>
  <c r="Q200" i="23"/>
  <c r="AK200" i="23"/>
  <c r="AA208" i="23"/>
  <c r="AX208" i="23"/>
  <c r="AG220" i="23"/>
  <c r="AE235" i="23"/>
  <c r="AG241" i="23"/>
  <c r="AF265" i="2"/>
  <c r="AF230" i="23"/>
  <c r="Z254" i="23"/>
  <c r="AV254" i="23"/>
  <c r="W272" i="23"/>
  <c r="AL272" i="23"/>
  <c r="AK332" i="2"/>
  <c r="AE267" i="23"/>
  <c r="X269" i="23"/>
  <c r="AV269" i="23"/>
  <c r="AG278" i="23"/>
  <c r="AE386" i="2"/>
  <c r="AE531" i="2"/>
  <c r="AK333" i="23"/>
  <c r="AF150" i="2"/>
  <c r="N181" i="2"/>
  <c r="P245" i="2"/>
  <c r="AP247" i="2"/>
  <c r="AF254" i="2"/>
  <c r="AL270" i="2"/>
  <c r="N284" i="2"/>
  <c r="AG332" i="2"/>
  <c r="AX338" i="2"/>
  <c r="AV438" i="2"/>
  <c r="N444" i="2"/>
  <c r="X445" i="2"/>
  <c r="AE449" i="2"/>
  <c r="AE517" i="2"/>
  <c r="AV524" i="2"/>
  <c r="AI544" i="2"/>
  <c r="AF551" i="2"/>
  <c r="AG612" i="2"/>
  <c r="AJ9" i="23"/>
  <c r="W36" i="2"/>
  <c r="W35" i="23"/>
  <c r="AL35" i="23"/>
  <c r="X42" i="23"/>
  <c r="AE56" i="23"/>
  <c r="AX56" i="23"/>
  <c r="AH63" i="23"/>
  <c r="W64" i="23"/>
  <c r="AL64" i="23"/>
  <c r="AA66" i="23"/>
  <c r="AX66" i="23"/>
  <c r="AI73" i="2"/>
  <c r="AI68" i="23"/>
  <c r="AF130" i="23"/>
  <c r="O135" i="23"/>
  <c r="AK142" i="2"/>
  <c r="AK135" i="23"/>
  <c r="AE115" i="23"/>
  <c r="AK138" i="23"/>
  <c r="AP117" i="23"/>
  <c r="AF142" i="23"/>
  <c r="W165" i="23"/>
  <c r="AL165" i="23"/>
  <c r="AE157" i="23"/>
  <c r="O172" i="23"/>
  <c r="AK172" i="23"/>
  <c r="Z187" i="23"/>
  <c r="AV187" i="23"/>
  <c r="AI189" i="23"/>
  <c r="W228" i="2"/>
  <c r="W200" i="23"/>
  <c r="AL200" i="23"/>
  <c r="AE208" i="23"/>
  <c r="AH220" i="23"/>
  <c r="W270" i="2"/>
  <c r="AF276" i="2"/>
  <c r="AF235" i="23"/>
  <c r="W284" i="2"/>
  <c r="AH241" i="23"/>
  <c r="X254" i="2"/>
  <c r="AP254" i="2"/>
  <c r="AG230" i="23"/>
  <c r="N268" i="2"/>
  <c r="AJ268" i="2"/>
  <c r="AA254" i="23"/>
  <c r="AX254" i="23"/>
  <c r="X272" i="23"/>
  <c r="AF267" i="23"/>
  <c r="Z334" i="2"/>
  <c r="Z269" i="23"/>
  <c r="AX269" i="23"/>
  <c r="AH278" i="23"/>
  <c r="N395" i="2"/>
  <c r="AJ517" i="2"/>
  <c r="AJ533" i="2"/>
  <c r="AF531" i="2"/>
  <c r="O333" i="23"/>
  <c r="AL333" i="23"/>
  <c r="AX469" i="2"/>
  <c r="W9" i="23"/>
  <c r="AP42" i="23"/>
  <c r="AG56" i="23"/>
  <c r="O63" i="23"/>
  <c r="AJ63" i="23"/>
  <c r="AF72" i="2"/>
  <c r="AF66" i="23"/>
  <c r="O68" i="23"/>
  <c r="AK68" i="23"/>
  <c r="AA81" i="23"/>
  <c r="AH130" i="23"/>
  <c r="AP135" i="23"/>
  <c r="W150" i="2"/>
  <c r="W138" i="23"/>
  <c r="AA117" i="23"/>
  <c r="AH142" i="23"/>
  <c r="X172" i="23"/>
  <c r="AE187" i="23"/>
  <c r="AK206" i="2"/>
  <c r="AK189" i="23"/>
  <c r="AI235" i="23"/>
  <c r="AJ241" i="23"/>
  <c r="AI265" i="2"/>
  <c r="AI230" i="23"/>
  <c r="AL268" i="2"/>
  <c r="Z272" i="23"/>
  <c r="AH267" i="23"/>
  <c r="X333" i="23"/>
  <c r="AP333" i="23"/>
  <c r="AI9" i="2"/>
  <c r="W45" i="2"/>
  <c r="AP45" i="2"/>
  <c r="AK72" i="2"/>
  <c r="AJ150" i="2"/>
  <c r="AX284" i="2"/>
  <c r="AF302" i="2"/>
  <c r="AH331" i="2"/>
  <c r="AI449" i="2"/>
  <c r="AG478" i="2"/>
  <c r="Z524" i="2"/>
  <c r="Z609" i="2"/>
  <c r="X9" i="23"/>
  <c r="Z35" i="23"/>
  <c r="AP35" i="23"/>
  <c r="AA42" i="23"/>
  <c r="AV42" i="23"/>
  <c r="AH56" i="23"/>
  <c r="AK68" i="2"/>
  <c r="AK63" i="23"/>
  <c r="Z64" i="23"/>
  <c r="AP64" i="23"/>
  <c r="AG66" i="23"/>
  <c r="W68" i="23"/>
  <c r="AL68" i="23"/>
  <c r="AE81" i="23"/>
  <c r="AX81" i="23"/>
  <c r="AI130" i="23"/>
  <c r="X135" i="23"/>
  <c r="AV135" i="23"/>
  <c r="AH142" i="2"/>
  <c r="AH115" i="23"/>
  <c r="X138" i="23"/>
  <c r="AP138" i="23"/>
  <c r="AE117" i="23"/>
  <c r="AI142" i="23"/>
  <c r="Z165" i="23"/>
  <c r="AP181" i="2"/>
  <c r="AP165" i="23"/>
  <c r="AH157" i="23"/>
  <c r="AP172" i="23"/>
  <c r="AF187" i="23"/>
  <c r="O189" i="23"/>
  <c r="AL189" i="23"/>
  <c r="Z200" i="23"/>
  <c r="AP200" i="23"/>
  <c r="AH208" i="23"/>
  <c r="AK220" i="23"/>
  <c r="AJ235" i="23"/>
  <c r="AK241" i="23"/>
  <c r="AE254" i="2"/>
  <c r="AJ230" i="23"/>
  <c r="AG254" i="23"/>
  <c r="AA272" i="23"/>
  <c r="AX272" i="23"/>
  <c r="AI267" i="23"/>
  <c r="AF269" i="23"/>
  <c r="Q278" i="23"/>
  <c r="AK347" i="2"/>
  <c r="AK278" i="23"/>
  <c r="AJ446" i="2"/>
  <c r="W445" i="2"/>
  <c r="AK526" i="2"/>
  <c r="AV478" i="2"/>
  <c r="Z333" i="23"/>
  <c r="AJ9" i="2"/>
  <c r="W60" i="2"/>
  <c r="N72" i="2"/>
  <c r="AL72" i="2"/>
  <c r="AK73" i="2"/>
  <c r="W147" i="2"/>
  <c r="AK150" i="2"/>
  <c r="AE155" i="2"/>
  <c r="AA206" i="2"/>
  <c r="AL243" i="2"/>
  <c r="AP245" i="2"/>
  <c r="AH265" i="2"/>
  <c r="AP276" i="2"/>
  <c r="AG302" i="2"/>
  <c r="AE320" i="2"/>
  <c r="AF323" i="2"/>
  <c r="AV332" i="2"/>
  <c r="X333" i="2"/>
  <c r="X334" i="2"/>
  <c r="AF338" i="2"/>
  <c r="AH347" i="2"/>
  <c r="AF386" i="2"/>
  <c r="Z392" i="2"/>
  <c r="AP414" i="2"/>
  <c r="AP444" i="2"/>
  <c r="W446" i="2"/>
  <c r="AJ449" i="2"/>
  <c r="AH451" i="2"/>
  <c r="AI478" i="2"/>
  <c r="AL517" i="2"/>
  <c r="AA524" i="2"/>
  <c r="X526" i="2"/>
  <c r="AG527" i="2"/>
  <c r="AX531" i="2"/>
  <c r="AG533" i="2"/>
  <c r="Z535" i="2"/>
  <c r="AX544" i="2"/>
  <c r="N551" i="2"/>
  <c r="AA609" i="2"/>
  <c r="AA35" i="23"/>
  <c r="AE45" i="2"/>
  <c r="AE42" i="23"/>
  <c r="AX42" i="23"/>
  <c r="AI56" i="23"/>
  <c r="W68" i="2"/>
  <c r="W63" i="23"/>
  <c r="AL63" i="23"/>
  <c r="AA64" i="23"/>
  <c r="AV64" i="23"/>
  <c r="AH66" i="23"/>
  <c r="X68" i="23"/>
  <c r="AF81" i="23"/>
  <c r="AJ130" i="23"/>
  <c r="Z135" i="23"/>
  <c r="AX135" i="23"/>
  <c r="AI115" i="23"/>
  <c r="Z138" i="23"/>
  <c r="AV138" i="23"/>
  <c r="AF117" i="23"/>
  <c r="O142" i="23"/>
  <c r="AJ142" i="23"/>
  <c r="AA165" i="23"/>
  <c r="AV181" i="2"/>
  <c r="AV165" i="23"/>
  <c r="AI157" i="23"/>
  <c r="Z172" i="23"/>
  <c r="AG204" i="2"/>
  <c r="AG187" i="23"/>
  <c r="W189" i="23"/>
  <c r="AA200" i="23"/>
  <c r="AV200" i="23"/>
  <c r="AI208" i="23"/>
  <c r="W245" i="2"/>
  <c r="W220" i="23"/>
  <c r="AL220" i="23"/>
  <c r="AJ243" i="2"/>
  <c r="AK235" i="23"/>
  <c r="O241" i="23"/>
  <c r="AL241" i="23"/>
  <c r="O230" i="23"/>
  <c r="AK230" i="23"/>
  <c r="AH254" i="23"/>
  <c r="AE272" i="23"/>
  <c r="AJ267" i="23"/>
  <c r="AG269" i="23"/>
  <c r="W278" i="23"/>
  <c r="AL278" i="23"/>
  <c r="W526" i="2"/>
  <c r="X533" i="2"/>
  <c r="AP533" i="2"/>
  <c r="AA333" i="23"/>
  <c r="AV333" i="23"/>
  <c r="Z45" i="2"/>
  <c r="X60" i="2"/>
  <c r="W70" i="2"/>
  <c r="N73" i="2"/>
  <c r="AL73" i="2"/>
  <c r="AA86" i="2"/>
  <c r="AA124" i="2"/>
  <c r="N126" i="2"/>
  <c r="AF155" i="2"/>
  <c r="AA171" i="2"/>
  <c r="W181" i="2"/>
  <c r="X188" i="2"/>
  <c r="W204" i="2"/>
  <c r="AE206" i="2"/>
  <c r="AP228" i="2"/>
  <c r="Z247" i="2"/>
  <c r="AL254" i="2"/>
  <c r="AJ265" i="2"/>
  <c r="Z284" i="2"/>
  <c r="AJ294" i="2"/>
  <c r="AI303" i="2"/>
  <c r="AF320" i="2"/>
  <c r="AK331" i="2"/>
  <c r="AA333" i="2"/>
  <c r="AG338" i="2"/>
  <c r="AI386" i="2"/>
  <c r="AA392" i="2"/>
  <c r="X395" i="2"/>
  <c r="Z438" i="2"/>
  <c r="W444" i="2"/>
  <c r="AV444" i="2"/>
  <c r="AF445" i="2"/>
  <c r="AK449" i="2"/>
  <c r="AI452" i="2"/>
  <c r="AF524" i="2"/>
  <c r="AH527" i="2"/>
  <c r="AK551" i="2"/>
  <c r="AV612" i="2"/>
  <c r="Z9" i="23"/>
  <c r="AP9" i="23"/>
  <c r="AE35" i="23"/>
  <c r="AV35" i="23"/>
  <c r="AF42" i="23"/>
  <c r="AJ56" i="23"/>
  <c r="X63" i="23"/>
  <c r="AE64" i="23"/>
  <c r="AX64" i="23"/>
  <c r="AI66" i="23"/>
  <c r="AP68" i="23"/>
  <c r="AG81" i="23"/>
  <c r="O130" i="23"/>
  <c r="AK124" i="2"/>
  <c r="AK130" i="23"/>
  <c r="AA135" i="23"/>
  <c r="AJ115" i="23"/>
  <c r="AA138" i="23"/>
  <c r="AX138" i="23"/>
  <c r="AG117" i="23"/>
  <c r="Q142" i="23"/>
  <c r="AK142" i="23"/>
  <c r="AE181" i="2"/>
  <c r="AE165" i="23"/>
  <c r="AX165" i="23"/>
  <c r="AJ157" i="23"/>
  <c r="AA172" i="23"/>
  <c r="AV172" i="23"/>
  <c r="AH187" i="23"/>
  <c r="X189" i="23"/>
  <c r="AE200" i="23"/>
  <c r="AX200" i="23"/>
  <c r="AJ208" i="23"/>
  <c r="X220" i="23"/>
  <c r="AE247" i="2"/>
  <c r="AK243" i="2"/>
  <c r="O235" i="23"/>
  <c r="AL235" i="23"/>
  <c r="W241" i="23"/>
  <c r="W230" i="23"/>
  <c r="AL230" i="23"/>
  <c r="AI294" i="2"/>
  <c r="AI254" i="23"/>
  <c r="AF272" i="23"/>
  <c r="AE332" i="2"/>
  <c r="O267" i="23"/>
  <c r="AK267" i="23"/>
  <c r="AH269" i="23"/>
  <c r="X278" i="23"/>
  <c r="AK469" i="2"/>
  <c r="AE478" i="2"/>
  <c r="AK531" i="2"/>
  <c r="AE333" i="23"/>
  <c r="AX333" i="23"/>
  <c r="AE440" i="2"/>
  <c r="AF424" i="2"/>
  <c r="W93" i="23"/>
  <c r="AV93" i="23"/>
  <c r="AH424" i="2"/>
  <c r="AG39" i="23"/>
  <c r="AP43" i="23"/>
  <c r="X415" i="2"/>
  <c r="AX415" i="2"/>
  <c r="AT19" i="23"/>
  <c r="AT20" i="2"/>
  <c r="AF3" i="23"/>
  <c r="AJ5" i="2"/>
  <c r="AJ5" i="23"/>
  <c r="AH19" i="23"/>
  <c r="AA90" i="2"/>
  <c r="AA85" i="23"/>
  <c r="AP178" i="2"/>
  <c r="AP164" i="23"/>
  <c r="AG211" i="2"/>
  <c r="AG196" i="23"/>
  <c r="O292" i="23"/>
  <c r="Y433" i="2"/>
  <c r="Y303" i="23"/>
  <c r="AK549" i="2"/>
  <c r="AK332" i="23"/>
  <c r="AG3" i="23"/>
  <c r="AI19" i="23"/>
  <c r="AT61" i="23"/>
  <c r="AE61" i="23"/>
  <c r="X105" i="2"/>
  <c r="X99" i="23"/>
  <c r="AL137" i="23"/>
  <c r="AK159" i="2"/>
  <c r="AK146" i="23"/>
  <c r="AK180" i="2"/>
  <c r="AK162" i="23"/>
  <c r="AX213" i="2"/>
  <c r="AX188" i="23"/>
  <c r="AI189" i="2"/>
  <c r="AI173" i="23"/>
  <c r="AG204" i="23"/>
  <c r="X240" i="23"/>
  <c r="AE295" i="2"/>
  <c r="AE242" i="23"/>
  <c r="AI271" i="23"/>
  <c r="AG276" i="23"/>
  <c r="AX368" i="2"/>
  <c r="AX286" i="23"/>
  <c r="AK5" i="2"/>
  <c r="W5" i="2"/>
  <c r="W5" i="23"/>
  <c r="AL5" i="23"/>
  <c r="AH131" i="23"/>
  <c r="W159" i="2"/>
  <c r="W146" i="23"/>
  <c r="AT164" i="23"/>
  <c r="AE164" i="23"/>
  <c r="W180" i="2"/>
  <c r="W162" i="23"/>
  <c r="AA232" i="2"/>
  <c r="AA211" i="23"/>
  <c r="AH223" i="2"/>
  <c r="AH204" i="23"/>
  <c r="AK283" i="2"/>
  <c r="AK247" i="23"/>
  <c r="AJ329" i="2"/>
  <c r="AJ271" i="23"/>
  <c r="AA368" i="2"/>
  <c r="AA286" i="23"/>
  <c r="AX303" i="23"/>
  <c r="AI321" i="23"/>
  <c r="AF66" i="2"/>
  <c r="AI3" i="23"/>
  <c r="X5" i="23"/>
  <c r="AG19" i="2"/>
  <c r="AG18" i="23"/>
  <c r="N20" i="2"/>
  <c r="O19" i="23"/>
  <c r="AK20" i="2"/>
  <c r="AK19" i="23"/>
  <c r="AP29" i="2"/>
  <c r="AP27" i="23"/>
  <c r="AG66" i="2"/>
  <c r="AG61" i="23"/>
  <c r="AK97" i="2"/>
  <c r="AK92" i="23"/>
  <c r="AP105" i="2"/>
  <c r="AP99" i="23"/>
  <c r="AG90" i="2"/>
  <c r="AG85" i="23"/>
  <c r="AL108" i="2"/>
  <c r="AL102" i="23"/>
  <c r="AI223" i="2"/>
  <c r="AI204" i="23"/>
  <c r="AL283" i="2"/>
  <c r="AL247" i="23"/>
  <c r="O271" i="23"/>
  <c r="AJ496" i="2"/>
  <c r="AJ321" i="23"/>
  <c r="Y5" i="2"/>
  <c r="Y5" i="23"/>
  <c r="Z27" i="23"/>
  <c r="AL92" i="23"/>
  <c r="AA99" i="23"/>
  <c r="AP159" i="2"/>
  <c r="AP146" i="23"/>
  <c r="AJ223" i="2"/>
  <c r="AJ204" i="23"/>
  <c r="AV240" i="23"/>
  <c r="AH242" i="23"/>
  <c r="AF368" i="2"/>
  <c r="AF286" i="23"/>
  <c r="AK378" i="2"/>
  <c r="AG411" i="2"/>
  <c r="O321" i="23"/>
  <c r="Z332" i="23"/>
  <c r="AG496" i="2"/>
  <c r="AK3" i="2"/>
  <c r="AK3" i="23"/>
  <c r="Z5" i="23"/>
  <c r="AI18" i="23"/>
  <c r="AA29" i="2"/>
  <c r="AA27" i="23"/>
  <c r="AA137" i="23"/>
  <c r="AV159" i="2"/>
  <c r="AV146" i="23"/>
  <c r="W211" i="2"/>
  <c r="W196" i="23"/>
  <c r="AH213" i="2"/>
  <c r="AH188" i="23"/>
  <c r="AK223" i="2"/>
  <c r="AK204" i="23"/>
  <c r="X329" i="2"/>
  <c r="X271" i="23"/>
  <c r="AP271" i="23"/>
  <c r="AK344" i="2"/>
  <c r="AK276" i="23"/>
  <c r="AL321" i="23"/>
  <c r="Y104" i="2"/>
  <c r="W3" i="2"/>
  <c r="W3" i="23"/>
  <c r="AJ61" i="23"/>
  <c r="AF105" i="2"/>
  <c r="AF99" i="23"/>
  <c r="Z108" i="2"/>
  <c r="Z102" i="23"/>
  <c r="W131" i="23"/>
  <c r="AI178" i="2"/>
  <c r="AI164" i="23"/>
  <c r="AX162" i="23"/>
  <c r="AL223" i="2"/>
  <c r="AL204" i="23"/>
  <c r="AF287" i="2"/>
  <c r="AF240" i="23"/>
  <c r="AH368" i="2"/>
  <c r="AH286" i="23"/>
  <c r="AE292" i="23"/>
  <c r="X321" i="23"/>
  <c r="Z104" i="2"/>
  <c r="Z19" i="23"/>
  <c r="N90" i="2"/>
  <c r="O85" i="23"/>
  <c r="X344" i="2"/>
  <c r="X276" i="23"/>
  <c r="W149" i="2"/>
  <c r="N159" i="2"/>
  <c r="AF5" i="2"/>
  <c r="AF5" i="23"/>
  <c r="AL18" i="23"/>
  <c r="AA19" i="23"/>
  <c r="AG29" i="2"/>
  <c r="AG27" i="23"/>
  <c r="O61" i="23"/>
  <c r="AL61" i="23"/>
  <c r="AH105" i="2"/>
  <c r="AH99" i="23"/>
  <c r="W90" i="2"/>
  <c r="W85" i="23"/>
  <c r="N104" i="2"/>
  <c r="O98" i="23"/>
  <c r="AP131" i="23"/>
  <c r="AG149" i="2"/>
  <c r="AG137" i="23"/>
  <c r="N178" i="2"/>
  <c r="O164" i="23"/>
  <c r="AK178" i="2"/>
  <c r="AK164" i="23"/>
  <c r="Z211" i="2"/>
  <c r="Z196" i="23"/>
  <c r="AK213" i="2"/>
  <c r="AK188" i="23"/>
  <c r="AJ232" i="2"/>
  <c r="AJ211" i="23"/>
  <c r="Y223" i="2"/>
  <c r="Y204" i="23"/>
  <c r="AX283" i="2"/>
  <c r="AX247" i="23"/>
  <c r="W242" i="23"/>
  <c r="AL242" i="23"/>
  <c r="AA271" i="23"/>
  <c r="Y344" i="2"/>
  <c r="Y276" i="23"/>
  <c r="AF313" i="23"/>
  <c r="AG332" i="23"/>
  <c r="AL3" i="23"/>
  <c r="AE27" i="23"/>
  <c r="AJ180" i="2"/>
  <c r="AJ194" i="23"/>
  <c r="AI213" i="2"/>
  <c r="AI188" i="23"/>
  <c r="W223" i="2"/>
  <c r="W204" i="23"/>
  <c r="AJ295" i="2"/>
  <c r="AJ242" i="23"/>
  <c r="AL344" i="2"/>
  <c r="AL276" i="23"/>
  <c r="AG365" i="2"/>
  <c r="Z368" i="2"/>
  <c r="AA108" i="2"/>
  <c r="AA102" i="23"/>
  <c r="AE159" i="2"/>
  <c r="AE146" i="23"/>
  <c r="Y196" i="23"/>
  <c r="X223" i="2"/>
  <c r="X204" i="23"/>
  <c r="AK295" i="2"/>
  <c r="AK242" i="23"/>
  <c r="AF389" i="2"/>
  <c r="AF292" i="23"/>
  <c r="AX313" i="23"/>
  <c r="Y321" i="23"/>
  <c r="AF3" i="2"/>
  <c r="AK29" i="2"/>
  <c r="AH90" i="2"/>
  <c r="AH104" i="2"/>
  <c r="Y149" i="2"/>
  <c r="Z378" i="2"/>
  <c r="Z3" i="23"/>
  <c r="AG5" i="2"/>
  <c r="AG5" i="23"/>
  <c r="X19" i="2"/>
  <c r="X18" i="23"/>
  <c r="AE19" i="23"/>
  <c r="AV19" i="23"/>
  <c r="AH29" i="2"/>
  <c r="AH27" i="23"/>
  <c r="AX97" i="2"/>
  <c r="AX92" i="23"/>
  <c r="AP85" i="23"/>
  <c r="AF102" i="23"/>
  <c r="AK104" i="2"/>
  <c r="AK98" i="23"/>
  <c r="W178" i="2"/>
  <c r="W164" i="23"/>
  <c r="W188" i="23"/>
  <c r="N232" i="2"/>
  <c r="O211" i="23"/>
  <c r="AK232" i="2"/>
  <c r="AK211" i="23"/>
  <c r="Z223" i="2"/>
  <c r="Z204" i="23"/>
  <c r="AP223" i="2"/>
  <c r="AP204" i="23"/>
  <c r="AI240" i="23"/>
  <c r="Z344" i="2"/>
  <c r="Z276" i="23"/>
  <c r="AV344" i="2"/>
  <c r="AV276" i="23"/>
  <c r="N368" i="2"/>
  <c r="O286" i="23"/>
  <c r="AK368" i="2"/>
  <c r="AK286" i="23"/>
  <c r="N433" i="2"/>
  <c r="O303" i="23"/>
  <c r="AK433" i="2"/>
  <c r="AK303" i="23"/>
  <c r="AG313" i="23"/>
  <c r="AA321" i="23"/>
  <c r="AX321" i="23"/>
  <c r="AG389" i="2"/>
  <c r="AX159" i="2"/>
  <c r="AX146" i="23"/>
  <c r="X283" i="2"/>
  <c r="AL496" i="2"/>
  <c r="AQ92" i="23"/>
  <c r="AP92" i="23"/>
  <c r="AU137" i="23"/>
  <c r="AF137" i="23"/>
  <c r="AJ164" i="23"/>
  <c r="AI232" i="2"/>
  <c r="AI211" i="23"/>
  <c r="AI368" i="2"/>
  <c r="AI286" i="23"/>
  <c r="AI303" i="23"/>
  <c r="AG3" i="2"/>
  <c r="AI90" i="2"/>
  <c r="AA149" i="2"/>
  <c r="AV180" i="2"/>
  <c r="W329" i="2"/>
  <c r="AI557" i="2"/>
  <c r="AA3" i="23"/>
  <c r="AV3" i="23"/>
  <c r="AH5" i="23"/>
  <c r="AF19" i="23"/>
  <c r="AX19" i="23"/>
  <c r="AI27" i="23"/>
  <c r="X61" i="23"/>
  <c r="AP66" i="2"/>
  <c r="AP61" i="23"/>
  <c r="AF92" i="23"/>
  <c r="Y90" i="2"/>
  <c r="Y85" i="23"/>
  <c r="AV90" i="2"/>
  <c r="AV85" i="23"/>
  <c r="W104" i="2"/>
  <c r="W98" i="23"/>
  <c r="AL104" i="2"/>
  <c r="AL98" i="23"/>
  <c r="AH159" i="2"/>
  <c r="AH146" i="23"/>
  <c r="X178" i="2"/>
  <c r="X164" i="23"/>
  <c r="AE211" i="2"/>
  <c r="AE196" i="23"/>
  <c r="AX211" i="2"/>
  <c r="AX196" i="23"/>
  <c r="X213" i="2"/>
  <c r="X188" i="23"/>
  <c r="W232" i="2"/>
  <c r="W211" i="23"/>
  <c r="AA223" i="2"/>
  <c r="AA204" i="23"/>
  <c r="AV223" i="2"/>
  <c r="AV204" i="23"/>
  <c r="AG283" i="2"/>
  <c r="AG247" i="23"/>
  <c r="AF329" i="2"/>
  <c r="AF271" i="23"/>
  <c r="AA276" i="23"/>
  <c r="AE378" i="2"/>
  <c r="Q520" i="2"/>
  <c r="AA18" i="23"/>
  <c r="AV18" i="23"/>
  <c r="N29" i="2"/>
  <c r="O27" i="23"/>
  <c r="W105" i="2"/>
  <c r="W99" i="23"/>
  <c r="AL105" i="2"/>
  <c r="AL99" i="23"/>
  <c r="AI108" i="2"/>
  <c r="AI102" i="23"/>
  <c r="O137" i="23"/>
  <c r="AK149" i="2"/>
  <c r="AK137" i="23"/>
  <c r="AA205" i="2"/>
  <c r="AA194" i="23"/>
  <c r="AJ159" i="2"/>
  <c r="AJ146" i="23"/>
  <c r="AV213" i="2"/>
  <c r="AV188" i="23"/>
  <c r="AF223" i="2"/>
  <c r="AF204" i="23"/>
  <c r="AH271" i="23"/>
  <c r="AU276" i="23"/>
  <c r="AF276" i="23"/>
  <c r="AV368" i="2"/>
  <c r="AV286" i="23"/>
  <c r="AK389" i="2"/>
  <c r="AK292" i="23"/>
  <c r="W600" i="2"/>
  <c r="AE19" i="2"/>
  <c r="AE18" i="23"/>
  <c r="W27" i="23"/>
  <c r="AI97" i="2"/>
  <c r="AI92" i="23"/>
  <c r="AT85" i="23"/>
  <c r="AE85" i="23"/>
  <c r="AJ108" i="2"/>
  <c r="AJ102" i="23"/>
  <c r="AP104" i="2"/>
  <c r="AP98" i="23"/>
  <c r="AA164" i="23"/>
  <c r="AP232" i="2"/>
  <c r="AP211" i="23"/>
  <c r="N283" i="2"/>
  <c r="O247" i="23"/>
  <c r="AJ283" i="2"/>
  <c r="AJ247" i="23"/>
  <c r="AX242" i="23"/>
  <c r="O313" i="23"/>
  <c r="AK470" i="2"/>
  <c r="AK313" i="23"/>
  <c r="AH321" i="23"/>
  <c r="W332" i="23"/>
  <c r="AL332" i="23"/>
  <c r="Z476" i="2"/>
  <c r="AF19" i="2"/>
  <c r="AF18" i="23"/>
  <c r="X29" i="2"/>
  <c r="X27" i="23"/>
  <c r="AJ97" i="2"/>
  <c r="AJ92" i="23"/>
  <c r="Y105" i="2"/>
  <c r="Y99" i="23"/>
  <c r="AF90" i="2"/>
  <c r="AF85" i="23"/>
  <c r="AK108" i="2"/>
  <c r="AK102" i="23"/>
  <c r="AV104" i="2"/>
  <c r="AV98" i="23"/>
  <c r="X137" i="23"/>
  <c r="AF205" i="2"/>
  <c r="AF194" i="23"/>
  <c r="AX178" i="2"/>
  <c r="AX164" i="23"/>
  <c r="Y240" i="23"/>
  <c r="X389" i="2"/>
  <c r="X292" i="23"/>
  <c r="AA303" i="23"/>
  <c r="W470" i="2"/>
  <c r="W313" i="23"/>
  <c r="N149" i="2"/>
  <c r="AL159" i="2"/>
  <c r="Z105" i="2"/>
  <c r="Z99" i="23"/>
  <c r="AX98" i="23"/>
  <c r="AI131" i="23"/>
  <c r="X159" i="2"/>
  <c r="X146" i="23"/>
  <c r="X189" i="2"/>
  <c r="X162" i="23"/>
  <c r="W283" i="2"/>
  <c r="W247" i="23"/>
  <c r="AG242" i="23"/>
  <c r="AI344" i="2"/>
  <c r="AI276" i="23"/>
  <c r="Y389" i="2"/>
  <c r="Y292" i="23"/>
  <c r="X313" i="23"/>
  <c r="Y549" i="2"/>
  <c r="Y332" i="23"/>
  <c r="AH97" i="2"/>
  <c r="W20" i="2"/>
  <c r="W19" i="23"/>
  <c r="AU27" i="23"/>
  <c r="W97" i="2"/>
  <c r="W92" i="23"/>
  <c r="X108" i="2"/>
  <c r="X102" i="23"/>
  <c r="AF98" i="23"/>
  <c r="AJ143" i="2"/>
  <c r="AJ131" i="23"/>
  <c r="AP189" i="2"/>
  <c r="AP162" i="23"/>
  <c r="AG213" i="2"/>
  <c r="AG188" i="23"/>
  <c r="AA240" i="23"/>
  <c r="AL271" i="23"/>
  <c r="AP389" i="2"/>
  <c r="AP292" i="23"/>
  <c r="AF433" i="2"/>
  <c r="AF303" i="23"/>
  <c r="AP332" i="23"/>
  <c r="O3" i="23"/>
  <c r="X20" i="2"/>
  <c r="X19" i="23"/>
  <c r="AV27" i="23"/>
  <c r="X97" i="2"/>
  <c r="X92" i="23"/>
  <c r="AE105" i="2"/>
  <c r="AE99" i="23"/>
  <c r="AG104" i="2"/>
  <c r="AG98" i="23"/>
  <c r="AK143" i="2"/>
  <c r="AK131" i="23"/>
  <c r="Z159" i="2"/>
  <c r="Z146" i="23"/>
  <c r="Z180" i="2"/>
  <c r="Z162" i="23"/>
  <c r="Y283" i="2"/>
  <c r="Y247" i="23"/>
  <c r="AG368" i="2"/>
  <c r="AG286" i="23"/>
  <c r="AV292" i="23"/>
  <c r="AG433" i="2"/>
  <c r="W570" i="2"/>
  <c r="AJ19" i="2"/>
  <c r="AJ18" i="23"/>
  <c r="AX27" i="23"/>
  <c r="Y97" i="2"/>
  <c r="Y92" i="23"/>
  <c r="AX108" i="2"/>
  <c r="AX102" i="23"/>
  <c r="AE137" i="23"/>
  <c r="AA159" i="2"/>
  <c r="AA146" i="23"/>
  <c r="X211" i="2"/>
  <c r="X196" i="23"/>
  <c r="AA189" i="2"/>
  <c r="AA162" i="23"/>
  <c r="AH232" i="2"/>
  <c r="AH211" i="23"/>
  <c r="AX292" i="23"/>
  <c r="AH303" i="23"/>
  <c r="AX332" i="23"/>
  <c r="AE5" i="2"/>
  <c r="AE5" i="23"/>
  <c r="O18" i="23"/>
  <c r="AF27" i="23"/>
  <c r="AG105" i="2"/>
  <c r="AG99" i="23"/>
  <c r="AK90" i="2"/>
  <c r="AK85" i="23"/>
  <c r="N180" i="2"/>
  <c r="O194" i="23"/>
  <c r="AP211" i="2"/>
  <c r="AP196" i="23"/>
  <c r="AJ213" i="2"/>
  <c r="AJ188" i="23"/>
  <c r="AV283" i="2"/>
  <c r="AV247" i="23"/>
  <c r="AG287" i="2"/>
  <c r="AG240" i="23"/>
  <c r="AE470" i="2"/>
  <c r="AE313" i="23"/>
  <c r="AP321" i="23"/>
  <c r="AI3" i="2"/>
  <c r="X5" i="2"/>
  <c r="AL149" i="2"/>
  <c r="AG205" i="2"/>
  <c r="AK329" i="2"/>
  <c r="AE3" i="2"/>
  <c r="AE3" i="23"/>
  <c r="AX3" i="23"/>
  <c r="Z18" i="23"/>
  <c r="AP18" i="23"/>
  <c r="AG20" i="2"/>
  <c r="AG19" i="23"/>
  <c r="Y66" i="2"/>
  <c r="Y61" i="23"/>
  <c r="AG97" i="2"/>
  <c r="AG92" i="23"/>
  <c r="N105" i="2"/>
  <c r="O99" i="23"/>
  <c r="AK105" i="2"/>
  <c r="AK99" i="23"/>
  <c r="Z90" i="2"/>
  <c r="Z85" i="23"/>
  <c r="AH108" i="2"/>
  <c r="AH102" i="23"/>
  <c r="X104" i="2"/>
  <c r="X98" i="23"/>
  <c r="AE131" i="23"/>
  <c r="AJ149" i="2"/>
  <c r="AJ137" i="23"/>
  <c r="AI159" i="2"/>
  <c r="AI146" i="23"/>
  <c r="Y213" i="2"/>
  <c r="Y188" i="23"/>
  <c r="Q173" i="23"/>
  <c r="AG173" i="23"/>
  <c r="AK287" i="2"/>
  <c r="AK240" i="23"/>
  <c r="AP295" i="2"/>
  <c r="AP242" i="23"/>
  <c r="AG329" i="2"/>
  <c r="AG271" i="23"/>
  <c r="AE344" i="2"/>
  <c r="AE276" i="23"/>
  <c r="AP368" i="2"/>
  <c r="AP286" i="23"/>
  <c r="AF496" i="2"/>
  <c r="AF321" i="23"/>
  <c r="AL13" i="23"/>
  <c r="AL13" i="2"/>
  <c r="AE16" i="23"/>
  <c r="AE17" i="2"/>
  <c r="O25" i="23"/>
  <c r="AK25" i="23"/>
  <c r="AK27" i="2"/>
  <c r="Z24" i="23"/>
  <c r="AV24" i="23"/>
  <c r="AG30" i="23"/>
  <c r="W232" i="23"/>
  <c r="W272" i="2"/>
  <c r="AL232" i="23"/>
  <c r="AL272" i="2"/>
  <c r="AA228" i="23"/>
  <c r="AA264" i="2"/>
  <c r="AV228" i="23"/>
  <c r="AV264" i="2"/>
  <c r="AG252" i="23"/>
  <c r="AG300" i="2"/>
  <c r="AI482" i="2"/>
  <c r="AG331" i="23"/>
  <c r="AG541" i="2"/>
  <c r="AI10" i="23"/>
  <c r="X13" i="23"/>
  <c r="X13" i="2"/>
  <c r="W25" i="23"/>
  <c r="W27" i="2"/>
  <c r="Y52" i="23"/>
  <c r="AJ60" i="23"/>
  <c r="AJ65" i="2"/>
  <c r="AJ477" i="2"/>
  <c r="AJ482" i="2"/>
  <c r="W43" i="2"/>
  <c r="W40" i="23"/>
  <c r="AL40" i="23"/>
  <c r="AJ202" i="23"/>
  <c r="AJ221" i="2"/>
  <c r="Y209" i="23"/>
  <c r="Y229" i="2"/>
  <c r="AU441" i="2"/>
  <c r="AF441" i="2"/>
  <c r="N482" i="2"/>
  <c r="X507" i="2"/>
  <c r="Y594" i="2"/>
  <c r="AP25" i="23"/>
  <c r="AP27" i="2"/>
  <c r="AF24" i="23"/>
  <c r="O30" i="23"/>
  <c r="AJ30" i="23"/>
  <c r="AJ32" i="2"/>
  <c r="AK202" i="23"/>
  <c r="AK221" i="2"/>
  <c r="AP209" i="23"/>
  <c r="P244" i="2"/>
  <c r="AA405" i="2"/>
  <c r="AV405" i="2"/>
  <c r="AF297" i="23"/>
  <c r="AV422" i="2"/>
  <c r="Y24" i="23"/>
  <c r="AF30" i="23"/>
  <c r="AF32" i="2"/>
  <c r="AI40" i="23"/>
  <c r="AG244" i="2"/>
  <c r="Z292" i="2"/>
  <c r="W325" i="2"/>
  <c r="W343" i="2"/>
  <c r="W10" i="23"/>
  <c r="W10" i="2"/>
  <c r="AL10" i="2"/>
  <c r="AL10" i="23"/>
  <c r="AA13" i="23"/>
  <c r="AA13" i="2"/>
  <c r="AX13" i="23"/>
  <c r="AX13" i="2"/>
  <c r="AI16" i="23"/>
  <c r="AI17" i="2"/>
  <c r="Z25" i="23"/>
  <c r="Z27" i="2"/>
  <c r="AU91" i="23"/>
  <c r="W202" i="23"/>
  <c r="AD202" i="23"/>
  <c r="AV209" i="23"/>
  <c r="AV229" i="2"/>
  <c r="O281" i="23"/>
  <c r="N355" i="2"/>
  <c r="AK355" i="2"/>
  <c r="AK281" i="23"/>
  <c r="Z377" i="2"/>
  <c r="W405" i="2"/>
  <c r="W413" i="2"/>
  <c r="AE405" i="2"/>
  <c r="AX405" i="2"/>
  <c r="AG297" i="23"/>
  <c r="AJ27" i="2"/>
  <c r="AV267" i="2"/>
  <c r="X110" i="23"/>
  <c r="X119" i="2"/>
  <c r="AF134" i="23"/>
  <c r="AF146" i="2"/>
  <c r="O124" i="23"/>
  <c r="N135" i="2"/>
  <c r="AJ124" i="23"/>
  <c r="AJ135" i="2"/>
  <c r="AX160" i="23"/>
  <c r="Z335" i="2"/>
  <c r="W281" i="23"/>
  <c r="W355" i="2"/>
  <c r="AL281" i="23"/>
  <c r="AL355" i="2"/>
  <c r="AP24" i="23"/>
  <c r="AX30" i="23"/>
  <c r="Z71" i="23"/>
  <c r="AJ71" i="23"/>
  <c r="AJ76" i="2"/>
  <c r="Z77" i="23"/>
  <c r="AV77" i="23"/>
  <c r="AH91" i="23"/>
  <c r="AH96" i="2"/>
  <c r="Y110" i="23"/>
  <c r="AP110" i="23"/>
  <c r="AP119" i="2"/>
  <c r="AG134" i="23"/>
  <c r="R124" i="23"/>
  <c r="AF209" i="23"/>
  <c r="AU209" i="23"/>
  <c r="P597" i="2"/>
  <c r="AX32" i="2"/>
  <c r="AI43" i="2"/>
  <c r="AK71" i="23"/>
  <c r="AK76" i="2"/>
  <c r="AA77" i="23"/>
  <c r="AA82" i="2"/>
  <c r="AX77" i="23"/>
  <c r="AX82" i="2"/>
  <c r="AI91" i="23"/>
  <c r="AK148" i="23"/>
  <c r="AK161" i="2"/>
  <c r="Z202" i="23"/>
  <c r="AE290" i="2"/>
  <c r="N292" i="2"/>
  <c r="Z268" i="23"/>
  <c r="Z322" i="2"/>
  <c r="AH343" i="2"/>
  <c r="AH390" i="2"/>
  <c r="Z413" i="2"/>
  <c r="AV413" i="2"/>
  <c r="AP297" i="23"/>
  <c r="AP417" i="2"/>
  <c r="AX602" i="2"/>
  <c r="Z76" i="2"/>
  <c r="R70" i="23"/>
  <c r="AJ70" i="23"/>
  <c r="AJ75" i="2"/>
  <c r="W71" i="23"/>
  <c r="W76" i="2"/>
  <c r="AD71" i="23"/>
  <c r="W148" i="23"/>
  <c r="AD148" i="23"/>
  <c r="W161" i="2"/>
  <c r="AH232" i="23"/>
  <c r="W228" i="23"/>
  <c r="W264" i="2"/>
  <c r="AL228" i="23"/>
  <c r="AL264" i="2"/>
  <c r="AA290" i="2"/>
  <c r="AA268" i="23"/>
  <c r="AA322" i="2"/>
  <c r="AI343" i="2"/>
  <c r="AP335" i="2"/>
  <c r="AP325" i="2"/>
  <c r="Z281" i="23"/>
  <c r="Z355" i="2"/>
  <c r="AV281" i="23"/>
  <c r="AV355" i="2"/>
  <c r="AP331" i="23"/>
  <c r="AP541" i="2"/>
  <c r="Z597" i="2"/>
  <c r="AF60" i="23"/>
  <c r="AU60" i="23"/>
  <c r="AF65" i="2"/>
  <c r="O70" i="23"/>
  <c r="N75" i="2"/>
  <c r="AE110" i="23"/>
  <c r="AE119" i="2"/>
  <c r="AJ134" i="23"/>
  <c r="AJ146" i="2"/>
  <c r="AV124" i="23"/>
  <c r="AH160" i="23"/>
  <c r="AH176" i="2"/>
  <c r="AX244" i="2"/>
  <c r="AI232" i="23"/>
  <c r="X272" i="2"/>
  <c r="X228" i="23"/>
  <c r="X264" i="2"/>
  <c r="AA252" i="23"/>
  <c r="AV252" i="23"/>
  <c r="AV300" i="2"/>
  <c r="AA546" i="2"/>
  <c r="AA331" i="23"/>
  <c r="AA541" i="2"/>
  <c r="AV331" i="23"/>
  <c r="AH554" i="2"/>
  <c r="AH40" i="23"/>
  <c r="P56" i="2"/>
  <c r="Q52" i="23"/>
  <c r="AU52" i="23"/>
  <c r="AG60" i="23"/>
  <c r="AG65" i="2"/>
  <c r="AQ71" i="23"/>
  <c r="W91" i="23"/>
  <c r="W96" i="2"/>
  <c r="AL91" i="23"/>
  <c r="AL96" i="2"/>
  <c r="AG602" i="2"/>
  <c r="AX135" i="2"/>
  <c r="AF325" i="2"/>
  <c r="Y13" i="23"/>
  <c r="AG16" i="23"/>
  <c r="X25" i="23"/>
  <c r="AL25" i="23"/>
  <c r="AX24" i="23"/>
  <c r="AH30" i="23"/>
  <c r="AJ40" i="23"/>
  <c r="AV52" i="23"/>
  <c r="AH60" i="23"/>
  <c r="AL70" i="23"/>
  <c r="AJ91" i="23"/>
  <c r="Z110" i="23"/>
  <c r="AV110" i="23"/>
  <c r="AH134" i="23"/>
  <c r="W146" i="2"/>
  <c r="W124" i="23"/>
  <c r="AL124" i="23"/>
  <c r="X202" i="23"/>
  <c r="AL202" i="23"/>
  <c r="AA209" i="23"/>
  <c r="O232" i="23"/>
  <c r="Y228" i="23"/>
  <c r="AE252" i="23"/>
  <c r="AX252" i="23"/>
  <c r="X281" i="23"/>
  <c r="AP281" i="23"/>
  <c r="R297" i="23"/>
  <c r="AJ297" i="23"/>
  <c r="AX331" i="23"/>
  <c r="W581" i="2"/>
  <c r="Z594" i="2"/>
  <c r="O10" i="23"/>
  <c r="Z13" i="23"/>
  <c r="AV13" i="23"/>
  <c r="Y25" i="23"/>
  <c r="AE24" i="23"/>
  <c r="AI30" i="23"/>
  <c r="X52" i="23"/>
  <c r="AX52" i="23"/>
  <c r="AI60" i="23"/>
  <c r="X70" i="23"/>
  <c r="AF77" i="23"/>
  <c r="AA110" i="23"/>
  <c r="AI134" i="23"/>
  <c r="AG160" i="23"/>
  <c r="R148" i="23"/>
  <c r="AJ148" i="23"/>
  <c r="Y202" i="23"/>
  <c r="Z228" i="23"/>
  <c r="AF252" i="23"/>
  <c r="AF268" i="23"/>
  <c r="AK325" i="2"/>
  <c r="AK441" i="2"/>
  <c r="AK297" i="23"/>
  <c r="AJ594" i="2"/>
  <c r="X10" i="23"/>
  <c r="AE13" i="23"/>
  <c r="AJ16" i="23"/>
  <c r="AA25" i="23"/>
  <c r="AG24" i="23"/>
  <c r="AK32" i="2"/>
  <c r="AK30" i="23"/>
  <c r="X40" i="23"/>
  <c r="Z52" i="23"/>
  <c r="O60" i="23"/>
  <c r="AP70" i="23"/>
  <c r="AH77" i="23"/>
  <c r="AB91" i="23"/>
  <c r="X91" i="23"/>
  <c r="O134" i="23"/>
  <c r="AI160" i="23"/>
  <c r="AV202" i="23"/>
  <c r="X232" i="23"/>
  <c r="AH252" i="23"/>
  <c r="P268" i="23"/>
  <c r="AA281" i="23"/>
  <c r="AX281" i="23"/>
  <c r="P422" i="2"/>
  <c r="AH331" i="23"/>
  <c r="AJ335" i="2"/>
  <c r="Y10" i="23"/>
  <c r="O16" i="23"/>
  <c r="AX25" i="23"/>
  <c r="AH24" i="23"/>
  <c r="AL30" i="23"/>
  <c r="Y40" i="23"/>
  <c r="AP43" i="2"/>
  <c r="AP40" i="23"/>
  <c r="AA52" i="23"/>
  <c r="AL60" i="23"/>
  <c r="AA70" i="23"/>
  <c r="AI77" i="23"/>
  <c r="Y91" i="23"/>
  <c r="AG110" i="23"/>
  <c r="AL134" i="23"/>
  <c r="AA124" i="23"/>
  <c r="AX202" i="23"/>
  <c r="AH209" i="23"/>
  <c r="Y232" i="23"/>
  <c r="AP232" i="23"/>
  <c r="AK322" i="2"/>
  <c r="AT281" i="23"/>
  <c r="AE281" i="23"/>
  <c r="AJ413" i="2"/>
  <c r="W441" i="2"/>
  <c r="W297" i="23"/>
  <c r="AV297" i="23"/>
  <c r="W422" i="2"/>
  <c r="X43" i="2"/>
  <c r="AX264" i="2"/>
  <c r="AX355" i="2"/>
  <c r="X380" i="2"/>
  <c r="AX413" i="2"/>
  <c r="Z10" i="23"/>
  <c r="AV10" i="23"/>
  <c r="AG13" i="23"/>
  <c r="W17" i="2"/>
  <c r="W16" i="23"/>
  <c r="AL16" i="23"/>
  <c r="AE25" i="23"/>
  <c r="X30" i="23"/>
  <c r="Z40" i="23"/>
  <c r="X60" i="23"/>
  <c r="AJ77" i="23"/>
  <c r="Z91" i="23"/>
  <c r="X134" i="23"/>
  <c r="AE124" i="23"/>
  <c r="O160" i="23"/>
  <c r="Z161" i="2"/>
  <c r="Z148" i="23"/>
  <c r="AI209" i="23"/>
  <c r="Z232" i="23"/>
  <c r="AV232" i="23"/>
  <c r="AG228" i="23"/>
  <c r="AF281" i="23"/>
  <c r="AJ362" i="2"/>
  <c r="AK413" i="2"/>
  <c r="AX297" i="23"/>
  <c r="AJ550" i="2"/>
  <c r="AJ331" i="23"/>
  <c r="AH82" i="2"/>
  <c r="AF119" i="2"/>
  <c r="AI176" i="2"/>
  <c r="AH377" i="2"/>
  <c r="AA10" i="23"/>
  <c r="AX10" i="23"/>
  <c r="AH13" i="23"/>
  <c r="X16" i="23"/>
  <c r="AP16" i="23"/>
  <c r="O24" i="23"/>
  <c r="Y30" i="23"/>
  <c r="AA40" i="23"/>
  <c r="AV40" i="23"/>
  <c r="Y60" i="23"/>
  <c r="AX70" i="23"/>
  <c r="O77" i="23"/>
  <c r="AA91" i="23"/>
  <c r="AV91" i="23"/>
  <c r="AI110" i="23"/>
  <c r="Y134" i="23"/>
  <c r="AF124" i="23"/>
  <c r="W160" i="23"/>
  <c r="AF221" i="2"/>
  <c r="AF202" i="23"/>
  <c r="O209" i="23"/>
  <c r="AA232" i="23"/>
  <c r="Q300" i="2"/>
  <c r="R252" i="23"/>
  <c r="R268" i="23"/>
  <c r="AK290" i="2"/>
  <c r="AK268" i="23"/>
  <c r="AE483" i="2"/>
  <c r="O331" i="23"/>
  <c r="AE13" i="2"/>
  <c r="X96" i="2"/>
  <c r="W554" i="2"/>
  <c r="AE10" i="23"/>
  <c r="AI13" i="23"/>
  <c r="AV16" i="23"/>
  <c r="AG25" i="23"/>
  <c r="P27" i="2"/>
  <c r="Q24" i="23"/>
  <c r="Z30" i="23"/>
  <c r="AE43" i="2"/>
  <c r="AE40" i="23"/>
  <c r="AX40" i="23"/>
  <c r="AG52" i="23"/>
  <c r="AG76" i="2"/>
  <c r="AG70" i="23"/>
  <c r="AL77" i="23"/>
  <c r="AE91" i="23"/>
  <c r="AX91" i="23"/>
  <c r="O110" i="23"/>
  <c r="AJ110" i="23"/>
  <c r="Z134" i="23"/>
  <c r="AG124" i="23"/>
  <c r="AG202" i="23"/>
  <c r="AI228" i="23"/>
  <c r="AH281" i="23"/>
  <c r="Z297" i="23"/>
  <c r="AF483" i="2"/>
  <c r="AK591" i="2"/>
  <c r="AV27" i="2"/>
  <c r="N65" i="2"/>
  <c r="AV221" i="2"/>
  <c r="AE264" i="2"/>
  <c r="AG422" i="2"/>
  <c r="Y507" i="2"/>
  <c r="AH541" i="2"/>
  <c r="O13" i="23"/>
  <c r="Z16" i="23"/>
  <c r="AX16" i="23"/>
  <c r="AH25" i="23"/>
  <c r="AL24" i="23"/>
  <c r="AA30" i="23"/>
  <c r="AA60" i="23"/>
  <c r="AV60" i="23"/>
  <c r="O71" i="23"/>
  <c r="AH71" i="23"/>
  <c r="X77" i="23"/>
  <c r="AF91" i="23"/>
  <c r="AA134" i="23"/>
  <c r="AX134" i="23"/>
  <c r="AH124" i="23"/>
  <c r="Y160" i="23"/>
  <c r="AP160" i="23"/>
  <c r="O202" i="23"/>
  <c r="AH202" i="23"/>
  <c r="AL209" i="23"/>
  <c r="AF267" i="2"/>
  <c r="AF232" i="23"/>
  <c r="O228" i="23"/>
  <c r="X268" i="23"/>
  <c r="AQ268" i="23"/>
  <c r="AP268" i="23"/>
  <c r="P335" i="2"/>
  <c r="AI281" i="23"/>
  <c r="AF390" i="2"/>
  <c r="X331" i="23"/>
  <c r="AK65" i="2"/>
  <c r="AA355" i="2"/>
  <c r="AV550" i="2"/>
  <c r="AG10" i="23"/>
  <c r="P13" i="2"/>
  <c r="Q13" i="23"/>
  <c r="AK13" i="2"/>
  <c r="AK13" i="23"/>
  <c r="AA16" i="23"/>
  <c r="AI25" i="23"/>
  <c r="X24" i="23"/>
  <c r="AE30" i="23"/>
  <c r="AV30" i="23"/>
  <c r="O52" i="23"/>
  <c r="AX60" i="23"/>
  <c r="AI70" i="23"/>
  <c r="Y77" i="23"/>
  <c r="AP77" i="23"/>
  <c r="Q110" i="2"/>
  <c r="W110" i="23"/>
  <c r="AL110" i="23"/>
  <c r="AI124" i="23"/>
  <c r="AU160" i="23"/>
  <c r="P221" i="2"/>
  <c r="Q202" i="23"/>
  <c r="X209" i="23"/>
  <c r="AG232" i="23"/>
  <c r="Q292" i="2"/>
  <c r="AJ281" i="23"/>
  <c r="AF377" i="2"/>
  <c r="AJ546" i="2"/>
  <c r="Y331" i="23"/>
  <c r="AI415" i="2"/>
  <c r="AH429" i="2"/>
  <c r="AA424" i="2"/>
  <c r="AA440" i="2"/>
  <c r="AE424" i="2"/>
  <c r="Y424" i="2"/>
  <c r="AG300" i="23"/>
  <c r="N415" i="2"/>
  <c r="AG424" i="2"/>
  <c r="W415" i="2"/>
  <c r="AV415" i="2"/>
  <c r="AK429" i="2"/>
  <c r="AI424" i="2"/>
  <c r="AV429" i="2"/>
  <c r="Y415" i="2"/>
  <c r="AK415" i="2"/>
  <c r="AJ424" i="2"/>
  <c r="N429" i="2"/>
  <c r="AX429" i="2"/>
  <c r="AE300" i="23"/>
  <c r="Z415" i="2"/>
  <c r="AL424" i="2"/>
  <c r="W429" i="2"/>
  <c r="X429" i="2"/>
  <c r="Z39" i="23"/>
  <c r="Z53" i="23"/>
  <c r="Z57" i="2"/>
  <c r="AG43" i="23"/>
  <c r="AP39" i="23"/>
  <c r="AP499" i="2"/>
  <c r="X93" i="23"/>
  <c r="AX93" i="23"/>
  <c r="AK53" i="23"/>
  <c r="Y93" i="23"/>
  <c r="AK93" i="23"/>
  <c r="Z93" i="23"/>
  <c r="AE139" i="23"/>
  <c r="W43" i="23"/>
  <c r="AK139" i="23"/>
  <c r="AP122" i="23"/>
  <c r="AA139" i="23"/>
  <c r="AH93" i="23"/>
  <c r="X151" i="2"/>
  <c r="AG139" i="23"/>
  <c r="Y151" i="2"/>
  <c r="AJ93" i="23"/>
  <c r="AE122" i="23"/>
  <c r="AL93" i="23"/>
  <c r="AE93" i="23"/>
  <c r="AP93" i="23"/>
  <c r="AA12" i="2"/>
  <c r="AA12" i="23"/>
  <c r="AJ18" i="2"/>
  <c r="AJ17" i="23"/>
  <c r="Z28" i="2"/>
  <c r="Z26" i="23"/>
  <c r="Y101" i="2"/>
  <c r="Y95" i="23"/>
  <c r="AG117" i="2"/>
  <c r="AG108" i="23"/>
  <c r="Z167" i="23"/>
  <c r="AV212" i="2"/>
  <c r="W210" i="2"/>
  <c r="W193" i="23"/>
  <c r="AL210" i="2"/>
  <c r="AL193" i="23"/>
  <c r="AL260" i="23"/>
  <c r="AT261" i="23"/>
  <c r="AE261" i="23"/>
  <c r="AX261" i="23"/>
  <c r="AH447" i="2"/>
  <c r="AH302" i="23"/>
  <c r="AA320" i="23"/>
  <c r="AV320" i="23"/>
  <c r="AH322" i="23"/>
  <c r="AK18" i="2"/>
  <c r="AK17" i="23"/>
  <c r="AA26" i="23"/>
  <c r="AX28" i="2"/>
  <c r="AX26" i="23"/>
  <c r="Y51" i="2"/>
  <c r="Y48" i="23"/>
  <c r="AJ81" i="2"/>
  <c r="AJ76" i="23"/>
  <c r="Z101" i="2"/>
  <c r="Z95" i="23"/>
  <c r="AH108" i="23"/>
  <c r="AA183" i="2"/>
  <c r="AA167" i="23"/>
  <c r="X210" i="2"/>
  <c r="X193" i="23"/>
  <c r="AI302" i="23"/>
  <c r="AG463" i="2"/>
  <c r="AG311" i="23"/>
  <c r="AT320" i="23"/>
  <c r="AE320" i="23"/>
  <c r="AX320" i="23"/>
  <c r="W18" i="2"/>
  <c r="W17" i="23"/>
  <c r="AK81" i="2"/>
  <c r="AK76" i="23"/>
  <c r="AA95" i="23"/>
  <c r="X164" i="2"/>
  <c r="X150" i="23"/>
  <c r="AT167" i="23"/>
  <c r="AE167" i="23"/>
  <c r="AE236" i="2"/>
  <c r="AE214" i="23"/>
  <c r="Y260" i="23"/>
  <c r="AF495" i="2"/>
  <c r="AF320" i="23"/>
  <c r="AJ497" i="2"/>
  <c r="AJ322" i="23"/>
  <c r="AU26" i="23"/>
  <c r="AF26" i="23"/>
  <c r="AE101" i="2"/>
  <c r="AE95" i="23"/>
  <c r="AJ117" i="2"/>
  <c r="AJ108" i="23"/>
  <c r="AU214" i="23"/>
  <c r="AF214" i="23"/>
  <c r="AF207" i="23"/>
  <c r="AH314" i="2"/>
  <c r="AH261" i="23"/>
  <c r="N427" i="2"/>
  <c r="O302" i="23"/>
  <c r="AG26" i="23"/>
  <c r="AT48" i="23"/>
  <c r="AE48" i="23"/>
  <c r="O76" i="23"/>
  <c r="AF101" i="2"/>
  <c r="AF95" i="23"/>
  <c r="N117" i="2"/>
  <c r="O108" i="23"/>
  <c r="AT193" i="23"/>
  <c r="AK299" i="2"/>
  <c r="AK251" i="23"/>
  <c r="AX260" i="23"/>
  <c r="AI314" i="2"/>
  <c r="AI261" i="23"/>
  <c r="AJ463" i="2"/>
  <c r="AJ311" i="23"/>
  <c r="AL322" i="23"/>
  <c r="AX502" i="2"/>
  <c r="AX323" i="23"/>
  <c r="W81" i="2"/>
  <c r="W76" i="23"/>
  <c r="AP76" i="23"/>
  <c r="AG101" i="2"/>
  <c r="AG95" i="23"/>
  <c r="AA150" i="23"/>
  <c r="AL299" i="2"/>
  <c r="AL251" i="23"/>
  <c r="AE260" i="23"/>
  <c r="AK463" i="2"/>
  <c r="AK311" i="23"/>
  <c r="X322" i="23"/>
  <c r="AV76" i="23"/>
  <c r="AE164" i="2"/>
  <c r="AE150" i="23"/>
  <c r="AI183" i="2"/>
  <c r="AI167" i="23"/>
  <c r="Y296" i="23"/>
  <c r="AQ302" i="23"/>
  <c r="AP302" i="23"/>
  <c r="AL311" i="23"/>
  <c r="AT17" i="23"/>
  <c r="AE17" i="23"/>
  <c r="AJ28" i="2"/>
  <c r="AJ26" i="23"/>
  <c r="Y76" i="23"/>
  <c r="Y108" i="23"/>
  <c r="AP117" i="2"/>
  <c r="AP108" i="23"/>
  <c r="AF150" i="23"/>
  <c r="AP311" i="23"/>
  <c r="O320" i="23"/>
  <c r="Z497" i="2"/>
  <c r="Z322" i="23"/>
  <c r="AP497" i="2"/>
  <c r="AP322" i="23"/>
  <c r="W12" i="2"/>
  <c r="W12" i="23"/>
  <c r="AL12" i="23"/>
  <c r="O26" i="23"/>
  <c r="Z76" i="23"/>
  <c r="Z108" i="23"/>
  <c r="Q150" i="23"/>
  <c r="AG150" i="23"/>
  <c r="AK183" i="2"/>
  <c r="AK167" i="23"/>
  <c r="X261" i="23"/>
  <c r="AL495" i="2"/>
  <c r="AL320" i="23"/>
  <c r="AV497" i="2"/>
  <c r="AV322" i="23"/>
  <c r="O334" i="23"/>
  <c r="AE81" i="2"/>
  <c r="AE76" i="23"/>
  <c r="X12" i="2"/>
  <c r="X12" i="23"/>
  <c r="AP12" i="23"/>
  <c r="Q17" i="23"/>
  <c r="AG17" i="23"/>
  <c r="N71" i="2"/>
  <c r="O48" i="23"/>
  <c r="AA76" i="23"/>
  <c r="O95" i="23"/>
  <c r="AH150" i="23"/>
  <c r="W217" i="2"/>
  <c r="W214" i="23"/>
  <c r="AF220" i="2"/>
  <c r="AF201" i="23"/>
  <c r="AL217" i="2"/>
  <c r="AL207" i="23"/>
  <c r="AU195" i="23"/>
  <c r="AF195" i="23"/>
  <c r="AJ299" i="2"/>
  <c r="Y261" i="23"/>
  <c r="Z311" i="23"/>
  <c r="AX311" i="23"/>
  <c r="X495" i="2"/>
  <c r="X320" i="23"/>
  <c r="AX322" i="23"/>
  <c r="AL553" i="2"/>
  <c r="AL334" i="23"/>
  <c r="Y12" i="2"/>
  <c r="Y12" i="23"/>
  <c r="AV12" i="2"/>
  <c r="AV12" i="23"/>
  <c r="AH18" i="2"/>
  <c r="AH17" i="23"/>
  <c r="X28" i="2"/>
  <c r="X26" i="23"/>
  <c r="W101" i="2"/>
  <c r="W95" i="23"/>
  <c r="N210" i="2"/>
  <c r="O193" i="23"/>
  <c r="AQ214" i="23"/>
  <c r="AP214" i="23"/>
  <c r="X217" i="2"/>
  <c r="X207" i="23"/>
  <c r="AT251" i="23"/>
  <c r="AE251" i="23"/>
  <c r="Z261" i="23"/>
  <c r="AP261" i="23"/>
  <c r="AF296" i="23"/>
  <c r="AA311" i="23"/>
  <c r="AF497" i="2"/>
  <c r="AF322" i="23"/>
  <c r="Z12" i="23"/>
  <c r="AX12" i="23"/>
  <c r="AI17" i="23"/>
  <c r="Y26" i="23"/>
  <c r="Q65" i="23"/>
  <c r="AG65" i="23"/>
  <c r="X101" i="2"/>
  <c r="X95" i="23"/>
  <c r="AJ164" i="2"/>
  <c r="AJ150" i="23"/>
  <c r="Y167" i="23"/>
  <c r="AG201" i="2"/>
  <c r="AG185" i="23"/>
  <c r="AF251" i="23"/>
  <c r="AA314" i="2"/>
  <c r="AA261" i="23"/>
  <c r="AI372" i="2"/>
  <c r="Z320" i="23"/>
  <c r="AP495" i="2"/>
  <c r="AP320" i="23"/>
  <c r="AP334" i="23"/>
  <c r="AE542" i="2"/>
  <c r="AH324" i="2"/>
  <c r="AI324" i="2"/>
  <c r="AA324" i="2"/>
  <c r="AI341" i="2"/>
  <c r="AJ341" i="2"/>
  <c r="AU540" i="2"/>
  <c r="W324" i="2"/>
  <c r="AJ23" i="2"/>
  <c r="AJ22" i="23"/>
  <c r="Y39" i="2"/>
  <c r="Y31" i="23"/>
  <c r="AX39" i="2"/>
  <c r="AX31" i="23"/>
  <c r="AA46" i="2"/>
  <c r="AA43" i="23"/>
  <c r="AA61" i="2"/>
  <c r="AA57" i="23"/>
  <c r="N63" i="2"/>
  <c r="O58" i="23"/>
  <c r="AA84" i="2"/>
  <c r="AA100" i="23"/>
  <c r="AA151" i="2"/>
  <c r="AA122" i="23"/>
  <c r="AJ152" i="2"/>
  <c r="AJ139" i="23"/>
  <c r="Z154" i="2"/>
  <c r="Z141" i="23"/>
  <c r="AK154" i="2"/>
  <c r="AK141" i="23"/>
  <c r="AL163" i="2"/>
  <c r="AL149" i="23"/>
  <c r="AH185" i="2"/>
  <c r="AH169" i="23"/>
  <c r="AA234" i="2"/>
  <c r="AA212" i="23"/>
  <c r="AV258" i="2"/>
  <c r="AV229" i="23"/>
  <c r="AK258" i="2"/>
  <c r="AK229" i="23"/>
  <c r="N288" i="2"/>
  <c r="O277" i="23"/>
  <c r="AL341" i="2"/>
  <c r="Y369" i="2"/>
  <c r="Y295" i="23"/>
  <c r="AX369" i="2"/>
  <c r="AX295" i="23"/>
  <c r="AJ403" i="2"/>
  <c r="AJ300" i="23"/>
  <c r="AF141" i="23"/>
  <c r="AF63" i="2"/>
  <c r="AF58" i="23"/>
  <c r="AE22" i="23"/>
  <c r="AL23" i="2"/>
  <c r="AL22" i="23"/>
  <c r="Z39" i="2"/>
  <c r="Z31" i="23"/>
  <c r="AK39" i="2"/>
  <c r="AK31" i="23"/>
  <c r="N57" i="2"/>
  <c r="O53" i="23"/>
  <c r="AG57" i="23"/>
  <c r="P63" i="2"/>
  <c r="Q58" i="23"/>
  <c r="AG122" i="23"/>
  <c r="AK151" i="2"/>
  <c r="AK122" i="23"/>
  <c r="AL152" i="2"/>
  <c r="AL139" i="23"/>
  <c r="AA154" i="2"/>
  <c r="AA141" i="23"/>
  <c r="AQ165" i="2"/>
  <c r="AP151" i="23"/>
  <c r="AI185" i="2"/>
  <c r="AI169" i="23"/>
  <c r="AP190" i="23"/>
  <c r="AG234" i="2"/>
  <c r="AG212" i="23"/>
  <c r="W252" i="2"/>
  <c r="W225" i="23"/>
  <c r="AQ225" i="23"/>
  <c r="AP225" i="23"/>
  <c r="N258" i="2"/>
  <c r="O229" i="23"/>
  <c r="AX258" i="2"/>
  <c r="AX229" i="23"/>
  <c r="AA278" i="2"/>
  <c r="AA237" i="23"/>
  <c r="AP277" i="23"/>
  <c r="Z369" i="2"/>
  <c r="Z295" i="23"/>
  <c r="AL403" i="2"/>
  <c r="AL300" i="23"/>
  <c r="AE141" i="23"/>
  <c r="AE63" i="2"/>
  <c r="AE58" i="23"/>
  <c r="AJ151" i="2"/>
  <c r="AJ122" i="23"/>
  <c r="W152" i="2"/>
  <c r="W139" i="23"/>
  <c r="AV152" i="2"/>
  <c r="AV139" i="23"/>
  <c r="AI154" i="2"/>
  <c r="AI141" i="23"/>
  <c r="X163" i="2"/>
  <c r="X149" i="23"/>
  <c r="AX163" i="2"/>
  <c r="AX149" i="23"/>
  <c r="AQ185" i="2"/>
  <c r="AP169" i="23"/>
  <c r="AK214" i="2"/>
  <c r="AK197" i="23"/>
  <c r="AJ234" i="2"/>
  <c r="AJ212" i="23"/>
  <c r="Z252" i="2"/>
  <c r="Z225" i="23"/>
  <c r="AK252" i="2"/>
  <c r="AK225" i="23"/>
  <c r="Z258" i="2"/>
  <c r="Z229" i="23"/>
  <c r="X341" i="2"/>
  <c r="AH369" i="2"/>
  <c r="AH295" i="23"/>
  <c r="W403" i="2"/>
  <c r="W300" i="23"/>
  <c r="AQ300" i="23"/>
  <c r="AP300" i="23"/>
  <c r="AF403" i="2"/>
  <c r="AF300" i="23"/>
  <c r="AF197" i="23"/>
  <c r="AF151" i="2"/>
  <c r="AF122" i="23"/>
  <c r="AF53" i="23"/>
  <c r="X23" i="2"/>
  <c r="X22" i="23"/>
  <c r="AV23" i="2"/>
  <c r="AV22" i="23"/>
  <c r="AI39" i="2"/>
  <c r="AI31" i="23"/>
  <c r="X42" i="2"/>
  <c r="X39" i="23"/>
  <c r="AK42" i="2"/>
  <c r="AK39" i="23"/>
  <c r="AL61" i="2"/>
  <c r="AL57" i="23"/>
  <c r="Z63" i="2"/>
  <c r="Z58" i="23"/>
  <c r="AK63" i="2"/>
  <c r="AK58" i="23"/>
  <c r="AL151" i="2"/>
  <c r="AL122" i="23"/>
  <c r="X152" i="2"/>
  <c r="X139" i="23"/>
  <c r="AX152" i="2"/>
  <c r="AX139" i="23"/>
  <c r="AJ154" i="2"/>
  <c r="AJ141" i="23"/>
  <c r="Y163" i="2"/>
  <c r="Y149" i="23"/>
  <c r="AK163" i="2"/>
  <c r="AK149" i="23"/>
  <c r="AL234" i="2"/>
  <c r="AL212" i="23"/>
  <c r="AA252" i="2"/>
  <c r="AA225" i="23"/>
  <c r="AA258" i="2"/>
  <c r="AA229" i="23"/>
  <c r="AA288" i="2"/>
  <c r="AA277" i="23"/>
  <c r="AK341" i="2"/>
  <c r="AI369" i="2"/>
  <c r="AI295" i="23"/>
  <c r="X403" i="2"/>
  <c r="X300" i="23"/>
  <c r="AV403" i="2"/>
  <c r="AV300" i="23"/>
  <c r="Z564" i="2"/>
  <c r="AT237" i="23"/>
  <c r="AE237" i="23"/>
  <c r="AE53" i="23"/>
  <c r="Y23" i="2"/>
  <c r="Y22" i="23"/>
  <c r="AX23" i="2"/>
  <c r="AX22" i="23"/>
  <c r="AJ39" i="2"/>
  <c r="AJ31" i="23"/>
  <c r="AA42" i="2"/>
  <c r="AA39" i="23"/>
  <c r="AA57" i="2"/>
  <c r="AA53" i="23"/>
  <c r="AA63" i="2"/>
  <c r="AA58" i="23"/>
  <c r="Y98" i="2"/>
  <c r="Y152" i="2"/>
  <c r="Y139" i="23"/>
  <c r="AL154" i="2"/>
  <c r="AL141" i="23"/>
  <c r="Z163" i="2"/>
  <c r="Z149" i="23"/>
  <c r="AP206" i="23"/>
  <c r="N234" i="2"/>
  <c r="O212" i="23"/>
  <c r="AG252" i="2"/>
  <c r="AG225" i="23"/>
  <c r="Z266" i="2"/>
  <c r="Z243" i="23"/>
  <c r="AK266" i="2"/>
  <c r="AK243" i="23"/>
  <c r="AL278" i="2"/>
  <c r="AL237" i="23"/>
  <c r="AG277" i="23"/>
  <c r="AK324" i="2"/>
  <c r="AL340" i="2"/>
  <c r="AL275" i="23"/>
  <c r="Z341" i="2"/>
  <c r="AJ369" i="2"/>
  <c r="AJ295" i="23"/>
  <c r="Y403" i="2"/>
  <c r="Y300" i="23"/>
  <c r="AX403" i="2"/>
  <c r="AX300" i="23"/>
  <c r="AK555" i="2"/>
  <c r="AL558" i="2"/>
  <c r="AF369" i="2"/>
  <c r="AF295" i="23"/>
  <c r="AF243" i="23"/>
  <c r="AF93" i="23"/>
  <c r="AF46" i="2"/>
  <c r="AF43" i="23"/>
  <c r="Z23" i="2"/>
  <c r="Z22" i="23"/>
  <c r="AK23" i="2"/>
  <c r="AK22" i="23"/>
  <c r="AL39" i="2"/>
  <c r="AL31" i="23"/>
  <c r="N46" i="2"/>
  <c r="O43" i="23"/>
  <c r="AG53" i="23"/>
  <c r="N61" i="2"/>
  <c r="O57" i="23"/>
  <c r="AP57" i="23"/>
  <c r="AG63" i="2"/>
  <c r="AG58" i="23"/>
  <c r="AP100" i="23"/>
  <c r="AA106" i="2"/>
  <c r="AA93" i="23"/>
  <c r="N151" i="2"/>
  <c r="O122" i="23"/>
  <c r="Z152" i="2"/>
  <c r="Z139" i="23"/>
  <c r="AA163" i="2"/>
  <c r="AA149" i="23"/>
  <c r="AL207" i="2"/>
  <c r="AP234" i="2"/>
  <c r="AP212" i="23"/>
  <c r="AH252" i="2"/>
  <c r="AH225" i="23"/>
  <c r="AH258" i="2"/>
  <c r="AH229" i="23"/>
  <c r="AP278" i="2"/>
  <c r="AP237" i="23"/>
  <c r="AA341" i="2"/>
  <c r="AL369" i="2"/>
  <c r="AL295" i="23"/>
  <c r="Z403" i="2"/>
  <c r="Z300" i="23"/>
  <c r="AK403" i="2"/>
  <c r="AK300" i="23"/>
  <c r="P540" i="2"/>
  <c r="Z555" i="2"/>
  <c r="AE369" i="2"/>
  <c r="AE295" i="23"/>
  <c r="AE266" i="2"/>
  <c r="AE243" i="23"/>
  <c r="AF42" i="2"/>
  <c r="AF39" i="23"/>
  <c r="AJ214" i="2"/>
  <c r="AJ190" i="23"/>
  <c r="Y63" i="2"/>
  <c r="Y58" i="23"/>
  <c r="AA23" i="2"/>
  <c r="AA22" i="23"/>
  <c r="AH42" i="2"/>
  <c r="AH39" i="23"/>
  <c r="AV46" i="2"/>
  <c r="AV43" i="23"/>
  <c r="AH57" i="2"/>
  <c r="AH53" i="23"/>
  <c r="W61" i="2"/>
  <c r="W57" i="23"/>
  <c r="AV61" i="2"/>
  <c r="AV57" i="23"/>
  <c r="AH63" i="2"/>
  <c r="AH58" i="23"/>
  <c r="AV84" i="2"/>
  <c r="AV100" i="23"/>
  <c r="AG93" i="23"/>
  <c r="W151" i="2"/>
  <c r="W122" i="23"/>
  <c r="N154" i="2"/>
  <c r="O141" i="23"/>
  <c r="W193" i="2"/>
  <c r="W176" i="23"/>
  <c r="AV193" i="2"/>
  <c r="AV176" i="23"/>
  <c r="W234" i="2"/>
  <c r="W212" i="23"/>
  <c r="AV234" i="2"/>
  <c r="AV212" i="23"/>
  <c r="AI258" i="2"/>
  <c r="AI229" i="23"/>
  <c r="AG243" i="23"/>
  <c r="AV278" i="2"/>
  <c r="AV237" i="23"/>
  <c r="AI288" i="2"/>
  <c r="AI277" i="23"/>
  <c r="Y324" i="2"/>
  <c r="N340" i="2"/>
  <c r="O275" i="23"/>
  <c r="AK345" i="2"/>
  <c r="AA403" i="2"/>
  <c r="AA300" i="23"/>
  <c r="AF258" i="2"/>
  <c r="AF229" i="23"/>
  <c r="AF181" i="23"/>
  <c r="AF176" i="23"/>
  <c r="AU79" i="23"/>
  <c r="AF79" i="23"/>
  <c r="AE42" i="2"/>
  <c r="AE39" i="23"/>
  <c r="AH23" i="2"/>
  <c r="AH22" i="23"/>
  <c r="W39" i="2"/>
  <c r="W31" i="23"/>
  <c r="AP31" i="23"/>
  <c r="AJ42" i="2"/>
  <c r="AJ39" i="23"/>
  <c r="AJ46" i="2"/>
  <c r="AJ43" i="23"/>
  <c r="AJ57" i="2"/>
  <c r="AJ53" i="23"/>
  <c r="Y61" i="2"/>
  <c r="Y57" i="23"/>
  <c r="AK61" i="2"/>
  <c r="AK57" i="23"/>
  <c r="AJ63" i="2"/>
  <c r="AJ58" i="23"/>
  <c r="AI106" i="2"/>
  <c r="AI93" i="23"/>
  <c r="AX151" i="2"/>
  <c r="AX122" i="23"/>
  <c r="AH152" i="2"/>
  <c r="AH139" i="23"/>
  <c r="X154" i="2"/>
  <c r="X141" i="23"/>
  <c r="AV154" i="2"/>
  <c r="AV141" i="23"/>
  <c r="AI163" i="2"/>
  <c r="AI149" i="23"/>
  <c r="Y193" i="2"/>
  <c r="Y176" i="23"/>
  <c r="AL165" i="2"/>
  <c r="AL151" i="23"/>
  <c r="AG197" i="23"/>
  <c r="Y234" i="2"/>
  <c r="Y212" i="23"/>
  <c r="AK234" i="2"/>
  <c r="AK212" i="23"/>
  <c r="AL252" i="2"/>
  <c r="AL225" i="23"/>
  <c r="AI266" i="2"/>
  <c r="AI243" i="23"/>
  <c r="X278" i="2"/>
  <c r="X237" i="23"/>
  <c r="AL288" i="2"/>
  <c r="AL277" i="23"/>
  <c r="X275" i="23"/>
  <c r="AV340" i="2"/>
  <c r="AV275" i="23"/>
  <c r="W369" i="2"/>
  <c r="W295" i="23"/>
  <c r="AQ295" i="23"/>
  <c r="AP295" i="23"/>
  <c r="AH403" i="2"/>
  <c r="AH300" i="23"/>
  <c r="AU275" i="23"/>
  <c r="AF275" i="23"/>
  <c r="AF206" i="23"/>
  <c r="AF149" i="23"/>
  <c r="AF100" i="23"/>
  <c r="AE31" i="23"/>
  <c r="AI23" i="2"/>
  <c r="AI22" i="23"/>
  <c r="X39" i="2"/>
  <c r="X31" i="23"/>
  <c r="AV39" i="2"/>
  <c r="AV31" i="23"/>
  <c r="AL42" i="2"/>
  <c r="AL39" i="23"/>
  <c r="AK46" i="2"/>
  <c r="AK43" i="23"/>
  <c r="AL57" i="2"/>
  <c r="AL53" i="23"/>
  <c r="Z61" i="2"/>
  <c r="Z57" i="23"/>
  <c r="AL63" i="2"/>
  <c r="AL58" i="23"/>
  <c r="Z100" i="23"/>
  <c r="AX98" i="2"/>
  <c r="AX79" i="23"/>
  <c r="Z151" i="2"/>
  <c r="Z122" i="23"/>
  <c r="AI152" i="2"/>
  <c r="AI139" i="23"/>
  <c r="Y154" i="2"/>
  <c r="Y141" i="23"/>
  <c r="AX154" i="2"/>
  <c r="AX141" i="23"/>
  <c r="AJ163" i="2"/>
  <c r="AJ149" i="23"/>
  <c r="Z193" i="2"/>
  <c r="Z176" i="23"/>
  <c r="Q169" i="23"/>
  <c r="AG169" i="23"/>
  <c r="N197" i="2"/>
  <c r="O181" i="23"/>
  <c r="Z234" i="2"/>
  <c r="Z212" i="23"/>
  <c r="AP229" i="23"/>
  <c r="AJ258" i="2"/>
  <c r="AJ229" i="23"/>
  <c r="AJ266" i="2"/>
  <c r="AJ243" i="23"/>
  <c r="Y278" i="2"/>
  <c r="Y237" i="23"/>
  <c r="Y340" i="2"/>
  <c r="Y275" i="23"/>
  <c r="AX340" i="2"/>
  <c r="AX275" i="23"/>
  <c r="X369" i="2"/>
  <c r="X295" i="23"/>
  <c r="AV369" i="2"/>
  <c r="AV295" i="23"/>
  <c r="AI403" i="2"/>
  <c r="AI300" i="23"/>
  <c r="AT275" i="23"/>
  <c r="AE275" i="23"/>
  <c r="AE206" i="23"/>
  <c r="AE149" i="23"/>
  <c r="AE100" i="23"/>
  <c r="AF22" i="23"/>
  <c r="N23" i="2"/>
  <c r="O22" i="23"/>
  <c r="AA39" i="2"/>
  <c r="AA31" i="23"/>
  <c r="AH46" i="2"/>
  <c r="AH43" i="23"/>
  <c r="W57" i="2"/>
  <c r="W53" i="23"/>
  <c r="AP53" i="23"/>
  <c r="AH61" i="2"/>
  <c r="AH57" i="23"/>
  <c r="N106" i="2"/>
  <c r="O93" i="23"/>
  <c r="AH151" i="2"/>
  <c r="AH122" i="23"/>
  <c r="AG141" i="23"/>
  <c r="N163" i="2"/>
  <c r="O149" i="23"/>
  <c r="AQ163" i="2"/>
  <c r="AP149" i="23"/>
  <c r="AJ185" i="2"/>
  <c r="AJ169" i="23"/>
  <c r="AP197" i="23"/>
  <c r="AH234" i="2"/>
  <c r="AH212" i="23"/>
  <c r="X252" i="2"/>
  <c r="X225" i="23"/>
  <c r="X258" i="2"/>
  <c r="X229" i="23"/>
  <c r="N266" i="2"/>
  <c r="O243" i="23"/>
  <c r="AG237" i="23"/>
  <c r="Q275" i="23"/>
  <c r="AG275" i="23"/>
  <c r="AA369" i="2"/>
  <c r="AA295" i="23"/>
  <c r="AF277" i="23"/>
  <c r="AF212" i="23"/>
  <c r="AF152" i="2"/>
  <c r="AF139" i="23"/>
  <c r="AF61" i="2"/>
  <c r="AF57" i="23"/>
  <c r="P23" i="2"/>
  <c r="Q22" i="23"/>
  <c r="N42" i="2"/>
  <c r="O39" i="23"/>
  <c r="AV42" i="2"/>
  <c r="AV39" i="23"/>
  <c r="AI46" i="2"/>
  <c r="AI43" i="23"/>
  <c r="AV57" i="2"/>
  <c r="AV53" i="23"/>
  <c r="AI61" i="2"/>
  <c r="AI57" i="23"/>
  <c r="X63" i="2"/>
  <c r="X58" i="23"/>
  <c r="AV63" i="2"/>
  <c r="AV58" i="23"/>
  <c r="AI151" i="2"/>
  <c r="AI122" i="23"/>
  <c r="N152" i="2"/>
  <c r="O139" i="23"/>
  <c r="AP139" i="23"/>
  <c r="AH154" i="2"/>
  <c r="AH141" i="23"/>
  <c r="W163" i="2"/>
  <c r="W149" i="23"/>
  <c r="AV163" i="2"/>
  <c r="AV149" i="23"/>
  <c r="AL185" i="2"/>
  <c r="AL169" i="23"/>
  <c r="X214" i="2"/>
  <c r="X190" i="23"/>
  <c r="AI234" i="2"/>
  <c r="AI212" i="23"/>
  <c r="Y252" i="2"/>
  <c r="Y225" i="23"/>
  <c r="Y258" i="2"/>
  <c r="Y229" i="23"/>
  <c r="AH340" i="2"/>
  <c r="AH275" i="23"/>
  <c r="AV341" i="2"/>
  <c r="AG295" i="23"/>
  <c r="N403" i="2"/>
  <c r="O300" i="23"/>
  <c r="AK564" i="2"/>
  <c r="AL568" i="2"/>
  <c r="AE234" i="2"/>
  <c r="AE212" i="23"/>
  <c r="AE61" i="2"/>
  <c r="AE57" i="23"/>
  <c r="W23" i="2"/>
  <c r="W22" i="23"/>
  <c r="AH39" i="2"/>
  <c r="AH31" i="23"/>
  <c r="W42" i="2"/>
  <c r="W39" i="23"/>
  <c r="AX42" i="2"/>
  <c r="AX39" i="23"/>
  <c r="AL46" i="2"/>
  <c r="AL43" i="23"/>
  <c r="Y57" i="2"/>
  <c r="Y53" i="23"/>
  <c r="AX57" i="2"/>
  <c r="AX53" i="23"/>
  <c r="AJ61" i="2"/>
  <c r="AJ57" i="23"/>
  <c r="AX63" i="2"/>
  <c r="AX58" i="23"/>
  <c r="AG23" i="2"/>
  <c r="AG22" i="23"/>
  <c r="N39" i="2"/>
  <c r="O31" i="23"/>
  <c r="AI42" i="2"/>
  <c r="AI39" i="23"/>
  <c r="X46" i="2"/>
  <c r="X43" i="23"/>
  <c r="AX46" i="2"/>
  <c r="AX43" i="23"/>
  <c r="AI57" i="2"/>
  <c r="AI53" i="23"/>
  <c r="X61" i="2"/>
  <c r="X57" i="23"/>
  <c r="AX61" i="2"/>
  <c r="AX57" i="23"/>
  <c r="AI63" i="2"/>
  <c r="AI58" i="23"/>
  <c r="AX84" i="2"/>
  <c r="AX100" i="23"/>
  <c r="AQ79" i="23"/>
  <c r="AP79" i="23"/>
  <c r="AV151" i="2"/>
  <c r="AV122" i="23"/>
  <c r="W154" i="2"/>
  <c r="W141" i="23"/>
  <c r="AH163" i="2"/>
  <c r="AH149" i="23"/>
  <c r="AX193" i="2"/>
  <c r="AX176" i="23"/>
  <c r="Z185" i="2"/>
  <c r="Z169" i="23"/>
  <c r="N207" i="2"/>
  <c r="X234" i="2"/>
  <c r="X212" i="23"/>
  <c r="AX234" i="2"/>
  <c r="AX212" i="23"/>
  <c r="AL258" i="2"/>
  <c r="AL229" i="23"/>
  <c r="AH266" i="2"/>
  <c r="AH243" i="23"/>
  <c r="W278" i="2"/>
  <c r="W237" i="23"/>
  <c r="AX278" i="2"/>
  <c r="AX237" i="23"/>
  <c r="AJ288" i="2"/>
  <c r="AJ277" i="23"/>
  <c r="Z324" i="2"/>
  <c r="N369" i="2"/>
  <c r="O295" i="23"/>
  <c r="AK540" i="2"/>
  <c r="AL542" i="2"/>
  <c r="AE229" i="23"/>
  <c r="AE176" i="23"/>
  <c r="AT79" i="23"/>
  <c r="AE79" i="23"/>
  <c r="AF31" i="23"/>
  <c r="O63" i="2"/>
  <c r="P58" i="23"/>
  <c r="O154" i="2"/>
  <c r="P141" i="23"/>
  <c r="O340" i="2"/>
  <c r="P275" i="23"/>
  <c r="O39" i="2"/>
  <c r="P31" i="23"/>
  <c r="O369" i="2"/>
  <c r="P295" i="23"/>
  <c r="O23" i="2"/>
  <c r="P22" i="23"/>
  <c r="O268" i="2"/>
  <c r="P60" i="23"/>
  <c r="P52" i="23"/>
  <c r="P13" i="23"/>
  <c r="O65" i="2"/>
  <c r="P30" i="23"/>
  <c r="O434" i="2"/>
  <c r="P304" i="23"/>
  <c r="P4" i="23"/>
  <c r="O166" i="2"/>
  <c r="P152" i="23"/>
  <c r="P133" i="23"/>
  <c r="P231" i="23"/>
  <c r="P318" i="23"/>
  <c r="O269" i="2"/>
  <c r="P123" i="23"/>
  <c r="O134" i="2"/>
  <c r="O596" i="2"/>
  <c r="P51" i="23"/>
  <c r="N297" i="2"/>
  <c r="Z191" i="2"/>
  <c r="AL562" i="2"/>
  <c r="AX565" i="2"/>
  <c r="AK109" i="2"/>
  <c r="W318" i="2"/>
  <c r="Z297" i="2"/>
  <c r="AP190" i="2"/>
  <c r="AH85" i="2"/>
  <c r="AG432" i="2"/>
  <c r="W319" i="2"/>
  <c r="W239" i="2"/>
  <c r="AK88" i="2"/>
  <c r="AN6" i="23"/>
  <c r="AL88" i="2"/>
  <c r="AF518" i="2"/>
  <c r="AO6" i="2"/>
  <c r="AA33" i="2"/>
  <c r="Z93" i="2"/>
  <c r="AJ93" i="2"/>
  <c r="AJ139" i="2"/>
  <c r="AN281" i="2"/>
  <c r="P448" i="2"/>
  <c r="AP603" i="2"/>
  <c r="AJ21" i="2"/>
  <c r="W30" i="2"/>
  <c r="AN93" i="2"/>
  <c r="AK21" i="2"/>
  <c r="AO93" i="2"/>
  <c r="N109" i="2"/>
  <c r="AF85" i="2"/>
  <c r="AV190" i="2"/>
  <c r="AK318" i="2"/>
  <c r="AH371" i="2"/>
  <c r="Y607" i="2"/>
  <c r="AG85" i="2"/>
  <c r="AE585" i="2"/>
  <c r="X20" i="23"/>
  <c r="AN21" i="2"/>
  <c r="AN20" i="23"/>
  <c r="AE30" i="2"/>
  <c r="AE28" i="23"/>
  <c r="AG83" i="23"/>
  <c r="AK85" i="2"/>
  <c r="AK80" i="23"/>
  <c r="Y109" i="2"/>
  <c r="Y103" i="23"/>
  <c r="X109" i="23"/>
  <c r="AN265" i="23"/>
  <c r="AX328" i="2"/>
  <c r="AX270" i="23"/>
  <c r="AA409" i="2"/>
  <c r="AA293" i="23"/>
  <c r="AH426" i="2"/>
  <c r="AH301" i="23"/>
  <c r="AA448" i="2"/>
  <c r="AA308" i="23"/>
  <c r="AP525" i="2"/>
  <c r="AP328" i="23"/>
  <c r="AJ8" i="2"/>
  <c r="AJ8" i="23"/>
  <c r="X41" i="2"/>
  <c r="X38" i="23"/>
  <c r="AH83" i="23"/>
  <c r="AO109" i="23"/>
  <c r="P174" i="23"/>
  <c r="AN174" i="23"/>
  <c r="AE175" i="23"/>
  <c r="AV291" i="2"/>
  <c r="AV246" i="23"/>
  <c r="W297" i="2"/>
  <c r="W238" i="23"/>
  <c r="AJ366" i="2"/>
  <c r="AJ285" i="23"/>
  <c r="AE409" i="2"/>
  <c r="AE293" i="23"/>
  <c r="AI426" i="2"/>
  <c r="AI301" i="23"/>
  <c r="AV308" i="23"/>
  <c r="AA328" i="23"/>
  <c r="AO38" i="23"/>
  <c r="X85" i="2"/>
  <c r="X80" i="23"/>
  <c r="Z109" i="23"/>
  <c r="AG139" i="2"/>
  <c r="AG127" i="23"/>
  <c r="AE291" i="2"/>
  <c r="AE246" i="23"/>
  <c r="AN297" i="2"/>
  <c r="AN238" i="23"/>
  <c r="AP318" i="2"/>
  <c r="AP265" i="23"/>
  <c r="AK366" i="2"/>
  <c r="AK285" i="23"/>
  <c r="AF409" i="2"/>
  <c r="AF293" i="23"/>
  <c r="AL8" i="23"/>
  <c r="W32" i="23"/>
  <c r="W171" i="23"/>
  <c r="AO179" i="23"/>
  <c r="W285" i="23"/>
  <c r="AG409" i="2"/>
  <c r="AG293" i="23"/>
  <c r="X319" i="2"/>
  <c r="AX339" i="2"/>
  <c r="AI6" i="23"/>
  <c r="X8" i="23"/>
  <c r="AN8" i="2"/>
  <c r="AN8" i="23"/>
  <c r="AX20" i="23"/>
  <c r="X32" i="23"/>
  <c r="AN33" i="2"/>
  <c r="AN32" i="23"/>
  <c r="AH59" i="23"/>
  <c r="AF109" i="2"/>
  <c r="AF103" i="23"/>
  <c r="Y106" i="23"/>
  <c r="AX109" i="23"/>
  <c r="AI127" i="23"/>
  <c r="X175" i="2"/>
  <c r="X171" i="23"/>
  <c r="AN175" i="2"/>
  <c r="AN171" i="23"/>
  <c r="AA190" i="2"/>
  <c r="AA174" i="23"/>
  <c r="AK239" i="2"/>
  <c r="AK217" i="23"/>
  <c r="Z219" i="23"/>
  <c r="AP242" i="2"/>
  <c r="AP219" i="23"/>
  <c r="AL293" i="2"/>
  <c r="AL249" i="23"/>
  <c r="AN245" i="23"/>
  <c r="AT265" i="23"/>
  <c r="AE265" i="23"/>
  <c r="AX265" i="23"/>
  <c r="AN366" i="2"/>
  <c r="AN285" i="23"/>
  <c r="W426" i="2"/>
  <c r="W301" i="23"/>
  <c r="AG328" i="23"/>
  <c r="AI139" i="2"/>
  <c r="AL281" i="2"/>
  <c r="N291" i="2"/>
  <c r="X371" i="2"/>
  <c r="AJ6" i="2"/>
  <c r="AJ6" i="23"/>
  <c r="Y8" i="2"/>
  <c r="Y8" i="23"/>
  <c r="AO8" i="23"/>
  <c r="AJ28" i="23"/>
  <c r="Y32" i="23"/>
  <c r="AE41" i="2"/>
  <c r="AE38" i="23"/>
  <c r="AX38" i="23"/>
  <c r="AI59" i="23"/>
  <c r="AK93" i="2"/>
  <c r="AK88" i="23"/>
  <c r="AF118" i="2"/>
  <c r="AF109" i="23"/>
  <c r="AO171" i="23"/>
  <c r="AE190" i="2"/>
  <c r="AE174" i="23"/>
  <c r="X194" i="2"/>
  <c r="X178" i="23"/>
  <c r="AN178" i="23"/>
  <c r="AV219" i="23"/>
  <c r="AH291" i="2"/>
  <c r="AH246" i="23"/>
  <c r="AN293" i="2"/>
  <c r="AN249" i="23"/>
  <c r="AO245" i="23"/>
  <c r="AF318" i="2"/>
  <c r="AF265" i="23"/>
  <c r="AF319" i="2"/>
  <c r="AF266" i="23"/>
  <c r="Y366" i="2"/>
  <c r="Y285" i="23"/>
  <c r="AO285" i="23"/>
  <c r="AI308" i="23"/>
  <c r="AE6" i="2"/>
  <c r="AE6" i="23"/>
  <c r="AI32" i="23"/>
  <c r="W38" i="23"/>
  <c r="AL38" i="23"/>
  <c r="AV59" i="23"/>
  <c r="N85" i="2"/>
  <c r="O80" i="23"/>
  <c r="AU88" i="23"/>
  <c r="AF88" i="23"/>
  <c r="AJ114" i="2"/>
  <c r="AJ106" i="23"/>
  <c r="AN118" i="2"/>
  <c r="AN109" i="23"/>
  <c r="AE139" i="2"/>
  <c r="AE127" i="23"/>
  <c r="AV175" i="23"/>
  <c r="AK195" i="2"/>
  <c r="AK179" i="23"/>
  <c r="AG239" i="2"/>
  <c r="AG217" i="23"/>
  <c r="Y253" i="23"/>
  <c r="X265" i="23"/>
  <c r="AE328" i="2"/>
  <c r="AE270" i="23"/>
  <c r="AN319" i="2"/>
  <c r="AN266" i="23"/>
  <c r="AI285" i="23"/>
  <c r="AV409" i="2"/>
  <c r="AV293" i="23"/>
  <c r="Z328" i="23"/>
  <c r="AH293" i="2"/>
  <c r="AU6" i="23"/>
  <c r="AF6" i="23"/>
  <c r="Y20" i="23"/>
  <c r="AO20" i="23"/>
  <c r="AJ33" i="2"/>
  <c r="AJ32" i="23"/>
  <c r="AN38" i="23"/>
  <c r="AE59" i="23"/>
  <c r="AX59" i="23"/>
  <c r="W88" i="2"/>
  <c r="W80" i="23"/>
  <c r="AL80" i="23"/>
  <c r="Z109" i="2"/>
  <c r="Z103" i="23"/>
  <c r="Y109" i="23"/>
  <c r="AV187" i="2"/>
  <c r="AV159" i="23"/>
  <c r="AH217" i="23"/>
  <c r="AI249" i="23"/>
  <c r="AL297" i="2"/>
  <c r="AL238" i="23"/>
  <c r="AX409" i="2"/>
  <c r="AX293" i="23"/>
  <c r="AE308" i="23"/>
  <c r="Z20" i="23"/>
  <c r="AK33" i="2"/>
  <c r="AK32" i="23"/>
  <c r="Y41" i="2"/>
  <c r="Y38" i="23"/>
  <c r="AF59" i="23"/>
  <c r="AP109" i="23"/>
  <c r="O171" i="23"/>
  <c r="R178" i="23"/>
  <c r="AJ178" i="23"/>
  <c r="AE187" i="2"/>
  <c r="AE159" i="23"/>
  <c r="AN242" i="2"/>
  <c r="AN219" i="23"/>
  <c r="AX291" i="2"/>
  <c r="AX246" i="23"/>
  <c r="AX308" i="23"/>
  <c r="AE525" i="2"/>
  <c r="AE328" i="23"/>
  <c r="AL32" i="23"/>
  <c r="AJ88" i="2"/>
  <c r="AJ83" i="23"/>
  <c r="AV319" i="2"/>
  <c r="AV266" i="23"/>
  <c r="AO118" i="2"/>
  <c r="AJ194" i="2"/>
  <c r="X318" i="2"/>
  <c r="AK6" i="2"/>
  <c r="AK6" i="23"/>
  <c r="AG21" i="2"/>
  <c r="AG20" i="23"/>
  <c r="O28" i="23"/>
  <c r="Z32" i="23"/>
  <c r="AP33" i="2"/>
  <c r="AP32" i="23"/>
  <c r="AF41" i="2"/>
  <c r="AF38" i="23"/>
  <c r="AJ64" i="2"/>
  <c r="AJ59" i="23"/>
  <c r="X88" i="2"/>
  <c r="X83" i="23"/>
  <c r="AL93" i="2"/>
  <c r="AL88" i="23"/>
  <c r="AT106" i="23"/>
  <c r="O127" i="23"/>
  <c r="AX219" i="23"/>
  <c r="X293" i="2"/>
  <c r="X249" i="23"/>
  <c r="AT238" i="23"/>
  <c r="AE238" i="23"/>
  <c r="Z281" i="2"/>
  <c r="Z245" i="23"/>
  <c r="AP245" i="23"/>
  <c r="AG318" i="2"/>
  <c r="AG265" i="23"/>
  <c r="AG319" i="2"/>
  <c r="AG266" i="23"/>
  <c r="Z285" i="23"/>
  <c r="AP285" i="23"/>
  <c r="N409" i="2"/>
  <c r="O293" i="23"/>
  <c r="Y409" i="2"/>
  <c r="Y301" i="23"/>
  <c r="AO409" i="2"/>
  <c r="AO301" i="23"/>
  <c r="AJ448" i="2"/>
  <c r="AJ308" i="23"/>
  <c r="AX8" i="2"/>
  <c r="Z33" i="2"/>
  <c r="AK139" i="2"/>
  <c r="AK194" i="2"/>
  <c r="AX297" i="2"/>
  <c r="W366" i="2"/>
  <c r="W6" i="23"/>
  <c r="AA8" i="23"/>
  <c r="AH20" i="23"/>
  <c r="AV32" i="23"/>
  <c r="AG38" i="23"/>
  <c r="O59" i="23"/>
  <c r="AK64" i="2"/>
  <c r="AK59" i="23"/>
  <c r="X93" i="2"/>
  <c r="X88" i="23"/>
  <c r="AE106" i="23"/>
  <c r="AL127" i="23"/>
  <c r="AA171" i="23"/>
  <c r="AV171" i="23"/>
  <c r="AK191" i="2"/>
  <c r="AK175" i="23"/>
  <c r="AU179" i="23"/>
  <c r="AF179" i="23"/>
  <c r="AF219" i="23"/>
  <c r="AJ291" i="2"/>
  <c r="AJ246" i="23"/>
  <c r="Y293" i="2"/>
  <c r="Y249" i="23"/>
  <c r="AP249" i="23"/>
  <c r="AA281" i="2"/>
  <c r="AA245" i="23"/>
  <c r="AV245" i="23"/>
  <c r="W328" i="2"/>
  <c r="W270" i="23"/>
  <c r="AH319" i="2"/>
  <c r="AH266" i="23"/>
  <c r="AA285" i="23"/>
  <c r="AK409" i="2"/>
  <c r="AK293" i="23"/>
  <c r="Z301" i="23"/>
  <c r="AK448" i="2"/>
  <c r="AK308" i="23"/>
  <c r="AP319" i="2"/>
  <c r="AP266" i="23"/>
  <c r="N88" i="2"/>
  <c r="O83" i="23"/>
  <c r="AJ239" i="2"/>
  <c r="AJ217" i="23"/>
  <c r="AE301" i="2"/>
  <c r="AE253" i="23"/>
  <c r="AA265" i="23"/>
  <c r="AA319" i="2"/>
  <c r="AA266" i="23"/>
  <c r="AN139" i="2"/>
  <c r="AN127" i="23"/>
  <c r="AT175" i="2"/>
  <c r="AE171" i="23"/>
  <c r="AL191" i="2"/>
  <c r="AL175" i="23"/>
  <c r="AV194" i="2"/>
  <c r="AV178" i="23"/>
  <c r="N187" i="2"/>
  <c r="O159" i="23"/>
  <c r="Z217" i="23"/>
  <c r="AK291" i="2"/>
  <c r="AK246" i="23"/>
  <c r="N301" i="2"/>
  <c r="O253" i="23"/>
  <c r="W448" i="2"/>
  <c r="W308" i="23"/>
  <c r="AK525" i="2"/>
  <c r="AK328" i="23"/>
  <c r="AE33" i="2"/>
  <c r="AO114" i="2"/>
  <c r="AJ175" i="2"/>
  <c r="AE195" i="2"/>
  <c r="AA301" i="2"/>
  <c r="AI366" i="2"/>
  <c r="N562" i="2"/>
  <c r="Y6" i="23"/>
  <c r="AI38" i="23"/>
  <c r="AP93" i="2"/>
  <c r="AP88" i="23"/>
  <c r="AJ118" i="2"/>
  <c r="AJ109" i="23"/>
  <c r="AO127" i="23"/>
  <c r="AI187" i="2"/>
  <c r="AI174" i="23"/>
  <c r="AN191" i="2"/>
  <c r="AN175" i="23"/>
  <c r="AE194" i="2"/>
  <c r="AE178" i="23"/>
  <c r="AX194" i="2"/>
  <c r="AX178" i="23"/>
  <c r="AH195" i="2"/>
  <c r="AH179" i="23"/>
  <c r="W187" i="2"/>
  <c r="W159" i="23"/>
  <c r="AA217" i="23"/>
  <c r="AV217" i="23"/>
  <c r="AL246" i="23"/>
  <c r="AX249" i="23"/>
  <c r="AH238" i="23"/>
  <c r="AJ318" i="2"/>
  <c r="AJ265" i="23"/>
  <c r="AO328" i="2"/>
  <c r="AO270" i="23"/>
  <c r="AF366" i="2"/>
  <c r="AF285" i="23"/>
  <c r="AN394" i="2"/>
  <c r="AN293" i="23"/>
  <c r="AT301" i="23"/>
  <c r="AE301" i="23"/>
  <c r="AN448" i="2"/>
  <c r="AN308" i="23"/>
  <c r="W525" i="2"/>
  <c r="W328" i="23"/>
  <c r="AI293" i="2"/>
  <c r="AL41" i="2"/>
  <c r="W8" i="23"/>
  <c r="Z38" i="23"/>
  <c r="AE109" i="2"/>
  <c r="AE103" i="23"/>
  <c r="AV265" i="23"/>
  <c r="AK114" i="2"/>
  <c r="AH38" i="23"/>
  <c r="W64" i="2"/>
  <c r="W59" i="23"/>
  <c r="AF106" i="23"/>
  <c r="AI109" i="23"/>
  <c r="AG219" i="23"/>
  <c r="AG293" i="2"/>
  <c r="AG238" i="23"/>
  <c r="AE281" i="2"/>
  <c r="AE245" i="23"/>
  <c r="X328" i="2"/>
  <c r="X270" i="23"/>
  <c r="AL308" i="23"/>
  <c r="AK30" i="2"/>
  <c r="AN88" i="2"/>
  <c r="AK175" i="2"/>
  <c r="AA191" i="2"/>
  <c r="AF291" i="2"/>
  <c r="AF328" i="2"/>
  <c r="Z6" i="23"/>
  <c r="AP6" i="23"/>
  <c r="O38" i="23"/>
  <c r="Y59" i="23"/>
  <c r="AO59" i="23"/>
  <c r="W103" i="23"/>
  <c r="N118" i="2"/>
  <c r="O109" i="23"/>
  <c r="AK118" i="2"/>
  <c r="AK109" i="23"/>
  <c r="AG175" i="2"/>
  <c r="AG171" i="23"/>
  <c r="AU178" i="23"/>
  <c r="AF178" i="23"/>
  <c r="AI195" i="2"/>
  <c r="AI179" i="23"/>
  <c r="AX217" i="23"/>
  <c r="AI219" i="23"/>
  <c r="AI297" i="2"/>
  <c r="AI238" i="23"/>
  <c r="AX301" i="2"/>
  <c r="AX253" i="23"/>
  <c r="AG281" i="2"/>
  <c r="AG245" i="23"/>
  <c r="O265" i="23"/>
  <c r="Z328" i="2"/>
  <c r="Z270" i="23"/>
  <c r="AP328" i="2"/>
  <c r="AP270" i="23"/>
  <c r="N319" i="2"/>
  <c r="O266" i="23"/>
  <c r="AK319" i="2"/>
  <c r="AK266" i="23"/>
  <c r="AF301" i="23"/>
  <c r="AP41" i="2"/>
  <c r="AP38" i="23"/>
  <c r="AG64" i="2"/>
  <c r="AG59" i="23"/>
  <c r="Y85" i="2"/>
  <c r="Y80" i="23"/>
  <c r="X114" i="2"/>
  <c r="X106" i="23"/>
  <c r="AL171" i="23"/>
  <c r="AF187" i="2"/>
  <c r="AF159" i="23"/>
  <c r="Z301" i="2"/>
  <c r="X28" i="23"/>
  <c r="AX32" i="23"/>
  <c r="AL59" i="23"/>
  <c r="AP217" i="23"/>
  <c r="AP253" i="23"/>
  <c r="AX245" i="23"/>
  <c r="AN328" i="2"/>
  <c r="AN270" i="23"/>
  <c r="AI319" i="2"/>
  <c r="AI266" i="23"/>
  <c r="AE366" i="2"/>
  <c r="AE285" i="23"/>
  <c r="AN30" i="2"/>
  <c r="Y93" i="2"/>
  <c r="Z190" i="2"/>
  <c r="AG191" i="2"/>
  <c r="AX195" i="2"/>
  <c r="AX242" i="2"/>
  <c r="AI291" i="2"/>
  <c r="AG328" i="2"/>
  <c r="AP505" i="2"/>
  <c r="AA6" i="23"/>
  <c r="W21" i="2"/>
  <c r="W20" i="23"/>
  <c r="AL20" i="23"/>
  <c r="AA28" i="23"/>
  <c r="P41" i="2"/>
  <c r="Q38" i="23"/>
  <c r="AK41" i="2"/>
  <c r="AK38" i="23"/>
  <c r="Z64" i="2"/>
  <c r="Z59" i="23"/>
  <c r="AP64" i="2"/>
  <c r="AP59" i="23"/>
  <c r="AF83" i="23"/>
  <c r="AJ85" i="2"/>
  <c r="AJ80" i="23"/>
  <c r="X109" i="2"/>
  <c r="X103" i="23"/>
  <c r="AN103" i="23"/>
  <c r="AI106" i="23"/>
  <c r="W118" i="2"/>
  <c r="W109" i="23"/>
  <c r="AA127" i="23"/>
  <c r="AV127" i="23"/>
  <c r="AH171" i="23"/>
  <c r="AK190" i="2"/>
  <c r="AK174" i="23"/>
  <c r="AQ175" i="23"/>
  <c r="AP175" i="23"/>
  <c r="N195" i="2"/>
  <c r="O179" i="23"/>
  <c r="AF217" i="23"/>
  <c r="AJ242" i="2"/>
  <c r="AJ219" i="23"/>
  <c r="AJ297" i="2"/>
  <c r="AJ238" i="23"/>
  <c r="X297" i="2"/>
  <c r="X253" i="23"/>
  <c r="AH245" i="23"/>
  <c r="AL265" i="23"/>
  <c r="AH328" i="2"/>
  <c r="AL319" i="2"/>
  <c r="AL266" i="23"/>
  <c r="AH285" i="23"/>
  <c r="AO328" i="23"/>
  <c r="C13" i="3"/>
  <c r="C12" i="3"/>
  <c r="J7" i="3"/>
  <c r="J6" i="3"/>
  <c r="C14" i="3"/>
  <c r="J14" i="3"/>
  <c r="J13" i="3"/>
  <c r="C7" i="3"/>
  <c r="J12" i="3"/>
  <c r="C6" i="3"/>
  <c r="M214" i="23"/>
  <c r="M106" i="23"/>
  <c r="M4" i="23"/>
  <c r="M283" i="23"/>
  <c r="M25" i="23"/>
  <c r="M85" i="23"/>
  <c r="M271" i="23"/>
  <c r="M22" i="23"/>
  <c r="M79" i="23"/>
  <c r="M84" i="23"/>
  <c r="M86" i="23"/>
  <c r="M116" i="23"/>
  <c r="M112" i="23"/>
  <c r="M147" i="23"/>
  <c r="M108" i="23"/>
  <c r="M261" i="23"/>
  <c r="M322" i="23"/>
  <c r="M323" i="23"/>
  <c r="M8" i="23"/>
  <c r="M32" i="23"/>
  <c r="M171" i="23"/>
  <c r="M285" i="23"/>
  <c r="M258" i="23"/>
  <c r="M304" i="23"/>
  <c r="M91" i="23"/>
  <c r="M134" i="23"/>
  <c r="M66" i="23"/>
  <c r="M117" i="23"/>
  <c r="M138" i="23"/>
  <c r="M269" i="23"/>
  <c r="M278" i="23"/>
  <c r="M39" i="23"/>
  <c r="M237" i="23"/>
  <c r="M154" i="23"/>
  <c r="M311" i="23"/>
  <c r="M227" i="23"/>
  <c r="M56" i="23"/>
  <c r="M61" i="23"/>
  <c r="M161" i="23"/>
  <c r="M198" i="23"/>
  <c r="M310" i="23"/>
  <c r="M329" i="23"/>
  <c r="M339" i="23"/>
  <c r="M17" i="23"/>
  <c r="M48" i="23"/>
  <c r="M186" i="23"/>
  <c r="M193" i="23"/>
  <c r="M83" i="23"/>
  <c r="M178" i="23"/>
  <c r="M301" i="23"/>
  <c r="M10" i="23"/>
  <c r="M5" i="23"/>
  <c r="M131" i="23"/>
  <c r="M146" i="23"/>
  <c r="M303" i="23"/>
  <c r="M50" i="23"/>
  <c r="M207" i="23"/>
  <c r="M196" i="23"/>
  <c r="M204" i="23"/>
  <c r="M101" i="23"/>
  <c r="M170" i="23"/>
  <c r="M234" i="23"/>
  <c r="M287" i="23"/>
  <c r="M11" i="23"/>
  <c r="M217" i="23"/>
  <c r="M249" i="23"/>
  <c r="M21" i="23"/>
  <c r="M72" i="23"/>
  <c r="M90" i="23"/>
  <c r="M118" i="23"/>
  <c r="M153" i="23"/>
  <c r="M215" i="23"/>
  <c r="M257" i="23"/>
  <c r="M306" i="23"/>
  <c r="M24" i="23"/>
  <c r="M209" i="23"/>
  <c r="M268" i="23"/>
  <c r="M331" i="23"/>
  <c r="M42" i="23"/>
  <c r="M165" i="23"/>
  <c r="M187" i="23"/>
  <c r="M200" i="23"/>
  <c r="M27" i="23"/>
  <c r="M164" i="23"/>
  <c r="M93" i="23"/>
  <c r="M295" i="23"/>
  <c r="M299" i="23"/>
  <c r="M334" i="23"/>
  <c r="M88" i="23"/>
  <c r="M191" i="23"/>
  <c r="M282" i="23"/>
  <c r="M202" i="23"/>
  <c r="M35" i="23"/>
  <c r="M333" i="23"/>
  <c r="M99" i="23"/>
  <c r="M247" i="23"/>
  <c r="M321" i="23"/>
  <c r="M332" i="23"/>
  <c r="M190" i="23"/>
  <c r="M206" i="23"/>
  <c r="M36" i="23"/>
  <c r="M125" i="23"/>
  <c r="M218" i="23"/>
  <c r="M223" i="23"/>
  <c r="M87" i="23"/>
  <c r="M155" i="23"/>
  <c r="M192" i="23"/>
  <c r="M259" i="23"/>
  <c r="M324" i="23"/>
  <c r="M335" i="23"/>
  <c r="M95" i="23"/>
  <c r="M260" i="23"/>
  <c r="M296" i="23"/>
  <c r="M320" i="23"/>
  <c r="M6" i="23"/>
  <c r="M28" i="23"/>
  <c r="M127" i="23"/>
  <c r="M270" i="23"/>
  <c r="M293" i="23"/>
  <c r="M308" i="23"/>
  <c r="M15" i="23"/>
  <c r="M256" i="23"/>
  <c r="M52" i="23"/>
  <c r="M70" i="23"/>
  <c r="M77" i="23"/>
  <c r="M124" i="23"/>
  <c r="M252" i="23"/>
  <c r="M64" i="23"/>
  <c r="M81" i="23"/>
  <c r="M130" i="23"/>
  <c r="M254" i="23"/>
  <c r="M267" i="23"/>
  <c r="M3" i="23"/>
  <c r="M98" i="23"/>
  <c r="M292" i="23"/>
  <c r="M43" i="23"/>
  <c r="M57" i="23"/>
  <c r="M139" i="23"/>
  <c r="M149" i="23"/>
  <c r="M151" i="23"/>
  <c r="M229" i="23"/>
  <c r="M199" i="23"/>
  <c r="M251" i="23"/>
  <c r="M272" i="23"/>
  <c r="M276" i="23"/>
  <c r="M225" i="23"/>
  <c r="M275" i="23"/>
  <c r="M49" i="23"/>
  <c r="M51" i="23"/>
  <c r="M144" i="23"/>
  <c r="M327" i="23"/>
  <c r="M12" i="23"/>
  <c r="M65" i="23"/>
  <c r="M167" i="23"/>
  <c r="M185" i="23"/>
  <c r="M59" i="23"/>
  <c r="M175" i="23"/>
  <c r="M89" i="23"/>
  <c r="M157" i="23"/>
  <c r="M172" i="23"/>
  <c r="M208" i="23"/>
  <c r="M19" i="23"/>
  <c r="M188" i="23"/>
  <c r="M194" i="23"/>
  <c r="M100" i="23"/>
  <c r="M184" i="23"/>
  <c r="M244" i="23"/>
  <c r="M319" i="23"/>
  <c r="M302" i="23"/>
  <c r="M103" i="23"/>
  <c r="M159" i="23"/>
  <c r="M246" i="23"/>
  <c r="M253" i="23"/>
  <c r="M328" i="23"/>
  <c r="M54" i="23"/>
  <c r="M114" i="23"/>
  <c r="M168" i="23"/>
  <c r="M236" i="23"/>
  <c r="M263" i="23"/>
  <c r="M317" i="23"/>
  <c r="M16" i="23"/>
  <c r="M148" i="23"/>
  <c r="M281" i="23"/>
  <c r="M9" i="23"/>
  <c r="M92" i="23"/>
  <c r="M31" i="23"/>
  <c r="M243" i="23"/>
  <c r="M277" i="23"/>
  <c r="M163" i="23"/>
  <c r="M152" i="23"/>
  <c r="M255" i="23"/>
  <c r="M201" i="23"/>
  <c r="M203" i="23"/>
  <c r="M340" i="23"/>
  <c r="M40" i="23"/>
  <c r="M71" i="23"/>
  <c r="M110" i="23"/>
  <c r="M232" i="23"/>
  <c r="M63" i="23"/>
  <c r="M115" i="23"/>
  <c r="M235" i="23"/>
  <c r="M230" i="23"/>
  <c r="M102" i="23"/>
  <c r="M173" i="23"/>
  <c r="M240" i="23"/>
  <c r="M242" i="23"/>
  <c r="M33" i="23"/>
  <c r="M119" i="23"/>
  <c r="M73" i="23"/>
  <c r="M120" i="23"/>
  <c r="M183" i="23"/>
  <c r="M318" i="23"/>
  <c r="M20" i="23"/>
  <c r="M38" i="23"/>
  <c r="M109" i="23"/>
  <c r="M174" i="23"/>
  <c r="M265" i="23"/>
  <c r="M266" i="23"/>
  <c r="M14" i="23"/>
  <c r="M94" i="23"/>
  <c r="M30" i="23"/>
  <c r="M68" i="23"/>
  <c r="M135" i="23"/>
  <c r="M286" i="23"/>
  <c r="M122" i="23"/>
  <c r="M212" i="23"/>
  <c r="M300" i="23"/>
  <c r="M211" i="23"/>
  <c r="M123" i="23"/>
  <c r="M182" i="23"/>
  <c r="M224" i="23"/>
  <c r="M26" i="23"/>
  <c r="M150" i="23"/>
  <c r="M195" i="23"/>
  <c r="M179" i="23"/>
  <c r="M238" i="23"/>
  <c r="M47" i="23"/>
  <c r="M262" i="23"/>
  <c r="M13" i="23"/>
  <c r="M160" i="23"/>
  <c r="M297" i="23"/>
  <c r="M220" i="23"/>
  <c r="M241" i="23"/>
  <c r="M18" i="23"/>
  <c r="M137" i="23"/>
  <c r="M162" i="23"/>
  <c r="M197" i="23"/>
  <c r="M181" i="23"/>
  <c r="M46" i="23"/>
  <c r="M126" i="23"/>
  <c r="M213" i="23"/>
  <c r="M315" i="23"/>
  <c r="M23" i="23"/>
  <c r="M128" i="23"/>
  <c r="M133" i="23"/>
  <c r="M140" i="23"/>
  <c r="M158" i="23"/>
  <c r="M231" i="23"/>
  <c r="M312" i="23"/>
  <c r="M76" i="23"/>
  <c r="M80" i="23"/>
  <c r="M219" i="23"/>
  <c r="M245" i="23"/>
  <c r="M45" i="23"/>
  <c r="M82" i="23"/>
  <c r="M105" i="23"/>
  <c r="M166" i="23"/>
  <c r="M60" i="23"/>
  <c r="M228" i="23"/>
  <c r="M142" i="23"/>
  <c r="M189" i="23"/>
  <c r="M313" i="23"/>
  <c r="M53" i="23"/>
  <c r="M58" i="23"/>
  <c r="M141" i="23"/>
  <c r="M176" i="23"/>
  <c r="M169" i="23"/>
  <c r="F316" i="23"/>
  <c r="E316" i="23" s="1" a="1"/>
  <c r="E316" i="23" s="1"/>
  <c r="H316" i="23" s="1" a="1"/>
  <c r="H316" i="23" s="1"/>
  <c r="F484" i="2"/>
  <c r="E484" i="2" s="1" a="1"/>
  <c r="E484" i="2" s="1"/>
  <c r="AR284" i="23"/>
  <c r="AR364" i="2"/>
  <c r="AR289" i="23"/>
  <c r="AR383" i="2"/>
  <c r="AR34" i="23"/>
  <c r="AR35" i="2"/>
  <c r="AR129" i="23"/>
  <c r="AR141" i="2"/>
  <c r="AR226" i="23"/>
  <c r="AR261" i="2"/>
  <c r="AR121" i="23"/>
  <c r="AR132" i="2"/>
  <c r="AR338" i="23"/>
  <c r="AR578" i="2"/>
  <c r="AR222" i="23"/>
  <c r="AR249" i="2"/>
  <c r="AR97" i="23"/>
  <c r="AR111" i="2"/>
  <c r="F67" i="23"/>
  <c r="E67" i="23" s="1" a="1"/>
  <c r="E67" i="23" s="1"/>
  <c r="H67" i="23" s="1" a="1"/>
  <c r="H67" i="23" s="1"/>
  <c r="AR273" i="23"/>
  <c r="AR336" i="2"/>
  <c r="AR248" i="23"/>
  <c r="AR296" i="2"/>
  <c r="AR67" i="23"/>
  <c r="AR102" i="2"/>
  <c r="AR156" i="23"/>
  <c r="AR170" i="2"/>
  <c r="AR316" i="23"/>
  <c r="AR484" i="2"/>
  <c r="AR307" i="23"/>
  <c r="AR443" i="2"/>
  <c r="AR41" i="23"/>
  <c r="AR44" i="2"/>
  <c r="AR210" i="23"/>
  <c r="AR230" i="2"/>
  <c r="AR291" i="23"/>
  <c r="AR387" i="2"/>
  <c r="AR330" i="23"/>
  <c r="AR536" i="2"/>
  <c r="AR290" i="23"/>
  <c r="AR385" i="2"/>
  <c r="F102" i="2"/>
  <c r="E102" i="2" s="1" a="1"/>
  <c r="E102" i="2" s="1"/>
  <c r="AR96" i="23"/>
  <c r="AR103" i="2"/>
  <c r="AR326" i="23"/>
  <c r="AR511" i="2"/>
  <c r="AR132" i="23"/>
  <c r="AR144" i="2"/>
  <c r="AR309" i="23"/>
  <c r="AR450" i="2"/>
  <c r="AR314" i="23"/>
  <c r="AR475" i="2"/>
  <c r="AR104" i="23"/>
  <c r="AR130" i="2"/>
  <c r="AR216" i="23"/>
  <c r="AR238" i="2"/>
  <c r="AR264" i="23"/>
  <c r="AR317" i="2"/>
  <c r="AR62" i="23"/>
  <c r="AR67" i="2"/>
  <c r="AR55" i="23"/>
  <c r="AR59" i="2"/>
  <c r="AA70" i="2"/>
  <c r="AV70" i="2"/>
  <c r="AF86" i="2"/>
  <c r="AP204" i="2"/>
  <c r="AH438" i="2"/>
  <c r="AG73" i="2"/>
  <c r="N86" i="2"/>
  <c r="AP171" i="2"/>
  <c r="AX204" i="2"/>
  <c r="AP206" i="2"/>
  <c r="AL302" i="2"/>
  <c r="AG303" i="2"/>
  <c r="AN320" i="2"/>
  <c r="AG331" i="2"/>
  <c r="AF332" i="2"/>
  <c r="AG431" i="2"/>
  <c r="AO446" i="2"/>
  <c r="AT36" i="2"/>
  <c r="AV60" i="2"/>
  <c r="X68" i="2"/>
  <c r="N70" i="2"/>
  <c r="AL147" i="2"/>
  <c r="AI331" i="2"/>
  <c r="X444" i="2"/>
  <c r="AV446" i="2"/>
  <c r="AV449" i="2"/>
  <c r="AV469" i="2"/>
  <c r="X147" i="2"/>
  <c r="AL188" i="2"/>
  <c r="AP219" i="2"/>
  <c r="AP323" i="2"/>
  <c r="AV386" i="2"/>
  <c r="N431" i="2"/>
  <c r="AA469" i="2"/>
  <c r="AA36" i="2"/>
  <c r="AH126" i="2"/>
  <c r="AV219" i="2"/>
  <c r="W302" i="2"/>
  <c r="AX393" i="2"/>
  <c r="AV414" i="2"/>
  <c r="AH517" i="2"/>
  <c r="AV526" i="2"/>
  <c r="AF533" i="2"/>
  <c r="AK126" i="2"/>
  <c r="AA60" i="2"/>
  <c r="AV147" i="2"/>
  <c r="AO188" i="2"/>
  <c r="AA245" i="2"/>
  <c r="AG265" i="2"/>
  <c r="AX323" i="2"/>
  <c r="AL332" i="2"/>
  <c r="N347" i="2"/>
  <c r="AA446" i="2"/>
  <c r="AF469" i="2"/>
  <c r="AK338" i="2"/>
  <c r="AE72" i="2"/>
  <c r="Z206" i="2"/>
  <c r="AX245" i="2"/>
  <c r="AV284" i="2"/>
  <c r="AI333" i="2"/>
  <c r="X386" i="2"/>
  <c r="AP395" i="2"/>
  <c r="AF527" i="2"/>
  <c r="AH544" i="2"/>
  <c r="W126" i="2"/>
  <c r="X45" i="2"/>
  <c r="AL126" i="2"/>
  <c r="AV155" i="2"/>
  <c r="AH181" i="2"/>
  <c r="AV294" i="2"/>
  <c r="W303" i="2"/>
  <c r="AX303" i="2"/>
  <c r="Z323" i="2"/>
  <c r="AE414" i="2"/>
  <c r="W451" i="2"/>
  <c r="AH60" i="2"/>
  <c r="AG68" i="2"/>
  <c r="AP150" i="2"/>
  <c r="Z219" i="2"/>
  <c r="AG320" i="2"/>
  <c r="AX332" i="2"/>
  <c r="AL347" i="2"/>
  <c r="AG444" i="2"/>
  <c r="AX45" i="2"/>
  <c r="X124" i="2"/>
  <c r="Z150" i="2"/>
  <c r="AG206" i="2"/>
  <c r="AI393" i="2"/>
  <c r="Z395" i="2"/>
  <c r="AN142" i="2"/>
  <c r="AH288" i="2"/>
  <c r="AX324" i="2"/>
  <c r="AT564" i="2"/>
  <c r="X324" i="2"/>
  <c r="AE492" i="2"/>
  <c r="AL266" i="2"/>
  <c r="Z278" i="2"/>
  <c r="AK278" i="2"/>
  <c r="W340" i="2"/>
  <c r="AH341" i="2"/>
  <c r="AU555" i="2"/>
  <c r="AO98" i="2"/>
  <c r="Z340" i="2"/>
  <c r="AK84" i="2"/>
  <c r="Z98" i="2"/>
  <c r="AH106" i="2"/>
  <c r="AV266" i="2"/>
  <c r="AI278" i="2"/>
  <c r="X288" i="2"/>
  <c r="AV288" i="2"/>
  <c r="AL324" i="2"/>
  <c r="AA340" i="2"/>
  <c r="AF278" i="2"/>
  <c r="W288" i="2"/>
  <c r="AV98" i="2"/>
  <c r="Y266" i="2"/>
  <c r="AX266" i="2"/>
  <c r="AJ278" i="2"/>
  <c r="Y288" i="2"/>
  <c r="AX288" i="2"/>
  <c r="O324" i="2"/>
  <c r="N341" i="2"/>
  <c r="AO341" i="2"/>
  <c r="AJ542" i="2"/>
  <c r="Y555" i="2"/>
  <c r="AX555" i="2"/>
  <c r="AJ558" i="2"/>
  <c r="AX564" i="2"/>
  <c r="AJ568" i="2"/>
  <c r="N98" i="2"/>
  <c r="AJ106" i="2"/>
  <c r="Z288" i="2"/>
  <c r="AK288" i="2"/>
  <c r="AO324" i="2"/>
  <c r="W341" i="2"/>
  <c r="Z540" i="2"/>
  <c r="AH84" i="2"/>
  <c r="AK98" i="2"/>
  <c r="AL106" i="2"/>
  <c r="AA266" i="2"/>
  <c r="AN278" i="2"/>
  <c r="AI340" i="2"/>
  <c r="AN542" i="2"/>
  <c r="AT568" i="2"/>
  <c r="X84" i="2"/>
  <c r="W266" i="2"/>
  <c r="AH278" i="2"/>
  <c r="AK340" i="2"/>
  <c r="AI84" i="2"/>
  <c r="N278" i="2"/>
  <c r="AO278" i="2"/>
  <c r="N324" i="2"/>
  <c r="AV324" i="2"/>
  <c r="AJ340" i="2"/>
  <c r="Y341" i="2"/>
  <c r="AX341" i="2"/>
  <c r="N542" i="2"/>
  <c r="AE198" i="2"/>
  <c r="Y177" i="2"/>
  <c r="W480" i="2"/>
  <c r="AP107" i="2"/>
  <c r="Z136" i="2"/>
  <c r="AH138" i="2"/>
  <c r="AV382" i="2"/>
  <c r="X615" i="2"/>
  <c r="AA37" i="2"/>
  <c r="AE131" i="2"/>
  <c r="AX113" i="2"/>
  <c r="AL49" i="2"/>
  <c r="Z131" i="2"/>
  <c r="Y136" i="2"/>
  <c r="AH289" i="2"/>
  <c r="AA131" i="2"/>
  <c r="AH614" i="2"/>
  <c r="AV107" i="2"/>
  <c r="AA136" i="2"/>
  <c r="AO157" i="2"/>
  <c r="X539" i="2"/>
  <c r="AI614" i="2"/>
  <c r="Y615" i="2"/>
  <c r="AG179" i="2"/>
  <c r="W186" i="2"/>
  <c r="AN34" i="2"/>
  <c r="AX89" i="2"/>
  <c r="AF131" i="2"/>
  <c r="N168" i="2"/>
  <c r="AV256" i="2"/>
  <c r="AA309" i="2"/>
  <c r="AF384" i="2"/>
  <c r="Z539" i="2"/>
  <c r="AT560" i="2"/>
  <c r="AA596" i="2"/>
  <c r="AA615" i="2"/>
  <c r="AF198" i="2"/>
  <c r="AO34" i="2"/>
  <c r="AI37" i="2"/>
  <c r="AX55" i="2"/>
  <c r="AI128" i="2"/>
  <c r="AG131" i="2"/>
  <c r="AL138" i="2"/>
  <c r="AV157" i="2"/>
  <c r="X241" i="2"/>
  <c r="N253" i="2"/>
  <c r="AI384" i="2"/>
  <c r="AO410" i="2"/>
  <c r="AE504" i="2"/>
  <c r="AF539" i="2"/>
  <c r="AF596" i="2"/>
  <c r="W200" i="2"/>
  <c r="AP186" i="2"/>
  <c r="AL614" i="2"/>
  <c r="P560" i="2"/>
  <c r="AA49" i="2"/>
  <c r="AG53" i="2"/>
  <c r="AI134" i="2"/>
  <c r="AV136" i="2"/>
  <c r="AN179" i="2"/>
  <c r="AU370" i="2"/>
  <c r="Z373" i="2"/>
  <c r="Y382" i="2"/>
  <c r="Z406" i="2"/>
  <c r="AA113" i="2"/>
  <c r="AH134" i="2"/>
  <c r="AO370" i="2"/>
  <c r="AL514" i="2"/>
  <c r="AP200" i="2"/>
  <c r="X55" i="2"/>
  <c r="AF113" i="2"/>
  <c r="AP128" i="2"/>
  <c r="AX186" i="2"/>
  <c r="AE262" i="2"/>
  <c r="AV370" i="2"/>
  <c r="AE373" i="2"/>
  <c r="AA382" i="2"/>
  <c r="AF406" i="2"/>
  <c r="N514" i="2"/>
  <c r="AV539" i="2"/>
  <c r="AV615" i="2"/>
  <c r="AU84" i="23"/>
  <c r="Y241" i="2"/>
  <c r="AI251" i="2"/>
  <c r="AV481" i="2"/>
  <c r="N37" i="2"/>
  <c r="AN37" i="2"/>
  <c r="AH49" i="2"/>
  <c r="AI53" i="2"/>
  <c r="X89" i="2"/>
  <c r="AV128" i="2"/>
  <c r="AV131" i="2"/>
  <c r="N134" i="2"/>
  <c r="X157" i="2"/>
  <c r="AP179" i="2"/>
  <c r="AL241" i="2"/>
  <c r="AA246" i="2"/>
  <c r="AL251" i="2"/>
  <c r="Y256" i="2"/>
  <c r="AX370" i="2"/>
  <c r="AH373" i="2"/>
  <c r="AE382" i="2"/>
  <c r="AG406" i="2"/>
  <c r="U5" i="6"/>
  <c r="AA5" i="6" s="1"/>
  <c r="U19" i="6"/>
  <c r="AA19" i="6" s="1"/>
  <c r="U9" i="6"/>
  <c r="AA9" i="6" s="1"/>
  <c r="S29" i="6"/>
  <c r="T29" i="6" s="1"/>
  <c r="Z29" i="6" s="1"/>
  <c r="S9" i="6"/>
  <c r="T9" i="6" s="1"/>
  <c r="Z9" i="6" s="1"/>
  <c r="S20" i="6"/>
  <c r="T20" i="6" s="1"/>
  <c r="Z20" i="6" s="1"/>
  <c r="S26" i="6"/>
  <c r="T26" i="6" s="1"/>
  <c r="Z26" i="6" s="1"/>
  <c r="S44" i="6"/>
  <c r="T44" i="6" s="1"/>
  <c r="Z44" i="6" s="1"/>
  <c r="AI44" i="6" s="1"/>
  <c r="S13" i="6"/>
  <c r="T13" i="6" s="1"/>
  <c r="Z13" i="6" s="1"/>
  <c r="U23" i="6"/>
  <c r="AA23" i="6" s="1"/>
  <c r="U48" i="6"/>
  <c r="AA48" i="6" s="1"/>
  <c r="S49" i="6"/>
  <c r="T49" i="6" s="1"/>
  <c r="Z49" i="6" s="1"/>
  <c r="S47" i="6"/>
  <c r="T47" i="6" s="1"/>
  <c r="Z47" i="6" s="1"/>
  <c r="S12" i="6"/>
  <c r="T12" i="6" s="1"/>
  <c r="Z12" i="6" s="1"/>
  <c r="U36" i="6"/>
  <c r="AA36" i="6" s="1"/>
  <c r="U13" i="6"/>
  <c r="AA13" i="6" s="1"/>
  <c r="U24" i="6"/>
  <c r="AA24" i="6" s="1"/>
  <c r="S48" i="6"/>
  <c r="T48" i="6" s="1"/>
  <c r="Z48" i="6" s="1"/>
  <c r="AI48" i="6" s="1"/>
  <c r="Y503" i="2"/>
  <c r="AE588" i="2"/>
  <c r="P121" i="2"/>
  <c r="Z121" i="2"/>
  <c r="AT145" i="2"/>
  <c r="AV269" i="2"/>
  <c r="AU305" i="2"/>
  <c r="AF428" i="2"/>
  <c r="W153" i="2"/>
  <c r="AF160" i="2"/>
  <c r="AX166" i="2"/>
  <c r="AH310" i="2"/>
  <c r="N321" i="2"/>
  <c r="Z376" i="2"/>
  <c r="N423" i="2"/>
  <c r="AH464" i="2"/>
  <c r="N487" i="2"/>
  <c r="Z503" i="2"/>
  <c r="AI78" i="2"/>
  <c r="AX121" i="2"/>
  <c r="AV145" i="2"/>
  <c r="AI423" i="2"/>
  <c r="AI455" i="2"/>
  <c r="Y129" i="2"/>
  <c r="AO199" i="2"/>
  <c r="N490" i="2"/>
  <c r="AN140" i="2"/>
  <c r="Q455" i="2"/>
  <c r="AJ455" i="2"/>
  <c r="AI487" i="2"/>
  <c r="AL490" i="2"/>
  <c r="AA599" i="2"/>
  <c r="Z129" i="2"/>
  <c r="AF513" i="2"/>
  <c r="W145" i="2"/>
  <c r="AN145" i="2"/>
  <c r="AT153" i="2"/>
  <c r="AQ503" i="2"/>
  <c r="AX561" i="2"/>
  <c r="AO11" i="2"/>
  <c r="AA129" i="2"/>
  <c r="AF169" i="2"/>
  <c r="W174" i="2"/>
  <c r="AI521" i="2"/>
  <c r="AG548" i="2"/>
  <c r="W125" i="2"/>
  <c r="AV153" i="2"/>
  <c r="AX305" i="2"/>
  <c r="AF310" i="2"/>
  <c r="AL436" i="2"/>
  <c r="AP425" i="2"/>
  <c r="AU24" i="2"/>
  <c r="AG169" i="2"/>
  <c r="Z588" i="2"/>
  <c r="Y11" i="2"/>
  <c r="X125" i="2"/>
  <c r="AT269" i="2"/>
  <c r="N436" i="2"/>
  <c r="AO487" i="2"/>
  <c r="AV24" i="2"/>
  <c r="AF129" i="2"/>
  <c r="AK145" i="2"/>
  <c r="N11" i="2"/>
  <c r="AI464" i="2"/>
  <c r="O487" i="2"/>
  <c r="AA503" i="2"/>
  <c r="AL78" i="2"/>
  <c r="Y92" i="2"/>
  <c r="Q209" i="2"/>
  <c r="AK209" i="2"/>
  <c r="AP321" i="2"/>
  <c r="X346" i="2"/>
  <c r="AA153" i="2"/>
  <c r="X216" i="2"/>
  <c r="AE490" i="2"/>
  <c r="N599" i="2"/>
  <c r="N78" i="2"/>
  <c r="AL166" i="2"/>
  <c r="AV169" i="2"/>
  <c r="AB209" i="2"/>
  <c r="AL209" i="2"/>
  <c r="AQ321" i="2"/>
  <c r="Y346" i="2"/>
  <c r="AA376" i="2"/>
  <c r="AN423" i="2"/>
  <c r="AI125" i="2"/>
  <c r="AE153" i="2"/>
  <c r="N160" i="2"/>
  <c r="AP169" i="2"/>
  <c r="AA209" i="2"/>
  <c r="AA305" i="2"/>
  <c r="AN166" i="2"/>
  <c r="AH174" i="2"/>
  <c r="Z346" i="2"/>
  <c r="Y269" i="2"/>
  <c r="AE305" i="2"/>
  <c r="AO376" i="2"/>
  <c r="Z400" i="2"/>
  <c r="AI174" i="2"/>
  <c r="AA321" i="2"/>
  <c r="AL400" i="2"/>
  <c r="AP423" i="2"/>
  <c r="AF24" i="2"/>
  <c r="AA91" i="2"/>
  <c r="AO140" i="2"/>
  <c r="Z145" i="2"/>
  <c r="AE199" i="2"/>
  <c r="Z269" i="2"/>
  <c r="AH305" i="2"/>
  <c r="X321" i="2"/>
  <c r="AP376" i="2"/>
  <c r="AA400" i="2"/>
  <c r="N464" i="2"/>
  <c r="AP503" i="2"/>
  <c r="AI552" i="2"/>
  <c r="AI140" i="2"/>
  <c r="AN153" i="2"/>
  <c r="AN199" i="2"/>
  <c r="AH91" i="2"/>
  <c r="AV125" i="2"/>
  <c r="AE321" i="2"/>
  <c r="N548" i="2"/>
  <c r="AG216" i="2"/>
  <c r="AE599" i="2"/>
  <c r="AK561" i="2"/>
  <c r="AO78" i="2"/>
  <c r="AA125" i="2"/>
  <c r="AP121" i="2"/>
  <c r="AR420" i="2"/>
  <c r="F298" i="23"/>
  <c r="E298" i="23" s="1" a="1"/>
  <c r="E298" i="23" s="1"/>
  <c r="H298" i="23" s="1" a="1"/>
  <c r="H298" i="23" s="1"/>
  <c r="AR574" i="2"/>
  <c r="F337" i="23"/>
  <c r="E337" i="23" s="1" a="1"/>
  <c r="E337" i="23" s="1"/>
  <c r="H337" i="23" s="1" a="1"/>
  <c r="H337" i="23" s="1"/>
  <c r="AR352" i="2"/>
  <c r="F280" i="23"/>
  <c r="E280" i="23" s="1" a="1"/>
  <c r="E280" i="23" s="1"/>
  <c r="H280" i="23" s="1" a="1"/>
  <c r="H280" i="23" s="1"/>
  <c r="AR399" i="2"/>
  <c r="F294" i="23"/>
  <c r="E294" i="23" s="1" a="1"/>
  <c r="E294" i="23" s="1"/>
  <c r="H294" i="23" s="1" a="1"/>
  <c r="H294" i="23" s="1"/>
  <c r="AR298" i="2"/>
  <c r="F250" i="23"/>
  <c r="E250" i="23" s="1" a="1"/>
  <c r="E250" i="23" s="1"/>
  <c r="H250" i="23" s="1" a="1"/>
  <c r="H250" i="23" s="1"/>
  <c r="F325" i="23"/>
  <c r="E325" i="23" s="1" a="1"/>
  <c r="E325" i="23" s="1"/>
  <c r="H325" i="23" s="1" a="1"/>
  <c r="H325" i="23" s="1"/>
  <c r="AR510" i="2"/>
  <c r="AR122" i="2"/>
  <c r="F113" i="23"/>
  <c r="E113" i="23" s="1" a="1"/>
  <c r="E113" i="23" s="1"/>
  <c r="H113" i="23" s="1" a="1"/>
  <c r="H113" i="23" s="1"/>
  <c r="AR192" i="2"/>
  <c r="F177" i="23"/>
  <c r="E177" i="23" s="1" a="1"/>
  <c r="E177" i="23" s="1"/>
  <c r="H177" i="23" s="1" a="1"/>
  <c r="H177" i="23" s="1"/>
  <c r="AR248" i="2"/>
  <c r="F221" i="23"/>
  <c r="E221" i="23" s="1" a="1"/>
  <c r="E221" i="23" s="1"/>
  <c r="H221" i="23" s="1" a="1"/>
  <c r="H221" i="23" s="1"/>
  <c r="AR563" i="2"/>
  <c r="F336" i="23"/>
  <c r="E336" i="23" s="1" a="1"/>
  <c r="E336" i="23" s="1"/>
  <c r="H336" i="23" s="1" a="1"/>
  <c r="H336" i="23" s="1"/>
  <c r="AR79" i="2"/>
  <c r="F74" i="23"/>
  <c r="E74" i="23" s="1" a="1"/>
  <c r="E74" i="23" s="1"/>
  <c r="H74" i="23" s="1" a="1"/>
  <c r="H74" i="23" s="1"/>
  <c r="AR350" i="2"/>
  <c r="F279" i="23"/>
  <c r="E279" i="23" s="1" a="1"/>
  <c r="E279" i="23" s="1"/>
  <c r="H279" i="23" s="1" a="1"/>
  <c r="H279" i="23" s="1"/>
  <c r="AR337" i="2"/>
  <c r="F274" i="23"/>
  <c r="E274" i="23" s="1" a="1"/>
  <c r="E274" i="23" s="1"/>
  <c r="H274" i="23" s="1" a="1"/>
  <c r="H274" i="23" s="1"/>
  <c r="AR196" i="2"/>
  <c r="F180" i="23"/>
  <c r="E180" i="23" s="1" a="1"/>
  <c r="E180" i="23" s="1"/>
  <c r="H180" i="23" s="1" a="1"/>
  <c r="H180" i="23" s="1"/>
  <c r="AR115" i="2"/>
  <c r="F107" i="23"/>
  <c r="E107" i="23" s="1" a="1"/>
  <c r="E107" i="23" s="1"/>
  <c r="H107" i="23" s="1" a="1"/>
  <c r="H107" i="23" s="1"/>
  <c r="AR47" i="2"/>
  <c r="F44" i="23"/>
  <c r="E44" i="23" s="1" a="1"/>
  <c r="E44" i="23" s="1"/>
  <c r="H44" i="23" s="1" a="1"/>
  <c r="H44" i="23" s="1"/>
  <c r="AR74" i="2"/>
  <c r="F69" i="23"/>
  <c r="E69" i="23" s="1" a="1"/>
  <c r="E69" i="23" s="1"/>
  <c r="H69" i="23" s="1" a="1"/>
  <c r="H69" i="23" s="1"/>
  <c r="F145" i="23"/>
  <c r="E145" i="23" s="1" a="1"/>
  <c r="E145" i="23" s="1"/>
  <c r="H145" i="23" s="1" a="1"/>
  <c r="H145" i="23" s="1"/>
  <c r="AR158" i="2"/>
  <c r="AR435" i="2"/>
  <c r="F305" i="23"/>
  <c r="E305" i="23" s="1" a="1"/>
  <c r="E305" i="23" s="1"/>
  <c r="H305" i="23" s="1" a="1"/>
  <c r="H305" i="23" s="1"/>
  <c r="AR273" i="2"/>
  <c r="F233" i="23"/>
  <c r="E233" i="23" s="1" a="1"/>
  <c r="E233" i="23" s="1"/>
  <c r="H233" i="23" s="1" a="1"/>
  <c r="H233" i="23" s="1"/>
  <c r="AR120" i="2"/>
  <c r="F111" i="23"/>
  <c r="E111" i="23" s="1" a="1"/>
  <c r="E111" i="23" s="1"/>
  <c r="H111" i="23" s="1" a="1"/>
  <c r="H111" i="23" s="1"/>
  <c r="AR379" i="2"/>
  <c r="F288" i="23"/>
  <c r="E288" i="23" s="1" a="1"/>
  <c r="E288" i="23" s="1"/>
  <c r="H288" i="23" s="1" a="1"/>
  <c r="H288" i="23" s="1"/>
  <c r="AR282" i="2"/>
  <c r="F239" i="23"/>
  <c r="E239" i="23" s="1" a="1"/>
  <c r="E239" i="23" s="1"/>
  <c r="H239" i="23" s="1" a="1"/>
  <c r="H239" i="23" s="1"/>
  <c r="AR7" i="2"/>
  <c r="F7" i="23"/>
  <c r="E7" i="23" s="1" a="1"/>
  <c r="E7" i="23" s="1"/>
  <c r="H7" i="23" s="1" a="1"/>
  <c r="H7" i="23" s="1"/>
  <c r="AR31" i="2"/>
  <c r="F29" i="23"/>
  <c r="E29" i="23" s="1" a="1"/>
  <c r="E29" i="23" s="1"/>
  <c r="H29" i="23" s="1" a="1"/>
  <c r="H29" i="23" s="1"/>
  <c r="AR38" i="2"/>
  <c r="F37" i="23"/>
  <c r="E37" i="23" s="1" a="1"/>
  <c r="E37" i="23" s="1"/>
  <c r="H37" i="23" s="1" a="1"/>
  <c r="H37" i="23" s="1"/>
  <c r="F143" i="23"/>
  <c r="E143" i="23" s="1" a="1"/>
  <c r="E143" i="23" s="1"/>
  <c r="H143" i="23" s="1" a="1"/>
  <c r="H143" i="23" s="1"/>
  <c r="AR156" i="2"/>
  <c r="AR80" i="2"/>
  <c r="F75" i="23"/>
  <c r="E75" i="23" s="1" a="1"/>
  <c r="E75" i="23" s="1"/>
  <c r="H75" i="23" s="1" a="1"/>
  <c r="H75" i="23" s="1"/>
  <c r="F136" i="23"/>
  <c r="E136" i="23" s="1" a="1"/>
  <c r="E136" i="23" s="1"/>
  <c r="H136" i="23" s="1" a="1"/>
  <c r="H136" i="23" s="1"/>
  <c r="AR148" i="2"/>
  <c r="O589" i="2"/>
  <c r="N49" i="2"/>
  <c r="AA128" i="2"/>
  <c r="AH136" i="2"/>
  <c r="AP138" i="2"/>
  <c r="Y309" i="2"/>
  <c r="AP370" i="2"/>
  <c r="N382" i="2"/>
  <c r="AX388" i="2"/>
  <c r="X410" i="2"/>
  <c r="AA514" i="2"/>
  <c r="X34" i="2"/>
  <c r="AH128" i="2"/>
  <c r="AI136" i="2"/>
  <c r="X186" i="2"/>
  <c r="AA262" i="2"/>
  <c r="Z309" i="2"/>
  <c r="W373" i="2"/>
  <c r="AU373" i="2"/>
  <c r="Z418" i="2"/>
  <c r="N456" i="2"/>
  <c r="AL456" i="2"/>
  <c r="AG480" i="2"/>
  <c r="AE481" i="2"/>
  <c r="AI514" i="2"/>
  <c r="Z615" i="2"/>
  <c r="AQ163" i="23"/>
  <c r="AO138" i="2"/>
  <c r="Z253" i="2"/>
  <c r="AA253" i="2"/>
  <c r="AO614" i="2"/>
  <c r="P456" i="2"/>
  <c r="AV134" i="2"/>
  <c r="Y138" i="2"/>
  <c r="AH200" i="2"/>
  <c r="N241" i="2"/>
  <c r="AN241" i="2"/>
  <c r="Z251" i="2"/>
  <c r="AE253" i="2"/>
  <c r="AL410" i="2"/>
  <c r="N480" i="2"/>
  <c r="AQ287" i="23"/>
  <c r="N34" i="2"/>
  <c r="AH34" i="2"/>
  <c r="N55" i="2"/>
  <c r="AO128" i="2"/>
  <c r="N131" i="2"/>
  <c r="AX134" i="2"/>
  <c r="AP136" i="2"/>
  <c r="Z157" i="2"/>
  <c r="AX168" i="2"/>
  <c r="N177" i="2"/>
  <c r="AH179" i="2"/>
  <c r="AI200" i="2"/>
  <c r="AI235" i="2"/>
  <c r="AO241" i="2"/>
  <c r="AG251" i="2"/>
  <c r="AA256" i="2"/>
  <c r="AV260" i="2"/>
  <c r="Y289" i="2"/>
  <c r="AE370" i="2"/>
  <c r="AH406" i="2"/>
  <c r="N539" i="2"/>
  <c r="AL539" i="2"/>
  <c r="X560" i="2"/>
  <c r="Z589" i="2"/>
  <c r="AL615" i="2"/>
  <c r="P184" i="23"/>
  <c r="P406" i="2"/>
  <c r="AU596" i="2"/>
  <c r="AI34" i="2"/>
  <c r="AV37" i="2"/>
  <c r="Z134" i="2"/>
  <c r="AG198" i="2"/>
  <c r="X218" i="2"/>
  <c r="AX260" i="2"/>
  <c r="P309" i="2"/>
  <c r="AV375" i="2"/>
  <c r="AI406" i="2"/>
  <c r="AV418" i="2"/>
  <c r="AL480" i="2"/>
  <c r="AL481" i="2"/>
  <c r="AX514" i="2"/>
  <c r="AP539" i="2"/>
  <c r="AA589" i="2"/>
  <c r="Q184" i="23"/>
  <c r="Y37" i="2"/>
  <c r="AE53" i="2"/>
  <c r="Z107" i="2"/>
  <c r="AE134" i="2"/>
  <c r="X136" i="2"/>
  <c r="AN200" i="2"/>
  <c r="AE218" i="2"/>
  <c r="AL235" i="2"/>
  <c r="AX262" i="2"/>
  <c r="AG280" i="2"/>
  <c r="AG289" i="2"/>
  <c r="AA375" i="2"/>
  <c r="AT384" i="2"/>
  <c r="AF388" i="2"/>
  <c r="AG456" i="2"/>
  <c r="AA560" i="2"/>
  <c r="AU256" i="2"/>
  <c r="AE406" i="2"/>
  <c r="AH539" i="2"/>
  <c r="X138" i="2"/>
  <c r="Y198" i="2"/>
  <c r="AX37" i="2"/>
  <c r="O89" i="2"/>
  <c r="Y107" i="2"/>
  <c r="AL131" i="2"/>
  <c r="N179" i="2"/>
  <c r="Y218" i="2"/>
  <c r="N373" i="2"/>
  <c r="Z375" i="2"/>
  <c r="AX375" i="2"/>
  <c r="AE388" i="2"/>
  <c r="N406" i="2"/>
  <c r="AV410" i="2"/>
  <c r="AX418" i="2"/>
  <c r="AF456" i="2"/>
  <c r="AO480" i="2"/>
  <c r="Z560" i="2"/>
  <c r="X262" i="2"/>
  <c r="AP262" i="2"/>
  <c r="Z37" i="2"/>
  <c r="AF49" i="2"/>
  <c r="AO113" i="2"/>
  <c r="AO131" i="2"/>
  <c r="AL179" i="2"/>
  <c r="AN186" i="2"/>
  <c r="N200" i="2"/>
  <c r="AF218" i="2"/>
  <c r="N235" i="2"/>
  <c r="AI246" i="2"/>
  <c r="AO253" i="2"/>
  <c r="AN256" i="2"/>
  <c r="N274" i="2"/>
  <c r="N289" i="2"/>
  <c r="AL373" i="2"/>
  <c r="AH456" i="2"/>
  <c r="Y498" i="2"/>
  <c r="AX504" i="2"/>
  <c r="AX539" i="2"/>
  <c r="N589" i="2"/>
  <c r="AI596" i="2"/>
  <c r="AX615" i="2"/>
  <c r="P260" i="2"/>
  <c r="AF274" i="2"/>
  <c r="U15" i="6"/>
  <c r="AA15" i="6" s="1"/>
  <c r="U28" i="6"/>
  <c r="AA28" i="6" s="1"/>
  <c r="S27" i="6"/>
  <c r="T27" i="6" s="1"/>
  <c r="Z27" i="6" s="1"/>
  <c r="S32" i="6"/>
  <c r="T32" i="6" s="1"/>
  <c r="Z32" i="6" s="1"/>
  <c r="U20" i="6"/>
  <c r="AA20" i="6" s="1"/>
  <c r="S24" i="6"/>
  <c r="T24" i="6" s="1"/>
  <c r="Z24" i="6" s="1"/>
  <c r="S19" i="6"/>
  <c r="T19" i="6" s="1"/>
  <c r="Z19" i="6" s="1"/>
  <c r="AI19" i="6" s="1"/>
  <c r="U45" i="6"/>
  <c r="AA45" i="6" s="1"/>
  <c r="S17" i="6"/>
  <c r="T17" i="6" s="1"/>
  <c r="Z17" i="6" s="1"/>
  <c r="AH22" i="6"/>
  <c r="S34" i="6"/>
  <c r="T34" i="6" s="1"/>
  <c r="Z34" i="6" s="1"/>
  <c r="AH34" i="6" s="1"/>
  <c r="S39" i="6"/>
  <c r="T39" i="6" s="1"/>
  <c r="Z39" i="6" s="1"/>
  <c r="U11" i="6"/>
  <c r="AA11" i="6" s="1"/>
  <c r="U12" i="6"/>
  <c r="AA12" i="6" s="1"/>
  <c r="U22" i="6"/>
  <c r="AA22" i="6" s="1"/>
  <c r="S46" i="6"/>
  <c r="T46" i="6" s="1"/>
  <c r="Z46" i="6" s="1"/>
  <c r="AH49" i="6"/>
  <c r="S22" i="6"/>
  <c r="T22" i="6" s="1"/>
  <c r="Z22" i="6" s="1"/>
  <c r="S23" i="6"/>
  <c r="T23" i="6" s="1"/>
  <c r="Z23" i="6" s="1"/>
  <c r="U47" i="6"/>
  <c r="AA47" i="6" s="1"/>
  <c r="AH47" i="6" s="1"/>
  <c r="U37" i="6"/>
  <c r="AA37" i="6" s="1"/>
  <c r="AX540" i="2"/>
  <c r="AG564" i="2"/>
  <c r="W568" i="2"/>
  <c r="AG369" i="2"/>
  <c r="AL84" i="2"/>
  <c r="AH98" i="2"/>
  <c r="X98" i="2"/>
  <c r="W106" i="2"/>
  <c r="AP106" i="2"/>
  <c r="AI537" i="2"/>
  <c r="X542" i="2"/>
  <c r="AV542" i="2"/>
  <c r="AI555" i="2"/>
  <c r="X558" i="2"/>
  <c r="AV558" i="2"/>
  <c r="AI564" i="2"/>
  <c r="X568" i="2"/>
  <c r="AV568" i="2"/>
  <c r="AA98" i="2"/>
  <c r="AO558" i="2"/>
  <c r="AO568" i="2"/>
  <c r="O84" i="2"/>
  <c r="AI98" i="2"/>
  <c r="X106" i="2"/>
  <c r="AV106" i="2"/>
  <c r="AJ540" i="2"/>
  <c r="N558" i="2"/>
  <c r="N568" i="2"/>
  <c r="AG98" i="2"/>
  <c r="W542" i="2"/>
  <c r="N84" i="2"/>
  <c r="AO84" i="2"/>
  <c r="Y106" i="2"/>
  <c r="AX106" i="2"/>
  <c r="N540" i="2"/>
  <c r="AO516" i="2"/>
  <c r="AH555" i="2"/>
  <c r="AH564" i="2"/>
  <c r="AF429" i="2"/>
  <c r="AL98" i="2"/>
  <c r="Z106" i="2"/>
  <c r="AK106" i="2"/>
  <c r="AO20" i="2"/>
  <c r="AF600" i="2"/>
  <c r="AX205" i="2"/>
  <c r="AX189" i="2"/>
  <c r="AE287" i="2"/>
  <c r="Z411" i="2"/>
  <c r="AP411" i="2"/>
  <c r="AG430" i="2"/>
  <c r="X557" i="2"/>
  <c r="AE570" i="2"/>
  <c r="AE283" i="2"/>
  <c r="AJ344" i="2"/>
  <c r="AA411" i="2"/>
  <c r="AL433" i="2"/>
  <c r="AO520" i="2"/>
  <c r="Y557" i="2"/>
  <c r="AF570" i="2"/>
  <c r="AU247" i="23"/>
  <c r="AF283" i="2"/>
  <c r="Z329" i="2"/>
  <c r="AI378" i="2"/>
  <c r="AX411" i="2"/>
  <c r="AP520" i="2"/>
  <c r="AI496" i="2"/>
  <c r="AL189" i="2"/>
  <c r="AL180" i="2"/>
  <c r="AA213" i="2"/>
  <c r="X3" i="2"/>
  <c r="AA5" i="2"/>
  <c r="Z143" i="2"/>
  <c r="AG178" i="2"/>
  <c r="AH178" i="2"/>
  <c r="Y20" i="2"/>
  <c r="AP329" i="2"/>
  <c r="X180" i="2"/>
  <c r="AJ205" i="2"/>
  <c r="AE279" i="2"/>
  <c r="W295" i="2"/>
  <c r="AK205" i="2"/>
  <c r="Q600" i="2"/>
  <c r="AG557" i="2"/>
  <c r="AF189" i="2"/>
  <c r="W205" i="2"/>
  <c r="AF20" i="2"/>
  <c r="AF180" i="2"/>
  <c r="AH600" i="2"/>
  <c r="AP97" i="2"/>
  <c r="AI287" i="2"/>
  <c r="AG457" i="2"/>
  <c r="AV557" i="2"/>
  <c r="AL600" i="2"/>
  <c r="AH189" i="2"/>
  <c r="P205" i="2"/>
  <c r="AN180" i="2"/>
  <c r="Z20" i="2"/>
  <c r="N19" i="2"/>
  <c r="AA20" i="2"/>
  <c r="AL97" i="2"/>
  <c r="AJ178" i="2"/>
  <c r="AE189" i="2"/>
  <c r="AE20" i="2"/>
  <c r="N66" i="2"/>
  <c r="AA180" i="2"/>
  <c r="AK189" i="2"/>
  <c r="AE180" i="2"/>
  <c r="AL205" i="2"/>
  <c r="AE205" i="2"/>
  <c r="AA329" i="2"/>
  <c r="AX433" i="2"/>
  <c r="AH20" i="2"/>
  <c r="AE143" i="2"/>
  <c r="AL295" i="2"/>
  <c r="AH329" i="2"/>
  <c r="AL378" i="2"/>
  <c r="AX557" i="2"/>
  <c r="AH570" i="2"/>
  <c r="AP205" i="2"/>
  <c r="AH143" i="2"/>
  <c r="AP180" i="2"/>
  <c r="Y211" i="2"/>
  <c r="AG223" i="2"/>
  <c r="AI329" i="2"/>
  <c r="AP378" i="2"/>
  <c r="AJ457" i="2"/>
  <c r="R162" i="23"/>
  <c r="AN240" i="2"/>
  <c r="X215" i="2"/>
  <c r="AF39" i="2"/>
  <c r="AF492" i="2"/>
  <c r="AO540" i="2"/>
  <c r="AF558" i="2"/>
  <c r="AG540" i="2"/>
  <c r="AH540" i="2"/>
  <c r="X197" i="2"/>
  <c r="AV197" i="2"/>
  <c r="AI214" i="2"/>
  <c r="AO207" i="2"/>
  <c r="AI540" i="2"/>
  <c r="Y197" i="2"/>
  <c r="AX197" i="2"/>
  <c r="Y215" i="2"/>
  <c r="AI226" i="2"/>
  <c r="Y542" i="2"/>
  <c r="AX542" i="2"/>
  <c r="AJ555" i="2"/>
  <c r="Y558" i="2"/>
  <c r="AX558" i="2"/>
  <c r="AJ564" i="2"/>
  <c r="Y568" i="2"/>
  <c r="AX568" i="2"/>
  <c r="AL555" i="2"/>
  <c r="AK197" i="2"/>
  <c r="AL214" i="2"/>
  <c r="AP492" i="2"/>
  <c r="AL540" i="2"/>
  <c r="Z542" i="2"/>
  <c r="AK542" i="2"/>
  <c r="Z558" i="2"/>
  <c r="AK558" i="2"/>
  <c r="AL564" i="2"/>
  <c r="Z568" i="2"/>
  <c r="AK568" i="2"/>
  <c r="AU558" i="2"/>
  <c r="AN165" i="2"/>
  <c r="AN540" i="2"/>
  <c r="AA558" i="2"/>
  <c r="AN564" i="2"/>
  <c r="AA568" i="2"/>
  <c r="Y564" i="2"/>
  <c r="N537" i="2"/>
  <c r="AV537" i="2"/>
  <c r="W540" i="2"/>
  <c r="AH542" i="2"/>
  <c r="W555" i="2"/>
  <c r="AP555" i="2"/>
  <c r="AH558" i="2"/>
  <c r="W564" i="2"/>
  <c r="AH568" i="2"/>
  <c r="AG151" i="2"/>
  <c r="O165" i="2"/>
  <c r="P542" i="2"/>
  <c r="N555" i="2"/>
  <c r="AO555" i="2"/>
  <c r="N564" i="2"/>
  <c r="AO564" i="2"/>
  <c r="X540" i="2"/>
  <c r="AV540" i="2"/>
  <c r="AI542" i="2"/>
  <c r="X555" i="2"/>
  <c r="AV555" i="2"/>
  <c r="AI558" i="2"/>
  <c r="X564" i="2"/>
  <c r="AV564" i="2"/>
  <c r="AI568" i="2"/>
  <c r="AU542" i="2"/>
  <c r="AE98" i="2"/>
  <c r="AG492" i="2"/>
  <c r="Y214" i="2"/>
  <c r="AX214" i="2"/>
  <c r="AH207" i="2"/>
  <c r="AO537" i="2"/>
  <c r="AE84" i="2"/>
  <c r="AE163" i="2"/>
  <c r="AF340" i="2"/>
  <c r="AF23" i="2"/>
  <c r="AE39" i="2"/>
  <c r="AF84" i="2"/>
  <c r="AF163" i="2"/>
  <c r="AE429" i="2"/>
  <c r="AG529" i="2"/>
  <c r="AP163" i="2"/>
  <c r="AF214" i="2"/>
  <c r="BP324" i="2"/>
  <c r="AE340" i="2"/>
  <c r="AF440" i="2"/>
  <c r="CT440" i="2"/>
  <c r="AP84" i="2"/>
  <c r="W558" i="2"/>
  <c r="W197" i="2"/>
  <c r="Z529" i="2"/>
  <c r="DI214" i="2"/>
  <c r="DI353" i="2"/>
  <c r="AJ226" i="2"/>
  <c r="AJ207" i="2"/>
  <c r="AI440" i="2"/>
  <c r="AV516" i="2"/>
  <c r="AP363" i="2"/>
  <c r="AK215" i="2"/>
  <c r="CT98" i="2"/>
  <c r="AW214" i="2"/>
  <c r="AG215" i="2"/>
  <c r="AV492" i="2"/>
  <c r="AH491" i="2"/>
  <c r="AP152" i="2"/>
  <c r="BP185" i="2"/>
  <c r="W207" i="2"/>
  <c r="BE353" i="2"/>
  <c r="DM353" i="2"/>
  <c r="AH361" i="2"/>
  <c r="Z492" i="2"/>
  <c r="AX207" i="2"/>
  <c r="CT429" i="2"/>
  <c r="AE411" i="2"/>
  <c r="AI430" i="2"/>
  <c r="X433" i="2"/>
  <c r="AA470" i="2"/>
  <c r="AU470" i="2"/>
  <c r="Z520" i="2"/>
  <c r="N549" i="2"/>
  <c r="AL178" i="2"/>
  <c r="Z295" i="2"/>
  <c r="Y279" i="2"/>
  <c r="AL287" i="2"/>
  <c r="AA295" i="2"/>
  <c r="AV295" i="2"/>
  <c r="Z66" i="2"/>
  <c r="AO389" i="2"/>
  <c r="AN600" i="2"/>
  <c r="AO149" i="2"/>
  <c r="AG189" i="2"/>
  <c r="N213" i="2"/>
  <c r="P173" i="23"/>
  <c r="CI279" i="2"/>
  <c r="AA389" i="2"/>
  <c r="AX19" i="2"/>
  <c r="AJ430" i="2"/>
  <c r="AO5" i="2"/>
  <c r="AL143" i="2"/>
  <c r="AV149" i="2"/>
  <c r="AH180" i="2"/>
  <c r="N557" i="2"/>
  <c r="W344" i="2"/>
  <c r="AF411" i="2"/>
  <c r="AO437" i="2"/>
  <c r="AX329" i="2"/>
  <c r="Z232" i="2"/>
  <c r="N287" i="2"/>
  <c r="AV389" i="2"/>
  <c r="AF211" i="2"/>
  <c r="AP5" i="2"/>
  <c r="Y29" i="2"/>
  <c r="AH549" i="2"/>
  <c r="Q557" i="2"/>
  <c r="AE329" i="2"/>
  <c r="AI365" i="2"/>
  <c r="W378" i="2"/>
  <c r="X90" i="2"/>
  <c r="AP601" i="2"/>
  <c r="AH19" i="2"/>
  <c r="AL20" i="2"/>
  <c r="AX476" i="2"/>
  <c r="AA600" i="2"/>
  <c r="AT600" i="2"/>
  <c r="AU601" i="2"/>
  <c r="AF601" i="2"/>
  <c r="AJ287" i="2"/>
  <c r="AP149" i="2"/>
  <c r="N430" i="2"/>
  <c r="AG476" i="2"/>
  <c r="N496" i="2"/>
  <c r="AO3" i="2"/>
  <c r="AH430" i="2"/>
  <c r="Z470" i="2"/>
  <c r="AP470" i="2"/>
  <c r="AJ549" i="2"/>
  <c r="AU29" i="2"/>
  <c r="AN378" i="2"/>
  <c r="AX389" i="2"/>
  <c r="AX295" i="2"/>
  <c r="AX29" i="2"/>
  <c r="Y365" i="2"/>
  <c r="AX600" i="2"/>
  <c r="AU3" i="2"/>
  <c r="AV3" i="2"/>
  <c r="N476" i="2"/>
  <c r="X496" i="2"/>
  <c r="AO549" i="2"/>
  <c r="AV29" i="2"/>
  <c r="AV600" i="2"/>
  <c r="AF470" i="2"/>
  <c r="AN279" i="2"/>
  <c r="AG470" i="2"/>
  <c r="AL549" i="2"/>
  <c r="AQ332" i="23"/>
  <c r="AX3" i="2"/>
  <c r="AE29" i="2"/>
  <c r="AV178" i="2"/>
  <c r="AO223" i="2"/>
  <c r="AE389" i="2"/>
  <c r="AA496" i="2"/>
  <c r="AP549" i="2"/>
  <c r="W213" i="2"/>
  <c r="AI19" i="2"/>
  <c r="AF29" i="2"/>
  <c r="AE90" i="2"/>
  <c r="AO287" i="2"/>
  <c r="AG295" i="2"/>
  <c r="AI411" i="2"/>
  <c r="X279" i="2"/>
  <c r="AI180" i="2"/>
  <c r="AV205" i="2"/>
  <c r="AP283" i="2"/>
  <c r="Q365" i="2"/>
  <c r="Z389" i="2"/>
  <c r="AE457" i="2"/>
  <c r="O601" i="2"/>
  <c r="AN601" i="2"/>
  <c r="AH3" i="2"/>
  <c r="N5" i="2"/>
  <c r="AJ378" i="2"/>
  <c r="X570" i="2"/>
  <c r="AP576" i="2"/>
  <c r="AE582" i="2"/>
  <c r="N223" i="2"/>
  <c r="AF378" i="2"/>
  <c r="AF557" i="2"/>
  <c r="AF582" i="2"/>
  <c r="P5" i="23"/>
  <c r="AN5" i="2"/>
  <c r="P61" i="23"/>
  <c r="AN66" i="2"/>
  <c r="AA97" i="2"/>
  <c r="AF178" i="2"/>
  <c r="AI211" i="2"/>
  <c r="Z433" i="2"/>
  <c r="AP433" i="2"/>
  <c r="AL557" i="2"/>
  <c r="AI549" i="2"/>
  <c r="X149" i="2"/>
  <c r="AL213" i="2"/>
  <c r="AX437" i="2"/>
  <c r="AB92" i="23"/>
  <c r="AQ97" i="2"/>
  <c r="AH149" i="2"/>
  <c r="CT279" i="2"/>
  <c r="Z287" i="2"/>
  <c r="AP287" i="2"/>
  <c r="AE104" i="2"/>
  <c r="AI20" i="2"/>
  <c r="AE149" i="2"/>
  <c r="AA178" i="2"/>
  <c r="N378" i="2"/>
  <c r="AH433" i="2"/>
  <c r="AX5" i="2"/>
  <c r="AX66" i="2"/>
  <c r="AI295" i="2"/>
  <c r="AL5" i="2"/>
  <c r="AJ20" i="2"/>
  <c r="Z97" i="2"/>
  <c r="AV97" i="2"/>
  <c r="AJ374" i="2"/>
  <c r="AU5" i="23"/>
  <c r="AN90" i="2"/>
  <c r="N295" i="2"/>
  <c r="Y329" i="2"/>
  <c r="AO329" i="2"/>
  <c r="X411" i="2"/>
  <c r="AV430" i="2"/>
  <c r="AH470" i="2"/>
  <c r="Z496" i="2"/>
  <c r="P570" i="2"/>
  <c r="AG570" i="2"/>
  <c r="Z575" i="2"/>
  <c r="P437" i="2"/>
  <c r="AG437" i="2"/>
  <c r="AI470" i="2"/>
  <c r="AO90" i="2"/>
  <c r="AF97" i="2"/>
  <c r="AA287" i="2"/>
  <c r="AX378" i="2"/>
  <c r="AP496" i="2"/>
  <c r="Z576" i="2"/>
  <c r="Z600" i="2"/>
  <c r="O19" i="2"/>
  <c r="AH66" i="2"/>
  <c r="AV232" i="2"/>
  <c r="AT286" i="23"/>
  <c r="AI520" i="2"/>
  <c r="AE549" i="2"/>
  <c r="AV549" i="2"/>
  <c r="AG600" i="2"/>
  <c r="AL29" i="2"/>
  <c r="AJ90" i="2"/>
  <c r="AI149" i="2"/>
  <c r="P458" i="2"/>
  <c r="AV470" i="2"/>
  <c r="AH476" i="2"/>
  <c r="AI582" i="2"/>
  <c r="AA105" i="2"/>
  <c r="AV457" i="2"/>
  <c r="AV5" i="2"/>
  <c r="X368" i="2"/>
  <c r="AX520" i="2"/>
  <c r="AP600" i="2"/>
  <c r="AN19" i="2"/>
  <c r="W29" i="2"/>
  <c r="Y19" i="2"/>
  <c r="N97" i="2"/>
  <c r="AI105" i="2"/>
  <c r="AJ189" i="2"/>
  <c r="AO433" i="2"/>
  <c r="AL570" i="2"/>
  <c r="AI66" i="2"/>
  <c r="X143" i="2"/>
  <c r="Z149" i="2"/>
  <c r="AV211" i="2"/>
  <c r="X295" i="2"/>
  <c r="Z374" i="2"/>
  <c r="AA3" i="2"/>
  <c r="N189" i="2"/>
  <c r="AL232" i="2"/>
  <c r="AX570" i="2"/>
  <c r="AE601" i="2"/>
  <c r="Y143" i="2"/>
  <c r="Z178" i="2"/>
  <c r="CE279" i="2"/>
  <c r="Y295" i="2"/>
  <c r="AV411" i="2"/>
  <c r="AQ476" i="2"/>
  <c r="N600" i="2"/>
  <c r="AL365" i="2"/>
  <c r="X470" i="2"/>
  <c r="N570" i="2"/>
  <c r="Q476" i="2"/>
  <c r="AB570" i="2"/>
  <c r="AO378" i="2"/>
  <c r="AH557" i="2"/>
  <c r="AT131" i="23"/>
  <c r="AL3" i="2"/>
  <c r="N211" i="2"/>
  <c r="AO368" i="2"/>
  <c r="AA433" i="2"/>
  <c r="N470" i="2"/>
  <c r="AI476" i="2"/>
  <c r="Z549" i="2"/>
  <c r="AV576" i="2"/>
  <c r="O378" i="2"/>
  <c r="Q570" i="2"/>
  <c r="AO295" i="2"/>
  <c r="N329" i="2"/>
  <c r="AX430" i="2"/>
  <c r="AX549" i="2"/>
  <c r="AO557" i="2"/>
  <c r="AX576" i="2"/>
  <c r="L154" i="2"/>
  <c r="L429" i="2"/>
  <c r="L601" i="2"/>
  <c r="L98" i="2"/>
  <c r="L234" i="2"/>
  <c r="L403" i="2"/>
  <c r="L424" i="2"/>
  <c r="L87" i="2"/>
  <c r="L341" i="2"/>
  <c r="L555" i="2"/>
  <c r="L42" i="2"/>
  <c r="L63" i="2"/>
  <c r="L266" i="2"/>
  <c r="L616" i="2"/>
  <c r="L479" i="2"/>
  <c r="L564" i="2"/>
  <c r="L571" i="2"/>
  <c r="L57" i="2"/>
  <c r="L288" i="2"/>
  <c r="L540" i="2"/>
  <c r="L18" i="2"/>
  <c r="L106" i="2"/>
  <c r="L39" i="2"/>
  <c r="L46" i="2"/>
  <c r="L61" i="2"/>
  <c r="L278" i="2"/>
  <c r="L324" i="2"/>
  <c r="L77" i="2"/>
  <c r="L237" i="2"/>
  <c r="L84" i="2"/>
  <c r="L152" i="2"/>
  <c r="L163" i="2"/>
  <c r="L369" i="2"/>
  <c r="L415" i="2"/>
  <c r="L542" i="2"/>
  <c r="L340" i="2"/>
  <c r="L558" i="2"/>
  <c r="L36" i="2"/>
  <c r="L258" i="2"/>
  <c r="L473" i="2"/>
  <c r="L568" i="2"/>
  <c r="L23" i="2"/>
  <c r="L151" i="2"/>
  <c r="L573" i="2"/>
  <c r="X226" i="2"/>
  <c r="AE501" i="2"/>
  <c r="AE363" i="2"/>
  <c r="AE558" i="2"/>
  <c r="AH214" i="2"/>
  <c r="AU616" i="2"/>
  <c r="AP537" i="2"/>
  <c r="AO214" i="2"/>
  <c r="AF240" i="2"/>
  <c r="AP214" i="2"/>
  <c r="AE564" i="2"/>
  <c r="AI197" i="2"/>
  <c r="N215" i="2"/>
  <c r="AV207" i="2"/>
  <c r="N493" i="2"/>
  <c r="AJ501" i="2"/>
  <c r="AL215" i="2"/>
  <c r="AE258" i="2"/>
  <c r="AN369" i="2"/>
  <c r="AN491" i="2"/>
  <c r="AJ197" i="2"/>
  <c r="AI215" i="2"/>
  <c r="AJ472" i="2"/>
  <c r="N488" i="2"/>
  <c r="AO488" i="2"/>
  <c r="AL501" i="2"/>
  <c r="AX537" i="2"/>
  <c r="AG324" i="2"/>
  <c r="AN616" i="2"/>
  <c r="AL197" i="2"/>
  <c r="AL472" i="2"/>
  <c r="AH485" i="2"/>
  <c r="W488" i="2"/>
  <c r="AP488" i="2"/>
  <c r="Z516" i="2"/>
  <c r="AK537" i="2"/>
  <c r="AE197" i="2"/>
  <c r="AX215" i="2"/>
  <c r="AG278" i="2"/>
  <c r="AP616" i="2"/>
  <c r="L197" i="2"/>
  <c r="AN197" i="2"/>
  <c r="AA214" i="2"/>
  <c r="AV361" i="2"/>
  <c r="AK440" i="2"/>
  <c r="X488" i="2"/>
  <c r="AA516" i="2"/>
  <c r="AL529" i="2"/>
  <c r="X207" i="2"/>
  <c r="AP231" i="2"/>
  <c r="AN252" i="2"/>
  <c r="AP353" i="2"/>
  <c r="AI472" i="2"/>
  <c r="AN479" i="2"/>
  <c r="AG542" i="2"/>
  <c r="AN555" i="2"/>
  <c r="Y207" i="2"/>
  <c r="AX361" i="2"/>
  <c r="AP403" i="2"/>
  <c r="AQ537" i="2"/>
  <c r="AH197" i="2"/>
  <c r="AL493" i="2"/>
  <c r="AX499" i="2"/>
  <c r="AI207" i="2"/>
  <c r="W215" i="2"/>
  <c r="AO215" i="2"/>
  <c r="Y226" i="2"/>
  <c r="AP472" i="2"/>
  <c r="AV488" i="2"/>
  <c r="O569" i="2"/>
  <c r="Q421" i="2"/>
  <c r="O613" i="2"/>
  <c r="O162" i="2"/>
  <c r="Q398" i="2"/>
  <c r="AN488" i="2"/>
  <c r="Y492" i="2"/>
  <c r="AU492" i="2"/>
  <c r="AK499" i="2"/>
  <c r="AP258" i="2"/>
  <c r="AN340" i="2"/>
  <c r="N501" i="2"/>
  <c r="AF493" i="2"/>
  <c r="AN501" i="2"/>
  <c r="AE493" i="2"/>
  <c r="AI165" i="2"/>
  <c r="W185" i="2"/>
  <c r="AA361" i="2"/>
  <c r="AO472" i="2"/>
  <c r="Y488" i="2"/>
  <c r="AP207" i="2"/>
  <c r="AJ165" i="2"/>
  <c r="AV185" i="2"/>
  <c r="AK361" i="2"/>
  <c r="P440" i="2"/>
  <c r="N472" i="2"/>
  <c r="Z488" i="2"/>
  <c r="AG516" i="2"/>
  <c r="AX185" i="2"/>
  <c r="AO345" i="2"/>
  <c r="AH440" i="2"/>
  <c r="O485" i="2"/>
  <c r="N226" i="2"/>
  <c r="AX353" i="2"/>
  <c r="W472" i="2"/>
  <c r="X491" i="2"/>
  <c r="N165" i="2"/>
  <c r="AA185" i="2"/>
  <c r="AX252" i="2"/>
  <c r="AI361" i="2"/>
  <c r="AQ363" i="2"/>
  <c r="X472" i="2"/>
  <c r="AL492" i="2"/>
  <c r="AV491" i="2"/>
  <c r="AA231" i="2"/>
  <c r="AX345" i="2"/>
  <c r="AA353" i="2"/>
  <c r="AO360" i="2"/>
  <c r="O542" i="2"/>
  <c r="AU488" i="2"/>
  <c r="AG106" i="2"/>
  <c r="AF488" i="2"/>
  <c r="O240" i="2"/>
  <c r="AQ214" i="2"/>
  <c r="AG537" i="2"/>
  <c r="AO542" i="2"/>
  <c r="AN558" i="2"/>
  <c r="AX226" i="2"/>
  <c r="AK516" i="2"/>
  <c r="P537" i="2"/>
  <c r="AN499" i="2"/>
  <c r="AH537" i="2"/>
  <c r="AP542" i="2"/>
  <c r="AI492" i="2"/>
  <c r="AL499" i="2"/>
  <c r="AE472" i="2"/>
  <c r="AE226" i="2"/>
  <c r="AG154" i="2"/>
  <c r="AG415" i="2"/>
  <c r="AP558" i="2"/>
  <c r="AK193" i="2"/>
  <c r="X240" i="2"/>
  <c r="N345" i="2"/>
  <c r="AA345" i="2"/>
  <c r="AH353" i="2"/>
  <c r="AU357" i="2"/>
  <c r="AG493" i="2"/>
  <c r="N499" i="2"/>
  <c r="AX501" i="2"/>
  <c r="AP415" i="2"/>
  <c r="AI353" i="2"/>
  <c r="AE23" i="2"/>
  <c r="W165" i="2"/>
  <c r="AF252" i="2"/>
  <c r="N492" i="2"/>
  <c r="AV499" i="2"/>
  <c r="AL537" i="2"/>
  <c r="AI252" i="2"/>
  <c r="AP165" i="2"/>
  <c r="AV363" i="2"/>
  <c r="AH357" i="2"/>
  <c r="AN360" i="2"/>
  <c r="AN98" i="2"/>
  <c r="AN151" i="2"/>
  <c r="AP98" i="2"/>
  <c r="AN403" i="2"/>
  <c r="AO353" i="2"/>
  <c r="AI363" i="2"/>
  <c r="AH472" i="2"/>
  <c r="AH165" i="2"/>
  <c r="N214" i="2"/>
  <c r="AL353" i="2"/>
  <c r="Q567" i="2"/>
  <c r="Q569" i="2"/>
  <c r="Q69" i="2"/>
  <c r="Q613" i="2"/>
  <c r="O421" i="2"/>
  <c r="Q611" i="2"/>
  <c r="Q610" i="2"/>
  <c r="L363" i="2"/>
  <c r="L240" i="2"/>
  <c r="L529" i="2"/>
  <c r="L361" i="2"/>
  <c r="L360" i="2"/>
  <c r="L488" i="2"/>
  <c r="L493" i="2"/>
  <c r="L345" i="2"/>
  <c r="L499" i="2"/>
  <c r="L226" i="2"/>
  <c r="L501" i="2"/>
  <c r="L165" i="2"/>
  <c r="L207" i="2"/>
  <c r="L472" i="2"/>
  <c r="AN537" i="2"/>
  <c r="O537" i="2"/>
  <c r="AL226" i="2"/>
  <c r="AL231" i="2"/>
  <c r="Z361" i="2"/>
  <c r="Z363" i="2"/>
  <c r="W63" i="2"/>
  <c r="AQ58" i="23"/>
  <c r="AP63" i="2"/>
  <c r="AG84" i="2"/>
  <c r="Y185" i="2"/>
  <c r="Y165" i="2"/>
  <c r="AL193" i="2"/>
  <c r="AA215" i="2"/>
  <c r="AA226" i="2"/>
  <c r="AN226" i="2"/>
  <c r="AN231" i="2"/>
  <c r="W98" i="2"/>
  <c r="AQ141" i="23"/>
  <c r="AP154" i="2"/>
  <c r="L193" i="2"/>
  <c r="AO193" i="2"/>
  <c r="AP493" i="2"/>
  <c r="AN61" i="2"/>
  <c r="AP193" i="2"/>
  <c r="N193" i="2"/>
  <c r="AK353" i="2"/>
  <c r="AK360" i="2"/>
  <c r="Z472" i="2"/>
  <c r="Z440" i="2"/>
  <c r="AA485" i="2"/>
  <c r="AA488" i="2"/>
  <c r="X492" i="2"/>
  <c r="X493" i="2"/>
  <c r="AG163" i="2"/>
  <c r="AK185" i="2"/>
  <c r="AK165" i="2"/>
  <c r="P169" i="23"/>
  <c r="AN185" i="2"/>
  <c r="P176" i="23"/>
  <c r="AN214" i="2"/>
  <c r="AV214" i="2"/>
  <c r="AV215" i="2"/>
  <c r="AP252" i="2"/>
  <c r="AP240" i="2"/>
  <c r="AP341" i="2"/>
  <c r="AE555" i="2"/>
  <c r="AE485" i="2"/>
  <c r="AE488" i="2"/>
  <c r="AT360" i="2"/>
  <c r="AE361" i="2"/>
  <c r="AE252" i="2"/>
  <c r="AE214" i="2"/>
  <c r="AN207" i="2"/>
  <c r="AV252" i="2"/>
  <c r="AV240" i="2"/>
  <c r="W360" i="2"/>
  <c r="W537" i="2"/>
  <c r="W529" i="2"/>
  <c r="X360" i="2"/>
  <c r="AP360" i="2"/>
  <c r="AK472" i="2"/>
  <c r="AI485" i="2"/>
  <c r="AI488" i="2"/>
  <c r="AG499" i="2"/>
  <c r="X537" i="2"/>
  <c r="X529" i="2"/>
  <c r="AP564" i="2"/>
  <c r="AP46" i="2"/>
  <c r="AI357" i="2"/>
  <c r="AG568" i="2"/>
  <c r="AK226" i="2"/>
  <c r="AL357" i="2"/>
  <c r="Y360" i="2"/>
  <c r="AV360" i="2"/>
  <c r="AN473" i="2"/>
  <c r="AJ488" i="2"/>
  <c r="AV493" i="2"/>
  <c r="AV485" i="2"/>
  <c r="AH499" i="2"/>
  <c r="Y537" i="2"/>
  <c r="AO529" i="2"/>
  <c r="AA165" i="2"/>
  <c r="AA193" i="2"/>
  <c r="L231" i="2"/>
  <c r="P353" i="2"/>
  <c r="L357" i="2"/>
  <c r="AN357" i="2"/>
  <c r="Z360" i="2"/>
  <c r="AX360" i="2"/>
  <c r="AV472" i="2"/>
  <c r="L485" i="2"/>
  <c r="AL485" i="2"/>
  <c r="P492" i="2"/>
  <c r="P493" i="2"/>
  <c r="L491" i="2"/>
  <c r="Y493" i="2"/>
  <c r="AX493" i="2"/>
  <c r="AX485" i="2"/>
  <c r="AI499" i="2"/>
  <c r="P501" i="2"/>
  <c r="AO501" i="2"/>
  <c r="AX516" i="2"/>
  <c r="Z537" i="2"/>
  <c r="W46" i="2"/>
  <c r="AP361" i="2"/>
  <c r="AN485" i="2"/>
  <c r="AP529" i="2"/>
  <c r="L185" i="2"/>
  <c r="N231" i="2"/>
  <c r="AX231" i="2"/>
  <c r="AG341" i="2"/>
  <c r="N357" i="2"/>
  <c r="AO357" i="2"/>
  <c r="AA360" i="2"/>
  <c r="AJ361" i="2"/>
  <c r="AJ363" i="2"/>
  <c r="AT363" i="2"/>
  <c r="AX472" i="2"/>
  <c r="N485" i="2"/>
  <c r="Z493" i="2"/>
  <c r="W501" i="2"/>
  <c r="AG57" i="2"/>
  <c r="AA207" i="2"/>
  <c r="AP479" i="2"/>
  <c r="N185" i="2"/>
  <c r="AO185" i="2"/>
  <c r="AH193" i="2"/>
  <c r="L214" i="2"/>
  <c r="AP215" i="2"/>
  <c r="AH226" i="2"/>
  <c r="AH231" i="2"/>
  <c r="Y240" i="2"/>
  <c r="AX240" i="2"/>
  <c r="AP340" i="2"/>
  <c r="Z345" i="2"/>
  <c r="Z353" i="2"/>
  <c r="AL361" i="2"/>
  <c r="AL363" i="2"/>
  <c r="AJ440" i="2"/>
  <c r="AA493" i="2"/>
  <c r="AV501" i="2"/>
  <c r="AH516" i="2"/>
  <c r="AU529" i="2"/>
  <c r="AP485" i="2"/>
  <c r="AI193" i="2"/>
  <c r="Z240" i="2"/>
  <c r="AJ345" i="2"/>
  <c r="AJ353" i="2"/>
  <c r="AV357" i="2"/>
  <c r="AV345" i="2"/>
  <c r="N361" i="2"/>
  <c r="AN363" i="2"/>
  <c r="AX363" i="2"/>
  <c r="L440" i="2"/>
  <c r="AL440" i="2"/>
  <c r="W485" i="2"/>
  <c r="AH488" i="2"/>
  <c r="Y501" i="2"/>
  <c r="AI516" i="2"/>
  <c r="N529" i="2"/>
  <c r="AP61" i="2"/>
  <c r="AP440" i="2"/>
  <c r="X185" i="2"/>
  <c r="AJ193" i="2"/>
  <c r="L252" i="2"/>
  <c r="AJ252" i="2"/>
  <c r="AP266" i="2"/>
  <c r="X165" i="2"/>
  <c r="AH215" i="2"/>
  <c r="AO226" i="2"/>
  <c r="AI231" i="2"/>
  <c r="AG240" i="2"/>
  <c r="N252" i="2"/>
  <c r="AH345" i="2"/>
  <c r="AX357" i="2"/>
  <c r="AH360" i="2"/>
  <c r="AO361" i="2"/>
  <c r="AA363" i="2"/>
  <c r="AK363" i="2"/>
  <c r="N440" i="2"/>
  <c r="AG472" i="2"/>
  <c r="L492" i="2"/>
  <c r="Y491" i="2"/>
  <c r="AH493" i="2"/>
  <c r="P499" i="2"/>
  <c r="Z501" i="2"/>
  <c r="AJ516" i="2"/>
  <c r="AV529" i="2"/>
  <c r="AE165" i="2"/>
  <c r="AV165" i="2"/>
  <c r="W226" i="2"/>
  <c r="AI345" i="2"/>
  <c r="L353" i="2"/>
  <c r="AK357" i="2"/>
  <c r="W440" i="2"/>
  <c r="AO440" i="2"/>
  <c r="AN492" i="2"/>
  <c r="Z491" i="2"/>
  <c r="AX491" i="2"/>
  <c r="AI493" i="2"/>
  <c r="AA501" i="2"/>
  <c r="L516" i="2"/>
  <c r="AL516" i="2"/>
  <c r="AX529" i="2"/>
  <c r="AK529" i="2"/>
  <c r="Z165" i="2"/>
  <c r="AX165" i="2"/>
  <c r="L215" i="2"/>
  <c r="AJ215" i="2"/>
  <c r="AV226" i="2"/>
  <c r="AL345" i="2"/>
  <c r="AH363" i="2"/>
  <c r="X440" i="2"/>
  <c r="W492" i="2"/>
  <c r="AA491" i="2"/>
  <c r="AJ493" i="2"/>
  <c r="N516" i="2"/>
  <c r="L537" i="2"/>
  <c r="AF360" i="2"/>
  <c r="AF207" i="2"/>
  <c r="AH131" i="2"/>
  <c r="X134" i="2"/>
  <c r="Z177" i="2"/>
  <c r="AE274" i="2"/>
  <c r="W168" i="2"/>
  <c r="AF246" i="2"/>
  <c r="AA34" i="2"/>
  <c r="AV34" i="2"/>
  <c r="AH37" i="2"/>
  <c r="X49" i="2"/>
  <c r="AP49" i="2"/>
  <c r="AH218" i="2"/>
  <c r="W235" i="2"/>
  <c r="AO235" i="2"/>
  <c r="AE241" i="2"/>
  <c r="N246" i="2"/>
  <c r="Y480" i="2"/>
  <c r="AV480" i="2"/>
  <c r="N498" i="2"/>
  <c r="AI498" i="2"/>
  <c r="Z504" i="2"/>
  <c r="AU504" i="2"/>
  <c r="AO539" i="2"/>
  <c r="AX560" i="2"/>
  <c r="AG589" i="2"/>
  <c r="W596" i="2"/>
  <c r="AO596" i="2"/>
  <c r="AO251" i="2"/>
  <c r="AL198" i="2"/>
  <c r="AI218" i="2"/>
  <c r="X235" i="2"/>
  <c r="AP235" i="2"/>
  <c r="AU241" i="2"/>
  <c r="W382" i="2"/>
  <c r="AO382" i="2"/>
  <c r="AP134" i="2"/>
  <c r="N260" i="2"/>
  <c r="AL260" i="2"/>
  <c r="Y262" i="2"/>
  <c r="AO168" i="2"/>
  <c r="AV262" i="2"/>
  <c r="AT128" i="2"/>
  <c r="AV138" i="2"/>
  <c r="AV253" i="2"/>
  <c r="W260" i="2"/>
  <c r="AO260" i="2"/>
  <c r="AE615" i="2"/>
  <c r="Y113" i="2"/>
  <c r="AH256" i="2"/>
  <c r="AX53" i="2"/>
  <c r="AV89" i="2"/>
  <c r="X251" i="2"/>
  <c r="AP251" i="2"/>
  <c r="AI539" i="2"/>
  <c r="W560" i="2"/>
  <c r="AO560" i="2"/>
  <c r="AG615" i="2"/>
  <c r="P615" i="2"/>
  <c r="Z241" i="2"/>
  <c r="AX241" i="2"/>
  <c r="Y251" i="2"/>
  <c r="AQ253" i="2"/>
  <c r="AG498" i="2"/>
  <c r="X504" i="2"/>
  <c r="Y614" i="2"/>
  <c r="AV614" i="2"/>
  <c r="AG37" i="2"/>
  <c r="AO49" i="2"/>
  <c r="AG218" i="2"/>
  <c r="AA241" i="2"/>
  <c r="AS481" i="2"/>
  <c r="AH498" i="2"/>
  <c r="AF514" i="2"/>
  <c r="Z614" i="2"/>
  <c r="AE34" i="2"/>
  <c r="AN198" i="2"/>
  <c r="AA200" i="2"/>
  <c r="Y235" i="2"/>
  <c r="AQ213" i="23"/>
  <c r="AO280" i="2"/>
  <c r="AX289" i="2"/>
  <c r="AQ370" i="2"/>
  <c r="AV373" i="2"/>
  <c r="AL406" i="2"/>
  <c r="Z410" i="2"/>
  <c r="AX410" i="2"/>
  <c r="AG418" i="2"/>
  <c r="AO456" i="2"/>
  <c r="Z262" i="2"/>
  <c r="AX481" i="2"/>
  <c r="AI186" i="2"/>
  <c r="W198" i="2"/>
  <c r="N218" i="2"/>
  <c r="AO262" i="2"/>
  <c r="X280" i="2"/>
  <c r="AQ244" i="23"/>
  <c r="AP280" i="2"/>
  <c r="Y89" i="2"/>
  <c r="AP560" i="2"/>
  <c r="N186" i="2"/>
  <c r="AL186" i="2"/>
  <c r="AI260" i="2"/>
  <c r="AA274" i="2"/>
  <c r="AV280" i="2"/>
  <c r="AH388" i="2"/>
  <c r="N136" i="2"/>
  <c r="AH157" i="2"/>
  <c r="AU182" i="23"/>
  <c r="AV235" i="2"/>
  <c r="AH384" i="2"/>
  <c r="N388" i="2"/>
  <c r="W406" i="2"/>
  <c r="AA410" i="2"/>
  <c r="X456" i="2"/>
  <c r="AP456" i="2"/>
  <c r="Z480" i="2"/>
  <c r="AX480" i="2"/>
  <c r="X596" i="2"/>
  <c r="AP596" i="2"/>
  <c r="AA614" i="2"/>
  <c r="AI615" i="2"/>
  <c r="AH418" i="2"/>
  <c r="AH589" i="2"/>
  <c r="AG113" i="2"/>
  <c r="X131" i="2"/>
  <c r="AU123" i="23"/>
  <c r="AA138" i="2"/>
  <c r="AX138" i="2"/>
  <c r="Y168" i="2"/>
  <c r="AB154" i="23"/>
  <c r="AA198" i="2"/>
  <c r="AV198" i="2"/>
  <c r="W218" i="2"/>
  <c r="AO218" i="2"/>
  <c r="AA235" i="2"/>
  <c r="AH241" i="2"/>
  <c r="AA251" i="2"/>
  <c r="AG253" i="2"/>
  <c r="X309" i="2"/>
  <c r="AQ260" i="2"/>
  <c r="AL388" i="2"/>
  <c r="X406" i="2"/>
  <c r="AO406" i="2"/>
  <c r="N418" i="2"/>
  <c r="Y456" i="2"/>
  <c r="AA480" i="2"/>
  <c r="N615" i="2"/>
  <c r="AF200" i="2"/>
  <c r="AL246" i="2"/>
  <c r="AI418" i="2"/>
  <c r="X37" i="2"/>
  <c r="AP37" i="2"/>
  <c r="Z55" i="2"/>
  <c r="AX107" i="2"/>
  <c r="AH113" i="2"/>
  <c r="Y131" i="2"/>
  <c r="AE138" i="2"/>
  <c r="AL157" i="2"/>
  <c r="AI289" i="2"/>
  <c r="AU375" i="2"/>
  <c r="AL384" i="2"/>
  <c r="AH481" i="2"/>
  <c r="Z596" i="2"/>
  <c r="AT596" i="2"/>
  <c r="AP168" i="2"/>
  <c r="AG200" i="2"/>
  <c r="N256" i="2"/>
  <c r="AP309" i="2"/>
  <c r="AV504" i="2"/>
  <c r="W53" i="2"/>
  <c r="N157" i="2"/>
  <c r="AX274" i="2"/>
  <c r="AI370" i="2"/>
  <c r="AG382" i="2"/>
  <c r="AO388" i="2"/>
  <c r="AV406" i="2"/>
  <c r="P410" i="2"/>
  <c r="AG410" i="2"/>
  <c r="AA456" i="2"/>
  <c r="AV456" i="2"/>
  <c r="AI481" i="2"/>
  <c r="AA539" i="2"/>
  <c r="X128" i="2"/>
  <c r="AA177" i="2"/>
  <c r="AV177" i="2"/>
  <c r="W246" i="2"/>
  <c r="AI388" i="2"/>
  <c r="AL498" i="2"/>
  <c r="AP53" i="2"/>
  <c r="N89" i="2"/>
  <c r="AL89" i="2"/>
  <c r="AQ119" i="23"/>
  <c r="P161" i="23"/>
  <c r="AH262" i="2"/>
  <c r="AL370" i="2"/>
  <c r="X384" i="2"/>
  <c r="AO384" i="2"/>
  <c r="X388" i="2"/>
  <c r="AP388" i="2"/>
  <c r="AH410" i="2"/>
  <c r="O481" i="2"/>
  <c r="AH504" i="2"/>
  <c r="AO514" i="2"/>
  <c r="AL34" i="2"/>
  <c r="AL113" i="2"/>
  <c r="Y128" i="2"/>
  <c r="AV168" i="2"/>
  <c r="AX177" i="2"/>
  <c r="Z235" i="2"/>
  <c r="AI256" i="2"/>
  <c r="N280" i="2"/>
  <c r="AX309" i="2"/>
  <c r="Z384" i="2"/>
  <c r="AX406" i="2"/>
  <c r="AL418" i="2"/>
  <c r="AO498" i="2"/>
  <c r="Y53" i="2"/>
  <c r="AQ49" i="23"/>
  <c r="AU50" i="23"/>
  <c r="AF55" i="2"/>
  <c r="AN89" i="2"/>
  <c r="AX136" i="2"/>
  <c r="AW144" i="23"/>
  <c r="W179" i="2"/>
  <c r="AE309" i="2"/>
  <c r="N370" i="2"/>
  <c r="AP384" i="2"/>
  <c r="Y388" i="2"/>
  <c r="X418" i="2"/>
  <c r="AQ418" i="2"/>
  <c r="AO53" i="2"/>
  <c r="N113" i="2"/>
  <c r="W157" i="2"/>
  <c r="Z168" i="2"/>
  <c r="AE177" i="2"/>
  <c r="AX198" i="2"/>
  <c r="AE260" i="2"/>
  <c r="AO418" i="2"/>
  <c r="Z53" i="2"/>
  <c r="AV53" i="2"/>
  <c r="AG55" i="2"/>
  <c r="AO89" i="2"/>
  <c r="AA107" i="2"/>
  <c r="AE136" i="2"/>
  <c r="AG168" i="2"/>
  <c r="AI177" i="2"/>
  <c r="AG260" i="2"/>
  <c r="AF309" i="2"/>
  <c r="AU388" i="2"/>
  <c r="N410" i="2"/>
  <c r="AG49" i="2"/>
  <c r="AO136" i="2"/>
  <c r="AA168" i="2"/>
  <c r="Y406" i="2"/>
  <c r="AE480" i="2"/>
  <c r="AU36" i="23"/>
  <c r="AA53" i="2"/>
  <c r="AH55" i="2"/>
  <c r="X113" i="2"/>
  <c r="AE128" i="2"/>
  <c r="N138" i="2"/>
  <c r="AE246" i="2"/>
  <c r="N251" i="2"/>
  <c r="AB234" i="23"/>
  <c r="AH260" i="2"/>
  <c r="AV289" i="2"/>
  <c r="AG309" i="2"/>
  <c r="P382" i="2"/>
  <c r="AA388" i="2"/>
  <c r="AN560" i="2"/>
  <c r="AX589" i="2"/>
  <c r="AH596" i="2"/>
  <c r="N614" i="2"/>
  <c r="Z89" i="2"/>
  <c r="Y134" i="2"/>
  <c r="AG136" i="2"/>
  <c r="AX157" i="2"/>
  <c r="AO246" i="2"/>
  <c r="AX251" i="2"/>
  <c r="AH253" i="2"/>
  <c r="AE289" i="2"/>
  <c r="AX373" i="2"/>
  <c r="AV388" i="2"/>
  <c r="AI504" i="2"/>
  <c r="AP514" i="2"/>
  <c r="AN589" i="2"/>
  <c r="AG614" i="2"/>
  <c r="P614" i="2"/>
  <c r="AG107" i="2"/>
  <c r="AV113" i="2"/>
  <c r="AH168" i="2"/>
  <c r="AP382" i="2"/>
  <c r="P36" i="23"/>
  <c r="AA89" i="2"/>
  <c r="AF289" i="2"/>
  <c r="AL309" i="2"/>
  <c r="AF373" i="2"/>
  <c r="AL375" i="2"/>
  <c r="Z481" i="2"/>
  <c r="AQ514" i="2"/>
  <c r="AO589" i="2"/>
  <c r="AG128" i="2"/>
  <c r="AX235" i="2"/>
  <c r="AI241" i="2"/>
  <c r="N309" i="2"/>
  <c r="AE157" i="2"/>
  <c r="AL168" i="2"/>
  <c r="Q163" i="23"/>
  <c r="P182" i="23"/>
  <c r="AL200" i="2"/>
  <c r="AE280" i="2"/>
  <c r="AN309" i="2"/>
  <c r="AG373" i="2"/>
  <c r="AE418" i="2"/>
  <c r="AE498" i="2"/>
  <c r="N504" i="2"/>
  <c r="Y49" i="2"/>
  <c r="Z113" i="2"/>
  <c r="AL177" i="2"/>
  <c r="AI309" i="2"/>
  <c r="W615" i="2"/>
  <c r="AA218" i="2"/>
  <c r="AU244" i="23"/>
  <c r="AF280" i="2"/>
  <c r="W309" i="2"/>
  <c r="AO309" i="2"/>
  <c r="AF418" i="2"/>
  <c r="AD481" i="2"/>
  <c r="AF498" i="2"/>
  <c r="AL560" i="2"/>
  <c r="AV589" i="2"/>
  <c r="P218" i="23"/>
  <c r="AQ126" i="23"/>
  <c r="AQ170" i="23"/>
  <c r="AQ234" i="23"/>
  <c r="AK269" i="2"/>
  <c r="Q269" i="2"/>
  <c r="Q490" i="2"/>
  <c r="AK490" i="2"/>
  <c r="AU78" i="2"/>
  <c r="AK305" i="2"/>
  <c r="Q305" i="2"/>
  <c r="Q503" i="2"/>
  <c r="AK503" i="2"/>
  <c r="O321" i="2"/>
  <c r="AG436" i="2"/>
  <c r="Z490" i="2"/>
  <c r="AK125" i="2"/>
  <c r="P423" i="2"/>
  <c r="AP487" i="2"/>
  <c r="AG24" i="2"/>
  <c r="AI92" i="2"/>
  <c r="AO166" i="2"/>
  <c r="AO490" i="2"/>
  <c r="Q91" i="2"/>
  <c r="AJ91" i="2"/>
  <c r="AL269" i="2"/>
  <c r="Q376" i="2"/>
  <c r="AJ376" i="2"/>
  <c r="AA455" i="2"/>
  <c r="AG503" i="2"/>
  <c r="AI548" i="2"/>
  <c r="X559" i="2"/>
  <c r="X166" i="2"/>
  <c r="AF423" i="2"/>
  <c r="AT455" i="2"/>
  <c r="AK92" i="2"/>
  <c r="Y125" i="2"/>
  <c r="X140" i="2"/>
  <c r="P436" i="2"/>
  <c r="X425" i="2"/>
  <c r="AV428" i="2"/>
  <c r="Q487" i="2"/>
  <c r="AJ487" i="2"/>
  <c r="AH503" i="2"/>
  <c r="AP513" i="2"/>
  <c r="AJ548" i="2"/>
  <c r="Y559" i="2"/>
  <c r="AF11" i="2"/>
  <c r="N125" i="2"/>
  <c r="AI129" i="2"/>
  <c r="AN169" i="2"/>
  <c r="Z305" i="2"/>
  <c r="AG423" i="2"/>
  <c r="P11" i="2"/>
  <c r="Q160" i="2"/>
  <c r="AK160" i="2"/>
  <c r="Q174" i="2"/>
  <c r="AK174" i="2"/>
  <c r="AN216" i="2"/>
  <c r="Y310" i="2"/>
  <c r="AA346" i="2"/>
  <c r="AV346" i="2"/>
  <c r="O423" i="2"/>
  <c r="N145" i="2"/>
  <c r="AQ490" i="2"/>
  <c r="AP490" i="2"/>
  <c r="N310" i="2"/>
  <c r="AL310" i="2"/>
  <c r="AO599" i="2"/>
  <c r="Z91" i="2"/>
  <c r="AO153" i="2"/>
  <c r="P140" i="23"/>
  <c r="AT464" i="2"/>
  <c r="Y588" i="2"/>
  <c r="AO24" i="2"/>
  <c r="AP436" i="2"/>
  <c r="AG455" i="2"/>
  <c r="AG464" i="2"/>
  <c r="AX24" i="2"/>
  <c r="AV199" i="2"/>
  <c r="Y487" i="2"/>
  <c r="AV78" i="2"/>
  <c r="AV216" i="2"/>
  <c r="AO400" i="2"/>
  <c r="AH455" i="2"/>
  <c r="AL487" i="2"/>
  <c r="W503" i="2"/>
  <c r="Y530" i="2"/>
  <c r="Y548" i="2"/>
  <c r="AI145" i="2"/>
  <c r="W521" i="2"/>
  <c r="N153" i="2"/>
  <c r="AL140" i="2"/>
  <c r="O145" i="2"/>
  <c r="X153" i="2"/>
  <c r="X92" i="2"/>
  <c r="N166" i="2"/>
  <c r="AA428" i="2"/>
  <c r="AI513" i="2"/>
  <c r="X521" i="2"/>
  <c r="Z24" i="2"/>
  <c r="Q129" i="2"/>
  <c r="AA216" i="2"/>
  <c r="AX216" i="2"/>
  <c r="AK310" i="2"/>
  <c r="Q310" i="2"/>
  <c r="AI428" i="2"/>
  <c r="N455" i="2"/>
  <c r="AX552" i="2"/>
  <c r="AI588" i="2"/>
  <c r="AK588" i="2"/>
  <c r="AD11" i="2"/>
  <c r="AO91" i="2"/>
  <c r="AH145" i="2"/>
  <c r="AE209" i="2"/>
  <c r="AG305" i="2"/>
  <c r="O346" i="2"/>
  <c r="W376" i="2"/>
  <c r="Y490" i="2"/>
  <c r="N588" i="2"/>
  <c r="AV11" i="2"/>
  <c r="AI310" i="2"/>
  <c r="AN321" i="2"/>
  <c r="Q346" i="2"/>
  <c r="AW487" i="2"/>
  <c r="AO521" i="2"/>
  <c r="O129" i="2"/>
  <c r="Z487" i="2"/>
  <c r="AX503" i="2"/>
  <c r="AP521" i="2"/>
  <c r="AO588" i="2"/>
  <c r="X11" i="2"/>
  <c r="AL321" i="2"/>
  <c r="AA11" i="2"/>
  <c r="O310" i="2"/>
  <c r="AX376" i="2"/>
  <c r="Y464" i="2"/>
  <c r="X209" i="2"/>
  <c r="AO92" i="2"/>
  <c r="AX559" i="2"/>
  <c r="AD24" i="2"/>
  <c r="AX91" i="2"/>
  <c r="AA121" i="2"/>
  <c r="Z199" i="2"/>
  <c r="AI166" i="2"/>
  <c r="Y160" i="2"/>
  <c r="Y199" i="2"/>
  <c r="AQ209" i="2"/>
  <c r="AL464" i="2"/>
  <c r="AO561" i="2"/>
  <c r="P92" i="2"/>
  <c r="AF209" i="2"/>
  <c r="AX346" i="2"/>
  <c r="P425" i="2"/>
  <c r="AG425" i="2"/>
  <c r="N503" i="2"/>
  <c r="AH11" i="2"/>
  <c r="AV129" i="2"/>
  <c r="AT140" i="2"/>
  <c r="X145" i="2"/>
  <c r="AO145" i="2"/>
  <c r="AA174" i="2"/>
  <c r="AL199" i="2"/>
  <c r="N269" i="2"/>
  <c r="W552" i="2"/>
  <c r="Q78" i="2"/>
  <c r="P86" i="23"/>
  <c r="AD140" i="2"/>
  <c r="Q199" i="2"/>
  <c r="W513" i="2"/>
  <c r="AO513" i="2"/>
  <c r="Q24" i="2"/>
  <c r="P78" i="2"/>
  <c r="AI321" i="2"/>
  <c r="AN487" i="2"/>
  <c r="AJ24" i="2"/>
  <c r="AN78" i="2"/>
  <c r="AG92" i="2"/>
  <c r="AF121" i="2"/>
  <c r="AG129" i="2"/>
  <c r="N174" i="2"/>
  <c r="AI216" i="2"/>
  <c r="AI269" i="2"/>
  <c r="AF321" i="2"/>
  <c r="AA464" i="2"/>
  <c r="N513" i="2"/>
  <c r="Z559" i="2"/>
  <c r="Q11" i="2"/>
  <c r="AQ145" i="2"/>
  <c r="N209" i="2"/>
  <c r="N305" i="2"/>
  <c r="N346" i="2"/>
  <c r="AB400" i="2"/>
  <c r="X464" i="2"/>
  <c r="AO464" i="2"/>
  <c r="N552" i="2"/>
  <c r="AO559" i="2"/>
  <c r="Z423" i="2"/>
  <c r="AV423" i="2"/>
  <c r="Z530" i="2"/>
  <c r="AV530" i="2"/>
  <c r="AA78" i="2"/>
  <c r="X269" i="2"/>
  <c r="AO321" i="2"/>
  <c r="Y425" i="2"/>
  <c r="Y216" i="2"/>
  <c r="AD310" i="2"/>
  <c r="W310" i="2"/>
  <c r="AX400" i="2"/>
  <c r="AA423" i="2"/>
  <c r="AX423" i="2"/>
  <c r="AX425" i="2"/>
  <c r="AE455" i="2"/>
  <c r="AV455" i="2"/>
  <c r="AB487" i="2"/>
  <c r="AE503" i="2"/>
  <c r="AA530" i="2"/>
  <c r="AO580" i="2"/>
  <c r="AO216" i="2"/>
  <c r="AN269" i="2"/>
  <c r="AV400" i="2"/>
  <c r="AL548" i="2"/>
  <c r="X599" i="2"/>
  <c r="AA24" i="2"/>
  <c r="AX78" i="2"/>
  <c r="W305" i="2"/>
  <c r="X503" i="2"/>
  <c r="Q92" i="2"/>
  <c r="P91" i="2"/>
  <c r="Z216" i="2"/>
  <c r="X310" i="2"/>
  <c r="AE423" i="2"/>
  <c r="P428" i="2"/>
  <c r="AK436" i="2"/>
  <c r="AK428" i="2"/>
  <c r="AF455" i="2"/>
  <c r="AX455" i="2"/>
  <c r="Q464" i="2"/>
  <c r="AV503" i="2"/>
  <c r="AV559" i="2"/>
  <c r="P129" i="2"/>
  <c r="Q559" i="2"/>
  <c r="Q121" i="2"/>
  <c r="AQ423" i="2"/>
  <c r="AK552" i="2"/>
  <c r="Z462" i="2"/>
  <c r="AP462" i="2"/>
  <c r="AL515" i="2"/>
  <c r="AO495" i="2"/>
  <c r="AA462" i="2"/>
  <c r="AV462" i="2"/>
  <c r="N508" i="2"/>
  <c r="AI500" i="2"/>
  <c r="AE227" i="2"/>
  <c r="AF447" i="2"/>
  <c r="AH502" i="2"/>
  <c r="Y28" i="2"/>
  <c r="R207" i="23"/>
  <c r="AO220" i="2"/>
  <c r="Z508" i="2"/>
  <c r="AF515" i="2"/>
  <c r="X598" i="2"/>
  <c r="AJ51" i="2"/>
  <c r="AN201" i="2"/>
  <c r="N236" i="2"/>
  <c r="AP372" i="2"/>
  <c r="AA508" i="2"/>
  <c r="P508" i="2"/>
  <c r="AJ212" i="2"/>
  <c r="AI598" i="2"/>
  <c r="AO201" i="2"/>
  <c r="Z299" i="2"/>
  <c r="AX508" i="2"/>
  <c r="Y314" i="2"/>
  <c r="AG447" i="2"/>
  <c r="AN427" i="2"/>
  <c r="AI51" i="2"/>
  <c r="N367" i="2"/>
  <c r="Y220" i="2"/>
  <c r="X427" i="2"/>
  <c r="X212" i="2"/>
  <c r="AK236" i="2"/>
  <c r="Z220" i="2"/>
  <c r="AP220" i="2"/>
  <c r="AV515" i="2"/>
  <c r="AJ506" i="2"/>
  <c r="X508" i="2"/>
  <c r="AN508" i="2"/>
  <c r="AO447" i="2"/>
  <c r="AL236" i="2"/>
  <c r="AA220" i="2"/>
  <c r="AK367" i="2"/>
  <c r="AG18" i="2"/>
  <c r="AX396" i="2"/>
  <c r="AI508" i="2"/>
  <c r="AP508" i="2"/>
  <c r="AJ236" i="2"/>
  <c r="AE313" i="2"/>
  <c r="W201" i="2"/>
  <c r="AL201" i="2"/>
  <c r="Y372" i="2"/>
  <c r="AO372" i="2"/>
  <c r="AX447" i="2"/>
  <c r="W515" i="2"/>
  <c r="AL313" i="2"/>
  <c r="AG348" i="2"/>
  <c r="AX51" i="2"/>
  <c r="X201" i="2"/>
  <c r="Z372" i="2"/>
  <c r="AJ427" i="2"/>
  <c r="AH506" i="2"/>
  <c r="AH164" i="2"/>
  <c r="AG250" i="2"/>
  <c r="AA502" i="2"/>
  <c r="Y201" i="2"/>
  <c r="W220" i="2"/>
  <c r="AA217" i="2"/>
  <c r="X314" i="2"/>
  <c r="X220" i="2"/>
  <c r="AO515" i="2"/>
  <c r="AV227" i="2"/>
  <c r="AA304" i="2"/>
  <c r="AL51" i="2"/>
  <c r="AP427" i="2"/>
  <c r="Z314" i="2"/>
  <c r="AJ12" i="2"/>
  <c r="AN51" i="2"/>
  <c r="P185" i="23"/>
  <c r="AJ286" i="2"/>
  <c r="AT495" i="2"/>
  <c r="AP314" i="2"/>
  <c r="AA506" i="2"/>
  <c r="W502" i="2"/>
  <c r="AK500" i="2"/>
  <c r="Z304" i="2"/>
  <c r="AP210" i="2"/>
  <c r="AA164" i="2"/>
  <c r="AK313" i="2"/>
  <c r="AL502" i="2"/>
  <c r="AL500" i="2"/>
  <c r="AH71" i="2"/>
  <c r="W203" i="2"/>
  <c r="AE299" i="2"/>
  <c r="AV396" i="2"/>
  <c r="P51" i="2"/>
  <c r="R48" i="23"/>
  <c r="AJ210" i="2"/>
  <c r="W447" i="2"/>
  <c r="AJ187" i="2"/>
  <c r="AJ190" i="2"/>
  <c r="AF194" i="2"/>
  <c r="R80" i="23"/>
  <c r="Z525" i="2"/>
  <c r="Q293" i="23"/>
  <c r="Y21" i="2"/>
  <c r="AL8" i="2"/>
  <c r="Z85" i="2"/>
  <c r="AP85" i="2"/>
  <c r="AA194" i="2"/>
  <c r="AK432" i="2"/>
  <c r="Y281" i="2"/>
  <c r="W109" i="2"/>
  <c r="AX432" i="2"/>
  <c r="AX319" i="2"/>
  <c r="AL489" i="2"/>
  <c r="AI64" i="2"/>
  <c r="Y114" i="2"/>
  <c r="AO139" i="2"/>
  <c r="N175" i="2"/>
  <c r="AH239" i="2"/>
  <c r="AI242" i="2"/>
  <c r="N339" i="2"/>
  <c r="AP293" i="2"/>
  <c r="AI585" i="2"/>
  <c r="AO281" i="2"/>
  <c r="AV297" i="2"/>
  <c r="AI33" i="2"/>
  <c r="AP281" i="2"/>
  <c r="AH339" i="2"/>
  <c r="AF330" i="2"/>
  <c r="AI562" i="2"/>
  <c r="Z595" i="2"/>
  <c r="AO8" i="2"/>
  <c r="AO21" i="2"/>
  <c r="W41" i="2"/>
  <c r="AV139" i="2"/>
  <c r="AV239" i="2"/>
  <c r="AH281" i="2"/>
  <c r="Z505" i="2"/>
  <c r="AT178" i="23"/>
  <c r="AE112" i="2"/>
  <c r="AX112" i="2"/>
  <c r="X127" i="2"/>
  <c r="P118" i="23"/>
  <c r="N237" i="2"/>
  <c r="AF277" i="2"/>
  <c r="X308" i="2"/>
  <c r="AV419" i="2"/>
  <c r="AA439" i="2"/>
  <c r="AX50" i="2"/>
  <c r="AH184" i="2"/>
  <c r="Y127" i="2"/>
  <c r="AL167" i="2"/>
  <c r="AQ202" i="2"/>
  <c r="Y359" i="2"/>
  <c r="AE419" i="2"/>
  <c r="AL434" i="2"/>
  <c r="AQ439" i="2"/>
  <c r="AF590" i="2"/>
  <c r="AI354" i="2"/>
  <c r="AA358" i="2"/>
  <c r="AH359" i="2"/>
  <c r="AG454" i="2"/>
  <c r="AH15" i="2"/>
  <c r="Z202" i="2"/>
  <c r="AO359" i="2"/>
  <c r="AP127" i="2"/>
  <c r="AE202" i="2"/>
  <c r="AV202" i="2"/>
  <c r="AJ208" i="2"/>
  <c r="AT48" i="2"/>
  <c r="AA202" i="2"/>
  <c r="X94" i="2"/>
  <c r="AL123" i="2"/>
  <c r="AA127" i="2"/>
  <c r="AV127" i="2"/>
  <c r="AX202" i="2"/>
  <c r="AI222" i="2"/>
  <c r="W123" i="2"/>
  <c r="AX277" i="2"/>
  <c r="AP439" i="2"/>
  <c r="AE77" i="2"/>
  <c r="AH87" i="2"/>
  <c r="AE95" i="2"/>
  <c r="AX127" i="2"/>
  <c r="AI182" i="2"/>
  <c r="P202" i="2"/>
  <c r="AG202" i="2"/>
  <c r="AX77" i="2"/>
  <c r="X123" i="2"/>
  <c r="AE182" i="2"/>
  <c r="W263" i="2"/>
  <c r="AF22" i="2"/>
  <c r="N50" i="2"/>
  <c r="AF77" i="2"/>
  <c r="N16" i="2"/>
  <c r="X22" i="2"/>
  <c r="AH112" i="2"/>
  <c r="AN127" i="2"/>
  <c r="AP202" i="2"/>
  <c r="N442" i="2"/>
  <c r="AF454" i="2"/>
  <c r="AA590" i="2"/>
  <c r="AV590" i="2"/>
  <c r="AG593" i="2"/>
  <c r="Y167" i="2"/>
  <c r="AJ354" i="2"/>
  <c r="Q354" i="2"/>
  <c r="X356" i="2"/>
  <c r="AN356" i="2"/>
  <c r="AH454" i="2"/>
  <c r="AI593" i="2"/>
  <c r="AA48" i="2"/>
  <c r="X486" i="2"/>
  <c r="AI590" i="2"/>
  <c r="AG307" i="2"/>
  <c r="AI454" i="2"/>
  <c r="Z127" i="2"/>
  <c r="AV222" i="2"/>
  <c r="AU191" i="23"/>
  <c r="AF208" i="2"/>
  <c r="AA277" i="2"/>
  <c r="AV577" i="2"/>
  <c r="Y606" i="2"/>
  <c r="N123" i="2"/>
  <c r="AI123" i="2"/>
  <c r="Y466" i="2"/>
  <c r="Z48" i="2"/>
  <c r="AV112" i="2"/>
  <c r="P306" i="23"/>
  <c r="AP466" i="2"/>
  <c r="AU545" i="2"/>
  <c r="AX577" i="2"/>
  <c r="AL593" i="2"/>
  <c r="Y15" i="2"/>
  <c r="AV16" i="2"/>
  <c r="AG22" i="2"/>
  <c r="AF359" i="2"/>
  <c r="W453" i="2"/>
  <c r="AA15" i="2"/>
  <c r="AL48" i="2"/>
  <c r="AE58" i="2"/>
  <c r="X358" i="2"/>
  <c r="AX359" i="2"/>
  <c r="AH419" i="2"/>
  <c r="Q82" i="23"/>
  <c r="AH308" i="2"/>
  <c r="AG354" i="2"/>
  <c r="Y358" i="2"/>
  <c r="AN442" i="2"/>
  <c r="N545" i="2"/>
  <c r="AO123" i="2"/>
  <c r="Z359" i="2"/>
  <c r="X307" i="2"/>
  <c r="AH77" i="2"/>
  <c r="Y306" i="2"/>
  <c r="AO306" i="2"/>
  <c r="AA359" i="2"/>
  <c r="AE459" i="2"/>
  <c r="AJ468" i="2"/>
  <c r="Q468" i="2"/>
  <c r="Z58" i="2"/>
  <c r="N87" i="2"/>
  <c r="AE16" i="2"/>
  <c r="N22" i="2"/>
  <c r="AA58" i="2"/>
  <c r="Y184" i="2"/>
  <c r="AE237" i="2"/>
  <c r="AF15" i="2"/>
  <c r="AO48" i="2"/>
  <c r="AG58" i="2"/>
  <c r="Y277" i="2"/>
  <c r="AX306" i="2"/>
  <c r="AH486" i="2"/>
  <c r="Y22" i="2"/>
  <c r="AJ222" i="2"/>
  <c r="Z315" i="2"/>
  <c r="AO442" i="2"/>
  <c r="Y356" i="2"/>
  <c r="AV545" i="2"/>
  <c r="AL208" i="2"/>
  <c r="AG277" i="2"/>
  <c r="AX316" i="2"/>
  <c r="Q577" i="2"/>
  <c r="AQ340" i="23"/>
  <c r="AI4" i="2"/>
  <c r="AI117" i="2"/>
  <c r="AO348" i="2"/>
  <c r="AK553" i="2"/>
  <c r="AO463" i="2"/>
  <c r="X227" i="2"/>
  <c r="AH101" i="2"/>
  <c r="AJ227" i="2"/>
  <c r="AJ220" i="2"/>
  <c r="AL12" i="2"/>
  <c r="AX313" i="2"/>
  <c r="N553" i="2"/>
  <c r="Z598" i="2"/>
  <c r="AL203" i="2"/>
  <c r="AA227" i="2"/>
  <c r="AJ304" i="2"/>
  <c r="Y286" i="2"/>
  <c r="AV348" i="2"/>
  <c r="AG396" i="2"/>
  <c r="AG367" i="2"/>
  <c r="Y495" i="2"/>
  <c r="AX579" i="2"/>
  <c r="AP12" i="2"/>
  <c r="Y18" i="2"/>
  <c r="N250" i="2"/>
  <c r="AX372" i="2"/>
  <c r="AX212" i="2"/>
  <c r="W227" i="2"/>
  <c r="AL227" i="2"/>
  <c r="AL220" i="2"/>
  <c r="AK304" i="2"/>
  <c r="AP313" i="2"/>
  <c r="AP304" i="2"/>
  <c r="AJ447" i="2"/>
  <c r="Y313" i="2"/>
  <c r="AA372" i="2"/>
  <c r="AA367" i="2"/>
  <c r="AG81" i="2"/>
  <c r="Y203" i="2"/>
  <c r="AI201" i="2"/>
  <c r="AV286" i="2"/>
  <c r="AE579" i="2"/>
  <c r="Y497" i="2"/>
  <c r="AK12" i="2"/>
  <c r="Z203" i="2"/>
  <c r="AG212" i="2"/>
  <c r="AG220" i="2"/>
  <c r="N212" i="2"/>
  <c r="AN304" i="2"/>
  <c r="AI286" i="2"/>
  <c r="N598" i="2"/>
  <c r="AA203" i="2"/>
  <c r="AV236" i="2"/>
  <c r="AH220" i="2"/>
  <c r="AK212" i="2"/>
  <c r="AP227" i="2"/>
  <c r="N299" i="2"/>
  <c r="Y304" i="2"/>
  <c r="AO304" i="2"/>
  <c r="AF286" i="2"/>
  <c r="AI447" i="2"/>
  <c r="AP71" i="2"/>
  <c r="W117" i="2"/>
  <c r="AI220" i="2"/>
  <c r="AQ304" i="2"/>
  <c r="AG286" i="2"/>
  <c r="AK372" i="2"/>
  <c r="AE515" i="2"/>
  <c r="Y500" i="2"/>
  <c r="AO12" i="2"/>
  <c r="AF51" i="2"/>
  <c r="W494" i="2"/>
  <c r="AF404" i="2"/>
  <c r="Z495" i="2"/>
  <c r="Z500" i="2"/>
  <c r="AE71" i="2"/>
  <c r="AG51" i="2"/>
  <c r="AK220" i="2"/>
  <c r="AE304" i="2"/>
  <c r="X372" i="2"/>
  <c r="AP447" i="2"/>
  <c r="N502" i="2"/>
  <c r="R323" i="23"/>
  <c r="AA250" i="2"/>
  <c r="W404" i="2"/>
  <c r="W396" i="2"/>
  <c r="AG372" i="2"/>
  <c r="AK28" i="2"/>
  <c r="AF212" i="2"/>
  <c r="AP286" i="2"/>
  <c r="AI217" i="2"/>
  <c r="AA313" i="2"/>
  <c r="AA286" i="2"/>
  <c r="AL314" i="2"/>
  <c r="AX404" i="2"/>
  <c r="AF164" i="2"/>
  <c r="AL396" i="2"/>
  <c r="AL497" i="2"/>
  <c r="AJ502" i="2"/>
  <c r="AX506" i="2"/>
  <c r="AK117" i="2"/>
  <c r="AK201" i="2"/>
  <c r="Y236" i="2"/>
  <c r="AO236" i="2"/>
  <c r="AX12" i="2"/>
  <c r="Y117" i="2"/>
  <c r="AG164" i="2"/>
  <c r="AL463" i="2"/>
  <c r="AI18" i="2"/>
  <c r="AA71" i="2"/>
  <c r="AX71" i="2"/>
  <c r="AP236" i="2"/>
  <c r="AF18" i="2"/>
  <c r="AF12" i="2"/>
  <c r="Z313" i="2"/>
  <c r="Z286" i="2"/>
  <c r="Q260" i="23"/>
  <c r="Z117" i="2"/>
  <c r="AN500" i="2"/>
  <c r="N506" i="2"/>
  <c r="AO342" i="2"/>
  <c r="W579" i="2"/>
  <c r="N28" i="2"/>
  <c r="N81" i="2"/>
  <c r="AV250" i="2"/>
  <c r="AI462" i="2"/>
  <c r="Y598" i="2"/>
  <c r="AN313" i="2"/>
  <c r="AA348" i="2"/>
  <c r="X463" i="2"/>
  <c r="N579" i="2"/>
  <c r="AO598" i="2"/>
  <c r="AJ217" i="2"/>
  <c r="AO427" i="2"/>
  <c r="Y164" i="2"/>
  <c r="AI553" i="2"/>
  <c r="AA515" i="2"/>
  <c r="AL579" i="2"/>
  <c r="R186" i="23"/>
  <c r="AK203" i="2"/>
  <c r="AV313" i="2"/>
  <c r="W463" i="2"/>
  <c r="AJ515" i="2"/>
  <c r="AJ553" i="2"/>
  <c r="AI579" i="2"/>
  <c r="AI367" i="2"/>
  <c r="Y210" i="2"/>
  <c r="AX81" i="2"/>
  <c r="AV164" i="2"/>
  <c r="AH217" i="2"/>
  <c r="Y348" i="2"/>
  <c r="AO404" i="2"/>
  <c r="AK497" i="2"/>
  <c r="AN463" i="2"/>
  <c r="AV598" i="2"/>
  <c r="AE18" i="2"/>
  <c r="AE12" i="2"/>
  <c r="W71" i="2"/>
  <c r="X71" i="2"/>
  <c r="AX164" i="2"/>
  <c r="X342" i="2"/>
  <c r="AF372" i="2"/>
  <c r="W497" i="2"/>
  <c r="W427" i="2"/>
  <c r="W348" i="2"/>
  <c r="W553" i="2"/>
  <c r="AN314" i="2"/>
  <c r="AA497" i="2"/>
  <c r="X553" i="2"/>
  <c r="AN553" i="2"/>
  <c r="Z183" i="2"/>
  <c r="AA342" i="2"/>
  <c r="X515" i="2"/>
  <c r="P71" i="2"/>
  <c r="AJ71" i="2"/>
  <c r="AJ101" i="2"/>
  <c r="AV217" i="2"/>
  <c r="W164" i="2"/>
  <c r="AL164" i="2"/>
  <c r="AK286" i="2"/>
  <c r="AF367" i="2"/>
  <c r="AN372" i="2"/>
  <c r="AA236" i="2"/>
  <c r="AK427" i="2"/>
  <c r="W342" i="2"/>
  <c r="X348" i="2"/>
  <c r="AN348" i="2"/>
  <c r="AA101" i="2"/>
  <c r="AE342" i="2"/>
  <c r="AA427" i="2"/>
  <c r="N447" i="2"/>
  <c r="AK101" i="2"/>
  <c r="AN183" i="2"/>
  <c r="AJ203" i="2"/>
  <c r="AP348" i="2"/>
  <c r="AE404" i="2"/>
  <c r="Q598" i="2"/>
  <c r="Y227" i="2"/>
  <c r="AX210" i="2"/>
  <c r="AL117" i="2"/>
  <c r="AV203" i="2"/>
  <c r="Q396" i="2"/>
  <c r="AX18" i="2"/>
  <c r="AH201" i="2"/>
  <c r="Z227" i="2"/>
  <c r="AE286" i="2"/>
  <c r="AF28" i="2"/>
  <c r="AH12" i="2"/>
  <c r="W183" i="2"/>
  <c r="AP217" i="2"/>
  <c r="AN117" i="2"/>
  <c r="AL212" i="2"/>
  <c r="X497" i="2"/>
  <c r="AJ495" i="2"/>
  <c r="AJ500" i="2"/>
  <c r="N51" i="2"/>
  <c r="X117" i="2"/>
  <c r="AJ183" i="2"/>
  <c r="AF250" i="2"/>
  <c r="AA18" i="2"/>
  <c r="AV18" i="2"/>
  <c r="AG28" i="2"/>
  <c r="AK71" i="2"/>
  <c r="AK51" i="2"/>
  <c r="AL71" i="2"/>
  <c r="N101" i="2"/>
  <c r="X183" i="2"/>
  <c r="AL183" i="2"/>
  <c r="AO117" i="2"/>
  <c r="AP367" i="2"/>
  <c r="AX314" i="2"/>
  <c r="P348" i="2"/>
  <c r="X404" i="2"/>
  <c r="AV81" i="2"/>
  <c r="N515" i="2"/>
  <c r="AH81" i="2"/>
  <c r="AP183" i="2"/>
  <c r="L201" i="2"/>
  <c r="AO212" i="2"/>
  <c r="AE201" i="2"/>
  <c r="AP299" i="2"/>
  <c r="AP463" i="2"/>
  <c r="AA579" i="2"/>
  <c r="AO227" i="2"/>
  <c r="AE427" i="2"/>
  <c r="AH28" i="2"/>
  <c r="AL101" i="2"/>
  <c r="Y183" i="2"/>
  <c r="AF236" i="2"/>
  <c r="AI236" i="2"/>
  <c r="AI203" i="2"/>
  <c r="AF314" i="2"/>
  <c r="AI396" i="2"/>
  <c r="AL348" i="2"/>
  <c r="Y404" i="2"/>
  <c r="AO579" i="2"/>
  <c r="AO299" i="2"/>
  <c r="P18" i="2"/>
  <c r="Z51" i="2"/>
  <c r="AI81" i="2"/>
  <c r="AD150" i="23"/>
  <c r="Z212" i="2"/>
  <c r="Z164" i="2"/>
  <c r="AP212" i="2"/>
  <c r="AP164" i="2"/>
  <c r="AA299" i="2"/>
  <c r="AL372" i="2"/>
  <c r="AV502" i="2"/>
  <c r="AV463" i="2"/>
  <c r="N396" i="2"/>
  <c r="Y299" i="2"/>
  <c r="X447" i="2"/>
  <c r="Y217" i="2"/>
  <c r="AO71" i="2"/>
  <c r="AV367" i="2"/>
  <c r="AJ396" i="2"/>
  <c r="Y502" i="2"/>
  <c r="Z18" i="2"/>
  <c r="W51" i="2"/>
  <c r="AX286" i="2"/>
  <c r="AE598" i="2"/>
  <c r="AI304" i="2"/>
  <c r="AD500" i="2"/>
  <c r="AI28" i="2"/>
  <c r="X51" i="2"/>
  <c r="Y81" i="2"/>
  <c r="AI101" i="2"/>
  <c r="AO462" i="2"/>
  <c r="P311" i="23"/>
  <c r="AN494" i="2"/>
  <c r="AP81" i="2"/>
  <c r="Z81" i="2"/>
  <c r="AL404" i="2"/>
  <c r="AN227" i="2"/>
  <c r="P207" i="23"/>
  <c r="Q304" i="2"/>
  <c r="AK462" i="2"/>
  <c r="AK502" i="2"/>
  <c r="AO494" i="2"/>
  <c r="AV427" i="2"/>
  <c r="AK506" i="2"/>
  <c r="AK508" i="2"/>
  <c r="AK210" i="2"/>
  <c r="AG217" i="2"/>
  <c r="AE372" i="2"/>
  <c r="AE497" i="2"/>
  <c r="AJ201" i="2"/>
  <c r="AJ313" i="2"/>
  <c r="AV28" i="2"/>
  <c r="AN462" i="2"/>
  <c r="Y71" i="2"/>
  <c r="AP51" i="2"/>
  <c r="R251" i="23"/>
  <c r="AF494" i="2"/>
  <c r="AH51" i="2"/>
  <c r="AI502" i="2"/>
  <c r="AP28" i="2"/>
  <c r="AV71" i="2"/>
  <c r="AF201" i="2"/>
  <c r="AJ342" i="2"/>
  <c r="AE367" i="2"/>
  <c r="AF462" i="2"/>
  <c r="AI210" i="2"/>
  <c r="P250" i="2"/>
  <c r="AJ314" i="2"/>
  <c r="P342" i="2"/>
  <c r="AJ404" i="2"/>
  <c r="O494" i="2"/>
  <c r="AN506" i="2"/>
  <c r="AE553" i="2"/>
  <c r="N18" i="2"/>
  <c r="AN217" i="2"/>
  <c r="AN299" i="2"/>
  <c r="AO367" i="2"/>
  <c r="AL494" i="2"/>
  <c r="AV495" i="2"/>
  <c r="AF506" i="2"/>
  <c r="AP18" i="2"/>
  <c r="AE28" i="2"/>
  <c r="AN236" i="2"/>
  <c r="P261" i="23"/>
  <c r="AK314" i="2"/>
  <c r="Y447" i="2"/>
  <c r="AD322" i="23"/>
  <c r="AO506" i="2"/>
  <c r="O250" i="2"/>
  <c r="AX183" i="2"/>
  <c r="AA210" i="2"/>
  <c r="Q214" i="23"/>
  <c r="AG236" i="2"/>
  <c r="AX299" i="2"/>
  <c r="AA396" i="2"/>
  <c r="AV500" i="2"/>
  <c r="AA28" i="2"/>
  <c r="AF500" i="2"/>
  <c r="AE117" i="2"/>
  <c r="Y212" i="2"/>
  <c r="AA201" i="2"/>
  <c r="AE210" i="2"/>
  <c r="R261" i="23"/>
  <c r="AT311" i="23"/>
  <c r="AX500" i="2"/>
  <c r="AH304" i="2"/>
  <c r="AV314" i="2"/>
  <c r="N348" i="2"/>
  <c r="AE463" i="2"/>
  <c r="AG500" i="2"/>
  <c r="AV553" i="2"/>
  <c r="AQ95" i="23"/>
  <c r="AF117" i="2"/>
  <c r="AX117" i="2"/>
  <c r="N203" i="2"/>
  <c r="AV201" i="2"/>
  <c r="AH299" i="2"/>
  <c r="N304" i="2"/>
  <c r="N286" i="2"/>
  <c r="W314" i="2"/>
  <c r="AI404" i="2"/>
  <c r="AF463" i="2"/>
  <c r="AU311" i="23"/>
  <c r="N500" i="2"/>
  <c r="AL81" i="2"/>
  <c r="AG183" i="2"/>
  <c r="AN212" i="2"/>
  <c r="AP494" i="2"/>
  <c r="Q334" i="23"/>
  <c r="AG553" i="2"/>
  <c r="AX203" i="2"/>
  <c r="AG304" i="2"/>
  <c r="AA463" i="2"/>
  <c r="AP553" i="2"/>
  <c r="X81" i="2"/>
  <c r="P76" i="23"/>
  <c r="AV117" i="2"/>
  <c r="AH183" i="2"/>
  <c r="AH236" i="2"/>
  <c r="AG299" i="2"/>
  <c r="AI313" i="2"/>
  <c r="AA494" i="2"/>
  <c r="AE495" i="2"/>
  <c r="AG497" i="2"/>
  <c r="Q322" i="23"/>
  <c r="AN12" i="2"/>
  <c r="Z71" i="2"/>
  <c r="AX220" i="2"/>
  <c r="W286" i="2"/>
  <c r="AL286" i="2"/>
  <c r="AX342" i="2"/>
  <c r="AF348" i="2"/>
  <c r="W372" i="2"/>
  <c r="Z427" i="2"/>
  <c r="AX462" i="2"/>
  <c r="AG502" i="2"/>
  <c r="P17" i="23"/>
  <c r="P48" i="23"/>
  <c r="AV101" i="2"/>
  <c r="N183" i="2"/>
  <c r="AX227" i="2"/>
  <c r="AI299" i="2"/>
  <c r="R260" i="23"/>
  <c r="N404" i="2"/>
  <c r="AU302" i="23"/>
  <c r="AF427" i="2"/>
  <c r="AG495" i="2"/>
  <c r="AI497" i="2"/>
  <c r="P65" i="23"/>
  <c r="N164" i="2"/>
  <c r="AN220" i="2"/>
  <c r="W313" i="2"/>
  <c r="AD260" i="23"/>
  <c r="AB260" i="23"/>
  <c r="R296" i="23"/>
  <c r="AK404" i="2"/>
  <c r="Q302" i="23"/>
  <c r="AG427" i="2"/>
  <c r="AG462" i="2"/>
  <c r="AH463" i="2"/>
  <c r="AG494" i="2"/>
  <c r="AX494" i="2"/>
  <c r="AH495" i="2"/>
  <c r="N497" i="2"/>
  <c r="AH212" i="2"/>
  <c r="AH250" i="2"/>
  <c r="AH348" i="2"/>
  <c r="P12" i="23"/>
  <c r="R12" i="23"/>
  <c r="R17" i="23"/>
  <c r="AX101" i="2"/>
  <c r="AE217" i="2"/>
  <c r="AX217" i="2"/>
  <c r="AG227" i="2"/>
  <c r="W304" i="2"/>
  <c r="X313" i="2"/>
  <c r="AJ367" i="2"/>
  <c r="AV447" i="2"/>
  <c r="AH427" i="2"/>
  <c r="N462" i="2"/>
  <c r="AH462" i="2"/>
  <c r="AI463" i="2"/>
  <c r="AT579" i="2"/>
  <c r="Z12" i="2"/>
  <c r="AA117" i="2"/>
  <c r="AI250" i="2"/>
  <c r="AL304" i="2"/>
  <c r="AG314" i="2"/>
  <c r="AI348" i="2"/>
  <c r="AH396" i="2"/>
  <c r="Y508" i="2"/>
  <c r="AV508" i="2"/>
  <c r="Y553" i="2"/>
  <c r="AV579" i="2"/>
  <c r="AT598" i="2"/>
  <c r="AL18" i="2"/>
  <c r="AA51" i="2"/>
  <c r="X236" i="2"/>
  <c r="AF217" i="2"/>
  <c r="AH227" i="2"/>
  <c r="Q250" i="2"/>
  <c r="W299" i="2"/>
  <c r="X304" i="2"/>
  <c r="AO286" i="2"/>
  <c r="W367" i="2"/>
  <c r="Z447" i="2"/>
  <c r="AI427" i="2"/>
  <c r="N463" i="2"/>
  <c r="W506" i="2"/>
  <c r="W508" i="2"/>
  <c r="AL508" i="2"/>
  <c r="AO51" i="2"/>
  <c r="AA81" i="2"/>
  <c r="AP101" i="2"/>
  <c r="N372" i="2"/>
  <c r="AH372" i="2"/>
  <c r="AL447" i="2"/>
  <c r="Y506" i="2"/>
  <c r="AG508" i="2"/>
  <c r="AG598" i="2"/>
  <c r="AQ12" i="23"/>
  <c r="AE183" i="2"/>
  <c r="AV183" i="2"/>
  <c r="Q186" i="23"/>
  <c r="AG203" i="2"/>
  <c r="Q201" i="23"/>
  <c r="N217" i="2"/>
  <c r="AF313" i="2"/>
  <c r="AI342" i="2"/>
  <c r="AO396" i="2"/>
  <c r="AP515" i="2"/>
  <c r="AP506" i="2"/>
  <c r="AX553" i="2"/>
  <c r="AH117" i="2"/>
  <c r="AE51" i="2"/>
  <c r="AV51" i="2"/>
  <c r="N201" i="2"/>
  <c r="AV220" i="2"/>
  <c r="N227" i="2"/>
  <c r="AI227" i="2"/>
  <c r="X299" i="2"/>
  <c r="X367" i="2"/>
  <c r="X502" i="2"/>
  <c r="P323" i="23"/>
  <c r="AL506" i="2"/>
  <c r="AN18" i="2"/>
  <c r="AI164" i="2"/>
  <c r="Z494" i="2"/>
  <c r="AA495" i="2"/>
  <c r="AX598" i="2"/>
  <c r="AE203" i="2"/>
  <c r="AT201" i="23"/>
  <c r="AE220" i="2"/>
  <c r="Y367" i="2"/>
  <c r="Z404" i="2"/>
  <c r="AP404" i="2"/>
  <c r="AA500" i="2"/>
  <c r="AO500" i="2"/>
  <c r="AN515" i="2"/>
  <c r="AO502" i="2"/>
  <c r="Z553" i="2"/>
  <c r="AO18" i="2"/>
  <c r="W28" i="2"/>
  <c r="AL28" i="2"/>
  <c r="AO101" i="2"/>
  <c r="AK447" i="2"/>
  <c r="AH494" i="2"/>
  <c r="AN502" i="2"/>
  <c r="X506" i="2"/>
  <c r="AF508" i="2"/>
  <c r="AF579" i="2"/>
  <c r="AU186" i="23"/>
  <c r="AF203" i="2"/>
  <c r="R195" i="23"/>
  <c r="AK227" i="2"/>
  <c r="X250" i="2"/>
  <c r="AN250" i="2"/>
  <c r="AH342" i="2"/>
  <c r="Q348" i="2"/>
  <c r="AJ348" i="2"/>
  <c r="AA404" i="2"/>
  <c r="AP500" i="2"/>
  <c r="Z502" i="2"/>
  <c r="AP502" i="2"/>
  <c r="AA553" i="2"/>
  <c r="N12" i="2"/>
  <c r="X18" i="2"/>
  <c r="AN71" i="2"/>
  <c r="AP201" i="2"/>
  <c r="AV210" i="2"/>
  <c r="AX236" i="2"/>
  <c r="AX304" i="2"/>
  <c r="AH286" i="2"/>
  <c r="AF299" i="2"/>
  <c r="AL367" i="2"/>
  <c r="AX463" i="2"/>
  <c r="AX497" i="2"/>
  <c r="Z506" i="2"/>
  <c r="AH579" i="2"/>
  <c r="AH598" i="2"/>
  <c r="AU150" i="23"/>
  <c r="Z210" i="2"/>
  <c r="Z396" i="2"/>
  <c r="AP396" i="2"/>
  <c r="AT323" i="23"/>
  <c r="AW506" i="2"/>
  <c r="AF553" i="2"/>
  <c r="AN203" i="2"/>
  <c r="N220" i="2"/>
  <c r="N494" i="2"/>
  <c r="AV372" i="2"/>
  <c r="P108" i="23"/>
  <c r="Q185" i="23"/>
  <c r="AH210" i="2"/>
  <c r="AP250" i="2"/>
  <c r="AV404" i="2"/>
  <c r="R302" i="23"/>
  <c r="W462" i="2"/>
  <c r="R311" i="23"/>
  <c r="AH515" i="2"/>
  <c r="AO250" i="2"/>
  <c r="AX515" i="2"/>
  <c r="Y250" i="2"/>
  <c r="AE447" i="2"/>
  <c r="N495" i="2"/>
  <c r="AP203" i="2"/>
  <c r="AD302" i="23"/>
  <c r="AL427" i="2"/>
  <c r="X462" i="2"/>
  <c r="AL462" i="2"/>
  <c r="AI515" i="2"/>
  <c r="Z579" i="2"/>
  <c r="AP579" i="2"/>
  <c r="AG210" i="2"/>
  <c r="AI495" i="2"/>
  <c r="AG515" i="2"/>
  <c r="AX201" i="2"/>
  <c r="AA212" i="2"/>
  <c r="AL598" i="2"/>
  <c r="R65" i="23"/>
  <c r="AB167" i="23"/>
  <c r="AQ167" i="23"/>
  <c r="R193" i="23"/>
  <c r="W236" i="2"/>
  <c r="AF304" i="2"/>
  <c r="AV304" i="2"/>
  <c r="AU261" i="23"/>
  <c r="Y462" i="2"/>
  <c r="R150" i="23"/>
  <c r="R185" i="23"/>
  <c r="R95" i="23"/>
  <c r="AQ21" i="2"/>
  <c r="AP21" i="2"/>
  <c r="AO109" i="2"/>
  <c r="W291" i="2"/>
  <c r="AL366" i="2"/>
  <c r="AV371" i="2"/>
  <c r="AV525" i="2"/>
  <c r="AA562" i="2"/>
  <c r="AE21" i="2"/>
  <c r="AI30" i="2"/>
  <c r="AI318" i="2"/>
  <c r="AN518" i="2"/>
  <c r="P607" i="2"/>
  <c r="N6" i="2"/>
  <c r="AO518" i="2"/>
  <c r="AO489" i="2"/>
  <c r="N565" i="2"/>
  <c r="N93" i="2"/>
  <c r="Z114" i="2"/>
  <c r="AA291" i="2"/>
  <c r="AI471" i="2"/>
  <c r="AI239" i="2"/>
  <c r="W465" i="2"/>
  <c r="W474" i="2"/>
  <c r="AL465" i="2"/>
  <c r="AL474" i="2"/>
  <c r="AX118" i="2"/>
  <c r="X489" i="2"/>
  <c r="X518" i="2"/>
  <c r="Y30" i="2"/>
  <c r="AO30" i="2"/>
  <c r="AX187" i="2"/>
  <c r="AJ293" i="2"/>
  <c r="R245" i="23"/>
  <c r="Q371" i="2"/>
  <c r="AV85" i="2"/>
  <c r="AK293" i="2"/>
  <c r="AK297" i="2"/>
  <c r="AX21" i="2"/>
  <c r="AE191" i="2"/>
  <c r="AL318" i="2"/>
  <c r="Z489" i="2"/>
  <c r="Y518" i="2"/>
  <c r="AI565" i="2"/>
  <c r="N21" i="2"/>
  <c r="AJ191" i="2"/>
  <c r="AG195" i="2"/>
  <c r="AG187" i="2"/>
  <c r="AG291" i="2"/>
  <c r="AK301" i="2"/>
  <c r="AA339" i="2"/>
  <c r="W175" i="2"/>
  <c r="AO88" i="2"/>
  <c r="AN318" i="2"/>
  <c r="AG394" i="2"/>
  <c r="AH8" i="2"/>
  <c r="X139" i="2"/>
  <c r="AE175" i="2"/>
  <c r="AP191" i="2"/>
  <c r="AP194" i="2"/>
  <c r="AV195" i="2"/>
  <c r="AH187" i="2"/>
  <c r="AL239" i="2"/>
  <c r="AA242" i="2"/>
  <c r="AX585" i="2"/>
  <c r="AI339" i="2"/>
  <c r="AA525" i="2"/>
  <c r="AP114" i="2"/>
  <c r="AV426" i="2"/>
  <c r="AV432" i="2"/>
  <c r="W8" i="2"/>
  <c r="AH297" i="2"/>
  <c r="AN489" i="2"/>
  <c r="AU59" i="23"/>
  <c r="AL109" i="2"/>
  <c r="Y139" i="2"/>
  <c r="W190" i="2"/>
  <c r="W191" i="2"/>
  <c r="Z21" i="2"/>
  <c r="AT80" i="23"/>
  <c r="AA114" i="2"/>
  <c r="N448" i="2"/>
  <c r="X8" i="2"/>
  <c r="Y88" i="2"/>
  <c r="AF239" i="2"/>
  <c r="AG607" i="2"/>
  <c r="AP489" i="2"/>
  <c r="AV607" i="2"/>
  <c r="X190" i="2"/>
  <c r="AH603" i="2"/>
  <c r="Y190" i="2"/>
  <c r="AO190" i="2"/>
  <c r="AV191" i="2"/>
  <c r="AJ195" i="2"/>
  <c r="X301" i="2"/>
  <c r="AA595" i="2"/>
  <c r="X118" i="2"/>
  <c r="W281" i="2"/>
  <c r="AO366" i="2"/>
  <c r="AX371" i="2"/>
  <c r="AE448" i="2"/>
  <c r="AX528" i="2"/>
  <c r="Y562" i="2"/>
  <c r="W85" i="2"/>
  <c r="AL85" i="2"/>
  <c r="AP88" i="2"/>
  <c r="AX191" i="2"/>
  <c r="AH194" i="2"/>
  <c r="AJ281" i="2"/>
  <c r="AG297" i="2"/>
  <c r="Y301" i="2"/>
  <c r="AV330" i="2"/>
  <c r="AA394" i="2"/>
  <c r="AH409" i="2"/>
  <c r="W432" i="2"/>
  <c r="AJ474" i="2"/>
  <c r="AV595" i="2"/>
  <c r="AG603" i="2"/>
  <c r="AH21" i="2"/>
  <c r="Y33" i="2"/>
  <c r="AP109" i="2"/>
  <c r="Z118" i="2"/>
  <c r="AA139" i="2"/>
  <c r="AH175" i="2"/>
  <c r="X281" i="2"/>
  <c r="AV603" i="2"/>
  <c r="X607" i="2"/>
  <c r="AI194" i="2"/>
  <c r="W195" i="2"/>
  <c r="AL195" i="2"/>
  <c r="AK281" i="2"/>
  <c r="AE394" i="2"/>
  <c r="AI409" i="2"/>
  <c r="X432" i="2"/>
  <c r="AP297" i="2"/>
  <c r="AL328" i="2"/>
  <c r="Z394" i="2"/>
  <c r="AN465" i="2"/>
  <c r="AH607" i="2"/>
  <c r="W194" i="2"/>
  <c r="AL194" i="2"/>
  <c r="AA328" i="2"/>
  <c r="AV328" i="2"/>
  <c r="AH394" i="2"/>
  <c r="W6" i="2"/>
  <c r="N30" i="2"/>
  <c r="AP118" i="2"/>
  <c r="AO175" i="2"/>
  <c r="AI190" i="2"/>
  <c r="AG242" i="2"/>
  <c r="AG301" i="2"/>
  <c r="AX318" i="2"/>
  <c r="AE339" i="2"/>
  <c r="X528" i="2"/>
  <c r="AE85" i="2"/>
  <c r="AH88" i="2"/>
  <c r="N191" i="2"/>
  <c r="N293" i="2"/>
  <c r="X409" i="2"/>
  <c r="Z426" i="2"/>
  <c r="P595" i="2"/>
  <c r="AL114" i="2"/>
  <c r="AG194" i="2"/>
  <c r="AE562" i="2"/>
  <c r="P83" i="23"/>
  <c r="AN114" i="2"/>
  <c r="X505" i="2"/>
  <c r="AL505" i="2"/>
  <c r="AP518" i="2"/>
  <c r="AO371" i="2"/>
  <c r="AG33" i="2"/>
  <c r="AN64" i="2"/>
  <c r="AH33" i="2"/>
  <c r="AX88" i="2"/>
  <c r="AX30" i="2"/>
  <c r="Z187" i="2"/>
  <c r="Z518" i="2"/>
  <c r="N8" i="2"/>
  <c r="AH118" i="2"/>
  <c r="AP175" i="2"/>
  <c r="AK471" i="2"/>
  <c r="Z88" i="2"/>
  <c r="N139" i="2"/>
  <c r="N607" i="2"/>
  <c r="AG371" i="2"/>
  <c r="P371" i="2"/>
  <c r="N394" i="2"/>
  <c r="AI394" i="2"/>
  <c r="AN426" i="2"/>
  <c r="AN409" i="2"/>
  <c r="AE432" i="2"/>
  <c r="AL471" i="2"/>
  <c r="AU32" i="23"/>
  <c r="AF33" i="2"/>
  <c r="Y371" i="2"/>
  <c r="N41" i="2"/>
  <c r="AA432" i="2"/>
  <c r="AN85" i="2"/>
  <c r="AF242" i="2"/>
  <c r="AV366" i="2"/>
  <c r="R293" i="23"/>
  <c r="AJ394" i="2"/>
  <c r="AN471" i="2"/>
  <c r="AX139" i="2"/>
  <c r="R88" i="23"/>
  <c r="AJ109" i="2"/>
  <c r="Z30" i="2"/>
  <c r="AA85" i="2"/>
  <c r="N242" i="2"/>
  <c r="AT585" i="2"/>
  <c r="AA30" i="2"/>
  <c r="AO85" i="2"/>
  <c r="AX448" i="2"/>
  <c r="AA41" i="2"/>
  <c r="AV41" i="2"/>
  <c r="AI85" i="2"/>
  <c r="Y191" i="2"/>
  <c r="AO191" i="2"/>
  <c r="AU194" i="2"/>
  <c r="N239" i="2"/>
  <c r="AU246" i="23"/>
  <c r="AF281" i="2"/>
  <c r="O301" i="2"/>
  <c r="Y318" i="2"/>
  <c r="AO318" i="2"/>
  <c r="AX366" i="2"/>
  <c r="AH41" i="2"/>
  <c r="Z175" i="2"/>
  <c r="Y64" i="2"/>
  <c r="Z8" i="2"/>
  <c r="AP8" i="2"/>
  <c r="AL118" i="2"/>
  <c r="Z139" i="2"/>
  <c r="AQ127" i="23"/>
  <c r="AP139" i="2"/>
  <c r="AL190" i="2"/>
  <c r="AO297" i="2"/>
  <c r="AO293" i="2"/>
  <c r="AA297" i="2"/>
  <c r="Z318" i="2"/>
  <c r="W114" i="2"/>
  <c r="AI175" i="2"/>
  <c r="AI109" i="2"/>
  <c r="AU127" i="23"/>
  <c r="AF139" i="2"/>
  <c r="AG8" i="2"/>
  <c r="AP30" i="2"/>
  <c r="X64" i="2"/>
  <c r="X366" i="2"/>
  <c r="AI41" i="2"/>
  <c r="X474" i="2"/>
  <c r="AJ525" i="2"/>
  <c r="Q528" i="2"/>
  <c r="AX33" i="2"/>
  <c r="AJ41" i="2"/>
  <c r="AJ528" i="2"/>
  <c r="AF371" i="2"/>
  <c r="AF448" i="2"/>
  <c r="AN6" i="2"/>
  <c r="AN190" i="2"/>
  <c r="Z293" i="2"/>
  <c r="AE297" i="2"/>
  <c r="AL301" i="2"/>
  <c r="Q330" i="2"/>
  <c r="AJ328" i="2"/>
  <c r="AV562" i="2"/>
  <c r="AG565" i="2"/>
  <c r="N585" i="2"/>
  <c r="AA607" i="2"/>
  <c r="AG366" i="2"/>
  <c r="N371" i="2"/>
  <c r="AI371" i="2"/>
  <c r="AP426" i="2"/>
  <c r="Y471" i="2"/>
  <c r="X525" i="2"/>
  <c r="AH330" i="2"/>
  <c r="AK8" i="2"/>
  <c r="AE318" i="2"/>
  <c r="W409" i="2"/>
  <c r="Y525" i="2"/>
  <c r="AI6" i="2"/>
  <c r="AX41" i="2"/>
  <c r="AI118" i="2"/>
  <c r="N281" i="2"/>
  <c r="Y505" i="2"/>
  <c r="AX562" i="2"/>
  <c r="AA21" i="2"/>
  <c r="N33" i="2"/>
  <c r="AN109" i="2"/>
  <c r="AH242" i="2"/>
  <c r="W330" i="2"/>
  <c r="AG339" i="2"/>
  <c r="AI432" i="2"/>
  <c r="AL518" i="2"/>
  <c r="AG585" i="2"/>
  <c r="AH30" i="2"/>
  <c r="AE239" i="2"/>
  <c r="R270" i="23"/>
  <c r="AJ319" i="2"/>
  <c r="N366" i="2"/>
  <c r="Z562" i="2"/>
  <c r="AH585" i="2"/>
  <c r="AL175" i="2"/>
  <c r="AP239" i="2"/>
  <c r="AN301" i="2"/>
  <c r="AP409" i="2"/>
  <c r="W93" i="2"/>
  <c r="Y175" i="2"/>
  <c r="X291" i="2"/>
  <c r="AN291" i="2"/>
  <c r="AE293" i="2"/>
  <c r="AT525" i="2"/>
  <c r="W595" i="2"/>
  <c r="AI21" i="2"/>
  <c r="AL30" i="2"/>
  <c r="AG562" i="2"/>
  <c r="AF607" i="2"/>
  <c r="W139" i="2"/>
  <c r="AF301" i="2"/>
  <c r="AV518" i="2"/>
  <c r="AG525" i="2"/>
  <c r="AH565" i="2"/>
  <c r="AX607" i="2"/>
  <c r="AG30" i="2"/>
  <c r="AH64" i="2"/>
  <c r="Z239" i="2"/>
  <c r="AN505" i="2"/>
  <c r="AF191" i="2"/>
  <c r="AA239" i="2"/>
  <c r="AK328" i="2"/>
  <c r="AH366" i="2"/>
  <c r="Z409" i="2"/>
  <c r="AI448" i="2"/>
  <c r="AO505" i="2"/>
  <c r="Z528" i="2"/>
  <c r="AF562" i="2"/>
  <c r="N114" i="2"/>
  <c r="Y242" i="2"/>
  <c r="AF293" i="2"/>
  <c r="Y330" i="2"/>
  <c r="AA8" i="2"/>
  <c r="Y118" i="2"/>
  <c r="AV301" i="2"/>
  <c r="N432" i="2"/>
  <c r="AP471" i="2"/>
  <c r="P103" i="23"/>
  <c r="AP330" i="2"/>
  <c r="P394" i="2"/>
  <c r="AJ426" i="2"/>
  <c r="AA195" i="2"/>
  <c r="AV585" i="2"/>
  <c r="AA93" i="2"/>
  <c r="R266" i="23"/>
  <c r="AK426" i="2"/>
  <c r="AN432" i="2"/>
  <c r="AT114" i="2"/>
  <c r="AG6" i="2"/>
  <c r="AV114" i="2"/>
  <c r="AV118" i="2"/>
  <c r="N190" i="2"/>
  <c r="X242" i="2"/>
  <c r="X187" i="2"/>
  <c r="AN187" i="2"/>
  <c r="Y339" i="2"/>
  <c r="AO339" i="2"/>
  <c r="Z371" i="2"/>
  <c r="X448" i="2"/>
  <c r="AO474" i="2"/>
  <c r="AU471" i="2"/>
  <c r="AI518" i="2"/>
  <c r="W528" i="2"/>
  <c r="AE8" i="2"/>
  <c r="AV8" i="2"/>
  <c r="AX190" i="2"/>
  <c r="AH191" i="2"/>
  <c r="N194" i="2"/>
  <c r="Y187" i="2"/>
  <c r="Z339" i="2"/>
  <c r="AA371" i="2"/>
  <c r="Y448" i="2"/>
  <c r="AO448" i="2"/>
  <c r="AP474" i="2"/>
  <c r="AU489" i="2"/>
  <c r="AF465" i="2"/>
  <c r="AV465" i="2"/>
  <c r="AV471" i="2"/>
  <c r="AG505" i="2"/>
  <c r="N518" i="2"/>
  <c r="Q518" i="2"/>
  <c r="AJ518" i="2"/>
  <c r="AL525" i="2"/>
  <c r="N330" i="2"/>
  <c r="AJ330" i="2"/>
  <c r="AF8" i="2"/>
  <c r="AU174" i="23"/>
  <c r="AF190" i="2"/>
  <c r="AI191" i="2"/>
  <c r="AA293" i="2"/>
  <c r="AF297" i="2"/>
  <c r="R253" i="23"/>
  <c r="AJ301" i="2"/>
  <c r="AI328" i="2"/>
  <c r="AL330" i="2"/>
  <c r="AT371" i="2"/>
  <c r="N426" i="2"/>
  <c r="X394" i="2"/>
  <c r="P293" i="23"/>
  <c r="Z448" i="2"/>
  <c r="AF489" i="2"/>
  <c r="AG465" i="2"/>
  <c r="AX471" i="2"/>
  <c r="AH505" i="2"/>
  <c r="AV6" i="2"/>
  <c r="AA118" i="2"/>
  <c r="AX175" i="2"/>
  <c r="AG190" i="2"/>
  <c r="X195" i="2"/>
  <c r="P179" i="23"/>
  <c r="AN195" i="2"/>
  <c r="AK242" i="2"/>
  <c r="Y291" i="2"/>
  <c r="AO291" i="2"/>
  <c r="AV293" i="2"/>
  <c r="X330" i="2"/>
  <c r="AN330" i="2"/>
  <c r="AQ266" i="23"/>
  <c r="AL432" i="2"/>
  <c r="AO394" i="2"/>
  <c r="AT448" i="2"/>
  <c r="AG489" i="2"/>
  <c r="AX489" i="2"/>
  <c r="AH465" i="2"/>
  <c r="AI505" i="2"/>
  <c r="AF6" i="2"/>
  <c r="AX6" i="2"/>
  <c r="AE118" i="2"/>
  <c r="AT109" i="23"/>
  <c r="AH190" i="2"/>
  <c r="W242" i="2"/>
  <c r="AL242" i="2"/>
  <c r="AP291" i="2"/>
  <c r="N328" i="2"/>
  <c r="AO330" i="2"/>
  <c r="AE319" i="2"/>
  <c r="AT266" i="23"/>
  <c r="AU114" i="2"/>
  <c r="AH6" i="2"/>
  <c r="AG114" i="2"/>
  <c r="AX114" i="2"/>
  <c r="AG118" i="2"/>
  <c r="AO242" i="2"/>
  <c r="N595" i="2"/>
  <c r="AI595" i="2"/>
  <c r="W607" i="2"/>
  <c r="AL607" i="2"/>
  <c r="AK187" i="2"/>
  <c r="AX293" i="2"/>
  <c r="AF471" i="2"/>
  <c r="X585" i="2"/>
  <c r="AV30" i="2"/>
  <c r="AE93" i="2"/>
  <c r="AV93" i="2"/>
  <c r="AH114" i="2"/>
  <c r="AH139" i="2"/>
  <c r="AQ219" i="23"/>
  <c r="O595" i="2"/>
  <c r="AG471" i="2"/>
  <c r="AA109" i="2"/>
  <c r="AF93" i="2"/>
  <c r="AX93" i="2"/>
  <c r="X239" i="2"/>
  <c r="P217" i="23"/>
  <c r="AN239" i="2"/>
  <c r="AO607" i="2"/>
  <c r="AE114" i="2"/>
  <c r="AO319" i="2"/>
  <c r="AV339" i="2"/>
  <c r="AH471" i="2"/>
  <c r="AV21" i="2"/>
  <c r="AU28" i="23"/>
  <c r="AF30" i="2"/>
  <c r="AV109" i="2"/>
  <c r="Q88" i="23"/>
  <c r="AG93" i="2"/>
  <c r="Y239" i="2"/>
  <c r="AO239" i="2"/>
  <c r="Q585" i="2"/>
  <c r="AJ585" i="2"/>
  <c r="AK595" i="2"/>
  <c r="AK603" i="2"/>
  <c r="AL595" i="2"/>
  <c r="AQ607" i="2"/>
  <c r="AP607" i="2"/>
  <c r="AV281" i="2"/>
  <c r="Y319" i="2"/>
  <c r="AP366" i="2"/>
  <c r="AX465" i="2"/>
  <c r="AV489" i="2"/>
  <c r="AA88" i="2"/>
  <c r="AX109" i="2"/>
  <c r="AV505" i="2"/>
  <c r="N525" i="2"/>
  <c r="AI525" i="2"/>
  <c r="AP528" i="2"/>
  <c r="AL603" i="2"/>
  <c r="X595" i="2"/>
  <c r="Z319" i="2"/>
  <c r="AA366" i="2"/>
  <c r="AL394" i="2"/>
  <c r="AF21" i="2"/>
  <c r="P38" i="23"/>
  <c r="AN41" i="2"/>
  <c r="AA64" i="2"/>
  <c r="AU64" i="2"/>
  <c r="AE88" i="2"/>
  <c r="AT83" i="23"/>
  <c r="AL187" i="2"/>
  <c r="AQ217" i="23"/>
  <c r="AA489" i="2"/>
  <c r="AA465" i="2"/>
  <c r="AX505" i="2"/>
  <c r="AV528" i="2"/>
  <c r="P178" i="23"/>
  <c r="AT217" i="23"/>
  <c r="N471" i="2"/>
  <c r="W562" i="2"/>
  <c r="Q562" i="2"/>
  <c r="AJ562" i="2"/>
  <c r="W565" i="2"/>
  <c r="X603" i="2"/>
  <c r="Y595" i="2"/>
  <c r="AO595" i="2"/>
  <c r="W33" i="2"/>
  <c r="AL33" i="2"/>
  <c r="AX85" i="2"/>
  <c r="AV88" i="2"/>
  <c r="AL426" i="2"/>
  <c r="Q80" i="23"/>
  <c r="AU217" i="23"/>
  <c r="AK394" i="2"/>
  <c r="X426" i="2"/>
  <c r="X565" i="2"/>
  <c r="Y603" i="2"/>
  <c r="AP595" i="2"/>
  <c r="AQ603" i="2"/>
  <c r="X33" i="2"/>
  <c r="AI114" i="2"/>
  <c r="AO187" i="2"/>
  <c r="AI281" i="2"/>
  <c r="Y297" i="2"/>
  <c r="AA505" i="2"/>
  <c r="AO562" i="2"/>
  <c r="AL565" i="2"/>
  <c r="P20" i="23"/>
  <c r="AQ179" i="23"/>
  <c r="P245" i="23"/>
  <c r="P265" i="23"/>
  <c r="AL409" i="2"/>
  <c r="Y426" i="2"/>
  <c r="AO426" i="2"/>
  <c r="AG448" i="2"/>
  <c r="AH474" i="2"/>
  <c r="Y565" i="2"/>
  <c r="AA585" i="2"/>
  <c r="Z603" i="2"/>
  <c r="AE64" i="2"/>
  <c r="AV64" i="2"/>
  <c r="AF88" i="2"/>
  <c r="AA187" i="2"/>
  <c r="AP187" i="2"/>
  <c r="Y194" i="2"/>
  <c r="AN194" i="2"/>
  <c r="Y195" i="2"/>
  <c r="N465" i="2"/>
  <c r="N489" i="2"/>
  <c r="P8" i="23"/>
  <c r="AB178" i="23"/>
  <c r="AQ270" i="23"/>
  <c r="AP565" i="2"/>
  <c r="AA603" i="2"/>
  <c r="AO41" i="2"/>
  <c r="AF64" i="2"/>
  <c r="AX64" i="2"/>
  <c r="AG88" i="2"/>
  <c r="AH93" i="2"/>
  <c r="Z194" i="2"/>
  <c r="AO194" i="2"/>
  <c r="Z195" i="2"/>
  <c r="AO195" i="2"/>
  <c r="Z330" i="2"/>
  <c r="AH489" i="2"/>
  <c r="N505" i="2"/>
  <c r="W371" i="2"/>
  <c r="AA426" i="2"/>
  <c r="AA518" i="2"/>
  <c r="AF525" i="2"/>
  <c r="AX525" i="2"/>
  <c r="AI607" i="2"/>
  <c r="Z41" i="2"/>
  <c r="AI93" i="2"/>
  <c r="AG109" i="2"/>
  <c r="AP195" i="2"/>
  <c r="N318" i="2"/>
  <c r="AI465" i="2"/>
  <c r="AI489" i="2"/>
  <c r="AL585" i="2"/>
  <c r="AQ28" i="23"/>
  <c r="P285" i="23"/>
  <c r="AN371" i="2"/>
  <c r="AE518" i="2"/>
  <c r="AX518" i="2"/>
  <c r="AV565" i="2"/>
  <c r="X21" i="2"/>
  <c r="AL21" i="2"/>
  <c r="AH109" i="2"/>
  <c r="AJ409" i="2"/>
  <c r="AO432" i="2"/>
  <c r="AV448" i="2"/>
  <c r="AN585" i="2"/>
  <c r="AT20" i="23"/>
  <c r="AA471" i="2"/>
  <c r="N528" i="2"/>
  <c r="P59" i="23"/>
  <c r="R83" i="23"/>
  <c r="AU219" i="23"/>
  <c r="AT270" i="23"/>
  <c r="AK474" i="2"/>
  <c r="AK489" i="2"/>
  <c r="AU270" i="23"/>
  <c r="R179" i="23"/>
  <c r="P562" i="2"/>
  <c r="Q565" i="2"/>
  <c r="AT593" i="2"/>
  <c r="W4" i="2"/>
  <c r="W58" i="2"/>
  <c r="AL58" i="2"/>
  <c r="AA454" i="2"/>
  <c r="AF486" i="2"/>
  <c r="AH545" i="2"/>
  <c r="X590" i="2"/>
  <c r="AV606" i="2"/>
  <c r="AH22" i="2"/>
  <c r="P54" i="23"/>
  <c r="AN58" i="2"/>
  <c r="AQ54" i="23"/>
  <c r="AH356" i="2"/>
  <c r="AP468" i="2"/>
  <c r="Y590" i="2"/>
  <c r="AF606" i="2"/>
  <c r="AX606" i="2"/>
  <c r="Z77" i="2"/>
  <c r="AB14" i="23"/>
  <c r="AV15" i="2"/>
  <c r="Y58" i="2"/>
  <c r="AO58" i="2"/>
  <c r="O208" i="2"/>
  <c r="AU256" i="23"/>
  <c r="AF306" i="2"/>
  <c r="AJ308" i="2"/>
  <c r="AO316" i="2"/>
  <c r="AF354" i="2"/>
  <c r="W577" i="2"/>
  <c r="Z590" i="2"/>
  <c r="AF593" i="2"/>
  <c r="AV593" i="2"/>
  <c r="AA77" i="2"/>
  <c r="AE15" i="2"/>
  <c r="AH16" i="2"/>
  <c r="X182" i="2"/>
  <c r="P166" i="23"/>
  <c r="AN182" i="2"/>
  <c r="AA184" i="2"/>
  <c r="AX167" i="2"/>
  <c r="AH202" i="2"/>
  <c r="AT263" i="2"/>
  <c r="AE277" i="2"/>
  <c r="N308" i="2"/>
  <c r="AX468" i="2"/>
  <c r="AX453" i="2"/>
  <c r="AI486" i="2"/>
  <c r="X577" i="2"/>
  <c r="AX593" i="2"/>
  <c r="AH606" i="2"/>
  <c r="X466" i="2"/>
  <c r="N577" i="2"/>
  <c r="AL577" i="2"/>
  <c r="AA593" i="2"/>
  <c r="AU153" i="23"/>
  <c r="AF167" i="2"/>
  <c r="AV263" i="2"/>
  <c r="X315" i="2"/>
  <c r="AX307" i="2"/>
  <c r="AH354" i="2"/>
  <c r="AV466" i="2"/>
  <c r="AF468" i="2"/>
  <c r="N486" i="2"/>
  <c r="AL545" i="2"/>
  <c r="Y577" i="2"/>
  <c r="AO577" i="2"/>
  <c r="AX590" i="2"/>
  <c r="AH593" i="2"/>
  <c r="AH123" i="2"/>
  <c r="AK486" i="2"/>
  <c r="AQ577" i="2"/>
  <c r="AP577" i="2"/>
  <c r="AO4" i="2"/>
  <c r="Z15" i="2"/>
  <c r="AJ356" i="2"/>
  <c r="AJ442" i="2"/>
  <c r="Z468" i="2"/>
  <c r="Z95" i="2"/>
  <c r="AP95" i="2"/>
  <c r="AU105" i="23"/>
  <c r="AB203" i="23"/>
  <c r="W222" i="2"/>
  <c r="AL222" i="2"/>
  <c r="AA459" i="2"/>
  <c r="AU459" i="2"/>
  <c r="AE439" i="2"/>
  <c r="AP4" i="2"/>
  <c r="AA466" i="2"/>
  <c r="AA95" i="2"/>
  <c r="AJ123" i="2"/>
  <c r="AO127" i="2"/>
  <c r="AX182" i="2"/>
  <c r="X222" i="2"/>
  <c r="N277" i="2"/>
  <c r="AK402" i="2"/>
  <c r="Z434" i="2"/>
  <c r="Z4" i="2"/>
  <c r="AG453" i="2"/>
  <c r="AA100" i="2"/>
  <c r="AX95" i="2"/>
  <c r="AU166" i="23"/>
  <c r="AI184" i="2"/>
  <c r="X202" i="2"/>
  <c r="AU358" i="2"/>
  <c r="AL77" i="2"/>
  <c r="AB94" i="23"/>
  <c r="AI112" i="2"/>
  <c r="N454" i="2"/>
  <c r="AA4" i="2"/>
  <c r="Y94" i="2"/>
  <c r="AO94" i="2"/>
  <c r="AA316" i="2"/>
  <c r="AH453" i="2"/>
  <c r="AL87" i="2"/>
  <c r="Z94" i="2"/>
  <c r="AP94" i="2"/>
  <c r="AG184" i="2"/>
  <c r="X237" i="2"/>
  <c r="AG306" i="2"/>
  <c r="AI453" i="2"/>
  <c r="AO590" i="2"/>
  <c r="AE22" i="2"/>
  <c r="AG48" i="2"/>
  <c r="AX48" i="2"/>
  <c r="X77" i="2"/>
  <c r="AN77" i="2"/>
  <c r="Z87" i="2"/>
  <c r="AI50" i="2"/>
  <c r="AX16" i="2"/>
  <c r="AV354" i="2"/>
  <c r="AE593" i="2"/>
  <c r="AT277" i="2"/>
  <c r="AC118" i="23"/>
  <c r="N202" i="2"/>
  <c r="AN208" i="2"/>
  <c r="AX466" i="2"/>
  <c r="Z577" i="2"/>
  <c r="AP77" i="2"/>
  <c r="AL202" i="2"/>
  <c r="Y237" i="2"/>
  <c r="AH277" i="2"/>
  <c r="AA16" i="2"/>
  <c r="AW15" i="23"/>
  <c r="AQ16" i="2"/>
  <c r="AE127" i="2"/>
  <c r="AW191" i="23"/>
  <c r="N307" i="2"/>
  <c r="AA402" i="2"/>
  <c r="AA442" i="2"/>
  <c r="AA434" i="2"/>
  <c r="Q454" i="2"/>
  <c r="AJ454" i="2"/>
  <c r="AL486" i="2"/>
  <c r="AN202" i="2"/>
  <c r="AH316" i="2"/>
  <c r="AQ47" i="23"/>
  <c r="Z356" i="2"/>
  <c r="AP356" i="2"/>
  <c r="Z358" i="2"/>
  <c r="AE434" i="2"/>
  <c r="AF459" i="2"/>
  <c r="AX459" i="2"/>
  <c r="AG439" i="2"/>
  <c r="N468" i="2"/>
  <c r="AI468" i="2"/>
  <c r="AB453" i="2"/>
  <c r="AH4" i="2"/>
  <c r="AX4" i="2"/>
  <c r="N100" i="2"/>
  <c r="Y202" i="2"/>
  <c r="AO202" i="2"/>
  <c r="AL306" i="2"/>
  <c r="N316" i="2"/>
  <c r="AV434" i="2"/>
  <c r="Y112" i="2"/>
  <c r="AO112" i="2"/>
  <c r="AU114" i="23"/>
  <c r="AL184" i="2"/>
  <c r="AA222" i="2"/>
  <c r="AU236" i="23"/>
  <c r="AF263" i="2"/>
  <c r="Y354" i="2"/>
  <c r="AA356" i="2"/>
  <c r="AU283" i="23"/>
  <c r="AF402" i="2"/>
  <c r="AE442" i="2"/>
  <c r="AF434" i="2"/>
  <c r="AX434" i="2"/>
  <c r="AG459" i="2"/>
  <c r="AH439" i="2"/>
  <c r="O468" i="2"/>
  <c r="AH590" i="2"/>
  <c r="AV87" i="2"/>
  <c r="Q166" i="23"/>
  <c r="AT402" i="2"/>
  <c r="AT577" i="2"/>
  <c r="AO222" i="2"/>
  <c r="W306" i="2"/>
  <c r="AU47" i="23"/>
  <c r="X184" i="2"/>
  <c r="P168" i="23"/>
  <c r="AG237" i="2"/>
  <c r="AG263" i="2"/>
  <c r="P236" i="23"/>
  <c r="AN277" i="2"/>
  <c r="AP306" i="2"/>
  <c r="AK315" i="2"/>
  <c r="AP354" i="2"/>
  <c r="AV358" i="2"/>
  <c r="AG434" i="2"/>
  <c r="X454" i="2"/>
  <c r="AG15" i="2"/>
  <c r="X306" i="2"/>
  <c r="AG308" i="2"/>
  <c r="AK316" i="2"/>
  <c r="AV459" i="2"/>
  <c r="AN486" i="2"/>
  <c r="P15" i="23"/>
  <c r="AQ21" i="23"/>
  <c r="W100" i="2"/>
  <c r="P90" i="23"/>
  <c r="AH237" i="2"/>
  <c r="N263" i="2"/>
  <c r="AA306" i="2"/>
  <c r="AV306" i="2"/>
  <c r="W316" i="2"/>
  <c r="AL316" i="2"/>
  <c r="AA354" i="2"/>
  <c r="AT354" i="2"/>
  <c r="AF356" i="2"/>
  <c r="AF358" i="2"/>
  <c r="AX358" i="2"/>
  <c r="AG442" i="2"/>
  <c r="AX442" i="2"/>
  <c r="AH434" i="2"/>
  <c r="N459" i="2"/>
  <c r="AJ466" i="2"/>
  <c r="AL468" i="2"/>
  <c r="AO606" i="2"/>
  <c r="AA208" i="2"/>
  <c r="AW215" i="23"/>
  <c r="AV315" i="2"/>
  <c r="AO358" i="2"/>
  <c r="AA419" i="2"/>
  <c r="AV439" i="2"/>
  <c r="X277" i="2"/>
  <c r="Z354" i="2"/>
  <c r="AG419" i="2"/>
  <c r="AG402" i="2"/>
  <c r="AX402" i="2"/>
  <c r="AV442" i="2"/>
  <c r="N466" i="2"/>
  <c r="AN454" i="2"/>
  <c r="Z486" i="2"/>
  <c r="AL50" i="2"/>
  <c r="N184" i="2"/>
  <c r="Y222" i="2"/>
  <c r="Z545" i="2"/>
  <c r="AL100" i="2"/>
  <c r="AG123" i="2"/>
  <c r="AA167" i="2"/>
  <c r="AG222" i="2"/>
  <c r="N208" i="2"/>
  <c r="Z277" i="2"/>
  <c r="AQ227" i="23"/>
  <c r="AP277" i="2"/>
  <c r="X316" i="2"/>
  <c r="AA307" i="2"/>
  <c r="AE354" i="2"/>
  <c r="AG358" i="2"/>
  <c r="AI419" i="2"/>
  <c r="AI434" i="2"/>
  <c r="Q442" i="2"/>
  <c r="AK453" i="2"/>
  <c r="AK439" i="2"/>
  <c r="AN468" i="2"/>
  <c r="AI577" i="2"/>
  <c r="AU54" i="23"/>
  <c r="AI359" i="2"/>
  <c r="X606" i="2"/>
  <c r="AU21" i="23"/>
  <c r="AU72" i="23"/>
  <c r="AV316" i="2"/>
  <c r="X459" i="2"/>
  <c r="AE453" i="2"/>
  <c r="AI545" i="2"/>
  <c r="Z606" i="2"/>
  <c r="N354" i="2"/>
  <c r="AL359" i="2"/>
  <c r="AF453" i="2"/>
  <c r="AV453" i="2"/>
  <c r="AL590" i="2"/>
  <c r="AA606" i="2"/>
  <c r="AU227" i="23"/>
  <c r="Q202" i="2"/>
  <c r="Q606" i="2"/>
  <c r="AQ52" i="23"/>
  <c r="AP56" i="2"/>
  <c r="W135" i="2"/>
  <c r="Z146" i="2"/>
  <c r="AP146" i="2"/>
  <c r="AQ124" i="23"/>
  <c r="X477" i="2"/>
  <c r="Z523" i="2"/>
  <c r="AX523" i="2"/>
  <c r="N483" i="2"/>
  <c r="P124" i="23"/>
  <c r="AA380" i="2"/>
  <c r="AI405" i="2"/>
  <c r="AL413" i="2"/>
  <c r="Q417" i="2"/>
  <c r="AJ417" i="2"/>
  <c r="N96" i="2"/>
  <c r="AO65" i="2"/>
  <c r="Z176" i="2"/>
  <c r="AP161" i="2"/>
  <c r="AA221" i="2"/>
  <c r="AF244" i="2"/>
  <c r="AF264" i="2"/>
  <c r="AJ272" i="2"/>
  <c r="X300" i="2"/>
  <c r="Z65" i="2"/>
  <c r="AD221" i="2"/>
  <c r="AU65" i="2"/>
  <c r="X146" i="2"/>
  <c r="AN146" i="2"/>
  <c r="AV161" i="2"/>
  <c r="AG229" i="2"/>
  <c r="AH244" i="2"/>
  <c r="X523" i="2"/>
  <c r="AK135" i="2"/>
  <c r="AO146" i="2"/>
  <c r="AG405" i="2"/>
  <c r="N413" i="2"/>
  <c r="N422" i="2"/>
  <c r="AJ422" i="2"/>
  <c r="AL477" i="2"/>
  <c r="Y523" i="2"/>
  <c r="AV523" i="2"/>
  <c r="N43" i="2"/>
  <c r="AB52" i="23"/>
  <c r="AT355" i="2"/>
  <c r="AV380" i="2"/>
  <c r="AG390" i="2"/>
  <c r="N405" i="2"/>
  <c r="Y135" i="2"/>
  <c r="AF10" i="2"/>
  <c r="AV25" i="2"/>
  <c r="AG362" i="2"/>
  <c r="AF380" i="2"/>
  <c r="AX380" i="2"/>
  <c r="N581" i="2"/>
  <c r="AJ581" i="2"/>
  <c r="Y591" i="2"/>
  <c r="AO591" i="2"/>
  <c r="Y17" i="2"/>
  <c r="AO17" i="2"/>
  <c r="AH325" i="2"/>
  <c r="AV343" i="2"/>
  <c r="AG355" i="2"/>
  <c r="Z546" i="2"/>
  <c r="AE550" i="2"/>
  <c r="AI554" i="2"/>
  <c r="O581" i="2"/>
  <c r="N602" i="2"/>
  <c r="AH10" i="2"/>
  <c r="AI27" i="2"/>
  <c r="AD110" i="23"/>
  <c r="AI597" i="2"/>
  <c r="AL602" i="2"/>
  <c r="AG82" i="2"/>
  <c r="AO176" i="2"/>
  <c r="AA161" i="2"/>
  <c r="AP221" i="2"/>
  <c r="AE229" i="2"/>
  <c r="Y322" i="2"/>
  <c r="AJ507" i="2"/>
  <c r="AA176" i="2"/>
  <c r="AP176" i="2"/>
  <c r="AD161" i="2"/>
  <c r="AJ56" i="2"/>
  <c r="AE161" i="2"/>
  <c r="AX229" i="2"/>
  <c r="AI422" i="2"/>
  <c r="W507" i="2"/>
  <c r="Y146" i="2"/>
  <c r="AE355" i="2"/>
  <c r="AX267" i="2"/>
  <c r="AH272" i="2"/>
  <c r="AL322" i="2"/>
  <c r="AV292" i="2"/>
  <c r="AD546" i="2"/>
  <c r="AO161" i="2"/>
  <c r="N300" i="2"/>
  <c r="AU355" i="2"/>
  <c r="AV362" i="2"/>
  <c r="AE390" i="2"/>
  <c r="AI413" i="2"/>
  <c r="AB523" i="2"/>
  <c r="W523" i="2"/>
  <c r="AO523" i="2"/>
  <c r="Z482" i="2"/>
  <c r="AF597" i="2"/>
  <c r="AT160" i="23"/>
  <c r="AE176" i="2"/>
  <c r="AV541" i="2"/>
  <c r="N554" i="2"/>
  <c r="AT597" i="2"/>
  <c r="AH594" i="2"/>
  <c r="AJ597" i="2"/>
  <c r="AL43" i="2"/>
  <c r="AG417" i="2"/>
  <c r="Q405" i="2"/>
  <c r="Y413" i="2"/>
  <c r="Z507" i="2"/>
  <c r="AI550" i="2"/>
  <c r="AF591" i="2"/>
  <c r="AI594" i="2"/>
  <c r="X110" i="2"/>
  <c r="AL146" i="2"/>
  <c r="N362" i="2"/>
  <c r="AV377" i="2"/>
  <c r="AL483" i="2"/>
  <c r="AL405" i="2"/>
  <c r="Y422" i="2"/>
  <c r="AP581" i="2"/>
  <c r="AG591" i="2"/>
  <c r="P591" i="2"/>
  <c r="AL597" i="2"/>
  <c r="N27" i="2"/>
  <c r="AA76" i="2"/>
  <c r="AO221" i="2"/>
  <c r="AA267" i="2"/>
  <c r="AT300" i="2"/>
  <c r="X325" i="2"/>
  <c r="AJ355" i="2"/>
  <c r="AH380" i="2"/>
  <c r="AX546" i="2"/>
  <c r="AH550" i="2"/>
  <c r="Z602" i="2"/>
  <c r="AQ13" i="23"/>
  <c r="AE135" i="2"/>
  <c r="AV135" i="2"/>
  <c r="AX146" i="2"/>
  <c r="AI221" i="2"/>
  <c r="O229" i="2"/>
  <c r="AO325" i="2"/>
  <c r="AU335" i="2"/>
  <c r="W362" i="2"/>
  <c r="Z541" i="2"/>
  <c r="N546" i="2"/>
  <c r="AV602" i="2"/>
  <c r="Z13" i="2"/>
  <c r="AP13" i="2"/>
  <c r="AL17" i="2"/>
  <c r="Z43" i="2"/>
  <c r="AE96" i="2"/>
  <c r="AU96" i="2"/>
  <c r="AO110" i="2"/>
  <c r="AV119" i="2"/>
  <c r="Z221" i="2"/>
  <c r="X229" i="2"/>
  <c r="AQ229" i="2"/>
  <c r="AE244" i="2"/>
  <c r="N264" i="2"/>
  <c r="AE300" i="2"/>
  <c r="AX322" i="2"/>
  <c r="AO335" i="2"/>
  <c r="AA377" i="2"/>
  <c r="AI380" i="2"/>
  <c r="AA594" i="2"/>
  <c r="P25" i="23"/>
  <c r="P77" i="23"/>
  <c r="AT91" i="23"/>
  <c r="AD110" i="2"/>
  <c r="AT110" i="23"/>
  <c r="AD232" i="23"/>
  <c r="AP272" i="2"/>
  <c r="AG322" i="2"/>
  <c r="Y290" i="2"/>
  <c r="AO290" i="2"/>
  <c r="AV483" i="2"/>
  <c r="AI546" i="2"/>
  <c r="AL550" i="2"/>
  <c r="AX581" i="2"/>
  <c r="AI591" i="2"/>
  <c r="Y597" i="2"/>
  <c r="AE602" i="2"/>
  <c r="Z581" i="2"/>
  <c r="AT30" i="23"/>
  <c r="AA272" i="2"/>
  <c r="AG343" i="2"/>
  <c r="AE422" i="2"/>
  <c r="Q523" i="2"/>
  <c r="AK523" i="2"/>
  <c r="AX483" i="2"/>
  <c r="X10" i="2"/>
  <c r="X32" i="2"/>
  <c r="AN32" i="2"/>
  <c r="AV43" i="2"/>
  <c r="AA146" i="2"/>
  <c r="AA229" i="2"/>
  <c r="AI264" i="2"/>
  <c r="AH267" i="2"/>
  <c r="AN272" i="2"/>
  <c r="AH322" i="2"/>
  <c r="AT335" i="2"/>
  <c r="AX390" i="2"/>
  <c r="AJ441" i="2"/>
  <c r="AA581" i="2"/>
  <c r="AV591" i="2"/>
  <c r="AU13" i="23"/>
  <c r="AU24" i="23"/>
  <c r="AU30" i="23"/>
  <c r="X161" i="2"/>
  <c r="AL161" i="2"/>
  <c r="Z244" i="2"/>
  <c r="AP244" i="2"/>
  <c r="Y264" i="2"/>
  <c r="AX272" i="2"/>
  <c r="AI322" i="2"/>
  <c r="X292" i="2"/>
  <c r="AO355" i="2"/>
  <c r="N523" i="2"/>
  <c r="AL523" i="2"/>
  <c r="AG507" i="2"/>
  <c r="AV554" i="2"/>
  <c r="P581" i="2"/>
  <c r="AG581" i="2"/>
  <c r="N591" i="2"/>
  <c r="AT60" i="23"/>
  <c r="P110" i="23"/>
  <c r="AG380" i="2"/>
  <c r="Y477" i="2"/>
  <c r="AA523" i="2"/>
  <c r="N597" i="2"/>
  <c r="AH32" i="2"/>
  <c r="AF290" i="2"/>
  <c r="AP343" i="2"/>
  <c r="AF405" i="2"/>
  <c r="X602" i="2"/>
  <c r="AP135" i="2"/>
  <c r="AT124" i="23"/>
  <c r="AX377" i="2"/>
  <c r="N390" i="2"/>
  <c r="X65" i="2"/>
  <c r="AL110" i="2"/>
  <c r="AH422" i="2"/>
  <c r="AV546" i="2"/>
  <c r="Y602" i="2"/>
  <c r="O343" i="2"/>
  <c r="AA335" i="2"/>
  <c r="AA477" i="2"/>
  <c r="AF27" i="2"/>
  <c r="AX27" i="2"/>
  <c r="N267" i="2"/>
  <c r="AP292" i="2"/>
  <c r="AL422" i="2"/>
  <c r="AA325" i="2"/>
  <c r="AV325" i="2"/>
  <c r="AG335" i="2"/>
  <c r="AX335" i="2"/>
  <c r="Y362" i="2"/>
  <c r="AO362" i="2"/>
  <c r="AA554" i="2"/>
  <c r="AT554" i="2"/>
  <c r="AE65" i="2"/>
  <c r="AH75" i="2"/>
  <c r="AV110" i="2"/>
  <c r="AE146" i="2"/>
  <c r="Y176" i="2"/>
  <c r="AX176" i="2"/>
  <c r="AG161" i="2"/>
  <c r="AX221" i="2"/>
  <c r="W292" i="2"/>
  <c r="AL290" i="2"/>
  <c r="Y335" i="2"/>
  <c r="AO422" i="2"/>
  <c r="AG546" i="2"/>
  <c r="AX591" i="2"/>
  <c r="AB60" i="23"/>
  <c r="P202" i="23"/>
  <c r="Z229" i="2"/>
  <c r="AP229" i="2"/>
  <c r="AA244" i="2"/>
  <c r="Z264" i="2"/>
  <c r="AO264" i="2"/>
  <c r="AF272" i="2"/>
  <c r="Q322" i="2"/>
  <c r="AJ322" i="2"/>
  <c r="Y292" i="2"/>
  <c r="AO292" i="2"/>
  <c r="AH413" i="2"/>
  <c r="AP441" i="2"/>
  <c r="AV482" i="2"/>
  <c r="P483" i="2"/>
  <c r="AG483" i="2"/>
  <c r="AV507" i="2"/>
  <c r="AL546" i="2"/>
  <c r="AP550" i="2"/>
  <c r="AQ331" i="23"/>
  <c r="AF554" i="2"/>
  <c r="AV597" i="2"/>
  <c r="AH602" i="2"/>
  <c r="AT16" i="23"/>
  <c r="Q335" i="2"/>
  <c r="Y355" i="2"/>
  <c r="AJ380" i="2"/>
  <c r="AN405" i="2"/>
  <c r="AA441" i="2"/>
  <c r="AP546" i="2"/>
  <c r="AE554" i="2"/>
  <c r="Q594" i="2"/>
  <c r="AK594" i="2"/>
  <c r="P10" i="23"/>
  <c r="AT71" i="23"/>
  <c r="AD380" i="2"/>
  <c r="AQ405" i="2"/>
  <c r="Y417" i="2"/>
  <c r="AO417" i="2"/>
  <c r="AP483" i="2"/>
  <c r="X541" i="2"/>
  <c r="P554" i="2"/>
  <c r="AP597" i="2"/>
  <c r="AQ252" i="23"/>
  <c r="Q343" i="2"/>
  <c r="AQ281" i="23"/>
  <c r="AA483" i="2"/>
  <c r="AQ483" i="2"/>
  <c r="Y541" i="2"/>
  <c r="AI581" i="2"/>
  <c r="Q591" i="2"/>
  <c r="AA597" i="2"/>
  <c r="AU422" i="2"/>
  <c r="Q554" i="2"/>
  <c r="Q602" i="2"/>
  <c r="Y431" i="2"/>
  <c r="AO431" i="2"/>
  <c r="AG445" i="2"/>
  <c r="AL572" i="2"/>
  <c r="AA608" i="2"/>
  <c r="AX609" i="2"/>
  <c r="AH612" i="2"/>
  <c r="AJ142" i="2"/>
  <c r="X126" i="2"/>
  <c r="P115" i="23"/>
  <c r="AO302" i="2"/>
  <c r="X323" i="2"/>
  <c r="AN323" i="2"/>
  <c r="AA331" i="2"/>
  <c r="X72" i="2"/>
  <c r="AN72" i="2"/>
  <c r="Z73" i="2"/>
  <c r="AP73" i="2"/>
  <c r="AF204" i="2"/>
  <c r="AI206" i="2"/>
  <c r="AL228" i="2"/>
  <c r="AA219" i="2"/>
  <c r="AL386" i="2"/>
  <c r="AV535" i="2"/>
  <c r="AX60" i="2"/>
  <c r="AH68" i="2"/>
  <c r="O70" i="2"/>
  <c r="AO155" i="2"/>
  <c r="AQ188" i="2"/>
  <c r="AF535" i="2"/>
  <c r="Z155" i="2"/>
  <c r="Y254" i="2"/>
  <c r="AG347" i="2"/>
  <c r="AE533" i="2"/>
  <c r="AV533" i="2"/>
  <c r="X9" i="2"/>
  <c r="AI86" i="2"/>
  <c r="Y142" i="2"/>
  <c r="AX126" i="2"/>
  <c r="AI147" i="2"/>
  <c r="AH150" i="2"/>
  <c r="AK285" i="2"/>
  <c r="AT268" i="2"/>
  <c r="AX334" i="2"/>
  <c r="AO478" i="2"/>
  <c r="AA527" i="2"/>
  <c r="AN265" i="2"/>
  <c r="Z270" i="2"/>
  <c r="AP270" i="2"/>
  <c r="AE276" i="2"/>
  <c r="AX276" i="2"/>
  <c r="W285" i="2"/>
  <c r="AE268" i="2"/>
  <c r="AN333" i="2"/>
  <c r="Z338" i="2"/>
  <c r="AP338" i="2"/>
  <c r="AF334" i="2"/>
  <c r="AA386" i="2"/>
  <c r="AI524" i="2"/>
  <c r="W551" i="2"/>
  <c r="AL551" i="2"/>
  <c r="AA188" i="2"/>
  <c r="AI60" i="2"/>
  <c r="AL68" i="2"/>
  <c r="AE265" i="2"/>
  <c r="Y333" i="2"/>
  <c r="AO392" i="2"/>
  <c r="N60" i="2"/>
  <c r="X332" i="2"/>
  <c r="AI446" i="2"/>
  <c r="X452" i="2"/>
  <c r="X265" i="2"/>
  <c r="AP285" i="2"/>
  <c r="AO303" i="2"/>
  <c r="AA294" i="2"/>
  <c r="AX320" i="2"/>
  <c r="AL331" i="2"/>
  <c r="W347" i="2"/>
  <c r="AH444" i="2"/>
  <c r="Z526" i="2"/>
  <c r="AP526" i="2"/>
  <c r="AL219" i="2"/>
  <c r="X245" i="2"/>
  <c r="AA247" i="2"/>
  <c r="AL284" i="2"/>
  <c r="AA285" i="2"/>
  <c r="Z303" i="2"/>
  <c r="AA395" i="2"/>
  <c r="AX438" i="2"/>
  <c r="AH414" i="2"/>
  <c r="AJ469" i="2"/>
  <c r="X524" i="2"/>
  <c r="Y126" i="2"/>
  <c r="AA270" i="2"/>
  <c r="Y268" i="2"/>
  <c r="Z302" i="2"/>
  <c r="AP302" i="2"/>
  <c r="AP303" i="2"/>
  <c r="AE608" i="2"/>
  <c r="AF609" i="2"/>
  <c r="AH36" i="2"/>
  <c r="AV45" i="2"/>
  <c r="AO72" i="2"/>
  <c r="AV142" i="2"/>
  <c r="AI228" i="2"/>
  <c r="AI270" i="2"/>
  <c r="AE331" i="2"/>
  <c r="AA338" i="2"/>
  <c r="AA393" i="2"/>
  <c r="AP393" i="2"/>
  <c r="AG438" i="2"/>
  <c r="AI527" i="2"/>
  <c r="AV204" i="2"/>
  <c r="Y285" i="2"/>
  <c r="Z268" i="2"/>
  <c r="AP268" i="2"/>
  <c r="AQ294" i="2"/>
  <c r="Y331" i="2"/>
  <c r="AO331" i="2"/>
  <c r="Z332" i="2"/>
  <c r="AP332" i="2"/>
  <c r="AA478" i="2"/>
  <c r="AX608" i="2"/>
  <c r="AG609" i="2"/>
  <c r="AG36" i="2"/>
  <c r="AO268" i="2"/>
  <c r="AO332" i="2"/>
  <c r="AE395" i="2"/>
  <c r="Z478" i="2"/>
  <c r="AV608" i="2"/>
  <c r="N9" i="2"/>
  <c r="AI36" i="2"/>
  <c r="AX36" i="2"/>
  <c r="AJ60" i="2"/>
  <c r="Y72" i="2"/>
  <c r="AA73" i="2"/>
  <c r="AJ270" i="2"/>
  <c r="AO323" i="2"/>
  <c r="AP431" i="2"/>
  <c r="AJ527" i="2"/>
  <c r="N124" i="2"/>
  <c r="AE204" i="2"/>
  <c r="AK228" i="2"/>
  <c r="Z285" i="2"/>
  <c r="AO285" i="2"/>
  <c r="W323" i="2"/>
  <c r="Z331" i="2"/>
  <c r="AP331" i="2"/>
  <c r="N517" i="2"/>
  <c r="AL544" i="2"/>
  <c r="Z572" i="2"/>
  <c r="AJ206" i="2"/>
  <c r="AH445" i="2"/>
  <c r="X551" i="2"/>
  <c r="Z544" i="2"/>
  <c r="AT572" i="2"/>
  <c r="AX9" i="2"/>
  <c r="AV188" i="2"/>
  <c r="X228" i="2"/>
  <c r="O86" i="2"/>
  <c r="AL276" i="2"/>
  <c r="AK320" i="2"/>
  <c r="P469" i="2"/>
  <c r="AG452" i="2"/>
  <c r="AH478" i="2"/>
  <c r="N527" i="2"/>
  <c r="X535" i="2"/>
  <c r="AO612" i="2"/>
  <c r="AG72" i="2"/>
  <c r="AX72" i="2"/>
  <c r="AF188" i="2"/>
  <c r="Y228" i="2"/>
  <c r="AL285" i="2"/>
  <c r="Z431" i="2"/>
  <c r="AX451" i="2"/>
  <c r="AX70" i="2"/>
  <c r="X171" i="2"/>
  <c r="AN171" i="2"/>
  <c r="AX188" i="2"/>
  <c r="N247" i="2"/>
  <c r="W320" i="2"/>
  <c r="AL320" i="2"/>
  <c r="Z612" i="2"/>
  <c r="AG188" i="2"/>
  <c r="AH206" i="2"/>
  <c r="AG247" i="2"/>
  <c r="AO254" i="2"/>
  <c r="AA265" i="2"/>
  <c r="AA431" i="2"/>
  <c r="AX526" i="2"/>
  <c r="O36" i="2"/>
  <c r="AH188" i="2"/>
  <c r="N68" i="2"/>
  <c r="AJ86" i="2"/>
  <c r="AL142" i="2"/>
  <c r="AL206" i="2"/>
  <c r="AE243" i="2"/>
  <c r="Z254" i="2"/>
  <c r="AV270" i="2"/>
  <c r="AA332" i="2"/>
  <c r="AL395" i="2"/>
  <c r="AA414" i="2"/>
  <c r="AH452" i="2"/>
  <c r="Y147" i="2"/>
  <c r="AO147" i="2"/>
  <c r="AI188" i="2"/>
  <c r="N204" i="2"/>
  <c r="AG392" i="2"/>
  <c r="AX392" i="2"/>
  <c r="AL445" i="2"/>
  <c r="AV551" i="2"/>
  <c r="AV265" i="2"/>
  <c r="AL469" i="2"/>
  <c r="W517" i="2"/>
  <c r="AL531" i="2"/>
  <c r="Y572" i="2"/>
  <c r="N612" i="2"/>
  <c r="AX124" i="2"/>
  <c r="AF181" i="2"/>
  <c r="AN338" i="2"/>
  <c r="AL431" i="2"/>
  <c r="N449" i="2"/>
  <c r="AO527" i="2"/>
  <c r="Z533" i="2"/>
  <c r="AA531" i="2"/>
  <c r="AX551" i="2"/>
  <c r="AH219" i="2"/>
  <c r="N302" i="2"/>
  <c r="AJ431" i="2"/>
  <c r="Y438" i="2"/>
  <c r="AO438" i="2"/>
  <c r="AL124" i="2"/>
  <c r="W142" i="2"/>
  <c r="X150" i="2"/>
  <c r="X181" i="2"/>
  <c r="AO181" i="2"/>
  <c r="AN206" i="2"/>
  <c r="AN219" i="2"/>
  <c r="AF243" i="2"/>
  <c r="AA254" i="2"/>
  <c r="AE270" i="2"/>
  <c r="X284" i="2"/>
  <c r="AN284" i="2"/>
  <c r="N36" i="2"/>
  <c r="AF60" i="2"/>
  <c r="AG126" i="2"/>
  <c r="X142" i="2"/>
  <c r="AL150" i="2"/>
  <c r="Y181" i="2"/>
  <c r="X219" i="2"/>
  <c r="AO219" i="2"/>
  <c r="N270" i="2"/>
  <c r="Y284" i="2"/>
  <c r="AO284" i="2"/>
  <c r="X285" i="2"/>
  <c r="AV285" i="2"/>
  <c r="N294" i="2"/>
  <c r="AJ302" i="2"/>
  <c r="Z333" i="2"/>
  <c r="AO333" i="2"/>
  <c r="AG334" i="2"/>
  <c r="AO386" i="2"/>
  <c r="X393" i="2"/>
  <c r="AL393" i="2"/>
  <c r="AA438" i="2"/>
  <c r="AX446" i="2"/>
  <c r="AK524" i="2"/>
  <c r="AJ544" i="2"/>
  <c r="AI612" i="2"/>
  <c r="AA147" i="2"/>
  <c r="AT147" i="2"/>
  <c r="Y303" i="2"/>
  <c r="AI392" i="2"/>
  <c r="AL452" i="2"/>
  <c r="Z527" i="2"/>
  <c r="AP527" i="2"/>
  <c r="AA533" i="2"/>
  <c r="AV531" i="2"/>
  <c r="AV609" i="2"/>
  <c r="AP551" i="2"/>
  <c r="AA572" i="2"/>
  <c r="AO544" i="2"/>
  <c r="AE572" i="2"/>
  <c r="AV572" i="2"/>
  <c r="N609" i="2"/>
  <c r="X438" i="2"/>
  <c r="Z531" i="2"/>
  <c r="AP531" i="2"/>
  <c r="AE551" i="2"/>
  <c r="AX572" i="2"/>
  <c r="AU219" i="2"/>
  <c r="AT393" i="2"/>
  <c r="AK392" i="2"/>
  <c r="AI205" i="2"/>
  <c r="X232" i="2"/>
  <c r="AE223" i="2"/>
  <c r="AX223" i="2"/>
  <c r="AH283" i="2"/>
  <c r="AO279" i="2"/>
  <c r="AU242" i="23"/>
  <c r="AF295" i="2"/>
  <c r="AD496" i="2"/>
  <c r="AA520" i="2"/>
  <c r="AQ520" i="2"/>
  <c r="Q575" i="2"/>
  <c r="AN496" i="2"/>
  <c r="AV287" i="2"/>
  <c r="AU149" i="2"/>
  <c r="AL470" i="2"/>
  <c r="AO159" i="2"/>
  <c r="X205" i="2"/>
  <c r="AN205" i="2"/>
  <c r="AE232" i="2"/>
  <c r="AT211" i="23"/>
  <c r="AX232" i="2"/>
  <c r="AH287" i="2"/>
  <c r="AU131" i="23"/>
  <c r="AF143" i="2"/>
  <c r="AV143" i="2"/>
  <c r="AV496" i="2"/>
  <c r="AQ102" i="23"/>
  <c r="AP108" i="2"/>
  <c r="AE496" i="2"/>
  <c r="Y159" i="2"/>
  <c r="AH344" i="2"/>
  <c r="AV433" i="2"/>
  <c r="Y496" i="2"/>
  <c r="AE433" i="2"/>
  <c r="AX90" i="2"/>
  <c r="AG108" i="2"/>
  <c r="AT368" i="2"/>
  <c r="AA378" i="2"/>
  <c r="N411" i="2"/>
  <c r="AK411" i="2"/>
  <c r="Q411" i="2"/>
  <c r="AB430" i="2"/>
  <c r="Y430" i="2"/>
  <c r="AO430" i="2"/>
  <c r="AX143" i="2"/>
  <c r="AX287" i="2"/>
  <c r="AX104" i="2"/>
  <c r="AA344" i="2"/>
  <c r="AE108" i="2"/>
  <c r="AU240" i="23"/>
  <c r="AL430" i="2"/>
  <c r="AA457" i="2"/>
  <c r="AJ470" i="2"/>
  <c r="AF520" i="2"/>
  <c r="AI283" i="2"/>
  <c r="W476" i="2"/>
  <c r="AL476" i="2"/>
  <c r="AV520" i="2"/>
  <c r="AF519" i="2"/>
  <c r="W582" i="2"/>
  <c r="Z29" i="2"/>
  <c r="AO205" i="2"/>
  <c r="AE368" i="2"/>
  <c r="AE576" i="2"/>
  <c r="AI104" i="2"/>
  <c r="N143" i="2"/>
  <c r="Z213" i="2"/>
  <c r="AX279" i="2"/>
  <c r="X430" i="2"/>
  <c r="AI437" i="2"/>
  <c r="P520" i="2"/>
  <c r="AG520" i="2"/>
  <c r="AU374" i="2"/>
  <c r="P19" i="23"/>
  <c r="AB27" i="23"/>
  <c r="AE66" i="2"/>
  <c r="AV66" i="2"/>
  <c r="AA143" i="2"/>
  <c r="AO143" i="2"/>
  <c r="AG180" i="2"/>
  <c r="AA211" i="2"/>
  <c r="AF365" i="2"/>
  <c r="AX365" i="2"/>
  <c r="AH378" i="2"/>
  <c r="AI457" i="2"/>
  <c r="AA549" i="2"/>
  <c r="AE557" i="2"/>
  <c r="AP570" i="2"/>
  <c r="AV374" i="2"/>
  <c r="AC131" i="23"/>
  <c r="AP143" i="2"/>
  <c r="Y178" i="2"/>
  <c r="W389" i="2"/>
  <c r="AL389" i="2"/>
  <c r="AV570" i="2"/>
  <c r="Y232" i="2"/>
  <c r="AO344" i="2"/>
  <c r="AA104" i="2"/>
  <c r="AF149" i="2"/>
  <c r="AX149" i="2"/>
  <c r="AH365" i="2"/>
  <c r="N344" i="2"/>
  <c r="AF344" i="2"/>
  <c r="AX344" i="2"/>
  <c r="AJ368" i="2"/>
  <c r="W496" i="2"/>
  <c r="AK496" i="2"/>
  <c r="Y520" i="2"/>
  <c r="AP519" i="2"/>
  <c r="N575" i="2"/>
  <c r="AI575" i="2"/>
  <c r="AI600" i="2"/>
  <c r="AP213" i="2"/>
  <c r="AF232" i="2"/>
  <c r="AH389" i="2"/>
  <c r="W411" i="2"/>
  <c r="AL411" i="2"/>
  <c r="Q437" i="2"/>
  <c r="AK437" i="2"/>
  <c r="AA476" i="2"/>
  <c r="AV105" i="2"/>
  <c r="Y205" i="2"/>
  <c r="AU99" i="23"/>
  <c r="N108" i="2"/>
  <c r="AX180" i="2"/>
  <c r="AG232" i="2"/>
  <c r="AV329" i="2"/>
  <c r="AE374" i="2"/>
  <c r="AA430" i="2"/>
  <c r="N458" i="2"/>
  <c r="Y470" i="2"/>
  <c r="AO470" i="2"/>
  <c r="AG143" i="2"/>
  <c r="Z205" i="2"/>
  <c r="N279" i="2"/>
  <c r="AI458" i="2"/>
  <c r="AI5" i="2"/>
  <c r="AA66" i="2"/>
  <c r="AT66" i="2"/>
  <c r="AE213" i="2"/>
  <c r="AV365" i="2"/>
  <c r="AB276" i="23"/>
  <c r="AJ389" i="2"/>
  <c r="Y411" i="2"/>
  <c r="AO411" i="2"/>
  <c r="Q458" i="2"/>
  <c r="AJ458" i="2"/>
  <c r="AA570" i="2"/>
  <c r="AT576" i="2"/>
  <c r="Z189" i="2"/>
  <c r="AV108" i="2"/>
  <c r="AP344" i="2"/>
  <c r="N365" i="2"/>
  <c r="AF374" i="2"/>
  <c r="N389" i="2"/>
  <c r="P276" i="23"/>
  <c r="AG344" i="2"/>
  <c r="W368" i="2"/>
  <c r="AQ519" i="2"/>
  <c r="Q601" i="2"/>
  <c r="AI143" i="2"/>
  <c r="AI570" i="2"/>
  <c r="R247" i="23"/>
  <c r="AH374" i="2"/>
  <c r="AI389" i="2"/>
  <c r="Z430" i="2"/>
  <c r="N437" i="2"/>
  <c r="AN476" i="2"/>
  <c r="AL576" i="2"/>
  <c r="AQ18" i="23"/>
  <c r="X374" i="2"/>
  <c r="Y368" i="2"/>
  <c r="AL368" i="2"/>
  <c r="W433" i="2"/>
  <c r="AV476" i="2"/>
  <c r="AW3" i="23"/>
  <c r="AQ146" i="23"/>
  <c r="Y437" i="2"/>
  <c r="AJ104" i="2"/>
  <c r="Y180" i="2"/>
  <c r="AT3" i="23"/>
  <c r="AT18" i="23"/>
  <c r="P137" i="23"/>
  <c r="AQ194" i="23"/>
  <c r="AU164" i="23"/>
  <c r="AQ292" i="23"/>
  <c r="P332" i="23"/>
  <c r="Y575" i="2"/>
  <c r="Y600" i="2"/>
  <c r="AO600" i="2"/>
  <c r="AO180" i="2"/>
  <c r="AE476" i="2"/>
  <c r="AX496" i="2"/>
  <c r="AP374" i="2"/>
  <c r="X378" i="2"/>
  <c r="AH411" i="2"/>
  <c r="Y457" i="2"/>
  <c r="Z458" i="2"/>
  <c r="AL519" i="2"/>
  <c r="AA582" i="2"/>
  <c r="AP575" i="2"/>
  <c r="Z3" i="2"/>
  <c r="AP3" i="2"/>
  <c r="AF213" i="2"/>
  <c r="AB188" i="23"/>
  <c r="AO457" i="2"/>
  <c r="AA458" i="2"/>
  <c r="AN520" i="2"/>
  <c r="Z557" i="2"/>
  <c r="AP557" i="2"/>
  <c r="Z570" i="2"/>
  <c r="AN570" i="2"/>
  <c r="AA576" i="2"/>
  <c r="L180" i="2"/>
  <c r="AT292" i="23"/>
  <c r="L213" i="2"/>
  <c r="AQ271" i="23"/>
  <c r="AT271" i="23"/>
  <c r="P519" i="2"/>
  <c r="Q519" i="2"/>
  <c r="P557" i="2"/>
  <c r="AW485" i="2"/>
  <c r="AK492" i="2"/>
  <c r="AP429" i="2"/>
  <c r="AO429" i="2"/>
  <c r="Y42" i="2"/>
  <c r="AG353" i="2"/>
  <c r="AJ485" i="2"/>
  <c r="AP568" i="2"/>
  <c r="R277" i="23"/>
  <c r="P564" i="2"/>
  <c r="AN568" i="2"/>
  <c r="AN39" i="2"/>
  <c r="AP185" i="2"/>
  <c r="AO197" i="2"/>
  <c r="AF215" i="2"/>
  <c r="AG491" i="2"/>
  <c r="AG193" i="2"/>
  <c r="AN341" i="2"/>
  <c r="AG440" i="2"/>
  <c r="AN57" i="2"/>
  <c r="AP197" i="2"/>
  <c r="BA258" i="2"/>
  <c r="AG345" i="2"/>
  <c r="AG558" i="2"/>
  <c r="AE571" i="2"/>
  <c r="AQ237" i="23"/>
  <c r="Z42" i="2"/>
  <c r="AG288" i="2"/>
  <c r="AN23" i="2"/>
  <c r="AP39" i="2"/>
  <c r="AP226" i="2"/>
  <c r="AE278" i="2"/>
  <c r="AN324" i="2"/>
  <c r="AG360" i="2"/>
  <c r="AN361" i="2"/>
  <c r="AT493" i="2"/>
  <c r="AN472" i="2"/>
  <c r="AQ424" i="2"/>
  <c r="AN84" i="2"/>
  <c r="AF98" i="2"/>
  <c r="AN154" i="2"/>
  <c r="BP429" i="2"/>
  <c r="AN493" i="2"/>
  <c r="AG61" i="2"/>
  <c r="AP424" i="2"/>
  <c r="R79" i="23"/>
  <c r="X57" i="2"/>
  <c r="AN63" i="2"/>
  <c r="AF106" i="2"/>
  <c r="AN193" i="2"/>
  <c r="AG266" i="2"/>
  <c r="AP369" i="2"/>
  <c r="AJ499" i="2"/>
  <c r="AN529" i="2"/>
  <c r="AF568" i="2"/>
  <c r="AK152" i="2"/>
  <c r="Z206" i="23"/>
  <c r="CT231" i="2"/>
  <c r="W361" i="2"/>
  <c r="BA345" i="2"/>
  <c r="AG363" i="2"/>
  <c r="AE573" i="2"/>
  <c r="AT573" i="2"/>
  <c r="AT492" i="2"/>
  <c r="AE499" i="2"/>
  <c r="AE357" i="2"/>
  <c r="AE288" i="2"/>
  <c r="AE152" i="2"/>
  <c r="AG207" i="2"/>
  <c r="AK207" i="2"/>
  <c r="AP473" i="2"/>
  <c r="O491" i="2"/>
  <c r="AO492" i="2"/>
  <c r="AP501" i="2"/>
  <c r="Y540" i="2"/>
  <c r="AF571" i="2"/>
  <c r="AU571" i="2"/>
  <c r="AF193" i="2"/>
  <c r="AA240" i="2"/>
  <c r="AF266" i="2"/>
  <c r="AP491" i="2"/>
  <c r="AQ361" i="2"/>
  <c r="P361" i="2"/>
  <c r="AG361" i="2"/>
  <c r="Y472" i="2"/>
  <c r="CE472" i="2"/>
  <c r="AK479" i="2"/>
  <c r="AK491" i="2"/>
  <c r="Y616" i="2"/>
  <c r="AU493" i="2"/>
  <c r="AT540" i="2"/>
  <c r="AE540" i="2"/>
  <c r="AE403" i="2"/>
  <c r="AE231" i="2"/>
  <c r="AE193" i="2"/>
  <c r="AE151" i="2"/>
  <c r="AF197" i="2"/>
  <c r="AG226" i="2"/>
  <c r="AP324" i="2"/>
  <c r="AQ22" i="23"/>
  <c r="AP23" i="2"/>
  <c r="AG39" i="2"/>
  <c r="AG485" i="2"/>
  <c r="AQ542" i="2"/>
  <c r="AP540" i="2"/>
  <c r="AF573" i="2"/>
  <c r="AU573" i="2"/>
  <c r="AN106" i="2"/>
  <c r="AK57" i="2"/>
  <c r="Z473" i="2"/>
  <c r="AF491" i="2"/>
  <c r="AU491" i="2"/>
  <c r="AF345" i="2"/>
  <c r="AU363" i="2"/>
  <c r="AF226" i="2"/>
  <c r="AF185" i="2"/>
  <c r="AU151" i="23"/>
  <c r="AG185" i="2"/>
  <c r="AF357" i="2"/>
  <c r="AE537" i="2"/>
  <c r="AE46" i="2"/>
  <c r="DI345" i="2"/>
  <c r="AG46" i="2"/>
  <c r="X193" i="2"/>
  <c r="AQ369" i="2"/>
  <c r="AN424" i="2"/>
  <c r="AN573" i="2"/>
  <c r="AE345" i="2"/>
  <c r="AN163" i="2"/>
  <c r="W573" i="2"/>
  <c r="AE106" i="2"/>
  <c r="AP151" i="2"/>
  <c r="AA152" i="2"/>
  <c r="W240" i="2"/>
  <c r="AG258" i="2"/>
  <c r="P472" i="2"/>
  <c r="AG403" i="2"/>
  <c r="AN415" i="2"/>
  <c r="AP573" i="2"/>
  <c r="AG42" i="2"/>
  <c r="AG152" i="2"/>
  <c r="AG165" i="2"/>
  <c r="X266" i="2"/>
  <c r="AJ360" i="2"/>
  <c r="AP516" i="2"/>
  <c r="AG555" i="2"/>
  <c r="P555" i="2"/>
  <c r="AE185" i="2"/>
  <c r="AF57" i="2"/>
  <c r="AJ98" i="2"/>
  <c r="BP98" i="2"/>
  <c r="W214" i="2"/>
  <c r="AF472" i="2"/>
  <c r="AE479" i="2"/>
  <c r="AF537" i="2"/>
  <c r="AN234" i="2"/>
  <c r="Y516" i="2"/>
  <c r="AN571" i="2"/>
  <c r="AK240" i="2"/>
  <c r="AN345" i="2"/>
  <c r="X345" i="2"/>
  <c r="BP345" i="2"/>
  <c r="AF564" i="2"/>
  <c r="AU564" i="2"/>
  <c r="AF341" i="2"/>
  <c r="AJ84" i="2"/>
  <c r="O357" i="2"/>
  <c r="AK501" i="2"/>
  <c r="AP571" i="2"/>
  <c r="AE341" i="2"/>
  <c r="AE215" i="2"/>
  <c r="W357" i="2"/>
  <c r="AP357" i="2"/>
  <c r="AQ485" i="2"/>
  <c r="AP42" i="2"/>
  <c r="Q212" i="23"/>
  <c r="AG214" i="2"/>
  <c r="AG429" i="2"/>
  <c r="P429" i="2"/>
  <c r="DI231" i="2"/>
  <c r="AN258" i="2"/>
  <c r="CE98" i="2"/>
  <c r="AG473" i="2"/>
  <c r="Z357" i="2"/>
  <c r="AG197" i="2"/>
  <c r="AG231" i="2"/>
  <c r="AG340" i="2"/>
  <c r="W479" i="2"/>
  <c r="AA540" i="2"/>
  <c r="DI529" i="2"/>
  <c r="AF479" i="2"/>
  <c r="AF529" i="2"/>
  <c r="AE57" i="2"/>
  <c r="AE353" i="2"/>
  <c r="AF363" i="2"/>
  <c r="AE415" i="2"/>
  <c r="AF165" i="2"/>
  <c r="AE568" i="2"/>
  <c r="AF415" i="2"/>
  <c r="AE473" i="2"/>
  <c r="AE154" i="2"/>
  <c r="AF485" i="2"/>
  <c r="AF555" i="2"/>
  <c r="AF154" i="2"/>
  <c r="AF540" i="2"/>
  <c r="AT424" i="2"/>
  <c r="AF501" i="2"/>
  <c r="AU424" i="2"/>
  <c r="AE324" i="2"/>
  <c r="AF499" i="2"/>
  <c r="AF542" i="2"/>
  <c r="AU440" i="2"/>
  <c r="AF234" i="2"/>
  <c r="AF324" i="2"/>
  <c r="AT501" i="2"/>
  <c r="AE360" i="2"/>
  <c r="AF231" i="2"/>
  <c r="AF288" i="2"/>
  <c r="AF353" i="2"/>
  <c r="AE207" i="2"/>
  <c r="AP57" i="2"/>
  <c r="L591" i="2"/>
  <c r="L582" i="2"/>
  <c r="L216" i="2"/>
  <c r="L433" i="2"/>
  <c r="L269" i="2"/>
  <c r="L426" i="2"/>
  <c r="L439" i="2"/>
  <c r="L559" i="2"/>
  <c r="L101" i="2"/>
  <c r="L28" i="2"/>
  <c r="L17" i="2"/>
  <c r="L174" i="2"/>
  <c r="L126" i="2"/>
  <c r="L595" i="2"/>
  <c r="L290" i="2"/>
  <c r="L19" i="2"/>
  <c r="L553" i="2"/>
  <c r="L515" i="2"/>
  <c r="L33" i="2"/>
  <c r="L71" i="2"/>
  <c r="L526" i="2"/>
  <c r="L394" i="2"/>
  <c r="L442" i="2"/>
  <c r="L232" i="2"/>
  <c r="L294" i="2"/>
  <c r="L490" i="2"/>
  <c r="L306" i="2"/>
  <c r="L457" i="2"/>
  <c r="L25" i="2"/>
  <c r="L200" i="2"/>
  <c r="L228" i="2"/>
  <c r="L524" i="2"/>
  <c r="L437" i="2"/>
  <c r="L508" i="2"/>
  <c r="L531" i="2"/>
  <c r="L565" i="2"/>
  <c r="L548" i="2"/>
  <c r="L356" i="2"/>
  <c r="L12" i="2"/>
  <c r="L449" i="2"/>
  <c r="L607" i="2"/>
  <c r="L301" i="2"/>
  <c r="L530" i="2"/>
  <c r="L219" i="2"/>
  <c r="L321" i="2"/>
  <c r="L206" i="2"/>
  <c r="L127" i="2"/>
  <c r="L55" i="2"/>
  <c r="L241" i="2"/>
  <c r="L588" i="2"/>
  <c r="L124" i="2"/>
  <c r="L155" i="2"/>
  <c r="L188" i="2"/>
  <c r="L236" i="2"/>
  <c r="L250" i="2"/>
  <c r="L166" i="2"/>
  <c r="L131" i="2"/>
  <c r="L15" i="2"/>
  <c r="L107" i="2"/>
  <c r="L153" i="2"/>
  <c r="L287" i="2"/>
  <c r="L160" i="2"/>
  <c r="L220" i="2"/>
  <c r="L147" i="2"/>
  <c r="L171" i="2"/>
  <c r="L167" i="2"/>
  <c r="L513" i="2"/>
  <c r="L507" i="2"/>
  <c r="L550" i="2"/>
  <c r="L599" i="2"/>
  <c r="L13" i="2"/>
  <c r="L112" i="2"/>
  <c r="L123" i="2"/>
  <c r="L316" i="2"/>
  <c r="L346" i="2"/>
  <c r="L525" i="2"/>
  <c r="L314" i="2"/>
  <c r="L400" i="2"/>
  <c r="L70" i="2"/>
  <c r="L72" i="2"/>
  <c r="L108" i="2"/>
  <c r="L329" i="2"/>
  <c r="L182" i="2"/>
  <c r="L256" i="2"/>
  <c r="L377" i="2"/>
  <c r="L344" i="2"/>
  <c r="L73" i="2"/>
  <c r="L76" i="2"/>
  <c r="L105" i="2"/>
  <c r="L150" i="2"/>
  <c r="L272" i="2"/>
  <c r="L295" i="2"/>
  <c r="L497" i="2"/>
  <c r="L22" i="2"/>
  <c r="L119" i="2"/>
  <c r="L348" i="2"/>
  <c r="L179" i="2"/>
  <c r="L223" i="2"/>
  <c r="L307" i="2"/>
  <c r="L318" i="2"/>
  <c r="L339" i="2"/>
  <c r="L462" i="2"/>
  <c r="L468" i="2"/>
  <c r="L503" i="2"/>
  <c r="L594" i="2"/>
  <c r="L104" i="2"/>
  <c r="L303" i="2"/>
  <c r="L330" i="2"/>
  <c r="L372" i="2"/>
  <c r="L447" i="2"/>
  <c r="L113" i="2"/>
  <c r="L136" i="2"/>
  <c r="L202" i="2"/>
  <c r="L267" i="2"/>
  <c r="L253" i="2"/>
  <c r="L262" i="2"/>
  <c r="L446" i="2"/>
  <c r="L520" i="2"/>
  <c r="L549" i="2"/>
  <c r="L146" i="2"/>
  <c r="L3" i="2"/>
  <c r="L66" i="2"/>
  <c r="L118" i="2"/>
  <c r="L283" i="2"/>
  <c r="L299" i="2"/>
  <c r="L313" i="2"/>
  <c r="L514" i="2"/>
  <c r="L10" i="2"/>
  <c r="L53" i="2"/>
  <c r="L50" i="2"/>
  <c r="L235" i="2"/>
  <c r="L217" i="2"/>
  <c r="L367" i="2"/>
  <c r="L388" i="2"/>
  <c r="L422" i="2"/>
  <c r="L438" i="2"/>
  <c r="L78" i="2"/>
  <c r="L82" i="2"/>
  <c r="L96" i="2"/>
  <c r="L143" i="2"/>
  <c r="L281" i="2"/>
  <c r="L305" i="2"/>
  <c r="L331" i="2"/>
  <c r="L389" i="2"/>
  <c r="L409" i="2"/>
  <c r="L4" i="2"/>
  <c r="L34" i="2"/>
  <c r="L93" i="2"/>
  <c r="L110" i="2"/>
  <c r="L169" i="2"/>
  <c r="L181" i="2"/>
  <c r="L221" i="2"/>
  <c r="L218" i="2"/>
  <c r="L402" i="2"/>
  <c r="L483" i="2"/>
  <c r="L518" i="2"/>
  <c r="L603" i="2"/>
  <c r="L58" i="2"/>
  <c r="L128" i="2"/>
  <c r="L186" i="2"/>
  <c r="L187" i="2"/>
  <c r="L204" i="2"/>
  <c r="L210" i="2"/>
  <c r="L335" i="2"/>
  <c r="L328" i="2"/>
  <c r="L411" i="2"/>
  <c r="L523" i="2"/>
  <c r="L552" i="2"/>
  <c r="L572" i="2"/>
  <c r="L609" i="2"/>
  <c r="L614" i="2"/>
  <c r="L37" i="2"/>
  <c r="L86" i="2"/>
  <c r="L95" i="2"/>
  <c r="L109" i="2"/>
  <c r="L209" i="2"/>
  <c r="L203" i="2"/>
  <c r="L310" i="2"/>
  <c r="L325" i="2"/>
  <c r="L319" i="2"/>
  <c r="L376" i="2"/>
  <c r="L184" i="2"/>
  <c r="L68" i="2"/>
  <c r="L85" i="2"/>
  <c r="L100" i="2"/>
  <c r="L211" i="2"/>
  <c r="L304" i="2"/>
  <c r="L5" i="2"/>
  <c r="L16" i="2"/>
  <c r="L97" i="2"/>
  <c r="L145" i="2"/>
  <c r="L199" i="2"/>
  <c r="L227" i="2"/>
  <c r="L359" i="2"/>
  <c r="L406" i="2"/>
  <c r="L430" i="2"/>
  <c r="L451" i="2"/>
  <c r="L20" i="2"/>
  <c r="L90" i="2"/>
  <c r="L114" i="2"/>
  <c r="L129" i="2"/>
  <c r="L142" i="2"/>
  <c r="L208" i="2"/>
  <c r="L279" i="2"/>
  <c r="L425" i="2"/>
  <c r="L9" i="2"/>
  <c r="L21" i="2"/>
  <c r="L89" i="2"/>
  <c r="L56" i="2"/>
  <c r="L65" i="2"/>
  <c r="L92" i="2"/>
  <c r="L125" i="2"/>
  <c r="L135" i="2"/>
  <c r="L177" i="2"/>
  <c r="L243" i="2"/>
  <c r="L286" i="2"/>
  <c r="L355" i="2"/>
  <c r="L358" i="2"/>
  <c r="L458" i="2"/>
  <c r="L480" i="2"/>
  <c r="L500" i="2"/>
  <c r="L554" i="2"/>
  <c r="L581" i="2"/>
  <c r="L606" i="2"/>
  <c r="L308" i="2"/>
  <c r="L362" i="2"/>
  <c r="L386" i="2"/>
  <c r="L414" i="2"/>
  <c r="L431" i="2"/>
  <c r="L474" i="2"/>
  <c r="L598" i="2"/>
  <c r="L11" i="2"/>
  <c r="L41" i="2"/>
  <c r="L117" i="2"/>
  <c r="L140" i="2"/>
  <c r="L149" i="2"/>
  <c r="L190" i="2"/>
  <c r="L195" i="2"/>
  <c r="L245" i="2"/>
  <c r="L247" i="2"/>
  <c r="L254" i="2"/>
  <c r="L280" i="2"/>
  <c r="L300" i="2"/>
  <c r="L395" i="2"/>
  <c r="L459" i="2"/>
  <c r="L476" i="2"/>
  <c r="L498" i="2"/>
  <c r="L519" i="2"/>
  <c r="L535" i="2"/>
  <c r="L608" i="2"/>
  <c r="L29" i="2"/>
  <c r="L75" i="2"/>
  <c r="L134" i="2"/>
  <c r="L164" i="2"/>
  <c r="L189" i="2"/>
  <c r="L183" i="2"/>
  <c r="L246" i="2"/>
  <c r="L251" i="2"/>
  <c r="L268" i="2"/>
  <c r="L334" i="2"/>
  <c r="L470" i="2"/>
  <c r="L486" i="2"/>
  <c r="L464" i="2"/>
  <c r="L487" i="2"/>
  <c r="L502" i="2"/>
  <c r="L212" i="2"/>
  <c r="L343" i="2"/>
  <c r="L347" i="2"/>
  <c r="L456" i="2"/>
  <c r="L176" i="2"/>
  <c r="L277" i="2"/>
  <c r="L315" i="2"/>
  <c r="L445" i="2"/>
  <c r="L469" i="2"/>
  <c r="L505" i="2"/>
  <c r="L602" i="2"/>
  <c r="L24" i="2"/>
  <c r="L45" i="2"/>
  <c r="L159" i="2"/>
  <c r="L175" i="2"/>
  <c r="L222" i="2"/>
  <c r="L27" i="2"/>
  <c r="L64" i="2"/>
  <c r="L139" i="2"/>
  <c r="L178" i="2"/>
  <c r="L244" i="2"/>
  <c r="L284" i="2"/>
  <c r="L289" i="2"/>
  <c r="L417" i="2"/>
  <c r="L428" i="2"/>
  <c r="L494" i="2"/>
  <c r="L495" i="2"/>
  <c r="L496" i="2"/>
  <c r="L121" i="2"/>
  <c r="L161" i="2"/>
  <c r="L239" i="2"/>
  <c r="L260" i="2"/>
  <c r="L265" i="2"/>
  <c r="L270" i="2"/>
  <c r="L285" i="2"/>
  <c r="L309" i="2"/>
  <c r="L368" i="2"/>
  <c r="L374" i="2"/>
  <c r="L466" i="2"/>
  <c r="L482" i="2"/>
  <c r="L506" i="2"/>
  <c r="L570" i="2"/>
  <c r="L575" i="2"/>
  <c r="L30" i="2"/>
  <c r="L48" i="2"/>
  <c r="L49" i="2"/>
  <c r="L91" i="2"/>
  <c r="L94" i="2"/>
  <c r="L198" i="2"/>
  <c r="L242" i="2"/>
  <c r="L293" i="2"/>
  <c r="L366" i="2"/>
  <c r="L382" i="2"/>
  <c r="L404" i="2"/>
  <c r="L413" i="2"/>
  <c r="L393" i="2"/>
  <c r="L551" i="2"/>
  <c r="L576" i="2"/>
  <c r="L590" i="2"/>
  <c r="L597" i="2"/>
  <c r="L600" i="2"/>
  <c r="L88" i="2"/>
  <c r="L191" i="2"/>
  <c r="L263" i="2"/>
  <c r="L292" i="2"/>
  <c r="L302" i="2"/>
  <c r="L392" i="2"/>
  <c r="L418" i="2"/>
  <c r="L441" i="2"/>
  <c r="L465" i="2"/>
  <c r="L562" i="2"/>
  <c r="L6" i="2"/>
  <c r="L8" i="2"/>
  <c r="L32" i="2"/>
  <c r="L43" i="2"/>
  <c r="L168" i="2"/>
  <c r="L229" i="2"/>
  <c r="L264" i="2"/>
  <c r="L276" i="2"/>
  <c r="L291" i="2"/>
  <c r="L380" i="2"/>
  <c r="L546" i="2"/>
  <c r="L615" i="2"/>
  <c r="L51" i="2"/>
  <c r="L60" i="2"/>
  <c r="L81" i="2"/>
  <c r="L205" i="2"/>
  <c r="L194" i="2"/>
  <c r="L297" i="2"/>
  <c r="L320" i="2"/>
  <c r="L323" i="2"/>
  <c r="L405" i="2"/>
  <c r="L448" i="2"/>
  <c r="L444" i="2"/>
  <c r="L545" i="2"/>
  <c r="L577" i="2"/>
  <c r="AG138" i="2"/>
  <c r="U50" i="6"/>
  <c r="AA50" i="6" s="1"/>
  <c r="S50" i="6"/>
  <c r="T50" i="6" s="1"/>
  <c r="Z50" i="6" s="1"/>
  <c r="AB36" i="23"/>
  <c r="AO37" i="2"/>
  <c r="Z49" i="2"/>
  <c r="L157" i="2"/>
  <c r="W37" i="2"/>
  <c r="AO217" i="2"/>
  <c r="AI24" i="6"/>
  <c r="AH24" i="6"/>
  <c r="U33" i="6"/>
  <c r="AA33" i="6" s="1"/>
  <c r="S33" i="6"/>
  <c r="T33" i="6" s="1"/>
  <c r="Z33" i="6" s="1"/>
  <c r="AI47" i="6"/>
  <c r="Z436" i="2"/>
  <c r="Z217" i="2"/>
  <c r="AB214" i="23"/>
  <c r="AW302" i="23"/>
  <c r="U25" i="6"/>
  <c r="AA25" i="6" s="1"/>
  <c r="S25" i="6"/>
  <c r="T25" i="6" s="1"/>
  <c r="Z25" i="6" s="1"/>
  <c r="N384" i="2"/>
  <c r="AF53" i="2"/>
  <c r="AU49" i="23"/>
  <c r="Z204" i="2"/>
  <c r="AI262" i="2"/>
  <c r="AF136" i="2"/>
  <c r="AU125" i="23"/>
  <c r="AQ257" i="23"/>
  <c r="O577" i="2"/>
  <c r="X593" i="2"/>
  <c r="P340" i="23"/>
  <c r="AN593" i="2"/>
  <c r="AI131" i="2"/>
  <c r="X203" i="2"/>
  <c r="AH13" i="6"/>
  <c r="AI13" i="6"/>
  <c r="AI22" i="6"/>
  <c r="U30" i="6"/>
  <c r="AA30" i="6" s="1"/>
  <c r="S30" i="6"/>
  <c r="T30" i="6" s="1"/>
  <c r="Z30" i="6" s="1"/>
  <c r="Z218" i="2"/>
  <c r="AE235" i="2"/>
  <c r="AU265" i="23"/>
  <c r="AO305" i="2"/>
  <c r="AO200" i="2"/>
  <c r="AN599" i="2"/>
  <c r="S15" i="6"/>
  <c r="T15" i="6" s="1"/>
  <c r="Z15" i="6" s="1"/>
  <c r="S40" i="6"/>
  <c r="T40" i="6" s="1"/>
  <c r="Z40" i="6" s="1"/>
  <c r="U40" i="6"/>
  <c r="AA40" i="6" s="1"/>
  <c r="AQ182" i="23"/>
  <c r="W588" i="2"/>
  <c r="Z291" i="2"/>
  <c r="AB249" i="23"/>
  <c r="AH318" i="2"/>
  <c r="AX253" i="2"/>
  <c r="AB51" i="23"/>
  <c r="Y200" i="2"/>
  <c r="O539" i="2"/>
  <c r="AT580" i="2"/>
  <c r="X588" i="2"/>
  <c r="AB17" i="23"/>
  <c r="U41" i="6"/>
  <c r="AA41" i="6" s="1"/>
  <c r="S41" i="6"/>
  <c r="T41" i="6" s="1"/>
  <c r="Z41" i="6" s="1"/>
  <c r="AD388" i="2"/>
  <c r="O410" i="2"/>
  <c r="AA504" i="2"/>
  <c r="O428" i="2"/>
  <c r="AG561" i="2"/>
  <c r="AT159" i="23"/>
  <c r="AX382" i="2"/>
  <c r="AX384" i="2"/>
  <c r="AN410" i="2"/>
  <c r="AO436" i="2"/>
  <c r="O495" i="2"/>
  <c r="L138" i="2"/>
  <c r="AP316" i="2"/>
  <c r="AI26" i="6"/>
  <c r="AB46" i="23"/>
  <c r="L384" i="2"/>
  <c r="P384" i="2"/>
  <c r="Z521" i="2"/>
  <c r="AD311" i="23"/>
  <c r="AB311" i="23"/>
  <c r="AK495" i="2"/>
  <c r="R320" i="23"/>
  <c r="AA588" i="2"/>
  <c r="S38" i="6"/>
  <c r="T38" i="6" s="1"/>
  <c r="Z38" i="6" s="1"/>
  <c r="U38" i="6"/>
  <c r="AA38" i="6" s="1"/>
  <c r="W131" i="2"/>
  <c r="P126" i="23"/>
  <c r="AQ161" i="23"/>
  <c r="Z186" i="2"/>
  <c r="AB223" i="23"/>
  <c r="AQ223" i="23"/>
  <c r="O256" i="2"/>
  <c r="AB287" i="23"/>
  <c r="AK423" i="2"/>
  <c r="Q423" i="2"/>
  <c r="AU436" i="2"/>
  <c r="Z201" i="2"/>
  <c r="AB106" i="23"/>
  <c r="AT219" i="23"/>
  <c r="AE242" i="2"/>
  <c r="AB262" i="23"/>
  <c r="AL308" i="2"/>
  <c r="L453" i="2"/>
  <c r="S3" i="6"/>
  <c r="T3" i="6" s="1"/>
  <c r="Z3" i="6" s="1"/>
  <c r="U3" i="6"/>
  <c r="AA3" i="6" s="1"/>
  <c r="S16" i="6"/>
  <c r="T16" i="6" s="1"/>
  <c r="Z16" i="6" s="1"/>
  <c r="U16" i="6"/>
  <c r="AA16" i="6" s="1"/>
  <c r="AP34" i="2"/>
  <c r="AQ101" i="23"/>
  <c r="W138" i="2"/>
  <c r="AB126" i="23"/>
  <c r="AV186" i="2"/>
  <c r="Y370" i="2"/>
  <c r="AU615" i="2"/>
  <c r="P199" i="2"/>
  <c r="AX580" i="2"/>
  <c r="AU167" i="23"/>
  <c r="AF183" i="2"/>
  <c r="AX427" i="2"/>
  <c r="AB21" i="23"/>
  <c r="L434" i="2"/>
  <c r="N453" i="2"/>
  <c r="P40" i="23"/>
  <c r="AI23" i="6"/>
  <c r="AH23" i="6"/>
  <c r="U43" i="6"/>
  <c r="AA43" i="6" s="1"/>
  <c r="S43" i="6"/>
  <c r="T43" i="6" s="1"/>
  <c r="Z43" i="6" s="1"/>
  <c r="Z34" i="2"/>
  <c r="AQ33" i="23"/>
  <c r="AA373" i="2"/>
  <c r="AB315" i="23"/>
  <c r="AQ315" i="23"/>
  <c r="AD615" i="2"/>
  <c r="AL423" i="2"/>
  <c r="L561" i="2"/>
  <c r="AB38" i="23"/>
  <c r="AQ308" i="23"/>
  <c r="AP448" i="2"/>
  <c r="AJ603" i="2"/>
  <c r="U7" i="6"/>
  <c r="AA7" i="6" s="1"/>
  <c r="S7" i="6"/>
  <c r="T7" i="6" s="1"/>
  <c r="Z7" i="6" s="1"/>
  <c r="AI12" i="6"/>
  <c r="AH12" i="6"/>
  <c r="AH19" i="6"/>
  <c r="AI46" i="6"/>
  <c r="AH46" i="6"/>
  <c r="AH48" i="6"/>
  <c r="AQ50" i="23"/>
  <c r="AG134" i="2"/>
  <c r="AQ218" i="23"/>
  <c r="AB244" i="23"/>
  <c r="AF503" i="2"/>
  <c r="AU76" i="23"/>
  <c r="P32" i="23"/>
  <c r="AB308" i="23"/>
  <c r="AB565" i="2"/>
  <c r="Y545" i="2"/>
  <c r="AO545" i="2"/>
  <c r="AH9" i="6"/>
  <c r="AI9" i="6"/>
  <c r="AI20" i="6"/>
  <c r="AH20" i="6"/>
  <c r="AI34" i="6"/>
  <c r="U35" i="6"/>
  <c r="AA35" i="6" s="1"/>
  <c r="S35" i="6"/>
  <c r="T35" i="6" s="1"/>
  <c r="Z35" i="6" s="1"/>
  <c r="AQ84" i="23"/>
  <c r="Z128" i="2"/>
  <c r="AB125" i="23"/>
  <c r="AI589" i="2"/>
  <c r="Y596" i="2"/>
  <c r="AF615" i="2"/>
  <c r="N313" i="2"/>
  <c r="L396" i="2"/>
  <c r="U10" i="6"/>
  <c r="AA10" i="6" s="1"/>
  <c r="S10" i="6"/>
  <c r="T10" i="6" s="1"/>
  <c r="Z10" i="6" s="1"/>
  <c r="AH17" i="6"/>
  <c r="AI17" i="6"/>
  <c r="AH29" i="6"/>
  <c r="AI29" i="6"/>
  <c r="AB49" i="23"/>
  <c r="AU154" i="23"/>
  <c r="AG539" i="2"/>
  <c r="AL174" i="2"/>
  <c r="L455" i="2"/>
  <c r="AI71" i="2"/>
  <c r="AQ319" i="2"/>
  <c r="AW270" i="23"/>
  <c r="AO585" i="2"/>
  <c r="S5" i="6"/>
  <c r="T5" i="6" s="1"/>
  <c r="Z5" i="6" s="1"/>
  <c r="S21" i="6"/>
  <c r="T21" i="6" s="1"/>
  <c r="Z21" i="6" s="1"/>
  <c r="U21" i="6"/>
  <c r="AA21" i="6" s="1"/>
  <c r="AQ107" i="2"/>
  <c r="AF157" i="2"/>
  <c r="AU144" i="23"/>
  <c r="L274" i="2"/>
  <c r="AL153" i="2"/>
  <c r="AB32" i="23"/>
  <c r="W280" i="2"/>
  <c r="AG313" i="2"/>
  <c r="AF396" i="2"/>
  <c r="X480" i="2"/>
  <c r="L560" i="2"/>
  <c r="S8" i="6"/>
  <c r="T8" i="6" s="1"/>
  <c r="Z8" i="6" s="1"/>
  <c r="AH26" i="6"/>
  <c r="AI39" i="6"/>
  <c r="AH39" i="6"/>
  <c r="P46" i="23"/>
  <c r="AE55" i="2"/>
  <c r="AQ199" i="23"/>
  <c r="AP218" i="2"/>
  <c r="Y504" i="2"/>
  <c r="L539" i="2"/>
  <c r="AH500" i="2"/>
  <c r="AV506" i="2"/>
  <c r="AE508" i="2"/>
  <c r="W293" i="2"/>
  <c r="AP301" i="2"/>
  <c r="U18" i="6"/>
  <c r="AA18" i="6" s="1"/>
  <c r="AB33" i="23"/>
  <c r="AB123" i="23"/>
  <c r="Z200" i="2"/>
  <c r="AF251" i="2"/>
  <c r="AT370" i="2"/>
  <c r="AL589" i="2"/>
  <c r="AX614" i="2"/>
  <c r="Z153" i="2"/>
  <c r="AO269" i="2"/>
  <c r="AV580" i="2"/>
  <c r="AT186" i="23"/>
  <c r="AE396" i="2"/>
  <c r="AB320" i="23"/>
  <c r="AU8" i="23"/>
  <c r="AO33" i="2"/>
  <c r="AB103" i="23"/>
  <c r="AC219" i="23"/>
  <c r="AO565" i="2"/>
  <c r="Q168" i="23"/>
  <c r="AQ236" i="23"/>
  <c r="U27" i="6"/>
  <c r="AA27" i="6" s="1"/>
  <c r="AH27" i="6" s="1"/>
  <c r="U32" i="6"/>
  <c r="AA32" i="6" s="1"/>
  <c r="AI32" i="6" s="1"/>
  <c r="P49" i="23"/>
  <c r="AU119" i="23"/>
  <c r="AO134" i="2"/>
  <c r="P125" i="23"/>
  <c r="P144" i="23"/>
  <c r="AF241" i="2"/>
  <c r="AL262" i="2"/>
  <c r="L375" i="2"/>
  <c r="Z456" i="2"/>
  <c r="W539" i="2"/>
  <c r="AO129" i="2"/>
  <c r="P158" i="23"/>
  <c r="N199" i="2"/>
  <c r="Q216" i="2"/>
  <c r="Q321" i="2"/>
  <c r="N561" i="2"/>
  <c r="P580" i="2"/>
  <c r="AG580" i="2"/>
  <c r="AO28" i="2"/>
  <c r="P95" i="23"/>
  <c r="AF210" i="2"/>
  <c r="AE462" i="2"/>
  <c r="AK579" i="2"/>
  <c r="Q579" i="2"/>
  <c r="AT38" i="23"/>
  <c r="AU253" i="23"/>
  <c r="AA565" i="2"/>
  <c r="Z237" i="2"/>
  <c r="AB215" i="23"/>
  <c r="AB258" i="23"/>
  <c r="Z307" i="2"/>
  <c r="AX34" i="2"/>
  <c r="P154" i="23"/>
  <c r="AX200" i="2"/>
  <c r="AT309" i="2"/>
  <c r="AP589" i="2"/>
  <c r="AH615" i="2"/>
  <c r="AL125" i="2"/>
  <c r="Y423" i="2"/>
  <c r="AE487" i="2"/>
  <c r="AU487" i="2"/>
  <c r="W561" i="2"/>
  <c r="L580" i="2"/>
  <c r="AX599" i="2"/>
  <c r="AU12" i="23"/>
  <c r="AD95" i="23"/>
  <c r="AD108" i="23"/>
  <c r="AB108" i="23"/>
  <c r="AQ201" i="23"/>
  <c r="Z236" i="2"/>
  <c r="P372" i="2"/>
  <c r="AI8" i="2"/>
  <c r="AW134" i="23"/>
  <c r="S4" i="6"/>
  <c r="T4" i="6" s="1"/>
  <c r="Z4" i="6" s="1"/>
  <c r="U14" i="6"/>
  <c r="AA14" i="6" s="1"/>
  <c r="S18" i="6"/>
  <c r="T18" i="6" s="1"/>
  <c r="Z18" i="6" s="1"/>
  <c r="P50" i="23"/>
  <c r="AX280" i="2"/>
  <c r="P375" i="2"/>
  <c r="AE456" i="2"/>
  <c r="Y589" i="2"/>
  <c r="P596" i="2"/>
  <c r="AF78" i="2"/>
  <c r="AH513" i="2"/>
  <c r="AT214" i="23"/>
  <c r="AK342" i="2"/>
  <c r="AN367" i="2"/>
  <c r="L427" i="2"/>
  <c r="AL6" i="2"/>
  <c r="AI87" i="2"/>
  <c r="U6" i="6"/>
  <c r="AA6" i="6" s="1"/>
  <c r="AI6" i="6" s="1"/>
  <c r="AI55" i="2"/>
  <c r="AI113" i="2"/>
  <c r="AX128" i="2"/>
  <c r="AW125" i="23"/>
  <c r="P234" i="23"/>
  <c r="P481" i="2"/>
  <c r="AU121" i="2"/>
  <c r="Z125" i="2"/>
  <c r="AQ174" i="2"/>
  <c r="P269" i="2"/>
  <c r="P400" i="2"/>
  <c r="AO503" i="2"/>
  <c r="AQ561" i="2"/>
  <c r="AO81" i="2"/>
  <c r="AB6" i="23"/>
  <c r="AT127" i="23"/>
  <c r="S31" i="6"/>
  <c r="T31" i="6" s="1"/>
  <c r="Z31" i="6" s="1"/>
  <c r="AI49" i="6"/>
  <c r="W55" i="2"/>
  <c r="AB50" i="23"/>
  <c r="AB144" i="23"/>
  <c r="AA406" i="2"/>
  <c r="N481" i="2"/>
  <c r="L596" i="2"/>
  <c r="P23" i="23"/>
  <c r="P192" i="23"/>
  <c r="AH487" i="2"/>
  <c r="AP559" i="2"/>
  <c r="AH599" i="2"/>
  <c r="AI12" i="2"/>
  <c r="AU48" i="23"/>
  <c r="AT95" i="23"/>
  <c r="AI212" i="2"/>
  <c r="P260" i="23"/>
  <c r="AB105" i="23"/>
  <c r="AT52" i="23"/>
  <c r="S11" i="6"/>
  <c r="T11" i="6" s="1"/>
  <c r="Z11" i="6" s="1"/>
  <c r="S37" i="6"/>
  <c r="T37" i="6" s="1"/>
  <c r="Z37" i="6" s="1"/>
  <c r="S45" i="6"/>
  <c r="T45" i="6" s="1"/>
  <c r="Z45" i="6" s="1"/>
  <c r="AX49" i="2"/>
  <c r="AB84" i="23"/>
  <c r="W113" i="2"/>
  <c r="P101" i="23"/>
  <c r="AL128" i="2"/>
  <c r="AO177" i="2"/>
  <c r="AO186" i="2"/>
  <c r="AB218" i="23"/>
  <c r="Y375" i="2"/>
  <c r="AQ388" i="2"/>
  <c r="W504" i="2"/>
  <c r="O614" i="2"/>
  <c r="AL145" i="2"/>
  <c r="AB425" i="2"/>
  <c r="AL521" i="2"/>
  <c r="AU95" i="23"/>
  <c r="AX250" i="2"/>
  <c r="AQ260" i="23"/>
  <c r="AF175" i="2"/>
  <c r="AF128" i="2"/>
  <c r="AH186" i="2"/>
  <c r="Y253" i="2"/>
  <c r="AN260" i="2"/>
  <c r="AD309" i="2"/>
  <c r="AQ309" i="2"/>
  <c r="AO373" i="2"/>
  <c r="AI382" i="2"/>
  <c r="AU455" i="2"/>
  <c r="W495" i="2"/>
  <c r="AG487" i="2"/>
  <c r="AG530" i="2"/>
  <c r="S14" i="6"/>
  <c r="T14" i="6" s="1"/>
  <c r="Z14" i="6" s="1"/>
  <c r="S36" i="6"/>
  <c r="T36" i="6" s="1"/>
  <c r="Z36" i="6" s="1"/>
  <c r="AB119" i="23"/>
  <c r="AU126" i="23"/>
  <c r="P199" i="23"/>
  <c r="P244" i="23"/>
  <c r="P287" i="23"/>
  <c r="L410" i="2"/>
  <c r="O418" i="2"/>
  <c r="AO504" i="2"/>
  <c r="Z514" i="2"/>
  <c r="AE560" i="2"/>
  <c r="Z11" i="2"/>
  <c r="AF92" i="2"/>
  <c r="P169" i="2"/>
  <c r="AA559" i="2"/>
  <c r="AL599" i="2"/>
  <c r="AS150" i="23"/>
  <c r="AC167" i="23"/>
  <c r="AQ502" i="2"/>
  <c r="AO508" i="2"/>
  <c r="AD334" i="23"/>
  <c r="AI88" i="2"/>
  <c r="AW127" i="23"/>
  <c r="P47" i="23"/>
  <c r="P33" i="23"/>
  <c r="AB161" i="23"/>
  <c r="AB163" i="23"/>
  <c r="P213" i="23"/>
  <c r="W253" i="2"/>
  <c r="AI253" i="2"/>
  <c r="AF256" i="2"/>
  <c r="W262" i="2"/>
  <c r="AL280" i="2"/>
  <c r="AN406" i="2"/>
  <c r="AN480" i="2"/>
  <c r="P315" i="23"/>
  <c r="P73" i="23"/>
  <c r="Z174" i="2"/>
  <c r="P183" i="23"/>
  <c r="P198" i="23"/>
  <c r="P255" i="23"/>
  <c r="P310" i="2"/>
  <c r="Z321" i="2"/>
  <c r="AL376" i="2"/>
  <c r="AH428" i="2"/>
  <c r="AN490" i="2"/>
  <c r="AE552" i="2"/>
  <c r="P26" i="23"/>
  <c r="AD214" i="23"/>
  <c r="AW214" i="23"/>
  <c r="P251" i="23"/>
  <c r="Y579" i="2"/>
  <c r="AQ32" i="23"/>
  <c r="AU285" i="23"/>
  <c r="AB47" i="23"/>
  <c r="O384" i="2"/>
  <c r="AV498" i="2"/>
  <c r="AN539" i="2"/>
  <c r="AN614" i="2"/>
  <c r="AT129" i="2"/>
  <c r="L436" i="2"/>
  <c r="O503" i="2"/>
  <c r="AN513" i="2"/>
  <c r="AT588" i="2"/>
  <c r="Q95" i="23"/>
  <c r="AB286" i="2"/>
  <c r="Z367" i="2"/>
  <c r="AB322" i="23"/>
  <c r="L371" i="2"/>
  <c r="AE471" i="2"/>
  <c r="Z474" i="2"/>
  <c r="AA528" i="2"/>
  <c r="AU15" i="23"/>
  <c r="AT228" i="23"/>
  <c r="O483" i="2"/>
  <c r="AN507" i="2"/>
  <c r="U42" i="6"/>
  <c r="AA42" i="6" s="1"/>
  <c r="P119" i="23"/>
  <c r="AB184" i="23"/>
  <c r="AU161" i="23"/>
  <c r="AX218" i="2"/>
  <c r="Z280" i="2"/>
  <c r="AW287" i="23"/>
  <c r="X382" i="2"/>
  <c r="Y539" i="2"/>
  <c r="AQ169" i="2"/>
  <c r="Q400" i="2"/>
  <c r="Q425" i="2"/>
  <c r="P503" i="2"/>
  <c r="AT26" i="23"/>
  <c r="AB48" i="23"/>
  <c r="AD48" i="23"/>
  <c r="AO203" i="2"/>
  <c r="AQ334" i="23"/>
  <c r="AU83" i="23"/>
  <c r="AI301" i="2"/>
  <c r="AU232" i="23"/>
  <c r="Z198" i="2"/>
  <c r="Z274" i="2"/>
  <c r="AH309" i="2"/>
  <c r="AN384" i="2"/>
  <c r="O388" i="2"/>
  <c r="Y410" i="2"/>
  <c r="Y418" i="2"/>
  <c r="AN418" i="2"/>
  <c r="O498" i="2"/>
  <c r="P174" i="2"/>
  <c r="P310" i="23"/>
  <c r="AN530" i="2"/>
  <c r="Q530" i="2"/>
  <c r="AK530" i="2"/>
  <c r="AT561" i="2"/>
  <c r="AA561" i="2"/>
  <c r="AL580" i="2"/>
  <c r="AB12" i="23"/>
  <c r="AD12" i="23"/>
  <c r="AU207" i="23"/>
  <c r="AL250" i="2"/>
  <c r="AB296" i="23"/>
  <c r="AD296" i="23"/>
  <c r="P579" i="2"/>
  <c r="AB88" i="23"/>
  <c r="P106" i="23"/>
  <c r="AB109" i="23"/>
  <c r="AB127" i="23"/>
  <c r="W301" i="2"/>
  <c r="AE426" i="2"/>
  <c r="AT432" i="2"/>
  <c r="AF432" i="2"/>
  <c r="L471" i="2"/>
  <c r="AN607" i="2"/>
  <c r="AC90" i="23"/>
  <c r="AB282" i="23"/>
  <c r="Y402" i="2"/>
  <c r="Y419" i="2"/>
  <c r="AB16" i="23"/>
  <c r="AD124" i="23"/>
  <c r="AB124" i="23"/>
  <c r="L370" i="2"/>
  <c r="AT375" i="2"/>
  <c r="Y384" i="2"/>
  <c r="Y481" i="2"/>
  <c r="L504" i="2"/>
  <c r="AE514" i="2"/>
  <c r="AT169" i="2"/>
  <c r="AD160" i="2"/>
  <c r="AF305" i="2"/>
  <c r="AE376" i="2"/>
  <c r="AF548" i="2"/>
  <c r="AU561" i="2"/>
  <c r="AG588" i="2"/>
  <c r="AB76" i="23"/>
  <c r="AU108" i="23"/>
  <c r="P150" i="23"/>
  <c r="AD185" i="23"/>
  <c r="AW304" i="2"/>
  <c r="L342" i="2"/>
  <c r="AN447" i="2"/>
  <c r="AW6" i="23"/>
  <c r="AO184" i="2"/>
  <c r="AO466" i="2"/>
  <c r="AW71" i="23"/>
  <c r="Z550" i="2"/>
  <c r="AQ184" i="23"/>
  <c r="AB170" i="23"/>
  <c r="AF235" i="2"/>
  <c r="AU213" i="23"/>
  <c r="L373" i="2"/>
  <c r="W388" i="2"/>
  <c r="AE596" i="2"/>
  <c r="P11" i="23"/>
  <c r="P24" i="2"/>
  <c r="P153" i="2"/>
  <c r="Q153" i="2"/>
  <c r="AU169" i="2"/>
  <c r="P209" i="2"/>
  <c r="AD530" i="2"/>
  <c r="AH559" i="2"/>
  <c r="AH588" i="2"/>
  <c r="P167" i="23"/>
  <c r="AD261" i="23"/>
  <c r="AA447" i="2"/>
  <c r="AS322" i="23"/>
  <c r="L528" i="2"/>
  <c r="AF603" i="2"/>
  <c r="AU595" i="2"/>
  <c r="AU118" i="23"/>
  <c r="AB153" i="23"/>
  <c r="AB257" i="23"/>
  <c r="AQ453" i="2"/>
  <c r="AB25" i="23"/>
  <c r="AS71" i="23"/>
  <c r="P148" i="23"/>
  <c r="AL11" i="2"/>
  <c r="AX153" i="2"/>
  <c r="AI138" i="2"/>
  <c r="Z160" i="2"/>
  <c r="AF166" i="2"/>
  <c r="AF179" i="2"/>
  <c r="AL169" i="2"/>
  <c r="AA199" i="2"/>
  <c r="AP216" i="2"/>
  <c r="AG241" i="2"/>
  <c r="AV246" i="2"/>
  <c r="AV251" i="2"/>
  <c r="AX269" i="2"/>
  <c r="AP260" i="2"/>
  <c r="AV274" i="2"/>
  <c r="AT280" i="2"/>
  <c r="AN289" i="2"/>
  <c r="X376" i="2"/>
  <c r="Z382" i="2"/>
  <c r="AI410" i="2"/>
  <c r="W418" i="2"/>
  <c r="AO423" i="2"/>
  <c r="AP428" i="2"/>
  <c r="AX436" i="2"/>
  <c r="AV464" i="2"/>
  <c r="AX498" i="2"/>
  <c r="AN514" i="2"/>
  <c r="N559" i="2"/>
  <c r="Z565" i="2"/>
  <c r="W589" i="2"/>
  <c r="AX588" i="2"/>
  <c r="Z599" i="2"/>
  <c r="AP614" i="2"/>
  <c r="AO615" i="2"/>
  <c r="S28" i="6"/>
  <c r="T28" i="6" s="1"/>
  <c r="Z28" i="6" s="1"/>
  <c r="S42" i="6"/>
  <c r="T42" i="6" s="1"/>
  <c r="Z42" i="6" s="1"/>
  <c r="AU46" i="23"/>
  <c r="AQ123" i="23"/>
  <c r="AB199" i="23"/>
  <c r="AL218" i="2"/>
  <c r="AN388" i="2"/>
  <c r="AA481" i="2"/>
  <c r="AN498" i="2"/>
  <c r="P514" i="2"/>
  <c r="L589" i="2"/>
  <c r="P321" i="2"/>
  <c r="P376" i="2"/>
  <c r="AQ487" i="2"/>
  <c r="P319" i="23"/>
  <c r="AI490" i="2"/>
  <c r="AV490" i="2"/>
  <c r="O548" i="2"/>
  <c r="AB150" i="23"/>
  <c r="Z250" i="2"/>
  <c r="AU367" i="2"/>
  <c r="AH553" i="2"/>
  <c r="AL291" i="2"/>
  <c r="Y328" i="2"/>
  <c r="P528" i="2"/>
  <c r="AQ494" i="2"/>
  <c r="Q253" i="23"/>
  <c r="AU474" i="2"/>
  <c r="AH518" i="2"/>
  <c r="AH525" i="2"/>
  <c r="AU94" i="23"/>
  <c r="P257" i="23"/>
  <c r="P282" i="23"/>
  <c r="AK419" i="2"/>
  <c r="AU71" i="23"/>
  <c r="L477" i="2"/>
  <c r="AH561" i="2"/>
  <c r="Y599" i="2"/>
  <c r="AQ17" i="23"/>
  <c r="AD26" i="23"/>
  <c r="AU65" i="23"/>
  <c r="AB185" i="23"/>
  <c r="AD201" i="23"/>
  <c r="AB201" i="23"/>
  <c r="AS260" i="23"/>
  <c r="P334" i="23"/>
  <c r="P6" i="23"/>
  <c r="AT28" i="23"/>
  <c r="AB80" i="23"/>
  <c r="AB217" i="23"/>
  <c r="AT318" i="2"/>
  <c r="L432" i="2"/>
  <c r="AQ471" i="2"/>
  <c r="Y474" i="2"/>
  <c r="Y489" i="2"/>
  <c r="Q94" i="23"/>
  <c r="AB236" i="23"/>
  <c r="P258" i="23"/>
  <c r="O454" i="2"/>
  <c r="AN466" i="2"/>
  <c r="AD13" i="23"/>
  <c r="AB13" i="23"/>
  <c r="AB24" i="23"/>
  <c r="AD24" i="23"/>
  <c r="AD40" i="23"/>
  <c r="AB40" i="23"/>
  <c r="AS228" i="23"/>
  <c r="AU4" i="23"/>
  <c r="AB15" i="23"/>
  <c r="P105" i="23"/>
  <c r="AQ359" i="2"/>
  <c r="AH459" i="2"/>
  <c r="Y593" i="2"/>
  <c r="P70" i="23"/>
  <c r="AB148" i="23"/>
  <c r="AE377" i="2"/>
  <c r="AU125" i="2"/>
  <c r="L423" i="2"/>
  <c r="AN464" i="2"/>
  <c r="P312" i="23"/>
  <c r="AE521" i="2"/>
  <c r="AN548" i="2"/>
  <c r="P335" i="23"/>
  <c r="AB26" i="23"/>
  <c r="AQ26" i="23"/>
  <c r="AD167" i="23"/>
  <c r="AD186" i="23"/>
  <c r="AT212" i="2"/>
  <c r="AE314" i="2"/>
  <c r="Y342" i="2"/>
  <c r="P322" i="23"/>
  <c r="Q249" i="23"/>
  <c r="AT330" i="2"/>
  <c r="L585" i="2"/>
  <c r="AQ90" i="23"/>
  <c r="AB72" i="23"/>
  <c r="AT95" i="2"/>
  <c r="AB114" i="23"/>
  <c r="AE359" i="2"/>
  <c r="AS25" i="23"/>
  <c r="AQ25" i="23"/>
  <c r="AB70" i="23"/>
  <c r="AU362" i="2"/>
  <c r="AB65" i="23"/>
  <c r="AD193" i="23"/>
  <c r="AB193" i="23"/>
  <c r="Y427" i="2"/>
  <c r="AQ447" i="2"/>
  <c r="AU320" i="23"/>
  <c r="AU334" i="23"/>
  <c r="AQ38" i="23"/>
  <c r="AB285" i="23"/>
  <c r="P14" i="23"/>
  <c r="AB166" i="23"/>
  <c r="AU317" i="23"/>
  <c r="AS160" i="23"/>
  <c r="AW160" i="23"/>
  <c r="AN602" i="2"/>
  <c r="P127" i="23"/>
  <c r="AB265" i="23"/>
  <c r="Q266" i="23"/>
  <c r="AB301" i="23"/>
  <c r="AQ301" i="23"/>
  <c r="AQ14" i="23"/>
  <c r="AQ10" i="23"/>
  <c r="AQ178" i="23"/>
  <c r="AB179" i="23"/>
  <c r="AB246" i="23"/>
  <c r="P308" i="23"/>
  <c r="L489" i="2"/>
  <c r="AE505" i="2"/>
  <c r="P21" i="23"/>
  <c r="AW118" i="23"/>
  <c r="AQ60" i="23"/>
  <c r="AD77" i="23"/>
  <c r="AB77" i="23"/>
  <c r="AT202" i="23"/>
  <c r="AD252" i="23"/>
  <c r="AH523" i="2"/>
  <c r="W212" i="2"/>
  <c r="AF227" i="2"/>
  <c r="Z242" i="2"/>
  <c r="N314" i="2"/>
  <c r="AL339" i="2"/>
  <c r="Z342" i="2"/>
  <c r="AX394" i="2"/>
  <c r="Z428" i="2"/>
  <c r="Z463" i="2"/>
  <c r="Z464" i="2"/>
  <c r="AK494" i="2"/>
  <c r="AF502" i="2"/>
  <c r="L521" i="2"/>
  <c r="AX530" i="2"/>
  <c r="AN561" i="2"/>
  <c r="Z585" i="2"/>
  <c r="Y373" i="2"/>
  <c r="AE589" i="2"/>
  <c r="X614" i="2"/>
  <c r="AE400" i="2"/>
  <c r="AH580" i="2"/>
  <c r="Q599" i="2"/>
  <c r="AD17" i="23"/>
  <c r="AD447" i="2"/>
  <c r="AB302" i="23"/>
  <c r="AT322" i="23"/>
  <c r="AU323" i="23"/>
  <c r="AT8" i="23"/>
  <c r="AU38" i="23"/>
  <c r="AB59" i="23"/>
  <c r="AT103" i="23"/>
  <c r="AU109" i="23"/>
  <c r="AB171" i="23"/>
  <c r="P171" i="23"/>
  <c r="AU238" i="23"/>
  <c r="AB270" i="23"/>
  <c r="AN565" i="2"/>
  <c r="Z607" i="2"/>
  <c r="AB45" i="23"/>
  <c r="AB227" i="23"/>
  <c r="P354" i="2"/>
  <c r="AU442" i="2"/>
  <c r="AS52" i="23"/>
  <c r="AU202" i="23"/>
  <c r="AS202" i="23"/>
  <c r="AD297" i="23"/>
  <c r="AU110" i="23"/>
  <c r="AB209" i="23"/>
  <c r="P228" i="23"/>
  <c r="AT232" i="23"/>
  <c r="L322" i="2"/>
  <c r="Q362" i="2"/>
  <c r="AH405" i="2"/>
  <c r="AE581" i="2"/>
  <c r="AT594" i="2"/>
  <c r="AT92" i="23"/>
  <c r="AW196" i="23"/>
  <c r="AB313" i="23"/>
  <c r="Y392" i="2"/>
  <c r="AQ444" i="2"/>
  <c r="AE451" i="2"/>
  <c r="AU146" i="23"/>
  <c r="P211" i="23"/>
  <c r="AT386" i="2"/>
  <c r="L478" i="2"/>
  <c r="Q92" i="23"/>
  <c r="AU292" i="23"/>
  <c r="O377" i="2"/>
  <c r="P413" i="2"/>
  <c r="AW477" i="2"/>
  <c r="L332" i="2"/>
  <c r="AH395" i="2"/>
  <c r="AQ5" i="23"/>
  <c r="Q196" i="23"/>
  <c r="AQ211" i="23"/>
  <c r="AB240" i="23"/>
  <c r="AT437" i="2"/>
  <c r="AB437" i="2"/>
  <c r="AW519" i="2"/>
  <c r="AQ258" i="23"/>
  <c r="AU419" i="2"/>
  <c r="AB306" i="23"/>
  <c r="O486" i="2"/>
  <c r="AU343" i="2"/>
  <c r="AE597" i="2"/>
  <c r="AT265" i="2"/>
  <c r="AN303" i="2"/>
  <c r="AT5" i="23"/>
  <c r="AT188" i="23"/>
  <c r="Z279" i="2"/>
  <c r="AE316" i="2"/>
  <c r="AQ282" i="23"/>
  <c r="O402" i="2"/>
  <c r="AU25" i="23"/>
  <c r="AQ40" i="23"/>
  <c r="AU134" i="23"/>
  <c r="AD209" i="23"/>
  <c r="AW292" i="2"/>
  <c r="P377" i="2"/>
  <c r="AN417" i="2"/>
  <c r="AD483" i="2"/>
  <c r="L541" i="2"/>
  <c r="AH546" i="2"/>
  <c r="L333" i="2"/>
  <c r="L517" i="2"/>
  <c r="AB247" i="23"/>
  <c r="AU457" i="2"/>
  <c r="AH370" i="2"/>
  <c r="AH375" i="2"/>
  <c r="AH514" i="2"/>
  <c r="AE346" i="2"/>
  <c r="AE425" i="2"/>
  <c r="R167" i="23"/>
  <c r="AT302" i="23"/>
  <c r="AT32" i="23"/>
  <c r="AQ59" i="23"/>
  <c r="AB83" i="23"/>
  <c r="AQ80" i="23"/>
  <c r="R103" i="23"/>
  <c r="AT245" i="23"/>
  <c r="AH562" i="2"/>
  <c r="P114" i="23"/>
  <c r="AB168" i="23"/>
  <c r="AB256" i="23"/>
  <c r="Y315" i="2"/>
  <c r="AU257" i="23"/>
  <c r="AT307" i="2"/>
  <c r="AB317" i="23"/>
  <c r="O590" i="2"/>
  <c r="AT10" i="23"/>
  <c r="AT13" i="23"/>
  <c r="P16" i="23"/>
  <c r="AT25" i="23"/>
  <c r="AW70" i="23"/>
  <c r="AT77" i="23"/>
  <c r="AD91" i="23"/>
  <c r="AT134" i="23"/>
  <c r="AU228" i="23"/>
  <c r="AE323" i="2"/>
  <c r="L452" i="2"/>
  <c r="P131" i="23"/>
  <c r="AT173" i="23"/>
  <c r="AK473" i="2"/>
  <c r="AB266" i="23"/>
  <c r="AH448" i="2"/>
  <c r="O471" i="2"/>
  <c r="P328" i="23"/>
  <c r="AQ595" i="2"/>
  <c r="AU90" i="23"/>
  <c r="AB89" i="23"/>
  <c r="AT315" i="2"/>
  <c r="P356" i="2"/>
  <c r="AE358" i="2"/>
  <c r="Y453" i="2"/>
  <c r="AN577" i="2"/>
  <c r="P590" i="2"/>
  <c r="AU10" i="23"/>
  <c r="AT40" i="23"/>
  <c r="AU77" i="23"/>
  <c r="R160" i="23"/>
  <c r="AS148" i="23"/>
  <c r="L390" i="2"/>
  <c r="AQ422" i="2"/>
  <c r="AK541" i="2"/>
  <c r="Y478" i="2"/>
  <c r="AN572" i="2"/>
  <c r="AB19" i="23"/>
  <c r="AU33" i="23"/>
  <c r="AU223" i="23"/>
  <c r="AH321" i="2"/>
  <c r="AB95" i="23"/>
  <c r="AH313" i="2"/>
  <c r="AU260" i="23"/>
  <c r="AT6" i="23"/>
  <c r="P28" i="23"/>
  <c r="AQ171" i="23"/>
  <c r="AB174" i="23"/>
  <c r="Q159" i="23"/>
  <c r="AQ330" i="2"/>
  <c r="P505" i="2"/>
  <c r="AE595" i="2"/>
  <c r="AB4" i="23"/>
  <c r="AQ72" i="23"/>
  <c r="P263" i="23"/>
  <c r="Q257" i="23"/>
  <c r="AQ402" i="2"/>
  <c r="AU304" i="23"/>
  <c r="L454" i="2"/>
  <c r="AU466" i="2"/>
  <c r="AE468" i="2"/>
  <c r="AU340" i="23"/>
  <c r="AU70" i="23"/>
  <c r="AB110" i="23"/>
  <c r="AT209" i="23"/>
  <c r="P290" i="2"/>
  <c r="AT292" i="2"/>
  <c r="AD523" i="2"/>
  <c r="P541" i="2"/>
  <c r="Y332" i="2"/>
  <c r="AQ431" i="2"/>
  <c r="R151" i="23"/>
  <c r="AQ108" i="23"/>
  <c r="AQ186" i="23"/>
  <c r="O304" i="2"/>
  <c r="L463" i="2"/>
  <c r="R322" i="23"/>
  <c r="AB334" i="23"/>
  <c r="L579" i="2"/>
  <c r="AB8" i="23"/>
  <c r="AU20" i="23"/>
  <c r="AT59" i="23"/>
  <c r="AU80" i="23"/>
  <c r="AT246" i="23"/>
  <c r="AB253" i="23"/>
  <c r="AQ265" i="23"/>
  <c r="Y432" i="2"/>
  <c r="AT474" i="2"/>
  <c r="AE465" i="2"/>
  <c r="P518" i="2"/>
  <c r="AT603" i="2"/>
  <c r="AU14" i="23"/>
  <c r="AQ45" i="23"/>
  <c r="AB54" i="23"/>
  <c r="AQ114" i="23"/>
  <c r="AT182" i="2"/>
  <c r="P256" i="23"/>
  <c r="AB263" i="23"/>
  <c r="AQ16" i="23"/>
  <c r="AQ24" i="23"/>
  <c r="AB30" i="23"/>
  <c r="AD30" i="23"/>
  <c r="AU124" i="23"/>
  <c r="AB232" i="23"/>
  <c r="Q252" i="23"/>
  <c r="O523" i="2"/>
  <c r="AN482" i="2"/>
  <c r="O541" i="2"/>
  <c r="AE431" i="2"/>
  <c r="AE526" i="2"/>
  <c r="AQ27" i="23"/>
  <c r="AB61" i="23"/>
  <c r="AW131" i="23"/>
  <c r="AB162" i="23"/>
  <c r="AC94" i="23"/>
  <c r="L354" i="2"/>
  <c r="AB283" i="23"/>
  <c r="L419" i="2"/>
  <c r="AQ606" i="2"/>
  <c r="AQ91" i="23"/>
  <c r="AW110" i="23"/>
  <c r="AC134" i="23"/>
  <c r="P160" i="23"/>
  <c r="AB228" i="23"/>
  <c r="AB268" i="23"/>
  <c r="P281" i="23"/>
  <c r="L544" i="2"/>
  <c r="AQ242" i="23"/>
  <c r="O365" i="2"/>
  <c r="AN344" i="2"/>
  <c r="AB303" i="23"/>
  <c r="AB182" i="23"/>
  <c r="AH382" i="2"/>
  <c r="L481" i="2"/>
  <c r="P504" i="2"/>
  <c r="AB129" i="2"/>
  <c r="Y436" i="2"/>
  <c r="Y455" i="2"/>
  <c r="AU580" i="2"/>
  <c r="P186" i="23"/>
  <c r="AU193" i="23"/>
  <c r="AT207" i="23"/>
  <c r="AD251" i="23"/>
  <c r="AQ314" i="2"/>
  <c r="AH404" i="2"/>
  <c r="AU296" i="23"/>
  <c r="AB28" i="23"/>
  <c r="AT88" i="23"/>
  <c r="Q175" i="23"/>
  <c r="AW175" i="23"/>
  <c r="AT179" i="23"/>
  <c r="P219" i="23"/>
  <c r="Q339" i="2"/>
  <c r="AT285" i="23"/>
  <c r="P301" i="23"/>
  <c r="Q607" i="2"/>
  <c r="AW94" i="23"/>
  <c r="P215" i="23"/>
  <c r="AQ263" i="23"/>
  <c r="AB304" i="23"/>
  <c r="AE606" i="2"/>
  <c r="AT24" i="23"/>
  <c r="AB71" i="23"/>
  <c r="AB160" i="23"/>
  <c r="AB202" i="23"/>
  <c r="AW209" i="23"/>
  <c r="AQ232" i="23"/>
  <c r="AD268" i="23"/>
  <c r="P297" i="23"/>
  <c r="AN441" i="2"/>
  <c r="AQ523" i="2"/>
  <c r="AB331" i="23"/>
  <c r="AD331" i="23"/>
  <c r="L338" i="2"/>
  <c r="AB5" i="23"/>
  <c r="AT27" i="23"/>
  <c r="AB365" i="2"/>
  <c r="AN411" i="2"/>
  <c r="L533" i="2"/>
  <c r="Y608" i="2"/>
  <c r="AU173" i="23"/>
  <c r="AU279" i="2"/>
  <c r="AQ365" i="2"/>
  <c r="AN353" i="2"/>
  <c r="AB146" i="23"/>
  <c r="AA279" i="2"/>
  <c r="P271" i="23"/>
  <c r="AW313" i="23"/>
  <c r="L557" i="2"/>
  <c r="AN582" i="2"/>
  <c r="O575" i="2"/>
  <c r="AN440" i="2"/>
  <c r="AN495" i="2"/>
  <c r="AE502" i="2"/>
  <c r="AT334" i="23"/>
  <c r="Q270" i="23"/>
  <c r="AE371" i="2"/>
  <c r="Y528" i="2"/>
  <c r="AN603" i="2"/>
  <c r="P45" i="23"/>
  <c r="AQ105" i="23"/>
  <c r="R263" i="23"/>
  <c r="AB340" i="23"/>
  <c r="AD60" i="23"/>
  <c r="Q70" i="23"/>
  <c r="P91" i="23"/>
  <c r="AD281" i="23"/>
  <c r="AQ546" i="2"/>
  <c r="Y338" i="2"/>
  <c r="Y612" i="2"/>
  <c r="AQ61" i="23"/>
  <c r="AU303" i="23"/>
  <c r="AT313" i="23"/>
  <c r="AQ582" i="2"/>
  <c r="L527" i="2"/>
  <c r="Y533" i="2"/>
  <c r="AB98" i="23"/>
  <c r="AU194" i="23"/>
  <c r="AE609" i="2"/>
  <c r="AC92" i="23"/>
  <c r="AB211" i="23"/>
  <c r="AN329" i="2"/>
  <c r="L365" i="2"/>
  <c r="AN368" i="2"/>
  <c r="O519" i="2"/>
  <c r="AH575" i="2"/>
  <c r="AT276" i="23"/>
  <c r="AB374" i="2"/>
  <c r="AU321" i="23"/>
  <c r="AK369" i="2"/>
  <c r="AK493" i="2"/>
  <c r="AH386" i="2"/>
  <c r="AB3" i="23"/>
  <c r="AU18" i="23"/>
  <c r="AT146" i="23"/>
  <c r="AB173" i="23"/>
  <c r="AS276" i="23"/>
  <c r="P430" i="2"/>
  <c r="AQ457" i="2"/>
  <c r="AT321" i="23"/>
  <c r="Y325" i="2"/>
  <c r="AH335" i="2"/>
  <c r="AN380" i="2"/>
  <c r="AU380" i="2"/>
  <c r="AN594" i="2"/>
  <c r="AN524" i="2"/>
  <c r="Y544" i="2"/>
  <c r="AK544" i="2"/>
  <c r="L612" i="2"/>
  <c r="AQ19" i="23"/>
  <c r="AB137" i="23"/>
  <c r="AB204" i="23"/>
  <c r="P411" i="2"/>
  <c r="AH519" i="2"/>
  <c r="AB332" i="23"/>
  <c r="AD566" i="2"/>
  <c r="AW575" i="2"/>
  <c r="P98" i="23"/>
  <c r="AU211" i="23"/>
  <c r="P303" i="23"/>
  <c r="AN433" i="2"/>
  <c r="AD467" i="2"/>
  <c r="L378" i="2"/>
  <c r="O516" i="2"/>
  <c r="AN516" i="2"/>
  <c r="AW616" i="2"/>
  <c r="AT137" i="23"/>
  <c r="AU204" i="23"/>
  <c r="P240" i="23"/>
  <c r="AB242" i="23"/>
  <c r="AB292" i="23"/>
  <c r="O437" i="2"/>
  <c r="AN458" i="2"/>
  <c r="AB321" i="23"/>
  <c r="AU332" i="23"/>
  <c r="AU576" i="2"/>
  <c r="O564" i="2"/>
  <c r="Q326" i="2"/>
  <c r="AH437" i="2"/>
  <c r="Y463" i="2"/>
  <c r="AE494" i="2"/>
  <c r="AH497" i="2"/>
  <c r="AE506" i="2"/>
  <c r="AQ555" i="2"/>
  <c r="Y585" i="2"/>
  <c r="AN590" i="2"/>
  <c r="L593" i="2"/>
  <c r="AU184" i="23"/>
  <c r="AU224" i="23"/>
  <c r="AU315" i="23"/>
  <c r="AT253" i="23"/>
  <c r="Q505" i="2"/>
  <c r="P262" i="23"/>
  <c r="P3" i="23"/>
  <c r="AT162" i="23"/>
  <c r="P204" i="23"/>
  <c r="AT303" i="23"/>
  <c r="AD312" i="2"/>
  <c r="P266" i="23"/>
  <c r="AU263" i="23"/>
  <c r="AD10" i="23"/>
  <c r="AU16" i="23"/>
  <c r="Q390" i="2"/>
  <c r="AU19" i="23"/>
  <c r="P146" i="23"/>
  <c r="P313" i="23"/>
  <c r="R169" i="23"/>
  <c r="AU523" i="2"/>
  <c r="P27" i="23"/>
  <c r="AU61" i="23"/>
  <c r="AQ204" i="23"/>
  <c r="AT458" i="2"/>
  <c r="AB576" i="2"/>
  <c r="Q616" i="2"/>
  <c r="Q301" i="23"/>
  <c r="AQ394" i="2"/>
  <c r="AQ89" i="23"/>
  <c r="AQ262" i="23"/>
  <c r="P283" i="23"/>
  <c r="AQ317" i="23"/>
  <c r="AQ77" i="23"/>
  <c r="AB297" i="23"/>
  <c r="AU331" i="23"/>
  <c r="P602" i="2"/>
  <c r="AQ137" i="23"/>
  <c r="AQ173" i="23"/>
  <c r="AU271" i="23"/>
  <c r="P476" i="2"/>
  <c r="AU520" i="2"/>
  <c r="AD326" i="2"/>
  <c r="AT242" i="23"/>
  <c r="AT519" i="2"/>
  <c r="AD397" i="2"/>
  <c r="AJ173" i="2" l="1"/>
  <c r="AQ401" i="2"/>
  <c r="AD401" i="2"/>
  <c r="AJ116" i="2"/>
  <c r="AQ416" i="2"/>
  <c r="AQ421" i="2"/>
  <c r="AD416" i="2"/>
  <c r="AD421" i="2"/>
  <c r="AQ312" i="2"/>
  <c r="P255" i="2"/>
  <c r="Q116" i="2"/>
  <c r="P412" i="2"/>
  <c r="P421" i="2"/>
  <c r="AB257" i="2"/>
  <c r="Q257" i="2"/>
  <c r="AC421" i="2"/>
  <c r="AB421" i="2"/>
  <c r="Q162" i="2"/>
  <c r="Q62" i="2"/>
  <c r="AQ592" i="2"/>
  <c r="AB467" i="2"/>
  <c r="AC467" i="2"/>
  <c r="AB401" i="2"/>
  <c r="AB312" i="2"/>
  <c r="AC312" i="2"/>
  <c r="P538" i="2"/>
  <c r="AB14" i="2"/>
  <c r="AC14" i="2"/>
  <c r="AD592" i="2"/>
  <c r="AB566" i="2"/>
  <c r="AC567" i="2"/>
  <c r="AB311" i="2"/>
  <c r="AC326" i="2"/>
  <c r="AB592" i="2"/>
  <c r="AQ567" i="2"/>
  <c r="Y172" i="2"/>
  <c r="AB569" i="2"/>
  <c r="AD567" i="2"/>
  <c r="O69" i="2"/>
  <c r="P69" i="2"/>
  <c r="AQ255" i="2"/>
  <c r="O311" i="2"/>
  <c r="AQ133" i="2"/>
  <c r="O255" i="2"/>
  <c r="AD162" i="23"/>
  <c r="P188" i="23"/>
  <c r="AD247" i="23"/>
  <c r="AD146" i="23"/>
  <c r="AS146" i="23"/>
  <c r="AD365" i="2"/>
  <c r="AD194" i="23"/>
  <c r="AS194" i="23"/>
  <c r="AD332" i="23"/>
  <c r="AD85" i="23"/>
  <c r="AD92" i="23"/>
  <c r="AD211" i="23"/>
  <c r="AD570" i="2"/>
  <c r="AD286" i="23"/>
  <c r="AS286" i="23"/>
  <c r="AD292" i="23"/>
  <c r="AD3" i="23"/>
  <c r="AD61" i="23"/>
  <c r="P374" i="2"/>
  <c r="AD99" i="23"/>
  <c r="AD188" i="23"/>
  <c r="AD271" i="23"/>
  <c r="AS271" i="23"/>
  <c r="AD98" i="23"/>
  <c r="AD27" i="23"/>
  <c r="AD173" i="23"/>
  <c r="AD321" i="23"/>
  <c r="AS321" i="23"/>
  <c r="AD437" i="2"/>
  <c r="P162" i="23"/>
  <c r="AU344" i="2"/>
  <c r="AD102" i="23"/>
  <c r="AS242" i="23"/>
  <c r="AD240" i="23"/>
  <c r="AD313" i="23"/>
  <c r="AS313" i="23"/>
  <c r="Q374" i="2"/>
  <c r="AD204" i="23"/>
  <c r="AD520" i="2"/>
  <c r="AD19" i="23"/>
  <c r="AD374" i="2"/>
  <c r="AD137" i="23"/>
  <c r="AS137" i="23"/>
  <c r="AS601" i="2"/>
  <c r="P292" i="23"/>
  <c r="Q173" i="2"/>
  <c r="P173" i="2"/>
  <c r="P534" i="2"/>
  <c r="P311" i="2"/>
  <c r="AD62" i="2"/>
  <c r="Q311" i="2"/>
  <c r="O173" i="2"/>
  <c r="AQ137" i="2"/>
  <c r="P391" i="2"/>
  <c r="Y137" i="2"/>
  <c r="Y173" i="2"/>
  <c r="AB512" i="2"/>
  <c r="AB351" i="2"/>
  <c r="AB397" i="2"/>
  <c r="Q391" i="2"/>
  <c r="P351" i="2"/>
  <c r="P397" i="2"/>
  <c r="O351" i="2"/>
  <c r="O397" i="2"/>
  <c r="AQ275" i="2"/>
  <c r="O391" i="2"/>
  <c r="AD512" i="2"/>
  <c r="Q351" i="2"/>
  <c r="Q397" i="2"/>
  <c r="AD275" i="2"/>
  <c r="AQ408" i="2"/>
  <c r="P408" i="2"/>
  <c r="AB586" i="2"/>
  <c r="O583" i="2"/>
  <c r="O538" i="2"/>
  <c r="AD586" i="2"/>
  <c r="AQ534" i="2"/>
  <c r="AQ586" i="2"/>
  <c r="P583" i="2"/>
  <c r="Q522" i="2"/>
  <c r="AQ547" i="2"/>
  <c r="O522" i="2"/>
  <c r="P587" i="2"/>
  <c r="P592" i="2"/>
  <c r="P460" i="2"/>
  <c r="P467" i="2"/>
  <c r="Q584" i="2"/>
  <c r="Q586" i="2"/>
  <c r="P584" i="2"/>
  <c r="P586" i="2"/>
  <c r="P547" i="2"/>
  <c r="AD534" i="2"/>
  <c r="Q556" i="2"/>
  <c r="Q566" i="2"/>
  <c r="Q583" i="2"/>
  <c r="O556" i="2"/>
  <c r="O566" i="2"/>
  <c r="P522" i="2"/>
  <c r="AD547" i="2"/>
  <c r="Q538" i="2"/>
  <c r="Q587" i="2"/>
  <c r="Q592" i="2"/>
  <c r="O587" i="2"/>
  <c r="O592" i="2"/>
  <c r="Q460" i="2"/>
  <c r="Q467" i="2"/>
  <c r="O460" i="2"/>
  <c r="O467" i="2"/>
  <c r="P556" i="2"/>
  <c r="P566" i="2"/>
  <c r="O584" i="2"/>
  <c r="O586" i="2"/>
  <c r="P543" i="2"/>
  <c r="Y225" i="2"/>
  <c r="AB543" i="2"/>
  <c r="AB547" i="2"/>
  <c r="O532" i="2"/>
  <c r="O534" i="2"/>
  <c r="O543" i="2"/>
  <c r="O547" i="2"/>
  <c r="Q509" i="2"/>
  <c r="Q512" i="2"/>
  <c r="AB532" i="2"/>
  <c r="AB534" i="2"/>
  <c r="Q532" i="2"/>
  <c r="Q534" i="2"/>
  <c r="P509" i="2"/>
  <c r="P512" i="2"/>
  <c r="Q543" i="2"/>
  <c r="Q547" i="2"/>
  <c r="O509" i="2"/>
  <c r="O512" i="2"/>
  <c r="AB172" i="2"/>
  <c r="Q407" i="2"/>
  <c r="Q401" i="2"/>
  <c r="O257" i="2"/>
  <c r="O407" i="2"/>
  <c r="O401" i="2"/>
  <c r="Y412" i="2"/>
  <c r="Y408" i="2"/>
  <c r="P407" i="2"/>
  <c r="P401" i="2"/>
  <c r="Q412" i="2"/>
  <c r="Q408" i="2"/>
  <c r="AQ259" i="2"/>
  <c r="O412" i="2"/>
  <c r="O408" i="2"/>
  <c r="Q327" i="2"/>
  <c r="Q312" i="2"/>
  <c r="AB271" i="2"/>
  <c r="AB275" i="2"/>
  <c r="O327" i="2"/>
  <c r="O312" i="2"/>
  <c r="P327" i="2"/>
  <c r="P312" i="2"/>
  <c r="Q271" i="2"/>
  <c r="Q275" i="2"/>
  <c r="P271" i="2"/>
  <c r="P275" i="2"/>
  <c r="O271" i="2"/>
  <c r="O275" i="2"/>
  <c r="AB412" i="2"/>
  <c r="Q461" i="2"/>
  <c r="Q416" i="2"/>
  <c r="P461" i="2"/>
  <c r="P416" i="2"/>
  <c r="O461" i="2"/>
  <c r="O416" i="2"/>
  <c r="P257" i="2"/>
  <c r="O259" i="2"/>
  <c r="Q259" i="2"/>
  <c r="P259" i="2"/>
  <c r="AD407" i="2"/>
  <c r="AD255" i="2"/>
  <c r="AB26" i="2"/>
  <c r="AD14" i="2"/>
  <c r="P137" i="2"/>
  <c r="AD137" i="2"/>
  <c r="AQ172" i="2"/>
  <c r="AQ173" i="2"/>
  <c r="P99" i="2"/>
  <c r="AB137" i="2"/>
  <c r="AD54" i="2"/>
  <c r="AW40" i="2"/>
  <c r="Q137" i="2"/>
  <c r="AW26" i="2"/>
  <c r="P233" i="2"/>
  <c r="P172" i="2"/>
  <c r="O233" i="2"/>
  <c r="O172" i="2"/>
  <c r="Q255" i="2"/>
  <c r="AB255" i="2"/>
  <c r="AD52" i="2"/>
  <c r="Q233" i="2"/>
  <c r="AB99" i="2"/>
  <c r="AQ116" i="2"/>
  <c r="P133" i="2"/>
  <c r="AB40" i="2"/>
  <c r="AB52" i="2"/>
  <c r="Q99" i="2"/>
  <c r="O99" i="2"/>
  <c r="AD40" i="2"/>
  <c r="Y162" i="2"/>
  <c r="Y116" i="2"/>
  <c r="O116" i="2"/>
  <c r="AB233" i="2"/>
  <c r="P225" i="2"/>
  <c r="O225" i="2"/>
  <c r="AW52" i="2"/>
  <c r="O133" i="2"/>
  <c r="AW54" i="2"/>
  <c r="Q133" i="2"/>
  <c r="AB54" i="2"/>
  <c r="AB62" i="2"/>
  <c r="Q225" i="2"/>
  <c r="AS421" i="2"/>
  <c r="AD461" i="2"/>
  <c r="AC512" i="2"/>
  <c r="AB509" i="2"/>
  <c r="AB538" i="2"/>
  <c r="AC592" i="2"/>
  <c r="AB587" i="2"/>
  <c r="AQ351" i="2"/>
  <c r="AQ311" i="2"/>
  <c r="AW569" i="2"/>
  <c r="AQ569" i="2"/>
  <c r="AQ257" i="2"/>
  <c r="AW421" i="2"/>
  <c r="AQ461" i="2"/>
  <c r="AD509" i="2"/>
  <c r="AD538" i="2"/>
  <c r="AB613" i="2"/>
  <c r="AB611" i="2"/>
  <c r="AB583" i="2"/>
  <c r="AB116" i="2"/>
  <c r="AW62" i="2"/>
  <c r="AQ69" i="2"/>
  <c r="AD583" i="2"/>
  <c r="AD311" i="2"/>
  <c r="AS398" i="2"/>
  <c r="AD398" i="2"/>
  <c r="AS569" i="2"/>
  <c r="AD569" i="2"/>
  <c r="AQ522" i="2"/>
  <c r="AB259" i="2"/>
  <c r="AQ509" i="2"/>
  <c r="AQ225" i="2"/>
  <c r="AD351" i="2"/>
  <c r="AS610" i="2"/>
  <c r="AD610" i="2"/>
  <c r="AD460" i="2"/>
  <c r="AD69" i="2"/>
  <c r="AD391" i="2"/>
  <c r="AD543" i="2"/>
  <c r="AD257" i="2"/>
  <c r="AS326" i="2"/>
  <c r="AD271" i="2"/>
  <c r="AD522" i="2"/>
  <c r="AD233" i="2"/>
  <c r="AB522" i="2"/>
  <c r="AB391" i="2"/>
  <c r="AW326" i="2"/>
  <c r="AQ271" i="2"/>
  <c r="AQ538" i="2"/>
  <c r="AW255" i="2"/>
  <c r="AQ233" i="2"/>
  <c r="AQ460" i="2"/>
  <c r="AB610" i="2"/>
  <c r="AQ584" i="2"/>
  <c r="AQ587" i="2"/>
  <c r="AD259" i="2"/>
  <c r="AQ412" i="2"/>
  <c r="AS611" i="2"/>
  <c r="AD611" i="2"/>
  <c r="AS567" i="2"/>
  <c r="AD556" i="2"/>
  <c r="AC566" i="2"/>
  <c r="AB556" i="2"/>
  <c r="AQ99" i="2"/>
  <c r="AQ532" i="2"/>
  <c r="AC233" i="2"/>
  <c r="AB327" i="2"/>
  <c r="AD99" i="2"/>
  <c r="AB460" i="2"/>
  <c r="AB398" i="2"/>
  <c r="AD584" i="2"/>
  <c r="AC401" i="2"/>
  <c r="AC416" i="2"/>
  <c r="AB461" i="2"/>
  <c r="AQ543" i="2"/>
  <c r="AW567" i="2"/>
  <c r="AQ556" i="2"/>
  <c r="AQ583" i="2"/>
  <c r="AS613" i="2"/>
  <c r="AD613" i="2"/>
  <c r="AD587" i="2"/>
  <c r="AD116" i="2"/>
  <c r="AD26" i="2"/>
  <c r="AQ327" i="2"/>
  <c r="AW162" i="2"/>
  <c r="AQ162" i="2"/>
  <c r="AW398" i="2"/>
  <c r="AQ398" i="2"/>
  <c r="AD532" i="2"/>
  <c r="AW611" i="2"/>
  <c r="AQ611" i="2"/>
  <c r="AD327" i="2"/>
  <c r="AB584" i="2"/>
  <c r="AQ407" i="2"/>
  <c r="AW610" i="2"/>
  <c r="AQ610" i="2"/>
  <c r="AQ391" i="2"/>
  <c r="AW613" i="2"/>
  <c r="AQ613" i="2"/>
  <c r="AD59" i="23"/>
  <c r="AU171" i="23"/>
  <c r="O528" i="2"/>
  <c r="AD489" i="2"/>
  <c r="AQ249" i="23"/>
  <c r="AD328" i="23"/>
  <c r="AD28" i="23"/>
  <c r="AS28" i="23"/>
  <c r="AU328" i="23"/>
  <c r="R159" i="23"/>
  <c r="R238" i="23"/>
  <c r="Q238" i="23"/>
  <c r="AD6" i="23"/>
  <c r="AU249" i="23"/>
  <c r="AD103" i="23"/>
  <c r="AD265" i="23"/>
  <c r="AS265" i="23"/>
  <c r="AD83" i="23"/>
  <c r="AQ328" i="23"/>
  <c r="AD301" i="23"/>
  <c r="AD293" i="23"/>
  <c r="AD88" i="23"/>
  <c r="AS88" i="23"/>
  <c r="AB238" i="23"/>
  <c r="AD171" i="23"/>
  <c r="AD217" i="23"/>
  <c r="AQ293" i="23"/>
  <c r="AW20" i="23"/>
  <c r="R246" i="23"/>
  <c r="AD175" i="23"/>
  <c r="AD330" i="2"/>
  <c r="P249" i="23"/>
  <c r="P159" i="23"/>
  <c r="AD471" i="2"/>
  <c r="AS471" i="2"/>
  <c r="AD109" i="23"/>
  <c r="AB328" i="23"/>
  <c r="AD38" i="23"/>
  <c r="AS38" i="23"/>
  <c r="AD249" i="23"/>
  <c r="AS238" i="23"/>
  <c r="AD528" i="2"/>
  <c r="AD245" i="23"/>
  <c r="AS246" i="23"/>
  <c r="AD219" i="23"/>
  <c r="AB293" i="23"/>
  <c r="AD238" i="23"/>
  <c r="AS245" i="23"/>
  <c r="AD308" i="23"/>
  <c r="AD246" i="23"/>
  <c r="AS249" i="23"/>
  <c r="AD32" i="23"/>
  <c r="AD20" i="23"/>
  <c r="AS20" i="23"/>
  <c r="AD80" i="23"/>
  <c r="AB159" i="23"/>
  <c r="AB245" i="23"/>
  <c r="AB585" i="2"/>
  <c r="AD106" i="23"/>
  <c r="AS106" i="23"/>
  <c r="AQ245" i="23"/>
  <c r="R225" i="23"/>
  <c r="AU429" i="2"/>
  <c r="P529" i="2"/>
  <c r="W84" i="2"/>
  <c r="Q243" i="23"/>
  <c r="Q277" i="23"/>
  <c r="O429" i="2"/>
  <c r="AU501" i="2"/>
  <c r="Q571" i="2"/>
  <c r="AW415" i="2"/>
  <c r="O473" i="2"/>
  <c r="AQ529" i="2"/>
  <c r="AQ415" i="2"/>
  <c r="AQ345" i="2"/>
  <c r="P479" i="2"/>
  <c r="O252" i="2"/>
  <c r="Q225" i="23"/>
  <c r="AA564" i="2"/>
  <c r="AU472" i="2"/>
  <c r="AU516" i="2"/>
  <c r="AU537" i="2"/>
  <c r="W363" i="2"/>
  <c r="AQ479" i="2"/>
  <c r="P225" i="23"/>
  <c r="O571" i="2"/>
  <c r="O499" i="2"/>
  <c r="AB79" i="23"/>
  <c r="AQ499" i="2"/>
  <c r="P345" i="2"/>
  <c r="AU360" i="2"/>
  <c r="X340" i="2"/>
  <c r="X363" i="2"/>
  <c r="R243" i="23"/>
  <c r="P243" i="23"/>
  <c r="AQ258" i="2"/>
  <c r="P266" i="2"/>
  <c r="Y79" i="23"/>
  <c r="O573" i="2"/>
  <c r="AU243" i="23"/>
  <c r="O440" i="2"/>
  <c r="AU345" i="2"/>
  <c r="R181" i="23"/>
  <c r="O558" i="2"/>
  <c r="AA555" i="2"/>
  <c r="Q573" i="2"/>
  <c r="AW564" i="2"/>
  <c r="AC229" i="23"/>
  <c r="W258" i="2"/>
  <c r="O540" i="2"/>
  <c r="Q473" i="2"/>
  <c r="Z84" i="2"/>
  <c r="P370" i="2"/>
  <c r="Q287" i="23"/>
  <c r="P241" i="2"/>
  <c r="Q218" i="23"/>
  <c r="P179" i="2"/>
  <c r="Q161" i="23"/>
  <c r="P134" i="2"/>
  <c r="Q123" i="23"/>
  <c r="AS50" i="23"/>
  <c r="AD50" i="23"/>
  <c r="AB89" i="2"/>
  <c r="AB101" i="23"/>
  <c r="P113" i="2"/>
  <c r="Q84" i="23"/>
  <c r="AS170" i="23"/>
  <c r="AD170" i="23"/>
  <c r="P198" i="2"/>
  <c r="Q170" i="23"/>
  <c r="AS184" i="23"/>
  <c r="AD184" i="23"/>
  <c r="P262" i="2"/>
  <c r="Q224" i="23"/>
  <c r="AU51" i="23"/>
  <c r="AU101" i="23"/>
  <c r="AW163" i="23"/>
  <c r="AD218" i="2"/>
  <c r="AS199" i="23"/>
  <c r="AD199" i="23"/>
  <c r="P218" i="2"/>
  <c r="Q199" i="23"/>
  <c r="P200" i="2"/>
  <c r="Q182" i="23"/>
  <c r="AW224" i="23"/>
  <c r="AQ224" i="23"/>
  <c r="AS224" i="23"/>
  <c r="AD224" i="23"/>
  <c r="AU186" i="2"/>
  <c r="AU170" i="23"/>
  <c r="P246" i="2"/>
  <c r="Q223" i="23"/>
  <c r="AC234" i="23"/>
  <c r="AS213" i="23"/>
  <c r="AD213" i="23"/>
  <c r="AS125" i="23"/>
  <c r="AD125" i="23"/>
  <c r="AQ168" i="2"/>
  <c r="AQ154" i="23"/>
  <c r="P37" i="2"/>
  <c r="Q36" i="23"/>
  <c r="P128" i="2"/>
  <c r="Q119" i="23"/>
  <c r="P235" i="2"/>
  <c r="Q213" i="23"/>
  <c r="P84" i="23"/>
  <c r="AS163" i="23"/>
  <c r="AD163" i="23"/>
  <c r="O200" i="2"/>
  <c r="P223" i="23"/>
  <c r="AS315" i="23"/>
  <c r="AD315" i="23"/>
  <c r="AD246" i="2"/>
  <c r="AS223" i="23"/>
  <c r="AD223" i="23"/>
  <c r="AT34" i="2"/>
  <c r="AB235" i="2"/>
  <c r="AB213" i="23"/>
  <c r="AS33" i="23"/>
  <c r="AD33" i="23"/>
  <c r="AS287" i="23"/>
  <c r="AD287" i="23"/>
  <c r="AU113" i="2"/>
  <c r="AS51" i="23"/>
  <c r="AD51" i="23"/>
  <c r="AS182" i="23"/>
  <c r="AD182" i="23"/>
  <c r="AS144" i="23"/>
  <c r="AD144" i="23"/>
  <c r="AQ136" i="2"/>
  <c r="AQ125" i="23"/>
  <c r="AT198" i="2"/>
  <c r="AC101" i="23"/>
  <c r="AU218" i="2"/>
  <c r="AS36" i="23"/>
  <c r="AD36" i="23"/>
  <c r="AD241" i="2"/>
  <c r="AS218" i="23"/>
  <c r="AD218" i="23"/>
  <c r="AC224" i="23"/>
  <c r="AB224" i="23"/>
  <c r="AD382" i="2"/>
  <c r="AQ49" i="2"/>
  <c r="AQ46" i="23"/>
  <c r="AS101" i="23"/>
  <c r="AD101" i="23"/>
  <c r="AS123" i="23"/>
  <c r="AD123" i="23"/>
  <c r="AS119" i="23"/>
  <c r="AD119" i="23"/>
  <c r="P280" i="2"/>
  <c r="Q244" i="23"/>
  <c r="AQ157" i="2"/>
  <c r="AQ144" i="23"/>
  <c r="AS234" i="23"/>
  <c r="AD234" i="23"/>
  <c r="AS84" i="23"/>
  <c r="AD84" i="23"/>
  <c r="P89" i="2"/>
  <c r="Q101" i="23"/>
  <c r="P53" i="2"/>
  <c r="Q49" i="23"/>
  <c r="P55" i="2"/>
  <c r="Q50" i="23"/>
  <c r="AS49" i="23"/>
  <c r="AD49" i="23"/>
  <c r="AS244" i="23"/>
  <c r="AD244" i="23"/>
  <c r="AS46" i="23"/>
  <c r="AD46" i="23"/>
  <c r="P107" i="2"/>
  <c r="Q51" i="23"/>
  <c r="AQ51" i="23"/>
  <c r="O107" i="2"/>
  <c r="P136" i="2"/>
  <c r="Q125" i="23"/>
  <c r="AS126" i="23"/>
  <c r="AD126" i="23"/>
  <c r="AQ37" i="2"/>
  <c r="AQ36" i="23"/>
  <c r="P157" i="2"/>
  <c r="Q144" i="23"/>
  <c r="AS154" i="23"/>
  <c r="AD154" i="23"/>
  <c r="P256" i="2"/>
  <c r="Q234" i="23"/>
  <c r="AD177" i="2"/>
  <c r="AS161" i="23"/>
  <c r="AD161" i="23"/>
  <c r="Q16" i="2"/>
  <c r="R15" i="23"/>
  <c r="P434" i="2"/>
  <c r="Q304" i="23"/>
  <c r="Q237" i="2"/>
  <c r="R215" i="23"/>
  <c r="R256" i="23"/>
  <c r="Q306" i="2"/>
  <c r="AS21" i="23"/>
  <c r="AD21" i="23"/>
  <c r="AU222" i="2"/>
  <c r="AU203" i="23"/>
  <c r="Q307" i="2"/>
  <c r="R257" i="23"/>
  <c r="O442" i="2"/>
  <c r="Q50" i="2"/>
  <c r="R90" i="23"/>
  <c r="P58" i="2"/>
  <c r="Q47" i="23"/>
  <c r="AS340" i="23"/>
  <c r="AD340" i="23"/>
  <c r="AT222" i="2"/>
  <c r="AS89" i="23"/>
  <c r="AD89" i="23"/>
  <c r="AS227" i="23"/>
  <c r="AD227" i="23"/>
  <c r="Q48" i="2"/>
  <c r="R45" i="23"/>
  <c r="P127" i="2"/>
  <c r="Q118" i="23"/>
  <c r="AQ127" i="2"/>
  <c r="AQ118" i="23"/>
  <c r="P358" i="2"/>
  <c r="Q282" i="23"/>
  <c r="P123" i="2"/>
  <c r="Q114" i="23"/>
  <c r="AB50" i="2"/>
  <c r="AB90" i="23"/>
  <c r="AW168" i="23"/>
  <c r="AD306" i="2"/>
  <c r="AS256" i="23"/>
  <c r="AD256" i="23"/>
  <c r="P227" i="23"/>
  <c r="Q94" i="2"/>
  <c r="R82" i="23"/>
  <c r="P15" i="2"/>
  <c r="Q14" i="23"/>
  <c r="P4" i="2"/>
  <c r="Q4" i="23"/>
  <c r="AS118" i="23"/>
  <c r="AD118" i="23"/>
  <c r="AS203" i="23"/>
  <c r="AD203" i="23"/>
  <c r="Q486" i="2"/>
  <c r="R317" i="23"/>
  <c r="Q22" i="2"/>
  <c r="R21" i="23"/>
  <c r="AU215" i="23"/>
  <c r="AU237" i="2"/>
  <c r="AS54" i="23"/>
  <c r="AD54" i="23"/>
  <c r="AS114" i="23"/>
  <c r="AD114" i="23"/>
  <c r="AU184" i="2"/>
  <c r="AU168" i="23"/>
  <c r="Q87" i="2"/>
  <c r="R72" i="23"/>
  <c r="P308" i="2"/>
  <c r="Q258" i="23"/>
  <c r="AS14" i="23"/>
  <c r="AD14" i="23"/>
  <c r="P82" i="23"/>
  <c r="Q123" i="2"/>
  <c r="R114" i="23"/>
  <c r="AQ182" i="2"/>
  <c r="AQ166" i="23"/>
  <c r="AQ593" i="2"/>
  <c r="O77" i="2"/>
  <c r="Q15" i="2"/>
  <c r="R14" i="23"/>
  <c r="P22" i="2"/>
  <c r="Q21" i="23"/>
  <c r="Q593" i="2"/>
  <c r="R340" i="23"/>
  <c r="Q112" i="2"/>
  <c r="R105" i="23"/>
  <c r="Q358" i="2"/>
  <c r="R282" i="23"/>
  <c r="AD434" i="2"/>
  <c r="AS304" i="23"/>
  <c r="AD304" i="23"/>
  <c r="Q58" i="2"/>
  <c r="R47" i="23"/>
  <c r="AU308" i="2"/>
  <c r="AU258" i="23"/>
  <c r="AS153" i="23"/>
  <c r="AD153" i="23"/>
  <c r="AQ94" i="2"/>
  <c r="AQ82" i="23"/>
  <c r="AS47" i="23"/>
  <c r="AD47" i="23"/>
  <c r="Q434" i="2"/>
  <c r="R304" i="23"/>
  <c r="AS4" i="23"/>
  <c r="AD4" i="23"/>
  <c r="AD316" i="2"/>
  <c r="AS263" i="23"/>
  <c r="AD263" i="23"/>
  <c r="AS258" i="23"/>
  <c r="AD258" i="23"/>
  <c r="AS215" i="23"/>
  <c r="AD215" i="23"/>
  <c r="AU95" i="2"/>
  <c r="AU89" i="23"/>
  <c r="AS15" i="23"/>
  <c r="AD15" i="23"/>
  <c r="Q4" i="2"/>
  <c r="R4" i="23"/>
  <c r="P112" i="2"/>
  <c r="Q105" i="23"/>
  <c r="Q459" i="2"/>
  <c r="R306" i="23"/>
  <c r="AD453" i="2"/>
  <c r="P95" i="2"/>
  <c r="Q89" i="23"/>
  <c r="AS94" i="23"/>
  <c r="AD94" i="23"/>
  <c r="AD208" i="2"/>
  <c r="AS191" i="23"/>
  <c r="AD191" i="23"/>
  <c r="AD466" i="2"/>
  <c r="AQ306" i="2"/>
  <c r="AQ256" i="23"/>
  <c r="AW283" i="23"/>
  <c r="AQ283" i="23"/>
  <c r="Q308" i="2"/>
  <c r="R258" i="23"/>
  <c r="Q184" i="2"/>
  <c r="R168" i="23"/>
  <c r="Q222" i="2"/>
  <c r="R203" i="23"/>
  <c r="P50" i="2"/>
  <c r="Q90" i="23"/>
  <c r="AT82" i="23"/>
  <c r="AT87" i="2"/>
  <c r="AB94" i="2"/>
  <c r="AB82" i="23"/>
  <c r="AD359" i="2"/>
  <c r="AS283" i="23"/>
  <c r="AD283" i="23"/>
  <c r="AQ434" i="2"/>
  <c r="AQ304" i="23"/>
  <c r="P277" i="2"/>
  <c r="Q227" i="23"/>
  <c r="Q182" i="2"/>
  <c r="R166" i="23"/>
  <c r="O263" i="2"/>
  <c r="AD184" i="2"/>
  <c r="AS168" i="23"/>
  <c r="AD168" i="23"/>
  <c r="Q167" i="2"/>
  <c r="R153" i="23"/>
  <c r="P306" i="2"/>
  <c r="Q256" i="23"/>
  <c r="AQ4" i="2"/>
  <c r="AQ4" i="23"/>
  <c r="AQ237" i="2"/>
  <c r="AQ215" i="23"/>
  <c r="P315" i="2"/>
  <c r="Q263" i="23"/>
  <c r="AQ459" i="2"/>
  <c r="AQ306" i="23"/>
  <c r="P486" i="2"/>
  <c r="Q317" i="23"/>
  <c r="AQ222" i="2"/>
  <c r="AQ203" i="23"/>
  <c r="Q127" i="2"/>
  <c r="R118" i="23"/>
  <c r="AW182" i="2"/>
  <c r="AW166" i="23"/>
  <c r="AS166" i="23"/>
  <c r="AD166" i="23"/>
  <c r="AS317" i="23"/>
  <c r="AD317" i="23"/>
  <c r="AQ167" i="2"/>
  <c r="AQ153" i="23"/>
  <c r="AS105" i="23"/>
  <c r="AD105" i="23"/>
  <c r="Q95" i="2"/>
  <c r="R89" i="23"/>
  <c r="AB127" i="2"/>
  <c r="AB118" i="23"/>
  <c r="Q208" i="2"/>
  <c r="R191" i="23"/>
  <c r="AS45" i="23"/>
  <c r="AD45" i="23"/>
  <c r="AS236" i="23"/>
  <c r="AD236" i="23"/>
  <c r="P237" i="2"/>
  <c r="Q215" i="23"/>
  <c r="AT434" i="2"/>
  <c r="AB208" i="2"/>
  <c r="AB191" i="23"/>
  <c r="AS90" i="23"/>
  <c r="AD90" i="23"/>
  <c r="AS306" i="23"/>
  <c r="AD306" i="23"/>
  <c r="P77" i="2"/>
  <c r="Q54" i="23"/>
  <c r="AS72" i="23"/>
  <c r="AD72" i="23"/>
  <c r="AS82" i="23"/>
  <c r="AD82" i="23"/>
  <c r="P593" i="2"/>
  <c r="Q340" i="23"/>
  <c r="P359" i="2"/>
  <c r="Q283" i="23"/>
  <c r="AS282" i="23"/>
  <c r="AD282" i="23"/>
  <c r="AS262" i="23"/>
  <c r="AD262" i="23"/>
  <c r="Q77" i="2"/>
  <c r="R54" i="23"/>
  <c r="Q359" i="2"/>
  <c r="R283" i="23"/>
  <c r="Q100" i="2"/>
  <c r="R94" i="23"/>
  <c r="P167" i="2"/>
  <c r="Q153" i="23"/>
  <c r="P222" i="2"/>
  <c r="Q203" i="23"/>
  <c r="P87" i="2"/>
  <c r="Q72" i="23"/>
  <c r="AS257" i="23"/>
  <c r="AD257" i="23"/>
  <c r="AQ231" i="2"/>
  <c r="AQ152" i="2"/>
  <c r="R176" i="23"/>
  <c r="P234" i="2"/>
  <c r="AU361" i="2"/>
  <c r="AQ288" i="2"/>
  <c r="AU190" i="23"/>
  <c r="O226" i="2"/>
  <c r="AD277" i="23"/>
  <c r="AD243" i="23"/>
  <c r="AD169" i="23"/>
  <c r="AS169" i="23"/>
  <c r="AD181" i="23"/>
  <c r="AD141" i="23"/>
  <c r="AS141" i="23"/>
  <c r="AD22" i="23"/>
  <c r="AS22" i="23"/>
  <c r="AD149" i="23"/>
  <c r="AW491" i="2"/>
  <c r="AD151" i="23"/>
  <c r="AS151" i="23"/>
  <c r="AD558" i="2"/>
  <c r="AQ440" i="2"/>
  <c r="O415" i="2"/>
  <c r="AD31" i="23"/>
  <c r="AD225" i="23"/>
  <c r="AS225" i="23"/>
  <c r="AQ207" i="2"/>
  <c r="AD493" i="2"/>
  <c r="AS493" i="2"/>
  <c r="AS571" i="2"/>
  <c r="AQ491" i="2"/>
  <c r="Q176" i="23"/>
  <c r="O151" i="2"/>
  <c r="AD176" i="23"/>
  <c r="Q206" i="23"/>
  <c r="AD197" i="23"/>
  <c r="AD212" i="23"/>
  <c r="AD275" i="23"/>
  <c r="Q197" i="23"/>
  <c r="P360" i="2"/>
  <c r="AU479" i="2"/>
  <c r="AQ212" i="23"/>
  <c r="AA542" i="2"/>
  <c r="X361" i="2"/>
  <c r="AQ176" i="23"/>
  <c r="P473" i="2"/>
  <c r="O424" i="2"/>
  <c r="AT206" i="23"/>
  <c r="AT176" i="23"/>
  <c r="AU176" i="23"/>
  <c r="AQ122" i="23"/>
  <c r="O361" i="2"/>
  <c r="P197" i="2"/>
  <c r="AU100" i="23"/>
  <c r="AU181" i="23"/>
  <c r="P100" i="23"/>
  <c r="AS479" i="2"/>
  <c r="AT197" i="23"/>
  <c r="Q479" i="2"/>
  <c r="R190" i="23"/>
  <c r="AQ240" i="2"/>
  <c r="AT190" i="23"/>
  <c r="AU206" i="23"/>
  <c r="P206" i="23"/>
  <c r="P288" i="2"/>
  <c r="AU197" i="23"/>
  <c r="AD190" i="23"/>
  <c r="AU473" i="2"/>
  <c r="R197" i="23"/>
  <c r="AQ353" i="2"/>
  <c r="Q181" i="23"/>
  <c r="AD206" i="23"/>
  <c r="R206" i="23"/>
  <c r="Q100" i="23"/>
  <c r="Z226" i="2"/>
  <c r="AQ57" i="2"/>
  <c r="AT84" i="2"/>
  <c r="AD39" i="23"/>
  <c r="AT357" i="2"/>
  <c r="O438" i="2"/>
  <c r="AQ527" i="2"/>
  <c r="Q115" i="23"/>
  <c r="O60" i="2"/>
  <c r="O320" i="2"/>
  <c r="AB42" i="23"/>
  <c r="AU267" i="23"/>
  <c r="AQ270" i="2"/>
  <c r="AD142" i="23"/>
  <c r="AD276" i="2"/>
  <c r="AD235" i="23"/>
  <c r="P276" i="2"/>
  <c r="P544" i="2"/>
  <c r="AB187" i="23"/>
  <c r="P206" i="2"/>
  <c r="Q189" i="23"/>
  <c r="AD254" i="23"/>
  <c r="AQ135" i="23"/>
  <c r="AB138" i="23"/>
  <c r="AQ117" i="23"/>
  <c r="AU64" i="23"/>
  <c r="AT172" i="23"/>
  <c r="AU68" i="23"/>
  <c r="AT117" i="23"/>
  <c r="AD9" i="23"/>
  <c r="Q431" i="2"/>
  <c r="P66" i="23"/>
  <c r="AT608" i="2"/>
  <c r="Q243" i="2"/>
  <c r="Q438" i="2"/>
  <c r="P332" i="2"/>
  <c r="Q524" i="2"/>
  <c r="AQ130" i="23"/>
  <c r="AB270" i="2"/>
  <c r="AD64" i="23"/>
  <c r="AQ138" i="23"/>
  <c r="AT269" i="23"/>
  <c r="AQ245" i="2"/>
  <c r="AQ220" i="23"/>
  <c r="Q612" i="2"/>
  <c r="AB81" i="23"/>
  <c r="AT524" i="2"/>
  <c r="AQ544" i="2"/>
  <c r="P60" i="2"/>
  <c r="Q56" i="23"/>
  <c r="P117" i="23"/>
  <c r="AD247" i="2"/>
  <c r="AU338" i="2"/>
  <c r="AD157" i="23"/>
  <c r="AT68" i="23"/>
  <c r="AD165" i="23"/>
  <c r="P187" i="23"/>
  <c r="R269" i="23"/>
  <c r="AB68" i="23"/>
  <c r="AD138" i="23"/>
  <c r="P70" i="2"/>
  <c r="Q64" i="23"/>
  <c r="AQ189" i="23"/>
  <c r="R115" i="23"/>
  <c r="AT392" i="2"/>
  <c r="AB157" i="23"/>
  <c r="AT64" i="23"/>
  <c r="AD204" i="2"/>
  <c r="AD187" i="23"/>
  <c r="Q68" i="2"/>
  <c r="R63" i="23"/>
  <c r="AU35" i="23"/>
  <c r="AU269" i="23"/>
  <c r="AB241" i="23"/>
  <c r="Q285" i="2"/>
  <c r="R241" i="23"/>
  <c r="AD45" i="2"/>
  <c r="AD42" i="23"/>
  <c r="P517" i="2"/>
  <c r="AQ142" i="23"/>
  <c r="AQ172" i="23"/>
  <c r="AQ333" i="23"/>
  <c r="P68" i="2"/>
  <c r="Q63" i="23"/>
  <c r="AQ35" i="23"/>
  <c r="AQ36" i="2"/>
  <c r="Q9" i="2"/>
  <c r="R9" i="23"/>
  <c r="R117" i="23"/>
  <c r="Q72" i="2"/>
  <c r="R66" i="23"/>
  <c r="Q235" i="23"/>
  <c r="P142" i="23"/>
  <c r="AT294" i="2"/>
  <c r="AT254" i="23"/>
  <c r="AB142" i="23"/>
  <c r="P42" i="23"/>
  <c r="AD200" i="23"/>
  <c r="AB64" i="23"/>
  <c r="AT245" i="2"/>
  <c r="AT220" i="23"/>
  <c r="AD230" i="23"/>
  <c r="AU414" i="2"/>
  <c r="AB220" i="23"/>
  <c r="Q276" i="2"/>
  <c r="R235" i="23"/>
  <c r="P285" i="2"/>
  <c r="Q241" i="23"/>
  <c r="P278" i="23"/>
  <c r="Q181" i="2"/>
  <c r="R165" i="23"/>
  <c r="AB612" i="2"/>
  <c r="Q533" i="2"/>
  <c r="AU56" i="23"/>
  <c r="Q469" i="2"/>
  <c r="AW254" i="23"/>
  <c r="AT138" i="23"/>
  <c r="Q608" i="2"/>
  <c r="AT284" i="2"/>
  <c r="Q220" i="23"/>
  <c r="Q452" i="2"/>
  <c r="AW235" i="23"/>
  <c r="P86" i="2"/>
  <c r="Q81" i="23"/>
  <c r="P444" i="2"/>
  <c r="AQ533" i="2"/>
  <c r="Q70" i="2"/>
  <c r="R64" i="23"/>
  <c r="Q124" i="2"/>
  <c r="R130" i="23"/>
  <c r="AQ446" i="2"/>
  <c r="P172" i="23"/>
  <c r="AW68" i="23"/>
  <c r="AB200" i="23"/>
  <c r="AD452" i="2"/>
  <c r="P165" i="23"/>
  <c r="Q208" i="23"/>
  <c r="AU42" i="23"/>
  <c r="AT142" i="2"/>
  <c r="AT135" i="23"/>
  <c r="P572" i="2"/>
  <c r="AB230" i="23"/>
  <c r="AD220" i="23"/>
  <c r="Q254" i="2"/>
  <c r="AU527" i="2"/>
  <c r="Q392" i="2"/>
  <c r="Q117" i="23"/>
  <c r="AT81" i="23"/>
  <c r="P189" i="23"/>
  <c r="AT267" i="23"/>
  <c r="Q130" i="23"/>
  <c r="P142" i="2"/>
  <c r="Q572" i="2"/>
  <c r="AU172" i="23"/>
  <c r="AU188" i="2"/>
  <c r="AT230" i="23"/>
  <c r="Q444" i="2"/>
  <c r="AU452" i="2"/>
  <c r="AW333" i="23"/>
  <c r="O452" i="2"/>
  <c r="AU386" i="2"/>
  <c r="AD278" i="23"/>
  <c r="AT42" i="23"/>
  <c r="AU9" i="23"/>
  <c r="AQ278" i="23"/>
  <c r="AQ63" i="23"/>
  <c r="AU272" i="23"/>
  <c r="AQ56" i="23"/>
  <c r="AQ524" i="2"/>
  <c r="AQ228" i="2"/>
  <c r="AQ200" i="23"/>
  <c r="P323" i="2"/>
  <c r="Q272" i="23"/>
  <c r="AT333" i="23"/>
  <c r="P551" i="2"/>
  <c r="Q333" i="23"/>
  <c r="Q526" i="2"/>
  <c r="P155" i="2"/>
  <c r="Q157" i="23"/>
  <c r="AB272" i="23"/>
  <c r="AW208" i="23"/>
  <c r="AU187" i="23"/>
  <c r="AQ331" i="2"/>
  <c r="Q36" i="2"/>
  <c r="J11" i="3" s="1"/>
  <c r="R35" i="23"/>
  <c r="AD117" i="23"/>
  <c r="Q331" i="2"/>
  <c r="AT66" i="23"/>
  <c r="P294" i="2"/>
  <c r="Q254" i="23"/>
  <c r="Q527" i="2"/>
  <c r="AD527" i="2"/>
  <c r="AU157" i="23"/>
  <c r="P535" i="2"/>
  <c r="O395" i="2"/>
  <c r="P272" i="23"/>
  <c r="Q165" i="23"/>
  <c r="AB208" i="23"/>
  <c r="AD56" i="23"/>
  <c r="AU276" i="2"/>
  <c r="AU235" i="23"/>
  <c r="P392" i="2"/>
  <c r="Q138" i="23"/>
  <c r="AD208" i="23"/>
  <c r="Q333" i="2"/>
  <c r="R267" i="23"/>
  <c r="AB9" i="23"/>
  <c r="R333" i="23"/>
  <c r="P157" i="23"/>
  <c r="AT438" i="2"/>
  <c r="AB130" i="23"/>
  <c r="AU449" i="2"/>
  <c r="AQ187" i="23"/>
  <c r="AD68" i="23"/>
  <c r="AW386" i="2"/>
  <c r="AQ395" i="2"/>
  <c r="P235" i="23"/>
  <c r="AT544" i="2"/>
  <c r="P68" i="23"/>
  <c r="P284" i="2"/>
  <c r="AU63" i="23"/>
  <c r="Q451" i="2"/>
  <c r="Q206" i="2"/>
  <c r="R189" i="23"/>
  <c r="AD272" i="23"/>
  <c r="AQ247" i="2"/>
  <c r="AB267" i="23"/>
  <c r="AW172" i="23"/>
  <c r="AD150" i="2"/>
  <c r="AU332" i="2"/>
  <c r="P64" i="23"/>
  <c r="Q323" i="2"/>
  <c r="R272" i="23"/>
  <c r="Q445" i="2"/>
  <c r="P81" i="23"/>
  <c r="P9" i="23"/>
  <c r="R220" i="23"/>
  <c r="AD451" i="2"/>
  <c r="Q86" i="2"/>
  <c r="R81" i="23"/>
  <c r="Q609" i="2"/>
  <c r="AU245" i="2"/>
  <c r="AU220" i="23"/>
  <c r="AQ438" i="2"/>
  <c r="AT445" i="2"/>
  <c r="O386" i="2"/>
  <c r="AU189" i="23"/>
  <c r="AW42" i="23"/>
  <c r="Q247" i="2"/>
  <c r="Q204" i="2"/>
  <c r="R187" i="23"/>
  <c r="P204" i="2"/>
  <c r="Q187" i="23"/>
  <c r="Q228" i="2"/>
  <c r="R200" i="23"/>
  <c r="P438" i="2"/>
  <c r="P130" i="23"/>
  <c r="Q60" i="2"/>
  <c r="R56" i="23"/>
  <c r="Q284" i="2"/>
  <c r="AU254" i="23"/>
  <c r="Q45" i="2"/>
  <c r="R42" i="23"/>
  <c r="AT285" i="2"/>
  <c r="AT241" i="23"/>
  <c r="AD81" i="23"/>
  <c r="AD172" i="23"/>
  <c r="P188" i="2"/>
  <c r="Q172" i="23"/>
  <c r="AD130" i="23"/>
  <c r="AB551" i="2"/>
  <c r="AB333" i="23"/>
  <c r="AQ269" i="23"/>
  <c r="AU117" i="23"/>
  <c r="AU243" i="2"/>
  <c r="AS42" i="23"/>
  <c r="AW66" i="23"/>
  <c r="Q219" i="2"/>
  <c r="R208" i="23"/>
  <c r="P608" i="2"/>
  <c r="P609" i="2"/>
  <c r="AU135" i="23"/>
  <c r="P72" i="2"/>
  <c r="Q66" i="23"/>
  <c r="AD517" i="2"/>
  <c r="P200" i="23"/>
  <c r="AB278" i="23"/>
  <c r="AT235" i="23"/>
  <c r="AQ68" i="23"/>
  <c r="P73" i="2"/>
  <c r="Q68" i="23"/>
  <c r="P267" i="23"/>
  <c r="AT200" i="23"/>
  <c r="Q386" i="2"/>
  <c r="P265" i="2"/>
  <c r="Q230" i="23"/>
  <c r="P268" i="2"/>
  <c r="R138" i="23"/>
  <c r="Q150" i="2"/>
  <c r="AQ535" i="2"/>
  <c r="AQ66" i="23"/>
  <c r="AQ72" i="2"/>
  <c r="AT155" i="2"/>
  <c r="AT157" i="23"/>
  <c r="AT142" i="23"/>
  <c r="P334" i="2"/>
  <c r="AQ235" i="23"/>
  <c r="P431" i="2"/>
  <c r="Q449" i="2"/>
  <c r="AT130" i="23"/>
  <c r="O334" i="2"/>
  <c r="AU333" i="23"/>
  <c r="AU138" i="23"/>
  <c r="AT181" i="2"/>
  <c r="AT165" i="23"/>
  <c r="AD478" i="2"/>
  <c r="AB302" i="2"/>
  <c r="AD302" i="2"/>
  <c r="AQ478" i="2"/>
  <c r="AD35" i="23"/>
  <c r="AT272" i="23"/>
  <c r="AD63" i="23"/>
  <c r="AD551" i="2"/>
  <c r="AD333" i="23"/>
  <c r="AD269" i="23"/>
  <c r="AB449" i="2"/>
  <c r="AU130" i="23"/>
  <c r="AQ45" i="2"/>
  <c r="AQ42" i="23"/>
  <c r="AT278" i="23"/>
  <c r="AQ241" i="23"/>
  <c r="AD393" i="2"/>
  <c r="P320" i="2"/>
  <c r="AQ208" i="23"/>
  <c r="Q302" i="2"/>
  <c r="AQ469" i="2"/>
  <c r="AU208" i="23"/>
  <c r="AU531" i="2"/>
  <c r="AT56" i="23"/>
  <c r="AB35" i="23"/>
  <c r="AQ155" i="2"/>
  <c r="AQ157" i="23"/>
  <c r="AU285" i="2"/>
  <c r="AU241" i="23"/>
  <c r="AD533" i="2"/>
  <c r="AB276" i="2"/>
  <c r="AB235" i="23"/>
  <c r="AB66" i="23"/>
  <c r="AB63" i="23"/>
  <c r="AD267" i="23"/>
  <c r="AB181" i="2"/>
  <c r="AB165" i="23"/>
  <c r="AW9" i="23"/>
  <c r="AU230" i="23"/>
  <c r="AB269" i="23"/>
  <c r="AT219" i="2"/>
  <c r="AT208" i="23"/>
  <c r="AQ267" i="23"/>
  <c r="O254" i="2"/>
  <c r="AD126" i="2"/>
  <c r="AD115" i="23"/>
  <c r="AW142" i="23"/>
  <c r="P36" i="2"/>
  <c r="Q35" i="23"/>
  <c r="Q294" i="2"/>
  <c r="R254" i="23"/>
  <c r="AQ332" i="2"/>
  <c r="AB135" i="23"/>
  <c r="AQ64" i="23"/>
  <c r="P269" i="23"/>
  <c r="Q270" i="2"/>
  <c r="Q171" i="2"/>
  <c r="R142" i="23"/>
  <c r="P331" i="2"/>
  <c r="P333" i="2"/>
  <c r="Q268" i="2"/>
  <c r="Q245" i="2"/>
  <c r="Q155" i="2"/>
  <c r="R157" i="23"/>
  <c r="P526" i="2"/>
  <c r="P527" i="2"/>
  <c r="AT115" i="23"/>
  <c r="P395" i="2"/>
  <c r="P414" i="2"/>
  <c r="AQ81" i="23"/>
  <c r="AD189" i="23"/>
  <c r="AT9" i="23"/>
  <c r="P63" i="23"/>
  <c r="AB56" i="23"/>
  <c r="AU66" i="23"/>
  <c r="AT254" i="2"/>
  <c r="Q332" i="2"/>
  <c r="AD241" i="23"/>
  <c r="Q73" i="2"/>
  <c r="R68" i="23"/>
  <c r="AB172" i="23"/>
  <c r="AQ165" i="23"/>
  <c r="AB254" i="23"/>
  <c r="Q393" i="2"/>
  <c r="AU181" i="2"/>
  <c r="AU165" i="23"/>
  <c r="P452" i="2"/>
  <c r="AT187" i="23"/>
  <c r="AQ115" i="23"/>
  <c r="Q303" i="2"/>
  <c r="AD444" i="2"/>
  <c r="AT63" i="23"/>
  <c r="Q188" i="2"/>
  <c r="R172" i="23"/>
  <c r="AU524" i="2"/>
  <c r="AD66" i="23"/>
  <c r="AT478" i="2"/>
  <c r="AU142" i="23"/>
  <c r="AQ284" i="2"/>
  <c r="AB478" i="2"/>
  <c r="AU126" i="2"/>
  <c r="AU115" i="23"/>
  <c r="AQ272" i="23"/>
  <c r="AB189" i="23"/>
  <c r="AU278" i="23"/>
  <c r="AB115" i="23"/>
  <c r="Q347" i="2"/>
  <c r="R278" i="23"/>
  <c r="Q265" i="2"/>
  <c r="R230" i="23"/>
  <c r="AT189" i="23"/>
  <c r="AB117" i="23"/>
  <c r="P393" i="2"/>
  <c r="AU200" i="23"/>
  <c r="AU81" i="23"/>
  <c r="P9" i="2"/>
  <c r="Q9" i="23"/>
  <c r="Q320" i="2"/>
  <c r="AQ230" i="23"/>
  <c r="AD135" i="23"/>
  <c r="R135" i="23"/>
  <c r="P524" i="2"/>
  <c r="AU533" i="2"/>
  <c r="AQ386" i="2"/>
  <c r="AT472" i="2"/>
  <c r="AT429" i="2"/>
  <c r="AW84" i="2"/>
  <c r="AQ84" i="2"/>
  <c r="AQ39" i="23"/>
  <c r="Q415" i="2"/>
  <c r="O403" i="2"/>
  <c r="Q5" i="2"/>
  <c r="R5" i="23"/>
  <c r="Q433" i="2"/>
  <c r="R303" i="23"/>
  <c r="P378" i="2"/>
  <c r="P105" i="2"/>
  <c r="Q99" i="23"/>
  <c r="AW332" i="23"/>
  <c r="Q470" i="2"/>
  <c r="R313" i="23"/>
  <c r="Q159" i="2"/>
  <c r="R146" i="23"/>
  <c r="AD131" i="23"/>
  <c r="P344" i="2"/>
  <c r="Q276" i="23"/>
  <c r="AU90" i="2"/>
  <c r="AU85" i="23"/>
  <c r="P180" i="2"/>
  <c r="Q194" i="23"/>
  <c r="AQ411" i="2"/>
  <c r="AQ90" i="2"/>
  <c r="AQ85" i="23"/>
  <c r="AB378" i="2"/>
  <c r="AD411" i="2"/>
  <c r="AQ549" i="2"/>
  <c r="AQ496" i="2"/>
  <c r="AQ321" i="23"/>
  <c r="AD601" i="2"/>
  <c r="Q105" i="2"/>
  <c r="R99" i="23"/>
  <c r="Q108" i="2"/>
  <c r="R102" i="23"/>
  <c r="Q20" i="2"/>
  <c r="R19" i="23"/>
  <c r="AU98" i="23"/>
  <c r="Q178" i="2"/>
  <c r="R164" i="23"/>
  <c r="AQ368" i="2"/>
  <c r="AQ286" i="23"/>
  <c r="AQ189" i="2"/>
  <c r="AQ162" i="23"/>
  <c r="AT104" i="2"/>
  <c r="AT98" i="23"/>
  <c r="AS188" i="23"/>
  <c r="AB105" i="2"/>
  <c r="AB99" i="23"/>
  <c r="P389" i="2"/>
  <c r="Q292" i="23"/>
  <c r="P104" i="2"/>
  <c r="Q85" i="23"/>
  <c r="AU188" i="23"/>
  <c r="AQ3" i="2"/>
  <c r="AQ3" i="23"/>
  <c r="AW276" i="23"/>
  <c r="AQ276" i="23"/>
  <c r="AB143" i="2"/>
  <c r="AB131" i="23"/>
  <c r="AU368" i="2"/>
  <c r="AU286" i="23"/>
  <c r="AU211" i="2"/>
  <c r="AU196" i="23"/>
  <c r="P213" i="2"/>
  <c r="Q188" i="23"/>
  <c r="AU3" i="23"/>
  <c r="AQ143" i="2"/>
  <c r="AQ131" i="23"/>
  <c r="Q143" i="2"/>
  <c r="R131" i="23"/>
  <c r="AU189" i="2"/>
  <c r="AU162" i="23"/>
  <c r="P433" i="2"/>
  <c r="Q303" i="23"/>
  <c r="Q329" i="2"/>
  <c r="R271" i="23"/>
  <c r="P496" i="2"/>
  <c r="Q321" i="23"/>
  <c r="AQ178" i="2"/>
  <c r="AQ164" i="23"/>
  <c r="AC286" i="23"/>
  <c r="AB286" i="23"/>
  <c r="AS18" i="23"/>
  <c r="AD18" i="23"/>
  <c r="P196" i="23"/>
  <c r="Q295" i="2"/>
  <c r="R242" i="23"/>
  <c r="AQ105" i="2"/>
  <c r="AQ99" i="23"/>
  <c r="AD344" i="2"/>
  <c r="AD276" i="23"/>
  <c r="Q66" i="2"/>
  <c r="R61" i="23"/>
  <c r="AD178" i="2"/>
  <c r="AD164" i="23"/>
  <c r="Q29" i="2"/>
  <c r="R27" i="23"/>
  <c r="AQ433" i="2"/>
  <c r="AQ303" i="23"/>
  <c r="AW97" i="2"/>
  <c r="AW92" i="23"/>
  <c r="Q149" i="2"/>
  <c r="R137" i="23"/>
  <c r="P549" i="2"/>
  <c r="Q332" i="23"/>
  <c r="P329" i="2"/>
  <c r="Q271" i="23"/>
  <c r="AT283" i="2"/>
  <c r="AT247" i="23"/>
  <c r="Q232" i="2"/>
  <c r="R211" i="23"/>
  <c r="P159" i="2"/>
  <c r="Q146" i="23"/>
  <c r="P149" i="2"/>
  <c r="Q137" i="23"/>
  <c r="AD433" i="2"/>
  <c r="AD303" i="23"/>
  <c r="P143" i="2"/>
  <c r="Q131" i="23"/>
  <c r="Q213" i="2"/>
  <c r="R188" i="23"/>
  <c r="Q211" i="2"/>
  <c r="R196" i="23"/>
  <c r="AD211" i="2"/>
  <c r="AD196" i="23"/>
  <c r="P242" i="23"/>
  <c r="AB180" i="2"/>
  <c r="AB194" i="23"/>
  <c r="P20" i="2"/>
  <c r="Q19" i="23"/>
  <c r="AQ470" i="2"/>
  <c r="AQ313" i="23"/>
  <c r="Q205" i="2"/>
  <c r="R173" i="23"/>
  <c r="AB102" i="23"/>
  <c r="Q3" i="2"/>
  <c r="R3" i="23"/>
  <c r="Q378" i="2"/>
  <c r="AQ283" i="2"/>
  <c r="AQ247" i="23"/>
  <c r="P295" i="2"/>
  <c r="Q242" i="23"/>
  <c r="AB19" i="2"/>
  <c r="AB18" i="23"/>
  <c r="P178" i="2"/>
  <c r="Q164" i="23"/>
  <c r="P223" i="2"/>
  <c r="Q204" i="23"/>
  <c r="AB90" i="2"/>
  <c r="AB85" i="23"/>
  <c r="AD5" i="2"/>
  <c r="AD5" i="23"/>
  <c r="P164" i="23"/>
  <c r="AQ211" i="2"/>
  <c r="AQ196" i="23"/>
  <c r="AC164" i="23"/>
  <c r="AB164" i="23"/>
  <c r="Q19" i="2"/>
  <c r="R18" i="23"/>
  <c r="P3" i="2"/>
  <c r="Q3" i="23"/>
  <c r="AT240" i="23"/>
  <c r="Q549" i="2"/>
  <c r="R332" i="23"/>
  <c r="AW188" i="23"/>
  <c r="AQ188" i="23"/>
  <c r="P247" i="23"/>
  <c r="AB211" i="2"/>
  <c r="AB196" i="23"/>
  <c r="AQ104" i="2"/>
  <c r="AQ98" i="23"/>
  <c r="P29" i="2"/>
  <c r="Q27" i="23"/>
  <c r="P368" i="2"/>
  <c r="Q286" i="23"/>
  <c r="AQ287" i="2"/>
  <c r="AQ240" i="23"/>
  <c r="AC271" i="23"/>
  <c r="AB271" i="23"/>
  <c r="Q496" i="2"/>
  <c r="R321" i="23"/>
  <c r="AT287" i="2"/>
  <c r="Q180" i="2"/>
  <c r="R194" i="23"/>
  <c r="P5" i="2"/>
  <c r="Q5" i="23"/>
  <c r="P232" i="2"/>
  <c r="Q211" i="23"/>
  <c r="Q368" i="2"/>
  <c r="R286" i="23"/>
  <c r="Q223" i="2"/>
  <c r="R204" i="23"/>
  <c r="AT105" i="2"/>
  <c r="AT99" i="23"/>
  <c r="P19" i="2"/>
  <c r="Q18" i="23"/>
  <c r="AD295" i="2"/>
  <c r="AD242" i="23"/>
  <c r="P470" i="2"/>
  <c r="Q313" i="23"/>
  <c r="Q287" i="2"/>
  <c r="R240" i="23"/>
  <c r="Q104" i="2"/>
  <c r="R98" i="23"/>
  <c r="Q344" i="2"/>
  <c r="R276" i="23"/>
  <c r="AU97" i="2"/>
  <c r="AU92" i="23"/>
  <c r="AT223" i="2"/>
  <c r="AT204" i="23"/>
  <c r="P66" i="2"/>
  <c r="Q61" i="23"/>
  <c r="Q389" i="2"/>
  <c r="R292" i="23"/>
  <c r="P287" i="2"/>
  <c r="Q240" i="23"/>
  <c r="P108" i="2"/>
  <c r="Q102" i="23"/>
  <c r="Q97" i="2"/>
  <c r="R92" i="23"/>
  <c r="Q90" i="2"/>
  <c r="R85" i="23"/>
  <c r="AU108" i="2"/>
  <c r="AU102" i="23"/>
  <c r="AQ322" i="2"/>
  <c r="Q377" i="2"/>
  <c r="AD343" i="2"/>
  <c r="Q229" i="2"/>
  <c r="R209" i="23"/>
  <c r="P82" i="2"/>
  <c r="Q77" i="23"/>
  <c r="AU264" i="2"/>
  <c r="AB413" i="2"/>
  <c r="Q75" i="2"/>
  <c r="R71" i="23"/>
  <c r="Q76" i="2"/>
  <c r="AT161" i="2"/>
  <c r="AT148" i="23"/>
  <c r="P272" i="2"/>
  <c r="Q228" i="23"/>
  <c r="P264" i="2"/>
  <c r="P32" i="2"/>
  <c r="Q30" i="23"/>
  <c r="Q13" i="2"/>
  <c r="R13" i="23"/>
  <c r="Q25" i="2"/>
  <c r="R25" i="23"/>
  <c r="Q27" i="2"/>
  <c r="R24" i="23"/>
  <c r="AQ441" i="2"/>
  <c r="AQ297" i="23"/>
  <c r="AB10" i="2"/>
  <c r="AB10" i="23"/>
  <c r="O322" i="2"/>
  <c r="Q56" i="2"/>
  <c r="R52" i="23"/>
  <c r="P232" i="23"/>
  <c r="AD264" i="2"/>
  <c r="P176" i="2"/>
  <c r="Q160" i="23"/>
  <c r="Q477" i="2"/>
  <c r="Q482" i="2"/>
  <c r="Q264" i="2"/>
  <c r="Q244" i="2"/>
  <c r="P135" i="2"/>
  <c r="Q134" i="23"/>
  <c r="P25" i="2"/>
  <c r="Q25" i="23"/>
  <c r="P322" i="2"/>
  <c r="Q268" i="23"/>
  <c r="P24" i="23"/>
  <c r="AT268" i="23"/>
  <c r="AT322" i="2"/>
  <c r="Q325" i="2"/>
  <c r="Q380" i="2"/>
  <c r="AQ221" i="2"/>
  <c r="AQ202" i="23"/>
  <c r="P405" i="2"/>
  <c r="AU229" i="2"/>
  <c r="AQ76" i="2"/>
  <c r="AQ70" i="23"/>
  <c r="AC91" i="23"/>
  <c r="AQ135" i="2"/>
  <c r="AQ134" i="23"/>
  <c r="AQ119" i="2"/>
  <c r="AQ110" i="23"/>
  <c r="AQ161" i="2"/>
  <c r="AQ148" i="23"/>
  <c r="P355" i="2"/>
  <c r="Q281" i="23"/>
  <c r="P229" i="2"/>
  <c r="Q209" i="23"/>
  <c r="P362" i="2"/>
  <c r="AQ209" i="23"/>
  <c r="AD417" i="2"/>
  <c r="P594" i="2"/>
  <c r="P146" i="2"/>
  <c r="Q124" i="23"/>
  <c r="Q65" i="2"/>
  <c r="R60" i="23"/>
  <c r="AQ272" i="2"/>
  <c r="AQ228" i="23"/>
  <c r="AQ264" i="2"/>
  <c r="Q581" i="2"/>
  <c r="AQ290" i="2"/>
  <c r="AD135" i="2"/>
  <c r="AD134" i="23"/>
  <c r="P331" i="23"/>
  <c r="AQ30" i="23"/>
  <c r="AQ32" i="2"/>
  <c r="Q267" i="2"/>
  <c r="R232" i="23"/>
  <c r="AQ75" i="2"/>
  <c r="P161" i="2"/>
  <c r="Q148" i="23"/>
  <c r="Q43" i="2"/>
  <c r="R40" i="23"/>
  <c r="AU161" i="2"/>
  <c r="AU148" i="23"/>
  <c r="AB300" i="2"/>
  <c r="AB252" i="23"/>
  <c r="AD76" i="2"/>
  <c r="AD70" i="23"/>
  <c r="AD16" i="23"/>
  <c r="AS16" i="23"/>
  <c r="AU268" i="23"/>
  <c r="Q82" i="2"/>
  <c r="R77" i="23"/>
  <c r="P477" i="2"/>
  <c r="P482" i="2"/>
  <c r="P550" i="2"/>
  <c r="Q331" i="23"/>
  <c r="P65" i="2"/>
  <c r="Q60" i="23"/>
  <c r="P546" i="2"/>
  <c r="AU591" i="2"/>
  <c r="AW268" i="23"/>
  <c r="Q135" i="2"/>
  <c r="R134" i="23"/>
  <c r="Q146" i="2"/>
  <c r="AB135" i="2"/>
  <c r="AB134" i="23"/>
  <c r="R202" i="23"/>
  <c r="Q221" i="2"/>
  <c r="AW297" i="23"/>
  <c r="Q550" i="2"/>
  <c r="R331" i="23"/>
  <c r="O422" i="2"/>
  <c r="Q32" i="2"/>
  <c r="R30" i="23"/>
  <c r="AD272" i="2"/>
  <c r="AD228" i="23"/>
  <c r="P96" i="2"/>
  <c r="Q91" i="23"/>
  <c r="Q422" i="2"/>
  <c r="Q441" i="2"/>
  <c r="P134" i="23"/>
  <c r="P507" i="2"/>
  <c r="AD541" i="2"/>
  <c r="AU40" i="23"/>
  <c r="AU43" i="2"/>
  <c r="R91" i="23"/>
  <c r="Q96" i="2"/>
  <c r="AD25" i="2"/>
  <c r="AD25" i="23"/>
  <c r="P17" i="2"/>
  <c r="Q16" i="23"/>
  <c r="AW13" i="23"/>
  <c r="Q541" i="2"/>
  <c r="Q546" i="2"/>
  <c r="AT76" i="2"/>
  <c r="AT70" i="23"/>
  <c r="Q10" i="2"/>
  <c r="R10" i="23"/>
  <c r="AT331" i="23"/>
  <c r="O405" i="2"/>
  <c r="AD56" i="2"/>
  <c r="AD52" i="23"/>
  <c r="Q272" i="2"/>
  <c r="R228" i="23"/>
  <c r="Q355" i="2"/>
  <c r="R281" i="23"/>
  <c r="AQ176" i="2"/>
  <c r="AQ160" i="23"/>
  <c r="R110" i="23"/>
  <c r="Q119" i="2"/>
  <c r="Q290" i="2"/>
  <c r="AU300" i="2"/>
  <c r="AU252" i="23"/>
  <c r="P10" i="2"/>
  <c r="Q10" i="23"/>
  <c r="AT441" i="2"/>
  <c r="AT297" i="23"/>
  <c r="P267" i="2"/>
  <c r="Q232" i="23"/>
  <c r="AB281" i="23"/>
  <c r="O272" i="2"/>
  <c r="AB96" i="2"/>
  <c r="AQ507" i="2"/>
  <c r="AU297" i="23"/>
  <c r="AD390" i="2"/>
  <c r="P43" i="2"/>
  <c r="Q40" i="23"/>
  <c r="Q597" i="2"/>
  <c r="AD176" i="2"/>
  <c r="AD160" i="23"/>
  <c r="Q413" i="2"/>
  <c r="R16" i="23"/>
  <c r="Q17" i="2"/>
  <c r="AU415" i="2"/>
  <c r="AQ429" i="2"/>
  <c r="O57" i="2"/>
  <c r="P300" i="23"/>
  <c r="P424" i="2"/>
  <c r="AT415" i="2"/>
  <c r="Q429" i="2"/>
  <c r="Q424" i="2"/>
  <c r="AW424" i="2"/>
  <c r="Y429" i="2"/>
  <c r="AU84" i="2"/>
  <c r="AD93" i="23"/>
  <c r="AQ43" i="23"/>
  <c r="P53" i="23"/>
  <c r="AD57" i="23"/>
  <c r="AU106" i="2"/>
  <c r="AD139" i="23"/>
  <c r="AU226" i="2"/>
  <c r="AU197" i="2"/>
  <c r="AQ139" i="23"/>
  <c r="AT100" i="23"/>
  <c r="Q93" i="23"/>
  <c r="R100" i="23"/>
  <c r="AD100" i="23"/>
  <c r="P341" i="2"/>
  <c r="AD122" i="23"/>
  <c r="P122" i="23"/>
  <c r="AU93" i="23"/>
  <c r="AQ320" i="23"/>
  <c r="AQ217" i="2"/>
  <c r="AQ207" i="23"/>
  <c r="AU447" i="2"/>
  <c r="AU322" i="23"/>
  <c r="P12" i="2"/>
  <c r="Q12" i="23"/>
  <c r="Q117" i="2"/>
  <c r="R108" i="23"/>
  <c r="AW261" i="23"/>
  <c r="AQ261" i="23"/>
  <c r="Q28" i="2"/>
  <c r="R26" i="23"/>
  <c r="P81" i="2"/>
  <c r="Q76" i="23"/>
  <c r="P404" i="2"/>
  <c r="Q296" i="23"/>
  <c r="AQ462" i="2"/>
  <c r="AQ296" i="23"/>
  <c r="AS65" i="23"/>
  <c r="AD65" i="23"/>
  <c r="AW323" i="23"/>
  <c r="AQ323" i="23"/>
  <c r="AB323" i="23"/>
  <c r="AU220" i="2"/>
  <c r="AU201" i="23"/>
  <c r="P117" i="2"/>
  <c r="Q108" i="23"/>
  <c r="AU28" i="2"/>
  <c r="AU17" i="23"/>
  <c r="Q220" i="2"/>
  <c r="R201" i="23"/>
  <c r="AT260" i="23"/>
  <c r="Q236" i="2"/>
  <c r="R214" i="23"/>
  <c r="P227" i="2"/>
  <c r="Q195" i="23"/>
  <c r="P217" i="2"/>
  <c r="Q207" i="23"/>
  <c r="AC251" i="23"/>
  <c r="AB251" i="23"/>
  <c r="P195" i="23"/>
  <c r="AT76" i="23"/>
  <c r="AT117" i="2"/>
  <c r="AT185" i="23"/>
  <c r="AT18" i="2"/>
  <c r="AT12" i="23"/>
  <c r="AC186" i="23"/>
  <c r="AB186" i="23"/>
  <c r="P495" i="2"/>
  <c r="Q320" i="23"/>
  <c r="AW185" i="23"/>
  <c r="AQ185" i="23"/>
  <c r="AW311" i="23"/>
  <c r="AQ311" i="23"/>
  <c r="P28" i="2"/>
  <c r="Q26" i="23"/>
  <c r="AQ210" i="2"/>
  <c r="AQ193" i="23"/>
  <c r="AT296" i="23"/>
  <c r="Q553" i="2"/>
  <c r="R334" i="23"/>
  <c r="AW195" i="23"/>
  <c r="AQ195" i="23"/>
  <c r="P183" i="2"/>
  <c r="Q167" i="23"/>
  <c r="AC261" i="23"/>
  <c r="AB261" i="23"/>
  <c r="AQ497" i="2"/>
  <c r="AQ322" i="23"/>
  <c r="Q81" i="2"/>
  <c r="R76" i="23"/>
  <c r="AQ81" i="2"/>
  <c r="AQ76" i="23"/>
  <c r="AW65" i="23"/>
  <c r="AQ65" i="23"/>
  <c r="AQ51" i="2"/>
  <c r="AQ48" i="23"/>
  <c r="AD320" i="23"/>
  <c r="AD81" i="2"/>
  <c r="AD76" i="23"/>
  <c r="AU299" i="2"/>
  <c r="AU251" i="23"/>
  <c r="AQ299" i="2"/>
  <c r="AQ251" i="23"/>
  <c r="AB207" i="23"/>
  <c r="AB195" i="23"/>
  <c r="AT150" i="23"/>
  <c r="P314" i="2"/>
  <c r="Q261" i="23"/>
  <c r="AT71" i="2"/>
  <c r="AT65" i="23"/>
  <c r="AT227" i="2"/>
  <c r="AT195" i="23"/>
  <c r="P463" i="2"/>
  <c r="Q311" i="23"/>
  <c r="AD502" i="2"/>
  <c r="AD323" i="23"/>
  <c r="AU201" i="2"/>
  <c r="AU185" i="23"/>
  <c r="AD207" i="23"/>
  <c r="AD195" i="23"/>
  <c r="AQ164" i="2"/>
  <c r="AQ150" i="23"/>
  <c r="AT341" i="2"/>
  <c r="Q324" i="2"/>
  <c r="P324" i="2"/>
  <c r="AD42" i="2"/>
  <c r="AS42" i="2"/>
  <c r="AQ215" i="2"/>
  <c r="AQ181" i="23"/>
  <c r="AC31" i="23"/>
  <c r="AB31" i="23"/>
  <c r="Q151" i="2"/>
  <c r="R122" i="23"/>
  <c r="AU240" i="2"/>
  <c r="AU225" i="23"/>
  <c r="AU151" i="2"/>
  <c r="AU122" i="23"/>
  <c r="AC58" i="23"/>
  <c r="AB58" i="23"/>
  <c r="P185" i="2"/>
  <c r="Q151" i="23"/>
  <c r="AW479" i="2"/>
  <c r="AT151" i="2"/>
  <c r="AT122" i="23"/>
  <c r="AU98" i="2"/>
  <c r="AQ149" i="23"/>
  <c r="AQ53" i="23"/>
  <c r="AU152" i="2"/>
  <c r="AU139" i="23"/>
  <c r="AC22" i="23"/>
  <c r="AB22" i="23"/>
  <c r="P152" i="2"/>
  <c r="Q139" i="23"/>
  <c r="Z214" i="2"/>
  <c r="Z197" i="23"/>
  <c r="AD57" i="2"/>
  <c r="AD53" i="23"/>
  <c r="AU39" i="2"/>
  <c r="AU31" i="23"/>
  <c r="AQ229" i="23"/>
  <c r="AQ61" i="2"/>
  <c r="AQ57" i="23"/>
  <c r="AT23" i="2"/>
  <c r="AT22" i="23"/>
  <c r="AB212" i="23"/>
  <c r="Q278" i="2"/>
  <c r="R237" i="23"/>
  <c r="Q61" i="2"/>
  <c r="R57" i="23"/>
  <c r="AT193" i="2"/>
  <c r="AT169" i="23"/>
  <c r="AD403" i="2"/>
  <c r="AD300" i="23"/>
  <c r="Q234" i="2"/>
  <c r="R212" i="23"/>
  <c r="AU234" i="2"/>
  <c r="AU212" i="23"/>
  <c r="AT163" i="2"/>
  <c r="AT149" i="23"/>
  <c r="AT154" i="2"/>
  <c r="AT141" i="23"/>
  <c r="Q369" i="2"/>
  <c r="R295" i="23"/>
  <c r="AC169" i="23"/>
  <c r="AB169" i="23"/>
  <c r="AU42" i="2"/>
  <c r="AU39" i="23"/>
  <c r="P42" i="2"/>
  <c r="Q39" i="23"/>
  <c r="AB139" i="23"/>
  <c r="AU193" i="2"/>
  <c r="AU169" i="23"/>
  <c r="P98" i="2"/>
  <c r="Q79" i="23"/>
  <c r="AC275" i="23"/>
  <c r="AB275" i="23"/>
  <c r="Q23" i="2"/>
  <c r="R22" i="23"/>
  <c r="AB39" i="23"/>
  <c r="AT240" i="2"/>
  <c r="AT225" i="23"/>
  <c r="AT42" i="2"/>
  <c r="AT39" i="23"/>
  <c r="Z215" i="2"/>
  <c r="AU324" i="2"/>
  <c r="P369" i="2"/>
  <c r="Q295" i="23"/>
  <c r="AT324" i="2"/>
  <c r="AW151" i="23"/>
  <c r="AQ151" i="23"/>
  <c r="P61" i="2"/>
  <c r="Q57" i="23"/>
  <c r="Q403" i="2"/>
  <c r="R300" i="23"/>
  <c r="AQ98" i="2"/>
  <c r="AQ93" i="23"/>
  <c r="AT369" i="2"/>
  <c r="AT295" i="23"/>
  <c r="P46" i="2"/>
  <c r="Q43" i="23"/>
  <c r="AU288" i="2"/>
  <c r="AU277" i="23"/>
  <c r="AT39" i="2"/>
  <c r="AT31" i="23"/>
  <c r="AC141" i="23"/>
  <c r="AB141" i="23"/>
  <c r="AT403" i="2"/>
  <c r="AT300" i="23"/>
  <c r="AU258" i="2"/>
  <c r="AU229" i="23"/>
  <c r="AU154" i="2"/>
  <c r="AU141" i="23"/>
  <c r="AC295" i="23"/>
  <c r="AB295" i="23"/>
  <c r="AB176" i="23"/>
  <c r="AB190" i="23"/>
  <c r="AB122" i="23"/>
  <c r="Q39" i="2"/>
  <c r="R31" i="23"/>
  <c r="AT106" i="2"/>
  <c r="AT93" i="23"/>
  <c r="AT46" i="2"/>
  <c r="AT43" i="23"/>
  <c r="P207" i="2"/>
  <c r="Q190" i="23"/>
  <c r="AC300" i="23"/>
  <c r="AB300" i="23"/>
  <c r="Q163" i="2"/>
  <c r="R149" i="23"/>
  <c r="AS79" i="23"/>
  <c r="AD79" i="23"/>
  <c r="AB43" i="23"/>
  <c r="AT258" i="2"/>
  <c r="AT229" i="23"/>
  <c r="AQ39" i="2"/>
  <c r="AQ31" i="23"/>
  <c r="AT266" i="2"/>
  <c r="AT243" i="23"/>
  <c r="P154" i="2"/>
  <c r="Q141" i="23"/>
  <c r="Q152" i="2"/>
  <c r="R139" i="23"/>
  <c r="P57" i="2"/>
  <c r="Q53" i="23"/>
  <c r="AB229" i="23"/>
  <c r="AU63" i="2"/>
  <c r="AU58" i="23"/>
  <c r="AB53" i="23"/>
  <c r="AT215" i="2"/>
  <c r="AT181" i="23"/>
  <c r="AU341" i="2"/>
  <c r="AU46" i="2"/>
  <c r="AU43" i="23"/>
  <c r="AT152" i="2"/>
  <c r="AT139" i="23"/>
  <c r="AD295" i="23"/>
  <c r="AQ197" i="23"/>
  <c r="AB93" i="23"/>
  <c r="Q106" i="2"/>
  <c r="R93" i="23"/>
  <c r="Q46" i="2"/>
  <c r="R43" i="23"/>
  <c r="AC149" i="23"/>
  <c r="AB149" i="23"/>
  <c r="AB181" i="23"/>
  <c r="AB57" i="23"/>
  <c r="AT63" i="2"/>
  <c r="AT58" i="23"/>
  <c r="AU278" i="2"/>
  <c r="AU237" i="23"/>
  <c r="P403" i="2"/>
  <c r="Q300" i="23"/>
  <c r="AQ243" i="23"/>
  <c r="AD58" i="23"/>
  <c r="AU163" i="2"/>
  <c r="AU149" i="23"/>
  <c r="AQ100" i="23"/>
  <c r="AT57" i="2"/>
  <c r="AT53" i="23"/>
  <c r="AU57" i="2"/>
  <c r="AU53" i="23"/>
  <c r="AQ277" i="23"/>
  <c r="AC79" i="23"/>
  <c r="AB100" i="23"/>
  <c r="AC277" i="23"/>
  <c r="AB277" i="23"/>
  <c r="AT234" i="2"/>
  <c r="AT212" i="23"/>
  <c r="Q340" i="2"/>
  <c r="R275" i="23"/>
  <c r="AU369" i="2"/>
  <c r="AU295" i="23"/>
  <c r="AQ275" i="23"/>
  <c r="AD46" i="2"/>
  <c r="AD43" i="23"/>
  <c r="P278" i="2"/>
  <c r="Q237" i="23"/>
  <c r="AU23" i="2"/>
  <c r="AU22" i="23"/>
  <c r="AQ169" i="23"/>
  <c r="Q42" i="2"/>
  <c r="R39" i="23"/>
  <c r="Q63" i="2"/>
  <c r="R58" i="23"/>
  <c r="AC151" i="23"/>
  <c r="AB151" i="23"/>
  <c r="AU61" i="2"/>
  <c r="AU57" i="23"/>
  <c r="AT61" i="2"/>
  <c r="AT57" i="23"/>
  <c r="AB243" i="23"/>
  <c r="Q258" i="2"/>
  <c r="R229" i="23"/>
  <c r="Q154" i="2"/>
  <c r="R141" i="23"/>
  <c r="P258" i="2"/>
  <c r="Q229" i="23"/>
  <c r="AU403" i="2"/>
  <c r="AU300" i="23"/>
  <c r="AQ403" i="2"/>
  <c r="P39" i="2"/>
  <c r="Q31" i="23"/>
  <c r="AT288" i="2"/>
  <c r="AT277" i="23"/>
  <c r="AC225" i="23"/>
  <c r="AB225" i="23"/>
  <c r="AW39" i="2"/>
  <c r="AW31" i="23"/>
  <c r="AW225" i="23"/>
  <c r="AQ341" i="2"/>
  <c r="P163" i="2"/>
  <c r="Q149" i="23"/>
  <c r="Q57" i="2"/>
  <c r="R53" i="23"/>
  <c r="AQ206" i="23"/>
  <c r="AQ190" i="23"/>
  <c r="P151" i="2"/>
  <c r="Q122" i="23"/>
  <c r="O234" i="2"/>
  <c r="P212" i="23"/>
  <c r="O61" i="2"/>
  <c r="P57" i="23"/>
  <c r="O152" i="2"/>
  <c r="P139" i="23"/>
  <c r="O42" i="2"/>
  <c r="P39" i="23"/>
  <c r="O163" i="2"/>
  <c r="P149" i="23"/>
  <c r="O106" i="2"/>
  <c r="P93" i="23"/>
  <c r="O278" i="2"/>
  <c r="P237" i="23"/>
  <c r="O215" i="2"/>
  <c r="P197" i="23"/>
  <c r="O197" i="2"/>
  <c r="P190" i="23"/>
  <c r="O46" i="2"/>
  <c r="P43" i="23"/>
  <c r="O258" i="2"/>
  <c r="P229" i="23"/>
  <c r="O288" i="2"/>
  <c r="P277" i="23"/>
  <c r="O90" i="2"/>
  <c r="P85" i="23"/>
  <c r="P18" i="23"/>
  <c r="O211" i="2"/>
  <c r="P194" i="23"/>
  <c r="O105" i="2"/>
  <c r="P99" i="23"/>
  <c r="P321" i="23"/>
  <c r="P286" i="23"/>
  <c r="O228" i="2"/>
  <c r="P208" i="23"/>
  <c r="O247" i="2"/>
  <c r="P220" i="23"/>
  <c r="O302" i="2"/>
  <c r="P254" i="23"/>
  <c r="O150" i="2"/>
  <c r="P138" i="23"/>
  <c r="P56" i="23"/>
  <c r="O331" i="2"/>
  <c r="O285" i="2"/>
  <c r="P241" i="23"/>
  <c r="P333" i="23"/>
  <c r="O142" i="2"/>
  <c r="P135" i="23"/>
  <c r="O551" i="2"/>
  <c r="O76" i="2"/>
  <c r="P71" i="23"/>
  <c r="O300" i="2"/>
  <c r="P252" i="23"/>
  <c r="P89" i="23"/>
  <c r="O167" i="2"/>
  <c r="P153" i="23"/>
  <c r="O100" i="2"/>
  <c r="P94" i="23"/>
  <c r="P203" i="23"/>
  <c r="O427" i="2"/>
  <c r="P302" i="23"/>
  <c r="O236" i="2"/>
  <c r="P214" i="23"/>
  <c r="O404" i="2"/>
  <c r="P296" i="23"/>
  <c r="O500" i="2"/>
  <c r="P201" i="23"/>
  <c r="P128" i="23"/>
  <c r="P155" i="23"/>
  <c r="P329" i="23"/>
  <c r="O92" i="2"/>
  <c r="P87" i="23"/>
  <c r="O588" i="2"/>
  <c r="P339" i="23"/>
  <c r="O121" i="2"/>
  <c r="P112" i="23"/>
  <c r="O160" i="2"/>
  <c r="P147" i="23"/>
  <c r="P170" i="23"/>
  <c r="O274" i="2"/>
  <c r="P224" i="23"/>
  <c r="AU6" i="2"/>
  <c r="AT339" i="2"/>
  <c r="Q30" i="2"/>
  <c r="R28" i="23"/>
  <c r="AT394" i="2"/>
  <c r="AT293" i="23"/>
  <c r="AS174" i="23"/>
  <c r="AD174" i="23"/>
  <c r="Q293" i="2"/>
  <c r="R249" i="23"/>
  <c r="P175" i="2"/>
  <c r="Q171" i="23"/>
  <c r="Q8" i="2"/>
  <c r="R8" i="23"/>
  <c r="O291" i="2"/>
  <c r="P246" i="23"/>
  <c r="AQ93" i="2"/>
  <c r="AQ88" i="23"/>
  <c r="P194" i="2"/>
  <c r="Q178" i="23"/>
  <c r="Q318" i="2"/>
  <c r="R265" i="23"/>
  <c r="AD319" i="2"/>
  <c r="AD266" i="23"/>
  <c r="Q242" i="2"/>
  <c r="R219" i="23"/>
  <c r="Q366" i="2"/>
  <c r="R285" i="23"/>
  <c r="AU308" i="23"/>
  <c r="Q41" i="2"/>
  <c r="R38" i="23"/>
  <c r="Q426" i="2"/>
  <c r="R301" i="23"/>
  <c r="AQ8" i="2"/>
  <c r="AQ8" i="23"/>
  <c r="AQ301" i="2"/>
  <c r="AQ253" i="23"/>
  <c r="P525" i="2"/>
  <c r="Q328" i="23"/>
  <c r="AU281" i="2"/>
  <c r="AU245" i="23"/>
  <c r="AU409" i="2"/>
  <c r="AU293" i="23"/>
  <c r="AT190" i="2"/>
  <c r="AT174" i="23"/>
  <c r="AU330" i="2"/>
  <c r="AU266" i="23"/>
  <c r="AB21" i="2"/>
  <c r="AB20" i="23"/>
  <c r="Q114" i="2"/>
  <c r="R106" i="23"/>
  <c r="Q239" i="2"/>
  <c r="R217" i="23"/>
  <c r="O109" i="2"/>
  <c r="P88" i="23"/>
  <c r="AQ118" i="2"/>
  <c r="AQ109" i="23"/>
  <c r="P281" i="2"/>
  <c r="Q246" i="23"/>
  <c r="AQ297" i="2"/>
  <c r="AQ238" i="23"/>
  <c r="AQ114" i="2"/>
  <c r="AQ106" i="23"/>
  <c r="O190" i="2"/>
  <c r="P175" i="23"/>
  <c r="P33" i="2"/>
  <c r="Q32" i="23"/>
  <c r="P114" i="2"/>
  <c r="Q106" i="23"/>
  <c r="AS270" i="23"/>
  <c r="AD270" i="23"/>
  <c r="AD194" i="2"/>
  <c r="AD178" i="23"/>
  <c r="AD301" i="2"/>
  <c r="AD253" i="23"/>
  <c r="P64" i="2"/>
  <c r="Q59" i="23"/>
  <c r="AW253" i="23"/>
  <c r="P238" i="23"/>
  <c r="AS179" i="23"/>
  <c r="AD179" i="23"/>
  <c r="Q64" i="2"/>
  <c r="R59" i="23"/>
  <c r="Q448" i="2"/>
  <c r="R308" i="23"/>
  <c r="P239" i="2"/>
  <c r="Q217" i="23"/>
  <c r="AU187" i="2"/>
  <c r="AU159" i="23"/>
  <c r="O518" i="2"/>
  <c r="Q175" i="2"/>
  <c r="R171" i="23"/>
  <c r="F9" i="3"/>
  <c r="AW103" i="23"/>
  <c r="AQ103" i="23"/>
  <c r="P30" i="2"/>
  <c r="Q28" i="23"/>
  <c r="Q118" i="2"/>
  <c r="R109" i="23"/>
  <c r="O328" i="2"/>
  <c r="P270" i="23"/>
  <c r="AT293" i="2"/>
  <c r="AT249" i="23"/>
  <c r="AQ6" i="2"/>
  <c r="AQ6" i="23"/>
  <c r="AD187" i="2"/>
  <c r="AD159" i="23"/>
  <c r="AB242" i="2"/>
  <c r="AB219" i="23"/>
  <c r="AS8" i="2"/>
  <c r="AD8" i="23"/>
  <c r="P8" i="2"/>
  <c r="Q8" i="23"/>
  <c r="Q191" i="2"/>
  <c r="R175" i="23"/>
  <c r="AQ291" i="2"/>
  <c r="AQ246" i="23"/>
  <c r="AB191" i="2"/>
  <c r="AB175" i="23"/>
  <c r="P242" i="2"/>
  <c r="Q219" i="23"/>
  <c r="Q21" i="2"/>
  <c r="R20" i="23"/>
  <c r="Q139" i="2"/>
  <c r="R127" i="23"/>
  <c r="AT175" i="23"/>
  <c r="AQ159" i="23"/>
  <c r="P139" i="2"/>
  <c r="Q127" i="23"/>
  <c r="P6" i="2"/>
  <c r="Q6" i="23"/>
  <c r="AD139" i="2"/>
  <c r="AD127" i="23"/>
  <c r="P109" i="23"/>
  <c r="Q525" i="2"/>
  <c r="R328" i="23"/>
  <c r="AQ20" i="23"/>
  <c r="AT171" i="23"/>
  <c r="Q33" i="2"/>
  <c r="R32" i="23"/>
  <c r="Q6" i="2"/>
  <c r="C11" i="3" s="1"/>
  <c r="R6" i="23"/>
  <c r="AU109" i="2"/>
  <c r="AU103" i="23"/>
  <c r="AQ190" i="2"/>
  <c r="AQ174" i="23"/>
  <c r="Q190" i="2"/>
  <c r="R174" i="23"/>
  <c r="AW83" i="23"/>
  <c r="AQ83" i="23"/>
  <c r="P21" i="2"/>
  <c r="Q20" i="23"/>
  <c r="AU191" i="2"/>
  <c r="AU175" i="23"/>
  <c r="P318" i="2"/>
  <c r="Q265" i="23"/>
  <c r="O85" i="2"/>
  <c r="P80" i="23"/>
  <c r="P118" i="2"/>
  <c r="Q109" i="23"/>
  <c r="AQ366" i="2"/>
  <c r="AQ285" i="23"/>
  <c r="AT328" i="23"/>
  <c r="P366" i="2"/>
  <c r="Q285" i="23"/>
  <c r="AS285" i="23"/>
  <c r="AD285" i="23"/>
  <c r="AU106" i="23"/>
  <c r="AU426" i="2"/>
  <c r="AU301" i="23"/>
  <c r="F132" i="23"/>
  <c r="F144" i="2"/>
  <c r="E144" i="2" s="1" a="1"/>
  <c r="E144" i="2" s="1"/>
  <c r="F307" i="23"/>
  <c r="F443" i="2"/>
  <c r="E443" i="2" s="1" a="1"/>
  <c r="E443" i="2" s="1"/>
  <c r="F338" i="23"/>
  <c r="F578" i="2"/>
  <c r="E578" i="2" s="1" a="1"/>
  <c r="E578" i="2" s="1"/>
  <c r="F216" i="23"/>
  <c r="F238" i="2"/>
  <c r="E238" i="2" s="1" a="1"/>
  <c r="E238" i="2" s="1"/>
  <c r="F330" i="23"/>
  <c r="F536" i="2"/>
  <c r="E536" i="2" s="1" a="1"/>
  <c r="E536" i="2" s="1"/>
  <c r="F34" i="23"/>
  <c r="F35" i="2"/>
  <c r="E35" i="2" s="1" a="1"/>
  <c r="E35" i="2" s="1"/>
  <c r="F55" i="23"/>
  <c r="F59" i="2"/>
  <c r="E59" i="2" s="1" a="1"/>
  <c r="E59" i="2" s="1"/>
  <c r="F326" i="23"/>
  <c r="F511" i="2"/>
  <c r="E511" i="2" s="1" a="1"/>
  <c r="E511" i="2" s="1"/>
  <c r="F273" i="23"/>
  <c r="F336" i="2"/>
  <c r="E336" i="2" s="1" a="1"/>
  <c r="E336" i="2" s="1"/>
  <c r="F104" i="23"/>
  <c r="F130" i="2"/>
  <c r="E130" i="2" s="1" a="1"/>
  <c r="E130" i="2" s="1"/>
  <c r="F291" i="23"/>
  <c r="F387" i="2"/>
  <c r="E387" i="2" s="1" a="1"/>
  <c r="E387" i="2" s="1"/>
  <c r="F156" i="23"/>
  <c r="F170" i="2"/>
  <c r="E170" i="2" s="1" a="1"/>
  <c r="E170" i="2" s="1"/>
  <c r="F121" i="23"/>
  <c r="F132" i="2"/>
  <c r="E132" i="2" s="1" a="1"/>
  <c r="E132" i="2" s="1"/>
  <c r="F289" i="23"/>
  <c r="F383" i="2"/>
  <c r="E383" i="2" s="1" a="1"/>
  <c r="E383" i="2" s="1"/>
  <c r="F314" i="23"/>
  <c r="F475" i="2"/>
  <c r="E475" i="2" s="1" a="1"/>
  <c r="E475" i="2" s="1"/>
  <c r="F226" i="23"/>
  <c r="F261" i="2"/>
  <c r="E261" i="2" s="1" a="1"/>
  <c r="E261" i="2" s="1"/>
  <c r="F284" i="23"/>
  <c r="F364" i="2"/>
  <c r="E364" i="2" s="1" a="1"/>
  <c r="E364" i="2" s="1"/>
  <c r="F62" i="23"/>
  <c r="F67" i="2"/>
  <c r="E67" i="2" s="1" a="1"/>
  <c r="E67" i="2" s="1"/>
  <c r="F96" i="23"/>
  <c r="F103" i="2"/>
  <c r="E103" i="2" s="1" a="1"/>
  <c r="E103" i="2" s="1"/>
  <c r="F210" i="23"/>
  <c r="F230" i="2"/>
  <c r="E230" i="2" s="1" a="1"/>
  <c r="E230" i="2" s="1"/>
  <c r="F97" i="23"/>
  <c r="F111" i="2"/>
  <c r="E111" i="2" s="1" a="1"/>
  <c r="E111" i="2" s="1"/>
  <c r="F264" i="23"/>
  <c r="F317" i="2"/>
  <c r="E317" i="2" s="1" a="1"/>
  <c r="E317" i="2" s="1"/>
  <c r="F222" i="23"/>
  <c r="F249" i="2"/>
  <c r="E249" i="2" s="1" a="1"/>
  <c r="E249" i="2" s="1"/>
  <c r="F248" i="23"/>
  <c r="F296" i="2"/>
  <c r="E296" i="2" s="1" a="1"/>
  <c r="E296" i="2" s="1"/>
  <c r="F309" i="23"/>
  <c r="F450" i="2"/>
  <c r="E450" i="2" s="1" a="1"/>
  <c r="E450" i="2" s="1"/>
  <c r="F290" i="23"/>
  <c r="F385" i="2"/>
  <c r="E385" i="2" s="1" a="1"/>
  <c r="E385" i="2" s="1"/>
  <c r="F41" i="23"/>
  <c r="F44" i="2"/>
  <c r="E44" i="2" s="1" a="1"/>
  <c r="E44" i="2" s="1"/>
  <c r="F129" i="23"/>
  <c r="F141" i="2"/>
  <c r="E141" i="2" s="1" a="1"/>
  <c r="E141" i="2" s="1"/>
  <c r="P147" i="2"/>
  <c r="P150" i="2"/>
  <c r="AB150" i="2"/>
  <c r="AQ612" i="2"/>
  <c r="Q126" i="2"/>
  <c r="AB126" i="2"/>
  <c r="AT86" i="2"/>
  <c r="O206" i="2"/>
  <c r="AT333" i="2"/>
  <c r="P124" i="2"/>
  <c r="P126" i="2"/>
  <c r="AU469" i="2"/>
  <c r="AT72" i="2"/>
  <c r="O9" i="2"/>
  <c r="O535" i="2"/>
  <c r="Q142" i="2"/>
  <c r="Q147" i="2"/>
  <c r="Q446" i="2"/>
  <c r="Q98" i="2"/>
  <c r="AT278" i="2"/>
  <c r="Q341" i="2"/>
  <c r="AU266" i="2"/>
  <c r="Q288" i="2"/>
  <c r="AT98" i="2"/>
  <c r="AT340" i="2"/>
  <c r="AD340" i="2"/>
  <c r="AU340" i="2"/>
  <c r="O341" i="2"/>
  <c r="Q266" i="2"/>
  <c r="P340" i="2"/>
  <c r="O266" i="2"/>
  <c r="AT504" i="2"/>
  <c r="AC213" i="23"/>
  <c r="AU200" i="2"/>
  <c r="P186" i="2"/>
  <c r="O309" i="2"/>
  <c r="AD560" i="2"/>
  <c r="AQ186" i="2"/>
  <c r="AT373" i="2"/>
  <c r="AQ560" i="2"/>
  <c r="O186" i="2"/>
  <c r="AU262" i="2"/>
  <c r="P274" i="2"/>
  <c r="AS34" i="2"/>
  <c r="AT177" i="2"/>
  <c r="AD34" i="2"/>
  <c r="AU384" i="2"/>
  <c r="P177" i="2"/>
  <c r="AH44" i="6"/>
  <c r="AT174" i="2"/>
  <c r="AB455" i="2"/>
  <c r="AD552" i="2"/>
  <c r="P513" i="2"/>
  <c r="Q552" i="2"/>
  <c r="AQ125" i="2"/>
  <c r="AB580" i="2"/>
  <c r="AB24" i="2"/>
  <c r="AD129" i="2"/>
  <c r="Q125" i="2"/>
  <c r="O140" i="2"/>
  <c r="O530" i="2"/>
  <c r="F7" i="2"/>
  <c r="E7" i="2" s="1" a="1"/>
  <c r="E7" i="2" s="1"/>
  <c r="F350" i="2"/>
  <c r="E350" i="2" s="1" a="1"/>
  <c r="E350" i="2" s="1"/>
  <c r="F563" i="2"/>
  <c r="E563" i="2" s="1" a="1"/>
  <c r="E563" i="2" s="1"/>
  <c r="F158" i="2"/>
  <c r="E158" i="2" s="1" a="1"/>
  <c r="E158" i="2" s="1"/>
  <c r="F510" i="2"/>
  <c r="E510" i="2" s="1" a="1"/>
  <c r="E510" i="2" s="1"/>
  <c r="F282" i="2"/>
  <c r="E282" i="2" s="1" a="1"/>
  <c r="E282" i="2" s="1"/>
  <c r="F74" i="2"/>
  <c r="E74" i="2" s="1" a="1"/>
  <c r="E74" i="2" s="1"/>
  <c r="F79" i="2"/>
  <c r="E79" i="2" s="1" a="1"/>
  <c r="E79" i="2" s="1"/>
  <c r="F298" i="2"/>
  <c r="E298" i="2" s="1" a="1"/>
  <c r="E298" i="2" s="1"/>
  <c r="F148" i="2"/>
  <c r="E148" i="2" s="1" a="1"/>
  <c r="E148" i="2" s="1"/>
  <c r="F399" i="2"/>
  <c r="E399" i="2" s="1" a="1"/>
  <c r="E399" i="2" s="1"/>
  <c r="F120" i="2"/>
  <c r="E120" i="2" s="1" a="1"/>
  <c r="E120" i="2" s="1"/>
  <c r="F115" i="2"/>
  <c r="E115" i="2" s="1" a="1"/>
  <c r="E115" i="2" s="1"/>
  <c r="F248" i="2"/>
  <c r="E248" i="2" s="1" a="1"/>
  <c r="E248" i="2" s="1"/>
  <c r="F352" i="2"/>
  <c r="E352" i="2" s="1" a="1"/>
  <c r="E352" i="2" s="1"/>
  <c r="F156" i="2"/>
  <c r="E156" i="2" s="1" a="1"/>
  <c r="E156" i="2" s="1"/>
  <c r="F379" i="2"/>
  <c r="E379" i="2" s="1" a="1"/>
  <c r="E379" i="2" s="1"/>
  <c r="F38" i="2"/>
  <c r="E38" i="2" s="1" a="1"/>
  <c r="E38" i="2" s="1"/>
  <c r="F273" i="2"/>
  <c r="E273" i="2" s="1" a="1"/>
  <c r="E273" i="2" s="1"/>
  <c r="F196" i="2"/>
  <c r="E196" i="2" s="1" a="1"/>
  <c r="E196" i="2" s="1"/>
  <c r="F192" i="2"/>
  <c r="E192" i="2" s="1" a="1"/>
  <c r="E192" i="2" s="1"/>
  <c r="F574" i="2"/>
  <c r="E574" i="2" s="1" a="1"/>
  <c r="E574" i="2" s="1"/>
  <c r="F47" i="2"/>
  <c r="E47" i="2" s="1" a="1"/>
  <c r="E47" i="2" s="1"/>
  <c r="F31" i="2"/>
  <c r="E31" i="2" s="1" a="1"/>
  <c r="E31" i="2" s="1"/>
  <c r="F435" i="2"/>
  <c r="E435" i="2" s="1" a="1"/>
  <c r="E435" i="2" s="1"/>
  <c r="F337" i="2"/>
  <c r="E337" i="2" s="1" a="1"/>
  <c r="E337" i="2" s="1"/>
  <c r="F122" i="2"/>
  <c r="E122" i="2" s="1" a="1"/>
  <c r="E122" i="2" s="1"/>
  <c r="F420" i="2"/>
  <c r="E420" i="2" s="1" a="1"/>
  <c r="E420" i="2" s="1"/>
  <c r="F80" i="2"/>
  <c r="E80" i="2" s="1" a="1"/>
  <c r="E80" i="2" s="1"/>
  <c r="AU456" i="2"/>
  <c r="AW46" i="23"/>
  <c r="AC384" i="2"/>
  <c r="O177" i="2"/>
  <c r="AB289" i="2"/>
  <c r="AQ289" i="2"/>
  <c r="AQ274" i="2"/>
  <c r="AD289" i="2"/>
  <c r="AQ539" i="2"/>
  <c r="P289" i="2"/>
  <c r="AQ456" i="2"/>
  <c r="AB384" i="2"/>
  <c r="AI27" i="6"/>
  <c r="Q568" i="2"/>
  <c r="P568" i="2"/>
  <c r="Q84" i="2"/>
  <c r="AQ558" i="2"/>
  <c r="P558" i="2"/>
  <c r="AT542" i="2"/>
  <c r="P84" i="2"/>
  <c r="P106" i="2"/>
  <c r="O98" i="2"/>
  <c r="AD189" i="2"/>
  <c r="Q189" i="2"/>
  <c r="AU180" i="2"/>
  <c r="AT189" i="2"/>
  <c r="AT180" i="2"/>
  <c r="Q558" i="2"/>
  <c r="AQ568" i="2"/>
  <c r="AQ340" i="2"/>
  <c r="Q540" i="2"/>
  <c r="Q564" i="2"/>
  <c r="AT555" i="2"/>
  <c r="AT558" i="2"/>
  <c r="O488" i="2"/>
  <c r="AW555" i="2"/>
  <c r="O555" i="2"/>
  <c r="Q353" i="2"/>
  <c r="AU568" i="2"/>
  <c r="Q542" i="2"/>
  <c r="AB424" i="2"/>
  <c r="AQ197" i="2"/>
  <c r="Q555" i="2"/>
  <c r="O568" i="2"/>
  <c r="AW568" i="2"/>
  <c r="AC440" i="2"/>
  <c r="AD555" i="2"/>
  <c r="AB252" i="2"/>
  <c r="Q492" i="2"/>
  <c r="AB499" i="2"/>
  <c r="AC499" i="2"/>
  <c r="AQ564" i="2"/>
  <c r="AU207" i="2"/>
  <c r="Q252" i="2"/>
  <c r="Q226" i="2"/>
  <c r="AB215" i="2"/>
  <c r="AQ266" i="2"/>
  <c r="AD98" i="2"/>
  <c r="Q491" i="2"/>
  <c r="P165" i="2"/>
  <c r="AB403" i="2"/>
  <c r="AB46" i="2"/>
  <c r="AT197" i="2"/>
  <c r="AD479" i="2"/>
  <c r="P226" i="2"/>
  <c r="O600" i="2"/>
  <c r="O389" i="2"/>
  <c r="AW601" i="2"/>
  <c r="AQ601" i="2"/>
  <c r="O496" i="2"/>
  <c r="O5" i="2"/>
  <c r="O368" i="2"/>
  <c r="AU5" i="2"/>
  <c r="AT143" i="2"/>
  <c r="AD143" i="2"/>
  <c r="O66" i="2"/>
  <c r="AT575" i="2"/>
  <c r="Q345" i="2"/>
  <c r="AD369" i="2"/>
  <c r="Q197" i="2"/>
  <c r="AU215" i="2"/>
  <c r="AU185" i="2"/>
  <c r="Q493" i="2"/>
  <c r="AC397" i="2"/>
  <c r="Q207" i="2"/>
  <c r="Q193" i="2"/>
  <c r="AT226" i="2"/>
  <c r="Q501" i="2"/>
  <c r="O345" i="2"/>
  <c r="AT485" i="2"/>
  <c r="Q360" i="2"/>
  <c r="AU165" i="2"/>
  <c r="O363" i="2"/>
  <c r="X353" i="2"/>
  <c r="AT345" i="2"/>
  <c r="Q537" i="2"/>
  <c r="AU485" i="2"/>
  <c r="O353" i="2"/>
  <c r="AT185" i="2"/>
  <c r="AU231" i="2"/>
  <c r="Q472" i="2"/>
  <c r="Q214" i="2"/>
  <c r="AT353" i="2"/>
  <c r="Y440" i="2"/>
  <c r="AT252" i="2"/>
  <c r="AT499" i="2"/>
  <c r="AW499" i="2"/>
  <c r="AT361" i="2"/>
  <c r="AT529" i="2"/>
  <c r="Q215" i="2"/>
  <c r="Q516" i="2"/>
  <c r="AC340" i="2"/>
  <c r="AW363" i="2"/>
  <c r="AU214" i="2"/>
  <c r="O529" i="2"/>
  <c r="AQ46" i="2"/>
  <c r="O193" i="2"/>
  <c r="O185" i="2"/>
  <c r="P363" i="2"/>
  <c r="P357" i="2"/>
  <c r="Q485" i="2"/>
  <c r="Q488" i="2"/>
  <c r="P214" i="2"/>
  <c r="W345" i="2"/>
  <c r="W353" i="2"/>
  <c r="AT165" i="2"/>
  <c r="AU499" i="2"/>
  <c r="AQ63" i="2"/>
  <c r="O492" i="2"/>
  <c r="O493" i="2"/>
  <c r="AQ226" i="2"/>
  <c r="AQ154" i="2"/>
  <c r="Q231" i="2"/>
  <c r="AT231" i="2"/>
  <c r="P240" i="2"/>
  <c r="P252" i="2"/>
  <c r="Q499" i="2"/>
  <c r="O360" i="2"/>
  <c r="AT440" i="2"/>
  <c r="O231" i="2"/>
  <c r="AQ193" i="2"/>
  <c r="Q361" i="2"/>
  <c r="AD63" i="2"/>
  <c r="P215" i="2"/>
  <c r="O501" i="2"/>
  <c r="AT207" i="2"/>
  <c r="AT214" i="2"/>
  <c r="Q363" i="2"/>
  <c r="P193" i="2"/>
  <c r="P231" i="2"/>
  <c r="Q357" i="2"/>
  <c r="P485" i="2"/>
  <c r="P488" i="2"/>
  <c r="Q165" i="2"/>
  <c r="AT516" i="2"/>
  <c r="AQ493" i="2"/>
  <c r="AU252" i="2"/>
  <c r="O472" i="2"/>
  <c r="Z231" i="2"/>
  <c r="Z207" i="2"/>
  <c r="AU353" i="2"/>
  <c r="Q440" i="2"/>
  <c r="AT491" i="2"/>
  <c r="Q185" i="2"/>
  <c r="AA529" i="2"/>
  <c r="AA537" i="2"/>
  <c r="Q240" i="2"/>
  <c r="Q529" i="2"/>
  <c r="AW493" i="2"/>
  <c r="AT488" i="2"/>
  <c r="O207" i="2"/>
  <c r="O214" i="2"/>
  <c r="AQ256" i="2"/>
  <c r="AW234" i="23"/>
  <c r="AU498" i="2"/>
  <c r="AU280" i="2"/>
  <c r="AT498" i="2"/>
  <c r="AT37" i="2"/>
  <c r="AB168" i="2"/>
  <c r="AD198" i="2"/>
  <c r="AQ235" i="2"/>
  <c r="AW213" i="23"/>
  <c r="AQ198" i="2"/>
  <c r="AW170" i="23"/>
  <c r="AD406" i="2"/>
  <c r="AT138" i="2"/>
  <c r="AW456" i="2"/>
  <c r="AQ280" i="2"/>
  <c r="AT274" i="2"/>
  <c r="AW596" i="2"/>
  <c r="AC154" i="23"/>
  <c r="AT615" i="2"/>
  <c r="AQ138" i="2"/>
  <c r="AW126" i="23"/>
  <c r="AU37" i="2"/>
  <c r="AU55" i="2"/>
  <c r="AD418" i="2"/>
  <c r="AU481" i="2"/>
  <c r="AQ251" i="2"/>
  <c r="AW253" i="2"/>
  <c r="AW418" i="2"/>
  <c r="AQ596" i="2"/>
  <c r="O37" i="2"/>
  <c r="AD179" i="2"/>
  <c r="AQ53" i="2"/>
  <c r="AW49" i="23"/>
  <c r="AS560" i="2"/>
  <c r="O198" i="2"/>
  <c r="AB260" i="2"/>
  <c r="O241" i="2"/>
  <c r="O262" i="2"/>
  <c r="AW36" i="23"/>
  <c r="AT157" i="2"/>
  <c r="O179" i="2"/>
  <c r="AU134" i="2"/>
  <c r="O560" i="2"/>
  <c r="AW119" i="23"/>
  <c r="AQ128" i="2"/>
  <c r="AB256" i="2"/>
  <c r="AD157" i="2"/>
  <c r="AT503" i="2"/>
  <c r="O153" i="2"/>
  <c r="AU11" i="2"/>
  <c r="AD455" i="2"/>
  <c r="AQ425" i="2"/>
  <c r="AW209" i="2"/>
  <c r="P548" i="2"/>
  <c r="Q436" i="2"/>
  <c r="Q428" i="2"/>
  <c r="AQ310" i="2"/>
  <c r="AD487" i="2"/>
  <c r="AT490" i="2"/>
  <c r="Q521" i="2"/>
  <c r="Q513" i="2"/>
  <c r="Q588" i="2"/>
  <c r="Q580" i="2"/>
  <c r="AQ400" i="2"/>
  <c r="AQ521" i="2"/>
  <c r="AU376" i="2"/>
  <c r="AQ599" i="2"/>
  <c r="P160" i="2"/>
  <c r="P166" i="2"/>
  <c r="AU490" i="2"/>
  <c r="AU400" i="2"/>
  <c r="AC503" i="2"/>
  <c r="Q548" i="2"/>
  <c r="Q561" i="2"/>
  <c r="AT310" i="2"/>
  <c r="AT209" i="2"/>
  <c r="AB503" i="2"/>
  <c r="P588" i="2"/>
  <c r="Q166" i="2"/>
  <c r="Q169" i="2"/>
  <c r="AU209" i="2"/>
  <c r="AU423" i="2"/>
  <c r="P530" i="2"/>
  <c r="P561" i="2"/>
  <c r="P559" i="2"/>
  <c r="P521" i="2"/>
  <c r="O125" i="2"/>
  <c r="AT216" i="2"/>
  <c r="Q502" i="2"/>
  <c r="AW150" i="23"/>
  <c r="O396" i="2"/>
  <c r="AQ508" i="2"/>
  <c r="AT348" i="2"/>
  <c r="Q508" i="2"/>
  <c r="AD51" i="2"/>
  <c r="O506" i="2"/>
  <c r="AQ506" i="2"/>
  <c r="Q367" i="2"/>
  <c r="AT342" i="2"/>
  <c r="AW76" i="23"/>
  <c r="AD497" i="2"/>
  <c r="AW322" i="23"/>
  <c r="O463" i="2"/>
  <c r="AD164" i="2"/>
  <c r="AW109" i="23"/>
  <c r="AQ505" i="2"/>
  <c r="AD371" i="2"/>
  <c r="AU448" i="2"/>
  <c r="AD8" i="2"/>
  <c r="AT562" i="2"/>
  <c r="O127" i="2"/>
  <c r="O439" i="2"/>
  <c r="AB466" i="2"/>
  <c r="O459" i="2"/>
  <c r="AT112" i="2"/>
  <c r="AD372" i="2"/>
  <c r="P313" i="2"/>
  <c r="Q427" i="2"/>
  <c r="O227" i="2"/>
  <c r="AQ220" i="2"/>
  <c r="P220" i="2"/>
  <c r="AU515" i="2"/>
  <c r="Q210" i="2"/>
  <c r="P236" i="2"/>
  <c r="AB201" i="2"/>
  <c r="AT304" i="2"/>
  <c r="AT506" i="2"/>
  <c r="Q227" i="2"/>
  <c r="P203" i="2"/>
  <c r="AT500" i="2"/>
  <c r="AQ396" i="2"/>
  <c r="AT81" i="2"/>
  <c r="O314" i="2"/>
  <c r="Q101" i="2"/>
  <c r="Q164" i="2"/>
  <c r="AB183" i="2"/>
  <c r="Q463" i="2"/>
  <c r="Q494" i="2"/>
  <c r="AT183" i="2"/>
  <c r="P553" i="2"/>
  <c r="AB314" i="2"/>
  <c r="P462" i="2"/>
  <c r="P367" i="2"/>
  <c r="AD342" i="2"/>
  <c r="Q313" i="2"/>
  <c r="Q286" i="2"/>
  <c r="AT250" i="2"/>
  <c r="AS302" i="23"/>
  <c r="Q71" i="2"/>
  <c r="Q51" i="2"/>
  <c r="AB462" i="2"/>
  <c r="AD462" i="2"/>
  <c r="Q500" i="2"/>
  <c r="P494" i="2"/>
  <c r="P299" i="2"/>
  <c r="AB372" i="2"/>
  <c r="P101" i="2"/>
  <c r="O515" i="2"/>
  <c r="P201" i="2"/>
  <c r="P497" i="2"/>
  <c r="AQ500" i="2"/>
  <c r="Q447" i="2"/>
  <c r="O462" i="2"/>
  <c r="Q404" i="2"/>
  <c r="Q462" i="2"/>
  <c r="Q314" i="2"/>
  <c r="Q299" i="2"/>
  <c r="AU217" i="2"/>
  <c r="P212" i="2"/>
  <c r="P164" i="2"/>
  <c r="AT314" i="2"/>
  <c r="Q18" i="2"/>
  <c r="AD313" i="2"/>
  <c r="Q372" i="2"/>
  <c r="Q515" i="2"/>
  <c r="Q183" i="2"/>
  <c r="Q217" i="2"/>
  <c r="Q342" i="2"/>
  <c r="AQ342" i="2"/>
  <c r="AU314" i="2"/>
  <c r="Q201" i="2"/>
  <c r="Q506" i="2"/>
  <c r="Q12" i="2"/>
  <c r="P210" i="2"/>
  <c r="AQ463" i="2"/>
  <c r="P500" i="2"/>
  <c r="P506" i="2"/>
  <c r="Q497" i="2"/>
  <c r="O203" i="2"/>
  <c r="O210" i="2"/>
  <c r="Q495" i="2"/>
  <c r="AQ12" i="2"/>
  <c r="AT515" i="2"/>
  <c r="AB502" i="2"/>
  <c r="O598" i="2"/>
  <c r="AT502" i="2"/>
  <c r="AU203" i="2"/>
  <c r="AW12" i="23"/>
  <c r="O18" i="2"/>
  <c r="AT494" i="2"/>
  <c r="O81" i="2"/>
  <c r="P304" i="2"/>
  <c r="P286" i="2"/>
  <c r="AT286" i="2"/>
  <c r="AU463" i="2"/>
  <c r="AQ101" i="2"/>
  <c r="AW95" i="23"/>
  <c r="P427" i="2"/>
  <c r="P447" i="2"/>
  <c r="P502" i="2"/>
  <c r="P515" i="2"/>
  <c r="AD508" i="2"/>
  <c r="AU250" i="2"/>
  <c r="O117" i="2"/>
  <c r="AU164" i="2"/>
  <c r="AC260" i="23"/>
  <c r="AB313" i="2"/>
  <c r="O71" i="2"/>
  <c r="O212" i="2"/>
  <c r="AQ250" i="2"/>
  <c r="AW167" i="23"/>
  <c r="AQ183" i="2"/>
  <c r="AT404" i="2"/>
  <c r="AB500" i="2"/>
  <c r="AT463" i="2"/>
  <c r="AQ404" i="2"/>
  <c r="AW296" i="23"/>
  <c r="AU579" i="2"/>
  <c r="Q203" i="2"/>
  <c r="Q212" i="2"/>
  <c r="AU508" i="2"/>
  <c r="O12" i="2"/>
  <c r="AU18" i="2"/>
  <c r="AD396" i="2"/>
  <c r="AQ579" i="2"/>
  <c r="O220" i="2"/>
  <c r="O51" i="2"/>
  <c r="AD366" i="2"/>
  <c r="P319" i="2"/>
  <c r="AD505" i="2"/>
  <c r="P93" i="2"/>
  <c r="P109" i="2"/>
  <c r="O93" i="2"/>
  <c r="AQ139" i="2"/>
  <c r="O474" i="2"/>
  <c r="AT319" i="2"/>
  <c r="O603" i="2"/>
  <c r="AU565" i="2"/>
  <c r="O432" i="2"/>
  <c r="P85" i="2"/>
  <c r="P88" i="2"/>
  <c r="Q328" i="2"/>
  <c r="Q319" i="2"/>
  <c r="AD195" i="2"/>
  <c r="AQ489" i="2"/>
  <c r="AU139" i="2"/>
  <c r="Q409" i="2"/>
  <c r="Q187" i="2"/>
  <c r="Q88" i="2"/>
  <c r="Q85" i="2"/>
  <c r="AU33" i="2"/>
  <c r="Q471" i="2"/>
  <c r="Q489" i="2"/>
  <c r="Q474" i="2"/>
  <c r="Q465" i="2"/>
  <c r="AT85" i="2"/>
  <c r="AQ85" i="2"/>
  <c r="AQ194" i="2"/>
  <c r="O118" i="2"/>
  <c r="Q301" i="2"/>
  <c r="Q297" i="2"/>
  <c r="P330" i="2"/>
  <c r="P297" i="2"/>
  <c r="P301" i="2"/>
  <c r="AD585" i="2"/>
  <c r="O41" i="2"/>
  <c r="P474" i="2"/>
  <c r="P465" i="2"/>
  <c r="AS266" i="23"/>
  <c r="AU242" i="2"/>
  <c r="AU525" i="2"/>
  <c r="P328" i="2"/>
  <c r="Q194" i="2"/>
  <c r="Q195" i="2"/>
  <c r="O293" i="2"/>
  <c r="P190" i="2"/>
  <c r="P191" i="2"/>
  <c r="P291" i="2"/>
  <c r="P293" i="2"/>
  <c r="Q603" i="2"/>
  <c r="Q595" i="2"/>
  <c r="AU607" i="2"/>
  <c r="AT409" i="2"/>
  <c r="AQ195" i="2"/>
  <c r="AW179" i="23"/>
  <c r="O21" i="2"/>
  <c r="AT239" i="2"/>
  <c r="AT88" i="2"/>
  <c r="O239" i="2"/>
  <c r="Q432" i="2"/>
  <c r="Q394" i="2"/>
  <c r="P195" i="2"/>
  <c r="P187" i="2"/>
  <c r="Q281" i="2"/>
  <c r="Q291" i="2"/>
  <c r="AU328" i="2"/>
  <c r="AU319" i="2"/>
  <c r="Q93" i="2"/>
  <c r="Q109" i="2"/>
  <c r="AU562" i="2"/>
  <c r="AU30" i="2"/>
  <c r="AW219" i="23"/>
  <c r="AQ242" i="2"/>
  <c r="AT118" i="2"/>
  <c r="O505" i="2"/>
  <c r="O191" i="2"/>
  <c r="AW293" i="23"/>
  <c r="O371" i="2"/>
  <c r="AW28" i="23"/>
  <c r="AQ30" i="2"/>
  <c r="AT191" i="2"/>
  <c r="O585" i="2"/>
  <c r="O194" i="2"/>
  <c r="O8" i="2"/>
  <c r="O318" i="2"/>
  <c r="AU239" i="2"/>
  <c r="O195" i="2"/>
  <c r="O187" i="2"/>
  <c r="O366" i="2"/>
  <c r="O394" i="2"/>
  <c r="P471" i="2"/>
  <c r="P489" i="2"/>
  <c r="AT21" i="2"/>
  <c r="P409" i="2"/>
  <c r="P426" i="2"/>
  <c r="O64" i="2"/>
  <c r="AB562" i="2"/>
  <c r="O297" i="2"/>
  <c r="AW217" i="23"/>
  <c r="AQ239" i="2"/>
  <c r="AT459" i="2"/>
  <c r="AW256" i="23"/>
  <c r="AT16" i="2"/>
  <c r="AU356" i="2"/>
  <c r="AT4" i="2"/>
  <c r="O87" i="2"/>
  <c r="AC14" i="23"/>
  <c r="AB15" i="2"/>
  <c r="AW4" i="23"/>
  <c r="AU77" i="2"/>
  <c r="AT77" i="2"/>
  <c r="AW47" i="23"/>
  <c r="AQ58" i="2"/>
  <c r="AU306" i="2"/>
  <c r="Q315" i="2"/>
  <c r="Q316" i="2"/>
  <c r="AW21" i="23"/>
  <c r="AQ22" i="2"/>
  <c r="AT419" i="2"/>
  <c r="AD202" i="2"/>
  <c r="AT15" i="2"/>
  <c r="Q466" i="2"/>
  <c r="Q453" i="2"/>
  <c r="P94" i="2"/>
  <c r="P100" i="2"/>
  <c r="AT356" i="2"/>
  <c r="AU359" i="2"/>
  <c r="AU606" i="2"/>
  <c r="AU354" i="2"/>
  <c r="AW54" i="23"/>
  <c r="AQ77" i="2"/>
  <c r="O58" i="2"/>
  <c r="P402" i="2"/>
  <c r="P419" i="2"/>
  <c r="AW304" i="23"/>
  <c r="O354" i="2"/>
  <c r="AT202" i="2"/>
  <c r="Q419" i="2"/>
  <c r="Q402" i="2"/>
  <c r="O356" i="2"/>
  <c r="O222" i="2"/>
  <c r="O16" i="2"/>
  <c r="AU58" i="2"/>
  <c r="AU123" i="2"/>
  <c r="AW16" i="2"/>
  <c r="AU468" i="2"/>
  <c r="O277" i="2"/>
  <c r="O202" i="2"/>
  <c r="O182" i="2"/>
  <c r="AD4" i="2"/>
  <c r="P459" i="2"/>
  <c r="P468" i="2"/>
  <c r="AU277" i="2"/>
  <c r="AW237" i="2"/>
  <c r="AU112" i="2"/>
  <c r="P182" i="2"/>
  <c r="P184" i="2"/>
  <c r="AT237" i="2"/>
  <c r="AU87" i="2"/>
  <c r="AT545" i="2"/>
  <c r="O95" i="2"/>
  <c r="AT127" i="2"/>
  <c r="AU167" i="2"/>
  <c r="AS359" i="2"/>
  <c r="AU263" i="2"/>
  <c r="AT22" i="2"/>
  <c r="AQ277" i="2"/>
  <c r="AW227" i="23"/>
  <c r="AQ356" i="2"/>
  <c r="P316" i="2"/>
  <c r="P307" i="2"/>
  <c r="AW606" i="2"/>
  <c r="AU22" i="2"/>
  <c r="AD127" i="2"/>
  <c r="AD15" i="2"/>
  <c r="AT413" i="2"/>
  <c r="AU417" i="2"/>
  <c r="AQ413" i="2"/>
  <c r="O135" i="2"/>
  <c r="AU483" i="2"/>
  <c r="AB355" i="2"/>
  <c r="AB65" i="2"/>
  <c r="AT602" i="2"/>
  <c r="AU405" i="2"/>
  <c r="P441" i="2"/>
  <c r="P417" i="2"/>
  <c r="AU32" i="2"/>
  <c r="AS232" i="23"/>
  <c r="AD267" i="2"/>
  <c r="AB343" i="2"/>
  <c r="AW331" i="23"/>
  <c r="AQ550" i="2"/>
  <c r="AT380" i="2"/>
  <c r="AT417" i="2"/>
  <c r="P292" i="2"/>
  <c r="P300" i="2"/>
  <c r="AT17" i="2"/>
  <c r="AB546" i="2"/>
  <c r="AU27" i="2"/>
  <c r="AT244" i="2"/>
  <c r="AU477" i="2"/>
  <c r="O325" i="2"/>
  <c r="AQ380" i="2"/>
  <c r="AU244" i="2"/>
  <c r="Q507" i="2"/>
  <c r="Q483" i="2"/>
  <c r="O221" i="2"/>
  <c r="O267" i="2"/>
  <c r="AD377" i="2"/>
  <c r="AT65" i="2"/>
  <c r="O119" i="2"/>
  <c r="AT264" i="2"/>
  <c r="AT96" i="2"/>
  <c r="AS110" i="23"/>
  <c r="AD119" i="2"/>
  <c r="AC52" i="23"/>
  <c r="AB56" i="2"/>
  <c r="O146" i="2"/>
  <c r="Q161" i="2"/>
  <c r="Q176" i="2"/>
  <c r="AW148" i="23"/>
  <c r="AT550" i="2"/>
  <c r="AB482" i="2"/>
  <c r="AW202" i="23"/>
  <c r="AT146" i="2"/>
  <c r="O82" i="2"/>
  <c r="AW52" i="23"/>
  <c r="AQ56" i="2"/>
  <c r="AU546" i="2"/>
  <c r="AU413" i="2"/>
  <c r="AU554" i="2"/>
  <c r="AU322" i="2"/>
  <c r="AC10" i="23"/>
  <c r="AT523" i="2"/>
  <c r="AT32" i="2"/>
  <c r="O27" i="2"/>
  <c r="AT591" i="2"/>
  <c r="AU597" i="2"/>
  <c r="O10" i="2"/>
  <c r="AU13" i="2"/>
  <c r="AT119" i="2"/>
  <c r="P75" i="2"/>
  <c r="P76" i="2"/>
  <c r="AQ355" i="2"/>
  <c r="AW281" i="23"/>
  <c r="AQ244" i="2"/>
  <c r="AQ13" i="2"/>
  <c r="AQ343" i="2"/>
  <c r="AW124" i="23"/>
  <c r="AQ146" i="2"/>
  <c r="P171" i="2"/>
  <c r="P181" i="2"/>
  <c r="AQ451" i="2"/>
  <c r="AT612" i="2"/>
  <c r="AT70" i="2"/>
  <c r="AT247" i="2"/>
  <c r="AB347" i="2"/>
  <c r="O323" i="2"/>
  <c r="O524" i="2"/>
  <c r="P386" i="2"/>
  <c r="O347" i="2"/>
  <c r="AT150" i="2"/>
  <c r="AT347" i="2"/>
  <c r="AB323" i="2"/>
  <c r="AU60" i="2"/>
  <c r="O72" i="2"/>
  <c r="Q414" i="2"/>
  <c r="Q395" i="2"/>
  <c r="AQ206" i="2"/>
  <c r="AU73" i="2"/>
  <c r="AB333" i="2"/>
  <c r="Q544" i="2"/>
  <c r="Q551" i="2"/>
  <c r="AU171" i="2"/>
  <c r="AQ392" i="2"/>
  <c r="O393" i="2"/>
  <c r="AD323" i="2"/>
  <c r="AQ285" i="2"/>
  <c r="AD9" i="2"/>
  <c r="AU609" i="2"/>
  <c r="O333" i="2"/>
  <c r="P531" i="2"/>
  <c r="P533" i="2"/>
  <c r="P247" i="2"/>
  <c r="P243" i="2"/>
  <c r="AU331" i="2"/>
  <c r="AT302" i="2"/>
  <c r="AQ70" i="2"/>
  <c r="AW188" i="2"/>
  <c r="Q478" i="2"/>
  <c r="Q517" i="2"/>
  <c r="AQ142" i="2"/>
  <c r="AS393" i="2"/>
  <c r="P228" i="2"/>
  <c r="P219" i="2"/>
  <c r="AQ303" i="2"/>
  <c r="Q338" i="2"/>
  <c r="Q334" i="2"/>
  <c r="AT444" i="2"/>
  <c r="AT204" i="2"/>
  <c r="AU36" i="2"/>
  <c r="O446" i="2"/>
  <c r="AU124" i="2"/>
  <c r="AT414" i="2"/>
  <c r="AT331" i="2"/>
  <c r="AQ265" i="2"/>
  <c r="AQ73" i="2"/>
  <c r="AU204" i="2"/>
  <c r="P254" i="2"/>
  <c r="P270" i="2"/>
  <c r="O469" i="2"/>
  <c r="AT206" i="2"/>
  <c r="AU393" i="2"/>
  <c r="P302" i="2"/>
  <c r="P303" i="2"/>
  <c r="AU68" i="2"/>
  <c r="Q535" i="2"/>
  <c r="Q531" i="2"/>
  <c r="AT188" i="2"/>
  <c r="AU526" i="2"/>
  <c r="AU228" i="2"/>
  <c r="AU86" i="2"/>
  <c r="O284" i="2"/>
  <c r="AU143" i="2"/>
  <c r="AT329" i="2"/>
  <c r="AT3" i="2"/>
  <c r="O213" i="2"/>
  <c r="O549" i="2"/>
  <c r="AC276" i="23"/>
  <c r="AW85" i="23"/>
  <c r="AW18" i="23"/>
  <c r="AQ19" i="2"/>
  <c r="AC27" i="23"/>
  <c r="AB29" i="2"/>
  <c r="P90" i="2"/>
  <c r="P97" i="2"/>
  <c r="AT476" i="2"/>
  <c r="AT557" i="2"/>
  <c r="O20" i="2"/>
  <c r="AU287" i="2"/>
  <c r="Q283" i="2"/>
  <c r="Q279" i="2"/>
  <c r="O430" i="2"/>
  <c r="O149" i="2"/>
  <c r="Q576" i="2"/>
  <c r="Q582" i="2"/>
  <c r="P575" i="2"/>
  <c r="P576" i="2"/>
  <c r="AW292" i="23"/>
  <c r="AQ389" i="2"/>
  <c r="AQ329" i="2"/>
  <c r="AW271" i="23"/>
  <c r="AT430" i="2"/>
  <c r="AU557" i="2"/>
  <c r="AT108" i="2"/>
  <c r="AT389" i="2"/>
  <c r="AU600" i="2"/>
  <c r="AT374" i="2"/>
  <c r="AT549" i="2"/>
  <c r="AD19" i="2"/>
  <c r="AU295" i="2"/>
  <c r="AC188" i="23"/>
  <c r="AW194" i="23"/>
  <c r="AU105" i="2"/>
  <c r="P189" i="2"/>
  <c r="P211" i="2"/>
  <c r="AD378" i="2"/>
  <c r="AQ279" i="2"/>
  <c r="AB329" i="2"/>
  <c r="AT19" i="2"/>
  <c r="AW146" i="23"/>
  <c r="AQ159" i="2"/>
  <c r="P283" i="2"/>
  <c r="P279" i="2"/>
  <c r="O457" i="2"/>
  <c r="AD226" i="2"/>
  <c r="AQ252" i="2"/>
  <c r="AD571" i="2"/>
  <c r="AQ278" i="2"/>
  <c r="AQ492" i="2"/>
  <c r="AD564" i="2"/>
  <c r="AB42" i="2"/>
  <c r="AD84" i="2"/>
  <c r="AB564" i="2"/>
  <c r="AB197" i="2"/>
  <c r="AW353" i="2"/>
  <c r="AQ357" i="2"/>
  <c r="AQ151" i="2"/>
  <c r="AD473" i="2"/>
  <c r="AB57" i="2"/>
  <c r="AQ472" i="2"/>
  <c r="AW540" i="2"/>
  <c r="AQ540" i="2"/>
  <c r="AD357" i="2"/>
  <c r="AQ106" i="2"/>
  <c r="AQ324" i="2"/>
  <c r="AW488" i="2"/>
  <c r="AQ488" i="2"/>
  <c r="AQ473" i="2"/>
  <c r="AD516" i="2"/>
  <c r="AB357" i="2"/>
  <c r="AB573" i="2"/>
  <c r="AB240" i="2"/>
  <c r="AB23" i="2"/>
  <c r="AD573" i="2"/>
  <c r="AB473" i="2"/>
  <c r="AB63" i="2"/>
  <c r="AD197" i="2"/>
  <c r="AQ234" i="2"/>
  <c r="AW529" i="2"/>
  <c r="AQ516" i="2"/>
  <c r="AD240" i="2"/>
  <c r="AB479" i="2"/>
  <c r="AB193" i="2"/>
  <c r="AQ573" i="2"/>
  <c r="AQ23" i="2"/>
  <c r="AQ360" i="2"/>
  <c r="AW360" i="2"/>
  <c r="AQ42" i="2"/>
  <c r="AQ571" i="2"/>
  <c r="AB516" i="2"/>
  <c r="AB152" i="2"/>
  <c r="AW537" i="2"/>
  <c r="AQ501" i="2"/>
  <c r="AB154" i="2"/>
  <c r="AD252" i="2"/>
  <c r="AD193" i="2"/>
  <c r="AB616" i="2"/>
  <c r="AU260" i="2"/>
  <c r="AD608" i="2"/>
  <c r="AU476" i="2"/>
  <c r="AT241" i="2"/>
  <c r="O279" i="2"/>
  <c r="AS292" i="23"/>
  <c r="AD389" i="2"/>
  <c r="AC204" i="23"/>
  <c r="AB232" i="2"/>
  <c r="AT194" i="2"/>
  <c r="AT218" i="2"/>
  <c r="AD590" i="2"/>
  <c r="AB558" i="2"/>
  <c r="AQ325" i="2"/>
  <c r="AB45" i="2"/>
  <c r="O330" i="2"/>
  <c r="AT134" i="2"/>
  <c r="AB165" i="2"/>
  <c r="AB493" i="2"/>
  <c r="AD159" i="2"/>
  <c r="AU608" i="2"/>
  <c r="AC98" i="23"/>
  <c r="AB108" i="2"/>
  <c r="AC331" i="23"/>
  <c r="AB550" i="2"/>
  <c r="O237" i="2"/>
  <c r="AB444" i="2"/>
  <c r="AT295" i="2"/>
  <c r="O126" i="2"/>
  <c r="AU519" i="2"/>
  <c r="AU544" i="2"/>
  <c r="AU270" i="2"/>
  <c r="AQ531" i="2"/>
  <c r="AB488" i="2"/>
  <c r="AU549" i="2"/>
  <c r="AS344" i="2"/>
  <c r="AD165" i="2"/>
  <c r="AT496" i="2"/>
  <c r="AB97" i="2"/>
  <c r="O45" i="2"/>
  <c r="AT405" i="2"/>
  <c r="O409" i="2"/>
  <c r="AD602" i="2"/>
  <c r="AC228" i="23"/>
  <c r="AB272" i="2"/>
  <c r="AC283" i="23"/>
  <c r="AB359" i="2"/>
  <c r="AT431" i="2"/>
  <c r="AT468" i="2"/>
  <c r="AU518" i="2"/>
  <c r="AW265" i="23"/>
  <c r="AQ318" i="2"/>
  <c r="AS162" i="23"/>
  <c r="AD205" i="2"/>
  <c r="AD431" i="2"/>
  <c r="AT60" i="2"/>
  <c r="AD405" i="2"/>
  <c r="AU593" i="2"/>
  <c r="AT518" i="2"/>
  <c r="AU313" i="2"/>
  <c r="AT425" i="2"/>
  <c r="AQ374" i="2"/>
  <c r="AS176" i="2"/>
  <c r="O606" i="2"/>
  <c r="AD603" i="2"/>
  <c r="O143" i="2"/>
  <c r="AU142" i="2"/>
  <c r="AT483" i="2"/>
  <c r="AS91" i="23"/>
  <c r="AD96" i="2"/>
  <c r="AB486" i="2"/>
  <c r="AC317" i="23"/>
  <c r="O426" i="2"/>
  <c r="O570" i="2"/>
  <c r="AQ452" i="2"/>
  <c r="AT243" i="2"/>
  <c r="AU541" i="2"/>
  <c r="AB606" i="2"/>
  <c r="AB458" i="2"/>
  <c r="AQ517" i="2"/>
  <c r="AB331" i="2"/>
  <c r="O362" i="2"/>
  <c r="AQ430" i="2"/>
  <c r="AU478" i="2"/>
  <c r="AQ276" i="2"/>
  <c r="AT395" i="2"/>
  <c r="AW247" i="2"/>
  <c r="AU221" i="2"/>
  <c r="O175" i="2"/>
  <c r="AS17" i="23"/>
  <c r="AD18" i="2"/>
  <c r="AT221" i="2"/>
  <c r="AD348" i="2"/>
  <c r="AU486" i="2"/>
  <c r="AS308" i="23"/>
  <c r="AD448" i="2"/>
  <c r="AU553" i="2"/>
  <c r="AS193" i="23"/>
  <c r="AD212" i="2"/>
  <c r="AT306" i="2"/>
  <c r="AD87" i="2"/>
  <c r="AC26" i="23"/>
  <c r="AB28" i="2"/>
  <c r="AD16" i="2"/>
  <c r="AS272" i="2"/>
  <c r="AS13" i="23"/>
  <c r="AD13" i="2"/>
  <c r="AB190" i="2"/>
  <c r="AQ121" i="2"/>
  <c r="AW384" i="2"/>
  <c r="AH28" i="6"/>
  <c r="AI28" i="6"/>
  <c r="AT372" i="2"/>
  <c r="O400" i="2"/>
  <c r="AB140" i="2"/>
  <c r="O447" i="2"/>
  <c r="AU464" i="2"/>
  <c r="AT480" i="2"/>
  <c r="AB250" i="2"/>
  <c r="AT251" i="2"/>
  <c r="AT471" i="2"/>
  <c r="AB305" i="2"/>
  <c r="AT260" i="2"/>
  <c r="AT272" i="2"/>
  <c r="AT24" i="2"/>
  <c r="AC47" i="23"/>
  <c r="AB58" i="2"/>
  <c r="AT552" i="2"/>
  <c r="AT11" i="2"/>
  <c r="AT289" i="2"/>
  <c r="O235" i="2"/>
  <c r="AU92" i="2"/>
  <c r="AU101" i="2"/>
  <c r="AW388" i="2"/>
  <c r="AT91" i="2"/>
  <c r="AW157" i="2"/>
  <c r="AU269" i="2"/>
  <c r="AS95" i="23"/>
  <c r="AD101" i="2"/>
  <c r="AB166" i="2"/>
  <c r="AU614" i="2"/>
  <c r="AU70" i="2"/>
  <c r="AD174" i="2"/>
  <c r="AW236" i="23"/>
  <c r="AQ263" i="2"/>
  <c r="AS103" i="23"/>
  <c r="AD93" i="2"/>
  <c r="O91" i="2"/>
  <c r="O49" i="2"/>
  <c r="AS319" i="2"/>
  <c r="AB596" i="2"/>
  <c r="AD280" i="2"/>
  <c r="AW50" i="23"/>
  <c r="AQ55" i="2"/>
  <c r="AB480" i="2"/>
  <c r="AC315" i="23"/>
  <c r="O138" i="2"/>
  <c r="AS311" i="23"/>
  <c r="AD463" i="2"/>
  <c r="AB588" i="2"/>
  <c r="AU318" i="2"/>
  <c r="AD436" i="2"/>
  <c r="AW137" i="23"/>
  <c r="AQ149" i="2"/>
  <c r="AW89" i="23"/>
  <c r="AQ100" i="2"/>
  <c r="AQ528" i="2"/>
  <c r="AB39" i="2"/>
  <c r="AC437" i="2"/>
  <c r="AU339" i="2"/>
  <c r="AD488" i="2"/>
  <c r="AQ570" i="2"/>
  <c r="AD334" i="2"/>
  <c r="AS332" i="23"/>
  <c r="AD549" i="2"/>
  <c r="AD582" i="2"/>
  <c r="AU433" i="2"/>
  <c r="AB288" i="2"/>
  <c r="AW3" i="2"/>
  <c r="AC347" i="2"/>
  <c r="AD254" i="2"/>
  <c r="AQ608" i="2"/>
  <c r="AW204" i="23"/>
  <c r="AQ232" i="2"/>
  <c r="O189" i="2"/>
  <c r="AW285" i="2"/>
  <c r="AU411" i="2"/>
  <c r="AD60" i="2"/>
  <c r="AB369" i="2"/>
  <c r="O374" i="2"/>
  <c r="AT149" i="2"/>
  <c r="AD424" i="2"/>
  <c r="AC137" i="23"/>
  <c r="AB149" i="2"/>
  <c r="AB572" i="2"/>
  <c r="AW105" i="23"/>
  <c r="AQ112" i="2"/>
  <c r="AD476" i="2"/>
  <c r="AB608" i="2"/>
  <c r="O188" i="2"/>
  <c r="AQ482" i="2"/>
  <c r="AS268" i="23"/>
  <c r="AD322" i="2"/>
  <c r="AD545" i="2"/>
  <c r="AS202" i="2"/>
  <c r="AT109" i="2"/>
  <c r="AD286" i="2"/>
  <c r="AU431" i="2"/>
  <c r="AD606" i="2"/>
  <c r="AC61" i="23"/>
  <c r="AB66" i="2"/>
  <c r="AT9" i="2"/>
  <c r="O482" i="2"/>
  <c r="AU146" i="2"/>
  <c r="AU208" i="2"/>
  <c r="AT64" i="2"/>
  <c r="O299" i="2"/>
  <c r="AD386" i="2"/>
  <c r="AD294" i="2"/>
  <c r="AT290" i="2"/>
  <c r="AB577" i="2"/>
  <c r="AT208" i="2"/>
  <c r="AT423" i="2"/>
  <c r="AD370" i="2"/>
  <c r="AB431" i="2"/>
  <c r="AB320" i="2"/>
  <c r="O68" i="2"/>
  <c r="AT390" i="2"/>
  <c r="AU176" i="2"/>
  <c r="AB432" i="2"/>
  <c r="AC570" i="2"/>
  <c r="AT82" i="2"/>
  <c r="AD486" i="2"/>
  <c r="AC256" i="23"/>
  <c r="AB306" i="2"/>
  <c r="AD30" i="2"/>
  <c r="AQ390" i="2"/>
  <c r="AT110" i="2"/>
  <c r="O419" i="2"/>
  <c r="AB557" i="2"/>
  <c r="AT533" i="2"/>
  <c r="AQ414" i="2"/>
  <c r="AT126" i="2"/>
  <c r="AU178" i="2"/>
  <c r="AD446" i="2"/>
  <c r="AB392" i="2"/>
  <c r="AB234" i="2"/>
  <c r="AB73" i="2"/>
  <c r="AS380" i="2"/>
  <c r="AS505" i="2"/>
  <c r="AT8" i="2"/>
  <c r="AQ373" i="2"/>
  <c r="AU577" i="2"/>
  <c r="AW505" i="2"/>
  <c r="AD439" i="2"/>
  <c r="AU502" i="2"/>
  <c r="AU195" i="2"/>
  <c r="O561" i="2"/>
  <c r="AQ78" i="2"/>
  <c r="AC148" i="23"/>
  <c r="AB176" i="2"/>
  <c r="AW359" i="2"/>
  <c r="AC185" i="23"/>
  <c r="AB210" i="2"/>
  <c r="AQ150" i="2"/>
  <c r="O358" i="2"/>
  <c r="AB489" i="2"/>
  <c r="AB335" i="2"/>
  <c r="AB121" i="2"/>
  <c r="AU528" i="2"/>
  <c r="AW76" i="2"/>
  <c r="AU93" i="2"/>
  <c r="AB11" i="2"/>
  <c r="AT406" i="2"/>
  <c r="O110" i="2"/>
  <c r="AS109" i="23"/>
  <c r="AD118" i="2"/>
  <c r="AB396" i="2"/>
  <c r="AU559" i="2"/>
  <c r="AW169" i="2"/>
  <c r="AQ166" i="2"/>
  <c r="AQ410" i="2"/>
  <c r="AD256" i="2"/>
  <c r="AC286" i="2"/>
  <c r="AB304" i="2"/>
  <c r="AW490" i="2"/>
  <c r="AD595" i="2"/>
  <c r="AD305" i="2"/>
  <c r="O88" i="2"/>
  <c r="AR234" i="23"/>
  <c r="AC256" i="2"/>
  <c r="AH36" i="6"/>
  <c r="AI36" i="6"/>
  <c r="AS310" i="2"/>
  <c r="AI45" i="6"/>
  <c r="AH45" i="6"/>
  <c r="O313" i="2"/>
  <c r="AR384" i="2"/>
  <c r="AS157" i="2"/>
  <c r="AS264" i="2"/>
  <c r="AD262" i="2"/>
  <c r="AW299" i="2"/>
  <c r="AQ286" i="2"/>
  <c r="AW135" i="2"/>
  <c r="AR261" i="23"/>
  <c r="AD166" i="2"/>
  <c r="AT41" i="2"/>
  <c r="AU513" i="2"/>
  <c r="AB539" i="2"/>
  <c r="O217" i="2"/>
  <c r="AT262" i="2"/>
  <c r="AD596" i="2"/>
  <c r="AU552" i="2"/>
  <c r="AD480" i="2"/>
  <c r="AU183" i="2"/>
  <c r="AH6" i="6"/>
  <c r="AD588" i="2"/>
  <c r="O599" i="2"/>
  <c r="AB153" i="2"/>
  <c r="AC297" i="23"/>
  <c r="AB422" i="2"/>
  <c r="AD228" i="2"/>
  <c r="AB600" i="2"/>
  <c r="AQ334" i="2"/>
  <c r="AB188" i="2"/>
  <c r="AT520" i="2"/>
  <c r="AB575" i="2"/>
  <c r="AB594" i="2"/>
  <c r="AT482" i="2"/>
  <c r="O433" i="2"/>
  <c r="AQ600" i="2"/>
  <c r="AT378" i="2"/>
  <c r="AU232" i="2"/>
  <c r="AW411" i="2"/>
  <c r="AQ378" i="2"/>
  <c r="AU17" i="2"/>
  <c r="AT607" i="2"/>
  <c r="AS570" i="2"/>
  <c r="AC173" i="23"/>
  <c r="AB213" i="2"/>
  <c r="AD572" i="2"/>
  <c r="AB341" i="2"/>
  <c r="AB581" i="2"/>
  <c r="AS60" i="23"/>
  <c r="AD65" i="2"/>
  <c r="AW162" i="23"/>
  <c r="AQ205" i="2"/>
  <c r="AD185" i="2"/>
  <c r="AT531" i="2"/>
  <c r="AB265" i="2"/>
  <c r="AW317" i="23"/>
  <c r="AQ486" i="2"/>
  <c r="AT427" i="2"/>
  <c r="O527" i="2"/>
  <c r="AU482" i="2"/>
  <c r="AQ591" i="2"/>
  <c r="AD341" i="2"/>
  <c r="AT365" i="2"/>
  <c r="AU205" i="2"/>
  <c r="AQ594" i="2"/>
  <c r="AQ597" i="2"/>
  <c r="O477" i="2"/>
  <c r="AS10" i="23"/>
  <c r="AD10" i="2"/>
  <c r="O232" i="2"/>
  <c r="AB9" i="2"/>
  <c r="AB360" i="2"/>
  <c r="AD519" i="2"/>
  <c r="AQ108" i="2"/>
  <c r="AD214" i="2"/>
  <c r="AT344" i="2"/>
  <c r="AD152" i="2"/>
  <c r="AB415" i="2"/>
  <c r="AC332" i="23"/>
  <c r="AB549" i="2"/>
  <c r="AU294" i="2"/>
  <c r="AU320" i="2"/>
  <c r="AB520" i="2"/>
  <c r="AS204" i="23"/>
  <c r="AD232" i="2"/>
  <c r="O97" i="2"/>
  <c r="AT527" i="2"/>
  <c r="AQ541" i="2"/>
  <c r="AC340" i="23"/>
  <c r="AB593" i="2"/>
  <c r="AT50" i="2"/>
  <c r="AB106" i="2"/>
  <c r="AW365" i="2"/>
  <c r="AQ344" i="2"/>
  <c r="AU572" i="2"/>
  <c r="AU9" i="2"/>
  <c r="AW232" i="23"/>
  <c r="AQ267" i="2"/>
  <c r="AT366" i="2"/>
  <c r="AS83" i="23"/>
  <c r="AD85" i="2"/>
  <c r="AQ199" i="2"/>
  <c r="AC303" i="23"/>
  <c r="AB433" i="2"/>
  <c r="AW242" i="23"/>
  <c r="AQ295" i="2"/>
  <c r="AB244" i="2"/>
  <c r="AT167" i="2"/>
  <c r="AC253" i="23"/>
  <c r="AB297" i="2"/>
  <c r="AU21" i="2"/>
  <c r="AC143" i="2"/>
  <c r="AB386" i="2"/>
  <c r="AW9" i="2"/>
  <c r="AB202" i="2"/>
  <c r="AQ465" i="2"/>
  <c r="AB187" i="2"/>
  <c r="AC174" i="23"/>
  <c r="AT346" i="2"/>
  <c r="O531" i="2"/>
  <c r="AB395" i="2"/>
  <c r="AT308" i="2"/>
  <c r="AD432" i="2"/>
  <c r="AS27" i="23"/>
  <c r="AD29" i="2"/>
  <c r="AT446" i="2"/>
  <c r="AT73" i="2"/>
  <c r="AD477" i="2"/>
  <c r="AT301" i="2"/>
  <c r="AW557" i="2"/>
  <c r="AB206" i="2"/>
  <c r="AB390" i="2"/>
  <c r="AB485" i="2"/>
  <c r="AD414" i="2"/>
  <c r="AQ602" i="2"/>
  <c r="AT325" i="2"/>
  <c r="AU389" i="2"/>
  <c r="AB446" i="2"/>
  <c r="AD234" i="2"/>
  <c r="AT332" i="2"/>
  <c r="AB243" i="2"/>
  <c r="AU505" i="2"/>
  <c r="AB175" i="2"/>
  <c r="AT589" i="2"/>
  <c r="AC77" i="23"/>
  <c r="AB82" i="2"/>
  <c r="AU202" i="2"/>
  <c r="AC179" i="23"/>
  <c r="AB194" i="2"/>
  <c r="AU227" i="2"/>
  <c r="AB483" i="2"/>
  <c r="AU394" i="2"/>
  <c r="AC70" i="23"/>
  <c r="AB75" i="2"/>
  <c r="AW153" i="23"/>
  <c r="AQ184" i="2"/>
  <c r="AW90" i="23"/>
  <c r="AQ50" i="2"/>
  <c r="AB236" i="2"/>
  <c r="AC15" i="23"/>
  <c r="AB16" i="2"/>
  <c r="AB554" i="2"/>
  <c r="AQ110" i="2"/>
  <c r="O466" i="2"/>
  <c r="AC80" i="23"/>
  <c r="AB88" i="2"/>
  <c r="AB367" i="2"/>
  <c r="AD335" i="2"/>
  <c r="AQ455" i="2"/>
  <c r="AD121" i="2"/>
  <c r="AB382" i="2"/>
  <c r="AS546" i="2"/>
  <c r="AD400" i="2"/>
  <c r="O11" i="2"/>
  <c r="AB274" i="2"/>
  <c r="AT376" i="2"/>
  <c r="AC282" i="23"/>
  <c r="AB358" i="2"/>
  <c r="AC109" i="23"/>
  <c r="AB118" i="2"/>
  <c r="AU236" i="2"/>
  <c r="AT559" i="2"/>
  <c r="AB78" i="2"/>
  <c r="AW45" i="2"/>
  <c r="AU16" i="2"/>
  <c r="AS313" i="2"/>
  <c r="AD304" i="2"/>
  <c r="AB410" i="2"/>
  <c r="AB595" i="2"/>
  <c r="AD425" i="2"/>
  <c r="AD589" i="2"/>
  <c r="AC163" i="23"/>
  <c r="AB186" i="2"/>
  <c r="AS334" i="23"/>
  <c r="AD553" i="2"/>
  <c r="AU500" i="2"/>
  <c r="O521" i="2"/>
  <c r="AB373" i="2"/>
  <c r="O246" i="2"/>
  <c r="AI14" i="6"/>
  <c r="AH14" i="6"/>
  <c r="AW81" i="2"/>
  <c r="AI37" i="6"/>
  <c r="AH37" i="6"/>
  <c r="AQ559" i="2"/>
  <c r="AC144" i="23"/>
  <c r="AB157" i="2"/>
  <c r="AQ552" i="2"/>
  <c r="AW560" i="2"/>
  <c r="AW136" i="2"/>
  <c r="O579" i="2"/>
  <c r="AD209" i="2"/>
  <c r="AS309" i="2"/>
  <c r="AU12" i="2"/>
  <c r="AT487" i="2"/>
  <c r="AT200" i="2"/>
  <c r="AC258" i="23"/>
  <c r="AB307" i="2"/>
  <c r="O101" i="2"/>
  <c r="AU145" i="2"/>
  <c r="AU128" i="2"/>
  <c r="AD490" i="2"/>
  <c r="AH32" i="6"/>
  <c r="AI10" i="6"/>
  <c r="AH10" i="6"/>
  <c r="AW84" i="23"/>
  <c r="AQ113" i="2"/>
  <c r="AC308" i="23"/>
  <c r="AB448" i="2"/>
  <c r="AS246" i="2"/>
  <c r="AB465" i="2"/>
  <c r="O43" i="2"/>
  <c r="AI16" i="6"/>
  <c r="AH16" i="6"/>
  <c r="AT242" i="2"/>
  <c r="AU199" i="2"/>
  <c r="AB131" i="2"/>
  <c r="AD49" i="2"/>
  <c r="O436" i="2"/>
  <c r="AC24" i="2"/>
  <c r="F23" i="23"/>
  <c r="E23" i="23" s="1" a="1"/>
  <c r="E23" i="23" s="1"/>
  <c r="H23" i="23" s="1" a="1"/>
  <c r="H23" i="23" s="1"/>
  <c r="AD153" i="2"/>
  <c r="O593" i="2"/>
  <c r="AC209" i="2"/>
  <c r="AQ124" i="2"/>
  <c r="AU575" i="2"/>
  <c r="AB84" i="2"/>
  <c r="O444" i="2"/>
  <c r="AC334" i="23"/>
  <c r="AB553" i="2"/>
  <c r="AD531" i="2"/>
  <c r="AT184" i="2"/>
  <c r="O557" i="2"/>
  <c r="AW77" i="23"/>
  <c r="AQ82" i="2"/>
  <c r="AB533" i="2"/>
  <c r="O470" i="2"/>
  <c r="AT469" i="2"/>
  <c r="AU550" i="2"/>
  <c r="AT442" i="2"/>
  <c r="AD445" i="2"/>
  <c r="O178" i="2"/>
  <c r="AT270" i="2"/>
  <c r="AT297" i="2"/>
  <c r="AD360" i="2"/>
  <c r="AU582" i="2"/>
  <c r="AD576" i="2"/>
  <c r="AD524" i="2"/>
  <c r="O554" i="2"/>
  <c r="AW457" i="2"/>
  <c r="AQ437" i="2"/>
  <c r="AQ180" i="2"/>
  <c r="O520" i="2"/>
  <c r="AS211" i="23"/>
  <c r="AD223" i="2"/>
  <c r="AB185" i="2"/>
  <c r="AT159" i="2"/>
  <c r="AD593" i="2"/>
  <c r="AC146" i="23"/>
  <c r="AB178" i="2"/>
  <c r="AD106" i="2"/>
  <c r="AQ551" i="2"/>
  <c r="O155" i="2"/>
  <c r="AB597" i="2"/>
  <c r="AB477" i="2"/>
  <c r="AW229" i="2"/>
  <c r="AT236" i="2"/>
  <c r="AB531" i="2"/>
  <c r="AB414" i="2"/>
  <c r="O161" i="2"/>
  <c r="AW202" i="2"/>
  <c r="AW27" i="23"/>
  <c r="AQ29" i="2"/>
  <c r="AQ171" i="2"/>
  <c r="AD591" i="2"/>
  <c r="O413" i="2"/>
  <c r="AS30" i="23"/>
  <c r="AD32" i="2"/>
  <c r="AW114" i="23"/>
  <c r="AQ123" i="2"/>
  <c r="AB505" i="2"/>
  <c r="AQ495" i="2"/>
  <c r="AW186" i="23"/>
  <c r="AQ201" i="2"/>
  <c r="AQ268" i="2"/>
  <c r="O94" i="2"/>
  <c r="AS301" i="23"/>
  <c r="AD409" i="2"/>
  <c r="AW171" i="23"/>
  <c r="AQ175" i="2"/>
  <c r="AQ212" i="2"/>
  <c r="AU321" i="2"/>
  <c r="AU246" i="2"/>
  <c r="AT279" i="2"/>
  <c r="AQ526" i="2"/>
  <c r="AD395" i="2"/>
  <c r="AB303" i="2"/>
  <c r="AB36" i="2"/>
  <c r="AU307" i="2"/>
  <c r="AB70" i="2"/>
  <c r="AW75" i="2"/>
  <c r="AQ468" i="2"/>
  <c r="AC168" i="23"/>
  <c r="AB182" i="2"/>
  <c r="AT447" i="2"/>
  <c r="AU445" i="2"/>
  <c r="AD73" i="2"/>
  <c r="AW507" i="2"/>
  <c r="AW40" i="23"/>
  <c r="AQ43" i="2"/>
  <c r="AW282" i="23"/>
  <c r="AQ358" i="2"/>
  <c r="AT411" i="2"/>
  <c r="O303" i="2"/>
  <c r="AB204" i="2"/>
  <c r="AW380" i="2"/>
  <c r="AS485" i="2"/>
  <c r="AD485" i="2"/>
  <c r="O265" i="2"/>
  <c r="AD243" i="2"/>
  <c r="AT581" i="2"/>
  <c r="AB602" i="2"/>
  <c r="AS56" i="2"/>
  <c r="AC227" i="23"/>
  <c r="AB277" i="2"/>
  <c r="AS171" i="23"/>
  <c r="AD175" i="2"/>
  <c r="AB508" i="2"/>
  <c r="AQ126" i="2"/>
  <c r="AW127" i="2"/>
  <c r="AC265" i="23"/>
  <c r="AB318" i="2"/>
  <c r="AD167" i="2"/>
  <c r="AU495" i="2"/>
  <c r="AD75" i="2"/>
  <c r="AS32" i="23"/>
  <c r="AD33" i="2"/>
  <c r="AD236" i="2"/>
  <c r="AB310" i="2"/>
  <c r="AB147" i="2"/>
  <c r="O75" i="2"/>
  <c r="AU4" i="2"/>
  <c r="AD554" i="2"/>
  <c r="AD607" i="2"/>
  <c r="AS80" i="23"/>
  <c r="AD88" i="2"/>
  <c r="AD367" i="2"/>
  <c r="AU51" i="2"/>
  <c r="O316" i="2"/>
  <c r="AU465" i="2"/>
  <c r="AC159" i="23"/>
  <c r="AB195" i="2"/>
  <c r="AT210" i="2"/>
  <c r="AW521" i="2"/>
  <c r="AQ530" i="2"/>
  <c r="AS453" i="2"/>
  <c r="AS261" i="23"/>
  <c r="AD314" i="2"/>
  <c r="AU235" i="2"/>
  <c r="AW6" i="2"/>
  <c r="AQ615" i="2"/>
  <c r="O25" i="2"/>
  <c r="AD358" i="2"/>
  <c r="AU432" i="2"/>
  <c r="AS296" i="23"/>
  <c r="AD404" i="2"/>
  <c r="AQ203" i="2"/>
  <c r="AD346" i="2"/>
  <c r="AT187" i="2"/>
  <c r="AU342" i="2"/>
  <c r="AD78" i="2"/>
  <c r="AD384" i="2"/>
  <c r="AS45" i="2"/>
  <c r="AQ585" i="2"/>
  <c r="AQ464" i="2"/>
  <c r="AD410" i="2"/>
  <c r="AW32" i="23"/>
  <c r="AQ33" i="2"/>
  <c r="AT313" i="2"/>
  <c r="AD548" i="2"/>
  <c r="O216" i="2"/>
  <c r="AD186" i="2"/>
  <c r="AD373" i="2"/>
  <c r="AB216" i="2"/>
  <c r="AH11" i="6"/>
  <c r="AI11" i="6"/>
  <c r="AB560" i="2"/>
  <c r="AD134" i="2"/>
  <c r="AT139" i="2"/>
  <c r="O260" i="2"/>
  <c r="AT49" i="2"/>
  <c r="AT217" i="2"/>
  <c r="O514" i="2"/>
  <c r="AQ589" i="2"/>
  <c r="AS487" i="2"/>
  <c r="AD539" i="2"/>
  <c r="AT89" i="2"/>
  <c r="AT201" i="2"/>
  <c r="AT186" i="2"/>
  <c r="AT256" i="2"/>
  <c r="AQ371" i="2"/>
  <c r="AQ504" i="2"/>
  <c r="AU168" i="2"/>
  <c r="AD465" i="2"/>
  <c r="AU428" i="2"/>
  <c r="AC126" i="23"/>
  <c r="AB138" i="2"/>
  <c r="AC106" i="23"/>
  <c r="AB114" i="2"/>
  <c r="AW223" i="23"/>
  <c r="AQ246" i="2"/>
  <c r="AD131" i="2"/>
  <c r="AB521" i="2"/>
  <c r="AC46" i="23"/>
  <c r="AB49" i="2"/>
  <c r="AS218" i="2"/>
  <c r="AU136" i="2"/>
  <c r="AU53" i="2"/>
  <c r="AB476" i="2"/>
  <c r="AQ86" i="2"/>
  <c r="AD597" i="2"/>
  <c r="AC202" i="23"/>
  <c r="AB221" i="2"/>
  <c r="AD94" i="2"/>
  <c r="AC28" i="23"/>
  <c r="AB30" i="2"/>
  <c r="AU212" i="2"/>
  <c r="AB199" i="2"/>
  <c r="AQ375" i="2"/>
  <c r="AD430" i="2"/>
  <c r="AS102" i="23"/>
  <c r="AD105" i="2"/>
  <c r="AB380" i="2"/>
  <c r="AW577" i="2"/>
  <c r="AQ393" i="2"/>
  <c r="AB591" i="2"/>
  <c r="AC30" i="23"/>
  <c r="AB32" i="2"/>
  <c r="AQ293" i="2"/>
  <c r="AW108" i="23"/>
  <c r="AQ117" i="2"/>
  <c r="O608" i="2"/>
  <c r="AT338" i="2"/>
  <c r="AD300" i="2"/>
  <c r="AU454" i="2"/>
  <c r="O30" i="2"/>
  <c r="AU302" i="2"/>
  <c r="AD36" i="2"/>
  <c r="AU82" i="2"/>
  <c r="AQ565" i="2"/>
  <c r="AB426" i="2"/>
  <c r="AB609" i="2"/>
  <c r="AD438" i="2"/>
  <c r="AB245" i="2"/>
  <c r="AB417" i="2"/>
  <c r="AD182" i="2"/>
  <c r="AQ269" i="2"/>
  <c r="AD557" i="2"/>
  <c r="O431" i="2"/>
  <c r="AU72" i="2"/>
  <c r="Z283" i="2"/>
  <c r="AS517" i="2"/>
  <c r="AD171" i="2"/>
  <c r="AB362" i="2"/>
  <c r="AC306" i="23"/>
  <c r="AB442" i="2"/>
  <c r="AC430" i="2"/>
  <c r="AU104" i="2"/>
  <c r="AT541" i="2"/>
  <c r="AU451" i="2"/>
  <c r="AD575" i="2"/>
  <c r="AW444" i="2"/>
  <c r="AU347" i="2"/>
  <c r="AQ219" i="2"/>
  <c r="AD277" i="2"/>
  <c r="AU506" i="2"/>
  <c r="AS77" i="23"/>
  <c r="AD82" i="2"/>
  <c r="O448" i="2"/>
  <c r="AQ191" i="2"/>
  <c r="O465" i="2"/>
  <c r="AD318" i="2"/>
  <c r="AC166" i="23"/>
  <c r="AB167" i="2"/>
  <c r="AC285" i="23"/>
  <c r="AB366" i="2"/>
  <c r="AC65" i="23"/>
  <c r="AB51" i="2"/>
  <c r="AD21" i="2"/>
  <c r="AD147" i="2"/>
  <c r="AC40" i="23"/>
  <c r="AB43" i="2"/>
  <c r="AT453" i="2"/>
  <c r="AT528" i="2"/>
  <c r="AB530" i="2"/>
  <c r="O425" i="2"/>
  <c r="AB269" i="2"/>
  <c r="O114" i="2"/>
  <c r="AC296" i="23"/>
  <c r="AB404" i="2"/>
  <c r="AT548" i="2"/>
  <c r="O552" i="2"/>
  <c r="AD614" i="2"/>
  <c r="AQ562" i="2"/>
  <c r="O286" i="2"/>
  <c r="AB548" i="2"/>
  <c r="O199" i="2"/>
  <c r="O480" i="2"/>
  <c r="AB262" i="2"/>
  <c r="AB515" i="2"/>
  <c r="AR167" i="23"/>
  <c r="O218" i="2"/>
  <c r="AD216" i="2"/>
  <c r="AT539" i="2"/>
  <c r="AT56" i="2"/>
  <c r="AD375" i="2"/>
  <c r="AU107" i="2"/>
  <c r="AQ548" i="2"/>
  <c r="AT456" i="2"/>
  <c r="O168" i="2"/>
  <c r="AC215" i="23"/>
  <c r="AB237" i="2"/>
  <c r="AB525" i="2"/>
  <c r="AU346" i="2"/>
  <c r="O53" i="2"/>
  <c r="AU8" i="2"/>
  <c r="AC238" i="23"/>
  <c r="AB293" i="2"/>
  <c r="AB346" i="2"/>
  <c r="AB220" i="2"/>
  <c r="AU396" i="2"/>
  <c r="O33" i="2"/>
  <c r="AW218" i="23"/>
  <c r="AQ241" i="2"/>
  <c r="AD138" i="2"/>
  <c r="AH3" i="6"/>
  <c r="AI3" i="6"/>
  <c r="AD114" i="2"/>
  <c r="AU140" i="2"/>
  <c r="AD521" i="2"/>
  <c r="AT291" i="2"/>
  <c r="AC17" i="23"/>
  <c r="AB18" i="2"/>
  <c r="AD291" i="2"/>
  <c r="AB145" i="2"/>
  <c r="AI33" i="6"/>
  <c r="AH33" i="6"/>
  <c r="AD23" i="2"/>
  <c r="AU570" i="2"/>
  <c r="AW211" i="2"/>
  <c r="AW61" i="23"/>
  <c r="AQ66" i="2"/>
  <c r="AB506" i="2"/>
  <c r="AC5" i="23"/>
  <c r="AB5" i="2"/>
  <c r="AB205" i="2"/>
  <c r="AD354" i="2"/>
  <c r="AB334" i="2"/>
  <c r="AQ609" i="2"/>
  <c r="AQ432" i="2"/>
  <c r="AT457" i="2"/>
  <c r="AD594" i="2"/>
  <c r="AD347" i="2"/>
  <c r="AB411" i="2"/>
  <c r="AQ254" i="2"/>
  <c r="AU66" i="2"/>
  <c r="AB468" i="2"/>
  <c r="AB247" i="2"/>
  <c r="AD329" i="2"/>
  <c r="AB601" i="2"/>
  <c r="O283" i="2"/>
  <c r="AD415" i="2"/>
  <c r="AD180" i="2"/>
  <c r="AT449" i="2"/>
  <c r="AQ243" i="2"/>
  <c r="O359" i="2"/>
  <c r="AQ377" i="2"/>
  <c r="AT205" i="2"/>
  <c r="O243" i="2"/>
  <c r="O597" i="2"/>
  <c r="AU539" i="2"/>
  <c r="AC321" i="23"/>
  <c r="AB496" i="2"/>
  <c r="O295" i="2"/>
  <c r="AT582" i="2"/>
  <c r="AU223" i="2"/>
  <c r="AW19" i="23"/>
  <c r="AQ20" i="2"/>
  <c r="AB524" i="2"/>
  <c r="AB207" i="2"/>
  <c r="AD270" i="2"/>
  <c r="O533" i="2"/>
  <c r="AQ576" i="2"/>
  <c r="AD526" i="2"/>
  <c r="AS390" i="2"/>
  <c r="O48" i="2"/>
  <c r="AW470" i="2"/>
  <c r="O411" i="2"/>
  <c r="AD332" i="2"/>
  <c r="AU329" i="2"/>
  <c r="AU444" i="2"/>
  <c r="O181" i="2"/>
  <c r="O546" i="2"/>
  <c r="O29" i="2"/>
  <c r="AT303" i="2"/>
  <c r="AS92" i="23"/>
  <c r="AD90" i="2"/>
  <c r="AU147" i="2"/>
  <c r="AU315" i="2"/>
  <c r="AD499" i="2"/>
  <c r="AU480" i="2"/>
  <c r="AC242" i="23"/>
  <c r="AB295" i="2"/>
  <c r="O576" i="2"/>
  <c r="O159" i="2"/>
  <c r="AD155" i="2"/>
  <c r="AU390" i="2"/>
  <c r="AD207" i="2"/>
  <c r="AT178" i="2"/>
  <c r="AD535" i="2"/>
  <c r="AU496" i="2"/>
  <c r="AD472" i="2"/>
  <c r="AC211" i="23"/>
  <c r="AB223" i="2"/>
  <c r="AS19" i="23"/>
  <c r="AD20" i="2"/>
  <c r="AD457" i="2"/>
  <c r="O104" i="2"/>
  <c r="O453" i="2"/>
  <c r="AB579" i="2"/>
  <c r="AB501" i="2"/>
  <c r="AS98" i="23"/>
  <c r="AD108" i="2"/>
  <c r="AQ320" i="2"/>
  <c r="AD86" i="2"/>
  <c r="O441" i="2"/>
  <c r="AC160" i="23"/>
  <c r="AB161" i="2"/>
  <c r="AT58" i="2"/>
  <c r="AD339" i="2"/>
  <c r="AW21" i="2"/>
  <c r="O201" i="2"/>
  <c r="AB174" i="2"/>
  <c r="AQ347" i="2"/>
  <c r="O355" i="2"/>
  <c r="AT123" i="2"/>
  <c r="AB278" i="2"/>
  <c r="AD333" i="2"/>
  <c r="AB171" i="2"/>
  <c r="O390" i="2"/>
  <c r="AW24" i="23"/>
  <c r="AQ27" i="2"/>
  <c r="AD356" i="2"/>
  <c r="AC54" i="23"/>
  <c r="AB77" i="2"/>
  <c r="AC8" i="23"/>
  <c r="AB8" i="2"/>
  <c r="AW463" i="2"/>
  <c r="AD245" i="2"/>
  <c r="AS523" i="2"/>
  <c r="AD482" i="2"/>
  <c r="AW72" i="23"/>
  <c r="AQ87" i="2"/>
  <c r="AU371" i="2"/>
  <c r="AB526" i="2"/>
  <c r="AB393" i="2"/>
  <c r="AU284" i="2"/>
  <c r="AT362" i="2"/>
  <c r="AT75" i="2"/>
  <c r="AT454" i="2"/>
  <c r="O525" i="2"/>
  <c r="AC266" i="23"/>
  <c r="AB330" i="2"/>
  <c r="AD609" i="2"/>
  <c r="AB438" i="2"/>
  <c r="AQ204" i="2"/>
  <c r="AQ60" i="2"/>
  <c r="AQ362" i="2"/>
  <c r="AT25" i="2"/>
  <c r="AQ454" i="2"/>
  <c r="AQ88" i="2"/>
  <c r="AU437" i="2"/>
  <c r="AD507" i="2"/>
  <c r="AU25" i="2"/>
  <c r="AB469" i="2"/>
  <c r="AQ302" i="2"/>
  <c r="O335" i="2"/>
  <c r="AD442" i="2"/>
  <c r="AW5" i="23"/>
  <c r="AQ5" i="2"/>
  <c r="AD338" i="2"/>
  <c r="AU247" i="2"/>
  <c r="AS85" i="23"/>
  <c r="AD104" i="2"/>
  <c r="AT90" i="2"/>
  <c r="AT267" i="2"/>
  <c r="AS466" i="2"/>
  <c r="AD454" i="2"/>
  <c r="AC45" i="23"/>
  <c r="AB48" i="2"/>
  <c r="AU118" i="2"/>
  <c r="AT497" i="2"/>
  <c r="AU514" i="2"/>
  <c r="AT253" i="2"/>
  <c r="O73" i="2"/>
  <c r="AQ427" i="2"/>
  <c r="AW25" i="23"/>
  <c r="AQ25" i="2"/>
  <c r="AC114" i="23"/>
  <c r="AB123" i="2"/>
  <c r="AT203" i="2"/>
  <c r="AT521" i="2"/>
  <c r="AU216" i="2"/>
  <c r="AB518" i="2"/>
  <c r="AB507" i="2"/>
  <c r="O307" i="2"/>
  <c r="AB371" i="2"/>
  <c r="AS26" i="23"/>
  <c r="AD28" i="2"/>
  <c r="AU94" i="2"/>
  <c r="AQ109" i="2"/>
  <c r="AS195" i="2"/>
  <c r="AB164" i="2"/>
  <c r="AT92" i="2"/>
  <c r="AB316" i="2"/>
  <c r="AC257" i="23"/>
  <c r="AT299" i="2"/>
  <c r="AD269" i="2"/>
  <c r="AT514" i="2"/>
  <c r="AC16" i="23"/>
  <c r="AB17" i="2"/>
  <c r="O184" i="2"/>
  <c r="AT426" i="2"/>
  <c r="AS12" i="23"/>
  <c r="AD12" i="2"/>
  <c r="AQ216" i="2"/>
  <c r="AU85" i="2"/>
  <c r="AU521" i="2"/>
  <c r="O382" i="2"/>
  <c r="AU179" i="2"/>
  <c r="O594" i="2"/>
  <c r="AC322" i="23"/>
  <c r="AB497" i="2"/>
  <c r="AB614" i="2"/>
  <c r="AD579" i="2"/>
  <c r="AD376" i="2"/>
  <c r="AC161" i="23"/>
  <c r="AB179" i="2"/>
  <c r="AD515" i="2"/>
  <c r="O370" i="2"/>
  <c r="AC82" i="23"/>
  <c r="AB95" i="2"/>
  <c r="AC218" i="23"/>
  <c r="AB241" i="2"/>
  <c r="O113" i="2"/>
  <c r="AC6" i="23"/>
  <c r="AB6" i="2"/>
  <c r="AB514" i="2"/>
  <c r="AD260" i="2"/>
  <c r="O559" i="2"/>
  <c r="AB423" i="2"/>
  <c r="AB589" i="2"/>
  <c r="AS328" i="23"/>
  <c r="AD525" i="2"/>
  <c r="AD498" i="2"/>
  <c r="AB495" i="2"/>
  <c r="AC123" i="23"/>
  <c r="AB134" i="2"/>
  <c r="AD293" i="2"/>
  <c r="AT121" i="2"/>
  <c r="AI8" i="6"/>
  <c r="AH8" i="6"/>
  <c r="AD220" i="2"/>
  <c r="AI21" i="6"/>
  <c r="AH21" i="6"/>
  <c r="AD55" i="2"/>
  <c r="AS241" i="2"/>
  <c r="AC223" i="23"/>
  <c r="AB246" i="2"/>
  <c r="AB291" i="2"/>
  <c r="AW182" i="23"/>
  <c r="AQ200" i="2"/>
  <c r="O131" i="2"/>
  <c r="AI30" i="6"/>
  <c r="AH30" i="6"/>
  <c r="AD145" i="2"/>
  <c r="AD37" i="2"/>
  <c r="AB528" i="2"/>
  <c r="AU602" i="2"/>
  <c r="O3" i="2"/>
  <c r="AT97" i="2"/>
  <c r="AQ572" i="2"/>
  <c r="AB389" i="2"/>
  <c r="AU283" i="2"/>
  <c r="AD72" i="2"/>
  <c r="AT489" i="2"/>
  <c r="AB402" i="2"/>
  <c r="AT367" i="2"/>
  <c r="AB124" i="2"/>
  <c r="O609" i="2"/>
  <c r="AB104" i="2"/>
  <c r="AB491" i="2"/>
  <c r="AB189" i="2"/>
  <c r="AT517" i="2"/>
  <c r="AB163" i="2"/>
  <c r="AB535" i="2"/>
  <c r="AS173" i="23"/>
  <c r="AD213" i="2"/>
  <c r="AC304" i="23"/>
  <c r="AB439" i="2"/>
  <c r="O508" i="2"/>
  <c r="AU588" i="2"/>
  <c r="AB169" i="2"/>
  <c r="AU309" i="2"/>
  <c r="AD577" i="2"/>
  <c r="AD278" i="2"/>
  <c r="AT526" i="2"/>
  <c r="AU155" i="2"/>
  <c r="AB377" i="2"/>
  <c r="AW16" i="23"/>
  <c r="AQ17" i="2"/>
  <c r="AB356" i="2"/>
  <c r="AT465" i="2"/>
  <c r="AT281" i="2"/>
  <c r="AT229" i="2"/>
  <c r="AQ328" i="2"/>
  <c r="AT6" i="2"/>
  <c r="AC95" i="23"/>
  <c r="AB101" i="2"/>
  <c r="AU310" i="2"/>
  <c r="AD149" i="2"/>
  <c r="AC89" i="23"/>
  <c r="AB100" i="2"/>
  <c r="AS377" i="2"/>
  <c r="AD362" i="2"/>
  <c r="AW167" i="2"/>
  <c r="AT164" i="2"/>
  <c r="AU333" i="2"/>
  <c r="AT211" i="2"/>
  <c r="AD469" i="2"/>
  <c r="AU45" i="2"/>
  <c r="AD345" i="2"/>
  <c r="AS240" i="23"/>
  <c r="AD287" i="2"/>
  <c r="AB338" i="2"/>
  <c r="O476" i="2"/>
  <c r="AT320" i="2"/>
  <c r="AU206" i="2"/>
  <c r="AT477" i="2"/>
  <c r="AS297" i="23"/>
  <c r="AD422" i="2"/>
  <c r="AB454" i="2"/>
  <c r="AD48" i="2"/>
  <c r="AQ481" i="2"/>
  <c r="AU89" i="2"/>
  <c r="AW60" i="23"/>
  <c r="AQ65" i="2"/>
  <c r="O281" i="2"/>
  <c r="AQ409" i="2"/>
  <c r="AW301" i="23"/>
  <c r="O139" i="2"/>
  <c r="AW161" i="2"/>
  <c r="AS59" i="23"/>
  <c r="AD64" i="2"/>
  <c r="AD123" i="2"/>
  <c r="O339" i="2"/>
  <c r="O497" i="2"/>
  <c r="AT546" i="2"/>
  <c r="AW306" i="2"/>
  <c r="AD518" i="2"/>
  <c r="AS40" i="23"/>
  <c r="AD43" i="2"/>
  <c r="AT30" i="2"/>
  <c r="AS293" i="23"/>
  <c r="AD394" i="2"/>
  <c r="AQ71" i="2"/>
  <c r="AT513" i="2"/>
  <c r="AB91" i="2"/>
  <c r="AC199" i="23"/>
  <c r="AB218" i="2"/>
  <c r="O176" i="2"/>
  <c r="AC170" i="23"/>
  <c r="AB198" i="2"/>
  <c r="AS185" i="23"/>
  <c r="AD210" i="2"/>
  <c r="AD17" i="2"/>
  <c r="AC88" i="23"/>
  <c r="AB109" i="2"/>
  <c r="AQ372" i="2"/>
  <c r="AC12" i="23"/>
  <c r="AB12" i="2"/>
  <c r="AT168" i="2"/>
  <c r="AC184" i="23"/>
  <c r="AB177" i="2"/>
  <c r="AB474" i="2"/>
  <c r="AU530" i="2"/>
  <c r="AT53" i="2"/>
  <c r="AW164" i="2"/>
  <c r="AD95" i="2"/>
  <c r="AC314" i="2"/>
  <c r="AB348" i="2"/>
  <c r="AD559" i="2"/>
  <c r="AB428" i="2"/>
  <c r="O504" i="2"/>
  <c r="AC105" i="23"/>
  <c r="AB112" i="2"/>
  <c r="O373" i="2"/>
  <c r="AC50" i="23"/>
  <c r="AB55" i="2"/>
  <c r="AS6" i="23"/>
  <c r="AD6" i="2"/>
  <c r="AD514" i="2"/>
  <c r="AQ129" i="2"/>
  <c r="AD423" i="2"/>
  <c r="AD168" i="2"/>
  <c r="AT462" i="2"/>
  <c r="AT12" i="2"/>
  <c r="AB92" i="2"/>
  <c r="AS320" i="23"/>
  <c r="AD495" i="2"/>
  <c r="AQ436" i="2"/>
  <c r="AB498" i="2"/>
  <c r="AW199" i="23"/>
  <c r="AQ218" i="2"/>
  <c r="AH5" i="6"/>
  <c r="AI5" i="6"/>
  <c r="AT179" i="2"/>
  <c r="AU81" i="2"/>
  <c r="AW308" i="23"/>
  <c r="AQ448" i="2"/>
  <c r="AS24" i="2"/>
  <c r="AQ498" i="2"/>
  <c r="AT195" i="2"/>
  <c r="AC36" i="23"/>
  <c r="AB37" i="2"/>
  <c r="AB513" i="2"/>
  <c r="AD325" i="2"/>
  <c r="AD449" i="2"/>
  <c r="AU303" i="2"/>
  <c r="AT433" i="2"/>
  <c r="AU177" i="2"/>
  <c r="AD616" i="2"/>
  <c r="AD154" i="2"/>
  <c r="AT171" i="2"/>
  <c r="AQ442" i="2"/>
  <c r="AW306" i="23"/>
  <c r="AT388" i="2"/>
  <c r="AD231" i="2"/>
  <c r="O458" i="2"/>
  <c r="AB283" i="2"/>
  <c r="AT232" i="2"/>
  <c r="AT570" i="2"/>
  <c r="AB98" i="2"/>
  <c r="AB472" i="2"/>
  <c r="AU517" i="2"/>
  <c r="AS281" i="23"/>
  <c r="AD355" i="2"/>
  <c r="AD501" i="2"/>
  <c r="AU458" i="2"/>
  <c r="AQ458" i="2"/>
  <c r="O287" i="2"/>
  <c r="AB344" i="2"/>
  <c r="AC365" i="2"/>
  <c r="AD320" i="2"/>
  <c r="O591" i="2"/>
  <c r="AC96" i="2"/>
  <c r="AD77" i="2"/>
  <c r="AB537" i="2"/>
  <c r="O449" i="2"/>
  <c r="O332" i="2"/>
  <c r="AD219" i="2"/>
  <c r="AT136" i="2"/>
  <c r="AW173" i="23"/>
  <c r="AQ213" i="2"/>
  <c r="AU392" i="2"/>
  <c r="AW262" i="23"/>
  <c r="AQ308" i="2"/>
  <c r="AD612" i="2"/>
  <c r="AB228" i="2"/>
  <c r="AU20" i="2"/>
  <c r="AT68" i="2"/>
  <c r="AD307" i="2"/>
  <c r="AD491" i="2"/>
  <c r="AU289" i="2"/>
  <c r="AD283" i="2"/>
  <c r="AD458" i="2"/>
  <c r="O108" i="2"/>
  <c r="AU551" i="2"/>
  <c r="AB155" i="2"/>
  <c r="AD163" i="2"/>
  <c r="AS19" i="2"/>
  <c r="O219" i="2"/>
  <c r="AB457" i="2"/>
  <c r="AS3" i="23"/>
  <c r="AD3" i="2"/>
  <c r="AD368" i="2"/>
  <c r="AB519" i="2"/>
  <c r="AS99" i="23"/>
  <c r="AD97" i="2"/>
  <c r="O517" i="2"/>
  <c r="AB354" i="2"/>
  <c r="AT553" i="2"/>
  <c r="O329" i="2"/>
  <c r="AD529" i="2"/>
  <c r="AB294" i="2"/>
  <c r="AB441" i="2"/>
  <c r="AC71" i="23"/>
  <c r="AB76" i="2"/>
  <c r="O562" i="2"/>
  <c r="O242" i="2"/>
  <c r="AB559" i="2"/>
  <c r="AB125" i="2"/>
  <c r="AD274" i="2"/>
  <c r="AQ449" i="2"/>
  <c r="AD206" i="2"/>
  <c r="AT343" i="2"/>
  <c r="AW119" i="2"/>
  <c r="O205" i="2"/>
  <c r="AQ147" i="2"/>
  <c r="O550" i="2"/>
  <c r="AW13" i="2"/>
  <c r="AW45" i="23"/>
  <c r="AQ48" i="2"/>
  <c r="AS537" i="2"/>
  <c r="AD537" i="2"/>
  <c r="AB219" i="2"/>
  <c r="AS417" i="2"/>
  <c r="AT176" i="2"/>
  <c r="AC4" i="23"/>
  <c r="AB4" i="2"/>
  <c r="AT599" i="2"/>
  <c r="AT305" i="2"/>
  <c r="AU131" i="2"/>
  <c r="AS61" i="23"/>
  <c r="AD66" i="2"/>
  <c r="AU334" i="2"/>
  <c r="AD265" i="2"/>
  <c r="AU507" i="2"/>
  <c r="AU290" i="2"/>
  <c r="AD100" i="2"/>
  <c r="O489" i="2"/>
  <c r="AS247" i="23"/>
  <c r="AD279" i="2"/>
  <c r="AB544" i="2"/>
  <c r="AQ338" i="2"/>
  <c r="AB60" i="2"/>
  <c r="AQ335" i="2"/>
  <c r="O17" i="2"/>
  <c r="AC83" i="23"/>
  <c r="AB85" i="2"/>
  <c r="AD199" i="2"/>
  <c r="AC247" i="23"/>
  <c r="AD68" i="2"/>
  <c r="AD244" i="2"/>
  <c r="AU590" i="2"/>
  <c r="AD222" i="2"/>
  <c r="AU325" i="2"/>
  <c r="AW439" i="2"/>
  <c r="AB345" i="2"/>
  <c r="AC240" i="23"/>
  <c r="AB287" i="2"/>
  <c r="AS444" i="2"/>
  <c r="AD284" i="2"/>
  <c r="AU612" i="2"/>
  <c r="O264" i="2"/>
  <c r="AC270" i="23"/>
  <c r="AB319" i="2"/>
  <c r="AT93" i="2"/>
  <c r="AB447" i="2"/>
  <c r="AC302" i="23"/>
  <c r="AT400" i="2"/>
  <c r="O22" i="2"/>
  <c r="AS343" i="2"/>
  <c r="AC127" i="2"/>
  <c r="O15" i="2"/>
  <c r="AU581" i="2"/>
  <c r="AS186" i="23"/>
  <c r="AD201" i="2"/>
  <c r="O169" i="2"/>
  <c r="AQ545" i="2"/>
  <c r="AB290" i="2"/>
  <c r="AS24" i="23"/>
  <c r="AD27" i="2"/>
  <c r="AC236" i="23"/>
  <c r="AB263" i="2"/>
  <c r="AU286" i="2"/>
  <c r="O290" i="2"/>
  <c r="AB394" i="2"/>
  <c r="AD91" i="2"/>
  <c r="AB418" i="2"/>
  <c r="AC153" i="23"/>
  <c r="AB184" i="2"/>
  <c r="AU598" i="2"/>
  <c r="AT220" i="2"/>
  <c r="AD513" i="2"/>
  <c r="AS530" i="2"/>
  <c r="AW184" i="23"/>
  <c r="AQ177" i="2"/>
  <c r="AW497" i="2"/>
  <c r="AD169" i="2"/>
  <c r="AR90" i="23"/>
  <c r="AD109" i="2"/>
  <c r="AT131" i="2"/>
  <c r="AD71" i="2"/>
  <c r="AW396" i="2"/>
  <c r="AQ367" i="2"/>
  <c r="AW305" i="2"/>
  <c r="AU560" i="2"/>
  <c r="AT246" i="2"/>
  <c r="AD474" i="2"/>
  <c r="AW503" i="2"/>
  <c r="AU418" i="2"/>
  <c r="O34" i="2"/>
  <c r="O280" i="2"/>
  <c r="AU138" i="2"/>
  <c r="AD428" i="2"/>
  <c r="AD235" i="2"/>
  <c r="AD113" i="2"/>
  <c r="AD112" i="2"/>
  <c r="AT101" i="2"/>
  <c r="O209" i="2"/>
  <c r="AW174" i="2"/>
  <c r="AB253" i="2"/>
  <c r="O367" i="2"/>
  <c r="AT530" i="2"/>
  <c r="AS418" i="2"/>
  <c r="O55" i="2"/>
  <c r="AQ227" i="2"/>
  <c r="AQ208" i="2"/>
  <c r="AD92" i="2"/>
  <c r="AS371" i="2"/>
  <c r="AC32" i="23"/>
  <c r="AB33" i="2"/>
  <c r="AW400" i="2"/>
  <c r="AC49" i="23"/>
  <c r="AB53" i="2"/>
  <c r="AW33" i="23"/>
  <c r="AQ34" i="2"/>
  <c r="AS11" i="2"/>
  <c r="AQ131" i="2"/>
  <c r="AH38" i="6"/>
  <c r="AI38" i="6"/>
  <c r="AD200" i="2"/>
  <c r="AT113" i="2"/>
  <c r="AC214" i="23"/>
  <c r="AB217" i="2"/>
  <c r="AU535" i="2"/>
  <c r="AB324" i="2"/>
  <c r="O308" i="2"/>
  <c r="AU430" i="2"/>
  <c r="AB571" i="2"/>
  <c r="AD600" i="2"/>
  <c r="AB452" i="2"/>
  <c r="O380" i="2"/>
  <c r="AU19" i="2"/>
  <c r="AT609" i="2"/>
  <c r="AD568" i="2"/>
  <c r="O478" i="2"/>
  <c r="O245" i="2"/>
  <c r="O96" i="2"/>
  <c r="AD562" i="2"/>
  <c r="AT29" i="2"/>
  <c r="AB451" i="2"/>
  <c r="AU268" i="2"/>
  <c r="AB72" i="2"/>
  <c r="AQ581" i="2"/>
  <c r="AD441" i="2"/>
  <c r="AT27" i="2"/>
  <c r="AC453" i="2"/>
  <c r="AB434" i="2"/>
  <c r="AU404" i="2"/>
  <c r="AB552" i="2"/>
  <c r="AB615" i="2"/>
  <c r="AD188" i="2"/>
  <c r="AB325" i="2"/>
  <c r="AR94" i="23"/>
  <c r="AC94" i="2"/>
  <c r="AB517" i="2"/>
  <c r="AB285" i="2"/>
  <c r="O124" i="2"/>
  <c r="AB541" i="2"/>
  <c r="AU292" i="2"/>
  <c r="AQ354" i="2"/>
  <c r="AU15" i="2"/>
  <c r="AS219" i="23"/>
  <c r="AD242" i="2"/>
  <c r="O445" i="2"/>
  <c r="AB332" i="2"/>
  <c r="AU439" i="2"/>
  <c r="AU301" i="2"/>
  <c r="AD598" i="2"/>
  <c r="AQ588" i="2"/>
  <c r="O615" i="2"/>
  <c r="AU34" i="2"/>
  <c r="AT452" i="2"/>
  <c r="AT334" i="2"/>
  <c r="AD181" i="2"/>
  <c r="AT43" i="2"/>
  <c r="AW82" i="23"/>
  <c r="AQ95" i="2"/>
  <c r="AT213" i="2"/>
  <c r="AT535" i="2"/>
  <c r="AU150" i="2"/>
  <c r="AT13" i="2"/>
  <c r="AT316" i="2"/>
  <c r="AB490" i="2"/>
  <c r="AB151" i="2"/>
  <c r="O526" i="2"/>
  <c r="AU594" i="2"/>
  <c r="AS209" i="23"/>
  <c r="AD229" i="2"/>
  <c r="AD468" i="2"/>
  <c r="AC191" i="23"/>
  <c r="AB222" i="2"/>
  <c r="AW392" i="2"/>
  <c r="AD285" i="2"/>
  <c r="AW520" i="2"/>
  <c r="O544" i="2"/>
  <c r="AT228" i="2"/>
  <c r="AW533" i="2"/>
  <c r="AQ333" i="2"/>
  <c r="AB284" i="2"/>
  <c r="AD470" i="2"/>
  <c r="AB445" i="2"/>
  <c r="O276" i="2"/>
  <c r="AQ181" i="2"/>
  <c r="O292" i="2"/>
  <c r="AS434" i="2"/>
  <c r="AD427" i="2"/>
  <c r="O456" i="2"/>
  <c r="AC246" i="23"/>
  <c r="AB281" i="2"/>
  <c r="AC301" i="23"/>
  <c r="AB409" i="2"/>
  <c r="O602" i="2"/>
  <c r="AW38" i="23"/>
  <c r="AQ41" i="2"/>
  <c r="AT486" i="2"/>
  <c r="AU100" i="2"/>
  <c r="AT328" i="2"/>
  <c r="O342" i="2"/>
  <c r="O464" i="2"/>
  <c r="AT377" i="2"/>
  <c r="AW489" i="2"/>
  <c r="AD290" i="2"/>
  <c r="AD263" i="2"/>
  <c r="AC217" i="23"/>
  <c r="AB239" i="2"/>
  <c r="O6" i="2"/>
  <c r="AW17" i="23"/>
  <c r="AQ18" i="2"/>
  <c r="AB328" i="2"/>
  <c r="AW500" i="2"/>
  <c r="AB607" i="2"/>
  <c r="AT51" i="2"/>
  <c r="AT410" i="2"/>
  <c r="AU166" i="2"/>
  <c r="AU406" i="2"/>
  <c r="O164" i="2"/>
  <c r="O289" i="2"/>
  <c r="AB419" i="2"/>
  <c r="AU348" i="2"/>
  <c r="AU267" i="2"/>
  <c r="AQ598" i="2"/>
  <c r="AC48" i="23"/>
  <c r="AB71" i="2"/>
  <c r="AU589" i="2"/>
  <c r="O128" i="2"/>
  <c r="O507" i="2"/>
  <c r="O513" i="2"/>
  <c r="AD494" i="2"/>
  <c r="AS214" i="23"/>
  <c r="AD217" i="2"/>
  <c r="O406" i="2"/>
  <c r="O50" i="2"/>
  <c r="AS164" i="2"/>
  <c r="AU160" i="2"/>
  <c r="AW260" i="23"/>
  <c r="AQ313" i="2"/>
  <c r="AS552" i="2"/>
  <c r="AU410" i="2"/>
  <c r="AB251" i="2"/>
  <c r="O348" i="2"/>
  <c r="AD253" i="2"/>
  <c r="AT107" i="2"/>
  <c r="AQ406" i="2"/>
  <c r="AI18" i="6"/>
  <c r="AH18" i="6"/>
  <c r="AB561" i="2"/>
  <c r="AT78" i="2"/>
  <c r="AB299" i="2"/>
  <c r="O157" i="2"/>
  <c r="O545" i="2"/>
  <c r="AT508" i="2"/>
  <c r="AU157" i="2"/>
  <c r="AD53" i="2"/>
  <c r="AC125" i="23"/>
  <c r="AB136" i="2"/>
  <c r="AI35" i="6"/>
  <c r="AH35" i="6"/>
  <c r="AU503" i="2"/>
  <c r="AU198" i="2"/>
  <c r="AI7" i="6"/>
  <c r="AH7" i="6"/>
  <c r="AC38" i="23"/>
  <c r="AB41" i="2"/>
  <c r="AS615" i="2"/>
  <c r="AC21" i="23"/>
  <c r="AB22" i="2"/>
  <c r="AS388" i="2"/>
  <c r="AB599" i="2"/>
  <c r="AU253" i="2"/>
  <c r="AW257" i="23"/>
  <c r="AQ316" i="2"/>
  <c r="AI50" i="6"/>
  <c r="AH50" i="6"/>
  <c r="AC612" i="2"/>
  <c r="AC110" i="23"/>
  <c r="AB119" i="2"/>
  <c r="AQ419" i="2"/>
  <c r="AW249" i="23"/>
  <c r="AQ281" i="2"/>
  <c r="AQ417" i="2"/>
  <c r="AT439" i="2"/>
  <c r="AU50" i="2"/>
  <c r="AB471" i="2"/>
  <c r="AT323" i="2"/>
  <c r="O147" i="2"/>
  <c r="AU272" i="2"/>
  <c r="AT10" i="2"/>
  <c r="AU316" i="2"/>
  <c r="O123" i="2"/>
  <c r="AW59" i="23"/>
  <c r="AQ64" i="2"/>
  <c r="AD151" i="2"/>
  <c r="AQ323" i="2"/>
  <c r="AQ554" i="2"/>
  <c r="O417" i="2"/>
  <c r="AW176" i="2"/>
  <c r="AT5" i="2"/>
  <c r="AT276" i="2"/>
  <c r="AU402" i="2"/>
  <c r="AU395" i="2"/>
  <c r="AC313" i="23"/>
  <c r="AB470" i="2"/>
  <c r="AT551" i="2"/>
  <c r="AC209" i="23"/>
  <c r="AB229" i="2"/>
  <c r="AU434" i="2"/>
  <c r="AD297" i="2"/>
  <c r="AC59" i="23"/>
  <c r="AB64" i="2"/>
  <c r="AB292" i="2"/>
  <c r="AC10" i="2"/>
  <c r="AD565" i="2"/>
  <c r="AD281" i="2"/>
  <c r="AW221" i="2"/>
  <c r="AW14" i="23"/>
  <c r="AQ15" i="2"/>
  <c r="AQ339" i="2"/>
  <c r="AS161" i="2"/>
  <c r="AS585" i="2"/>
  <c r="O372" i="2"/>
  <c r="AU377" i="2"/>
  <c r="AT359" i="2"/>
  <c r="AS167" i="23"/>
  <c r="AD183" i="2"/>
  <c r="AU129" i="2"/>
  <c r="AC24" i="23"/>
  <c r="AB27" i="2"/>
  <c r="AS217" i="23"/>
  <c r="AD239" i="2"/>
  <c r="O553" i="2"/>
  <c r="AU76" i="2"/>
  <c r="AD328" i="2"/>
  <c r="AU497" i="2"/>
  <c r="AU599" i="2"/>
  <c r="AT199" i="2"/>
  <c r="AW123" i="23"/>
  <c r="AQ134" i="2"/>
  <c r="AC25" i="23"/>
  <c r="AB25" i="2"/>
  <c r="AU127" i="2"/>
  <c r="AS497" i="2"/>
  <c r="O183" i="2"/>
  <c r="AB160" i="2"/>
  <c r="AT94" i="2"/>
  <c r="AU494" i="2"/>
  <c r="AU548" i="2"/>
  <c r="AD419" i="2"/>
  <c r="AB301" i="2"/>
  <c r="AB598" i="2"/>
  <c r="AQ513" i="2"/>
  <c r="AU153" i="2"/>
  <c r="AS406" i="2"/>
  <c r="AQ376" i="2"/>
  <c r="AW370" i="2"/>
  <c r="AT125" i="2"/>
  <c r="AW72" i="2"/>
  <c r="AU366" i="2"/>
  <c r="AW462" i="2"/>
  <c r="AD503" i="2"/>
  <c r="O78" i="2"/>
  <c r="AW502" i="2"/>
  <c r="AU274" i="2"/>
  <c r="AC119" i="23"/>
  <c r="AB128" i="2"/>
  <c r="AU175" i="2"/>
  <c r="AB504" i="2"/>
  <c r="AQ187" i="2"/>
  <c r="AU71" i="2"/>
  <c r="AD251" i="2"/>
  <c r="AU462" i="2"/>
  <c r="AC108" i="23"/>
  <c r="AB117" i="2"/>
  <c r="AD321" i="2"/>
  <c r="AU297" i="2"/>
  <c r="AD299" i="2"/>
  <c r="AQ91" i="2"/>
  <c r="AC242" i="2"/>
  <c r="AR219" i="23"/>
  <c r="AT55" i="2"/>
  <c r="AC400" i="2"/>
  <c r="AD136" i="2"/>
  <c r="AD41" i="2"/>
  <c r="AR186" i="23"/>
  <c r="AQ89" i="2"/>
  <c r="AW101" i="23"/>
  <c r="AC262" i="23"/>
  <c r="AB308" i="2"/>
  <c r="AU382" i="2"/>
  <c r="AC580" i="2"/>
  <c r="AD599" i="2"/>
  <c r="AH25" i="6"/>
  <c r="AI25" i="6"/>
  <c r="AT124" i="2"/>
  <c r="AT45" i="2"/>
  <c r="AS365" i="2"/>
  <c r="AB568" i="2"/>
  <c r="AT470" i="2"/>
  <c r="O582" i="2"/>
  <c r="AD581" i="2"/>
  <c r="AW263" i="23"/>
  <c r="AQ315" i="2"/>
  <c r="O344" i="2"/>
  <c r="O270" i="2"/>
  <c r="AT595" i="2"/>
  <c r="AQ518" i="2"/>
  <c r="AB86" i="2"/>
  <c r="AD39" i="2"/>
  <c r="AB258" i="2"/>
  <c r="AC3" i="23"/>
  <c r="AB3" i="2"/>
  <c r="O414" i="2"/>
  <c r="AC374" i="2"/>
  <c r="AB368" i="2"/>
  <c r="AB582" i="2"/>
  <c r="O180" i="2"/>
  <c r="AU159" i="2"/>
  <c r="O612" i="2"/>
  <c r="AQ445" i="2"/>
  <c r="AD237" i="2"/>
  <c r="AA283" i="2"/>
  <c r="AD288" i="2"/>
  <c r="AS411" i="2"/>
  <c r="AU213" i="2"/>
  <c r="AC424" i="2"/>
  <c r="AB254" i="2"/>
  <c r="AD70" i="2"/>
  <c r="AS331" i="23"/>
  <c r="AD550" i="2"/>
  <c r="AW422" i="2"/>
  <c r="AT606" i="2"/>
  <c r="AD315" i="2"/>
  <c r="AC182" i="23"/>
  <c r="AB200" i="2"/>
  <c r="AW91" i="23"/>
  <c r="AQ96" i="2"/>
  <c r="AD402" i="2"/>
  <c r="AD22" i="2"/>
  <c r="O451" i="2"/>
  <c r="AW73" i="2"/>
  <c r="AC523" i="2"/>
  <c r="AB590" i="2"/>
  <c r="AC263" i="23"/>
  <c r="AB315" i="2"/>
  <c r="AW328" i="23"/>
  <c r="AQ525" i="2"/>
  <c r="AQ426" i="2"/>
  <c r="AU190" i="2"/>
  <c r="AW431" i="2"/>
  <c r="AW405" i="2"/>
  <c r="AT565" i="2"/>
  <c r="AB427" i="2"/>
  <c r="O580" i="2"/>
  <c r="AT382" i="2"/>
  <c r="AC19" i="23"/>
  <c r="AB20" i="2"/>
  <c r="AS323" i="2"/>
  <c r="O171" i="2"/>
  <c r="O244" i="2"/>
  <c r="AD215" i="2"/>
  <c r="AB527" i="2"/>
  <c r="AT507" i="2"/>
  <c r="AT135" i="2"/>
  <c r="AT428" i="2"/>
  <c r="AB61" i="2"/>
  <c r="AB459" i="2"/>
  <c r="AB492" i="2"/>
  <c r="AD392" i="2"/>
  <c r="AD268" i="2"/>
  <c r="AS110" i="2"/>
  <c r="AW211" i="23"/>
  <c r="AQ223" i="2"/>
  <c r="AC413" i="2"/>
  <c r="AB405" i="2"/>
  <c r="AS533" i="2"/>
  <c r="AD303" i="2"/>
  <c r="AU378" i="2"/>
  <c r="AU438" i="2"/>
  <c r="AD142" i="2"/>
  <c r="AB264" i="2"/>
  <c r="AU293" i="2"/>
  <c r="AW207" i="23"/>
  <c r="AQ236" i="2"/>
  <c r="O376" i="2"/>
  <c r="AB456" i="2"/>
  <c r="AS252" i="23"/>
  <c r="AD292" i="2"/>
  <c r="AB494" i="2"/>
  <c r="AS541" i="2"/>
  <c r="AQ590" i="2"/>
  <c r="AU585" i="2"/>
  <c r="AT100" i="2"/>
  <c r="AW26" i="23"/>
  <c r="AQ28" i="2"/>
  <c r="AS489" i="2"/>
  <c r="AU182" i="2"/>
  <c r="AW471" i="2"/>
  <c r="AC201" i="23"/>
  <c r="AB227" i="2"/>
  <c r="AQ160" i="2"/>
  <c r="AU49" i="2"/>
  <c r="AQ466" i="2"/>
  <c r="AU603" i="2"/>
  <c r="AU117" i="2"/>
  <c r="AT166" i="2"/>
  <c r="AC124" i="23"/>
  <c r="AB146" i="2"/>
  <c r="O607" i="2"/>
  <c r="AD580" i="2"/>
  <c r="AD50" i="2"/>
  <c r="AW334" i="23"/>
  <c r="AQ553" i="2"/>
  <c r="AT28" i="2"/>
  <c r="AB376" i="2"/>
  <c r="AW49" i="2"/>
  <c r="AU91" i="2"/>
  <c r="AW514" i="2"/>
  <c r="AD58" i="2"/>
  <c r="O28" i="2"/>
  <c r="AQ24" i="2"/>
  <c r="AW139" i="2"/>
  <c r="AD125" i="2"/>
  <c r="AQ11" i="2"/>
  <c r="AD504" i="2"/>
  <c r="AC84" i="23"/>
  <c r="AB113" i="2"/>
  <c r="AB406" i="2"/>
  <c r="AI31" i="6"/>
  <c r="AH31" i="6"/>
  <c r="AR251" i="23"/>
  <c r="AB464" i="2"/>
  <c r="AT418" i="2"/>
  <c r="O251" i="2"/>
  <c r="AB388" i="2"/>
  <c r="AI4" i="6"/>
  <c r="AH4" i="6"/>
  <c r="AS108" i="23"/>
  <c r="AD117" i="2"/>
  <c r="AD561" i="2"/>
  <c r="AB321" i="2"/>
  <c r="O253" i="2"/>
  <c r="O174" i="2"/>
  <c r="AW309" i="2"/>
  <c r="O136" i="2"/>
  <c r="AB545" i="2"/>
  <c r="AT396" i="2"/>
  <c r="AU251" i="2"/>
  <c r="AW315" i="23"/>
  <c r="AQ480" i="2"/>
  <c r="AI43" i="6"/>
  <c r="AH43" i="6"/>
  <c r="AD308" i="2"/>
  <c r="AU425" i="2"/>
  <c r="AW161" i="23"/>
  <c r="AQ179" i="2"/>
  <c r="AC51" i="23"/>
  <c r="AB107" i="2"/>
  <c r="AI40" i="6"/>
  <c r="AH40" i="6"/>
  <c r="AT235" i="2"/>
  <c r="AB203" i="2"/>
  <c r="AD324" i="2"/>
  <c r="AQ474" i="2"/>
  <c r="AT481" i="2"/>
  <c r="AB68" i="2"/>
  <c r="AC268" i="23"/>
  <c r="AB322" i="2"/>
  <c r="AW143" i="2"/>
  <c r="AU265" i="2"/>
  <c r="AQ68" i="2"/>
  <c r="AC232" i="23"/>
  <c r="AB267" i="2"/>
  <c r="O306" i="2"/>
  <c r="AD426" i="2"/>
  <c r="AU88" i="2"/>
  <c r="AQ515" i="2"/>
  <c r="AU304" i="2"/>
  <c r="O294" i="2"/>
  <c r="AD124" i="2"/>
  <c r="AU75" i="2"/>
  <c r="O315" i="2"/>
  <c r="AD191" i="2"/>
  <c r="AB375" i="2"/>
  <c r="AB555" i="2"/>
  <c r="O572" i="2"/>
  <c r="AU446" i="2"/>
  <c r="AU323" i="2"/>
  <c r="AD413" i="2"/>
  <c r="AU10" i="2"/>
  <c r="AT358" i="2"/>
  <c r="AB603" i="2"/>
  <c r="AC194" i="23"/>
  <c r="AB159" i="2"/>
  <c r="AT33" i="2"/>
  <c r="AD61" i="2"/>
  <c r="AU254" i="2"/>
  <c r="AT422" i="2"/>
  <c r="AU135" i="2"/>
  <c r="AD459" i="2"/>
  <c r="AD492" i="2"/>
  <c r="AD544" i="2"/>
  <c r="O338" i="2"/>
  <c r="AB268" i="2"/>
  <c r="AW258" i="23"/>
  <c r="AQ307" i="2"/>
  <c r="AD331" i="2"/>
  <c r="O204" i="2"/>
  <c r="O223" i="2"/>
  <c r="AT451" i="2"/>
  <c r="O392" i="2"/>
  <c r="AB142" i="2"/>
  <c r="AU119" i="2"/>
  <c r="AS221" i="2"/>
  <c r="O565" i="2"/>
  <c r="AU41" i="2"/>
  <c r="AD456" i="2"/>
  <c r="AT590" i="2"/>
  <c r="AT505" i="2"/>
  <c r="AW10" i="23"/>
  <c r="AQ10" i="2"/>
  <c r="AC193" i="23"/>
  <c r="AB212" i="2"/>
  <c r="AC72" i="23"/>
  <c r="AB87" i="2"/>
  <c r="AT436" i="2"/>
  <c r="AQ92" i="2"/>
  <c r="AQ300" i="2"/>
  <c r="O112" i="2"/>
  <c r="AC13" i="23"/>
  <c r="AB13" i="2"/>
  <c r="AS175" i="23"/>
  <c r="AD190" i="2"/>
  <c r="AS500" i="2"/>
  <c r="AS201" i="23"/>
  <c r="AD227" i="2"/>
  <c r="O319" i="2"/>
  <c r="AU372" i="2"/>
  <c r="AQ580" i="2"/>
  <c r="O490" i="2"/>
  <c r="AQ140" i="2"/>
  <c r="AI42" i="6"/>
  <c r="AH42" i="6"/>
  <c r="AQ428" i="2"/>
  <c r="AQ382" i="2"/>
  <c r="AB110" i="2"/>
  <c r="AB339" i="2"/>
  <c r="AC76" i="23"/>
  <c r="AB81" i="2"/>
  <c r="AW145" i="2"/>
  <c r="AS124" i="23"/>
  <c r="AD146" i="2"/>
  <c r="AC127" i="23"/>
  <c r="AB139" i="2"/>
  <c r="AD250" i="2"/>
  <c r="O455" i="2"/>
  <c r="AQ614" i="2"/>
  <c r="AT321" i="2"/>
  <c r="AB481" i="2"/>
  <c r="AQ348" i="2"/>
  <c r="AU427" i="2"/>
  <c r="O305" i="2"/>
  <c r="AB309" i="2"/>
  <c r="AC260" i="2"/>
  <c r="AW260" i="2"/>
  <c r="AD89" i="2"/>
  <c r="AD506" i="2"/>
  <c r="AW321" i="2"/>
  <c r="O502" i="2"/>
  <c r="O24" i="2"/>
  <c r="AW264" i="2"/>
  <c r="AD464" i="2"/>
  <c r="AQ262" i="2"/>
  <c r="AB342" i="2"/>
  <c r="O375" i="2"/>
  <c r="AC585" i="2"/>
  <c r="AU291" i="2"/>
  <c r="AU210" i="2"/>
  <c r="AT614" i="2"/>
  <c r="AC103" i="23"/>
  <c r="AB93" i="2"/>
  <c r="AC33" i="23"/>
  <c r="AB34" i="2"/>
  <c r="AQ346" i="2"/>
  <c r="AD128" i="2"/>
  <c r="AC565" i="2"/>
  <c r="AC244" i="23"/>
  <c r="AB280" i="2"/>
  <c r="AC287" i="23"/>
  <c r="AB370" i="2"/>
  <c r="AC311" i="23"/>
  <c r="AB463" i="2"/>
  <c r="AH41" i="6"/>
  <c r="AI41" i="6"/>
  <c r="F318" i="23"/>
  <c r="E318" i="23" s="1" a="1"/>
  <c r="E318" i="23" s="1"/>
  <c r="H318" i="23" s="1" a="1"/>
  <c r="H318" i="23" s="1"/>
  <c r="AC487" i="2"/>
  <c r="AD107" i="2"/>
  <c r="AI15" i="6"/>
  <c r="AH15" i="6"/>
  <c r="AQ153" i="2"/>
  <c r="AD203" i="2"/>
  <c r="AB436" i="2"/>
  <c r="Q172" i="2" l="1"/>
  <c r="AS62" i="2"/>
  <c r="AD172" i="2"/>
  <c r="AB225" i="2"/>
  <c r="AC172" i="2"/>
  <c r="AB408" i="2"/>
  <c r="AC412" i="2"/>
  <c r="AW69" i="2"/>
  <c r="AB69" i="2"/>
  <c r="AC255" i="2"/>
  <c r="AC329" i="2"/>
  <c r="AS496" i="2"/>
  <c r="AC378" i="2"/>
  <c r="AC292" i="23"/>
  <c r="AB407" i="2"/>
  <c r="AS54" i="2"/>
  <c r="AS69" i="2"/>
  <c r="AC69" i="2"/>
  <c r="AC62" i="2"/>
  <c r="AD173" i="2"/>
  <c r="AW311" i="2"/>
  <c r="AS311" i="2"/>
  <c r="AW173" i="2"/>
  <c r="AS391" i="2"/>
  <c r="AB173" i="2"/>
  <c r="AS351" i="2"/>
  <c r="AS397" i="2"/>
  <c r="AW391" i="2"/>
  <c r="AW351" i="2"/>
  <c r="AW397" i="2"/>
  <c r="AC547" i="2"/>
  <c r="AC586" i="2"/>
  <c r="AC534" i="2"/>
  <c r="AS538" i="2"/>
  <c r="AS584" i="2"/>
  <c r="AS586" i="2"/>
  <c r="AS583" i="2"/>
  <c r="AS556" i="2"/>
  <c r="AS566" i="2"/>
  <c r="AW460" i="2"/>
  <c r="AW467" i="2"/>
  <c r="AS587" i="2"/>
  <c r="AS592" i="2"/>
  <c r="AW538" i="2"/>
  <c r="AW583" i="2"/>
  <c r="AW587" i="2"/>
  <c r="AW592" i="2"/>
  <c r="AS522" i="2"/>
  <c r="AS460" i="2"/>
  <c r="AS467" i="2"/>
  <c r="AW556" i="2"/>
  <c r="AW566" i="2"/>
  <c r="AW584" i="2"/>
  <c r="AW586" i="2"/>
  <c r="AW522" i="2"/>
  <c r="AW532" i="2"/>
  <c r="AW534" i="2"/>
  <c r="AW509" i="2"/>
  <c r="AW512" i="2"/>
  <c r="AS509" i="2"/>
  <c r="AS512" i="2"/>
  <c r="AC408" i="2"/>
  <c r="AW543" i="2"/>
  <c r="AW547" i="2"/>
  <c r="AS532" i="2"/>
  <c r="AS534" i="2"/>
  <c r="AS52" i="2"/>
  <c r="AD225" i="2"/>
  <c r="AS543" i="2"/>
  <c r="AS547" i="2"/>
  <c r="AR26" i="2"/>
  <c r="AS407" i="2"/>
  <c r="AD408" i="2"/>
  <c r="AW407" i="2"/>
  <c r="AW401" i="2"/>
  <c r="AW412" i="2"/>
  <c r="AW408" i="2"/>
  <c r="AS401" i="2"/>
  <c r="AS26" i="2"/>
  <c r="AW327" i="2"/>
  <c r="AW312" i="2"/>
  <c r="AS327" i="2"/>
  <c r="AS312" i="2"/>
  <c r="AW271" i="2"/>
  <c r="AW275" i="2"/>
  <c r="AC271" i="2"/>
  <c r="AC275" i="2"/>
  <c r="AS271" i="2"/>
  <c r="AS275" i="2"/>
  <c r="AW461" i="2"/>
  <c r="AW416" i="2"/>
  <c r="AS461" i="2"/>
  <c r="AS416" i="2"/>
  <c r="AD412" i="2"/>
  <c r="AW257" i="2"/>
  <c r="AS259" i="2"/>
  <c r="AS257" i="2"/>
  <c r="AR14" i="2"/>
  <c r="AW259" i="2"/>
  <c r="AC54" i="2"/>
  <c r="AS99" i="2"/>
  <c r="AS40" i="2"/>
  <c r="AW137" i="2"/>
  <c r="AW233" i="2"/>
  <c r="AW172" i="2"/>
  <c r="AS233" i="2"/>
  <c r="AC311" i="2"/>
  <c r="AB133" i="2"/>
  <c r="AS255" i="2"/>
  <c r="AW99" i="2"/>
  <c r="AC26" i="2"/>
  <c r="AC52" i="2"/>
  <c r="AD133" i="2"/>
  <c r="AW116" i="2"/>
  <c r="AC40" i="2"/>
  <c r="AR62" i="2"/>
  <c r="AW225" i="2"/>
  <c r="AW133" i="2"/>
  <c r="AC543" i="2"/>
  <c r="AR421" i="2"/>
  <c r="AC461" i="2"/>
  <c r="AC327" i="2"/>
  <c r="AB162" i="2"/>
  <c r="AC225" i="2"/>
  <c r="AC587" i="2"/>
  <c r="AC584" i="2"/>
  <c r="AR610" i="2"/>
  <c r="AC610" i="2"/>
  <c r="AC583" i="2"/>
  <c r="AC538" i="2"/>
  <c r="AR99" i="2"/>
  <c r="AC99" i="2"/>
  <c r="AR611" i="2"/>
  <c r="AC611" i="2"/>
  <c r="AC391" i="2"/>
  <c r="AR54" i="2"/>
  <c r="AC259" i="2"/>
  <c r="AS225" i="2"/>
  <c r="AD162" i="2"/>
  <c r="AR398" i="2"/>
  <c r="AC398" i="2"/>
  <c r="AR613" i="2"/>
  <c r="AC613" i="2"/>
  <c r="AC509" i="2"/>
  <c r="AC257" i="2"/>
  <c r="AR522" i="2"/>
  <c r="AC522" i="2"/>
  <c r="AC351" i="2"/>
  <c r="AC460" i="2"/>
  <c r="AC532" i="2"/>
  <c r="AR569" i="2"/>
  <c r="AC569" i="2"/>
  <c r="AR567" i="2"/>
  <c r="AC556" i="2"/>
  <c r="J9" i="3"/>
  <c r="AW159" i="23"/>
  <c r="AW394" i="2"/>
  <c r="AC328" i="23"/>
  <c r="AC245" i="23"/>
  <c r="AC249" i="23"/>
  <c r="AC293" i="23"/>
  <c r="AC171" i="23"/>
  <c r="AW245" i="23"/>
  <c r="AB340" i="2"/>
  <c r="AB363" i="2"/>
  <c r="AW571" i="2"/>
  <c r="AW558" i="2"/>
  <c r="AB237" i="23"/>
  <c r="AD363" i="2"/>
  <c r="AC243" i="23"/>
  <c r="AC237" i="23"/>
  <c r="AB266" i="2"/>
  <c r="AS243" i="23"/>
  <c r="AD266" i="2"/>
  <c r="AW243" i="23"/>
  <c r="AW277" i="23"/>
  <c r="AB231" i="2"/>
  <c r="AD237" i="23"/>
  <c r="AW573" i="2"/>
  <c r="AD258" i="2"/>
  <c r="AD229" i="23"/>
  <c r="AS573" i="2"/>
  <c r="AW139" i="23"/>
  <c r="AR101" i="23"/>
  <c r="AW37" i="2"/>
  <c r="AC89" i="2"/>
  <c r="AS289" i="2"/>
  <c r="AW289" i="2"/>
  <c r="AW244" i="23"/>
  <c r="AC235" i="2"/>
  <c r="AR213" i="23"/>
  <c r="F234" i="23"/>
  <c r="E234" i="23" s="1" a="1"/>
  <c r="E234" i="23" s="1"/>
  <c r="H234" i="23" s="1" a="1"/>
  <c r="H234" i="23" s="1"/>
  <c r="AR224" i="23"/>
  <c r="AC289" i="2"/>
  <c r="AW107" i="2"/>
  <c r="AW51" i="23"/>
  <c r="AW168" i="2"/>
  <c r="AW154" i="23"/>
  <c r="J10" i="3"/>
  <c r="AS184" i="2"/>
  <c r="AW222" i="2"/>
  <c r="AW203" i="23"/>
  <c r="AS316" i="2"/>
  <c r="AS15" i="2"/>
  <c r="F118" i="23"/>
  <c r="E118" i="23" s="1" a="1"/>
  <c r="E118" i="23" s="1"/>
  <c r="H118" i="23" s="1" a="1"/>
  <c r="H118" i="23" s="1"/>
  <c r="AR118" i="23"/>
  <c r="AW340" i="23"/>
  <c r="AW593" i="2"/>
  <c r="AW4" i="2"/>
  <c r="AS306" i="2"/>
  <c r="AC50" i="2"/>
  <c r="AW434" i="2"/>
  <c r="AR203" i="23"/>
  <c r="AC203" i="23"/>
  <c r="J8" i="3"/>
  <c r="C9" i="3"/>
  <c r="AW176" i="23"/>
  <c r="AW197" i="23"/>
  <c r="AC212" i="23"/>
  <c r="C8" i="3"/>
  <c r="AD540" i="2"/>
  <c r="AS555" i="2"/>
  <c r="AD440" i="2"/>
  <c r="AW79" i="23"/>
  <c r="AS181" i="23"/>
  <c r="AB226" i="2"/>
  <c r="AC190" i="23"/>
  <c r="AS197" i="23"/>
  <c r="B80" i="2"/>
  <c r="B75" i="23"/>
  <c r="B47" i="2"/>
  <c r="B44" i="23"/>
  <c r="B399" i="2"/>
  <c r="B294" i="23"/>
  <c r="B510" i="2"/>
  <c r="B325" i="23"/>
  <c r="B196" i="2"/>
  <c r="B180" i="23"/>
  <c r="B248" i="2"/>
  <c r="B221" i="23"/>
  <c r="B79" i="2"/>
  <c r="B74" i="23"/>
  <c r="B350" i="2"/>
  <c r="B279" i="23"/>
  <c r="B435" i="2"/>
  <c r="B305" i="23"/>
  <c r="B273" i="2"/>
  <c r="B233" i="23"/>
  <c r="B115" i="2"/>
  <c r="B107" i="23"/>
  <c r="B7" i="2"/>
  <c r="B7" i="23"/>
  <c r="B224" i="2"/>
  <c r="B205" i="23"/>
  <c r="B31" i="2"/>
  <c r="B29" i="23"/>
  <c r="B38" i="2"/>
  <c r="B37" i="23"/>
  <c r="B120" i="2"/>
  <c r="B111" i="23"/>
  <c r="B282" i="2"/>
  <c r="B239" i="23"/>
  <c r="B83" i="2"/>
  <c r="B78" i="23"/>
  <c r="B379" i="2"/>
  <c r="B288" i="23"/>
  <c r="B148" i="2"/>
  <c r="B136" i="23"/>
  <c r="B74" i="2"/>
  <c r="B69" i="23"/>
  <c r="B420" i="2"/>
  <c r="B298" i="23"/>
  <c r="B574" i="2"/>
  <c r="B337" i="23"/>
  <c r="B156" i="2"/>
  <c r="B143" i="23"/>
  <c r="B158" i="2"/>
  <c r="B145" i="23"/>
  <c r="B122" i="2"/>
  <c r="B113" i="23"/>
  <c r="B192" i="2"/>
  <c r="B177" i="23"/>
  <c r="B352" i="2"/>
  <c r="B280" i="23"/>
  <c r="B298" i="2"/>
  <c r="B250" i="23"/>
  <c r="B563" i="2"/>
  <c r="B336" i="23"/>
  <c r="B337" i="2"/>
  <c r="B274" i="23"/>
  <c r="AS176" i="23"/>
  <c r="AD361" i="2"/>
  <c r="AS473" i="2"/>
  <c r="AB206" i="23"/>
  <c r="AS190" i="23"/>
  <c r="AB361" i="2"/>
  <c r="AW206" i="23"/>
  <c r="AW231" i="2"/>
  <c r="AW275" i="23"/>
  <c r="AC181" i="23"/>
  <c r="AS275" i="23"/>
  <c r="AS206" i="23"/>
  <c r="AB542" i="2"/>
  <c r="AC176" i="23"/>
  <c r="AW473" i="2"/>
  <c r="AD542" i="2"/>
  <c r="AW472" i="2"/>
  <c r="AC43" i="23"/>
  <c r="AB429" i="2"/>
  <c r="AD429" i="2"/>
  <c r="AS135" i="23"/>
  <c r="AW469" i="2"/>
  <c r="AS451" i="2"/>
  <c r="AS117" i="23"/>
  <c r="F272" i="23"/>
  <c r="E272" i="23" s="1" a="1"/>
  <c r="E272" i="23" s="1"/>
  <c r="H272" i="23" s="1" a="1"/>
  <c r="H272" i="23" s="1"/>
  <c r="AR272" i="23"/>
  <c r="AR117" i="23"/>
  <c r="F241" i="23"/>
  <c r="E241" i="23" s="1" a="1"/>
  <c r="E241" i="23" s="1"/>
  <c r="H241" i="23" s="1" a="1"/>
  <c r="H241" i="23" s="1"/>
  <c r="AR241" i="23"/>
  <c r="AS9" i="23"/>
  <c r="AW189" i="23"/>
  <c r="AC135" i="23"/>
  <c r="AC115" i="23"/>
  <c r="AS333" i="23"/>
  <c r="AS130" i="23"/>
  <c r="AW155" i="2"/>
  <c r="AW157" i="23"/>
  <c r="AS267" i="23"/>
  <c r="AW81" i="23"/>
  <c r="AW142" i="2"/>
  <c r="AW135" i="23"/>
  <c r="AC63" i="23"/>
  <c r="AS81" i="23"/>
  <c r="AC449" i="2"/>
  <c r="AW395" i="2"/>
  <c r="AC272" i="23"/>
  <c r="AW446" i="2"/>
  <c r="AC130" i="23"/>
  <c r="AW303" i="2"/>
  <c r="AS142" i="23"/>
  <c r="AS278" i="23"/>
  <c r="AS35" i="23"/>
  <c r="AS189" i="23"/>
  <c r="AW56" i="23"/>
  <c r="AC64" i="23"/>
  <c r="AC323" i="2"/>
  <c r="AS64" i="23"/>
  <c r="AC302" i="2"/>
  <c r="AW524" i="2"/>
  <c r="AW331" i="2"/>
  <c r="AW64" i="23"/>
  <c r="AS187" i="23"/>
  <c r="AS527" i="2"/>
  <c r="AW267" i="23"/>
  <c r="AS157" i="23"/>
  <c r="AC551" i="2"/>
  <c r="AC333" i="23"/>
  <c r="AC200" i="23"/>
  <c r="AW187" i="23"/>
  <c r="AS247" i="2"/>
  <c r="AC220" i="23"/>
  <c r="AC189" i="23"/>
  <c r="AW241" i="23"/>
  <c r="AC278" i="23"/>
  <c r="AW138" i="23"/>
  <c r="AC142" i="23"/>
  <c r="AC478" i="2"/>
  <c r="AW220" i="23"/>
  <c r="AS56" i="23"/>
  <c r="AC66" i="23"/>
  <c r="AC208" i="23"/>
  <c r="AW270" i="2"/>
  <c r="AW228" i="2"/>
  <c r="AW200" i="23"/>
  <c r="AC35" i="23"/>
  <c r="AC42" i="23"/>
  <c r="AS254" i="23"/>
  <c r="AW438" i="2"/>
  <c r="AS63" i="23"/>
  <c r="AS276" i="2"/>
  <c r="AS235" i="23"/>
  <c r="AW294" i="2"/>
  <c r="AS165" i="23"/>
  <c r="AC187" i="23"/>
  <c r="AW130" i="23"/>
  <c r="AC276" i="2"/>
  <c r="AC235" i="23"/>
  <c r="AS208" i="23"/>
  <c r="AC267" i="23"/>
  <c r="AC157" i="23"/>
  <c r="AS172" i="23"/>
  <c r="AS241" i="23"/>
  <c r="AW332" i="2"/>
  <c r="AW117" i="23"/>
  <c r="AW265" i="2"/>
  <c r="AW230" i="23"/>
  <c r="AW115" i="23"/>
  <c r="AW35" i="23"/>
  <c r="AW36" i="2"/>
  <c r="AS138" i="23"/>
  <c r="AS220" i="23"/>
  <c r="AC254" i="23"/>
  <c r="AC9" i="23"/>
  <c r="AC68" i="23"/>
  <c r="AW527" i="2"/>
  <c r="AW535" i="2"/>
  <c r="AS115" i="23"/>
  <c r="AW272" i="23"/>
  <c r="AW278" i="23"/>
  <c r="AS68" i="23"/>
  <c r="AW284" i="2"/>
  <c r="AC181" i="2"/>
  <c r="AC165" i="23"/>
  <c r="AC138" i="23"/>
  <c r="AC117" i="23"/>
  <c r="AS272" i="23"/>
  <c r="AC150" i="2"/>
  <c r="AC81" i="23"/>
  <c r="AC230" i="23"/>
  <c r="AW269" i="23"/>
  <c r="AC269" i="23"/>
  <c r="AS269" i="23"/>
  <c r="AS66" i="23"/>
  <c r="AW63" i="23"/>
  <c r="AS230" i="23"/>
  <c r="AC56" i="23"/>
  <c r="AS200" i="23"/>
  <c r="AS204" i="2"/>
  <c r="AW165" i="23"/>
  <c r="AC172" i="23"/>
  <c r="F278" i="23"/>
  <c r="E278" i="23" s="1" a="1"/>
  <c r="E278" i="23" s="1"/>
  <c r="H278" i="23" s="1" a="1"/>
  <c r="H278" i="23" s="1"/>
  <c r="AR278" i="23"/>
  <c r="AC241" i="23"/>
  <c r="AC39" i="23"/>
  <c r="F164" i="23"/>
  <c r="E164" i="23" s="1" a="1"/>
  <c r="E164" i="23" s="1"/>
  <c r="H164" i="23" s="1" a="1"/>
  <c r="H164" i="23" s="1"/>
  <c r="AR164" i="23"/>
  <c r="AC105" i="2"/>
  <c r="AC99" i="23"/>
  <c r="AS303" i="23"/>
  <c r="AW582" i="2"/>
  <c r="AS5" i="2"/>
  <c r="AS5" i="23"/>
  <c r="AS131" i="23"/>
  <c r="F271" i="23"/>
  <c r="E271" i="23" s="1" a="1"/>
  <c r="E271" i="23" s="1"/>
  <c r="H271" i="23" s="1" a="1"/>
  <c r="H271" i="23" s="1"/>
  <c r="AR271" i="23"/>
  <c r="AW303" i="23"/>
  <c r="AC102" i="23"/>
  <c r="AC211" i="2"/>
  <c r="AC196" i="23"/>
  <c r="AC18" i="23"/>
  <c r="AW102" i="23"/>
  <c r="AW476" i="2"/>
  <c r="AW98" i="23"/>
  <c r="AS295" i="2"/>
  <c r="AC85" i="23"/>
  <c r="AW549" i="2"/>
  <c r="AW496" i="2"/>
  <c r="AW321" i="23"/>
  <c r="AW283" i="2"/>
  <c r="AW247" i="23"/>
  <c r="F286" i="23"/>
  <c r="E286" i="23" s="1" a="1"/>
  <c r="E286" i="23" s="1"/>
  <c r="H286" i="23" s="1" a="1"/>
  <c r="H286" i="23" s="1"/>
  <c r="AR286" i="23"/>
  <c r="F92" i="23"/>
  <c r="E92" i="23" s="1" a="1"/>
  <c r="E92" i="23" s="1"/>
  <c r="H92" i="23" s="1" a="1"/>
  <c r="H92" i="23" s="1"/>
  <c r="AR92" i="23"/>
  <c r="AC180" i="2"/>
  <c r="AC162" i="23"/>
  <c r="AS196" i="23"/>
  <c r="F131" i="23"/>
  <c r="E131" i="23" s="1" a="1"/>
  <c r="E131" i="23" s="1"/>
  <c r="H131" i="23" s="1" a="1"/>
  <c r="H131" i="23" s="1"/>
  <c r="AR131" i="23"/>
  <c r="AW105" i="2"/>
  <c r="AW99" i="23"/>
  <c r="AS178" i="2"/>
  <c r="AS164" i="23"/>
  <c r="AW178" i="2"/>
  <c r="AW164" i="23"/>
  <c r="AW368" i="2"/>
  <c r="AW286" i="23"/>
  <c r="AW240" i="23"/>
  <c r="AW272" i="2"/>
  <c r="AW228" i="23"/>
  <c r="AW441" i="2"/>
  <c r="F10" i="23"/>
  <c r="E10" i="23" s="1" a="1"/>
  <c r="E10" i="23" s="1"/>
  <c r="H10" i="23" s="1" a="1"/>
  <c r="H10" i="23" s="1"/>
  <c r="AR10" i="23"/>
  <c r="AS25" i="2"/>
  <c r="AS70" i="23"/>
  <c r="AW546" i="2"/>
  <c r="AW252" i="23"/>
  <c r="AC281" i="23"/>
  <c r="AW30" i="23"/>
  <c r="AW32" i="2"/>
  <c r="F60" i="23"/>
  <c r="E60" i="23" s="1" a="1"/>
  <c r="E60" i="23" s="1"/>
  <c r="H60" i="23" s="1" a="1"/>
  <c r="H60" i="23" s="1"/>
  <c r="AR60" i="23"/>
  <c r="AW290" i="2"/>
  <c r="AC252" i="23"/>
  <c r="F91" i="23"/>
  <c r="E91" i="23" s="1" a="1"/>
  <c r="E91" i="23" s="1"/>
  <c r="H91" i="23" s="1" a="1"/>
  <c r="H91" i="23" s="1"/>
  <c r="AR91" i="23"/>
  <c r="AC135" i="2"/>
  <c r="AC65" i="2"/>
  <c r="AC60" i="23"/>
  <c r="F134" i="23"/>
  <c r="E134" i="23" s="1" a="1"/>
  <c r="E134" i="23" s="1"/>
  <c r="H134" i="23" s="1" a="1"/>
  <c r="H134" i="23" s="1"/>
  <c r="AR134" i="23"/>
  <c r="AS134" i="23"/>
  <c r="AC482" i="2"/>
  <c r="AC139" i="23"/>
  <c r="AS415" i="2"/>
  <c r="AS424" i="2"/>
  <c r="AW429" i="2"/>
  <c r="AC57" i="23"/>
  <c r="AC46" i="2"/>
  <c r="AW341" i="2"/>
  <c r="AW39" i="23"/>
  <c r="AW152" i="2"/>
  <c r="AC53" i="23"/>
  <c r="AS501" i="2"/>
  <c r="AC122" i="23"/>
  <c r="AW252" i="2"/>
  <c r="AS540" i="2"/>
  <c r="AS139" i="23"/>
  <c r="AS39" i="23"/>
  <c r="AD353" i="2"/>
  <c r="AW100" i="23"/>
  <c r="AC93" i="23"/>
  <c r="AC100" i="23"/>
  <c r="AW508" i="2"/>
  <c r="AS323" i="23"/>
  <c r="AC150" i="23"/>
  <c r="AC207" i="23"/>
  <c r="AC195" i="23"/>
  <c r="AS48" i="23"/>
  <c r="AS207" i="23"/>
  <c r="AS195" i="23"/>
  <c r="AC500" i="2"/>
  <c r="AC320" i="23"/>
  <c r="AC323" i="23"/>
  <c r="AW193" i="23"/>
  <c r="AS76" i="23"/>
  <c r="AW48" i="23"/>
  <c r="AS342" i="2"/>
  <c r="AS251" i="23"/>
  <c r="AW320" i="23"/>
  <c r="AW251" i="23"/>
  <c r="AW201" i="23"/>
  <c r="F8" i="3"/>
  <c r="G8" i="3" s="1" a="1"/>
  <c r="G8" i="3" s="1"/>
  <c r="AC403" i="2"/>
  <c r="AS568" i="2"/>
  <c r="AC252" i="2"/>
  <c r="AW258" i="2"/>
  <c r="AW229" i="23"/>
  <c r="AW46" i="2"/>
  <c r="AW43" i="23"/>
  <c r="AS39" i="2"/>
  <c r="AS31" i="23"/>
  <c r="AS98" i="2"/>
  <c r="AS93" i="23"/>
  <c r="AW106" i="2"/>
  <c r="AW93" i="23"/>
  <c r="AW57" i="2"/>
  <c r="AW53" i="23"/>
  <c r="AS278" i="2"/>
  <c r="AS237" i="23"/>
  <c r="AS84" i="2"/>
  <c r="AS100" i="23"/>
  <c r="AW197" i="2"/>
  <c r="AW181" i="23"/>
  <c r="AW369" i="2"/>
  <c r="AW295" i="23"/>
  <c r="AW169" i="23"/>
  <c r="AW185" i="2"/>
  <c r="AW23" i="2"/>
  <c r="AW22" i="23"/>
  <c r="AS163" i="2"/>
  <c r="AS149" i="23"/>
  <c r="AS46" i="2"/>
  <c r="AS43" i="23"/>
  <c r="AS440" i="2"/>
  <c r="AW163" i="2"/>
  <c r="AW149" i="23"/>
  <c r="AS151" i="2"/>
  <c r="AS122" i="23"/>
  <c r="AW151" i="2"/>
  <c r="AW122" i="23"/>
  <c r="AW190" i="23"/>
  <c r="AW207" i="2"/>
  <c r="AS258" i="2"/>
  <c r="AS229" i="23"/>
  <c r="AS234" i="2"/>
  <c r="AS212" i="23"/>
  <c r="AS341" i="2"/>
  <c r="AW63" i="2"/>
  <c r="AW58" i="23"/>
  <c r="AW234" i="2"/>
  <c r="AW212" i="23"/>
  <c r="AS61" i="2"/>
  <c r="AS57" i="23"/>
  <c r="AS288" i="2"/>
  <c r="AS277" i="23"/>
  <c r="AW154" i="2"/>
  <c r="AW141" i="23"/>
  <c r="AS57" i="2"/>
  <c r="AS53" i="23"/>
  <c r="AC197" i="23"/>
  <c r="AB197" i="23"/>
  <c r="AS63" i="2"/>
  <c r="AS58" i="23"/>
  <c r="AW278" i="2"/>
  <c r="AW237" i="23"/>
  <c r="AW403" i="2"/>
  <c r="AW300" i="23"/>
  <c r="AW61" i="2"/>
  <c r="AW57" i="23"/>
  <c r="AS324" i="2"/>
  <c r="AS403" i="2"/>
  <c r="AS300" i="23"/>
  <c r="AS369" i="2"/>
  <c r="AS295" i="23"/>
  <c r="AW301" i="2"/>
  <c r="AS366" i="2"/>
  <c r="AW118" i="2"/>
  <c r="AW607" i="2"/>
  <c r="AS178" i="23"/>
  <c r="AW246" i="23"/>
  <c r="AW88" i="23"/>
  <c r="AW194" i="2"/>
  <c r="AW178" i="23"/>
  <c r="AW285" i="23"/>
  <c r="AR178" i="23"/>
  <c r="AC178" i="23"/>
  <c r="AS8" i="23"/>
  <c r="AS253" i="23"/>
  <c r="AC20" i="23"/>
  <c r="AW174" i="23"/>
  <c r="AW297" i="2"/>
  <c r="AW238" i="23"/>
  <c r="AW114" i="2"/>
  <c r="AW106" i="23"/>
  <c r="AS139" i="2"/>
  <c r="AS127" i="23"/>
  <c r="AW85" i="2"/>
  <c r="AW80" i="23"/>
  <c r="AW8" i="2"/>
  <c r="AW8" i="23"/>
  <c r="C10" i="3"/>
  <c r="AC175" i="23"/>
  <c r="AW266" i="23"/>
  <c r="AS159" i="23"/>
  <c r="M9" i="3"/>
  <c r="N9" i="3" s="1" a="1"/>
  <c r="N9" i="3" s="1"/>
  <c r="M8" i="3"/>
  <c r="N8" i="3" s="1" a="1"/>
  <c r="N8" i="3" s="1"/>
  <c r="E129" i="23" a="1"/>
  <c r="E129" i="23" s="1"/>
  <c r="H129" i="23" s="1" a="1"/>
  <c r="H129" i="23" s="1"/>
  <c r="E248" i="23" a="1"/>
  <c r="E248" i="23" s="1"/>
  <c r="H248" i="23" s="1" a="1"/>
  <c r="H248" i="23" s="1"/>
  <c r="E226" i="23" a="1"/>
  <c r="E226" i="23" s="1"/>
  <c r="H226" i="23" s="1" a="1"/>
  <c r="H226" i="23" s="1"/>
  <c r="B216" i="23"/>
  <c r="B238" i="2"/>
  <c r="B41" i="23"/>
  <c r="B44" i="2"/>
  <c r="B316" i="23"/>
  <c r="B484" i="2"/>
  <c r="E210" i="23" a="1"/>
  <c r="E210" i="23" s="1"/>
  <c r="H210" i="23" s="1" a="1"/>
  <c r="H210" i="23" s="1"/>
  <c r="B261" i="2"/>
  <c r="B226" i="23"/>
  <c r="E156" i="23" a="1"/>
  <c r="E156" i="23" s="1"/>
  <c r="H156" i="23" s="1" a="1"/>
  <c r="H156" i="23" s="1"/>
  <c r="E326" i="23" a="1"/>
  <c r="E326" i="23" s="1"/>
  <c r="H326" i="23" s="1" a="1"/>
  <c r="H326" i="23" s="1"/>
  <c r="B222" i="23"/>
  <c r="B249" i="2"/>
  <c r="B96" i="23"/>
  <c r="B103" i="2"/>
  <c r="B314" i="23"/>
  <c r="B475" i="2"/>
  <c r="B291" i="23"/>
  <c r="B387" i="2"/>
  <c r="B55" i="23"/>
  <c r="B59" i="2"/>
  <c r="E216" i="23" a="1"/>
  <c r="E216" i="23" s="1"/>
  <c r="H216" i="23" s="1" a="1"/>
  <c r="H216" i="23" s="1"/>
  <c r="E41" i="23" a="1"/>
  <c r="E41" i="23" s="1"/>
  <c r="H41" i="23" s="1" a="1"/>
  <c r="H41" i="23" s="1"/>
  <c r="B338" i="23"/>
  <c r="B578" i="2"/>
  <c r="B290" i="23"/>
  <c r="B385" i="2"/>
  <c r="E222" i="23" a="1"/>
  <c r="E222" i="23" s="1"/>
  <c r="H222" i="23" s="1" a="1"/>
  <c r="H222" i="23" s="1"/>
  <c r="E96" i="23" a="1"/>
  <c r="E96" i="23" s="1"/>
  <c r="H96" i="23" s="1" a="1"/>
  <c r="H96" i="23" s="1"/>
  <c r="E314" i="23" a="1"/>
  <c r="E314" i="23" s="1"/>
  <c r="H314" i="23" s="1" a="1"/>
  <c r="H314" i="23" s="1"/>
  <c r="E291" i="23" a="1"/>
  <c r="E291" i="23" s="1"/>
  <c r="H291" i="23" s="1" a="1"/>
  <c r="H291" i="23" s="1"/>
  <c r="E55" i="23" a="1"/>
  <c r="E55" i="23" s="1"/>
  <c r="H55" i="23" s="1" a="1"/>
  <c r="H55" i="23" s="1"/>
  <c r="B264" i="23"/>
  <c r="B317" i="2"/>
  <c r="B62" i="23"/>
  <c r="B67" i="2"/>
  <c r="B289" i="23"/>
  <c r="B383" i="2"/>
  <c r="B104" i="23"/>
  <c r="B130" i="2"/>
  <c r="B67" i="23"/>
  <c r="B102" i="2"/>
  <c r="E338" i="23" a="1"/>
  <c r="E338" i="23" s="1"/>
  <c r="H338" i="23" s="1" a="1"/>
  <c r="H338" i="23" s="1"/>
  <c r="E290" i="23" a="1"/>
  <c r="E290" i="23" s="1"/>
  <c r="H290" i="23" s="1" a="1"/>
  <c r="H290" i="23" s="1"/>
  <c r="B35" i="2"/>
  <c r="B34" i="23"/>
  <c r="B307" i="23"/>
  <c r="B443" i="2"/>
  <c r="B309" i="23"/>
  <c r="B450" i="2"/>
  <c r="E264" i="23" a="1"/>
  <c r="E264" i="23" s="1"/>
  <c r="H264" i="23" s="1" a="1"/>
  <c r="H264" i="23" s="1"/>
  <c r="E62" i="23" a="1"/>
  <c r="E62" i="23" s="1"/>
  <c r="H62" i="23" s="1" a="1"/>
  <c r="H62" i="23" s="1"/>
  <c r="E289" i="23" a="1"/>
  <c r="E289" i="23" s="1"/>
  <c r="H289" i="23" s="1" a="1"/>
  <c r="H289" i="23" s="1"/>
  <c r="E104" i="23" a="1"/>
  <c r="E104" i="23" s="1"/>
  <c r="H104" i="23" s="1" a="1"/>
  <c r="H104" i="23" s="1"/>
  <c r="B97" i="23"/>
  <c r="B111" i="2"/>
  <c r="B284" i="23"/>
  <c r="B364" i="2"/>
  <c r="B121" i="23"/>
  <c r="B132" i="2"/>
  <c r="B336" i="2"/>
  <c r="B273" i="23"/>
  <c r="E34" i="23" a="1"/>
  <c r="E34" i="23" s="1"/>
  <c r="H34" i="23" s="1" a="1"/>
  <c r="H34" i="23" s="1"/>
  <c r="E307" i="23" a="1"/>
  <c r="E307" i="23" s="1"/>
  <c r="H307" i="23" s="1" a="1"/>
  <c r="H307" i="23" s="1"/>
  <c r="E309" i="23" a="1"/>
  <c r="E309" i="23" s="1"/>
  <c r="H309" i="23" s="1" a="1"/>
  <c r="H309" i="23" s="1"/>
  <c r="B536" i="2"/>
  <c r="B330" i="23"/>
  <c r="B132" i="23"/>
  <c r="B144" i="2"/>
  <c r="B129" i="23"/>
  <c r="B141" i="2"/>
  <c r="B248" i="23"/>
  <c r="B296" i="2"/>
  <c r="E97" i="23" a="1"/>
  <c r="E97" i="23" s="1"/>
  <c r="H97" i="23" s="1" a="1"/>
  <c r="H97" i="23" s="1"/>
  <c r="E284" i="23" a="1"/>
  <c r="E284" i="23" s="1"/>
  <c r="H284" i="23" s="1" a="1"/>
  <c r="H284" i="23" s="1"/>
  <c r="E121" i="23" a="1"/>
  <c r="E121" i="23" s="1"/>
  <c r="H121" i="23" s="1" a="1"/>
  <c r="H121" i="23" s="1"/>
  <c r="E273" i="23" a="1"/>
  <c r="E273" i="23" s="1"/>
  <c r="H273" i="23" s="1" a="1"/>
  <c r="H273" i="23" s="1"/>
  <c r="B230" i="2"/>
  <c r="B210" i="23"/>
  <c r="B156" i="23"/>
  <c r="B170" i="2"/>
  <c r="B326" i="23"/>
  <c r="B511" i="2"/>
  <c r="E330" i="23" a="1"/>
  <c r="E330" i="23" s="1"/>
  <c r="H330" i="23" s="1" a="1"/>
  <c r="H330" i="23" s="1"/>
  <c r="E132" i="23" a="1"/>
  <c r="E132" i="23" s="1"/>
  <c r="H132" i="23" s="1" a="1"/>
  <c r="H132" i="23" s="1"/>
  <c r="AW612" i="2"/>
  <c r="AC126" i="2"/>
  <c r="AS150" i="2"/>
  <c r="AC270" i="2"/>
  <c r="AW266" i="2"/>
  <c r="AW324" i="2"/>
  <c r="AW288" i="2"/>
  <c r="AS340" i="2"/>
  <c r="AS266" i="2"/>
  <c r="AW340" i="2"/>
  <c r="AS177" i="2"/>
  <c r="AW186" i="2"/>
  <c r="AW561" i="2"/>
  <c r="AS160" i="2"/>
  <c r="AC455" i="2"/>
  <c r="AS198" i="2"/>
  <c r="AW274" i="2"/>
  <c r="AS382" i="2"/>
  <c r="AW539" i="2"/>
  <c r="G9" i="3" a="1"/>
  <c r="G9" i="3" s="1"/>
  <c r="A47" i="6"/>
  <c r="A4" i="6"/>
  <c r="AW98" i="2"/>
  <c r="AS106" i="2"/>
  <c r="AS211" i="2"/>
  <c r="AW189" i="2"/>
  <c r="AW433" i="2"/>
  <c r="AW287" i="2"/>
  <c r="AB279" i="2"/>
  <c r="AB353" i="2"/>
  <c r="AB214" i="2"/>
  <c r="AW542" i="2"/>
  <c r="AB440" i="2"/>
  <c r="AS558" i="2"/>
  <c r="AB540" i="2"/>
  <c r="AS215" i="2"/>
  <c r="AW104" i="2"/>
  <c r="AC19" i="2"/>
  <c r="AC279" i="2"/>
  <c r="AS143" i="2"/>
  <c r="AW279" i="2"/>
  <c r="AS197" i="2"/>
  <c r="AS361" i="2"/>
  <c r="AW516" i="2"/>
  <c r="AS472" i="2"/>
  <c r="AS231" i="2"/>
  <c r="AS363" i="2"/>
  <c r="AS488" i="2"/>
  <c r="AS240" i="2"/>
  <c r="AW361" i="2"/>
  <c r="AS185" i="2"/>
  <c r="AW240" i="2"/>
  <c r="AS193" i="2"/>
  <c r="AS491" i="2"/>
  <c r="AS345" i="2"/>
  <c r="AS516" i="2"/>
  <c r="AS207" i="2"/>
  <c r="AS252" i="2"/>
  <c r="AW215" i="2"/>
  <c r="AW226" i="2"/>
  <c r="AW357" i="2"/>
  <c r="AW345" i="2"/>
  <c r="AW440" i="2"/>
  <c r="AW492" i="2"/>
  <c r="AS165" i="2"/>
  <c r="AW165" i="2"/>
  <c r="AW193" i="2"/>
  <c r="AS357" i="2"/>
  <c r="AS492" i="2"/>
  <c r="AS353" i="2"/>
  <c r="AS360" i="2"/>
  <c r="AW501" i="2"/>
  <c r="AS226" i="2"/>
  <c r="AW128" i="2"/>
  <c r="AW198" i="2"/>
  <c r="AW235" i="2"/>
  <c r="AC168" i="2"/>
  <c r="AW280" i="2"/>
  <c r="AS179" i="2"/>
  <c r="AW138" i="2"/>
  <c r="AW53" i="2"/>
  <c r="AW251" i="2"/>
  <c r="AW256" i="2"/>
  <c r="AS455" i="2"/>
  <c r="AW310" i="2"/>
  <c r="AW599" i="2"/>
  <c r="F339" i="23"/>
  <c r="E339" i="23" s="1" a="1"/>
  <c r="E339" i="23" s="1"/>
  <c r="H339" i="23" s="1" a="1"/>
  <c r="H339" i="23" s="1"/>
  <c r="AC129" i="2"/>
  <c r="AS140" i="2"/>
  <c r="AC425" i="2"/>
  <c r="F192" i="23"/>
  <c r="E192" i="23" s="1" a="1"/>
  <c r="E192" i="23" s="1"/>
  <c r="H192" i="23" s="1" a="1"/>
  <c r="H192" i="23" s="1"/>
  <c r="F112" i="23"/>
  <c r="E112" i="23" s="1" a="1"/>
  <c r="E112" i="23" s="1"/>
  <c r="H112" i="23" s="1" a="1"/>
  <c r="H112" i="23" s="1"/>
  <c r="AS129" i="2"/>
  <c r="AW423" i="2"/>
  <c r="AW125" i="2"/>
  <c r="AW425" i="2"/>
  <c r="F324" i="23"/>
  <c r="E324" i="23" s="1" a="1"/>
  <c r="E324" i="23" s="1"/>
  <c r="H324" i="23" s="1" a="1"/>
  <c r="H324" i="23" s="1"/>
  <c r="AS502" i="2"/>
  <c r="AS528" i="2"/>
  <c r="AS187" i="2"/>
  <c r="AW319" i="2"/>
  <c r="AW93" i="2"/>
  <c r="AS81" i="2"/>
  <c r="AS372" i="2"/>
  <c r="AS447" i="2"/>
  <c r="AW210" i="2"/>
  <c r="AS51" i="2"/>
  <c r="AC502" i="2"/>
  <c r="AS462" i="2"/>
  <c r="AW314" i="2"/>
  <c r="AC201" i="2"/>
  <c r="AW342" i="2"/>
  <c r="AW12" i="2"/>
  <c r="AC372" i="2"/>
  <c r="AC183" i="2"/>
  <c r="AW183" i="2"/>
  <c r="F186" i="23"/>
  <c r="E186" i="23" s="1" a="1"/>
  <c r="E186" i="23" s="1"/>
  <c r="H186" i="23" s="1" a="1"/>
  <c r="H186" i="23" s="1"/>
  <c r="AS396" i="2"/>
  <c r="AW101" i="2"/>
  <c r="AC313" i="2"/>
  <c r="AR260" i="23"/>
  <c r="AS508" i="2"/>
  <c r="AW447" i="2"/>
  <c r="AW250" i="2"/>
  <c r="AW51" i="2"/>
  <c r="AW494" i="2"/>
  <c r="AW220" i="2"/>
  <c r="AW404" i="2"/>
  <c r="F261" i="23"/>
  <c r="E261" i="23" s="1" a="1"/>
  <c r="E261" i="23" s="1"/>
  <c r="H261" i="23" s="1" a="1"/>
  <c r="H261" i="23" s="1"/>
  <c r="F251" i="23"/>
  <c r="E251" i="23" s="1" a="1"/>
  <c r="E251" i="23" s="1"/>
  <c r="H251" i="23" s="1" a="1"/>
  <c r="H251" i="23" s="1"/>
  <c r="F167" i="23"/>
  <c r="E167" i="23" s="1" a="1"/>
  <c r="E167" i="23" s="1"/>
  <c r="H167" i="23" s="1" a="1"/>
  <c r="H167" i="23" s="1"/>
  <c r="AW217" i="2"/>
  <c r="AC462" i="2"/>
  <c r="AW579" i="2"/>
  <c r="AW291" i="2"/>
  <c r="AC191" i="2"/>
  <c r="AC21" i="2"/>
  <c r="AW603" i="2"/>
  <c r="F219" i="23"/>
  <c r="AW330" i="2"/>
  <c r="AW195" i="2"/>
  <c r="AW239" i="2"/>
  <c r="AW30" i="2"/>
  <c r="AW366" i="2"/>
  <c r="AW242" i="2"/>
  <c r="AS330" i="2"/>
  <c r="AW190" i="2"/>
  <c r="AC562" i="2"/>
  <c r="AS301" i="2"/>
  <c r="AS194" i="2"/>
  <c r="AW595" i="2"/>
  <c r="AC208" i="2"/>
  <c r="AW459" i="2"/>
  <c r="AW277" i="2"/>
  <c r="AW77" i="2"/>
  <c r="AW22" i="2"/>
  <c r="AS4" i="2"/>
  <c r="AW402" i="2"/>
  <c r="AW453" i="2"/>
  <c r="AW94" i="2"/>
  <c r="F203" i="23"/>
  <c r="E203" i="23" s="1" a="1"/>
  <c r="E203" i="23" s="1"/>
  <c r="H203" i="23" s="1" a="1"/>
  <c r="H203" i="23" s="1"/>
  <c r="AC466" i="2"/>
  <c r="AC15" i="2"/>
  <c r="AR14" i="23"/>
  <c r="AS208" i="2"/>
  <c r="AW58" i="2"/>
  <c r="F94" i="23"/>
  <c r="E94" i="23" s="1" a="1"/>
  <c r="E94" i="23" s="1"/>
  <c r="H94" i="23" s="1" a="1"/>
  <c r="H94" i="23" s="1"/>
  <c r="AS127" i="2"/>
  <c r="AW356" i="2"/>
  <c r="AC343" i="2"/>
  <c r="AW413" i="2"/>
  <c r="AW244" i="2"/>
  <c r="AW322" i="2"/>
  <c r="AC56" i="2"/>
  <c r="AW146" i="2"/>
  <c r="AS76" i="2"/>
  <c r="AC300" i="2"/>
  <c r="AW343" i="2"/>
  <c r="AS119" i="2"/>
  <c r="AS267" i="2"/>
  <c r="AS483" i="2"/>
  <c r="AW550" i="2"/>
  <c r="AW56" i="2"/>
  <c r="AW523" i="2"/>
  <c r="AC355" i="2"/>
  <c r="AW355" i="2"/>
  <c r="AW483" i="2"/>
  <c r="AS135" i="2"/>
  <c r="AC546" i="2"/>
  <c r="AW478" i="2"/>
  <c r="AC333" i="2"/>
  <c r="AS302" i="2"/>
  <c r="AS9" i="2"/>
  <c r="AW451" i="2"/>
  <c r="AS551" i="2"/>
  <c r="AW245" i="2"/>
  <c r="AS126" i="2"/>
  <c r="AW206" i="2"/>
  <c r="AW70" i="2"/>
  <c r="AS478" i="2"/>
  <c r="AW544" i="2"/>
  <c r="AS452" i="2"/>
  <c r="AW389" i="2"/>
  <c r="AW90" i="2"/>
  <c r="AC576" i="2"/>
  <c r="AC90" i="2"/>
  <c r="AS437" i="2"/>
  <c r="AW159" i="2"/>
  <c r="AW329" i="2"/>
  <c r="AC29" i="2"/>
  <c r="AS374" i="2"/>
  <c r="AS520" i="2"/>
  <c r="AS433" i="2"/>
  <c r="AS189" i="2"/>
  <c r="AS378" i="2"/>
  <c r="AW19" i="2"/>
  <c r="AC42" i="2"/>
  <c r="AC214" i="2"/>
  <c r="AC616" i="2"/>
  <c r="AC540" i="2"/>
  <c r="AC357" i="2"/>
  <c r="AW42" i="2"/>
  <c r="AC193" i="2"/>
  <c r="AC363" i="2"/>
  <c r="AC479" i="2"/>
  <c r="AC23" i="2"/>
  <c r="AC154" i="2"/>
  <c r="AC266" i="2"/>
  <c r="AC197" i="2"/>
  <c r="AC63" i="2"/>
  <c r="AC240" i="2"/>
  <c r="AC564" i="2"/>
  <c r="AC152" i="2"/>
  <c r="AC516" i="2"/>
  <c r="AC537" i="2"/>
  <c r="AB529" i="2"/>
  <c r="AC473" i="2"/>
  <c r="AC573" i="2"/>
  <c r="AC57" i="2"/>
  <c r="AC53" i="2"/>
  <c r="AW367" i="2"/>
  <c r="AW147" i="2"/>
  <c r="AW409" i="2"/>
  <c r="AC291" i="2"/>
  <c r="AW109" i="2"/>
  <c r="AC342" i="2"/>
  <c r="AC87" i="2"/>
  <c r="AS580" i="2"/>
  <c r="A35" i="6"/>
  <c r="AS203" i="2"/>
  <c r="AC110" i="2"/>
  <c r="AW300" i="2"/>
  <c r="AS456" i="2"/>
  <c r="AC268" i="2"/>
  <c r="AW480" i="2"/>
  <c r="AS125" i="2"/>
  <c r="AW553" i="2"/>
  <c r="AS292" i="2"/>
  <c r="AC405" i="2"/>
  <c r="AC61" i="2"/>
  <c r="AS315" i="2"/>
  <c r="AC86" i="2"/>
  <c r="AW315" i="2"/>
  <c r="AW91" i="2"/>
  <c r="AS281" i="2"/>
  <c r="AC64" i="2"/>
  <c r="AC299" i="2"/>
  <c r="AC239" i="2"/>
  <c r="AW181" i="2"/>
  <c r="AC151" i="2"/>
  <c r="AC434" i="2"/>
  <c r="AC452" i="2"/>
  <c r="AS200" i="2"/>
  <c r="AW227" i="2"/>
  <c r="AW177" i="2"/>
  <c r="AC418" i="2"/>
  <c r="AC290" i="2"/>
  <c r="AS244" i="2"/>
  <c r="AS100" i="2"/>
  <c r="AS66" i="2"/>
  <c r="AC519" i="2"/>
  <c r="AC429" i="2"/>
  <c r="AS307" i="2"/>
  <c r="AS219" i="2"/>
  <c r="AW129" i="2"/>
  <c r="AC55" i="2"/>
  <c r="AC177" i="2"/>
  <c r="AS394" i="2"/>
  <c r="AC454" i="2"/>
  <c r="AS287" i="2"/>
  <c r="AC101" i="2"/>
  <c r="AS498" i="2"/>
  <c r="AS515" i="2"/>
  <c r="AC171" i="2"/>
  <c r="AS339" i="2"/>
  <c r="AC579" i="2"/>
  <c r="AC295" i="2"/>
  <c r="AW576" i="2"/>
  <c r="AC207" i="2"/>
  <c r="AS329" i="2"/>
  <c r="A46" i="6"/>
  <c r="AC346" i="2"/>
  <c r="AC525" i="2"/>
  <c r="AR183" i="2"/>
  <c r="AC548" i="2"/>
  <c r="AS171" i="2"/>
  <c r="AC245" i="2"/>
  <c r="AW565" i="2"/>
  <c r="AS430" i="2"/>
  <c r="AC30" i="2"/>
  <c r="AC310" i="2"/>
  <c r="F259" i="23"/>
  <c r="E259" i="23" s="1" a="1"/>
  <c r="E259" i="23" s="1"/>
  <c r="H259" i="23" s="1" a="1"/>
  <c r="H259" i="23" s="1"/>
  <c r="AW126" i="2"/>
  <c r="AC303" i="2"/>
  <c r="AC414" i="2"/>
  <c r="AC477" i="2"/>
  <c r="A16" i="6"/>
  <c r="AC373" i="2"/>
  <c r="AC485" i="2"/>
  <c r="AS477" i="2"/>
  <c r="AS432" i="2"/>
  <c r="AC433" i="2"/>
  <c r="AW267" i="2"/>
  <c r="AS572" i="2"/>
  <c r="AW378" i="2"/>
  <c r="AC73" i="2"/>
  <c r="AS446" i="2"/>
  <c r="AC542" i="2"/>
  <c r="AW263" i="2"/>
  <c r="F155" i="23"/>
  <c r="E155" i="23" s="1" a="1"/>
  <c r="E155" i="23" s="1"/>
  <c r="H155" i="23" s="1" a="1"/>
  <c r="H155" i="23" s="1"/>
  <c r="AC166" i="2"/>
  <c r="AS348" i="2"/>
  <c r="AC606" i="2"/>
  <c r="AC488" i="2"/>
  <c r="AC493" i="2"/>
  <c r="A50" i="6"/>
  <c r="AS229" i="2"/>
  <c r="AS124" i="2"/>
  <c r="AC527" i="2"/>
  <c r="AR242" i="2"/>
  <c r="AC27" i="2"/>
  <c r="AC229" i="2"/>
  <c r="AS146" i="2"/>
  <c r="AC322" i="2"/>
  <c r="AC264" i="2"/>
  <c r="AS392" i="2"/>
  <c r="AC590" i="2"/>
  <c r="AS22" i="2"/>
  <c r="AC301" i="2"/>
  <c r="AW417" i="2"/>
  <c r="AC599" i="2"/>
  <c r="AS53" i="2"/>
  <c r="AW41" i="2"/>
  <c r="F319" i="23"/>
  <c r="E319" i="23" s="1" a="1"/>
  <c r="E319" i="23" s="1"/>
  <c r="H319" i="23" s="1" a="1"/>
  <c r="H319" i="23" s="1"/>
  <c r="AC490" i="2"/>
  <c r="AC285" i="2"/>
  <c r="AS188" i="2"/>
  <c r="AC324" i="2"/>
  <c r="AW34" i="2"/>
  <c r="AC33" i="2"/>
  <c r="AC253" i="2"/>
  <c r="AS109" i="2"/>
  <c r="AC356" i="2"/>
  <c r="AW60" i="2"/>
  <c r="AS482" i="2"/>
  <c r="AC77" i="2"/>
  <c r="AC223" i="2"/>
  <c r="AS216" i="2"/>
  <c r="AC366" i="2"/>
  <c r="AR430" i="2"/>
  <c r="AW117" i="2"/>
  <c r="AW393" i="2"/>
  <c r="AW589" i="2"/>
  <c r="A11" i="6"/>
  <c r="AW585" i="2"/>
  <c r="AW530" i="2"/>
  <c r="AC602" i="2"/>
  <c r="AW171" i="2"/>
  <c r="A9" i="6"/>
  <c r="A37" i="6"/>
  <c r="AS589" i="2"/>
  <c r="AS304" i="2"/>
  <c r="AC16" i="2"/>
  <c r="AC194" i="2"/>
  <c r="AC243" i="2"/>
  <c r="AW591" i="2"/>
  <c r="AC265" i="2"/>
  <c r="AC594" i="2"/>
  <c r="AS305" i="2"/>
  <c r="AW373" i="2"/>
  <c r="AS286" i="2"/>
  <c r="AW112" i="2"/>
  <c r="A17" i="6"/>
  <c r="F255" i="23"/>
  <c r="E255" i="23" s="1" a="1"/>
  <c r="E255" i="23" s="1"/>
  <c r="H255" i="23" s="1" a="1"/>
  <c r="H255" i="23" s="1"/>
  <c r="AC305" i="2"/>
  <c r="AC486" i="2"/>
  <c r="AC97" i="2"/>
  <c r="AC227" i="2"/>
  <c r="AC258" i="2"/>
  <c r="AW316" i="2"/>
  <c r="AR244" i="23"/>
  <c r="AC280" i="2"/>
  <c r="AS191" i="2"/>
  <c r="AC267" i="2"/>
  <c r="AC160" i="2"/>
  <c r="F152" i="23"/>
  <c r="E152" i="23" s="1" a="1"/>
  <c r="E152" i="23" s="1"/>
  <c r="H152" i="23" s="1" a="1"/>
  <c r="H152" i="23" s="1"/>
  <c r="AW134" i="2"/>
  <c r="AC470" i="2"/>
  <c r="AW64" i="2"/>
  <c r="AS113" i="2"/>
  <c r="AC345" i="2"/>
  <c r="AW338" i="2"/>
  <c r="AS206" i="2"/>
  <c r="AC559" i="2"/>
  <c r="AW308" i="2"/>
  <c r="AC283" i="2"/>
  <c r="AS449" i="2"/>
  <c r="AS559" i="2"/>
  <c r="AC218" i="2"/>
  <c r="AC402" i="2"/>
  <c r="AW427" i="2"/>
  <c r="AC330" i="2"/>
  <c r="AW432" i="2"/>
  <c r="AC205" i="2"/>
  <c r="AR487" i="2"/>
  <c r="AS464" i="2"/>
  <c r="AW614" i="2"/>
  <c r="AC142" i="2"/>
  <c r="AC203" i="2"/>
  <c r="AW179" i="2"/>
  <c r="A34" i="6"/>
  <c r="AS117" i="2"/>
  <c r="AC146" i="2"/>
  <c r="AC254" i="2"/>
  <c r="AS321" i="2"/>
  <c r="AC128" i="2"/>
  <c r="A7" i="6"/>
  <c r="AS253" i="2"/>
  <c r="AC328" i="2"/>
  <c r="AS427" i="2"/>
  <c r="AS468" i="2"/>
  <c r="A26" i="6"/>
  <c r="AS513" i="2"/>
  <c r="AC354" i="2"/>
  <c r="AC457" i="2"/>
  <c r="AC498" i="2"/>
  <c r="AS17" i="2"/>
  <c r="AC163" i="2"/>
  <c r="AC104" i="2"/>
  <c r="AW572" i="2"/>
  <c r="AS37" i="2"/>
  <c r="AW200" i="2"/>
  <c r="AC371" i="2"/>
  <c r="AW5" i="2"/>
  <c r="AC469" i="2"/>
  <c r="AW88" i="2"/>
  <c r="AC393" i="2"/>
  <c r="AS333" i="2"/>
  <c r="AW347" i="2"/>
  <c r="AS86" i="2"/>
  <c r="AS332" i="2"/>
  <c r="AC524" i="2"/>
  <c r="AS180" i="2"/>
  <c r="AC411" i="2"/>
  <c r="AS291" i="2"/>
  <c r="AW241" i="2"/>
  <c r="AW548" i="2"/>
  <c r="AS94" i="2"/>
  <c r="AC476" i="2"/>
  <c r="AC49" i="2"/>
  <c r="AW33" i="2"/>
  <c r="AS554" i="2"/>
  <c r="AS73" i="2"/>
  <c r="AW268" i="2"/>
  <c r="AW123" i="2"/>
  <c r="AC178" i="2"/>
  <c r="AC84" i="2"/>
  <c r="AS153" i="2"/>
  <c r="AS49" i="2"/>
  <c r="AS121" i="2"/>
  <c r="AC88" i="2"/>
  <c r="AC75" i="2"/>
  <c r="AC175" i="2"/>
  <c r="AC390" i="2"/>
  <c r="AC187" i="2"/>
  <c r="AC386" i="2"/>
  <c r="AW199" i="2"/>
  <c r="AC9" i="2"/>
  <c r="AC581" i="2"/>
  <c r="AW334" i="2"/>
  <c r="AS262" i="2"/>
  <c r="A45" i="6"/>
  <c r="AR570" i="2"/>
  <c r="AC320" i="2"/>
  <c r="AC577" i="2"/>
  <c r="AW482" i="2"/>
  <c r="AC369" i="2"/>
  <c r="AR347" i="2"/>
  <c r="AS582" i="2"/>
  <c r="AW528" i="2"/>
  <c r="AR462" i="2"/>
  <c r="AS212" i="2"/>
  <c r="AS431" i="2"/>
  <c r="AR329" i="2"/>
  <c r="AW531" i="2"/>
  <c r="AC165" i="2"/>
  <c r="AC558" i="2"/>
  <c r="AS389" i="2"/>
  <c r="AW348" i="2"/>
  <c r="AS544" i="2"/>
  <c r="AC34" i="2"/>
  <c r="AS506" i="2"/>
  <c r="AW382" i="2"/>
  <c r="A29" i="6"/>
  <c r="AC113" i="2"/>
  <c r="AS50" i="2"/>
  <c r="AS402" i="2"/>
  <c r="AC361" i="2"/>
  <c r="AS581" i="2"/>
  <c r="AS41" i="2"/>
  <c r="AS263" i="2"/>
  <c r="AW95" i="2"/>
  <c r="AW354" i="2"/>
  <c r="AS562" i="2"/>
  <c r="AS600" i="2"/>
  <c r="A38" i="6"/>
  <c r="A12" i="6"/>
  <c r="AW545" i="2"/>
  <c r="AS68" i="2"/>
  <c r="AC85" i="2"/>
  <c r="AC294" i="2"/>
  <c r="AS368" i="2"/>
  <c r="AS283" i="2"/>
  <c r="AR96" i="2"/>
  <c r="AS154" i="2"/>
  <c r="AR355" i="2"/>
  <c r="F87" i="23"/>
  <c r="E87" i="23" s="1" a="1"/>
  <c r="E87" i="23" s="1"/>
  <c r="H87" i="23" s="1" a="1"/>
  <c r="H87" i="23" s="1"/>
  <c r="AC91" i="2"/>
  <c r="AS422" i="2"/>
  <c r="AS55" i="2"/>
  <c r="AS293" i="2"/>
  <c r="AS525" i="2"/>
  <c r="AC179" i="2"/>
  <c r="AC497" i="2"/>
  <c r="AC316" i="2"/>
  <c r="AS356" i="2"/>
  <c r="AC496" i="2"/>
  <c r="AW377" i="2"/>
  <c r="AC247" i="2"/>
  <c r="AW609" i="2"/>
  <c r="AS114" i="2"/>
  <c r="AC293" i="2"/>
  <c r="AC237" i="2"/>
  <c r="AC515" i="2"/>
  <c r="F327" i="23"/>
  <c r="E327" i="23" s="1" a="1"/>
  <c r="E327" i="23" s="1"/>
  <c r="H327" i="23" s="1" a="1"/>
  <c r="H327" i="23" s="1"/>
  <c r="AC530" i="2"/>
  <c r="AW191" i="2"/>
  <c r="AS277" i="2"/>
  <c r="AS575" i="2"/>
  <c r="AW269" i="2"/>
  <c r="AS438" i="2"/>
  <c r="AW375" i="2"/>
  <c r="AC114" i="2"/>
  <c r="AS358" i="2"/>
  <c r="AS236" i="2"/>
  <c r="AC508" i="2"/>
  <c r="AS395" i="2"/>
  <c r="AW212" i="2"/>
  <c r="AC531" i="2"/>
  <c r="AC597" i="2"/>
  <c r="AS223" i="2"/>
  <c r="AW113" i="2"/>
  <c r="AW552" i="2"/>
  <c r="AS425" i="2"/>
  <c r="AC118" i="2"/>
  <c r="AW602" i="2"/>
  <c r="AS214" i="2"/>
  <c r="AW594" i="2"/>
  <c r="F140" i="23"/>
  <c r="E140" i="23" s="1" a="1"/>
  <c r="E140" i="23" s="1"/>
  <c r="H140" i="23" s="1" a="1"/>
  <c r="H140" i="23" s="1"/>
  <c r="AC153" i="2"/>
  <c r="A23" i="6"/>
  <c r="AS166" i="2"/>
  <c r="AC396" i="2"/>
  <c r="F11" i="23"/>
  <c r="E11" i="23" s="1" a="1"/>
  <c r="E11" i="23" s="1"/>
  <c r="H11" i="23" s="1" a="1"/>
  <c r="H11" i="23" s="1"/>
  <c r="AC11" i="2"/>
  <c r="AC176" i="2"/>
  <c r="AC557" i="2"/>
  <c r="AC149" i="2"/>
  <c r="AW232" i="2"/>
  <c r="AS101" i="2"/>
  <c r="AS16" i="2"/>
  <c r="AC331" i="2"/>
  <c r="AS603" i="2"/>
  <c r="AR585" i="2"/>
  <c r="AW580" i="2"/>
  <c r="AW92" i="2"/>
  <c r="AW515" i="2"/>
  <c r="F312" i="23"/>
  <c r="E312" i="23" s="1" a="1"/>
  <c r="E312" i="23" s="1"/>
  <c r="H312" i="23" s="1" a="1"/>
  <c r="H312" i="23" s="1"/>
  <c r="AC464" i="2"/>
  <c r="AW160" i="2"/>
  <c r="AC456" i="2"/>
  <c r="AW223" i="2"/>
  <c r="AC3" i="2"/>
  <c r="AW518" i="2"/>
  <c r="AS299" i="2"/>
  <c r="AS183" i="2"/>
  <c r="AW339" i="2"/>
  <c r="AS565" i="2"/>
  <c r="AS297" i="2"/>
  <c r="A41" i="6"/>
  <c r="AR565" i="2"/>
  <c r="AS190" i="2"/>
  <c r="AC603" i="2"/>
  <c r="AW68" i="2"/>
  <c r="AW590" i="2"/>
  <c r="AS142" i="2"/>
  <c r="AC492" i="2"/>
  <c r="AS419" i="2"/>
  <c r="AW281" i="2"/>
  <c r="AS217" i="2"/>
  <c r="AC419" i="2"/>
  <c r="AW333" i="2"/>
  <c r="AC517" i="2"/>
  <c r="AC615" i="2"/>
  <c r="AC451" i="2"/>
  <c r="A24" i="6"/>
  <c r="AS235" i="2"/>
  <c r="AR50" i="2"/>
  <c r="AS91" i="2"/>
  <c r="AC447" i="2"/>
  <c r="AC544" i="2"/>
  <c r="AC219" i="2"/>
  <c r="AW449" i="2"/>
  <c r="AC155" i="2"/>
  <c r="AW458" i="2"/>
  <c r="AC472" i="2"/>
  <c r="AS325" i="2"/>
  <c r="AC348" i="2"/>
  <c r="AW481" i="2"/>
  <c r="AC100" i="2"/>
  <c r="AW328" i="2"/>
  <c r="AW17" i="2"/>
  <c r="AS577" i="2"/>
  <c r="AC439" i="2"/>
  <c r="AS260" i="2"/>
  <c r="AC241" i="2"/>
  <c r="AC17" i="2"/>
  <c r="AC48" i="2"/>
  <c r="AW204" i="2"/>
  <c r="AS245" i="2"/>
  <c r="AW320" i="2"/>
  <c r="AC5" i="2"/>
  <c r="AC404" i="2"/>
  <c r="AS147" i="2"/>
  <c r="AC167" i="2"/>
  <c r="AC353" i="2"/>
  <c r="AW293" i="2"/>
  <c r="AC521" i="2"/>
  <c r="F198" i="23"/>
  <c r="E198" i="23" s="1" a="1"/>
  <c r="E198" i="23" s="1"/>
  <c r="H198" i="23" s="1" a="1"/>
  <c r="H198" i="23" s="1"/>
  <c r="AC216" i="2"/>
  <c r="AS186" i="2"/>
  <c r="AS346" i="2"/>
  <c r="AS167" i="2"/>
  <c r="AC70" i="2"/>
  <c r="AS593" i="2"/>
  <c r="AS400" i="2"/>
  <c r="AC236" i="2"/>
  <c r="AC213" i="2"/>
  <c r="AS256" i="2"/>
  <c r="F120" i="23"/>
  <c r="E120" i="23" s="1" a="1"/>
  <c r="E120" i="23" s="1"/>
  <c r="H120" i="23" s="1" a="1"/>
  <c r="H120" i="23" s="1"/>
  <c r="AC121" i="2"/>
  <c r="AW150" i="2"/>
  <c r="AS30" i="2"/>
  <c r="AR500" i="2"/>
  <c r="AS60" i="2"/>
  <c r="AC588" i="2"/>
  <c r="AC58" i="2"/>
  <c r="AC444" i="2"/>
  <c r="AC108" i="2"/>
  <c r="AS590" i="2"/>
  <c r="AR523" i="2"/>
  <c r="AS237" i="2"/>
  <c r="AS239" i="2"/>
  <c r="AS616" i="2"/>
  <c r="AW436" i="2"/>
  <c r="AS104" i="2"/>
  <c r="AW454" i="2"/>
  <c r="AC526" i="2"/>
  <c r="AR453" i="2"/>
  <c r="AS499" i="2"/>
  <c r="AW20" i="2"/>
  <c r="AS347" i="2"/>
  <c r="AS23" i="2"/>
  <c r="AC18" i="2"/>
  <c r="A3" i="6"/>
  <c r="A19" i="6"/>
  <c r="A48" i="6"/>
  <c r="AW562" i="2"/>
  <c r="AC380" i="2"/>
  <c r="AC221" i="2"/>
  <c r="AC138" i="2"/>
  <c r="AS410" i="2"/>
  <c r="AS314" i="2"/>
  <c r="AS367" i="2"/>
  <c r="AW358" i="2"/>
  <c r="AS32" i="2"/>
  <c r="AW29" i="2"/>
  <c r="AS524" i="2"/>
  <c r="AC131" i="2"/>
  <c r="AW455" i="2"/>
  <c r="AC206" i="2"/>
  <c r="AC395" i="2"/>
  <c r="AC244" i="2"/>
  <c r="AC593" i="2"/>
  <c r="AW108" i="2"/>
  <c r="AC575" i="2"/>
  <c r="AC600" i="2"/>
  <c r="AS480" i="2"/>
  <c r="A36" i="6"/>
  <c r="AC432" i="2"/>
  <c r="AC431" i="2"/>
  <c r="AC66" i="2"/>
  <c r="AS549" i="2"/>
  <c r="AW100" i="2"/>
  <c r="AW55" i="2"/>
  <c r="AS174" i="2"/>
  <c r="AS18" i="2"/>
  <c r="AW276" i="2"/>
  <c r="AS96" i="2"/>
  <c r="AS205" i="2"/>
  <c r="AC359" i="2"/>
  <c r="AW428" i="2"/>
  <c r="AS303" i="2"/>
  <c r="AW554" i="2"/>
  <c r="AW18" i="2"/>
  <c r="AC112" i="2"/>
  <c r="AC278" i="2"/>
  <c r="AS89" i="2"/>
  <c r="AW10" i="2"/>
  <c r="AC459" i="2"/>
  <c r="AC427" i="2"/>
  <c r="AW426" i="2"/>
  <c r="AW96" i="2"/>
  <c r="AC582" i="2"/>
  <c r="A25" i="6"/>
  <c r="AS136" i="2"/>
  <c r="AW187" i="2"/>
  <c r="AW513" i="2"/>
  <c r="AR10" i="2"/>
  <c r="AC471" i="2"/>
  <c r="AC22" i="2"/>
  <c r="AC71" i="2"/>
  <c r="AS290" i="2"/>
  <c r="AC409" i="2"/>
  <c r="AS285" i="2"/>
  <c r="AC332" i="2"/>
  <c r="AC217" i="2"/>
  <c r="AS92" i="2"/>
  <c r="AC263" i="2"/>
  <c r="AC98" i="2"/>
  <c r="F329" i="23"/>
  <c r="E329" i="23" s="1" a="1"/>
  <c r="E329" i="23" s="1"/>
  <c r="H329" i="23" s="1" a="1"/>
  <c r="H329" i="23" s="1"/>
  <c r="AC513" i="2"/>
  <c r="AS168" i="2"/>
  <c r="AS514" i="2"/>
  <c r="AS149" i="2"/>
  <c r="AS72" i="2"/>
  <c r="A21" i="6"/>
  <c r="AC134" i="2"/>
  <c r="AC589" i="2"/>
  <c r="AS376" i="2"/>
  <c r="AW216" i="2"/>
  <c r="AC507" i="2"/>
  <c r="AS442" i="2"/>
  <c r="AW27" i="2"/>
  <c r="AS526" i="2"/>
  <c r="AC468" i="2"/>
  <c r="AC262" i="2"/>
  <c r="AW219" i="2"/>
  <c r="AC442" i="2"/>
  <c r="AS182" i="2"/>
  <c r="AC609" i="2"/>
  <c r="AS300" i="2"/>
  <c r="F183" i="23"/>
  <c r="E183" i="23" s="1" a="1"/>
  <c r="E183" i="23" s="1"/>
  <c r="H183" i="23" s="1" a="1"/>
  <c r="H183" i="23" s="1"/>
  <c r="AC199" i="2"/>
  <c r="AW504" i="2"/>
  <c r="AS384" i="2"/>
  <c r="AW203" i="2"/>
  <c r="AS175" i="2"/>
  <c r="AW526" i="2"/>
  <c r="AW175" i="2"/>
  <c r="AW201" i="2"/>
  <c r="AS531" i="2"/>
  <c r="AR24" i="2"/>
  <c r="AC465" i="2"/>
  <c r="A10" i="6"/>
  <c r="AC358" i="2"/>
  <c r="AC82" i="2"/>
  <c r="AW465" i="2"/>
  <c r="AR143" i="2"/>
  <c r="AS85" i="2"/>
  <c r="AS232" i="2"/>
  <c r="AC549" i="2"/>
  <c r="AS595" i="2"/>
  <c r="AC210" i="2"/>
  <c r="AW78" i="2"/>
  <c r="AS439" i="2"/>
  <c r="AC306" i="2"/>
  <c r="AW608" i="2"/>
  <c r="A28" i="6"/>
  <c r="AC190" i="2"/>
  <c r="AC28" i="2"/>
  <c r="AW517" i="2"/>
  <c r="AW24" i="2"/>
  <c r="F335" i="23"/>
  <c r="E335" i="23" s="1" a="1"/>
  <c r="E335" i="23" s="1"/>
  <c r="H335" i="23" s="1" a="1"/>
  <c r="H335" i="23" s="1"/>
  <c r="AC561" i="2"/>
  <c r="AS441" i="2"/>
  <c r="AS284" i="2"/>
  <c r="F158" i="23"/>
  <c r="E158" i="23" s="1" a="1"/>
  <c r="E158" i="23" s="1"/>
  <c r="H158" i="23" s="1" a="1"/>
  <c r="H158" i="23" s="1"/>
  <c r="AC174" i="2"/>
  <c r="AC93" i="2"/>
  <c r="AC81" i="2"/>
  <c r="AC388" i="2"/>
  <c r="AS504" i="2"/>
  <c r="AC463" i="2"/>
  <c r="AS128" i="2"/>
  <c r="AS250" i="2"/>
  <c r="AC13" i="2"/>
  <c r="A40" i="6"/>
  <c r="AS308" i="2"/>
  <c r="AC321" i="2"/>
  <c r="AC376" i="2"/>
  <c r="AW28" i="2"/>
  <c r="AS550" i="2"/>
  <c r="AC308" i="2"/>
  <c r="AW15" i="2"/>
  <c r="AW419" i="2"/>
  <c r="AS494" i="2"/>
  <c r="AW588" i="2"/>
  <c r="AC552" i="2"/>
  <c r="AW581" i="2"/>
  <c r="AC571" i="2"/>
  <c r="AS428" i="2"/>
  <c r="AS169" i="2"/>
  <c r="AS222" i="2"/>
  <c r="AW335" i="2"/>
  <c r="AS279" i="2"/>
  <c r="AS265" i="2"/>
  <c r="AS274" i="2"/>
  <c r="AC228" i="2"/>
  <c r="AW213" i="2"/>
  <c r="A27" i="6"/>
  <c r="AS95" i="2"/>
  <c r="AS123" i="2"/>
  <c r="AC338" i="2"/>
  <c r="AS469" i="2"/>
  <c r="AC377" i="2"/>
  <c r="AC189" i="2"/>
  <c r="AS145" i="2"/>
  <c r="AC95" i="2"/>
  <c r="AC123" i="2"/>
  <c r="AS454" i="2"/>
  <c r="AC438" i="2"/>
  <c r="AS457" i="2"/>
  <c r="AS270" i="2"/>
  <c r="AC334" i="2"/>
  <c r="AC506" i="2"/>
  <c r="A33" i="6"/>
  <c r="AS375" i="2"/>
  <c r="AS21" i="2"/>
  <c r="AC32" i="2"/>
  <c r="AR503" i="2"/>
  <c r="AS33" i="2"/>
  <c r="AC318" i="2"/>
  <c r="AS243" i="2"/>
  <c r="AW124" i="2"/>
  <c r="AS209" i="2"/>
  <c r="AC157" i="2"/>
  <c r="AS553" i="2"/>
  <c r="AC595" i="2"/>
  <c r="AW110" i="2"/>
  <c r="AS10" i="2"/>
  <c r="AW600" i="2"/>
  <c r="AW410" i="2"/>
  <c r="AC335" i="2"/>
  <c r="AC234" i="2"/>
  <c r="AW414" i="2"/>
  <c r="AC608" i="2"/>
  <c r="AC288" i="2"/>
  <c r="AS463" i="2"/>
  <c r="F128" i="23"/>
  <c r="E128" i="23" s="1" a="1"/>
  <c r="E128" i="23" s="1"/>
  <c r="H128" i="23" s="1" a="1"/>
  <c r="H128" i="23" s="1"/>
  <c r="AC140" i="2"/>
  <c r="AS448" i="2"/>
  <c r="AW452" i="2"/>
  <c r="AC251" i="2"/>
  <c r="AS320" i="2"/>
  <c r="A5" i="6"/>
  <c r="AS495" i="2"/>
  <c r="AW372" i="2"/>
  <c r="AC198" i="2"/>
  <c r="AS518" i="2"/>
  <c r="AS362" i="2"/>
  <c r="AS213" i="2"/>
  <c r="AC246" i="2"/>
  <c r="AS220" i="2"/>
  <c r="AC495" i="2"/>
  <c r="AC514" i="2"/>
  <c r="AC161" i="2"/>
  <c r="AS108" i="2"/>
  <c r="AS535" i="2"/>
  <c r="AS594" i="2"/>
  <c r="AS138" i="2"/>
  <c r="AS82" i="2"/>
  <c r="AC417" i="2"/>
  <c r="AS597" i="2"/>
  <c r="AS131" i="2"/>
  <c r="AS134" i="2"/>
  <c r="AS548" i="2"/>
  <c r="AW464" i="2"/>
  <c r="AW615" i="2"/>
  <c r="AS88" i="2"/>
  <c r="AW43" i="2"/>
  <c r="AC182" i="2"/>
  <c r="AW495" i="2"/>
  <c r="AW551" i="2"/>
  <c r="AW180" i="2"/>
  <c r="AS576" i="2"/>
  <c r="AC533" i="2"/>
  <c r="AC307" i="2"/>
  <c r="A14" i="6"/>
  <c r="F73" i="23"/>
  <c r="E73" i="23" s="1" a="1"/>
  <c r="E73" i="23" s="1"/>
  <c r="H73" i="23" s="1" a="1"/>
  <c r="H73" i="23" s="1"/>
  <c r="AC78" i="2"/>
  <c r="AS335" i="2"/>
  <c r="AW50" i="2"/>
  <c r="AC483" i="2"/>
  <c r="AR65" i="2"/>
  <c r="AC446" i="2"/>
  <c r="AW344" i="2"/>
  <c r="AW541" i="2"/>
  <c r="AS519" i="2"/>
  <c r="AW205" i="2"/>
  <c r="AS228" i="2"/>
  <c r="AS588" i="2"/>
  <c r="AC539" i="2"/>
  <c r="AR256" i="2"/>
  <c r="AS118" i="2"/>
  <c r="AS370" i="2"/>
  <c r="AS294" i="2"/>
  <c r="AS606" i="2"/>
  <c r="AS545" i="2"/>
  <c r="AS334" i="2"/>
  <c r="AS280" i="2"/>
  <c r="AC458" i="2"/>
  <c r="AW318" i="2"/>
  <c r="AC272" i="2"/>
  <c r="AC45" i="2"/>
  <c r="AW313" i="2"/>
  <c r="AC445" i="2"/>
  <c r="AW498" i="2"/>
  <c r="AC12" i="2"/>
  <c r="AC436" i="2"/>
  <c r="A18" i="6"/>
  <c r="AS470" i="2"/>
  <c r="AC541" i="2"/>
  <c r="AS474" i="2"/>
  <c r="AS201" i="2"/>
  <c r="AS3" i="2"/>
  <c r="A15" i="6"/>
  <c r="AW346" i="2"/>
  <c r="AC481" i="2"/>
  <c r="AC339" i="2"/>
  <c r="A42" i="6"/>
  <c r="AW11" i="2"/>
  <c r="AC292" i="2"/>
  <c r="A13" i="6"/>
  <c r="AW598" i="2"/>
  <c r="AC281" i="2"/>
  <c r="AR413" i="2"/>
  <c r="AW208" i="2"/>
  <c r="AC394" i="2"/>
  <c r="AC4" i="2"/>
  <c r="AW243" i="2"/>
  <c r="F133" i="23"/>
  <c r="E133" i="23" s="1" a="1"/>
  <c r="E133" i="23" s="1"/>
  <c r="H133" i="23" s="1" a="1"/>
  <c r="H133" i="23" s="1"/>
  <c r="AC145" i="2"/>
  <c r="AR195" i="23"/>
  <c r="AC220" i="2"/>
  <c r="AS614" i="2"/>
  <c r="AC362" i="2"/>
  <c r="AC426" i="2"/>
  <c r="AS36" i="2"/>
  <c r="AW371" i="2"/>
  <c r="AS539" i="2"/>
  <c r="AS78" i="2"/>
  <c r="AC195" i="2"/>
  <c r="AC147" i="2"/>
  <c r="AC277" i="2"/>
  <c r="AC36" i="2"/>
  <c r="AS409" i="2"/>
  <c r="AC185" i="2"/>
  <c r="AS445" i="2"/>
  <c r="AC553" i="2"/>
  <c r="AR209" i="2"/>
  <c r="AS414" i="2"/>
  <c r="AC202" i="2"/>
  <c r="AW295" i="2"/>
  <c r="AC520" i="2"/>
  <c r="AC415" i="2"/>
  <c r="A20" i="6"/>
  <c r="AC392" i="2"/>
  <c r="AS486" i="2"/>
  <c r="AW149" i="2"/>
  <c r="AS93" i="2"/>
  <c r="AS13" i="2"/>
  <c r="AS87" i="2"/>
  <c r="AS405" i="2"/>
  <c r="AC550" i="2"/>
  <c r="AS159" i="2"/>
  <c r="A32" i="6"/>
  <c r="AS331" i="2"/>
  <c r="AC117" i="2"/>
  <c r="AR127" i="2"/>
  <c r="AS43" i="2"/>
  <c r="AC555" i="2"/>
  <c r="AS426" i="2"/>
  <c r="AW236" i="2"/>
  <c r="AW89" i="2"/>
  <c r="AW323" i="2"/>
  <c r="AC607" i="2"/>
  <c r="AS181" i="2"/>
  <c r="A22" i="6"/>
  <c r="AW131" i="2"/>
  <c r="AS71" i="2"/>
  <c r="AC76" i="2"/>
  <c r="AS529" i="2"/>
  <c r="AW307" i="2"/>
  <c r="AW474" i="2"/>
  <c r="AC545" i="2"/>
  <c r="AS27" i="2"/>
  <c r="AW48" i="2"/>
  <c r="AS97" i="2"/>
  <c r="AS77" i="2"/>
  <c r="AW442" i="2"/>
  <c r="AS423" i="2"/>
  <c r="AS6" i="2"/>
  <c r="F7" i="3" s="1"/>
  <c r="AC474" i="2"/>
  <c r="AW71" i="2"/>
  <c r="AS48" i="2"/>
  <c r="F147" i="23"/>
  <c r="E147" i="23" s="1" a="1"/>
  <c r="E147" i="23" s="1"/>
  <c r="H147" i="23" s="1" a="1"/>
  <c r="H147" i="23" s="1"/>
  <c r="AC169" i="2"/>
  <c r="AC491" i="2"/>
  <c r="AC124" i="2"/>
  <c r="F299" i="23"/>
  <c r="E299" i="23" s="1" a="1"/>
  <c r="E299" i="23" s="1"/>
  <c r="H299" i="23" s="1" a="1"/>
  <c r="H299" i="23" s="1"/>
  <c r="AC423" i="2"/>
  <c r="AS579" i="2"/>
  <c r="AS12" i="2"/>
  <c r="AS269" i="2"/>
  <c r="AS507" i="2"/>
  <c r="AC8" i="2"/>
  <c r="AR135" i="2"/>
  <c r="AS107" i="2"/>
  <c r="AC370" i="2"/>
  <c r="AC309" i="2"/>
  <c r="AC139" i="2"/>
  <c r="AS459" i="2"/>
  <c r="AC375" i="2"/>
  <c r="A43" i="6"/>
  <c r="A31" i="6"/>
  <c r="AW466" i="2"/>
  <c r="AS268" i="2"/>
  <c r="AC20" i="2"/>
  <c r="AS70" i="2"/>
  <c r="AC368" i="2"/>
  <c r="AC568" i="2"/>
  <c r="AS599" i="2"/>
  <c r="AC598" i="2"/>
  <c r="AC25" i="2"/>
  <c r="AS328" i="2"/>
  <c r="AC119" i="2"/>
  <c r="AC136" i="2"/>
  <c r="AW406" i="2"/>
  <c r="AS598" i="2"/>
  <c r="AS242" i="2"/>
  <c r="AC325" i="2"/>
  <c r="AS112" i="2"/>
  <c r="AC184" i="2"/>
  <c r="AC319" i="2"/>
  <c r="AC287" i="2"/>
  <c r="AC60" i="2"/>
  <c r="AC125" i="2"/>
  <c r="AS612" i="2"/>
  <c r="AC344" i="2"/>
  <c r="AC37" i="2"/>
  <c r="AC428" i="2"/>
  <c r="A30" i="6"/>
  <c r="AS28" i="2"/>
  <c r="AC518" i="2"/>
  <c r="AR482" i="2"/>
  <c r="AS338" i="2"/>
  <c r="AW302" i="2"/>
  <c r="AW362" i="2"/>
  <c r="AS609" i="2"/>
  <c r="AW87" i="2"/>
  <c r="AC501" i="2"/>
  <c r="AC601" i="2"/>
  <c r="AS354" i="2"/>
  <c r="AW66" i="2"/>
  <c r="AS521" i="2"/>
  <c r="AC51" i="2"/>
  <c r="AS318" i="2"/>
  <c r="AC591" i="2"/>
  <c r="AS105" i="2"/>
  <c r="AS465" i="2"/>
  <c r="AS373" i="2"/>
  <c r="AS404" i="2"/>
  <c r="AC204" i="2"/>
  <c r="AS591" i="2"/>
  <c r="AW559" i="2"/>
  <c r="AC186" i="2"/>
  <c r="AC410" i="2"/>
  <c r="AC367" i="2"/>
  <c r="AC554" i="2"/>
  <c r="AW184" i="2"/>
  <c r="AS29" i="2"/>
  <c r="AW486" i="2"/>
  <c r="AC341" i="2"/>
  <c r="AC188" i="2"/>
  <c r="AW166" i="2"/>
  <c r="AC489" i="2"/>
  <c r="AW390" i="2"/>
  <c r="AS476" i="2"/>
  <c r="AC39" i="2"/>
  <c r="AC250" i="2"/>
  <c r="AW430" i="2"/>
  <c r="AW374" i="2"/>
  <c r="AC68" i="2"/>
  <c r="AS210" i="2"/>
  <c r="AS155" i="2"/>
  <c r="AW153" i="2"/>
  <c r="AW525" i="2"/>
  <c r="AW445" i="2"/>
  <c r="A44" i="6"/>
  <c r="AC107" i="2"/>
  <c r="AC494" i="2"/>
  <c r="AC200" i="2"/>
  <c r="A49" i="6"/>
  <c r="AC504" i="2"/>
  <c r="AW262" i="2"/>
  <c r="AW140" i="2"/>
  <c r="AS227" i="2"/>
  <c r="AC212" i="2"/>
  <c r="AC159" i="2"/>
  <c r="AS413" i="2"/>
  <c r="AS561" i="2"/>
  <c r="AC406" i="2"/>
  <c r="AS58" i="2"/>
  <c r="AC315" i="2"/>
  <c r="AR400" i="2"/>
  <c r="AS251" i="2"/>
  <c r="AS503" i="2"/>
  <c r="AW376" i="2"/>
  <c r="AC41" i="2"/>
  <c r="AC284" i="2"/>
  <c r="AR191" i="23"/>
  <c r="AC222" i="2"/>
  <c r="AC72" i="2"/>
  <c r="AS199" i="2"/>
  <c r="AC441" i="2"/>
  <c r="AS458" i="2"/>
  <c r="AS355" i="2"/>
  <c r="AW448" i="2"/>
  <c r="AW218" i="2"/>
  <c r="F86" i="23"/>
  <c r="E86" i="23" s="1" a="1"/>
  <c r="E86" i="23" s="1"/>
  <c r="H86" i="23" s="1" a="1"/>
  <c r="H86" i="23" s="1"/>
  <c r="AC92" i="2"/>
  <c r="AC109" i="2"/>
  <c r="AS64" i="2"/>
  <c r="AW65" i="2"/>
  <c r="AC535" i="2"/>
  <c r="AC389" i="2"/>
  <c r="AC528" i="2"/>
  <c r="A8" i="6"/>
  <c r="AC6" i="2"/>
  <c r="AC614" i="2"/>
  <c r="AC164" i="2"/>
  <c r="AW25" i="2"/>
  <c r="AS20" i="2"/>
  <c r="AS90" i="2"/>
  <c r="AW254" i="2"/>
  <c r="F231" i="23"/>
  <c r="E231" i="23" s="1" a="1"/>
  <c r="E231" i="23" s="1"/>
  <c r="H231" i="23" s="1" a="1"/>
  <c r="H231" i="23" s="1"/>
  <c r="AC269" i="2"/>
  <c r="AC43" i="2"/>
  <c r="AS557" i="2"/>
  <c r="AW86" i="2"/>
  <c r="AW246" i="2"/>
  <c r="A39" i="6"/>
  <c r="AC560" i="2"/>
  <c r="AS607" i="2"/>
  <c r="AS75" i="2"/>
  <c r="AW468" i="2"/>
  <c r="AC505" i="2"/>
  <c r="AW437" i="2"/>
  <c r="AW82" i="2"/>
  <c r="AC448" i="2"/>
  <c r="AS490" i="2"/>
  <c r="AC274" i="2"/>
  <c r="AC382" i="2"/>
  <c r="AC297" i="2"/>
  <c r="AC106" i="2"/>
  <c r="AS152" i="2"/>
  <c r="AC360" i="2"/>
  <c r="AW597" i="2"/>
  <c r="AS65" i="2"/>
  <c r="AC422" i="2"/>
  <c r="AS596" i="2"/>
  <c r="AW286" i="2"/>
  <c r="AC304" i="2"/>
  <c r="AS386" i="2"/>
  <c r="AS322" i="2"/>
  <c r="AC572" i="2"/>
  <c r="AS254" i="2"/>
  <c r="AW570" i="2"/>
  <c r="AS436" i="2"/>
  <c r="AC480" i="2"/>
  <c r="AC596" i="2"/>
  <c r="AW121" i="2"/>
  <c r="AS602" i="2"/>
  <c r="AW325" i="2"/>
  <c r="AC232" i="2"/>
  <c r="AS608" i="2"/>
  <c r="A6" i="6"/>
  <c r="M7" i="3" l="1"/>
  <c r="N7" i="3" s="1" a="1"/>
  <c r="N7" i="3" s="1"/>
  <c r="AR311" i="2"/>
  <c r="AR326" i="2"/>
  <c r="AR583" i="2"/>
  <c r="AS172" i="2"/>
  <c r="AR40" i="2"/>
  <c r="AR52" i="2"/>
  <c r="AS173" i="2"/>
  <c r="AR391" i="2"/>
  <c r="AC173" i="2"/>
  <c r="AC407" i="2"/>
  <c r="AR351" i="2"/>
  <c r="AR397" i="2"/>
  <c r="AR584" i="2"/>
  <c r="AR586" i="2"/>
  <c r="AR460" i="2"/>
  <c r="AR467" i="2"/>
  <c r="AR587" i="2"/>
  <c r="AR592" i="2"/>
  <c r="AR538" i="2"/>
  <c r="AR556" i="2"/>
  <c r="AR566" i="2"/>
  <c r="AR509" i="2"/>
  <c r="AR512" i="2"/>
  <c r="AR408" i="2"/>
  <c r="AR543" i="2"/>
  <c r="AR547" i="2"/>
  <c r="AR532" i="2"/>
  <c r="AR534" i="2"/>
  <c r="AS412" i="2"/>
  <c r="AS408" i="2"/>
  <c r="AR401" i="2"/>
  <c r="AR271" i="2"/>
  <c r="AR275" i="2"/>
  <c r="AR327" i="2"/>
  <c r="AR312" i="2"/>
  <c r="AR461" i="2"/>
  <c r="AR416" i="2"/>
  <c r="AR259" i="2"/>
  <c r="AR257" i="2"/>
  <c r="AR255" i="2"/>
  <c r="AS133" i="2"/>
  <c r="AS137" i="2"/>
  <c r="AC116" i="2"/>
  <c r="AC137" i="2"/>
  <c r="AR233" i="2"/>
  <c r="AC133" i="2"/>
  <c r="AS162" i="2"/>
  <c r="AS116" i="2"/>
  <c r="AR172" i="2"/>
  <c r="AC162" i="2"/>
  <c r="AS564" i="2"/>
  <c r="F119" i="23"/>
  <c r="E119" i="23" s="1" a="1"/>
  <c r="E119" i="23" s="1"/>
  <c r="H119" i="23" s="1" a="1"/>
  <c r="H119" i="23" s="1"/>
  <c r="AR119" i="23"/>
  <c r="F51" i="23"/>
  <c r="E51" i="23" s="1" a="1"/>
  <c r="E51" i="23" s="1"/>
  <c r="H51" i="23" s="1" a="1"/>
  <c r="H51" i="23" s="1"/>
  <c r="AR51" i="23"/>
  <c r="F199" i="23"/>
  <c r="E199" i="23" s="1" a="1"/>
  <c r="E199" i="23" s="1"/>
  <c r="H199" i="23" s="1" a="1"/>
  <c r="H199" i="23" s="1"/>
  <c r="AR199" i="23"/>
  <c r="F170" i="23"/>
  <c r="E170" i="23" s="1" a="1"/>
  <c r="E170" i="23" s="1"/>
  <c r="H170" i="23" s="1" a="1"/>
  <c r="H170" i="23" s="1"/>
  <c r="AR170" i="23"/>
  <c r="F161" i="23"/>
  <c r="E161" i="23" s="1" a="1"/>
  <c r="E161" i="23" s="1"/>
  <c r="H161" i="23" s="1" a="1"/>
  <c r="H161" i="23" s="1"/>
  <c r="AR161" i="23"/>
  <c r="F125" i="23"/>
  <c r="E125" i="23" s="1" a="1"/>
  <c r="E125" i="23" s="1"/>
  <c r="H125" i="23" s="1" a="1"/>
  <c r="H125" i="23" s="1"/>
  <c r="AR125" i="23"/>
  <c r="F126" i="23"/>
  <c r="E126" i="23" s="1" a="1"/>
  <c r="E126" i="23" s="1"/>
  <c r="H126" i="23" s="1" a="1"/>
  <c r="H126" i="23" s="1"/>
  <c r="AR126" i="23"/>
  <c r="F144" i="23"/>
  <c r="E144" i="23" s="1" a="1"/>
  <c r="E144" i="23" s="1"/>
  <c r="H144" i="23" s="1" a="1"/>
  <c r="H144" i="23" s="1"/>
  <c r="AR144" i="23"/>
  <c r="F224" i="23"/>
  <c r="E224" i="23" s="1" a="1"/>
  <c r="E224" i="23" s="1"/>
  <c r="H224" i="23" s="1" a="1"/>
  <c r="H224" i="23" s="1"/>
  <c r="F123" i="23"/>
  <c r="E123" i="23" s="1" a="1"/>
  <c r="E123" i="23" s="1"/>
  <c r="H123" i="23" s="1" a="1"/>
  <c r="H123" i="23" s="1"/>
  <c r="AR123" i="23"/>
  <c r="F218" i="23"/>
  <c r="E218" i="23" s="1" a="1"/>
  <c r="E218" i="23" s="1"/>
  <c r="H218" i="23" s="1" a="1"/>
  <c r="H218" i="23" s="1"/>
  <c r="AR218" i="23"/>
  <c r="AR89" i="2"/>
  <c r="F184" i="23"/>
  <c r="E184" i="23" s="1" a="1"/>
  <c r="E184" i="23" s="1"/>
  <c r="H184" i="23" s="1" a="1"/>
  <c r="H184" i="23" s="1"/>
  <c r="AR184" i="23"/>
  <c r="F182" i="23"/>
  <c r="E182" i="23" s="1" a="1"/>
  <c r="E182" i="23" s="1"/>
  <c r="H182" i="23" s="1" a="1"/>
  <c r="H182" i="23" s="1"/>
  <c r="AR182" i="23"/>
  <c r="F36" i="23"/>
  <c r="E36" i="23" s="1" a="1"/>
  <c r="E36" i="23" s="1"/>
  <c r="H36" i="23" s="1" a="1"/>
  <c r="H36" i="23" s="1"/>
  <c r="AR36" i="23"/>
  <c r="AR223" i="23"/>
  <c r="F154" i="23"/>
  <c r="E154" i="23" s="1" a="1"/>
  <c r="E154" i="23" s="1"/>
  <c r="H154" i="23" s="1" a="1"/>
  <c r="H154" i="23" s="1"/>
  <c r="AR154" i="23"/>
  <c r="AR235" i="2"/>
  <c r="F163" i="23"/>
  <c r="E163" i="23" s="1" a="1"/>
  <c r="E163" i="23" s="1"/>
  <c r="H163" i="23" s="1" a="1"/>
  <c r="H163" i="23" s="1"/>
  <c r="AR163" i="23"/>
  <c r="F33" i="23"/>
  <c r="E33" i="23" s="1" a="1"/>
  <c r="E33" i="23" s="1"/>
  <c r="H33" i="23" s="1" a="1"/>
  <c r="H33" i="23" s="1"/>
  <c r="AR33" i="23"/>
  <c r="F49" i="23"/>
  <c r="E49" i="23" s="1" a="1"/>
  <c r="E49" i="23" s="1"/>
  <c r="H49" i="23" s="1" a="1"/>
  <c r="H49" i="23" s="1"/>
  <c r="AR49" i="23"/>
  <c r="F223" i="23"/>
  <c r="E223" i="23" s="1" a="1"/>
  <c r="E223" i="23" s="1"/>
  <c r="H223" i="23" s="1" a="1"/>
  <c r="H223" i="23" s="1"/>
  <c r="F287" i="23"/>
  <c r="E287" i="23" s="1" a="1"/>
  <c r="E287" i="23" s="1"/>
  <c r="H287" i="23" s="1" a="1"/>
  <c r="H287" i="23" s="1"/>
  <c r="AR287" i="23"/>
  <c r="F101" i="23"/>
  <c r="E101" i="23" s="1" a="1"/>
  <c r="E101" i="23" s="1"/>
  <c r="H101" i="23" s="1" a="1"/>
  <c r="H101" i="23" s="1"/>
  <c r="AR84" i="23"/>
  <c r="F50" i="23"/>
  <c r="E50" i="23" s="1" a="1"/>
  <c r="E50" i="23" s="1"/>
  <c r="H50" i="23" s="1" a="1"/>
  <c r="H50" i="23" s="1"/>
  <c r="AR50" i="23"/>
  <c r="F315" i="23"/>
  <c r="E315" i="23" s="1" a="1"/>
  <c r="E315" i="23" s="1"/>
  <c r="H315" i="23" s="1" a="1"/>
  <c r="H315" i="23" s="1"/>
  <c r="AR315" i="23"/>
  <c r="F46" i="23"/>
  <c r="E46" i="23" s="1" a="1"/>
  <c r="E46" i="23" s="1"/>
  <c r="H46" i="23" s="1" a="1"/>
  <c r="H46" i="23" s="1"/>
  <c r="AR46" i="23"/>
  <c r="F213" i="23"/>
  <c r="E213" i="23" s="1" a="1"/>
  <c r="E213" i="23" s="1"/>
  <c r="H213" i="23" s="1" a="1"/>
  <c r="H213" i="23" s="1"/>
  <c r="AR227" i="23"/>
  <c r="F168" i="23"/>
  <c r="E168" i="23" s="1" a="1"/>
  <c r="E168" i="23" s="1"/>
  <c r="H168" i="23" s="1" a="1"/>
  <c r="H168" i="23" s="1"/>
  <c r="AR168" i="23"/>
  <c r="F153" i="23"/>
  <c r="E153" i="23" s="1" a="1"/>
  <c r="E153" i="23" s="1"/>
  <c r="H153" i="23" s="1" a="1"/>
  <c r="H153" i="23" s="1"/>
  <c r="AR153" i="23"/>
  <c r="F340" i="23"/>
  <c r="E340" i="23" s="1" a="1"/>
  <c r="E340" i="23" s="1"/>
  <c r="H340" i="23" s="1" a="1"/>
  <c r="H340" i="23" s="1"/>
  <c r="AR340" i="23"/>
  <c r="AR54" i="23"/>
  <c r="F258" i="23"/>
  <c r="E258" i="23" s="1" a="1"/>
  <c r="E258" i="23" s="1"/>
  <c r="H258" i="23" s="1" a="1"/>
  <c r="H258" i="23" s="1"/>
  <c r="AR258" i="23"/>
  <c r="F283" i="23"/>
  <c r="E283" i="23" s="1" a="1"/>
  <c r="E283" i="23" s="1"/>
  <c r="H283" i="23" s="1" a="1"/>
  <c r="H283" i="23" s="1"/>
  <c r="AR283" i="23"/>
  <c r="AR47" i="23"/>
  <c r="F15" i="23"/>
  <c r="E15" i="23" s="1" a="1"/>
  <c r="E15" i="23" s="1"/>
  <c r="H15" i="23" s="1" a="1"/>
  <c r="H15" i="23" s="1"/>
  <c r="AR15" i="23"/>
  <c r="F45" i="23"/>
  <c r="E45" i="23" s="1" a="1"/>
  <c r="E45" i="23" s="1"/>
  <c r="H45" i="23" s="1" a="1"/>
  <c r="H45" i="23" s="1"/>
  <c r="AR45" i="23"/>
  <c r="F90" i="23"/>
  <c r="E90" i="23" s="1" a="1"/>
  <c r="E90" i="23" s="1"/>
  <c r="H90" i="23" s="1" a="1"/>
  <c r="H90" i="23" s="1"/>
  <c r="AR89" i="23"/>
  <c r="F82" i="23"/>
  <c r="E82" i="23" s="1" a="1"/>
  <c r="E82" i="23" s="1"/>
  <c r="H82" i="23" s="1" a="1"/>
  <c r="H82" i="23" s="1"/>
  <c r="AR72" i="23"/>
  <c r="AR82" i="23"/>
  <c r="F282" i="23"/>
  <c r="E282" i="23" s="1" a="1"/>
  <c r="E282" i="23" s="1"/>
  <c r="H282" i="23" s="1" a="1"/>
  <c r="H282" i="23" s="1"/>
  <c r="AR282" i="23"/>
  <c r="F227" i="23"/>
  <c r="E227" i="23" s="1" a="1"/>
  <c r="E227" i="23" s="1"/>
  <c r="H227" i="23" s="1" a="1"/>
  <c r="H227" i="23" s="1"/>
  <c r="AR236" i="23"/>
  <c r="F317" i="23"/>
  <c r="E317" i="23" s="1" a="1"/>
  <c r="E317" i="23" s="1"/>
  <c r="H317" i="23" s="1" a="1"/>
  <c r="H317" i="23" s="1"/>
  <c r="AR317" i="23"/>
  <c r="F21" i="23"/>
  <c r="E21" i="23" s="1" a="1"/>
  <c r="E21" i="23" s="1"/>
  <c r="H21" i="23" s="1" a="1"/>
  <c r="H21" i="23" s="1"/>
  <c r="AR21" i="23"/>
  <c r="F215" i="23"/>
  <c r="E215" i="23" s="1" a="1"/>
  <c r="E215" i="23" s="1"/>
  <c r="H215" i="23" s="1" a="1"/>
  <c r="H215" i="23" s="1"/>
  <c r="AR215" i="23"/>
  <c r="F257" i="23"/>
  <c r="E257" i="23" s="1" a="1"/>
  <c r="E257" i="23" s="1"/>
  <c r="H257" i="23" s="1" a="1"/>
  <c r="H257" i="23" s="1"/>
  <c r="AR257" i="23"/>
  <c r="F304" i="23"/>
  <c r="E304" i="23" s="1" a="1"/>
  <c r="E304" i="23" s="1"/>
  <c r="H304" i="23" s="1" a="1"/>
  <c r="H304" i="23" s="1"/>
  <c r="AR304" i="23"/>
  <c r="F263" i="23"/>
  <c r="E263" i="23" s="1" a="1"/>
  <c r="E263" i="23" s="1"/>
  <c r="H263" i="23" s="1" a="1"/>
  <c r="H263" i="23" s="1"/>
  <c r="AR263" i="23"/>
  <c r="F4" i="23"/>
  <c r="E4" i="23" s="1" a="1"/>
  <c r="E4" i="23" s="1"/>
  <c r="H4" i="23" s="1" a="1"/>
  <c r="H4" i="23" s="1"/>
  <c r="AR4" i="23"/>
  <c r="F262" i="23"/>
  <c r="E262" i="23" s="1" a="1"/>
  <c r="E262" i="23" s="1"/>
  <c r="H262" i="23" s="1" a="1"/>
  <c r="H262" i="23" s="1"/>
  <c r="AR262" i="23"/>
  <c r="F256" i="23"/>
  <c r="E256" i="23" s="1" a="1"/>
  <c r="E256" i="23" s="1"/>
  <c r="H256" i="23" s="1" a="1"/>
  <c r="H256" i="23" s="1"/>
  <c r="AR256" i="23"/>
  <c r="AR306" i="23"/>
  <c r="F114" i="23"/>
  <c r="E114" i="23" s="1" a="1"/>
  <c r="E114" i="23" s="1"/>
  <c r="H114" i="23" s="1" a="1"/>
  <c r="H114" i="23" s="1"/>
  <c r="AR114" i="23"/>
  <c r="F166" i="23"/>
  <c r="E166" i="23" s="1" a="1"/>
  <c r="E166" i="23" s="1"/>
  <c r="H166" i="23" s="1" a="1"/>
  <c r="H166" i="23" s="1"/>
  <c r="AR166" i="23"/>
  <c r="F105" i="23"/>
  <c r="E105" i="23" s="1" a="1"/>
  <c r="E105" i="23" s="1"/>
  <c r="H105" i="23" s="1" a="1"/>
  <c r="H105" i="23" s="1"/>
  <c r="AR105" i="23"/>
  <c r="F306" i="23"/>
  <c r="E306" i="23" s="1" a="1"/>
  <c r="E306" i="23" s="1"/>
  <c r="H306" i="23" s="1" a="1"/>
  <c r="H306" i="23" s="1"/>
  <c r="F47" i="23"/>
  <c r="E47" i="23" s="1" a="1"/>
  <c r="E47" i="23" s="1"/>
  <c r="H47" i="23" s="1" a="1"/>
  <c r="H47" i="23" s="1"/>
  <c r="AC231" i="2"/>
  <c r="AR424" i="2"/>
  <c r="AC206" i="23"/>
  <c r="AR141" i="23"/>
  <c r="AS542" i="2"/>
  <c r="AC226" i="2"/>
  <c r="AR39" i="23"/>
  <c r="AR275" i="23"/>
  <c r="F275" i="23"/>
  <c r="E275" i="23" s="1" a="1"/>
  <c r="E275" i="23" s="1"/>
  <c r="H275" i="23" s="1" a="1"/>
  <c r="H275" i="23" s="1"/>
  <c r="AR403" i="2"/>
  <c r="AR612" i="2"/>
  <c r="AR323" i="2"/>
  <c r="F63" i="23"/>
  <c r="E63" i="23" s="1" a="1"/>
  <c r="E63" i="23" s="1"/>
  <c r="H63" i="23" s="1" a="1"/>
  <c r="H63" i="23" s="1"/>
  <c r="AR63" i="23"/>
  <c r="F142" i="23"/>
  <c r="E142" i="23" s="1" a="1"/>
  <c r="E142" i="23" s="1"/>
  <c r="H142" i="23" s="1" a="1"/>
  <c r="H142" i="23" s="1"/>
  <c r="AR142" i="23"/>
  <c r="F267" i="23"/>
  <c r="E267" i="23" s="1" a="1"/>
  <c r="E267" i="23" s="1"/>
  <c r="H267" i="23" s="1" a="1"/>
  <c r="H267" i="23" s="1"/>
  <c r="AR267" i="23"/>
  <c r="F35" i="23"/>
  <c r="E35" i="23" s="1" a="1"/>
  <c r="E35" i="23" s="1"/>
  <c r="H35" i="23" s="1" a="1"/>
  <c r="H35" i="23" s="1"/>
  <c r="AR35" i="23"/>
  <c r="F235" i="23"/>
  <c r="E235" i="23" s="1" a="1"/>
  <c r="E235" i="23" s="1"/>
  <c r="H235" i="23" s="1" a="1"/>
  <c r="H235" i="23" s="1"/>
  <c r="AR235" i="23"/>
  <c r="F81" i="23"/>
  <c r="E81" i="23" s="1" a="1"/>
  <c r="E81" i="23" s="1"/>
  <c r="H81" i="23" s="1" a="1"/>
  <c r="H81" i="23" s="1"/>
  <c r="AR81" i="23"/>
  <c r="F56" i="23"/>
  <c r="E56" i="23" s="1" a="1"/>
  <c r="E56" i="23" s="1"/>
  <c r="H56" i="23" s="1" a="1"/>
  <c r="H56" i="23" s="1"/>
  <c r="AR56" i="23"/>
  <c r="F66" i="23"/>
  <c r="E66" i="23" s="1" a="1"/>
  <c r="E66" i="23" s="1"/>
  <c r="H66" i="23" s="1" a="1"/>
  <c r="H66" i="23" s="1"/>
  <c r="AR66" i="23"/>
  <c r="F115" i="23"/>
  <c r="E115" i="23" s="1" a="1"/>
  <c r="E115" i="23" s="1"/>
  <c r="H115" i="23" s="1" a="1"/>
  <c r="H115" i="23" s="1"/>
  <c r="AR115" i="23"/>
  <c r="F208" i="23"/>
  <c r="E208" i="23" s="1" a="1"/>
  <c r="E208" i="23" s="1"/>
  <c r="H208" i="23" s="1" a="1"/>
  <c r="H208" i="23" s="1"/>
  <c r="AR208" i="23"/>
  <c r="F200" i="23"/>
  <c r="E200" i="23" s="1" a="1"/>
  <c r="E200" i="23" s="1"/>
  <c r="H200" i="23" s="1" a="1"/>
  <c r="H200" i="23" s="1"/>
  <c r="AR200" i="23"/>
  <c r="F269" i="23"/>
  <c r="E269" i="23" s="1" a="1"/>
  <c r="E269" i="23" s="1"/>
  <c r="H269" i="23" s="1" a="1"/>
  <c r="H269" i="23" s="1"/>
  <c r="AR269" i="23"/>
  <c r="F220" i="23"/>
  <c r="E220" i="23" s="1" a="1"/>
  <c r="E220" i="23" s="1"/>
  <c r="H220" i="23" s="1" a="1"/>
  <c r="H220" i="23" s="1"/>
  <c r="AR220" i="23"/>
  <c r="F68" i="23"/>
  <c r="E68" i="23" s="1" a="1"/>
  <c r="E68" i="23" s="1"/>
  <c r="H68" i="23" s="1" a="1"/>
  <c r="H68" i="23" s="1"/>
  <c r="AR68" i="23"/>
  <c r="F64" i="23"/>
  <c r="E64" i="23" s="1" a="1"/>
  <c r="E64" i="23" s="1"/>
  <c r="H64" i="23" s="1" a="1"/>
  <c r="H64" i="23" s="1"/>
  <c r="AR64" i="23"/>
  <c r="F117" i="23"/>
  <c r="E117" i="23" s="1" a="1"/>
  <c r="E117" i="23" s="1"/>
  <c r="H117" i="23" s="1" a="1"/>
  <c r="H117" i="23" s="1"/>
  <c r="AR130" i="23"/>
  <c r="F138" i="23"/>
  <c r="E138" i="23" s="1" a="1"/>
  <c r="E138" i="23" s="1"/>
  <c r="H138" i="23" s="1" a="1"/>
  <c r="H138" i="23" s="1"/>
  <c r="AR138" i="23"/>
  <c r="AR135" i="23"/>
  <c r="F9" i="23"/>
  <c r="E9" i="23" s="1" a="1"/>
  <c r="E9" i="23" s="1"/>
  <c r="H9" i="23" s="1" a="1"/>
  <c r="H9" i="23" s="1"/>
  <c r="AR9" i="23"/>
  <c r="F270" i="2"/>
  <c r="E270" i="2" s="1" a="1"/>
  <c r="E270" i="2" s="1"/>
  <c r="F157" i="23"/>
  <c r="E157" i="23" s="1" a="1"/>
  <c r="E157" i="23" s="1"/>
  <c r="H157" i="23" s="1" a="1"/>
  <c r="H157" i="23" s="1"/>
  <c r="AR157" i="23"/>
  <c r="F42" i="23"/>
  <c r="E42" i="23" s="1" a="1"/>
  <c r="E42" i="23" s="1"/>
  <c r="H42" i="23" s="1" a="1"/>
  <c r="H42" i="23" s="1"/>
  <c r="AR42" i="23"/>
  <c r="F333" i="23"/>
  <c r="E333" i="23" s="1" a="1"/>
  <c r="E333" i="23" s="1"/>
  <c r="H333" i="23" s="1" a="1"/>
  <c r="H333" i="23" s="1"/>
  <c r="AR333" i="23"/>
  <c r="F187" i="23"/>
  <c r="E187" i="23" s="1" a="1"/>
  <c r="E187" i="23" s="1"/>
  <c r="H187" i="23" s="1" a="1"/>
  <c r="H187" i="23" s="1"/>
  <c r="AR187" i="23"/>
  <c r="F333" i="2"/>
  <c r="E333" i="2" s="1" a="1"/>
  <c r="E333" i="2" s="1"/>
  <c r="F230" i="23"/>
  <c r="E230" i="23" s="1" a="1"/>
  <c r="E230" i="23" s="1"/>
  <c r="H230" i="23" s="1" a="1"/>
  <c r="H230" i="23" s="1"/>
  <c r="AR230" i="23"/>
  <c r="F189" i="23"/>
  <c r="E189" i="23" s="1" a="1"/>
  <c r="E189" i="23" s="1"/>
  <c r="H189" i="23" s="1" a="1"/>
  <c r="H189" i="23" s="1"/>
  <c r="AR189" i="23"/>
  <c r="F254" i="23"/>
  <c r="E254" i="23" s="1" a="1"/>
  <c r="E254" i="23" s="1"/>
  <c r="H254" i="23" s="1" a="1"/>
  <c r="H254" i="23" s="1"/>
  <c r="AR254" i="23"/>
  <c r="F165" i="23"/>
  <c r="E165" i="23" s="1" a="1"/>
  <c r="E165" i="23" s="1"/>
  <c r="H165" i="23" s="1" a="1"/>
  <c r="H165" i="23" s="1"/>
  <c r="AR165" i="23"/>
  <c r="F172" i="23"/>
  <c r="E172" i="23" s="1" a="1"/>
  <c r="E172" i="23" s="1"/>
  <c r="H172" i="23" s="1" a="1"/>
  <c r="H172" i="23" s="1"/>
  <c r="AR172" i="23"/>
  <c r="AR22" i="23"/>
  <c r="F3" i="23"/>
  <c r="E3" i="23" s="1" a="1"/>
  <c r="E3" i="23" s="1"/>
  <c r="H3" i="23" s="1" a="1"/>
  <c r="H3" i="23" s="1"/>
  <c r="AR3" i="23"/>
  <c r="F211" i="23"/>
  <c r="E211" i="23" s="1" a="1"/>
  <c r="E211" i="23" s="1"/>
  <c r="H211" i="23" s="1" a="1"/>
  <c r="H211" i="23" s="1"/>
  <c r="AR211" i="23"/>
  <c r="AR18" i="23"/>
  <c r="AR19" i="2"/>
  <c r="F292" i="23"/>
  <c r="E292" i="23" s="1" a="1"/>
  <c r="E292" i="23" s="1"/>
  <c r="H292" i="23" s="1" a="1"/>
  <c r="H292" i="23" s="1"/>
  <c r="AR292" i="23"/>
  <c r="F313" i="23"/>
  <c r="E313" i="23" s="1" a="1"/>
  <c r="E313" i="23" s="1"/>
  <c r="H313" i="23" s="1" a="1"/>
  <c r="H313" i="23" s="1"/>
  <c r="AR313" i="23"/>
  <c r="F99" i="23"/>
  <c r="E99" i="23" s="1" a="1"/>
  <c r="E99" i="23" s="1"/>
  <c r="H99" i="23" s="1" a="1"/>
  <c r="H99" i="23" s="1"/>
  <c r="AR99" i="23"/>
  <c r="F196" i="23"/>
  <c r="E196" i="23" s="1" a="1"/>
  <c r="E196" i="23" s="1"/>
  <c r="H196" i="23" s="1" a="1"/>
  <c r="H196" i="23" s="1"/>
  <c r="AR196" i="23"/>
  <c r="F146" i="23"/>
  <c r="E146" i="23" s="1" a="1"/>
  <c r="E146" i="23" s="1"/>
  <c r="H146" i="23" s="1" a="1"/>
  <c r="H146" i="23" s="1"/>
  <c r="AR146" i="23"/>
  <c r="F188" i="23"/>
  <c r="E188" i="23" s="1" a="1"/>
  <c r="E188" i="23" s="1"/>
  <c r="H188" i="23" s="1" a="1"/>
  <c r="H188" i="23" s="1"/>
  <c r="AR188" i="23"/>
  <c r="F276" i="23"/>
  <c r="E276" i="23" s="1" a="1"/>
  <c r="E276" i="23" s="1"/>
  <c r="H276" i="23" s="1" a="1"/>
  <c r="H276" i="23" s="1"/>
  <c r="AR276" i="23"/>
  <c r="F247" i="23"/>
  <c r="E247" i="23" s="1" a="1"/>
  <c r="E247" i="23" s="1"/>
  <c r="H247" i="23" s="1" a="1"/>
  <c r="H247" i="23" s="1"/>
  <c r="AR247" i="23"/>
  <c r="F19" i="23"/>
  <c r="E19" i="23" s="1" a="1"/>
  <c r="E19" i="23" s="1"/>
  <c r="H19" i="23" s="1" a="1"/>
  <c r="H19" i="23" s="1"/>
  <c r="AR19" i="23"/>
  <c r="F321" i="23"/>
  <c r="E321" i="23" s="1" a="1"/>
  <c r="E321" i="23" s="1"/>
  <c r="H321" i="23" s="1" a="1"/>
  <c r="H321" i="23" s="1"/>
  <c r="AR321" i="23"/>
  <c r="F102" i="23"/>
  <c r="E102" i="23" s="1" a="1"/>
  <c r="E102" i="23" s="1"/>
  <c r="H102" i="23" s="1" a="1"/>
  <c r="H102" i="23" s="1"/>
  <c r="AR102" i="23"/>
  <c r="F332" i="23"/>
  <c r="E332" i="23" s="1" a="1"/>
  <c r="E332" i="23" s="1"/>
  <c r="H332" i="23" s="1" a="1"/>
  <c r="H332" i="23" s="1"/>
  <c r="AR332" i="23"/>
  <c r="F98" i="23"/>
  <c r="E98" i="23" s="1" a="1"/>
  <c r="E98" i="23" s="1"/>
  <c r="H98" i="23" s="1" a="1"/>
  <c r="H98" i="23" s="1"/>
  <c r="AR98" i="23"/>
  <c r="F173" i="23"/>
  <c r="E173" i="23" s="1" a="1"/>
  <c r="E173" i="23" s="1"/>
  <c r="H173" i="23" s="1" a="1"/>
  <c r="H173" i="23" s="1"/>
  <c r="AR173" i="23"/>
  <c r="F85" i="23"/>
  <c r="E85" i="23" s="1" a="1"/>
  <c r="E85" i="23" s="1"/>
  <c r="H85" i="23" s="1" a="1"/>
  <c r="H85" i="23" s="1"/>
  <c r="AR85" i="23"/>
  <c r="F162" i="23"/>
  <c r="E162" i="23" s="1" a="1"/>
  <c r="E162" i="23" s="1"/>
  <c r="H162" i="23" s="1" a="1"/>
  <c r="H162" i="23" s="1"/>
  <c r="AR162" i="23"/>
  <c r="F242" i="23"/>
  <c r="E242" i="23" s="1" a="1"/>
  <c r="E242" i="23" s="1"/>
  <c r="H242" i="23" s="1" a="1"/>
  <c r="H242" i="23" s="1"/>
  <c r="AR242" i="23"/>
  <c r="F27" i="23"/>
  <c r="E27" i="23" s="1" a="1"/>
  <c r="E27" i="23" s="1"/>
  <c r="H27" i="23" s="1" a="1"/>
  <c r="H27" i="23" s="1"/>
  <c r="AR27" i="23"/>
  <c r="F204" i="23"/>
  <c r="E204" i="23" s="1" a="1"/>
  <c r="E204" i="23" s="1"/>
  <c r="H204" i="23" s="1" a="1"/>
  <c r="H204" i="23" s="1"/>
  <c r="AR204" i="23"/>
  <c r="F303" i="23"/>
  <c r="E303" i="23" s="1" a="1"/>
  <c r="E303" i="23" s="1"/>
  <c r="H303" i="23" s="1" a="1"/>
  <c r="H303" i="23" s="1"/>
  <c r="AR303" i="23"/>
  <c r="F194" i="23"/>
  <c r="E194" i="23" s="1" a="1"/>
  <c r="E194" i="23" s="1"/>
  <c r="H194" i="23" s="1" a="1"/>
  <c r="H194" i="23" s="1"/>
  <c r="AR194" i="23"/>
  <c r="AR378" i="2"/>
  <c r="F61" i="23"/>
  <c r="E61" i="23" s="1" a="1"/>
  <c r="E61" i="23" s="1"/>
  <c r="H61" i="23" s="1" a="1"/>
  <c r="H61" i="23" s="1"/>
  <c r="AR61" i="23"/>
  <c r="F5" i="23"/>
  <c r="E5" i="23" s="1" a="1"/>
  <c r="E5" i="23" s="1"/>
  <c r="H5" i="23" s="1" a="1"/>
  <c r="H5" i="23" s="1"/>
  <c r="AR5" i="23"/>
  <c r="AR90" i="2"/>
  <c r="F240" i="23"/>
  <c r="E240" i="23" s="1" a="1"/>
  <c r="E240" i="23" s="1"/>
  <c r="H240" i="23" s="1" a="1"/>
  <c r="H240" i="23" s="1"/>
  <c r="AR240" i="23"/>
  <c r="F137" i="23"/>
  <c r="E137" i="23" s="1" a="1"/>
  <c r="E137" i="23" s="1"/>
  <c r="H137" i="23" s="1" a="1"/>
  <c r="H137" i="23" s="1"/>
  <c r="AR137" i="23"/>
  <c r="F148" i="23"/>
  <c r="E148" i="23" s="1" a="1"/>
  <c r="E148" i="23" s="1"/>
  <c r="H148" i="23" s="1" a="1"/>
  <c r="H148" i="23" s="1"/>
  <c r="AR148" i="23"/>
  <c r="F297" i="23"/>
  <c r="E297" i="23" s="1" a="1"/>
  <c r="E297" i="23" s="1"/>
  <c r="H297" i="23" s="1" a="1"/>
  <c r="H297" i="23" s="1"/>
  <c r="AR297" i="23"/>
  <c r="F30" i="23"/>
  <c r="E30" i="23" s="1" a="1"/>
  <c r="E30" i="23" s="1"/>
  <c r="H30" i="23" s="1" a="1"/>
  <c r="H30" i="23" s="1"/>
  <c r="AR30" i="23"/>
  <c r="F24" i="23"/>
  <c r="E24" i="23" s="1" a="1"/>
  <c r="E24" i="23" s="1"/>
  <c r="H24" i="23" s="1" a="1"/>
  <c r="H24" i="23" s="1"/>
  <c r="AR24" i="23"/>
  <c r="F40" i="23"/>
  <c r="E40" i="23" s="1" a="1"/>
  <c r="E40" i="23" s="1"/>
  <c r="H40" i="23" s="1" a="1"/>
  <c r="H40" i="23" s="1"/>
  <c r="AR40" i="23"/>
  <c r="F252" i="23"/>
  <c r="E252" i="23" s="1" a="1"/>
  <c r="E252" i="23" s="1"/>
  <c r="H252" i="23" s="1" a="1"/>
  <c r="H252" i="23" s="1"/>
  <c r="AR252" i="23"/>
  <c r="F160" i="23"/>
  <c r="E160" i="23" s="1" a="1"/>
  <c r="E160" i="23" s="1"/>
  <c r="H160" i="23" s="1" a="1"/>
  <c r="H160" i="23" s="1"/>
  <c r="AR160" i="23"/>
  <c r="F77" i="23"/>
  <c r="E77" i="23" s="1" a="1"/>
  <c r="E77" i="23" s="1"/>
  <c r="H77" i="23" s="1" a="1"/>
  <c r="H77" i="23" s="1"/>
  <c r="AR77" i="23"/>
  <c r="F232" i="23"/>
  <c r="E232" i="23" s="1" a="1"/>
  <c r="E232" i="23" s="1"/>
  <c r="H232" i="23" s="1" a="1"/>
  <c r="H232" i="23" s="1"/>
  <c r="AR232" i="23"/>
  <c r="F110" i="23"/>
  <c r="E110" i="23" s="1" a="1"/>
  <c r="E110" i="23" s="1"/>
  <c r="H110" i="23" s="1" a="1"/>
  <c r="H110" i="23" s="1"/>
  <c r="AR110" i="23"/>
  <c r="F52" i="23"/>
  <c r="E52" i="23" s="1" a="1"/>
  <c r="E52" i="23" s="1"/>
  <c r="H52" i="23" s="1" a="1"/>
  <c r="H52" i="23" s="1"/>
  <c r="AR52" i="23"/>
  <c r="F331" i="23"/>
  <c r="E331" i="23" s="1" a="1"/>
  <c r="E331" i="23" s="1"/>
  <c r="H331" i="23" s="1" a="1"/>
  <c r="H331" i="23" s="1"/>
  <c r="AR331" i="23"/>
  <c r="F13" i="23"/>
  <c r="E13" i="23" s="1" a="1"/>
  <c r="E13" i="23" s="1"/>
  <c r="H13" i="23" s="1" a="1"/>
  <c r="H13" i="23" s="1"/>
  <c r="AR13" i="23"/>
  <c r="F16" i="23"/>
  <c r="E16" i="23" s="1" a="1"/>
  <c r="E16" i="23" s="1"/>
  <c r="H16" i="23" s="1" a="1"/>
  <c r="H16" i="23" s="1"/>
  <c r="AR16" i="23"/>
  <c r="F268" i="23"/>
  <c r="E268" i="23" s="1" a="1"/>
  <c r="E268" i="23" s="1"/>
  <c r="H268" i="23" s="1" a="1"/>
  <c r="H268" i="23" s="1"/>
  <c r="AR268" i="23"/>
  <c r="F71" i="23"/>
  <c r="E71" i="23" s="1" a="1"/>
  <c r="E71" i="23" s="1"/>
  <c r="H71" i="23" s="1" a="1"/>
  <c r="H71" i="23" s="1"/>
  <c r="AR71" i="23"/>
  <c r="F124" i="23"/>
  <c r="E124" i="23" s="1" a="1"/>
  <c r="E124" i="23" s="1"/>
  <c r="H124" i="23" s="1" a="1"/>
  <c r="H124" i="23" s="1"/>
  <c r="AR124" i="23"/>
  <c r="F228" i="23"/>
  <c r="E228" i="23" s="1" a="1"/>
  <c r="E228" i="23" s="1"/>
  <c r="H228" i="23" s="1" a="1"/>
  <c r="H228" i="23" s="1"/>
  <c r="AR228" i="23"/>
  <c r="AR300" i="2"/>
  <c r="F70" i="23"/>
  <c r="E70" i="23" s="1" a="1"/>
  <c r="E70" i="23" s="1"/>
  <c r="H70" i="23" s="1" a="1"/>
  <c r="H70" i="23" s="1"/>
  <c r="AR70" i="23"/>
  <c r="F25" i="23"/>
  <c r="E25" i="23" s="1" a="1"/>
  <c r="E25" i="23" s="1"/>
  <c r="H25" i="23" s="1" a="1"/>
  <c r="H25" i="23" s="1"/>
  <c r="AR25" i="23"/>
  <c r="F202" i="23"/>
  <c r="E202" i="23" s="1" a="1"/>
  <c r="E202" i="23" s="1"/>
  <c r="H202" i="23" s="1" a="1"/>
  <c r="H202" i="23" s="1"/>
  <c r="AR202" i="23"/>
  <c r="F209" i="23"/>
  <c r="E209" i="23" s="1" a="1"/>
  <c r="E209" i="23" s="1"/>
  <c r="H209" i="23" s="1" a="1"/>
  <c r="H209" i="23" s="1"/>
  <c r="AR209" i="23"/>
  <c r="F281" i="23"/>
  <c r="E281" i="23" s="1" a="1"/>
  <c r="E281" i="23" s="1"/>
  <c r="H281" i="23" s="1" a="1"/>
  <c r="H281" i="23" s="1"/>
  <c r="AR281" i="23"/>
  <c r="AR300" i="23"/>
  <c r="AS429" i="2"/>
  <c r="AR43" i="23"/>
  <c r="AR46" i="2"/>
  <c r="AR139" i="23"/>
  <c r="F440" i="2"/>
  <c r="E440" i="2" s="1" a="1"/>
  <c r="E440" i="2" s="1"/>
  <c r="F193" i="23"/>
  <c r="E193" i="23" s="1" a="1"/>
  <c r="E193" i="23" s="1"/>
  <c r="H193" i="23" s="1" a="1"/>
  <c r="H193" i="23" s="1"/>
  <c r="AR193" i="23"/>
  <c r="F323" i="23"/>
  <c r="E323" i="23" s="1" a="1"/>
  <c r="E323" i="23" s="1"/>
  <c r="H323" i="23" s="1" a="1"/>
  <c r="H323" i="23" s="1"/>
  <c r="AR323" i="23"/>
  <c r="F185" i="23"/>
  <c r="E185" i="23" s="1" a="1"/>
  <c r="E185" i="23" s="1"/>
  <c r="H185" i="23" s="1" a="1"/>
  <c r="H185" i="23" s="1"/>
  <c r="AR185" i="23"/>
  <c r="F48" i="23"/>
  <c r="E48" i="23" s="1" a="1"/>
  <c r="E48" i="23" s="1"/>
  <c r="H48" i="23" s="1" a="1"/>
  <c r="H48" i="23" s="1"/>
  <c r="AR48" i="23"/>
  <c r="F17" i="23"/>
  <c r="E17" i="23" s="1" a="1"/>
  <c r="E17" i="23" s="1"/>
  <c r="H17" i="23" s="1" a="1"/>
  <c r="H17" i="23" s="1"/>
  <c r="AR17" i="23"/>
  <c r="F322" i="23"/>
  <c r="E322" i="23" s="1" a="1"/>
  <c r="E322" i="23" s="1"/>
  <c r="H322" i="23" s="1" a="1"/>
  <c r="H322" i="23" s="1"/>
  <c r="AR322" i="23"/>
  <c r="F302" i="23"/>
  <c r="E302" i="23" s="1" a="1"/>
  <c r="E302" i="23" s="1"/>
  <c r="H302" i="23" s="1" a="1"/>
  <c r="H302" i="23" s="1"/>
  <c r="AR302" i="23"/>
  <c r="F65" i="23"/>
  <c r="E65" i="23" s="1" a="1"/>
  <c r="E65" i="23" s="1"/>
  <c r="H65" i="23" s="1" a="1"/>
  <c r="H65" i="23" s="1"/>
  <c r="AR65" i="23"/>
  <c r="F311" i="23"/>
  <c r="E311" i="23" s="1" a="1"/>
  <c r="E311" i="23" s="1"/>
  <c r="H311" i="23" s="1" a="1"/>
  <c r="H311" i="23" s="1"/>
  <c r="AR311" i="23"/>
  <c r="F201" i="23"/>
  <c r="E201" i="23" s="1" a="1"/>
  <c r="E201" i="23" s="1"/>
  <c r="H201" i="23" s="1" a="1"/>
  <c r="H201" i="23" s="1"/>
  <c r="AR201" i="23"/>
  <c r="F334" i="23"/>
  <c r="E334" i="23" s="1" a="1"/>
  <c r="E334" i="23" s="1"/>
  <c r="H334" i="23" s="1" a="1"/>
  <c r="H334" i="23" s="1"/>
  <c r="AR334" i="23"/>
  <c r="F296" i="23"/>
  <c r="E296" i="23" s="1" a="1"/>
  <c r="E296" i="23" s="1"/>
  <c r="H296" i="23" s="1" a="1"/>
  <c r="H296" i="23" s="1"/>
  <c r="AR296" i="23"/>
  <c r="F150" i="23"/>
  <c r="E150" i="23" s="1" a="1"/>
  <c r="E150" i="23" s="1"/>
  <c r="H150" i="23" s="1" a="1"/>
  <c r="H150" i="23" s="1"/>
  <c r="AR150" i="23"/>
  <c r="F26" i="23"/>
  <c r="E26" i="23" s="1" a="1"/>
  <c r="E26" i="23" s="1"/>
  <c r="H26" i="23" s="1" a="1"/>
  <c r="H26" i="23" s="1"/>
  <c r="AR26" i="23"/>
  <c r="F95" i="23"/>
  <c r="E95" i="23" s="1" a="1"/>
  <c r="E95" i="23" s="1"/>
  <c r="H95" i="23" s="1" a="1"/>
  <c r="H95" i="23" s="1"/>
  <c r="AR95" i="23"/>
  <c r="F214" i="23"/>
  <c r="E214" i="23" s="1" a="1"/>
  <c r="E214" i="23" s="1"/>
  <c r="H214" i="23" s="1" a="1"/>
  <c r="H214" i="23" s="1"/>
  <c r="AR214" i="23"/>
  <c r="F108" i="23"/>
  <c r="E108" i="23" s="1" a="1"/>
  <c r="E108" i="23" s="1"/>
  <c r="H108" i="23" s="1" a="1"/>
  <c r="H108" i="23" s="1"/>
  <c r="AR108" i="23"/>
  <c r="F12" i="23"/>
  <c r="E12" i="23" s="1" a="1"/>
  <c r="E12" i="23" s="1"/>
  <c r="H12" i="23" s="1" a="1"/>
  <c r="H12" i="23" s="1"/>
  <c r="AR12" i="23"/>
  <c r="F320" i="23"/>
  <c r="E320" i="23" s="1" a="1"/>
  <c r="E320" i="23" s="1"/>
  <c r="H320" i="23" s="1" a="1"/>
  <c r="H320" i="23" s="1"/>
  <c r="AR320" i="23"/>
  <c r="F76" i="23"/>
  <c r="E76" i="23" s="1" a="1"/>
  <c r="E76" i="23" s="1"/>
  <c r="H76" i="23" s="1" a="1"/>
  <c r="H76" i="23" s="1"/>
  <c r="AR76" i="23"/>
  <c r="AR207" i="23"/>
  <c r="F300" i="23"/>
  <c r="E300" i="23" s="1" a="1"/>
  <c r="E300" i="23" s="1"/>
  <c r="H300" i="23" s="1" a="1"/>
  <c r="H300" i="23" s="1"/>
  <c r="AR340" i="2"/>
  <c r="AC215" i="2"/>
  <c r="F176" i="23"/>
  <c r="E176" i="23" s="1" a="1"/>
  <c r="E176" i="23" s="1"/>
  <c r="H176" i="23" s="1" a="1"/>
  <c r="H176" i="23" s="1"/>
  <c r="AR176" i="23"/>
  <c r="F58" i="23"/>
  <c r="E58" i="23" s="1" a="1"/>
  <c r="E58" i="23" s="1"/>
  <c r="H58" i="23" s="1" a="1"/>
  <c r="H58" i="23" s="1"/>
  <c r="AR58" i="23"/>
  <c r="F151" i="23"/>
  <c r="E151" i="23" s="1" a="1"/>
  <c r="E151" i="23" s="1"/>
  <c r="H151" i="23" s="1" a="1"/>
  <c r="H151" i="23" s="1"/>
  <c r="AR151" i="23"/>
  <c r="F237" i="23"/>
  <c r="E237" i="23" s="1" a="1"/>
  <c r="E237" i="23" s="1"/>
  <c r="H237" i="23" s="1" a="1"/>
  <c r="H237" i="23" s="1"/>
  <c r="AR237" i="23"/>
  <c r="F149" i="23"/>
  <c r="E149" i="23" s="1" a="1"/>
  <c r="E149" i="23" s="1"/>
  <c r="H149" i="23" s="1" a="1"/>
  <c r="H149" i="23" s="1"/>
  <c r="AR149" i="23"/>
  <c r="AR93" i="23"/>
  <c r="F79" i="23"/>
  <c r="E79" i="23" s="1" a="1"/>
  <c r="E79" i="23" s="1"/>
  <c r="H79" i="23" s="1" a="1"/>
  <c r="H79" i="23" s="1"/>
  <c r="AR79" i="23"/>
  <c r="F243" i="23"/>
  <c r="E243" i="23" s="1" a="1"/>
  <c r="E243" i="23" s="1"/>
  <c r="H243" i="23" s="1" a="1"/>
  <c r="H243" i="23" s="1"/>
  <c r="AR243" i="23"/>
  <c r="F295" i="23"/>
  <c r="E295" i="23" s="1" a="1"/>
  <c r="E295" i="23" s="1"/>
  <c r="H295" i="23" s="1" a="1"/>
  <c r="H295" i="23" s="1"/>
  <c r="AR295" i="23"/>
  <c r="AR100" i="23"/>
  <c r="F122" i="23"/>
  <c r="E122" i="23" s="1" a="1"/>
  <c r="E122" i="23" s="1"/>
  <c r="H122" i="23" s="1" a="1"/>
  <c r="H122" i="23" s="1"/>
  <c r="AR122" i="23"/>
  <c r="AR57" i="23"/>
  <c r="AR53" i="23"/>
  <c r="F212" i="23"/>
  <c r="E212" i="23" s="1" a="1"/>
  <c r="E212" i="23" s="1"/>
  <c r="H212" i="23" s="1" a="1"/>
  <c r="H212" i="23" s="1"/>
  <c r="AR212" i="23"/>
  <c r="F181" i="23"/>
  <c r="E181" i="23" s="1" a="1"/>
  <c r="E181" i="23" s="1"/>
  <c r="H181" i="23" s="1" a="1"/>
  <c r="H181" i="23" s="1"/>
  <c r="AR181" i="23"/>
  <c r="F229" i="23"/>
  <c r="E229" i="23" s="1" a="1"/>
  <c r="E229" i="23" s="1"/>
  <c r="H229" i="23" s="1" a="1"/>
  <c r="H229" i="23" s="1"/>
  <c r="AR229" i="23"/>
  <c r="AR190" i="23"/>
  <c r="AR225" i="23"/>
  <c r="F277" i="23"/>
  <c r="E277" i="23" s="1" a="1"/>
  <c r="E277" i="23" s="1"/>
  <c r="H277" i="23" s="1" a="1"/>
  <c r="H277" i="23" s="1"/>
  <c r="AR277" i="23"/>
  <c r="F169" i="23"/>
  <c r="E169" i="23" s="1" a="1"/>
  <c r="E169" i="23" s="1"/>
  <c r="H169" i="23" s="1" a="1"/>
  <c r="H169" i="23" s="1"/>
  <c r="AR169" i="23"/>
  <c r="F31" i="23"/>
  <c r="E31" i="23" s="1" a="1"/>
  <c r="E31" i="23" s="1"/>
  <c r="H31" i="23" s="1" a="1"/>
  <c r="H31" i="23" s="1"/>
  <c r="AR31" i="23"/>
  <c r="F178" i="23"/>
  <c r="E178" i="23" s="1" a="1"/>
  <c r="E178" i="23" s="1"/>
  <c r="H178" i="23" s="1" a="1"/>
  <c r="H178" i="23" s="1"/>
  <c r="AR249" i="23"/>
  <c r="F293" i="23"/>
  <c r="AR293" i="23"/>
  <c r="F8" i="23"/>
  <c r="AR8" i="23"/>
  <c r="F28" i="23"/>
  <c r="AR28" i="23"/>
  <c r="E219" i="23" a="1"/>
  <c r="E219" i="23" s="1"/>
  <c r="H219" i="23" s="1" a="1"/>
  <c r="H219" i="23" s="1"/>
  <c r="F179" i="23"/>
  <c r="AR179" i="23"/>
  <c r="F106" i="23"/>
  <c r="AR106" i="23"/>
  <c r="F238" i="23"/>
  <c r="AR238" i="23"/>
  <c r="F174" i="23"/>
  <c r="AR174" i="23"/>
  <c r="F88" i="23"/>
  <c r="AR88" i="23"/>
  <c r="F301" i="23"/>
  <c r="AR301" i="23"/>
  <c r="F80" i="23"/>
  <c r="AR80" i="23"/>
  <c r="F20" i="23"/>
  <c r="AR20" i="23"/>
  <c r="F38" i="23"/>
  <c r="AR38" i="23"/>
  <c r="F270" i="23"/>
  <c r="AR270" i="23"/>
  <c r="F159" i="23"/>
  <c r="AR159" i="23"/>
  <c r="F265" i="23"/>
  <c r="AR265" i="23"/>
  <c r="F83" i="23"/>
  <c r="AR83" i="23"/>
  <c r="F328" i="23"/>
  <c r="AR328" i="23"/>
  <c r="F217" i="23"/>
  <c r="AR217" i="23"/>
  <c r="F246" i="23"/>
  <c r="AR246" i="23"/>
  <c r="F175" i="23"/>
  <c r="AR175" i="23"/>
  <c r="AR21" i="2"/>
  <c r="F32" i="23"/>
  <c r="AR32" i="23"/>
  <c r="AR245" i="23"/>
  <c r="F285" i="23"/>
  <c r="AR285" i="23"/>
  <c r="F6" i="23"/>
  <c r="AR6" i="23"/>
  <c r="AR171" i="23"/>
  <c r="F308" i="23"/>
  <c r="AR308" i="23"/>
  <c r="F103" i="23"/>
  <c r="AR103" i="23"/>
  <c r="F266" i="23"/>
  <c r="AR266" i="23"/>
  <c r="F253" i="23"/>
  <c r="AR253" i="23"/>
  <c r="F127" i="23"/>
  <c r="AR127" i="23"/>
  <c r="F109" i="23"/>
  <c r="AR109" i="23"/>
  <c r="F59" i="23"/>
  <c r="AR59" i="23"/>
  <c r="G7" i="3" a="1"/>
  <c r="G7" i="3" s="1"/>
  <c r="AR150" i="2"/>
  <c r="AR270" i="2"/>
  <c r="F340" i="2"/>
  <c r="E340" i="2" s="1" a="1"/>
  <c r="E340" i="2" s="1"/>
  <c r="AR168" i="2"/>
  <c r="AR455" i="2"/>
  <c r="F310" i="23"/>
  <c r="E310" i="23" s="1" a="1"/>
  <c r="E310" i="23" s="1"/>
  <c r="H310" i="23" s="1" a="1"/>
  <c r="H310" i="23" s="1"/>
  <c r="AR289" i="2"/>
  <c r="AR260" i="2"/>
  <c r="AR374" i="2"/>
  <c r="AR499" i="2"/>
  <c r="AR214" i="2"/>
  <c r="AR440" i="2"/>
  <c r="AR42" i="2"/>
  <c r="AR154" i="2"/>
  <c r="AR252" i="2"/>
  <c r="AR23" i="2"/>
  <c r="AR616" i="2"/>
  <c r="F616" i="2"/>
  <c r="E616" i="2" s="1" a="1"/>
  <c r="E616" i="2" s="1"/>
  <c r="AR152" i="2"/>
  <c r="AR425" i="2"/>
  <c r="AR580" i="2"/>
  <c r="F116" i="23"/>
  <c r="E116" i="23" s="1" a="1"/>
  <c r="E116" i="23" s="1"/>
  <c r="H116" i="23" s="1" a="1"/>
  <c r="H116" i="23" s="1"/>
  <c r="AR129" i="2"/>
  <c r="AR191" i="2"/>
  <c r="AR94" i="2"/>
  <c r="AR466" i="2"/>
  <c r="AR314" i="2"/>
  <c r="AR313" i="2"/>
  <c r="AR372" i="2"/>
  <c r="AR286" i="2"/>
  <c r="AR201" i="2"/>
  <c r="AR502" i="2"/>
  <c r="AR562" i="2"/>
  <c r="F14" i="23"/>
  <c r="E14" i="23" s="1" a="1"/>
  <c r="E14" i="23" s="1"/>
  <c r="H14" i="23" s="1" a="1"/>
  <c r="H14" i="23" s="1"/>
  <c r="AR15" i="2"/>
  <c r="F191" i="23"/>
  <c r="E191" i="23" s="1" a="1"/>
  <c r="E191" i="23" s="1"/>
  <c r="H191" i="23" s="1" a="1"/>
  <c r="H191" i="23" s="1"/>
  <c r="AR208" i="2"/>
  <c r="AR546" i="2"/>
  <c r="AR56" i="2"/>
  <c r="AR343" i="2"/>
  <c r="AR276" i="2"/>
  <c r="AR181" i="2"/>
  <c r="AR449" i="2"/>
  <c r="AR302" i="2"/>
  <c r="AR333" i="2"/>
  <c r="AR551" i="2"/>
  <c r="AR478" i="2"/>
  <c r="AR126" i="2"/>
  <c r="AR365" i="2"/>
  <c r="AR180" i="2"/>
  <c r="AR29" i="2"/>
  <c r="AR576" i="2"/>
  <c r="AR105" i="2"/>
  <c r="AR211" i="2"/>
  <c r="AR437" i="2"/>
  <c r="AR363" i="2"/>
  <c r="F363" i="2"/>
  <c r="E363" i="2" s="1" a="1"/>
  <c r="E363" i="2" s="1"/>
  <c r="AR197" i="2"/>
  <c r="AR193" i="2"/>
  <c r="AR266" i="2"/>
  <c r="AR57" i="2"/>
  <c r="AR573" i="2"/>
  <c r="F573" i="2"/>
  <c r="E573" i="2" s="1" a="1"/>
  <c r="E573" i="2" s="1"/>
  <c r="AR240" i="2"/>
  <c r="F240" i="2"/>
  <c r="E240" i="2" s="1" a="1"/>
  <c r="E240" i="2" s="1"/>
  <c r="AR357" i="2"/>
  <c r="F357" i="2"/>
  <c r="E357" i="2" s="1" a="1"/>
  <c r="E357" i="2" s="1"/>
  <c r="AR473" i="2"/>
  <c r="F473" i="2"/>
  <c r="E473" i="2" s="1" a="1"/>
  <c r="E473" i="2" s="1"/>
  <c r="AR63" i="2"/>
  <c r="AR516" i="2"/>
  <c r="F516" i="2"/>
  <c r="E516" i="2" s="1" a="1"/>
  <c r="E516" i="2" s="1"/>
  <c r="F564" i="2"/>
  <c r="E564" i="2" s="1" a="1"/>
  <c r="E564" i="2" s="1"/>
  <c r="AC529" i="2"/>
  <c r="AR479" i="2"/>
  <c r="F479" i="2"/>
  <c r="E479" i="2" s="1" a="1"/>
  <c r="E479" i="2" s="1"/>
  <c r="AR219" i="2"/>
  <c r="AR554" i="2"/>
  <c r="AR535" i="2"/>
  <c r="AR518" i="2"/>
  <c r="AR12" i="2"/>
  <c r="F437" i="2"/>
  <c r="E437" i="2" s="1" a="1"/>
  <c r="E437" i="2" s="1"/>
  <c r="F503" i="2"/>
  <c r="E503" i="2" s="1" a="1"/>
  <c r="E503" i="2" s="1"/>
  <c r="AR409" i="2"/>
  <c r="AR582" i="2"/>
  <c r="F453" i="2"/>
  <c r="E453" i="2" s="1" a="1"/>
  <c r="E453" i="2" s="1"/>
  <c r="AR216" i="2"/>
  <c r="AR419" i="2"/>
  <c r="AR11" i="2"/>
  <c r="AR179" i="2"/>
  <c r="AR581" i="2"/>
  <c r="AR187" i="2"/>
  <c r="AR498" i="2"/>
  <c r="AR330" i="2"/>
  <c r="AR227" i="2"/>
  <c r="AR305" i="2"/>
  <c r="AR253" i="2"/>
  <c r="AR285" i="2"/>
  <c r="AR527" i="2"/>
  <c r="AR606" i="2"/>
  <c r="AR310" i="2"/>
  <c r="AR110" i="2"/>
  <c r="AR87" i="2"/>
  <c r="AR560" i="2"/>
  <c r="AR279" i="2"/>
  <c r="AR236" i="2"/>
  <c r="AR494" i="2"/>
  <c r="AR25" i="2"/>
  <c r="AR339" i="2"/>
  <c r="AR198" i="2"/>
  <c r="AR232" i="2"/>
  <c r="AR572" i="2"/>
  <c r="AR250" i="2"/>
  <c r="AR367" i="2"/>
  <c r="AR37" i="2"/>
  <c r="AR370" i="2"/>
  <c r="AR474" i="2"/>
  <c r="AR147" i="2"/>
  <c r="AR4" i="2"/>
  <c r="AR272" i="2"/>
  <c r="AR438" i="2"/>
  <c r="AR308" i="2"/>
  <c r="AR376" i="2"/>
  <c r="AR549" i="2"/>
  <c r="AR262" i="2"/>
  <c r="AR507" i="2"/>
  <c r="AR513" i="2"/>
  <c r="AR221" i="2"/>
  <c r="AR18" i="2"/>
  <c r="AR108" i="2"/>
  <c r="AR100" i="2"/>
  <c r="AR451" i="2"/>
  <c r="F214" i="2"/>
  <c r="E214" i="2" s="1" a="1"/>
  <c r="E214" i="2" s="1"/>
  <c r="AR114" i="2"/>
  <c r="AR293" i="2"/>
  <c r="AR496" i="2"/>
  <c r="AR320" i="2"/>
  <c r="AR88" i="2"/>
  <c r="AR128" i="2"/>
  <c r="AR470" i="2"/>
  <c r="AR243" i="2"/>
  <c r="F430" i="2"/>
  <c r="E430" i="2" s="1" a="1"/>
  <c r="E430" i="2" s="1"/>
  <c r="AR77" i="2"/>
  <c r="AR433" i="2"/>
  <c r="AR525" i="2"/>
  <c r="AR151" i="2"/>
  <c r="F143" i="2"/>
  <c r="E143" i="2" s="1" a="1"/>
  <c r="E143" i="2" s="1"/>
  <c r="AR281" i="2"/>
  <c r="AR596" i="2"/>
  <c r="AR6" i="2"/>
  <c r="AR72" i="2"/>
  <c r="AR41" i="2"/>
  <c r="F400" i="2"/>
  <c r="E400" i="2" s="1" a="1"/>
  <c r="E400" i="2" s="1"/>
  <c r="AR107" i="2"/>
  <c r="AR489" i="2"/>
  <c r="F374" i="2"/>
  <c r="E374" i="2" s="1" a="1"/>
  <c r="E374" i="2" s="1"/>
  <c r="AR204" i="2"/>
  <c r="AR60" i="2"/>
  <c r="AR375" i="2"/>
  <c r="AR491" i="2"/>
  <c r="AR392" i="2"/>
  <c r="AR202" i="2"/>
  <c r="AR220" i="2"/>
  <c r="F256" i="2"/>
  <c r="E256" i="2" s="1" a="1"/>
  <c r="E256" i="2" s="1"/>
  <c r="AR78" i="2"/>
  <c r="AR189" i="2"/>
  <c r="AR174" i="2"/>
  <c r="AR190" i="2"/>
  <c r="F24" i="2"/>
  <c r="E24" i="2" s="1" a="1"/>
  <c r="E24" i="2" s="1"/>
  <c r="AR66" i="2"/>
  <c r="AR600" i="2"/>
  <c r="AR244" i="2"/>
  <c r="F500" i="2"/>
  <c r="E500" i="2" s="1" a="1"/>
  <c r="E500" i="2" s="1"/>
  <c r="AR213" i="2"/>
  <c r="AR447" i="2"/>
  <c r="AR492" i="2"/>
  <c r="AR396" i="2"/>
  <c r="AR294" i="2"/>
  <c r="AR49" i="2"/>
  <c r="F235" i="2"/>
  <c r="E235" i="2" s="1" a="1"/>
  <c r="E235" i="2" s="1"/>
  <c r="AR280" i="2"/>
  <c r="AR73" i="2"/>
  <c r="AR477" i="2"/>
  <c r="AR295" i="2"/>
  <c r="AR342" i="2"/>
  <c r="AR106" i="2"/>
  <c r="AR598" i="2"/>
  <c r="AR117" i="2"/>
  <c r="AR185" i="2"/>
  <c r="AR195" i="2"/>
  <c r="AR426" i="2"/>
  <c r="AR481" i="2"/>
  <c r="AR541" i="2"/>
  <c r="AR417" i="2"/>
  <c r="AR246" i="2"/>
  <c r="AR288" i="2"/>
  <c r="AR335" i="2"/>
  <c r="AR32" i="2"/>
  <c r="AR506" i="2"/>
  <c r="F94" i="2"/>
  <c r="E94" i="2" s="1" a="1"/>
  <c r="E94" i="2" s="1"/>
  <c r="F286" i="2"/>
  <c r="E286" i="2" s="1" a="1"/>
  <c r="E286" i="2" s="1"/>
  <c r="AR609" i="2"/>
  <c r="AR217" i="2"/>
  <c r="F10" i="2"/>
  <c r="E10" i="2" s="1" a="1"/>
  <c r="E10" i="2" s="1"/>
  <c r="AR131" i="2"/>
  <c r="AR526" i="2"/>
  <c r="AR444" i="2"/>
  <c r="AR70" i="2"/>
  <c r="AR521" i="2"/>
  <c r="AR404" i="2"/>
  <c r="AR155" i="2"/>
  <c r="F565" i="2"/>
  <c r="E565" i="2" s="1" a="1"/>
  <c r="E565" i="2" s="1"/>
  <c r="AR331" i="2"/>
  <c r="AR149" i="2"/>
  <c r="F347" i="2"/>
  <c r="E347" i="2" s="1" a="1"/>
  <c r="E347" i="2" s="1"/>
  <c r="AR9" i="2"/>
  <c r="AR390" i="2"/>
  <c r="AR469" i="2"/>
  <c r="F487" i="2"/>
  <c r="E487" i="2" s="1" a="1"/>
  <c r="E487" i="2" s="1"/>
  <c r="AR283" i="2"/>
  <c r="AR33" i="2"/>
  <c r="AR490" i="2"/>
  <c r="AR301" i="2"/>
  <c r="AR229" i="2"/>
  <c r="AR245" i="2"/>
  <c r="AR164" i="2"/>
  <c r="AR568" i="2"/>
  <c r="AR423" i="2"/>
  <c r="AR436" i="2"/>
  <c r="AR406" i="2"/>
  <c r="AR480" i="2"/>
  <c r="F384" i="2"/>
  <c r="E384" i="2" s="1" a="1"/>
  <c r="E384" i="2" s="1"/>
  <c r="AR483" i="2"/>
  <c r="AR161" i="2"/>
  <c r="F424" i="2"/>
  <c r="E424" i="2" s="1" a="1"/>
  <c r="E424" i="2" s="1"/>
  <c r="AR13" i="2"/>
  <c r="AR388" i="2"/>
  <c r="AR82" i="2"/>
  <c r="AR468" i="2"/>
  <c r="AR98" i="2"/>
  <c r="AR395" i="2"/>
  <c r="AR439" i="2"/>
  <c r="AR615" i="2"/>
  <c r="AR456" i="2"/>
  <c r="AR530" i="2"/>
  <c r="AR558" i="2"/>
  <c r="F570" i="2"/>
  <c r="E570" i="2" s="1" a="1"/>
  <c r="E570" i="2" s="1"/>
  <c r="AR411" i="2"/>
  <c r="AR203" i="2"/>
  <c r="AR345" i="2"/>
  <c r="AR194" i="2"/>
  <c r="AR366" i="2"/>
  <c r="AR264" i="2"/>
  <c r="F89" i="2"/>
  <c r="E89" i="2" s="1" a="1"/>
  <c r="E89" i="2" s="1"/>
  <c r="AR346" i="2"/>
  <c r="AR177" i="2"/>
  <c r="AR61" i="2"/>
  <c r="AR53" i="2"/>
  <c r="AR142" i="2"/>
  <c r="AR92" i="2"/>
  <c r="AR448" i="2"/>
  <c r="AR39" i="2"/>
  <c r="AR297" i="2"/>
  <c r="AR145" i="2"/>
  <c r="AR445" i="2"/>
  <c r="AR539" i="2"/>
  <c r="AR608" i="2"/>
  <c r="AR595" i="2"/>
  <c r="AR377" i="2"/>
  <c r="AR210" i="2"/>
  <c r="AR71" i="2"/>
  <c r="AR278" i="2"/>
  <c r="AR431" i="2"/>
  <c r="AR575" i="2"/>
  <c r="AR380" i="2"/>
  <c r="AR48" i="2"/>
  <c r="AR361" i="2"/>
  <c r="F462" i="2"/>
  <c r="E462" i="2" s="1" a="1"/>
  <c r="E462" i="2" s="1"/>
  <c r="AR476" i="2"/>
  <c r="AR104" i="2"/>
  <c r="AR402" i="2"/>
  <c r="AR160" i="2"/>
  <c r="AR97" i="2"/>
  <c r="AR594" i="2"/>
  <c r="AR166" i="2"/>
  <c r="AR414" i="2"/>
  <c r="AR579" i="2"/>
  <c r="AR101" i="2"/>
  <c r="AR429" i="2"/>
  <c r="AR268" i="2"/>
  <c r="AR442" i="2"/>
  <c r="AR422" i="2"/>
  <c r="F260" i="2"/>
  <c r="E260" i="2" s="1" a="1"/>
  <c r="E260" i="2" s="1"/>
  <c r="AR504" i="2"/>
  <c r="AR410" i="2"/>
  <c r="AR591" i="2"/>
  <c r="AR20" i="2"/>
  <c r="AR169" i="2"/>
  <c r="AR394" i="2"/>
  <c r="AR222" i="2"/>
  <c r="AR315" i="2"/>
  <c r="AR159" i="2"/>
  <c r="F455" i="2"/>
  <c r="E455" i="2" s="1" a="1"/>
  <c r="E455" i="2" s="1"/>
  <c r="AR43" i="2"/>
  <c r="AR528" i="2"/>
  <c r="AR601" i="2"/>
  <c r="AR287" i="2"/>
  <c r="AR139" i="2"/>
  <c r="AR76" i="2"/>
  <c r="AR555" i="2"/>
  <c r="AR362" i="2"/>
  <c r="AR292" i="2"/>
  <c r="AR307" i="2"/>
  <c r="AR334" i="2"/>
  <c r="AR123" i="2"/>
  <c r="F523" i="2"/>
  <c r="E523" i="2" s="1" a="1"/>
  <c r="E523" i="2" s="1"/>
  <c r="AR58" i="2"/>
  <c r="AR5" i="2"/>
  <c r="AR348" i="2"/>
  <c r="F585" i="2"/>
  <c r="E585" i="2" s="1" a="1"/>
  <c r="E585" i="2" s="1"/>
  <c r="AR557" i="2"/>
  <c r="AR508" i="2"/>
  <c r="AR316" i="2"/>
  <c r="AR85" i="2"/>
  <c r="AR165" i="2"/>
  <c r="AR369" i="2"/>
  <c r="AR175" i="2"/>
  <c r="AR457" i="2"/>
  <c r="AR254" i="2"/>
  <c r="F580" i="2"/>
  <c r="E580" i="2" s="1" a="1"/>
  <c r="E580" i="2" s="1"/>
  <c r="AR27" i="2"/>
  <c r="AR239" i="2"/>
  <c r="AR405" i="2"/>
  <c r="AR291" i="2"/>
  <c r="AR200" i="2"/>
  <c r="AR182" i="2"/>
  <c r="AR371" i="2"/>
  <c r="AR344" i="2"/>
  <c r="AR136" i="2"/>
  <c r="AR68" i="2"/>
  <c r="AR109" i="2"/>
  <c r="AR188" i="2"/>
  <c r="AR186" i="2"/>
  <c r="AR325" i="2"/>
  <c r="AR119" i="2"/>
  <c r="AR607" i="2"/>
  <c r="AR415" i="2"/>
  <c r="F209" i="2"/>
  <c r="E209" i="2" s="1" a="1"/>
  <c r="E209" i="2" s="1"/>
  <c r="AR36" i="2"/>
  <c r="AR458" i="2"/>
  <c r="AR514" i="2"/>
  <c r="AR140" i="2"/>
  <c r="AR318" i="2"/>
  <c r="AR571" i="2"/>
  <c r="AR321" i="2"/>
  <c r="AR81" i="2"/>
  <c r="AR358" i="2"/>
  <c r="AR332" i="2"/>
  <c r="AR427" i="2"/>
  <c r="AR359" i="2"/>
  <c r="AR206" i="2"/>
  <c r="F50" i="2"/>
  <c r="E50" i="2" s="1" a="1"/>
  <c r="E50" i="2" s="1"/>
  <c r="AR517" i="2"/>
  <c r="AR515" i="2"/>
  <c r="F96" i="2"/>
  <c r="E96" i="2" s="1" a="1"/>
  <c r="E96" i="2" s="1"/>
  <c r="AR34" i="2"/>
  <c r="AR328" i="2"/>
  <c r="AR205" i="2"/>
  <c r="AR16" i="2"/>
  <c r="F180" i="2"/>
  <c r="E180" i="2" s="1" a="1"/>
  <c r="E180" i="2" s="1"/>
  <c r="AR356" i="2"/>
  <c r="AR322" i="2"/>
  <c r="AR30" i="2"/>
  <c r="AR548" i="2"/>
  <c r="AR55" i="2"/>
  <c r="AR519" i="2"/>
  <c r="AR290" i="2"/>
  <c r="AR452" i="2"/>
  <c r="AR589" i="2"/>
  <c r="AR559" i="2"/>
  <c r="F612" i="2"/>
  <c r="E612" i="2" s="1" a="1"/>
  <c r="E612" i="2" s="1"/>
  <c r="AR265" i="2"/>
  <c r="AR324" i="2"/>
  <c r="AR493" i="2"/>
  <c r="AR485" i="2"/>
  <c r="AR303" i="2"/>
  <c r="AR299" i="2"/>
  <c r="AR382" i="2"/>
  <c r="AR432" i="2"/>
  <c r="AR597" i="2"/>
  <c r="AR247" i="2"/>
  <c r="F466" i="2"/>
  <c r="E466" i="2" s="1" a="1"/>
  <c r="E466" i="2" s="1"/>
  <c r="AR163" i="2"/>
  <c r="AR218" i="2"/>
  <c r="AR269" i="2"/>
  <c r="AR389" i="2"/>
  <c r="AR441" i="2"/>
  <c r="AR212" i="2"/>
  <c r="AR51" i="2"/>
  <c r="AR501" i="2"/>
  <c r="F482" i="2"/>
  <c r="E482" i="2" s="1" a="1"/>
  <c r="E482" i="2" s="1"/>
  <c r="AR428" i="2"/>
  <c r="AR8" i="2"/>
  <c r="AR545" i="2"/>
  <c r="AR520" i="2"/>
  <c r="F413" i="2"/>
  <c r="E413" i="2" s="1" a="1"/>
  <c r="E413" i="2" s="1"/>
  <c r="AR533" i="2"/>
  <c r="AR306" i="2"/>
  <c r="AR22" i="2"/>
  <c r="AR112" i="2"/>
  <c r="F499" i="2"/>
  <c r="E499" i="2" s="1" a="1"/>
  <c r="E499" i="2" s="1"/>
  <c r="AR588" i="2"/>
  <c r="AR121" i="2"/>
  <c r="AR464" i="2"/>
  <c r="AR176" i="2"/>
  <c r="AR153" i="2"/>
  <c r="AR118" i="2"/>
  <c r="AR497" i="2"/>
  <c r="AR386" i="2"/>
  <c r="AR75" i="2"/>
  <c r="AR84" i="2"/>
  <c r="AR354" i="2"/>
  <c r="AR267" i="2"/>
  <c r="AR486" i="2"/>
  <c r="AR223" i="2"/>
  <c r="F242" i="2"/>
  <c r="E242" i="2" s="1" a="1"/>
  <c r="E242" i="2" s="1"/>
  <c r="F183" i="2"/>
  <c r="E183" i="2" s="1" a="1"/>
  <c r="E183" i="2" s="1"/>
  <c r="AR304" i="2"/>
  <c r="AR446" i="2"/>
  <c r="AR353" i="2"/>
  <c r="AR495" i="2"/>
  <c r="AR234" i="2"/>
  <c r="AR157" i="2"/>
  <c r="AR95" i="2"/>
  <c r="AR338" i="2"/>
  <c r="AR93" i="2"/>
  <c r="AR28" i="2"/>
  <c r="F314" i="2"/>
  <c r="E314" i="2" s="1" a="1"/>
  <c r="E314" i="2" s="1"/>
  <c r="AR199" i="2"/>
  <c r="AR134" i="2"/>
  <c r="AR459" i="2"/>
  <c r="AR593" i="2"/>
  <c r="AR167" i="2"/>
  <c r="AR241" i="2"/>
  <c r="AR603" i="2"/>
  <c r="F329" i="2"/>
  <c r="E329" i="2" s="1" a="1"/>
  <c r="E329" i="2" s="1"/>
  <c r="AR577" i="2"/>
  <c r="AR393" i="2"/>
  <c r="AR146" i="2"/>
  <c r="AR258" i="2"/>
  <c r="AR602" i="2"/>
  <c r="AR599" i="2"/>
  <c r="AR488" i="2"/>
  <c r="AR373" i="2"/>
  <c r="AR207" i="2"/>
  <c r="AR171" i="2"/>
  <c r="AR418" i="2"/>
  <c r="AR434" i="2"/>
  <c r="AR319" i="2"/>
  <c r="AR17" i="2"/>
  <c r="AR341" i="2"/>
  <c r="AR368" i="2"/>
  <c r="AR309" i="2"/>
  <c r="F127" i="2"/>
  <c r="E127" i="2" s="1" a="1"/>
  <c r="E127" i="2" s="1"/>
  <c r="AR553" i="2"/>
  <c r="AR277" i="2"/>
  <c r="F425" i="2"/>
  <c r="E425" i="2" s="1" a="1"/>
  <c r="E425" i="2" s="1"/>
  <c r="AR360" i="2"/>
  <c r="AR274" i="2"/>
  <c r="AR505" i="2"/>
  <c r="AR614" i="2"/>
  <c r="AR284" i="2"/>
  <c r="AR125" i="2"/>
  <c r="AR184" i="2"/>
  <c r="AR124" i="2"/>
  <c r="AR550" i="2"/>
  <c r="AR45" i="2"/>
  <c r="F65" i="2"/>
  <c r="E65" i="2" s="1" a="1"/>
  <c r="E65" i="2" s="1"/>
  <c r="AR251" i="2"/>
  <c r="AR228" i="2"/>
  <c r="AR552" i="2"/>
  <c r="AR463" i="2"/>
  <c r="AR561" i="2"/>
  <c r="AR465" i="2"/>
  <c r="AR263" i="2"/>
  <c r="AR471" i="2"/>
  <c r="AR138" i="2"/>
  <c r="AR472" i="2"/>
  <c r="AR544" i="2"/>
  <c r="AR3" i="2"/>
  <c r="AR531" i="2"/>
  <c r="AR237" i="2"/>
  <c r="AR91" i="2"/>
  <c r="AR113" i="2"/>
  <c r="AR178" i="2"/>
  <c r="AR524" i="2"/>
  <c r="AR590" i="2"/>
  <c r="AR454" i="2"/>
  <c r="AR64" i="2"/>
  <c r="AR86" i="2"/>
  <c r="AR412" i="2" l="1"/>
  <c r="AR225" i="2"/>
  <c r="AR69" i="2"/>
  <c r="AR173" i="2"/>
  <c r="AR407" i="2"/>
  <c r="AR133" i="2"/>
  <c r="AR137" i="2"/>
  <c r="AR162" i="2"/>
  <c r="AR116" i="2"/>
  <c r="F171" i="23"/>
  <c r="E171" i="23" s="1" a="1"/>
  <c r="E171" i="23" s="1"/>
  <c r="H171" i="23" s="1" a="1"/>
  <c r="H171" i="23" s="1"/>
  <c r="F249" i="23"/>
  <c r="F245" i="23"/>
  <c r="E245" i="23" s="1" a="1"/>
  <c r="E245" i="23" s="1"/>
  <c r="H245" i="23" s="1" a="1"/>
  <c r="H245" i="23" s="1"/>
  <c r="AR564" i="2"/>
  <c r="AR231" i="2"/>
  <c r="F84" i="23"/>
  <c r="E84" i="23" s="1" a="1"/>
  <c r="E84" i="23" s="1"/>
  <c r="H84" i="23" s="1" a="1"/>
  <c r="H84" i="23" s="1"/>
  <c r="F168" i="2"/>
  <c r="E168" i="2" s="1" a="1"/>
  <c r="E168" i="2" s="1"/>
  <c r="F72" i="23"/>
  <c r="E72" i="23" s="1" a="1"/>
  <c r="E72" i="23" s="1"/>
  <c r="H72" i="23" s="1" a="1"/>
  <c r="H72" i="23" s="1"/>
  <c r="F54" i="23"/>
  <c r="E54" i="23" s="1" a="1"/>
  <c r="E54" i="23" s="1"/>
  <c r="H54" i="23" s="1" a="1"/>
  <c r="H54" i="23" s="1"/>
  <c r="F89" i="23"/>
  <c r="E89" i="23" s="1" a="1"/>
  <c r="E89" i="23" s="1"/>
  <c r="H89" i="23" s="1" a="1"/>
  <c r="H89" i="23" s="1"/>
  <c r="F236" i="23"/>
  <c r="E236" i="23" s="1" a="1"/>
  <c r="E236" i="23" s="1"/>
  <c r="H236" i="23" s="1" a="1"/>
  <c r="H236" i="23" s="1"/>
  <c r="AR542" i="2"/>
  <c r="AR226" i="2"/>
  <c r="F135" i="2"/>
  <c r="E135" i="2" s="1" a="1"/>
  <c r="E135" i="2" s="1"/>
  <c r="F90" i="2"/>
  <c r="E90" i="2" s="1" a="1"/>
  <c r="E90" i="2" s="1"/>
  <c r="F378" i="2"/>
  <c r="E378" i="2" s="1" a="1"/>
  <c r="E378" i="2" s="1"/>
  <c r="B94" i="23"/>
  <c r="F201" i="2"/>
  <c r="E201" i="2" s="1" a="1"/>
  <c r="E201" i="2" s="1"/>
  <c r="F502" i="2"/>
  <c r="E502" i="2" s="1" a="1"/>
  <c r="E502" i="2" s="1"/>
  <c r="B192" i="23"/>
  <c r="B213" i="23"/>
  <c r="F244" i="23"/>
  <c r="E244" i="23" s="1" a="1"/>
  <c r="E244" i="23" s="1"/>
  <c r="H244" i="23" s="1" a="1"/>
  <c r="H244" i="23" s="1"/>
  <c r="AR197" i="23"/>
  <c r="F206" i="23"/>
  <c r="E206" i="23" s="1" a="1"/>
  <c r="E206" i="23" s="1"/>
  <c r="H206" i="23" s="1" a="1"/>
  <c r="H206" i="23" s="1"/>
  <c r="AR206" i="23"/>
  <c r="F540" i="2"/>
  <c r="E540" i="2" s="1" a="1"/>
  <c r="E540" i="2" s="1"/>
  <c r="F46" i="2"/>
  <c r="E46" i="2" s="1" a="1"/>
  <c r="E46" i="2" s="1"/>
  <c r="F302" i="2"/>
  <c r="E302" i="2" s="1" a="1"/>
  <c r="E302" i="2" s="1"/>
  <c r="F551" i="2"/>
  <c r="E551" i="2" s="1" a="1"/>
  <c r="E551" i="2" s="1"/>
  <c r="F135" i="23"/>
  <c r="E135" i="23" s="1" a="1"/>
  <c r="E135" i="23" s="1"/>
  <c r="H135" i="23" s="1" a="1"/>
  <c r="H135" i="23" s="1"/>
  <c r="F323" i="2"/>
  <c r="E323" i="2" s="1" a="1"/>
  <c r="E323" i="2" s="1"/>
  <c r="F449" i="2"/>
  <c r="E449" i="2" s="1" a="1"/>
  <c r="E449" i="2" s="1"/>
  <c r="F130" i="23"/>
  <c r="E130" i="23" s="1" a="1"/>
  <c r="E130" i="23" s="1"/>
  <c r="H130" i="23" s="1" a="1"/>
  <c r="H130" i="23" s="1"/>
  <c r="F478" i="2"/>
  <c r="E478" i="2" s="1" a="1"/>
  <c r="E478" i="2" s="1"/>
  <c r="F150" i="2"/>
  <c r="E150" i="2" s="1" a="1"/>
  <c r="E150" i="2" s="1"/>
  <c r="AR215" i="2"/>
  <c r="F193" i="2"/>
  <c r="E193" i="2" s="1" a="1"/>
  <c r="E193" i="2" s="1"/>
  <c r="F43" i="23"/>
  <c r="E43" i="23" s="1" a="1"/>
  <c r="E43" i="23" s="1"/>
  <c r="H43" i="23" s="1" a="1"/>
  <c r="H43" i="23" s="1"/>
  <c r="F18" i="23"/>
  <c r="E18" i="23" s="1" a="1"/>
  <c r="E18" i="23" s="1"/>
  <c r="H18" i="23" s="1" a="1"/>
  <c r="H18" i="23" s="1"/>
  <c r="F19" i="2"/>
  <c r="E19" i="2" s="1" a="1"/>
  <c r="E19" i="2" s="1"/>
  <c r="F355" i="2"/>
  <c r="E355" i="2" s="1" a="1"/>
  <c r="E355" i="2" s="1"/>
  <c r="F300" i="2"/>
  <c r="E300" i="2" s="1" a="1"/>
  <c r="E300" i="2" s="1"/>
  <c r="F57" i="23"/>
  <c r="E57" i="23" s="1" a="1"/>
  <c r="E57" i="23" s="1"/>
  <c r="H57" i="23" s="1" a="1"/>
  <c r="H57" i="23" s="1"/>
  <c r="F403" i="2"/>
  <c r="E403" i="2" s="1" a="1"/>
  <c r="E403" i="2" s="1"/>
  <c r="F53" i="23"/>
  <c r="E53" i="23" s="1" a="1"/>
  <c r="E53" i="23" s="1"/>
  <c r="H53" i="23" s="1" a="1"/>
  <c r="H53" i="23" s="1"/>
  <c r="F93" i="23"/>
  <c r="E93" i="23" s="1" a="1"/>
  <c r="E93" i="23" s="1"/>
  <c r="H93" i="23" s="1" a="1"/>
  <c r="H93" i="23" s="1"/>
  <c r="F100" i="23"/>
  <c r="E100" i="23" s="1" a="1"/>
  <c r="E100" i="23" s="1"/>
  <c r="H100" i="23" s="1" a="1"/>
  <c r="H100" i="23" s="1"/>
  <c r="F207" i="23"/>
  <c r="E207" i="23" s="1" a="1"/>
  <c r="E207" i="23" s="1"/>
  <c r="H207" i="23" s="1" a="1"/>
  <c r="H207" i="23" s="1"/>
  <c r="F195" i="23"/>
  <c r="E195" i="23" s="1" a="1"/>
  <c r="E195" i="23" s="1"/>
  <c r="H195" i="23" s="1" a="1"/>
  <c r="H195" i="23" s="1"/>
  <c r="F260" i="23"/>
  <c r="E260" i="23" s="1" a="1"/>
  <c r="E260" i="23" s="1"/>
  <c r="H260" i="23" s="1" a="1"/>
  <c r="H260" i="23" s="1"/>
  <c r="F266" i="2"/>
  <c r="E266" i="2" s="1" a="1"/>
  <c r="E266" i="2" s="1"/>
  <c r="F63" i="2"/>
  <c r="E63" i="2" s="1" a="1"/>
  <c r="E63" i="2" s="1"/>
  <c r="F197" i="2"/>
  <c r="E197" i="2" s="1" a="1"/>
  <c r="E197" i="2" s="1"/>
  <c r="F57" i="2"/>
  <c r="E57" i="2" s="1" a="1"/>
  <c r="E57" i="2" s="1"/>
  <c r="F23" i="2"/>
  <c r="E23" i="2" s="1" a="1"/>
  <c r="E23" i="2" s="1"/>
  <c r="F22" i="23"/>
  <c r="E22" i="23" s="1" a="1"/>
  <c r="E22" i="23" s="1"/>
  <c r="H22" i="23" s="1" a="1"/>
  <c r="H22" i="23" s="1"/>
  <c r="F154" i="2"/>
  <c r="E154" i="2" s="1" a="1"/>
  <c r="E154" i="2" s="1"/>
  <c r="F141" i="23"/>
  <c r="E141" i="23" s="1" a="1"/>
  <c r="E141" i="23" s="1"/>
  <c r="H141" i="23" s="1" a="1"/>
  <c r="H141" i="23" s="1"/>
  <c r="F152" i="2"/>
  <c r="E152" i="2" s="1" a="1"/>
  <c r="E152" i="2" s="1"/>
  <c r="F139" i="23"/>
  <c r="F252" i="2"/>
  <c r="E252" i="2" s="1" a="1"/>
  <c r="E252" i="2" s="1"/>
  <c r="F225" i="23"/>
  <c r="E225" i="23" s="1" a="1"/>
  <c r="E225" i="23" s="1"/>
  <c r="H225" i="23" s="1" a="1"/>
  <c r="H225" i="23" s="1"/>
  <c r="F190" i="23"/>
  <c r="F42" i="2"/>
  <c r="E42" i="2" s="1" a="1"/>
  <c r="E42" i="2" s="1"/>
  <c r="F39" i="23"/>
  <c r="B20" i="23"/>
  <c r="E109" i="23" a="1"/>
  <c r="E109" i="23" s="1"/>
  <c r="H109" i="23" s="1" a="1"/>
  <c r="H109" i="23" s="1"/>
  <c r="E175" i="23" a="1"/>
  <c r="E175" i="23" s="1"/>
  <c r="H175" i="23" s="1" a="1"/>
  <c r="H175" i="23" s="1"/>
  <c r="E159" i="23" a="1"/>
  <c r="E159" i="23" s="1"/>
  <c r="H159" i="23" s="1" a="1"/>
  <c r="H159" i="23" s="1"/>
  <c r="E179" i="23" a="1"/>
  <c r="E179" i="23" s="1"/>
  <c r="H179" i="23" s="1" a="1"/>
  <c r="H179" i="23" s="1"/>
  <c r="F191" i="2"/>
  <c r="E191" i="2" s="1" a="1"/>
  <c r="E191" i="2" s="1"/>
  <c r="E127" i="23" a="1"/>
  <c r="E127" i="23" s="1"/>
  <c r="H127" i="23" s="1" a="1"/>
  <c r="H127" i="23" s="1"/>
  <c r="E246" i="23" a="1"/>
  <c r="E246" i="23" s="1"/>
  <c r="H246" i="23" s="1" a="1"/>
  <c r="H246" i="23" s="1"/>
  <c r="E270" i="23" a="1"/>
  <c r="E270" i="23" s="1"/>
  <c r="H270" i="23" s="1" a="1"/>
  <c r="H270" i="23" s="1"/>
  <c r="E174" i="23" a="1"/>
  <c r="E174" i="23" s="1"/>
  <c r="H174" i="23" s="1" a="1"/>
  <c r="H174" i="23" s="1"/>
  <c r="E88" i="23" a="1"/>
  <c r="E88" i="23" s="1"/>
  <c r="H88" i="23" s="1" a="1"/>
  <c r="H88" i="23" s="1"/>
  <c r="F21" i="2"/>
  <c r="E21" i="2" s="1" a="1"/>
  <c r="E21" i="2" s="1"/>
  <c r="E6" i="23" a="1"/>
  <c r="E6" i="23" s="1"/>
  <c r="H6" i="23" s="1" a="1"/>
  <c r="H6" i="23" s="1"/>
  <c r="E253" i="23" a="1"/>
  <c r="E253" i="23" s="1"/>
  <c r="H253" i="23" s="1" a="1"/>
  <c r="H253" i="23" s="1"/>
  <c r="E217" i="23" a="1"/>
  <c r="E217" i="23" s="1"/>
  <c r="H217" i="23" s="1" a="1"/>
  <c r="H217" i="23" s="1"/>
  <c r="E38" i="23" a="1"/>
  <c r="E38" i="23" s="1"/>
  <c r="H38" i="23" s="1" a="1"/>
  <c r="H38" i="23" s="1"/>
  <c r="E238" i="23" a="1"/>
  <c r="E238" i="23" s="1"/>
  <c r="H238" i="23" s="1" a="1"/>
  <c r="H238" i="23" s="1"/>
  <c r="E285" i="23" a="1"/>
  <c r="E285" i="23" s="1"/>
  <c r="H285" i="23" s="1" a="1"/>
  <c r="H285" i="23" s="1"/>
  <c r="E28" i="23" a="1"/>
  <c r="E28" i="23" s="1"/>
  <c r="H28" i="23" s="1" a="1"/>
  <c r="H28" i="23" s="1"/>
  <c r="E266" i="23" a="1"/>
  <c r="E266" i="23" s="1"/>
  <c r="H266" i="23" s="1" a="1"/>
  <c r="H266" i="23" s="1"/>
  <c r="E328" i="23" a="1"/>
  <c r="E328" i="23" s="1"/>
  <c r="H328" i="23" s="1" a="1"/>
  <c r="H328" i="23" s="1"/>
  <c r="E20" i="23" a="1"/>
  <c r="E20" i="23" s="1"/>
  <c r="H20" i="23" s="1" a="1"/>
  <c r="H20" i="23" s="1"/>
  <c r="E106" i="23" a="1"/>
  <c r="E106" i="23" s="1"/>
  <c r="H106" i="23" s="1" a="1"/>
  <c r="H106" i="23" s="1"/>
  <c r="E8" i="23" a="1"/>
  <c r="E8" i="23" s="1"/>
  <c r="H8" i="23" s="1" a="1"/>
  <c r="H8" i="23" s="1"/>
  <c r="E103" i="23" a="1"/>
  <c r="E103" i="23" s="1"/>
  <c r="H103" i="23" s="1" a="1"/>
  <c r="H103" i="23" s="1"/>
  <c r="E83" i="23" a="1"/>
  <c r="E83" i="23" s="1"/>
  <c r="H83" i="23" s="1" a="1"/>
  <c r="H83" i="23" s="1"/>
  <c r="E80" i="23" a="1"/>
  <c r="E80" i="23" s="1"/>
  <c r="H80" i="23" s="1" a="1"/>
  <c r="H80" i="23" s="1"/>
  <c r="B565" i="2"/>
  <c r="E32" i="23" a="1"/>
  <c r="E32" i="23" s="1"/>
  <c r="H32" i="23" s="1" a="1"/>
  <c r="H32" i="23" s="1"/>
  <c r="E293" i="23" a="1"/>
  <c r="E293" i="23" s="1"/>
  <c r="H293" i="23" s="1" a="1"/>
  <c r="H293" i="23" s="1"/>
  <c r="E59" i="23" a="1"/>
  <c r="E59" i="23" s="1"/>
  <c r="H59" i="23" s="1" a="1"/>
  <c r="H59" i="23" s="1"/>
  <c r="E301" i="23" a="1"/>
  <c r="E301" i="23" s="1"/>
  <c r="H301" i="23" s="1" a="1"/>
  <c r="H301" i="23" s="1"/>
  <c r="E308" i="23" a="1"/>
  <c r="E308" i="23" s="1"/>
  <c r="H308" i="23" s="1" a="1"/>
  <c r="H308" i="23" s="1"/>
  <c r="E265" i="23" a="1"/>
  <c r="E265" i="23" s="1"/>
  <c r="H265" i="23" s="1" a="1"/>
  <c r="H265" i="23" s="1"/>
  <c r="E249" i="23" a="1"/>
  <c r="E249" i="23" s="1"/>
  <c r="H249" i="23" s="1" a="1"/>
  <c r="H249" i="23" s="1"/>
  <c r="M6" i="3"/>
  <c r="N6" i="3" s="1" a="1"/>
  <c r="N6" i="3" s="1"/>
  <c r="M5" i="3"/>
  <c r="N5" i="3" s="1" a="1"/>
  <c r="N5" i="3" s="1"/>
  <c r="F6" i="3"/>
  <c r="G6" i="3" s="1" a="1"/>
  <c r="G6" i="3" s="1"/>
  <c r="F5" i="3"/>
  <c r="G5" i="3" s="1" a="1"/>
  <c r="G5" i="3" s="1"/>
  <c r="F289" i="2"/>
  <c r="E289" i="2" s="1" a="1"/>
  <c r="E289" i="2" s="1"/>
  <c r="F576" i="2"/>
  <c r="E576" i="2" s="1" a="1"/>
  <c r="E576" i="2" s="1"/>
  <c r="AR540" i="2"/>
  <c r="AR537" i="2"/>
  <c r="F129" i="2"/>
  <c r="E129" i="2" s="1" a="1"/>
  <c r="E129" i="2" s="1"/>
  <c r="F313" i="2"/>
  <c r="E313" i="2" s="1" a="1"/>
  <c r="E313" i="2" s="1"/>
  <c r="F372" i="2"/>
  <c r="E372" i="2" s="1" a="1"/>
  <c r="E372" i="2" s="1"/>
  <c r="F562" i="2"/>
  <c r="E562" i="2" s="1" a="1"/>
  <c r="E562" i="2" s="1"/>
  <c r="F208" i="2"/>
  <c r="E208" i="2" s="1" a="1"/>
  <c r="E208" i="2" s="1"/>
  <c r="F15" i="2"/>
  <c r="E15" i="2" s="1" a="1"/>
  <c r="E15" i="2" s="1"/>
  <c r="F343" i="2"/>
  <c r="E343" i="2" s="1" a="1"/>
  <c r="E343" i="2" s="1"/>
  <c r="F56" i="2"/>
  <c r="E56" i="2" s="1" a="1"/>
  <c r="E56" i="2" s="1"/>
  <c r="F546" i="2"/>
  <c r="E546" i="2" s="1" a="1"/>
  <c r="E546" i="2" s="1"/>
  <c r="F181" i="2"/>
  <c r="E181" i="2" s="1" a="1"/>
  <c r="E181" i="2" s="1"/>
  <c r="F126" i="2"/>
  <c r="E126" i="2" s="1" a="1"/>
  <c r="E126" i="2" s="1"/>
  <c r="F276" i="2"/>
  <c r="E276" i="2" s="1" a="1"/>
  <c r="E276" i="2" s="1"/>
  <c r="F105" i="2"/>
  <c r="E105" i="2" s="1" a="1"/>
  <c r="E105" i="2" s="1"/>
  <c r="F29" i="2"/>
  <c r="E29" i="2" s="1" a="1"/>
  <c r="E29" i="2" s="1"/>
  <c r="F211" i="2"/>
  <c r="E211" i="2" s="1" a="1"/>
  <c r="E211" i="2" s="1"/>
  <c r="F365" i="2"/>
  <c r="E365" i="2" s="1" a="1"/>
  <c r="E365" i="2" s="1"/>
  <c r="AR529" i="2"/>
  <c r="F529" i="2"/>
  <c r="E529" i="2" s="1" a="1"/>
  <c r="E529" i="2" s="1"/>
  <c r="F304" i="2"/>
  <c r="E304" i="2" s="1" a="1"/>
  <c r="E304" i="2" s="1"/>
  <c r="F520" i="2"/>
  <c r="E520" i="2" s="1" a="1"/>
  <c r="E520" i="2" s="1"/>
  <c r="F537" i="2"/>
  <c r="E537" i="2" s="1" a="1"/>
  <c r="E537" i="2" s="1"/>
  <c r="B263" i="23"/>
  <c r="F315" i="2"/>
  <c r="E315" i="2" s="1" a="1"/>
  <c r="E315" i="2" s="1"/>
  <c r="F575" i="2"/>
  <c r="E575" i="2" s="1" a="1"/>
  <c r="E575" i="2" s="1"/>
  <c r="F39" i="2"/>
  <c r="E39" i="2" s="1" a="1"/>
  <c r="E39" i="2" s="1"/>
  <c r="F483" i="2"/>
  <c r="E483" i="2" s="1" a="1"/>
  <c r="E483" i="2" s="1"/>
  <c r="B32" i="23"/>
  <c r="F33" i="2"/>
  <c r="E33" i="2" s="1" a="1"/>
  <c r="E33" i="2" s="1"/>
  <c r="F390" i="2"/>
  <c r="E390" i="2" s="1" a="1"/>
  <c r="E390" i="2" s="1"/>
  <c r="F521" i="2"/>
  <c r="E521" i="2" s="1" a="1"/>
  <c r="E521" i="2" s="1"/>
  <c r="B324" i="23"/>
  <c r="B227" i="23"/>
  <c r="F263" i="2"/>
  <c r="E263" i="2" s="1" a="1"/>
  <c r="E263" i="2" s="1"/>
  <c r="B334" i="23"/>
  <c r="F553" i="2"/>
  <c r="E553" i="2" s="1" a="1"/>
  <c r="E553" i="2" s="1"/>
  <c r="F341" i="2"/>
  <c r="E341" i="2" s="1" a="1"/>
  <c r="E341" i="2" s="1"/>
  <c r="F393" i="2"/>
  <c r="E393" i="2" s="1" a="1"/>
  <c r="E393" i="2" s="1"/>
  <c r="B218" i="23"/>
  <c r="F241" i="2"/>
  <c r="E241" i="2" s="1" a="1"/>
  <c r="E241" i="2" s="1"/>
  <c r="F134" i="2"/>
  <c r="E134" i="2" s="1" a="1"/>
  <c r="E134" i="2" s="1"/>
  <c r="B123" i="23"/>
  <c r="B103" i="23"/>
  <c r="F93" i="2"/>
  <c r="E93" i="2" s="1" a="1"/>
  <c r="E93" i="2" s="1"/>
  <c r="F234" i="2"/>
  <c r="E234" i="2" s="1" a="1"/>
  <c r="E234" i="2" s="1"/>
  <c r="F84" i="2"/>
  <c r="E84" i="2" s="1" a="1"/>
  <c r="E84" i="2" s="1"/>
  <c r="B109" i="23"/>
  <c r="F118" i="2"/>
  <c r="E118" i="2" s="1" a="1"/>
  <c r="E118" i="2" s="1"/>
  <c r="F389" i="2"/>
  <c r="E389" i="2" s="1" a="1"/>
  <c r="E389" i="2" s="1"/>
  <c r="F303" i="2"/>
  <c r="E303" i="2" s="1" a="1"/>
  <c r="E303" i="2" s="1"/>
  <c r="B110" i="23"/>
  <c r="F119" i="2"/>
  <c r="E119" i="2" s="1" a="1"/>
  <c r="E119" i="2" s="1"/>
  <c r="F344" i="2"/>
  <c r="E344" i="2" s="1" a="1"/>
  <c r="E344" i="2" s="1"/>
  <c r="F508" i="2"/>
  <c r="E508" i="2" s="1" a="1"/>
  <c r="E508" i="2" s="1"/>
  <c r="F348" i="2"/>
  <c r="E348" i="2" s="1" a="1"/>
  <c r="E348" i="2" s="1"/>
  <c r="B258" i="23"/>
  <c r="F307" i="2"/>
  <c r="E307" i="2" s="1" a="1"/>
  <c r="E307" i="2" s="1"/>
  <c r="F429" i="2"/>
  <c r="E429" i="2" s="1" a="1"/>
  <c r="E429" i="2" s="1"/>
  <c r="B308" i="23"/>
  <c r="F448" i="2"/>
  <c r="E448" i="2" s="1" a="1"/>
  <c r="E448" i="2" s="1"/>
  <c r="F61" i="2"/>
  <c r="E61" i="2" s="1" a="1"/>
  <c r="E61" i="2" s="1"/>
  <c r="F264" i="2"/>
  <c r="E264" i="2" s="1" a="1"/>
  <c r="E264" i="2" s="1"/>
  <c r="B304" i="23"/>
  <c r="F439" i="2"/>
  <c r="E439" i="2" s="1" a="1"/>
  <c r="E439" i="2" s="1"/>
  <c r="B150" i="23"/>
  <c r="F164" i="2"/>
  <c r="E164" i="2" s="1" a="1"/>
  <c r="E164" i="2" s="1"/>
  <c r="B108" i="23"/>
  <c r="F117" i="2"/>
  <c r="E117" i="2" s="1" a="1"/>
  <c r="E117" i="2" s="1"/>
  <c r="F204" i="2"/>
  <c r="E204" i="2" s="1" a="1"/>
  <c r="E204" i="2" s="1"/>
  <c r="F596" i="2"/>
  <c r="E596" i="2" s="1" a="1"/>
  <c r="E596" i="2" s="1"/>
  <c r="F151" i="2"/>
  <c r="E151" i="2" s="1" a="1"/>
  <c r="E151" i="2" s="1"/>
  <c r="B106" i="23"/>
  <c r="F114" i="2"/>
  <c r="E114" i="2" s="1" a="1"/>
  <c r="E114" i="2" s="1"/>
  <c r="B163" i="23"/>
  <c r="F179" i="2"/>
  <c r="E179" i="2" s="1" a="1"/>
  <c r="E179" i="2" s="1"/>
  <c r="F550" i="2"/>
  <c r="E550" i="2" s="1" a="1"/>
  <c r="E550" i="2" s="1"/>
  <c r="F599" i="2"/>
  <c r="E599" i="2" s="1" a="1"/>
  <c r="E599" i="2" s="1"/>
  <c r="F223" i="2"/>
  <c r="E223" i="2" s="1" a="1"/>
  <c r="E223" i="2" s="1"/>
  <c r="B60" i="23"/>
  <c r="F124" i="2"/>
  <c r="E124" i="2" s="1" a="1"/>
  <c r="E124" i="2" s="1"/>
  <c r="F284" i="2"/>
  <c r="E284" i="2" s="1" a="1"/>
  <c r="E284" i="2" s="1"/>
  <c r="F360" i="2"/>
  <c r="E360" i="2" s="1" a="1"/>
  <c r="E360" i="2" s="1"/>
  <c r="F207" i="2"/>
  <c r="E207" i="2" s="1" a="1"/>
  <c r="E207" i="2" s="1"/>
  <c r="F602" i="2"/>
  <c r="E602" i="2" s="1" a="1"/>
  <c r="E602" i="2" s="1"/>
  <c r="B317" i="23"/>
  <c r="F486" i="2"/>
  <c r="E486" i="2" s="1" a="1"/>
  <c r="E486" i="2" s="1"/>
  <c r="B105" i="23"/>
  <c r="F112" i="2"/>
  <c r="E112" i="2" s="1" a="1"/>
  <c r="E112" i="2" s="1"/>
  <c r="F533" i="2"/>
  <c r="E533" i="2" s="1" a="1"/>
  <c r="E533" i="2" s="1"/>
  <c r="F545" i="2"/>
  <c r="E545" i="2" s="1" a="1"/>
  <c r="E545" i="2" s="1"/>
  <c r="F501" i="2"/>
  <c r="E501" i="2" s="1" a="1"/>
  <c r="E501" i="2" s="1"/>
  <c r="B253" i="23"/>
  <c r="F318" i="2"/>
  <c r="E318" i="2" s="1" a="1"/>
  <c r="E318" i="2" s="1"/>
  <c r="F36" i="2"/>
  <c r="F231" i="2"/>
  <c r="E231" i="2" s="1" a="1"/>
  <c r="E231" i="2" s="1"/>
  <c r="B40" i="23"/>
  <c r="F43" i="2"/>
  <c r="E43" i="2" s="1" a="1"/>
  <c r="E43" i="2" s="1"/>
  <c r="B191" i="23"/>
  <c r="F222" i="2"/>
  <c r="E222" i="2" s="1" a="1"/>
  <c r="E222" i="2" s="1"/>
  <c r="F591" i="2"/>
  <c r="E591" i="2" s="1" a="1"/>
  <c r="E591" i="2" s="1"/>
  <c r="F431" i="2"/>
  <c r="E431" i="2" s="1" a="1"/>
  <c r="E431" i="2" s="1"/>
  <c r="F377" i="2"/>
  <c r="E377" i="2" s="1" a="1"/>
  <c r="E377" i="2" s="1"/>
  <c r="F445" i="2"/>
  <c r="E445" i="2" s="1" a="1"/>
  <c r="E445" i="2" s="1"/>
  <c r="B52" i="23"/>
  <c r="F436" i="2"/>
  <c r="E436" i="2" s="1" a="1"/>
  <c r="E436" i="2" s="1"/>
  <c r="B209" i="23"/>
  <c r="F229" i="2"/>
  <c r="E229" i="2" s="1" a="1"/>
  <c r="E229" i="2" s="1"/>
  <c r="F283" i="2"/>
  <c r="E283" i="2" s="1" a="1"/>
  <c r="E283" i="2" s="1"/>
  <c r="F9" i="2"/>
  <c r="E9" i="2" s="1" a="1"/>
  <c r="E9" i="2" s="1"/>
  <c r="F70" i="2"/>
  <c r="E70" i="2" s="1" a="1"/>
  <c r="E70" i="2" s="1"/>
  <c r="F481" i="2"/>
  <c r="E481" i="2" s="1" a="1"/>
  <c r="E481" i="2" s="1"/>
  <c r="B322" i="23"/>
  <c r="B23" i="23"/>
  <c r="F392" i="2"/>
  <c r="E392" i="2" s="1" a="1"/>
  <c r="E392" i="2" s="1"/>
  <c r="B17" i="23"/>
  <c r="F18" i="2"/>
  <c r="E18" i="2" s="1" a="1"/>
  <c r="E18" i="2" s="1"/>
  <c r="F262" i="2"/>
  <c r="E262" i="2" s="1" a="1"/>
  <c r="E262" i="2" s="1"/>
  <c r="B4" i="23"/>
  <c r="F4" i="2"/>
  <c r="E4" i="2" s="1" a="1"/>
  <c r="E4" i="2" s="1"/>
  <c r="B203" i="23"/>
  <c r="B14" i="23"/>
  <c r="F370" i="2"/>
  <c r="E370" i="2" s="1" a="1"/>
  <c r="E370" i="2" s="1"/>
  <c r="F572" i="2"/>
  <c r="E572" i="2" s="1" a="1"/>
  <c r="E572" i="2" s="1"/>
  <c r="F25" i="2"/>
  <c r="E25" i="2" s="1" a="1"/>
  <c r="E25" i="2" s="1"/>
  <c r="F110" i="2"/>
  <c r="E110" i="2" s="1" a="1"/>
  <c r="E110" i="2" s="1"/>
  <c r="F285" i="2"/>
  <c r="E285" i="2" s="1" a="1"/>
  <c r="E285" i="2" s="1"/>
  <c r="B266" i="23"/>
  <c r="F330" i="2"/>
  <c r="E330" i="2" s="1" a="1"/>
  <c r="E330" i="2" s="1"/>
  <c r="B320" i="23"/>
  <c r="F495" i="2"/>
  <c r="E495" i="2" s="1" a="1"/>
  <c r="E495" i="2" s="1"/>
  <c r="F75" i="2"/>
  <c r="E75" i="2" s="1" a="1"/>
  <c r="E75" i="2" s="1"/>
  <c r="B140" i="23"/>
  <c r="F153" i="2"/>
  <c r="E153" i="2" s="1" a="1"/>
  <c r="E153" i="2" s="1"/>
  <c r="B120" i="23"/>
  <c r="F121" i="2"/>
  <c r="E121" i="2" s="1" a="1"/>
  <c r="E121" i="2" s="1"/>
  <c r="B65" i="23"/>
  <c r="F51" i="2"/>
  <c r="E51" i="2" s="1" a="1"/>
  <c r="E51" i="2" s="1"/>
  <c r="F247" i="2"/>
  <c r="E247" i="2" s="1" a="1"/>
  <c r="E247" i="2" s="1"/>
  <c r="F485" i="2"/>
  <c r="E485" i="2" s="1" a="1"/>
  <c r="E485" i="2" s="1"/>
  <c r="F559" i="2"/>
  <c r="E559" i="2" s="1" a="1"/>
  <c r="E559" i="2" s="1"/>
  <c r="F290" i="2"/>
  <c r="E290" i="2" s="1" a="1"/>
  <c r="E290" i="2" s="1"/>
  <c r="B28" i="23"/>
  <c r="F30" i="2"/>
  <c r="E30" i="2" s="1" a="1"/>
  <c r="E30" i="2" s="1"/>
  <c r="B15" i="23"/>
  <c r="F16" i="2"/>
  <c r="E16" i="2" s="1" a="1"/>
  <c r="E16" i="2" s="1"/>
  <c r="F517" i="2"/>
  <c r="E517" i="2" s="1" a="1"/>
  <c r="E517" i="2" s="1"/>
  <c r="F359" i="2"/>
  <c r="E359" i="2" s="1" a="1"/>
  <c r="E359" i="2" s="1"/>
  <c r="B283" i="23"/>
  <c r="B76" i="23"/>
  <c r="F81" i="2"/>
  <c r="E81" i="2" s="1" a="1"/>
  <c r="E81" i="2" s="1"/>
  <c r="F371" i="2"/>
  <c r="E371" i="2" s="1" a="1"/>
  <c r="E371" i="2" s="1"/>
  <c r="B186" i="23"/>
  <c r="F369" i="2"/>
  <c r="E369" i="2" s="1" a="1"/>
  <c r="E369" i="2" s="1"/>
  <c r="B154" i="23"/>
  <c r="B95" i="23"/>
  <c r="F101" i="2"/>
  <c r="E101" i="2" s="1" a="1"/>
  <c r="E101" i="2" s="1"/>
  <c r="F594" i="2"/>
  <c r="E594" i="2" s="1" a="1"/>
  <c r="E594" i="2" s="1"/>
  <c r="F104" i="2"/>
  <c r="E104" i="2" s="1" a="1"/>
  <c r="E104" i="2" s="1"/>
  <c r="F411" i="2"/>
  <c r="E411" i="2" s="1" a="1"/>
  <c r="E411" i="2" s="1"/>
  <c r="B77" i="23"/>
  <c r="F82" i="2"/>
  <c r="E82" i="2" s="1" a="1"/>
  <c r="E82" i="2" s="1"/>
  <c r="B13" i="23"/>
  <c r="F13" i="2"/>
  <c r="E13" i="2" s="1" a="1"/>
  <c r="E13" i="2" s="1"/>
  <c r="B10" i="23"/>
  <c r="F288" i="2"/>
  <c r="E288" i="2" s="1" a="1"/>
  <c r="E288" i="2" s="1"/>
  <c r="F295" i="2"/>
  <c r="E295" i="2" s="1" a="1"/>
  <c r="E295" i="2" s="1"/>
  <c r="F396" i="2"/>
  <c r="E396" i="2" s="1" a="1"/>
  <c r="E396" i="2" s="1"/>
  <c r="F525" i="2"/>
  <c r="E525" i="2" s="1" a="1"/>
  <c r="E525" i="2" s="1"/>
  <c r="F243" i="2"/>
  <c r="E243" i="2" s="1" a="1"/>
  <c r="E243" i="2" s="1"/>
  <c r="F320" i="2"/>
  <c r="E320" i="2" s="1" a="1"/>
  <c r="E320" i="2" s="1"/>
  <c r="B12" i="23"/>
  <c r="F12" i="2"/>
  <c r="E12" i="2" s="1" a="1"/>
  <c r="E12" i="2" s="1"/>
  <c r="B260" i="23"/>
  <c r="B270" i="23"/>
  <c r="F319" i="2"/>
  <c r="E319" i="2" s="1" a="1"/>
  <c r="E319" i="2" s="1"/>
  <c r="B59" i="23"/>
  <c r="F64" i="2"/>
  <c r="E64" i="2" s="1" a="1"/>
  <c r="E64" i="2" s="1"/>
  <c r="F465" i="2"/>
  <c r="E465" i="2" s="1" a="1"/>
  <c r="E465" i="2" s="1"/>
  <c r="B231" i="23"/>
  <c r="F269" i="2"/>
  <c r="E269" i="2" s="1" a="1"/>
  <c r="E269" i="2" s="1"/>
  <c r="B33" i="23"/>
  <c r="F34" i="2"/>
  <c r="E34" i="2" s="1" a="1"/>
  <c r="E34" i="2" s="1"/>
  <c r="B287" i="23"/>
  <c r="F325" i="2"/>
  <c r="E325" i="2" s="1" a="1"/>
  <c r="E325" i="2" s="1"/>
  <c r="F557" i="2"/>
  <c r="E557" i="2" s="1" a="1"/>
  <c r="E557" i="2" s="1"/>
  <c r="B114" i="23"/>
  <c r="F123" i="2"/>
  <c r="E123" i="2" s="1" a="1"/>
  <c r="E123" i="2" s="1"/>
  <c r="F292" i="2"/>
  <c r="E292" i="2" s="1" a="1"/>
  <c r="E292" i="2" s="1"/>
  <c r="B310" i="23"/>
  <c r="F422" i="2"/>
  <c r="E422" i="2" s="1" a="1"/>
  <c r="E422" i="2" s="1"/>
  <c r="B86" i="23"/>
  <c r="F92" i="2"/>
  <c r="E92" i="2" s="1" a="1"/>
  <c r="E92" i="2" s="1"/>
  <c r="B184" i="23"/>
  <c r="F177" i="2"/>
  <c r="E177" i="2" s="1" a="1"/>
  <c r="E177" i="2" s="1"/>
  <c r="B285" i="23"/>
  <c r="F366" i="2"/>
  <c r="E366" i="2" s="1" a="1"/>
  <c r="E366" i="2" s="1"/>
  <c r="F395" i="2"/>
  <c r="E395" i="2" s="1" a="1"/>
  <c r="E395" i="2" s="1"/>
  <c r="B245" i="23"/>
  <c r="F301" i="2"/>
  <c r="E301" i="2" s="1" a="1"/>
  <c r="E301" i="2" s="1"/>
  <c r="B312" i="23"/>
  <c r="F598" i="2"/>
  <c r="E598" i="2" s="1" a="1"/>
  <c r="E598" i="2" s="1"/>
  <c r="B38" i="23"/>
  <c r="F41" i="2"/>
  <c r="E41" i="2" s="1" a="1"/>
  <c r="E41" i="2" s="1"/>
  <c r="B36" i="23"/>
  <c r="F37" i="2"/>
  <c r="E37" i="2" s="1" a="1"/>
  <c r="E37" i="2" s="1"/>
  <c r="F560" i="2"/>
  <c r="E560" i="2" s="1" a="1"/>
  <c r="E560" i="2" s="1"/>
  <c r="F554" i="2"/>
  <c r="E554" i="2" s="1" a="1"/>
  <c r="E554" i="2" s="1"/>
  <c r="B244" i="23"/>
  <c r="F274" i="2"/>
  <c r="E274" i="2" s="1" a="1"/>
  <c r="E274" i="2" s="1"/>
  <c r="F178" i="2"/>
  <c r="E178" i="2" s="1" a="1"/>
  <c r="E178" i="2" s="1"/>
  <c r="F531" i="2"/>
  <c r="E531" i="2" s="1" a="1"/>
  <c r="E531" i="2" s="1"/>
  <c r="F472" i="2"/>
  <c r="E472" i="2" s="1" a="1"/>
  <c r="E472" i="2" s="1"/>
  <c r="F228" i="2"/>
  <c r="E228" i="2" s="1" a="1"/>
  <c r="E228" i="2" s="1"/>
  <c r="B118" i="23"/>
  <c r="F373" i="2"/>
  <c r="E373" i="2" s="1" a="1"/>
  <c r="E373" i="2" s="1"/>
  <c r="F577" i="2"/>
  <c r="E577" i="2" s="1" a="1"/>
  <c r="E577" i="2" s="1"/>
  <c r="B166" i="23"/>
  <c r="F167" i="2"/>
  <c r="E167" i="2" s="1" a="1"/>
  <c r="E167" i="2" s="1"/>
  <c r="B183" i="23"/>
  <c r="F199" i="2"/>
  <c r="E199" i="2" s="1" a="1"/>
  <c r="E199" i="2" s="1"/>
  <c r="F338" i="2"/>
  <c r="E338" i="2" s="1" a="1"/>
  <c r="E338" i="2" s="1"/>
  <c r="B88" i="23"/>
  <c r="F109" i="2"/>
  <c r="E109" i="2" s="1" a="1"/>
  <c r="E109" i="2" s="1"/>
  <c r="F45" i="2"/>
  <c r="E45" i="2" s="1" a="1"/>
  <c r="E45" i="2" s="1"/>
  <c r="B153" i="23"/>
  <c r="F184" i="2"/>
  <c r="E184" i="2" s="1" a="1"/>
  <c r="E184" i="2" s="1"/>
  <c r="F614" i="2"/>
  <c r="E614" i="2" s="1" a="1"/>
  <c r="E614" i="2" s="1"/>
  <c r="F434" i="2"/>
  <c r="E434" i="2" s="1" a="1"/>
  <c r="E434" i="2" s="1"/>
  <c r="B167" i="23"/>
  <c r="F267" i="2"/>
  <c r="E267" i="2" s="1" a="1"/>
  <c r="E267" i="2" s="1"/>
  <c r="B21" i="23"/>
  <c r="F22" i="2"/>
  <c r="E22" i="2" s="1" a="1"/>
  <c r="E22" i="2" s="1"/>
  <c r="B8" i="23"/>
  <c r="F8" i="2"/>
  <c r="E8" i="2" s="1" a="1"/>
  <c r="E8" i="2" s="1"/>
  <c r="F493" i="2"/>
  <c r="E493" i="2" s="1" a="1"/>
  <c r="E493" i="2" s="1"/>
  <c r="B128" i="23"/>
  <c r="F140" i="2"/>
  <c r="E140" i="2" s="1" a="1"/>
  <c r="E140" i="2" s="1"/>
  <c r="F165" i="2"/>
  <c r="E165" i="2" s="1" a="1"/>
  <c r="E165" i="2" s="1"/>
  <c r="F5" i="2"/>
  <c r="E5" i="2" s="1" a="1"/>
  <c r="E5" i="2" s="1"/>
  <c r="B293" i="23"/>
  <c r="F394" i="2"/>
  <c r="E394" i="2" s="1" a="1"/>
  <c r="E394" i="2" s="1"/>
  <c r="F410" i="2"/>
  <c r="E410" i="2" s="1" a="1"/>
  <c r="E410" i="2" s="1"/>
  <c r="B45" i="23"/>
  <c r="F48" i="2"/>
  <c r="E48" i="2" s="1" a="1"/>
  <c r="E48" i="2" s="1"/>
  <c r="F278" i="2"/>
  <c r="E278" i="2" s="1" a="1"/>
  <c r="E278" i="2" s="1"/>
  <c r="F595" i="2"/>
  <c r="E595" i="2" s="1" a="1"/>
  <c r="E595" i="2" s="1"/>
  <c r="B133" i="23"/>
  <c r="F145" i="2"/>
  <c r="E145" i="2" s="1" a="1"/>
  <c r="E145" i="2" s="1"/>
  <c r="B315" i="23"/>
  <c r="F480" i="2"/>
  <c r="E480" i="2" s="1" a="1"/>
  <c r="E480" i="2" s="1"/>
  <c r="B299" i="23"/>
  <c r="F423" i="2"/>
  <c r="E423" i="2" s="1" a="1"/>
  <c r="E423" i="2" s="1"/>
  <c r="F155" i="2"/>
  <c r="E155" i="2" s="1" a="1"/>
  <c r="E155" i="2" s="1"/>
  <c r="F444" i="2"/>
  <c r="E444" i="2" s="1" a="1"/>
  <c r="E444" i="2" s="1"/>
  <c r="F246" i="2"/>
  <c r="E246" i="2" s="1" a="1"/>
  <c r="E246" i="2" s="1"/>
  <c r="F426" i="2"/>
  <c r="E426" i="2" s="1" a="1"/>
  <c r="E426" i="2" s="1"/>
  <c r="F244" i="2"/>
  <c r="E244" i="2" s="1" a="1"/>
  <c r="E244" i="2" s="1"/>
  <c r="F491" i="2"/>
  <c r="E491" i="2" s="1" a="1"/>
  <c r="E491" i="2" s="1"/>
  <c r="F451" i="2"/>
  <c r="E451" i="2" s="1" a="1"/>
  <c r="E451" i="2" s="1"/>
  <c r="B202" i="23"/>
  <c r="F221" i="2"/>
  <c r="E221" i="2" s="1" a="1"/>
  <c r="E221" i="2" s="1"/>
  <c r="F549" i="2"/>
  <c r="E549" i="2" s="1" a="1"/>
  <c r="E549" i="2" s="1"/>
  <c r="F438" i="2"/>
  <c r="E438" i="2" s="1" a="1"/>
  <c r="E438" i="2" s="1"/>
  <c r="F147" i="2"/>
  <c r="E147" i="2" s="1" a="1"/>
  <c r="E147" i="2" s="1"/>
  <c r="F232" i="2"/>
  <c r="E232" i="2" s="1" a="1"/>
  <c r="E232" i="2" s="1"/>
  <c r="F494" i="2"/>
  <c r="E494" i="2" s="1" a="1"/>
  <c r="E494" i="2" s="1"/>
  <c r="B255" i="23"/>
  <c r="F310" i="2"/>
  <c r="E310" i="2" s="1" a="1"/>
  <c r="E310" i="2" s="1"/>
  <c r="F253" i="2"/>
  <c r="E253" i="2" s="1" a="1"/>
  <c r="E253" i="2" s="1"/>
  <c r="F498" i="2"/>
  <c r="E498" i="2" s="1" a="1"/>
  <c r="E498" i="2" s="1"/>
  <c r="B11" i="23"/>
  <c r="F11" i="2"/>
  <c r="E11" i="2" s="1" a="1"/>
  <c r="E11" i="2" s="1"/>
  <c r="B112" i="23"/>
  <c r="F518" i="2"/>
  <c r="E518" i="2" s="1" a="1"/>
  <c r="E518" i="2" s="1"/>
  <c r="F601" i="2"/>
  <c r="E601" i="2" s="1" a="1"/>
  <c r="E601" i="2" s="1"/>
  <c r="F579" i="2"/>
  <c r="E579" i="2" s="1" a="1"/>
  <c r="E579" i="2" s="1"/>
  <c r="F476" i="2"/>
  <c r="E476" i="2" s="1" a="1"/>
  <c r="E476" i="2" s="1"/>
  <c r="B178" i="23"/>
  <c r="B214" i="23"/>
  <c r="F217" i="2"/>
  <c r="E217" i="2" s="1" a="1"/>
  <c r="E217" i="2" s="1"/>
  <c r="B323" i="23"/>
  <c r="F506" i="2"/>
  <c r="E506" i="2" s="1" a="1"/>
  <c r="E506" i="2" s="1"/>
  <c r="F477" i="2"/>
  <c r="E477" i="2" s="1" a="1"/>
  <c r="E477" i="2" s="1"/>
  <c r="B46" i="23"/>
  <c r="F49" i="2"/>
  <c r="E49" i="2" s="1" a="1"/>
  <c r="E49" i="2" s="1"/>
  <c r="F492" i="2"/>
  <c r="E492" i="2" s="1" a="1"/>
  <c r="E492" i="2" s="1"/>
  <c r="F433" i="2"/>
  <c r="E433" i="2" s="1" a="1"/>
  <c r="E433" i="2" s="1"/>
  <c r="F470" i="2"/>
  <c r="E470" i="2" s="1" a="1"/>
  <c r="E470" i="2" s="1"/>
  <c r="F496" i="2"/>
  <c r="E496" i="2" s="1" a="1"/>
  <c r="E496" i="2" s="1"/>
  <c r="B16" i="23"/>
  <c r="F17" i="2"/>
  <c r="E17" i="2" s="1" a="1"/>
  <c r="E17" i="2" s="1"/>
  <c r="F353" i="2"/>
  <c r="E353" i="2" s="1" a="1"/>
  <c r="E353" i="2" s="1"/>
  <c r="F588" i="2"/>
  <c r="E588" i="2" s="1" a="1"/>
  <c r="E588" i="2" s="1"/>
  <c r="F589" i="2"/>
  <c r="E589" i="2" s="1" a="1"/>
  <c r="E589" i="2" s="1"/>
  <c r="F322" i="2"/>
  <c r="E322" i="2" s="1" a="1"/>
  <c r="E322" i="2" s="1"/>
  <c r="F321" i="2"/>
  <c r="E321" i="2" s="1" a="1"/>
  <c r="E321" i="2" s="1"/>
  <c r="B335" i="23"/>
  <c r="F561" i="2"/>
  <c r="E561" i="2" s="1" a="1"/>
  <c r="E561" i="2" s="1"/>
  <c r="F309" i="2"/>
  <c r="E309" i="2" s="1" a="1"/>
  <c r="E309" i="2" s="1"/>
  <c r="F542" i="2"/>
  <c r="E542" i="2" s="1" a="1"/>
  <c r="E542" i="2" s="1"/>
  <c r="B340" i="23"/>
  <c r="F593" i="2"/>
  <c r="E593" i="2" s="1" a="1"/>
  <c r="E593" i="2" s="1"/>
  <c r="F95" i="2"/>
  <c r="E95" i="2" s="1" a="1"/>
  <c r="E95" i="2" s="1"/>
  <c r="B193" i="23"/>
  <c r="F212" i="2"/>
  <c r="E212" i="2" s="1" a="1"/>
  <c r="E212" i="2" s="1"/>
  <c r="B199" i="23"/>
  <c r="F218" i="2"/>
  <c r="E218" i="2" s="1" a="1"/>
  <c r="E218" i="2" s="1"/>
  <c r="F324" i="2"/>
  <c r="E324" i="2" s="1" a="1"/>
  <c r="E324" i="2" s="1"/>
  <c r="F205" i="2"/>
  <c r="E205" i="2" s="1" a="1"/>
  <c r="E205" i="2" s="1"/>
  <c r="B91" i="23"/>
  <c r="F514" i="2"/>
  <c r="E514" i="2" s="1" a="1"/>
  <c r="E514" i="2" s="1"/>
  <c r="B161" i="23"/>
  <c r="F186" i="2"/>
  <c r="E186" i="2" s="1" a="1"/>
  <c r="E186" i="2" s="1"/>
  <c r="F68" i="2"/>
  <c r="E68" i="2" s="1" a="1"/>
  <c r="E68" i="2" s="1"/>
  <c r="B168" i="23"/>
  <c r="F182" i="2"/>
  <c r="E182" i="2" s="1" a="1"/>
  <c r="E182" i="2" s="1"/>
  <c r="F334" i="2"/>
  <c r="E334" i="2" s="1" a="1"/>
  <c r="E334" i="2" s="1"/>
  <c r="F362" i="2"/>
  <c r="E362" i="2" s="1" a="1"/>
  <c r="E362" i="2" s="1"/>
  <c r="B147" i="23"/>
  <c r="F169" i="2"/>
  <c r="E169" i="2" s="1" a="1"/>
  <c r="E169" i="2" s="1"/>
  <c r="F442" i="2"/>
  <c r="E442" i="2" s="1" a="1"/>
  <c r="E442" i="2" s="1"/>
  <c r="F268" i="2"/>
  <c r="E268" i="2" s="1" a="1"/>
  <c r="E268" i="2" s="1"/>
  <c r="F97" i="2"/>
  <c r="E97" i="2" s="1" a="1"/>
  <c r="E97" i="2" s="1"/>
  <c r="B48" i="23"/>
  <c r="F71" i="2"/>
  <c r="E71" i="2" s="1" a="1"/>
  <c r="E71" i="2" s="1"/>
  <c r="F142" i="2"/>
  <c r="E142" i="2" s="1" a="1"/>
  <c r="E142" i="2" s="1"/>
  <c r="F346" i="2"/>
  <c r="E346" i="2" s="1" a="1"/>
  <c r="E346" i="2" s="1"/>
  <c r="B179" i="23"/>
  <c r="F194" i="2"/>
  <c r="E194" i="2" s="1" a="1"/>
  <c r="E194" i="2" s="1"/>
  <c r="F456" i="2"/>
  <c r="E456" i="2" s="1" a="1"/>
  <c r="E456" i="2" s="1"/>
  <c r="F98" i="2"/>
  <c r="E98" i="2" s="1" a="1"/>
  <c r="E98" i="2" s="1"/>
  <c r="F106" i="2"/>
  <c r="E106" i="2" s="1" a="1"/>
  <c r="E106" i="2" s="1"/>
  <c r="F375" i="2"/>
  <c r="E375" i="2" s="1" a="1"/>
  <c r="E375" i="2" s="1"/>
  <c r="F489" i="2"/>
  <c r="E489" i="2" s="1" a="1"/>
  <c r="E489" i="2" s="1"/>
  <c r="F72" i="2"/>
  <c r="E72" i="2" s="1" a="1"/>
  <c r="E72" i="2" s="1"/>
  <c r="B246" i="23"/>
  <c r="F281" i="2"/>
  <c r="E281" i="2" s="1" a="1"/>
  <c r="E281" i="2" s="1"/>
  <c r="B170" i="23"/>
  <c r="F198" i="2"/>
  <c r="E198" i="2" s="1" a="1"/>
  <c r="E198" i="2" s="1"/>
  <c r="F219" i="2"/>
  <c r="E219" i="2" s="1" a="1"/>
  <c r="E219" i="2" s="1"/>
  <c r="B101" i="23"/>
  <c r="F113" i="2"/>
  <c r="E113" i="2" s="1" a="1"/>
  <c r="E113" i="2" s="1"/>
  <c r="F386" i="2"/>
  <c r="E386" i="2" s="1" a="1"/>
  <c r="E386" i="2" s="1"/>
  <c r="F254" i="2"/>
  <c r="E254" i="2" s="1" a="1"/>
  <c r="E254" i="2" s="1"/>
  <c r="F3" i="2"/>
  <c r="F505" i="2"/>
  <c r="E505" i="2" s="1" a="1"/>
  <c r="E505" i="2" s="1"/>
  <c r="F418" i="2"/>
  <c r="E418" i="2" s="1" a="1"/>
  <c r="E418" i="2" s="1"/>
  <c r="F258" i="2"/>
  <c r="E258" i="2" s="1" a="1"/>
  <c r="E258" i="2" s="1"/>
  <c r="F446" i="2"/>
  <c r="E446" i="2" s="1" a="1"/>
  <c r="E446" i="2" s="1"/>
  <c r="B219" i="23"/>
  <c r="F354" i="2"/>
  <c r="E354" i="2" s="1" a="1"/>
  <c r="E354" i="2" s="1"/>
  <c r="B256" i="23"/>
  <c r="F306" i="2"/>
  <c r="E306" i="2" s="1" a="1"/>
  <c r="E306" i="2" s="1"/>
  <c r="F428" i="2"/>
  <c r="E428" i="2" s="1" a="1"/>
  <c r="E428" i="2" s="1"/>
  <c r="B50" i="23"/>
  <c r="F55" i="2"/>
  <c r="E55" i="2" s="1" a="1"/>
  <c r="E55" i="2" s="1"/>
  <c r="F415" i="2"/>
  <c r="E415" i="2" s="1" a="1"/>
  <c r="E415" i="2" s="1"/>
  <c r="B83" i="23"/>
  <c r="F85" i="2"/>
  <c r="E85" i="2" s="1" a="1"/>
  <c r="E85" i="2" s="1"/>
  <c r="F159" i="2"/>
  <c r="E159" i="2" s="1" a="1"/>
  <c r="E159" i="2" s="1"/>
  <c r="F504" i="2"/>
  <c r="E504" i="2" s="1" a="1"/>
  <c r="E504" i="2" s="1"/>
  <c r="F380" i="2"/>
  <c r="E380" i="2" s="1" a="1"/>
  <c r="E380" i="2" s="1"/>
  <c r="F608" i="2"/>
  <c r="E608" i="2" s="1" a="1"/>
  <c r="E608" i="2" s="1"/>
  <c r="B265" i="23"/>
  <c r="F297" i="2"/>
  <c r="E297" i="2" s="1" a="1"/>
  <c r="E297" i="2" s="1"/>
  <c r="B160" i="23"/>
  <c r="F161" i="2"/>
  <c r="E161" i="2" s="1" a="1"/>
  <c r="E161" i="2" s="1"/>
  <c r="F406" i="2"/>
  <c r="E406" i="2" s="1" a="1"/>
  <c r="E406" i="2" s="1"/>
  <c r="F568" i="2"/>
  <c r="E568" i="2" s="1" a="1"/>
  <c r="E568" i="2" s="1"/>
  <c r="B319" i="23"/>
  <c r="F490" i="2"/>
  <c r="E490" i="2" s="1" a="1"/>
  <c r="E490" i="2" s="1"/>
  <c r="F469" i="2"/>
  <c r="E469" i="2" s="1" a="1"/>
  <c r="E469" i="2" s="1"/>
  <c r="F149" i="2"/>
  <c r="E149" i="2" s="1" a="1"/>
  <c r="E149" i="2" s="1"/>
  <c r="B296" i="23"/>
  <c r="F404" i="2"/>
  <c r="E404" i="2" s="1" a="1"/>
  <c r="E404" i="2" s="1"/>
  <c r="F526" i="2"/>
  <c r="E526" i="2" s="1" a="1"/>
  <c r="E526" i="2" s="1"/>
  <c r="F417" i="2"/>
  <c r="E417" i="2" s="1" a="1"/>
  <c r="E417" i="2" s="1"/>
  <c r="F195" i="2"/>
  <c r="E195" i="2" s="1" a="1"/>
  <c r="E195" i="2" s="1"/>
  <c r="F447" i="2"/>
  <c r="E447" i="2" s="1" a="1"/>
  <c r="E447" i="2" s="1"/>
  <c r="B302" i="23"/>
  <c r="F600" i="2"/>
  <c r="E600" i="2" s="1" a="1"/>
  <c r="E600" i="2" s="1"/>
  <c r="B175" i="23"/>
  <c r="F190" i="2"/>
  <c r="E190" i="2" s="1" a="1"/>
  <c r="E190" i="2" s="1"/>
  <c r="F189" i="2"/>
  <c r="E189" i="2" s="1" a="1"/>
  <c r="E189" i="2" s="1"/>
  <c r="F220" i="2"/>
  <c r="E220" i="2" s="1" a="1"/>
  <c r="E220" i="2" s="1"/>
  <c r="F100" i="2"/>
  <c r="E100" i="2" s="1" a="1"/>
  <c r="E100" i="2" s="1"/>
  <c r="B329" i="23"/>
  <c r="F513" i="2"/>
  <c r="E513" i="2" s="1" a="1"/>
  <c r="E513" i="2" s="1"/>
  <c r="F376" i="2"/>
  <c r="E376" i="2" s="1" a="1"/>
  <c r="E376" i="2" s="1"/>
  <c r="F367" i="2"/>
  <c r="E367" i="2" s="1" a="1"/>
  <c r="E367" i="2" s="1"/>
  <c r="F236" i="2"/>
  <c r="E236" i="2" s="1" a="1"/>
  <c r="E236" i="2" s="1"/>
  <c r="F606" i="2"/>
  <c r="E606" i="2" s="1" a="1"/>
  <c r="E606" i="2" s="1"/>
  <c r="F305" i="2"/>
  <c r="E305" i="2" s="1" a="1"/>
  <c r="E305" i="2" s="1"/>
  <c r="B259" i="23"/>
  <c r="B174" i="23"/>
  <c r="F187" i="2"/>
  <c r="E187" i="2" s="1" a="1"/>
  <c r="E187" i="2" s="1"/>
  <c r="F419" i="2"/>
  <c r="E419" i="2" s="1" a="1"/>
  <c r="E419" i="2" s="1"/>
  <c r="F582" i="2"/>
  <c r="E582" i="2" s="1" a="1"/>
  <c r="E582" i="2" s="1"/>
  <c r="F454" i="2"/>
  <c r="E454" i="2" s="1" a="1"/>
  <c r="E454" i="2" s="1"/>
  <c r="B148" i="23"/>
  <c r="F176" i="2"/>
  <c r="E176" i="2" s="1" a="1"/>
  <c r="E176" i="2" s="1"/>
  <c r="F597" i="2"/>
  <c r="E597" i="2" s="1" a="1"/>
  <c r="E597" i="2" s="1"/>
  <c r="F519" i="2"/>
  <c r="E519" i="2" s="1" a="1"/>
  <c r="E519" i="2" s="1"/>
  <c r="F427" i="2"/>
  <c r="E427" i="2" s="1" a="1"/>
  <c r="E427" i="2" s="1"/>
  <c r="B217" i="23"/>
  <c r="F239" i="2"/>
  <c r="E239" i="2" s="1" a="1"/>
  <c r="E239" i="2" s="1"/>
  <c r="B223" i="23"/>
  <c r="F251" i="2"/>
  <c r="E251" i="2" s="1" a="1"/>
  <c r="E251" i="2" s="1"/>
  <c r="F488" i="2"/>
  <c r="E488" i="2" s="1" a="1"/>
  <c r="E488" i="2" s="1"/>
  <c r="B144" i="23"/>
  <c r="F157" i="2"/>
  <c r="E157" i="2" s="1" a="1"/>
  <c r="E157" i="2" s="1"/>
  <c r="F497" i="2"/>
  <c r="E497" i="2" s="1" a="1"/>
  <c r="E497" i="2" s="1"/>
  <c r="F432" i="2"/>
  <c r="E432" i="2" s="1" a="1"/>
  <c r="E432" i="2" s="1"/>
  <c r="F299" i="2"/>
  <c r="E299" i="2" s="1" a="1"/>
  <c r="E299" i="2" s="1"/>
  <c r="F265" i="2"/>
  <c r="E265" i="2" s="1" a="1"/>
  <c r="E265" i="2" s="1"/>
  <c r="F356" i="2"/>
  <c r="E356" i="2" s="1" a="1"/>
  <c r="E356" i="2" s="1"/>
  <c r="F332" i="2"/>
  <c r="E332" i="2" s="1" a="1"/>
  <c r="E332" i="2" s="1"/>
  <c r="F571" i="2"/>
  <c r="E571" i="2" s="1" a="1"/>
  <c r="E571" i="2" s="1"/>
  <c r="B125" i="23"/>
  <c r="F136" i="2"/>
  <c r="E136" i="2" s="1" a="1"/>
  <c r="E136" i="2" s="1"/>
  <c r="F291" i="2"/>
  <c r="E291" i="2" s="1" a="1"/>
  <c r="E291" i="2" s="1"/>
  <c r="F27" i="2"/>
  <c r="E27" i="2" s="1" a="1"/>
  <c r="E27" i="2" s="1"/>
  <c r="F457" i="2"/>
  <c r="E457" i="2" s="1" a="1"/>
  <c r="E457" i="2" s="1"/>
  <c r="F58" i="2"/>
  <c r="E58" i="2" s="1" a="1"/>
  <c r="E58" i="2" s="1"/>
  <c r="F414" i="2"/>
  <c r="E414" i="2" s="1" a="1"/>
  <c r="E414" i="2" s="1"/>
  <c r="B152" i="23"/>
  <c r="F160" i="2"/>
  <c r="E160" i="2" s="1" a="1"/>
  <c r="E160" i="2" s="1"/>
  <c r="B49" i="23"/>
  <c r="F53" i="2"/>
  <c r="E53" i="2" s="1" a="1"/>
  <c r="E53" i="2" s="1"/>
  <c r="F558" i="2"/>
  <c r="E558" i="2" s="1" a="1"/>
  <c r="E558" i="2" s="1"/>
  <c r="F609" i="2"/>
  <c r="E609" i="2" s="1" a="1"/>
  <c r="E609" i="2" s="1"/>
  <c r="B30" i="23"/>
  <c r="F32" i="2"/>
  <c r="E32" i="2" s="1" a="1"/>
  <c r="E32" i="2" s="1"/>
  <c r="F73" i="2"/>
  <c r="E73" i="2" s="1" a="1"/>
  <c r="E73" i="2" s="1"/>
  <c r="F294" i="2"/>
  <c r="E294" i="2" s="1" a="1"/>
  <c r="E294" i="2" s="1"/>
  <c r="F77" i="2"/>
  <c r="E77" i="2" s="1" a="1"/>
  <c r="E77" i="2" s="1"/>
  <c r="F128" i="2"/>
  <c r="E128" i="2" s="1" a="1"/>
  <c r="E128" i="2" s="1"/>
  <c r="B119" i="23"/>
  <c r="B238" i="23"/>
  <c r="F293" i="2"/>
  <c r="E293" i="2" s="1" a="1"/>
  <c r="E293" i="2" s="1"/>
  <c r="B126" i="23"/>
  <c r="F138" i="2"/>
  <c r="E138" i="2" s="1" a="1"/>
  <c r="E138" i="2" s="1"/>
  <c r="B116" i="23"/>
  <c r="F125" i="2"/>
  <c r="E125" i="2" s="1" a="1"/>
  <c r="E125" i="2" s="1"/>
  <c r="F590" i="2"/>
  <c r="E590" i="2" s="1" a="1"/>
  <c r="E590" i="2" s="1"/>
  <c r="B87" i="23"/>
  <c r="F91" i="2"/>
  <c r="E91" i="2" s="1" a="1"/>
  <c r="E91" i="2" s="1"/>
  <c r="F471" i="2"/>
  <c r="E471" i="2" s="1" a="1"/>
  <c r="E471" i="2" s="1"/>
  <c r="B311" i="23"/>
  <c r="F463" i="2"/>
  <c r="E463" i="2" s="1" a="1"/>
  <c r="E463" i="2" s="1"/>
  <c r="F277" i="2"/>
  <c r="E277" i="2" s="1" a="1"/>
  <c r="E277" i="2" s="1"/>
  <c r="F368" i="2"/>
  <c r="E368" i="2" s="1" a="1"/>
  <c r="E368" i="2" s="1"/>
  <c r="F146" i="2"/>
  <c r="E146" i="2" s="1" a="1"/>
  <c r="E146" i="2" s="1"/>
  <c r="F603" i="2"/>
  <c r="E603" i="2" s="1" a="1"/>
  <c r="E603" i="2" s="1"/>
  <c r="F459" i="2"/>
  <c r="E459" i="2" s="1" a="1"/>
  <c r="E459" i="2" s="1"/>
  <c r="B26" i="23"/>
  <c r="F28" i="2"/>
  <c r="E28" i="2" s="1" a="1"/>
  <c r="E28" i="2" s="1"/>
  <c r="F441" i="2"/>
  <c r="E441" i="2" s="1" a="1"/>
  <c r="E441" i="2" s="1"/>
  <c r="F163" i="2"/>
  <c r="E163" i="2" s="1" a="1"/>
  <c r="E163" i="2" s="1"/>
  <c r="F328" i="2"/>
  <c r="E328" i="2" s="1" a="1"/>
  <c r="E328" i="2" s="1"/>
  <c r="F515" i="2"/>
  <c r="E515" i="2" s="1" a="1"/>
  <c r="E515" i="2" s="1"/>
  <c r="F607" i="2"/>
  <c r="E607" i="2" s="1" a="1"/>
  <c r="E607" i="2" s="1"/>
  <c r="F188" i="2"/>
  <c r="E188" i="2" s="1" a="1"/>
  <c r="E188" i="2" s="1"/>
  <c r="F316" i="2"/>
  <c r="E316" i="2" s="1" a="1"/>
  <c r="E316" i="2" s="1"/>
  <c r="B257" i="23"/>
  <c r="F555" i="2"/>
  <c r="E555" i="2" s="1" a="1"/>
  <c r="E555" i="2" s="1"/>
  <c r="B127" i="23"/>
  <c r="F139" i="2"/>
  <c r="E139" i="2" s="1" a="1"/>
  <c r="E139" i="2" s="1"/>
  <c r="B51" i="23"/>
  <c r="F345" i="2"/>
  <c r="E345" i="2" s="1" a="1"/>
  <c r="E345" i="2" s="1"/>
  <c r="F615" i="2"/>
  <c r="E615" i="2" s="1" a="1"/>
  <c r="E615" i="2" s="1"/>
  <c r="B73" i="23"/>
  <c r="F78" i="2"/>
  <c r="E78" i="2" s="1" a="1"/>
  <c r="E78" i="2" s="1"/>
  <c r="F60" i="2"/>
  <c r="E60" i="2" s="1" a="1"/>
  <c r="E60" i="2" s="1"/>
  <c r="B6" i="23"/>
  <c r="F6" i="2"/>
  <c r="B198" i="23"/>
  <c r="F216" i="2"/>
  <c r="E216" i="2" s="1" a="1"/>
  <c r="E216" i="2" s="1"/>
  <c r="F171" i="2"/>
  <c r="E171" i="2" s="1" a="1"/>
  <c r="E171" i="2" s="1"/>
  <c r="F226" i="2"/>
  <c r="E226" i="2" s="1" a="1"/>
  <c r="E226" i="2" s="1"/>
  <c r="B185" i="23"/>
  <c r="F210" i="2"/>
  <c r="E210" i="2" s="1" a="1"/>
  <c r="E210" i="2" s="1"/>
  <c r="F185" i="2"/>
  <c r="E185" i="2" s="1" a="1"/>
  <c r="E185" i="2" s="1"/>
  <c r="B281" i="23"/>
  <c r="F213" i="2"/>
  <c r="E213" i="2" s="1" a="1"/>
  <c r="E213" i="2" s="1"/>
  <c r="F66" i="2"/>
  <c r="E66" i="2" s="1" a="1"/>
  <c r="E66" i="2" s="1"/>
  <c r="B158" i="23"/>
  <c r="F174" i="2"/>
  <c r="E174" i="2" s="1" a="1"/>
  <c r="E174" i="2" s="1"/>
  <c r="F202" i="2"/>
  <c r="E202" i="2" s="1" a="1"/>
  <c r="E202" i="2" s="1"/>
  <c r="F107" i="2"/>
  <c r="E107" i="2" s="1" a="1"/>
  <c r="E107" i="2" s="1"/>
  <c r="F108" i="2"/>
  <c r="E108" i="2" s="1" a="1"/>
  <c r="E108" i="2" s="1"/>
  <c r="F507" i="2"/>
  <c r="E507" i="2" s="1" a="1"/>
  <c r="E507" i="2" s="1"/>
  <c r="F474" i="2"/>
  <c r="E474" i="2" s="1" a="1"/>
  <c r="E474" i="2" s="1"/>
  <c r="F250" i="2"/>
  <c r="E250" i="2" s="1" a="1"/>
  <c r="E250" i="2" s="1"/>
  <c r="F339" i="2"/>
  <c r="E339" i="2" s="1" a="1"/>
  <c r="E339" i="2" s="1"/>
  <c r="F279" i="2"/>
  <c r="E279" i="2" s="1" a="1"/>
  <c r="E279" i="2" s="1"/>
  <c r="B82" i="23"/>
  <c r="F87" i="2"/>
  <c r="E87" i="2" s="1" a="1"/>
  <c r="E87" i="2" s="1"/>
  <c r="F527" i="2"/>
  <c r="E527" i="2" s="1" a="1"/>
  <c r="E527" i="2" s="1"/>
  <c r="B201" i="23"/>
  <c r="F227" i="2"/>
  <c r="E227" i="2" s="1" a="1"/>
  <c r="E227" i="2" s="1"/>
  <c r="F581" i="2"/>
  <c r="E581" i="2" s="1" a="1"/>
  <c r="E581" i="2" s="1"/>
  <c r="F409" i="2"/>
  <c r="E409" i="2" s="1" a="1"/>
  <c r="E409" i="2" s="1"/>
  <c r="B301" i="23"/>
  <c r="F535" i="2"/>
  <c r="E535" i="2" s="1" a="1"/>
  <c r="E535" i="2" s="1"/>
  <c r="F458" i="2"/>
  <c r="E458" i="2" s="1" a="1"/>
  <c r="E458" i="2" s="1"/>
  <c r="F528" i="2"/>
  <c r="E528" i="2" s="1" a="1"/>
  <c r="E528" i="2" s="1"/>
  <c r="B155" i="23"/>
  <c r="F166" i="2"/>
  <c r="E166" i="2" s="1" a="1"/>
  <c r="E166" i="2" s="1"/>
  <c r="F539" i="2"/>
  <c r="E539" i="2" s="1" a="1"/>
  <c r="E539" i="2" s="1"/>
  <c r="F245" i="2"/>
  <c r="E245" i="2" s="1" a="1"/>
  <c r="E245" i="2" s="1"/>
  <c r="F331" i="2"/>
  <c r="E331" i="2" s="1" a="1"/>
  <c r="E331" i="2" s="1"/>
  <c r="F541" i="2"/>
  <c r="E541" i="2" s="1" a="1"/>
  <c r="E541" i="2" s="1"/>
  <c r="F86" i="2"/>
  <c r="E86" i="2" s="1" a="1"/>
  <c r="E86" i="2" s="1"/>
  <c r="F524" i="2"/>
  <c r="E524" i="2" s="1" a="1"/>
  <c r="E524" i="2" s="1"/>
  <c r="B215" i="23"/>
  <c r="F237" i="2"/>
  <c r="E237" i="2" s="1" a="1"/>
  <c r="E237" i="2" s="1"/>
  <c r="F544" i="2"/>
  <c r="E544" i="2" s="1" a="1"/>
  <c r="E544" i="2" s="1"/>
  <c r="F552" i="2"/>
  <c r="E552" i="2" s="1" a="1"/>
  <c r="E552" i="2" s="1"/>
  <c r="B318" i="23"/>
  <c r="F464" i="2"/>
  <c r="E464" i="2" s="1" a="1"/>
  <c r="E464" i="2" s="1"/>
  <c r="F382" i="2"/>
  <c r="E382" i="2" s="1" a="1"/>
  <c r="E382" i="2" s="1"/>
  <c r="F452" i="2"/>
  <c r="E452" i="2" s="1" a="1"/>
  <c r="E452" i="2" s="1"/>
  <c r="F548" i="2"/>
  <c r="E548" i="2" s="1" a="1"/>
  <c r="E548" i="2" s="1"/>
  <c r="F206" i="2"/>
  <c r="E206" i="2" s="1" a="1"/>
  <c r="E206" i="2" s="1"/>
  <c r="F358" i="2"/>
  <c r="E358" i="2" s="1" a="1"/>
  <c r="E358" i="2" s="1"/>
  <c r="B282" i="23"/>
  <c r="B182" i="23"/>
  <c r="F200" i="2"/>
  <c r="E200" i="2" s="1" a="1"/>
  <c r="E200" i="2" s="1"/>
  <c r="F405" i="2"/>
  <c r="E405" i="2" s="1" a="1"/>
  <c r="E405" i="2" s="1"/>
  <c r="B339" i="23"/>
  <c r="B171" i="23"/>
  <c r="F175" i="2"/>
  <c r="E175" i="2" s="1" a="1"/>
  <c r="E175" i="2" s="1"/>
  <c r="B70" i="23"/>
  <c r="F76" i="2"/>
  <c r="E76" i="2" s="1" a="1"/>
  <c r="E76" i="2" s="1"/>
  <c r="F287" i="2"/>
  <c r="E287" i="2" s="1" a="1"/>
  <c r="E287" i="2" s="1"/>
  <c r="F20" i="2"/>
  <c r="E20" i="2" s="1" a="1"/>
  <c r="E20" i="2" s="1"/>
  <c r="F402" i="2"/>
  <c r="E402" i="2" s="1" a="1"/>
  <c r="E402" i="2" s="1"/>
  <c r="F361" i="2"/>
  <c r="E361" i="2" s="1" a="1"/>
  <c r="E361" i="2" s="1"/>
  <c r="F203" i="2"/>
  <c r="E203" i="2" s="1" a="1"/>
  <c r="E203" i="2" s="1"/>
  <c r="B327" i="23"/>
  <c r="F530" i="2"/>
  <c r="E530" i="2" s="1" a="1"/>
  <c r="E530" i="2" s="1"/>
  <c r="F468" i="2"/>
  <c r="E468" i="2" s="1" a="1"/>
  <c r="E468" i="2" s="1"/>
  <c r="F388" i="2"/>
  <c r="E388" i="2" s="1" a="1"/>
  <c r="E388" i="2" s="1"/>
  <c r="F131" i="2"/>
  <c r="E131" i="2" s="1" a="1"/>
  <c r="E131" i="2" s="1"/>
  <c r="B251" i="23"/>
  <c r="F335" i="2"/>
  <c r="E335" i="2" s="1" a="1"/>
  <c r="E335" i="2" s="1"/>
  <c r="B261" i="23"/>
  <c r="F342" i="2"/>
  <c r="E342" i="2" s="1" a="1"/>
  <c r="E342" i="2" s="1"/>
  <c r="F280" i="2"/>
  <c r="E280" i="2" s="1" a="1"/>
  <c r="E280" i="2" s="1"/>
  <c r="B80" i="23"/>
  <c r="F88" i="2"/>
  <c r="E88" i="2" s="1" a="1"/>
  <c r="E88" i="2" s="1"/>
  <c r="B262" i="23"/>
  <c r="F308" i="2"/>
  <c r="E308" i="2" s="1" a="1"/>
  <c r="E308" i="2" s="1"/>
  <c r="F272" i="2"/>
  <c r="E272" i="2" s="1" a="1"/>
  <c r="E272" i="2" s="1"/>
  <c r="E3" i="2" l="1" a="1"/>
  <c r="E3" i="2" s="1"/>
  <c r="B159" i="23"/>
  <c r="B328" i="23"/>
  <c r="B249" i="23"/>
  <c r="B224" i="23"/>
  <c r="B84" i="23"/>
  <c r="B234" i="23"/>
  <c r="B54" i="23"/>
  <c r="B90" i="23"/>
  <c r="B72" i="23"/>
  <c r="B47" i="23"/>
  <c r="B236" i="23"/>
  <c r="B89" i="23"/>
  <c r="B306" i="23"/>
  <c r="B21" i="2"/>
  <c r="B209" i="2"/>
  <c r="B50" i="2"/>
  <c r="B297" i="23"/>
  <c r="B124" i="23"/>
  <c r="B235" i="2"/>
  <c r="B25" i="23"/>
  <c r="B232" i="23"/>
  <c r="B268" i="23"/>
  <c r="B115" i="23"/>
  <c r="B157" i="23"/>
  <c r="B35" i="23"/>
  <c r="B9" i="23"/>
  <c r="B142" i="23"/>
  <c r="B135" i="23"/>
  <c r="B278" i="23"/>
  <c r="B187" i="23"/>
  <c r="B189" i="23"/>
  <c r="B208" i="23"/>
  <c r="B172" i="23"/>
  <c r="B235" i="23"/>
  <c r="B117" i="23"/>
  <c r="B220" i="23"/>
  <c r="B267" i="23"/>
  <c r="B130" i="23"/>
  <c r="B200" i="23"/>
  <c r="B241" i="23"/>
  <c r="B42" i="23"/>
  <c r="B165" i="23"/>
  <c r="B64" i="23"/>
  <c r="B56" i="23"/>
  <c r="B81" i="23"/>
  <c r="B68" i="23"/>
  <c r="B138" i="23"/>
  <c r="B230" i="23"/>
  <c r="B269" i="23"/>
  <c r="B254" i="23"/>
  <c r="B272" i="23"/>
  <c r="B66" i="23"/>
  <c r="B63" i="23"/>
  <c r="B321" i="23"/>
  <c r="B146" i="23"/>
  <c r="B286" i="23"/>
  <c r="B292" i="23"/>
  <c r="B570" i="2"/>
  <c r="B131" i="23"/>
  <c r="B3" i="23"/>
  <c r="B99" i="23"/>
  <c r="B19" i="23"/>
  <c r="B162" i="23"/>
  <c r="B242" i="23"/>
  <c r="B313" i="23"/>
  <c r="B332" i="23"/>
  <c r="B5" i="23"/>
  <c r="B137" i="23"/>
  <c r="B303" i="23"/>
  <c r="B204" i="23"/>
  <c r="B601" i="2"/>
  <c r="B211" i="23"/>
  <c r="B98" i="23"/>
  <c r="B61" i="23"/>
  <c r="B18" i="23"/>
  <c r="B276" i="23"/>
  <c r="B173" i="23"/>
  <c r="B27" i="23"/>
  <c r="B188" i="23"/>
  <c r="B271" i="23"/>
  <c r="B102" i="23"/>
  <c r="B92" i="23"/>
  <c r="B85" i="23"/>
  <c r="B240" i="23"/>
  <c r="B194" i="23"/>
  <c r="B196" i="23"/>
  <c r="B164" i="23"/>
  <c r="B247" i="23"/>
  <c r="B333" i="23"/>
  <c r="B331" i="23"/>
  <c r="B134" i="23"/>
  <c r="B71" i="23"/>
  <c r="B24" i="23"/>
  <c r="B228" i="23"/>
  <c r="B300" i="2"/>
  <c r="B252" i="23"/>
  <c r="B79" i="23"/>
  <c r="F215" i="2"/>
  <c r="B42" i="2"/>
  <c r="F197" i="23"/>
  <c r="A132" i="23" s="1"/>
  <c r="B169" i="23"/>
  <c r="B163" i="2"/>
  <c r="B57" i="2"/>
  <c r="B195" i="23"/>
  <c r="B207" i="23"/>
  <c r="E190" i="23" a="1"/>
  <c r="E190" i="23" s="1"/>
  <c r="H190" i="23" s="1" a="1"/>
  <c r="H190" i="23" s="1"/>
  <c r="E39" i="23" a="1"/>
  <c r="E39" i="23" s="1"/>
  <c r="H39" i="23" s="1" a="1"/>
  <c r="H39" i="23" s="1"/>
  <c r="E139" i="23" a="1"/>
  <c r="E139" i="23" s="1"/>
  <c r="H139" i="23" s="1" a="1"/>
  <c r="H139" i="23" s="1"/>
  <c r="E6" i="2" a="1"/>
  <c r="E6" i="2" s="1"/>
  <c r="F13" i="3" s="1"/>
  <c r="F12" i="3"/>
  <c r="E36" i="2" a="1"/>
  <c r="E36" i="2" s="1"/>
  <c r="M13" i="3" s="1"/>
  <c r="M12" i="3"/>
  <c r="B425" i="2"/>
  <c r="B462" i="2"/>
  <c r="B94" i="2"/>
  <c r="B551" i="2"/>
  <c r="B616" i="2"/>
  <c r="B544" i="2"/>
  <c r="B289" i="2"/>
  <c r="B487" i="2"/>
  <c r="B581" i="2"/>
  <c r="B135" i="2"/>
  <c r="B239" i="2"/>
  <c r="B175" i="2"/>
  <c r="B452" i="2"/>
  <c r="B279" i="2"/>
  <c r="B107" i="2"/>
  <c r="B454" i="2"/>
  <c r="B376" i="2"/>
  <c r="B88" i="2"/>
  <c r="B402" i="2"/>
  <c r="B76" i="2"/>
  <c r="B524" i="2"/>
  <c r="B227" i="2"/>
  <c r="B108" i="2"/>
  <c r="B202" i="2"/>
  <c r="B463" i="2"/>
  <c r="B91" i="2"/>
  <c r="B160" i="2"/>
  <c r="B58" i="2"/>
  <c r="B291" i="2"/>
  <c r="B126" i="2"/>
  <c r="B268" i="2"/>
  <c r="B182" i="2"/>
  <c r="B212" i="2"/>
  <c r="B593" i="2"/>
  <c r="B217" i="2"/>
  <c r="B476" i="2"/>
  <c r="B451" i="2"/>
  <c r="B244" i="2"/>
  <c r="B145" i="2"/>
  <c r="B183" i="2"/>
  <c r="B167" i="2"/>
  <c r="B502" i="2"/>
  <c r="B292" i="2"/>
  <c r="B325" i="2"/>
  <c r="B12" i="2"/>
  <c r="B10" i="2"/>
  <c r="B82" i="2"/>
  <c r="B594" i="2"/>
  <c r="B371" i="2"/>
  <c r="B153" i="2"/>
  <c r="B453" i="2"/>
  <c r="B591" i="2"/>
  <c r="B301" i="2"/>
  <c r="B284" i="2"/>
  <c r="B482" i="2"/>
  <c r="B508" i="2"/>
  <c r="B143" i="2"/>
  <c r="B306" i="2"/>
  <c r="B546" i="2"/>
  <c r="B155" i="2"/>
  <c r="B413" i="2"/>
  <c r="B539" i="2"/>
  <c r="B528" i="2"/>
  <c r="B372" i="2"/>
  <c r="B283" i="2"/>
  <c r="B117" i="2"/>
  <c r="B448" i="2"/>
  <c r="B93" i="2"/>
  <c r="B131" i="2"/>
  <c r="B409" i="2"/>
  <c r="B489" i="2"/>
  <c r="B560" i="2"/>
  <c r="B178" i="2"/>
  <c r="B64" i="2"/>
  <c r="B392" i="2"/>
  <c r="B430" i="2"/>
  <c r="B146" i="2"/>
  <c r="B32" i="2"/>
  <c r="B356" i="2"/>
  <c r="B150" i="2"/>
  <c r="B176" i="2"/>
  <c r="B469" i="2"/>
  <c r="B428" i="2"/>
  <c r="B354" i="2"/>
  <c r="B211" i="2"/>
  <c r="B386" i="2"/>
  <c r="B456" i="2"/>
  <c r="B96" i="2"/>
  <c r="B561" i="2"/>
  <c r="B426" i="2"/>
  <c r="B595" i="2"/>
  <c r="B394" i="2"/>
  <c r="B434" i="2"/>
  <c r="B45" i="2"/>
  <c r="B422" i="2"/>
  <c r="B280" i="2"/>
  <c r="B16" i="2"/>
  <c r="B330" i="2"/>
  <c r="B572" i="2"/>
  <c r="B377" i="2"/>
  <c r="B486" i="2"/>
  <c r="B223" i="2"/>
  <c r="B304" i="2"/>
  <c r="B468" i="2"/>
  <c r="B405" i="2"/>
  <c r="B382" i="2"/>
  <c r="B331" i="2"/>
  <c r="B333" i="2"/>
  <c r="B316" i="2"/>
  <c r="B77" i="2"/>
  <c r="B606" i="2"/>
  <c r="B503" i="2"/>
  <c r="B190" i="2"/>
  <c r="B417" i="2"/>
  <c r="B161" i="2"/>
  <c r="B585" i="2"/>
  <c r="B496" i="2"/>
  <c r="B513" i="2"/>
  <c r="B552" i="2"/>
  <c r="B535" i="2"/>
  <c r="B210" i="2"/>
  <c r="B139" i="2"/>
  <c r="B328" i="2"/>
  <c r="B471" i="2"/>
  <c r="B590" i="2"/>
  <c r="B414" i="2"/>
  <c r="B85" i="2"/>
  <c r="B418" i="2"/>
  <c r="B19" i="2"/>
  <c r="B142" i="2"/>
  <c r="B442" i="2"/>
  <c r="B362" i="2"/>
  <c r="B49" i="2"/>
  <c r="B579" i="2"/>
  <c r="B347" i="2"/>
  <c r="B577" i="2"/>
  <c r="B123" i="2"/>
  <c r="B374" i="2"/>
  <c r="B247" i="2"/>
  <c r="B75" i="2"/>
  <c r="B256" i="2"/>
  <c r="B222" i="2"/>
  <c r="B596" i="2"/>
  <c r="B389" i="2"/>
  <c r="B134" i="2"/>
  <c r="B553" i="2"/>
  <c r="B390" i="2"/>
  <c r="B315" i="2"/>
  <c r="B166" i="2"/>
  <c r="B478" i="2"/>
  <c r="B582" i="2"/>
  <c r="B380" i="2"/>
  <c r="B253" i="2"/>
  <c r="B147" i="2"/>
  <c r="B8" i="2"/>
  <c r="B228" i="2"/>
  <c r="B576" i="2"/>
  <c r="B262" i="2"/>
  <c r="B335" i="2"/>
  <c r="B206" i="2"/>
  <c r="B78" i="2"/>
  <c r="B400" i="2"/>
  <c r="B466" i="2"/>
  <c r="B527" i="2"/>
  <c r="B250" i="2"/>
  <c r="B174" i="2"/>
  <c r="B216" i="2"/>
  <c r="B286" i="2"/>
  <c r="B530" i="2"/>
  <c r="B200" i="2"/>
  <c r="B180" i="2"/>
  <c r="B86" i="2"/>
  <c r="B245" i="2"/>
  <c r="B609" i="2"/>
  <c r="B500" i="2"/>
  <c r="B251" i="2"/>
  <c r="B419" i="2"/>
  <c r="B236" i="2"/>
  <c r="B600" i="2"/>
  <c r="B526" i="2"/>
  <c r="B242" i="2"/>
  <c r="B365" i="2"/>
  <c r="B198" i="2"/>
  <c r="B375" i="2"/>
  <c r="B68" i="2"/>
  <c r="B205" i="2"/>
  <c r="B17" i="2"/>
  <c r="B470" i="2"/>
  <c r="B305" i="2"/>
  <c r="B438" i="2"/>
  <c r="B140" i="2"/>
  <c r="B274" i="2"/>
  <c r="B455" i="2"/>
  <c r="B34" i="2"/>
  <c r="B101" i="2"/>
  <c r="B81" i="2"/>
  <c r="B30" i="2"/>
  <c r="B18" i="2"/>
  <c r="B24" i="2"/>
  <c r="B124" i="2"/>
  <c r="B490" i="2"/>
  <c r="B129" i="2"/>
  <c r="B37" i="2"/>
  <c r="B366" i="2"/>
  <c r="B319" i="2"/>
  <c r="B295" i="2"/>
  <c r="B168" i="2"/>
  <c r="B285" i="2"/>
  <c r="B309" i="2"/>
  <c r="B497" i="2"/>
  <c r="B70" i="2"/>
  <c r="B229" i="2"/>
  <c r="B431" i="2"/>
  <c r="B545" i="2"/>
  <c r="B602" i="2"/>
  <c r="B65" i="2"/>
  <c r="B599" i="2"/>
  <c r="B177" i="2"/>
  <c r="B439" i="2"/>
  <c r="B260" i="2"/>
  <c r="B519" i="2"/>
  <c r="B457" i="2"/>
  <c r="B446" i="2"/>
  <c r="B105" i="2"/>
  <c r="B71" i="2"/>
  <c r="B169" i="2"/>
  <c r="B334" i="2"/>
  <c r="B186" i="2"/>
  <c r="B95" i="2"/>
  <c r="B477" i="2"/>
  <c r="B494" i="2"/>
  <c r="B246" i="2"/>
  <c r="B338" i="2"/>
  <c r="B554" i="2"/>
  <c r="B598" i="2"/>
  <c r="B464" i="2"/>
  <c r="B557" i="2"/>
  <c r="B411" i="2"/>
  <c r="B359" i="2"/>
  <c r="B51" i="2"/>
  <c r="B495" i="2"/>
  <c r="B43" i="2"/>
  <c r="B118" i="2"/>
  <c r="B33" i="2"/>
  <c r="B588" i="2"/>
  <c r="B548" i="2"/>
  <c r="B474" i="2"/>
  <c r="B562" i="2"/>
  <c r="B188" i="2"/>
  <c r="B136" i="2"/>
  <c r="B449" i="2"/>
  <c r="B447" i="2"/>
  <c r="B203" i="2"/>
  <c r="B20" i="2"/>
  <c r="B523" i="2"/>
  <c r="B293" i="2"/>
  <c r="B294" i="2"/>
  <c r="B342" i="2"/>
  <c r="B187" i="2"/>
  <c r="B367" i="2"/>
  <c r="B220" i="2"/>
  <c r="B297" i="2"/>
  <c r="B504" i="2"/>
  <c r="B113" i="2"/>
  <c r="B281" i="2"/>
  <c r="B433" i="2"/>
  <c r="B11" i="2"/>
  <c r="B549" i="2"/>
  <c r="B90" i="2"/>
  <c r="B269" i="2"/>
  <c r="B320" i="2"/>
  <c r="B290" i="2"/>
  <c r="B15" i="2"/>
  <c r="B276" i="2"/>
  <c r="B436" i="2"/>
  <c r="B307" i="2"/>
  <c r="B344" i="2"/>
  <c r="B241" i="2"/>
  <c r="B525" i="2"/>
  <c r="B368" i="2"/>
  <c r="B265" i="2"/>
  <c r="B541" i="2"/>
  <c r="B404" i="2"/>
  <c r="B3" i="2"/>
  <c r="B514" i="2"/>
  <c r="B370" i="2"/>
  <c r="B321" i="2"/>
  <c r="B423" i="2"/>
  <c r="B48" i="2"/>
  <c r="B22" i="2"/>
  <c r="B614" i="2"/>
  <c r="B109" i="2"/>
  <c r="B41" i="2"/>
  <c r="B318" i="2"/>
  <c r="B179" i="2"/>
  <c r="B110" i="2"/>
  <c r="B208" i="2"/>
  <c r="B181" i="2"/>
  <c r="B533" i="2"/>
  <c r="B550" i="2"/>
  <c r="B114" i="2"/>
  <c r="B264" i="2"/>
  <c r="B28" i="2"/>
  <c r="B272" i="2"/>
  <c r="B378" i="2"/>
  <c r="B125" i="2"/>
  <c r="B6" i="2"/>
  <c r="B607" i="2"/>
  <c r="B459" i="2"/>
  <c r="B308" i="2"/>
  <c r="B237" i="2"/>
  <c r="B458" i="2"/>
  <c r="B213" i="2"/>
  <c r="B128" i="2"/>
  <c r="B27" i="2"/>
  <c r="B310" i="2"/>
  <c r="B194" i="2"/>
  <c r="B97" i="2"/>
  <c r="B218" i="2"/>
  <c r="B506" i="2"/>
  <c r="B444" i="2"/>
  <c r="B199" i="2"/>
  <c r="B373" i="2"/>
  <c r="B465" i="2"/>
  <c r="B396" i="2"/>
  <c r="B13" i="2"/>
  <c r="B104" i="2"/>
  <c r="B121" i="2"/>
  <c r="B384" i="2"/>
  <c r="B348" i="2"/>
  <c r="B303" i="2"/>
  <c r="B263" i="2"/>
  <c r="B483" i="2"/>
  <c r="B575" i="2"/>
  <c r="B66" i="2"/>
  <c r="B441" i="2"/>
  <c r="B597" i="2"/>
  <c r="B287" i="2"/>
  <c r="B343" i="2"/>
  <c r="B507" i="2"/>
  <c r="B615" i="2"/>
  <c r="B270" i="2"/>
  <c r="B323" i="2"/>
  <c r="B138" i="2"/>
  <c r="B73" i="2"/>
  <c r="B157" i="2"/>
  <c r="B189" i="2"/>
  <c r="B195" i="2"/>
  <c r="B608" i="2"/>
  <c r="B159" i="2"/>
  <c r="B219" i="2"/>
  <c r="B191" i="2"/>
  <c r="B498" i="2"/>
  <c r="B232" i="2"/>
  <c r="B221" i="2"/>
  <c r="B267" i="2"/>
  <c r="B531" i="2"/>
  <c r="B313" i="2"/>
  <c r="B243" i="2"/>
  <c r="B517" i="2"/>
  <c r="B559" i="2"/>
  <c r="B4" i="2"/>
  <c r="B481" i="2"/>
  <c r="B56" i="2"/>
  <c r="B36" i="2"/>
  <c r="B204" i="2"/>
  <c r="B119" i="2"/>
  <c r="B393" i="2"/>
  <c r="B100" i="2"/>
  <c r="B29" i="2"/>
  <c r="B87" i="2"/>
  <c r="B89" i="2"/>
  <c r="B277" i="2"/>
  <c r="B53" i="2"/>
  <c r="B299" i="2"/>
  <c r="B406" i="2"/>
  <c r="B388" i="2"/>
  <c r="B358" i="2"/>
  <c r="B589" i="2"/>
  <c r="B314" i="2"/>
  <c r="B580" i="2"/>
  <c r="B612" i="2"/>
  <c r="B339" i="2"/>
  <c r="B355" i="2"/>
  <c r="B171" i="2"/>
  <c r="B60" i="2"/>
  <c r="B515" i="2"/>
  <c r="B603" i="2"/>
  <c r="B332" i="2"/>
  <c r="B432" i="2"/>
  <c r="B427" i="2"/>
  <c r="B437" i="2"/>
  <c r="B149" i="2"/>
  <c r="B55" i="2"/>
  <c r="B329" i="2"/>
  <c r="B505" i="2"/>
  <c r="B254" i="2"/>
  <c r="B72" i="2"/>
  <c r="B346" i="2"/>
  <c r="B322" i="2"/>
  <c r="B518" i="2"/>
  <c r="B480" i="2"/>
  <c r="B410" i="2"/>
  <c r="B5" i="2"/>
  <c r="B184" i="2"/>
  <c r="B127" i="2"/>
  <c r="B395" i="2"/>
  <c r="B92" i="2"/>
  <c r="B201" i="2"/>
  <c r="B25" i="2"/>
  <c r="B9" i="2"/>
  <c r="B445" i="2"/>
  <c r="B302" i="2"/>
  <c r="B112" i="2"/>
  <c r="B164" i="2"/>
  <c r="B521" i="2"/>
  <c r="B520" i="2"/>
  <c r="B571" i="2" l="1"/>
  <c r="B237" i="23"/>
  <c r="B225" i="23"/>
  <c r="B243" i="23"/>
  <c r="B258" i="2"/>
  <c r="B277" i="23"/>
  <c r="B573" i="2"/>
  <c r="B558" i="2"/>
  <c r="A264" i="23"/>
  <c r="I232" i="23"/>
  <c r="A218" i="23"/>
  <c r="A204" i="23"/>
  <c r="B190" i="23"/>
  <c r="B361" i="2"/>
  <c r="B540" i="2"/>
  <c r="B479" i="2"/>
  <c r="B360" i="2"/>
  <c r="B275" i="23"/>
  <c r="I295" i="23"/>
  <c r="B43" i="23"/>
  <c r="B473" i="2"/>
  <c r="G289" i="23"/>
  <c r="B181" i="23"/>
  <c r="B206" i="23"/>
  <c r="B353" i="2"/>
  <c r="A210" i="23"/>
  <c r="A22" i="23"/>
  <c r="G130" i="23"/>
  <c r="G64" i="23"/>
  <c r="G272" i="23"/>
  <c r="G304" i="23"/>
  <c r="I44" i="23"/>
  <c r="B46" i="2"/>
  <c r="B542" i="2"/>
  <c r="I26" i="23"/>
  <c r="G14" i="23"/>
  <c r="G22" i="23"/>
  <c r="B229" i="23"/>
  <c r="B363" i="2"/>
  <c r="B429" i="2"/>
  <c r="B564" i="2"/>
  <c r="B424" i="2"/>
  <c r="B472" i="2"/>
  <c r="A96" i="23"/>
  <c r="B415" i="2"/>
  <c r="B57" i="23"/>
  <c r="B61" i="2"/>
  <c r="I99" i="23"/>
  <c r="B39" i="23"/>
  <c r="B197" i="2"/>
  <c r="B226" i="2"/>
  <c r="A325" i="23"/>
  <c r="G177" i="23"/>
  <c r="G114" i="23"/>
  <c r="I59" i="23"/>
  <c r="A227" i="23"/>
  <c r="A172" i="23"/>
  <c r="A223" i="23"/>
  <c r="G103" i="23"/>
  <c r="B499" i="2"/>
  <c r="A176" i="23"/>
  <c r="I231" i="23"/>
  <c r="I106" i="23"/>
  <c r="A153" i="23"/>
  <c r="G296" i="23"/>
  <c r="G325" i="23"/>
  <c r="I102" i="23"/>
  <c r="B31" i="23"/>
  <c r="B39" i="2"/>
  <c r="A141" i="23"/>
  <c r="A197" i="23"/>
  <c r="A43" i="23"/>
  <c r="I82" i="23"/>
  <c r="A257" i="23"/>
  <c r="G186" i="23"/>
  <c r="I328" i="23"/>
  <c r="A86" i="23"/>
  <c r="A125" i="23"/>
  <c r="A289" i="23"/>
  <c r="I14" i="23"/>
  <c r="G251" i="23"/>
  <c r="A98" i="23"/>
  <c r="I255" i="23"/>
  <c r="A143" i="23"/>
  <c r="G261" i="23"/>
  <c r="A57" i="23"/>
  <c r="I195" i="23"/>
  <c r="I189" i="23"/>
  <c r="I166" i="23"/>
  <c r="I260" i="23"/>
  <c r="I198" i="23"/>
  <c r="I93" i="23"/>
  <c r="G26" i="23"/>
  <c r="A183" i="23"/>
  <c r="A101" i="23"/>
  <c r="G301" i="23"/>
  <c r="G63" i="23"/>
  <c r="I244" i="23"/>
  <c r="A269" i="23"/>
  <c r="A118" i="23"/>
  <c r="A31" i="23"/>
  <c r="G331" i="23"/>
  <c r="A249" i="23"/>
  <c r="G49" i="23"/>
  <c r="A207" i="23"/>
  <c r="I77" i="23"/>
  <c r="A273" i="23"/>
  <c r="I160" i="23"/>
  <c r="I178" i="23"/>
  <c r="G303" i="23"/>
  <c r="G275" i="23"/>
  <c r="A188" i="23"/>
  <c r="G29" i="23"/>
  <c r="A148" i="23"/>
  <c r="I336" i="23"/>
  <c r="I127" i="23"/>
  <c r="I42" i="23"/>
  <c r="G181" i="23"/>
  <c r="A144" i="23"/>
  <c r="A41" i="23"/>
  <c r="A283" i="23"/>
  <c r="A89" i="23"/>
  <c r="A315" i="23"/>
  <c r="I30" i="23"/>
  <c r="G15" i="23"/>
  <c r="A75" i="23"/>
  <c r="I144" i="23"/>
  <c r="A292" i="23"/>
  <c r="I229" i="23"/>
  <c r="G190" i="23"/>
  <c r="A211" i="23"/>
  <c r="G39" i="23"/>
  <c r="G152" i="23"/>
  <c r="A162" i="23"/>
  <c r="G294" i="23"/>
  <c r="I16" i="23"/>
  <c r="A107" i="23"/>
  <c r="G33" i="23"/>
  <c r="I219" i="23"/>
  <c r="I282" i="23"/>
  <c r="G221" i="23"/>
  <c r="A13" i="23"/>
  <c r="A4" i="23"/>
  <c r="I206" i="23"/>
  <c r="G51" i="23"/>
  <c r="G122" i="23"/>
  <c r="I249" i="23"/>
  <c r="A189" i="23"/>
  <c r="G167" i="23"/>
  <c r="G138" i="23"/>
  <c r="I188" i="23"/>
  <c r="A77" i="23"/>
  <c r="I269" i="23"/>
  <c r="A286" i="23"/>
  <c r="A215" i="23"/>
  <c r="I213" i="23"/>
  <c r="I163" i="23"/>
  <c r="I218" i="23"/>
  <c r="G187" i="23"/>
  <c r="A83" i="23"/>
  <c r="G161" i="23"/>
  <c r="G157" i="23"/>
  <c r="G196" i="23"/>
  <c r="A288" i="23"/>
  <c r="G120" i="23"/>
  <c r="G322" i="23"/>
  <c r="I27" i="23"/>
  <c r="G195" i="23"/>
  <c r="A11" i="23"/>
  <c r="A190" i="23"/>
  <c r="A79" i="23"/>
  <c r="A306" i="23"/>
  <c r="A238" i="23"/>
  <c r="A226" i="23"/>
  <c r="G162" i="23"/>
  <c r="A222" i="23"/>
  <c r="A221" i="23"/>
  <c r="G78" i="23"/>
  <c r="A328" i="23"/>
  <c r="I167" i="23"/>
  <c r="G235" i="23"/>
  <c r="I272" i="23"/>
  <c r="A311" i="23"/>
  <c r="G326" i="23"/>
  <c r="G142" i="23"/>
  <c r="G244" i="23"/>
  <c r="I194" i="23"/>
  <c r="I37" i="23"/>
  <c r="A232" i="23"/>
  <c r="I58" i="23"/>
  <c r="I136" i="23"/>
  <c r="I220" i="23"/>
  <c r="I29" i="23"/>
  <c r="G85" i="23"/>
  <c r="I259" i="23"/>
  <c r="I92" i="23"/>
  <c r="I286" i="23"/>
  <c r="I9" i="23"/>
  <c r="A324" i="23"/>
  <c r="G249" i="23"/>
  <c r="I297" i="23"/>
  <c r="G199" i="23"/>
  <c r="I275" i="23"/>
  <c r="A321" i="23"/>
  <c r="G59" i="23"/>
  <c r="G223" i="23"/>
  <c r="G191" i="23"/>
  <c r="G300" i="23"/>
  <c r="I87" i="23"/>
  <c r="I193" i="23"/>
  <c r="I32" i="23"/>
  <c r="I185" i="23"/>
  <c r="I104" i="23"/>
  <c r="A64" i="23"/>
  <c r="G324" i="23"/>
  <c r="G144" i="23"/>
  <c r="G46" i="23"/>
  <c r="G173" i="23"/>
  <c r="A277" i="23"/>
  <c r="A68" i="23"/>
  <c r="G136" i="23"/>
  <c r="G174" i="23"/>
  <c r="A316" i="23"/>
  <c r="I315" i="23"/>
  <c r="G151" i="23"/>
  <c r="G50" i="23"/>
  <c r="G132" i="23"/>
  <c r="I321" i="23"/>
  <c r="A76" i="23"/>
  <c r="G224" i="23"/>
  <c r="G316" i="23"/>
  <c r="G10" i="23"/>
  <c r="G273" i="23"/>
  <c r="G133" i="23"/>
  <c r="I109" i="23"/>
  <c r="I157" i="23"/>
  <c r="G278" i="23"/>
  <c r="A240" i="23"/>
  <c r="G149" i="23"/>
  <c r="A70" i="23"/>
  <c r="G56" i="23"/>
  <c r="A44" i="23"/>
  <c r="G268" i="23"/>
  <c r="A180" i="23"/>
  <c r="A329" i="23"/>
  <c r="A338" i="23"/>
  <c r="I173" i="23"/>
  <c r="G75" i="23"/>
  <c r="A72" i="23"/>
  <c r="I311" i="23"/>
  <c r="A103" i="23"/>
  <c r="A91" i="23"/>
  <c r="I320" i="23"/>
  <c r="A37" i="23"/>
  <c r="A261" i="23"/>
  <c r="A61" i="23"/>
  <c r="A20" i="23"/>
  <c r="G36" i="23"/>
  <c r="A142" i="23"/>
  <c r="A63" i="23"/>
  <c r="I62" i="23"/>
  <c r="G48" i="23"/>
  <c r="G170" i="23"/>
  <c r="A184" i="23"/>
  <c r="A146" i="23"/>
  <c r="G44" i="23"/>
  <c r="A236" i="23"/>
  <c r="G215" i="23"/>
  <c r="G203" i="23"/>
  <c r="G188" i="23"/>
  <c r="A307" i="23"/>
  <c r="I298" i="23"/>
  <c r="A319" i="23"/>
  <c r="G128" i="23"/>
  <c r="A29" i="23"/>
  <c r="I156" i="23"/>
  <c r="I314" i="23"/>
  <c r="I151" i="23"/>
  <c r="A284" i="23"/>
  <c r="A127" i="23"/>
  <c r="A300" i="23"/>
  <c r="G41" i="23"/>
  <c r="G24" i="23"/>
  <c r="A117" i="23"/>
  <c r="A191" i="23"/>
  <c r="G312" i="23"/>
  <c r="G240" i="23"/>
  <c r="G164" i="23"/>
  <c r="G311" i="23"/>
  <c r="I71" i="23"/>
  <c r="G182" i="23"/>
  <c r="A212" i="23"/>
  <c r="A8" i="23"/>
  <c r="A104" i="23"/>
  <c r="I337" i="23"/>
  <c r="A241" i="23"/>
  <c r="A337" i="23"/>
  <c r="G323" i="23"/>
  <c r="I192" i="23"/>
  <c r="A92" i="23"/>
  <c r="A124" i="23"/>
  <c r="I254" i="23"/>
  <c r="I45" i="23"/>
  <c r="I329" i="23"/>
  <c r="I98" i="23"/>
  <c r="A244" i="23"/>
  <c r="A169" i="23"/>
  <c r="A178" i="23"/>
  <c r="I242" i="23"/>
  <c r="A330" i="23"/>
  <c r="G45" i="23"/>
  <c r="I40" i="23"/>
  <c r="A105" i="23"/>
  <c r="G116" i="23"/>
  <c r="G339" i="23"/>
  <c r="G184" i="23"/>
  <c r="I110" i="23"/>
  <c r="G265" i="23"/>
  <c r="G153" i="23"/>
  <c r="G218" i="23"/>
  <c r="I265" i="23"/>
  <c r="G264" i="23"/>
  <c r="A139" i="23"/>
  <c r="A50" i="23"/>
  <c r="G284" i="23"/>
  <c r="A216" i="23"/>
  <c r="I171" i="23"/>
  <c r="I246" i="23"/>
  <c r="A163" i="23"/>
  <c r="I226" i="23"/>
  <c r="I223" i="23"/>
  <c r="G281" i="23"/>
  <c r="G310" i="23"/>
  <c r="I177" i="23"/>
  <c r="A168" i="23"/>
  <c r="G231" i="23"/>
  <c r="G305" i="23"/>
  <c r="G12" i="23"/>
  <c r="I200" i="23"/>
  <c r="G280" i="23"/>
  <c r="I123" i="23"/>
  <c r="A111" i="23"/>
  <c r="G11" i="23"/>
  <c r="G69" i="23"/>
  <c r="A120" i="23"/>
  <c r="I334" i="23"/>
  <c r="A15" i="23"/>
  <c r="A309" i="23"/>
  <c r="A305" i="23"/>
  <c r="A147" i="23"/>
  <c r="A333" i="23"/>
  <c r="I23" i="23"/>
  <c r="I322" i="23"/>
  <c r="A47" i="23"/>
  <c r="A295" i="23"/>
  <c r="A94" i="23"/>
  <c r="G336" i="23"/>
  <c r="G298" i="23"/>
  <c r="I208" i="23"/>
  <c r="A17" i="23"/>
  <c r="I50" i="23"/>
  <c r="A65" i="23"/>
  <c r="A310" i="23"/>
  <c r="G87" i="23"/>
  <c r="G140" i="23"/>
  <c r="A157" i="23"/>
  <c r="I252" i="23"/>
  <c r="I270" i="23"/>
  <c r="A208" i="23"/>
  <c r="G163" i="23"/>
  <c r="I80" i="23"/>
  <c r="A247" i="23"/>
  <c r="G229" i="23"/>
  <c r="A106" i="23"/>
  <c r="G30" i="23"/>
  <c r="A276" i="23"/>
  <c r="I159" i="23"/>
  <c r="A150" i="23"/>
  <c r="A185" i="23"/>
  <c r="G245" i="23"/>
  <c r="G100" i="23"/>
  <c r="G201" i="23"/>
  <c r="I266" i="23"/>
  <c r="I287" i="23"/>
  <c r="A326" i="23"/>
  <c r="I326" i="23"/>
  <c r="A228" i="23"/>
  <c r="I84" i="23"/>
  <c r="A134" i="23"/>
  <c r="A90" i="23"/>
  <c r="A159" i="23"/>
  <c r="G109" i="23"/>
  <c r="I164" i="23"/>
  <c r="A203" i="23"/>
  <c r="A173" i="23"/>
  <c r="G125" i="23"/>
  <c r="I56" i="23"/>
  <c r="A129" i="23"/>
  <c r="I49" i="23"/>
  <c r="A93" i="23"/>
  <c r="I66" i="23"/>
  <c r="G60" i="23"/>
  <c r="I33" i="23"/>
  <c r="I69" i="23"/>
  <c r="I196" i="23"/>
  <c r="G126" i="23"/>
  <c r="I170" i="23"/>
  <c r="I312" i="23"/>
  <c r="I318" i="23"/>
  <c r="I224" i="23"/>
  <c r="I168" i="23"/>
  <c r="G155" i="23"/>
  <c r="I34" i="23"/>
  <c r="I288" i="23"/>
  <c r="A312" i="23"/>
  <c r="G185" i="23"/>
  <c r="A314" i="23"/>
  <c r="G330" i="23"/>
  <c r="G113" i="23"/>
  <c r="A336" i="23"/>
  <c r="A87" i="23"/>
  <c r="I307" i="23"/>
  <c r="G150" i="23"/>
  <c r="I85" i="23"/>
  <c r="A278" i="23"/>
  <c r="G115" i="23"/>
  <c r="G37" i="23"/>
  <c r="A187" i="23"/>
  <c r="I120" i="23"/>
  <c r="I5" i="23"/>
  <c r="G102" i="23"/>
  <c r="I130" i="23"/>
  <c r="A220" i="23"/>
  <c r="G92" i="23"/>
  <c r="G72" i="23"/>
  <c r="I146" i="23"/>
  <c r="G237" i="23"/>
  <c r="A301" i="23"/>
  <c r="I140" i="23"/>
  <c r="I199" i="23"/>
  <c r="I149" i="23"/>
  <c r="G73" i="23"/>
  <c r="G200" i="23"/>
  <c r="G308" i="23"/>
  <c r="A282" i="23"/>
  <c r="A113" i="23"/>
  <c r="G8" i="23"/>
  <c r="A239" i="23"/>
  <c r="G198" i="23"/>
  <c r="A243" i="23"/>
  <c r="G207" i="23"/>
  <c r="I111" i="23"/>
  <c r="A340" i="23"/>
  <c r="G119" i="23"/>
  <c r="G225" i="23"/>
  <c r="I180" i="23"/>
  <c r="G192" i="23"/>
  <c r="G205" i="23"/>
  <c r="I251" i="23"/>
  <c r="A170" i="23"/>
  <c r="I274" i="23"/>
  <c r="I263" i="23"/>
  <c r="I115" i="23"/>
  <c r="I290" i="23"/>
  <c r="I105" i="23"/>
  <c r="G227" i="23"/>
  <c r="I273" i="23"/>
  <c r="I13" i="23"/>
  <c r="I3" i="23"/>
  <c r="G77" i="23"/>
  <c r="G230" i="23"/>
  <c r="A279" i="23"/>
  <c r="A26" i="23"/>
  <c r="I137" i="23"/>
  <c r="A248" i="23"/>
  <c r="G220" i="23"/>
  <c r="G90" i="23"/>
  <c r="I240" i="23"/>
  <c r="G131" i="23"/>
  <c r="I75" i="23"/>
  <c r="I12" i="23"/>
  <c r="G84" i="23"/>
  <c r="A156" i="23"/>
  <c r="G226" i="23"/>
  <c r="I143" i="23"/>
  <c r="I313" i="23"/>
  <c r="A298" i="23"/>
  <c r="A164" i="23"/>
  <c r="I158" i="23"/>
  <c r="I182" i="23"/>
  <c r="I292" i="23"/>
  <c r="A54" i="23"/>
  <c r="A262" i="23"/>
  <c r="I184" i="23"/>
  <c r="I239" i="23"/>
  <c r="G112" i="23"/>
  <c r="G206" i="23"/>
  <c r="A52" i="23"/>
  <c r="G254" i="23"/>
  <c r="A192" i="23"/>
  <c r="I233" i="23"/>
  <c r="A174" i="23"/>
  <c r="I237" i="23"/>
  <c r="G34" i="23"/>
  <c r="A206" i="23"/>
  <c r="A34" i="23"/>
  <c r="A71" i="23"/>
  <c r="I179" i="23"/>
  <c r="A66" i="23"/>
  <c r="G263" i="23"/>
  <c r="G32" i="23"/>
  <c r="G43" i="23"/>
  <c r="G97" i="23"/>
  <c r="A299" i="23"/>
  <c r="I70" i="23"/>
  <c r="I147" i="23"/>
  <c r="E197" i="23" a="1"/>
  <c r="E197" i="23" s="1"/>
  <c r="H197" i="23" s="1" a="1"/>
  <c r="H197" i="23" s="1"/>
  <c r="A40" i="23"/>
  <c r="A219" i="23"/>
  <c r="I234" i="23"/>
  <c r="I22" i="23"/>
  <c r="A9" i="23"/>
  <c r="A12" i="23"/>
  <c r="G175" i="23"/>
  <c r="G266" i="23"/>
  <c r="I256" i="23"/>
  <c r="I278" i="23"/>
  <c r="I25" i="23"/>
  <c r="A205" i="23"/>
  <c r="G216" i="23"/>
  <c r="I128" i="23"/>
  <c r="I264" i="23"/>
  <c r="G180" i="23"/>
  <c r="I107" i="23"/>
  <c r="I310" i="23"/>
  <c r="G333" i="23"/>
  <c r="G19" i="23"/>
  <c r="I129" i="23"/>
  <c r="A209" i="23"/>
  <c r="A30" i="23"/>
  <c r="G172" i="23"/>
  <c r="G279" i="23"/>
  <c r="G21" i="23"/>
  <c r="A160" i="23"/>
  <c r="G166" i="23"/>
  <c r="I76" i="23"/>
  <c r="A271" i="23"/>
  <c r="I319" i="23"/>
  <c r="G277" i="23"/>
  <c r="A39" i="23"/>
  <c r="I317" i="23"/>
  <c r="A296" i="23"/>
  <c r="A121" i="23"/>
  <c r="I57" i="23"/>
  <c r="A267" i="23"/>
  <c r="G262" i="23"/>
  <c r="I24" i="23"/>
  <c r="G239" i="23"/>
  <c r="A33" i="23"/>
  <c r="I303" i="23"/>
  <c r="A320" i="23"/>
  <c r="I81" i="23"/>
  <c r="I230" i="23"/>
  <c r="G68" i="23"/>
  <c r="A331" i="23"/>
  <c r="I131" i="23"/>
  <c r="I183" i="23"/>
  <c r="I108" i="23"/>
  <c r="A304" i="23"/>
  <c r="I210" i="23"/>
  <c r="G42" i="23"/>
  <c r="G318" i="23"/>
  <c r="I31" i="23"/>
  <c r="A119" i="23"/>
  <c r="G274" i="23"/>
  <c r="A263" i="23"/>
  <c r="A6" i="23"/>
  <c r="I142" i="23"/>
  <c r="G67" i="23"/>
  <c r="I150" i="23"/>
  <c r="A237" i="23"/>
  <c r="I197" i="23"/>
  <c r="I133" i="23"/>
  <c r="I248" i="23"/>
  <c r="A198" i="23"/>
  <c r="A161" i="23"/>
  <c r="I190" i="23"/>
  <c r="A291" i="23"/>
  <c r="I172" i="23"/>
  <c r="I155" i="23"/>
  <c r="A3" i="23"/>
  <c r="A55" i="23"/>
  <c r="G293" i="23"/>
  <c r="A272" i="23"/>
  <c r="I124" i="23"/>
  <c r="A42" i="23"/>
  <c r="I35" i="23"/>
  <c r="G71" i="23"/>
  <c r="G243" i="23"/>
  <c r="A217" i="23"/>
  <c r="G61" i="23"/>
  <c r="I60" i="23"/>
  <c r="G307" i="23"/>
  <c r="I217" i="23"/>
  <c r="A122" i="23"/>
  <c r="I211" i="23"/>
  <c r="G35" i="23"/>
  <c r="I227" i="23"/>
  <c r="I332" i="23"/>
  <c r="G86" i="23"/>
  <c r="G129" i="23"/>
  <c r="I331" i="23"/>
  <c r="I64" i="23"/>
  <c r="G96" i="23"/>
  <c r="G154" i="23"/>
  <c r="I132" i="23"/>
  <c r="G25" i="23"/>
  <c r="I236" i="23"/>
  <c r="G111" i="23"/>
  <c r="G290" i="23"/>
  <c r="A274" i="23"/>
  <c r="I191" i="23"/>
  <c r="I271" i="23"/>
  <c r="I90" i="23"/>
  <c r="G183" i="23"/>
  <c r="I302" i="23"/>
  <c r="G82" i="23"/>
  <c r="I222" i="23"/>
  <c r="G335" i="23"/>
  <c r="I125" i="23"/>
  <c r="A99" i="23"/>
  <c r="I267" i="23"/>
  <c r="A140" i="23"/>
  <c r="I68" i="23"/>
  <c r="I21" i="23"/>
  <c r="A112" i="23"/>
  <c r="A230" i="23"/>
  <c r="I73" i="23"/>
  <c r="I153" i="23"/>
  <c r="A110" i="23"/>
  <c r="A229" i="23"/>
  <c r="G81" i="23"/>
  <c r="G256" i="23"/>
  <c r="I11" i="23"/>
  <c r="I138" i="23"/>
  <c r="G197" i="23"/>
  <c r="G74" i="23"/>
  <c r="A270" i="23"/>
  <c r="I88" i="23"/>
  <c r="I289" i="23"/>
  <c r="I119" i="23"/>
  <c r="G179" i="23"/>
  <c r="G79" i="23"/>
  <c r="A234" i="23"/>
  <c r="A58" i="23"/>
  <c r="I52" i="23"/>
  <c r="G70" i="23"/>
  <c r="G165" i="23"/>
  <c r="A18" i="23"/>
  <c r="G145" i="23"/>
  <c r="I48" i="23"/>
  <c r="I83" i="23"/>
  <c r="I67" i="23"/>
  <c r="I112" i="23"/>
  <c r="A16" i="23"/>
  <c r="A97" i="23"/>
  <c r="A67" i="23"/>
  <c r="I91" i="23"/>
  <c r="I325" i="23"/>
  <c r="G89" i="23"/>
  <c r="A128" i="23"/>
  <c r="G246" i="23"/>
  <c r="G232" i="23"/>
  <c r="I216" i="23"/>
  <c r="A254" i="23"/>
  <c r="G340" i="23"/>
  <c r="I335" i="23"/>
  <c r="A335" i="23"/>
  <c r="A181" i="23"/>
  <c r="G271" i="23"/>
  <c r="I291" i="23"/>
  <c r="I330" i="23"/>
  <c r="A258" i="23"/>
  <c r="I284" i="23"/>
  <c r="G238" i="23"/>
  <c r="G65" i="23"/>
  <c r="A287" i="23"/>
  <c r="A179" i="23"/>
  <c r="G321" i="23"/>
  <c r="A339" i="23"/>
  <c r="A313" i="23"/>
  <c r="A332" i="23"/>
  <c r="A126" i="23"/>
  <c r="A280" i="23"/>
  <c r="G288" i="23"/>
  <c r="G309" i="23"/>
  <c r="G214" i="23"/>
  <c r="G276" i="23"/>
  <c r="G178" i="23"/>
  <c r="G236" i="23"/>
  <c r="A88" i="23"/>
  <c r="I46" i="23"/>
  <c r="I47" i="23"/>
  <c r="A138" i="23"/>
  <c r="I86" i="23"/>
  <c r="G260" i="23"/>
  <c r="G118" i="23"/>
  <c r="G18" i="23"/>
  <c r="G210" i="23"/>
  <c r="I324" i="23"/>
  <c r="G105" i="23"/>
  <c r="I51" i="23"/>
  <c r="A48" i="23"/>
  <c r="I280" i="23"/>
  <c r="I276" i="23"/>
  <c r="I235" i="23"/>
  <c r="G31" i="23"/>
  <c r="I114" i="23"/>
  <c r="I299" i="23"/>
  <c r="A60" i="23"/>
  <c r="G297" i="23"/>
  <c r="I201" i="23"/>
  <c r="G160" i="23"/>
  <c r="A49" i="23"/>
  <c r="G219" i="23"/>
  <c r="I327" i="23"/>
  <c r="I36" i="23"/>
  <c r="A334" i="23"/>
  <c r="G66" i="23"/>
  <c r="I323" i="23"/>
  <c r="G314" i="23"/>
  <c r="I316" i="23"/>
  <c r="I261" i="23"/>
  <c r="G17" i="23"/>
  <c r="I74" i="23"/>
  <c r="I301" i="23"/>
  <c r="A251" i="23"/>
  <c r="I95" i="23"/>
  <c r="G95" i="23"/>
  <c r="A45" i="23"/>
  <c r="A235" i="23"/>
  <c r="A158" i="23"/>
  <c r="A19" i="23"/>
  <c r="G5" i="23"/>
  <c r="I126" i="23"/>
  <c r="I79" i="23"/>
  <c r="G13" i="23"/>
  <c r="G53" i="23"/>
  <c r="I268" i="23"/>
  <c r="A24" i="23"/>
  <c r="I225" i="23"/>
  <c r="I296" i="23"/>
  <c r="I10" i="23"/>
  <c r="I53" i="23"/>
  <c r="G98" i="23"/>
  <c r="I241" i="23"/>
  <c r="I305" i="23"/>
  <c r="G135" i="23"/>
  <c r="G47" i="23"/>
  <c r="G168" i="23"/>
  <c r="G169" i="23"/>
  <c r="I148" i="23"/>
  <c r="G267" i="23"/>
  <c r="I294" i="23"/>
  <c r="G23" i="23"/>
  <c r="G158" i="23"/>
  <c r="A297" i="23"/>
  <c r="G94" i="23"/>
  <c r="G189" i="23"/>
  <c r="G302" i="23"/>
  <c r="A199" i="23"/>
  <c r="G101" i="23"/>
  <c r="A5" i="23"/>
  <c r="I152" i="23"/>
  <c r="I181" i="23"/>
  <c r="G83" i="23"/>
  <c r="G93" i="23"/>
  <c r="G258" i="23"/>
  <c r="I4" i="23"/>
  <c r="I281" i="23"/>
  <c r="G99" i="23"/>
  <c r="I165" i="23"/>
  <c r="I20" i="23"/>
  <c r="G4" i="23"/>
  <c r="G287" i="23"/>
  <c r="I293" i="23"/>
  <c r="G233" i="23"/>
  <c r="G156" i="23"/>
  <c r="A224" i="23"/>
  <c r="A253" i="23"/>
  <c r="I228" i="23"/>
  <c r="G106" i="23"/>
  <c r="A256" i="23"/>
  <c r="G291" i="23"/>
  <c r="A259" i="23"/>
  <c r="I333" i="23"/>
  <c r="A182" i="23"/>
  <c r="I187" i="23"/>
  <c r="I38" i="23"/>
  <c r="A100" i="23"/>
  <c r="G332" i="23"/>
  <c r="G55" i="23"/>
  <c r="A25" i="23"/>
  <c r="G171" i="23"/>
  <c r="A195" i="23"/>
  <c r="I154" i="23"/>
  <c r="I139" i="23"/>
  <c r="A36" i="23"/>
  <c r="I55" i="23"/>
  <c r="A225" i="23"/>
  <c r="I161" i="23"/>
  <c r="G194" i="23"/>
  <c r="G283" i="23"/>
  <c r="A32" i="23"/>
  <c r="A294" i="23"/>
  <c r="I285" i="23"/>
  <c r="A194" i="23"/>
  <c r="A260" i="23"/>
  <c r="A35" i="23"/>
  <c r="I277" i="23"/>
  <c r="A293" i="23"/>
  <c r="I338" i="23"/>
  <c r="I247" i="23"/>
  <c r="I308" i="23"/>
  <c r="I176" i="23"/>
  <c r="I8" i="23"/>
  <c r="A302" i="23"/>
  <c r="G285" i="23"/>
  <c r="A74" i="23"/>
  <c r="G202" i="23"/>
  <c r="G6" i="23"/>
  <c r="A53" i="23"/>
  <c r="I186" i="23"/>
  <c r="A81" i="23"/>
  <c r="I15" i="23"/>
  <c r="G286" i="23"/>
  <c r="A62" i="23"/>
  <c r="G337" i="23"/>
  <c r="A201" i="23"/>
  <c r="G27" i="23"/>
  <c r="A131" i="23"/>
  <c r="I141" i="23"/>
  <c r="A281" i="23"/>
  <c r="A109" i="23"/>
  <c r="A27" i="23"/>
  <c r="G299" i="23"/>
  <c r="I174" i="23"/>
  <c r="A285" i="23"/>
  <c r="A73" i="23"/>
  <c r="G257" i="23"/>
  <c r="G255" i="23"/>
  <c r="A255" i="23"/>
  <c r="A56" i="23"/>
  <c r="G80" i="23"/>
  <c r="G104" i="23"/>
  <c r="G193" i="23"/>
  <c r="A242" i="23"/>
  <c r="I203" i="23"/>
  <c r="I162" i="23"/>
  <c r="A322" i="23"/>
  <c r="I19" i="23"/>
  <c r="G134" i="23"/>
  <c r="G124" i="23"/>
  <c r="G319" i="23"/>
  <c r="G242" i="23"/>
  <c r="G147" i="23"/>
  <c r="G62" i="23"/>
  <c r="G328" i="23"/>
  <c r="A46" i="23"/>
  <c r="A167" i="23"/>
  <c r="I97" i="23"/>
  <c r="I122" i="23"/>
  <c r="I78" i="23"/>
  <c r="G57" i="23"/>
  <c r="A152" i="23"/>
  <c r="A149" i="23"/>
  <c r="A69" i="23"/>
  <c r="I121" i="23"/>
  <c r="I118" i="23"/>
  <c r="I283" i="23"/>
  <c r="G91" i="23"/>
  <c r="A116" i="23"/>
  <c r="G313" i="23"/>
  <c r="G228" i="23"/>
  <c r="A213" i="23"/>
  <c r="A23" i="23"/>
  <c r="A123" i="23"/>
  <c r="I39" i="23"/>
  <c r="A245" i="23"/>
  <c r="I243" i="23"/>
  <c r="G176" i="23"/>
  <c r="A102" i="23"/>
  <c r="A38" i="23"/>
  <c r="I72" i="23"/>
  <c r="I204" i="23"/>
  <c r="I258" i="23"/>
  <c r="A202" i="23"/>
  <c r="G7" i="23"/>
  <c r="G117" i="23"/>
  <c r="A166" i="23"/>
  <c r="I169" i="23"/>
  <c r="I221" i="23"/>
  <c r="A275" i="23"/>
  <c r="G107" i="23"/>
  <c r="I65" i="23"/>
  <c r="G320" i="23"/>
  <c r="G148" i="23"/>
  <c r="I207" i="23"/>
  <c r="A51" i="23"/>
  <c r="A165" i="23"/>
  <c r="I28" i="23"/>
  <c r="G108" i="23"/>
  <c r="I89" i="23"/>
  <c r="A80" i="23"/>
  <c r="G9" i="23"/>
  <c r="I212" i="23"/>
  <c r="A250" i="23"/>
  <c r="I215" i="23"/>
  <c r="I202" i="23"/>
  <c r="G110" i="23"/>
  <c r="G58" i="23"/>
  <c r="G139" i="23"/>
  <c r="G16" i="23"/>
  <c r="I145" i="23"/>
  <c r="G252" i="23"/>
  <c r="A318" i="23"/>
  <c r="A252" i="23"/>
  <c r="G123" i="23"/>
  <c r="I63" i="23"/>
  <c r="I339" i="23"/>
  <c r="G213" i="23"/>
  <c r="G327" i="23"/>
  <c r="I117" i="23"/>
  <c r="I7" i="23"/>
  <c r="I100" i="23"/>
  <c r="G52" i="23"/>
  <c r="A130" i="23"/>
  <c r="I306" i="23"/>
  <c r="A133" i="23"/>
  <c r="G329" i="23"/>
  <c r="I54" i="23"/>
  <c r="G141" i="23"/>
  <c r="A10" i="23"/>
  <c r="I134" i="23"/>
  <c r="A246" i="23"/>
  <c r="A85" i="23"/>
  <c r="I116" i="23"/>
  <c r="G204" i="23"/>
  <c r="G40" i="23"/>
  <c r="I101" i="23"/>
  <c r="G38" i="23"/>
  <c r="I135" i="23"/>
  <c r="I96" i="23"/>
  <c r="I205" i="23"/>
  <c r="A266" i="23"/>
  <c r="G76" i="23"/>
  <c r="A186" i="23"/>
  <c r="A151" i="23"/>
  <c r="G127" i="23"/>
  <c r="A171" i="23"/>
  <c r="G211" i="23"/>
  <c r="I309" i="23"/>
  <c r="A308" i="23"/>
  <c r="G28" i="23"/>
  <c r="A196" i="23"/>
  <c r="G121" i="23"/>
  <c r="G146" i="23"/>
  <c r="G209" i="23"/>
  <c r="G212" i="23"/>
  <c r="G282" i="23"/>
  <c r="I257" i="23"/>
  <c r="A59" i="23"/>
  <c r="G247" i="23"/>
  <c r="A268" i="23"/>
  <c r="A290" i="23"/>
  <c r="G292" i="23"/>
  <c r="G20" i="23"/>
  <c r="G3" i="23"/>
  <c r="I253" i="23"/>
  <c r="G317" i="23"/>
  <c r="I41" i="23"/>
  <c r="G334" i="23"/>
  <c r="I175" i="23"/>
  <c r="A136" i="23"/>
  <c r="I238" i="23"/>
  <c r="I43" i="23"/>
  <c r="A114" i="23"/>
  <c r="A95" i="23"/>
  <c r="G306" i="23"/>
  <c r="I279" i="23"/>
  <c r="A84" i="23"/>
  <c r="I113" i="23"/>
  <c r="G241" i="23"/>
  <c r="A231" i="23"/>
  <c r="I103" i="23"/>
  <c r="A175" i="23"/>
  <c r="A14" i="23"/>
  <c r="G222" i="23"/>
  <c r="A154" i="23"/>
  <c r="I61" i="23"/>
  <c r="A137" i="23"/>
  <c r="I300" i="23"/>
  <c r="I209" i="23"/>
  <c r="A327" i="23"/>
  <c r="G253" i="23"/>
  <c r="A78" i="23"/>
  <c r="I6" i="23"/>
  <c r="I340" i="23"/>
  <c r="I250" i="23"/>
  <c r="I262" i="23"/>
  <c r="G217" i="23"/>
  <c r="G234" i="23"/>
  <c r="G338" i="23"/>
  <c r="G269" i="23"/>
  <c r="A21" i="23"/>
  <c r="I94" i="23"/>
  <c r="G137" i="23"/>
  <c r="A193" i="23"/>
  <c r="A265" i="23"/>
  <c r="G143" i="23"/>
  <c r="G295" i="23"/>
  <c r="A145" i="23"/>
  <c r="I304" i="23"/>
  <c r="I18" i="23"/>
  <c r="A108" i="23"/>
  <c r="G248" i="23"/>
  <c r="G208" i="23"/>
  <c r="A7" i="23"/>
  <c r="G88" i="23"/>
  <c r="I214" i="23"/>
  <c r="A177" i="23"/>
  <c r="G315" i="23"/>
  <c r="I17" i="23"/>
  <c r="A233" i="23"/>
  <c r="B176" i="23"/>
  <c r="B193" i="2"/>
  <c r="G270" i="23"/>
  <c r="G250" i="23"/>
  <c r="A28" i="23"/>
  <c r="A323" i="23"/>
  <c r="A155" i="23"/>
  <c r="A214" i="23"/>
  <c r="E215" i="2" a="1"/>
  <c r="E215" i="2" s="1"/>
  <c r="B149" i="23"/>
  <c r="A200" i="23"/>
  <c r="G159" i="23"/>
  <c r="G259" i="23"/>
  <c r="I245" i="23"/>
  <c r="G54" i="23"/>
  <c r="A303" i="23"/>
  <c r="A135" i="23"/>
  <c r="A115" i="23"/>
  <c r="A82" i="23"/>
  <c r="A317" i="23"/>
  <c r="B214" i="2"/>
  <c r="B493" i="2"/>
  <c r="B93" i="23"/>
  <c r="B324" i="2"/>
  <c r="B53" i="23"/>
  <c r="B215" i="2"/>
  <c r="B197" i="23"/>
  <c r="B23" i="2"/>
  <c r="B22" i="23"/>
  <c r="B185" i="2"/>
  <c r="B151" i="23"/>
  <c r="B152" i="2"/>
  <c r="B139" i="23"/>
  <c r="B63" i="2"/>
  <c r="B58" i="23"/>
  <c r="B84" i="2"/>
  <c r="B100" i="23"/>
  <c r="B151" i="2"/>
  <c r="B122" i="23"/>
  <c r="B234" i="2"/>
  <c r="B212" i="23"/>
  <c r="B154" i="2"/>
  <c r="B141" i="23"/>
  <c r="B369" i="2"/>
  <c r="B295" i="23"/>
  <c r="B403" i="2"/>
  <c r="B300" i="23"/>
  <c r="B278" i="2"/>
  <c r="B341" i="2"/>
  <c r="B288" i="2"/>
  <c r="B266" i="2"/>
  <c r="B340" i="2"/>
  <c r="B106" i="2"/>
  <c r="B98" i="2"/>
  <c r="B555" i="2"/>
  <c r="B568" i="2"/>
  <c r="B516" i="2"/>
  <c r="B357" i="2"/>
  <c r="B231" i="2"/>
  <c r="B488" i="2"/>
  <c r="B529" i="2"/>
  <c r="B491" i="2"/>
  <c r="B345" i="2"/>
  <c r="B240" i="2"/>
  <c r="B165" i="2"/>
  <c r="B252" i="2"/>
  <c r="B485" i="2"/>
  <c r="B440" i="2"/>
  <c r="B501" i="2"/>
  <c r="B492" i="2"/>
  <c r="B537" i="2"/>
  <c r="B207" i="2"/>
  <c r="F532" i="2" l="1"/>
  <c r="E532" i="2" s="1" a="1"/>
  <c r="E532" i="2" s="1"/>
  <c r="F586" i="2"/>
  <c r="E586" i="2" s="1" a="1"/>
  <c r="E586" i="2" s="1"/>
  <c r="F349" i="2"/>
  <c r="E349" i="2" s="1" a="1"/>
  <c r="E349" i="2" s="1"/>
  <c r="F611" i="2"/>
  <c r="E611" i="2" s="1" a="1"/>
  <c r="E611" i="2" s="1"/>
  <c r="F613" i="2"/>
  <c r="E613" i="2" s="1" a="1"/>
  <c r="E613" i="2" s="1"/>
  <c r="F610" i="2"/>
  <c r="E610" i="2" s="1" a="1"/>
  <c r="E610" i="2" s="1"/>
  <c r="F604" i="2"/>
  <c r="E604" i="2" s="1" a="1"/>
  <c r="E604" i="2" s="1"/>
  <c r="F605" i="2"/>
  <c r="E605" i="2" s="1" a="1"/>
  <c r="E605" i="2" s="1"/>
  <c r="F327" i="2"/>
  <c r="E327" i="2" s="1" a="1"/>
  <c r="E327" i="2" s="1"/>
  <c r="F14" i="2" l="1"/>
  <c r="E14" i="2" s="1" a="1"/>
  <c r="E14" i="2" s="1"/>
  <c r="F584" i="2"/>
  <c r="E584" i="2" s="1" a="1"/>
  <c r="E584" i="2" s="1"/>
  <c r="F567" i="2"/>
  <c r="E567" i="2" s="1" a="1"/>
  <c r="E567" i="2" s="1"/>
  <c r="F538" i="2"/>
  <c r="E538" i="2" s="1" a="1"/>
  <c r="E538" i="2" s="1"/>
  <c r="F397" i="2"/>
  <c r="E397" i="2" s="1" a="1"/>
  <c r="E397" i="2" s="1"/>
  <c r="F351" i="2"/>
  <c r="E351" i="2" s="1" a="1"/>
  <c r="E351" i="2" s="1"/>
  <c r="F271" i="2"/>
  <c r="E271" i="2" s="1" a="1"/>
  <c r="E271" i="2" s="1"/>
  <c r="F381" i="2"/>
  <c r="E381" i="2" s="1" a="1"/>
  <c r="E381" i="2" s="1"/>
  <c r="F556" i="2"/>
  <c r="E556" i="2" s="1" a="1"/>
  <c r="E556" i="2" s="1"/>
  <c r="F569" i="2"/>
  <c r="E569" i="2" s="1" a="1"/>
  <c r="E569" i="2" s="1"/>
  <c r="F408" i="2"/>
  <c r="E408" i="2" s="1" a="1"/>
  <c r="E408" i="2" s="1"/>
  <c r="F391" i="2"/>
  <c r="E391" i="2" s="1" a="1"/>
  <c r="E391" i="2" s="1"/>
  <c r="F583" i="2"/>
  <c r="E583" i="2" s="1" a="1"/>
  <c r="E583" i="2" s="1"/>
  <c r="F398" i="2"/>
  <c r="E398" i="2" s="1" a="1"/>
  <c r="E398" i="2" s="1"/>
  <c r="F401" i="2"/>
  <c r="E401" i="2" s="1" a="1"/>
  <c r="E401" i="2" s="1"/>
  <c r="F522" i="2"/>
  <c r="E522" i="2" s="1" a="1"/>
  <c r="E522" i="2" s="1"/>
  <c r="F547" i="2"/>
  <c r="E547" i="2" s="1" a="1"/>
  <c r="E547" i="2" s="1"/>
  <c r="F587" i="2"/>
  <c r="E587" i="2" s="1" a="1"/>
  <c r="E587" i="2" s="1"/>
  <c r="F592" i="2"/>
  <c r="E592" i="2" s="1" a="1"/>
  <c r="E592" i="2" s="1"/>
  <c r="F566" i="2"/>
  <c r="E566" i="2" s="1" a="1"/>
  <c r="E566" i="2" s="1"/>
  <c r="F467" i="2"/>
  <c r="E467" i="2" s="1" a="1"/>
  <c r="E467" i="2" s="1"/>
  <c r="F543" i="2"/>
  <c r="E543" i="2" s="1" a="1"/>
  <c r="E543" i="2" s="1"/>
  <c r="F534" i="2"/>
  <c r="E534" i="2" s="1" a="1"/>
  <c r="E534" i="2" s="1"/>
  <c r="F509" i="2"/>
  <c r="E509" i="2" s="1" a="1"/>
  <c r="E509" i="2" s="1"/>
  <c r="F421" i="2"/>
  <c r="E421" i="2" s="1" a="1"/>
  <c r="E421" i="2" s="1"/>
  <c r="F512" i="2"/>
  <c r="E512" i="2" s="1" a="1"/>
  <c r="E512" i="2" s="1"/>
  <c r="F407" i="2"/>
  <c r="E407" i="2" s="1" a="1"/>
  <c r="E407" i="2" s="1"/>
  <c r="F412" i="2"/>
  <c r="E412" i="2" s="1" a="1"/>
  <c r="E412" i="2" s="1"/>
  <c r="F461" i="2"/>
  <c r="E461" i="2" s="1" a="1"/>
  <c r="E461" i="2" s="1"/>
  <c r="F69" i="2"/>
  <c r="E69" i="2" s="1" a="1"/>
  <c r="E69" i="2" s="1"/>
  <c r="F311" i="2"/>
  <c r="E311" i="2" s="1" a="1"/>
  <c r="E311" i="2" s="1"/>
  <c r="F259" i="2"/>
  <c r="E259" i="2" s="1" a="1"/>
  <c r="E259" i="2" s="1"/>
  <c r="F275" i="2"/>
  <c r="E275" i="2" s="1" a="1"/>
  <c r="E275" i="2" s="1"/>
  <c r="F312" i="2"/>
  <c r="E312" i="2" s="1" a="1"/>
  <c r="E312" i="2" s="1"/>
  <c r="F326" i="2"/>
  <c r="E326" i="2" s="1" a="1"/>
  <c r="E326" i="2" s="1"/>
  <c r="F416" i="2"/>
  <c r="E416" i="2" s="1" a="1"/>
  <c r="E416" i="2" s="1"/>
  <c r="F460" i="2"/>
  <c r="E460" i="2" s="1" a="1"/>
  <c r="E460" i="2" s="1"/>
  <c r="F257" i="2"/>
  <c r="E257" i="2" s="1" a="1"/>
  <c r="E257" i="2" s="1"/>
  <c r="F173" i="2"/>
  <c r="E173" i="2" s="1" a="1"/>
  <c r="E173" i="2" s="1"/>
  <c r="F26" i="2"/>
  <c r="E26" i="2" s="1" a="1"/>
  <c r="E26" i="2" s="1"/>
  <c r="F172" i="2"/>
  <c r="E172" i="2" s="1" a="1"/>
  <c r="E172" i="2" s="1"/>
  <c r="F40" i="2"/>
  <c r="E40" i="2" s="1" a="1"/>
  <c r="E40" i="2" s="1"/>
  <c r="F233" i="2"/>
  <c r="E233" i="2" s="1" a="1"/>
  <c r="E233" i="2" s="1"/>
  <c r="F255" i="2"/>
  <c r="E255" i="2" s="1" a="1"/>
  <c r="E255" i="2" s="1"/>
  <c r="F162" i="2"/>
  <c r="E162" i="2" s="1" a="1"/>
  <c r="E162" i="2" s="1"/>
  <c r="F133" i="2"/>
  <c r="E133" i="2" s="1" a="1"/>
  <c r="E133" i="2" s="1"/>
  <c r="F54" i="2"/>
  <c r="E54" i="2" s="1" a="1"/>
  <c r="E54" i="2" s="1"/>
  <c r="F52" i="2"/>
  <c r="E52" i="2" s="1" a="1"/>
  <c r="E52" i="2" s="1"/>
  <c r="F62" i="2"/>
  <c r="E62" i="2" s="1" a="1"/>
  <c r="E62" i="2" s="1"/>
  <c r="F99" i="2"/>
  <c r="E99" i="2" s="1" a="1"/>
  <c r="E99" i="2" s="1"/>
  <c r="F225" i="2"/>
  <c r="E225" i="2" s="1" a="1"/>
  <c r="E225" i="2" s="1"/>
  <c r="F137" i="2"/>
  <c r="E137" i="2" s="1" a="1"/>
  <c r="E137" i="2" s="1"/>
  <c r="F116" i="2"/>
  <c r="B604" i="2"/>
  <c r="B613" i="2"/>
  <c r="B611" i="2"/>
  <c r="B14" i="2"/>
  <c r="B610" i="2"/>
  <c r="B605" i="2"/>
  <c r="B349" i="2" l="1"/>
  <c r="B398" i="2"/>
  <c r="B397" i="2"/>
  <c r="B391" i="2"/>
  <c r="B381" i="2"/>
  <c r="B351" i="2"/>
  <c r="B556" i="2"/>
  <c r="B587" i="2"/>
  <c r="B584" i="2"/>
  <c r="B567" i="2"/>
  <c r="B566" i="2"/>
  <c r="B592" i="2"/>
  <c r="B583" i="2"/>
  <c r="B586" i="2"/>
  <c r="B569" i="2"/>
  <c r="B532" i="2"/>
  <c r="B467" i="2"/>
  <c r="B547" i="2"/>
  <c r="B512" i="2"/>
  <c r="B538" i="2"/>
  <c r="B543" i="2"/>
  <c r="B522" i="2"/>
  <c r="B509" i="2"/>
  <c r="B534" i="2"/>
  <c r="B275" i="2"/>
  <c r="B401" i="2"/>
  <c r="B412" i="2"/>
  <c r="B408" i="2"/>
  <c r="B26" i="2"/>
  <c r="B407" i="2"/>
  <c r="B312" i="2"/>
  <c r="B326" i="2"/>
  <c r="B311" i="2"/>
  <c r="B271" i="2"/>
  <c r="B327" i="2"/>
  <c r="B421" i="2"/>
  <c r="B461" i="2"/>
  <c r="B460" i="2"/>
  <c r="B416" i="2"/>
  <c r="B259" i="2"/>
  <c r="B257" i="2"/>
  <c r="B173" i="2"/>
  <c r="B69" i="2"/>
  <c r="B40" i="2"/>
  <c r="B172" i="2"/>
  <c r="B255" i="2"/>
  <c r="H93" i="2"/>
  <c r="G241" i="2"/>
  <c r="G545" i="2"/>
  <c r="G511" i="2"/>
  <c r="H524" i="2"/>
  <c r="G150" i="2"/>
  <c r="G608" i="2"/>
  <c r="G358" i="2"/>
  <c r="H161" i="2"/>
  <c r="A222" i="2"/>
  <c r="A93" i="2"/>
  <c r="H213" i="2"/>
  <c r="G510" i="2"/>
  <c r="G330" i="2"/>
  <c r="A369" i="2"/>
  <c r="A418" i="2"/>
  <c r="H194" i="2"/>
  <c r="G204" i="2"/>
  <c r="H470" i="2"/>
  <c r="H334" i="2"/>
  <c r="H355" i="2"/>
  <c r="A439" i="2"/>
  <c r="G474" i="2"/>
  <c r="A68" i="2"/>
  <c r="A423" i="2"/>
  <c r="A205" i="2"/>
  <c r="A98" i="2"/>
  <c r="A14" i="2"/>
  <c r="G558" i="2"/>
  <c r="H552" i="2"/>
  <c r="H88" i="2"/>
  <c r="G203" i="2"/>
  <c r="A440" i="2"/>
  <c r="H239" i="2"/>
  <c r="A555" i="2"/>
  <c r="G207" i="2"/>
  <c r="H370" i="2"/>
  <c r="A39" i="2"/>
  <c r="G583" i="2"/>
  <c r="A539" i="2"/>
  <c r="A4" i="2"/>
  <c r="G170" i="2"/>
  <c r="G541" i="2"/>
  <c r="G529" i="2"/>
  <c r="G401" i="2"/>
  <c r="A503" i="2"/>
  <c r="H201" i="2"/>
  <c r="H596" i="2"/>
  <c r="A286" i="2"/>
  <c r="G226" i="2"/>
  <c r="A122" i="2"/>
  <c r="A105" i="2"/>
  <c r="H339" i="2"/>
  <c r="G478" i="2"/>
  <c r="G437" i="2"/>
  <c r="H604" i="2"/>
  <c r="H274" i="2"/>
  <c r="H219" i="2"/>
  <c r="H585" i="2"/>
  <c r="G281" i="2"/>
  <c r="A602" i="2"/>
  <c r="A47" i="2"/>
  <c r="G257" i="2"/>
  <c r="A43" i="2"/>
  <c r="G113" i="2"/>
  <c r="G430" i="2"/>
  <c r="G461" i="2"/>
  <c r="G303" i="2"/>
  <c r="G443" i="2"/>
  <c r="A597" i="2"/>
  <c r="H496" i="2"/>
  <c r="A513" i="2"/>
  <c r="G121" i="2"/>
  <c r="H359" i="2"/>
  <c r="A403" i="2"/>
  <c r="G594" i="2"/>
  <c r="A532" i="2"/>
  <c r="H602" i="2"/>
  <c r="A319" i="2"/>
  <c r="H229" i="2"/>
  <c r="H157" i="2"/>
  <c r="A535" i="2"/>
  <c r="H80" i="2"/>
  <c r="H297" i="2"/>
  <c r="H375" i="2"/>
  <c r="G290" i="2"/>
  <c r="G46" i="2"/>
  <c r="A432" i="2"/>
  <c r="G360" i="2"/>
  <c r="G442" i="2"/>
  <c r="G95" i="2"/>
  <c r="H451" i="2"/>
  <c r="A335" i="2"/>
  <c r="G193" i="2"/>
  <c r="A580" i="2"/>
  <c r="G252" i="2"/>
  <c r="G587" i="2"/>
  <c r="A612" i="2"/>
  <c r="G490" i="2"/>
  <c r="A169" i="2"/>
  <c r="A464" i="2"/>
  <c r="A377" i="2"/>
  <c r="G571" i="2"/>
  <c r="H310" i="2"/>
  <c r="G419" i="2"/>
  <c r="A297" i="2"/>
  <c r="A469" i="2"/>
  <c r="G292" i="2"/>
  <c r="A125" i="2"/>
  <c r="H360" i="2"/>
  <c r="H39" i="2"/>
  <c r="A371" i="2"/>
  <c r="G37" i="2"/>
  <c r="A541" i="2"/>
  <c r="A492" i="2"/>
  <c r="A318" i="2"/>
  <c r="H409" i="2"/>
  <c r="A355" i="2"/>
  <c r="A616" i="2"/>
  <c r="A293" i="2"/>
  <c r="H81" i="2"/>
  <c r="H302" i="2"/>
  <c r="H317" i="2"/>
  <c r="H498" i="2"/>
  <c r="G331" i="2"/>
  <c r="G473" i="2"/>
  <c r="H98" i="2"/>
  <c r="A190" i="2"/>
  <c r="H484" i="2"/>
  <c r="A242" i="2"/>
  <c r="G314" i="2"/>
  <c r="H129" i="2"/>
  <c r="G155" i="2"/>
  <c r="H221" i="2"/>
  <c r="G392" i="2"/>
  <c r="H294" i="2"/>
  <c r="H348" i="2"/>
  <c r="A363" i="2"/>
  <c r="G326" i="2"/>
  <c r="G489" i="2"/>
  <c r="A578" i="2"/>
  <c r="A336" i="2"/>
  <c r="A232" i="2"/>
  <c r="G224" i="2"/>
  <c r="H539" i="2"/>
  <c r="A466" i="2"/>
  <c r="A434" i="2"/>
  <c r="H371" i="2"/>
  <c r="A591" i="2"/>
  <c r="G462" i="2"/>
  <c r="G53" i="2"/>
  <c r="H453" i="2"/>
  <c r="A537" i="2"/>
  <c r="A489" i="2"/>
  <c r="H270" i="2"/>
  <c r="G499" i="2"/>
  <c r="A284" i="2"/>
  <c r="A375" i="2"/>
  <c r="G531" i="2"/>
  <c r="A235" i="2"/>
  <c r="H501" i="2"/>
  <c r="A251" i="2"/>
  <c r="A557" i="2"/>
  <c r="A77" i="2"/>
  <c r="A237" i="2"/>
  <c r="G140" i="2"/>
  <c r="A496" i="2"/>
  <c r="G428" i="2"/>
  <c r="H459" i="2"/>
  <c r="A588" i="2"/>
  <c r="G29" i="2"/>
  <c r="A32" i="2"/>
  <c r="H208" i="2"/>
  <c r="H519" i="2"/>
  <c r="A444" i="2"/>
  <c r="G452" i="2"/>
  <c r="H210" i="2"/>
  <c r="G431" i="2"/>
  <c r="A233" i="2"/>
  <c r="A61" i="2"/>
  <c r="H56" i="2"/>
  <c r="G3" i="2"/>
  <c r="H154" i="2"/>
  <c r="H125" i="2"/>
  <c r="G39" i="2"/>
  <c r="G334" i="2"/>
  <c r="A504" i="2"/>
  <c r="G223" i="2"/>
  <c r="H101" i="2"/>
  <c r="H518" i="2"/>
  <c r="G496" i="2"/>
  <c r="G308" i="2"/>
  <c r="G284" i="2"/>
  <c r="A405" i="2"/>
  <c r="G55" i="2"/>
  <c r="G563" i="2"/>
  <c r="H3" i="2"/>
  <c r="H150" i="2"/>
  <c r="H533" i="2"/>
  <c r="A488" i="2"/>
  <c r="G506" i="2"/>
  <c r="A50" i="2"/>
  <c r="A337" i="2"/>
  <c r="H385" i="2"/>
  <c r="A110" i="2"/>
  <c r="H192" i="2"/>
  <c r="A459" i="2"/>
  <c r="G82" i="2"/>
  <c r="G324" i="2"/>
  <c r="A294" i="2"/>
  <c r="H374" i="2"/>
  <c r="G328" i="2"/>
  <c r="H391" i="2"/>
  <c r="A36" i="2"/>
  <c r="A164" i="2"/>
  <c r="G85" i="2"/>
  <c r="G439" i="2"/>
  <c r="G476" i="2"/>
  <c r="A607" i="2"/>
  <c r="G154" i="2"/>
  <c r="G555" i="2"/>
  <c r="A486" i="2"/>
  <c r="H593" i="2"/>
  <c r="H301" i="2"/>
  <c r="G566" i="2"/>
  <c r="G19" i="2"/>
  <c r="G394" i="2"/>
  <c r="A327" i="2"/>
  <c r="A184" i="2"/>
  <c r="A220" i="2"/>
  <c r="A540" i="2"/>
  <c r="A450" i="2"/>
  <c r="G301" i="2"/>
  <c r="H66" i="2"/>
  <c r="H410" i="2"/>
  <c r="G107" i="2"/>
  <c r="A229" i="2"/>
  <c r="G236" i="2"/>
  <c r="A66" i="2"/>
  <c r="A206" i="2"/>
  <c r="A399" i="2"/>
  <c r="A301" i="2"/>
  <c r="G537" i="2"/>
  <c r="A65" i="2"/>
  <c r="A324" i="2"/>
  <c r="G554" i="2"/>
  <c r="A149" i="2"/>
  <c r="G355" i="2"/>
  <c r="A471" i="2"/>
  <c r="G368" i="2"/>
  <c r="A381" i="2"/>
  <c r="A268" i="2"/>
  <c r="G178" i="2"/>
  <c r="G262" i="2"/>
  <c r="H144" i="2"/>
  <c r="H362" i="2"/>
  <c r="A543" i="2"/>
  <c r="H376" i="2"/>
  <c r="A576" i="2"/>
  <c r="A64" i="2"/>
  <c r="H187" i="2"/>
  <c r="H241" i="2"/>
  <c r="H590" i="2"/>
  <c r="A402" i="2"/>
  <c r="H253" i="2"/>
  <c r="A310" i="2"/>
  <c r="A398" i="2"/>
  <c r="G17" i="2"/>
  <c r="H181" i="2"/>
  <c r="A253" i="2"/>
  <c r="A81" i="2"/>
  <c r="G438" i="2"/>
  <c r="H9" i="2"/>
  <c r="G422" i="2"/>
  <c r="A461" i="2"/>
  <c r="H174" i="2"/>
  <c r="H32" i="2"/>
  <c r="G135" i="2"/>
  <c r="H461" i="2"/>
  <c r="G159" i="2"/>
  <c r="N12" i="3" s="1"/>
  <c r="A59" i="2"/>
  <c r="G74" i="2"/>
  <c r="H164" i="2"/>
  <c r="H404" i="2"/>
  <c r="H42" i="2"/>
  <c r="G9" i="2"/>
  <c r="G350" i="2"/>
  <c r="A542" i="2"/>
  <c r="G293" i="2"/>
  <c r="A451" i="2"/>
  <c r="A510" i="2"/>
  <c r="A202" i="2"/>
  <c r="G294" i="2"/>
  <c r="A13" i="2"/>
  <c r="H340" i="2"/>
  <c r="A38" i="2"/>
  <c r="A239" i="2"/>
  <c r="A282" i="2"/>
  <c r="A34" i="2"/>
  <c r="A454" i="2"/>
  <c r="G10" i="2"/>
  <c r="G447" i="2"/>
  <c r="A611" i="2"/>
  <c r="G310" i="2"/>
  <c r="G259" i="2"/>
  <c r="A156" i="2"/>
  <c r="H184" i="2"/>
  <c r="H344" i="2"/>
  <c r="H503" i="2"/>
  <c r="H141" i="2"/>
  <c r="A24" i="2"/>
  <c r="A305" i="2"/>
  <c r="A218" i="2"/>
  <c r="H314" i="2"/>
  <c r="H477" i="2"/>
  <c r="G435" i="2"/>
  <c r="H22" i="2"/>
  <c r="H228" i="2"/>
  <c r="H377" i="2"/>
  <c r="A589" i="2"/>
  <c r="G305" i="2"/>
  <c r="H5" i="2"/>
  <c r="H504" i="2"/>
  <c r="H15" i="2"/>
  <c r="H447" i="2"/>
  <c r="G36" i="2"/>
  <c r="H601" i="2"/>
  <c r="A256" i="2"/>
  <c r="G339" i="2"/>
  <c r="G61" i="2"/>
  <c r="G379" i="2"/>
  <c r="H171" i="2"/>
  <c r="A238" i="2"/>
  <c r="A548" i="2"/>
  <c r="A291" i="2"/>
  <c r="H365" i="2"/>
  <c r="A201" i="2"/>
  <c r="G40" i="2"/>
  <c r="H46" i="2"/>
  <c r="A462" i="2"/>
  <c r="A382" i="2"/>
  <c r="A84" i="2"/>
  <c r="A615" i="2"/>
  <c r="G157" i="2"/>
  <c r="H491" i="2"/>
  <c r="G384" i="2"/>
  <c r="G247" i="2"/>
  <c r="A349" i="2"/>
  <c r="H474" i="2"/>
  <c r="A595" i="2"/>
  <c r="G283" i="2"/>
  <c r="A111" i="2"/>
  <c r="G521" i="2"/>
  <c r="G300" i="2"/>
  <c r="G89" i="2"/>
  <c r="A29" i="2"/>
  <c r="G345" i="2"/>
  <c r="A248" i="2"/>
  <c r="G586" i="2"/>
  <c r="A7" i="2"/>
  <c r="G84" i="2"/>
  <c r="G12" i="3" s="1"/>
  <c r="H57" i="2"/>
  <c r="A177" i="2"/>
  <c r="A143" i="2"/>
  <c r="G416" i="2"/>
  <c r="A5" i="2"/>
  <c r="A493" i="2"/>
  <c r="G580" i="2"/>
  <c r="G425" i="2"/>
  <c r="H250" i="2"/>
  <c r="G479" i="2"/>
  <c r="H119" i="2"/>
  <c r="G304" i="2"/>
  <c r="H158" i="2"/>
  <c r="G450" i="2"/>
  <c r="H287" i="2"/>
  <c r="G323" i="2"/>
  <c r="H309" i="2"/>
  <c r="H36" i="2"/>
  <c r="H279" i="2"/>
  <c r="A505" i="2"/>
  <c r="H554" i="2"/>
  <c r="A196" i="2"/>
  <c r="H24" i="2"/>
  <c r="A117" i="2"/>
  <c r="G376" i="2"/>
  <c r="H342" i="2"/>
  <c r="A577" i="2"/>
  <c r="H285" i="2"/>
  <c r="A350" i="2"/>
  <c r="A463" i="2"/>
  <c r="H387" i="2"/>
  <c r="H352" i="2"/>
  <c r="G556" i="2"/>
  <c r="H155" i="2"/>
  <c r="G321" i="2"/>
  <c r="H541" i="2"/>
  <c r="G276" i="2"/>
  <c r="A58" i="2"/>
  <c r="A562" i="2"/>
  <c r="A89" i="2"/>
  <c r="H214" i="2"/>
  <c r="G20" i="2"/>
  <c r="G338" i="2"/>
  <c r="H432" i="2"/>
  <c r="G148" i="2"/>
  <c r="G405" i="2"/>
  <c r="H103" i="2"/>
  <c r="A395" i="2"/>
  <c r="H507" i="2"/>
  <c r="H372" i="2"/>
  <c r="G449" i="2"/>
  <c r="A376" i="2"/>
  <c r="G456" i="2"/>
  <c r="A524" i="2"/>
  <c r="H588" i="2"/>
  <c r="A264" i="2"/>
  <c r="G92" i="2"/>
  <c r="G522" i="2"/>
  <c r="G600" i="2"/>
  <c r="G169" i="2"/>
  <c r="G100" i="2"/>
  <c r="G246" i="2"/>
  <c r="G311" i="2"/>
  <c r="A549" i="2"/>
  <c r="A441" i="2"/>
  <c r="H573" i="2"/>
  <c r="A136" i="2"/>
  <c r="G287" i="2"/>
  <c r="H212" i="2"/>
  <c r="A571" i="2"/>
  <c r="G70" i="2"/>
  <c r="A255" i="2"/>
  <c r="G26" i="2"/>
  <c r="G174" i="2"/>
  <c r="H35" i="2"/>
  <c r="A188" i="2"/>
  <c r="G266" i="2"/>
  <c r="G99" i="2"/>
  <c r="H68" i="2"/>
  <c r="H62" i="2"/>
  <c r="A185" i="2"/>
  <c r="G250" i="2"/>
  <c r="H205" i="2"/>
  <c r="G527" i="2"/>
  <c r="A430" i="2"/>
  <c r="G370" i="2"/>
  <c r="H327" i="2"/>
  <c r="H425" i="2"/>
  <c r="G411" i="2"/>
  <c r="G509" i="2"/>
  <c r="G528" i="2"/>
  <c r="A379" i="2"/>
  <c r="G307" i="2"/>
  <c r="G60" i="2"/>
  <c r="A307" i="2"/>
  <c r="G210" i="2"/>
  <c r="G565" i="2"/>
  <c r="H12" i="2"/>
  <c r="G149" i="2"/>
  <c r="H419" i="2"/>
  <c r="G335" i="2"/>
  <c r="G275" i="2"/>
  <c r="B54" i="2"/>
  <c r="B162" i="2"/>
  <c r="B233" i="2"/>
  <c r="B133" i="2"/>
  <c r="A442" i="2"/>
  <c r="G404" i="2"/>
  <c r="H139" i="2"/>
  <c r="H346" i="2"/>
  <c r="G486" i="2"/>
  <c r="A370" i="2"/>
  <c r="A33" i="2"/>
  <c r="H448" i="2"/>
  <c r="H591" i="2"/>
  <c r="H450" i="2"/>
  <c r="G234" i="2"/>
  <c r="H89" i="2"/>
  <c r="G104" i="2"/>
  <c r="G220" i="2"/>
  <c r="H237" i="2"/>
  <c r="H615" i="2"/>
  <c r="A273" i="2"/>
  <c r="A313" i="2"/>
  <c r="A209" i="2"/>
  <c r="H455" i="2"/>
  <c r="G280" i="2"/>
  <c r="G553" i="2"/>
  <c r="H532" i="2"/>
  <c r="H329" i="2"/>
  <c r="H123" i="2"/>
  <c r="G125" i="2"/>
  <c r="A502" i="2"/>
  <c r="G156" i="2"/>
  <c r="H406" i="2"/>
  <c r="A127" i="2"/>
  <c r="A199" i="2"/>
  <c r="H516" i="2"/>
  <c r="A27" i="2"/>
  <c r="H27" i="2"/>
  <c r="G118" i="2"/>
  <c r="G22" i="2"/>
  <c r="A561" i="2"/>
  <c r="G407" i="2"/>
  <c r="A56" i="2"/>
  <c r="G142" i="2"/>
  <c r="A30" i="2"/>
  <c r="G457" i="2"/>
  <c r="G289" i="2"/>
  <c r="H105" i="2"/>
  <c r="G274" i="2"/>
  <c r="H292" i="2"/>
  <c r="H572" i="2"/>
  <c r="H373" i="2"/>
  <c r="H413" i="2"/>
  <c r="G49" i="2"/>
  <c r="A154" i="2"/>
  <c r="H397" i="2"/>
  <c r="H338" i="2"/>
  <c r="A499" i="2"/>
  <c r="G420" i="2"/>
  <c r="H252" i="2"/>
  <c r="A581" i="2"/>
  <c r="G302" i="2"/>
  <c r="A520" i="2"/>
  <c r="A605" i="2"/>
  <c r="H30" i="2"/>
  <c r="A476" i="2"/>
  <c r="A554" i="2"/>
  <c r="G564" i="2"/>
  <c r="A288" i="2"/>
  <c r="H95" i="2"/>
  <c r="H75" i="2"/>
  <c r="G195" i="2"/>
  <c r="A334" i="2"/>
  <c r="H33" i="2"/>
  <c r="H608" i="2"/>
  <c r="H211" i="2"/>
  <c r="G215" i="2"/>
  <c r="G373" i="2"/>
  <c r="A28" i="2"/>
  <c r="G488" i="2"/>
  <c r="A193" i="2"/>
  <c r="G530" i="2"/>
  <c r="A78" i="2"/>
  <c r="A422" i="2"/>
  <c r="A348" i="2"/>
  <c r="G111" i="2"/>
  <c r="A226" i="2"/>
  <c r="G562" i="2"/>
  <c r="G153" i="2"/>
  <c r="A413" i="2"/>
  <c r="A261" i="2"/>
  <c r="A569" i="2"/>
  <c r="G129" i="2"/>
  <c r="G463" i="2"/>
  <c r="A200" i="2"/>
  <c r="G346" i="2"/>
  <c r="G480" i="2"/>
  <c r="A167" i="2"/>
  <c r="H6" i="2"/>
  <c r="A299" i="2"/>
  <c r="G396" i="2"/>
  <c r="G228" i="2"/>
  <c r="A359" i="2"/>
  <c r="H13" i="2"/>
  <c r="H262" i="2"/>
  <c r="H435" i="2"/>
  <c r="G137" i="2"/>
  <c r="H416" i="2"/>
  <c r="H49" i="2"/>
  <c r="G217" i="2"/>
  <c r="A138" i="2"/>
  <c r="H610" i="2"/>
  <c r="G24" i="2"/>
  <c r="A429" i="2"/>
  <c r="H392" i="2"/>
  <c r="G395" i="2"/>
  <c r="H273" i="2"/>
  <c r="H528" i="2"/>
  <c r="G59" i="2"/>
  <c r="A568" i="2"/>
  <c r="G297" i="2"/>
  <c r="G312" i="2"/>
  <c r="H560" i="2"/>
  <c r="H245" i="2"/>
  <c r="H118" i="2"/>
  <c r="A472" i="2"/>
  <c r="G332" i="2"/>
  <c r="H607" i="2"/>
  <c r="A142" i="2"/>
  <c r="G495" i="2"/>
  <c r="H20" i="2"/>
  <c r="H337" i="2"/>
  <c r="H29" i="2"/>
  <c r="H53" i="2"/>
  <c r="H576" i="2"/>
  <c r="G377" i="2"/>
  <c r="H247" i="2"/>
  <c r="A216" i="2"/>
  <c r="A236" i="2"/>
  <c r="A306" i="2"/>
  <c r="G552" i="2"/>
  <c r="H16" i="2"/>
  <c r="G299" i="2"/>
  <c r="A455" i="2"/>
  <c r="H120" i="2"/>
  <c r="A92" i="2"/>
  <c r="A372" i="2"/>
  <c r="A126" i="2"/>
  <c r="A438" i="2"/>
  <c r="G263" i="2"/>
  <c r="G201" i="2"/>
  <c r="A342" i="2"/>
  <c r="H168" i="2"/>
  <c r="H102" i="2"/>
  <c r="G268" i="2"/>
  <c r="A17" i="2"/>
  <c r="G28" i="2"/>
  <c r="G399" i="2"/>
  <c r="G41" i="2"/>
  <c r="G164" i="2"/>
  <c r="H180" i="2"/>
  <c r="G482" i="2"/>
  <c r="H70" i="2"/>
  <c r="A406" i="2"/>
  <c r="A219" i="2"/>
  <c r="H175" i="2"/>
  <c r="A533" i="2"/>
  <c r="A593" i="2"/>
  <c r="G221" i="2"/>
  <c r="H561" i="2"/>
  <c r="A179" i="2"/>
  <c r="A192" i="2"/>
  <c r="H293" i="2"/>
  <c r="G317" i="2"/>
  <c r="H271" i="2"/>
  <c r="G389" i="2"/>
  <c r="G440" i="2"/>
  <c r="H255" i="2"/>
  <c r="A19" i="2"/>
  <c r="A445" i="2"/>
  <c r="G418" i="2"/>
  <c r="A45" i="2"/>
  <c r="H43" i="2"/>
  <c r="A604" i="2"/>
  <c r="H133" i="2"/>
  <c r="G550" i="2"/>
  <c r="A517" i="2"/>
  <c r="H117" i="2"/>
  <c r="H191" i="2"/>
  <c r="A362" i="2"/>
  <c r="A521" i="2"/>
  <c r="H506" i="2"/>
  <c r="G171" i="2"/>
  <c r="H218" i="2"/>
  <c r="A547" i="2"/>
  <c r="H414" i="2"/>
  <c r="H335" i="2"/>
  <c r="H443" i="2"/>
  <c r="A526" i="2"/>
  <c r="G114" i="2"/>
  <c r="A485" i="2"/>
  <c r="H320" i="2"/>
  <c r="H495" i="2"/>
  <c r="A250" i="2"/>
  <c r="G78" i="2"/>
  <c r="H431" i="2"/>
  <c r="A522" i="2"/>
  <c r="G502" i="2"/>
  <c r="G412" i="2"/>
  <c r="A415" i="2"/>
  <c r="A211" i="2"/>
  <c r="G167" i="2"/>
  <c r="A76" i="2"/>
  <c r="H535" i="2"/>
  <c r="H441" i="2"/>
  <c r="A610" i="2"/>
  <c r="A407" i="2"/>
  <c r="A73" i="2"/>
  <c r="H200" i="2"/>
  <c r="G568" i="2"/>
  <c r="H197" i="2"/>
  <c r="H614" i="2"/>
  <c r="A507" i="2"/>
  <c r="H10" i="2"/>
  <c r="G413" i="2"/>
  <c r="H290" i="2"/>
  <c r="H472" i="2"/>
  <c r="H4" i="2"/>
  <c r="A426" i="2"/>
  <c r="H48" i="2"/>
  <c r="H261" i="2"/>
  <c r="H177" i="2"/>
  <c r="H298" i="2"/>
  <c r="H21" i="2"/>
  <c r="H257" i="2"/>
  <c r="A203" i="2"/>
  <c r="H438" i="2"/>
  <c r="A385" i="2"/>
  <c r="A123" i="2"/>
  <c r="G464" i="2"/>
  <c r="A338" i="2"/>
  <c r="H415" i="2"/>
  <c r="A197" i="2"/>
  <c r="A298" i="2"/>
  <c r="H577" i="2"/>
  <c r="H186" i="2"/>
  <c r="A11" i="2"/>
  <c r="G518" i="2"/>
  <c r="G306" i="2"/>
  <c r="H315" i="2"/>
  <c r="A608" i="2"/>
  <c r="H473" i="2"/>
  <c r="H515" i="2"/>
  <c r="G347" i="2"/>
  <c r="H393" i="2"/>
  <c r="A62" i="2"/>
  <c r="H464" i="2"/>
  <c r="A148" i="2"/>
  <c r="A150" i="2"/>
  <c r="A344" i="2"/>
  <c r="A130" i="2"/>
  <c r="G596" i="2"/>
  <c r="G56" i="2"/>
  <c r="G110" i="2"/>
  <c r="G45" i="2"/>
  <c r="G273" i="2"/>
  <c r="G222" i="2"/>
  <c r="A490" i="2"/>
  <c r="H230" i="2"/>
  <c r="H76" i="2"/>
  <c r="H319" i="2"/>
  <c r="G48" i="2"/>
  <c r="H231" i="2"/>
  <c r="G367" i="2"/>
  <c r="H548" i="2"/>
  <c r="H492" i="2"/>
  <c r="G255" i="2"/>
  <c r="G403" i="2"/>
  <c r="A35" i="2"/>
  <c r="H486" i="2"/>
  <c r="A525" i="2"/>
  <c r="G239" i="2"/>
  <c r="A570" i="2"/>
  <c r="H130" i="2"/>
  <c r="A18" i="2"/>
  <c r="G243" i="2"/>
  <c r="H321" i="2"/>
  <c r="H471" i="2"/>
  <c r="H574" i="2"/>
  <c r="A443" i="2"/>
  <c r="H61" i="2"/>
  <c r="G152" i="2"/>
  <c r="H122" i="2"/>
  <c r="H207" i="2"/>
  <c r="G4" i="2"/>
  <c r="G572" i="2"/>
  <c r="A594" i="2"/>
  <c r="G83" i="2"/>
  <c r="G43" i="2"/>
  <c r="G115" i="2"/>
  <c r="G116" i="2"/>
  <c r="G538" i="2"/>
  <c r="G184" i="2"/>
  <c r="H44" i="2"/>
  <c r="H300" i="2"/>
  <c r="A590" i="2"/>
  <c r="G225" i="2"/>
  <c r="H107" i="2"/>
  <c r="G288" i="2"/>
  <c r="A231" i="2"/>
  <c r="H64" i="2"/>
  <c r="G426" i="2"/>
  <c r="H152" i="2"/>
  <c r="H308" i="2"/>
  <c r="G251" i="2"/>
  <c r="G448" i="2"/>
  <c r="H166" i="2"/>
  <c r="H427" i="2"/>
  <c r="A321" i="2"/>
  <c r="H421" i="2"/>
  <c r="A411" i="2"/>
  <c r="G501" i="2"/>
  <c r="H151" i="2"/>
  <c r="A274" i="2"/>
  <c r="G423" i="2"/>
  <c r="A564" i="2"/>
  <c r="G194" i="2"/>
  <c r="G227" i="2"/>
  <c r="A70" i="2"/>
  <c r="H195" i="2"/>
  <c r="A600" i="2"/>
  <c r="G197" i="2"/>
  <c r="G50" i="2"/>
  <c r="G57" i="2"/>
  <c r="G298" i="2"/>
  <c r="H544" i="2"/>
  <c r="H384" i="2"/>
  <c r="G398" i="2"/>
  <c r="A51" i="2"/>
  <c r="G141" i="2"/>
  <c r="H522" i="2"/>
  <c r="H609" i="2"/>
  <c r="A115" i="2"/>
  <c r="H296" i="2"/>
  <c r="A309" i="2"/>
  <c r="H100" i="2"/>
  <c r="G131" i="2"/>
  <c r="H527" i="2"/>
  <c r="G230" i="2"/>
  <c r="G285" i="2"/>
  <c r="A176" i="2"/>
  <c r="G477" i="2"/>
  <c r="H326" i="2"/>
  <c r="A408" i="2"/>
  <c r="A41" i="2"/>
  <c r="H420" i="2"/>
  <c r="G322" i="2"/>
  <c r="H185" i="2"/>
  <c r="H284" i="2"/>
  <c r="H598" i="2"/>
  <c r="A139" i="2"/>
  <c r="H235" i="2"/>
  <c r="H354" i="2"/>
  <c r="A544" i="2"/>
  <c r="A3" i="2"/>
  <c r="G525" i="2"/>
  <c r="G18" i="2"/>
  <c r="A347" i="2"/>
  <c r="H418" i="2"/>
  <c r="A346" i="2"/>
  <c r="A364" i="2"/>
  <c r="H482" i="2"/>
  <c r="H353" i="2"/>
  <c r="G160" i="2"/>
  <c r="G190" i="2"/>
  <c r="A339" i="2"/>
  <c r="A498" i="2"/>
  <c r="G498" i="2"/>
  <c r="A204" i="2"/>
  <c r="G267" i="2"/>
  <c r="H594" i="2"/>
  <c r="A90" i="2"/>
  <c r="H380" i="2"/>
  <c r="A75" i="2"/>
  <c r="G359" i="2"/>
  <c r="H83" i="2"/>
  <c r="G130" i="2"/>
  <c r="G109" i="2"/>
  <c r="A146" i="2"/>
  <c r="G233" i="2"/>
  <c r="A431" i="2"/>
  <c r="H79" i="2"/>
  <c r="A40" i="2"/>
  <c r="G235" i="2"/>
  <c r="H428" i="2"/>
  <c r="H485" i="2"/>
  <c r="G466" i="2"/>
  <c r="H403" i="2"/>
  <c r="G191" i="2"/>
  <c r="A118" i="2"/>
  <c r="A120" i="2"/>
  <c r="G441" i="2"/>
  <c r="G143" i="2"/>
  <c r="G244" i="2"/>
  <c r="G532" i="2"/>
  <c r="H162" i="2"/>
  <c r="A515" i="2"/>
  <c r="H563" i="2"/>
  <c r="A374" i="2"/>
  <c r="A574" i="2"/>
  <c r="A530" i="2"/>
  <c r="G31" i="2"/>
  <c r="H379" i="2"/>
  <c r="A609" i="2"/>
  <c r="A330" i="2"/>
  <c r="G459" i="2"/>
  <c r="G576" i="2"/>
  <c r="A436" i="2"/>
  <c r="G44" i="2"/>
  <c r="G278" i="2"/>
  <c r="G364" i="2"/>
  <c r="G516" i="2"/>
  <c r="H318" i="2"/>
  <c r="H244" i="2"/>
  <c r="G51" i="2"/>
  <c r="H176" i="2"/>
  <c r="A553" i="2"/>
  <c r="A279" i="2"/>
  <c r="H169" i="2"/>
  <c r="G229" i="2"/>
  <c r="A300" i="2"/>
  <c r="G93" i="2"/>
  <c r="H278" i="2"/>
  <c r="H31" i="2"/>
  <c r="H115" i="2"/>
  <c r="H478" i="2"/>
  <c r="G372" i="2"/>
  <c r="G136" i="2"/>
  <c r="G123" i="2"/>
  <c r="G603" i="2"/>
  <c r="A187" i="2"/>
  <c r="H460" i="2"/>
  <c r="H266" i="2"/>
  <c r="A224" i="2"/>
  <c r="H153" i="2"/>
  <c r="G87" i="2"/>
  <c r="H599" i="2"/>
  <c r="G386" i="2"/>
  <c r="H108" i="2"/>
  <c r="A388" i="2"/>
  <c r="H336" i="2"/>
  <c r="H580" i="2"/>
  <c r="A31" i="2"/>
  <c r="H97" i="2"/>
  <c r="A528" i="2"/>
  <c r="H222" i="2"/>
  <c r="A559" i="2"/>
  <c r="H311" i="2"/>
  <c r="H51" i="2"/>
  <c r="G180" i="2"/>
  <c r="G371" i="2"/>
  <c r="H582" i="2"/>
  <c r="A91" i="2"/>
  <c r="H183" i="2"/>
  <c r="H452" i="2"/>
  <c r="H189" i="2"/>
  <c r="A320" i="2"/>
  <c r="G196" i="2"/>
  <c r="H600" i="2"/>
  <c r="H562" i="2"/>
  <c r="A85" i="2"/>
  <c r="G593" i="2"/>
  <c r="A491" i="2"/>
  <c r="A22" i="2"/>
  <c r="A267" i="2"/>
  <c r="H41" i="2"/>
  <c r="A166" i="2"/>
  <c r="H242" i="2"/>
  <c r="H188" i="2"/>
  <c r="G601" i="2"/>
  <c r="H85" i="2"/>
  <c r="G132" i="2"/>
  <c r="G598" i="2"/>
  <c r="G352" i="2"/>
  <c r="G606" i="2"/>
  <c r="A247" i="2"/>
  <c r="H367" i="2"/>
  <c r="A15" i="2"/>
  <c r="A82" i="2"/>
  <c r="H275" i="2"/>
  <c r="A512" i="2"/>
  <c r="A468" i="2"/>
  <c r="H399" i="2"/>
  <c r="A128" i="2"/>
  <c r="G86" i="2"/>
  <c r="A21" i="2"/>
  <c r="A83" i="2"/>
  <c r="A145" i="2"/>
  <c r="A265" i="2"/>
  <c r="A357" i="2"/>
  <c r="A447" i="2"/>
  <c r="A452" i="2"/>
  <c r="G218" i="2"/>
  <c r="A475" i="2"/>
  <c r="H220" i="2"/>
  <c r="H246" i="2"/>
  <c r="H179" i="2"/>
  <c r="A290" i="2"/>
  <c r="G348" i="2"/>
  <c r="H394" i="2"/>
  <c r="A353" i="2"/>
  <c r="A74" i="2"/>
  <c r="G30" i="2"/>
  <c r="H112" i="2"/>
  <c r="G417" i="2"/>
  <c r="G542" i="2"/>
  <c r="A383" i="2"/>
  <c r="H289" i="2"/>
  <c r="G23" i="2"/>
  <c r="G424" i="2"/>
  <c r="H476" i="2"/>
  <c r="G7" i="2"/>
  <c r="H216" i="2"/>
  <c r="G269" i="2"/>
  <c r="H323" i="2"/>
  <c r="G214" i="2"/>
  <c r="H199" i="2"/>
  <c r="A380" i="2"/>
  <c r="G609" i="2"/>
  <c r="H402" i="2"/>
  <c r="H616" i="2"/>
  <c r="H569" i="2"/>
  <c r="H368" i="2"/>
  <c r="A79" i="2"/>
  <c r="A20" i="2"/>
  <c r="H462" i="2"/>
  <c r="H304" i="2"/>
  <c r="G595" i="2"/>
  <c r="H286" i="2"/>
  <c r="H493" i="2"/>
  <c r="A212" i="2"/>
  <c r="A400" i="2"/>
  <c r="H502" i="2"/>
  <c r="G242" i="2"/>
  <c r="A88" i="2"/>
  <c r="A158" i="2"/>
  <c r="G158" i="2"/>
  <c r="A214" i="2"/>
  <c r="G76" i="2"/>
  <c r="H140" i="2"/>
  <c r="A277" i="2"/>
  <c r="G11" i="2"/>
  <c r="G286" i="2"/>
  <c r="G80" i="2"/>
  <c r="A373" i="2"/>
  <c r="A457" i="2"/>
  <c r="G187" i="2"/>
  <c r="A341" i="2"/>
  <c r="A252" i="2"/>
  <c r="A494" i="2"/>
  <c r="H521" i="2"/>
  <c r="H303" i="2"/>
  <c r="H537" i="2"/>
  <c r="A260" i="2"/>
  <c r="G487" i="2"/>
  <c r="H267" i="2"/>
  <c r="H579" i="2"/>
  <c r="A182" i="2"/>
  <c r="A44" i="2"/>
  <c r="H530" i="2"/>
  <c r="G604" i="2"/>
  <c r="G177" i="2"/>
  <c r="H40" i="2"/>
  <c r="G62" i="2"/>
  <c r="G33" i="2"/>
  <c r="A303" i="2"/>
  <c r="G66" i="2"/>
  <c r="G505" i="2"/>
  <c r="G546" i="2"/>
  <c r="G147" i="2"/>
  <c r="A159" i="2"/>
  <c r="H589" i="2"/>
  <c r="G570" i="2"/>
  <c r="A104" i="2"/>
  <c r="H332" i="2"/>
  <c r="A425" i="2"/>
  <c r="H111" i="2"/>
  <c r="A263" i="2"/>
  <c r="H500" i="2"/>
  <c r="A266" i="2"/>
  <c r="A94" i="2"/>
  <c r="G415" i="2"/>
  <c r="A354" i="2"/>
  <c r="G79" i="2"/>
  <c r="H45" i="2"/>
  <c r="A269" i="2"/>
  <c r="A163" i="2"/>
  <c r="G151" i="2"/>
  <c r="G540" i="2"/>
  <c r="H429" i="2"/>
  <c r="A458" i="2"/>
  <c r="A132" i="2"/>
  <c r="A245" i="2"/>
  <c r="H92" i="2"/>
  <c r="H77" i="2"/>
  <c r="A477" i="2"/>
  <c r="A500" i="2"/>
  <c r="G72" i="2"/>
  <c r="G514" i="2"/>
  <c r="A495" i="2"/>
  <c r="H328" i="2"/>
  <c r="A246" i="2"/>
  <c r="A108" i="2"/>
  <c r="G208" i="2"/>
  <c r="A26" i="2"/>
  <c r="A221" i="2"/>
  <c r="A103" i="2"/>
  <c r="G94" i="2"/>
  <c r="G6" i="2"/>
  <c r="G34" i="2"/>
  <c r="H424" i="2"/>
  <c r="A244" i="2"/>
  <c r="G202" i="2"/>
  <c r="G434" i="2"/>
  <c r="H232" i="2"/>
  <c r="A420" i="2"/>
  <c r="G458" i="2"/>
  <c r="G256" i="2"/>
  <c r="G206" i="2"/>
  <c r="A6" i="2"/>
  <c r="H584" i="2"/>
  <c r="G366" i="2"/>
  <c r="H198" i="2"/>
  <c r="H490" i="2"/>
  <c r="H411" i="2"/>
  <c r="H331" i="2"/>
  <c r="A519" i="2"/>
  <c r="H489" i="2"/>
  <c r="A116" i="2"/>
  <c r="G200" i="2"/>
  <c r="G325" i="2"/>
  <c r="H395" i="2"/>
  <c r="H23" i="2"/>
  <c r="A174" i="2"/>
  <c r="H468" i="2"/>
  <c r="G444" i="2"/>
  <c r="H226" i="2"/>
  <c r="A107" i="2"/>
  <c r="G503" i="2"/>
  <c r="A417" i="2"/>
  <c r="A312" i="2"/>
  <c r="A86" i="2"/>
  <c r="H571" i="2"/>
  <c r="A546" i="2"/>
  <c r="H182" i="2"/>
  <c r="H345" i="2"/>
  <c r="G615" i="2"/>
  <c r="A478" i="2"/>
  <c r="G165" i="2"/>
  <c r="H8" i="2"/>
  <c r="H159" i="2"/>
  <c r="G410" i="2"/>
  <c r="G139" i="2"/>
  <c r="G63" i="2"/>
  <c r="H74" i="2"/>
  <c r="G519" i="2"/>
  <c r="G25" i="2"/>
  <c r="H63" i="2"/>
  <c r="G198" i="2"/>
  <c r="A208" i="2"/>
  <c r="H206" i="2"/>
  <c r="H514" i="2"/>
  <c r="H322" i="2"/>
  <c r="G279" i="2"/>
  <c r="G380" i="2"/>
  <c r="G120" i="2"/>
  <c r="A114" i="2"/>
  <c r="H86" i="2"/>
  <c r="H581" i="2"/>
  <c r="G265" i="2"/>
  <c r="G189" i="2"/>
  <c r="A227" i="2"/>
  <c r="A389" i="2"/>
  <c r="A287" i="2"/>
  <c r="G168" i="2"/>
  <c r="G163" i="2"/>
  <c r="H67" i="2"/>
  <c r="H555" i="2"/>
  <c r="A311" i="2"/>
  <c r="G549" i="2"/>
  <c r="G429" i="2"/>
  <c r="H143" i="2"/>
  <c r="H523" i="2"/>
  <c r="A16" i="2"/>
  <c r="H193" i="2"/>
  <c r="H546" i="2"/>
  <c r="A195" i="2"/>
  <c r="G557" i="2"/>
  <c r="A473" i="2"/>
  <c r="G249" i="2"/>
  <c r="A614" i="2"/>
  <c r="G309" i="2"/>
  <c r="A575" i="2"/>
  <c r="H50" i="2"/>
  <c r="A272" i="2"/>
  <c r="G329" i="2"/>
  <c r="A95" i="2"/>
  <c r="A151" i="2"/>
  <c r="A606" i="2"/>
  <c r="H405" i="2"/>
  <c r="H94" i="2"/>
  <c r="H557" i="2"/>
  <c r="A474" i="2"/>
  <c r="A596" i="2"/>
  <c r="H104" i="2"/>
  <c r="H233" i="2"/>
  <c r="G320" i="2"/>
  <c r="H510" i="2"/>
  <c r="A228" i="2"/>
  <c r="G507" i="2"/>
  <c r="A186" i="2"/>
  <c r="A97" i="2"/>
  <c r="G436" i="2"/>
  <c r="A416" i="2"/>
  <c r="G551" i="2"/>
  <c r="G382" i="2"/>
  <c r="A171" i="2"/>
  <c r="H204" i="2"/>
  <c r="A506" i="2"/>
  <c r="H364" i="2"/>
  <c r="G318" i="2"/>
  <c r="G5" i="2"/>
  <c r="H217" i="2"/>
  <c r="A289" i="2"/>
  <c r="A365" i="2"/>
  <c r="H509" i="2"/>
  <c r="A396" i="2"/>
  <c r="A368" i="2"/>
  <c r="H499" i="2"/>
  <c r="A393" i="2"/>
  <c r="A25" i="2"/>
  <c r="A331" i="2"/>
  <c r="H433" i="2"/>
  <c r="A283" i="2"/>
  <c r="H558" i="2"/>
  <c r="G128" i="2"/>
  <c r="H358" i="2"/>
  <c r="G353" i="2"/>
  <c r="G138" i="2"/>
  <c r="G375" i="2"/>
  <c r="G254" i="2"/>
  <c r="A57" i="2"/>
  <c r="H350" i="2"/>
  <c r="G341" i="2"/>
  <c r="A482" i="2"/>
  <c r="H269" i="2"/>
  <c r="A157" i="2"/>
  <c r="G581" i="2"/>
  <c r="G591" i="2"/>
  <c r="H17" i="2"/>
  <c r="G117" i="2"/>
  <c r="G378" i="2"/>
  <c r="A572" i="2"/>
  <c r="G144" i="2"/>
  <c r="G47" i="2"/>
  <c r="G390" i="2"/>
  <c r="A386" i="2"/>
  <c r="G485" i="2"/>
  <c r="G316" i="2"/>
  <c r="A52" i="2"/>
  <c r="G270" i="2"/>
  <c r="H18" i="2"/>
  <c r="H357" i="2"/>
  <c r="G133" i="2"/>
  <c r="G185" i="2"/>
  <c r="H131" i="2"/>
  <c r="H564" i="2"/>
  <c r="H408" i="2"/>
  <c r="A360" i="2"/>
  <c r="G393" i="2"/>
  <c r="G91" i="2"/>
  <c r="G27" i="2"/>
  <c r="H540" i="2"/>
  <c r="A332" i="2"/>
  <c r="A285" i="2"/>
  <c r="A121" i="2"/>
  <c r="H227" i="2"/>
  <c r="G517" i="2"/>
  <c r="H325" i="2"/>
  <c r="G561" i="2"/>
  <c r="G340" i="2"/>
  <c r="H135" i="2"/>
  <c r="G42" i="2"/>
  <c r="H178" i="2"/>
  <c r="H423" i="2"/>
  <c r="H145" i="2"/>
  <c r="H90" i="2"/>
  <c r="A198" i="2"/>
  <c r="G481" i="2"/>
  <c r="G65" i="2"/>
  <c r="G451" i="2"/>
  <c r="A180" i="2"/>
  <c r="H84" i="2"/>
  <c r="A161" i="2"/>
  <c r="G291" i="2"/>
  <c r="G182" i="2"/>
  <c r="H72" i="2"/>
  <c r="A560" i="2"/>
  <c r="G186" i="2"/>
  <c r="H465" i="2"/>
  <c r="G344" i="2"/>
  <c r="G569" i="2"/>
  <c r="A550" i="2"/>
  <c r="H256" i="2"/>
  <c r="G102" i="2"/>
  <c r="G599" i="2"/>
  <c r="H258" i="2"/>
  <c r="A292" i="2"/>
  <c r="H466" i="2"/>
  <c r="A509" i="2"/>
  <c r="G213" i="2"/>
  <c r="G468" i="2"/>
  <c r="G575" i="2"/>
  <c r="H547" i="2"/>
  <c r="G406" i="2"/>
  <c r="H361" i="2"/>
  <c r="A10" i="2"/>
  <c r="G356" i="2"/>
  <c r="A531" i="2"/>
  <c r="A55" i="2"/>
  <c r="A80" i="2"/>
  <c r="G391" i="2"/>
  <c r="G248" i="2"/>
  <c r="G548" i="2"/>
  <c r="G8" i="2"/>
  <c r="G126" i="2"/>
  <c r="G427" i="2"/>
  <c r="A523" i="2"/>
  <c r="G471" i="2"/>
  <c r="A328" i="2"/>
  <c r="A302" i="2"/>
  <c r="H456" i="2"/>
  <c r="H444" i="2"/>
  <c r="G513" i="2"/>
  <c r="H272" i="2"/>
  <c r="A323" i="2"/>
  <c r="H264" i="2"/>
  <c r="H156" i="2"/>
  <c r="A46" i="2"/>
  <c r="G535" i="2"/>
  <c r="A135" i="2"/>
  <c r="G574" i="2"/>
  <c r="G108" i="2"/>
  <c r="H196" i="2"/>
  <c r="H268" i="2"/>
  <c r="H138" i="2"/>
  <c r="H47" i="2"/>
  <c r="G492" i="2"/>
  <c r="H223" i="2"/>
  <c r="H280" i="2"/>
  <c r="H436" i="2"/>
  <c r="H113" i="2"/>
  <c r="H306" i="2"/>
  <c r="A428" i="2"/>
  <c r="H316" i="2"/>
  <c r="H575" i="2"/>
  <c r="H167" i="2"/>
  <c r="H307" i="2"/>
  <c r="A404" i="2"/>
  <c r="H390" i="2"/>
  <c r="A217" i="2"/>
  <c r="H400" i="2"/>
  <c r="H469" i="2"/>
  <c r="A8" i="2"/>
  <c r="H356" i="2"/>
  <c r="A410" i="2"/>
  <c r="G216" i="2"/>
  <c r="A141" i="2"/>
  <c r="G402" i="2"/>
  <c r="G16" i="2"/>
  <c r="G520" i="2"/>
  <c r="A387" i="2"/>
  <c r="G465" i="2"/>
  <c r="A448" i="2"/>
  <c r="G240" i="2"/>
  <c r="G400" i="2"/>
  <c r="H595" i="2"/>
  <c r="A552" i="2"/>
  <c r="H513" i="2"/>
  <c r="H568" i="2"/>
  <c r="H481" i="2"/>
  <c r="H110" i="2"/>
  <c r="A191" i="2"/>
  <c r="G105" i="2"/>
  <c r="G469" i="2"/>
  <c r="H142" i="2"/>
  <c r="A153" i="2"/>
  <c r="A465" i="2"/>
  <c r="H37" i="2"/>
  <c r="G484" i="2"/>
  <c r="H437" i="2"/>
  <c r="A367" i="2"/>
  <c r="H440" i="2"/>
  <c r="A276" i="2"/>
  <c r="H347" i="2"/>
  <c r="H160" i="2"/>
  <c r="H34" i="2"/>
  <c r="G387" i="2"/>
  <c r="G433" i="2"/>
  <c r="G614" i="2"/>
  <c r="G383" i="2"/>
  <c r="G369" i="2"/>
  <c r="G351" i="2"/>
  <c r="H82" i="2"/>
  <c r="A316" i="2"/>
  <c r="A100" i="2"/>
  <c r="H65" i="2"/>
  <c r="G272" i="2"/>
  <c r="H333" i="2"/>
  <c r="A278" i="2"/>
  <c r="A419" i="2"/>
  <c r="A414" i="2"/>
  <c r="H430" i="2"/>
  <c r="H378" i="2"/>
  <c r="A119" i="2"/>
  <c r="A270" i="2"/>
  <c r="A175" i="2"/>
  <c r="H87" i="2"/>
  <c r="A194" i="2"/>
  <c r="G101" i="2"/>
  <c r="A296" i="2"/>
  <c r="G122" i="2"/>
  <c r="H570" i="2"/>
  <c r="A358" i="2"/>
  <c r="A378" i="2"/>
  <c r="H146" i="2"/>
  <c r="G524" i="2"/>
  <c r="A573" i="2"/>
  <c r="A12" i="2"/>
  <c r="A598" i="2"/>
  <c r="G455" i="2"/>
  <c r="G559" i="2"/>
  <c r="H396" i="2"/>
  <c r="H265" i="2"/>
  <c r="G205" i="2"/>
  <c r="H525" i="2"/>
  <c r="A579" i="2"/>
  <c r="A392" i="2"/>
  <c r="G54" i="2"/>
  <c r="G73" i="2"/>
  <c r="A147" i="2"/>
  <c r="A112" i="2"/>
  <c r="H549" i="2"/>
  <c r="H147" i="2"/>
  <c r="A599" i="2"/>
  <c r="A165" i="2"/>
  <c r="G96" i="2"/>
  <c r="G261" i="2"/>
  <c r="G504" i="2"/>
  <c r="H137" i="2"/>
  <c r="H324" i="2"/>
  <c r="G357" i="2"/>
  <c r="A565" i="2"/>
  <c r="G547" i="2"/>
  <c r="H553" i="2"/>
  <c r="H463" i="2"/>
  <c r="G327" i="2"/>
  <c r="B62" i="2"/>
  <c r="E116" i="2" a="1"/>
  <c r="E116" i="2" s="1"/>
  <c r="H259" i="2"/>
  <c r="A259" i="2"/>
  <c r="A412" i="2"/>
  <c r="A173" i="2"/>
  <c r="A397" i="2"/>
  <c r="H611" i="2"/>
  <c r="A102" i="2"/>
  <c r="G134" i="2"/>
  <c r="G445" i="2"/>
  <c r="H248" i="2"/>
  <c r="H277" i="2"/>
  <c r="A567" i="2"/>
  <c r="A446" i="2"/>
  <c r="H550" i="2"/>
  <c r="H299" i="2"/>
  <c r="G342" i="2"/>
  <c r="A456" i="2"/>
  <c r="G67" i="2"/>
  <c r="G69" i="2"/>
  <c r="A314" i="2"/>
  <c r="A234" i="2"/>
  <c r="H483" i="2"/>
  <c r="A352" i="2"/>
  <c r="G124" i="2"/>
  <c r="H369" i="2"/>
  <c r="H225" i="2"/>
  <c r="H313" i="2"/>
  <c r="G523" i="2"/>
  <c r="G97" i="2"/>
  <c r="A563" i="2"/>
  <c r="G238" i="2"/>
  <c r="A308" i="2"/>
  <c r="G539" i="2"/>
  <c r="G277" i="2"/>
  <c r="H565" i="2"/>
  <c r="A481" i="2"/>
  <c r="G567" i="2"/>
  <c r="G146" i="2"/>
  <c r="H480" i="2"/>
  <c r="G385" i="2"/>
  <c r="H458" i="2"/>
  <c r="A304" i="2"/>
  <c r="G589" i="2"/>
  <c r="G470" i="2"/>
  <c r="G361" i="2"/>
  <c r="H73" i="2"/>
  <c r="G88" i="2"/>
  <c r="A155" i="2"/>
  <c r="G211" i="2"/>
  <c r="G188" i="2"/>
  <c r="G181" i="2"/>
  <c r="G264" i="2"/>
  <c r="A516" i="2"/>
  <c r="A262" i="2"/>
  <c r="A325" i="2"/>
  <c r="G613" i="2"/>
  <c r="H165" i="2"/>
  <c r="A280" i="2"/>
  <c r="A249" i="2"/>
  <c r="G354" i="2"/>
  <c r="A453" i="2"/>
  <c r="A254" i="2"/>
  <c r="A536" i="2"/>
  <c r="A183" i="2"/>
  <c r="A42" i="2"/>
  <c r="A427" i="2"/>
  <c r="H517" i="2"/>
  <c r="A551" i="2"/>
  <c r="G179" i="2"/>
  <c r="G166" i="2"/>
  <c r="A295" i="2"/>
  <c r="G388" i="2"/>
  <c r="H520" i="2"/>
  <c r="H578" i="2"/>
  <c r="G333" i="2"/>
  <c r="H439" i="2"/>
  <c r="A585" i="2"/>
  <c r="A48" i="2"/>
  <c r="A322" i="2"/>
  <c r="G106" i="2"/>
  <c r="G175" i="2"/>
  <c r="G71" i="2"/>
  <c r="G38" i="2"/>
  <c r="H583" i="2"/>
  <c r="A460" i="2"/>
  <c r="G592" i="2"/>
  <c r="H556" i="2"/>
  <c r="A556" i="2"/>
  <c r="G467" i="2"/>
  <c r="G172" i="2"/>
  <c r="H260" i="2"/>
  <c r="H202" i="2"/>
  <c r="A361" i="2"/>
  <c r="G313" i="2"/>
  <c r="A317" i="2"/>
  <c r="H494" i="2"/>
  <c r="G605" i="2"/>
  <c r="A601" i="2"/>
  <c r="A49" i="2"/>
  <c r="H295" i="2"/>
  <c r="A333" i="2"/>
  <c r="G260" i="2"/>
  <c r="H445" i="2"/>
  <c r="H173" i="2"/>
  <c r="H288" i="2"/>
  <c r="H487" i="2"/>
  <c r="A433" i="2"/>
  <c r="A144" i="2"/>
  <c r="H475" i="2"/>
  <c r="A152" i="2"/>
  <c r="H567" i="2"/>
  <c r="H283" i="2"/>
  <c r="G590" i="2"/>
  <c r="A71" i="2"/>
  <c r="G536" i="2"/>
  <c r="H341" i="2"/>
  <c r="H249" i="2"/>
  <c r="A508" i="2"/>
  <c r="H114" i="2"/>
  <c r="H7" i="2"/>
  <c r="G454" i="2"/>
  <c r="A518" i="2"/>
  <c r="H19" i="2"/>
  <c r="H238" i="2"/>
  <c r="G362" i="2"/>
  <c r="H426" i="2"/>
  <c r="G588" i="2"/>
  <c r="A53" i="2"/>
  <c r="G176" i="2"/>
  <c r="H349" i="2"/>
  <c r="A391" i="2"/>
  <c r="H54" i="2"/>
  <c r="H586" i="2"/>
  <c r="A587" i="2"/>
  <c r="A401" i="2"/>
  <c r="G52" i="2"/>
  <c r="H457" i="2"/>
  <c r="A168" i="2"/>
  <c r="H603" i="2"/>
  <c r="A37" i="2"/>
  <c r="H449" i="2"/>
  <c r="G578" i="2"/>
  <c r="A583" i="2"/>
  <c r="G446" i="2"/>
  <c r="A207" i="2"/>
  <c r="G32" i="2"/>
  <c r="H132" i="2"/>
  <c r="A106" i="2"/>
  <c r="G414" i="2"/>
  <c r="G534" i="2"/>
  <c r="H505" i="2"/>
  <c r="H488" i="2"/>
  <c r="H96" i="2"/>
  <c r="A170" i="2"/>
  <c r="G64" i="2"/>
  <c r="G35" i="2"/>
  <c r="H543" i="2"/>
  <c r="H276" i="2"/>
  <c r="H254" i="2"/>
  <c r="A394" i="2"/>
  <c r="A230" i="2"/>
  <c r="H136" i="2"/>
  <c r="G98" i="2"/>
  <c r="G253" i="2"/>
  <c r="A603" i="2"/>
  <c r="A527" i="2"/>
  <c r="H529" i="2"/>
  <c r="G597" i="2"/>
  <c r="G453" i="2"/>
  <c r="A133" i="2"/>
  <c r="A54" i="2"/>
  <c r="A351" i="2"/>
  <c r="G397" i="2"/>
  <c r="G14" i="2"/>
  <c r="A99" i="2"/>
  <c r="H170" i="2"/>
  <c r="H388" i="2"/>
  <c r="A113" i="2"/>
  <c r="H134" i="2"/>
  <c r="G508" i="2"/>
  <c r="G192" i="2"/>
  <c r="H209" i="2"/>
  <c r="G381" i="2"/>
  <c r="G12" i="2"/>
  <c r="A487" i="2"/>
  <c r="H559" i="2"/>
  <c r="G282" i="2"/>
  <c r="H363" i="2"/>
  <c r="A210" i="2"/>
  <c r="G173" i="2"/>
  <c r="H291" i="2"/>
  <c r="G13" i="2"/>
  <c r="G494" i="2"/>
  <c r="H511" i="2"/>
  <c r="H124" i="2"/>
  <c r="H606" i="2"/>
  <c r="H312" i="2"/>
  <c r="H551" i="2"/>
  <c r="A545" i="2"/>
  <c r="H28" i="2"/>
  <c r="G237" i="2"/>
  <c r="H383" i="2"/>
  <c r="H442" i="2"/>
  <c r="H236" i="2"/>
  <c r="A160" i="2"/>
  <c r="H71" i="2"/>
  <c r="G58" i="2"/>
  <c r="H386" i="2"/>
  <c r="G616" i="2"/>
  <c r="H69" i="2"/>
  <c r="H116" i="2"/>
  <c r="A172" i="2"/>
  <c r="H52" i="2"/>
  <c r="H592" i="2"/>
  <c r="H401" i="2"/>
  <c r="A421" i="2"/>
  <c r="A240" i="2"/>
  <c r="H417" i="2"/>
  <c r="G161" i="2"/>
  <c r="H121" i="2"/>
  <c r="G336" i="2"/>
  <c r="G560" i="2"/>
  <c r="G584" i="2"/>
  <c r="A60" i="2"/>
  <c r="G145" i="2"/>
  <c r="G365" i="2"/>
  <c r="H224" i="2"/>
  <c r="H109" i="2"/>
  <c r="A558" i="2"/>
  <c r="A586" i="2"/>
  <c r="H11" i="2"/>
  <c r="A470" i="2"/>
  <c r="G483" i="2"/>
  <c r="G337" i="2"/>
  <c r="G81" i="2"/>
  <c r="H508" i="2"/>
  <c r="H412" i="2"/>
  <c r="H526" i="2"/>
  <c r="G209" i="2"/>
  <c r="G472" i="2"/>
  <c r="G231" i="2"/>
  <c r="H190" i="2"/>
  <c r="G497" i="2"/>
  <c r="A178" i="2"/>
  <c r="A529" i="2"/>
  <c r="H597" i="2"/>
  <c r="G432" i="2"/>
  <c r="G363" i="2"/>
  <c r="A243" i="2"/>
  <c r="A340" i="2"/>
  <c r="A409" i="2"/>
  <c r="A124" i="2"/>
  <c r="G577" i="2"/>
  <c r="A483" i="2"/>
  <c r="G602" i="2"/>
  <c r="H263" i="2"/>
  <c r="H381" i="2"/>
  <c r="H126" i="2"/>
  <c r="A480" i="2"/>
  <c r="G103" i="2"/>
  <c r="A96" i="2"/>
  <c r="A258" i="2"/>
  <c r="H148" i="2"/>
  <c r="G582" i="2"/>
  <c r="G232" i="2"/>
  <c r="H446" i="2"/>
  <c r="G526" i="2"/>
  <c r="A343" i="2"/>
  <c r="H330" i="2"/>
  <c r="G68" i="2"/>
  <c r="H407" i="2"/>
  <c r="A329" i="2"/>
  <c r="A435" i="2"/>
  <c r="A101" i="2"/>
  <c r="H128" i="2"/>
  <c r="A582" i="2"/>
  <c r="H60" i="2"/>
  <c r="A87" i="2"/>
  <c r="H538" i="2"/>
  <c r="G258" i="2"/>
  <c r="H282" i="2"/>
  <c r="G119" i="2"/>
  <c r="H542" i="2"/>
  <c r="A281" i="2"/>
  <c r="H382" i="2"/>
  <c r="G533" i="2"/>
  <c r="H78" i="2"/>
  <c r="G90" i="2"/>
  <c r="A479" i="2"/>
  <c r="A592" i="2"/>
  <c r="G579" i="2"/>
  <c r="H58" i="2"/>
  <c r="H422" i="2"/>
  <c r="G21" i="2"/>
  <c r="A534" i="2"/>
  <c r="A538" i="2"/>
  <c r="G271" i="2"/>
  <c r="A137" i="2"/>
  <c r="G611" i="2"/>
  <c r="H467" i="2"/>
  <c r="A613" i="2"/>
  <c r="H14" i="2"/>
  <c r="H106" i="2"/>
  <c r="H389" i="2"/>
  <c r="H203" i="2"/>
  <c r="G500" i="2"/>
  <c r="A215" i="2"/>
  <c r="A467" i="2"/>
  <c r="H366" i="2"/>
  <c r="A129" i="2"/>
  <c r="A514" i="2"/>
  <c r="H305" i="2"/>
  <c r="G409" i="2"/>
  <c r="A424" i="2"/>
  <c r="A449" i="2"/>
  <c r="A9" i="2"/>
  <c r="G219" i="2"/>
  <c r="H479" i="2"/>
  <c r="G493" i="2"/>
  <c r="G491" i="2"/>
  <c r="A356" i="2"/>
  <c r="G77" i="2"/>
  <c r="A213" i="2"/>
  <c r="H243" i="2"/>
  <c r="H127" i="2"/>
  <c r="A501" i="2"/>
  <c r="A181" i="2"/>
  <c r="H281" i="2"/>
  <c r="A390" i="2"/>
  <c r="A109" i="2"/>
  <c r="H91" i="2"/>
  <c r="H251" i="2"/>
  <c r="A69" i="2"/>
  <c r="G374" i="2"/>
  <c r="A162" i="2"/>
  <c r="H99" i="2"/>
  <c r="H351" i="2"/>
  <c r="H512" i="2"/>
  <c r="H587" i="2"/>
  <c r="A584" i="2"/>
  <c r="H613" i="2"/>
  <c r="G512" i="2"/>
  <c r="H25" i="2"/>
  <c r="G199" i="2"/>
  <c r="G585" i="2"/>
  <c r="G607" i="2"/>
  <c r="A497" i="2"/>
  <c r="A275" i="2"/>
  <c r="A484" i="2"/>
  <c r="G212" i="2"/>
  <c r="H545" i="2"/>
  <c r="A241" i="2"/>
  <c r="H38" i="2"/>
  <c r="A23" i="2"/>
  <c r="G543" i="2"/>
  <c r="H215" i="2"/>
  <c r="G319" i="2"/>
  <c r="G183" i="2"/>
  <c r="H497" i="2"/>
  <c r="G15" i="2"/>
  <c r="G544" i="2"/>
  <c r="G75" i="2"/>
  <c r="A189" i="2"/>
  <c r="A384" i="2"/>
  <c r="H612" i="2"/>
  <c r="G475" i="2"/>
  <c r="A67" i="2"/>
  <c r="H343" i="2"/>
  <c r="G245" i="2"/>
  <c r="A72" i="2"/>
  <c r="A223" i="2"/>
  <c r="A366" i="2"/>
  <c r="H172" i="2"/>
  <c r="H55" i="2"/>
  <c r="A437" i="2"/>
  <c r="G112" i="2"/>
  <c r="H536" i="2"/>
  <c r="H149" i="2"/>
  <c r="G315" i="2"/>
  <c r="G421" i="2"/>
  <c r="H26" i="2"/>
  <c r="A257" i="2"/>
  <c r="G408" i="2"/>
  <c r="A225" i="2"/>
  <c r="H398" i="2"/>
  <c r="G460" i="2"/>
  <c r="H605" i="2"/>
  <c r="H163" i="2"/>
  <c r="A134" i="2"/>
  <c r="H240" i="2"/>
  <c r="A140" i="2"/>
  <c r="H434" i="2"/>
  <c r="H566" i="2"/>
  <c r="G295" i="2"/>
  <c r="G343" i="2"/>
  <c r="G127" i="2"/>
  <c r="A315" i="2"/>
  <c r="G515" i="2"/>
  <c r="G612" i="2"/>
  <c r="G610" i="2"/>
  <c r="H234" i="2"/>
  <c r="A63" i="2"/>
  <c r="G296" i="2"/>
  <c r="H59" i="2"/>
  <c r="H454" i="2"/>
  <c r="G573" i="2"/>
  <c r="A566" i="2"/>
  <c r="H531" i="2"/>
  <c r="A131" i="2"/>
  <c r="A345" i="2"/>
  <c r="A511" i="2"/>
  <c r="B225" i="2"/>
  <c r="B116" i="2"/>
  <c r="B137" i="2"/>
  <c r="B99" i="2"/>
  <c r="B52" i="2"/>
  <c r="G162" i="2"/>
  <c r="G349" i="2"/>
  <c r="A326" i="2"/>
  <c r="H534" i="2"/>
  <c r="A27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2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Air Force Academy did not allow for immediate exemption from mandatory military service, thus went undrafted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nx8sMe2qbq6qg+KVCvQGpj8HrR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54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======
ID#AAABiWUVp_E
Ryan DeVoe    (2025-04-22 03:17:00)
Was QB for 3 years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nbehaWL296I9PeUVldQzwTVV7XA=="/>
    </ext>
  </extL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<sst xmlns="http://schemas.openxmlformats.org/spreadsheetml/2006/main" count="7498" uniqueCount="990">
  <si>
    <t>Parameter</t>
  </si>
  <si>
    <t>Definition</t>
  </si>
  <si>
    <t>WR Grade</t>
  </si>
  <si>
    <t>A weighted combination of DOM+,Breakout Age, Yards per Route Run, Yards After the Catch per Reception, Speed Score, Height Adjusted Speed Score, 40 Time, Draft Capital and "Bama" Rating</t>
  </si>
  <si>
    <t>Breakout</t>
  </si>
  <si>
    <t>The age in which a player was at the beginning of the season that they first surpasses a 20% dominator rating for their respective offense.</t>
  </si>
  <si>
    <t>Dominator Rating</t>
  </si>
  <si>
    <t>The percentage of the total passing offense a player commanded during a season based on their percentage of yards to the total passing yards</t>
  </si>
  <si>
    <t>Y/RR</t>
  </si>
  <si>
    <t>Yards per Route Run</t>
  </si>
  <si>
    <t>YAC/R</t>
  </si>
  <si>
    <t>Yards After the Catch per Reception</t>
  </si>
  <si>
    <t>Speed Score</t>
  </si>
  <si>
    <t>A metric used to create an equalized score for receivers relative to their weight</t>
  </si>
  <si>
    <t>aDOT</t>
  </si>
  <si>
    <t>The average yardage from the line of scrimmage that a receiver is on their targets</t>
  </si>
  <si>
    <t>EPA/P</t>
  </si>
  <si>
    <t>The expected amount of points added by a particular player per play. This is a game adjusted metric that is used to weigh the importance of a player to their offense from a scoring perspective.</t>
  </si>
  <si>
    <t>aYPTPA</t>
  </si>
  <si>
    <t>A game adjusted metric for the yards a receiver is responsible for per each team pass attempt.</t>
  </si>
  <si>
    <t>HaSS</t>
  </si>
  <si>
    <t>A metric used to take balance for the relative speed score of receivers based on their height</t>
  </si>
  <si>
    <t>BAMA</t>
  </si>
  <si>
    <t>Better Athletes, More Average - A subjective adjustment balancing mechanism for equalizing players who, in college, were a part of a "crowded WR room" that may have impacted their production numbers. Ex. Alabama from 2020-2022 - WR Room for 3 seasons consisted of a combination of Jerry Jeudy, Henry Ruggs, Jaylen Waddle, DeVonta Smith, Jameson Williams and John Metchie. Due to a high number of highly skilled players, and thus more competition for playing time and production, production is typically lower than that of a player who has less or no competition on their respective team.</t>
  </si>
  <si>
    <t>TDOM</t>
  </si>
  <si>
    <t>A dominator rating based metric that takes the average of a player's best season in terms of dominator rating with their final season to create one number</t>
  </si>
  <si>
    <t>DOM+</t>
  </si>
  <si>
    <t>A weighted dominator rating using Conf Rk to balance for higher levels of competition in better conferences</t>
  </si>
  <si>
    <t>Draft Cap</t>
  </si>
  <si>
    <t>Draft capital or in which round a WR was drafted in the NFL draft</t>
  </si>
  <si>
    <t>Conf Rk</t>
  </si>
  <si>
    <t xml:space="preserve">A rank for every conference in college football from power five to D2. Used in tandem with DOM+. </t>
  </si>
  <si>
    <t>DC+</t>
  </si>
  <si>
    <t>A weighting metric used to balance for the importance of in which round a receiver was drafted which should help to balance based on team investment and tangible NFL interest</t>
  </si>
  <si>
    <t>DOB</t>
  </si>
  <si>
    <t>Birthdate of a player</t>
  </si>
  <si>
    <t>Age</t>
  </si>
  <si>
    <t>The current age of a player</t>
  </si>
  <si>
    <t>School Yr</t>
  </si>
  <si>
    <t>Red highlighted cells indicate players with 1st round draft capital who are being drafted in either their Senior or Redshirt Senior Season. Recent years have shown a propensity for WRs who fit this mold to fall short of their expected NFL production (see linked tweet for explanation)</t>
  </si>
  <si>
    <t>Draft Age</t>
  </si>
  <si>
    <t>The age in which a given player was at the date of the first round of their respective NFL Draft</t>
  </si>
  <si>
    <t>DOM1</t>
  </si>
  <si>
    <t>Adjusted Dominator Rating for the 1st year a player in the draft class was playing in college</t>
  </si>
  <si>
    <t>DOM2</t>
  </si>
  <si>
    <t>Adjusted Dominator Rating for the 2nd year a player in the draft class was playing in college</t>
  </si>
  <si>
    <t>DOM3</t>
  </si>
  <si>
    <t>Adjusted Dominator Rating for the 3rd year a player in the draft class was playing in college</t>
  </si>
  <si>
    <t>DOM4</t>
  </si>
  <si>
    <t>Adjusted Dominator Rating for the 4th year a player in the draft class was playing in college</t>
  </si>
  <si>
    <t>DOM5</t>
  </si>
  <si>
    <t>Adjusted Dominator Rating for the final year a player in the draft class was playing in college</t>
  </si>
  <si>
    <t>Highlighted 2025 signifies players in the 2025 draft pool. Part of their rating (40 time and Draft Capital) are preliminary thus they are denoted as they are subject to change</t>
  </si>
  <si>
    <t>Type</t>
  </si>
  <si>
    <t>Type is the Alignment Type for a given WR. It is broken up into three buckets: wide, hybrid and slot, which are dictated by the percentage of snaps aligned out wide versus in the slot during their final season in college. 
Wide - If 75% or more of their snaps began with them on the outside of the formation
Slot - If 35% or fewer of their snaps took place on the outside of the formation
Hybrid - If a player lined up outside between 75% and 35% of the time</t>
  </si>
  <si>
    <t>Build</t>
  </si>
  <si>
    <t>Build is the Physical Build archetype for a WR. It is broken up into six buckets: SLOB, RAT, DEEP, PROTO X, BALL HOG and PROTO Z. These are determined mostly by Height, Weight and 40 Time
SLOB - Stands for Slow and Big. Which is a receiver who is 6'2" or taller, weighs 200+ pounds and runs a 40 Yard Dash in greater than 4.45 seconds
RAT - Stands for Really Athletic, but Tiny. Which is achieved in one of two ways; having an ADOT of less than 9 yards or being shorter than 6'0", weighing less than 200 pounds and running faster than a 4.45 second 40 Yard Dash
DEEP - Any WR not in the previous two buckets, and has an ADOT of greater than 16 yards
PROTO X - Any WR not in the previous 3 buckets who is either taller than 6'2" or weighs more than 220 pounds
PROTO Z - Any WR not in the previous 4 buckets
BALL HOG - A subsection of PROTO Z. Achieved by having greater than 65 receptions in either of their final 2 college seasons</t>
  </si>
  <si>
    <t>Separator</t>
  </si>
  <si>
    <t>Separator is the Separation Ability as route runners as determined by their percentage of Contested and Uncontested Targets per Route Run. It is broken up into four buckets: Elite Separator, Elite Earner, Poor Earner and Poor Separator.
Elite Separator - Uncontested Targets per Route Run (UCTPRR) of greater than 19% AND a Contested Targets per Route Run (CTPRR) of less than 4%
Elite Earner - UCTPRR of greater than 19% AND CTPRR of greater than 4%. This means they can separate at an elite level but also had a high number of contested targets, which can be attributed to force fed targets, QB play or sheme
Poor Earner - UCTPRR of less than 19% AND CTPRR of less than 4%. This indicates they were infrequently targeted on the routes they ran and did not earn a large portion of the offense due to their separation ability
Poor Separator - UCTPRR of less than 19% AND CTPRR of greater than 4%. This indicates they could not create separation from defenders leading to a low number of Uncontested Targets and a high number of Contested Targets</t>
  </si>
  <si>
    <t xml:space="preserve">All data was sourced from a combination of ESPN, SportsReference, NFL Combine, Campus2Canton and PFF's databases </t>
  </si>
  <si>
    <t>Propsect Information</t>
  </si>
  <si>
    <t>Production</t>
  </si>
  <si>
    <t>Metrics</t>
  </si>
  <si>
    <t>Model Inputs</t>
  </si>
  <si>
    <t>Season 1</t>
  </si>
  <si>
    <t>Season 2</t>
  </si>
  <si>
    <t>Season 3</t>
  </si>
  <si>
    <t>Season 4</t>
  </si>
  <si>
    <t>Season 5</t>
  </si>
  <si>
    <t>Rank</t>
  </si>
  <si>
    <t>Class Rk</t>
  </si>
  <si>
    <t>Year</t>
  </si>
  <si>
    <t>Player Name</t>
  </si>
  <si>
    <t>Overall</t>
  </si>
  <si>
    <t>Z-Score</t>
  </si>
  <si>
    <t>School</t>
  </si>
  <si>
    <t>Height</t>
  </si>
  <si>
    <t>Weight</t>
  </si>
  <si>
    <t>40 Time</t>
  </si>
  <si>
    <t>CTPRR</t>
  </si>
  <si>
    <t>UCTPRR</t>
  </si>
  <si>
    <t>Drop%</t>
  </si>
  <si>
    <t>CC%</t>
  </si>
  <si>
    <t>Wide %</t>
  </si>
  <si>
    <t>Slot %</t>
  </si>
  <si>
    <t>Speed</t>
  </si>
  <si>
    <t>DOM++</t>
  </si>
  <si>
    <t>BOUT+</t>
  </si>
  <si>
    <t>Y/RR+</t>
  </si>
  <si>
    <t>YAC/R+</t>
  </si>
  <si>
    <t>40+</t>
  </si>
  <si>
    <t>HaSS+</t>
  </si>
  <si>
    <t>Rec Yds</t>
  </si>
  <si>
    <t>Team Yds</t>
  </si>
  <si>
    <t>Tgts</t>
  </si>
  <si>
    <t>Recs</t>
  </si>
  <si>
    <t>TDs</t>
  </si>
  <si>
    <t>Team TDs</t>
  </si>
  <si>
    <t>CC %</t>
  </si>
  <si>
    <t>Drop %</t>
  </si>
  <si>
    <t>Player Search</t>
  </si>
  <si>
    <t>Stat</t>
  </si>
  <si>
    <t>Grade</t>
  </si>
  <si>
    <t>Letter Grade</t>
  </si>
  <si>
    <t>Name</t>
  </si>
  <si>
    <t>Dominator</t>
  </si>
  <si>
    <t>Breakout Age</t>
  </si>
  <si>
    <t>Overall Grade</t>
  </si>
  <si>
    <t>Draft Capital</t>
  </si>
  <si>
    <t>Marvin Harrison Jr.</t>
  </si>
  <si>
    <t>Ja'Marr Chase</t>
  </si>
  <si>
    <t>Malik Nabers</t>
  </si>
  <si>
    <t>Justin Jefferson</t>
  </si>
  <si>
    <t>CeeDee Lamb</t>
  </si>
  <si>
    <t>Jaxon Smith-Njigba</t>
  </si>
  <si>
    <t>Drake London</t>
  </si>
  <si>
    <t>D.J. Moore</t>
  </si>
  <si>
    <t>A.J. Brown</t>
  </si>
  <si>
    <t>Garrett Wilson</t>
  </si>
  <si>
    <t>Tee Higgins</t>
  </si>
  <si>
    <t>Jaylen Waddle</t>
  </si>
  <si>
    <t>DeVonta Smith</t>
  </si>
  <si>
    <t>Jameson Williams</t>
  </si>
  <si>
    <t>Marquise Brown</t>
  </si>
  <si>
    <t>Brian Thomas Jr.</t>
  </si>
  <si>
    <t>Chris Olave</t>
  </si>
  <si>
    <t>Rome Odunze</t>
  </si>
  <si>
    <t>Jerry Jeudy</t>
  </si>
  <si>
    <t>Rashod Bateman</t>
  </si>
  <si>
    <t>Tetairoa McMillan</t>
  </si>
  <si>
    <t>Calvin Ridley</t>
  </si>
  <si>
    <t>Treylon Burks</t>
  </si>
  <si>
    <t>D.K. Metcalf</t>
  </si>
  <si>
    <t>Luther Burden III</t>
  </si>
  <si>
    <t>Xavier Worthy</t>
  </si>
  <si>
    <t>Henry Ruggs III</t>
  </si>
  <si>
    <t>George Pickens</t>
  </si>
  <si>
    <t>Brandon Aiyuk</t>
  </si>
  <si>
    <t>Mike Williams</t>
  </si>
  <si>
    <t>Jordan Addison</t>
  </si>
  <si>
    <t>Juju Smith-Schuster</t>
  </si>
  <si>
    <t>Travis Hunter</t>
  </si>
  <si>
    <t>Jahan Dotson</t>
  </si>
  <si>
    <t>Elijah Moore</t>
  </si>
  <si>
    <t>Corey Davis</t>
  </si>
  <si>
    <t>Emeka Egbuka</t>
  </si>
  <si>
    <t>Chris Godwin</t>
  </si>
  <si>
    <t>Kadarius Toney</t>
  </si>
  <si>
    <t>Quentin Johnston</t>
  </si>
  <si>
    <t>Curtis Samuel</t>
  </si>
  <si>
    <t>Parris Campbell</t>
  </si>
  <si>
    <t>John Ross</t>
  </si>
  <si>
    <t>Christian Watson</t>
  </si>
  <si>
    <t>Terrace Marshall Jr.</t>
  </si>
  <si>
    <t>Matthew Golden</t>
  </si>
  <si>
    <t>Zay Flowers</t>
  </si>
  <si>
    <t>N'Keal Harry</t>
  </si>
  <si>
    <t>Rondale Moore</t>
  </si>
  <si>
    <t>Michael Pittman Jr.</t>
  </si>
  <si>
    <t>Skyy Moore</t>
  </si>
  <si>
    <t>Jayden Reed</t>
  </si>
  <si>
    <t>Marvin Mims</t>
  </si>
  <si>
    <t>Rashee Rice</t>
  </si>
  <si>
    <t>Josh Downs</t>
  </si>
  <si>
    <t>John Metchie III</t>
  </si>
  <si>
    <t>Alec Pierce</t>
  </si>
  <si>
    <t>Amon-Ra St. Brown</t>
  </si>
  <si>
    <t>Jayden Higgins</t>
  </si>
  <si>
    <t>Christian Kirk</t>
  </si>
  <si>
    <t>Deebo Samuel</t>
  </si>
  <si>
    <t>Wan'Dale Robinson</t>
  </si>
  <si>
    <t>Tre Harris</t>
  </si>
  <si>
    <t>Tyquan Thornton</t>
  </si>
  <si>
    <t>Kyle Williams</t>
  </si>
  <si>
    <t>Ladd McConkey</t>
  </si>
  <si>
    <t>Jalin Hyatt</t>
  </si>
  <si>
    <t>Bryan Edwards</t>
  </si>
  <si>
    <t>Cooper Kupp</t>
  </si>
  <si>
    <t>Michael Gallup</t>
  </si>
  <si>
    <t>Ricky Pearsall</t>
  </si>
  <si>
    <t>Jalen Royals</t>
  </si>
  <si>
    <t>Jaylin Noel</t>
  </si>
  <si>
    <t>Anthony Schwartz</t>
  </si>
  <si>
    <t>Jalen Reagor</t>
  </si>
  <si>
    <t>Nico Collins</t>
  </si>
  <si>
    <t>Adonai Mitchell</t>
  </si>
  <si>
    <t>Xavier Legette</t>
  </si>
  <si>
    <t>Elic Ayomanor</t>
  </si>
  <si>
    <t>Zay Jones</t>
  </si>
  <si>
    <t>D.J. Chark</t>
  </si>
  <si>
    <t>Troy Franklin</t>
  </si>
  <si>
    <t>Isaiah Bond</t>
  </si>
  <si>
    <t>Laviska Shenault Jr.</t>
  </si>
  <si>
    <t>Justin Watson</t>
  </si>
  <si>
    <t>Justyn Ross</t>
  </si>
  <si>
    <t>Chase Claypool</t>
  </si>
  <si>
    <t>Dyami Brown</t>
  </si>
  <si>
    <t>D'Wayne Eskridge</t>
  </si>
  <si>
    <t>KJ Hamler</t>
  </si>
  <si>
    <t>Andy Isabella</t>
  </si>
  <si>
    <t>Keon Coleman</t>
  </si>
  <si>
    <t>Devin Duvernay</t>
  </si>
  <si>
    <t>David Bell</t>
  </si>
  <si>
    <t>Tai Felton</t>
  </si>
  <si>
    <t>Tutu Atwell</t>
  </si>
  <si>
    <t>James Washington</t>
  </si>
  <si>
    <t>Khalil Shakir</t>
  </si>
  <si>
    <t>Tank Dell</t>
  </si>
  <si>
    <t>Tylan Wallace</t>
  </si>
  <si>
    <t>Taywan Taylor</t>
  </si>
  <si>
    <t>Dont'e Thornton Jr.</t>
  </si>
  <si>
    <t>Jalen Robinette</t>
  </si>
  <si>
    <t>Hakeem Butler</t>
  </si>
  <si>
    <t>Josh Malone</t>
  </si>
  <si>
    <t>Jalen Tolbert</t>
  </si>
  <si>
    <t>ArDarius Stewart</t>
  </si>
  <si>
    <t>Tre'Quan Smith</t>
  </si>
  <si>
    <t>Courtland Sutton</t>
  </si>
  <si>
    <t>Kayshon Boutte</t>
  </si>
  <si>
    <t>Jalen McMillan</t>
  </si>
  <si>
    <t>Romeo Doubs</t>
  </si>
  <si>
    <t>Dante Pettis</t>
  </si>
  <si>
    <t>Malachi Corley</t>
  </si>
  <si>
    <t>Jonathan Mingo</t>
  </si>
  <si>
    <t>Parker Washington</t>
  </si>
  <si>
    <t>Keke Coutee</t>
  </si>
  <si>
    <t>Kenny Golladay</t>
  </si>
  <si>
    <t>Amara Darboh</t>
  </si>
  <si>
    <t>Denzel Mims</t>
  </si>
  <si>
    <t>Danny Gray</t>
  </si>
  <si>
    <t>Puka Nacua</t>
  </si>
  <si>
    <t>Diontae Johnson</t>
  </si>
  <si>
    <t>Anthony Miller</t>
  </si>
  <si>
    <t>Mack Hollins</t>
  </si>
  <si>
    <t>Jordan Lasley</t>
  </si>
  <si>
    <t>Ryan Switzer</t>
  </si>
  <si>
    <t>Cedric Tillman</t>
  </si>
  <si>
    <t>Roman Wilson</t>
  </si>
  <si>
    <t>Rodney Adams</t>
  </si>
  <si>
    <t>Ja'Lynn Polk</t>
  </si>
  <si>
    <t>Equanimeous St. Brown</t>
  </si>
  <si>
    <t>Robert Davis</t>
  </si>
  <si>
    <t>Jermaine Burton</t>
  </si>
  <si>
    <t>Trey Palmer</t>
  </si>
  <si>
    <t>Simi Fehoko</t>
  </si>
  <si>
    <t>Amari Rodgers</t>
  </si>
  <si>
    <t>Josh Palmer</t>
  </si>
  <si>
    <t>Carlos Henderson</t>
  </si>
  <si>
    <t>Michael Wilson</t>
  </si>
  <si>
    <t>Lynn Bowden Jr.</t>
  </si>
  <si>
    <t>Dontayvion Wicks</t>
  </si>
  <si>
    <t>Daesean Hamilton</t>
  </si>
  <si>
    <t>Gabe Davis</t>
  </si>
  <si>
    <t>Tyler Johnson</t>
  </si>
  <si>
    <t>Javon Baker</t>
  </si>
  <si>
    <t>Darnell Mooney</t>
  </si>
  <si>
    <t>Johnny Wilson</t>
  </si>
  <si>
    <t>Antonio Gandy-Golden</t>
  </si>
  <si>
    <t>Shelton Gibson</t>
  </si>
  <si>
    <t>J'Mon Moore</t>
  </si>
  <si>
    <t>Jack Bech</t>
  </si>
  <si>
    <t>Gary Jennings</t>
  </si>
  <si>
    <t>Tez Johnson</t>
  </si>
  <si>
    <t>Erik Ezukanma</t>
  </si>
  <si>
    <t>Mecole Hardman</t>
  </si>
  <si>
    <t>Ronnie Bell</t>
  </si>
  <si>
    <t>Jacob Cowing</t>
  </si>
  <si>
    <t>Quez Watkins</t>
  </si>
  <si>
    <t>Tre Tucker</t>
  </si>
  <si>
    <t>Luke McCaffrey</t>
  </si>
  <si>
    <t>Bo Melton</t>
  </si>
  <si>
    <t>Antonio Callaway</t>
  </si>
  <si>
    <t>Tory Horton</t>
  </si>
  <si>
    <t>Deon Cain</t>
  </si>
  <si>
    <t>Darius Slayton</t>
  </si>
  <si>
    <t>Josh Reynolds</t>
  </si>
  <si>
    <t>Miles Boykin</t>
  </si>
  <si>
    <t>Tamorrion Terry</t>
  </si>
  <si>
    <t>Dez Fitzpatrick</t>
  </si>
  <si>
    <t>Seth Williams</t>
  </si>
  <si>
    <t>Isaiah Neyor</t>
  </si>
  <si>
    <t>Ainias Smith</t>
  </si>
  <si>
    <t>JJ Arcega-Whiteside</t>
  </si>
  <si>
    <t>Dede Westbrook</t>
  </si>
  <si>
    <t>Ricky White</t>
  </si>
  <si>
    <t>Jalen Hurd</t>
  </si>
  <si>
    <t>Jaelon Darden</t>
  </si>
  <si>
    <t>Dillon Mitchell</t>
  </si>
  <si>
    <t>Donovan Peoples-Jones</t>
  </si>
  <si>
    <t>Xavier Hutchinson</t>
  </si>
  <si>
    <t>Devontez Walker</t>
  </si>
  <si>
    <t>Antoine Wesley</t>
  </si>
  <si>
    <t>Tyler Scott</t>
  </si>
  <si>
    <t>Terry McLaurin</t>
  </si>
  <si>
    <t>Chimere Dike</t>
  </si>
  <si>
    <t>Chad Hansen</t>
  </si>
  <si>
    <t>Jaivon Heiligh</t>
  </si>
  <si>
    <t>Van Jefferson</t>
  </si>
  <si>
    <t>Jalen Nailor</t>
  </si>
  <si>
    <t>Rakim Jarrett</t>
  </si>
  <si>
    <t>KeAndre Lambert-Smith</t>
  </si>
  <si>
    <t>Tre Turner</t>
  </si>
  <si>
    <t>Emanuel Hall</t>
  </si>
  <si>
    <t>KD Cannon</t>
  </si>
  <si>
    <t>Isaiah Ford</t>
  </si>
  <si>
    <t>A.T. Perry</t>
  </si>
  <si>
    <t>Elijhah Badger</t>
  </si>
  <si>
    <t>Jerome Lane</t>
  </si>
  <si>
    <t>Kobe Hudson</t>
  </si>
  <si>
    <t>Artavis Scott</t>
  </si>
  <si>
    <t>Kyle Philips</t>
  </si>
  <si>
    <t>Bryce Ford-Wheaton</t>
  </si>
  <si>
    <t>Marquez Valdes-Scantling</t>
  </si>
  <si>
    <t>Jalen Cropper</t>
  </si>
  <si>
    <t>Brenden Rice</t>
  </si>
  <si>
    <t>Isaiah McKenzie</t>
  </si>
  <si>
    <t>Andrei Iosivas</t>
  </si>
  <si>
    <t>Mike Strachan</t>
  </si>
  <si>
    <t>Malachi Dupre</t>
  </si>
  <si>
    <t>Dominic Lovett</t>
  </si>
  <si>
    <t>Jalen Coker</t>
  </si>
  <si>
    <t>Kendrick Bourne</t>
  </si>
  <si>
    <t>Jaylin Lane</t>
  </si>
  <si>
    <t>Ja'Corey Brooks</t>
  </si>
  <si>
    <t>Jamari Thrash</t>
  </si>
  <si>
    <t>Marquez Stevenson</t>
  </si>
  <si>
    <t>Michael Jefferson</t>
  </si>
  <si>
    <t>Demario Douglas</t>
  </si>
  <si>
    <t>Dontay Demus Jr.</t>
  </si>
  <si>
    <t>Jaylen Smith</t>
  </si>
  <si>
    <t>Malik Washington</t>
  </si>
  <si>
    <t>Jehu Chesson</t>
  </si>
  <si>
    <t>LaJohntay Wester</t>
  </si>
  <si>
    <t>Matt Landers</t>
  </si>
  <si>
    <t>Justin Shorter</t>
  </si>
  <si>
    <t>John Hightower</t>
  </si>
  <si>
    <t>Joe Reed</t>
  </si>
  <si>
    <t>Isaiah Hodgins</t>
  </si>
  <si>
    <t>Kelvin Harmon</t>
  </si>
  <si>
    <t>Jordan Watkins</t>
  </si>
  <si>
    <t>Velus Jones Jr.</t>
  </si>
  <si>
    <t>Isaiah Coulter</t>
  </si>
  <si>
    <t>Greg Dortch</t>
  </si>
  <si>
    <t>Cedrick Wilson</t>
  </si>
  <si>
    <t>Ihmir Smith-Marsette</t>
  </si>
  <si>
    <t>Dazz Newsome</t>
  </si>
  <si>
    <t>Fred Ross</t>
  </si>
  <si>
    <t>Calvin Austin III</t>
  </si>
  <si>
    <t>Richie James</t>
  </si>
  <si>
    <t>Savion Williams</t>
  </si>
  <si>
    <t>Elijah Spencer</t>
  </si>
  <si>
    <t>Collin Johnson</t>
  </si>
  <si>
    <t>Kevin Austin</t>
  </si>
  <si>
    <t>Elijah Higgins</t>
  </si>
  <si>
    <t>Scott Miller</t>
  </si>
  <si>
    <t>KeeSean Johnson</t>
  </si>
  <si>
    <t>Shi Smith</t>
  </si>
  <si>
    <t>Dax Milne</t>
  </si>
  <si>
    <t>Deion Burks</t>
  </si>
  <si>
    <t>Tyrie Cleveland</t>
  </si>
  <si>
    <t>Sam James</t>
  </si>
  <si>
    <t>Daniel Jackson</t>
  </si>
  <si>
    <t>Mitchell Tinsley</t>
  </si>
  <si>
    <t>Reggie Roberson Jr.</t>
  </si>
  <si>
    <t>Pat Bryant</t>
  </si>
  <si>
    <t>Kawaan Baker</t>
  </si>
  <si>
    <t>Jerreth Sterns</t>
  </si>
  <si>
    <t>Jaquarii Roberson</t>
  </si>
  <si>
    <t>Quintez Cephus</t>
  </si>
  <si>
    <t>Jimmy Horn Jr.</t>
  </si>
  <si>
    <t>Xavier Restrepo</t>
  </si>
  <si>
    <t>Tahj Washington</t>
  </si>
  <si>
    <t>Trishton Jackson</t>
  </si>
  <si>
    <t>Gage Larvadain</t>
  </si>
  <si>
    <t>Derius Davis</t>
  </si>
  <si>
    <t>Mario Williams</t>
  </si>
  <si>
    <t>Charlie Jones</t>
  </si>
  <si>
    <t>Tyler Hudson</t>
  </si>
  <si>
    <t>Antoine Green</t>
  </si>
  <si>
    <t>Jequez Ezzard</t>
  </si>
  <si>
    <t>Michael Woods</t>
  </si>
  <si>
    <t>K.J. Osborn</t>
  </si>
  <si>
    <t>Malik Heath</t>
  </si>
  <si>
    <t>Jester Weah</t>
  </si>
  <si>
    <t>Jeff Thomas</t>
  </si>
  <si>
    <t>Roc Taylor</t>
  </si>
  <si>
    <t>Stanley Morgan Jr.</t>
  </si>
  <si>
    <t>Sam Brown</t>
  </si>
  <si>
    <t>Lil'Jordan Humphrey</t>
  </si>
  <si>
    <t>Isaiah McKoy</t>
  </si>
  <si>
    <t>Ty Fryfogle</t>
  </si>
  <si>
    <t>Tim Jones</t>
  </si>
  <si>
    <t>Amba Etta-Tawo</t>
  </si>
  <si>
    <t>Jadon Haselwood</t>
  </si>
  <si>
    <t>Dorian Singer</t>
  </si>
  <si>
    <t>Racey McMath</t>
  </si>
  <si>
    <t>C.J. Johnson</t>
  </si>
  <si>
    <t>Theo Wease Jr.</t>
  </si>
  <si>
    <t xml:space="preserve">Isaiah Weston </t>
  </si>
  <si>
    <t>Joshua Cephus</t>
  </si>
  <si>
    <t>Jha'Quan Jackson</t>
  </si>
  <si>
    <t>James Proche</t>
  </si>
  <si>
    <t>Kaden Prather</t>
  </si>
  <si>
    <t>Allen Lazard</t>
  </si>
  <si>
    <t>Deven Thompkins</t>
  </si>
  <si>
    <t>Stacy Coley</t>
  </si>
  <si>
    <t>Kalija Lipscomb</t>
  </si>
  <si>
    <t>Jakobi Meyers</t>
  </si>
  <si>
    <t>Zach Pascal</t>
  </si>
  <si>
    <t>Noel Thomas</t>
  </si>
  <si>
    <t>Darren Carrington II</t>
  </si>
  <si>
    <t>Isaiah Williams</t>
  </si>
  <si>
    <t>Makai Polk</t>
  </si>
  <si>
    <t>Keevan Lucas</t>
  </si>
  <si>
    <t>Cornell Powell</t>
  </si>
  <si>
    <t>Travin Dural</t>
  </si>
  <si>
    <t>Moose Muhammad III</t>
  </si>
  <si>
    <t>Cody Thompson</t>
  </si>
  <si>
    <t>Bub Means</t>
  </si>
  <si>
    <t>Travis Rudolph</t>
  </si>
  <si>
    <t>Anthony Gould</t>
  </si>
  <si>
    <t>Tyler Snead</t>
  </si>
  <si>
    <t>Jalon Calhoun</t>
  </si>
  <si>
    <t>Xavier Weaver</t>
  </si>
  <si>
    <t>Grant Dubose</t>
  </si>
  <si>
    <t>Trea Shropshire</t>
  </si>
  <si>
    <t>Jeremiah Hunter</t>
  </si>
  <si>
    <t>Jamarius Way</t>
  </si>
  <si>
    <t>Konata Mumpfield</t>
  </si>
  <si>
    <t>Ali Jennings</t>
  </si>
  <si>
    <t>Josh Vann</t>
  </si>
  <si>
    <t>Hunter Renfrow</t>
  </si>
  <si>
    <t>Charleston Rambo</t>
  </si>
  <si>
    <t>Drew Morgan</t>
  </si>
  <si>
    <t>Jamari Staples</t>
  </si>
  <si>
    <t>Dai'Jean Dixon</t>
  </si>
  <si>
    <t>Dezmon Patmon</t>
  </si>
  <si>
    <t>Keon Hatcher</t>
  </si>
  <si>
    <t>Rico Bussey Jr.</t>
  </si>
  <si>
    <t>Jabre Barber</t>
  </si>
  <si>
    <t>Jose Barbon</t>
  </si>
  <si>
    <t>Cam Phillips</t>
  </si>
  <si>
    <t>Arian Smith</t>
  </si>
  <si>
    <t>Samori Toure</t>
  </si>
  <si>
    <t>Trey Quinn</t>
  </si>
  <si>
    <t>Freddie Swain</t>
  </si>
  <si>
    <t>Andrew Armstrong</t>
  </si>
  <si>
    <t>Tayvion Robinson</t>
  </si>
  <si>
    <t>Keylon Stokes</t>
  </si>
  <si>
    <t>Tony Brown</t>
  </si>
  <si>
    <t>Cornelius Johnson</t>
  </si>
  <si>
    <t>Javon McKinley</t>
  </si>
  <si>
    <t>Deontay Burnett</t>
  </si>
  <si>
    <t>Emeka Emezie</t>
  </si>
  <si>
    <t>Marquez Callaway</t>
  </si>
  <si>
    <t>Malik Knowles</t>
  </si>
  <si>
    <t>Jacob Copeland</t>
  </si>
  <si>
    <t>Jared Wayne</t>
  </si>
  <si>
    <t>Jovon Durante</t>
  </si>
  <si>
    <t>Jauan Jennings</t>
  </si>
  <si>
    <t>Jesse Matthews</t>
  </si>
  <si>
    <t>Ben Skowronek</t>
  </si>
  <si>
    <t>Byron Pringle</t>
  </si>
  <si>
    <t>Kermit Whitfield</t>
  </si>
  <si>
    <t>Terry Godwin</t>
  </si>
  <si>
    <t>Korey Robertson</t>
  </si>
  <si>
    <t>Dayton Wade</t>
  </si>
  <si>
    <t>Ramel Keyton</t>
  </si>
  <si>
    <t>Beaux Collins</t>
  </si>
  <si>
    <t>Jalen Camp</t>
  </si>
  <si>
    <t>Braylon Sanders</t>
  </si>
  <si>
    <t>Jaden Bray</t>
  </si>
  <si>
    <t>David Sills</t>
  </si>
  <si>
    <t>Warren Jackson</t>
  </si>
  <si>
    <t>Chris Autman-Bell</t>
  </si>
  <si>
    <t>Trevon Grimes</t>
  </si>
  <si>
    <t>Da'Quan Felton</t>
  </si>
  <si>
    <t>Kyren Lacy</t>
  </si>
  <si>
    <t>Will Sheppard</t>
  </si>
  <si>
    <t>Jalen Wayne</t>
  </si>
  <si>
    <t>Jonathan Adams Jr.</t>
  </si>
  <si>
    <t>Whop Philyor</t>
  </si>
  <si>
    <t>Jamaal Pritchett</t>
  </si>
  <si>
    <t>Kris Thornton</t>
  </si>
  <si>
    <t>Jordan Whittington</t>
  </si>
  <si>
    <t>Jahmal Banks</t>
  </si>
  <si>
    <t>Omar Bayless</t>
  </si>
  <si>
    <t>Brennan Eagles</t>
  </si>
  <si>
    <t>Marcell Ateman</t>
  </si>
  <si>
    <t>Lideatrick Griffin</t>
  </si>
  <si>
    <t>Sage Surratt</t>
  </si>
  <si>
    <t>Noah Brown</t>
  </si>
  <si>
    <t>Quincy Adeboyejo</t>
  </si>
  <si>
    <t>Colbie Young</t>
  </si>
  <si>
    <t>Brycen Tremayne</t>
  </si>
  <si>
    <t>Antwane Wells Jr.</t>
  </si>
  <si>
    <t>Tre Nixon</t>
  </si>
  <si>
    <t>Riley Ridley</t>
  </si>
  <si>
    <t>Stephen Guidry</t>
  </si>
  <si>
    <t>Auden Tate</t>
  </si>
  <si>
    <t>Quartney Davis</t>
  </si>
  <si>
    <t>DaMarkus Lodge</t>
  </si>
  <si>
    <t>Juwann Winfree</t>
  </si>
  <si>
    <t>Elijah Cooks</t>
  </si>
  <si>
    <t>Olabisi Johnson</t>
  </si>
  <si>
    <t>Joseph Ngata</t>
  </si>
  <si>
    <t>Bug Howard</t>
  </si>
  <si>
    <t>Cody White</t>
  </si>
  <si>
    <t>Ryan Davis</t>
  </si>
  <si>
    <t>Tay Martin</t>
  </si>
  <si>
    <t>Speedy Noil</t>
  </si>
  <si>
    <t>Tanner Conner</t>
  </si>
  <si>
    <t>Aaron Fuller</t>
  </si>
  <si>
    <t>Johnny Johnson III</t>
  </si>
  <si>
    <t>Devon Williams</t>
  </si>
  <si>
    <t>Javon Wims</t>
  </si>
  <si>
    <t>Jaleel Scott</t>
  </si>
  <si>
    <t>Victor Bolden Jr.</t>
  </si>
  <si>
    <t>Nyqwan Murray</t>
  </si>
  <si>
    <t>Casey Washington</t>
  </si>
  <si>
    <t>Kelly Akharaiyi</t>
  </si>
  <si>
    <t>Jason Brownlee</t>
  </si>
  <si>
    <t>Jeshaun Jones</t>
  </si>
  <si>
    <t>Travis Fulgham</t>
  </si>
  <si>
    <t>Dylan Cantrell</t>
  </si>
  <si>
    <t>Kearis Jackson</t>
  </si>
  <si>
    <t>Darrell Stewart Jr.</t>
  </si>
  <si>
    <t>Felton Davis</t>
  </si>
  <si>
    <t>Nikko Remigio</t>
  </si>
  <si>
    <t>Montrell Washington</t>
  </si>
  <si>
    <t>K.J. Hill</t>
  </si>
  <si>
    <t>Isaiah Winstead</t>
  </si>
  <si>
    <t>Braxton Berrios</t>
  </si>
  <si>
    <t>Ty Scott</t>
  </si>
  <si>
    <t>Dontario Drummond</t>
  </si>
  <si>
    <t>Jamal Custis</t>
  </si>
  <si>
    <t>James Quick</t>
  </si>
  <si>
    <t>E.J. Williams</t>
  </si>
  <si>
    <t>Josh Johnson</t>
  </si>
  <si>
    <t>Steven Mitchell Jr.</t>
  </si>
  <si>
    <t>Donavon Greene</t>
  </si>
  <si>
    <t>Malcolm Perry</t>
  </si>
  <si>
    <t>Isaac TeSlaa</t>
  </si>
  <si>
    <t>Zakhari Franklin</t>
  </si>
  <si>
    <t>Tyler Harrell</t>
  </si>
  <si>
    <t>Khaleb Hood</t>
  </si>
  <si>
    <t>Ray-Ray McCloud</t>
  </si>
  <si>
    <t>Brian Cobbs</t>
  </si>
  <si>
    <t>Kris Mitchell</t>
  </si>
  <si>
    <t>Traeshon Holden</t>
  </si>
  <si>
    <t>Marcus Rosemy-Jacksaint</t>
  </si>
  <si>
    <t>Duece Watts</t>
  </si>
  <si>
    <t>Jalen Brooks</t>
  </si>
  <si>
    <t>John Ursua</t>
  </si>
  <si>
    <t>Jalen Virgil</t>
  </si>
  <si>
    <t>Lawrence Keys III</t>
  </si>
  <si>
    <t>Bru McCoy</t>
  </si>
  <si>
    <t>Michael Rector</t>
  </si>
  <si>
    <t>Robert Foster</t>
  </si>
  <si>
    <t>Jhamon Ausbon</t>
  </si>
  <si>
    <t>Binjimen Victor</t>
  </si>
  <si>
    <t>Davon Grayson</t>
  </si>
  <si>
    <t>Jaray Jenkins</t>
  </si>
  <si>
    <t>Simmie Cobbs Jr.</t>
  </si>
  <si>
    <t>Terrell Bynum</t>
  </si>
  <si>
    <t>Austin Proehl</t>
  </si>
  <si>
    <t>Juwan Johnson</t>
  </si>
  <si>
    <t>Johnnie Dixon</t>
  </si>
  <si>
    <t>Corey Crooms</t>
  </si>
  <si>
    <t>Keytaon Thompson</t>
  </si>
  <si>
    <t>Robert Lewis</t>
  </si>
  <si>
    <t>Demetris Robertson</t>
  </si>
  <si>
    <t>Nick Nash</t>
  </si>
  <si>
    <t>Devaughn Vele</t>
  </si>
  <si>
    <t>Kalil Pimpleton</t>
  </si>
  <si>
    <t>Jaylon Robinson</t>
  </si>
  <si>
    <t>Devin Carter</t>
  </si>
  <si>
    <t>Xavier Guillory</t>
  </si>
  <si>
    <t>T.J. Vasher</t>
  </si>
  <si>
    <t>Kendrick Rogers</t>
  </si>
  <si>
    <t>Silas Bolden</t>
  </si>
  <si>
    <t>Russell Gage</t>
  </si>
  <si>
    <t>Ricky Seals-Jones</t>
  </si>
  <si>
    <t>Tyler Vaughns</t>
  </si>
  <si>
    <t>Frank Darby</t>
  </si>
  <si>
    <t>Ka'Raun White</t>
  </si>
  <si>
    <t>Gabe Marks</t>
  </si>
  <si>
    <t>K.D. Nixon</t>
  </si>
  <si>
    <t>Tyre Brady</t>
  </si>
  <si>
    <t>Kaylon Geiger</t>
  </si>
  <si>
    <t>Tre Mosley</t>
  </si>
  <si>
    <t>Sam Pinckney</t>
  </si>
  <si>
    <t>Slade Bolden</t>
  </si>
  <si>
    <t>Austin Mack</t>
  </si>
  <si>
    <t>Lawrence Cager</t>
  </si>
  <si>
    <t>Chris Lacy</t>
  </si>
  <si>
    <t>Brandon Smith</t>
  </si>
  <si>
    <t>Chris Finke</t>
  </si>
  <si>
    <t>Dante Cephas</t>
  </si>
  <si>
    <t>Braden Lenzy</t>
  </si>
  <si>
    <t>Frank Ladson Jr.</t>
  </si>
  <si>
    <t>Josh Kelly</t>
  </si>
  <si>
    <t>Darreus Rogers</t>
  </si>
  <si>
    <t>Jake Bobo</t>
  </si>
  <si>
    <t>Julian Fleming</t>
  </si>
  <si>
    <t>Bobo Wilson</t>
  </si>
  <si>
    <t>1.</t>
  </si>
  <si>
    <t>8.</t>
  </si>
  <si>
    <t>2.</t>
  </si>
  <si>
    <t>9.</t>
  </si>
  <si>
    <t>3.</t>
  </si>
  <si>
    <t>10.</t>
  </si>
  <si>
    <t>4.</t>
  </si>
  <si>
    <t>11.</t>
  </si>
  <si>
    <t>5.</t>
  </si>
  <si>
    <t>12.</t>
  </si>
  <si>
    <t>6.</t>
  </si>
  <si>
    <t>13.</t>
  </si>
  <si>
    <t>7.</t>
  </si>
  <si>
    <t>Draft</t>
  </si>
  <si>
    <t>WR Score</t>
  </si>
  <si>
    <t>WR Score*</t>
  </si>
  <si>
    <t>Conferences</t>
  </si>
  <si>
    <t>multiplier</t>
  </si>
  <si>
    <t>Season Starts</t>
  </si>
  <si>
    <t>Draft Date</t>
  </si>
  <si>
    <t>Amari Cooper</t>
  </si>
  <si>
    <t>Alabama</t>
  </si>
  <si>
    <t>JR</t>
  </si>
  <si>
    <t>SEC</t>
  </si>
  <si>
    <t>Odell Beckham Jr.</t>
  </si>
  <si>
    <t>LSU</t>
  </si>
  <si>
    <t>Big 10</t>
  </si>
  <si>
    <t>Julio Jones</t>
  </si>
  <si>
    <t>Big 12</t>
  </si>
  <si>
    <t>Mike Evans</t>
  </si>
  <si>
    <t>Texas A&amp;M</t>
  </si>
  <si>
    <t>ACC</t>
  </si>
  <si>
    <t>Sammy Watkins</t>
  </si>
  <si>
    <t>Clemson</t>
  </si>
  <si>
    <t>Pac 12</t>
  </si>
  <si>
    <t>DeAndre Hopkins</t>
  </si>
  <si>
    <t>AAC</t>
  </si>
  <si>
    <t>Brandin Cooks</t>
  </si>
  <si>
    <t>Oregon State</t>
  </si>
  <si>
    <t>Mountain West</t>
  </si>
  <si>
    <t>Will Fuller V</t>
  </si>
  <si>
    <t>Notre Dame</t>
  </si>
  <si>
    <t>Sun Belt</t>
  </si>
  <si>
    <t>Corey Coleman</t>
  </si>
  <si>
    <t>Baylor</t>
  </si>
  <si>
    <t>MAC</t>
  </si>
  <si>
    <t>Nelson Agholor</t>
  </si>
  <si>
    <t>USC</t>
  </si>
  <si>
    <t>C-USA</t>
  </si>
  <si>
    <t>A.J. Green</t>
  </si>
  <si>
    <t>Georgia</t>
  </si>
  <si>
    <t>the rest</t>
  </si>
  <si>
    <t>Robert Woods</t>
  </si>
  <si>
    <t>DII</t>
  </si>
  <si>
    <t>Justin Blackmon</t>
  </si>
  <si>
    <t>Oklahoma State</t>
  </si>
  <si>
    <t>Donte Moncrief</t>
  </si>
  <si>
    <t>Ole Miss</t>
  </si>
  <si>
    <t>Marqise Lee</t>
  </si>
  <si>
    <t>Allen Robinson</t>
  </si>
  <si>
    <t>Penn State</t>
  </si>
  <si>
    <t>Phillip Dorsett</t>
  </si>
  <si>
    <t>Miami</t>
  </si>
  <si>
    <t>SR</t>
  </si>
  <si>
    <t>Jordan Matthews</t>
  </si>
  <si>
    <t>Vanderbilt</t>
  </si>
  <si>
    <t>DeVante Parker</t>
  </si>
  <si>
    <t>Louisville</t>
  </si>
  <si>
    <t>Tyler Boyd</t>
  </si>
  <si>
    <t>Pitt</t>
  </si>
  <si>
    <t>Tavon Austin</t>
  </si>
  <si>
    <t>West Virginia</t>
  </si>
  <si>
    <t>Devin Smith</t>
  </si>
  <si>
    <t>Ohio State</t>
  </si>
  <si>
    <t>Jarvis Landry</t>
  </si>
  <si>
    <t>Sterling Shepard</t>
  </si>
  <si>
    <t>Oklahoma</t>
  </si>
  <si>
    <t>Michael Thomas</t>
  </si>
  <si>
    <t>RS JR</t>
  </si>
  <si>
    <t>Davante Adams</t>
  </si>
  <si>
    <t>Fresno State</t>
  </si>
  <si>
    <t>Laquon Treadwell</t>
  </si>
  <si>
    <t>Jaelen Strong</t>
  </si>
  <si>
    <t>Arizona State</t>
  </si>
  <si>
    <t>Kevin White</t>
  </si>
  <si>
    <t>Keenan Allen</t>
  </si>
  <si>
    <t>California</t>
  </si>
  <si>
    <t>Josh Doctson</t>
  </si>
  <si>
    <t>TCU</t>
  </si>
  <si>
    <t>T.Y. Hilton</t>
  </si>
  <si>
    <t>FIU</t>
  </si>
  <si>
    <t>Kelvin Benjamin</t>
  </si>
  <si>
    <t>Florida State</t>
  </si>
  <si>
    <t>Devin Funchess</t>
  </si>
  <si>
    <t>Michigan</t>
  </si>
  <si>
    <t>Rashard Higgins</t>
  </si>
  <si>
    <t>Colorado State</t>
  </si>
  <si>
    <t>Tyler Lockett</t>
  </si>
  <si>
    <t>Kansas State</t>
  </si>
  <si>
    <t>Pharoh Cooper</t>
  </si>
  <si>
    <t>South Carolina</t>
  </si>
  <si>
    <t>Stefon Diggs</t>
  </si>
  <si>
    <t>Maryland</t>
  </si>
  <si>
    <t>Josh Gordon</t>
  </si>
  <si>
    <t>Stedman Bailey</t>
  </si>
  <si>
    <t>Martavis Bryant</t>
  </si>
  <si>
    <t>Kenny Stills</t>
  </si>
  <si>
    <t>Chris Conley</t>
  </si>
  <si>
    <t>Demarcus Robinson</t>
  </si>
  <si>
    <t>Florida</t>
  </si>
  <si>
    <t>Jamison Crowder</t>
  </si>
  <si>
    <t>Duke</t>
  </si>
  <si>
    <t>Marquise Goodwin</t>
  </si>
  <si>
    <t>Texas</t>
  </si>
  <si>
    <t>Ryan Swope</t>
  </si>
  <si>
    <t>Allen Hurns</t>
  </si>
  <si>
    <t>2012 Season</t>
  </si>
  <si>
    <t>2013 Season</t>
  </si>
  <si>
    <t>2014 Season</t>
  </si>
  <si>
    <t>2015 Season</t>
  </si>
  <si>
    <t>2016 Season</t>
  </si>
  <si>
    <t>N/A</t>
  </si>
  <si>
    <t>BIG10</t>
  </si>
  <si>
    <t>Western Michigan</t>
  </si>
  <si>
    <t>BIG12</t>
  </si>
  <si>
    <t>PAC12</t>
  </si>
  <si>
    <t>Washington</t>
  </si>
  <si>
    <t>Eastern Washington</t>
  </si>
  <si>
    <t>MWC</t>
  </si>
  <si>
    <t>ECU</t>
  </si>
  <si>
    <t>SUN BELT</t>
  </si>
  <si>
    <t>Western Kentucky</t>
  </si>
  <si>
    <t>Air Force</t>
  </si>
  <si>
    <t>Tennessee</t>
  </si>
  <si>
    <t>FCS</t>
  </si>
  <si>
    <t>Northern Illinois</t>
  </si>
  <si>
    <t>North Carolina</t>
  </si>
  <si>
    <t>USF</t>
  </si>
  <si>
    <t>Georgia State</t>
  </si>
  <si>
    <t>LA Tech</t>
  </si>
  <si>
    <t>Virginia Tech</t>
  </si>
  <si>
    <t>Akron</t>
  </si>
  <si>
    <t>Mississippi State</t>
  </si>
  <si>
    <t>Syracuse</t>
  </si>
  <si>
    <t>Old Dominion</t>
  </si>
  <si>
    <t>Connecticut</t>
  </si>
  <si>
    <t>Tulsa</t>
  </si>
  <si>
    <t>Arkansas</t>
  </si>
  <si>
    <t>RS SR</t>
  </si>
  <si>
    <t>Stanford</t>
  </si>
  <si>
    <t>Washington State</t>
  </si>
  <si>
    <t>2017 Season</t>
  </si>
  <si>
    <t>CT</t>
  </si>
  <si>
    <t>UCT</t>
  </si>
  <si>
    <t>Penn</t>
  </si>
  <si>
    <t>UCF</t>
  </si>
  <si>
    <t>SMU</t>
  </si>
  <si>
    <t>Texas Tech</t>
  </si>
  <si>
    <t>Memphis</t>
  </si>
  <si>
    <t>UCLA</t>
  </si>
  <si>
    <t>Missouri</t>
  </si>
  <si>
    <t>Boise State</t>
  </si>
  <si>
    <t>MTSU</t>
  </si>
  <si>
    <t>Iowa State</t>
  </si>
  <si>
    <t>Utah</t>
  </si>
  <si>
    <t>NA</t>
  </si>
  <si>
    <t>Southern Miss</t>
  </si>
  <si>
    <t>NMST</t>
  </si>
  <si>
    <t>Indiana</t>
  </si>
  <si>
    <t>2018 Season</t>
  </si>
  <si>
    <t>UMass</t>
  </si>
  <si>
    <t>Toledo</t>
  </si>
  <si>
    <t>Auburn</t>
  </si>
  <si>
    <t>Oregon</t>
  </si>
  <si>
    <t>NC State</t>
  </si>
  <si>
    <t>Wake Forest</t>
  </si>
  <si>
    <t>Bowling Green</t>
  </si>
  <si>
    <t>Nebraska</t>
  </si>
  <si>
    <t>South Alabama</t>
  </si>
  <si>
    <t>FAU</t>
  </si>
  <si>
    <t>Colorado</t>
  </si>
  <si>
    <t>Michigan State</t>
  </si>
  <si>
    <t>Hawaii</t>
  </si>
  <si>
    <t>Marshall</t>
  </si>
  <si>
    <t>2019 Season</t>
  </si>
  <si>
    <t>Kentucky</t>
  </si>
  <si>
    <t>Minnesota</t>
  </si>
  <si>
    <t>Tulane</t>
  </si>
  <si>
    <t xml:space="preserve">Liberty </t>
  </si>
  <si>
    <t>Virginia</t>
  </si>
  <si>
    <t>Rhode Island</t>
  </si>
  <si>
    <t>Wisconsin</t>
  </si>
  <si>
    <t>Arkansas State</t>
  </si>
  <si>
    <t>Navy</t>
  </si>
  <si>
    <t>2020 Season</t>
  </si>
  <si>
    <t>Purdue</t>
  </si>
  <si>
    <t>North Texas</t>
  </si>
  <si>
    <t>Charleston</t>
  </si>
  <si>
    <t>Houston</t>
  </si>
  <si>
    <t>Iowa</t>
  </si>
  <si>
    <t>BYU</t>
  </si>
  <si>
    <t>Kent State</t>
  </si>
  <si>
    <t>Georgia Tech</t>
  </si>
  <si>
    <t>2021 Season</t>
  </si>
  <si>
    <t>NDSU</t>
  </si>
  <si>
    <t>Cincinnati</t>
  </si>
  <si>
    <t>Nevada</t>
  </si>
  <si>
    <t>Rutgers</t>
  </si>
  <si>
    <t>Coastal Carolina</t>
  </si>
  <si>
    <t>Sam Houston</t>
  </si>
  <si>
    <t>Northern Iowa</t>
  </si>
  <si>
    <t>Utah State</t>
  </si>
  <si>
    <t>Nicholls State</t>
  </si>
  <si>
    <t>Idaho State</t>
  </si>
  <si>
    <t>Samford</t>
  </si>
  <si>
    <t>App State</t>
  </si>
  <si>
    <t>Central Michigan</t>
  </si>
  <si>
    <t>2022 Season</t>
  </si>
  <si>
    <t>Boston College</t>
  </si>
  <si>
    <t>Princeton</t>
  </si>
  <si>
    <t>Louisiana</t>
  </si>
  <si>
    <t>Liberty</t>
  </si>
  <si>
    <t>Ole MIss</t>
  </si>
  <si>
    <t>Charlotte</t>
  </si>
  <si>
    <t>UAB</t>
  </si>
  <si>
    <t>Temple</t>
  </si>
  <si>
    <t>San Diego State</t>
  </si>
  <si>
    <t>JMU</t>
  </si>
  <si>
    <t>San Jose State</t>
  </si>
  <si>
    <t>Southern Mississippi</t>
  </si>
  <si>
    <t>Missouri State</t>
  </si>
  <si>
    <t>Georgia Southern</t>
  </si>
  <si>
    <t>2023 Season</t>
  </si>
  <si>
    <t>Arizona</t>
  </si>
  <si>
    <t>Rice</t>
  </si>
  <si>
    <t>Holy Cross</t>
  </si>
  <si>
    <t>UTSA</t>
  </si>
  <si>
    <t>Illinois</t>
  </si>
  <si>
    <t>Pittsburgh</t>
  </si>
  <si>
    <t>2024 Season</t>
  </si>
  <si>
    <t>UNLV</t>
  </si>
  <si>
    <t>Jacolby George</t>
  </si>
  <si>
    <t>2025 Season</t>
  </si>
  <si>
    <t>Elijah Sarratt</t>
  </si>
  <si>
    <t>Evan Stewart</t>
  </si>
  <si>
    <t>Barion Brown</t>
  </si>
  <si>
    <t>Dane Key</t>
  </si>
  <si>
    <t>Nebraksa</t>
  </si>
  <si>
    <t>Zavion Thomas</t>
  </si>
  <si>
    <t>Noah Thomas</t>
  </si>
  <si>
    <t>Antonio Williams</t>
  </si>
  <si>
    <t>Aaron Anderson</t>
  </si>
  <si>
    <t>Germie Bernard</t>
  </si>
  <si>
    <t>Malachi Fields</t>
  </si>
  <si>
    <t>J.Michael Sturdivant</t>
  </si>
  <si>
    <t>Chris Brazzell II</t>
  </si>
  <si>
    <t>Jared Brown</t>
  </si>
  <si>
    <t>Kevin Coleman</t>
  </si>
  <si>
    <t>Squirrel White</t>
  </si>
  <si>
    <t>Adam Randall</t>
  </si>
  <si>
    <t>Dillon Bell</t>
  </si>
  <si>
    <t>Caullin Lacy</t>
  </si>
  <si>
    <t>Kobe Prentice</t>
  </si>
  <si>
    <t>Jayden McGowan</t>
  </si>
  <si>
    <t>Nic Anderson</t>
  </si>
  <si>
    <t>CJ Williams</t>
  </si>
  <si>
    <t>Cyrus Allen</t>
  </si>
  <si>
    <t>Ja'Mori Maclin</t>
  </si>
  <si>
    <t>Malik Benson</t>
  </si>
  <si>
    <t>CJ Daniels</t>
  </si>
  <si>
    <t>Jojo Earle</t>
  </si>
  <si>
    <t>Rookie PPG</t>
  </si>
  <si>
    <t>Nyck Harbor</t>
  </si>
  <si>
    <t>Carnell Tate</t>
  </si>
  <si>
    <t>Makai Lemon</t>
  </si>
  <si>
    <t>DeAndre Moore Jr.</t>
  </si>
  <si>
    <t>Jordyn Tyson</t>
  </si>
  <si>
    <t>Denzel Boston</t>
  </si>
  <si>
    <t>Ja'Kobi Lane</t>
  </si>
  <si>
    <t>Class Rank</t>
  </si>
  <si>
    <t>Efton Chism</t>
  </si>
  <si>
    <t>2011 Season</t>
  </si>
  <si>
    <t>2010 Season</t>
  </si>
  <si>
    <t>Will Fuller</t>
  </si>
  <si>
    <t>Braxton Miller</t>
  </si>
  <si>
    <t>Leonte Carroo</t>
  </si>
  <si>
    <t>Chris Moore</t>
  </si>
  <si>
    <t>Malcolm Mitchell</t>
  </si>
  <si>
    <t>Ricardo Louis</t>
  </si>
  <si>
    <t>Tajae Sharpe</t>
  </si>
  <si>
    <t>Jordan Payton</t>
  </si>
  <si>
    <t>Trevor Davis</t>
  </si>
  <si>
    <t>Tyreek Hill</t>
  </si>
  <si>
    <t>Jakeem Grant</t>
  </si>
  <si>
    <t>Kolby Listenbee</t>
  </si>
  <si>
    <t>Cody Core</t>
  </si>
  <si>
    <t>Mike Thomas</t>
  </si>
  <si>
    <t>Aaron Burbridge</t>
  </si>
  <si>
    <t>Devin Lucien</t>
  </si>
  <si>
    <t>DeMarcus Ayers</t>
  </si>
  <si>
    <t>Daniel Braverman</t>
  </si>
  <si>
    <t>Devin Fuller</t>
  </si>
  <si>
    <t>Charone Peake</t>
  </si>
  <si>
    <t>Kenny Lawler</t>
  </si>
  <si>
    <t>Breshad Perriman</t>
  </si>
  <si>
    <t>Dorial Green-Beckham</t>
  </si>
  <si>
    <t>Sammie Coates</t>
  </si>
  <si>
    <t>Ty Montgomery</t>
  </si>
  <si>
    <t>Justin Hardy</t>
  </si>
  <si>
    <t>Vince Mayle</t>
  </si>
  <si>
    <t>DeAndre Smelter</t>
  </si>
  <si>
    <t>Rashad Greene</t>
  </si>
  <si>
    <t>Tony Lippett</t>
  </si>
  <si>
    <t>JJ Nelson</t>
  </si>
  <si>
    <t>Kenny Bell</t>
  </si>
  <si>
    <t>Keith Mumphery</t>
  </si>
  <si>
    <t>Kaelin Clay</t>
  </si>
  <si>
    <t>Geremy Davis</t>
  </si>
  <si>
    <t>Evan Spencer</t>
  </si>
  <si>
    <t>Bud Sasser</t>
  </si>
  <si>
    <t>Darren Waller</t>
  </si>
  <si>
    <t>Da'Ron Brown</t>
  </si>
  <si>
    <t>Mario Alford</t>
  </si>
  <si>
    <t>East Carolina</t>
  </si>
  <si>
    <t>UConn</t>
  </si>
  <si>
    <t>West Alabama</t>
  </si>
  <si>
    <t>Noah Rogers</t>
  </si>
  <si>
    <t>Brandon Inniss</t>
  </si>
  <si>
    <t>Tyler Brown</t>
  </si>
  <si>
    <t>Zachariah Branch</t>
  </si>
  <si>
    <t>2026 Season</t>
  </si>
  <si>
    <t>Jeremiah Smith</t>
  </si>
  <si>
    <t>Ryan Williams</t>
  </si>
  <si>
    <t>Cam Coleman</t>
  </si>
  <si>
    <t>Micah Hudson</t>
  </si>
  <si>
    <t>Ryan Wingo</t>
  </si>
  <si>
    <t>Bryant Wesco</t>
  </si>
  <si>
    <t>Mario Craver</t>
  </si>
  <si>
    <t>RS SO</t>
  </si>
  <si>
    <t>Eric Singleton Jr.</t>
  </si>
  <si>
    <t>Trebor Pena</t>
  </si>
  <si>
    <t>Isaiah Horton</t>
  </si>
  <si>
    <t>Chase Roberts</t>
  </si>
  <si>
    <t>Hudson Clement</t>
  </si>
  <si>
    <t>Jonathan Brady</t>
  </si>
  <si>
    <t>Josh Cameron</t>
  </si>
  <si>
    <t>Louis Brown IV</t>
  </si>
  <si>
    <t>Latrell Caples</t>
  </si>
  <si>
    <t>Chris Bell</t>
  </si>
  <si>
    <t>Dacari Collins</t>
  </si>
  <si>
    <t>Jayce Brown</t>
  </si>
  <si>
    <t>Jaron Tibbs</t>
  </si>
  <si>
    <t>Emmett Mosely</t>
  </si>
  <si>
    <t>Eugene Wilson III</t>
  </si>
  <si>
    <t>Jaden Greathouse</t>
  </si>
  <si>
    <t>Bryce Lance</t>
  </si>
  <si>
    <t>North Dakota State</t>
  </si>
  <si>
    <t>Eric Rivers</t>
  </si>
  <si>
    <t>Tier</t>
  </si>
  <si>
    <t>Caleb Douglas</t>
  </si>
  <si>
    <t>Chris Hilton</t>
  </si>
  <si>
    <t>Projected</t>
  </si>
  <si>
    <t>Javon Tracy</t>
  </si>
  <si>
    <t>Jackson Meeks</t>
  </si>
  <si>
    <t>KC Concepcion</t>
  </si>
  <si>
    <t>Kyron Hudson</t>
  </si>
  <si>
    <t>Nyziah Hunter</t>
  </si>
  <si>
    <t>Omar Cooper</t>
  </si>
  <si>
    <t>Isaiah Satenga</t>
  </si>
  <si>
    <t>Eric McAlister</t>
  </si>
  <si>
    <t>Wide</t>
  </si>
  <si>
    <t>BALL HOG</t>
  </si>
  <si>
    <t>Hybrid</t>
  </si>
  <si>
    <t>PROTO X</t>
  </si>
  <si>
    <t>DEEP</t>
  </si>
  <si>
    <t>RAT</t>
  </si>
  <si>
    <t>SLOB</t>
  </si>
  <si>
    <t>Slot</t>
  </si>
  <si>
    <t>PROTO Z</t>
  </si>
  <si>
    <t>Elite Earner</t>
  </si>
  <si>
    <t>Elite Separator</t>
  </si>
  <si>
    <t>Poor Separator</t>
  </si>
  <si>
    <t>Poor Earner</t>
  </si>
  <si>
    <t>BMI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</si>
</sst>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%"/>
  </numFmts>
  <fonts count="3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color theme="1"/>
      <name val="Times New Roman"/>
      <family val="1"/>
    </font>
    <font>
      <sz val="18"/>
      <color theme="1"/>
      <name val="Times New Roman"/>
      <family val="1"/>
    </font>
    <font>
      <sz val="20"/>
      <color theme="1"/>
      <name val="Times New Roman"/>
      <family val="1"/>
    </font>
    <font>
      <sz val="10"/>
      <color theme="1"/>
      <name val="Times New Roman"/>
      <family val="1"/>
    </font>
    <font>
      <u/>
      <sz val="11"/>
      <color theme="1"/>
      <name val="Calibri"/>
      <family val="2"/>
    </font>
    <font>
      <sz val="11"/>
      <color rgb="FF9C6500"/>
      <name val="Calibri"/>
      <family val="2"/>
    </font>
    <font>
      <u/>
      <sz val="11"/>
      <color rgb="FF006100"/>
      <name val="Calibri"/>
      <family val="2"/>
    </font>
    <font>
      <sz val="11"/>
      <color rgb="FF006100"/>
      <name val="Calibri"/>
      <family val="2"/>
    </font>
    <font>
      <sz val="11"/>
      <color rgb="FFFF0000"/>
      <name val="Courier New"/>
      <family val="3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CEF9B9"/>
        <bgColor rgb="FFCEF9B9"/>
      </patternFill>
    </fill>
    <fill>
      <patternFill patternType="solid">
        <fgColor rgb="FFFFC000"/>
        <bgColor rgb="FFFFC000"/>
      </patternFill>
    </fill>
    <fill>
      <patternFill patternType="solid">
        <fgColor rgb="FF9CC2E5"/>
        <bgColor rgb="FF9CC2E5"/>
      </patternFill>
    </fill>
    <fill>
      <patternFill patternType="solid">
        <fgColor rgb="FFFFEB9C"/>
        <bgColor rgb="FFFFEB9C"/>
      </patternFill>
    </fill>
    <fill>
      <patternFill patternType="solid">
        <fgColor rgb="FFF4B083"/>
        <bgColor rgb="FFF4B083"/>
      </patternFill>
    </fill>
    <fill>
      <patternFill patternType="solid">
        <fgColor rgb="FFC5E0B3"/>
        <bgColor rgb="FFC5E0B3"/>
      </patternFill>
    </fill>
    <fill>
      <patternFill patternType="solid">
        <fgColor rgb="FFFAFFBD"/>
        <bgColor rgb="FFFAFFBD"/>
      </patternFill>
    </fill>
    <fill>
      <patternFill patternType="solid">
        <fgColor rgb="FFE7E6E6"/>
        <bgColor rgb="FFE7E6E6"/>
      </patternFill>
    </fill>
    <fill>
      <patternFill patternType="solid">
        <fgColor rgb="FFBFBFBF"/>
        <bgColor rgb="FFBFBFBF"/>
      </patternFill>
    </fill>
    <fill>
      <patternFill patternType="solid">
        <fgColor rgb="FFFEF2CB"/>
        <bgColor rgb="FFFEF2CB"/>
      </patternFill>
    </fill>
    <fill>
      <patternFill patternType="solid">
        <fgColor rgb="FFE2EFD9"/>
        <bgColor rgb="FFE2EFD9"/>
      </patternFill>
    </fill>
    <fill>
      <patternFill patternType="solid">
        <fgColor rgb="FFFDFFE5"/>
        <bgColor rgb="FFFDFFE5"/>
      </patternFill>
    </fill>
    <fill>
      <patternFill patternType="solid">
        <fgColor rgb="FFFBE4D5"/>
        <bgColor rgb="FFFBE4D5"/>
      </patternFill>
    </fill>
    <fill>
      <patternFill patternType="solid">
        <fgColor rgb="FFD8D8D8"/>
        <bgColor rgb="FFD8D8D8"/>
      </patternFill>
    </fill>
    <fill>
      <patternFill patternType="solid">
        <fgColor rgb="FFDEEAF6"/>
        <bgColor rgb="FFDEEAF6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C6EFCE"/>
        <bgColor rgb="FFC6EFCE"/>
      </patternFill>
    </fill>
    <fill>
      <patternFill patternType="solid">
        <fgColor rgb="FFFFFF00"/>
        <bgColor rgb="FFFFFF00"/>
      </patternFill>
    </fill>
    <fill>
      <patternFill patternType="solid">
        <fgColor rgb="FFFFCCCC"/>
        <bgColor rgb="FFFFCCCC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rgb="FF9CC2E5"/>
      </patternFill>
    </fill>
  </fills>
  <borders count="67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417">
    <xf numFmtId="0" fontId="0" fillId="0" borderId="0" xfId="0"/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vertical="top"/>
    </xf>
    <xf numFmtId="0" fontId="14" fillId="2" borderId="1" xfId="0" applyFont="1" applyFill="1" applyBorder="1" applyAlignment="1">
      <alignment horizontal="center" vertical="center"/>
    </xf>
    <xf numFmtId="0" fontId="13" fillId="0" borderId="0" xfId="0" applyFont="1" applyAlignment="1">
      <alignment vertical="top" wrapText="1"/>
    </xf>
    <xf numFmtId="0" fontId="15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4" fontId="16" fillId="0" borderId="0" xfId="0" applyNumberFormat="1" applyFont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left" vertical="center"/>
    </xf>
    <xf numFmtId="0" fontId="18" fillId="4" borderId="8" xfId="0" applyFont="1" applyFill="1" applyBorder="1" applyAlignment="1">
      <alignment horizontal="left"/>
    </xf>
    <xf numFmtId="0" fontId="18" fillId="4" borderId="9" xfId="0" applyFont="1" applyFill="1" applyBorder="1" applyAlignment="1">
      <alignment horizontal="left"/>
    </xf>
    <xf numFmtId="0" fontId="18" fillId="4" borderId="10" xfId="0" applyFont="1" applyFill="1" applyBorder="1" applyAlignment="1">
      <alignment horizontal="left"/>
    </xf>
    <xf numFmtId="0" fontId="18" fillId="5" borderId="8" xfId="0" applyFont="1" applyFill="1" applyBorder="1" applyAlignment="1">
      <alignment horizontal="left"/>
    </xf>
    <xf numFmtId="0" fontId="18" fillId="5" borderId="9" xfId="0" applyFont="1" applyFill="1" applyBorder="1" applyAlignment="1">
      <alignment horizontal="left"/>
    </xf>
    <xf numFmtId="0" fontId="18" fillId="5" borderId="10" xfId="0" applyFont="1" applyFill="1" applyBorder="1" applyAlignment="1">
      <alignment horizontal="left"/>
    </xf>
    <xf numFmtId="14" fontId="18" fillId="6" borderId="8" xfId="0" applyNumberFormat="1" applyFont="1" applyFill="1" applyBorder="1" applyAlignment="1">
      <alignment horizontal="left"/>
    </xf>
    <xf numFmtId="14" fontId="18" fillId="6" borderId="9" xfId="0" applyNumberFormat="1" applyFont="1" applyFill="1" applyBorder="1" applyAlignment="1">
      <alignment horizontal="left"/>
    </xf>
    <xf numFmtId="14" fontId="18" fillId="6" borderId="10" xfId="0" applyNumberFormat="1" applyFont="1" applyFill="1" applyBorder="1" applyAlignment="1">
      <alignment horizontal="left"/>
    </xf>
    <xf numFmtId="0" fontId="18" fillId="7" borderId="8" xfId="0" applyFont="1" applyFill="1" applyBorder="1" applyAlignment="1">
      <alignment horizontal="left"/>
    </xf>
    <xf numFmtId="0" fontId="18" fillId="7" borderId="9" xfId="0" applyFont="1" applyFill="1" applyBorder="1" applyAlignment="1">
      <alignment horizontal="left"/>
    </xf>
    <xf numFmtId="0" fontId="18" fillId="7" borderId="10" xfId="0" applyFont="1" applyFill="1" applyBorder="1" applyAlignment="1">
      <alignment horizontal="left"/>
    </xf>
    <xf numFmtId="164" fontId="18" fillId="8" borderId="8" xfId="0" applyNumberFormat="1" applyFont="1" applyFill="1" applyBorder="1" applyAlignment="1">
      <alignment horizontal="left"/>
    </xf>
    <xf numFmtId="164" fontId="18" fillId="8" borderId="9" xfId="0" applyNumberFormat="1" applyFont="1" applyFill="1" applyBorder="1" applyAlignment="1">
      <alignment horizontal="left"/>
    </xf>
    <xf numFmtId="164" fontId="18" fillId="8" borderId="10" xfId="0" applyNumberFormat="1" applyFont="1" applyFill="1" applyBorder="1" applyAlignment="1">
      <alignment horizontal="left"/>
    </xf>
    <xf numFmtId="0" fontId="18" fillId="10" borderId="11" xfId="0" applyFont="1" applyFill="1" applyBorder="1" applyAlignment="1">
      <alignment horizontal="left"/>
    </xf>
    <xf numFmtId="0" fontId="18" fillId="9" borderId="12" xfId="0" applyFont="1" applyFill="1" applyBorder="1" applyAlignment="1">
      <alignment horizontal="left"/>
    </xf>
    <xf numFmtId="0" fontId="18" fillId="9" borderId="13" xfId="0" applyFont="1" applyFill="1" applyBorder="1" applyAlignment="1">
      <alignment horizontal="left"/>
    </xf>
    <xf numFmtId="0" fontId="13" fillId="0" borderId="14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20" fillId="0" borderId="0" xfId="0" applyFont="1"/>
    <xf numFmtId="2" fontId="13" fillId="0" borderId="0" xfId="0" applyNumberFormat="1" applyFont="1" applyAlignment="1">
      <alignment horizontal="center"/>
    </xf>
    <xf numFmtId="0" fontId="13" fillId="11" borderId="16" xfId="0" applyFont="1" applyFill="1" applyBorder="1" applyAlignment="1">
      <alignment horizontal="left"/>
    </xf>
    <xf numFmtId="0" fontId="13" fillId="11" borderId="1" xfId="0" applyFont="1" applyFill="1" applyBorder="1" applyAlignment="1">
      <alignment horizontal="center"/>
    </xf>
    <xf numFmtId="14" fontId="13" fillId="11" borderId="1" xfId="0" applyNumberFormat="1" applyFont="1" applyFill="1" applyBorder="1" applyAlignment="1">
      <alignment horizontal="center"/>
    </xf>
    <xf numFmtId="2" fontId="13" fillId="11" borderId="1" xfId="0" applyNumberFormat="1" applyFont="1" applyFill="1" applyBorder="1" applyAlignment="1">
      <alignment horizontal="center"/>
    </xf>
    <xf numFmtId="0" fontId="13" fillId="11" borderId="15" xfId="0" applyFont="1" applyFill="1" applyBorder="1" applyAlignment="1">
      <alignment horizontal="center"/>
    </xf>
    <xf numFmtId="10" fontId="13" fillId="0" borderId="17" xfId="0" applyNumberFormat="1" applyFont="1" applyBorder="1" applyAlignment="1">
      <alignment horizontal="center"/>
    </xf>
    <xf numFmtId="10" fontId="13" fillId="0" borderId="18" xfId="0" applyNumberFormat="1" applyFont="1" applyBorder="1" applyAlignment="1">
      <alignment horizontal="center"/>
    </xf>
    <xf numFmtId="10" fontId="13" fillId="0" borderId="19" xfId="0" applyNumberFormat="1" applyFont="1" applyBorder="1" applyAlignment="1">
      <alignment horizontal="center"/>
    </xf>
    <xf numFmtId="2" fontId="13" fillId="12" borderId="16" xfId="0" applyNumberFormat="1" applyFont="1" applyFill="1" applyBorder="1" applyAlignment="1">
      <alignment horizontal="center"/>
    </xf>
    <xf numFmtId="2" fontId="13" fillId="12" borderId="1" xfId="0" applyNumberFormat="1" applyFont="1" applyFill="1" applyBorder="1" applyAlignment="1">
      <alignment horizontal="center"/>
    </xf>
    <xf numFmtId="9" fontId="13" fillId="12" borderId="1" xfId="0" applyNumberFormat="1" applyFont="1" applyFill="1" applyBorder="1" applyAlignment="1">
      <alignment horizontal="center"/>
    </xf>
    <xf numFmtId="10" fontId="13" fillId="12" borderId="1" xfId="0" applyNumberFormat="1" applyFont="1" applyFill="1" applyBorder="1" applyAlignment="1">
      <alignment horizontal="center"/>
    </xf>
    <xf numFmtId="165" fontId="13" fillId="12" borderId="1" xfId="0" applyNumberFormat="1" applyFont="1" applyFill="1" applyBorder="1" applyAlignment="1">
      <alignment horizontal="center"/>
    </xf>
    <xf numFmtId="2" fontId="13" fillId="12" borderId="15" xfId="0" applyNumberFormat="1" applyFont="1" applyFill="1" applyBorder="1" applyAlignment="1">
      <alignment horizontal="center"/>
    </xf>
    <xf numFmtId="164" fontId="13" fillId="13" borderId="16" xfId="0" applyNumberFormat="1" applyFont="1" applyFill="1" applyBorder="1" applyAlignment="1">
      <alignment horizontal="center"/>
    </xf>
    <xf numFmtId="164" fontId="13" fillId="13" borderId="1" xfId="0" applyNumberFormat="1" applyFont="1" applyFill="1" applyBorder="1" applyAlignment="1">
      <alignment horizontal="center"/>
    </xf>
    <xf numFmtId="2" fontId="13" fillId="13" borderId="15" xfId="0" applyNumberFormat="1" applyFont="1" applyFill="1" applyBorder="1" applyAlignment="1">
      <alignment horizontal="center"/>
    </xf>
    <xf numFmtId="1" fontId="13" fillId="10" borderId="20" xfId="0" applyNumberFormat="1" applyFont="1" applyFill="1" applyBorder="1" applyAlignment="1">
      <alignment horizontal="center"/>
    </xf>
    <xf numFmtId="1" fontId="13" fillId="9" borderId="21" xfId="0" applyNumberFormat="1" applyFont="1" applyFill="1" applyBorder="1" applyAlignment="1">
      <alignment horizontal="center"/>
    </xf>
    <xf numFmtId="2" fontId="13" fillId="9" borderId="21" xfId="0" applyNumberFormat="1" applyFont="1" applyFill="1" applyBorder="1" applyAlignment="1">
      <alignment horizontal="center"/>
    </xf>
    <xf numFmtId="2" fontId="13" fillId="9" borderId="22" xfId="0" applyNumberFormat="1" applyFont="1" applyFill="1" applyBorder="1" applyAlignment="1">
      <alignment horizontal="center"/>
    </xf>
    <xf numFmtId="1" fontId="13" fillId="11" borderId="1" xfId="0" applyNumberFormat="1" applyFont="1" applyFill="1" applyBorder="1" applyAlignment="1">
      <alignment horizontal="center"/>
    </xf>
    <xf numFmtId="1" fontId="13" fillId="11" borderId="15" xfId="0" applyNumberFormat="1" applyFont="1" applyFill="1" applyBorder="1" applyAlignment="1">
      <alignment horizontal="center"/>
    </xf>
    <xf numFmtId="10" fontId="13" fillId="0" borderId="14" xfId="0" applyNumberFormat="1" applyFont="1" applyBorder="1" applyAlignment="1">
      <alignment horizontal="center"/>
    </xf>
    <xf numFmtId="10" fontId="13" fillId="0" borderId="0" xfId="0" applyNumberFormat="1" applyFont="1" applyAlignment="1">
      <alignment horizontal="center"/>
    </xf>
    <xf numFmtId="10" fontId="13" fillId="0" borderId="23" xfId="0" applyNumberFormat="1" applyFont="1" applyBorder="1" applyAlignment="1">
      <alignment horizontal="center"/>
    </xf>
    <xf numFmtId="1" fontId="13" fillId="10" borderId="24" xfId="0" applyNumberFormat="1" applyFont="1" applyFill="1" applyBorder="1" applyAlignment="1">
      <alignment horizontal="center"/>
    </xf>
    <xf numFmtId="1" fontId="13" fillId="9" borderId="25" xfId="0" applyNumberFormat="1" applyFont="1" applyFill="1" applyBorder="1" applyAlignment="1">
      <alignment horizontal="center"/>
    </xf>
    <xf numFmtId="2" fontId="13" fillId="9" borderId="25" xfId="0" applyNumberFormat="1" applyFont="1" applyFill="1" applyBorder="1" applyAlignment="1">
      <alignment horizontal="center"/>
    </xf>
    <xf numFmtId="2" fontId="13" fillId="9" borderId="26" xfId="0" applyNumberFormat="1" applyFont="1" applyFill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13" fillId="0" borderId="28" xfId="0" applyFont="1" applyBorder="1" applyAlignment="1">
      <alignment horizontal="center"/>
    </xf>
    <xf numFmtId="0" fontId="13" fillId="0" borderId="28" xfId="0" applyFont="1" applyBorder="1"/>
    <xf numFmtId="2" fontId="13" fillId="0" borderId="28" xfId="0" applyNumberFormat="1" applyFont="1" applyBorder="1" applyAlignment="1">
      <alignment horizontal="center"/>
    </xf>
    <xf numFmtId="0" fontId="13" fillId="11" borderId="8" xfId="0" applyFont="1" applyFill="1" applyBorder="1" applyAlignment="1">
      <alignment horizontal="left"/>
    </xf>
    <xf numFmtId="0" fontId="13" fillId="11" borderId="9" xfId="0" applyFont="1" applyFill="1" applyBorder="1" applyAlignment="1">
      <alignment horizontal="center"/>
    </xf>
    <xf numFmtId="14" fontId="13" fillId="11" borderId="9" xfId="0" applyNumberFormat="1" applyFont="1" applyFill="1" applyBorder="1" applyAlignment="1">
      <alignment horizontal="center"/>
    </xf>
    <xf numFmtId="2" fontId="13" fillId="11" borderId="9" xfId="0" applyNumberFormat="1" applyFont="1" applyFill="1" applyBorder="1" applyAlignment="1">
      <alignment horizontal="center"/>
    </xf>
    <xf numFmtId="1" fontId="13" fillId="11" borderId="9" xfId="0" applyNumberFormat="1" applyFont="1" applyFill="1" applyBorder="1" applyAlignment="1">
      <alignment horizontal="center"/>
    </xf>
    <xf numFmtId="1" fontId="13" fillId="11" borderId="10" xfId="0" applyNumberFormat="1" applyFont="1" applyFill="1" applyBorder="1" applyAlignment="1">
      <alignment horizontal="center"/>
    </xf>
    <xf numFmtId="10" fontId="13" fillId="0" borderId="27" xfId="0" applyNumberFormat="1" applyFont="1" applyBorder="1" applyAlignment="1">
      <alignment horizontal="center"/>
    </xf>
    <xf numFmtId="10" fontId="13" fillId="0" borderId="28" xfId="0" applyNumberFormat="1" applyFont="1" applyBorder="1" applyAlignment="1">
      <alignment horizontal="center"/>
    </xf>
    <xf numFmtId="10" fontId="13" fillId="0" borderId="29" xfId="0" applyNumberFormat="1" applyFont="1" applyBorder="1" applyAlignment="1">
      <alignment horizontal="center"/>
    </xf>
    <xf numFmtId="2" fontId="13" fillId="12" borderId="8" xfId="0" applyNumberFormat="1" applyFont="1" applyFill="1" applyBorder="1" applyAlignment="1">
      <alignment horizontal="center"/>
    </xf>
    <xf numFmtId="2" fontId="13" fillId="12" borderId="9" xfId="0" applyNumberFormat="1" applyFont="1" applyFill="1" applyBorder="1" applyAlignment="1">
      <alignment horizontal="center"/>
    </xf>
    <xf numFmtId="9" fontId="13" fillId="12" borderId="9" xfId="0" applyNumberFormat="1" applyFont="1" applyFill="1" applyBorder="1" applyAlignment="1">
      <alignment horizontal="center"/>
    </xf>
    <xf numFmtId="10" fontId="13" fillId="12" borderId="9" xfId="0" applyNumberFormat="1" applyFont="1" applyFill="1" applyBorder="1" applyAlignment="1">
      <alignment horizontal="center"/>
    </xf>
    <xf numFmtId="2" fontId="13" fillId="12" borderId="10" xfId="0" applyNumberFormat="1" applyFont="1" applyFill="1" applyBorder="1" applyAlignment="1">
      <alignment horizontal="center"/>
    </xf>
    <xf numFmtId="164" fontId="13" fillId="13" borderId="8" xfId="0" applyNumberFormat="1" applyFont="1" applyFill="1" applyBorder="1" applyAlignment="1">
      <alignment horizontal="center"/>
    </xf>
    <xf numFmtId="164" fontId="13" fillId="13" borderId="9" xfId="0" applyNumberFormat="1" applyFont="1" applyFill="1" applyBorder="1" applyAlignment="1">
      <alignment horizontal="center"/>
    </xf>
    <xf numFmtId="2" fontId="13" fillId="13" borderId="10" xfId="0" applyNumberFormat="1" applyFont="1" applyFill="1" applyBorder="1" applyAlignment="1">
      <alignment horizontal="center"/>
    </xf>
    <xf numFmtId="1" fontId="13" fillId="10" borderId="11" xfId="0" applyNumberFormat="1" applyFont="1" applyFill="1" applyBorder="1" applyAlignment="1">
      <alignment horizontal="center"/>
    </xf>
    <xf numFmtId="1" fontId="13" fillId="9" borderId="12" xfId="0" applyNumberFormat="1" applyFont="1" applyFill="1" applyBorder="1" applyAlignment="1">
      <alignment horizontal="center"/>
    </xf>
    <xf numFmtId="2" fontId="13" fillId="9" borderId="12" xfId="0" applyNumberFormat="1" applyFont="1" applyFill="1" applyBorder="1" applyAlignment="1">
      <alignment horizontal="center"/>
    </xf>
    <xf numFmtId="2" fontId="13" fillId="9" borderId="13" xfId="0" applyNumberFormat="1" applyFont="1" applyFill="1" applyBorder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22" fillId="17" borderId="1" xfId="0" applyFont="1" applyFill="1" applyBorder="1" applyAlignment="1">
      <alignment horizontal="left"/>
    </xf>
    <xf numFmtId="0" fontId="23" fillId="0" borderId="0" xfId="0" applyFont="1"/>
    <xf numFmtId="0" fontId="23" fillId="18" borderId="1" xfId="0" applyFont="1" applyFill="1" applyBorder="1"/>
    <xf numFmtId="0" fontId="13" fillId="18" borderId="1" xfId="0" applyFont="1" applyFill="1" applyBorder="1"/>
    <xf numFmtId="0" fontId="25" fillId="18" borderId="1" xfId="0" applyFont="1" applyFill="1" applyBorder="1" applyAlignment="1">
      <alignment horizontal="center" vertical="center"/>
    </xf>
    <xf numFmtId="4" fontId="26" fillId="18" borderId="1" xfId="0" applyNumberFormat="1" applyFont="1" applyFill="1" applyBorder="1" applyAlignment="1">
      <alignment horizontal="center" vertical="center"/>
    </xf>
    <xf numFmtId="2" fontId="23" fillId="18" borderId="1" xfId="0" applyNumberFormat="1" applyFont="1" applyFill="1" applyBorder="1" applyAlignment="1">
      <alignment horizontal="center"/>
    </xf>
    <xf numFmtId="0" fontId="18" fillId="9" borderId="1" xfId="0" applyFont="1" applyFill="1" applyBorder="1" applyAlignment="1">
      <alignment horizontal="center"/>
    </xf>
    <xf numFmtId="0" fontId="27" fillId="3" borderId="1" xfId="0" applyFont="1" applyFill="1" applyBorder="1" applyAlignment="1">
      <alignment horizontal="left"/>
    </xf>
    <xf numFmtId="0" fontId="28" fillId="5" borderId="1" xfId="0" applyFont="1" applyFill="1" applyBorder="1" applyAlignment="1">
      <alignment horizontal="left"/>
    </xf>
    <xf numFmtId="0" fontId="29" fillId="19" borderId="1" xfId="0" applyFont="1" applyFill="1" applyBorder="1" applyAlignment="1">
      <alignment horizontal="left"/>
    </xf>
    <xf numFmtId="0" fontId="30" fillId="19" borderId="1" xfId="0" applyFont="1" applyFill="1" applyBorder="1" applyAlignment="1">
      <alignment horizontal="left"/>
    </xf>
    <xf numFmtId="0" fontId="13" fillId="10" borderId="25" xfId="0" applyFont="1" applyFill="1" applyBorder="1" applyAlignment="1">
      <alignment horizontal="left"/>
    </xf>
    <xf numFmtId="0" fontId="13" fillId="9" borderId="25" xfId="0" applyFont="1" applyFill="1" applyBorder="1" applyAlignment="1">
      <alignment horizontal="left"/>
    </xf>
    <xf numFmtId="0" fontId="13" fillId="9" borderId="21" xfId="0" applyFont="1" applyFill="1" applyBorder="1" applyAlignment="1">
      <alignment horizontal="left"/>
    </xf>
    <xf numFmtId="14" fontId="13" fillId="0" borderId="0" xfId="0" applyNumberFormat="1" applyFont="1"/>
    <xf numFmtId="2" fontId="13" fillId="0" borderId="0" xfId="0" applyNumberFormat="1" applyFont="1"/>
    <xf numFmtId="1" fontId="13" fillId="0" borderId="0" xfId="0" applyNumberFormat="1" applyFont="1" applyAlignment="1">
      <alignment horizontal="center"/>
    </xf>
    <xf numFmtId="10" fontId="13" fillId="0" borderId="0" xfId="0" applyNumberFormat="1" applyFont="1"/>
    <xf numFmtId="2" fontId="13" fillId="2" borderId="1" xfId="0" applyNumberFormat="1" applyFont="1" applyFill="1" applyBorder="1" applyAlignment="1">
      <alignment horizontal="center"/>
    </xf>
    <xf numFmtId="164" fontId="13" fillId="8" borderId="1" xfId="0" applyNumberFormat="1" applyFont="1" applyFill="1" applyBorder="1" applyAlignment="1">
      <alignment horizontal="center"/>
    </xf>
    <xf numFmtId="2" fontId="13" fillId="17" borderId="1" xfId="0" applyNumberFormat="1" applyFont="1" applyFill="1" applyBorder="1" applyAlignment="1">
      <alignment horizontal="center"/>
    </xf>
    <xf numFmtId="1" fontId="13" fillId="10" borderId="25" xfId="0" applyNumberFormat="1" applyFont="1" applyFill="1" applyBorder="1"/>
    <xf numFmtId="1" fontId="13" fillId="9" borderId="25" xfId="0" applyNumberFormat="1" applyFont="1" applyFill="1" applyBorder="1"/>
    <xf numFmtId="2" fontId="13" fillId="9" borderId="25" xfId="0" applyNumberFormat="1" applyFont="1" applyFill="1" applyBorder="1"/>
    <xf numFmtId="1" fontId="13" fillId="0" borderId="0" xfId="0" applyNumberFormat="1" applyFont="1"/>
    <xf numFmtId="0" fontId="13" fillId="0" borderId="0" xfId="0" applyFont="1" applyAlignment="1">
      <alignment horizontal="right"/>
    </xf>
    <xf numFmtId="0" fontId="18" fillId="0" borderId="0" xfId="0" applyFont="1"/>
    <xf numFmtId="2" fontId="13" fillId="0" borderId="23" xfId="0" applyNumberFormat="1" applyFont="1" applyBorder="1" applyAlignment="1">
      <alignment horizontal="center"/>
    </xf>
    <xf numFmtId="0" fontId="13" fillId="11" borderId="16" xfId="0" applyFont="1" applyFill="1" applyBorder="1"/>
    <xf numFmtId="0" fontId="13" fillId="11" borderId="1" xfId="0" applyFont="1" applyFill="1" applyBorder="1"/>
    <xf numFmtId="14" fontId="13" fillId="11" borderId="1" xfId="0" applyNumberFormat="1" applyFont="1" applyFill="1" applyBorder="1"/>
    <xf numFmtId="2" fontId="13" fillId="11" borderId="1" xfId="0" applyNumberFormat="1" applyFont="1" applyFill="1" applyBorder="1"/>
    <xf numFmtId="10" fontId="13" fillId="0" borderId="14" xfId="0" applyNumberFormat="1" applyFont="1" applyBorder="1"/>
    <xf numFmtId="164" fontId="13" fillId="13" borderId="15" xfId="0" applyNumberFormat="1" applyFont="1" applyFill="1" applyBorder="1" applyAlignment="1">
      <alignment horizontal="center"/>
    </xf>
    <xf numFmtId="1" fontId="13" fillId="10" borderId="20" xfId="0" applyNumberFormat="1" applyFont="1" applyFill="1" applyBorder="1"/>
    <xf numFmtId="1" fontId="13" fillId="9" borderId="21" xfId="0" applyNumberFormat="1" applyFont="1" applyFill="1" applyBorder="1"/>
    <xf numFmtId="1" fontId="13" fillId="9" borderId="22" xfId="0" applyNumberFormat="1" applyFont="1" applyFill="1" applyBorder="1"/>
    <xf numFmtId="2" fontId="13" fillId="9" borderId="21" xfId="0" applyNumberFormat="1" applyFont="1" applyFill="1" applyBorder="1"/>
    <xf numFmtId="164" fontId="13" fillId="9" borderId="21" xfId="0" applyNumberFormat="1" applyFont="1" applyFill="1" applyBorder="1"/>
    <xf numFmtId="164" fontId="13" fillId="9" borderId="22" xfId="0" applyNumberFormat="1" applyFont="1" applyFill="1" applyBorder="1"/>
    <xf numFmtId="1" fontId="13" fillId="10" borderId="24" xfId="0" applyNumberFormat="1" applyFont="1" applyFill="1" applyBorder="1"/>
    <xf numFmtId="1" fontId="13" fillId="9" borderId="26" xfId="0" applyNumberFormat="1" applyFont="1" applyFill="1" applyBorder="1"/>
    <xf numFmtId="164" fontId="13" fillId="9" borderId="25" xfId="0" applyNumberFormat="1" applyFont="1" applyFill="1" applyBorder="1"/>
    <xf numFmtId="164" fontId="13" fillId="9" borderId="26" xfId="0" applyNumberFormat="1" applyFont="1" applyFill="1" applyBorder="1"/>
    <xf numFmtId="0" fontId="13" fillId="11" borderId="1" xfId="0" applyFont="1" applyFill="1" applyBorder="1" applyAlignment="1">
      <alignment horizontal="right"/>
    </xf>
    <xf numFmtId="14" fontId="13" fillId="0" borderId="0" xfId="0" applyNumberFormat="1" applyFont="1" applyAlignment="1">
      <alignment horizontal="center"/>
    </xf>
    <xf numFmtId="0" fontId="13" fillId="11" borderId="8" xfId="0" applyFont="1" applyFill="1" applyBorder="1"/>
    <xf numFmtId="0" fontId="13" fillId="11" borderId="9" xfId="0" applyFont="1" applyFill="1" applyBorder="1"/>
    <xf numFmtId="14" fontId="13" fillId="11" borderId="9" xfId="0" applyNumberFormat="1" applyFont="1" applyFill="1" applyBorder="1"/>
    <xf numFmtId="2" fontId="13" fillId="11" borderId="9" xfId="0" applyNumberFormat="1" applyFont="1" applyFill="1" applyBorder="1"/>
    <xf numFmtId="10" fontId="13" fillId="0" borderId="27" xfId="0" applyNumberFormat="1" applyFont="1" applyBorder="1"/>
    <xf numFmtId="10" fontId="13" fillId="0" borderId="28" xfId="0" applyNumberFormat="1" applyFont="1" applyBorder="1"/>
    <xf numFmtId="164" fontId="13" fillId="13" borderId="10" xfId="0" applyNumberFormat="1" applyFont="1" applyFill="1" applyBorder="1" applyAlignment="1">
      <alignment horizontal="center"/>
    </xf>
    <xf numFmtId="1" fontId="13" fillId="10" borderId="11" xfId="0" applyNumberFormat="1" applyFont="1" applyFill="1" applyBorder="1"/>
    <xf numFmtId="1" fontId="13" fillId="9" borderId="12" xfId="0" applyNumberFormat="1" applyFont="1" applyFill="1" applyBorder="1"/>
    <xf numFmtId="1" fontId="13" fillId="9" borderId="13" xfId="0" applyNumberFormat="1" applyFont="1" applyFill="1" applyBorder="1"/>
    <xf numFmtId="2" fontId="13" fillId="9" borderId="12" xfId="0" applyNumberFormat="1" applyFont="1" applyFill="1" applyBorder="1"/>
    <xf numFmtId="164" fontId="13" fillId="9" borderId="12" xfId="0" applyNumberFormat="1" applyFont="1" applyFill="1" applyBorder="1"/>
    <xf numFmtId="164" fontId="13" fillId="9" borderId="13" xfId="0" applyNumberFormat="1" applyFont="1" applyFill="1" applyBorder="1"/>
    <xf numFmtId="0" fontId="18" fillId="0" borderId="0" xfId="0" applyFont="1" applyAlignment="1">
      <alignment horizontal="left"/>
    </xf>
    <xf numFmtId="9" fontId="13" fillId="9" borderId="25" xfId="0" applyNumberFormat="1" applyFont="1" applyFill="1" applyBorder="1" applyAlignment="1">
      <alignment horizontal="center"/>
    </xf>
    <xf numFmtId="0" fontId="13" fillId="11" borderId="10" xfId="0" applyFont="1" applyFill="1" applyBorder="1" applyAlignment="1">
      <alignment horizontal="center"/>
    </xf>
    <xf numFmtId="9" fontId="13" fillId="9" borderId="12" xfId="0" applyNumberFormat="1" applyFont="1" applyFill="1" applyBorder="1" applyAlignment="1">
      <alignment horizontal="center"/>
    </xf>
    <xf numFmtId="43" fontId="13" fillId="0" borderId="0" xfId="0" applyNumberFormat="1" applyFont="1" applyAlignment="1">
      <alignment horizontal="center"/>
    </xf>
    <xf numFmtId="1" fontId="13" fillId="9" borderId="25" xfId="0" applyNumberFormat="1" applyFont="1" applyFill="1" applyBorder="1" applyAlignment="1">
      <alignment horizontal="right"/>
    </xf>
    <xf numFmtId="2" fontId="13" fillId="9" borderId="25" xfId="0" applyNumberFormat="1" applyFont="1" applyFill="1" applyBorder="1" applyAlignment="1">
      <alignment horizontal="right"/>
    </xf>
    <xf numFmtId="164" fontId="13" fillId="9" borderId="25" xfId="0" applyNumberFormat="1" applyFont="1" applyFill="1" applyBorder="1" applyAlignment="1">
      <alignment horizontal="right"/>
    </xf>
    <xf numFmtId="2" fontId="13" fillId="9" borderId="12" xfId="0" applyNumberFormat="1" applyFont="1" applyFill="1" applyBorder="1" applyAlignment="1">
      <alignment horizontal="right"/>
    </xf>
    <xf numFmtId="164" fontId="13" fillId="9" borderId="12" xfId="0" applyNumberFormat="1" applyFont="1" applyFill="1" applyBorder="1" applyAlignment="1">
      <alignment horizontal="right"/>
    </xf>
    <xf numFmtId="0" fontId="31" fillId="0" borderId="0" xfId="0" applyFont="1" applyAlignment="1">
      <alignment horizontal="left" vertical="center"/>
    </xf>
    <xf numFmtId="164" fontId="13" fillId="9" borderId="25" xfId="0" applyNumberFormat="1" applyFont="1" applyFill="1" applyBorder="1" applyAlignment="1">
      <alignment horizontal="center"/>
    </xf>
    <xf numFmtId="164" fontId="13" fillId="9" borderId="26" xfId="0" applyNumberFormat="1" applyFont="1" applyFill="1" applyBorder="1" applyAlignment="1">
      <alignment horizontal="center"/>
    </xf>
    <xf numFmtId="0" fontId="31" fillId="0" borderId="0" xfId="0" applyFont="1" applyAlignment="1">
      <alignment horizontal="center" vertical="center"/>
    </xf>
    <xf numFmtId="0" fontId="13" fillId="9" borderId="25" xfId="0" applyFont="1" applyFill="1" applyBorder="1" applyAlignment="1">
      <alignment horizontal="center"/>
    </xf>
    <xf numFmtId="1" fontId="13" fillId="9" borderId="26" xfId="0" applyNumberFormat="1" applyFont="1" applyFill="1" applyBorder="1" applyAlignment="1">
      <alignment horizontal="center"/>
    </xf>
    <xf numFmtId="164" fontId="13" fillId="9" borderId="12" xfId="0" applyNumberFormat="1" applyFont="1" applyFill="1" applyBorder="1" applyAlignment="1">
      <alignment horizontal="center"/>
    </xf>
    <xf numFmtId="164" fontId="13" fillId="9" borderId="13" xfId="0" applyNumberFormat="1" applyFont="1" applyFill="1" applyBorder="1" applyAlignment="1">
      <alignment horizontal="center"/>
    </xf>
    <xf numFmtId="14" fontId="32" fillId="11" borderId="1" xfId="0" applyNumberFormat="1" applyFont="1" applyFill="1" applyBorder="1" applyAlignment="1">
      <alignment horizontal="center"/>
    </xf>
    <xf numFmtId="0" fontId="33" fillId="11" borderId="1" xfId="0" applyFont="1" applyFill="1" applyBorder="1" applyAlignment="1">
      <alignment horizontal="center"/>
    </xf>
    <xf numFmtId="0" fontId="33" fillId="11" borderId="15" xfId="0" applyFont="1" applyFill="1" applyBorder="1" applyAlignment="1">
      <alignment horizontal="center"/>
    </xf>
    <xf numFmtId="2" fontId="13" fillId="13" borderId="16" xfId="0" applyNumberFormat="1" applyFont="1" applyFill="1" applyBorder="1" applyAlignment="1">
      <alignment horizontal="center"/>
    </xf>
    <xf numFmtId="9" fontId="13" fillId="9" borderId="21" xfId="0" applyNumberFormat="1" applyFont="1" applyFill="1" applyBorder="1" applyAlignment="1">
      <alignment horizontal="center"/>
    </xf>
    <xf numFmtId="1" fontId="13" fillId="9" borderId="46" xfId="0" applyNumberFormat="1" applyFont="1" applyFill="1" applyBorder="1" applyAlignment="1">
      <alignment horizontal="center"/>
    </xf>
    <xf numFmtId="9" fontId="13" fillId="9" borderId="46" xfId="0" applyNumberFormat="1" applyFont="1" applyFill="1" applyBorder="1" applyAlignment="1">
      <alignment horizontal="center"/>
    </xf>
    <xf numFmtId="0" fontId="33" fillId="11" borderId="9" xfId="0" applyFont="1" applyFill="1" applyBorder="1" applyAlignment="1">
      <alignment horizontal="center"/>
    </xf>
    <xf numFmtId="0" fontId="33" fillId="11" borderId="10" xfId="0" applyFont="1" applyFill="1" applyBorder="1" applyAlignment="1">
      <alignment horizontal="center"/>
    </xf>
    <xf numFmtId="14" fontId="32" fillId="0" borderId="0" xfId="0" applyNumberFormat="1" applyFont="1"/>
    <xf numFmtId="0" fontId="18" fillId="7" borderId="27" xfId="0" applyFont="1" applyFill="1" applyBorder="1" applyAlignment="1">
      <alignment horizontal="left"/>
    </xf>
    <xf numFmtId="0" fontId="18" fillId="7" borderId="28" xfId="0" applyFont="1" applyFill="1" applyBorder="1" applyAlignment="1">
      <alignment horizontal="left"/>
    </xf>
    <xf numFmtId="0" fontId="18" fillId="7" borderId="29" xfId="0" applyFont="1" applyFill="1" applyBorder="1" applyAlignment="1">
      <alignment horizontal="left"/>
    </xf>
    <xf numFmtId="2" fontId="13" fillId="12" borderId="36" xfId="0" applyNumberFormat="1" applyFont="1" applyFill="1" applyBorder="1" applyAlignment="1">
      <alignment horizontal="center"/>
    </xf>
    <xf numFmtId="2" fontId="13" fillId="12" borderId="36" xfId="1" applyNumberFormat="1" applyFont="1" applyFill="1" applyBorder="1" applyAlignment="1">
      <alignment horizontal="center"/>
    </xf>
    <xf numFmtId="10" fontId="13" fillId="12" borderId="36" xfId="0" applyNumberFormat="1" applyFont="1" applyFill="1" applyBorder="1" applyAlignment="1">
      <alignment horizontal="center"/>
    </xf>
    <xf numFmtId="2" fontId="13" fillId="12" borderId="23" xfId="0" applyNumberFormat="1" applyFont="1" applyFill="1" applyBorder="1" applyAlignment="1">
      <alignment horizontal="center"/>
    </xf>
    <xf numFmtId="2" fontId="13" fillId="12" borderId="48" xfId="0" applyNumberFormat="1" applyFont="1" applyFill="1" applyBorder="1" applyAlignment="1">
      <alignment horizontal="center"/>
    </xf>
    <xf numFmtId="2" fontId="13" fillId="12" borderId="48" xfId="1" applyNumberFormat="1" applyFont="1" applyFill="1" applyBorder="1" applyAlignment="1">
      <alignment horizontal="center"/>
    </xf>
    <xf numFmtId="10" fontId="13" fillId="12" borderId="48" xfId="0" applyNumberFormat="1" applyFont="1" applyFill="1" applyBorder="1" applyAlignment="1">
      <alignment horizontal="center"/>
    </xf>
    <xf numFmtId="2" fontId="13" fillId="12" borderId="49" xfId="0" applyNumberFormat="1" applyFont="1" applyFill="1" applyBorder="1" applyAlignment="1">
      <alignment horizontal="center"/>
    </xf>
    <xf numFmtId="14" fontId="18" fillId="6" borderId="27" xfId="0" applyNumberFormat="1" applyFont="1" applyFill="1" applyBorder="1" applyAlignment="1">
      <alignment horizontal="left"/>
    </xf>
    <xf numFmtId="14" fontId="18" fillId="6" borderId="28" xfId="0" applyNumberFormat="1" applyFont="1" applyFill="1" applyBorder="1" applyAlignment="1">
      <alignment horizontal="left"/>
    </xf>
    <xf numFmtId="10" fontId="13" fillId="0" borderId="16" xfId="0" applyNumberFormat="1" applyFont="1" applyBorder="1" applyAlignment="1">
      <alignment horizontal="center"/>
    </xf>
    <xf numFmtId="10" fontId="13" fillId="0" borderId="36" xfId="0" applyNumberFormat="1" applyFont="1" applyBorder="1" applyAlignment="1">
      <alignment horizontal="center"/>
    </xf>
    <xf numFmtId="10" fontId="13" fillId="0" borderId="47" xfId="0" applyNumberFormat="1" applyFont="1" applyBorder="1" applyAlignment="1">
      <alignment horizontal="center"/>
    </xf>
    <xf numFmtId="10" fontId="13" fillId="0" borderId="48" xfId="0" applyNumberFormat="1" applyFont="1" applyBorder="1" applyAlignment="1">
      <alignment horizontal="center"/>
    </xf>
    <xf numFmtId="14" fontId="35" fillId="6" borderId="28" xfId="0" applyNumberFormat="1" applyFont="1" applyFill="1" applyBorder="1" applyAlignment="1">
      <alignment horizontal="left"/>
    </xf>
    <xf numFmtId="0" fontId="35" fillId="7" borderId="28" xfId="0" applyFont="1" applyFill="1" applyBorder="1" applyAlignment="1">
      <alignment horizontal="left"/>
    </xf>
    <xf numFmtId="0" fontId="13" fillId="0" borderId="16" xfId="0" applyFont="1" applyBorder="1" applyAlignment="1">
      <alignment horizontal="center"/>
    </xf>
    <xf numFmtId="0" fontId="13" fillId="11" borderId="36" xfId="0" applyFont="1" applyFill="1" applyBorder="1" applyAlignment="1">
      <alignment horizontal="center"/>
    </xf>
    <xf numFmtId="14" fontId="32" fillId="11" borderId="36" xfId="0" applyNumberFormat="1" applyFont="1" applyFill="1" applyBorder="1" applyAlignment="1">
      <alignment horizontal="center"/>
    </xf>
    <xf numFmtId="2" fontId="34" fillId="11" borderId="36" xfId="0" applyNumberFormat="1" applyFont="1" applyFill="1" applyBorder="1" applyAlignment="1">
      <alignment horizontal="center"/>
    </xf>
    <xf numFmtId="0" fontId="32" fillId="11" borderId="36" xfId="0" applyFont="1" applyFill="1" applyBorder="1" applyAlignment="1">
      <alignment horizontal="center"/>
    </xf>
    <xf numFmtId="0" fontId="32" fillId="11" borderId="23" xfId="0" applyFont="1" applyFill="1" applyBorder="1" applyAlignment="1">
      <alignment horizontal="center"/>
    </xf>
    <xf numFmtId="14" fontId="36" fillId="11" borderId="36" xfId="0" applyNumberFormat="1" applyFont="1" applyFill="1" applyBorder="1" applyAlignment="1">
      <alignment horizontal="center"/>
    </xf>
    <xf numFmtId="14" fontId="18" fillId="6" borderId="49" xfId="0" applyNumberFormat="1" applyFont="1" applyFill="1" applyBorder="1" applyAlignment="1">
      <alignment horizontal="left"/>
    </xf>
    <xf numFmtId="10" fontId="13" fillId="0" borderId="50" xfId="0" applyNumberFormat="1" applyFont="1" applyBorder="1" applyAlignment="1">
      <alignment horizontal="center"/>
    </xf>
    <xf numFmtId="10" fontId="13" fillId="0" borderId="51" xfId="0" applyNumberFormat="1" applyFont="1" applyBorder="1" applyAlignment="1">
      <alignment horizontal="center"/>
    </xf>
    <xf numFmtId="10" fontId="13" fillId="0" borderId="52" xfId="0" applyNumberFormat="1" applyFont="1" applyBorder="1" applyAlignment="1">
      <alignment horizontal="center"/>
    </xf>
    <xf numFmtId="43" fontId="34" fillId="0" borderId="36" xfId="1" applyFont="1" applyFill="1" applyBorder="1" applyAlignment="1">
      <alignment horizontal="center"/>
    </xf>
    <xf numFmtId="10" fontId="0" fillId="0" borderId="0" xfId="2" applyNumberFormat="1" applyFont="1"/>
    <xf numFmtId="165" fontId="13" fillId="12" borderId="36" xfId="0" applyNumberFormat="1" applyFont="1" applyFill="1" applyBorder="1" applyAlignment="1">
      <alignment horizontal="center"/>
    </xf>
    <xf numFmtId="165" fontId="13" fillId="12" borderId="48" xfId="0" applyNumberFormat="1" applyFont="1" applyFill="1" applyBorder="1" applyAlignment="1">
      <alignment horizontal="center"/>
    </xf>
    <xf numFmtId="165" fontId="34" fillId="0" borderId="36" xfId="0" applyNumberFormat="1" applyFont="1" applyBorder="1" applyAlignment="1">
      <alignment horizontal="center"/>
    </xf>
    <xf numFmtId="164" fontId="13" fillId="9" borderId="21" xfId="0" applyNumberFormat="1" applyFont="1" applyFill="1" applyBorder="1" applyAlignment="1">
      <alignment horizontal="center"/>
    </xf>
    <xf numFmtId="164" fontId="13" fillId="9" borderId="22" xfId="0" applyNumberFormat="1" applyFont="1" applyFill="1" applyBorder="1" applyAlignment="1">
      <alignment horizontal="center"/>
    </xf>
    <xf numFmtId="0" fontId="18" fillId="4" borderId="27" xfId="0" applyFont="1" applyFill="1" applyBorder="1" applyAlignment="1">
      <alignment horizontal="left"/>
    </xf>
    <xf numFmtId="0" fontId="13" fillId="0" borderId="47" xfId="0" applyFont="1" applyBorder="1" applyAlignment="1">
      <alignment horizontal="center"/>
    </xf>
    <xf numFmtId="14" fontId="36" fillId="0" borderId="0" xfId="0" applyNumberFormat="1" applyFont="1"/>
    <xf numFmtId="0" fontId="18" fillId="4" borderId="28" xfId="0" applyFont="1" applyFill="1" applyBorder="1" applyAlignment="1">
      <alignment horizontal="left"/>
    </xf>
    <xf numFmtId="0" fontId="18" fillId="4" borderId="29" xfId="0" applyFont="1" applyFill="1" applyBorder="1" applyAlignment="1">
      <alignment horizontal="left"/>
    </xf>
    <xf numFmtId="0" fontId="35" fillId="5" borderId="27" xfId="0" applyFont="1" applyFill="1" applyBorder="1" applyAlignment="1">
      <alignment horizontal="left"/>
    </xf>
    <xf numFmtId="0" fontId="35" fillId="5" borderId="28" xfId="0" applyFont="1" applyFill="1" applyBorder="1" applyAlignment="1">
      <alignment horizontal="left"/>
    </xf>
    <xf numFmtId="0" fontId="18" fillId="5" borderId="28" xfId="0" applyFont="1" applyFill="1" applyBorder="1" applyAlignment="1">
      <alignment horizontal="left"/>
    </xf>
    <xf numFmtId="0" fontId="35" fillId="5" borderId="29" xfId="0" applyFont="1" applyFill="1" applyBorder="1" applyAlignment="1">
      <alignment horizontal="left"/>
    </xf>
    <xf numFmtId="164" fontId="18" fillId="8" borderId="27" xfId="0" applyNumberFormat="1" applyFont="1" applyFill="1" applyBorder="1" applyAlignment="1">
      <alignment horizontal="left"/>
    </xf>
    <xf numFmtId="164" fontId="18" fillId="8" borderId="28" xfId="0" applyNumberFormat="1" applyFont="1" applyFill="1" applyBorder="1" applyAlignment="1">
      <alignment horizontal="left"/>
    </xf>
    <xf numFmtId="164" fontId="18" fillId="8" borderId="29" xfId="0" applyNumberFormat="1" applyFont="1" applyFill="1" applyBorder="1" applyAlignment="1">
      <alignment horizontal="left"/>
    </xf>
    <xf numFmtId="0" fontId="0" fillId="0" borderId="36" xfId="0" applyBorder="1"/>
    <xf numFmtId="2" fontId="13" fillId="11" borderId="36" xfId="0" applyNumberFormat="1" applyFont="1" applyFill="1" applyBorder="1"/>
    <xf numFmtId="2" fontId="13" fillId="11" borderId="36" xfId="0" applyNumberFormat="1" applyFont="1" applyFill="1" applyBorder="1" applyAlignment="1">
      <alignment horizontal="center"/>
    </xf>
    <xf numFmtId="164" fontId="13" fillId="13" borderId="36" xfId="0" applyNumberFormat="1" applyFont="1" applyFill="1" applyBorder="1" applyAlignment="1">
      <alignment horizontal="center"/>
    </xf>
    <xf numFmtId="2" fontId="13" fillId="13" borderId="23" xfId="0" applyNumberFormat="1" applyFont="1" applyFill="1" applyBorder="1" applyAlignment="1">
      <alignment horizontal="center"/>
    </xf>
    <xf numFmtId="0" fontId="20" fillId="0" borderId="36" xfId="0" applyFont="1" applyBorder="1"/>
    <xf numFmtId="0" fontId="20" fillId="0" borderId="48" xfId="0" applyFont="1" applyBorder="1"/>
    <xf numFmtId="2" fontId="13" fillId="0" borderId="49" xfId="0" applyNumberFormat="1" applyFont="1" applyBorder="1" applyAlignment="1">
      <alignment horizontal="center"/>
    </xf>
    <xf numFmtId="0" fontId="13" fillId="11" borderId="47" xfId="0" applyFont="1" applyFill="1" applyBorder="1" applyAlignment="1">
      <alignment horizontal="left"/>
    </xf>
    <xf numFmtId="0" fontId="13" fillId="11" borderId="48" xfId="0" applyFont="1" applyFill="1" applyBorder="1" applyAlignment="1">
      <alignment horizontal="center"/>
    </xf>
    <xf numFmtId="14" fontId="36" fillId="11" borderId="48" xfId="0" applyNumberFormat="1" applyFont="1" applyFill="1" applyBorder="1" applyAlignment="1">
      <alignment horizontal="center"/>
    </xf>
    <xf numFmtId="2" fontId="13" fillId="11" borderId="48" xfId="0" applyNumberFormat="1" applyFont="1" applyFill="1" applyBorder="1"/>
    <xf numFmtId="2" fontId="34" fillId="11" borderId="48" xfId="0" applyNumberFormat="1" applyFont="1" applyFill="1" applyBorder="1" applyAlignment="1">
      <alignment horizontal="center"/>
    </xf>
    <xf numFmtId="2" fontId="13" fillId="11" borderId="48" xfId="0" applyNumberFormat="1" applyFont="1" applyFill="1" applyBorder="1" applyAlignment="1">
      <alignment horizontal="center"/>
    </xf>
    <xf numFmtId="0" fontId="32" fillId="11" borderId="48" xfId="0" applyFont="1" applyFill="1" applyBorder="1" applyAlignment="1">
      <alignment horizontal="center"/>
    </xf>
    <xf numFmtId="0" fontId="32" fillId="11" borderId="49" xfId="0" applyFont="1" applyFill="1" applyBorder="1" applyAlignment="1">
      <alignment horizontal="center"/>
    </xf>
    <xf numFmtId="164" fontId="13" fillId="13" borderId="47" xfId="0" applyNumberFormat="1" applyFont="1" applyFill="1" applyBorder="1" applyAlignment="1">
      <alignment horizontal="center"/>
    </xf>
    <xf numFmtId="164" fontId="13" fillId="13" borderId="48" xfId="0" applyNumberFormat="1" applyFont="1" applyFill="1" applyBorder="1" applyAlignment="1">
      <alignment horizontal="center"/>
    </xf>
    <xf numFmtId="2" fontId="13" fillId="13" borderId="49" xfId="0" applyNumberFormat="1" applyFont="1" applyFill="1" applyBorder="1" applyAlignment="1">
      <alignment horizontal="center"/>
    </xf>
    <xf numFmtId="1" fontId="13" fillId="10" borderId="53" xfId="0" applyNumberFormat="1" applyFont="1" applyFill="1" applyBorder="1" applyAlignment="1">
      <alignment horizontal="center"/>
    </xf>
    <xf numFmtId="1" fontId="13" fillId="9" borderId="54" xfId="0" applyNumberFormat="1" applyFont="1" applyFill="1" applyBorder="1" applyAlignment="1">
      <alignment horizontal="center"/>
    </xf>
    <xf numFmtId="2" fontId="13" fillId="9" borderId="54" xfId="0" applyNumberFormat="1" applyFont="1" applyFill="1" applyBorder="1" applyAlignment="1">
      <alignment horizontal="center"/>
    </xf>
    <xf numFmtId="9" fontId="13" fillId="9" borderId="54" xfId="0" applyNumberFormat="1" applyFont="1" applyFill="1" applyBorder="1" applyAlignment="1">
      <alignment horizontal="center"/>
    </xf>
    <xf numFmtId="2" fontId="13" fillId="9" borderId="55" xfId="0" applyNumberFormat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10" fillId="0" borderId="0" xfId="0" applyNumberFormat="1" applyFont="1" applyAlignment="1">
      <alignment horizontal="center"/>
    </xf>
    <xf numFmtId="0" fontId="13" fillId="21" borderId="0" xfId="0" applyFont="1" applyFill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20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28" fillId="5" borderId="1" xfId="0" applyFont="1" applyFill="1" applyBorder="1" applyAlignment="1">
      <alignment horizontal="center"/>
    </xf>
    <xf numFmtId="0" fontId="13" fillId="0" borderId="36" xfId="0" applyFont="1" applyBorder="1" applyAlignment="1">
      <alignment horizontal="center"/>
    </xf>
    <xf numFmtId="2" fontId="13" fillId="13" borderId="36" xfId="0" applyNumberFormat="1" applyFont="1" applyFill="1" applyBorder="1" applyAlignment="1">
      <alignment horizontal="center"/>
    </xf>
    <xf numFmtId="2" fontId="13" fillId="13" borderId="47" xfId="0" applyNumberFormat="1" applyFont="1" applyFill="1" applyBorder="1" applyAlignment="1">
      <alignment horizontal="center"/>
    </xf>
    <xf numFmtId="2" fontId="13" fillId="13" borderId="48" xfId="0" applyNumberFormat="1" applyFont="1" applyFill="1" applyBorder="1" applyAlignment="1">
      <alignment horizontal="center"/>
    </xf>
    <xf numFmtId="0" fontId="33" fillId="11" borderId="36" xfId="0" applyFont="1" applyFill="1" applyBorder="1" applyAlignment="1">
      <alignment horizontal="center"/>
    </xf>
    <xf numFmtId="0" fontId="33" fillId="11" borderId="23" xfId="0" applyFont="1" applyFill="1" applyBorder="1" applyAlignment="1">
      <alignment horizontal="center"/>
    </xf>
    <xf numFmtId="0" fontId="9" fillId="0" borderId="0" xfId="0" applyFont="1"/>
    <xf numFmtId="2" fontId="13" fillId="12" borderId="28" xfId="0" applyNumberFormat="1" applyFont="1" applyFill="1" applyBorder="1" applyAlignment="1">
      <alignment horizontal="center"/>
    </xf>
    <xf numFmtId="14" fontId="18" fillId="6" borderId="56" xfId="0" applyNumberFormat="1" applyFont="1" applyFill="1" applyBorder="1" applyAlignment="1">
      <alignment horizontal="left"/>
    </xf>
    <xf numFmtId="10" fontId="13" fillId="0" borderId="57" xfId="0" applyNumberFormat="1" applyFont="1" applyBorder="1" applyAlignment="1">
      <alignment horizontal="center"/>
    </xf>
    <xf numFmtId="14" fontId="19" fillId="11" borderId="1" xfId="0" applyNumberFormat="1" applyFont="1" applyFill="1" applyBorder="1" applyAlignment="1">
      <alignment horizontal="center"/>
    </xf>
    <xf numFmtId="1" fontId="13" fillId="10" borderId="45" xfId="0" applyNumberFormat="1" applyFont="1" applyFill="1" applyBorder="1" applyAlignment="1">
      <alignment horizontal="center"/>
    </xf>
    <xf numFmtId="2" fontId="13" fillId="9" borderId="46" xfId="0" applyNumberFormat="1" applyFont="1" applyFill="1" applyBorder="1" applyAlignment="1">
      <alignment horizontal="center"/>
    </xf>
    <xf numFmtId="2" fontId="13" fillId="9" borderId="33" xfId="0" applyNumberFormat="1" applyFont="1" applyFill="1" applyBorder="1" applyAlignment="1">
      <alignment horizontal="center"/>
    </xf>
    <xf numFmtId="0" fontId="8" fillId="0" borderId="36" xfId="0" applyFont="1" applyBorder="1"/>
    <xf numFmtId="0" fontId="8" fillId="0" borderId="48" xfId="0" applyFont="1" applyBorder="1"/>
    <xf numFmtId="0" fontId="18" fillId="5" borderId="27" xfId="0" applyFont="1" applyFill="1" applyBorder="1" applyAlignment="1">
      <alignment horizontal="left"/>
    </xf>
    <xf numFmtId="0" fontId="18" fillId="5" borderId="29" xfId="0" applyFont="1" applyFill="1" applyBorder="1" applyAlignment="1">
      <alignment horizontal="left"/>
    </xf>
    <xf numFmtId="1" fontId="13" fillId="11" borderId="23" xfId="0" applyNumberFormat="1" applyFont="1" applyFill="1" applyBorder="1" applyAlignment="1">
      <alignment horizontal="center"/>
    </xf>
    <xf numFmtId="0" fontId="13" fillId="11" borderId="47" xfId="0" applyFont="1" applyFill="1" applyBorder="1"/>
    <xf numFmtId="1" fontId="13" fillId="11" borderId="49" xfId="0" applyNumberFormat="1" applyFont="1" applyFill="1" applyBorder="1" applyAlignment="1">
      <alignment horizontal="center"/>
    </xf>
    <xf numFmtId="14" fontId="18" fillId="6" borderId="29" xfId="0" applyNumberFormat="1" applyFont="1" applyFill="1" applyBorder="1" applyAlignment="1">
      <alignment horizontal="left"/>
    </xf>
    <xf numFmtId="10" fontId="13" fillId="0" borderId="16" xfId="0" applyNumberFormat="1" applyFont="1" applyBorder="1"/>
    <xf numFmtId="10" fontId="13" fillId="0" borderId="36" xfId="0" applyNumberFormat="1" applyFont="1" applyBorder="1"/>
    <xf numFmtId="10" fontId="13" fillId="0" borderId="47" xfId="0" applyNumberFormat="1" applyFont="1" applyBorder="1"/>
    <xf numFmtId="10" fontId="13" fillId="0" borderId="48" xfId="0" applyNumberFormat="1" applyFont="1" applyBorder="1"/>
    <xf numFmtId="10" fontId="13" fillId="0" borderId="49" xfId="0" applyNumberFormat="1" applyFont="1" applyBorder="1" applyAlignment="1">
      <alignment horizontal="center"/>
    </xf>
    <xf numFmtId="9" fontId="13" fillId="12" borderId="36" xfId="0" applyNumberFormat="1" applyFont="1" applyFill="1" applyBorder="1" applyAlignment="1">
      <alignment horizontal="center"/>
    </xf>
    <xf numFmtId="2" fontId="13" fillId="12" borderId="47" xfId="0" applyNumberFormat="1" applyFont="1" applyFill="1" applyBorder="1" applyAlignment="1">
      <alignment horizontal="center"/>
    </xf>
    <xf numFmtId="9" fontId="13" fillId="12" borderId="48" xfId="0" applyNumberFormat="1" applyFont="1" applyFill="1" applyBorder="1" applyAlignment="1">
      <alignment horizontal="center"/>
    </xf>
    <xf numFmtId="164" fontId="13" fillId="13" borderId="23" xfId="0" applyNumberFormat="1" applyFont="1" applyFill="1" applyBorder="1" applyAlignment="1">
      <alignment horizontal="center"/>
    </xf>
    <xf numFmtId="164" fontId="13" fillId="13" borderId="49" xfId="0" applyNumberFormat="1" applyFont="1" applyFill="1" applyBorder="1" applyAlignment="1">
      <alignment horizontal="center"/>
    </xf>
    <xf numFmtId="1" fontId="13" fillId="10" borderId="53" xfId="0" applyNumberFormat="1" applyFont="1" applyFill="1" applyBorder="1"/>
    <xf numFmtId="1" fontId="13" fillId="9" borderId="54" xfId="0" applyNumberFormat="1" applyFont="1" applyFill="1" applyBorder="1"/>
    <xf numFmtId="1" fontId="13" fillId="9" borderId="55" xfId="0" applyNumberFormat="1" applyFont="1" applyFill="1" applyBorder="1"/>
    <xf numFmtId="2" fontId="13" fillId="9" borderId="54" xfId="0" applyNumberFormat="1" applyFont="1" applyFill="1" applyBorder="1"/>
    <xf numFmtId="164" fontId="13" fillId="9" borderId="54" xfId="0" applyNumberFormat="1" applyFont="1" applyFill="1" applyBorder="1"/>
    <xf numFmtId="164" fontId="13" fillId="9" borderId="55" xfId="0" applyNumberFormat="1" applyFont="1" applyFill="1" applyBorder="1"/>
    <xf numFmtId="1" fontId="0" fillId="0" borderId="0" xfId="0" applyNumberFormat="1"/>
    <xf numFmtId="164" fontId="13" fillId="9" borderId="37" xfId="0" applyNumberFormat="1" applyFont="1" applyFill="1" applyBorder="1"/>
    <xf numFmtId="2" fontId="13" fillId="0" borderId="58" xfId="0" applyNumberFormat="1" applyFont="1" applyBorder="1"/>
    <xf numFmtId="0" fontId="8" fillId="22" borderId="36" xfId="0" applyFont="1" applyFill="1" applyBorder="1"/>
    <xf numFmtId="2" fontId="13" fillId="23" borderId="15" xfId="0" applyNumberFormat="1" applyFont="1" applyFill="1" applyBorder="1" applyAlignment="1">
      <alignment horizontal="center"/>
    </xf>
    <xf numFmtId="2" fontId="13" fillId="23" borderId="10" xfId="0" applyNumberFormat="1" applyFont="1" applyFill="1" applyBorder="1" applyAlignment="1">
      <alignment horizontal="center"/>
    </xf>
    <xf numFmtId="0" fontId="7" fillId="0" borderId="36" xfId="0" applyFont="1" applyBorder="1"/>
    <xf numFmtId="14" fontId="19" fillId="11" borderId="36" xfId="0" applyNumberFormat="1" applyFont="1" applyFill="1" applyBorder="1" applyAlignment="1">
      <alignment horizontal="center"/>
    </xf>
    <xf numFmtId="0" fontId="6" fillId="0" borderId="0" xfId="0" applyFont="1"/>
    <xf numFmtId="0" fontId="5" fillId="0" borderId="36" xfId="0" applyFont="1" applyBorder="1"/>
    <xf numFmtId="0" fontId="18" fillId="4" borderId="48" xfId="0" applyFont="1" applyFill="1" applyBorder="1" applyAlignment="1">
      <alignment horizontal="left"/>
    </xf>
    <xf numFmtId="0" fontId="20" fillId="0" borderId="36" xfId="0" applyFont="1" applyBorder="1" applyAlignment="1">
      <alignment horizontal="center"/>
    </xf>
    <xf numFmtId="0" fontId="20" fillId="0" borderId="48" xfId="0" applyFont="1" applyBorder="1" applyAlignment="1">
      <alignment horizontal="center"/>
    </xf>
    <xf numFmtId="0" fontId="20" fillId="0" borderId="59" xfId="0" applyFont="1" applyBorder="1" applyAlignment="1">
      <alignment horizontal="center"/>
    </xf>
    <xf numFmtId="2" fontId="13" fillId="0" borderId="36" xfId="0" applyNumberFormat="1" applyFont="1" applyBorder="1" applyAlignment="1">
      <alignment horizontal="center"/>
    </xf>
    <xf numFmtId="2" fontId="13" fillId="23" borderId="23" xfId="0" applyNumberFormat="1" applyFont="1" applyFill="1" applyBorder="1" applyAlignment="1">
      <alignment horizontal="center"/>
    </xf>
    <xf numFmtId="0" fontId="13" fillId="0" borderId="48" xfId="0" applyFont="1" applyBorder="1" applyAlignment="1">
      <alignment horizontal="center"/>
    </xf>
    <xf numFmtId="2" fontId="13" fillId="0" borderId="48" xfId="0" applyNumberFormat="1" applyFont="1" applyBorder="1" applyAlignment="1">
      <alignment horizontal="center"/>
    </xf>
    <xf numFmtId="2" fontId="13" fillId="23" borderId="49" xfId="0" applyNumberFormat="1" applyFont="1" applyFill="1" applyBorder="1" applyAlignment="1">
      <alignment horizontal="center"/>
    </xf>
    <xf numFmtId="14" fontId="13" fillId="11" borderId="36" xfId="0" applyNumberFormat="1" applyFont="1" applyFill="1" applyBorder="1" applyAlignment="1">
      <alignment horizontal="center"/>
    </xf>
    <xf numFmtId="0" fontId="13" fillId="11" borderId="23" xfId="0" applyFont="1" applyFill="1" applyBorder="1" applyAlignment="1">
      <alignment horizontal="center"/>
    </xf>
    <xf numFmtId="1" fontId="13" fillId="11" borderId="36" xfId="0" applyNumberFormat="1" applyFont="1" applyFill="1" applyBorder="1" applyAlignment="1">
      <alignment horizontal="center"/>
    </xf>
    <xf numFmtId="14" fontId="13" fillId="11" borderId="48" xfId="0" applyNumberFormat="1" applyFont="1" applyFill="1" applyBorder="1" applyAlignment="1">
      <alignment horizontal="center"/>
    </xf>
    <xf numFmtId="1" fontId="13" fillId="11" borderId="48" xfId="0" applyNumberFormat="1" applyFont="1" applyFill="1" applyBorder="1" applyAlignment="1">
      <alignment horizontal="center"/>
    </xf>
    <xf numFmtId="10" fontId="13" fillId="0" borderId="44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0" fontId="18" fillId="0" borderId="30" xfId="0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3" fillId="14" borderId="24" xfId="0" applyFont="1" applyFill="1" applyBorder="1" applyAlignment="1">
      <alignment horizontal="right" vertical="center"/>
    </xf>
    <xf numFmtId="0" fontId="13" fillId="14" borderId="26" xfId="0" applyFont="1" applyFill="1" applyBorder="1" applyAlignment="1">
      <alignment horizontal="center" vertical="center"/>
    </xf>
    <xf numFmtId="0" fontId="13" fillId="15" borderId="24" xfId="0" applyFont="1" applyFill="1" applyBorder="1" applyAlignment="1">
      <alignment horizontal="right" vertical="center"/>
    </xf>
    <xf numFmtId="164" fontId="13" fillId="0" borderId="25" xfId="0" applyNumberFormat="1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3" fillId="11" borderId="24" xfId="0" applyFont="1" applyFill="1" applyBorder="1" applyAlignment="1">
      <alignment horizontal="right" vertical="center"/>
    </xf>
    <xf numFmtId="0" fontId="13" fillId="11" borderId="26" xfId="0" applyFont="1" applyFill="1" applyBorder="1" applyAlignment="1">
      <alignment horizontal="center" vertical="center"/>
    </xf>
    <xf numFmtId="2" fontId="13" fillId="11" borderId="26" xfId="0" applyNumberFormat="1" applyFont="1" applyFill="1" applyBorder="1" applyAlignment="1">
      <alignment horizontal="center" vertical="center"/>
    </xf>
    <xf numFmtId="0" fontId="13" fillId="15" borderId="11" xfId="0" applyFont="1" applyFill="1" applyBorder="1" applyAlignment="1">
      <alignment horizontal="right" vertical="center"/>
    </xf>
    <xf numFmtId="164" fontId="13" fillId="0" borderId="12" xfId="0" applyNumberFormat="1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28" xfId="0" applyFont="1" applyBorder="1" applyAlignment="1">
      <alignment vertical="center"/>
    </xf>
    <xf numFmtId="1" fontId="13" fillId="11" borderId="26" xfId="0" applyNumberFormat="1" applyFont="1" applyFill="1" applyBorder="1" applyAlignment="1">
      <alignment horizontal="center" vertical="center"/>
    </xf>
    <xf numFmtId="0" fontId="13" fillId="0" borderId="62" xfId="0" applyFont="1" applyBorder="1" applyAlignment="1">
      <alignment vertical="center"/>
    </xf>
    <xf numFmtId="0" fontId="13" fillId="16" borderId="63" xfId="0" applyFont="1" applyFill="1" applyBorder="1" applyAlignment="1">
      <alignment horizontal="right" vertical="center"/>
    </xf>
    <xf numFmtId="2" fontId="13" fillId="0" borderId="60" xfId="0" applyNumberFormat="1" applyFont="1" applyBorder="1" applyAlignment="1">
      <alignment horizontal="center" vertical="center"/>
    </xf>
    <xf numFmtId="2" fontId="13" fillId="0" borderId="65" xfId="0" applyNumberFormat="1" applyFont="1" applyBorder="1" applyAlignment="1">
      <alignment horizontal="center" vertical="center"/>
    </xf>
    <xf numFmtId="0" fontId="0" fillId="0" borderId="58" xfId="0" applyBorder="1" applyAlignment="1">
      <alignment vertical="center"/>
    </xf>
    <xf numFmtId="0" fontId="13" fillId="16" borderId="64" xfId="0" applyFont="1" applyFill="1" applyBorder="1" applyAlignment="1">
      <alignment horizontal="right" vertical="center"/>
    </xf>
    <xf numFmtId="0" fontId="13" fillId="11" borderId="11" xfId="0" applyFont="1" applyFill="1" applyBorder="1" applyAlignment="1">
      <alignment horizontal="right" vertical="center"/>
    </xf>
    <xf numFmtId="1" fontId="13" fillId="11" borderId="13" xfId="0" applyNumberFormat="1" applyFont="1" applyFill="1" applyBorder="1" applyAlignment="1">
      <alignment horizontal="center" vertical="center"/>
    </xf>
    <xf numFmtId="10" fontId="13" fillId="12" borderId="44" xfId="0" applyNumberFormat="1" applyFont="1" applyFill="1" applyBorder="1" applyAlignment="1">
      <alignment horizontal="center"/>
    </xf>
    <xf numFmtId="0" fontId="4" fillId="0" borderId="0" xfId="0" applyFont="1"/>
    <xf numFmtId="9" fontId="0" fillId="0" borderId="0" xfId="2" applyFont="1"/>
    <xf numFmtId="2" fontId="0" fillId="0" borderId="0" xfId="0" applyNumberFormat="1"/>
    <xf numFmtId="10" fontId="0" fillId="0" borderId="0" xfId="0" applyNumberFormat="1"/>
    <xf numFmtId="0" fontId="37" fillId="0" borderId="36" xfId="0" applyFont="1" applyBorder="1"/>
    <xf numFmtId="164" fontId="0" fillId="0" borderId="0" xfId="0" applyNumberFormat="1"/>
    <xf numFmtId="164" fontId="13" fillId="9" borderId="46" xfId="0" applyNumberFormat="1" applyFont="1" applyFill="1" applyBorder="1" applyAlignment="1">
      <alignment horizontal="center"/>
    </xf>
    <xf numFmtId="164" fontId="13" fillId="9" borderId="33" xfId="0" applyNumberFormat="1" applyFont="1" applyFill="1" applyBorder="1" applyAlignment="1">
      <alignment horizontal="center"/>
    </xf>
    <xf numFmtId="0" fontId="3" fillId="0" borderId="0" xfId="0" applyFont="1"/>
    <xf numFmtId="0" fontId="38" fillId="0" borderId="36" xfId="0" applyFont="1" applyBorder="1"/>
    <xf numFmtId="10" fontId="13" fillId="0" borderId="58" xfId="0" applyNumberFormat="1" applyFont="1" applyBorder="1" applyAlignment="1">
      <alignment horizontal="center"/>
    </xf>
    <xf numFmtId="2" fontId="13" fillId="12" borderId="58" xfId="0" applyNumberFormat="1" applyFont="1" applyFill="1" applyBorder="1" applyAlignment="1">
      <alignment horizontal="center"/>
    </xf>
    <xf numFmtId="0" fontId="2" fillId="0" borderId="36" xfId="0" applyFont="1" applyBorder="1"/>
    <xf numFmtId="0" fontId="1" fillId="0" borderId="36" xfId="0" applyFont="1" applyBorder="1"/>
    <xf numFmtId="0" fontId="18" fillId="9" borderId="5" xfId="0" applyFont="1" applyFill="1" applyBorder="1" applyAlignment="1">
      <alignment horizontal="center"/>
    </xf>
    <xf numFmtId="0" fontId="19" fillId="0" borderId="6" xfId="0" applyFont="1" applyBorder="1"/>
    <xf numFmtId="0" fontId="19" fillId="0" borderId="7" xfId="0" applyFont="1" applyBorder="1"/>
    <xf numFmtId="0" fontId="18" fillId="4" borderId="2" xfId="0" applyFont="1" applyFill="1" applyBorder="1" applyAlignment="1">
      <alignment horizontal="center"/>
    </xf>
    <xf numFmtId="0" fontId="19" fillId="0" borderId="3" xfId="0" applyFont="1" applyBorder="1"/>
    <xf numFmtId="0" fontId="19" fillId="0" borderId="44" xfId="0" applyFont="1" applyBorder="1"/>
    <xf numFmtId="0" fontId="19" fillId="0" borderId="4" xfId="0" applyFont="1" applyBorder="1"/>
    <xf numFmtId="0" fontId="18" fillId="5" borderId="2" xfId="0" applyFont="1" applyFill="1" applyBorder="1" applyAlignment="1">
      <alignment horizontal="center"/>
    </xf>
    <xf numFmtId="14" fontId="18" fillId="6" borderId="2" xfId="0" applyNumberFormat="1" applyFont="1" applyFill="1" applyBorder="1" applyAlignment="1">
      <alignment horizontal="center"/>
    </xf>
    <xf numFmtId="0" fontId="18" fillId="7" borderId="2" xfId="0" applyFont="1" applyFill="1" applyBorder="1" applyAlignment="1">
      <alignment horizontal="center"/>
    </xf>
    <xf numFmtId="164" fontId="18" fillId="8" borderId="2" xfId="0" applyNumberFormat="1" applyFont="1" applyFill="1" applyBorder="1" applyAlignment="1">
      <alignment horizontal="center"/>
    </xf>
    <xf numFmtId="0" fontId="13" fillId="0" borderId="0" xfId="0" applyFont="1" applyAlignment="1">
      <alignment horizontal="left" vertical="top" wrapText="1"/>
    </xf>
    <xf numFmtId="0" fontId="0" fillId="0" borderId="0" xfId="0"/>
    <xf numFmtId="0" fontId="13" fillId="0" borderId="0" xfId="0" applyFont="1" applyAlignment="1">
      <alignment vertical="top" wrapText="1"/>
    </xf>
    <xf numFmtId="0" fontId="17" fillId="0" borderId="0" xfId="0" applyFont="1" applyAlignment="1">
      <alignment horizontal="left" vertical="top" wrapText="1"/>
    </xf>
    <xf numFmtId="0" fontId="18" fillId="4" borderId="17" xfId="0" applyFont="1" applyFill="1" applyBorder="1" applyAlignment="1">
      <alignment horizontal="center"/>
    </xf>
    <xf numFmtId="0" fontId="19" fillId="0" borderId="19" xfId="0" applyFont="1" applyBorder="1"/>
    <xf numFmtId="0" fontId="18" fillId="5" borderId="17" xfId="0" applyFont="1" applyFill="1" applyBorder="1" applyAlignment="1">
      <alignment horizontal="center"/>
    </xf>
    <xf numFmtId="14" fontId="18" fillId="6" borderId="17" xfId="0" applyNumberFormat="1" applyFont="1" applyFill="1" applyBorder="1" applyAlignment="1">
      <alignment horizontal="center"/>
    </xf>
    <xf numFmtId="0" fontId="18" fillId="7" borderId="17" xfId="0" applyFont="1" applyFill="1" applyBorder="1" applyAlignment="1">
      <alignment horizontal="center"/>
    </xf>
    <xf numFmtId="164" fontId="18" fillId="8" borderId="17" xfId="0" applyNumberFormat="1" applyFont="1" applyFill="1" applyBorder="1" applyAlignment="1">
      <alignment horizontal="center"/>
    </xf>
    <xf numFmtId="0" fontId="18" fillId="0" borderId="5" xfId="0" applyFont="1" applyBorder="1" applyAlignment="1">
      <alignment horizontal="center" vertical="center"/>
    </xf>
    <xf numFmtId="0" fontId="19" fillId="0" borderId="7" xfId="0" applyFont="1" applyBorder="1" applyAlignment="1">
      <alignment vertical="center"/>
    </xf>
    <xf numFmtId="0" fontId="18" fillId="0" borderId="17" xfId="0" applyFont="1" applyBorder="1" applyAlignment="1">
      <alignment horizontal="center" vertical="center"/>
    </xf>
    <xf numFmtId="0" fontId="19" fillId="0" borderId="44" xfId="0" applyFont="1" applyBorder="1" applyAlignment="1">
      <alignment vertical="center"/>
    </xf>
    <xf numFmtId="0" fontId="19" fillId="0" borderId="19" xfId="0" applyFont="1" applyBorder="1" applyAlignment="1">
      <alignment vertical="center"/>
    </xf>
    <xf numFmtId="0" fontId="20" fillId="0" borderId="61" xfId="0" applyFont="1" applyBorder="1" applyAlignment="1">
      <alignment horizontal="center" vertical="center"/>
    </xf>
    <xf numFmtId="0" fontId="20" fillId="0" borderId="66" xfId="0" applyFont="1" applyBorder="1" applyAlignment="1">
      <alignment horizontal="center" vertical="center"/>
    </xf>
    <xf numFmtId="0" fontId="24" fillId="18" borderId="34" xfId="0" applyFont="1" applyFill="1" applyBorder="1" applyAlignment="1">
      <alignment horizontal="left" vertical="center"/>
    </xf>
    <xf numFmtId="0" fontId="19" fillId="0" borderId="35" xfId="0" applyFont="1" applyBorder="1"/>
    <xf numFmtId="0" fontId="19" fillId="0" borderId="36" xfId="0" applyFont="1" applyBorder="1"/>
    <xf numFmtId="49" fontId="25" fillId="18" borderId="34" xfId="0" quotePrefix="1" applyNumberFormat="1" applyFont="1" applyFill="1" applyBorder="1" applyAlignment="1">
      <alignment horizontal="center" vertical="center"/>
    </xf>
    <xf numFmtId="0" fontId="18" fillId="9" borderId="6" xfId="0" applyFont="1" applyFill="1" applyBorder="1" applyAlignment="1">
      <alignment horizontal="center"/>
    </xf>
    <xf numFmtId="0" fontId="18" fillId="9" borderId="7" xfId="0" applyFont="1" applyFill="1" applyBorder="1" applyAlignment="1">
      <alignment horizontal="center"/>
    </xf>
    <xf numFmtId="0" fontId="18" fillId="9" borderId="37" xfId="0" applyFont="1" applyFill="1" applyBorder="1" applyAlignment="1">
      <alignment horizontal="center"/>
    </xf>
    <xf numFmtId="0" fontId="19" fillId="0" borderId="38" xfId="0" applyFont="1" applyBorder="1"/>
    <xf numFmtId="0" fontId="19" fillId="0" borderId="39" xfId="0" applyFont="1" applyBorder="1"/>
    <xf numFmtId="0" fontId="18" fillId="9" borderId="40" xfId="0" applyFont="1" applyFill="1" applyBorder="1" applyAlignment="1">
      <alignment horizontal="center"/>
    </xf>
    <xf numFmtId="0" fontId="19" fillId="0" borderId="41" xfId="0" applyFont="1" applyBorder="1"/>
    <xf numFmtId="0" fontId="19" fillId="0" borderId="42" xfId="0" applyFont="1" applyBorder="1"/>
    <xf numFmtId="0" fontId="18" fillId="4" borderId="44" xfId="0" applyFont="1" applyFill="1" applyBorder="1" applyAlignment="1">
      <alignment horizontal="center"/>
    </xf>
    <xf numFmtId="0" fontId="18" fillId="4" borderId="19" xfId="0" applyFont="1" applyFill="1" applyBorder="1" applyAlignment="1">
      <alignment horizontal="center"/>
    </xf>
    <xf numFmtId="0" fontId="18" fillId="5" borderId="44" xfId="0" applyFont="1" applyFill="1" applyBorder="1" applyAlignment="1">
      <alignment horizontal="center"/>
    </xf>
    <xf numFmtId="0" fontId="18" fillId="5" borderId="19" xfId="0" applyFont="1" applyFill="1" applyBorder="1" applyAlignment="1">
      <alignment horizontal="center"/>
    </xf>
    <xf numFmtId="14" fontId="18" fillId="6" borderId="44" xfId="0" applyNumberFormat="1" applyFont="1" applyFill="1" applyBorder="1" applyAlignment="1">
      <alignment horizontal="center"/>
    </xf>
    <xf numFmtId="14" fontId="18" fillId="6" borderId="19" xfId="0" applyNumberFormat="1" applyFont="1" applyFill="1" applyBorder="1" applyAlignment="1">
      <alignment horizontal="center"/>
    </xf>
    <xf numFmtId="0" fontId="18" fillId="7" borderId="44" xfId="0" applyFont="1" applyFill="1" applyBorder="1" applyAlignment="1">
      <alignment horizontal="center"/>
    </xf>
    <xf numFmtId="0" fontId="18" fillId="7" borderId="19" xfId="0" applyFont="1" applyFill="1" applyBorder="1" applyAlignment="1">
      <alignment horizontal="center"/>
    </xf>
    <xf numFmtId="164" fontId="18" fillId="8" borderId="44" xfId="0" applyNumberFormat="1" applyFont="1" applyFill="1" applyBorder="1" applyAlignment="1">
      <alignment horizontal="center"/>
    </xf>
    <xf numFmtId="164" fontId="18" fillId="8" borderId="19" xfId="0" applyNumberFormat="1" applyFont="1" applyFill="1" applyBorder="1" applyAlignment="1">
      <alignment horizontal="center"/>
    </xf>
    <xf numFmtId="164" fontId="18" fillId="8" borderId="43" xfId="0" applyNumberFormat="1" applyFont="1" applyFill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0" borderId="7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279">
    <dxf>
      <fill>
        <patternFill patternType="solid">
          <fgColor rgb="FFF7CAAC"/>
          <bgColor rgb="FFF7CAAC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C7CE"/>
          <bgColor rgb="FFFFC7CE"/>
        </patternFill>
      </fill>
    </dxf>
    <dxf>
      <font>
        <color rgb="FFFC0C0C"/>
      </font>
      <fill>
        <patternFill patternType="none"/>
      </fill>
    </dxf>
    <dxf>
      <font>
        <color rgb="FFFC0C0C"/>
      </font>
      <fill>
        <patternFill patternType="none"/>
      </fill>
    </dxf>
    <dxf>
      <font>
        <color rgb="FFFC0C0C"/>
      </font>
      <fill>
        <patternFill patternType="none"/>
      </fill>
    </dxf>
    <dxf>
      <font>
        <color rgb="FFFC0C0C"/>
      </font>
      <fill>
        <patternFill patternType="none"/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ont>
        <color rgb="FFFC0C0C"/>
      </font>
      <fill>
        <patternFill patternType="none"/>
      </fill>
    </dxf>
    <dxf>
      <font>
        <color rgb="FFFC0C0C"/>
      </font>
      <fill>
        <patternFill patternType="none"/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ont>
        <color rgb="FFFC0C0C"/>
      </font>
      <fill>
        <patternFill patternType="none"/>
      </fill>
    </dxf>
    <dxf>
      <font>
        <color rgb="FFFC0C0C"/>
      </font>
      <fill>
        <patternFill patternType="none"/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A5A5A5"/>
          <bgColor rgb="FFA5A5A5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D965"/>
          <bgColor rgb="FFFFD96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6161"/>
          <bgColor rgb="FFFF6161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FD965"/>
          <bgColor rgb="FFFFD96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F6161"/>
          <bgColor rgb="FFFF6161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rgb="FFFF6161"/>
          <bgColor rgb="FFFF6161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D965"/>
          <bgColor rgb="FFFFD96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D965"/>
          <bgColor rgb="FFFFD96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6161"/>
          <bgColor rgb="FFFF6161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F7CAAC"/>
          <bgColor rgb="FFF7CAA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rgb="FFFAE5A8"/>
          <bgColor rgb="FFFAE5A8"/>
        </patternFill>
      </fill>
    </dxf>
    <dxf>
      <fill>
        <patternFill patternType="solid">
          <fgColor rgb="FFF7C8AB"/>
          <bgColor rgb="FFF7C8AB"/>
        </patternFill>
      </fill>
    </dxf>
    <dxf>
      <fill>
        <patternFill patternType="solid">
          <fgColor rgb="FFFFCDCD"/>
          <bgColor rgb="FFFFCDCD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F7CAAC"/>
          <bgColor rgb="FFF7CAAC"/>
        </patternFill>
      </fill>
    </dxf>
  </dxfs>
  <tableStyles count="0" defaultTableStyle="TableStyleMedium2" defaultPivotStyle="PivotStyleLight16"/>
  <colors>
    <mruColors>
      <color rgb="FFFF9999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Class</a:t>
            </a:r>
            <a:r>
              <a:rPr lang="en-US" baseline="0"/>
              <a:t> Rank vs Rookie PPG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'Rookie PPG'!$F$1</c:f>
              <c:strCache>
                <c:ptCount val="1"/>
                <c:pt idx="0">
                  <c:v>Rookie PPG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F13655F-FD5B-8D4A-BF8B-BC46D37A1C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098-4E01-B265-582BD4DE6C0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874403E-14F3-724C-91B3-C27353BE2A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098-4E01-B265-582BD4DE6C0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FBB23D-1CEA-9D43-8BA7-DE159AC964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098-4E01-B265-582BD4DE6C0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2679FB7-873A-584A-B0B0-EA22AE5046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098-4E01-B265-582BD4DE6C0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7C52DBA-B0D2-A14D-84C6-D10C1039AD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098-4E01-B265-582BD4DE6C09}"/>
                </c:ext>
              </c:extLst>
            </c:dLbl>
            <c:dLbl>
              <c:idx val="5"/>
              <c:layout>
                <c:manualLayout>
                  <c:x val="-6.3766521077991647E-2"/>
                  <c:y val="2.8065249126045522E-2"/>
                </c:manualLayout>
              </c:layout>
              <c:tx>
                <c:rich>
                  <a:bodyPr/>
                  <a:lstStyle/>
                  <a:p>
                    <a:fld id="{61E54A0A-906B-4345-8531-A9D2D022B5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098-4E01-B265-582BD4DE6C0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4565EDC-3F51-F745-972E-0279DE1EC7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098-4E01-B265-582BD4DE6C09}"/>
                </c:ext>
              </c:extLst>
            </c:dLbl>
            <c:dLbl>
              <c:idx val="7"/>
              <c:layout>
                <c:manualLayout>
                  <c:x val="-8.0703356930806117E-2"/>
                  <c:y val="2.8065249126045563E-2"/>
                </c:manualLayout>
              </c:layout>
              <c:tx>
                <c:rich>
                  <a:bodyPr/>
                  <a:lstStyle/>
                  <a:p>
                    <a:fld id="{21B6D6E7-CBCB-5542-B8ED-2C4AFD69ED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098-4E01-B265-582BD4DE6C0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931D9A8-C22F-7D48-9EAE-E25F95A543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098-4E01-B265-582BD4DE6C0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E83356E-CAD0-1D4A-B7CC-36E44D184F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098-4E01-B265-582BD4DE6C0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1D5DD6F-66A4-8241-8D3A-E30E13B91F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098-4E01-B265-582BD4DE6C0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6BE0C5A-7C7E-1549-A8F6-69710C19BA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098-4E01-B265-582BD4DE6C0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6CA404F-FE8E-EF41-A7FF-FF2B5C6EEE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9098-4E01-B265-582BD4DE6C0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22AAB3C-25AF-9B4F-9C6D-28FC7D46DA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9098-4E01-B265-582BD4DE6C0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C8FB152-DDF2-3947-974A-FBC58E8AB0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9098-4E01-B265-582BD4DE6C09}"/>
                </c:ext>
              </c:extLst>
            </c:dLbl>
            <c:dLbl>
              <c:idx val="15"/>
              <c:layout>
                <c:manualLayout>
                  <c:x val="-9.3895045489717985E-2"/>
                  <c:y val="1.4032624563022782E-2"/>
                </c:manualLayout>
              </c:layout>
              <c:tx>
                <c:rich>
                  <a:bodyPr/>
                  <a:lstStyle/>
                  <a:p>
                    <a:fld id="{ED6CDDE8-65B8-104A-BD44-48AFFFE9B7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098-4E01-B265-582BD4DE6C0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EFC15FC-2A27-8847-860A-FDA63AB546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9098-4E01-B265-582BD4DE6C0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F298ADA-D0FD-8649-A0C0-3192967485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9098-4E01-B265-582BD4DE6C09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6D7E951-5EEE-6744-8411-64BDF60112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9098-4E01-B265-582BD4DE6C09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F6F63D7-7729-DB4C-87B2-21527B114C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9098-4E01-B265-582BD4DE6C09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885C8A8-0F62-5D44-AAA8-DCA5D038C9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9098-4E01-B265-582BD4DE6C09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351BD8B-47D1-5840-9B68-5590A4761F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9098-4E01-B265-582BD4DE6C09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468F6F4-82CC-3949-BD61-0F8F870510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9098-4E01-B265-582BD4DE6C09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53B11E4-D775-4A42-87B0-B6BBEE59C6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9098-4E01-B265-582BD4DE6C09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C164BFC-D16C-CF4B-AEBA-FBA6AE9624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9098-4E01-B265-582BD4DE6C09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AC63842-537B-C84D-A82A-5507AD145D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9098-4E01-B265-582BD4DE6C09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2364A7C-A4CD-6B49-B3FF-368A4FF7D5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9098-4E01-B265-582BD4DE6C09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4DCE3C9-0740-F94F-92EC-4E1DDB08F6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9098-4E01-B265-582BD4DE6C09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42D2654-4ED1-0249-BEC8-9ED0DFE74B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9098-4E01-B265-582BD4DE6C09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A18D5FD-4493-7840-B64E-A042FCF6CB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9098-4E01-B265-582BD4DE6C09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421CECB-A633-B743-8ED8-1C5ECEE212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9098-4E01-B265-582BD4DE6C09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1833D9E-F1C1-5D4A-95C1-E585835150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9098-4E01-B265-582BD4DE6C09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D7517F5-045D-B648-B034-2C0B575A5C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9098-4E01-B265-582BD4DE6C09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595116B-E7FC-004F-BD69-DA82BBC1BA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9098-4E01-B265-582BD4DE6C09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4DB1E57-9814-9547-8921-6D673EDA87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9098-4E01-B265-582BD4DE6C09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F774CA7-7EC3-D044-B249-6AEA3A364A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9098-4E01-B265-582BD4DE6C09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FB1198C-89FF-BE41-8F94-5CC7870B12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9098-4E01-B265-582BD4DE6C09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B94F875-D647-0C47-8AA0-F88B378962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9098-4E01-B265-582BD4DE6C09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A1833FC-955F-9D4D-89C8-818272816C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9098-4E01-B265-582BD4DE6C09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0312EED-9DDF-7145-9304-A0807E0F06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9098-4E01-B265-582BD4DE6C09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AE73265-D44E-5A44-AD82-B927C29AA7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9098-4E01-B265-582BD4DE6C09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414D6CD-BD33-C947-9263-C6FFA2DCC7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9098-4E01-B265-582BD4DE6C09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34170FB-2C13-CA4D-8A69-72C148BAA9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9098-4E01-B265-582BD4DE6C09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F9602D7-C479-F544-A488-ED36CE90AE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9098-4E01-B265-582BD4DE6C09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425ED67-5765-AA4C-9E5B-B65C6FED3C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9098-4E01-B265-582BD4DE6C09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4F404FF-4599-4447-A7CB-78687D7F54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9098-4E01-B265-582BD4DE6C09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89E0C39-2D17-CE49-8760-B319AA9E2A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9098-4E01-B265-582BD4DE6C09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E39F5E5-999B-1149-9E78-C6E933EBFC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9098-4E01-B265-582BD4DE6C09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78CDED6-25CA-054B-AA5A-83A688BBA1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9098-4E01-B265-582BD4DE6C09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16B7DA2-84DB-E241-BEB7-3B40EB2559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9098-4E01-B265-582BD4DE6C09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3B53DD2-2D0C-814E-B7FF-1E46CC0B56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9098-4E01-B265-582BD4DE6C0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0EF1413-42E9-2543-AF9B-9F2012780D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9098-4E01-B265-582BD4DE6C09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F1CE6B2-7D3A-D241-88AF-77FADC39ED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9098-4E01-B265-582BD4DE6C09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A7325AA-4C7C-7F41-97A2-69E8E23146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9098-4E01-B265-582BD4DE6C09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ACF5456-168A-CB45-9C7F-64C34FEF3B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9098-4E01-B265-582BD4DE6C09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A45FF61-614F-F14D-9DCB-B3CC732705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9098-4E01-B265-582BD4DE6C09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EAA5E9B-158A-3841-B132-8E3E628963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9098-4E01-B265-582BD4DE6C09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2F3A10FF-8A2D-644D-86C1-49B5EA12D6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9098-4E01-B265-582BD4DE6C09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86BE92D-C95D-6148-98C9-54BDD8E715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9098-4E01-B265-582BD4DE6C09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25DBC1B-6C9A-574E-9435-B4FBA73A52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9098-4E01-B265-582BD4DE6C09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AC25BB8-25A0-5743-A4D4-46E21EF2D9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9098-4E01-B265-582BD4DE6C09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BEF09928-B7CB-4347-896C-98E00FC47F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9098-4E01-B265-582BD4DE6C09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74651A1-F1B2-B044-9119-A6389FC01A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9098-4E01-B265-582BD4DE6C09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30D16B9-C487-2E43-9779-6D92828700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9098-4E01-B265-582BD4DE6C09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44BFCCA-9A4B-644D-9ED9-809D2A652F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9098-4E01-B265-582BD4DE6C09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6F283A8-1AB5-5743-8D2B-8BA90ECA29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9098-4E01-B265-582BD4DE6C09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738F598-C57D-5844-B97A-80FDD3189B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9098-4E01-B265-582BD4DE6C09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9505C52-FCC4-C74E-8FCF-B64C95D034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9098-4E01-B265-582BD4DE6C09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D5A192F-F546-8440-8E88-27F3837BAB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9098-4E01-B265-582BD4DE6C09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C081608-AB62-A44F-8D89-CD10AEEE11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9098-4E01-B265-582BD4DE6C09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D6F245D-A844-F947-A9F3-19092B08B9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9098-4E01-B265-582BD4DE6C09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ACEAA4E-FB9A-4547-92DF-18FC091567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9098-4E01-B265-582BD4DE6C09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34F0FF2-7057-064D-9C32-4F3C3B2743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9098-4E01-B265-582BD4DE6C09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6105A12-F421-3448-99FF-3733BA1968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9098-4E01-B265-582BD4DE6C09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B4EFE1E-A9AE-4946-AC5C-E9C23D7077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9098-4E01-B265-582BD4DE6C09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4AAE19F-83C0-5F41-A443-A98802CD4E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9098-4E01-B265-582BD4DE6C09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CF077AE-89B9-ED4B-A059-08341B0581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9098-4E01-B265-582BD4DE6C09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73B5BB8-079E-0346-9550-0DD99BE8FF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9098-4E01-B265-582BD4DE6C09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41B1AAA-F614-404B-8D12-028B3A0F53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9098-4E01-B265-582BD4DE6C09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D138FFD-B21A-5841-BCE3-2B4D1300EB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9098-4E01-B265-582BD4DE6C09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5ADEFD8-6B2B-4347-BF88-784A129967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9098-4E01-B265-582BD4DE6C09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73F0112-3F7D-B04E-8992-019C9B01D3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9098-4E01-B265-582BD4DE6C09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2C62340-FD76-1D46-AB49-9FBAC41D92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9098-4E01-B265-582BD4DE6C09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B5477C8-86F1-F74C-A924-09D11CE91D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9098-4E01-B265-582BD4DE6C09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660E206-69AD-C343-B7D6-DABD8FE768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9098-4E01-B265-582BD4DE6C09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fld id="{02F88F1E-BB1E-184F-AC21-B87430D5C4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9098-4E01-B265-582BD4DE6C09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fld id="{682FAA01-E4D3-584F-B429-E4A35F9DF7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9098-4E01-B265-582BD4DE6C09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fld id="{8138B75C-733D-CD40-BD5B-A8CC214F5B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9098-4E01-B265-582BD4DE6C09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fld id="{7F6295E3-2D59-FA42-9CCD-19835C4ECD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9098-4E01-B265-582BD4DE6C09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fld id="{0E288BE5-3FE8-C346-9E9A-7BAD0C8100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9098-4E01-B265-582BD4DE6C09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B1A368B5-2A7D-2F4F-B9C5-30D71B7F00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9098-4E01-B265-582BD4DE6C09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fld id="{05040B33-8D95-734C-9CA1-D791CF3D3B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9098-4E01-B265-582BD4DE6C09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fld id="{1617E55D-6105-C144-B341-88AE68700C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9098-4E01-B265-582BD4DE6C09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fld id="{BF0ECD21-C2C5-EA4F-A2A1-5918CF31F7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9098-4E01-B265-582BD4DE6C09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fld id="{35C4772A-85B5-A644-A2DC-44F88F88E9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9098-4E01-B265-582BD4DE6C09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fld id="{0C220D06-31EA-0049-BD03-C050C0BE7E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9098-4E01-B265-582BD4DE6C09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fld id="{39F8DF42-94C3-B84E-8289-78E27F74D3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9098-4E01-B265-582BD4DE6C09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fld id="{1E4D6FEE-058A-9A40-869D-943732808B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9098-4E01-B265-582BD4DE6C09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fld id="{5F9F6299-B49D-B14E-B277-F9085E60DE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9098-4E01-B265-582BD4DE6C09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fld id="{73D03E40-E5C0-734A-BD37-E219F87C42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9098-4E01-B265-582BD4DE6C09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9D4B3E9A-3ABF-6745-9F7B-74D3FA043A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9098-4E01-B265-582BD4DE6C09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fld id="{7B1AA12D-88A8-6845-9CE0-52C5A3650B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9098-4E01-B265-582BD4DE6C09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fld id="{72629BD7-D86A-8F45-802F-D18DD5641F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9098-4E01-B265-582BD4DE6C09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fld id="{C76604F9-6EF1-1B42-B62E-0219E7444F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9098-4E01-B265-582BD4DE6C09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fld id="{EA31EBFF-A506-7B46-A5B0-AEDD23149F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9098-4E01-B265-582BD4DE6C09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fld id="{EA9CC8AD-AEFF-AD49-9891-2EFF1D25D5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9098-4E01-B265-582BD4DE6C09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fld id="{325EAFB0-FD2C-024C-8133-26C98BDDC9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9098-4E01-B265-582BD4DE6C09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fld id="{9960F774-DBF0-604E-8974-950D22A3FD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9098-4E01-B265-582BD4DE6C09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fld id="{F2F89B00-BAC7-414A-859B-2AAE3F92CE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9098-4E01-B265-582BD4DE6C09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fld id="{78A6DBA0-65A2-9643-B941-4F438801DD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9098-4E01-B265-582BD4DE6C09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43987EF3-B7D6-B64B-B919-FE90D4D0D3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9098-4E01-B265-582BD4DE6C09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fld id="{690CE246-5D08-DE44-9177-1FEAAD4259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9098-4E01-B265-582BD4DE6C09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fld id="{731AA213-67C9-8842-970F-07D5CBADE3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9098-4E01-B265-582BD4DE6C09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fld id="{2AF971DC-C14F-0C49-80B1-B0FCDDA633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9098-4E01-B265-582BD4DE6C09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fld id="{57C1FC30-666C-174D-A95F-638B545175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9098-4E01-B265-582BD4DE6C09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fld id="{AE8B4D42-FC7B-5445-9769-80B507CCBF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9098-4E01-B265-582BD4DE6C09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fld id="{E6FE43C8-E8BD-4C4A-A03C-8AEC4A39D1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9098-4E01-B265-582BD4DE6C09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fld id="{99DBB688-F2A3-584D-AF7A-4CCA4BA853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9098-4E01-B265-582BD4DE6C09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fld id="{E468055D-E570-9F47-A365-22D042C41D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9098-4E01-B265-582BD4DE6C09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fld id="{28F0C204-BF63-A84F-87DA-F1A9CDE60F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9098-4E01-B265-582BD4DE6C09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057A51D0-01F7-4C43-9871-BC25182D87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9098-4E01-B265-582BD4DE6C09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fld id="{20BB4DD4-D81A-154C-974F-969E4315C0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9098-4E01-B265-582BD4DE6C09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fld id="{1841B9F0-3BEE-684D-90D3-1757ACB295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9098-4E01-B265-582BD4DE6C09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fld id="{0DCE0E46-98A6-A847-8211-6C66FA8CC2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9098-4E01-B265-582BD4DE6C09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fld id="{8E4D9F1B-F76B-5541-AD9E-C367752C67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9098-4E01-B265-582BD4DE6C09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fld id="{CF756DDF-3D53-ED44-81E7-8C4D3B87B1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9098-4E01-B265-582BD4DE6C09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fld id="{52651755-5B7D-1341-99D0-5CBA4D475F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9098-4E01-B265-582BD4DE6C09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fld id="{E342CB79-07D2-2349-9F88-DF4C125154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9098-4E01-B265-582BD4DE6C09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fld id="{302A9A4A-5AAC-F141-8F2B-460D82BE29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9098-4E01-B265-582BD4DE6C09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fld id="{8EF4CBCA-78EA-AB4C-98F3-75D95D12FA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9098-4E01-B265-582BD4DE6C09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373A4E56-63D3-F34F-BA63-3DA5B8DEDF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9098-4E01-B265-582BD4DE6C09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fld id="{D2572C28-F2D0-0A45-BD95-7BBDB6BA60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9098-4E01-B265-582BD4DE6C09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fld id="{8A354FCF-5F94-1941-AC22-8CCDCBB725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9098-4E01-B265-582BD4DE6C09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fld id="{07FCE92B-8DC6-E24C-8A45-3EDE52EDAA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9098-4E01-B265-582BD4DE6C09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fld id="{35CBFF2D-8360-C34B-82B5-139AA4E146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9098-4E01-B265-582BD4DE6C09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fld id="{4D8C65CC-127B-4271-BA7C-444625D31D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9098-4E01-B265-582BD4DE6C09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9098-4E01-B265-582BD4DE6C09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9098-4E01-B265-582BD4DE6C09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9098-4E01-B265-582BD4DE6C09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9098-4E01-B265-582BD4DE6C09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9098-4E01-B265-582BD4DE6C09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9098-4E01-B265-582BD4DE6C09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9098-4E01-B265-582BD4DE6C09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9098-4E01-B265-582BD4DE6C09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9098-4E01-B265-582BD4DE6C09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9098-4E01-B265-582BD4DE6C09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9098-4E01-B265-582BD4DE6C09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9098-4E01-B265-582BD4DE6C09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9098-4E01-B265-582BD4DE6C09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9098-4E01-B265-582BD4DE6C09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9098-4E01-B265-582BD4DE6C09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9098-4E01-B265-582BD4DE6C09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9098-4E01-B265-582BD4DE6C09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9098-4E01-B265-582BD4DE6C09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9098-4E01-B265-582BD4DE6C09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9098-4E01-B265-582BD4DE6C09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9098-4E01-B265-582BD4DE6C09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9098-4E01-B265-582BD4DE6C09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9098-4E01-B265-582BD4DE6C09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9098-4E01-B265-582BD4DE6C09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9098-4E01-B265-582BD4DE6C09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9098-4E01-B265-582BD4DE6C09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9098-4E01-B265-582BD4DE6C09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9098-4E01-B265-582BD4DE6C09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9098-4E01-B265-582BD4DE6C09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9098-4E01-B265-582BD4DE6C09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9098-4E01-B265-582BD4DE6C09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9098-4E01-B265-582BD4DE6C09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9098-4E01-B265-582BD4DE6C09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9098-4E01-B265-582BD4DE6C09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9098-4E01-B265-582BD4DE6C09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9098-4E01-B265-582BD4DE6C09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9098-4E01-B265-582BD4DE6C09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9098-4E01-B265-582BD4DE6C09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9098-4E01-B265-582BD4DE6C09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9098-4E01-B265-582BD4DE6C09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9098-4E01-B265-582BD4DE6C09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9098-4E01-B265-582BD4DE6C09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9098-4E01-B265-582BD4DE6C09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9098-4E01-B265-582BD4DE6C09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9098-4E01-B265-582BD4DE6C09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9098-4E01-B265-582BD4DE6C09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9098-4E01-B265-582BD4DE6C09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9098-4E01-B265-582BD4DE6C09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9098-4E01-B265-582BD4DE6C09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9098-4E01-B265-582BD4DE6C09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9098-4E01-B265-582BD4DE6C09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9098-4E01-B265-582BD4DE6C09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9098-4E01-B265-582BD4DE6C09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9098-4E01-B265-582BD4DE6C09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9098-4E01-B265-582BD4DE6C09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9098-4E01-B265-582BD4DE6C09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9098-4E01-B265-582BD4DE6C09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9098-4E01-B265-582BD4DE6C09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9098-4E01-B265-582BD4DE6C09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9098-4E01-B265-582BD4DE6C09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9098-4E01-B265-582BD4DE6C09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9098-4E01-B265-582BD4DE6C09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9098-4E01-B265-582BD4DE6C09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9098-4E01-B265-582BD4DE6C09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9098-4E01-B265-582BD4DE6C09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9098-4E01-B265-582BD4DE6C09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9098-4E01-B265-582BD4DE6C09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9098-4E01-B265-582BD4DE6C09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9098-4E01-B265-582BD4DE6C09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9098-4E01-B265-582BD4DE6C09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9098-4E01-B265-582BD4DE6C09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9098-4E01-B265-582BD4DE6C09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9098-4E01-B265-582BD4DE6C09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9098-4E01-B265-582BD4DE6C09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9098-4E01-B265-582BD4DE6C09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9098-4E01-B265-582BD4DE6C09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9098-4E01-B265-582BD4DE6C09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9098-4E01-B265-582BD4DE6C09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9098-4E01-B265-582BD4DE6C09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9098-4E01-B265-582BD4DE6C09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9098-4E01-B265-582BD4DE6C09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9098-4E01-B265-582BD4DE6C09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9098-4E01-B265-582BD4DE6C09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9098-4E01-B265-582BD4DE6C09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9098-4E01-B265-582BD4DE6C09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9098-4E01-B265-582BD4DE6C09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9098-4E01-B265-582BD4DE6C09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9098-4E01-B265-582BD4DE6C09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9098-4E01-B265-582BD4DE6C09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9098-4E01-B265-582BD4DE6C09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9098-4E01-B265-582BD4DE6C09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9098-4E01-B265-582BD4DE6C09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9098-4E01-B265-582BD4DE6C09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9098-4E01-B265-582BD4DE6C09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9098-4E01-B265-582BD4DE6C09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9098-4E01-B265-582BD4DE6C09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9098-4E01-B265-582BD4DE6C09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9098-4E01-B265-582BD4DE6C09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9098-4E01-B265-582BD4DE6C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'Rookie PPG'!$B$2:$B$236</c:f>
              <c:numCache>
                <c:formatCode>General</c:formatCode>
                <c:ptCount val="235"/>
                <c:pt idx="0">
                  <c:v>2</c:v>
                </c:pt>
                <c:pt idx="1">
                  <c:v>1</c:v>
                </c:pt>
                <c:pt idx="2">
                  <c:v>14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6</c:v>
                </c:pt>
                <c:pt idx="8">
                  <c:v>10</c:v>
                </c:pt>
                <c:pt idx="9">
                  <c:v>16</c:v>
                </c:pt>
                <c:pt idx="10">
                  <c:v>2</c:v>
                </c:pt>
                <c:pt idx="11">
                  <c:v>5</c:v>
                </c:pt>
                <c:pt idx="12">
                  <c:v>1</c:v>
                </c:pt>
                <c:pt idx="13">
                  <c:v>9</c:v>
                </c:pt>
                <c:pt idx="14">
                  <c:v>10</c:v>
                </c:pt>
                <c:pt idx="15">
                  <c:v>7</c:v>
                </c:pt>
                <c:pt idx="16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6</c:v>
                </c:pt>
                <c:pt idx="23">
                  <c:v>5</c:v>
                </c:pt>
                <c:pt idx="24">
                  <c:v>6</c:v>
                </c:pt>
                <c:pt idx="25">
                  <c:v>14</c:v>
                </c:pt>
                <c:pt idx="26">
                  <c:v>7</c:v>
                </c:pt>
                <c:pt idx="27">
                  <c:v>8</c:v>
                </c:pt>
                <c:pt idx="28">
                  <c:v>3</c:v>
                </c:pt>
                <c:pt idx="29">
                  <c:v>1</c:v>
                </c:pt>
                <c:pt idx="30">
                  <c:v>11</c:v>
                </c:pt>
                <c:pt idx="31">
                  <c:v>5</c:v>
                </c:pt>
                <c:pt idx="32">
                  <c:v>3</c:v>
                </c:pt>
                <c:pt idx="33">
                  <c:v>7</c:v>
                </c:pt>
                <c:pt idx="34">
                  <c:v>1</c:v>
                </c:pt>
                <c:pt idx="35">
                  <c:v>2</c:v>
                </c:pt>
                <c:pt idx="36">
                  <c:v>12</c:v>
                </c:pt>
                <c:pt idx="37">
                  <c:v>3</c:v>
                </c:pt>
                <c:pt idx="38">
                  <c:v>3</c:v>
                </c:pt>
                <c:pt idx="39">
                  <c:v>9</c:v>
                </c:pt>
                <c:pt idx="40">
                  <c:v>1</c:v>
                </c:pt>
                <c:pt idx="41">
                  <c:v>6</c:v>
                </c:pt>
                <c:pt idx="42">
                  <c:v>19</c:v>
                </c:pt>
                <c:pt idx="43">
                  <c:v>8</c:v>
                </c:pt>
                <c:pt idx="44">
                  <c:v>1</c:v>
                </c:pt>
                <c:pt idx="45">
                  <c:v>15</c:v>
                </c:pt>
                <c:pt idx="46">
                  <c:v>4</c:v>
                </c:pt>
                <c:pt idx="47">
                  <c:v>5</c:v>
                </c:pt>
                <c:pt idx="48">
                  <c:v>12</c:v>
                </c:pt>
                <c:pt idx="49">
                  <c:v>9</c:v>
                </c:pt>
                <c:pt idx="50">
                  <c:v>17</c:v>
                </c:pt>
                <c:pt idx="51">
                  <c:v>4</c:v>
                </c:pt>
                <c:pt idx="52">
                  <c:v>9</c:v>
                </c:pt>
                <c:pt idx="53">
                  <c:v>8</c:v>
                </c:pt>
                <c:pt idx="54">
                  <c:v>23</c:v>
                </c:pt>
                <c:pt idx="55">
                  <c:v>6</c:v>
                </c:pt>
                <c:pt idx="56">
                  <c:v>13</c:v>
                </c:pt>
                <c:pt idx="57">
                  <c:v>18</c:v>
                </c:pt>
                <c:pt idx="58">
                  <c:v>7</c:v>
                </c:pt>
                <c:pt idx="59">
                  <c:v>8</c:v>
                </c:pt>
                <c:pt idx="60">
                  <c:v>18</c:v>
                </c:pt>
                <c:pt idx="61">
                  <c:v>32</c:v>
                </c:pt>
                <c:pt idx="62">
                  <c:v>7</c:v>
                </c:pt>
                <c:pt idx="63">
                  <c:v>8</c:v>
                </c:pt>
                <c:pt idx="64">
                  <c:v>12</c:v>
                </c:pt>
                <c:pt idx="65">
                  <c:v>10</c:v>
                </c:pt>
                <c:pt idx="66">
                  <c:v>12</c:v>
                </c:pt>
                <c:pt idx="67">
                  <c:v>7</c:v>
                </c:pt>
                <c:pt idx="68">
                  <c:v>14</c:v>
                </c:pt>
                <c:pt idx="69">
                  <c:v>4</c:v>
                </c:pt>
                <c:pt idx="70">
                  <c:v>5</c:v>
                </c:pt>
                <c:pt idx="71">
                  <c:v>25</c:v>
                </c:pt>
                <c:pt idx="72">
                  <c:v>10</c:v>
                </c:pt>
                <c:pt idx="73">
                  <c:v>4</c:v>
                </c:pt>
                <c:pt idx="74">
                  <c:v>11</c:v>
                </c:pt>
                <c:pt idx="75">
                  <c:v>4</c:v>
                </c:pt>
                <c:pt idx="76">
                  <c:v>17</c:v>
                </c:pt>
                <c:pt idx="77">
                  <c:v>3</c:v>
                </c:pt>
                <c:pt idx="78">
                  <c:v>16</c:v>
                </c:pt>
                <c:pt idx="79">
                  <c:v>5</c:v>
                </c:pt>
                <c:pt idx="80">
                  <c:v>15</c:v>
                </c:pt>
                <c:pt idx="81">
                  <c:v>13</c:v>
                </c:pt>
                <c:pt idx="82">
                  <c:v>21</c:v>
                </c:pt>
                <c:pt idx="83">
                  <c:v>8</c:v>
                </c:pt>
                <c:pt idx="84">
                  <c:v>12</c:v>
                </c:pt>
                <c:pt idx="85">
                  <c:v>20</c:v>
                </c:pt>
                <c:pt idx="86">
                  <c:v>6</c:v>
                </c:pt>
                <c:pt idx="87">
                  <c:v>13</c:v>
                </c:pt>
                <c:pt idx="88">
                  <c:v>11</c:v>
                </c:pt>
                <c:pt idx="89">
                  <c:v>11</c:v>
                </c:pt>
                <c:pt idx="90">
                  <c:v>16</c:v>
                </c:pt>
                <c:pt idx="91">
                  <c:v>5</c:v>
                </c:pt>
                <c:pt idx="92">
                  <c:v>9</c:v>
                </c:pt>
                <c:pt idx="93">
                  <c:v>16</c:v>
                </c:pt>
                <c:pt idx="94">
                  <c:v>30</c:v>
                </c:pt>
                <c:pt idx="95">
                  <c:v>10</c:v>
                </c:pt>
                <c:pt idx="96">
                  <c:v>9</c:v>
                </c:pt>
                <c:pt idx="97">
                  <c:v>13</c:v>
                </c:pt>
                <c:pt idx="98">
                  <c:v>22</c:v>
                </c:pt>
                <c:pt idx="99">
                  <c:v>18</c:v>
                </c:pt>
                <c:pt idx="100">
                  <c:v>13</c:v>
                </c:pt>
                <c:pt idx="101">
                  <c:v>15</c:v>
                </c:pt>
                <c:pt idx="102">
                  <c:v>27</c:v>
                </c:pt>
                <c:pt idx="103">
                  <c:v>15</c:v>
                </c:pt>
                <c:pt idx="104">
                  <c:v>9</c:v>
                </c:pt>
                <c:pt idx="105">
                  <c:v>4</c:v>
                </c:pt>
                <c:pt idx="106">
                  <c:v>22</c:v>
                </c:pt>
                <c:pt idx="107">
                  <c:v>3</c:v>
                </c:pt>
                <c:pt idx="108">
                  <c:v>7</c:v>
                </c:pt>
                <c:pt idx="109">
                  <c:v>12</c:v>
                </c:pt>
                <c:pt idx="110">
                  <c:v>7</c:v>
                </c:pt>
                <c:pt idx="111">
                  <c:v>16</c:v>
                </c:pt>
                <c:pt idx="112">
                  <c:v>20</c:v>
                </c:pt>
                <c:pt idx="113">
                  <c:v>23</c:v>
                </c:pt>
                <c:pt idx="114">
                  <c:v>14</c:v>
                </c:pt>
                <c:pt idx="115">
                  <c:v>21</c:v>
                </c:pt>
                <c:pt idx="116">
                  <c:v>18</c:v>
                </c:pt>
                <c:pt idx="117">
                  <c:v>11</c:v>
                </c:pt>
                <c:pt idx="118">
                  <c:v>19</c:v>
                </c:pt>
                <c:pt idx="119">
                  <c:v>37</c:v>
                </c:pt>
                <c:pt idx="120">
                  <c:v>22</c:v>
                </c:pt>
                <c:pt idx="121">
                  <c:v>20</c:v>
                </c:pt>
                <c:pt idx="122">
                  <c:v>15</c:v>
                </c:pt>
                <c:pt idx="123">
                  <c:v>21</c:v>
                </c:pt>
                <c:pt idx="124">
                  <c:v>17</c:v>
                </c:pt>
                <c:pt idx="125">
                  <c:v>12</c:v>
                </c:pt>
                <c:pt idx="126">
                  <c:v>20</c:v>
                </c:pt>
                <c:pt idx="127">
                  <c:v>18</c:v>
                </c:pt>
                <c:pt idx="128">
                  <c:v>13</c:v>
                </c:pt>
                <c:pt idx="129">
                  <c:v>17</c:v>
                </c:pt>
                <c:pt idx="130">
                  <c:v>15</c:v>
                </c:pt>
                <c:pt idx="131">
                  <c:v>19</c:v>
                </c:pt>
                <c:pt idx="132">
                  <c:v>19</c:v>
                </c:pt>
                <c:pt idx="133">
                  <c:v>6</c:v>
                </c:pt>
                <c:pt idx="134">
                  <c:v>8</c:v>
                </c:pt>
              </c:numCache>
            </c:numRef>
          </c:xVal>
          <c:yVal>
            <c:numRef>
              <c:f>'Rookie PPG'!$F$2:$F$236</c:f>
              <c:numCache>
                <c:formatCode>0.00</c:formatCode>
                <c:ptCount val="235"/>
                <c:pt idx="0" formatCode="0.0">
                  <c:v>18.240000000000002</c:v>
                </c:pt>
                <c:pt idx="1">
                  <c:v>17.899999999999999</c:v>
                </c:pt>
                <c:pt idx="2">
                  <c:v>17.600000000000001</c:v>
                </c:pt>
                <c:pt idx="3">
                  <c:v>17.137499999999999</c:v>
                </c:pt>
                <c:pt idx="4" formatCode="0.0">
                  <c:v>16.705882352941178</c:v>
                </c:pt>
                <c:pt idx="5">
                  <c:v>15.4</c:v>
                </c:pt>
                <c:pt idx="6">
                  <c:v>15.4</c:v>
                </c:pt>
                <c:pt idx="7" formatCode="0.0">
                  <c:v>15.05625</c:v>
                </c:pt>
                <c:pt idx="8">
                  <c:v>15</c:v>
                </c:pt>
                <c:pt idx="9">
                  <c:v>13.707142857142857</c:v>
                </c:pt>
                <c:pt idx="10">
                  <c:v>13.692857142857141</c:v>
                </c:pt>
                <c:pt idx="11">
                  <c:v>13.6</c:v>
                </c:pt>
                <c:pt idx="12">
                  <c:v>13.56875</c:v>
                </c:pt>
                <c:pt idx="13">
                  <c:v>13.4</c:v>
                </c:pt>
                <c:pt idx="14">
                  <c:v>13.4</c:v>
                </c:pt>
                <c:pt idx="15">
                  <c:v>13.3</c:v>
                </c:pt>
                <c:pt idx="16">
                  <c:v>13.231249999999999</c:v>
                </c:pt>
                <c:pt idx="17">
                  <c:v>13.2</c:v>
                </c:pt>
                <c:pt idx="18">
                  <c:v>13</c:v>
                </c:pt>
                <c:pt idx="19">
                  <c:v>12.925000000000001</c:v>
                </c:pt>
                <c:pt idx="20">
                  <c:v>12.9</c:v>
                </c:pt>
                <c:pt idx="21">
                  <c:v>12.7</c:v>
                </c:pt>
                <c:pt idx="22">
                  <c:v>12.606666666666666</c:v>
                </c:pt>
                <c:pt idx="23">
                  <c:v>12.6</c:v>
                </c:pt>
                <c:pt idx="24">
                  <c:v>12.2</c:v>
                </c:pt>
                <c:pt idx="25">
                  <c:v>12.142857142857142</c:v>
                </c:pt>
                <c:pt idx="26">
                  <c:v>11.793333333333333</c:v>
                </c:pt>
                <c:pt idx="27">
                  <c:v>11.7</c:v>
                </c:pt>
                <c:pt idx="28">
                  <c:v>11.69375</c:v>
                </c:pt>
                <c:pt idx="29" formatCode="0.0">
                  <c:v>11.558823529411764</c:v>
                </c:pt>
                <c:pt idx="30">
                  <c:v>11.221428571428572</c:v>
                </c:pt>
                <c:pt idx="31" formatCode="0.0">
                  <c:v>11.011764705882353</c:v>
                </c:pt>
                <c:pt idx="32">
                  <c:v>10.9</c:v>
                </c:pt>
                <c:pt idx="33">
                  <c:v>10.9</c:v>
                </c:pt>
                <c:pt idx="34">
                  <c:v>10.5</c:v>
                </c:pt>
                <c:pt idx="35">
                  <c:v>10.457142857142857</c:v>
                </c:pt>
                <c:pt idx="36" formatCode="0.0">
                  <c:v>10.415384615384616</c:v>
                </c:pt>
                <c:pt idx="37">
                  <c:v>10.291666666666666</c:v>
                </c:pt>
                <c:pt idx="38">
                  <c:v>9.85</c:v>
                </c:pt>
                <c:pt idx="39">
                  <c:v>9.8187499999999996</c:v>
                </c:pt>
                <c:pt idx="40">
                  <c:v>9.8125</c:v>
                </c:pt>
                <c:pt idx="41">
                  <c:v>9.8000000000000007</c:v>
                </c:pt>
                <c:pt idx="42">
                  <c:v>9.5062499999999996</c:v>
                </c:pt>
                <c:pt idx="43">
                  <c:v>9.1999999999999993</c:v>
                </c:pt>
                <c:pt idx="44">
                  <c:v>8.8000000000000007</c:v>
                </c:pt>
                <c:pt idx="45">
                  <c:v>8.8000000000000007</c:v>
                </c:pt>
                <c:pt idx="46">
                  <c:v>8.6</c:v>
                </c:pt>
                <c:pt idx="47">
                  <c:v>8.6</c:v>
                </c:pt>
                <c:pt idx="48">
                  <c:v>8.6</c:v>
                </c:pt>
                <c:pt idx="49" formatCode="0.0">
                  <c:v>8.5769230769230766</c:v>
                </c:pt>
                <c:pt idx="50">
                  <c:v>8.5562500000000004</c:v>
                </c:pt>
                <c:pt idx="51" formatCode="0.0">
                  <c:v>8.5235294117647058</c:v>
                </c:pt>
                <c:pt idx="52">
                  <c:v>8.5187500000000007</c:v>
                </c:pt>
                <c:pt idx="53" formatCode="0.0">
                  <c:v>8.5</c:v>
                </c:pt>
                <c:pt idx="54" formatCode="0.0">
                  <c:v>8.4145454545454541</c:v>
                </c:pt>
                <c:pt idx="55">
                  <c:v>8.1999999999999993</c:v>
                </c:pt>
                <c:pt idx="56">
                  <c:v>8.0146666666666668</c:v>
                </c:pt>
                <c:pt idx="57">
                  <c:v>8</c:v>
                </c:pt>
                <c:pt idx="58" formatCode="0.0">
                  <c:v>7.8187499999999996</c:v>
                </c:pt>
                <c:pt idx="59">
                  <c:v>7.8</c:v>
                </c:pt>
                <c:pt idx="60">
                  <c:v>7.8</c:v>
                </c:pt>
                <c:pt idx="61">
                  <c:v>7.7</c:v>
                </c:pt>
                <c:pt idx="62">
                  <c:v>7.6076923076923082</c:v>
                </c:pt>
                <c:pt idx="63">
                  <c:v>7.3818181818181818</c:v>
                </c:pt>
                <c:pt idx="64">
                  <c:v>7.09375</c:v>
                </c:pt>
                <c:pt idx="65">
                  <c:v>7</c:v>
                </c:pt>
                <c:pt idx="66">
                  <c:v>6.9307692307692301</c:v>
                </c:pt>
                <c:pt idx="67">
                  <c:v>6.7133333333333338</c:v>
                </c:pt>
                <c:pt idx="68">
                  <c:v>6.7</c:v>
                </c:pt>
                <c:pt idx="69">
                  <c:v>6.5</c:v>
                </c:pt>
                <c:pt idx="70">
                  <c:v>6.1062500000000002</c:v>
                </c:pt>
                <c:pt idx="71">
                  <c:v>6.1</c:v>
                </c:pt>
                <c:pt idx="72">
                  <c:v>6</c:v>
                </c:pt>
                <c:pt idx="73">
                  <c:v>5.84375</c:v>
                </c:pt>
                <c:pt idx="74">
                  <c:v>5.7</c:v>
                </c:pt>
                <c:pt idx="75">
                  <c:v>5.6285714285714281</c:v>
                </c:pt>
                <c:pt idx="76">
                  <c:v>5.6</c:v>
                </c:pt>
                <c:pt idx="77">
                  <c:v>5.5</c:v>
                </c:pt>
                <c:pt idx="78">
                  <c:v>5.5</c:v>
                </c:pt>
                <c:pt idx="79">
                  <c:v>5.4428571428571431</c:v>
                </c:pt>
                <c:pt idx="80">
                  <c:v>5.3579999999999997</c:v>
                </c:pt>
                <c:pt idx="81">
                  <c:v>5.0999999999999996</c:v>
                </c:pt>
                <c:pt idx="82">
                  <c:v>4.8666666666666663</c:v>
                </c:pt>
                <c:pt idx="83">
                  <c:v>4.7066666666666661</c:v>
                </c:pt>
                <c:pt idx="84">
                  <c:v>4.5249999999999995</c:v>
                </c:pt>
                <c:pt idx="85">
                  <c:v>4.5</c:v>
                </c:pt>
                <c:pt idx="86">
                  <c:v>4.4000000000000004</c:v>
                </c:pt>
                <c:pt idx="87">
                  <c:v>4.4000000000000004</c:v>
                </c:pt>
                <c:pt idx="88" formatCode="0.0">
                  <c:v>4.1937499999999996</c:v>
                </c:pt>
                <c:pt idx="89">
                  <c:v>4.1837499999999999</c:v>
                </c:pt>
                <c:pt idx="90">
                  <c:v>3.9333333333333336</c:v>
                </c:pt>
                <c:pt idx="91">
                  <c:v>3.6555555555555554</c:v>
                </c:pt>
                <c:pt idx="92">
                  <c:v>3.5</c:v>
                </c:pt>
                <c:pt idx="93">
                  <c:v>3.2</c:v>
                </c:pt>
                <c:pt idx="94">
                  <c:v>3.2</c:v>
                </c:pt>
                <c:pt idx="95" formatCode="0.0">
                  <c:v>3.1623529411764704</c:v>
                </c:pt>
                <c:pt idx="96">
                  <c:v>3</c:v>
                </c:pt>
                <c:pt idx="97">
                  <c:v>2.9437500000000001</c:v>
                </c:pt>
                <c:pt idx="98">
                  <c:v>2.9312499999999999</c:v>
                </c:pt>
                <c:pt idx="99">
                  <c:v>2.9214285714285713</c:v>
                </c:pt>
                <c:pt idx="100">
                  <c:v>2.8</c:v>
                </c:pt>
                <c:pt idx="101">
                  <c:v>2.8</c:v>
                </c:pt>
                <c:pt idx="102">
                  <c:v>2.8</c:v>
                </c:pt>
                <c:pt idx="103">
                  <c:v>2.7875000000000001</c:v>
                </c:pt>
                <c:pt idx="104">
                  <c:v>2.7</c:v>
                </c:pt>
                <c:pt idx="105">
                  <c:v>2.6727272727272724</c:v>
                </c:pt>
                <c:pt idx="106" formatCode="0.0">
                  <c:v>2.5285714285714285</c:v>
                </c:pt>
                <c:pt idx="107">
                  <c:v>2.5</c:v>
                </c:pt>
                <c:pt idx="108">
                  <c:v>2.5</c:v>
                </c:pt>
                <c:pt idx="109">
                  <c:v>2.4</c:v>
                </c:pt>
                <c:pt idx="110">
                  <c:v>2.36</c:v>
                </c:pt>
                <c:pt idx="111">
                  <c:v>2.2999999999999998</c:v>
                </c:pt>
                <c:pt idx="112">
                  <c:v>2.2000000000000002</c:v>
                </c:pt>
                <c:pt idx="113">
                  <c:v>2.2000000000000002</c:v>
                </c:pt>
                <c:pt idx="114" formatCode="0.0">
                  <c:v>2.1800000000000002</c:v>
                </c:pt>
                <c:pt idx="115">
                  <c:v>2.1</c:v>
                </c:pt>
                <c:pt idx="116" formatCode="0.0">
                  <c:v>2.0470588235294116</c:v>
                </c:pt>
                <c:pt idx="117">
                  <c:v>1.9</c:v>
                </c:pt>
                <c:pt idx="118">
                  <c:v>1.9</c:v>
                </c:pt>
                <c:pt idx="119">
                  <c:v>1.9</c:v>
                </c:pt>
                <c:pt idx="120">
                  <c:v>1.4</c:v>
                </c:pt>
                <c:pt idx="121">
                  <c:v>1.3</c:v>
                </c:pt>
                <c:pt idx="122" formatCode="0.0">
                  <c:v>1.05</c:v>
                </c:pt>
                <c:pt idx="123" formatCode="0.0">
                  <c:v>1.0111111111111111</c:v>
                </c:pt>
                <c:pt idx="124" formatCode="0.0">
                  <c:v>0.92500000000000004</c:v>
                </c:pt>
                <c:pt idx="125">
                  <c:v>0.8</c:v>
                </c:pt>
                <c:pt idx="126" formatCode="0.0">
                  <c:v>0.71333333333333326</c:v>
                </c:pt>
                <c:pt idx="127">
                  <c:v>0.6</c:v>
                </c:pt>
                <c:pt idx="128" formatCode="0.0">
                  <c:v>0.57777777777777783</c:v>
                </c:pt>
                <c:pt idx="129">
                  <c:v>0.4</c:v>
                </c:pt>
                <c:pt idx="130">
                  <c:v>0.3</c:v>
                </c:pt>
                <c:pt idx="131" formatCode="0.0">
                  <c:v>0.2</c:v>
                </c:pt>
                <c:pt idx="132">
                  <c:v>0.2</c:v>
                </c:pt>
                <c:pt idx="133">
                  <c:v>0.125</c:v>
                </c:pt>
                <c:pt idx="134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'Rookie PPG'!$C$2:$C$136</c15:f>
                <c15:dlblRangeCache>
                  <c:ptCount val="135"/>
                  <c:pt idx="0">
                    <c:v>Malik Nabers</c:v>
                  </c:pt>
                  <c:pt idx="1">
                    <c:v>Ja'Marr Chase</c:v>
                  </c:pt>
                  <c:pt idx="2">
                    <c:v>Puka Nacua</c:v>
                  </c:pt>
                  <c:pt idx="3">
                    <c:v>Justin Jefferson</c:v>
                  </c:pt>
                  <c:pt idx="4">
                    <c:v>Brian Thomas Jr.</c:v>
                  </c:pt>
                  <c:pt idx="5">
                    <c:v>Jaylen Waddle</c:v>
                  </c:pt>
                  <c:pt idx="6">
                    <c:v>Brandon Aiyuk</c:v>
                  </c:pt>
                  <c:pt idx="7">
                    <c:v>Ladd McConkey</c:v>
                  </c:pt>
                  <c:pt idx="8">
                    <c:v>Tank Dell</c:v>
                  </c:pt>
                  <c:pt idx="9">
                    <c:v>Terry McLaurin</c:v>
                  </c:pt>
                  <c:pt idx="12">
                    <c:v>A.J. Brown</c:v>
                  </c:pt>
                  <c:pt idx="13">
                    <c:v>Amon-Ra St. Brown</c:v>
                  </c:pt>
                  <c:pt idx="15">
                    <c:v>Rashee Rice</c:v>
                  </c:pt>
                  <c:pt idx="16">
                    <c:v>CeeDee Lamb</c:v>
                  </c:pt>
                  <c:pt idx="21">
                    <c:v>Garrett Wilson</c:v>
                  </c:pt>
                  <c:pt idx="25">
                    <c:v>Darius Slayton</c:v>
                  </c:pt>
                  <c:pt idx="26">
                    <c:v>Cooper Kupp</c:v>
                  </c:pt>
                  <c:pt idx="29">
                    <c:v>Marvin Harrison Jr.</c:v>
                  </c:pt>
                  <c:pt idx="32">
                    <c:v>DeVonta Smith</c:v>
                  </c:pt>
                  <c:pt idx="34">
                    <c:v>Drake London</c:v>
                  </c:pt>
                  <c:pt idx="36">
                    <c:v>Jalen McMillan</c:v>
                  </c:pt>
                  <c:pt idx="40">
                    <c:v>D.J. Moore</c:v>
                  </c:pt>
                  <c:pt idx="41">
                    <c:v>George Pickens</c:v>
                  </c:pt>
                  <c:pt idx="42">
                    <c:v>Darnell Mooney</c:v>
                  </c:pt>
                  <c:pt idx="43">
                    <c:v>Josh Downs</c:v>
                  </c:pt>
                  <c:pt idx="44">
                    <c:v>Jaxon Smith-Njigba</c:v>
                  </c:pt>
                  <c:pt idx="45">
                    <c:v>Michael Wilson</c:v>
                  </c:pt>
                  <c:pt idx="48">
                    <c:v>Wan'Dale Robinson</c:v>
                  </c:pt>
                  <c:pt idx="51">
                    <c:v>Rome Odunze</c:v>
                  </c:pt>
                  <c:pt idx="54">
                    <c:v>Jalen Coker</c:v>
                  </c:pt>
                  <c:pt idx="57">
                    <c:v>Dontayvion Wicks</c:v>
                  </c:pt>
                  <c:pt idx="61">
                    <c:v>Demario Douglas</c:v>
                  </c:pt>
                  <c:pt idx="62">
                    <c:v>Michael Pittman Jr.</c:v>
                  </c:pt>
                  <c:pt idx="65">
                    <c:v>Alec Pierce</c:v>
                  </c:pt>
                  <c:pt idx="72">
                    <c:v>Nico Collins</c:v>
                  </c:pt>
                  <c:pt idx="73">
                    <c:v>Chris Godwin</c:v>
                  </c:pt>
                  <c:pt idx="77">
                    <c:v>Quentin Johnston</c:v>
                  </c:pt>
                  <c:pt idx="93">
                    <c:v>Cedric Tillman</c:v>
                  </c:pt>
                  <c:pt idx="94">
                    <c:v>Andrei Iosivas</c:v>
                  </c:pt>
                  <c:pt idx="95">
                    <c:v>Adonai Mitchell</c:v>
                  </c:pt>
                  <c:pt idx="107">
                    <c:v>Jameson Williams</c:v>
                  </c:pt>
                  <c:pt idx="111">
                    <c:v>Khalil Shakir</c:v>
                  </c:pt>
                  <c:pt idx="114">
                    <c:v>Ja'Lynn Polk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098-4E01-B265-582BD4DE6C09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axId val="1209805855"/>
        <c:axId val="1209810175"/>
      </c:scatterChart>
      <c:valAx>
        <c:axId val="1209805855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Rank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810175"/>
        <c:crosses val="autoZero"/>
        <c:crossBetween val="midCat"/>
      </c:valAx>
      <c:valAx>
        <c:axId val="1209810175"/>
        <c:scaling>
          <c:orientation val="minMax"/>
          <c:min val="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Rookie PPG</a:t>
                </a:r>
                <a:r>
                  <a:rPr lang="en-US" baseline="0"/>
                  <a:t> (PPR)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80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1</xdr:row>
      <xdr:rowOff>76200</xdr:rowOff>
    </xdr:from>
    <xdr:ext cx="962025" cy="628650"/>
    <xdr:pic>
      <xdr:nvPicPr>
        <xdr:cNvPr id="2" name="image1.png" descr="Ohio State Logo and symbol, meaning, history, PNG, brand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800100" cy="390525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9</xdr:row>
      <xdr:rowOff>47625</xdr:rowOff>
    </xdr:from>
    <xdr:ext cx="428625" cy="638175"/>
    <xdr:pic>
      <xdr:nvPicPr>
        <xdr:cNvPr id="4" name="image10.png" descr="Southern California Trojans Alternate Logo - NCAA Division I (s-t) (NCAA  s-t) - Chris Creamer's Sports Logos Page - SportsLogos.Net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13</xdr:row>
      <xdr:rowOff>76200</xdr:rowOff>
    </xdr:from>
    <xdr:ext cx="628650" cy="628650"/>
    <xdr:pic>
      <xdr:nvPicPr>
        <xdr:cNvPr id="5" name="image13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9</xdr:row>
      <xdr:rowOff>76200</xdr:rowOff>
    </xdr:from>
    <xdr:ext cx="628650" cy="628650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17</xdr:row>
      <xdr:rowOff>47625</xdr:rowOff>
    </xdr:from>
    <xdr:ext cx="1038225" cy="676275"/>
    <xdr:pic>
      <xdr:nvPicPr>
        <xdr:cNvPr id="7" name="image8.png" descr="Louisiana State University, PNG, Symbol, History, Meani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21</xdr:row>
      <xdr:rowOff>85725</xdr:rowOff>
    </xdr:from>
    <xdr:ext cx="752475" cy="590550"/>
    <xdr:pic>
      <xdr:nvPicPr>
        <xdr:cNvPr id="8" name="image4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25</xdr:row>
      <xdr:rowOff>38100</xdr:rowOff>
    </xdr:from>
    <xdr:ext cx="752475" cy="685800"/>
    <xdr:pic>
      <xdr:nvPicPr>
        <xdr:cNvPr id="9" name="image7.png" descr="Boston College Eagles BC logo transparent PNG - Stick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5</xdr:row>
      <xdr:rowOff>57150</xdr:rowOff>
    </xdr:from>
    <xdr:ext cx="742950" cy="619125"/>
    <xdr:pic>
      <xdr:nvPicPr>
        <xdr:cNvPr id="10" name="image6.png" descr="SMU MUSTANGS Logo PNG Vector (EPS) Free Download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</xdr:row>
      <xdr:rowOff>19050</xdr:rowOff>
    </xdr:from>
    <xdr:ext cx="523875" cy="676275"/>
    <xdr:pic>
      <xdr:nvPicPr>
        <xdr:cNvPr id="11" name="image2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13</xdr:row>
      <xdr:rowOff>57150</xdr:rowOff>
    </xdr:from>
    <xdr:ext cx="695325" cy="628650"/>
    <xdr:pic>
      <xdr:nvPicPr>
        <xdr:cNvPr id="12" name="image3.png" descr="Penn State Logo and symbol, meaning, history, PNG, brand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17</xdr:row>
      <xdr:rowOff>47625</xdr:rowOff>
    </xdr:from>
    <xdr:ext cx="428625" cy="666750"/>
    <xdr:pic>
      <xdr:nvPicPr>
        <xdr:cNvPr id="13" name="image9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21</xdr:row>
      <xdr:rowOff>95250</xdr:rowOff>
    </xdr:from>
    <xdr:ext cx="809625" cy="561975"/>
    <xdr:pic>
      <xdr:nvPicPr>
        <xdr:cNvPr id="14" name="image12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</xdr:colOff>
      <xdr:row>47</xdr:row>
      <xdr:rowOff>-9525</xdr:rowOff>
    </xdr:from>
    <xdr:ext cx="200025" cy="38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5245988" y="3775238"/>
          <a:ext cx="200025" cy="9525"/>
        </a:xfrm>
        <a:prstGeom prst="rect">
          <a:avLst/>
        </a:prstGeom>
        <a:blipFill rotWithShape="1">
          <a:blip xmlns:r="http://schemas.openxmlformats.org/officeDocument/2006/relationships" r:embed="rId1">
            <a:alphaModFix/>
          </a:blip>
          <a:stretch>
            <a:fillRect/>
          </a:stretch>
        </a:blip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102869</xdr:colOff>
      <xdr:row>1</xdr:row>
      <xdr:rowOff>92392</xdr:rowOff>
    </xdr:from>
    <xdr:to>
      <xdr:col>23</xdr:col>
      <xdr:colOff>508634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68931-161A-8F32-4E5D-7435F1EF2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F_RTDB/status/1514308345917677568?s=20&amp;t=PrnK9SccW7EQ7zZfXVL9i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DV620"/>
  <sheetViews>
    <sheetView tabSelected="1" zoomScale="80" zoomScaleNormal="80" workbookViewId="0">
      <pane xSplit="8" ySplit="2" topLeftCell="I3" activePane="bottomRight" state="frozen"/>
      <selection pane="topRight" activeCell="H1" sqref="H1"/>
      <selection pane="bottomLeft" activeCell="A3" sqref="A3"/>
      <selection pane="bottomRight" activeCell="D15" sqref="D15"/>
    </sheetView>
  </sheetViews>
  <sheetFormatPr baseColWidth="10" defaultColWidth="14.5" defaultRowHeight="15" customHeight="1" x14ac:dyDescent="0.2"/>
  <cols>
    <col min="1" max="1" width="8.5" customWidth="1"/>
    <col min="2" max="2" width="11.5" customWidth="1"/>
    <col min="3" max="3" width="7.1640625" customWidth="1"/>
    <col min="4" max="4" width="24.33203125" bestFit="1" customWidth="1"/>
    <col min="5" max="5" width="13.1640625" bestFit="1" customWidth="1"/>
    <col min="6" max="6" width="12.5" customWidth="1"/>
    <col min="7" max="7" width="11.1640625" customWidth="1"/>
    <col min="8" max="8" width="10.5" customWidth="1"/>
    <col min="9" max="9" width="21" customWidth="1"/>
    <col min="10" max="10" width="10.5" customWidth="1"/>
    <col min="11" max="11" width="11.5" bestFit="1" customWidth="1"/>
    <col min="12" max="12" width="7.1640625" customWidth="1"/>
    <col min="13" max="13" width="7.83203125" customWidth="1"/>
    <col min="14" max="14" width="12.33203125" customWidth="1"/>
    <col min="15" max="15" width="8" customWidth="1"/>
    <col min="16" max="16" width="11.5" customWidth="1"/>
    <col min="17" max="17" width="15.5" customWidth="1"/>
    <col min="18" max="18" width="9.83203125" customWidth="1"/>
    <col min="19" max="20" width="10.5" customWidth="1"/>
    <col min="21" max="21" width="10.83203125" customWidth="1"/>
    <col min="22" max="22" width="11.6640625" customWidth="1"/>
    <col min="23" max="29" width="9.33203125" customWidth="1"/>
    <col min="30" max="30" width="8.6640625" customWidth="1"/>
    <col min="31" max="31" width="8" customWidth="1"/>
    <col min="32" max="32" width="9" customWidth="1"/>
    <col min="33" max="33" width="8.6640625" customWidth="1"/>
    <col min="34" max="34" width="8.83203125" customWidth="1"/>
    <col min="35" max="35" width="10.33203125" customWidth="1"/>
    <col min="36" max="36" width="9.33203125" customWidth="1"/>
    <col min="37" max="37" width="10.5" customWidth="1"/>
    <col min="38" max="38" width="10.33203125" customWidth="1"/>
    <col min="39" max="39" width="7.5" customWidth="1"/>
    <col min="40" max="40" width="10.6640625" customWidth="1"/>
    <col min="41" max="42" width="9.5" customWidth="1"/>
    <col min="43" max="43" width="8.5" customWidth="1"/>
    <col min="44" max="44" width="10.33203125" customWidth="1"/>
    <col min="45" max="45" width="9.6640625" customWidth="1"/>
    <col min="46" max="46" width="9" customWidth="1"/>
    <col min="47" max="47" width="10" customWidth="1"/>
    <col min="48" max="48" width="6.83203125" customWidth="1"/>
    <col min="49" max="49" width="9.5" customWidth="1"/>
    <col min="50" max="50" width="7.1640625" customWidth="1"/>
    <col min="51" max="51" width="9" customWidth="1"/>
    <col min="52" max="52" width="9.83203125" customWidth="1"/>
    <col min="53" max="53" width="11" customWidth="1"/>
    <col min="54" max="54" width="7.1640625" customWidth="1"/>
    <col min="55" max="55" width="7.6640625" customWidth="1"/>
    <col min="56" max="56" width="7" customWidth="1"/>
    <col min="57" max="57" width="11.1640625" customWidth="1"/>
    <col min="58" max="58" width="8.6640625" customWidth="1"/>
    <col min="59" max="59" width="9.5" customWidth="1"/>
    <col min="60" max="60" width="7.6640625" customWidth="1"/>
    <col min="61" max="61" width="8.6640625" customWidth="1"/>
    <col min="62" max="62" width="8.1640625" customWidth="1"/>
    <col min="63" max="63" width="7.83203125" customWidth="1"/>
    <col min="64" max="65" width="9.5" customWidth="1"/>
    <col min="66" max="66" width="8.6640625" customWidth="1"/>
    <col min="67" max="67" width="9.83203125" customWidth="1"/>
    <col min="68" max="68" width="11" customWidth="1"/>
    <col min="69" max="69" width="7.1640625" customWidth="1"/>
    <col min="70" max="70" width="7.6640625" customWidth="1"/>
    <col min="71" max="71" width="7" customWidth="1"/>
    <col min="72" max="72" width="11.1640625" customWidth="1"/>
    <col min="73" max="73" width="8.6640625" customWidth="1"/>
    <col min="74" max="74" width="9.5" customWidth="1"/>
    <col min="75" max="75" width="7.6640625" customWidth="1"/>
    <col min="76" max="76" width="8.6640625" customWidth="1"/>
    <col min="77" max="77" width="8.1640625" customWidth="1"/>
    <col min="78" max="78" width="7.83203125" customWidth="1"/>
    <col min="79" max="80" width="9.5" customWidth="1"/>
    <col min="81" max="81" width="8.6640625" customWidth="1"/>
    <col min="82" max="82" width="9.83203125" customWidth="1"/>
    <col min="83" max="83" width="11" customWidth="1"/>
    <col min="84" max="84" width="7.1640625" customWidth="1"/>
    <col min="85" max="85" width="7.6640625" customWidth="1"/>
    <col min="86" max="86" width="7" customWidth="1"/>
    <col min="87" max="87" width="11.1640625" customWidth="1"/>
    <col min="88" max="88" width="8.6640625" customWidth="1"/>
    <col min="89" max="89" width="9.5" customWidth="1"/>
    <col min="90" max="90" width="7.6640625" customWidth="1"/>
    <col min="91" max="91" width="8.6640625" customWidth="1"/>
    <col min="92" max="92" width="8.1640625" customWidth="1"/>
    <col min="93" max="93" width="7.83203125" customWidth="1"/>
    <col min="94" max="95" width="9.5" customWidth="1"/>
    <col min="96" max="96" width="8.6640625" customWidth="1"/>
    <col min="97" max="97" width="9.83203125" customWidth="1"/>
    <col min="98" max="98" width="11" customWidth="1"/>
    <col min="99" max="99" width="7.1640625" customWidth="1"/>
    <col min="100" max="100" width="7.6640625" customWidth="1"/>
    <col min="101" max="101" width="7" customWidth="1"/>
    <col min="102" max="102" width="11.1640625" customWidth="1"/>
    <col min="103" max="103" width="8.6640625" customWidth="1"/>
    <col min="104" max="104" width="9.5" customWidth="1"/>
    <col min="105" max="105" width="7.6640625" customWidth="1"/>
    <col min="106" max="106" width="8.6640625" customWidth="1"/>
    <col min="107" max="107" width="8.1640625" customWidth="1"/>
    <col min="108" max="108" width="7.83203125" customWidth="1"/>
    <col min="109" max="110" width="9.5" customWidth="1"/>
    <col min="111" max="111" width="8.6640625" customWidth="1"/>
    <col min="112" max="112" width="9.83203125" customWidth="1"/>
    <col min="113" max="113" width="11" customWidth="1"/>
    <col min="114" max="114" width="7.1640625" customWidth="1"/>
    <col min="115" max="115" width="7.6640625" customWidth="1"/>
    <col min="116" max="116" width="7" customWidth="1"/>
    <col min="117" max="117" width="11.1640625" customWidth="1"/>
    <col min="118" max="118" width="8.6640625" customWidth="1"/>
    <col min="119" max="119" width="9.5" customWidth="1"/>
    <col min="120" max="120" width="7.6640625" customWidth="1"/>
    <col min="121" max="121" width="8.6640625" customWidth="1"/>
    <col min="122" max="122" width="8.1640625" customWidth="1"/>
    <col min="123" max="123" width="7.83203125" customWidth="1"/>
    <col min="124" max="125" width="9.5" customWidth="1"/>
    <col min="126" max="126" width="8.6640625" customWidth="1"/>
  </cols>
  <sheetData>
    <row r="1" spans="1:126" x14ac:dyDescent="0.2">
      <c r="A1" s="367"/>
      <c r="B1" s="368"/>
      <c r="C1" s="368"/>
      <c r="D1" s="368"/>
      <c r="E1" s="369"/>
      <c r="F1" s="368"/>
      <c r="G1" s="368"/>
      <c r="H1" s="370"/>
      <c r="I1" s="371" t="s">
        <v>60</v>
      </c>
      <c r="J1" s="368"/>
      <c r="K1" s="368"/>
      <c r="L1" s="368"/>
      <c r="M1" s="368"/>
      <c r="N1" s="368"/>
      <c r="O1" s="368"/>
      <c r="P1" s="368"/>
      <c r="Q1" s="368"/>
      <c r="R1" s="368"/>
      <c r="S1" s="368"/>
      <c r="T1" s="369"/>
      <c r="U1" s="368"/>
      <c r="V1" s="370"/>
      <c r="W1" s="372" t="s">
        <v>61</v>
      </c>
      <c r="X1" s="368"/>
      <c r="Y1" s="368"/>
      <c r="Z1" s="368"/>
      <c r="AA1" s="368"/>
      <c r="AB1" s="368"/>
      <c r="AC1" s="370"/>
      <c r="AD1" s="373" t="s">
        <v>62</v>
      </c>
      <c r="AE1" s="368"/>
      <c r="AF1" s="368"/>
      <c r="AG1" s="368"/>
      <c r="AH1" s="368"/>
      <c r="AI1" s="368"/>
      <c r="AJ1" s="368"/>
      <c r="AK1" s="368"/>
      <c r="AL1" s="368"/>
      <c r="AM1" s="368"/>
      <c r="AN1" s="368"/>
      <c r="AO1" s="368"/>
      <c r="AP1" s="368"/>
      <c r="AQ1" s="370"/>
      <c r="AR1" s="374" t="s">
        <v>63</v>
      </c>
      <c r="AS1" s="368"/>
      <c r="AT1" s="368"/>
      <c r="AU1" s="368"/>
      <c r="AV1" s="368"/>
      <c r="AW1" s="368"/>
      <c r="AX1" s="368"/>
      <c r="AY1" s="370"/>
      <c r="AZ1" s="364" t="s">
        <v>64</v>
      </c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  <c r="BL1" s="365"/>
      <c r="BM1" s="365"/>
      <c r="BN1" s="366"/>
      <c r="BO1" s="364" t="s">
        <v>65</v>
      </c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6"/>
      <c r="CD1" s="364" t="s">
        <v>66</v>
      </c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6"/>
      <c r="CS1" s="364" t="s">
        <v>67</v>
      </c>
      <c r="CT1" s="365"/>
      <c r="CU1" s="365"/>
      <c r="CV1" s="365"/>
      <c r="CW1" s="365"/>
      <c r="CX1" s="365"/>
      <c r="CY1" s="365"/>
      <c r="CZ1" s="365"/>
      <c r="DA1" s="365"/>
      <c r="DB1" s="365"/>
      <c r="DC1" s="365"/>
      <c r="DD1" s="365"/>
      <c r="DE1" s="365"/>
      <c r="DF1" s="365"/>
      <c r="DG1" s="366"/>
      <c r="DH1" s="364" t="s">
        <v>68</v>
      </c>
      <c r="DI1" s="365"/>
      <c r="DJ1" s="365"/>
      <c r="DK1" s="365"/>
      <c r="DL1" s="365"/>
      <c r="DM1" s="365"/>
      <c r="DN1" s="365"/>
      <c r="DO1" s="365"/>
      <c r="DP1" s="365"/>
      <c r="DQ1" s="365"/>
      <c r="DR1" s="365"/>
      <c r="DS1" s="365"/>
      <c r="DT1" s="365"/>
      <c r="DU1" s="365"/>
      <c r="DV1" s="366"/>
    </row>
    <row r="2" spans="1:126" ht="16" thickBot="1" x14ac:dyDescent="0.25">
      <c r="A2" s="12" t="s">
        <v>69</v>
      </c>
      <c r="B2" s="13" t="s">
        <v>70</v>
      </c>
      <c r="C2" s="13" t="s">
        <v>71</v>
      </c>
      <c r="D2" s="13" t="s">
        <v>72</v>
      </c>
      <c r="E2" s="309" t="s">
        <v>964</v>
      </c>
      <c r="F2" s="13" t="s">
        <v>2</v>
      </c>
      <c r="G2" s="13" t="s">
        <v>73</v>
      </c>
      <c r="H2" s="14" t="s">
        <v>74</v>
      </c>
      <c r="I2" s="15" t="s">
        <v>75</v>
      </c>
      <c r="J2" s="16" t="s">
        <v>30</v>
      </c>
      <c r="K2" s="16" t="s">
        <v>34</v>
      </c>
      <c r="L2" s="16" t="s">
        <v>36</v>
      </c>
      <c r="M2" s="16" t="s">
        <v>71</v>
      </c>
      <c r="N2" s="16" t="s">
        <v>40</v>
      </c>
      <c r="O2" s="16" t="s">
        <v>53</v>
      </c>
      <c r="P2" s="16" t="s">
        <v>55</v>
      </c>
      <c r="Q2" s="16" t="s">
        <v>57</v>
      </c>
      <c r="R2" s="16" t="s">
        <v>76</v>
      </c>
      <c r="S2" s="16" t="s">
        <v>77</v>
      </c>
      <c r="T2" s="224" t="s">
        <v>989</v>
      </c>
      <c r="U2" s="16" t="s">
        <v>78</v>
      </c>
      <c r="V2" s="17" t="s">
        <v>28</v>
      </c>
      <c r="W2" s="18" t="s">
        <v>42</v>
      </c>
      <c r="X2" s="19" t="s">
        <v>44</v>
      </c>
      <c r="Y2" s="19" t="s">
        <v>46</v>
      </c>
      <c r="Z2" s="19" t="s">
        <v>48</v>
      </c>
      <c r="AA2" s="19" t="s">
        <v>50</v>
      </c>
      <c r="AB2" s="19" t="s">
        <v>24</v>
      </c>
      <c r="AC2" s="20" t="s">
        <v>26</v>
      </c>
      <c r="AD2" s="21" t="s">
        <v>4</v>
      </c>
      <c r="AE2" s="22" t="s">
        <v>8</v>
      </c>
      <c r="AF2" s="22" t="s">
        <v>10</v>
      </c>
      <c r="AG2" s="22" t="s">
        <v>14</v>
      </c>
      <c r="AH2" s="22" t="s">
        <v>16</v>
      </c>
      <c r="AI2" s="22" t="s">
        <v>18</v>
      </c>
      <c r="AJ2" s="22" t="s">
        <v>79</v>
      </c>
      <c r="AK2" s="22" t="s">
        <v>80</v>
      </c>
      <c r="AL2" s="22" t="s">
        <v>81</v>
      </c>
      <c r="AM2" s="22" t="s">
        <v>82</v>
      </c>
      <c r="AN2" s="22" t="s">
        <v>83</v>
      </c>
      <c r="AO2" s="22" t="s">
        <v>84</v>
      </c>
      <c r="AP2" s="22" t="s">
        <v>85</v>
      </c>
      <c r="AQ2" s="23" t="s">
        <v>20</v>
      </c>
      <c r="AR2" s="24" t="s">
        <v>86</v>
      </c>
      <c r="AS2" s="25" t="s">
        <v>87</v>
      </c>
      <c r="AT2" s="25" t="s">
        <v>88</v>
      </c>
      <c r="AU2" s="25" t="s">
        <v>89</v>
      </c>
      <c r="AV2" s="25" t="s">
        <v>90</v>
      </c>
      <c r="AW2" s="25" t="s">
        <v>91</v>
      </c>
      <c r="AX2" s="25" t="s">
        <v>32</v>
      </c>
      <c r="AY2" s="26" t="s">
        <v>22</v>
      </c>
      <c r="AZ2" s="27" t="s">
        <v>92</v>
      </c>
      <c r="BA2" s="28" t="s">
        <v>93</v>
      </c>
      <c r="BB2" s="28" t="s">
        <v>94</v>
      </c>
      <c r="BC2" s="28" t="s">
        <v>95</v>
      </c>
      <c r="BD2" s="28" t="s">
        <v>96</v>
      </c>
      <c r="BE2" s="28" t="s">
        <v>97</v>
      </c>
      <c r="BF2" s="28" t="s">
        <v>16</v>
      </c>
      <c r="BG2" s="28" t="s">
        <v>18</v>
      </c>
      <c r="BH2" s="28" t="s">
        <v>8</v>
      </c>
      <c r="BI2" s="28" t="s">
        <v>10</v>
      </c>
      <c r="BJ2" s="28" t="s">
        <v>14</v>
      </c>
      <c r="BK2" s="28" t="s">
        <v>98</v>
      </c>
      <c r="BL2" s="28" t="s">
        <v>99</v>
      </c>
      <c r="BM2" s="28" t="s">
        <v>83</v>
      </c>
      <c r="BN2" s="29" t="s">
        <v>84</v>
      </c>
      <c r="BO2" s="27" t="s">
        <v>92</v>
      </c>
      <c r="BP2" s="28" t="s">
        <v>93</v>
      </c>
      <c r="BQ2" s="28" t="s">
        <v>94</v>
      </c>
      <c r="BR2" s="28" t="s">
        <v>95</v>
      </c>
      <c r="BS2" s="28" t="s">
        <v>96</v>
      </c>
      <c r="BT2" s="28" t="s">
        <v>97</v>
      </c>
      <c r="BU2" s="28" t="s">
        <v>16</v>
      </c>
      <c r="BV2" s="28" t="s">
        <v>18</v>
      </c>
      <c r="BW2" s="28" t="s">
        <v>8</v>
      </c>
      <c r="BX2" s="28" t="s">
        <v>10</v>
      </c>
      <c r="BY2" s="28" t="s">
        <v>14</v>
      </c>
      <c r="BZ2" s="28" t="s">
        <v>98</v>
      </c>
      <c r="CA2" s="28" t="s">
        <v>99</v>
      </c>
      <c r="CB2" s="28" t="s">
        <v>83</v>
      </c>
      <c r="CC2" s="29" t="s">
        <v>84</v>
      </c>
      <c r="CD2" s="27" t="s">
        <v>92</v>
      </c>
      <c r="CE2" s="28" t="s">
        <v>93</v>
      </c>
      <c r="CF2" s="28" t="s">
        <v>94</v>
      </c>
      <c r="CG2" s="28" t="s">
        <v>95</v>
      </c>
      <c r="CH2" s="28" t="s">
        <v>96</v>
      </c>
      <c r="CI2" s="28" t="s">
        <v>97</v>
      </c>
      <c r="CJ2" s="28" t="s">
        <v>16</v>
      </c>
      <c r="CK2" s="28" t="s">
        <v>18</v>
      </c>
      <c r="CL2" s="28" t="s">
        <v>8</v>
      </c>
      <c r="CM2" s="28" t="s">
        <v>10</v>
      </c>
      <c r="CN2" s="28" t="s">
        <v>14</v>
      </c>
      <c r="CO2" s="28" t="s">
        <v>98</v>
      </c>
      <c r="CP2" s="28" t="s">
        <v>99</v>
      </c>
      <c r="CQ2" s="28" t="s">
        <v>83</v>
      </c>
      <c r="CR2" s="29" t="s">
        <v>84</v>
      </c>
      <c r="CS2" s="27" t="s">
        <v>92</v>
      </c>
      <c r="CT2" s="28" t="s">
        <v>93</v>
      </c>
      <c r="CU2" s="28" t="s">
        <v>94</v>
      </c>
      <c r="CV2" s="28" t="s">
        <v>95</v>
      </c>
      <c r="CW2" s="28" t="s">
        <v>96</v>
      </c>
      <c r="CX2" s="28" t="s">
        <v>97</v>
      </c>
      <c r="CY2" s="28" t="s">
        <v>16</v>
      </c>
      <c r="CZ2" s="28" t="s">
        <v>18</v>
      </c>
      <c r="DA2" s="28" t="s">
        <v>8</v>
      </c>
      <c r="DB2" s="28" t="s">
        <v>10</v>
      </c>
      <c r="DC2" s="28" t="s">
        <v>14</v>
      </c>
      <c r="DD2" s="28" t="s">
        <v>98</v>
      </c>
      <c r="DE2" s="28" t="s">
        <v>99</v>
      </c>
      <c r="DF2" s="28" t="s">
        <v>83</v>
      </c>
      <c r="DG2" s="29" t="s">
        <v>84</v>
      </c>
      <c r="DH2" s="27" t="s">
        <v>92</v>
      </c>
      <c r="DI2" s="28" t="s">
        <v>93</v>
      </c>
      <c r="DJ2" s="28" t="s">
        <v>94</v>
      </c>
      <c r="DK2" s="28" t="s">
        <v>95</v>
      </c>
      <c r="DL2" s="28" t="s">
        <v>96</v>
      </c>
      <c r="DM2" s="28" t="s">
        <v>97</v>
      </c>
      <c r="DN2" s="28" t="s">
        <v>16</v>
      </c>
      <c r="DO2" s="28" t="s">
        <v>18</v>
      </c>
      <c r="DP2" s="28" t="s">
        <v>8</v>
      </c>
      <c r="DQ2" s="28" t="s">
        <v>10</v>
      </c>
      <c r="DR2" s="28" t="s">
        <v>14</v>
      </c>
      <c r="DS2" s="28" t="s">
        <v>98</v>
      </c>
      <c r="DT2" s="28" t="s">
        <v>99</v>
      </c>
      <c r="DU2" s="28" t="s">
        <v>83</v>
      </c>
      <c r="DV2" s="29" t="s">
        <v>84</v>
      </c>
    </row>
    <row r="3" spans="1:126" x14ac:dyDescent="0.2">
      <c r="A3" s="30">
        <f t="shared" ref="A3:A66" si="0">_xlfn.RANK.EQ(F3,F$3:F$616)</f>
        <v>1</v>
      </c>
      <c r="B3" s="31">
        <f>'2024'!A3</f>
        <v>1</v>
      </c>
      <c r="C3" s="31">
        <v>2024</v>
      </c>
      <c r="D3" s="32" t="str">
        <f>'2024'!B3</f>
        <v>Marvin Harrison Jr.</v>
      </c>
      <c r="E3" s="32" t="str" cm="1">
        <f t="array" ref="E3">_xlfn.IFS(F3&gt;12.5,"Cornerstone",AND(F3&gt;11.995,F3&lt;12.5),"Elite",AND(F3&gt;11,F3&lt;12.995),"Elite Upside",AND(F3&gt;=9.69,F3&lt;10.999),"Upside",AND(F3&gt;8.4,F3&lt;9.999),"Upside Lite",AND(F3&gt;7.25,F3&lt;8.999),"Outlier",AND(F3&gt;=6,F3&lt;7.25),"Outlier Lite",F3&lt;6.999,"Purgatory")</f>
        <v>Cornerstone</v>
      </c>
      <c r="F3" s="33">
        <f>'2024'!C3</f>
        <v>12.785714285714286</v>
      </c>
      <c r="G3" s="33">
        <f t="shared" ref="G3:G66" si="1">(_xlfn.PERCENTRANK.EXC($F$3:$F$616,F3)*100)</f>
        <v>99.8</v>
      </c>
      <c r="H3" s="303">
        <f t="shared" ref="H3:H66" si="2">STANDARDIZE(F3,(AVERAGE($F$3:$F$372)),(_xlfn.STDEV.P($F$3:$F$371)))</f>
        <v>2.4990823231683126</v>
      </c>
      <c r="I3" s="34" t="str">
        <f>'2024'!D3</f>
        <v>Ohio State</v>
      </c>
      <c r="J3" s="35">
        <f>'2024'!E3</f>
        <v>2</v>
      </c>
      <c r="K3" s="36">
        <f>'2024'!F3</f>
        <v>37479</v>
      </c>
      <c r="L3" s="37">
        <f>'2024'!G3</f>
        <v>23.145205479452056</v>
      </c>
      <c r="M3" s="37" t="str">
        <f>'2024'!H3</f>
        <v>JR</v>
      </c>
      <c r="N3" s="37">
        <f>'2024'!I3</f>
        <v>21.726027397260275</v>
      </c>
      <c r="O3" s="37" t="str">
        <f>'2024'!J3</f>
        <v>Wide</v>
      </c>
      <c r="P3" s="37" t="str">
        <f>'2024'!K3</f>
        <v>PROTO X</v>
      </c>
      <c r="Q3" s="37" t="str">
        <f>'2024'!L3</f>
        <v>Elite Earner</v>
      </c>
      <c r="R3" s="35">
        <f>'2024'!M3</f>
        <v>76</v>
      </c>
      <c r="S3" s="35">
        <f>'2024'!N3</f>
        <v>220</v>
      </c>
      <c r="T3" s="231">
        <f>S3*0.453592/(R3*0.0254)^2</f>
        <v>26.778944139605731</v>
      </c>
      <c r="U3" s="35">
        <f>'2024'!O3</f>
        <v>4.4000000000000004</v>
      </c>
      <c r="V3" s="38">
        <f>'2024'!P3</f>
        <v>1</v>
      </c>
      <c r="W3" s="39">
        <f>'2024'!Q3</f>
        <v>0</v>
      </c>
      <c r="X3" s="40">
        <f>'2024'!R3</f>
        <v>0</v>
      </c>
      <c r="Y3" s="40">
        <f>'2024'!S3</f>
        <v>7.2985035442373322E-2</v>
      </c>
      <c r="Z3" s="40">
        <f>'2024'!T3</f>
        <v>0.35283271873952393</v>
      </c>
      <c r="AA3" s="40">
        <f>'2024'!U3</f>
        <v>0.38774334016393441</v>
      </c>
      <c r="AB3" s="40">
        <f>'2024'!V3</f>
        <v>0.38774334016393441</v>
      </c>
      <c r="AC3" s="41">
        <f>'2024'!W3</f>
        <v>0.38774334016393441</v>
      </c>
      <c r="AD3" s="42">
        <f>'2024'!X3</f>
        <v>20.057534246575344</v>
      </c>
      <c r="AE3" s="43">
        <f>'2024'!Y3</f>
        <v>3.44</v>
      </c>
      <c r="AF3" s="43">
        <f>'2024'!Z3</f>
        <v>6.4</v>
      </c>
      <c r="AG3" s="43">
        <f>'2024'!AA3</f>
        <v>14.3</v>
      </c>
      <c r="AH3" s="43">
        <f>'2024'!AB3</f>
        <v>1.26</v>
      </c>
      <c r="AI3" s="43">
        <f>'2024'!AC3</f>
        <v>3.08</v>
      </c>
      <c r="AJ3" s="44">
        <f>'2024'!AD3</f>
        <v>8.5218827415359202E-2</v>
      </c>
      <c r="AK3" s="44">
        <f>'2024'!AE3</f>
        <v>0.23861271676300577</v>
      </c>
      <c r="AL3" s="45">
        <f>'2024'!AF3</f>
        <v>8.199999999999999E-2</v>
      </c>
      <c r="AM3" s="46">
        <f>DS3/100</f>
        <v>0.433</v>
      </c>
      <c r="AN3" s="45">
        <f>'2024'!AG3</f>
        <v>0.83050000000000002</v>
      </c>
      <c r="AO3" s="45">
        <f>'2024'!AH3</f>
        <v>0.16549999999999998</v>
      </c>
      <c r="AP3" s="43">
        <f>'2024'!AI3</f>
        <v>117.39293764087149</v>
      </c>
      <c r="AQ3" s="47">
        <f>'2024'!AJ3</f>
        <v>123.43301870875761</v>
      </c>
      <c r="AR3" s="48">
        <f>'2024'!AK3</f>
        <v>10</v>
      </c>
      <c r="AS3" s="49">
        <f>'2024'!AL3</f>
        <v>6</v>
      </c>
      <c r="AT3" s="49">
        <f>'2024'!AM3</f>
        <v>6</v>
      </c>
      <c r="AU3" s="49">
        <f>'2024'!AN3</f>
        <v>5</v>
      </c>
      <c r="AV3" s="49">
        <f>'2024'!AO3</f>
        <v>9</v>
      </c>
      <c r="AW3" s="49">
        <f>'2024'!AP3</f>
        <v>10</v>
      </c>
      <c r="AX3" s="49">
        <f>'2024'!AQ3</f>
        <v>10</v>
      </c>
      <c r="AY3" s="50">
        <f>'2024'!AR3</f>
        <v>1</v>
      </c>
      <c r="AZ3" s="51">
        <f>'2024'!AS3</f>
        <v>0</v>
      </c>
      <c r="BA3" s="52">
        <f>'2024'!AT3</f>
        <v>1</v>
      </c>
      <c r="BB3" s="52">
        <f>'2024'!AU3</f>
        <v>0</v>
      </c>
      <c r="BC3" s="52">
        <f>'2024'!AV3</f>
        <v>0</v>
      </c>
      <c r="BD3" s="52">
        <f>'2024'!AW3</f>
        <v>0</v>
      </c>
      <c r="BE3" s="52">
        <f>'2024'!AX3</f>
        <v>0</v>
      </c>
      <c r="BF3" s="53">
        <f>'2024'!AY3</f>
        <v>0</v>
      </c>
      <c r="BG3" s="53">
        <f>'2024'!AZ3</f>
        <v>0</v>
      </c>
      <c r="BH3" s="53">
        <f>'2024'!BA3</f>
        <v>0</v>
      </c>
      <c r="BI3" s="53">
        <f>'2024'!BB3</f>
        <v>0</v>
      </c>
      <c r="BJ3" s="53">
        <f>'2024'!BC3</f>
        <v>0</v>
      </c>
      <c r="BK3" s="53">
        <f>'2024'!BH3</f>
        <v>0</v>
      </c>
      <c r="BL3" s="53">
        <f>'2024'!BI3</f>
        <v>0</v>
      </c>
      <c r="BM3" s="53">
        <f>'2024'!BJ3</f>
        <v>0</v>
      </c>
      <c r="BN3" s="54">
        <f>'2024'!BK3</f>
        <v>0</v>
      </c>
      <c r="BO3" s="51">
        <f>'2024'!BL3</f>
        <v>0</v>
      </c>
      <c r="BP3" s="52">
        <f>'2024'!BM3</f>
        <v>1</v>
      </c>
      <c r="BQ3" s="52">
        <f>'2024'!BN3</f>
        <v>0</v>
      </c>
      <c r="BR3" s="52">
        <f>'2024'!BO3</f>
        <v>0</v>
      </c>
      <c r="BS3" s="52">
        <f>'2024'!BP3</f>
        <v>0</v>
      </c>
      <c r="BT3" s="52">
        <f>'2024'!BQ3</f>
        <v>0</v>
      </c>
      <c r="BU3" s="53">
        <f>'2024'!BR3</f>
        <v>0</v>
      </c>
      <c r="BV3" s="53">
        <f>'2024'!BS3</f>
        <v>0</v>
      </c>
      <c r="BW3" s="53">
        <f>'2024'!BT3</f>
        <v>0</v>
      </c>
      <c r="BX3" s="53">
        <f>'2024'!BU3</f>
        <v>0</v>
      </c>
      <c r="BY3" s="53">
        <f>'2024'!BV3</f>
        <v>0</v>
      </c>
      <c r="BZ3" s="53">
        <f>'2024'!CA3</f>
        <v>0</v>
      </c>
      <c r="CA3" s="53">
        <f>'2024'!CB3</f>
        <v>0</v>
      </c>
      <c r="CB3" s="53">
        <f>'2024'!CC3</f>
        <v>0</v>
      </c>
      <c r="CC3" s="54">
        <f>'2024'!CD3</f>
        <v>0</v>
      </c>
      <c r="CD3" s="51">
        <f>'2024'!CE3</f>
        <v>139</v>
      </c>
      <c r="CE3" s="52">
        <f>'2024'!CF3</f>
        <v>1904.5</v>
      </c>
      <c r="CF3" s="52">
        <f>'2024'!CG3</f>
        <v>16</v>
      </c>
      <c r="CG3" s="52">
        <f>'2024'!CH3</f>
        <v>11</v>
      </c>
      <c r="CH3" s="52">
        <f>'2024'!CI3</f>
        <v>3</v>
      </c>
      <c r="CI3" s="52">
        <f>'2024'!CJ3</f>
        <v>0</v>
      </c>
      <c r="CJ3" s="53">
        <f>'2024'!CK3</f>
        <v>1.44</v>
      </c>
      <c r="CK3" s="53">
        <f>'2024'!CL3</f>
        <v>0.85</v>
      </c>
      <c r="CL3" s="53">
        <f>'2024'!CM3</f>
        <v>1.0900000000000001</v>
      </c>
      <c r="CM3" s="53">
        <f>'2024'!CN3</f>
        <v>3.4</v>
      </c>
      <c r="CN3" s="53">
        <f>'2024'!CO3</f>
        <v>9.9</v>
      </c>
      <c r="CO3" s="53">
        <f>'2024'!CT3</f>
        <v>100</v>
      </c>
      <c r="CP3" s="53">
        <f>'2024'!CU3</f>
        <v>8.3000000000000007</v>
      </c>
      <c r="CQ3" s="53">
        <f>'2024'!CV3</f>
        <v>88.8</v>
      </c>
      <c r="CR3" s="54">
        <f>'2024'!CW3</f>
        <v>11.2</v>
      </c>
      <c r="CS3" s="51">
        <f>'2024'!CX3</f>
        <v>1263</v>
      </c>
      <c r="CT3" s="52">
        <f>'2024'!CY3</f>
        <v>3579.6000000000004</v>
      </c>
      <c r="CU3" s="52">
        <f>'2024'!CZ3</f>
        <v>118</v>
      </c>
      <c r="CV3" s="52">
        <f>'2024'!DA3</f>
        <v>77</v>
      </c>
      <c r="CW3" s="52">
        <f>'2024'!DB3</f>
        <v>14</v>
      </c>
      <c r="CX3" s="52">
        <f>'2024'!DC3</f>
        <v>0</v>
      </c>
      <c r="CY3" s="53">
        <f>'2024'!DD3</f>
        <v>0.26</v>
      </c>
      <c r="CZ3" s="53">
        <f>'2024'!DE3</f>
        <v>3.08</v>
      </c>
      <c r="DA3" s="53">
        <f>'2024'!DF3</f>
        <v>3.18</v>
      </c>
      <c r="DB3" s="53">
        <f>'2024'!DG3</f>
        <v>4.2</v>
      </c>
      <c r="DC3" s="53">
        <f>'2024'!DH3</f>
        <v>14.3</v>
      </c>
      <c r="DD3" s="53">
        <f>'2024'!DM3</f>
        <v>60</v>
      </c>
      <c r="DE3" s="53">
        <f>'2024'!DN3</f>
        <v>3.8</v>
      </c>
      <c r="DF3" s="53">
        <f>'2024'!DO3</f>
        <v>86.3</v>
      </c>
      <c r="DG3" s="54">
        <f>'2024'!DP3</f>
        <v>13.7</v>
      </c>
      <c r="DH3" s="51">
        <f>'2024'!DQ3</f>
        <v>1211</v>
      </c>
      <c r="DI3" s="52">
        <f>'2024'!DR3</f>
        <v>3123.2000000000003</v>
      </c>
      <c r="DJ3" s="52">
        <f>'2024'!DS3</f>
        <v>114</v>
      </c>
      <c r="DK3" s="52">
        <f>'2024'!DT3</f>
        <v>67</v>
      </c>
      <c r="DL3" s="52">
        <f>'2024'!DU3</f>
        <v>14</v>
      </c>
      <c r="DM3" s="52">
        <f>'2024'!DV3</f>
        <v>24</v>
      </c>
      <c r="DN3" s="53">
        <f>'2024'!DW3</f>
        <v>1.26</v>
      </c>
      <c r="DO3" s="53">
        <f>'2024'!DX3</f>
        <v>1.26</v>
      </c>
      <c r="DP3" s="53">
        <f>'2024'!DY3</f>
        <v>3.44</v>
      </c>
      <c r="DQ3" s="53">
        <f>'2024'!DZ3</f>
        <v>6.4</v>
      </c>
      <c r="DR3" s="53">
        <f>'2024'!EA3</f>
        <v>13.1</v>
      </c>
      <c r="DS3" s="53">
        <f>'2024'!EF3</f>
        <v>43.3</v>
      </c>
      <c r="DT3" s="53">
        <f>'2024'!EG3</f>
        <v>8.1999999999999993</v>
      </c>
      <c r="DU3" s="53">
        <f>'2024'!EH3</f>
        <v>79.8</v>
      </c>
      <c r="DV3" s="54">
        <f>'2024'!EI3</f>
        <v>19.399999999999999</v>
      </c>
    </row>
    <row r="4" spans="1:126" x14ac:dyDescent="0.2">
      <c r="A4" s="30">
        <f t="shared" si="0"/>
        <v>2</v>
      </c>
      <c r="B4" s="31">
        <f>'2021'!A3</f>
        <v>1</v>
      </c>
      <c r="C4" s="31">
        <v>2021</v>
      </c>
      <c r="D4" s="32" t="str">
        <f>'2021'!B3</f>
        <v>Ja'Marr Chase</v>
      </c>
      <c r="E4" s="32" t="str" cm="1">
        <f t="array" ref="E4">_xlfn.IFS(F4&gt;12.5,"Cornerstone",AND(F4&gt;11.995,F4&lt;12.5),"Elite",AND(F4&gt;11,F4&lt;12.995),"Elite Upside",AND(F4&gt;=9.69,F4&lt;10.999),"Upside",AND(F4&gt;8.4,F4&lt;9.999),"Upside Lite",AND(F4&gt;7.25,F4&lt;8.999),"Outlier",AND(F4&gt;=6,F4&lt;7.25),"Outlier Lite",F4&lt;6.999,"Purgatory")</f>
        <v>Cornerstone</v>
      </c>
      <c r="F4" s="33">
        <f>'2021'!C3</f>
        <v>12.768571428571429</v>
      </c>
      <c r="G4" s="33">
        <f t="shared" si="1"/>
        <v>99.6</v>
      </c>
      <c r="H4" s="303">
        <f t="shared" si="2"/>
        <v>2.4892431040446406</v>
      </c>
      <c r="I4" s="34" t="str">
        <f>'2021'!D3</f>
        <v>LSU</v>
      </c>
      <c r="J4" s="35">
        <f>'2021'!E3</f>
        <v>1</v>
      </c>
      <c r="K4" s="36">
        <f>'2021'!F3</f>
        <v>36586</v>
      </c>
      <c r="L4" s="37">
        <f>'2021'!G3</f>
        <v>25.591780821917808</v>
      </c>
      <c r="M4" s="37" t="str">
        <f>'2021'!H3</f>
        <v>JR</v>
      </c>
      <c r="N4" s="37">
        <f>'2021'!I3</f>
        <v>21.175342465753424</v>
      </c>
      <c r="O4" s="37" t="str">
        <f>'2021'!J3</f>
        <v>Wide</v>
      </c>
      <c r="P4" s="37" t="str">
        <f>'2021'!K3</f>
        <v>BALL HOG</v>
      </c>
      <c r="Q4" s="37" t="str">
        <f>'2021'!L3</f>
        <v>Elite Earner</v>
      </c>
      <c r="R4" s="55">
        <f>'2021'!M3</f>
        <v>72.38</v>
      </c>
      <c r="S4" s="55">
        <f>'2021'!N3</f>
        <v>201</v>
      </c>
      <c r="T4" s="231">
        <f t="shared" ref="T4:T67" si="3">S4*0.453592/(R4*0.0254)^2</f>
        <v>26.974714259399523</v>
      </c>
      <c r="U4" s="35">
        <f>'2021'!O3</f>
        <v>4.34</v>
      </c>
      <c r="V4" s="320">
        <f>'2021'!P3</f>
        <v>1</v>
      </c>
      <c r="W4" s="360">
        <f>'2021'!Q3</f>
        <v>0</v>
      </c>
      <c r="X4" s="194">
        <f>'2021'!R3</f>
        <v>0</v>
      </c>
      <c r="Y4" s="194">
        <f>'2021'!S3</f>
        <v>0.10538720538720539</v>
      </c>
      <c r="Z4" s="194">
        <f>'2021'!T3</f>
        <v>0.29548472775564411</v>
      </c>
      <c r="AA4" s="194">
        <f>'2021'!U3</f>
        <v>0</v>
      </c>
      <c r="AB4" s="194">
        <f>'2021'!V3</f>
        <v>0.29548472775564411</v>
      </c>
      <c r="AC4" s="194">
        <f>'2021'!W3</f>
        <v>0.29548472775564411</v>
      </c>
      <c r="AD4" s="361">
        <f>'2021'!X3</f>
        <v>19.512328767123286</v>
      </c>
      <c r="AE4" s="43">
        <f>'2021'!Y3</f>
        <v>3.93</v>
      </c>
      <c r="AF4" s="43">
        <f>'2021'!Z3</f>
        <v>8</v>
      </c>
      <c r="AG4" s="43">
        <f>'2021'!AA3</f>
        <v>14.3</v>
      </c>
      <c r="AH4" s="43">
        <f>'2021'!AB3</f>
        <v>1.0900000000000001</v>
      </c>
      <c r="AI4" s="43">
        <f>'2021'!AC3</f>
        <v>3.33</v>
      </c>
      <c r="AJ4" s="44">
        <f>'2021'!AD3</f>
        <v>7.0651685393258432E-2</v>
      </c>
      <c r="AK4" s="44">
        <f>'2021'!AE3</f>
        <v>0.19650000000000001</v>
      </c>
      <c r="AL4" s="45">
        <f>'2021'!AF3</f>
        <v>5.5999999999999994E-2</v>
      </c>
      <c r="AM4" s="46">
        <f>DD4/100</f>
        <v>0.5</v>
      </c>
      <c r="AN4" s="45">
        <f>'2021'!AG3</f>
        <v>0.81200000000000006</v>
      </c>
      <c r="AO4" s="45">
        <f>'2021'!AH3</f>
        <v>0.17199999999999999</v>
      </c>
      <c r="AP4" s="43">
        <f>'2021'!AI3</f>
        <v>113.30971182645204</v>
      </c>
      <c r="AQ4" s="47">
        <f>'2021'!AJ3</f>
        <v>110.72966718189147</v>
      </c>
      <c r="AR4" s="48">
        <f>'2021'!AK3</f>
        <v>8</v>
      </c>
      <c r="AS4" s="49">
        <f>'2021'!AL3</f>
        <v>7</v>
      </c>
      <c r="AT4" s="49">
        <f>'2021'!AM3</f>
        <v>7</v>
      </c>
      <c r="AU4" s="49">
        <f>'2021'!AN3</f>
        <v>6</v>
      </c>
      <c r="AV4" s="49">
        <f>'2021'!AO3</f>
        <v>10</v>
      </c>
      <c r="AW4" s="49">
        <f>'2021'!AP3</f>
        <v>8</v>
      </c>
      <c r="AX4" s="49">
        <f>'2021'!AQ3</f>
        <v>10</v>
      </c>
      <c r="AY4" s="50">
        <f>'2021'!AR3</f>
        <v>1</v>
      </c>
      <c r="AZ4" s="51">
        <f>'2021'!AS3</f>
        <v>0</v>
      </c>
      <c r="BA4" s="52">
        <f>'2021'!AT3</f>
        <v>2281</v>
      </c>
      <c r="BB4" s="52">
        <f>'2021'!AU3</f>
        <v>0</v>
      </c>
      <c r="BC4" s="52">
        <f>'2021'!AV3</f>
        <v>0</v>
      </c>
      <c r="BD4" s="52">
        <f>'2021'!AW3</f>
        <v>0</v>
      </c>
      <c r="BE4" s="52">
        <f>'2021'!AX3</f>
        <v>0</v>
      </c>
      <c r="BF4" s="53">
        <f>'2021'!AY3</f>
        <v>0</v>
      </c>
      <c r="BG4" s="53">
        <f>'2021'!AZ3</f>
        <v>0</v>
      </c>
      <c r="BH4" s="53">
        <f>'2021'!BA3</f>
        <v>0</v>
      </c>
      <c r="BI4" s="53">
        <f>'2021'!BB3</f>
        <v>0</v>
      </c>
      <c r="BJ4" s="53">
        <f>'2021'!BC3</f>
        <v>0</v>
      </c>
      <c r="BK4" s="53">
        <f>'2021'!BD3</f>
        <v>0</v>
      </c>
      <c r="BL4" s="53">
        <f>'2021'!BE3</f>
        <v>0</v>
      </c>
      <c r="BM4" s="53">
        <f>'2021'!BF3</f>
        <v>0</v>
      </c>
      <c r="BN4" s="54">
        <f>'2021'!BG3</f>
        <v>0</v>
      </c>
      <c r="BO4" s="51">
        <f>'2021'!BH3</f>
        <v>0</v>
      </c>
      <c r="BP4" s="52">
        <f>'2021'!BI3</f>
        <v>2645</v>
      </c>
      <c r="BQ4" s="52">
        <f>'2021'!BJ3</f>
        <v>0</v>
      </c>
      <c r="BR4" s="52">
        <f>'2021'!BK3</f>
        <v>0</v>
      </c>
      <c r="BS4" s="52">
        <f>'2021'!BL3</f>
        <v>0</v>
      </c>
      <c r="BT4" s="52">
        <f>'2021'!BM3</f>
        <v>0</v>
      </c>
      <c r="BU4" s="53">
        <f>'2021'!BN3</f>
        <v>0</v>
      </c>
      <c r="BV4" s="53">
        <f>'2021'!BO3</f>
        <v>0</v>
      </c>
      <c r="BW4" s="53">
        <f>'2021'!BP3</f>
        <v>0</v>
      </c>
      <c r="BX4" s="53">
        <f>'2021'!BQ3</f>
        <v>0</v>
      </c>
      <c r="BY4" s="53">
        <f>'2021'!BR3</f>
        <v>0</v>
      </c>
      <c r="BZ4" s="53">
        <f>'2021'!BW3</f>
        <v>0</v>
      </c>
      <c r="CA4" s="53">
        <f>'2021'!BX3</f>
        <v>0</v>
      </c>
      <c r="CB4" s="53">
        <f>'2021'!BY3</f>
        <v>0</v>
      </c>
      <c r="CC4" s="54">
        <f>'2021'!BZ3</f>
        <v>0</v>
      </c>
      <c r="CD4" s="51">
        <f>'2021'!CA3</f>
        <v>313</v>
      </c>
      <c r="CE4" s="52">
        <f>'2021'!CB3</f>
        <v>2970</v>
      </c>
      <c r="CF4" s="52">
        <f>'2021'!CC3</f>
        <v>36</v>
      </c>
      <c r="CG4" s="52">
        <f>'2021'!CD3</f>
        <v>23</v>
      </c>
      <c r="CH4" s="52">
        <f>'2021'!CE3</f>
        <v>3</v>
      </c>
      <c r="CI4" s="52">
        <f>'2021'!CF3</f>
        <v>17</v>
      </c>
      <c r="CJ4" s="53">
        <f>'2021'!CG3</f>
        <v>0.7</v>
      </c>
      <c r="CK4" s="53">
        <f>'2021'!CH3</f>
        <v>1.1100000000000001</v>
      </c>
      <c r="CL4" s="53">
        <f>'2021'!CI3</f>
        <v>1.57</v>
      </c>
      <c r="CM4" s="53">
        <f>'2021'!CJ3</f>
        <v>1.8</v>
      </c>
      <c r="CN4" s="53">
        <f>'2021'!CK3</f>
        <v>10.9</v>
      </c>
      <c r="CO4" s="53">
        <f>'2021'!CP3</f>
        <v>50</v>
      </c>
      <c r="CP4" s="53">
        <f>'2021'!CQ3</f>
        <v>14.8</v>
      </c>
      <c r="CQ4" s="53">
        <f>'2021'!CR3</f>
        <v>94.3</v>
      </c>
      <c r="CR4" s="54">
        <f>'2021'!CS3</f>
        <v>5.7</v>
      </c>
      <c r="CS4" s="51">
        <f>'2021'!CT3</f>
        <v>1780</v>
      </c>
      <c r="CT4" s="52">
        <f>'2021'!CU3</f>
        <v>6024</v>
      </c>
      <c r="CU4" s="52">
        <f>'2021'!CV3</f>
        <v>121</v>
      </c>
      <c r="CV4" s="52">
        <f>'2021'!CW3</f>
        <v>84</v>
      </c>
      <c r="CW4" s="52">
        <f>'2021'!CX3</f>
        <v>20</v>
      </c>
      <c r="CX4" s="52">
        <f>'2021'!CY3</f>
        <v>61</v>
      </c>
      <c r="CY4" s="53">
        <f>'2021'!CZ3</f>
        <v>1.0900000000000001</v>
      </c>
      <c r="CZ4" s="53">
        <f>'2021'!DA3</f>
        <v>3.33</v>
      </c>
      <c r="DA4" s="53">
        <f>'2021'!DB3</f>
        <v>3.93</v>
      </c>
      <c r="DB4" s="53">
        <f>'2021'!DC3</f>
        <v>8</v>
      </c>
      <c r="DC4" s="53">
        <f>'2021'!DD3</f>
        <v>14.3</v>
      </c>
      <c r="DD4" s="53">
        <f>'2021'!DI3</f>
        <v>50</v>
      </c>
      <c r="DE4" s="53">
        <f>'2021'!DJ3</f>
        <v>5.6</v>
      </c>
      <c r="DF4" s="53">
        <f>'2021'!DK3</f>
        <v>81.2</v>
      </c>
      <c r="DG4" s="54">
        <f>'2021'!DL3</f>
        <v>17.2</v>
      </c>
      <c r="DH4" s="51">
        <f>'2021'!DM3</f>
        <v>0</v>
      </c>
      <c r="DI4" s="52">
        <f>'2021'!DN3</f>
        <v>3122</v>
      </c>
      <c r="DJ4" s="52">
        <f>'2021'!DO3</f>
        <v>0</v>
      </c>
      <c r="DK4" s="52">
        <f>'2021'!DP3</f>
        <v>0</v>
      </c>
      <c r="DL4" s="52">
        <f>'2021'!DQ3</f>
        <v>0</v>
      </c>
      <c r="DM4" s="52">
        <f>'2021'!DR3</f>
        <v>0</v>
      </c>
      <c r="DN4" s="53">
        <f>'2021'!DS3</f>
        <v>0</v>
      </c>
      <c r="DO4" s="53">
        <f>'2021'!DT3</f>
        <v>0</v>
      </c>
      <c r="DP4" s="53">
        <f>'2021'!DU3</f>
        <v>0</v>
      </c>
      <c r="DQ4" s="53">
        <f>'2021'!DV3</f>
        <v>0</v>
      </c>
      <c r="DR4" s="53">
        <f>'2021'!DW3</f>
        <v>0</v>
      </c>
      <c r="DS4" s="53">
        <f>'2021'!EB3</f>
        <v>0</v>
      </c>
      <c r="DT4" s="53">
        <f>'2021'!EC3</f>
        <v>0</v>
      </c>
      <c r="DU4" s="53">
        <f>'2021'!ED3</f>
        <v>0</v>
      </c>
      <c r="DV4" s="54">
        <f>'2021'!EE3</f>
        <v>0</v>
      </c>
    </row>
    <row r="5" spans="1:126" x14ac:dyDescent="0.2">
      <c r="A5" s="30">
        <f t="shared" si="0"/>
        <v>3</v>
      </c>
      <c r="B5" s="31">
        <f>'2024'!A4</f>
        <v>2</v>
      </c>
      <c r="C5" s="31">
        <v>2024</v>
      </c>
      <c r="D5" s="32" t="str">
        <f>'2024'!B4</f>
        <v>Malik Nabers</v>
      </c>
      <c r="E5" s="32" t="str" cm="1">
        <f t="array" ref="E5">_xlfn.IFS(F5&gt;12.5,"Cornerstone",AND(F5&gt;11.995,F5&lt;12.5),"Elite",AND(F5&gt;11,F5&lt;12.995),"Elite Upside",AND(F5&gt;=9.69,F5&lt;10.999),"Upside",AND(F5&gt;8.4,F5&lt;9.999),"Upside Lite",AND(F5&gt;7.25,F5&lt;8.999),"Outlier",AND(F5&gt;=6,F5&lt;7.25),"Outlier Lite",F5&lt;6.999,"Purgatory")</f>
        <v>Cornerstone</v>
      </c>
      <c r="F5" s="33">
        <f>'2024'!C4</f>
        <v>12.674285714285714</v>
      </c>
      <c r="G5" s="33">
        <f t="shared" si="1"/>
        <v>99.5</v>
      </c>
      <c r="H5" s="303">
        <f t="shared" si="2"/>
        <v>2.4351273988644464</v>
      </c>
      <c r="I5" s="34" t="str">
        <f>'2024'!D4</f>
        <v>LSU</v>
      </c>
      <c r="J5" s="35">
        <f>'2024'!E4</f>
        <v>1</v>
      </c>
      <c r="K5" s="36">
        <f>'2024'!F4</f>
        <v>37830</v>
      </c>
      <c r="L5" s="37">
        <f>'2024'!G4</f>
        <v>22.183561643835617</v>
      </c>
      <c r="M5" s="37" t="str">
        <f>'2024'!H4</f>
        <v>JR</v>
      </c>
      <c r="N5" s="37">
        <f>'2024'!I4</f>
        <v>20.764383561643836</v>
      </c>
      <c r="O5" s="37" t="str">
        <f>'2024'!J4</f>
        <v>Hybrid</v>
      </c>
      <c r="P5" s="37" t="str">
        <f>'2024'!K4</f>
        <v>BALL HOG</v>
      </c>
      <c r="Q5" s="37" t="str">
        <f>'2024'!L4</f>
        <v>Elite Earner</v>
      </c>
      <c r="R5" s="35">
        <f>'2024'!M4</f>
        <v>72</v>
      </c>
      <c r="S5" s="35">
        <f>'2024'!N4</f>
        <v>199</v>
      </c>
      <c r="T5" s="231">
        <f t="shared" si="3"/>
        <v>26.988952974819529</v>
      </c>
      <c r="U5" s="35">
        <f>'2024'!O4</f>
        <v>4.3499999999999996</v>
      </c>
      <c r="V5" s="200">
        <f>'2024'!P4</f>
        <v>1</v>
      </c>
      <c r="W5" s="360">
        <f>'2024'!Q4</f>
        <v>0</v>
      </c>
      <c r="X5" s="194">
        <f>'2024'!R4</f>
        <v>0</v>
      </c>
      <c r="Y5" s="194">
        <f>'2024'!S4</f>
        <v>0.15359885693873906</v>
      </c>
      <c r="Z5" s="194">
        <f>'2024'!T4</f>
        <v>0.26974696302583417</v>
      </c>
      <c r="AA5" s="194">
        <f>'2024'!U4</f>
        <v>0.35590258074766778</v>
      </c>
      <c r="AB5" s="194">
        <f>'2024'!V4</f>
        <v>0.35590258074766778</v>
      </c>
      <c r="AC5" s="194">
        <f>'2024'!W4</f>
        <v>0.35590258074766778</v>
      </c>
      <c r="AD5" s="361">
        <f>'2024'!X4</f>
        <v>19.095890410958905</v>
      </c>
      <c r="AE5" s="43">
        <f>'2024'!Y4</f>
        <v>3.64</v>
      </c>
      <c r="AF5" s="43">
        <f>'2024'!Z4</f>
        <v>6.6</v>
      </c>
      <c r="AG5" s="43">
        <f>'2024'!AA4</f>
        <v>12.2</v>
      </c>
      <c r="AH5" s="43">
        <f>'2024'!AB4</f>
        <v>0.96</v>
      </c>
      <c r="AI5" s="43">
        <f>'2024'!AC4</f>
        <v>2.12</v>
      </c>
      <c r="AJ5" s="44">
        <f>'2024'!AD4</f>
        <v>5.1071428571428573E-2</v>
      </c>
      <c r="AK5" s="44">
        <f>'2024'!AE4</f>
        <v>0.24607142857142858</v>
      </c>
      <c r="AL5" s="45">
        <f>'2024'!AF4</f>
        <v>5.2999999999999999E-2</v>
      </c>
      <c r="AM5" s="46">
        <f>DS5/100</f>
        <v>0.45500000000000002</v>
      </c>
      <c r="AN5" s="45">
        <f>'2024'!AG4</f>
        <v>0.53100000000000003</v>
      </c>
      <c r="AO5" s="45">
        <f>'2024'!AH4</f>
        <v>0.46699999999999997</v>
      </c>
      <c r="AP5" s="43">
        <f>'2024'!AI4</f>
        <v>111.1542427275967</v>
      </c>
      <c r="AQ5" s="47">
        <f>'2024'!AJ4</f>
        <v>107.76898195090334</v>
      </c>
      <c r="AR5" s="48">
        <f>'2024'!AK4</f>
        <v>9</v>
      </c>
      <c r="AS5" s="49">
        <f>'2024'!AL4</f>
        <v>8</v>
      </c>
      <c r="AT5" s="49">
        <f>'2024'!AM4</f>
        <v>7</v>
      </c>
      <c r="AU5" s="49">
        <f>'2024'!AN4</f>
        <v>5</v>
      </c>
      <c r="AV5" s="49">
        <f>'2024'!AO4</f>
        <v>9</v>
      </c>
      <c r="AW5" s="49">
        <f>'2024'!AP4</f>
        <v>7</v>
      </c>
      <c r="AX5" s="49">
        <f>'2024'!AQ4</f>
        <v>10</v>
      </c>
      <c r="AY5" s="50">
        <f>'2024'!AR4</f>
        <v>1</v>
      </c>
      <c r="AZ5" s="51">
        <f>'2024'!AS4</f>
        <v>0</v>
      </c>
      <c r="BA5" s="52">
        <f>'2024'!AT4</f>
        <v>1</v>
      </c>
      <c r="BB5" s="52">
        <f>'2024'!AU4</f>
        <v>0</v>
      </c>
      <c r="BC5" s="52">
        <f>'2024'!AV4</f>
        <v>0</v>
      </c>
      <c r="BD5" s="52">
        <f>'2024'!AW4</f>
        <v>0</v>
      </c>
      <c r="BE5" s="52">
        <f>'2024'!AX4</f>
        <v>0</v>
      </c>
      <c r="BF5" s="53">
        <f>'2024'!AY4</f>
        <v>0</v>
      </c>
      <c r="BG5" s="53">
        <f>'2024'!AZ4</f>
        <v>0</v>
      </c>
      <c r="BH5" s="53">
        <f>'2024'!BA4</f>
        <v>0</v>
      </c>
      <c r="BI5" s="53">
        <f>'2024'!BB4</f>
        <v>0</v>
      </c>
      <c r="BJ5" s="53">
        <f>'2024'!BC4</f>
        <v>0</v>
      </c>
      <c r="BK5" s="53">
        <f>'2024'!BH4</f>
        <v>0</v>
      </c>
      <c r="BL5" s="53">
        <f>'2024'!BI4</f>
        <v>0</v>
      </c>
      <c r="BM5" s="53">
        <f>'2024'!BJ4</f>
        <v>0</v>
      </c>
      <c r="BN5" s="54">
        <f>'2024'!BK4</f>
        <v>0</v>
      </c>
      <c r="BO5" s="51">
        <f>'2024'!BL4</f>
        <v>0</v>
      </c>
      <c r="BP5" s="52">
        <f>'2024'!BM4</f>
        <v>1</v>
      </c>
      <c r="BQ5" s="52">
        <f>'2024'!BN4</f>
        <v>0</v>
      </c>
      <c r="BR5" s="52">
        <f>'2024'!BO4</f>
        <v>0</v>
      </c>
      <c r="BS5" s="52">
        <f>'2024'!BP4</f>
        <v>0</v>
      </c>
      <c r="BT5" s="52">
        <f>'2024'!BQ4</f>
        <v>0</v>
      </c>
      <c r="BU5" s="53">
        <f>'2024'!BR4</f>
        <v>0</v>
      </c>
      <c r="BV5" s="53">
        <f>'2024'!BS4</f>
        <v>0</v>
      </c>
      <c r="BW5" s="53">
        <f>'2024'!BT4</f>
        <v>0</v>
      </c>
      <c r="BX5" s="53">
        <f>'2024'!BU4</f>
        <v>0</v>
      </c>
      <c r="BY5" s="53">
        <f>'2024'!BV4</f>
        <v>0</v>
      </c>
      <c r="BZ5" s="53">
        <f>'2024'!CA4</f>
        <v>0</v>
      </c>
      <c r="CA5" s="53">
        <f>'2024'!CB4</f>
        <v>0</v>
      </c>
      <c r="CB5" s="53">
        <f>'2024'!CC4</f>
        <v>0</v>
      </c>
      <c r="CC5" s="54">
        <f>'2024'!CD4</f>
        <v>0</v>
      </c>
      <c r="CD5" s="51">
        <f>'2024'!CE4</f>
        <v>430</v>
      </c>
      <c r="CE5" s="52">
        <f>'2024'!CF4</f>
        <v>2799.5</v>
      </c>
      <c r="CF5" s="52">
        <f>'2024'!CG4</f>
        <v>47</v>
      </c>
      <c r="CG5" s="52">
        <f>'2024'!CH4</f>
        <v>29</v>
      </c>
      <c r="CH5" s="52">
        <f>'2024'!CI4</f>
        <v>4</v>
      </c>
      <c r="CI5" s="52">
        <f>'2024'!CJ4</f>
        <v>0</v>
      </c>
      <c r="CJ5" s="53">
        <f>'2024'!CK4</f>
        <v>0.96</v>
      </c>
      <c r="CK5" s="53">
        <f>'2024'!CL4</f>
        <v>1.1599999999999999</v>
      </c>
      <c r="CL5" s="53">
        <f>'2024'!CM4</f>
        <v>1.95</v>
      </c>
      <c r="CM5" s="53">
        <f>'2024'!CN4</f>
        <v>8.4</v>
      </c>
      <c r="CN5" s="53">
        <f>'2024'!CO4</f>
        <v>11.9</v>
      </c>
      <c r="CO5" s="53">
        <f>'2024'!CT4</f>
        <v>36.4</v>
      </c>
      <c r="CP5" s="53">
        <f>'2024'!CU4</f>
        <v>17.100000000000001</v>
      </c>
      <c r="CQ5" s="53">
        <f>'2024'!CV4</f>
        <v>4.4000000000000004</v>
      </c>
      <c r="CR5" s="54">
        <f>'2024'!CW4</f>
        <v>95.6</v>
      </c>
      <c r="CS5" s="51">
        <f>'2024'!CX4</f>
        <v>1017</v>
      </c>
      <c r="CT5" s="52">
        <f>'2024'!CY4</f>
        <v>3770.2000000000003</v>
      </c>
      <c r="CU5" s="52">
        <f>'2024'!CZ4</f>
        <v>100</v>
      </c>
      <c r="CV5" s="52">
        <f>'2024'!DA4</f>
        <v>72</v>
      </c>
      <c r="CW5" s="52">
        <f>'2024'!DB4</f>
        <v>3</v>
      </c>
      <c r="CX5" s="52">
        <f>'2024'!DC4</f>
        <v>0</v>
      </c>
      <c r="CY5" s="53">
        <f>'2024'!DD4</f>
        <v>0.2</v>
      </c>
      <c r="CZ5" s="53">
        <f>'2024'!DE4</f>
        <v>2.12</v>
      </c>
      <c r="DA5" s="53">
        <f>'2024'!DF4</f>
        <v>2.44</v>
      </c>
      <c r="DB5" s="53">
        <f>'2024'!DG4</f>
        <v>5.8</v>
      </c>
      <c r="DC5" s="53">
        <f>'2024'!DH4</f>
        <v>11.8</v>
      </c>
      <c r="DD5" s="53">
        <f>'2024'!DM4</f>
        <v>61.9</v>
      </c>
      <c r="DE5" s="53">
        <f>'2024'!DN4</f>
        <v>5.3</v>
      </c>
      <c r="DF5" s="53">
        <f>'2024'!DO4</f>
        <v>60.2</v>
      </c>
      <c r="DG5" s="54">
        <f>'2024'!DP4</f>
        <v>39.799999999999997</v>
      </c>
      <c r="DH5" s="51">
        <f>'2024'!DQ4</f>
        <v>1568</v>
      </c>
      <c r="DI5" s="52">
        <f>'2024'!DR4</f>
        <v>4405.7</v>
      </c>
      <c r="DJ5" s="52">
        <f>'2024'!DS4</f>
        <v>128</v>
      </c>
      <c r="DK5" s="52">
        <f>'2024'!DT4</f>
        <v>89</v>
      </c>
      <c r="DL5" s="52">
        <f>'2024'!DU4</f>
        <v>14</v>
      </c>
      <c r="DM5" s="52">
        <f>'2024'!DV4</f>
        <v>44.199999999999996</v>
      </c>
      <c r="DN5" s="53">
        <f>'2024'!DW4</f>
        <v>0.96</v>
      </c>
      <c r="DO5" s="53">
        <f>'2024'!DX4</f>
        <v>0.96</v>
      </c>
      <c r="DP5" s="53">
        <f>'2024'!DY4</f>
        <v>3.64</v>
      </c>
      <c r="DQ5" s="53">
        <f>'2024'!DZ4</f>
        <v>6.6</v>
      </c>
      <c r="DR5" s="53">
        <f>'2024'!EA4</f>
        <v>12.2</v>
      </c>
      <c r="DS5" s="53">
        <f>'2024'!EF4</f>
        <v>45.5</v>
      </c>
      <c r="DT5" s="53">
        <f>'2024'!EG4</f>
        <v>5.3</v>
      </c>
      <c r="DU5" s="53">
        <f>'2024'!EH4</f>
        <v>46</v>
      </c>
      <c r="DV5" s="54">
        <f>'2024'!EI4</f>
        <v>53.6</v>
      </c>
    </row>
    <row r="6" spans="1:126" x14ac:dyDescent="0.2">
      <c r="A6" s="30">
        <f t="shared" si="0"/>
        <v>4</v>
      </c>
      <c r="B6" s="31">
        <f>'2020'!A3</f>
        <v>1</v>
      </c>
      <c r="C6" s="31">
        <v>2020</v>
      </c>
      <c r="D6" s="32" t="str">
        <f>'2020'!B3</f>
        <v>Justin Jefferson</v>
      </c>
      <c r="E6" s="32" t="str" cm="1">
        <f t="array" ref="E6">_xlfn.IFS(F6&gt;12.5,"Cornerstone",AND(F6&gt;11.995,F6&lt;12.5),"Elite",AND(F6&gt;11,F6&lt;12.995),"Elite Upside",AND(F6&gt;=9.69,F6&lt;10.999),"Upside",AND(F6&gt;8.4,F6&lt;9.999),"Upside Lite",AND(F6&gt;7.25,F6&lt;8.999),"Outlier",AND(F6&gt;=6,F6&lt;7.25),"Outlier Lite",F6&lt;6.999,"Purgatory")</f>
        <v>Cornerstone</v>
      </c>
      <c r="F6" s="33">
        <f>'2020'!C3</f>
        <v>12.611428571428572</v>
      </c>
      <c r="G6" s="33">
        <f t="shared" si="1"/>
        <v>99.3</v>
      </c>
      <c r="H6" s="303">
        <f t="shared" si="2"/>
        <v>2.399050262077651</v>
      </c>
      <c r="I6" s="34" t="str">
        <f>'2020'!D3</f>
        <v>LSU</v>
      </c>
      <c r="J6" s="35">
        <f>'2020'!E3</f>
        <v>1</v>
      </c>
      <c r="K6" s="36">
        <f>'2020'!F3</f>
        <v>36327</v>
      </c>
      <c r="L6" s="37">
        <f>'2020'!G3</f>
        <v>26.301369863013697</v>
      </c>
      <c r="M6" s="37" t="str">
        <f>'2020'!H3</f>
        <v>JR</v>
      </c>
      <c r="N6" s="37">
        <f>'2020'!I3</f>
        <v>20.86849315068493</v>
      </c>
      <c r="O6" s="37" t="str">
        <f>'2020'!J3</f>
        <v>Hybrid</v>
      </c>
      <c r="P6" s="37" t="str">
        <f>'2020'!K3</f>
        <v>BALL HOG</v>
      </c>
      <c r="Q6" s="37" t="str">
        <f>'2020'!L3</f>
        <v>Elite Separator</v>
      </c>
      <c r="R6" s="55">
        <f>'2020'!M3</f>
        <v>74</v>
      </c>
      <c r="S6" s="55">
        <f>'2020'!N3</f>
        <v>208</v>
      </c>
      <c r="T6" s="231">
        <f t="shared" si="3"/>
        <v>26.705323827009963</v>
      </c>
      <c r="U6" s="35">
        <f>'2020'!O3</f>
        <v>4.43</v>
      </c>
      <c r="V6" s="320">
        <f>'2020'!P3</f>
        <v>1</v>
      </c>
      <c r="W6" s="360">
        <f>'2020'!Q3</f>
        <v>0</v>
      </c>
      <c r="X6" s="194">
        <f>'2020'!R3</f>
        <v>0</v>
      </c>
      <c r="Y6" s="194">
        <f>'2020'!S3</f>
        <v>0</v>
      </c>
      <c r="Z6" s="194">
        <f>'2020'!T3</f>
        <v>0.32794612794612793</v>
      </c>
      <c r="AA6" s="194">
        <f>'2020'!U3</f>
        <v>0.26377822045152721</v>
      </c>
      <c r="AB6" s="194">
        <f>'2020'!V3</f>
        <v>0.29586217419882754</v>
      </c>
      <c r="AC6" s="194">
        <f>'2020'!W3</f>
        <v>0.29586217419882754</v>
      </c>
      <c r="AD6" s="361">
        <f>'2020'!X3</f>
        <v>19.221917808219178</v>
      </c>
      <c r="AE6" s="43">
        <f>'2020'!Y3</f>
        <v>3.1</v>
      </c>
      <c r="AF6" s="43">
        <f>'2020'!Z3</f>
        <v>8.0299999999999994</v>
      </c>
      <c r="AG6" s="43">
        <f>'2020'!AA3</f>
        <v>14.5</v>
      </c>
      <c r="AH6" s="43">
        <f>'2020'!AB3</f>
        <v>1.01</v>
      </c>
      <c r="AI6" s="43">
        <f>'2020'!AC3</f>
        <v>2.72</v>
      </c>
      <c r="AJ6" s="44">
        <f>'2020'!AD3</f>
        <v>2.5361862806796726E-2</v>
      </c>
      <c r="AK6" s="44">
        <f>'2020'!AE3</f>
        <v>0.23606041535556951</v>
      </c>
      <c r="AL6" s="45">
        <f>'2020'!AF3</f>
        <v>5.9000000000000004E-2</v>
      </c>
      <c r="AM6" s="46">
        <f>DS6/100</f>
        <v>0.92299999999999993</v>
      </c>
      <c r="AN6" s="45">
        <f>'2020'!AG3</f>
        <v>0.39</v>
      </c>
      <c r="AO6" s="45">
        <f>'2020'!AH3</f>
        <v>0.60250000000000004</v>
      </c>
      <c r="AP6" s="43">
        <f>'2020'!AI3</f>
        <v>108.01359620861859</v>
      </c>
      <c r="AQ6" s="47">
        <f>'2020'!AJ3</f>
        <v>109.11764809696083</v>
      </c>
      <c r="AR6" s="48">
        <f>'2020'!AK3</f>
        <v>8</v>
      </c>
      <c r="AS6" s="49">
        <f>'2020'!AL3</f>
        <v>8</v>
      </c>
      <c r="AT6" s="49">
        <f>'2020'!AM3</f>
        <v>6</v>
      </c>
      <c r="AU6" s="49">
        <f>'2020'!AN3</f>
        <v>6</v>
      </c>
      <c r="AV6" s="49">
        <f>'2020'!AO3</f>
        <v>9</v>
      </c>
      <c r="AW6" s="49">
        <f>'2020'!AP3</f>
        <v>8</v>
      </c>
      <c r="AX6" s="49">
        <f>'2020'!AQ3</f>
        <v>10</v>
      </c>
      <c r="AY6" s="50">
        <f>'2020'!AR3</f>
        <v>1</v>
      </c>
      <c r="AZ6" s="51">
        <f>'2020'!AS3</f>
        <v>0</v>
      </c>
      <c r="BA6" s="52">
        <f>'2020'!AT3</f>
        <v>2165</v>
      </c>
      <c r="BB6" s="52">
        <f>'2020'!AU3</f>
        <v>0</v>
      </c>
      <c r="BC6" s="52">
        <f>'2020'!AV3</f>
        <v>0</v>
      </c>
      <c r="BD6" s="52">
        <f>'2020'!AW3</f>
        <v>0</v>
      </c>
      <c r="BE6" s="52">
        <f>'2020'!AX3</f>
        <v>0</v>
      </c>
      <c r="BF6" s="53">
        <f>'2020'!AY3</f>
        <v>0</v>
      </c>
      <c r="BG6" s="53">
        <f>'2020'!AZ3</f>
        <v>0</v>
      </c>
      <c r="BH6" s="53">
        <f>'2020'!BA3</f>
        <v>0</v>
      </c>
      <c r="BI6" s="53">
        <f>'2020'!BB3</f>
        <v>0</v>
      </c>
      <c r="BJ6" s="53">
        <f>'2020'!BC3</f>
        <v>0</v>
      </c>
      <c r="BK6" s="53">
        <f>'2020'!BD3</f>
        <v>0</v>
      </c>
      <c r="BL6" s="53">
        <f>'2020'!BE3</f>
        <v>0</v>
      </c>
      <c r="BM6" s="53">
        <f>'2020'!BF3</f>
        <v>0</v>
      </c>
      <c r="BN6" s="54">
        <f>'2020'!BG3</f>
        <v>0</v>
      </c>
      <c r="BO6" s="51">
        <f>'2020'!BH3</f>
        <v>0</v>
      </c>
      <c r="BP6" s="52">
        <f>'2020'!BI3</f>
        <v>2281</v>
      </c>
      <c r="BQ6" s="52">
        <f>'2020'!BJ3</f>
        <v>0</v>
      </c>
      <c r="BR6" s="52">
        <f>'2020'!BK3</f>
        <v>0</v>
      </c>
      <c r="BS6" s="52">
        <f>'2020'!BL3</f>
        <v>0</v>
      </c>
      <c r="BT6" s="52">
        <f>'2020'!BM3</f>
        <v>0</v>
      </c>
      <c r="BU6" s="53">
        <f>'2020'!BN3</f>
        <v>0</v>
      </c>
      <c r="BV6" s="53">
        <f>'2020'!BO3</f>
        <v>0</v>
      </c>
      <c r="BW6" s="53">
        <f>'2020'!BP3</f>
        <v>0</v>
      </c>
      <c r="BX6" s="53">
        <f>'2020'!BQ3</f>
        <v>0</v>
      </c>
      <c r="BY6" s="53">
        <f>'2020'!BR3</f>
        <v>0</v>
      </c>
      <c r="BZ6" s="53">
        <f>'2020'!BS3</f>
        <v>0</v>
      </c>
      <c r="CA6" s="53">
        <f>'2020'!BT3</f>
        <v>0</v>
      </c>
      <c r="CB6" s="53">
        <f>'2020'!BU3</f>
        <v>0</v>
      </c>
      <c r="CC6" s="54">
        <f>'2020'!BV3</f>
        <v>0</v>
      </c>
      <c r="CD6" s="51">
        <f>'2020'!BW3</f>
        <v>0</v>
      </c>
      <c r="CE6" s="52">
        <f>'2020'!BX3</f>
        <v>2645</v>
      </c>
      <c r="CF6" s="52">
        <f>'2020'!BY3</f>
        <v>1</v>
      </c>
      <c r="CG6" s="52">
        <f>'2020'!BZ3</f>
        <v>0</v>
      </c>
      <c r="CH6" s="52">
        <f>'2020'!CA3</f>
        <v>0</v>
      </c>
      <c r="CI6" s="52">
        <f>'2020'!CB3</f>
        <v>0</v>
      </c>
      <c r="CJ6" s="53">
        <f>'2020'!CC3</f>
        <v>-0.17</v>
      </c>
      <c r="CK6" s="53">
        <f>'2020'!CD3</f>
        <v>0</v>
      </c>
      <c r="CL6" s="53">
        <f>'2020'!CE3</f>
        <v>0</v>
      </c>
      <c r="CM6" s="53">
        <f>'2020'!CF3</f>
        <v>0</v>
      </c>
      <c r="CN6" s="53">
        <f>'2020'!CG3</f>
        <v>0</v>
      </c>
      <c r="CO6" s="53">
        <f>'2020'!CL3</f>
        <v>0</v>
      </c>
      <c r="CP6" s="53">
        <f>'2020'!CM3</f>
        <v>0</v>
      </c>
      <c r="CQ6" s="53">
        <f>'2020'!CN3</f>
        <v>81.8</v>
      </c>
      <c r="CR6" s="54">
        <f>'2020'!CO3</f>
        <v>18.2</v>
      </c>
      <c r="CS6" s="51">
        <f>'2020'!CP3</f>
        <v>974</v>
      </c>
      <c r="CT6" s="52">
        <f>'2020'!CQ3</f>
        <v>2970</v>
      </c>
      <c r="CU6" s="52">
        <f>'2020'!CR3</f>
        <v>85</v>
      </c>
      <c r="CV6" s="52">
        <f>'2020'!CS3</f>
        <v>54</v>
      </c>
      <c r="CW6" s="52">
        <f>'2020'!CT3</f>
        <v>6</v>
      </c>
      <c r="CX6" s="52">
        <f>'2020'!CU3</f>
        <v>17</v>
      </c>
      <c r="CY6" s="53">
        <f>'2020'!CV3</f>
        <v>0.63</v>
      </c>
      <c r="CZ6" s="53">
        <f>'2020'!CW3</f>
        <v>2.2599999999999998</v>
      </c>
      <c r="DA6" s="53">
        <f>'2020'!CX3</f>
        <v>2.4500000000000002</v>
      </c>
      <c r="DB6" s="53">
        <f>'2020'!CY3</f>
        <v>4.8</v>
      </c>
      <c r="DC6" s="53">
        <f>'2020'!CZ3</f>
        <v>14.5</v>
      </c>
      <c r="DD6" s="53">
        <f>'2020'!DE3</f>
        <v>33.299999999999997</v>
      </c>
      <c r="DE6" s="53">
        <f>'2020'!DF3</f>
        <v>10</v>
      </c>
      <c r="DF6" s="53">
        <f>'2020'!DG3</f>
        <v>77.5</v>
      </c>
      <c r="DG6" s="54">
        <f>'2020'!DH3</f>
        <v>22.2</v>
      </c>
      <c r="DH6" s="51">
        <f>'2020'!DI3</f>
        <v>1589</v>
      </c>
      <c r="DI6" s="52">
        <f>'2020'!DJ3</f>
        <v>6024</v>
      </c>
      <c r="DJ6" s="52">
        <f>'2020'!DK3</f>
        <v>134</v>
      </c>
      <c r="DK6" s="52">
        <f>'2020'!DL3</f>
        <v>111</v>
      </c>
      <c r="DL6" s="52">
        <f>'2020'!DM3</f>
        <v>18</v>
      </c>
      <c r="DM6" s="52">
        <f>'2020'!DN3</f>
        <v>61</v>
      </c>
      <c r="DN6" s="53">
        <f>'2020'!DO3</f>
        <v>1.01</v>
      </c>
      <c r="DO6" s="53">
        <f>'2020'!DP3</f>
        <v>2.72</v>
      </c>
      <c r="DP6" s="53">
        <f>'2020'!DQ3</f>
        <v>3.1</v>
      </c>
      <c r="DQ6" s="53">
        <f>'2020'!DR3</f>
        <v>8.0299999999999994</v>
      </c>
      <c r="DR6" s="53">
        <f>'2020'!DS3</f>
        <v>9.4</v>
      </c>
      <c r="DS6" s="53">
        <f>'2020'!DX3</f>
        <v>92.3</v>
      </c>
      <c r="DT6" s="53">
        <f>'2020'!DY3</f>
        <v>5.9</v>
      </c>
      <c r="DU6" s="53">
        <f>'2020'!DZ3</f>
        <v>0.5</v>
      </c>
      <c r="DV6" s="54">
        <f>'2020'!EA3</f>
        <v>98.3</v>
      </c>
    </row>
    <row r="7" spans="1:126" x14ac:dyDescent="0.2">
      <c r="A7" s="30">
        <f t="shared" si="0"/>
        <v>5</v>
      </c>
      <c r="B7" s="31">
        <f>'2015'!A3</f>
        <v>1</v>
      </c>
      <c r="C7" s="31">
        <v>2015</v>
      </c>
      <c r="D7" s="32" t="str">
        <f>'2015'!B3</f>
        <v>Amari Cooper</v>
      </c>
      <c r="E7" s="32" t="str" cm="1">
        <f t="array" ref="E7">_xlfn.IFS(F7&gt;12.5,"Cornerstone",AND(F7&gt;11.995,F7&lt;12.5),"Elite",AND(F7&gt;11,F7&lt;12.995),"Elite Upside",AND(F7&gt;=9.69,F7&lt;10.999),"Upside",AND(F7&gt;8.4,F7&lt;9.999),"Upside Lite",AND(F7&gt;7.25,F7&lt;8.999),"Outlier",AND(F7&gt;=6,F7&lt;7.25),"Outlier Lite",F7&lt;6.999,"Purgatory")</f>
        <v>Cornerstone</v>
      </c>
      <c r="F7" s="33">
        <f>'2015'!C3</f>
        <v>12.525714285714285</v>
      </c>
      <c r="G7" s="33">
        <f t="shared" si="1"/>
        <v>99.1</v>
      </c>
      <c r="H7" s="303">
        <f t="shared" si="2"/>
        <v>2.3498541664592918</v>
      </c>
      <c r="I7" s="34" t="str">
        <f>'2015'!D3</f>
        <v>Alabama</v>
      </c>
      <c r="J7" s="35">
        <f>'2015'!E3</f>
        <v>1</v>
      </c>
      <c r="K7" s="36">
        <f>'2015'!F3</f>
        <v>34502</v>
      </c>
      <c r="L7" s="37">
        <f>'2015'!G3</f>
        <v>31.301369863013697</v>
      </c>
      <c r="M7" s="37" t="str">
        <f>'2015'!H3</f>
        <v>JR</v>
      </c>
      <c r="N7" s="37">
        <f>'2015'!I3</f>
        <v>20.873972602739727</v>
      </c>
      <c r="O7" s="37" t="str">
        <f>'2015'!J3</f>
        <v>Wide</v>
      </c>
      <c r="P7" s="37" t="str">
        <f>'2015'!K3</f>
        <v>BALL HOG</v>
      </c>
      <c r="Q7" s="37" t="str">
        <f>'2015'!L3</f>
        <v>N/A</v>
      </c>
      <c r="R7" s="55">
        <f>'2015'!M3</f>
        <v>73</v>
      </c>
      <c r="S7" s="55">
        <f>'2015'!N3</f>
        <v>210</v>
      </c>
      <c r="T7" s="231">
        <f t="shared" si="3"/>
        <v>27.705853122346142</v>
      </c>
      <c r="U7" s="37">
        <f>'2015'!O3</f>
        <v>4.42</v>
      </c>
      <c r="V7" s="320">
        <f>'2015'!P3</f>
        <v>1</v>
      </c>
      <c r="W7" s="360">
        <f>'2015'!Q3</f>
        <v>0</v>
      </c>
      <c r="X7" s="194">
        <f>'2015'!R3</f>
        <v>0</v>
      </c>
      <c r="Y7" s="194">
        <f>'2015'!S3</f>
        <v>0.32765399737876805</v>
      </c>
      <c r="Z7" s="194">
        <f>'2015'!T3</f>
        <v>0.2692518748856777</v>
      </c>
      <c r="AA7" s="194">
        <f>'2015'!U3</f>
        <v>0.44389040250861056</v>
      </c>
      <c r="AB7" s="194">
        <f>'2015'!V3</f>
        <v>0.44389040250861056</v>
      </c>
      <c r="AC7" s="194">
        <f>'2015'!W3</f>
        <v>0.44389040250861056</v>
      </c>
      <c r="AD7" s="361">
        <f>'2015'!X3</f>
        <v>18.219178082191782</v>
      </c>
      <c r="AE7" s="43">
        <f>'2015'!Y3</f>
        <v>3.99</v>
      </c>
      <c r="AF7" s="43">
        <f>'2015'!Z3</f>
        <v>7.1</v>
      </c>
      <c r="AG7" s="43">
        <f>'2015'!AA3</f>
        <v>10</v>
      </c>
      <c r="AH7" s="43">
        <f>'2015'!AB3</f>
        <v>0</v>
      </c>
      <c r="AI7" s="43">
        <f>'2015'!AC3</f>
        <v>0</v>
      </c>
      <c r="AJ7" s="44" t="str">
        <f>'2015'!AD3</f>
        <v>N/A</v>
      </c>
      <c r="AK7" s="44" t="str">
        <f>'2015'!AE3</f>
        <v>N/A</v>
      </c>
      <c r="AL7" s="45">
        <f>'2015'!AF3</f>
        <v>5.7999999999999996E-2</v>
      </c>
      <c r="AM7" s="46">
        <f>DS7</f>
        <v>0</v>
      </c>
      <c r="AN7" s="45">
        <f>'2015'!AG3</f>
        <v>0.90900000000000003</v>
      </c>
      <c r="AO7" s="45">
        <f>'2015'!AH3</f>
        <v>8.8000000000000009E-2</v>
      </c>
      <c r="AP7" s="43">
        <f>'2015'!AI3</f>
        <v>110.04244036771125</v>
      </c>
      <c r="AQ7" s="47">
        <f>'2015'!AJ3</f>
        <v>108.92147015717725</v>
      </c>
      <c r="AR7" s="48">
        <f>'2015'!AK3</f>
        <v>10</v>
      </c>
      <c r="AS7" s="49">
        <f>'2015'!AL3</f>
        <v>10</v>
      </c>
      <c r="AT7" s="49">
        <f>'2015'!AM3</f>
        <v>7</v>
      </c>
      <c r="AU7" s="49">
        <f>'2015'!AN3</f>
        <v>5</v>
      </c>
      <c r="AV7" s="49">
        <f>'2015'!AO3</f>
        <v>9</v>
      </c>
      <c r="AW7" s="49">
        <f>'2015'!AP3</f>
        <v>8</v>
      </c>
      <c r="AX7" s="49">
        <f>'2015'!AQ3</f>
        <v>10</v>
      </c>
      <c r="AY7" s="50">
        <f>'2015'!AR3</f>
        <v>0</v>
      </c>
      <c r="AZ7" s="51">
        <f>'2015'!AS3</f>
        <v>0</v>
      </c>
      <c r="BA7" s="52">
        <f>'2015'!AT3</f>
        <v>1</v>
      </c>
      <c r="BB7" s="52">
        <f>'2015'!AU3</f>
        <v>0</v>
      </c>
      <c r="BC7" s="52">
        <f>'2015'!AV3</f>
        <v>0</v>
      </c>
      <c r="BD7" s="52">
        <f>'2015'!AW3</f>
        <v>0</v>
      </c>
      <c r="BE7" s="52">
        <f>'2015'!AX3</f>
        <v>0</v>
      </c>
      <c r="BF7" s="53">
        <f>'2015'!AY3</f>
        <v>0</v>
      </c>
      <c r="BG7" s="53">
        <f>'2015'!AZ3</f>
        <v>0</v>
      </c>
      <c r="BH7" s="53">
        <f>'2015'!BA3</f>
        <v>0</v>
      </c>
      <c r="BI7" s="53">
        <f>'2015'!BB3</f>
        <v>0</v>
      </c>
      <c r="BJ7" s="53">
        <f>'2015'!BC3</f>
        <v>0</v>
      </c>
      <c r="BK7" s="53">
        <f>'2015'!BD3</f>
        <v>0</v>
      </c>
      <c r="BL7" s="53">
        <f>'2015'!BE3</f>
        <v>0</v>
      </c>
      <c r="BM7" s="53">
        <f>'2015'!BF3</f>
        <v>0</v>
      </c>
      <c r="BN7" s="54">
        <f>'2015'!BG3</f>
        <v>0</v>
      </c>
      <c r="BO7" s="51">
        <f>'2015'!BH3</f>
        <v>0</v>
      </c>
      <c r="BP7" s="52">
        <f>'2015'!BI3</f>
        <v>1</v>
      </c>
      <c r="BQ7" s="52">
        <f>'2015'!BJ3</f>
        <v>0</v>
      </c>
      <c r="BR7" s="52">
        <f>'2015'!BK3</f>
        <v>0</v>
      </c>
      <c r="BS7" s="52">
        <f>'2015'!BL3</f>
        <v>0</v>
      </c>
      <c r="BT7" s="52">
        <f>'2015'!BM3</f>
        <v>0</v>
      </c>
      <c r="BU7" s="53">
        <f>'2015'!BN3</f>
        <v>0</v>
      </c>
      <c r="BV7" s="53">
        <f>'2015'!BO3</f>
        <v>0</v>
      </c>
      <c r="BW7" s="53">
        <f>'2015'!BP3</f>
        <v>0</v>
      </c>
      <c r="BX7" s="53">
        <f>'2015'!BQ3</f>
        <v>0</v>
      </c>
      <c r="BY7" s="53">
        <f>'2015'!BR3</f>
        <v>0</v>
      </c>
      <c r="BZ7" s="53">
        <f>'2015'!BS3</f>
        <v>0</v>
      </c>
      <c r="CA7" s="53">
        <f>'2015'!BT3</f>
        <v>0</v>
      </c>
      <c r="CB7" s="53">
        <f>'2015'!BU3</f>
        <v>0</v>
      </c>
      <c r="CC7" s="54">
        <f>'2015'!BV3</f>
        <v>0</v>
      </c>
      <c r="CD7" s="51">
        <f>'2015'!BW3</f>
        <v>1000</v>
      </c>
      <c r="CE7" s="52">
        <f>'2015'!BX3</f>
        <v>3052</v>
      </c>
      <c r="CF7" s="52">
        <f>'2015'!BY3</f>
        <v>0</v>
      </c>
      <c r="CG7" s="52">
        <f>'2015'!BZ3</f>
        <v>0</v>
      </c>
      <c r="CH7" s="52">
        <f>'2015'!CA3</f>
        <v>0</v>
      </c>
      <c r="CI7" s="52">
        <f>'2015'!CB3</f>
        <v>0</v>
      </c>
      <c r="CJ7" s="53">
        <f>'2015'!CC3</f>
        <v>0</v>
      </c>
      <c r="CK7" s="53">
        <f>'2015'!CD3</f>
        <v>0</v>
      </c>
      <c r="CL7" s="53">
        <f>'2015'!CE3</f>
        <v>0</v>
      </c>
      <c r="CM7" s="53">
        <f>'2015'!CF3</f>
        <v>0</v>
      </c>
      <c r="CN7" s="53">
        <f>'2015'!CG3</f>
        <v>0</v>
      </c>
      <c r="CO7" s="53">
        <f>'2015'!CH3</f>
        <v>0</v>
      </c>
      <c r="CP7" s="53">
        <f>'2015'!CI3</f>
        <v>0</v>
      </c>
      <c r="CQ7" s="53">
        <f>'2015'!CJ3</f>
        <v>0</v>
      </c>
      <c r="CR7" s="54">
        <f>'2015'!CK3</f>
        <v>0</v>
      </c>
      <c r="CS7" s="51">
        <f>'2015'!CL3</f>
        <v>736</v>
      </c>
      <c r="CT7" s="52">
        <f>'2015'!CM3</f>
        <v>2733.5</v>
      </c>
      <c r="CU7" s="52">
        <f>'2015'!CN3</f>
        <v>0</v>
      </c>
      <c r="CV7" s="52">
        <f>'2015'!CO3</f>
        <v>0</v>
      </c>
      <c r="CW7" s="52">
        <f>'2015'!CP3</f>
        <v>0</v>
      </c>
      <c r="CX7" s="52">
        <f>'2015'!CQ3</f>
        <v>0</v>
      </c>
      <c r="CY7" s="53">
        <f>'2015'!CR3</f>
        <v>0</v>
      </c>
      <c r="CZ7" s="53">
        <f>'2015'!CS3</f>
        <v>0</v>
      </c>
      <c r="DA7" s="53">
        <f>'2015'!CT3</f>
        <v>0</v>
      </c>
      <c r="DB7" s="53">
        <f>'2015'!CU3</f>
        <v>0</v>
      </c>
      <c r="DC7" s="53">
        <f>'2015'!CV3</f>
        <v>0</v>
      </c>
      <c r="DD7" s="53">
        <f>'2015'!CW3</f>
        <v>0</v>
      </c>
      <c r="DE7" s="53">
        <f>'2015'!CX3</f>
        <v>0</v>
      </c>
      <c r="DF7" s="53">
        <f>'2015'!CY3</f>
        <v>0</v>
      </c>
      <c r="DG7" s="54">
        <f>'2015'!CZ3</f>
        <v>0</v>
      </c>
      <c r="DH7" s="51">
        <f>'2015'!DA3</f>
        <v>1727</v>
      </c>
      <c r="DI7" s="52">
        <f>'2015'!DB3</f>
        <v>3890.5999999999995</v>
      </c>
      <c r="DJ7" s="52">
        <f>'2015'!DC3</f>
        <v>0</v>
      </c>
      <c r="DK7" s="52">
        <f>'2015'!DD3</f>
        <v>124</v>
      </c>
      <c r="DL7" s="52">
        <f>'2015'!DE3</f>
        <v>16</v>
      </c>
      <c r="DM7" s="52">
        <f>'2015'!DF3</f>
        <v>0</v>
      </c>
      <c r="DN7" s="53">
        <f>'2015'!DG3</f>
        <v>0</v>
      </c>
      <c r="DO7" s="53">
        <f>'2015'!DH3</f>
        <v>0</v>
      </c>
      <c r="DP7" s="53">
        <f>'2015'!DI3</f>
        <v>3.99</v>
      </c>
      <c r="DQ7" s="53">
        <f>'2015'!DJ3</f>
        <v>7.1</v>
      </c>
      <c r="DR7" s="53">
        <f>'2015'!DK3</f>
        <v>10</v>
      </c>
      <c r="DS7" s="53">
        <f>'2015'!DL3</f>
        <v>0</v>
      </c>
      <c r="DT7" s="53">
        <f>'2015'!DM3</f>
        <v>5.8</v>
      </c>
      <c r="DU7" s="53">
        <f>'2015'!DN3</f>
        <v>90.9</v>
      </c>
      <c r="DV7" s="54">
        <f>'2015'!DO3</f>
        <v>8.8000000000000007</v>
      </c>
    </row>
    <row r="8" spans="1:126" x14ac:dyDescent="0.2">
      <c r="A8" s="30">
        <f t="shared" si="0"/>
        <v>6</v>
      </c>
      <c r="B8" s="31">
        <f>'2020'!A4</f>
        <v>2</v>
      </c>
      <c r="C8" s="31">
        <v>2020</v>
      </c>
      <c r="D8" s="32" t="str">
        <f>'2020'!B4</f>
        <v>CeeDee Lamb</v>
      </c>
      <c r="E8" s="32" t="str" cm="1">
        <f t="array" ref="E8">_xlfn.IFS(F8&gt;12.5,"Cornerstone",AND(F8&gt;11.995,F8&lt;12.5),"Elite",AND(F8&gt;11,F8&lt;12.995),"Elite Upside",AND(F8&gt;=9.69,F8&lt;10.999),"Upside",AND(F8&gt;8.4,F8&lt;9.999),"Upside Lite",AND(F8&gt;7.25,F8&lt;8.999),"Outlier",AND(F8&gt;=6,F8&lt;7.25),"Outlier Lite",F8&lt;6.999,"Purgatory")</f>
        <v>Cornerstone</v>
      </c>
      <c r="F8" s="33">
        <f>'2020'!C4</f>
        <v>12.508571428571429</v>
      </c>
      <c r="G8" s="33">
        <f t="shared" si="1"/>
        <v>99</v>
      </c>
      <c r="H8" s="303">
        <f t="shared" si="2"/>
        <v>2.3400149473356207</v>
      </c>
      <c r="I8" s="34" t="str">
        <f>'2020'!D4</f>
        <v>Oklahoma</v>
      </c>
      <c r="J8" s="35">
        <f>'2020'!E4</f>
        <v>3</v>
      </c>
      <c r="K8" s="36">
        <f>'2020'!F4</f>
        <v>36258</v>
      </c>
      <c r="L8" s="37">
        <f>'2020'!G4</f>
        <v>26.490410958904111</v>
      </c>
      <c r="M8" s="37" t="str">
        <f>'2020'!H4</f>
        <v>JR</v>
      </c>
      <c r="N8" s="37">
        <f>'2020'!I4</f>
        <v>21.057534246575344</v>
      </c>
      <c r="O8" s="37" t="str">
        <f>'2020'!J4</f>
        <v>Wide</v>
      </c>
      <c r="P8" s="37" t="str">
        <f>'2020'!K4</f>
        <v>BALL HOG</v>
      </c>
      <c r="Q8" s="37" t="str">
        <f>'2020'!L4</f>
        <v>Elite Separator</v>
      </c>
      <c r="R8" s="55">
        <f>'2020'!M4</f>
        <v>74</v>
      </c>
      <c r="S8" s="55">
        <f>'2020'!N4</f>
        <v>198</v>
      </c>
      <c r="T8" s="231">
        <f t="shared" si="3"/>
        <v>25.421414027634484</v>
      </c>
      <c r="U8" s="35">
        <f>'2020'!O4</f>
        <v>4.5</v>
      </c>
      <c r="V8" s="320">
        <f>'2020'!P4</f>
        <v>1</v>
      </c>
      <c r="W8" s="360">
        <f>'2020'!Q4</f>
        <v>0</v>
      </c>
      <c r="X8" s="194">
        <f>'2020'!R4</f>
        <v>0</v>
      </c>
      <c r="Y8" s="194">
        <f>'2020'!S4</f>
        <v>0.15932872655478775</v>
      </c>
      <c r="Z8" s="194">
        <f>'2020'!T4</f>
        <v>0.25619469026548675</v>
      </c>
      <c r="AA8" s="194">
        <f>'2020'!U4</f>
        <v>0.31868395773294911</v>
      </c>
      <c r="AB8" s="194">
        <f>'2020'!V4</f>
        <v>0.31868395773294911</v>
      </c>
      <c r="AC8" s="194">
        <f>'2020'!W4</f>
        <v>0.30274975984630165</v>
      </c>
      <c r="AD8" s="361">
        <f>'2020'!X4</f>
        <v>19.410958904109588</v>
      </c>
      <c r="AE8" s="43">
        <f>'2020'!Y4</f>
        <v>3.81</v>
      </c>
      <c r="AF8" s="43">
        <f>'2020'!Z4</f>
        <v>11.1</v>
      </c>
      <c r="AG8" s="43">
        <f>'2020'!AA4</f>
        <v>13.2</v>
      </c>
      <c r="AH8" s="43">
        <f>'2020'!AB4</f>
        <v>1.1399999999999999</v>
      </c>
      <c r="AI8" s="43">
        <f>'2020'!AC4</f>
        <v>3.93</v>
      </c>
      <c r="AJ8" s="44">
        <f>'2020'!AD4</f>
        <v>3.7324792765636779E-2</v>
      </c>
      <c r="AK8" s="44">
        <f>'2020'!AE4</f>
        <v>0.2153353428786737</v>
      </c>
      <c r="AL8" s="45">
        <f>'2020'!AF4</f>
        <v>4.5999999999999999E-2</v>
      </c>
      <c r="AM8" s="46">
        <f>DS8/100</f>
        <v>0.38500000000000001</v>
      </c>
      <c r="AN8" s="45">
        <f>'2020'!AG4</f>
        <v>0.76350000000000007</v>
      </c>
      <c r="AO8" s="45">
        <f>'2020'!AH4</f>
        <v>0.23149999999999998</v>
      </c>
      <c r="AP8" s="43">
        <f>'2020'!AI4</f>
        <v>96.570644718792863</v>
      </c>
      <c r="AQ8" s="47">
        <f>'2020'!AJ4</f>
        <v>97.557733440978225</v>
      </c>
      <c r="AR8" s="48">
        <f>'2020'!AK4</f>
        <v>8</v>
      </c>
      <c r="AS8" s="49">
        <f>'2020'!AL4</f>
        <v>7</v>
      </c>
      <c r="AT8" s="49">
        <f>'2020'!AM4</f>
        <v>7</v>
      </c>
      <c r="AU8" s="49">
        <f>'2020'!AN4</f>
        <v>9</v>
      </c>
      <c r="AV8" s="49">
        <f>'2020'!AO4</f>
        <v>8</v>
      </c>
      <c r="AW8" s="49">
        <f>'2020'!AP4</f>
        <v>6</v>
      </c>
      <c r="AX8" s="49">
        <f>'2020'!AQ4</f>
        <v>10</v>
      </c>
      <c r="AY8" s="50">
        <f>'2020'!AR4</f>
        <v>1</v>
      </c>
      <c r="AZ8" s="51">
        <f>'2020'!AS4</f>
        <v>0</v>
      </c>
      <c r="BA8" s="52">
        <f>'2020'!AT4</f>
        <v>4006</v>
      </c>
      <c r="BB8" s="52">
        <f>'2020'!AU4</f>
        <v>0</v>
      </c>
      <c r="BC8" s="52">
        <f>'2020'!AV4</f>
        <v>0</v>
      </c>
      <c r="BD8" s="52">
        <f>'2020'!AW4</f>
        <v>0</v>
      </c>
      <c r="BE8" s="52">
        <f>'2020'!AX4</f>
        <v>0</v>
      </c>
      <c r="BF8" s="53">
        <f>'2020'!AY4</f>
        <v>0</v>
      </c>
      <c r="BG8" s="53">
        <f>'2020'!AZ4</f>
        <v>0</v>
      </c>
      <c r="BH8" s="53">
        <f>'2020'!BA4</f>
        <v>0</v>
      </c>
      <c r="BI8" s="53">
        <f>'2020'!BB4</f>
        <v>0</v>
      </c>
      <c r="BJ8" s="53">
        <f>'2020'!BC4</f>
        <v>0</v>
      </c>
      <c r="BK8" s="53">
        <f>'2020'!BD4</f>
        <v>0</v>
      </c>
      <c r="BL8" s="53">
        <f>'2020'!BE4</f>
        <v>0</v>
      </c>
      <c r="BM8" s="53">
        <f>'2020'!BF4</f>
        <v>0</v>
      </c>
      <c r="BN8" s="54">
        <f>'2020'!BG4</f>
        <v>0</v>
      </c>
      <c r="BO8" s="51">
        <f>'2020'!BH4</f>
        <v>0</v>
      </c>
      <c r="BP8" s="52">
        <f>'2020'!BI4</f>
        <v>4134</v>
      </c>
      <c r="BQ8" s="52">
        <f>'2020'!BJ4</f>
        <v>0</v>
      </c>
      <c r="BR8" s="52">
        <f>'2020'!BK4</f>
        <v>0</v>
      </c>
      <c r="BS8" s="52">
        <f>'2020'!BL4</f>
        <v>0</v>
      </c>
      <c r="BT8" s="52">
        <f>'2020'!BM4</f>
        <v>0</v>
      </c>
      <c r="BU8" s="53">
        <f>'2020'!BN4</f>
        <v>0</v>
      </c>
      <c r="BV8" s="53">
        <f>'2020'!BO4</f>
        <v>0</v>
      </c>
      <c r="BW8" s="53">
        <f>'2020'!BP4</f>
        <v>0</v>
      </c>
      <c r="BX8" s="53">
        <f>'2020'!BQ4</f>
        <v>0</v>
      </c>
      <c r="BY8" s="53">
        <f>'2020'!BR4</f>
        <v>0</v>
      </c>
      <c r="BZ8" s="53">
        <f>'2020'!BS4</f>
        <v>0</v>
      </c>
      <c r="CA8" s="53">
        <f>'2020'!BT4</f>
        <v>0</v>
      </c>
      <c r="CB8" s="53">
        <f>'2020'!BU4</f>
        <v>0</v>
      </c>
      <c r="CC8" s="54">
        <f>'2020'!BV4</f>
        <v>0</v>
      </c>
      <c r="CD8" s="51">
        <f>'2020'!BW4</f>
        <v>807</v>
      </c>
      <c r="CE8" s="52">
        <f>'2020'!BX4</f>
        <v>5065</v>
      </c>
      <c r="CF8" s="52">
        <f>'2020'!BY4</f>
        <v>68</v>
      </c>
      <c r="CG8" s="52">
        <f>'2020'!BZ4</f>
        <v>46</v>
      </c>
      <c r="CH8" s="52">
        <f>'2020'!CA4</f>
        <v>7</v>
      </c>
      <c r="CI8" s="52">
        <f>'2020'!CB4</f>
        <v>47</v>
      </c>
      <c r="CJ8" s="53">
        <f>'2020'!CC4</f>
        <v>1.03</v>
      </c>
      <c r="CK8" s="53">
        <f>'2020'!CD4</f>
        <v>1.97</v>
      </c>
      <c r="CL8" s="53">
        <f>'2020'!CE4</f>
        <v>2.2799999999999998</v>
      </c>
      <c r="CM8" s="53">
        <f>'2020'!CF4</f>
        <v>7.8</v>
      </c>
      <c r="CN8" s="53">
        <f>'2020'!CG4</f>
        <v>12.7</v>
      </c>
      <c r="CO8" s="53">
        <f>'2020'!CL4</f>
        <v>64.3</v>
      </c>
      <c r="CP8" s="53">
        <f>'2020'!CM4</f>
        <v>8</v>
      </c>
      <c r="CQ8" s="53">
        <f>'2020'!CN4</f>
        <v>90.4</v>
      </c>
      <c r="CR8" s="54">
        <f>'2020'!CO4</f>
        <v>9.6</v>
      </c>
      <c r="CS8" s="51">
        <f>'2020'!CP4</f>
        <v>1158</v>
      </c>
      <c r="CT8" s="52">
        <f>'2020'!CQ4</f>
        <v>4520</v>
      </c>
      <c r="CU8" s="52">
        <f>'2020'!CR4</f>
        <v>89</v>
      </c>
      <c r="CV8" s="52">
        <f>'2020'!CS4</f>
        <v>65</v>
      </c>
      <c r="CW8" s="52">
        <f>'2020'!CT4</f>
        <v>11</v>
      </c>
      <c r="CX8" s="52">
        <f>'2020'!CU4</f>
        <v>43</v>
      </c>
      <c r="CY8" s="53">
        <f>'2020'!CV4</f>
        <v>1.1399999999999999</v>
      </c>
      <c r="CZ8" s="53">
        <f>'2020'!CW4</f>
        <v>2.89</v>
      </c>
      <c r="DA8" s="53">
        <f>'2020'!CX4</f>
        <v>2.87</v>
      </c>
      <c r="DB8" s="53">
        <f>'2020'!CY4</f>
        <v>7.2</v>
      </c>
      <c r="DC8" s="53">
        <f>'2020'!CZ4</f>
        <v>12.7</v>
      </c>
      <c r="DD8" s="53">
        <f>'2020'!DE4</f>
        <v>50</v>
      </c>
      <c r="DE8" s="53">
        <f>'2020'!DF4</f>
        <v>7.1</v>
      </c>
      <c r="DF8" s="53">
        <f>'2020'!DG4</f>
        <v>82.8</v>
      </c>
      <c r="DG8" s="54">
        <f>'2020'!DH4</f>
        <v>16.5</v>
      </c>
      <c r="DH8" s="51">
        <f>'2020'!DI4</f>
        <v>1327</v>
      </c>
      <c r="DI8" s="52">
        <f>'2020'!DJ4</f>
        <v>4164</v>
      </c>
      <c r="DJ8" s="52">
        <f>'2020'!DK4</f>
        <v>88</v>
      </c>
      <c r="DK8" s="52">
        <f>'2020'!DL4</f>
        <v>62</v>
      </c>
      <c r="DL8" s="52">
        <f>'2020'!DM4</f>
        <v>14</v>
      </c>
      <c r="DM8" s="52">
        <f>'2020'!DN4</f>
        <v>36</v>
      </c>
      <c r="DN8" s="53">
        <f>'2020'!DO4</f>
        <v>1.02</v>
      </c>
      <c r="DO8" s="53">
        <f>'2020'!DP4</f>
        <v>3.93</v>
      </c>
      <c r="DP8" s="53">
        <f>'2020'!DQ4</f>
        <v>3.81</v>
      </c>
      <c r="DQ8" s="53">
        <f>'2020'!DR4</f>
        <v>11.1</v>
      </c>
      <c r="DR8" s="53">
        <f>'2020'!DS4</f>
        <v>13.2</v>
      </c>
      <c r="DS8" s="53">
        <f>'2020'!DX4</f>
        <v>38.5</v>
      </c>
      <c r="DT8" s="53">
        <f>'2020'!DY4</f>
        <v>4.5999999999999996</v>
      </c>
      <c r="DU8" s="53">
        <f>'2020'!DZ4</f>
        <v>69.900000000000006</v>
      </c>
      <c r="DV8" s="54">
        <f>'2020'!EA4</f>
        <v>29.8</v>
      </c>
    </row>
    <row r="9" spans="1:126" x14ac:dyDescent="0.2">
      <c r="A9" s="30">
        <f t="shared" si="0"/>
        <v>7</v>
      </c>
      <c r="B9" s="31">
        <f>'2023'!A3</f>
        <v>1</v>
      </c>
      <c r="C9" s="31">
        <v>2023</v>
      </c>
      <c r="D9" s="32" t="str">
        <f>'2023'!B3</f>
        <v>Jaxon Smith-Njigba</v>
      </c>
      <c r="E9" s="32" t="str" cm="1">
        <f t="array" ref="E9">_xlfn.IFS(F9&gt;12.5,"Cornerstone",AND(F9&gt;11.995,F9&lt;12.5),"Elite",AND(F9&gt;11,F9&lt;12.995),"Elite Upside",AND(F9&gt;=9.69,F9&lt;10.999),"Upside",AND(F9&gt;8.4,F9&lt;9.999),"Upside Lite",AND(F9&gt;7.25,F9&lt;8.999),"Outlier",AND(F9&gt;=6,F9&lt;7.25),"Outlier Lite",F9&lt;6.999,"Purgatory")</f>
        <v>Elite</v>
      </c>
      <c r="F9" s="33">
        <f>'2023'!C3</f>
        <v>12.251428571428573</v>
      </c>
      <c r="G9" s="33">
        <f t="shared" si="1"/>
        <v>98.8</v>
      </c>
      <c r="H9" s="303">
        <f t="shared" si="2"/>
        <v>2.1924266604805469</v>
      </c>
      <c r="I9" s="34" t="str">
        <f>'2023'!D3</f>
        <v>Ohio State</v>
      </c>
      <c r="J9" s="35">
        <f>'2023'!E3</f>
        <v>2</v>
      </c>
      <c r="K9" s="36">
        <f>'2023'!F3</f>
        <v>37301</v>
      </c>
      <c r="L9" s="37">
        <f>'2023'!G3</f>
        <v>23.632876712328766</v>
      </c>
      <c r="M9" s="37" t="str">
        <f>'2023'!H3</f>
        <v>JR</v>
      </c>
      <c r="N9" s="37">
        <f>'2023'!I3</f>
        <v>21.210958904109589</v>
      </c>
      <c r="O9" s="37" t="str">
        <f>'2023'!J3</f>
        <v>Slot</v>
      </c>
      <c r="P9" s="37" t="str">
        <f>'2023'!K3</f>
        <v>BALL HOG</v>
      </c>
      <c r="Q9" s="37" t="str">
        <f>'2023'!L3</f>
        <v>Elite Separator</v>
      </c>
      <c r="R9" s="35">
        <f>'2023'!M3</f>
        <v>73</v>
      </c>
      <c r="S9" s="35">
        <f>'2023'!N3</f>
        <v>196</v>
      </c>
      <c r="T9" s="231">
        <f t="shared" si="3"/>
        <v>25.85879624752307</v>
      </c>
      <c r="U9" s="35">
        <f>'2023'!O3</f>
        <v>4.4800000000000004</v>
      </c>
      <c r="V9" s="200">
        <f>'2023'!P3</f>
        <v>1</v>
      </c>
      <c r="W9" s="360">
        <f>'2023'!Q3</f>
        <v>0</v>
      </c>
      <c r="X9" s="194">
        <f>'2023'!R3</f>
        <v>0</v>
      </c>
      <c r="Y9" s="194">
        <f>'2023'!S3</f>
        <v>2.3333333333333334E-2</v>
      </c>
      <c r="Z9" s="194">
        <f>'2023'!T3</f>
        <v>0.32431340872374798</v>
      </c>
      <c r="AA9" s="194">
        <f>'2023'!U3</f>
        <v>4.8050061459380934E-2</v>
      </c>
      <c r="AB9" s="194">
        <f>'2023'!V3</f>
        <v>0.32431340872374798</v>
      </c>
      <c r="AC9" s="194">
        <f>'2023'!W3</f>
        <v>0.32431340872374798</v>
      </c>
      <c r="AD9" s="361">
        <f>'2023'!X3</f>
        <v>19.547945205479451</v>
      </c>
      <c r="AE9" s="43">
        <f>'2023'!Y3</f>
        <v>4.01</v>
      </c>
      <c r="AF9" s="43">
        <f>'2023'!Z3</f>
        <v>8.3000000000000007</v>
      </c>
      <c r="AG9" s="43">
        <f>'2023'!AA3</f>
        <v>12.1</v>
      </c>
      <c r="AH9" s="43">
        <f>'2023'!AB3</f>
        <v>1.1599999999999999</v>
      </c>
      <c r="AI9" s="43">
        <f>'2023'!AC3</f>
        <v>3.25</v>
      </c>
      <c r="AJ9" s="44">
        <f>'2023'!AD3</f>
        <v>2.4968866749688665E-2</v>
      </c>
      <c r="AK9" s="44">
        <f>'2023'!AE3</f>
        <v>0.2546824408468244</v>
      </c>
      <c r="AL9" s="45">
        <f>'2023'!AF3</f>
        <v>5.9000000000000004E-2</v>
      </c>
      <c r="AM9" s="46">
        <f>DD9/100</f>
        <v>0.9</v>
      </c>
      <c r="AN9" s="45">
        <f>'2023'!AG3</f>
        <v>0.11799999999999999</v>
      </c>
      <c r="AO9" s="45">
        <f>'2023'!AH3</f>
        <v>0.86799999999999988</v>
      </c>
      <c r="AP9" s="43">
        <f>'2023'!AI3</f>
        <v>97.313705755739775</v>
      </c>
      <c r="AQ9" s="47">
        <f>'2023'!AJ3</f>
        <v>96.322399448242962</v>
      </c>
      <c r="AR9" s="48">
        <f>'2023'!AK3</f>
        <v>8</v>
      </c>
      <c r="AS9" s="49">
        <f>'2023'!AL3</f>
        <v>7</v>
      </c>
      <c r="AT9" s="49">
        <f>'2023'!AM3</f>
        <v>8</v>
      </c>
      <c r="AU9" s="49">
        <f>'2023'!AN3</f>
        <v>6</v>
      </c>
      <c r="AV9" s="49">
        <f>'2023'!AO3</f>
        <v>8</v>
      </c>
      <c r="AW9" s="49">
        <f>'2023'!AP3</f>
        <v>6</v>
      </c>
      <c r="AX9" s="49">
        <f>'2023'!AQ3</f>
        <v>10</v>
      </c>
      <c r="AY9" s="50">
        <f>'2023'!AR3</f>
        <v>1</v>
      </c>
      <c r="AZ9" s="51">
        <f>'2023'!AS3</f>
        <v>0</v>
      </c>
      <c r="BA9" s="52">
        <f>'2023'!AT3</f>
        <v>5100</v>
      </c>
      <c r="BB9" s="52">
        <f>'2023'!AU3</f>
        <v>0</v>
      </c>
      <c r="BC9" s="52">
        <f>'2023'!AV3</f>
        <v>0</v>
      </c>
      <c r="BD9" s="52">
        <f>'2023'!AW3</f>
        <v>0</v>
      </c>
      <c r="BE9" s="52">
        <f>'2023'!AX3</f>
        <v>0</v>
      </c>
      <c r="BF9" s="53">
        <f>'2023'!AY3</f>
        <v>0</v>
      </c>
      <c r="BG9" s="53">
        <f>'2023'!AZ3</f>
        <v>0</v>
      </c>
      <c r="BH9" s="53">
        <f>'2023'!BA3</f>
        <v>0</v>
      </c>
      <c r="BI9" s="53">
        <f>'2023'!BA3</f>
        <v>0</v>
      </c>
      <c r="BJ9" s="53">
        <f>'2023'!BC3</f>
        <v>0</v>
      </c>
      <c r="BK9" s="53">
        <f>'2023'!BH3</f>
        <v>0</v>
      </c>
      <c r="BL9" s="53">
        <f>'2023'!BI3</f>
        <v>0</v>
      </c>
      <c r="BM9" s="53">
        <f>'2023'!BJ3</f>
        <v>0</v>
      </c>
      <c r="BN9" s="54">
        <f>'2023'!BK3</f>
        <v>0</v>
      </c>
      <c r="BO9" s="51">
        <f>'2023'!BL3</f>
        <v>0</v>
      </c>
      <c r="BP9" s="52">
        <f>'2023'!BM3</f>
        <v>3684</v>
      </c>
      <c r="BQ9" s="52">
        <f>'2023'!BN3</f>
        <v>0</v>
      </c>
      <c r="BR9" s="52">
        <f>'2023'!BO3</f>
        <v>0</v>
      </c>
      <c r="BS9" s="52">
        <f>'2023'!BP3</f>
        <v>0</v>
      </c>
      <c r="BT9" s="52">
        <f>'2023'!BQ3</f>
        <v>0</v>
      </c>
      <c r="BU9" s="53">
        <f>'2023'!BR3</f>
        <v>0</v>
      </c>
      <c r="BV9" s="53">
        <f>'2023'!BS3</f>
        <v>0</v>
      </c>
      <c r="BW9" s="53">
        <f>'2023'!BT3</f>
        <v>0</v>
      </c>
      <c r="BX9" s="53">
        <f>'2023'!BU3</f>
        <v>0</v>
      </c>
      <c r="BY9" s="53">
        <f>'2023'!BV3</f>
        <v>0</v>
      </c>
      <c r="BZ9" s="53">
        <f>'2023'!CA3</f>
        <v>0</v>
      </c>
      <c r="CA9" s="53">
        <f>'2023'!CB3</f>
        <v>0</v>
      </c>
      <c r="CB9" s="53">
        <f>'2023'!CC3</f>
        <v>0</v>
      </c>
      <c r="CC9" s="54">
        <f>'2023'!CD3</f>
        <v>0</v>
      </c>
      <c r="CD9" s="51">
        <f>'2023'!CE3</f>
        <v>49</v>
      </c>
      <c r="CE9" s="52">
        <f>'2023'!CF3</f>
        <v>2100</v>
      </c>
      <c r="CF9" s="52">
        <f>'2023'!CG3</f>
        <v>13</v>
      </c>
      <c r="CG9" s="52">
        <f>'2023'!CH3</f>
        <v>10</v>
      </c>
      <c r="CH9" s="52">
        <f>'2023'!CI3</f>
        <v>1</v>
      </c>
      <c r="CI9" s="52">
        <f>'2023'!CJ3</f>
        <v>22</v>
      </c>
      <c r="CJ9" s="53">
        <f>'2023'!CK3</f>
        <v>0.34</v>
      </c>
      <c r="CK9" s="53">
        <f>'2023'!CL3</f>
        <v>0.25</v>
      </c>
      <c r="CL9" s="53">
        <f>'2023'!CM3</f>
        <v>0.71</v>
      </c>
      <c r="CM9" s="53">
        <f>'2023'!CN3</f>
        <v>1.5</v>
      </c>
      <c r="CN9" s="53">
        <f>'2023'!CO3</f>
        <v>7.8</v>
      </c>
      <c r="CO9" s="53">
        <f>'2023'!CT3</f>
        <v>33.299999999999997</v>
      </c>
      <c r="CP9" s="53">
        <f>'2023'!CU3</f>
        <v>0</v>
      </c>
      <c r="CQ9" s="53">
        <f>'2023'!CV3</f>
        <v>49.3</v>
      </c>
      <c r="CR9" s="54">
        <f>'2023'!CW3</f>
        <v>50.7</v>
      </c>
      <c r="CS9" s="51">
        <f>'2023'!CX3</f>
        <v>1606</v>
      </c>
      <c r="CT9" s="52">
        <f>'2023'!CY3</f>
        <v>4952</v>
      </c>
      <c r="CU9" s="52">
        <f>'2023'!CZ3</f>
        <v>112</v>
      </c>
      <c r="CV9" s="52">
        <f>'2023'!DA3</f>
        <v>95</v>
      </c>
      <c r="CW9" s="52">
        <f>'2023'!DB3</f>
        <v>9</v>
      </c>
      <c r="CX9" s="52">
        <f>'2023'!DC3</f>
        <v>46</v>
      </c>
      <c r="CY9" s="53">
        <f>'2023'!DD3</f>
        <v>1.1599999999999999</v>
      </c>
      <c r="CZ9" s="53">
        <f>'2023'!DE3</f>
        <v>3.25</v>
      </c>
      <c r="DA9" s="53">
        <f>'2023'!DF3</f>
        <v>4.01</v>
      </c>
      <c r="DB9" s="53">
        <f>'2023'!DG3</f>
        <v>8.3000000000000007</v>
      </c>
      <c r="DC9" s="53">
        <f>'2023'!DH3</f>
        <v>9.3000000000000007</v>
      </c>
      <c r="DD9" s="53">
        <f>'2023'!DM3</f>
        <v>90</v>
      </c>
      <c r="DE9" s="53">
        <f>'2023'!DN3</f>
        <v>5.9</v>
      </c>
      <c r="DF9" s="53">
        <f>'2023'!DO3</f>
        <v>11.1</v>
      </c>
      <c r="DG9" s="54">
        <f>'2023'!DP3</f>
        <v>88.6</v>
      </c>
      <c r="DH9" s="51">
        <f>'2023'!DQ3</f>
        <v>43</v>
      </c>
      <c r="DI9" s="52">
        <f>'2023'!DR3</f>
        <v>894.90000000000009</v>
      </c>
      <c r="DJ9" s="52">
        <f>'2023'!DS3</f>
        <v>8</v>
      </c>
      <c r="DK9" s="52">
        <f>'2023'!DT3</f>
        <v>4</v>
      </c>
      <c r="DL9" s="52">
        <f>'2023'!DU3</f>
        <v>0</v>
      </c>
      <c r="DM9" s="52">
        <f>'2023'!DV3</f>
        <v>42</v>
      </c>
      <c r="DN9" s="53">
        <f>'2023'!DW3</f>
        <v>-0.08</v>
      </c>
      <c r="DO9" s="53">
        <f>'2023'!DX3</f>
        <v>0.43</v>
      </c>
      <c r="DP9" s="53">
        <f>'2023'!DY3</f>
        <v>0.98</v>
      </c>
      <c r="DQ9" s="53">
        <f>'2023'!DZ3</f>
        <v>3.5</v>
      </c>
      <c r="DR9" s="53">
        <f>'2023'!EA3</f>
        <v>12.1</v>
      </c>
      <c r="DS9" s="53">
        <f>'2023'!EF3</f>
        <v>0</v>
      </c>
      <c r="DT9" s="53">
        <f>'2023'!EG3</f>
        <v>0</v>
      </c>
      <c r="DU9" s="53">
        <f>'2023'!EH3</f>
        <v>12.5</v>
      </c>
      <c r="DV9" s="54">
        <f>'2023'!EI3</f>
        <v>85</v>
      </c>
    </row>
    <row r="10" spans="1:126" x14ac:dyDescent="0.2">
      <c r="A10" s="30">
        <f t="shared" si="0"/>
        <v>8</v>
      </c>
      <c r="B10" s="31">
        <f>'2022'!A3</f>
        <v>1</v>
      </c>
      <c r="C10" s="31">
        <v>2022</v>
      </c>
      <c r="D10" s="32" t="str">
        <f>'2022'!B3</f>
        <v>Drake London</v>
      </c>
      <c r="E10" s="32" t="str" cm="1">
        <f t="array" ref="E10">_xlfn.IFS(F10&gt;12.5,"Cornerstone",AND(F10&gt;11.995,F10&lt;12.5),"Elite",AND(F10&gt;11,F10&lt;12.995),"Elite Upside",AND(F10&gt;=9.69,F10&lt;10.999),"Upside",AND(F10&gt;8.4,F10&lt;9.999),"Upside Lite",AND(F10&gt;7.25,F10&lt;8.999),"Outlier",AND(F10&gt;=6,F10&lt;7.25),"Outlier Lite",F10&lt;6.999,"Purgatory")</f>
        <v>Elite</v>
      </c>
      <c r="F10" s="33">
        <f>'2022'!C3</f>
        <v>12.218571428571428</v>
      </c>
      <c r="G10" s="33">
        <f t="shared" si="1"/>
        <v>98.6</v>
      </c>
      <c r="H10" s="303">
        <f t="shared" si="2"/>
        <v>2.173568157160175</v>
      </c>
      <c r="I10" s="34" t="str">
        <f>'2022'!D3</f>
        <v>USC</v>
      </c>
      <c r="J10" s="35">
        <f>'2022'!E3</f>
        <v>5</v>
      </c>
      <c r="K10" s="36">
        <f>'2022'!F3</f>
        <v>37096</v>
      </c>
      <c r="L10" s="37">
        <f>'2022'!G3</f>
        <v>24.194520547945206</v>
      </c>
      <c r="M10" s="37" t="str">
        <f>'2022'!H3</f>
        <v>JR</v>
      </c>
      <c r="N10" s="37">
        <f>'2022'!I3</f>
        <v>20.775342465753425</v>
      </c>
      <c r="O10" s="37" t="str">
        <f>'2022'!J3</f>
        <v>Hybrid</v>
      </c>
      <c r="P10" s="37" t="str">
        <f>'2022'!K3</f>
        <v>PROTO X</v>
      </c>
      <c r="Q10" s="37" t="str">
        <f>'2022'!L3</f>
        <v>Elite Earner</v>
      </c>
      <c r="R10" s="55">
        <f>'2022'!M3</f>
        <v>77</v>
      </c>
      <c r="S10" s="55">
        <f>'2022'!N3</f>
        <v>205</v>
      </c>
      <c r="T10" s="231">
        <f t="shared" si="3"/>
        <v>24.309183042383626</v>
      </c>
      <c r="U10" s="35">
        <f>'2022'!O3</f>
        <v>4.45</v>
      </c>
      <c r="V10" s="320">
        <f>'2022'!P3</f>
        <v>1</v>
      </c>
      <c r="W10" s="360">
        <f>'2022'!Q3</f>
        <v>0</v>
      </c>
      <c r="X10" s="194">
        <f>'2022'!R3</f>
        <v>0</v>
      </c>
      <c r="Y10" s="194">
        <f>'2022'!S3</f>
        <v>0.12989690721649486</v>
      </c>
      <c r="Z10" s="194">
        <f>'2022'!T3</f>
        <v>0.26200417536534448</v>
      </c>
      <c r="AA10" s="194">
        <f>'2022'!U3</f>
        <v>0.30279329608938549</v>
      </c>
      <c r="AB10" s="194">
        <f>'2022'!V3</f>
        <v>0.30279329608938549</v>
      </c>
      <c r="AC10" s="194">
        <f>'2022'!W3</f>
        <v>0.28765363128491622</v>
      </c>
      <c r="AD10" s="361">
        <f>'2022'!X3</f>
        <v>19.13150684931507</v>
      </c>
      <c r="AE10" s="43">
        <f>'2022'!Y3</f>
        <v>3.52</v>
      </c>
      <c r="AF10" s="43">
        <f>'2022'!Z3</f>
        <v>6.1</v>
      </c>
      <c r="AG10" s="43">
        <f>'2022'!AA3</f>
        <v>12</v>
      </c>
      <c r="AH10" s="43">
        <f>'2022'!AB3</f>
        <v>1.34</v>
      </c>
      <c r="AI10" s="43">
        <f>'2022'!AC3</f>
        <v>3.26</v>
      </c>
      <c r="AJ10" s="44">
        <f>'2022'!AD3</f>
        <v>9.0922509225092249E-2</v>
      </c>
      <c r="AK10" s="44">
        <f>'2022'!AE3</f>
        <v>0.29549815498154985</v>
      </c>
      <c r="AL10" s="45">
        <f>'2022'!AF3</f>
        <v>8.3000000000000004E-2</v>
      </c>
      <c r="AM10" s="46">
        <f t="shared" ref="AM10:AM30" si="4">DS10/100</f>
        <v>0.67900000000000005</v>
      </c>
      <c r="AN10" s="45">
        <f>'2022'!AG3</f>
        <v>0.47199999999999998</v>
      </c>
      <c r="AO10" s="45">
        <f>'2022'!AH3</f>
        <v>0.52200000000000002</v>
      </c>
      <c r="AP10" s="43">
        <f>'2022'!AI3</f>
        <v>104.55476080301305</v>
      </c>
      <c r="AQ10" s="47">
        <f>'2022'!AJ3</f>
        <v>112.11117180906957</v>
      </c>
      <c r="AR10" s="48">
        <f>'2022'!AK3</f>
        <v>7</v>
      </c>
      <c r="AS10" s="49">
        <f>'2022'!AL3</f>
        <v>8</v>
      </c>
      <c r="AT10" s="49">
        <f>'2022'!AM3</f>
        <v>7</v>
      </c>
      <c r="AU10" s="49">
        <f>'2022'!AN3</f>
        <v>5</v>
      </c>
      <c r="AV10" s="49">
        <f>'2022'!AO3</f>
        <v>9</v>
      </c>
      <c r="AW10" s="49">
        <f>'2022'!AP3</f>
        <v>8</v>
      </c>
      <c r="AX10" s="49">
        <f>'2022'!AQ3</f>
        <v>10</v>
      </c>
      <c r="AY10" s="50">
        <f>'2022'!AR3</f>
        <v>0.75</v>
      </c>
      <c r="AZ10" s="51">
        <f>'2022'!AS3</f>
        <v>0</v>
      </c>
      <c r="BA10" s="52">
        <f>'2022'!AT3</f>
        <v>4189</v>
      </c>
      <c r="BB10" s="52">
        <f>'2022'!AU3</f>
        <v>0</v>
      </c>
      <c r="BC10" s="52">
        <f>'2022'!AV3</f>
        <v>0</v>
      </c>
      <c r="BD10" s="52">
        <f>'2022'!AW3</f>
        <v>0</v>
      </c>
      <c r="BE10" s="52">
        <f>'2022'!AX3</f>
        <v>0</v>
      </c>
      <c r="BF10" s="53">
        <f>'2022'!AY3</f>
        <v>0</v>
      </c>
      <c r="BG10" s="53">
        <f>'2022'!AZ3</f>
        <v>0</v>
      </c>
      <c r="BH10" s="53">
        <f>'2022'!BA3</f>
        <v>0</v>
      </c>
      <c r="BI10" s="53">
        <f>'2022'!BB3</f>
        <v>0</v>
      </c>
      <c r="BJ10" s="53">
        <f>'2022'!BC3</f>
        <v>0</v>
      </c>
      <c r="BK10" s="53">
        <f>'2022'!BH3</f>
        <v>0</v>
      </c>
      <c r="BL10" s="53">
        <f>'2022'!BI3</f>
        <v>0</v>
      </c>
      <c r="BM10" s="53">
        <f>'2022'!BJ3</f>
        <v>0</v>
      </c>
      <c r="BN10" s="54">
        <f>'2022'!BK3</f>
        <v>0</v>
      </c>
      <c r="BO10" s="51">
        <f>'2022'!BL3</f>
        <v>0</v>
      </c>
      <c r="BP10" s="52">
        <f>'2022'!BM3</f>
        <v>2989</v>
      </c>
      <c r="BQ10" s="52">
        <f>'2022'!BN3</f>
        <v>0</v>
      </c>
      <c r="BR10" s="52">
        <f>'2022'!BO3</f>
        <v>0</v>
      </c>
      <c r="BS10" s="52">
        <f>'2022'!BP3</f>
        <v>0</v>
      </c>
      <c r="BT10" s="52">
        <f>'2022'!BQ3</f>
        <v>0</v>
      </c>
      <c r="BU10" s="53">
        <f>'2022'!BR3</f>
        <v>0</v>
      </c>
      <c r="BV10" s="53">
        <f>'2022'!BS3</f>
        <v>0</v>
      </c>
      <c r="BW10" s="53">
        <f>'2022'!BT3</f>
        <v>0</v>
      </c>
      <c r="BX10" s="53">
        <f>'2022'!BU3</f>
        <v>0</v>
      </c>
      <c r="BY10" s="53">
        <f>'2022'!BV3</f>
        <v>0</v>
      </c>
      <c r="BZ10" s="53">
        <f>'2022'!CA3</f>
        <v>0</v>
      </c>
      <c r="CA10" s="53">
        <f>'2022'!CB3</f>
        <v>0</v>
      </c>
      <c r="CB10" s="53">
        <f>'2022'!CC3</f>
        <v>0</v>
      </c>
      <c r="CC10" s="54">
        <f>'2022'!CD3</f>
        <v>0</v>
      </c>
      <c r="CD10" s="51">
        <f>'2022'!CE3</f>
        <v>567</v>
      </c>
      <c r="CE10" s="52">
        <f>'2022'!CF3</f>
        <v>4365</v>
      </c>
      <c r="CF10" s="52">
        <f>'2022'!CG3</f>
        <v>54</v>
      </c>
      <c r="CG10" s="52">
        <f>'2022'!CH3</f>
        <v>39</v>
      </c>
      <c r="CH10" s="52">
        <f>'2022'!CI3</f>
        <v>5</v>
      </c>
      <c r="CI10" s="52">
        <f>'2022'!CJ3</f>
        <v>35</v>
      </c>
      <c r="CJ10" s="53">
        <f>'2022'!CK3</f>
        <v>1.34</v>
      </c>
      <c r="CK10" s="53">
        <f>'2022'!CL3</f>
        <v>1.67</v>
      </c>
      <c r="CL10" s="53">
        <f>'2022'!CM3</f>
        <v>1.72</v>
      </c>
      <c r="CM10" s="53">
        <f>'2022'!CN3</f>
        <v>6.6</v>
      </c>
      <c r="CN10" s="53">
        <f>'2022'!CO3</f>
        <v>8.9</v>
      </c>
      <c r="CO10" s="53">
        <f>'2022'!CT3</f>
        <v>40</v>
      </c>
      <c r="CP10" s="53">
        <f>'2022'!CU3</f>
        <v>4.9000000000000004</v>
      </c>
      <c r="CQ10" s="53">
        <f>'2022'!CV3</f>
        <v>2.2000000000000002</v>
      </c>
      <c r="CR10" s="54">
        <f>'2022'!CW3</f>
        <v>97.8</v>
      </c>
      <c r="CS10" s="51">
        <f>'2022'!CX3</f>
        <v>502</v>
      </c>
      <c r="CT10" s="52">
        <f>'2022'!CY3</f>
        <v>1916</v>
      </c>
      <c r="CU10" s="52">
        <f>'2022'!CZ3</f>
        <v>43</v>
      </c>
      <c r="CV10" s="52">
        <f>'2022'!DA3</f>
        <v>33</v>
      </c>
      <c r="CW10" s="52">
        <f>'2022'!DB3</f>
        <v>3</v>
      </c>
      <c r="CX10" s="52">
        <f>'2022'!DC3</f>
        <v>17</v>
      </c>
      <c r="CY10" s="53">
        <f>'2022'!DD3</f>
        <v>0.98</v>
      </c>
      <c r="CZ10" s="53">
        <f>'2022'!DE3</f>
        <v>1.91</v>
      </c>
      <c r="DA10" s="53">
        <f>'2022'!DF3</f>
        <v>1.92</v>
      </c>
      <c r="DB10" s="53">
        <f>'2022'!DG3</f>
        <v>6.1</v>
      </c>
      <c r="DC10" s="53">
        <f>'2022'!DH3</f>
        <v>12</v>
      </c>
      <c r="DD10" s="53">
        <f>'2022'!DM3</f>
        <v>50</v>
      </c>
      <c r="DE10" s="53">
        <f>'2022'!DN3</f>
        <v>0</v>
      </c>
      <c r="DF10" s="53">
        <f>'2022'!DO3</f>
        <v>8.1999999999999993</v>
      </c>
      <c r="DG10" s="54">
        <f>'2022'!DP3</f>
        <v>91.8</v>
      </c>
      <c r="DH10" s="51">
        <f>'2022'!DQ3</f>
        <v>1084</v>
      </c>
      <c r="DI10" s="52">
        <f>'2022'!DR3</f>
        <v>3580</v>
      </c>
      <c r="DJ10" s="52">
        <f>'2022'!DS3</f>
        <v>119</v>
      </c>
      <c r="DK10" s="52">
        <f>'2022'!DT3</f>
        <v>88</v>
      </c>
      <c r="DL10" s="52">
        <f>'2022'!DU3</f>
        <v>7</v>
      </c>
      <c r="DM10" s="52">
        <f>'2022'!DV3</f>
        <v>21</v>
      </c>
      <c r="DN10" s="53">
        <f>'2022'!DW3</f>
        <v>0.68</v>
      </c>
      <c r="DO10" s="53">
        <f>'2022'!DX3</f>
        <v>3.26</v>
      </c>
      <c r="DP10" s="53">
        <f>'2022'!DY3</f>
        <v>3.52</v>
      </c>
      <c r="DQ10" s="53">
        <f>'2022'!DZ3</f>
        <v>5.2</v>
      </c>
      <c r="DR10" s="53">
        <f>'2022'!EA3</f>
        <v>9.1999999999999993</v>
      </c>
      <c r="DS10" s="53">
        <f>'2022'!EF3</f>
        <v>67.900000000000006</v>
      </c>
      <c r="DT10" s="53">
        <f>'2022'!EG3</f>
        <v>8.3000000000000007</v>
      </c>
      <c r="DU10" s="53">
        <f>'2022'!EH3</f>
        <v>86.2</v>
      </c>
      <c r="DV10" s="54">
        <f>'2022'!EI3</f>
        <v>12.6</v>
      </c>
    </row>
    <row r="11" spans="1:126" x14ac:dyDescent="0.2">
      <c r="A11" s="30">
        <f t="shared" si="0"/>
        <v>9</v>
      </c>
      <c r="B11" s="31">
        <f>'2018'!A3</f>
        <v>1</v>
      </c>
      <c r="C11" s="31">
        <v>2018</v>
      </c>
      <c r="D11" s="32" t="str">
        <f>'2018'!B3</f>
        <v>D.J. Moore</v>
      </c>
      <c r="E11" s="32" t="str" cm="1">
        <f t="array" ref="E11">_xlfn.IFS(F11&gt;12.5,"Cornerstone",AND(F11&gt;11.995,F11&lt;12.5),"Elite",AND(F11&gt;11,F11&lt;12.995),"Elite Upside",AND(F11&gt;=9.69,F11&lt;10.999),"Upside",AND(F11&gt;8.4,F11&lt;9.999),"Upside Lite",AND(F11&gt;7.25,F11&lt;8.999),"Outlier",AND(F11&gt;=6,F11&lt;7.25),"Outlier Lite",F11&lt;6.999,"Purgatory")</f>
        <v>Elite</v>
      </c>
      <c r="F11" s="33">
        <f>'2018'!C3</f>
        <v>12.217142857142857</v>
      </c>
      <c r="G11" s="33">
        <f t="shared" si="1"/>
        <v>98.5</v>
      </c>
      <c r="H11" s="303">
        <f t="shared" si="2"/>
        <v>2.1727482222332029</v>
      </c>
      <c r="I11" s="34" t="str">
        <f>'2018'!D3</f>
        <v>Maryland</v>
      </c>
      <c r="J11" s="35">
        <f>'2018'!E3</f>
        <v>2</v>
      </c>
      <c r="K11" s="36">
        <f>'2018'!F3</f>
        <v>35534</v>
      </c>
      <c r="L11" s="37">
        <f>'2018'!G3</f>
        <v>28.473972602739725</v>
      </c>
      <c r="M11" s="37" t="str">
        <f>'2018'!H3</f>
        <v>JR</v>
      </c>
      <c r="N11" s="37">
        <f>'2018'!I3</f>
        <v>21.046575342465754</v>
      </c>
      <c r="O11" s="37" t="str">
        <f>'2018'!J3</f>
        <v>Wide</v>
      </c>
      <c r="P11" s="37" t="str">
        <f>'2018'!K3</f>
        <v>BALL HOG</v>
      </c>
      <c r="Q11" s="37" t="str">
        <f>'2018'!L3</f>
        <v>Elite Earner</v>
      </c>
      <c r="R11" s="55">
        <f>'2018'!M3</f>
        <v>72</v>
      </c>
      <c r="S11" s="55">
        <f>'2018'!N3</f>
        <v>209</v>
      </c>
      <c r="T11" s="231">
        <f t="shared" si="3"/>
        <v>28.345181767524029</v>
      </c>
      <c r="U11" s="35">
        <f>'2018'!O3</f>
        <v>4.42</v>
      </c>
      <c r="V11" s="320">
        <f>'2018'!P3</f>
        <v>1</v>
      </c>
      <c r="W11" s="360">
        <f>'2018'!Q3</f>
        <v>0</v>
      </c>
      <c r="X11" s="194">
        <f>'2018'!R3</f>
        <v>0</v>
      </c>
      <c r="Y11" s="194">
        <f>'2018'!S3</f>
        <v>0.20172084130019122</v>
      </c>
      <c r="Z11" s="194">
        <f>'2018'!T3</f>
        <v>0.27492447129909364</v>
      </c>
      <c r="AA11" s="194">
        <f>'2018'!U3</f>
        <v>0.53247422680412371</v>
      </c>
      <c r="AB11" s="194">
        <f>'2018'!V3</f>
        <v>0.53247422680412371</v>
      </c>
      <c r="AC11" s="194">
        <f>'2018'!W3</f>
        <v>0.53247422680412371</v>
      </c>
      <c r="AD11" s="361">
        <f>'2018'!X3</f>
        <v>18.391780821917809</v>
      </c>
      <c r="AE11" s="43">
        <f>'2018'!Y3</f>
        <v>2.83</v>
      </c>
      <c r="AF11" s="43">
        <f>'2018'!Z3</f>
        <v>9.8000000000000007</v>
      </c>
      <c r="AG11" s="43">
        <f>'2018'!AA3</f>
        <v>13</v>
      </c>
      <c r="AH11" s="43">
        <f>'2018'!AB3</f>
        <v>0.47</v>
      </c>
      <c r="AI11" s="43">
        <f>'2018'!AC3</f>
        <v>3.25</v>
      </c>
      <c r="AJ11" s="44">
        <f>'2018'!AD3</f>
        <v>7.3969022265246848E-2</v>
      </c>
      <c r="AK11" s="44">
        <f>'2018'!AE3</f>
        <v>0.2876573088092933</v>
      </c>
      <c r="AL11" s="45">
        <f>'2018'!AF3</f>
        <v>0.08</v>
      </c>
      <c r="AM11" s="46">
        <f t="shared" si="4"/>
        <v>0.40700000000000003</v>
      </c>
      <c r="AN11" s="45">
        <f>'2018'!AG3</f>
        <v>0.83299999999999996</v>
      </c>
      <c r="AO11" s="45">
        <f>'2018'!AH3</f>
        <v>0.15299999999999997</v>
      </c>
      <c r="AP11" s="43">
        <f>'2018'!AI3</f>
        <v>109.51842874691263</v>
      </c>
      <c r="AQ11" s="47">
        <f>'2018'!AJ3</f>
        <v>106.18298754319183</v>
      </c>
      <c r="AR11" s="48">
        <f>'2018'!AK3</f>
        <v>10</v>
      </c>
      <c r="AS11" s="49">
        <f>'2018'!AL3</f>
        <v>10</v>
      </c>
      <c r="AT11" s="49">
        <f>'2018'!AM3</f>
        <v>5</v>
      </c>
      <c r="AU11" s="49">
        <f>'2018'!AN3</f>
        <v>7</v>
      </c>
      <c r="AV11" s="49">
        <f>'2018'!AO3</f>
        <v>9</v>
      </c>
      <c r="AW11" s="49">
        <f>'2018'!AP3</f>
        <v>7</v>
      </c>
      <c r="AX11" s="49">
        <f>'2018'!AQ3</f>
        <v>10</v>
      </c>
      <c r="AY11" s="50">
        <f>'2018'!AR3</f>
        <v>0</v>
      </c>
      <c r="AZ11" s="51">
        <f>'2018'!AS3</f>
        <v>0</v>
      </c>
      <c r="BA11" s="52">
        <f>'2018'!AT3</f>
        <v>23</v>
      </c>
      <c r="BB11" s="52">
        <f>'2018'!AU3</f>
        <v>0</v>
      </c>
      <c r="BC11" s="52">
        <f>'2018'!AV3</f>
        <v>0</v>
      </c>
      <c r="BD11" s="52">
        <f>'2018'!AW3</f>
        <v>0</v>
      </c>
      <c r="BE11" s="52">
        <f>'2018'!AX3</f>
        <v>0</v>
      </c>
      <c r="BF11" s="53">
        <f>'2018'!AY3</f>
        <v>0</v>
      </c>
      <c r="BG11" s="53">
        <f>'2018'!AZ3</f>
        <v>0</v>
      </c>
      <c r="BH11" s="53">
        <f>'2018'!BA3</f>
        <v>0</v>
      </c>
      <c r="BI11" s="53">
        <f>'2018'!BB3</f>
        <v>0</v>
      </c>
      <c r="BJ11" s="53">
        <f>'2018'!BC3</f>
        <v>0</v>
      </c>
      <c r="BK11" s="53">
        <f>'2018'!BD3</f>
        <v>0</v>
      </c>
      <c r="BL11" s="53">
        <f>'2018'!BE3</f>
        <v>0</v>
      </c>
      <c r="BM11" s="53">
        <f>'2018'!BF3</f>
        <v>0</v>
      </c>
      <c r="BN11" s="54">
        <f>'2018'!BG3</f>
        <v>0</v>
      </c>
      <c r="BO11" s="51">
        <f>'2018'!BH3</f>
        <v>0</v>
      </c>
      <c r="BP11" s="52">
        <f>'2018'!BI3</f>
        <v>23</v>
      </c>
      <c r="BQ11" s="52">
        <f>'2018'!BJ3</f>
        <v>0</v>
      </c>
      <c r="BR11" s="52">
        <f>'2018'!BK3</f>
        <v>0</v>
      </c>
      <c r="BS11" s="52">
        <f>'2018'!BL3</f>
        <v>0</v>
      </c>
      <c r="BT11" s="52">
        <f>'2018'!BM3</f>
        <v>0</v>
      </c>
      <c r="BU11" s="53">
        <f>'2018'!BN3</f>
        <v>0</v>
      </c>
      <c r="BV11" s="53">
        <f>'2018'!BO3</f>
        <v>0</v>
      </c>
      <c r="BW11" s="53">
        <f>'2018'!BP3</f>
        <v>0</v>
      </c>
      <c r="BX11" s="53">
        <f>'2018'!BQ3</f>
        <v>0</v>
      </c>
      <c r="BY11" s="53">
        <f>'2018'!BR3</f>
        <v>0</v>
      </c>
      <c r="BZ11" s="53">
        <f>'2018'!BS3</f>
        <v>0</v>
      </c>
      <c r="CA11" s="53">
        <f>'2018'!BT3</f>
        <v>0</v>
      </c>
      <c r="CB11" s="53">
        <f>'2018'!BU3</f>
        <v>0</v>
      </c>
      <c r="CC11" s="54">
        <f>'2018'!BV3</f>
        <v>0</v>
      </c>
      <c r="CD11" s="51">
        <f>'2018'!BW3</f>
        <v>422</v>
      </c>
      <c r="CE11" s="52">
        <f>'2018'!BX3</f>
        <v>2092</v>
      </c>
      <c r="CF11" s="52">
        <f>'2018'!BY3</f>
        <v>45</v>
      </c>
      <c r="CG11" s="52">
        <f>'2018'!BZ3</f>
        <v>25</v>
      </c>
      <c r="CH11" s="52">
        <f>'2018'!CA3</f>
        <v>3</v>
      </c>
      <c r="CI11" s="52">
        <f>'2018'!CB3</f>
        <v>15</v>
      </c>
      <c r="CJ11" s="53">
        <f>'2018'!CC3</f>
        <v>0</v>
      </c>
      <c r="CK11" s="53">
        <f>'2018'!CD3</f>
        <v>0</v>
      </c>
      <c r="CL11" s="53">
        <f>'2018'!CE3</f>
        <v>1.48</v>
      </c>
      <c r="CM11" s="53">
        <f>'2018'!CF3</f>
        <v>5.5</v>
      </c>
      <c r="CN11" s="53">
        <f>'2018'!CG3</f>
        <v>11.6</v>
      </c>
      <c r="CO11" s="53">
        <f>'2018'!CH3</f>
        <v>0</v>
      </c>
      <c r="CP11" s="53">
        <f>'2018'!CI3</f>
        <v>16.7</v>
      </c>
      <c r="CQ11" s="53">
        <f>'2018'!CJ3</f>
        <v>95.6</v>
      </c>
      <c r="CR11" s="54">
        <f>'2018'!CK3</f>
        <v>4</v>
      </c>
      <c r="CS11" s="51">
        <f>'2018'!CL3</f>
        <v>637</v>
      </c>
      <c r="CT11" s="52">
        <f>'2018'!CM3</f>
        <v>2317</v>
      </c>
      <c r="CU11" s="52">
        <f>'2018'!CN3</f>
        <v>77</v>
      </c>
      <c r="CV11" s="52">
        <f>'2018'!CO3</f>
        <v>41</v>
      </c>
      <c r="CW11" s="52">
        <f>'2018'!CP3</f>
        <v>6</v>
      </c>
      <c r="CX11" s="52">
        <f>'2018'!CQ3</f>
        <v>15</v>
      </c>
      <c r="CY11" s="53">
        <f>'2018'!CR3</f>
        <v>0.34</v>
      </c>
      <c r="CZ11" s="53">
        <f>'2018'!CS3</f>
        <v>1.86</v>
      </c>
      <c r="DA11" s="53">
        <f>'2018'!CT3</f>
        <v>1.75</v>
      </c>
      <c r="DB11" s="53">
        <f>'2018'!CU3</f>
        <v>9.8000000000000007</v>
      </c>
      <c r="DC11" s="53">
        <f>'2018'!CV3</f>
        <v>13</v>
      </c>
      <c r="DD11" s="53">
        <f>'2018'!CW3</f>
        <v>0</v>
      </c>
      <c r="DE11" s="53">
        <f>'2018'!CX3</f>
        <v>6.8</v>
      </c>
      <c r="DF11" s="53">
        <f>'2018'!CY3</f>
        <v>87.8</v>
      </c>
      <c r="DG11" s="54">
        <f>'2018'!CZ3</f>
        <v>11.2</v>
      </c>
      <c r="DH11" s="51">
        <f>'2018'!DA3</f>
        <v>1033</v>
      </c>
      <c r="DI11" s="52">
        <f>'2018'!DB3</f>
        <v>1940</v>
      </c>
      <c r="DJ11" s="52">
        <f>'2018'!DC3</f>
        <v>132</v>
      </c>
      <c r="DK11" s="52">
        <f>'2018'!DD3</f>
        <v>80</v>
      </c>
      <c r="DL11" s="52">
        <f>'2018'!DE3</f>
        <v>8</v>
      </c>
      <c r="DM11" s="52">
        <f>'2018'!DF3</f>
        <v>15</v>
      </c>
      <c r="DN11" s="53">
        <f>'2018'!DG3</f>
        <v>0.47</v>
      </c>
      <c r="DO11" s="53">
        <f>'2018'!DH3</f>
        <v>3.25</v>
      </c>
      <c r="DP11" s="53">
        <f>'2018'!DI3</f>
        <v>2.83</v>
      </c>
      <c r="DQ11" s="53">
        <f>'2018'!DJ3</f>
        <v>5.9</v>
      </c>
      <c r="DR11" s="53">
        <f>'2018'!DK3</f>
        <v>11.3</v>
      </c>
      <c r="DS11" s="53">
        <f>'2018'!DP3</f>
        <v>40.700000000000003</v>
      </c>
      <c r="DT11" s="53">
        <f>'2018'!DQ3</f>
        <v>8</v>
      </c>
      <c r="DU11" s="53">
        <f>'2018'!DR3</f>
        <v>78.8</v>
      </c>
      <c r="DV11" s="54">
        <f>'2018'!DS3</f>
        <v>19.399999999999999</v>
      </c>
    </row>
    <row r="12" spans="1:126" x14ac:dyDescent="0.2">
      <c r="A12" s="30">
        <f t="shared" si="0"/>
        <v>10</v>
      </c>
      <c r="B12" s="31">
        <f>'2019'!A3</f>
        <v>1</v>
      </c>
      <c r="C12" s="31">
        <v>2019</v>
      </c>
      <c r="D12" s="32" t="str">
        <f>'2019'!B3</f>
        <v>A.J. Brown</v>
      </c>
      <c r="E12" s="32" t="str" cm="1">
        <f t="array" ref="E12">_xlfn.IFS(F12&gt;12.5,"Cornerstone",AND(F12&gt;11.995,F12&lt;12.5),"Elite",AND(F12&gt;11,F12&lt;12.995),"Elite Upside",AND(F12&gt;=9.69,F12&lt;10.999),"Upside",AND(F12&gt;8.4,F12&lt;9.999),"Upside Lite",AND(F12&gt;7.25,F12&lt;8.999),"Outlier",AND(F12&gt;=6,F12&lt;7.25),"Outlier Lite",F12&lt;6.999,"Purgatory")</f>
        <v>Elite</v>
      </c>
      <c r="F12" s="33">
        <f>'2019'!C3</f>
        <v>12.177142857142858</v>
      </c>
      <c r="G12" s="33">
        <f t="shared" si="1"/>
        <v>98.3</v>
      </c>
      <c r="H12" s="303">
        <f t="shared" si="2"/>
        <v>2.1497900442779696</v>
      </c>
      <c r="I12" s="34" t="str">
        <f>'2019'!D3</f>
        <v>Ole Miss</v>
      </c>
      <c r="J12" s="35">
        <f>'2019'!E3</f>
        <v>1</v>
      </c>
      <c r="K12" s="36">
        <f>'2019'!F3</f>
        <v>35611</v>
      </c>
      <c r="L12" s="37">
        <f>'2019'!G3</f>
        <v>28.263013698630136</v>
      </c>
      <c r="M12" s="37" t="str">
        <f>'2019'!H3</f>
        <v>JR</v>
      </c>
      <c r="N12" s="37">
        <f>'2019'!I3</f>
        <v>21.832876712328765</v>
      </c>
      <c r="O12" s="37" t="str">
        <f>'2019'!J3</f>
        <v>Slot</v>
      </c>
      <c r="P12" s="37" t="str">
        <f>'2019'!K3</f>
        <v>PROTO X</v>
      </c>
      <c r="Q12" s="37" t="str">
        <f>'2019'!L3</f>
        <v>Poor Earner</v>
      </c>
      <c r="R12" s="55">
        <f>'2019'!M3</f>
        <v>73</v>
      </c>
      <c r="S12" s="55">
        <f>'2019'!N3</f>
        <v>226</v>
      </c>
      <c r="T12" s="231">
        <f t="shared" si="3"/>
        <v>29.816775265001088</v>
      </c>
      <c r="U12" s="35">
        <f>'2019'!O3</f>
        <v>4.45</v>
      </c>
      <c r="V12" s="320">
        <f>'2019'!P3</f>
        <v>2</v>
      </c>
      <c r="W12" s="360">
        <f>'2019'!Q3</f>
        <v>0</v>
      </c>
      <c r="X12" s="194">
        <f>'2019'!R3</f>
        <v>0</v>
      </c>
      <c r="Y12" s="194">
        <f>'2019'!S3</f>
        <v>0.10902355120402223</v>
      </c>
      <c r="Z12" s="194">
        <f>'2019'!T3</f>
        <v>0.35523978685612789</v>
      </c>
      <c r="AA12" s="194">
        <f>'2019'!U3</f>
        <v>0.38489295164782295</v>
      </c>
      <c r="AB12" s="194">
        <f>'2019'!V3</f>
        <v>0.38489295164782295</v>
      </c>
      <c r="AC12" s="194">
        <f>'2019'!W3</f>
        <v>0.38489295164782295</v>
      </c>
      <c r="AD12" s="361">
        <f>'2019'!X3</f>
        <v>20.183561643835617</v>
      </c>
      <c r="AE12" s="43">
        <f>'2019'!Y3</f>
        <v>3.19</v>
      </c>
      <c r="AF12" s="43">
        <f>'2019'!Z3</f>
        <v>8.6999999999999993</v>
      </c>
      <c r="AG12" s="43">
        <f>'2019'!AA3</f>
        <v>11.2</v>
      </c>
      <c r="AH12" s="43">
        <f>'2019'!AB3</f>
        <v>1.04</v>
      </c>
      <c r="AI12" s="43">
        <f>'2019'!AC3</f>
        <v>3.21</v>
      </c>
      <c r="AJ12" s="44">
        <f>'2019'!AD3</f>
        <v>3.7624999999999999E-2</v>
      </c>
      <c r="AK12" s="44">
        <f>'2019'!AE3</f>
        <v>0.17871875000000001</v>
      </c>
      <c r="AL12" s="45">
        <f>'2019'!AF3</f>
        <v>5.5999999999999994E-2</v>
      </c>
      <c r="AM12" s="46">
        <f t="shared" si="4"/>
        <v>0.4</v>
      </c>
      <c r="AN12" s="45">
        <f>'2019'!AG3</f>
        <v>0.20199999999999999</v>
      </c>
      <c r="AO12" s="45">
        <f>'2019'!AH3</f>
        <v>0.78200000000000003</v>
      </c>
      <c r="AP12" s="43">
        <f>'2019'!AI3</f>
        <v>115.26524849502903</v>
      </c>
      <c r="AQ12" s="47">
        <f>'2019'!AJ3</f>
        <v>114.09107506302435</v>
      </c>
      <c r="AR12" s="48">
        <f>'2019'!AK3</f>
        <v>10</v>
      </c>
      <c r="AS12" s="49">
        <f>'2019'!AL3</f>
        <v>6</v>
      </c>
      <c r="AT12" s="49">
        <f>'2019'!AM3</f>
        <v>6</v>
      </c>
      <c r="AU12" s="49">
        <f>'2019'!AN3</f>
        <v>6</v>
      </c>
      <c r="AV12" s="49">
        <f>'2019'!AO3</f>
        <v>9</v>
      </c>
      <c r="AW12" s="49">
        <f>'2019'!AP3</f>
        <v>9</v>
      </c>
      <c r="AX12" s="49">
        <f>'2019'!AQ3</f>
        <v>8</v>
      </c>
      <c r="AY12" s="50">
        <f>'2019'!AR3</f>
        <v>1</v>
      </c>
      <c r="AZ12" s="51">
        <f>'2019'!AS3</f>
        <v>0</v>
      </c>
      <c r="BA12" s="52">
        <f>'2019'!AT3</f>
        <v>3427</v>
      </c>
      <c r="BB12" s="52">
        <f>'2019'!AU3</f>
        <v>0</v>
      </c>
      <c r="BC12" s="52">
        <f>'2019'!AV3</f>
        <v>0</v>
      </c>
      <c r="BD12" s="52">
        <f>'2019'!AW3</f>
        <v>0</v>
      </c>
      <c r="BE12" s="52">
        <f>'2019'!AX3</f>
        <v>0</v>
      </c>
      <c r="BF12" s="53">
        <f>'2019'!AY3</f>
        <v>0</v>
      </c>
      <c r="BG12" s="53">
        <f>'2019'!AZ3</f>
        <v>0</v>
      </c>
      <c r="BH12" s="53">
        <f>'2019'!BA3</f>
        <v>0</v>
      </c>
      <c r="BI12" s="53">
        <f>'2019'!BB3</f>
        <v>0</v>
      </c>
      <c r="BJ12" s="53">
        <f>'2019'!BC3</f>
        <v>0</v>
      </c>
      <c r="BK12" s="53">
        <f>'2019'!BD3</f>
        <v>0</v>
      </c>
      <c r="BL12" s="53">
        <f>'2019'!BE3</f>
        <v>0</v>
      </c>
      <c r="BM12" s="53">
        <f>'2019'!BF3</f>
        <v>0</v>
      </c>
      <c r="BN12" s="54">
        <f>'2019'!BG3</f>
        <v>0</v>
      </c>
      <c r="BO12" s="51">
        <f>'2019'!BH3</f>
        <v>0</v>
      </c>
      <c r="BP12" s="52">
        <f>'2019'!BI3</f>
        <v>4351</v>
      </c>
      <c r="BQ12" s="52">
        <f>'2019'!BJ3</f>
        <v>0</v>
      </c>
      <c r="BR12" s="52">
        <f>'2019'!BK3</f>
        <v>0</v>
      </c>
      <c r="BS12" s="52">
        <f>'2019'!BL3</f>
        <v>0</v>
      </c>
      <c r="BT12" s="52">
        <f>'2019'!BM3</f>
        <v>0</v>
      </c>
      <c r="BU12" s="53">
        <f>'2019'!BN3</f>
        <v>0</v>
      </c>
      <c r="BV12" s="53">
        <f>'2019'!BO3</f>
        <v>0</v>
      </c>
      <c r="BW12" s="53">
        <f>'2019'!BP3</f>
        <v>0</v>
      </c>
      <c r="BX12" s="53">
        <f>'2019'!BQ3</f>
        <v>0</v>
      </c>
      <c r="BY12" s="53">
        <f>'2019'!BR3</f>
        <v>0</v>
      </c>
      <c r="BZ12" s="53">
        <f>'2019'!BS3</f>
        <v>0</v>
      </c>
      <c r="CA12" s="53">
        <f>'2019'!BT3</f>
        <v>0</v>
      </c>
      <c r="CB12" s="53">
        <f>'2019'!BU3</f>
        <v>0</v>
      </c>
      <c r="CC12" s="54">
        <f>'2019'!BV3</f>
        <v>0</v>
      </c>
      <c r="CD12" s="51">
        <f>'2019'!BW3</f>
        <v>412</v>
      </c>
      <c r="CE12" s="52">
        <f>'2019'!BX3</f>
        <v>3779</v>
      </c>
      <c r="CF12" s="52">
        <f>'2019'!BY3</f>
        <v>43</v>
      </c>
      <c r="CG12" s="52">
        <f>'2019'!BZ3</f>
        <v>29</v>
      </c>
      <c r="CH12" s="52">
        <f>'2019'!CA3</f>
        <v>2</v>
      </c>
      <c r="CI12" s="52">
        <f>'2019'!CB3</f>
        <v>27</v>
      </c>
      <c r="CJ12" s="53">
        <f>'2019'!CC3</f>
        <v>0.56000000000000005</v>
      </c>
      <c r="CK12" s="53">
        <f>'2019'!CD3</f>
        <v>0.92</v>
      </c>
      <c r="CL12" s="53">
        <f>'2019'!CE3</f>
        <v>2.19</v>
      </c>
      <c r="CM12" s="53">
        <f>'2019'!CF3</f>
        <v>6</v>
      </c>
      <c r="CN12" s="53">
        <f>'2019'!CG3</f>
        <v>11.7</v>
      </c>
      <c r="CO12" s="53">
        <f>'2019'!CH3</f>
        <v>0</v>
      </c>
      <c r="CP12" s="53">
        <f>'2019'!CI3</f>
        <v>6.5</v>
      </c>
      <c r="CQ12" s="53">
        <f>'2019'!CJ3</f>
        <v>95.4</v>
      </c>
      <c r="CR12" s="54">
        <f>'2019'!CK3</f>
        <v>4.5999999999999996</v>
      </c>
      <c r="CS12" s="51">
        <f>'2019'!CL3</f>
        <v>1400</v>
      </c>
      <c r="CT12" s="52">
        <f>'2019'!CM3</f>
        <v>3941</v>
      </c>
      <c r="CU12" s="52">
        <f>'2019'!CN3</f>
        <v>96</v>
      </c>
      <c r="CV12" s="52">
        <f>'2019'!CO3</f>
        <v>75</v>
      </c>
      <c r="CW12" s="52">
        <f>'2019'!CP3</f>
        <v>11</v>
      </c>
      <c r="CX12" s="52">
        <f>'2019'!CQ3</f>
        <v>28</v>
      </c>
      <c r="CY12" s="53">
        <f>'2019'!CR3</f>
        <v>1.04</v>
      </c>
      <c r="CZ12" s="53">
        <f>'2019'!CS3</f>
        <v>3.21</v>
      </c>
      <c r="DA12" s="53">
        <f>'2019'!CT3</f>
        <v>3.19</v>
      </c>
      <c r="DB12" s="53">
        <f>'2019'!CU3</f>
        <v>8.6999999999999993</v>
      </c>
      <c r="DC12" s="53">
        <f>'2019'!CV3</f>
        <v>9.4</v>
      </c>
      <c r="DD12" s="53">
        <f>'2019'!DA3</f>
        <v>68.8</v>
      </c>
      <c r="DE12" s="53">
        <f>'2019'!DB3</f>
        <v>8.5</v>
      </c>
      <c r="DF12" s="53">
        <f>'2019'!DC3</f>
        <v>0</v>
      </c>
      <c r="DG12" s="54">
        <f>'2019'!DD3</f>
        <v>97.8</v>
      </c>
      <c r="DH12" s="51">
        <f>'2019'!DE3</f>
        <v>1600</v>
      </c>
      <c r="DI12" s="52">
        <f>'2019'!DF3</f>
        <v>4157</v>
      </c>
      <c r="DJ12" s="52">
        <f>'2019'!DG3</f>
        <v>115</v>
      </c>
      <c r="DK12" s="52">
        <f>'2019'!DH3</f>
        <v>84</v>
      </c>
      <c r="DL12" s="52">
        <f>'2019'!DI3</f>
        <v>6</v>
      </c>
      <c r="DM12" s="52">
        <f>'2019'!DJ3</f>
        <v>21</v>
      </c>
      <c r="DN12" s="53">
        <f>'2019'!DK3</f>
        <v>0.71</v>
      </c>
      <c r="DO12" s="53">
        <f>'2019'!DL3</f>
        <v>3.08</v>
      </c>
      <c r="DP12" s="53">
        <f>'2019'!DM3</f>
        <v>3.01</v>
      </c>
      <c r="DQ12" s="53">
        <f>'2019'!DN3</f>
        <v>7.1</v>
      </c>
      <c r="DR12" s="53">
        <f>'2019'!DO3</f>
        <v>11.2</v>
      </c>
      <c r="DS12" s="53">
        <f>'2019'!DT3</f>
        <v>40</v>
      </c>
      <c r="DT12" s="53">
        <f>'2019'!DU3</f>
        <v>5.6</v>
      </c>
      <c r="DU12" s="53">
        <f>'2019'!DV3</f>
        <v>40.4</v>
      </c>
      <c r="DV12" s="54">
        <f>'2019'!DW3</f>
        <v>58.6</v>
      </c>
    </row>
    <row r="13" spans="1:126" x14ac:dyDescent="0.2">
      <c r="A13" s="30">
        <f t="shared" si="0"/>
        <v>11</v>
      </c>
      <c r="B13" s="31">
        <f>'2022'!A4</f>
        <v>2</v>
      </c>
      <c r="C13" s="31">
        <v>2022</v>
      </c>
      <c r="D13" s="32" t="str">
        <f>'2022'!B4</f>
        <v>Garrett Wilson</v>
      </c>
      <c r="E13" s="32" t="str" cm="1">
        <f t="array" ref="E13">_xlfn.IFS(F13&gt;12.5,"Cornerstone",AND(F13&gt;11.995,F13&lt;12.5),"Elite",AND(F13&gt;11,F13&lt;12.995),"Elite Upside",AND(F13&gt;=9.69,F13&lt;10.999),"Upside",AND(F13&gt;8.4,F13&lt;9.999),"Upside Lite",AND(F13&gt;7.25,F13&lt;8.999),"Outlier",AND(F13&gt;=6,F13&lt;7.25),"Outlier Lite",F13&lt;6.999,"Purgatory")</f>
        <v>Elite</v>
      </c>
      <c r="F13" s="33">
        <f>'2022'!C4</f>
        <v>12.022857142857143</v>
      </c>
      <c r="G13" s="33">
        <f t="shared" si="1"/>
        <v>98.2</v>
      </c>
      <c r="H13" s="303">
        <f t="shared" si="2"/>
        <v>2.0612370721649245</v>
      </c>
      <c r="I13" s="34" t="str">
        <f>'2022'!D4</f>
        <v>Ohio State</v>
      </c>
      <c r="J13" s="35">
        <f>'2022'!E4</f>
        <v>2</v>
      </c>
      <c r="K13" s="36">
        <f>'2022'!F4</f>
        <v>36729</v>
      </c>
      <c r="L13" s="37">
        <f>'2022'!G4</f>
        <v>25.2</v>
      </c>
      <c r="M13" s="37" t="str">
        <f>'2022'!H4</f>
        <v>JR</v>
      </c>
      <c r="N13" s="37">
        <f>'2022'!I4</f>
        <v>21.780821917808218</v>
      </c>
      <c r="O13" s="37" t="str">
        <f>'2022'!J4</f>
        <v>Hybrid</v>
      </c>
      <c r="P13" s="37" t="str">
        <f>'2022'!K4</f>
        <v>BALL HOG</v>
      </c>
      <c r="Q13" s="37" t="str">
        <f>'2022'!L4</f>
        <v>Elite Separator</v>
      </c>
      <c r="R13" s="55">
        <f>'2022'!M4</f>
        <v>72</v>
      </c>
      <c r="S13" s="55">
        <f>'2022'!N4</f>
        <v>183</v>
      </c>
      <c r="T13" s="231">
        <f t="shared" si="3"/>
        <v>24.818986906492331</v>
      </c>
      <c r="U13" s="35">
        <f>'2022'!O4</f>
        <v>4.38</v>
      </c>
      <c r="V13" s="320">
        <f>'2022'!P4</f>
        <v>1</v>
      </c>
      <c r="W13" s="360">
        <f>'2022'!Q4</f>
        <v>0</v>
      </c>
      <c r="X13" s="194">
        <f>'2022'!R4</f>
        <v>0</v>
      </c>
      <c r="Y13" s="194">
        <f>'2022'!S4</f>
        <v>0.17155266015200868</v>
      </c>
      <c r="Z13" s="194">
        <f>'2022'!T4</f>
        <v>0.42857142857142855</v>
      </c>
      <c r="AA13" s="194">
        <f>'2022'!U4</f>
        <v>0.25403877221324717</v>
      </c>
      <c r="AB13" s="194">
        <f>'2022'!V4</f>
        <v>0.34130510039233786</v>
      </c>
      <c r="AC13" s="194">
        <f>'2022'!W4</f>
        <v>0.34130510039233786</v>
      </c>
      <c r="AD13" s="361">
        <f>'2022'!X4</f>
        <v>20.136986301369863</v>
      </c>
      <c r="AE13" s="43">
        <f>'2022'!Y4</f>
        <v>3.86</v>
      </c>
      <c r="AF13" s="43">
        <f>'2022'!Z4</f>
        <v>6</v>
      </c>
      <c r="AG13" s="43">
        <f>'2022'!AA4</f>
        <v>13.4</v>
      </c>
      <c r="AH13" s="43">
        <f>'2022'!AB4</f>
        <v>0.97</v>
      </c>
      <c r="AI13" s="43">
        <f>'2022'!AC4</f>
        <v>3.21</v>
      </c>
      <c r="AJ13" s="44">
        <f>'2022'!AD4</f>
        <v>3.100158982511924E-2</v>
      </c>
      <c r="AK13" s="44">
        <f>'2022'!AE4</f>
        <v>0.21224165341812401</v>
      </c>
      <c r="AL13" s="45">
        <f>'2022'!AF4</f>
        <v>7.9000000000000001E-2</v>
      </c>
      <c r="AM13" s="46">
        <f t="shared" si="4"/>
        <v>0.61499999999999999</v>
      </c>
      <c r="AN13" s="45">
        <f>'2022'!AG4</f>
        <v>0.5475000000000001</v>
      </c>
      <c r="AO13" s="45">
        <f>'2022'!AH4</f>
        <v>0.45250000000000007</v>
      </c>
      <c r="AP13" s="43">
        <f>'2022'!AI4</f>
        <v>99.445387271488897</v>
      </c>
      <c r="AQ13" s="47">
        <f>'2022'!AJ4</f>
        <v>96.416725830483273</v>
      </c>
      <c r="AR13" s="48">
        <f>'2022'!AK4</f>
        <v>9</v>
      </c>
      <c r="AS13" s="49">
        <f>'2022'!AL4</f>
        <v>6</v>
      </c>
      <c r="AT13" s="49">
        <f>'2022'!AM4</f>
        <v>7</v>
      </c>
      <c r="AU13" s="49">
        <f>'2022'!AN4</f>
        <v>5</v>
      </c>
      <c r="AV13" s="49">
        <f>'2022'!AO4</f>
        <v>9</v>
      </c>
      <c r="AW13" s="49">
        <f>'2022'!AP4</f>
        <v>6</v>
      </c>
      <c r="AX13" s="49">
        <f>'2022'!AQ4</f>
        <v>10</v>
      </c>
      <c r="AY13" s="50">
        <f>'2022'!AR4</f>
        <v>1</v>
      </c>
      <c r="AZ13" s="51">
        <f>'2022'!AS4</f>
        <v>0</v>
      </c>
      <c r="BA13" s="52">
        <f>'2022'!AT4</f>
        <v>3679</v>
      </c>
      <c r="BB13" s="52">
        <f>'2022'!AU4</f>
        <v>0</v>
      </c>
      <c r="BC13" s="52">
        <f>'2022'!AV4</f>
        <v>0</v>
      </c>
      <c r="BD13" s="52">
        <f>'2022'!AW4</f>
        <v>0</v>
      </c>
      <c r="BE13" s="52">
        <f>'2022'!AX4</f>
        <v>0</v>
      </c>
      <c r="BF13" s="53">
        <f>'2022'!AY4</f>
        <v>0</v>
      </c>
      <c r="BG13" s="53">
        <f>'2022'!AZ4</f>
        <v>0</v>
      </c>
      <c r="BH13" s="53">
        <f>'2022'!BA4</f>
        <v>0</v>
      </c>
      <c r="BI13" s="53">
        <f>'2022'!BB4</f>
        <v>0</v>
      </c>
      <c r="BJ13" s="53">
        <f>'2022'!BC4</f>
        <v>0</v>
      </c>
      <c r="BK13" s="53">
        <f>'2022'!BH4</f>
        <v>0</v>
      </c>
      <c r="BL13" s="53">
        <f>'2022'!BI4</f>
        <v>0</v>
      </c>
      <c r="BM13" s="53">
        <f>'2022'!BJ4</f>
        <v>0</v>
      </c>
      <c r="BN13" s="54">
        <f>'2022'!BK4</f>
        <v>0</v>
      </c>
      <c r="BO13" s="51">
        <f>'2022'!BL4</f>
        <v>0</v>
      </c>
      <c r="BP13" s="52">
        <f>'2022'!BM4</f>
        <v>5100</v>
      </c>
      <c r="BQ13" s="52">
        <f>'2022'!BN4</f>
        <v>0</v>
      </c>
      <c r="BR13" s="52">
        <f>'2022'!BO4</f>
        <v>0</v>
      </c>
      <c r="BS13" s="52">
        <f>'2022'!BP4</f>
        <v>0</v>
      </c>
      <c r="BT13" s="52">
        <f>'2022'!BQ4</f>
        <v>0</v>
      </c>
      <c r="BU13" s="53">
        <f>'2022'!BR4</f>
        <v>0</v>
      </c>
      <c r="BV13" s="53">
        <f>'2022'!BS4</f>
        <v>0</v>
      </c>
      <c r="BW13" s="53">
        <f>'2022'!BT4</f>
        <v>0</v>
      </c>
      <c r="BX13" s="53">
        <f>'2022'!BU4</f>
        <v>0</v>
      </c>
      <c r="BY13" s="53">
        <f>'2022'!BV4</f>
        <v>0</v>
      </c>
      <c r="BZ13" s="53">
        <f>'2022'!CA4</f>
        <v>0</v>
      </c>
      <c r="CA13" s="53">
        <f>'2022'!CB4</f>
        <v>0</v>
      </c>
      <c r="CB13" s="53">
        <f>'2022'!CC4</f>
        <v>0</v>
      </c>
      <c r="CC13" s="54">
        <f>'2022'!CD4</f>
        <v>0</v>
      </c>
      <c r="CD13" s="51">
        <f>'2022'!CE4</f>
        <v>632</v>
      </c>
      <c r="CE13" s="52">
        <f>'2022'!CF4</f>
        <v>3684</v>
      </c>
      <c r="CF13" s="52">
        <f>'2022'!CG4</f>
        <v>42</v>
      </c>
      <c r="CG13" s="52">
        <f>'2022'!CH4</f>
        <v>30</v>
      </c>
      <c r="CH13" s="52">
        <f>'2022'!CI4</f>
        <v>5</v>
      </c>
      <c r="CI13" s="52">
        <f>'2022'!CJ4</f>
        <v>48</v>
      </c>
      <c r="CJ13" s="53">
        <f>'2022'!CK4</f>
        <v>0.57999999999999996</v>
      </c>
      <c r="CK13" s="53">
        <f>'2022'!CL4</f>
        <v>1.1399999999999999</v>
      </c>
      <c r="CL13" s="53">
        <f>'2022'!CM4</f>
        <v>2.0699999999999998</v>
      </c>
      <c r="CM13" s="53">
        <f>'2022'!CN4</f>
        <v>5.2</v>
      </c>
      <c r="CN13" s="53">
        <f>'2022'!CO4</f>
        <v>12.5</v>
      </c>
      <c r="CO13" s="53">
        <f>'2022'!CT4</f>
        <v>45.5</v>
      </c>
      <c r="CP13" s="53">
        <f>'2022'!CU4</f>
        <v>3.2</v>
      </c>
      <c r="CQ13" s="53">
        <f>'2022'!CV4</f>
        <v>91.7</v>
      </c>
      <c r="CR13" s="54">
        <f>'2022'!CW4</f>
        <v>8.3000000000000007</v>
      </c>
      <c r="CS13" s="51">
        <f>'2022'!CX4</f>
        <v>900</v>
      </c>
      <c r="CT13" s="52">
        <f>'2022'!CY4</f>
        <v>2100</v>
      </c>
      <c r="CU13" s="52">
        <f>'2022'!CZ4</f>
        <v>58</v>
      </c>
      <c r="CV13" s="52">
        <f>'2022'!DA4</f>
        <v>43</v>
      </c>
      <c r="CW13" s="52">
        <f>'2022'!DB4</f>
        <v>6</v>
      </c>
      <c r="CX13" s="52">
        <f>'2022'!DC4</f>
        <v>22</v>
      </c>
      <c r="CY13" s="53">
        <f>'2022'!DD4</f>
        <v>0.97</v>
      </c>
      <c r="CZ13" s="53">
        <f>'2022'!DE4</f>
        <v>3.21</v>
      </c>
      <c r="DA13" s="53">
        <f>'2022'!DF4</f>
        <v>3.86</v>
      </c>
      <c r="DB13" s="53">
        <f>'2022'!DG4</f>
        <v>5.4</v>
      </c>
      <c r="DC13" s="53">
        <f>'2022'!DH4</f>
        <v>13.4</v>
      </c>
      <c r="DD13" s="53">
        <f>'2022'!DM4</f>
        <v>33.299999999999997</v>
      </c>
      <c r="DE13" s="53">
        <f>'2022'!DN4</f>
        <v>8.5</v>
      </c>
      <c r="DF13" s="53">
        <f>'2022'!DO4</f>
        <v>26.6</v>
      </c>
      <c r="DG13" s="54">
        <f>'2022'!DP4</f>
        <v>73.400000000000006</v>
      </c>
      <c r="DH13" s="51">
        <f>'2022'!DQ4</f>
        <v>1258</v>
      </c>
      <c r="DI13" s="52">
        <f>'2022'!DR4</f>
        <v>4952</v>
      </c>
      <c r="DJ13" s="52">
        <f>'2022'!DS4</f>
        <v>102</v>
      </c>
      <c r="DK13" s="52">
        <f>'2022'!DT4</f>
        <v>70</v>
      </c>
      <c r="DL13" s="52">
        <f>'2022'!DU4</f>
        <v>12</v>
      </c>
      <c r="DM13" s="52">
        <f>'2022'!DV4</f>
        <v>46</v>
      </c>
      <c r="DN13" s="53">
        <f>'2022'!DW4</f>
        <v>0.86</v>
      </c>
      <c r="DO13" s="53">
        <f>'2022'!DX4</f>
        <v>2.69</v>
      </c>
      <c r="DP13" s="53">
        <f>'2022'!DY4</f>
        <v>3</v>
      </c>
      <c r="DQ13" s="53">
        <f>'2022'!DZ4</f>
        <v>6</v>
      </c>
      <c r="DR13" s="53">
        <f>'2022'!EA4</f>
        <v>11.6</v>
      </c>
      <c r="DS13" s="53">
        <f>'2022'!EF4</f>
        <v>61.5</v>
      </c>
      <c r="DT13" s="53">
        <f>'2022'!EG4</f>
        <v>7.9</v>
      </c>
      <c r="DU13" s="53">
        <f>'2022'!EH4</f>
        <v>82.9</v>
      </c>
      <c r="DV13" s="54">
        <f>'2022'!EI4</f>
        <v>17.100000000000001</v>
      </c>
    </row>
    <row r="14" spans="1:126" x14ac:dyDescent="0.2">
      <c r="A14" s="30">
        <f t="shared" si="0"/>
        <v>12</v>
      </c>
      <c r="B14" s="31">
        <f>'2026 - WIP'!A3</f>
        <v>1</v>
      </c>
      <c r="C14" s="31">
        <v>2026</v>
      </c>
      <c r="D14" s="32" t="str">
        <f>'2026 - WIP'!B3</f>
        <v>Jordyn Tyson</v>
      </c>
      <c r="E14" s="32" t="str" cm="1">
        <f t="array" ref="E14">_xlfn.IFS(F14&gt;12.5,"Cornerstone",AND(F14&gt;11.995,F14&lt;12.5),"Elite",AND(F14&gt;11,F14&lt;12.995),"Elite Upside",AND(F14&gt;=9.69,F14&lt;10.999),"Upside",AND(F14&gt;8.4,F14&lt;9.999),"Upside Lite",AND(F14&gt;7.25,F14&lt;8.999),"Outlier",AND(F14&gt;=6,F14&lt;7.25),"Outlier Lite",F14&lt;6.999,"Purgatory")</f>
        <v>Elite</v>
      </c>
      <c r="F14" s="33">
        <f>'2026 - WIP'!C3</f>
        <v>12.015714285714285</v>
      </c>
      <c r="G14" s="33">
        <f t="shared" si="1"/>
        <v>98</v>
      </c>
      <c r="H14" s="303">
        <f t="shared" si="2"/>
        <v>2.0571373975300609</v>
      </c>
      <c r="I14" s="34" t="str">
        <f>'2026 - WIP'!D3</f>
        <v>Arizona State</v>
      </c>
      <c r="J14" s="35">
        <f>'2026 - WIP'!E3</f>
        <v>3</v>
      </c>
      <c r="K14" s="36">
        <f>'2026 - WIP'!F3</f>
        <v>38211</v>
      </c>
      <c r="L14" s="37">
        <f>'2026 - WIP'!G3</f>
        <v>21.139726027397259</v>
      </c>
      <c r="M14" s="37" t="str">
        <f>'2026 - WIP'!H3</f>
        <v>RS JR</v>
      </c>
      <c r="N14" s="37">
        <f>'2026 - WIP'!I3</f>
        <v>21.720547945205478</v>
      </c>
      <c r="O14" s="37" t="str">
        <f>'2026 - WIP'!J3</f>
        <v>Hybrid</v>
      </c>
      <c r="P14" s="37" t="str">
        <f>'2026 - WIP'!K3</f>
        <v>BALL HOG</v>
      </c>
      <c r="Q14" s="37" t="str">
        <f>'2026 - WIP'!L3</f>
        <v>Elite Separator</v>
      </c>
      <c r="R14" s="35">
        <f>'2026 - WIP'!M3</f>
        <v>73</v>
      </c>
      <c r="S14" s="35">
        <f>'2026 - WIP'!N3</f>
        <v>195</v>
      </c>
      <c r="T14" s="231">
        <f t="shared" si="3"/>
        <v>25.726863613607133</v>
      </c>
      <c r="U14" s="35">
        <f>'2026 - WIP'!O3</f>
        <v>4.45</v>
      </c>
      <c r="V14" s="200">
        <f>'2026 - WIP'!P3</f>
        <v>1</v>
      </c>
      <c r="W14" s="360">
        <f>'2026 - WIP'!Q3</f>
        <v>0</v>
      </c>
      <c r="X14" s="194">
        <f>'2026 - WIP'!R3</f>
        <v>0.29946661525608892</v>
      </c>
      <c r="Y14" s="194">
        <f>'2026 - WIP'!S3</f>
        <v>0</v>
      </c>
      <c r="Z14" s="194">
        <f>'2026 - WIP'!T3</f>
        <v>0.39869281045751637</v>
      </c>
      <c r="AA14" s="194">
        <f>'2026 - WIP'!U3</f>
        <v>0.47727272727272729</v>
      </c>
      <c r="AB14" s="194">
        <f>'2026 - WIP'!V3</f>
        <v>0.47727272727272729</v>
      </c>
      <c r="AC14" s="194">
        <f>'2026 - WIP'!W3</f>
        <v>0.45340909090909093</v>
      </c>
      <c r="AD14" s="361">
        <f>'2026 - WIP'!X3</f>
        <v>18.065753424657533</v>
      </c>
      <c r="AE14" s="43">
        <f>'2026 - WIP'!Y3</f>
        <v>3.04</v>
      </c>
      <c r="AF14" s="43">
        <f>'2026 - WIP'!Z3</f>
        <v>5.9</v>
      </c>
      <c r="AG14" s="43">
        <f>'2026 - WIP'!AA3</f>
        <v>10</v>
      </c>
      <c r="AH14" s="43">
        <f>'2026 - WIP'!AB3</f>
        <v>0</v>
      </c>
      <c r="AI14" s="43">
        <f>'2026 - WIP'!AC3</f>
        <v>0</v>
      </c>
      <c r="AJ14" s="44">
        <f>'2026 - WIP'!AD3</f>
        <v>3.515406162464986E-2</v>
      </c>
      <c r="AK14" s="44">
        <f>'2026 - WIP'!AE3</f>
        <v>0.29529411764705882</v>
      </c>
      <c r="AL14" s="45">
        <f>'2026 - WIP'!AF3</f>
        <v>6.0999999999999999E-2</v>
      </c>
      <c r="AM14" s="46">
        <f t="shared" si="4"/>
        <v>0.6</v>
      </c>
      <c r="AN14" s="45">
        <f>'2026 - WIP'!AG3</f>
        <v>0.68799999999999994</v>
      </c>
      <c r="AO14" s="45">
        <f>'2026 - WIP'!AH3</f>
        <v>0.30499999999999999</v>
      </c>
      <c r="AP14" s="43">
        <f>'2026 - WIP'!AI3</f>
        <v>99.454528568719738</v>
      </c>
      <c r="AQ14" s="47">
        <f>'2026 - WIP'!AJ3</f>
        <v>98.441414324290918</v>
      </c>
      <c r="AR14" s="48">
        <f>'2026 - WIP'!AK3</f>
        <v>10</v>
      </c>
      <c r="AS14" s="49">
        <f>'2026 - WIP'!AL3</f>
        <v>10</v>
      </c>
      <c r="AT14" s="49">
        <f>'2026 - WIP'!AM3</f>
        <v>6</v>
      </c>
      <c r="AU14" s="49">
        <f>'2026 - WIP'!AN3</f>
        <v>4</v>
      </c>
      <c r="AV14" s="49">
        <f>'2026 - WIP'!AO3</f>
        <v>9</v>
      </c>
      <c r="AW14" s="49">
        <f>'2026 - WIP'!AP3</f>
        <v>6</v>
      </c>
      <c r="AX14" s="49">
        <f>'2026 - WIP'!AQ3</f>
        <v>10</v>
      </c>
      <c r="AY14" s="50">
        <f>'2026 - WIP'!AR3</f>
        <v>0.25</v>
      </c>
      <c r="AZ14" s="51">
        <f>'2026 - WIP'!AS3</f>
        <v>0</v>
      </c>
      <c r="BA14" s="52">
        <f>'2026 - WIP'!AT3</f>
        <v>1</v>
      </c>
      <c r="BB14" s="52">
        <f>'2026 - WIP'!AU3</f>
        <v>0</v>
      </c>
      <c r="BC14" s="52">
        <f>'2026 - WIP'!AV3</f>
        <v>0</v>
      </c>
      <c r="BD14" s="52">
        <f>'2026 - WIP'!AW3</f>
        <v>0</v>
      </c>
      <c r="BE14" s="52">
        <f>'2026 - WIP'!AX3</f>
        <v>0</v>
      </c>
      <c r="BF14" s="53">
        <f>'2026 - WIP'!AY3</f>
        <v>0</v>
      </c>
      <c r="BG14" s="53">
        <f>'2026 - WIP'!AZ3</f>
        <v>0</v>
      </c>
      <c r="BH14" s="53">
        <f>'2026 - WIP'!BA3</f>
        <v>0</v>
      </c>
      <c r="BI14" s="53">
        <f>'2026 - WIP'!BB3</f>
        <v>0</v>
      </c>
      <c r="BJ14" s="53">
        <f>'2026 - WIP'!BC3</f>
        <v>0</v>
      </c>
      <c r="BK14" s="53">
        <f>'2026 - WIP'!BH3</f>
        <v>0</v>
      </c>
      <c r="BL14" s="53">
        <f>'2026 - WIP'!BI3</f>
        <v>0</v>
      </c>
      <c r="BM14" s="53">
        <f>'2026 - WIP'!BJ3</f>
        <v>0</v>
      </c>
      <c r="BN14" s="54">
        <f>'2026 - WIP'!BK3</f>
        <v>0</v>
      </c>
      <c r="BO14" s="51">
        <f>'2026 - WIP'!BL3</f>
        <v>466</v>
      </c>
      <c r="BP14" s="52">
        <f>'2026 - WIP'!BM3</f>
        <v>1556.1000000000001</v>
      </c>
      <c r="BQ14" s="52">
        <f>'2026 - WIP'!BN3</f>
        <v>48</v>
      </c>
      <c r="BR14" s="52">
        <f>'2026 - WIP'!BO3</f>
        <v>23</v>
      </c>
      <c r="BS14" s="52">
        <f>'2026 - WIP'!BP3</f>
        <v>4</v>
      </c>
      <c r="BT14" s="52">
        <f>'2026 - WIP'!BQ3</f>
        <v>7.2</v>
      </c>
      <c r="BU14" s="53">
        <f>'2026 - WIP'!BR3</f>
        <v>0</v>
      </c>
      <c r="BV14" s="53">
        <f>'2026 - WIP'!BS3</f>
        <v>0</v>
      </c>
      <c r="BW14" s="53">
        <f>'2026 - WIP'!BT3</f>
        <v>2.79</v>
      </c>
      <c r="BX14" s="53">
        <f>'2026 - WIP'!BU3</f>
        <v>4.9000000000000004</v>
      </c>
      <c r="BY14" s="53">
        <f>'2026 - WIP'!BV3</f>
        <v>17</v>
      </c>
      <c r="BZ14" s="53">
        <f>'2026 - WIP'!CA3</f>
        <v>50</v>
      </c>
      <c r="CA14" s="53">
        <f>'2026 - WIP'!CB3</f>
        <v>17.899999999999999</v>
      </c>
      <c r="CB14" s="53">
        <f>'2026 - WIP'!CC3</f>
        <v>80.2</v>
      </c>
      <c r="CC14" s="54">
        <f>'2026 - WIP'!CD3</f>
        <v>19.8</v>
      </c>
      <c r="CD14" s="51">
        <f>'2026 - WIP'!CE3</f>
        <v>0</v>
      </c>
      <c r="CE14" s="52">
        <f>'2026 - WIP'!CF3</f>
        <v>1</v>
      </c>
      <c r="CF14" s="52">
        <f>'2026 - WIP'!CG3</f>
        <v>0</v>
      </c>
      <c r="CG14" s="52">
        <f>'2026 - WIP'!CH3</f>
        <v>0</v>
      </c>
      <c r="CH14" s="52">
        <f>'2026 - WIP'!CI3</f>
        <v>0</v>
      </c>
      <c r="CI14" s="52">
        <f>'2026 - WIP'!CJ3</f>
        <v>0</v>
      </c>
      <c r="CJ14" s="53">
        <f>'2026 - WIP'!CK3</f>
        <v>0</v>
      </c>
      <c r="CK14" s="53">
        <f>'2026 - WIP'!CL3</f>
        <v>0</v>
      </c>
      <c r="CL14" s="53">
        <f>'2026 - WIP'!CM3</f>
        <v>0</v>
      </c>
      <c r="CM14" s="53">
        <f>'2026 - WIP'!CN3</f>
        <v>0</v>
      </c>
      <c r="CN14" s="53">
        <f>'2026 - WIP'!CO3</f>
        <v>0</v>
      </c>
      <c r="CO14" s="53">
        <f>'2026 - WIP'!CT3</f>
        <v>0</v>
      </c>
      <c r="CP14" s="53">
        <f>'2026 - WIP'!CU3</f>
        <v>0</v>
      </c>
      <c r="CQ14" s="53">
        <f>'2026 - WIP'!CV3</f>
        <v>0</v>
      </c>
      <c r="CR14" s="54">
        <f>'2026 - WIP'!CW3</f>
        <v>0</v>
      </c>
      <c r="CS14" s="51">
        <f>'2026 - WIP'!CX3</f>
        <v>1098</v>
      </c>
      <c r="CT14" s="52">
        <f>'2026 - WIP'!CY3</f>
        <v>2754</v>
      </c>
      <c r="CU14" s="52">
        <f>'2026 - WIP'!CZ3</f>
        <v>113</v>
      </c>
      <c r="CV14" s="52">
        <f>'2026 - WIP'!DA3</f>
        <v>75</v>
      </c>
      <c r="CW14" s="52">
        <f>'2026 - WIP'!DB3</f>
        <v>10</v>
      </c>
      <c r="CX14" s="52">
        <f>'2026 - WIP'!DC3</f>
        <v>22.799999999999997</v>
      </c>
      <c r="CY14" s="53">
        <f>'2026 - WIP'!DD3</f>
        <v>0</v>
      </c>
      <c r="CZ14" s="53">
        <f>'2026 - WIP'!DE3</f>
        <v>0</v>
      </c>
      <c r="DA14" s="53">
        <f>'2026 - WIP'!DF3</f>
        <v>3.04</v>
      </c>
      <c r="DB14" s="53">
        <f>'2026 - WIP'!DG3</f>
        <v>5.9</v>
      </c>
      <c r="DC14" s="53">
        <f>'2026 - WIP'!DH3</f>
        <v>12.6</v>
      </c>
      <c r="DD14" s="53">
        <f>'2026 - WIP'!DM3</f>
        <v>66.7</v>
      </c>
      <c r="DE14" s="53">
        <f>'2026 - WIP'!DN3</f>
        <v>8.5</v>
      </c>
      <c r="DF14" s="53">
        <f>'2026 - WIP'!DO3</f>
        <v>56.3</v>
      </c>
      <c r="DG14" s="54">
        <f>'2026 - WIP'!DP3</f>
        <v>42.6</v>
      </c>
      <c r="DH14" s="51">
        <f>'2026 - WIP'!DQ3</f>
        <v>357</v>
      </c>
      <c r="DI14" s="52">
        <f>'2026 - WIP'!DR3</f>
        <v>748</v>
      </c>
      <c r="DJ14" s="52">
        <f>'2026 - WIP'!DS3</f>
        <v>47</v>
      </c>
      <c r="DK14" s="52">
        <f>'2026 - WIP'!DT3</f>
        <v>31</v>
      </c>
      <c r="DL14" s="52">
        <f>'2026 - WIP'!DU3</f>
        <v>5</v>
      </c>
      <c r="DM14" s="52">
        <f>'2026 - WIP'!DV3</f>
        <v>0</v>
      </c>
      <c r="DN14" s="53">
        <f>'2026 - WIP'!DW3</f>
        <v>0</v>
      </c>
      <c r="DO14" s="53">
        <f>'2026 - WIP'!DX3</f>
        <v>0</v>
      </c>
      <c r="DP14" s="53">
        <f>'2026 - WIP'!DY3</f>
        <v>2.5099999999999998</v>
      </c>
      <c r="DQ14" s="53">
        <f>'2026 - WIP'!DZ3</f>
        <v>5.4</v>
      </c>
      <c r="DR14" s="53">
        <f>'2026 - WIP'!EA3</f>
        <v>10</v>
      </c>
      <c r="DS14" s="53">
        <f>'2026 - WIP'!EF3</f>
        <v>60</v>
      </c>
      <c r="DT14" s="53">
        <f>'2026 - WIP'!EG3</f>
        <v>6.1</v>
      </c>
      <c r="DU14" s="53">
        <f>'2026 - WIP'!EH3</f>
        <v>68.8</v>
      </c>
      <c r="DV14" s="54">
        <f>'2026 - WIP'!EI3</f>
        <v>30.5</v>
      </c>
    </row>
    <row r="15" spans="1:126" x14ac:dyDescent="0.2">
      <c r="A15" s="30">
        <f t="shared" si="0"/>
        <v>13</v>
      </c>
      <c r="B15" s="31">
        <f>'2021'!A4</f>
        <v>2</v>
      </c>
      <c r="C15" s="31">
        <v>2021</v>
      </c>
      <c r="D15" s="32" t="str">
        <f>'2021'!B4</f>
        <v>Jaylen Waddle</v>
      </c>
      <c r="E15" s="32" t="str" cm="1">
        <f t="array" ref="E15">_xlfn.IFS(F15&gt;12.5,"Cornerstone",AND(F15&gt;11.995,F15&lt;12.5),"Elite",AND(F15&gt;11,F15&lt;12.995),"Elite Upside",AND(F15&gt;=9.69,F15&lt;10.999),"Upside",AND(F15&gt;8.4,F15&lt;9.999),"Upside Lite",AND(F15&gt;7.25,F15&lt;8.999),"Outlier",AND(F15&gt;=6,F15&lt;7.25),"Outlier Lite",F15&lt;6.999,"Purgatory")</f>
        <v>Elite Upside</v>
      </c>
      <c r="F15" s="33">
        <f>'2021'!C4</f>
        <v>11.957142857142857</v>
      </c>
      <c r="G15" s="33">
        <f t="shared" si="1"/>
        <v>97.8</v>
      </c>
      <c r="H15" s="303">
        <f t="shared" si="2"/>
        <v>2.023520065524183</v>
      </c>
      <c r="I15" s="34" t="str">
        <f>'2021'!D4</f>
        <v>Alabama</v>
      </c>
      <c r="J15" s="35">
        <f>'2021'!E4</f>
        <v>1</v>
      </c>
      <c r="K15" s="36">
        <f>'2021'!F4</f>
        <v>36124</v>
      </c>
      <c r="L15" s="37">
        <f>'2021'!G4</f>
        <v>26.857534246575341</v>
      </c>
      <c r="M15" s="37" t="str">
        <f>'2021'!H4</f>
        <v>JR</v>
      </c>
      <c r="N15" s="37">
        <f>'2021'!I4</f>
        <v>22.44109589041096</v>
      </c>
      <c r="O15" s="37" t="str">
        <f>'2021'!J4</f>
        <v>Slot</v>
      </c>
      <c r="P15" s="37" t="str">
        <f>'2021'!K4</f>
        <v>RAT</v>
      </c>
      <c r="Q15" s="37" t="str">
        <f>'2021'!L4</f>
        <v>Elite Separator</v>
      </c>
      <c r="R15" s="55">
        <f>'2021'!M4</f>
        <v>69.5</v>
      </c>
      <c r="S15" s="55">
        <f>'2021'!N4</f>
        <v>180</v>
      </c>
      <c r="T15" s="231">
        <f t="shared" si="3"/>
        <v>26.199973315013139</v>
      </c>
      <c r="U15" s="35">
        <f>'2021'!O4</f>
        <v>4.37</v>
      </c>
      <c r="V15" s="320">
        <f>'2021'!P4</f>
        <v>1</v>
      </c>
      <c r="W15" s="360">
        <f>'2021'!Q4</f>
        <v>0</v>
      </c>
      <c r="X15" s="194">
        <f>'2021'!R4</f>
        <v>0</v>
      </c>
      <c r="Y15" s="194">
        <f>'2021'!S4</f>
        <v>0.17470127729707458</v>
      </c>
      <c r="Z15" s="194">
        <f>'2021'!T4</f>
        <v>0.12588230004945378</v>
      </c>
      <c r="AA15" s="194">
        <f>'2021'!U4</f>
        <v>0.27498604131769966</v>
      </c>
      <c r="AB15" s="194">
        <f>'2021'!V4</f>
        <v>0.27498604131769966</v>
      </c>
      <c r="AC15" s="194">
        <f>'2021'!W4</f>
        <v>0.27498604131769966</v>
      </c>
      <c r="AD15" s="361">
        <f>'2021'!X4</f>
        <v>21.794520547945204</v>
      </c>
      <c r="AE15" s="43">
        <f>'2021'!Y4</f>
        <v>4.68</v>
      </c>
      <c r="AF15" s="43">
        <f>'2021'!Z4</f>
        <v>12.2</v>
      </c>
      <c r="AG15" s="43">
        <f>'2021'!AA4</f>
        <v>11.7</v>
      </c>
      <c r="AH15" s="43">
        <f>'2021'!AB4</f>
        <v>1.37</v>
      </c>
      <c r="AI15" s="43">
        <f>'2021'!AC4</f>
        <v>2.88</v>
      </c>
      <c r="AJ15" s="44">
        <f>'2021'!AD4</f>
        <v>3.16751269035533E-2</v>
      </c>
      <c r="AK15" s="44">
        <f>'2021'!AE4</f>
        <v>0.22172588832487308</v>
      </c>
      <c r="AL15" s="45">
        <f>'2021'!AF4</f>
        <v>3.4000000000000002E-2</v>
      </c>
      <c r="AM15" s="46">
        <f t="shared" si="4"/>
        <v>1</v>
      </c>
      <c r="AN15" s="45">
        <f>'2021'!AG4</f>
        <v>0.1915</v>
      </c>
      <c r="AO15" s="45">
        <f>'2021'!AH4</f>
        <v>0.79049999999999998</v>
      </c>
      <c r="AP15" s="43">
        <f>'2021'!AI4</f>
        <v>98.713545981409325</v>
      </c>
      <c r="AQ15" s="47">
        <f>'2021'!AJ4</f>
        <v>90.765948662021003</v>
      </c>
      <c r="AR15" s="48">
        <f>'2021'!AK4</f>
        <v>7</v>
      </c>
      <c r="AS15" s="49">
        <f>'2021'!AL4</f>
        <v>3</v>
      </c>
      <c r="AT15" s="49">
        <f>'2021'!AM4</f>
        <v>9</v>
      </c>
      <c r="AU15" s="49">
        <f>'2021'!AN4</f>
        <v>10</v>
      </c>
      <c r="AV15" s="49">
        <f>'2021'!AO4</f>
        <v>9</v>
      </c>
      <c r="AW15" s="49">
        <f>'2021'!AP4</f>
        <v>5</v>
      </c>
      <c r="AX15" s="49">
        <f>'2021'!AQ4</f>
        <v>10</v>
      </c>
      <c r="AY15" s="50">
        <f>'2021'!AR4</f>
        <v>1</v>
      </c>
      <c r="AZ15" s="51">
        <f>'2021'!AS4</f>
        <v>0</v>
      </c>
      <c r="BA15" s="52">
        <f>'2021'!AT4</f>
        <v>3154</v>
      </c>
      <c r="BB15" s="52">
        <f>'2021'!AU4</f>
        <v>0</v>
      </c>
      <c r="BC15" s="52">
        <f>'2021'!AV4</f>
        <v>0</v>
      </c>
      <c r="BD15" s="52">
        <f>'2021'!AW4</f>
        <v>0</v>
      </c>
      <c r="BE15" s="52">
        <f>'2021'!AX4</f>
        <v>0</v>
      </c>
      <c r="BF15" s="53">
        <f>'2021'!AY4</f>
        <v>0</v>
      </c>
      <c r="BG15" s="53">
        <f>'2021'!AZ4</f>
        <v>0</v>
      </c>
      <c r="BH15" s="53">
        <f>'2021'!BA4</f>
        <v>0</v>
      </c>
      <c r="BI15" s="53">
        <f>'2021'!BB4</f>
        <v>0</v>
      </c>
      <c r="BJ15" s="53">
        <f>'2021'!BC4</f>
        <v>0</v>
      </c>
      <c r="BK15" s="53">
        <f>'2021'!BD4</f>
        <v>0</v>
      </c>
      <c r="BL15" s="53">
        <f>'2021'!BE4</f>
        <v>0</v>
      </c>
      <c r="BM15" s="53">
        <f>'2021'!BF4</f>
        <v>0</v>
      </c>
      <c r="BN15" s="54">
        <f>'2021'!BG4</f>
        <v>0</v>
      </c>
      <c r="BO15" s="51">
        <f>'2021'!BH4</f>
        <v>0</v>
      </c>
      <c r="BP15" s="52">
        <f>'2021'!BI4</f>
        <v>2708</v>
      </c>
      <c r="BQ15" s="52">
        <f>'2021'!BJ4</f>
        <v>0</v>
      </c>
      <c r="BR15" s="52">
        <f>'2021'!BK4</f>
        <v>0</v>
      </c>
      <c r="BS15" s="52">
        <f>'2021'!BL4</f>
        <v>0</v>
      </c>
      <c r="BT15" s="52">
        <f>'2021'!BM4</f>
        <v>0</v>
      </c>
      <c r="BU15" s="53">
        <f>'2021'!BN4</f>
        <v>0</v>
      </c>
      <c r="BV15" s="53">
        <f>'2021'!BO4</f>
        <v>0</v>
      </c>
      <c r="BW15" s="53">
        <f>'2021'!BP4</f>
        <v>0</v>
      </c>
      <c r="BX15" s="53">
        <f>'2021'!BQ4</f>
        <v>0</v>
      </c>
      <c r="BY15" s="53">
        <f>'2021'!BR4</f>
        <v>0</v>
      </c>
      <c r="BZ15" s="53">
        <f>'2021'!BW4</f>
        <v>0</v>
      </c>
      <c r="CA15" s="53">
        <f>'2021'!BX4</f>
        <v>0</v>
      </c>
      <c r="CB15" s="53">
        <f>'2021'!BY4</f>
        <v>0</v>
      </c>
      <c r="CC15" s="54">
        <f>'2021'!BZ4</f>
        <v>0</v>
      </c>
      <c r="CD15" s="51">
        <f>'2021'!CA4</f>
        <v>848</v>
      </c>
      <c r="CE15" s="52">
        <f>'2021'!CB4</f>
        <v>4854</v>
      </c>
      <c r="CF15" s="52">
        <f>'2021'!CC4</f>
        <v>60</v>
      </c>
      <c r="CG15" s="52">
        <f>'2021'!CD4</f>
        <v>45</v>
      </c>
      <c r="CH15" s="52">
        <f>'2021'!CE4</f>
        <v>7</v>
      </c>
      <c r="CI15" s="52">
        <f>'2021'!CF4</f>
        <v>52</v>
      </c>
      <c r="CJ15" s="53">
        <f>'2021'!CG4</f>
        <v>1.1599999999999999</v>
      </c>
      <c r="CK15" s="53">
        <f>'2021'!CH4</f>
        <v>1.94</v>
      </c>
      <c r="CL15" s="53">
        <f>'2021'!CI4</f>
        <v>3.67</v>
      </c>
      <c r="CM15" s="53">
        <f>'2021'!CJ4</f>
        <v>8.1999999999999993</v>
      </c>
      <c r="CN15" s="53">
        <f>'2021'!CK4</f>
        <v>11.7</v>
      </c>
      <c r="CO15" s="53">
        <f>'2021'!CP4</f>
        <v>57.1</v>
      </c>
      <c r="CP15" s="53">
        <f>'2021'!CQ4</f>
        <v>4.3</v>
      </c>
      <c r="CQ15" s="53">
        <f>'2021'!CR4</f>
        <v>27.6</v>
      </c>
      <c r="CR15" s="54">
        <f>'2021'!CS4</f>
        <v>72</v>
      </c>
      <c r="CS15" s="51">
        <f>'2021'!CT4</f>
        <v>560</v>
      </c>
      <c r="CT15" s="52">
        <f>'2021'!CU4</f>
        <v>4448.5999999999995</v>
      </c>
      <c r="CU15" s="52">
        <f>'2021'!CV4</f>
        <v>40</v>
      </c>
      <c r="CV15" s="52">
        <f>'2021'!CW4</f>
        <v>33</v>
      </c>
      <c r="CW15" s="52">
        <f>'2021'!CX4</f>
        <v>6</v>
      </c>
      <c r="CX15" s="52">
        <f>'2021'!CY4</f>
        <v>49</v>
      </c>
      <c r="CY15" s="53">
        <f>'2021'!CZ4</f>
        <v>1.1000000000000001</v>
      </c>
      <c r="CZ15" s="53">
        <f>'2021'!DA4</f>
        <v>1.38</v>
      </c>
      <c r="DA15" s="53">
        <f>'2021'!DB4</f>
        <v>3.18</v>
      </c>
      <c r="DB15" s="53">
        <f>'2021'!DC4</f>
        <v>12.2</v>
      </c>
      <c r="DC15" s="53">
        <f>'2021'!DD4</f>
        <v>5.9</v>
      </c>
      <c r="DD15" s="53">
        <f>'2021'!DI4</f>
        <v>50</v>
      </c>
      <c r="DE15" s="53">
        <f>'2021'!DJ4</f>
        <v>10.8</v>
      </c>
      <c r="DF15" s="53">
        <f>'2021'!DK4</f>
        <v>8.5</v>
      </c>
      <c r="DG15" s="54">
        <f>'2021'!DL4</f>
        <v>90</v>
      </c>
      <c r="DH15" s="51">
        <f>'2021'!DM4</f>
        <v>591</v>
      </c>
      <c r="DI15" s="52">
        <f>'2021'!DN4</f>
        <v>2149.1999999999998</v>
      </c>
      <c r="DJ15" s="52">
        <f>'2021'!DO4</f>
        <v>32</v>
      </c>
      <c r="DK15" s="52">
        <f>'2021'!DP4</f>
        <v>28</v>
      </c>
      <c r="DL15" s="52">
        <f>'2021'!DQ4</f>
        <v>4</v>
      </c>
      <c r="DM15" s="52">
        <f>'2021'!DR4</f>
        <v>42</v>
      </c>
      <c r="DN15" s="53">
        <f>'2021'!DS4</f>
        <v>1.37</v>
      </c>
      <c r="DO15" s="53">
        <f>'2021'!DT4</f>
        <v>2.88</v>
      </c>
      <c r="DP15" s="53">
        <f>'2021'!DU4</f>
        <v>4.68</v>
      </c>
      <c r="DQ15" s="53">
        <f>'2021'!DV4</f>
        <v>10.7</v>
      </c>
      <c r="DR15" s="53">
        <f>'2021'!DW4</f>
        <v>11.7</v>
      </c>
      <c r="DS15" s="53">
        <f>'2021'!EB4</f>
        <v>100</v>
      </c>
      <c r="DT15" s="53">
        <f>'2021'!EC4</f>
        <v>3.4</v>
      </c>
      <c r="DU15" s="53">
        <f>'2021'!ED4</f>
        <v>29.8</v>
      </c>
      <c r="DV15" s="54">
        <f>'2021'!EE4</f>
        <v>68.099999999999994</v>
      </c>
    </row>
    <row r="16" spans="1:126" x14ac:dyDescent="0.2">
      <c r="A16" s="30">
        <f t="shared" si="0"/>
        <v>14</v>
      </c>
      <c r="B16" s="31">
        <f>'2021'!A5</f>
        <v>3</v>
      </c>
      <c r="C16" s="31">
        <v>2021</v>
      </c>
      <c r="D16" s="32" t="str">
        <f>'2021'!B5</f>
        <v>DeVonta Smith</v>
      </c>
      <c r="E16" s="32" t="str" cm="1">
        <f t="array" ref="E16">_xlfn.IFS(F16&gt;12.5,"Cornerstone",AND(F16&gt;11.995,F16&lt;12.5),"Elite",AND(F16&gt;11,F16&lt;12.995),"Elite Upside",AND(F16&gt;=9.69,F16&lt;10.999),"Upside",AND(F16&gt;8.4,F16&lt;9.999),"Upside Lite",AND(F16&gt;7.25,F16&lt;8.999),"Outlier",AND(F16&gt;=6,F16&lt;7.25),"Outlier Lite",F16&lt;6.999,"Purgatory")</f>
        <v>Elite Upside</v>
      </c>
      <c r="F16" s="33">
        <f>'2021'!C5</f>
        <v>11.948571428571427</v>
      </c>
      <c r="G16" s="33">
        <f t="shared" si="1"/>
        <v>97.7</v>
      </c>
      <c r="H16" s="303">
        <f t="shared" si="2"/>
        <v>2.0186004559623458</v>
      </c>
      <c r="I16" s="34" t="str">
        <f>'2021'!D5</f>
        <v>Alabama</v>
      </c>
      <c r="J16" s="35">
        <f>'2021'!E5</f>
        <v>1</v>
      </c>
      <c r="K16" s="36">
        <f>'2021'!F5</f>
        <v>36113</v>
      </c>
      <c r="L16" s="37">
        <f>'2021'!G5</f>
        <v>26.887671232876713</v>
      </c>
      <c r="M16" s="37" t="str">
        <f>'2021'!H5</f>
        <v>SR</v>
      </c>
      <c r="N16" s="37">
        <f>'2021'!I5</f>
        <v>22.471232876712328</v>
      </c>
      <c r="O16" s="37" t="str">
        <f>'2021'!J5</f>
        <v>Hybrid</v>
      </c>
      <c r="P16" s="37" t="str">
        <f>'2021'!K5</f>
        <v>BALL HOG</v>
      </c>
      <c r="Q16" s="37" t="str">
        <f>'2021'!L5</f>
        <v>Elite Earner</v>
      </c>
      <c r="R16" s="55">
        <f>'2021'!M5</f>
        <v>72.25</v>
      </c>
      <c r="S16" s="55">
        <f>'2021'!N5</f>
        <v>170</v>
      </c>
      <c r="T16" s="231">
        <f t="shared" si="3"/>
        <v>22.896609196434358</v>
      </c>
      <c r="U16" s="35">
        <f>'2021'!O5</f>
        <v>4.4000000000000004</v>
      </c>
      <c r="V16" s="320">
        <f>'2021'!P5</f>
        <v>1</v>
      </c>
      <c r="W16" s="360">
        <f>'2021'!Q5</f>
        <v>0</v>
      </c>
      <c r="X16" s="194">
        <f>'2021'!R5</f>
        <v>5.9084194977843424E-2</v>
      </c>
      <c r="Y16" s="194">
        <f>'2021'!S5</f>
        <v>0.14276885043263288</v>
      </c>
      <c r="Z16" s="194">
        <f>'2021'!T5</f>
        <v>0.28231063160260733</v>
      </c>
      <c r="AA16" s="194">
        <f>'2021'!U5</f>
        <v>0.39862542955326463</v>
      </c>
      <c r="AB16" s="194">
        <f>'2021'!V5</f>
        <v>0.39862542955326463</v>
      </c>
      <c r="AC16" s="194">
        <f>'2021'!W5</f>
        <v>0.39862542955326463</v>
      </c>
      <c r="AD16" s="361">
        <f>'2021'!X5</f>
        <v>20.80821917808219</v>
      </c>
      <c r="AE16" s="43">
        <f>'2021'!Y5</f>
        <v>4.21</v>
      </c>
      <c r="AF16" s="43">
        <f>'2021'!Z5</f>
        <v>11.5</v>
      </c>
      <c r="AG16" s="43">
        <f>'2021'!AA5</f>
        <v>10.7</v>
      </c>
      <c r="AH16" s="43">
        <f>'2021'!AB5</f>
        <v>1.0900000000000001</v>
      </c>
      <c r="AI16" s="43">
        <f>'2021'!AC5</f>
        <v>4.37</v>
      </c>
      <c r="AJ16" s="44">
        <f>'2021'!AD5</f>
        <v>5.2171336206896554E-2</v>
      </c>
      <c r="AK16" s="44">
        <f>'2021'!AE5</f>
        <v>0.27673491379310344</v>
      </c>
      <c r="AL16" s="45">
        <f>'2021'!AF5</f>
        <v>2.5000000000000001E-2</v>
      </c>
      <c r="AM16" s="46">
        <f t="shared" si="4"/>
        <v>0.47799999999999998</v>
      </c>
      <c r="AN16" s="45">
        <f>'2021'!AG5</f>
        <v>0.70150000000000001</v>
      </c>
      <c r="AO16" s="45">
        <f>'2021'!AH5</f>
        <v>0.29699999999999999</v>
      </c>
      <c r="AP16" s="43">
        <f>'2021'!AI5</f>
        <v>90.71272454067342</v>
      </c>
      <c r="AQ16" s="47">
        <f>'2021'!AJ5</f>
        <v>88.408491353188964</v>
      </c>
      <c r="AR16" s="48">
        <f>'2021'!AK5</f>
        <v>10</v>
      </c>
      <c r="AS16" s="49">
        <f>'2021'!AL5</f>
        <v>5</v>
      </c>
      <c r="AT16" s="49">
        <f>'2021'!AM5</f>
        <v>8</v>
      </c>
      <c r="AU16" s="49">
        <f>'2021'!AN5</f>
        <v>9</v>
      </c>
      <c r="AV16" s="49">
        <f>'2021'!AO5</f>
        <v>9</v>
      </c>
      <c r="AW16" s="49">
        <f>'2021'!AP5</f>
        <v>4</v>
      </c>
      <c r="AX16" s="49">
        <f>'2021'!AQ5</f>
        <v>10</v>
      </c>
      <c r="AY16" s="50">
        <f>'2021'!AR5</f>
        <v>1</v>
      </c>
      <c r="AZ16" s="51">
        <f>'2021'!AS5</f>
        <v>0</v>
      </c>
      <c r="BA16" s="52">
        <f>'2021'!AT5</f>
        <v>3154</v>
      </c>
      <c r="BB16" s="52">
        <f>'2021'!AU5</f>
        <v>0</v>
      </c>
      <c r="BC16" s="52">
        <f>'2021'!AV5</f>
        <v>0</v>
      </c>
      <c r="BD16" s="52">
        <f>'2021'!AW5</f>
        <v>0</v>
      </c>
      <c r="BE16" s="52">
        <f>'2021'!AX5</f>
        <v>0</v>
      </c>
      <c r="BF16" s="53">
        <f>'2021'!AY5</f>
        <v>0</v>
      </c>
      <c r="BG16" s="53">
        <f>'2021'!AZ5</f>
        <v>0</v>
      </c>
      <c r="BH16" s="53">
        <f>'2021'!BA5</f>
        <v>0</v>
      </c>
      <c r="BI16" s="53">
        <f>'2021'!BB5</f>
        <v>0</v>
      </c>
      <c r="BJ16" s="53">
        <f>'2021'!BC5</f>
        <v>0</v>
      </c>
      <c r="BK16" s="53">
        <f>'2021'!BD5</f>
        <v>0</v>
      </c>
      <c r="BL16" s="53">
        <f>'2021'!BE5</f>
        <v>0</v>
      </c>
      <c r="BM16" s="53">
        <f>'2021'!BF5</f>
        <v>0</v>
      </c>
      <c r="BN16" s="54">
        <f>'2021'!BG5</f>
        <v>0</v>
      </c>
      <c r="BO16" s="51">
        <f>'2021'!BH5</f>
        <v>160</v>
      </c>
      <c r="BP16" s="52">
        <f>'2021'!BI5</f>
        <v>2708</v>
      </c>
      <c r="BQ16" s="52">
        <f>'2021'!BJ5</f>
        <v>15</v>
      </c>
      <c r="BR16" s="52">
        <f>'2021'!BK5</f>
        <v>8</v>
      </c>
      <c r="BS16" s="52">
        <f>'2021'!BL5</f>
        <v>3</v>
      </c>
      <c r="BT16" s="52">
        <f>'2021'!BM5</f>
        <v>28</v>
      </c>
      <c r="BU16" s="53">
        <f>'2021'!BN5</f>
        <v>0.68</v>
      </c>
      <c r="BV16" s="53">
        <f>'2021'!BO5</f>
        <v>0.86</v>
      </c>
      <c r="BW16" s="53">
        <f>'2021'!BP5</f>
        <v>0.88</v>
      </c>
      <c r="BX16" s="53">
        <f>'2021'!BQ5</f>
        <v>5.6</v>
      </c>
      <c r="BY16" s="53">
        <f>'2021'!BR5</f>
        <v>17.899999999999999</v>
      </c>
      <c r="BZ16" s="53">
        <f>'2021'!BW5</f>
        <v>25</v>
      </c>
      <c r="CA16" s="53">
        <f>'2021'!BX5</f>
        <v>27.3</v>
      </c>
      <c r="CB16" s="53">
        <f>'2021'!BY5</f>
        <v>96.3</v>
      </c>
      <c r="CC16" s="54">
        <f>'2021'!BZ5</f>
        <v>3.7</v>
      </c>
      <c r="CD16" s="51">
        <f>'2021'!CA5</f>
        <v>693</v>
      </c>
      <c r="CE16" s="52">
        <f>'2021'!CB5</f>
        <v>4854</v>
      </c>
      <c r="CF16" s="52">
        <f>'2021'!CC5</f>
        <v>58</v>
      </c>
      <c r="CG16" s="52">
        <f>'2021'!CD5</f>
        <v>42</v>
      </c>
      <c r="CH16" s="52">
        <f>'2021'!CE5</f>
        <v>6</v>
      </c>
      <c r="CI16" s="52">
        <f>'2021'!CF5</f>
        <v>52</v>
      </c>
      <c r="CJ16" s="53">
        <f>'2021'!CG5</f>
        <v>0.85</v>
      </c>
      <c r="CK16" s="53">
        <f>'2021'!CH5</f>
        <v>1.9</v>
      </c>
      <c r="CL16" s="53">
        <f>'2021'!CI5</f>
        <v>2.14</v>
      </c>
      <c r="CM16" s="53">
        <f>'2021'!CJ5</f>
        <v>9</v>
      </c>
      <c r="CN16" s="53">
        <f>'2021'!CK5</f>
        <v>11.8</v>
      </c>
      <c r="CO16" s="53">
        <f>'2021'!CP5</f>
        <v>30</v>
      </c>
      <c r="CP16" s="53">
        <f>'2021'!CQ5</f>
        <v>2.2999999999999998</v>
      </c>
      <c r="CQ16" s="53">
        <f>'2021'!CR5</f>
        <v>96.7</v>
      </c>
      <c r="CR16" s="54">
        <f>'2021'!CS5</f>
        <v>3.3</v>
      </c>
      <c r="CS16" s="51">
        <f>'2021'!CT5</f>
        <v>1256</v>
      </c>
      <c r="CT16" s="52">
        <f>'2021'!CU5</f>
        <v>4449</v>
      </c>
      <c r="CU16" s="52">
        <f>'2021'!CV5</f>
        <v>88</v>
      </c>
      <c r="CV16" s="52">
        <f>'2021'!CW5</f>
        <v>67</v>
      </c>
      <c r="CW16" s="52">
        <f>'2021'!CX5</f>
        <v>14</v>
      </c>
      <c r="CX16" s="52">
        <f>'2021'!CY5</f>
        <v>49</v>
      </c>
      <c r="CY16" s="53">
        <f>'2021'!CZ5</f>
        <v>1.0900000000000001</v>
      </c>
      <c r="CZ16" s="53">
        <f>'2021'!DA5</f>
        <v>3.09</v>
      </c>
      <c r="DA16" s="53">
        <f>'2021'!DB5</f>
        <v>3.62</v>
      </c>
      <c r="DB16" s="53">
        <f>'2021'!DC5</f>
        <v>11.5</v>
      </c>
      <c r="DC16" s="53">
        <f>'2021'!DD5</f>
        <v>9.3000000000000007</v>
      </c>
      <c r="DD16" s="53">
        <f>'2021'!DI5</f>
        <v>58.3</v>
      </c>
      <c r="DE16" s="53">
        <f>'2021'!DJ5</f>
        <v>2.9</v>
      </c>
      <c r="DF16" s="53">
        <f>'2021'!DK5</f>
        <v>77.2</v>
      </c>
      <c r="DG16" s="54">
        <f>'2021'!DL5</f>
        <v>22.5</v>
      </c>
      <c r="DH16" s="51">
        <f>'2021'!DM5</f>
        <v>1856</v>
      </c>
      <c r="DI16" s="52">
        <f>'2021'!DN5</f>
        <v>4656</v>
      </c>
      <c r="DJ16" s="52">
        <f>'2021'!DO5</f>
        <v>145</v>
      </c>
      <c r="DK16" s="52">
        <f>'2021'!DP5</f>
        <v>117</v>
      </c>
      <c r="DL16" s="52">
        <f>'2021'!DQ5</f>
        <v>23</v>
      </c>
      <c r="DM16" s="52">
        <f>'2021'!DR5</f>
        <v>42</v>
      </c>
      <c r="DN16" s="53">
        <f>'2021'!DS5</f>
        <v>1.03</v>
      </c>
      <c r="DO16" s="53">
        <f>'2021'!DT5</f>
        <v>4.37</v>
      </c>
      <c r="DP16" s="53">
        <f>'2021'!DU5</f>
        <v>4.21</v>
      </c>
      <c r="DQ16" s="53">
        <f>'2021'!DV5</f>
        <v>8.3000000000000007</v>
      </c>
      <c r="DR16" s="53">
        <f>'2021'!DW5</f>
        <v>10.7</v>
      </c>
      <c r="DS16" s="53">
        <f>'2021'!EB5</f>
        <v>47.8</v>
      </c>
      <c r="DT16" s="53">
        <f>'2021'!EC5</f>
        <v>2.5</v>
      </c>
      <c r="DU16" s="53">
        <f>'2021'!ED5</f>
        <v>63.1</v>
      </c>
      <c r="DV16" s="54">
        <f>'2021'!EE5</f>
        <v>36.9</v>
      </c>
    </row>
    <row r="17" spans="1:126" x14ac:dyDescent="0.2">
      <c r="A17" s="30">
        <f t="shared" si="0"/>
        <v>15</v>
      </c>
      <c r="B17" s="31">
        <f>'2022'!A5</f>
        <v>3</v>
      </c>
      <c r="C17" s="31">
        <v>2022</v>
      </c>
      <c r="D17" s="32" t="str">
        <f>'2022'!B5</f>
        <v>Jameson Williams</v>
      </c>
      <c r="E17" s="32" t="str" cm="1">
        <f t="array" ref="E17">_xlfn.IFS(F17&gt;12.5,"Cornerstone",AND(F17&gt;11.995,F17&lt;12.5),"Elite",AND(F17&gt;11,F17&lt;12.995),"Elite Upside",AND(F17&gt;=9.69,F17&lt;10.999),"Upside",AND(F17&gt;8.4,F17&lt;9.999),"Upside Lite",AND(F17&gt;7.25,F17&lt;8.999),"Outlier",AND(F17&gt;=6,F17&lt;7.25),"Outlier Lite",F17&lt;6.999,"Purgatory")</f>
        <v>Elite Upside</v>
      </c>
      <c r="F17" s="33">
        <f>'2022'!C5</f>
        <v>11.927142857142858</v>
      </c>
      <c r="G17" s="33">
        <f t="shared" si="1"/>
        <v>97.5</v>
      </c>
      <c r="H17" s="303">
        <f t="shared" si="2"/>
        <v>2.0063014320577581</v>
      </c>
      <c r="I17" s="34" t="str">
        <f>'2022'!D5</f>
        <v>Alabama</v>
      </c>
      <c r="J17" s="35">
        <f>'2022'!E5</f>
        <v>1</v>
      </c>
      <c r="K17" s="36">
        <f>'2022'!F5</f>
        <v>36976</v>
      </c>
      <c r="L17" s="37">
        <f>'2022'!G5</f>
        <v>24.523287671232875</v>
      </c>
      <c r="M17" s="37" t="str">
        <f>'2022'!H5</f>
        <v>JR</v>
      </c>
      <c r="N17" s="37">
        <f>'2022'!I5</f>
        <v>21.104109589041094</v>
      </c>
      <c r="O17" s="37" t="str">
        <f>'2022'!J5</f>
        <v>Wide</v>
      </c>
      <c r="P17" s="37" t="str">
        <f>'2022'!K5</f>
        <v>DEEP</v>
      </c>
      <c r="Q17" s="37" t="str">
        <f>'2022'!L5</f>
        <v>Elite Separator</v>
      </c>
      <c r="R17" s="55">
        <f>'2022'!M5</f>
        <v>74</v>
      </c>
      <c r="S17" s="55">
        <f>'2022'!N5</f>
        <v>190</v>
      </c>
      <c r="T17" s="231">
        <f t="shared" si="3"/>
        <v>24.3942861881341</v>
      </c>
      <c r="U17" s="35">
        <f>'2022'!O5</f>
        <v>4.25</v>
      </c>
      <c r="V17" s="320">
        <f>'2022'!P5</f>
        <v>1</v>
      </c>
      <c r="W17" s="360">
        <f>'2022'!Q5</f>
        <v>0</v>
      </c>
      <c r="X17" s="194">
        <f>'2022'!R5</f>
        <v>0</v>
      </c>
      <c r="Y17" s="194">
        <f>'2022'!S5</f>
        <v>3.0401737242128121E-2</v>
      </c>
      <c r="Z17" s="194">
        <f>'2022'!T5</f>
        <v>7.3333333333333334E-2</v>
      </c>
      <c r="AA17" s="194">
        <f>'2022'!U5</f>
        <v>0.30987581312832646</v>
      </c>
      <c r="AB17" s="194">
        <f>'2022'!V5</f>
        <v>0.30987581312832646</v>
      </c>
      <c r="AC17" s="194">
        <f>'2022'!W5</f>
        <v>0.30987581312832646</v>
      </c>
      <c r="AD17" s="361">
        <f>'2022'!X5</f>
        <v>20.449315068493149</v>
      </c>
      <c r="AE17" s="43">
        <f>'2022'!Y5</f>
        <v>3.11</v>
      </c>
      <c r="AF17" s="43">
        <f>'2022'!Z5</f>
        <v>9.1</v>
      </c>
      <c r="AG17" s="43">
        <f>'2022'!AA5</f>
        <v>18.600000000000001</v>
      </c>
      <c r="AH17" s="43">
        <f>'2022'!AB5</f>
        <v>1.02</v>
      </c>
      <c r="AI17" s="43">
        <f>'2022'!AC5</f>
        <v>2.75</v>
      </c>
      <c r="AJ17" s="44">
        <f>'2022'!AD5</f>
        <v>1.9783715012722646E-2</v>
      </c>
      <c r="AK17" s="44">
        <f>'2022'!AE5</f>
        <v>0.20772900763358776</v>
      </c>
      <c r="AL17" s="45">
        <f>'2022'!AF5</f>
        <v>7.0999999999999994E-2</v>
      </c>
      <c r="AM17" s="46">
        <f t="shared" si="4"/>
        <v>0.4</v>
      </c>
      <c r="AN17" s="45">
        <f>'2022'!AG5</f>
        <v>0.80649999999999999</v>
      </c>
      <c r="AO17" s="45">
        <f>'2022'!AH5</f>
        <v>0.19249999999999998</v>
      </c>
      <c r="AP17" s="43">
        <f>'2022'!AI5</f>
        <v>116.47370122484166</v>
      </c>
      <c r="AQ17" s="47">
        <f>'2022'!AJ5</f>
        <v>117.66422736500581</v>
      </c>
      <c r="AR17" s="48">
        <f>'2022'!AK5</f>
        <v>8</v>
      </c>
      <c r="AS17" s="49">
        <f>'2022'!AL5</f>
        <v>6</v>
      </c>
      <c r="AT17" s="49">
        <f>'2022'!AM5</f>
        <v>6</v>
      </c>
      <c r="AU17" s="49">
        <f>'2022'!AN5</f>
        <v>7</v>
      </c>
      <c r="AV17" s="49">
        <f>'2022'!AO5</f>
        <v>10</v>
      </c>
      <c r="AW17" s="49">
        <f>'2022'!AP5</f>
        <v>9</v>
      </c>
      <c r="AX17" s="49">
        <f>'2022'!AQ5</f>
        <v>10</v>
      </c>
      <c r="AY17" s="50">
        <f>'2022'!AR5</f>
        <v>0.25</v>
      </c>
      <c r="AZ17" s="51">
        <f>'2022'!AS5</f>
        <v>0</v>
      </c>
      <c r="BA17" s="52">
        <f>'2022'!AT5</f>
        <v>2708</v>
      </c>
      <c r="BB17" s="52">
        <f>'2022'!AU5</f>
        <v>0</v>
      </c>
      <c r="BC17" s="52">
        <f>'2022'!AV5</f>
        <v>0</v>
      </c>
      <c r="BD17" s="52">
        <f>'2022'!AW5</f>
        <v>0</v>
      </c>
      <c r="BE17" s="52">
        <f>'2022'!AX5</f>
        <v>0</v>
      </c>
      <c r="BF17" s="53">
        <f>'2022'!AY5</f>
        <v>0</v>
      </c>
      <c r="BG17" s="53">
        <f>'2022'!AZ5</f>
        <v>0</v>
      </c>
      <c r="BH17" s="53">
        <f>'2022'!BA5</f>
        <v>0</v>
      </c>
      <c r="BI17" s="53">
        <f>'2022'!BB5</f>
        <v>0</v>
      </c>
      <c r="BJ17" s="53">
        <f>'2022'!BC5</f>
        <v>0</v>
      </c>
      <c r="BK17" s="53">
        <f>'2022'!BH5</f>
        <v>0</v>
      </c>
      <c r="BL17" s="53">
        <f>'2022'!BI5</f>
        <v>0</v>
      </c>
      <c r="BM17" s="53">
        <f>'2022'!BJ5</f>
        <v>0</v>
      </c>
      <c r="BN17" s="54">
        <f>'2022'!BK5</f>
        <v>0</v>
      </c>
      <c r="BO17" s="51">
        <f>'2022'!BL5</f>
        <v>0</v>
      </c>
      <c r="BP17" s="52">
        <f>'2022'!BM5</f>
        <v>4854</v>
      </c>
      <c r="BQ17" s="52">
        <f>'2022'!BN5</f>
        <v>0</v>
      </c>
      <c r="BR17" s="52">
        <f>'2022'!BO5</f>
        <v>0</v>
      </c>
      <c r="BS17" s="52">
        <f>'2022'!BP5</f>
        <v>0</v>
      </c>
      <c r="BT17" s="52">
        <f>'2022'!BQ5</f>
        <v>0</v>
      </c>
      <c r="BU17" s="53">
        <f>'2022'!BR5</f>
        <v>0</v>
      </c>
      <c r="BV17" s="53">
        <f>'2022'!BS5</f>
        <v>0</v>
      </c>
      <c r="BW17" s="53">
        <f>'2022'!BT5</f>
        <v>0</v>
      </c>
      <c r="BX17" s="53">
        <f>'2022'!BU5</f>
        <v>0</v>
      </c>
      <c r="BY17" s="53">
        <f>'2022'!BV5</f>
        <v>0</v>
      </c>
      <c r="BZ17" s="53">
        <f>'2022'!CA5</f>
        <v>0</v>
      </c>
      <c r="CA17" s="53">
        <f>'2022'!CB5</f>
        <v>0</v>
      </c>
      <c r="CB17" s="53">
        <f>'2022'!CC5</f>
        <v>0</v>
      </c>
      <c r="CC17" s="54">
        <f>'2022'!CD5</f>
        <v>0</v>
      </c>
      <c r="CD17" s="51">
        <f>'2022'!CE5</f>
        <v>112</v>
      </c>
      <c r="CE17" s="52">
        <f>'2022'!CF5</f>
        <v>3684</v>
      </c>
      <c r="CF17" s="52">
        <f>'2022'!CG5</f>
        <v>12</v>
      </c>
      <c r="CG17" s="52">
        <f>'2022'!CH5</f>
        <v>6</v>
      </c>
      <c r="CH17" s="52">
        <f>'2022'!CI5</f>
        <v>1</v>
      </c>
      <c r="CI17" s="52">
        <f>'2022'!CJ5</f>
        <v>48</v>
      </c>
      <c r="CJ17" s="53">
        <f>'2022'!CK5</f>
        <v>0.97</v>
      </c>
      <c r="CK17" s="53">
        <f>'2022'!CL5</f>
        <v>0.88</v>
      </c>
      <c r="CL17" s="53">
        <f>'2022'!CM5</f>
        <v>2.2000000000000002</v>
      </c>
      <c r="CM17" s="53">
        <f>'2022'!CN5</f>
        <v>10.7</v>
      </c>
      <c r="CN17" s="53">
        <f>'2022'!CO5</f>
        <v>13.2</v>
      </c>
      <c r="CO17" s="53">
        <f>'2022'!CT5</f>
        <v>0</v>
      </c>
      <c r="CP17" s="53">
        <f>'2022'!CU5</f>
        <v>25</v>
      </c>
      <c r="CQ17" s="53">
        <f>'2022'!CV5</f>
        <v>96.3</v>
      </c>
      <c r="CR17" s="54">
        <f>'2022'!CW5</f>
        <v>3.7</v>
      </c>
      <c r="CS17" s="51">
        <f>'2022'!CX5</f>
        <v>154</v>
      </c>
      <c r="CT17" s="52">
        <f>'2022'!CY5</f>
        <v>2100</v>
      </c>
      <c r="CU17" s="52">
        <f>'2022'!CZ5</f>
        <v>13</v>
      </c>
      <c r="CV17" s="52">
        <f>'2022'!DA5</f>
        <v>9</v>
      </c>
      <c r="CW17" s="52">
        <f>'2022'!DB5</f>
        <v>2</v>
      </c>
      <c r="CX17" s="52">
        <f>'2022'!DC5</f>
        <v>22</v>
      </c>
      <c r="CY17" s="53">
        <f>'2022'!DD5</f>
        <v>0.99</v>
      </c>
      <c r="CZ17" s="53">
        <f>'2022'!DE5</f>
        <v>0.89</v>
      </c>
      <c r="DA17" s="53">
        <f>'2022'!DF5</f>
        <v>0.74</v>
      </c>
      <c r="DB17" s="53">
        <f>'2022'!DG5</f>
        <v>0.8</v>
      </c>
      <c r="DC17" s="53">
        <f>'2022'!DH5</f>
        <v>18.600000000000001</v>
      </c>
      <c r="DD17" s="53">
        <f>'2022'!DM5</f>
        <v>100</v>
      </c>
      <c r="DE17" s="53">
        <f>'2022'!DN5</f>
        <v>0</v>
      </c>
      <c r="DF17" s="53">
        <f>'2022'!DO5</f>
        <v>89.4</v>
      </c>
      <c r="DG17" s="54">
        <f>'2022'!DP5</f>
        <v>10.6</v>
      </c>
      <c r="DH17" s="51">
        <f>'2022'!DQ5</f>
        <v>1572</v>
      </c>
      <c r="DI17" s="52">
        <f>'2022'!DR5</f>
        <v>5073</v>
      </c>
      <c r="DJ17" s="52">
        <f>'2022'!DS5</f>
        <v>115</v>
      </c>
      <c r="DK17" s="52">
        <f>'2022'!DT5</f>
        <v>78</v>
      </c>
      <c r="DL17" s="52">
        <f>'2022'!DU5</f>
        <v>15</v>
      </c>
      <c r="DM17" s="52">
        <f>'2022'!DV5</f>
        <v>48</v>
      </c>
      <c r="DN17" s="53">
        <f>'2022'!DW5</f>
        <v>1.02</v>
      </c>
      <c r="DO17" s="53">
        <f>'2022'!DX5</f>
        <v>2.75</v>
      </c>
      <c r="DP17" s="53">
        <f>'2022'!DY5</f>
        <v>3.11</v>
      </c>
      <c r="DQ17" s="53">
        <f>'2022'!DZ5</f>
        <v>9.1</v>
      </c>
      <c r="DR17" s="53">
        <f>'2022'!EA5</f>
        <v>14.5</v>
      </c>
      <c r="DS17" s="53">
        <f>'2022'!EF5</f>
        <v>40</v>
      </c>
      <c r="DT17" s="53">
        <f>'2022'!EG5</f>
        <v>7.1</v>
      </c>
      <c r="DU17" s="53">
        <f>'2022'!EH5</f>
        <v>71.900000000000006</v>
      </c>
      <c r="DV17" s="54">
        <f>'2022'!EI5</f>
        <v>27.9</v>
      </c>
    </row>
    <row r="18" spans="1:126" x14ac:dyDescent="0.2">
      <c r="A18" s="30">
        <f t="shared" si="0"/>
        <v>16</v>
      </c>
      <c r="B18" s="31">
        <f>'2019'!A4</f>
        <v>2</v>
      </c>
      <c r="C18" s="31">
        <v>2019</v>
      </c>
      <c r="D18" s="32" t="str">
        <f>'2019'!B4</f>
        <v>Marquise Brown</v>
      </c>
      <c r="E18" s="32" t="str" cm="1">
        <f t="array" ref="E18">_xlfn.IFS(F18&gt;12.5,"Cornerstone",AND(F18&gt;11.995,F18&lt;12.5),"Elite",AND(F18&gt;11,F18&lt;12.995),"Elite Upside",AND(F18&gt;=9.69,F18&lt;10.999),"Upside",AND(F18&gt;8.4,F18&lt;9.999),"Upside Lite",AND(F18&gt;7.25,F18&lt;8.999),"Outlier",AND(F18&gt;=6,F18&lt;7.25),"Outlier Lite",F18&lt;6.999,"Purgatory")</f>
        <v>Elite Upside</v>
      </c>
      <c r="F18" s="33">
        <f>'2019'!C4</f>
        <v>11.785714285714286</v>
      </c>
      <c r="G18" s="33">
        <f t="shared" si="1"/>
        <v>97.3</v>
      </c>
      <c r="H18" s="303">
        <f t="shared" si="2"/>
        <v>1.9251278742874671</v>
      </c>
      <c r="I18" s="34" t="str">
        <f>'2019'!D4</f>
        <v>Oklahoma</v>
      </c>
      <c r="J18" s="35">
        <f>'2019'!E4</f>
        <v>3</v>
      </c>
      <c r="K18" s="36">
        <f>'2019'!F4</f>
        <v>35615</v>
      </c>
      <c r="L18" s="37">
        <f>'2019'!G4</f>
        <v>28.252054794520546</v>
      </c>
      <c r="M18" s="37" t="str">
        <f>'2019'!H4</f>
        <v>JR</v>
      </c>
      <c r="N18" s="37">
        <f>'2019'!I4</f>
        <v>21.82191780821918</v>
      </c>
      <c r="O18" s="37" t="str">
        <f>'2019'!J4</f>
        <v>Wide</v>
      </c>
      <c r="P18" s="37" t="str">
        <f>'2019'!K4</f>
        <v>RAT</v>
      </c>
      <c r="Q18" s="37" t="str">
        <f>'2019'!L4</f>
        <v>Elite Separator</v>
      </c>
      <c r="R18" s="55">
        <f>'2019'!M4</f>
        <v>69</v>
      </c>
      <c r="S18" s="55">
        <f>'2019'!N4</f>
        <v>181</v>
      </c>
      <c r="T18" s="231">
        <f t="shared" si="3"/>
        <v>26.728731382268478</v>
      </c>
      <c r="U18" s="35">
        <f>'2019'!O4</f>
        <v>4.32</v>
      </c>
      <c r="V18" s="320">
        <f>'2019'!P4</f>
        <v>1</v>
      </c>
      <c r="W18" s="360">
        <f>'2019'!Q4</f>
        <v>0</v>
      </c>
      <c r="X18" s="194">
        <f>'2019'!R4</f>
        <v>0</v>
      </c>
      <c r="Y18" s="194">
        <f>'2019'!S4</f>
        <v>0.14966256450972609</v>
      </c>
      <c r="Z18" s="194">
        <f>'2019'!T4</f>
        <v>0.21618953603158933</v>
      </c>
      <c r="AA18" s="194">
        <f>'2019'!U4</f>
        <v>0.29159292035398232</v>
      </c>
      <c r="AB18" s="194">
        <f>'2019'!V4</f>
        <v>0.29159292035398232</v>
      </c>
      <c r="AC18" s="194">
        <f>'2019'!W4</f>
        <v>0.2770132743362832</v>
      </c>
      <c r="AD18" s="361">
        <f>'2019'!X4</f>
        <v>20.172602739726027</v>
      </c>
      <c r="AE18" s="43">
        <f>'2019'!Y4</f>
        <v>4.09</v>
      </c>
      <c r="AF18" s="43">
        <f>'2019'!Z4</f>
        <v>10.7</v>
      </c>
      <c r="AG18" s="43">
        <f>'2019'!AA4</f>
        <v>14.3</v>
      </c>
      <c r="AH18" s="43">
        <f>'2019'!AB4</f>
        <v>0.98</v>
      </c>
      <c r="AI18" s="43">
        <f>'2019'!AC4</f>
        <v>3.79</v>
      </c>
      <c r="AJ18" s="44">
        <f>'2019'!AD4</f>
        <v>2.7928679817905918E-2</v>
      </c>
      <c r="AK18" s="44">
        <f>'2019'!AE4</f>
        <v>0.29169954476479515</v>
      </c>
      <c r="AL18" s="45">
        <f>'2019'!AF4</f>
        <v>8.5000000000000006E-2</v>
      </c>
      <c r="AM18" s="46">
        <f t="shared" si="4"/>
        <v>0.33299999999999996</v>
      </c>
      <c r="AN18" s="45">
        <f>'2019'!AG4</f>
        <v>0.80800000000000005</v>
      </c>
      <c r="AO18" s="45">
        <f>'2019'!AH4</f>
        <v>0.17749999999999999</v>
      </c>
      <c r="AP18" s="43">
        <f>'2019'!AI4</f>
        <v>103.93781512199847</v>
      </c>
      <c r="AQ18" s="47">
        <f>'2019'!AJ4</f>
        <v>94.540133395315493</v>
      </c>
      <c r="AR18" s="48">
        <f>'2019'!AK4</f>
        <v>7</v>
      </c>
      <c r="AS18" s="49">
        <f>'2019'!AL4</f>
        <v>6</v>
      </c>
      <c r="AT18" s="49">
        <f>'2019'!AM4</f>
        <v>8</v>
      </c>
      <c r="AU18" s="49">
        <f>'2019'!AN4</f>
        <v>8</v>
      </c>
      <c r="AV18" s="49">
        <f>'2019'!AO4</f>
        <v>10</v>
      </c>
      <c r="AW18" s="49">
        <f>'2019'!AP4</f>
        <v>5</v>
      </c>
      <c r="AX18" s="49">
        <f>'2019'!AQ4</f>
        <v>10</v>
      </c>
      <c r="AY18" s="50">
        <f>'2019'!AR4</f>
        <v>0.5</v>
      </c>
      <c r="AZ18" s="51">
        <f>'2019'!AS4</f>
        <v>0</v>
      </c>
      <c r="BA18" s="52">
        <f>'2019'!AT4</f>
        <v>2646</v>
      </c>
      <c r="BB18" s="52">
        <f>'2019'!AU4</f>
        <v>0</v>
      </c>
      <c r="BC18" s="52">
        <f>'2019'!AV4</f>
        <v>0</v>
      </c>
      <c r="BD18" s="52">
        <f>'2019'!AW4</f>
        <v>0</v>
      </c>
      <c r="BE18" s="52">
        <f>'2019'!AX4</f>
        <v>0</v>
      </c>
      <c r="BF18" s="53">
        <f>'2019'!AY4</f>
        <v>0</v>
      </c>
      <c r="BG18" s="53">
        <f>'2019'!AZ4</f>
        <v>0</v>
      </c>
      <c r="BH18" s="53">
        <f>'2019'!BA4</f>
        <v>0</v>
      </c>
      <c r="BI18" s="53">
        <f>'2019'!BB4</f>
        <v>0</v>
      </c>
      <c r="BJ18" s="53">
        <f>'2019'!BC4</f>
        <v>0</v>
      </c>
      <c r="BK18" s="53">
        <f>'2019'!BD4</f>
        <v>0</v>
      </c>
      <c r="BL18" s="53">
        <f>'2019'!BE4</f>
        <v>0</v>
      </c>
      <c r="BM18" s="53">
        <f>'2019'!BF4</f>
        <v>0</v>
      </c>
      <c r="BN18" s="54">
        <f>'2019'!BG4</f>
        <v>0</v>
      </c>
      <c r="BO18" s="51">
        <f>'2019'!BH4</f>
        <v>0</v>
      </c>
      <c r="BP18" s="52">
        <f>'2019'!BI4</f>
        <v>4006</v>
      </c>
      <c r="BQ18" s="52">
        <f>'2019'!BJ4</f>
        <v>0</v>
      </c>
      <c r="BR18" s="52">
        <f>'2019'!BK4</f>
        <v>0</v>
      </c>
      <c r="BS18" s="52">
        <f>'2019'!BL4</f>
        <v>0</v>
      </c>
      <c r="BT18" s="52">
        <f>'2019'!BM4</f>
        <v>0</v>
      </c>
      <c r="BU18" s="53">
        <f>'2019'!BN4</f>
        <v>0</v>
      </c>
      <c r="BV18" s="53">
        <f>'2019'!BO4</f>
        <v>0</v>
      </c>
      <c r="BW18" s="53">
        <f>'2019'!BP4</f>
        <v>0</v>
      </c>
      <c r="BX18" s="53">
        <f>'2019'!BQ4</f>
        <v>0</v>
      </c>
      <c r="BY18" s="53">
        <f>'2019'!BR4</f>
        <v>0</v>
      </c>
      <c r="BZ18" s="53">
        <f>'2019'!BS4</f>
        <v>0</v>
      </c>
      <c r="CA18" s="53">
        <f>'2019'!BT4</f>
        <v>0</v>
      </c>
      <c r="CB18" s="53">
        <f>'2019'!BU4</f>
        <v>0</v>
      </c>
      <c r="CC18" s="54">
        <f>'2019'!BV4</f>
        <v>0</v>
      </c>
      <c r="CD18" s="51">
        <f>'2019'!BW4</f>
        <v>754</v>
      </c>
      <c r="CE18" s="52">
        <f>'2019'!BX4</f>
        <v>2519</v>
      </c>
      <c r="CF18" s="52">
        <f>'2019'!BY4</f>
        <v>0</v>
      </c>
      <c r="CG18" s="52">
        <f>'2019'!BZ4</f>
        <v>50</v>
      </c>
      <c r="CH18" s="52">
        <f>'2019'!CA4</f>
        <v>10</v>
      </c>
      <c r="CI18" s="52">
        <f>'2019'!CB4</f>
        <v>0</v>
      </c>
      <c r="CJ18" s="53">
        <f>'2019'!CC4</f>
        <v>0</v>
      </c>
      <c r="CK18" s="53">
        <f>'2019'!CD4</f>
        <v>0</v>
      </c>
      <c r="CL18" s="53">
        <f>'2019'!CE4</f>
        <v>0</v>
      </c>
      <c r="CM18" s="53">
        <f>'2019'!CF4</f>
        <v>0</v>
      </c>
      <c r="CN18" s="53">
        <f>'2019'!CG4</f>
        <v>0</v>
      </c>
      <c r="CO18" s="53">
        <f>'2019'!CH4</f>
        <v>0</v>
      </c>
      <c r="CP18" s="53">
        <f>'2019'!CI4</f>
        <v>0</v>
      </c>
      <c r="CQ18" s="53">
        <f>'2019'!CJ4</f>
        <v>0</v>
      </c>
      <c r="CR18" s="54">
        <f>'2019'!CK4</f>
        <v>0</v>
      </c>
      <c r="CS18" s="51">
        <f>'2019'!CL4</f>
        <v>1095</v>
      </c>
      <c r="CT18" s="52">
        <f>'2019'!CM4</f>
        <v>5065</v>
      </c>
      <c r="CU18" s="52">
        <f>'2019'!CN4</f>
        <v>82</v>
      </c>
      <c r="CV18" s="52">
        <f>'2019'!CO4</f>
        <v>57</v>
      </c>
      <c r="CW18" s="52">
        <f>'2019'!CP4</f>
        <v>7</v>
      </c>
      <c r="CX18" s="52">
        <f>'2019'!CQ4</f>
        <v>47</v>
      </c>
      <c r="CY18" s="53">
        <f>'2019'!CR4</f>
        <v>0.88</v>
      </c>
      <c r="CZ18" s="53">
        <f>'2019'!CS4</f>
        <v>2.75</v>
      </c>
      <c r="DA18" s="53">
        <f>'2019'!CT4</f>
        <v>3.79</v>
      </c>
      <c r="DB18" s="53">
        <f>'2019'!CU4</f>
        <v>10.7</v>
      </c>
      <c r="DC18" s="53">
        <f>'2019'!CV4</f>
        <v>14.3</v>
      </c>
      <c r="DD18" s="53">
        <f>'2019'!DA4</f>
        <v>16.7</v>
      </c>
      <c r="DE18" s="53">
        <f>'2019'!DB4</f>
        <v>10.9</v>
      </c>
      <c r="DF18" s="53">
        <f>'2019'!DC4</f>
        <v>86.4</v>
      </c>
      <c r="DG18" s="54">
        <f>'2019'!DD4</f>
        <v>12.5</v>
      </c>
      <c r="DH18" s="51">
        <f>'2019'!DE4</f>
        <v>1318</v>
      </c>
      <c r="DI18" s="52">
        <f>'2019'!DF4</f>
        <v>4520</v>
      </c>
      <c r="DJ18" s="52">
        <f>'2019'!DG4</f>
        <v>103</v>
      </c>
      <c r="DK18" s="52">
        <f>'2019'!DH4</f>
        <v>75</v>
      </c>
      <c r="DL18" s="52">
        <f>'2019'!DI4</f>
        <v>10</v>
      </c>
      <c r="DM18" s="52">
        <f>'2019'!DJ4</f>
        <v>43</v>
      </c>
      <c r="DN18" s="53">
        <f>'2019'!DK4</f>
        <v>0.98</v>
      </c>
      <c r="DO18" s="53">
        <f>'2019'!DL4</f>
        <v>3.79</v>
      </c>
      <c r="DP18" s="53">
        <f>'2019'!DM4</f>
        <v>4.09</v>
      </c>
      <c r="DQ18" s="53">
        <f>'2019'!DN4</f>
        <v>8.6</v>
      </c>
      <c r="DR18" s="53">
        <f>'2019'!DO4</f>
        <v>12.7</v>
      </c>
      <c r="DS18" s="53">
        <f>'2019'!DT4</f>
        <v>33.299999999999997</v>
      </c>
      <c r="DT18" s="53">
        <f>'2019'!DU4</f>
        <v>8.5</v>
      </c>
      <c r="DU18" s="53">
        <f>'2019'!DV4</f>
        <v>75.2</v>
      </c>
      <c r="DV18" s="54">
        <f>'2019'!DW4</f>
        <v>23</v>
      </c>
    </row>
    <row r="19" spans="1:126" x14ac:dyDescent="0.2">
      <c r="A19" s="30">
        <f t="shared" si="0"/>
        <v>17</v>
      </c>
      <c r="B19" s="31">
        <f>'2024'!A5</f>
        <v>3</v>
      </c>
      <c r="C19" s="31">
        <v>2024</v>
      </c>
      <c r="D19" s="32" t="str">
        <f>'2024'!B5</f>
        <v>Brian Thomas Jr.</v>
      </c>
      <c r="E19" s="32" t="str" cm="1">
        <f t="array" ref="E19">_xlfn.IFS(F19&gt;12.5,"Cornerstone",AND(F19&gt;11.995,F19&lt;12.5),"Elite",AND(F19&gt;11,F19&lt;12.995),"Elite Upside",AND(F19&gt;=9.69,F19&lt;10.999),"Upside",AND(F19&gt;8.4,F19&lt;9.999),"Upside Lite",AND(F19&gt;7.25,F19&lt;8.999),"Outlier",AND(F19&gt;=6,F19&lt;7.25),"Outlier Lite",F19&lt;6.999,"Purgatory")</f>
        <v>Elite Upside</v>
      </c>
      <c r="F19" s="33">
        <f>'2024'!C5</f>
        <v>11.757142857142856</v>
      </c>
      <c r="G19" s="33">
        <f t="shared" si="1"/>
        <v>97.2</v>
      </c>
      <c r="H19" s="303">
        <f t="shared" si="2"/>
        <v>1.9087291757480134</v>
      </c>
      <c r="I19" s="34" t="str">
        <f>'2024'!D5</f>
        <v>LSU</v>
      </c>
      <c r="J19" s="35">
        <f>'2024'!E5</f>
        <v>1</v>
      </c>
      <c r="K19" s="36">
        <f>'2024'!F5</f>
        <v>37537</v>
      </c>
      <c r="L19" s="37">
        <f>'2024'!G5</f>
        <v>22.986301369863014</v>
      </c>
      <c r="M19" s="37" t="str">
        <f>'2024'!H5</f>
        <v>JR</v>
      </c>
      <c r="N19" s="37">
        <f>'2024'!I5</f>
        <v>21.567123287671233</v>
      </c>
      <c r="O19" s="37" t="str">
        <f>'2024'!J5</f>
        <v>Wide</v>
      </c>
      <c r="P19" s="37" t="str">
        <f>'2024'!K5</f>
        <v>PROTO X</v>
      </c>
      <c r="Q19" s="37" t="str">
        <f>'2024'!L5</f>
        <v>Poor Earner</v>
      </c>
      <c r="R19" s="35">
        <f>'2024'!M5</f>
        <v>75</v>
      </c>
      <c r="S19" s="35">
        <f>'2024'!N5</f>
        <v>209</v>
      </c>
      <c r="T19" s="231">
        <f t="shared" si="3"/>
        <v>26.122919516950144</v>
      </c>
      <c r="U19" s="35">
        <f>'2024'!O5</f>
        <v>4.33</v>
      </c>
      <c r="V19" s="200">
        <f>'2024'!P5</f>
        <v>1</v>
      </c>
      <c r="W19" s="360">
        <f>'2024'!Q5</f>
        <v>0</v>
      </c>
      <c r="X19" s="194">
        <f>'2024'!R5</f>
        <v>0</v>
      </c>
      <c r="Y19" s="194">
        <f>'2024'!S5</f>
        <v>0.11755075311067452</v>
      </c>
      <c r="Z19" s="194">
        <f>'2024'!T5</f>
        <v>0.10311634151218257</v>
      </c>
      <c r="AA19" s="194">
        <f>'2024'!U5</f>
        <v>0.26715391424745216</v>
      </c>
      <c r="AB19" s="194">
        <f>'2024'!V5</f>
        <v>0.26715391424745216</v>
      </c>
      <c r="AC19" s="194">
        <f>'2024'!W5</f>
        <v>0.26715391424745216</v>
      </c>
      <c r="AD19" s="361">
        <f>'2024'!X5</f>
        <v>20.901369863013699</v>
      </c>
      <c r="AE19" s="43">
        <f>'2024'!Y5</f>
        <v>2.61</v>
      </c>
      <c r="AF19" s="43">
        <f>'2024'!Z5</f>
        <v>5.7</v>
      </c>
      <c r="AG19" s="43">
        <f>'2024'!AA5</f>
        <v>13.9</v>
      </c>
      <c r="AH19" s="43">
        <f>'2024'!AB5</f>
        <v>1.29</v>
      </c>
      <c r="AI19" s="43">
        <f>'2024'!AC5</f>
        <v>1.29</v>
      </c>
      <c r="AJ19" s="44">
        <f>'2024'!AD5</f>
        <v>2.8827527612574341E-2</v>
      </c>
      <c r="AK19" s="44">
        <f>'2024'!AE5</f>
        <v>0.16409515717926931</v>
      </c>
      <c r="AL19" s="45">
        <f>'2024'!AF5</f>
        <v>6.8000000000000005E-2</v>
      </c>
      <c r="AM19" s="46">
        <f t="shared" si="4"/>
        <v>0.53799999999999992</v>
      </c>
      <c r="AN19" s="45">
        <f>'2024'!AG5</f>
        <v>0.87949999999999995</v>
      </c>
      <c r="AO19" s="45">
        <f>'2024'!AH5</f>
        <v>0.115</v>
      </c>
      <c r="AP19" s="43">
        <f>'2024'!AI5</f>
        <v>118.91172967812561</v>
      </c>
      <c r="AQ19" s="47">
        <f>'2024'!AJ5</f>
        <v>122.57039419537062</v>
      </c>
      <c r="AR19" s="48">
        <f>'2024'!AK5</f>
        <v>7</v>
      </c>
      <c r="AS19" s="49">
        <f>'2024'!AL5</f>
        <v>5</v>
      </c>
      <c r="AT19" s="49">
        <f>'2024'!AM5</f>
        <v>5</v>
      </c>
      <c r="AU19" s="49">
        <f>'2024'!AN5</f>
        <v>4</v>
      </c>
      <c r="AV19" s="49">
        <f>'2024'!AO5</f>
        <v>10</v>
      </c>
      <c r="AW19" s="49">
        <f>'2024'!AP5</f>
        <v>10</v>
      </c>
      <c r="AX19" s="49">
        <f>'2024'!AQ5</f>
        <v>10</v>
      </c>
      <c r="AY19" s="50">
        <f>'2024'!AR5</f>
        <v>1</v>
      </c>
      <c r="AZ19" s="51">
        <f>'2024'!AS5</f>
        <v>0</v>
      </c>
      <c r="BA19" s="52">
        <f>'2024'!AT5</f>
        <v>1</v>
      </c>
      <c r="BB19" s="52">
        <f>'2024'!AU5</f>
        <v>0</v>
      </c>
      <c r="BC19" s="52">
        <f>'2024'!AV5</f>
        <v>0</v>
      </c>
      <c r="BD19" s="52">
        <f>'2024'!AW5</f>
        <v>0</v>
      </c>
      <c r="BE19" s="52">
        <f>'2024'!AX5</f>
        <v>0</v>
      </c>
      <c r="BF19" s="53">
        <f>'2024'!AY5</f>
        <v>0</v>
      </c>
      <c r="BG19" s="53">
        <f>'2024'!AZ5</f>
        <v>0</v>
      </c>
      <c r="BH19" s="53">
        <f>'2024'!BA5</f>
        <v>0</v>
      </c>
      <c r="BI19" s="53">
        <f>'2024'!BB5</f>
        <v>0</v>
      </c>
      <c r="BJ19" s="53">
        <f>'2024'!BC5</f>
        <v>0</v>
      </c>
      <c r="BK19" s="53">
        <f>'2024'!BH5</f>
        <v>0</v>
      </c>
      <c r="BL19" s="53">
        <f>'2024'!BI5</f>
        <v>0</v>
      </c>
      <c r="BM19" s="53">
        <f>'2024'!BJ5</f>
        <v>0</v>
      </c>
      <c r="BN19" s="54">
        <f>'2024'!BK5</f>
        <v>0</v>
      </c>
      <c r="BO19" s="51">
        <f>'2024'!BL5</f>
        <v>0</v>
      </c>
      <c r="BP19" s="52">
        <f>'2024'!BM5</f>
        <v>1</v>
      </c>
      <c r="BQ19" s="52">
        <f>'2024'!BN5</f>
        <v>0</v>
      </c>
      <c r="BR19" s="52">
        <f>'2024'!BO5</f>
        <v>0</v>
      </c>
      <c r="BS19" s="52">
        <f>'2024'!BP5</f>
        <v>0</v>
      </c>
      <c r="BT19" s="52">
        <f>'2024'!BQ5</f>
        <v>0</v>
      </c>
      <c r="BU19" s="53">
        <f>'2024'!BR5</f>
        <v>0</v>
      </c>
      <c r="BV19" s="53">
        <f>'2024'!BS5</f>
        <v>0</v>
      </c>
      <c r="BW19" s="53">
        <f>'2024'!BT5</f>
        <v>0</v>
      </c>
      <c r="BX19" s="53">
        <f>'2024'!BU5</f>
        <v>0</v>
      </c>
      <c r="BY19" s="53">
        <f>'2024'!BV5</f>
        <v>0</v>
      </c>
      <c r="BZ19" s="53">
        <f>'2024'!CA5</f>
        <v>0</v>
      </c>
      <c r="CA19" s="53">
        <f>'2024'!CB5</f>
        <v>0</v>
      </c>
      <c r="CB19" s="53">
        <f>'2024'!CC5</f>
        <v>0</v>
      </c>
      <c r="CC19" s="54">
        <f>'2024'!CD5</f>
        <v>0</v>
      </c>
      <c r="CD19" s="51">
        <f>'2024'!CE5</f>
        <v>359</v>
      </c>
      <c r="CE19" s="52">
        <f>'2024'!CF5</f>
        <v>3054</v>
      </c>
      <c r="CF19" s="52">
        <f>'2024'!CG5</f>
        <v>38</v>
      </c>
      <c r="CG19" s="52">
        <f>'2024'!CH5</f>
        <v>26</v>
      </c>
      <c r="CH19" s="52">
        <f>'2024'!CI5</f>
        <v>2</v>
      </c>
      <c r="CI19" s="52">
        <f>'2024'!CJ5</f>
        <v>0</v>
      </c>
      <c r="CJ19" s="53">
        <f>'2024'!CK5</f>
        <v>7.0000000000000007E-2</v>
      </c>
      <c r="CK19" s="53">
        <f>'2024'!CL5</f>
        <v>0.98</v>
      </c>
      <c r="CL19" s="53">
        <f>'2024'!CM5</f>
        <v>1.39</v>
      </c>
      <c r="CM19" s="53">
        <f>'2024'!CN5</f>
        <v>4.4000000000000004</v>
      </c>
      <c r="CN19" s="53">
        <f>'2024'!CO5</f>
        <v>11.9</v>
      </c>
      <c r="CO19" s="53">
        <f>'2024'!CT5</f>
        <v>41.7</v>
      </c>
      <c r="CP19" s="53">
        <f>'2024'!CU5</f>
        <v>16.100000000000001</v>
      </c>
      <c r="CQ19" s="53">
        <f>'2024'!CV5</f>
        <v>91.3</v>
      </c>
      <c r="CR19" s="54">
        <f>'2024'!CW5</f>
        <v>7.9</v>
      </c>
      <c r="CS19" s="51">
        <f>'2024'!CX5</f>
        <v>361</v>
      </c>
      <c r="CT19" s="52">
        <f>'2024'!CY5</f>
        <v>3500.9</v>
      </c>
      <c r="CU19" s="52">
        <f>'2024'!CZ5</f>
        <v>36</v>
      </c>
      <c r="CV19" s="52">
        <f>'2024'!DA5</f>
        <v>25</v>
      </c>
      <c r="CW19" s="52">
        <f>'2024'!DB5</f>
        <v>4</v>
      </c>
      <c r="CX19" s="52">
        <f>'2024'!DC5</f>
        <v>0</v>
      </c>
      <c r="CY19" s="53">
        <f>'2024'!DD5</f>
        <v>7.0000000000000007E-2</v>
      </c>
      <c r="CZ19" s="53">
        <f>'2024'!DE5</f>
        <v>0.91</v>
      </c>
      <c r="DA19" s="53">
        <f>'2024'!DF5</f>
        <v>1.51</v>
      </c>
      <c r="DB19" s="53">
        <f>'2024'!DG5</f>
        <v>5.0999999999999996</v>
      </c>
      <c r="DC19" s="53">
        <f>'2024'!DH5</f>
        <v>9</v>
      </c>
      <c r="DD19" s="53">
        <f>'2024'!DM5</f>
        <v>55.6</v>
      </c>
      <c r="DE19" s="53">
        <f>'2024'!DN5</f>
        <v>10.7</v>
      </c>
      <c r="DF19" s="53">
        <f>'2024'!DO5</f>
        <v>89.3</v>
      </c>
      <c r="DG19" s="54">
        <f>'2024'!DP5</f>
        <v>9.8000000000000007</v>
      </c>
      <c r="DH19" s="51">
        <f>'2024'!DQ5</f>
        <v>1177</v>
      </c>
      <c r="DI19" s="52">
        <f>'2024'!DR5</f>
        <v>4405.7</v>
      </c>
      <c r="DJ19" s="52">
        <f>'2024'!DS5</f>
        <v>87</v>
      </c>
      <c r="DK19" s="52">
        <f>'2024'!DT5</f>
        <v>68</v>
      </c>
      <c r="DL19" s="52">
        <f>'2024'!DU5</f>
        <v>17</v>
      </c>
      <c r="DM19" s="52">
        <f>'2024'!DV5</f>
        <v>44.199999999999996</v>
      </c>
      <c r="DN19" s="53">
        <f>'2024'!DW5</f>
        <v>1.29</v>
      </c>
      <c r="DO19" s="53">
        <f>'2024'!DX5</f>
        <v>1.29</v>
      </c>
      <c r="DP19" s="53">
        <f>'2024'!DY5</f>
        <v>2.61</v>
      </c>
      <c r="DQ19" s="53">
        <f>'2024'!DZ5</f>
        <v>5.7</v>
      </c>
      <c r="DR19" s="53">
        <f>'2024'!EA5</f>
        <v>13.9</v>
      </c>
      <c r="DS19" s="53">
        <f>'2024'!EF5</f>
        <v>53.8</v>
      </c>
      <c r="DT19" s="53">
        <f>'2024'!EG5</f>
        <v>6.8</v>
      </c>
      <c r="DU19" s="53">
        <f>'2024'!EH5</f>
        <v>86.6</v>
      </c>
      <c r="DV19" s="54">
        <f>'2024'!EI5</f>
        <v>13.2</v>
      </c>
    </row>
    <row r="20" spans="1:126" x14ac:dyDescent="0.2">
      <c r="A20" s="30">
        <f t="shared" si="0"/>
        <v>18</v>
      </c>
      <c r="B20" s="31">
        <f>'2024'!A6</f>
        <v>4</v>
      </c>
      <c r="C20" s="31">
        <v>2024</v>
      </c>
      <c r="D20" s="32" t="str">
        <f>'2024'!B6</f>
        <v>Rome Odunze</v>
      </c>
      <c r="E20" s="32" t="str" cm="1">
        <f t="array" ref="E20">_xlfn.IFS(F20&gt;12.5,"Cornerstone",AND(F20&gt;11.995,F20&lt;12.5),"Elite",AND(F20&gt;11,F20&lt;12.995),"Elite Upside",AND(F20&gt;=9.69,F20&lt;10.999),"Upside",AND(F20&gt;8.4,F20&lt;9.999),"Upside Lite",AND(F20&gt;7.25,F20&lt;8.999),"Outlier",AND(F20&gt;=6,F20&lt;7.25),"Outlier Lite",F20&lt;6.999,"Purgatory")</f>
        <v>Elite Upside</v>
      </c>
      <c r="F20" s="33">
        <f>'2024'!C6</f>
        <v>11.625714285714285</v>
      </c>
      <c r="G20" s="33">
        <f t="shared" si="1"/>
        <v>97</v>
      </c>
      <c r="H20" s="303">
        <f t="shared" si="2"/>
        <v>1.8332951624665306</v>
      </c>
      <c r="I20" s="34" t="str">
        <f>'2024'!D6</f>
        <v>Washington</v>
      </c>
      <c r="J20" s="35">
        <f>'2024'!E6</f>
        <v>5</v>
      </c>
      <c r="K20" s="36">
        <f>'2024'!F6</f>
        <v>37410</v>
      </c>
      <c r="L20" s="37">
        <f>'2024'!G6</f>
        <v>23.334246575342465</v>
      </c>
      <c r="M20" s="37" t="str">
        <f>'2024'!H6</f>
        <v>RS JR</v>
      </c>
      <c r="N20" s="37">
        <f>'2024'!I6</f>
        <v>21.915068493150685</v>
      </c>
      <c r="O20" s="37" t="str">
        <f>'2024'!J6</f>
        <v>Wide</v>
      </c>
      <c r="P20" s="37" t="str">
        <f>'2024'!K6</f>
        <v>PROTO X</v>
      </c>
      <c r="Q20" s="37" t="str">
        <f>'2024'!L6</f>
        <v>Elite Earner</v>
      </c>
      <c r="R20" s="35">
        <f>'2024'!M6</f>
        <v>75</v>
      </c>
      <c r="S20" s="35">
        <f>'2024'!N6</f>
        <v>212</v>
      </c>
      <c r="T20" s="231">
        <f t="shared" si="3"/>
        <v>26.497889653557085</v>
      </c>
      <c r="U20" s="35">
        <f>'2024'!O6</f>
        <v>4.45</v>
      </c>
      <c r="V20" s="200">
        <f>'2024'!P6</f>
        <v>1</v>
      </c>
      <c r="W20" s="360">
        <f>'2024'!Q6</f>
        <v>0</v>
      </c>
      <c r="X20" s="194">
        <f>'2024'!R6</f>
        <v>7.9470198675496692E-2</v>
      </c>
      <c r="Y20" s="194">
        <f>'2024'!S6</f>
        <v>0.1537037037037037</v>
      </c>
      <c r="Z20" s="194">
        <f>'2024'!T6</f>
        <v>0.25802235442581573</v>
      </c>
      <c r="AA20" s="194">
        <f>'2024'!U6</f>
        <v>0.31810687615168265</v>
      </c>
      <c r="AB20" s="194">
        <f>'2024'!V6</f>
        <v>0.31810687615168265</v>
      </c>
      <c r="AC20" s="194">
        <f>'2024'!W6</f>
        <v>0.30220153234409852</v>
      </c>
      <c r="AD20" s="361">
        <f>'2024'!X6</f>
        <v>20.246575342465754</v>
      </c>
      <c r="AE20" s="43">
        <f>'2024'!Y6</f>
        <v>2.93</v>
      </c>
      <c r="AF20" s="43">
        <f>'2024'!Z6</f>
        <v>5.6</v>
      </c>
      <c r="AG20" s="43">
        <f>'2024'!AA6</f>
        <v>15.5</v>
      </c>
      <c r="AH20" s="43">
        <f>'2024'!AB6</f>
        <v>1.0900000000000001</v>
      </c>
      <c r="AI20" s="43">
        <f>'2024'!AC6</f>
        <v>2.11</v>
      </c>
      <c r="AJ20" s="44">
        <f>'2024'!AD6</f>
        <v>4.8237804878048782E-2</v>
      </c>
      <c r="AK20" s="44">
        <f>'2024'!AE6</f>
        <v>0.2018841463414634</v>
      </c>
      <c r="AL20" s="45">
        <f>'2024'!AF6</f>
        <v>3.2000000000000001E-2</v>
      </c>
      <c r="AM20" s="46">
        <f t="shared" si="4"/>
        <v>0.74099999999999999</v>
      </c>
      <c r="AN20" s="45">
        <f>'2024'!AG6</f>
        <v>0.82899999999999996</v>
      </c>
      <c r="AO20" s="45">
        <f>'2024'!AH6</f>
        <v>0.16599999999999998</v>
      </c>
      <c r="AP20" s="43">
        <f>'2024'!AI6</f>
        <v>108.12492336701838</v>
      </c>
      <c r="AQ20" s="47">
        <f>'2024'!AJ6</f>
        <v>111.45170047827185</v>
      </c>
      <c r="AR20" s="48">
        <f>'2024'!AK6</f>
        <v>8</v>
      </c>
      <c r="AS20" s="49">
        <f>'2024'!AL6</f>
        <v>6</v>
      </c>
      <c r="AT20" s="49">
        <f>'2024'!AM6</f>
        <v>5</v>
      </c>
      <c r="AU20" s="49">
        <f>'2024'!AN6</f>
        <v>4</v>
      </c>
      <c r="AV20" s="49">
        <f>'2024'!AO6</f>
        <v>9</v>
      </c>
      <c r="AW20" s="49">
        <f>'2024'!AP6</f>
        <v>8</v>
      </c>
      <c r="AX20" s="49">
        <f>'2024'!AQ6</f>
        <v>10</v>
      </c>
      <c r="AY20" s="50">
        <f>'2024'!AR6</f>
        <v>1</v>
      </c>
      <c r="AZ20" s="51">
        <f>'2024'!AS6</f>
        <v>0</v>
      </c>
      <c r="BA20" s="52">
        <f>'2024'!AT6</f>
        <v>3164.2000000000003</v>
      </c>
      <c r="BB20" s="52">
        <f>'2024'!AU6</f>
        <v>0</v>
      </c>
      <c r="BC20" s="52">
        <f>'2024'!AV6</f>
        <v>0</v>
      </c>
      <c r="BD20" s="52">
        <f>'2024'!AW6</f>
        <v>0</v>
      </c>
      <c r="BE20" s="52">
        <f>'2024'!AX6</f>
        <v>0</v>
      </c>
      <c r="BF20" s="53">
        <f>'2024'!AY6</f>
        <v>0</v>
      </c>
      <c r="BG20" s="53">
        <f>'2024'!AZ6</f>
        <v>0</v>
      </c>
      <c r="BH20" s="53">
        <f>'2024'!BA6</f>
        <v>0</v>
      </c>
      <c r="BI20" s="53">
        <f>'2024'!BB6</f>
        <v>0</v>
      </c>
      <c r="BJ20" s="53">
        <f>'2024'!BC6</f>
        <v>0</v>
      </c>
      <c r="BK20" s="53">
        <f>'2024'!BH6</f>
        <v>0</v>
      </c>
      <c r="BL20" s="53">
        <f>'2024'!BI6</f>
        <v>0</v>
      </c>
      <c r="BM20" s="53">
        <f>'2024'!BJ6</f>
        <v>0</v>
      </c>
      <c r="BN20" s="54">
        <f>'2024'!BK6</f>
        <v>0</v>
      </c>
      <c r="BO20" s="51">
        <f>'2024'!BL6</f>
        <v>72</v>
      </c>
      <c r="BP20" s="52">
        <f>'2024'!BM6</f>
        <v>906</v>
      </c>
      <c r="BQ20" s="52">
        <f>'2024'!BN6</f>
        <v>9</v>
      </c>
      <c r="BR20" s="52">
        <f>'2024'!BO6</f>
        <v>6</v>
      </c>
      <c r="BS20" s="52">
        <f>'2024'!BP6</f>
        <v>0</v>
      </c>
      <c r="BT20" s="52">
        <f>'2024'!BQ6</f>
        <v>4</v>
      </c>
      <c r="BU20" s="53">
        <f>'2024'!BR6</f>
        <v>0.03</v>
      </c>
      <c r="BV20" s="53">
        <f>'2024'!BS6</f>
        <v>1.53</v>
      </c>
      <c r="BW20" s="53">
        <f>'2024'!BT6</f>
        <v>1.8</v>
      </c>
      <c r="BX20" s="53">
        <f>'2024'!BU6</f>
        <v>2.8</v>
      </c>
      <c r="BY20" s="53">
        <f>'2024'!BV6</f>
        <v>10</v>
      </c>
      <c r="BZ20" s="53">
        <f>'2024'!CA6</f>
        <v>60</v>
      </c>
      <c r="CA20" s="53">
        <f>'2024'!CB6</f>
        <v>14.3</v>
      </c>
      <c r="CB20" s="53">
        <f>'2024'!CC6</f>
        <v>83.3</v>
      </c>
      <c r="CC20" s="54">
        <f>'2024'!CD6</f>
        <v>16.7</v>
      </c>
      <c r="CD20" s="51">
        <f>'2024'!CE6</f>
        <v>415</v>
      </c>
      <c r="CE20" s="52">
        <f>'2024'!CF6</f>
        <v>2700</v>
      </c>
      <c r="CF20" s="52">
        <f>'2024'!CG6</f>
        <v>69</v>
      </c>
      <c r="CG20" s="52">
        <f>'2024'!CH6</f>
        <v>41</v>
      </c>
      <c r="CH20" s="52">
        <f>'2024'!CI6</f>
        <v>4</v>
      </c>
      <c r="CI20" s="52">
        <f>'2024'!CJ6</f>
        <v>15</v>
      </c>
      <c r="CJ20" s="53">
        <f>'2024'!CK6</f>
        <v>0.08</v>
      </c>
      <c r="CK20" s="53">
        <f>'2024'!CL6</f>
        <v>1.47</v>
      </c>
      <c r="CL20" s="53">
        <f>'2024'!CM6</f>
        <v>1.63</v>
      </c>
      <c r="CM20" s="53">
        <f>'2024'!CN6</f>
        <v>6</v>
      </c>
      <c r="CN20" s="53">
        <f>'2024'!CO6</f>
        <v>10.199999999999999</v>
      </c>
      <c r="CO20" s="53">
        <f>'2024'!CT6</f>
        <v>16.7</v>
      </c>
      <c r="CP20" s="53">
        <f>'2024'!CU6</f>
        <v>14.6</v>
      </c>
      <c r="CQ20" s="53">
        <f>'2024'!CV6</f>
        <v>44.2</v>
      </c>
      <c r="CR20" s="54">
        <f>'2024'!CW6</f>
        <v>54.7</v>
      </c>
      <c r="CS20" s="51">
        <f>'2024'!CX6</f>
        <v>1145</v>
      </c>
      <c r="CT20" s="52">
        <f>'2024'!CY6</f>
        <v>4437.6000000000004</v>
      </c>
      <c r="CU20" s="52">
        <f>'2024'!CZ6</f>
        <v>110</v>
      </c>
      <c r="CV20" s="52">
        <f>'2024'!DA6</f>
        <v>75</v>
      </c>
      <c r="CW20" s="52">
        <f>'2024'!DB6</f>
        <v>7</v>
      </c>
      <c r="CX20" s="52">
        <f>'2024'!DC6</f>
        <v>32</v>
      </c>
      <c r="CY20" s="53">
        <f>'2024'!DD6</f>
        <v>0.16</v>
      </c>
      <c r="CZ20" s="53">
        <f>'2024'!DE6</f>
        <v>2.11</v>
      </c>
      <c r="DA20" s="53">
        <f>'2024'!DF6</f>
        <v>2.5099999999999998</v>
      </c>
      <c r="DB20" s="53">
        <f>'2024'!DG6</f>
        <v>4.5999999999999996</v>
      </c>
      <c r="DC20" s="53">
        <f>'2024'!DH6</f>
        <v>13.8</v>
      </c>
      <c r="DD20" s="53">
        <f>'2024'!DM6</f>
        <v>25</v>
      </c>
      <c r="DE20" s="53">
        <f>'2024'!DN6</f>
        <v>5.0999999999999996</v>
      </c>
      <c r="DF20" s="53">
        <f>'2024'!DO6</f>
        <v>84</v>
      </c>
      <c r="DG20" s="54">
        <f>'2024'!DP6</f>
        <v>15.8</v>
      </c>
      <c r="DH20" s="51">
        <f>'2024'!DQ6</f>
        <v>1640</v>
      </c>
      <c r="DI20" s="52">
        <f>'2024'!DR6</f>
        <v>5155.5</v>
      </c>
      <c r="DJ20" s="52">
        <f>'2024'!DS6</f>
        <v>140</v>
      </c>
      <c r="DK20" s="52">
        <f>'2024'!DT6</f>
        <v>92</v>
      </c>
      <c r="DL20" s="52">
        <f>'2024'!DU6</f>
        <v>13</v>
      </c>
      <c r="DM20" s="52">
        <f>'2024'!DV6</f>
        <v>37.5</v>
      </c>
      <c r="DN20" s="53">
        <f>'2024'!DW6</f>
        <v>1.0900000000000001</v>
      </c>
      <c r="DO20" s="53">
        <f>'2024'!DX6</f>
        <v>1.0900000000000001</v>
      </c>
      <c r="DP20" s="53">
        <f>'2024'!DY6</f>
        <v>2.93</v>
      </c>
      <c r="DQ20" s="53">
        <f>'2024'!DZ6</f>
        <v>5.6</v>
      </c>
      <c r="DR20" s="53">
        <f>'2024'!EA6</f>
        <v>15.5</v>
      </c>
      <c r="DS20" s="53">
        <f>'2024'!EF6</f>
        <v>74.099999999999994</v>
      </c>
      <c r="DT20" s="53">
        <f>'2024'!EG6</f>
        <v>3.2</v>
      </c>
      <c r="DU20" s="53">
        <f>'2024'!EH6</f>
        <v>81.8</v>
      </c>
      <c r="DV20" s="54">
        <f>'2024'!EI6</f>
        <v>17.399999999999999</v>
      </c>
    </row>
    <row r="21" spans="1:126" x14ac:dyDescent="0.2">
      <c r="A21" s="30">
        <f t="shared" si="0"/>
        <v>19</v>
      </c>
      <c r="B21" s="31">
        <f>'2020'!A5</f>
        <v>3</v>
      </c>
      <c r="C21" s="31">
        <v>2020</v>
      </c>
      <c r="D21" s="32" t="str">
        <f>'2020'!B5</f>
        <v>Jerry Jeudy</v>
      </c>
      <c r="E21" s="32" t="str" cm="1">
        <f t="array" ref="E21">_xlfn.IFS(F21&gt;12.5,"Cornerstone",AND(F21&gt;11.995,F21&lt;12.5),"Elite",AND(F21&gt;11,F21&lt;12.995),"Elite Upside",AND(F21&gt;=9.69,F21&lt;10.999),"Upside",AND(F21&gt;8.4,F21&lt;9.999),"Upside Lite",AND(F21&gt;7.25,F21&lt;8.999),"Outlier",AND(F21&gt;=6,F21&lt;7.25),"Outlier Lite",F21&lt;6.999,"Purgatory")</f>
        <v>Elite Upside</v>
      </c>
      <c r="F21" s="33">
        <f>'2020'!C5</f>
        <v>11.622857142857143</v>
      </c>
      <c r="G21" s="33">
        <f t="shared" si="1"/>
        <v>96.899999999999991</v>
      </c>
      <c r="H21" s="303">
        <f t="shared" si="2"/>
        <v>1.831655292612586</v>
      </c>
      <c r="I21" s="34" t="str">
        <f>'2020'!D5</f>
        <v>Alabama</v>
      </c>
      <c r="J21" s="35">
        <f>'2020'!E5</f>
        <v>1</v>
      </c>
      <c r="K21" s="36">
        <f>'2020'!F5</f>
        <v>36274</v>
      </c>
      <c r="L21" s="37">
        <f>'2020'!G5</f>
        <v>26.446575342465753</v>
      </c>
      <c r="M21" s="37" t="str">
        <f>'2020'!H5</f>
        <v>JR</v>
      </c>
      <c r="N21" s="37">
        <f>'2020'!I5</f>
        <v>21.013698630136986</v>
      </c>
      <c r="O21" s="37" t="str">
        <f>'2020'!J5</f>
        <v>Hybrid</v>
      </c>
      <c r="P21" s="37" t="str">
        <f>'2020'!K5</f>
        <v>BALL HOG</v>
      </c>
      <c r="Q21" s="37" t="str">
        <f>'2020'!L5</f>
        <v>Elite Separator</v>
      </c>
      <c r="R21" s="55">
        <f>'2020'!M5</f>
        <v>73</v>
      </c>
      <c r="S21" s="55">
        <f>'2020'!N5</f>
        <v>194</v>
      </c>
      <c r="T21" s="231">
        <f t="shared" si="3"/>
        <v>25.594930979691199</v>
      </c>
      <c r="U21" s="35">
        <f>'2020'!O5</f>
        <v>4.46</v>
      </c>
      <c r="V21" s="320">
        <f>'2020'!P5</f>
        <v>1</v>
      </c>
      <c r="W21" s="360">
        <f>'2020'!Q5</f>
        <v>0</v>
      </c>
      <c r="X21" s="194">
        <f>'2020'!R5</f>
        <v>0</v>
      </c>
      <c r="Y21" s="194">
        <f>'2020'!S5</f>
        <v>9.7488921713441659E-2</v>
      </c>
      <c r="Z21" s="194">
        <f>'2020'!T5</f>
        <v>0.27091058920477956</v>
      </c>
      <c r="AA21" s="194">
        <f>'2020'!U5</f>
        <v>0.26140705776579004</v>
      </c>
      <c r="AB21" s="194">
        <f>'2020'!V5</f>
        <v>0.2661588234852848</v>
      </c>
      <c r="AC21" s="194">
        <f>'2020'!W5</f>
        <v>0.2661588234852848</v>
      </c>
      <c r="AD21" s="361">
        <f>'2020'!X5</f>
        <v>19.367123287671234</v>
      </c>
      <c r="AE21" s="43">
        <f>'2020'!Y5</f>
        <v>3.46</v>
      </c>
      <c r="AF21" s="43">
        <f>'2020'!Z5</f>
        <v>7.8</v>
      </c>
      <c r="AG21" s="43">
        <f>'2020'!AA5</f>
        <v>14.1</v>
      </c>
      <c r="AH21" s="43">
        <f>'2020'!AB5</f>
        <v>0.89</v>
      </c>
      <c r="AI21" s="43">
        <f>'2020'!AC5</f>
        <v>3</v>
      </c>
      <c r="AJ21" s="44">
        <f>'2020'!AD5</f>
        <v>1.5012897678417887E-2</v>
      </c>
      <c r="AK21" s="44">
        <f>'2020'!AE5</f>
        <v>0.25521926053310406</v>
      </c>
      <c r="AL21" s="45">
        <f>'2020'!AF5</f>
        <v>8.3000000000000004E-2</v>
      </c>
      <c r="AM21" s="46">
        <f t="shared" si="4"/>
        <v>0.5</v>
      </c>
      <c r="AN21" s="45">
        <f>'2020'!AG5</f>
        <v>0.37</v>
      </c>
      <c r="AO21" s="45">
        <f>'2020'!AH5</f>
        <v>0.62650000000000006</v>
      </c>
      <c r="AP21" s="43">
        <f>'2020'!AI5</f>
        <v>98.060090731075491</v>
      </c>
      <c r="AQ21" s="47">
        <f>'2020'!AJ5</f>
        <v>97.061181217759668</v>
      </c>
      <c r="AR21" s="48">
        <f>'2020'!AK5</f>
        <v>7</v>
      </c>
      <c r="AS21" s="49">
        <f>'2020'!AL5</f>
        <v>7</v>
      </c>
      <c r="AT21" s="49">
        <f>'2020'!AM5</f>
        <v>6</v>
      </c>
      <c r="AU21" s="49">
        <f>'2020'!AN5</f>
        <v>6</v>
      </c>
      <c r="AV21" s="49">
        <f>'2020'!AO5</f>
        <v>8</v>
      </c>
      <c r="AW21" s="49">
        <f>'2020'!AP5</f>
        <v>6</v>
      </c>
      <c r="AX21" s="49">
        <f>'2020'!AQ5</f>
        <v>10</v>
      </c>
      <c r="AY21" s="50">
        <f>'2020'!AR5</f>
        <v>1</v>
      </c>
      <c r="AZ21" s="51">
        <f>'2020'!AS5</f>
        <v>0</v>
      </c>
      <c r="BA21" s="52">
        <f>'2020'!AT5</f>
        <v>3407</v>
      </c>
      <c r="BB21" s="52">
        <f>'2020'!AU5</f>
        <v>0</v>
      </c>
      <c r="BC21" s="52">
        <f>'2020'!AV5</f>
        <v>0</v>
      </c>
      <c r="BD21" s="52">
        <f>'2020'!AW5</f>
        <v>0</v>
      </c>
      <c r="BE21" s="52">
        <f>'2020'!AX5</f>
        <v>0</v>
      </c>
      <c r="BF21" s="53">
        <f>'2020'!AY5</f>
        <v>0</v>
      </c>
      <c r="BG21" s="53">
        <f>'2020'!AZ5</f>
        <v>0</v>
      </c>
      <c r="BH21" s="53">
        <f>'2020'!BA5</f>
        <v>0</v>
      </c>
      <c r="BI21" s="53">
        <f>'2020'!BB5</f>
        <v>0</v>
      </c>
      <c r="BJ21" s="53">
        <f>'2020'!BC5</f>
        <v>0</v>
      </c>
      <c r="BK21" s="53">
        <f>'2020'!BD5</f>
        <v>0</v>
      </c>
      <c r="BL21" s="53">
        <f>'2020'!BE5</f>
        <v>0</v>
      </c>
      <c r="BM21" s="53">
        <f>'2020'!BF5</f>
        <v>0</v>
      </c>
      <c r="BN21" s="54">
        <f>'2020'!BG5</f>
        <v>0</v>
      </c>
      <c r="BO21" s="51">
        <f>'2020'!BH5</f>
        <v>0</v>
      </c>
      <c r="BP21" s="52">
        <f>'2020'!BI5</f>
        <v>3154</v>
      </c>
      <c r="BQ21" s="52">
        <f>'2020'!BJ5</f>
        <v>0</v>
      </c>
      <c r="BR21" s="52">
        <f>'2020'!BK5</f>
        <v>0</v>
      </c>
      <c r="BS21" s="52">
        <f>'2020'!BL5</f>
        <v>0</v>
      </c>
      <c r="BT21" s="52">
        <f>'2020'!BM5</f>
        <v>0</v>
      </c>
      <c r="BU21" s="53">
        <f>'2020'!BN5</f>
        <v>0</v>
      </c>
      <c r="BV21" s="53">
        <f>'2020'!BO5</f>
        <v>0</v>
      </c>
      <c r="BW21" s="53">
        <f>'2020'!BP5</f>
        <v>0</v>
      </c>
      <c r="BX21" s="53">
        <f>'2020'!BQ5</f>
        <v>0</v>
      </c>
      <c r="BY21" s="53">
        <f>'2020'!BR5</f>
        <v>0</v>
      </c>
      <c r="BZ21" s="53">
        <f>'2020'!BS5</f>
        <v>0</v>
      </c>
      <c r="CA21" s="53">
        <f>'2020'!BT5</f>
        <v>0</v>
      </c>
      <c r="CB21" s="53">
        <f>'2020'!BU5</f>
        <v>0</v>
      </c>
      <c r="CC21" s="54">
        <f>'2020'!BV5</f>
        <v>0</v>
      </c>
      <c r="CD21" s="51">
        <f>'2020'!BW5</f>
        <v>264</v>
      </c>
      <c r="CE21" s="52">
        <f>'2020'!BX5</f>
        <v>2708</v>
      </c>
      <c r="CF21" s="52">
        <f>'2020'!BY5</f>
        <v>25</v>
      </c>
      <c r="CG21" s="52">
        <f>'2020'!BZ5</f>
        <v>14</v>
      </c>
      <c r="CH21" s="52">
        <f>'2020'!CA5</f>
        <v>2</v>
      </c>
      <c r="CI21" s="52">
        <f>'2020'!CB5</f>
        <v>28</v>
      </c>
      <c r="CJ21" s="53">
        <f>'2020'!CC5</f>
        <v>1.01</v>
      </c>
      <c r="CK21" s="53">
        <f>'2020'!CD5</f>
        <v>1.26</v>
      </c>
      <c r="CL21" s="53">
        <f>'2020'!CE5</f>
        <v>1.45</v>
      </c>
      <c r="CM21" s="53">
        <f>'2020'!CF5</f>
        <v>5.3</v>
      </c>
      <c r="CN21" s="53">
        <f>'2020'!CG5</f>
        <v>13.6</v>
      </c>
      <c r="CO21" s="53">
        <f>'2020'!CL5</f>
        <v>42.9</v>
      </c>
      <c r="CP21" s="53">
        <f>'2020'!CM5</f>
        <v>12.5</v>
      </c>
      <c r="CQ21" s="53">
        <f>'2020'!CN5</f>
        <v>11.7</v>
      </c>
      <c r="CR21" s="54">
        <f>'2020'!CO5</f>
        <v>87.8</v>
      </c>
      <c r="CS21" s="51">
        <f>'2020'!CP5</f>
        <v>1315</v>
      </c>
      <c r="CT21" s="52">
        <f>'2020'!CQ5</f>
        <v>4854</v>
      </c>
      <c r="CU21" s="52">
        <f>'2020'!CR5</f>
        <v>101</v>
      </c>
      <c r="CV21" s="52">
        <f>'2020'!CS5</f>
        <v>68</v>
      </c>
      <c r="CW21" s="52">
        <f>'2020'!CT5</f>
        <v>14</v>
      </c>
      <c r="CX21" s="52">
        <f>'2020'!CU5</f>
        <v>52</v>
      </c>
      <c r="CY21" s="53">
        <f>'2020'!CV5</f>
        <v>0.89</v>
      </c>
      <c r="CZ21" s="53">
        <f>'2020'!CW5</f>
        <v>3</v>
      </c>
      <c r="DA21" s="53">
        <f>'2020'!CX5</f>
        <v>3.46</v>
      </c>
      <c r="DB21" s="53">
        <f>'2020'!CY5</f>
        <v>7.8</v>
      </c>
      <c r="DC21" s="53">
        <f>'2020'!CZ5</f>
        <v>14.1</v>
      </c>
      <c r="DD21" s="53">
        <f>'2020'!DE5</f>
        <v>63.6</v>
      </c>
      <c r="DE21" s="53">
        <f>'2020'!DF5</f>
        <v>5.6</v>
      </c>
      <c r="DF21" s="53">
        <f>'2020'!DG5</f>
        <v>32.6</v>
      </c>
      <c r="DG21" s="54">
        <f>'2020'!DH5</f>
        <v>67.2</v>
      </c>
      <c r="DH21" s="51">
        <f>'2020'!DI5</f>
        <v>1163</v>
      </c>
      <c r="DI21" s="52">
        <f>'2020'!DJ5</f>
        <v>4449</v>
      </c>
      <c r="DJ21" s="52">
        <f>'2020'!DK5</f>
        <v>108</v>
      </c>
      <c r="DK21" s="52">
        <f>'2020'!DL5</f>
        <v>77</v>
      </c>
      <c r="DL21" s="52">
        <f>'2020'!DM5</f>
        <v>10</v>
      </c>
      <c r="DM21" s="52">
        <f>'2020'!DN5</f>
        <v>49</v>
      </c>
      <c r="DN21" s="53">
        <f>'2020'!DO5</f>
        <v>0.74</v>
      </c>
      <c r="DO21" s="53">
        <f>'2020'!DP5</f>
        <v>2.86</v>
      </c>
      <c r="DP21" s="53">
        <f>'2020'!DQ5</f>
        <v>2.91</v>
      </c>
      <c r="DQ21" s="53">
        <f>'2020'!DR5</f>
        <v>6.9</v>
      </c>
      <c r="DR21" s="53">
        <f>'2020'!DS5</f>
        <v>11.1</v>
      </c>
      <c r="DS21" s="53">
        <f>'2020'!DX5</f>
        <v>50</v>
      </c>
      <c r="DT21" s="53">
        <f>'2020'!DY5</f>
        <v>8.3000000000000007</v>
      </c>
      <c r="DU21" s="53">
        <f>'2020'!DZ5</f>
        <v>41.4</v>
      </c>
      <c r="DV21" s="54">
        <f>'2020'!EA5</f>
        <v>58.1</v>
      </c>
    </row>
    <row r="22" spans="1:126" x14ac:dyDescent="0.2">
      <c r="A22" s="30">
        <f t="shared" si="0"/>
        <v>20</v>
      </c>
      <c r="B22" s="31">
        <f>'2021'!A6</f>
        <v>4</v>
      </c>
      <c r="C22" s="31">
        <v>2021</v>
      </c>
      <c r="D22" s="32" t="str">
        <f>'2021'!B6</f>
        <v>Rashod Bateman</v>
      </c>
      <c r="E22" s="32" t="str" cm="1">
        <f t="array" ref="E22">_xlfn.IFS(F22&gt;12.5,"Cornerstone",AND(F22&gt;11.995,F22&lt;12.5),"Elite",AND(F22&gt;11,F22&lt;12.995),"Elite Upside",AND(F22&gt;=9.69,F22&lt;10.999),"Upside",AND(F22&gt;8.4,F22&lt;9.999),"Upside Lite",AND(F22&gt;7.25,F22&lt;8.999),"Outlier",AND(F22&gt;=6,F22&lt;7.25),"Outlier Lite",F22&lt;6.999,"Purgatory")</f>
        <v>Elite Upside</v>
      </c>
      <c r="F22" s="33">
        <f>'2021'!C6</f>
        <v>11.572857142857142</v>
      </c>
      <c r="G22" s="33">
        <f t="shared" si="1"/>
        <v>96.7</v>
      </c>
      <c r="H22" s="303">
        <f t="shared" si="2"/>
        <v>1.8029575701685432</v>
      </c>
      <c r="I22" s="34" t="str">
        <f>'2021'!D6</f>
        <v>Minnesota</v>
      </c>
      <c r="J22" s="35">
        <f>'2021'!E6</f>
        <v>2</v>
      </c>
      <c r="K22" s="36">
        <f>'2021'!F6</f>
        <v>36493</v>
      </c>
      <c r="L22" s="37">
        <f>'2021'!G6</f>
        <v>25.846575342465755</v>
      </c>
      <c r="M22" s="37" t="str">
        <f>'2021'!H6</f>
        <v>JR</v>
      </c>
      <c r="N22" s="37">
        <f>'2021'!I6</f>
        <v>21.43013698630137</v>
      </c>
      <c r="O22" s="37" t="str">
        <f>'2021'!J6</f>
        <v>Hybrid</v>
      </c>
      <c r="P22" s="37" t="str">
        <f>'2021'!K6</f>
        <v>DEEP</v>
      </c>
      <c r="Q22" s="37" t="str">
        <f>'2021'!L6</f>
        <v>Elite Earner</v>
      </c>
      <c r="R22" s="55">
        <f>'2021'!M6</f>
        <v>72.38</v>
      </c>
      <c r="S22" s="55">
        <f>'2021'!N6</f>
        <v>190</v>
      </c>
      <c r="T22" s="231">
        <f t="shared" si="3"/>
        <v>25.498486115850291</v>
      </c>
      <c r="U22" s="35">
        <f>'2021'!O6</f>
        <v>4.43</v>
      </c>
      <c r="V22" s="320">
        <f>'2021'!P6</f>
        <v>1</v>
      </c>
      <c r="W22" s="360">
        <f>'2021'!Q6</f>
        <v>0</v>
      </c>
      <c r="X22" s="194">
        <f>'2021'!R6</f>
        <v>0</v>
      </c>
      <c r="Y22" s="194">
        <f>'2021'!S6</f>
        <v>0.25939572586588061</v>
      </c>
      <c r="Z22" s="194">
        <f>'2021'!T6</f>
        <v>0.37017916793197692</v>
      </c>
      <c r="AA22" s="194">
        <f>'2021'!U6</f>
        <v>0.33859397417503589</v>
      </c>
      <c r="AB22" s="194">
        <f>'2021'!V6</f>
        <v>0.35438657105350641</v>
      </c>
      <c r="AC22" s="194">
        <f>'2021'!W6</f>
        <v>0.35438657105350641</v>
      </c>
      <c r="AD22" s="361">
        <f>'2021'!X6</f>
        <v>18.769863013698629</v>
      </c>
      <c r="AE22" s="43">
        <f>'2021'!Y6</f>
        <v>3.66</v>
      </c>
      <c r="AF22" s="43">
        <f>'2021'!Z6</f>
        <v>5.8</v>
      </c>
      <c r="AG22" s="43">
        <f>'2021'!AA6</f>
        <v>16.7</v>
      </c>
      <c r="AH22" s="43">
        <f>'2021'!AB6</f>
        <v>1.1100000000000001</v>
      </c>
      <c r="AI22" s="43">
        <f>'2021'!AC6</f>
        <v>3.77</v>
      </c>
      <c r="AJ22" s="44">
        <f>'2021'!AD6</f>
        <v>7.3093220338983064E-2</v>
      </c>
      <c r="AK22" s="44">
        <f>'2021'!AE6</f>
        <v>0.32891949152542377</v>
      </c>
      <c r="AL22" s="45">
        <f>'2021'!AF6</f>
        <v>0.14300000000000002</v>
      </c>
      <c r="AM22" s="46">
        <f t="shared" si="4"/>
        <v>0.4</v>
      </c>
      <c r="AN22" s="45">
        <f>'2021'!AG6</f>
        <v>0.5605</v>
      </c>
      <c r="AO22" s="45">
        <f>'2021'!AH6</f>
        <v>0.4395</v>
      </c>
      <c r="AP22" s="43">
        <f>'2021'!AI6</f>
        <v>98.666265767488142</v>
      </c>
      <c r="AQ22" s="47">
        <f>'2021'!AJ6</f>
        <v>96.419650128909055</v>
      </c>
      <c r="AR22" s="48">
        <f>'2021'!AK6</f>
        <v>9</v>
      </c>
      <c r="AS22" s="49">
        <f>'2021'!AL6</f>
        <v>8</v>
      </c>
      <c r="AT22" s="49">
        <f>'2021'!AM6</f>
        <v>7</v>
      </c>
      <c r="AU22" s="49">
        <f>'2021'!AN6</f>
        <v>4</v>
      </c>
      <c r="AV22" s="49">
        <f>'2021'!AO6</f>
        <v>9</v>
      </c>
      <c r="AW22" s="49">
        <f>'2021'!AP6</f>
        <v>6</v>
      </c>
      <c r="AX22" s="49">
        <f>'2021'!AQ6</f>
        <v>10</v>
      </c>
      <c r="AY22" s="50">
        <f>'2021'!AR6</f>
        <v>0.25</v>
      </c>
      <c r="AZ22" s="51">
        <f>'2021'!AS6</f>
        <v>0</v>
      </c>
      <c r="BA22" s="52">
        <f>'2021'!AT6</f>
        <v>2257</v>
      </c>
      <c r="BB22" s="52">
        <f>'2021'!AU6</f>
        <v>0</v>
      </c>
      <c r="BC22" s="52">
        <f>'2021'!AV6</f>
        <v>0</v>
      </c>
      <c r="BD22" s="52">
        <f>'2021'!AW6</f>
        <v>0</v>
      </c>
      <c r="BE22" s="52">
        <f>'2021'!AX6</f>
        <v>0</v>
      </c>
      <c r="BF22" s="53">
        <f>'2021'!AY6</f>
        <v>0</v>
      </c>
      <c r="BG22" s="53">
        <f>'2021'!AZ6</f>
        <v>0</v>
      </c>
      <c r="BH22" s="53">
        <f>'2021'!BA6</f>
        <v>0</v>
      </c>
      <c r="BI22" s="53">
        <f>'2021'!BB6</f>
        <v>0</v>
      </c>
      <c r="BJ22" s="53">
        <f>'2021'!BC6</f>
        <v>0</v>
      </c>
      <c r="BK22" s="53">
        <f>'2021'!BD6</f>
        <v>0</v>
      </c>
      <c r="BL22" s="53">
        <f>'2021'!BE6</f>
        <v>0</v>
      </c>
      <c r="BM22" s="53">
        <f>'2021'!BF6</f>
        <v>0</v>
      </c>
      <c r="BN22" s="54">
        <f>'2021'!BG6</f>
        <v>0</v>
      </c>
      <c r="BO22" s="51">
        <f>'2021'!BH6</f>
        <v>0</v>
      </c>
      <c r="BP22" s="52">
        <f>'2021'!BI6</f>
        <v>1513</v>
      </c>
      <c r="BQ22" s="52">
        <f>'2021'!BJ6</f>
        <v>0</v>
      </c>
      <c r="BR22" s="52">
        <f>'2021'!BK6</f>
        <v>0</v>
      </c>
      <c r="BS22" s="52">
        <f>'2021'!BL6</f>
        <v>0</v>
      </c>
      <c r="BT22" s="52">
        <f>'2021'!BM6</f>
        <v>0</v>
      </c>
      <c r="BU22" s="53">
        <f>'2021'!BN6</f>
        <v>0</v>
      </c>
      <c r="BV22" s="53">
        <f>'2021'!BO6</f>
        <v>0</v>
      </c>
      <c r="BW22" s="53">
        <f>'2021'!BP6</f>
        <v>0</v>
      </c>
      <c r="BX22" s="53">
        <f>'2021'!BQ6</f>
        <v>0</v>
      </c>
      <c r="BY22" s="53">
        <f>'2021'!BR6</f>
        <v>0</v>
      </c>
      <c r="BZ22" s="53">
        <f>'2021'!BW6</f>
        <v>0</v>
      </c>
      <c r="CA22" s="53">
        <f>'2021'!BX6</f>
        <v>0</v>
      </c>
      <c r="CB22" s="53">
        <f>'2021'!BY6</f>
        <v>0</v>
      </c>
      <c r="CC22" s="54">
        <f>'2021'!BZ6</f>
        <v>0</v>
      </c>
      <c r="CD22" s="51">
        <f>'2021'!CA6</f>
        <v>704</v>
      </c>
      <c r="CE22" s="52">
        <f>'2021'!CB6</f>
        <v>2714</v>
      </c>
      <c r="CF22" s="52">
        <f>'2021'!CC6</f>
        <v>96</v>
      </c>
      <c r="CG22" s="52">
        <f>'2021'!CD6</f>
        <v>51</v>
      </c>
      <c r="CH22" s="52">
        <f>'2021'!CE6</f>
        <v>6</v>
      </c>
      <c r="CI22" s="52">
        <f>'2021'!CF6</f>
        <v>20</v>
      </c>
      <c r="CJ22" s="53">
        <f>'2021'!CG6</f>
        <v>0.36</v>
      </c>
      <c r="CK22" s="53">
        <f>'2021'!CH6</f>
        <v>2.0299999999999998</v>
      </c>
      <c r="CL22" s="53">
        <f>'2021'!CI6</f>
        <v>2.0499999999999998</v>
      </c>
      <c r="CM22" s="53">
        <f>'2021'!CJ6</f>
        <v>7</v>
      </c>
      <c r="CN22" s="53">
        <f>'2021'!CK6</f>
        <v>12.8</v>
      </c>
      <c r="CO22" s="53">
        <f>'2021'!CP6</f>
        <v>35.700000000000003</v>
      </c>
      <c r="CP22" s="53">
        <f>'2021'!CQ6</f>
        <v>13.6</v>
      </c>
      <c r="CQ22" s="53">
        <f>'2021'!CR6</f>
        <v>91.5</v>
      </c>
      <c r="CR22" s="54">
        <f>'2021'!CS6</f>
        <v>8.5</v>
      </c>
      <c r="CS22" s="51">
        <f>'2021'!CT6</f>
        <v>1219</v>
      </c>
      <c r="CT22" s="52">
        <f>'2021'!CU6</f>
        <v>3293</v>
      </c>
      <c r="CU22" s="52">
        <f>'2021'!CV6</f>
        <v>95</v>
      </c>
      <c r="CV22" s="52">
        <f>'2021'!CW6</f>
        <v>60</v>
      </c>
      <c r="CW22" s="52">
        <f>'2021'!CX6</f>
        <v>11</v>
      </c>
      <c r="CX22" s="52">
        <f>'2021'!CY6</f>
        <v>31</v>
      </c>
      <c r="CY22" s="53">
        <f>'2021'!CZ6</f>
        <v>1.1100000000000001</v>
      </c>
      <c r="CZ22" s="53">
        <f>'2021'!DA6</f>
        <v>3.77</v>
      </c>
      <c r="DA22" s="53">
        <f>'2021'!DB6</f>
        <v>3.66</v>
      </c>
      <c r="DB22" s="53">
        <f>'2021'!DC6</f>
        <v>5.8</v>
      </c>
      <c r="DC22" s="53">
        <f>'2021'!DD6</f>
        <v>16.7</v>
      </c>
      <c r="DD22" s="53">
        <f>'2021'!DI6</f>
        <v>63.2</v>
      </c>
      <c r="DE22" s="53">
        <f>'2021'!DJ6</f>
        <v>7.7</v>
      </c>
      <c r="DF22" s="53">
        <f>'2021'!DK6</f>
        <v>79.2</v>
      </c>
      <c r="DG22" s="54">
        <f>'2021'!DL6</f>
        <v>20.8</v>
      </c>
      <c r="DH22" s="51">
        <f>'2021'!DM6</f>
        <v>472</v>
      </c>
      <c r="DI22" s="52">
        <f>'2021'!DN6</f>
        <v>1394</v>
      </c>
      <c r="DJ22" s="52">
        <f>'2021'!DO6</f>
        <v>55</v>
      </c>
      <c r="DK22" s="52">
        <f>'2021'!DP6</f>
        <v>36</v>
      </c>
      <c r="DL22" s="52">
        <f>'2021'!DQ6</f>
        <v>2</v>
      </c>
      <c r="DM22" s="52">
        <f>'2021'!DR6</f>
        <v>7</v>
      </c>
      <c r="DN22" s="53">
        <f>'2021'!DS6</f>
        <v>0.67</v>
      </c>
      <c r="DO22" s="53">
        <f>'2021'!DT6</f>
        <v>3.69</v>
      </c>
      <c r="DP22" s="53">
        <f>'2021'!DU6</f>
        <v>3.45</v>
      </c>
      <c r="DQ22" s="53">
        <f>'2021'!DV6</f>
        <v>5.3</v>
      </c>
      <c r="DR22" s="53">
        <f>'2021'!DW6</f>
        <v>10.4</v>
      </c>
      <c r="DS22" s="53">
        <f>'2021'!EB6</f>
        <v>40</v>
      </c>
      <c r="DT22" s="53">
        <f>'2021'!EC6</f>
        <v>14.3</v>
      </c>
      <c r="DU22" s="53">
        <f>'2021'!ED6</f>
        <v>32.9</v>
      </c>
      <c r="DV22" s="54">
        <f>'2021'!EE6</f>
        <v>67.099999999999994</v>
      </c>
    </row>
    <row r="23" spans="1:126" x14ac:dyDescent="0.2">
      <c r="A23" s="30">
        <f t="shared" si="0"/>
        <v>21</v>
      </c>
      <c r="B23" s="31">
        <f>'2025'!A3</f>
        <v>1</v>
      </c>
      <c r="C23" s="31">
        <v>2025</v>
      </c>
      <c r="D23" s="32" t="str">
        <f>'2025'!B3</f>
        <v>Tetairoa McMillan</v>
      </c>
      <c r="E23" s="32" t="str" cm="1">
        <f t="array" ref="E23">_xlfn.IFS(F23&gt;12.5,"Cornerstone",AND(F23&gt;11.995,F23&lt;12.5),"Elite",AND(F23&gt;11,F23&lt;12.995),"Elite Upside",AND(F23&gt;=9.69,F23&lt;10.999),"Upside",AND(F23&gt;8.4,F23&lt;9.999),"Upside Lite",AND(F23&gt;7.25,F23&lt;8.999),"Outlier",AND(F23&gt;=6,F23&lt;7.25),"Outlier Lite",F23&lt;6.999,"Purgatory")</f>
        <v>Elite Upside</v>
      </c>
      <c r="F23" s="33">
        <f>'2025'!C3</f>
        <v>11.568571428571429</v>
      </c>
      <c r="G23" s="33">
        <f t="shared" si="1"/>
        <v>96.5</v>
      </c>
      <c r="H23" s="303">
        <f t="shared" si="2"/>
        <v>1.8004977653876262</v>
      </c>
      <c r="I23" s="34" t="str">
        <f>'2025'!D3</f>
        <v>Arizona</v>
      </c>
      <c r="J23" s="35">
        <f>'2025'!E3</f>
        <v>3</v>
      </c>
      <c r="K23" s="36">
        <f>'2025'!F3</f>
        <v>37716</v>
      </c>
      <c r="L23" s="37">
        <f>'2025'!G3</f>
        <v>22.495890410958904</v>
      </c>
      <c r="M23" s="37" t="str">
        <f>'2025'!H3</f>
        <v>JR</v>
      </c>
      <c r="N23" s="37">
        <f>'2025'!I3</f>
        <v>22.076712328767123</v>
      </c>
      <c r="O23" s="37" t="str">
        <f>'2025'!J3</f>
        <v>Wide</v>
      </c>
      <c r="P23" s="37" t="str">
        <f>'2025'!K3</f>
        <v>SLOB</v>
      </c>
      <c r="Q23" s="37" t="str">
        <f>'2025'!L3</f>
        <v>Elite Earner</v>
      </c>
      <c r="R23" s="55">
        <f>'2025'!M3</f>
        <v>76</v>
      </c>
      <c r="S23" s="55">
        <f>'2025'!N3</f>
        <v>219</v>
      </c>
      <c r="T23" s="231">
        <f t="shared" si="3"/>
        <v>26.657221666243888</v>
      </c>
      <c r="U23" s="37">
        <f>'2025'!O3</f>
        <v>4.53</v>
      </c>
      <c r="V23" s="320">
        <f>'2025'!P3</f>
        <v>1</v>
      </c>
      <c r="W23" s="360">
        <f>'2025'!Q3</f>
        <v>0</v>
      </c>
      <c r="X23" s="194">
        <f>'2025'!R3</f>
        <v>0</v>
      </c>
      <c r="Y23" s="194">
        <f>'2025'!S3</f>
        <v>0.24338072940459873</v>
      </c>
      <c r="Z23" s="194">
        <f>'2025'!T3</f>
        <v>0.34831208363482125</v>
      </c>
      <c r="AA23" s="194">
        <f>'2025'!U3</f>
        <v>0.44444444444444442</v>
      </c>
      <c r="AB23" s="194">
        <f>'2025'!V3</f>
        <v>0.44444444444444442</v>
      </c>
      <c r="AC23" s="194">
        <f>'2025'!W3</f>
        <v>0.42222222222222217</v>
      </c>
      <c r="AD23" s="361">
        <f>'2025'!X3</f>
        <v>19.408219178082192</v>
      </c>
      <c r="AE23" s="43">
        <f>'2025'!Y3</f>
        <v>2.87</v>
      </c>
      <c r="AF23" s="43">
        <f>'2025'!Z3</f>
        <v>6</v>
      </c>
      <c r="AG23" s="43">
        <f>'2025'!AA3</f>
        <v>13.7</v>
      </c>
      <c r="AH23" s="43">
        <f>'2025'!AB3</f>
        <v>1.36</v>
      </c>
      <c r="AI23" s="43">
        <f>'2025'!AC3</f>
        <v>0</v>
      </c>
      <c r="AJ23" s="44">
        <f>'2025'!AD3</f>
        <v>6.5425531914893628E-2</v>
      </c>
      <c r="AK23" s="44">
        <f>'2025'!AE3</f>
        <v>0.21808510638297873</v>
      </c>
      <c r="AL23" s="45">
        <f>'2025'!AF3</f>
        <v>7.6999999999999999E-2</v>
      </c>
      <c r="AM23" s="46">
        <f t="shared" si="4"/>
        <v>0.6</v>
      </c>
      <c r="AN23" s="45">
        <f>'2025'!AG3</f>
        <v>0.7669999999999999</v>
      </c>
      <c r="AO23" s="45">
        <f>'2025'!AH3</f>
        <v>0.22650000000000001</v>
      </c>
      <c r="AP23" s="43">
        <f>'2025'!AI3</f>
        <v>104.01148631557132</v>
      </c>
      <c r="AQ23" s="47">
        <f>'2025'!AJ3</f>
        <v>109.36306727063085</v>
      </c>
      <c r="AR23" s="48">
        <f>'2025'!AK3</f>
        <v>10</v>
      </c>
      <c r="AS23" s="49">
        <f>'2025'!AL3</f>
        <v>7</v>
      </c>
      <c r="AT23" s="49">
        <f>'2025'!AM3</f>
        <v>5</v>
      </c>
      <c r="AU23" s="49">
        <f>'2025'!AN3</f>
        <v>5</v>
      </c>
      <c r="AV23" s="49">
        <f>'2025'!AO3</f>
        <v>7</v>
      </c>
      <c r="AW23" s="49">
        <f>'2025'!AP3</f>
        <v>8</v>
      </c>
      <c r="AX23" s="49">
        <f>'2025'!AQ3</f>
        <v>10</v>
      </c>
      <c r="AY23" s="50">
        <f>'2025'!AR3</f>
        <v>0.75</v>
      </c>
      <c r="AZ23" s="51">
        <f>'2025'!AS3</f>
        <v>0</v>
      </c>
      <c r="BA23" s="52">
        <f>'2025'!AT3</f>
        <v>1</v>
      </c>
      <c r="BB23" s="52">
        <f>'2025'!AU3</f>
        <v>0</v>
      </c>
      <c r="BC23" s="52">
        <f>'2025'!AV3</f>
        <v>0</v>
      </c>
      <c r="BD23" s="52">
        <f>'2025'!AW3</f>
        <v>0</v>
      </c>
      <c r="BE23" s="52">
        <f>'2025'!AX3</f>
        <v>1</v>
      </c>
      <c r="BF23" s="53">
        <f>'2025'!AY3</f>
        <v>0</v>
      </c>
      <c r="BG23" s="53">
        <f>'2025'!AZ3</f>
        <v>0</v>
      </c>
      <c r="BH23" s="53">
        <f>'2025'!BA3</f>
        <v>0</v>
      </c>
      <c r="BI23" s="53">
        <f>'2025'!BB3</f>
        <v>0</v>
      </c>
      <c r="BJ23" s="53">
        <f>'2025'!BC3</f>
        <v>0</v>
      </c>
      <c r="BK23" s="53">
        <f>'2025'!BH3</f>
        <v>0</v>
      </c>
      <c r="BL23" s="53">
        <f>'2025'!BI3</f>
        <v>0</v>
      </c>
      <c r="BM23" s="53">
        <f>'2025'!BJ3</f>
        <v>0</v>
      </c>
      <c r="BN23" s="54">
        <f>'2025'!BK3</f>
        <v>0</v>
      </c>
      <c r="BO23" s="51">
        <f>'2025'!BL3</f>
        <v>0</v>
      </c>
      <c r="BP23" s="52">
        <f>'2025'!BM3</f>
        <v>1</v>
      </c>
      <c r="BQ23" s="52">
        <f>'2025'!BN3</f>
        <v>0</v>
      </c>
      <c r="BR23" s="52">
        <f>'2025'!BO3</f>
        <v>0</v>
      </c>
      <c r="BS23" s="52">
        <f>'2025'!BP3</f>
        <v>0</v>
      </c>
      <c r="BT23" s="52">
        <f>'2025'!BQ3</f>
        <v>1</v>
      </c>
      <c r="BU23" s="53">
        <f>'2025'!BR3</f>
        <v>0</v>
      </c>
      <c r="BV23" s="53">
        <f>'2025'!BS3</f>
        <v>0</v>
      </c>
      <c r="BW23" s="53">
        <f>'2025'!BT3</f>
        <v>0</v>
      </c>
      <c r="BX23" s="53">
        <f>'2025'!BU3</f>
        <v>0</v>
      </c>
      <c r="BY23" s="53">
        <f>'2025'!BV3</f>
        <v>0</v>
      </c>
      <c r="BZ23" s="53">
        <f>'2025'!CA3</f>
        <v>0</v>
      </c>
      <c r="CA23" s="53">
        <f>'2025'!CB3</f>
        <v>0</v>
      </c>
      <c r="CB23" s="53">
        <f>'2025'!CC3</f>
        <v>0</v>
      </c>
      <c r="CC23" s="54">
        <f>'2025'!CD3</f>
        <v>0</v>
      </c>
      <c r="CD23" s="51">
        <f>'2025'!CE3</f>
        <v>702</v>
      </c>
      <c r="CE23" s="52">
        <f>'2025'!CF3</f>
        <v>3820.7999999999997</v>
      </c>
      <c r="CF23" s="52">
        <f>'2025'!CG3</f>
        <v>81</v>
      </c>
      <c r="CG23" s="52">
        <f>'2025'!CH3</f>
        <v>39</v>
      </c>
      <c r="CH23" s="52">
        <f>'2025'!CI3</f>
        <v>8</v>
      </c>
      <c r="CI23" s="52">
        <f>'2025'!CJ3</f>
        <v>26.400000000000002</v>
      </c>
      <c r="CJ23" s="53">
        <f>'2025'!CK3</f>
        <v>1.29</v>
      </c>
      <c r="CK23" s="53">
        <f>'2025'!CL3</f>
        <v>0</v>
      </c>
      <c r="CL23" s="53">
        <f>'2025'!CM3</f>
        <v>1.47</v>
      </c>
      <c r="CM23" s="53">
        <f>'2025'!CN3</f>
        <v>5</v>
      </c>
      <c r="CN23" s="53">
        <f>'2025'!CO3</f>
        <v>16.2</v>
      </c>
      <c r="CO23" s="53">
        <f>'2025'!CT3</f>
        <v>33.299999999999997</v>
      </c>
      <c r="CP23" s="53">
        <f>'2025'!CU3</f>
        <v>7.1</v>
      </c>
      <c r="CQ23" s="53">
        <f>'2025'!CV3</f>
        <v>76.400000000000006</v>
      </c>
      <c r="CR23" s="54">
        <f>'2025'!CW3</f>
        <v>23.4</v>
      </c>
      <c r="CS23" s="51">
        <f>'2025'!CX3</f>
        <v>1396</v>
      </c>
      <c r="CT23" s="52">
        <f>'2025'!CY3</f>
        <v>4007.9</v>
      </c>
      <c r="CU23" s="52">
        <f>'2025'!CZ3</f>
        <v>130</v>
      </c>
      <c r="CV23" s="52">
        <f>'2025'!DA3</f>
        <v>90</v>
      </c>
      <c r="CW23" s="52">
        <f>'2025'!DB3</f>
        <v>10</v>
      </c>
      <c r="CX23" s="52">
        <f>'2025'!DC3</f>
        <v>36.4</v>
      </c>
      <c r="CY23" s="53">
        <f>'2025'!DD3</f>
        <v>1.21</v>
      </c>
      <c r="CZ23" s="53">
        <f>'2025'!DE3</f>
        <v>0</v>
      </c>
      <c r="DA23" s="53">
        <f>'2025'!DF3</f>
        <v>2.79</v>
      </c>
      <c r="DB23" s="53">
        <f>'2025'!DG3</f>
        <v>6</v>
      </c>
      <c r="DC23" s="53">
        <f>'2025'!DH3</f>
        <v>12.9</v>
      </c>
      <c r="DD23" s="53">
        <f>'2025'!DM3</f>
        <v>51.6</v>
      </c>
      <c r="DE23" s="53">
        <f>'2025'!DN3</f>
        <v>3.2</v>
      </c>
      <c r="DF23" s="53">
        <f>'2025'!DO3</f>
        <v>75.3</v>
      </c>
      <c r="DG23" s="54">
        <f>'2025'!DP3</f>
        <v>23.7</v>
      </c>
      <c r="DH23" s="51">
        <f>'2025'!DQ3</f>
        <v>1316</v>
      </c>
      <c r="DI23" s="52">
        <f>'2025'!DR3</f>
        <v>2961</v>
      </c>
      <c r="DJ23" s="52">
        <f>'2025'!DS3</f>
        <v>130</v>
      </c>
      <c r="DK23" s="52">
        <f>'2025'!DT3</f>
        <v>84</v>
      </c>
      <c r="DL23" s="52">
        <f>'2025'!DU3</f>
        <v>8</v>
      </c>
      <c r="DM23" s="52">
        <f>'2025'!DV3</f>
        <v>18</v>
      </c>
      <c r="DN23" s="53">
        <f>'2025'!DW3</f>
        <v>1.36</v>
      </c>
      <c r="DO23" s="53">
        <f>'2025'!DX3</f>
        <v>0</v>
      </c>
      <c r="DP23" s="53">
        <f>'2025'!DY3</f>
        <v>2.87</v>
      </c>
      <c r="DQ23" s="53">
        <f>'2025'!DZ3</f>
        <v>5.0999999999999996</v>
      </c>
      <c r="DR23" s="53">
        <f>'2025'!EA3</f>
        <v>13.7</v>
      </c>
      <c r="DS23" s="53">
        <f>'2025'!EF3</f>
        <v>60</v>
      </c>
      <c r="DT23" s="53">
        <f>'2025'!EG3</f>
        <v>7.7</v>
      </c>
      <c r="DU23" s="53">
        <f>'2025'!EH3</f>
        <v>78.099999999999994</v>
      </c>
      <c r="DV23" s="54">
        <f>'2025'!EI3</f>
        <v>21.6</v>
      </c>
    </row>
    <row r="24" spans="1:126" x14ac:dyDescent="0.2">
      <c r="A24" s="30">
        <f t="shared" si="0"/>
        <v>22</v>
      </c>
      <c r="B24" s="31">
        <f>'2018'!A4</f>
        <v>2</v>
      </c>
      <c r="C24" s="31">
        <v>2018</v>
      </c>
      <c r="D24" s="32" t="str">
        <f>'2018'!B4</f>
        <v>Calvin Ridley</v>
      </c>
      <c r="E24" s="32" t="str" cm="1">
        <f t="array" ref="E24">_xlfn.IFS(F24&gt;12.5,"Cornerstone",AND(F24&gt;11.995,F24&lt;12.5),"Elite",AND(F24&gt;11,F24&lt;12.995),"Elite Upside",AND(F24&gt;=9.69,F24&lt;10.999),"Upside",AND(F24&gt;8.4,F24&lt;9.999),"Upside Lite",AND(F24&gt;7.25,F24&lt;8.999),"Outlier",AND(F24&gt;=6,F24&lt;7.25),"Outlier Lite",F24&lt;6.999,"Purgatory")</f>
        <v>Elite Upside</v>
      </c>
      <c r="F24" s="33">
        <f>'2018'!C4</f>
        <v>11.565714285714284</v>
      </c>
      <c r="G24" s="33">
        <f t="shared" si="1"/>
        <v>96.399999999999991</v>
      </c>
      <c r="H24" s="303">
        <f t="shared" si="2"/>
        <v>1.7988578955336796</v>
      </c>
      <c r="I24" s="34" t="str">
        <f>'2018'!D4</f>
        <v>Alabama</v>
      </c>
      <c r="J24" s="35">
        <f>'2018'!E4</f>
        <v>1</v>
      </c>
      <c r="K24" s="36">
        <f>'2018'!F4</f>
        <v>34688</v>
      </c>
      <c r="L24" s="37">
        <f>'2018'!G4</f>
        <v>30.791780821917808</v>
      </c>
      <c r="M24" s="37" t="str">
        <f>'2018'!H4</f>
        <v>JR</v>
      </c>
      <c r="N24" s="37">
        <f>'2018'!I4</f>
        <v>23.364383561643837</v>
      </c>
      <c r="O24" s="37" t="str">
        <f>'2018'!J4</f>
        <v>Hybrid</v>
      </c>
      <c r="P24" s="37" t="str">
        <f>'2018'!K4</f>
        <v>BALL HOG</v>
      </c>
      <c r="Q24" s="37" t="str">
        <f>'2018'!L4</f>
        <v>Elite Separator</v>
      </c>
      <c r="R24" s="55">
        <f>'2018'!M4</f>
        <v>73</v>
      </c>
      <c r="S24" s="55">
        <f>'2018'!N4</f>
        <v>190</v>
      </c>
      <c r="T24" s="231">
        <f t="shared" si="3"/>
        <v>25.067200444027463</v>
      </c>
      <c r="U24" s="35">
        <f>'2018'!O4</f>
        <v>4.4400000000000004</v>
      </c>
      <c r="V24" s="320">
        <f>'2018'!P4</f>
        <v>1</v>
      </c>
      <c r="W24" s="360">
        <f>'2018'!Q4</f>
        <v>0</v>
      </c>
      <c r="X24" s="194">
        <f>'2018'!R4</f>
        <v>0</v>
      </c>
      <c r="Y24" s="194">
        <f>'2018'!S4</f>
        <v>0.30672145582624011</v>
      </c>
      <c r="Z24" s="194">
        <f>'2018'!T4</f>
        <v>0.24381737476220672</v>
      </c>
      <c r="AA24" s="194">
        <f>'2018'!U4</f>
        <v>0.41100443131462333</v>
      </c>
      <c r="AB24" s="194">
        <f>'2018'!V4</f>
        <v>0.41100443131462333</v>
      </c>
      <c r="AC24" s="194">
        <f>'2018'!W4</f>
        <v>0.41100443131462333</v>
      </c>
      <c r="AD24" s="361">
        <f>'2018'!X4</f>
        <v>20.709589041095889</v>
      </c>
      <c r="AE24" s="43">
        <f>'2018'!Y4</f>
        <v>2.78</v>
      </c>
      <c r="AF24" s="43">
        <f>'2018'!Z4</f>
        <v>6.3</v>
      </c>
      <c r="AG24" s="43">
        <f>'2018'!AA4</f>
        <v>11.7</v>
      </c>
      <c r="AH24" s="43">
        <f>'2018'!AB4</f>
        <v>0.63</v>
      </c>
      <c r="AI24" s="43">
        <f>'2018'!AC4</f>
        <v>2.91</v>
      </c>
      <c r="AJ24" s="44">
        <f>'2018'!AD4</f>
        <v>3.9964061096136566E-2</v>
      </c>
      <c r="AK24" s="44">
        <f>'2018'!AE4</f>
        <v>0.20231805929919136</v>
      </c>
      <c r="AL24" s="45">
        <f>'2018'!AF4</f>
        <v>0.1</v>
      </c>
      <c r="AM24" s="46">
        <f t="shared" si="4"/>
        <v>0.188</v>
      </c>
      <c r="AN24" s="45">
        <f>'2018'!AG4</f>
        <v>0.746</v>
      </c>
      <c r="AO24" s="45">
        <f>'2018'!AH4</f>
        <v>0.23549999999999999</v>
      </c>
      <c r="AP24" s="43">
        <f>'2018'!AI4</f>
        <v>97.780378974648457</v>
      </c>
      <c r="AQ24" s="47">
        <f>'2018'!AJ4</f>
        <v>96.784318803326897</v>
      </c>
      <c r="AR24" s="48">
        <f>'2018'!AK4</f>
        <v>10</v>
      </c>
      <c r="AS24" s="49">
        <f>'2018'!AL4</f>
        <v>5</v>
      </c>
      <c r="AT24" s="49">
        <f>'2018'!AM4</f>
        <v>5</v>
      </c>
      <c r="AU24" s="49">
        <f>'2018'!AN4</f>
        <v>5</v>
      </c>
      <c r="AV24" s="49">
        <f>'2018'!AO4</f>
        <v>9</v>
      </c>
      <c r="AW24" s="49">
        <f>'2018'!AP4</f>
        <v>6</v>
      </c>
      <c r="AX24" s="49">
        <f>'2018'!AQ4</f>
        <v>10</v>
      </c>
      <c r="AY24" s="50">
        <f>'2018'!AR4</f>
        <v>1</v>
      </c>
      <c r="AZ24" s="51">
        <f>'2018'!AS4</f>
        <v>0</v>
      </c>
      <c r="BA24" s="52">
        <f>'2018'!AT4</f>
        <v>23</v>
      </c>
      <c r="BB24" s="52">
        <f>'2018'!AU4</f>
        <v>0</v>
      </c>
      <c r="BC24" s="52">
        <f>'2018'!AV4</f>
        <v>0</v>
      </c>
      <c r="BD24" s="52">
        <f>'2018'!AW4</f>
        <v>0</v>
      </c>
      <c r="BE24" s="52">
        <f>'2018'!AX4</f>
        <v>0</v>
      </c>
      <c r="BF24" s="53">
        <f>'2018'!AY4</f>
        <v>0</v>
      </c>
      <c r="BG24" s="53">
        <f>'2018'!AZ4</f>
        <v>0</v>
      </c>
      <c r="BH24" s="53">
        <f>'2018'!BA4</f>
        <v>0</v>
      </c>
      <c r="BI24" s="53">
        <f>'2018'!BB4</f>
        <v>0</v>
      </c>
      <c r="BJ24" s="53">
        <f>'2018'!BC4</f>
        <v>0</v>
      </c>
      <c r="BK24" s="53">
        <f>'2018'!BD4</f>
        <v>0</v>
      </c>
      <c r="BL24" s="53">
        <f>'2018'!BE4</f>
        <v>0</v>
      </c>
      <c r="BM24" s="53">
        <f>'2018'!BF4</f>
        <v>0</v>
      </c>
      <c r="BN24" s="54">
        <f>'2018'!BG4</f>
        <v>0</v>
      </c>
      <c r="BO24" s="51">
        <f>'2018'!BH4</f>
        <v>0</v>
      </c>
      <c r="BP24" s="52">
        <f>'2018'!BI4</f>
        <v>3890</v>
      </c>
      <c r="BQ24" s="52">
        <f>'2018'!BJ4</f>
        <v>0</v>
      </c>
      <c r="BR24" s="52">
        <f>'2018'!BK4</f>
        <v>0</v>
      </c>
      <c r="BS24" s="52">
        <f>'2018'!BL4</f>
        <v>0</v>
      </c>
      <c r="BT24" s="52">
        <f>'2018'!BM4</f>
        <v>0</v>
      </c>
      <c r="BU24" s="53">
        <f>'2018'!BN4</f>
        <v>0</v>
      </c>
      <c r="BV24" s="53">
        <f>'2018'!BO4</f>
        <v>0</v>
      </c>
      <c r="BW24" s="53">
        <f>'2018'!BP4</f>
        <v>0</v>
      </c>
      <c r="BX24" s="53">
        <f>'2018'!BQ4</f>
        <v>0</v>
      </c>
      <c r="BY24" s="53">
        <f>'2018'!BR4</f>
        <v>0</v>
      </c>
      <c r="BZ24" s="53">
        <f>'2018'!BS4</f>
        <v>0</v>
      </c>
      <c r="CA24" s="53">
        <f>'2018'!BT4</f>
        <v>0</v>
      </c>
      <c r="CB24" s="53">
        <f>'2018'!BU4</f>
        <v>0</v>
      </c>
      <c r="CC24" s="54">
        <f>'2018'!BV4</f>
        <v>0</v>
      </c>
      <c r="CD24" s="51">
        <f>'2018'!BW4</f>
        <v>1045</v>
      </c>
      <c r="CE24" s="52">
        <f>'2018'!BX4</f>
        <v>3407</v>
      </c>
      <c r="CF24" s="52">
        <f>'2018'!BY4</f>
        <v>123</v>
      </c>
      <c r="CG24" s="52">
        <f>'2018'!BZ4</f>
        <v>89</v>
      </c>
      <c r="CH24" s="52">
        <f>'2018'!CA4</f>
        <v>7</v>
      </c>
      <c r="CI24" s="52">
        <f>'2018'!CB4</f>
        <v>22</v>
      </c>
      <c r="CJ24" s="53">
        <f>'2018'!CC4</f>
        <v>0</v>
      </c>
      <c r="CK24" s="53">
        <f>'2018'!CD4</f>
        <v>0</v>
      </c>
      <c r="CL24" s="53">
        <f>'2018'!CE4</f>
        <v>2.4500000000000002</v>
      </c>
      <c r="CM24" s="53">
        <f>'2018'!CF4</f>
        <v>6.3</v>
      </c>
      <c r="CN24" s="53">
        <f>'2018'!CG4</f>
        <v>8.9</v>
      </c>
      <c r="CO24" s="53">
        <f>'2018'!CH4</f>
        <v>0</v>
      </c>
      <c r="CP24" s="53">
        <f>'2018'!CI4</f>
        <v>7.3</v>
      </c>
      <c r="CQ24" s="53">
        <f>'2018'!CJ4</f>
        <v>81.099999999999994</v>
      </c>
      <c r="CR24" s="54">
        <f>'2018'!CK4</f>
        <v>18.399999999999999</v>
      </c>
      <c r="CS24" s="51">
        <f>'2018'!CL4</f>
        <v>769</v>
      </c>
      <c r="CT24" s="52">
        <f>'2018'!CM4</f>
        <v>3154</v>
      </c>
      <c r="CU24" s="52">
        <f>'2018'!CN4</f>
        <v>114</v>
      </c>
      <c r="CV24" s="52">
        <f>'2018'!CO4</f>
        <v>72</v>
      </c>
      <c r="CW24" s="52">
        <f>'2018'!CP4</f>
        <v>7</v>
      </c>
      <c r="CX24" s="52">
        <f>'2018'!CQ4</f>
        <v>26</v>
      </c>
      <c r="CY24" s="53">
        <f>'2018'!CR4</f>
        <v>0.35</v>
      </c>
      <c r="CZ24" s="53">
        <f>'2018'!CS4</f>
        <v>1.84</v>
      </c>
      <c r="DA24" s="53">
        <f>'2018'!CT4</f>
        <v>1.79</v>
      </c>
      <c r="DB24" s="53">
        <f>'2018'!CU4</f>
        <v>5.8</v>
      </c>
      <c r="DC24" s="53">
        <f>'2018'!CV4</f>
        <v>9.1999999999999993</v>
      </c>
      <c r="DD24" s="53">
        <f>'2018'!CW4</f>
        <v>0</v>
      </c>
      <c r="DE24" s="53">
        <f>'2018'!CX4</f>
        <v>11.1</v>
      </c>
      <c r="DF24" s="53">
        <f>'2018'!CY4</f>
        <v>74.3</v>
      </c>
      <c r="DG24" s="54">
        <f>'2018'!CZ4</f>
        <v>23.7</v>
      </c>
      <c r="DH24" s="51">
        <f>'2018'!DA4</f>
        <v>1113</v>
      </c>
      <c r="DI24" s="52">
        <f>'2018'!DB4</f>
        <v>2708</v>
      </c>
      <c r="DJ24" s="52">
        <f>'2018'!DC4</f>
        <v>97</v>
      </c>
      <c r="DK24" s="52">
        <f>'2018'!DD4</f>
        <v>63</v>
      </c>
      <c r="DL24" s="52">
        <f>'2018'!DE4</f>
        <v>5</v>
      </c>
      <c r="DM24" s="52">
        <f>'2018'!DF4</f>
        <v>28</v>
      </c>
      <c r="DN24" s="53">
        <f>'2018'!DG4</f>
        <v>0.63</v>
      </c>
      <c r="DO24" s="53">
        <f>'2018'!DH4</f>
        <v>2.91</v>
      </c>
      <c r="DP24" s="53">
        <f>'2018'!DI4</f>
        <v>2.78</v>
      </c>
      <c r="DQ24" s="53">
        <f>'2018'!DJ4</f>
        <v>6.3</v>
      </c>
      <c r="DR24" s="53">
        <f>'2018'!DK4</f>
        <v>11.7</v>
      </c>
      <c r="DS24" s="53">
        <f>'2018'!DP4</f>
        <v>18.8</v>
      </c>
      <c r="DT24" s="53">
        <f>'2018'!DQ4</f>
        <v>10</v>
      </c>
      <c r="DU24" s="53">
        <f>'2018'!DR4</f>
        <v>74.900000000000006</v>
      </c>
      <c r="DV24" s="54">
        <f>'2018'!DS4</f>
        <v>23.4</v>
      </c>
    </row>
    <row r="25" spans="1:126" x14ac:dyDescent="0.2">
      <c r="A25" s="30">
        <f t="shared" si="0"/>
        <v>23</v>
      </c>
      <c r="B25" s="31">
        <f>'2022'!A6</f>
        <v>4</v>
      </c>
      <c r="C25" s="31">
        <v>2022</v>
      </c>
      <c r="D25" s="32" t="str">
        <f>'2022'!B6</f>
        <v>Treylon Burks</v>
      </c>
      <c r="E25" s="32" t="str" cm="1">
        <f t="array" ref="E25">_xlfn.IFS(F25&gt;12.5,"Cornerstone",AND(F25&gt;11.995,F25&lt;12.5),"Elite",AND(F25&gt;11,F25&lt;12.995),"Elite Upside",AND(F25&gt;=9.69,F25&lt;10.999),"Upside",AND(F25&gt;8.4,F25&lt;9.999),"Upside Lite",AND(F25&gt;7.25,F25&lt;8.999),"Outlier",AND(F25&gt;=6,F25&lt;7.25),"Outlier Lite",F25&lt;6.999,"Purgatory")</f>
        <v>Elite Upside</v>
      </c>
      <c r="F25" s="33">
        <f>'2022'!C6</f>
        <v>11.561428571428573</v>
      </c>
      <c r="G25" s="33">
        <f t="shared" si="1"/>
        <v>96.2</v>
      </c>
      <c r="H25" s="303">
        <f t="shared" si="2"/>
        <v>1.7963980907527637</v>
      </c>
      <c r="I25" s="34" t="str">
        <f>'2022'!D6</f>
        <v>Arkansas</v>
      </c>
      <c r="J25" s="35">
        <f>'2022'!E6</f>
        <v>1</v>
      </c>
      <c r="K25" s="36">
        <f>'2022'!F6</f>
        <v>36608</v>
      </c>
      <c r="L25" s="37">
        <f>'2022'!G6</f>
        <v>25.531506849315068</v>
      </c>
      <c r="M25" s="37" t="str">
        <f>'2022'!H6</f>
        <v>JR</v>
      </c>
      <c r="N25" s="37">
        <f>'2022'!I6</f>
        <v>22.112328767123287</v>
      </c>
      <c r="O25" s="37" t="str">
        <f>'2022'!J6</f>
        <v>Slot</v>
      </c>
      <c r="P25" s="37" t="str">
        <f>'2022'!K6</f>
        <v>SLOB</v>
      </c>
      <c r="Q25" s="37" t="str">
        <f>'2022'!L6</f>
        <v>Elite Earner</v>
      </c>
      <c r="R25" s="55">
        <f>'2022'!M6</f>
        <v>75</v>
      </c>
      <c r="S25" s="55">
        <f>'2022'!N6</f>
        <v>225</v>
      </c>
      <c r="T25" s="231">
        <f t="shared" si="3"/>
        <v>28.122760245520492</v>
      </c>
      <c r="U25" s="35">
        <f>'2022'!O6</f>
        <v>4.55</v>
      </c>
      <c r="V25" s="320">
        <f>'2022'!P6</f>
        <v>1</v>
      </c>
      <c r="W25" s="360">
        <f>'2022'!Q6</f>
        <v>0</v>
      </c>
      <c r="X25" s="194">
        <f>'2022'!R6</f>
        <v>0</v>
      </c>
      <c r="Y25" s="194">
        <f>'2022'!S6</f>
        <v>0.20518358531317496</v>
      </c>
      <c r="Z25" s="194">
        <f>'2022'!T6</f>
        <v>0.34138218151540384</v>
      </c>
      <c r="AA25" s="194">
        <f>'2022'!U6</f>
        <v>0.3969795037756203</v>
      </c>
      <c r="AB25" s="194">
        <f>'2022'!V6</f>
        <v>0.3969795037756203</v>
      </c>
      <c r="AC25" s="194">
        <f>'2022'!W6</f>
        <v>0.3969795037756203</v>
      </c>
      <c r="AD25" s="361">
        <f>'2022'!X6</f>
        <v>19.452054794520549</v>
      </c>
      <c r="AE25" s="43">
        <f>'2022'!Y6</f>
        <v>3.57</v>
      </c>
      <c r="AF25" s="43">
        <f>'2022'!Z6</f>
        <v>9.3000000000000007</v>
      </c>
      <c r="AG25" s="43">
        <f>'2022'!AA6</f>
        <v>10.1</v>
      </c>
      <c r="AH25" s="43">
        <f>'2022'!AB6</f>
        <v>0.92</v>
      </c>
      <c r="AI25" s="43">
        <f>'2022'!AC6</f>
        <v>3.76</v>
      </c>
      <c r="AJ25" s="44">
        <f>'2022'!AD6</f>
        <v>5.17391304347826E-2</v>
      </c>
      <c r="AK25" s="44">
        <f>'2022'!AE6</f>
        <v>0.23282608695652171</v>
      </c>
      <c r="AL25" s="45">
        <f>'2022'!AF6</f>
        <v>4.4000000000000004E-2</v>
      </c>
      <c r="AM25" s="46">
        <f t="shared" si="4"/>
        <v>0.43799999999999994</v>
      </c>
      <c r="AN25" s="45">
        <f>'2022'!AG6</f>
        <v>0.17849999999999999</v>
      </c>
      <c r="AO25" s="45">
        <f>'2022'!AH6</f>
        <v>0.73799999999999999</v>
      </c>
      <c r="AP25" s="43">
        <f>'2022'!AI6</f>
        <v>104.99459124737966</v>
      </c>
      <c r="AQ25" s="47">
        <f>'2022'!AJ6</f>
        <v>108.22505460485698</v>
      </c>
      <c r="AR25" s="48">
        <f>'2022'!AK6</f>
        <v>10</v>
      </c>
      <c r="AS25" s="49">
        <f>'2022'!AL6</f>
        <v>7</v>
      </c>
      <c r="AT25" s="49">
        <f>'2022'!AM6</f>
        <v>7</v>
      </c>
      <c r="AU25" s="49">
        <f>'2022'!AN6</f>
        <v>7</v>
      </c>
      <c r="AV25" s="49">
        <f>'2022'!AO6</f>
        <v>7</v>
      </c>
      <c r="AW25" s="49">
        <f>'2022'!AP6</f>
        <v>8</v>
      </c>
      <c r="AX25" s="49">
        <f>'2022'!AQ6</f>
        <v>10</v>
      </c>
      <c r="AY25" s="50">
        <f>'2022'!AR6</f>
        <v>0</v>
      </c>
      <c r="AZ25" s="51">
        <f>'2022'!AS6</f>
        <v>0</v>
      </c>
      <c r="BA25" s="52">
        <f>'2022'!AT6</f>
        <v>2465</v>
      </c>
      <c r="BB25" s="52">
        <f>'2022'!AU6</f>
        <v>0</v>
      </c>
      <c r="BC25" s="52">
        <f>'2022'!AV6</f>
        <v>0</v>
      </c>
      <c r="BD25" s="52">
        <f>'2022'!AW6</f>
        <v>0</v>
      </c>
      <c r="BE25" s="52">
        <f>'2022'!AX6</f>
        <v>0</v>
      </c>
      <c r="BF25" s="53">
        <f>'2022'!AY6</f>
        <v>0</v>
      </c>
      <c r="BG25" s="53">
        <f>'2022'!AZ6</f>
        <v>0</v>
      </c>
      <c r="BH25" s="53">
        <f>'2022'!BA6</f>
        <v>0</v>
      </c>
      <c r="BI25" s="53">
        <f>'2022'!BB6</f>
        <v>0</v>
      </c>
      <c r="BJ25" s="53">
        <f>'2022'!BC6</f>
        <v>0</v>
      </c>
      <c r="BK25" s="53">
        <f>'2022'!BH6</f>
        <v>0</v>
      </c>
      <c r="BL25" s="53">
        <f>'2022'!BI6</f>
        <v>0</v>
      </c>
      <c r="BM25" s="53">
        <f>'2022'!BJ6</f>
        <v>0</v>
      </c>
      <c r="BN25" s="54">
        <f>'2022'!BK6</f>
        <v>0</v>
      </c>
      <c r="BO25" s="51">
        <f>'2022'!BL6</f>
        <v>0</v>
      </c>
      <c r="BP25" s="52">
        <f>'2022'!BM6</f>
        <v>2307</v>
      </c>
      <c r="BQ25" s="52">
        <f>'2022'!BN6</f>
        <v>0</v>
      </c>
      <c r="BR25" s="52">
        <f>'2022'!BO6</f>
        <v>0</v>
      </c>
      <c r="BS25" s="52">
        <f>'2022'!BP6</f>
        <v>0</v>
      </c>
      <c r="BT25" s="52">
        <f>'2022'!BQ6</f>
        <v>0</v>
      </c>
      <c r="BU25" s="53">
        <f>'2022'!BR6</f>
        <v>0</v>
      </c>
      <c r="BV25" s="53">
        <f>'2022'!BS6</f>
        <v>0</v>
      </c>
      <c r="BW25" s="53">
        <f>'2022'!BT6</f>
        <v>0</v>
      </c>
      <c r="BX25" s="53">
        <f>'2022'!BU6</f>
        <v>0</v>
      </c>
      <c r="BY25" s="53">
        <f>'2022'!BV6</f>
        <v>0</v>
      </c>
      <c r="BZ25" s="53">
        <f>'2022'!CA6</f>
        <v>0</v>
      </c>
      <c r="CA25" s="53">
        <f>'2022'!CB6</f>
        <v>0</v>
      </c>
      <c r="CB25" s="53">
        <f>'2022'!CC6</f>
        <v>0</v>
      </c>
      <c r="CC25" s="54">
        <f>'2022'!CD6</f>
        <v>0</v>
      </c>
      <c r="CD25" s="51">
        <f>'2022'!CE6</f>
        <v>475</v>
      </c>
      <c r="CE25" s="52">
        <f>'2022'!CF6</f>
        <v>2315</v>
      </c>
      <c r="CF25" s="52">
        <f>'2022'!CG6</f>
        <v>58</v>
      </c>
      <c r="CG25" s="52">
        <f>'2022'!CH6</f>
        <v>29</v>
      </c>
      <c r="CH25" s="52">
        <f>'2022'!CI6</f>
        <v>0</v>
      </c>
      <c r="CI25" s="52">
        <f>'2022'!CJ6</f>
        <v>14</v>
      </c>
      <c r="CJ25" s="53">
        <f>'2022'!CK6</f>
        <v>0.3</v>
      </c>
      <c r="CK25" s="53">
        <f>'2022'!CL6</f>
        <v>1.33</v>
      </c>
      <c r="CL25" s="53">
        <f>'2022'!CM6</f>
        <v>1.83</v>
      </c>
      <c r="CM25" s="53">
        <f>'2022'!CN6</f>
        <v>3.9</v>
      </c>
      <c r="CN25" s="53">
        <f>'2022'!CO6</f>
        <v>16.7</v>
      </c>
      <c r="CO25" s="53">
        <f>'2022'!CT6</f>
        <v>41.2</v>
      </c>
      <c r="CP25" s="53">
        <f>'2022'!CU6</f>
        <v>14.7</v>
      </c>
      <c r="CQ25" s="53">
        <f>'2022'!CV6</f>
        <v>14.3</v>
      </c>
      <c r="CR25" s="54">
        <f>'2022'!CW6</f>
        <v>84.9</v>
      </c>
      <c r="CS25" s="51">
        <f>'2022'!CX6</f>
        <v>820</v>
      </c>
      <c r="CT25" s="52">
        <f>'2022'!CY6</f>
        <v>2402</v>
      </c>
      <c r="CU25" s="52">
        <f>'2022'!CZ6</f>
        <v>65</v>
      </c>
      <c r="CV25" s="52">
        <f>'2022'!DA6</f>
        <v>50</v>
      </c>
      <c r="CW25" s="52">
        <f>'2022'!DB6</f>
        <v>7</v>
      </c>
      <c r="CX25" s="52">
        <f>'2022'!DC6</f>
        <v>20</v>
      </c>
      <c r="CY25" s="53">
        <f>'2022'!DD6</f>
        <v>0.77</v>
      </c>
      <c r="CZ25" s="53">
        <f>'2022'!DE6</f>
        <v>3.23</v>
      </c>
      <c r="DA25" s="53">
        <f>'2022'!DF6</f>
        <v>3.07</v>
      </c>
      <c r="DB25" s="53">
        <f>'2022'!DG6</f>
        <v>7.6</v>
      </c>
      <c r="DC25" s="53">
        <f>'2022'!DH6</f>
        <v>10.1</v>
      </c>
      <c r="DD25" s="53">
        <f>'2022'!DM6</f>
        <v>66.7</v>
      </c>
      <c r="DE25" s="53">
        <f>'2022'!DN6</f>
        <v>7.4</v>
      </c>
      <c r="DF25" s="53">
        <f>'2022'!DO6</f>
        <v>11.6</v>
      </c>
      <c r="DG25" s="54">
        <f>'2022'!DP6</f>
        <v>79.900000000000006</v>
      </c>
      <c r="DH25" s="51">
        <f>'2022'!DQ6</f>
        <v>1104</v>
      </c>
      <c r="DI25" s="52">
        <f>'2022'!DR6</f>
        <v>2781</v>
      </c>
      <c r="DJ25" s="52">
        <f>'2022'!DS6</f>
        <v>88</v>
      </c>
      <c r="DK25" s="52">
        <f>'2022'!DT6</f>
        <v>65</v>
      </c>
      <c r="DL25" s="52">
        <f>'2022'!DU6</f>
        <v>11</v>
      </c>
      <c r="DM25" s="52">
        <f>'2022'!DV6</f>
        <v>22</v>
      </c>
      <c r="DN25" s="53">
        <f>'2022'!DW6</f>
        <v>0.92</v>
      </c>
      <c r="DO25" s="53">
        <f>'2022'!DX6</f>
        <v>3.76</v>
      </c>
      <c r="DP25" s="53">
        <f>'2022'!DY6</f>
        <v>3.57</v>
      </c>
      <c r="DQ25" s="53">
        <f>'2022'!DZ6</f>
        <v>9.3000000000000007</v>
      </c>
      <c r="DR25" s="53">
        <f>'2022'!EA6</f>
        <v>9.6999999999999993</v>
      </c>
      <c r="DS25" s="53">
        <f>'2022'!EF6</f>
        <v>43.8</v>
      </c>
      <c r="DT25" s="53">
        <f>'2022'!EG6</f>
        <v>4.4000000000000004</v>
      </c>
      <c r="DU25" s="53">
        <f>'2022'!EH6</f>
        <v>24.1</v>
      </c>
      <c r="DV25" s="54">
        <f>'2022'!EI6</f>
        <v>67.7</v>
      </c>
    </row>
    <row r="26" spans="1:126" x14ac:dyDescent="0.2">
      <c r="A26" s="30">
        <f t="shared" si="0"/>
        <v>24</v>
      </c>
      <c r="B26" s="31">
        <f>'2026 - WIP'!A4</f>
        <v>2</v>
      </c>
      <c r="C26" s="31">
        <v>2026</v>
      </c>
      <c r="D26" s="32" t="str">
        <f>'2026 - WIP'!B4</f>
        <v>Makai Lemon</v>
      </c>
      <c r="E26" s="32" t="str" cm="1">
        <f t="array" ref="E26">_xlfn.IFS(F26&gt;12.5,"Cornerstone",AND(F26&gt;11.995,F26&lt;12.5),"Elite",AND(F26&gt;11,F26&lt;12.995),"Elite Upside",AND(F26&gt;=9.69,F26&lt;10.999),"Upside",AND(F26&gt;8.4,F26&lt;9.999),"Upside Lite",AND(F26&gt;7.25,F26&lt;8.999),"Outlier",AND(F26&gt;=6,F26&lt;7.25),"Outlier Lite",F26&lt;6.999,"Purgatory")</f>
        <v>Elite Upside</v>
      </c>
      <c r="F26" s="33">
        <f>'2026 - WIP'!C4</f>
        <v>11.505714285714285</v>
      </c>
      <c r="G26" s="33">
        <f t="shared" si="1"/>
        <v>96</v>
      </c>
      <c r="H26" s="303">
        <f t="shared" si="2"/>
        <v>1.7644206286008295</v>
      </c>
      <c r="I26" s="34" t="str">
        <f>'2026 - WIP'!D4</f>
        <v>USC</v>
      </c>
      <c r="J26" s="35">
        <f>'2026 - WIP'!E4</f>
        <v>2</v>
      </c>
      <c r="K26" s="36">
        <f>'2026 - WIP'!F4</f>
        <v>38140</v>
      </c>
      <c r="L26" s="37">
        <f>'2026 - WIP'!G4</f>
        <v>21.334246575342465</v>
      </c>
      <c r="M26" s="37" t="str">
        <f>'2026 - WIP'!H4</f>
        <v>JR</v>
      </c>
      <c r="N26" s="37">
        <f>'2026 - WIP'!I4</f>
        <v>21.915068493150685</v>
      </c>
      <c r="O26" s="37" t="str">
        <f>'2026 - WIP'!J4</f>
        <v>Slot</v>
      </c>
      <c r="P26" s="37" t="str">
        <f>'2026 - WIP'!K4</f>
        <v>PROTO Z</v>
      </c>
      <c r="Q26" s="37" t="str">
        <f>'2026 - WIP'!L4</f>
        <v>Elite Earner</v>
      </c>
      <c r="R26" s="35">
        <f>'2026 - WIP'!M4</f>
        <v>71</v>
      </c>
      <c r="S26" s="35">
        <f>'2026 - WIP'!N4</f>
        <v>190</v>
      </c>
      <c r="T26" s="231">
        <f t="shared" si="3"/>
        <v>26.499327745729488</v>
      </c>
      <c r="U26" s="35">
        <f>'2026 - WIP'!O4</f>
        <v>4.4800000000000004</v>
      </c>
      <c r="V26" s="200">
        <f>'2026 - WIP'!P4</f>
        <v>2</v>
      </c>
      <c r="W26" s="360">
        <f>'2026 - WIP'!Q4</f>
        <v>0</v>
      </c>
      <c r="X26" s="194">
        <f>'2026 - WIP'!R4</f>
        <v>0</v>
      </c>
      <c r="Y26" s="194">
        <f>'2026 - WIP'!S4</f>
        <v>2.9362696029362697E-2</v>
      </c>
      <c r="Z26" s="194">
        <f>'2026 - WIP'!T4</f>
        <v>0.21811122530546992</v>
      </c>
      <c r="AA26" s="194">
        <f>'2026 - WIP'!U4</f>
        <v>0.33559577677224733</v>
      </c>
      <c r="AB26" s="194">
        <f>'2026 - WIP'!V4</f>
        <v>0.33559577677224733</v>
      </c>
      <c r="AC26" s="194">
        <f>'2026 - WIP'!W4</f>
        <v>0.33559577677224733</v>
      </c>
      <c r="AD26" s="361">
        <f>'2026 - WIP'!X4</f>
        <v>20.263013698630136</v>
      </c>
      <c r="AE26" s="43">
        <f>'2026 - WIP'!Y4</f>
        <v>5.0599999999999996</v>
      </c>
      <c r="AF26" s="43">
        <f>'2026 - WIP'!Z4</f>
        <v>10.199999999999999</v>
      </c>
      <c r="AG26" s="43">
        <f>'2026 - WIP'!AA4</f>
        <v>9.5</v>
      </c>
      <c r="AH26" s="43">
        <f>'2026 - WIP'!AB4</f>
        <v>0</v>
      </c>
      <c r="AI26" s="43">
        <f>'2026 - WIP'!AC4</f>
        <v>0</v>
      </c>
      <c r="AJ26" s="44">
        <f>'2026 - WIP'!AD4</f>
        <v>5.1557591623036643E-2</v>
      </c>
      <c r="AK26" s="44">
        <f>'2026 - WIP'!AE4</f>
        <v>0.21416230366492145</v>
      </c>
      <c r="AL26" s="45">
        <f>'2026 - WIP'!AF4</f>
        <v>1.9E-2</v>
      </c>
      <c r="AM26" s="46">
        <f t="shared" si="4"/>
        <v>0</v>
      </c>
      <c r="AN26" s="45">
        <f>'2026 - WIP'!AG4</f>
        <v>0.13699999999999998</v>
      </c>
      <c r="AO26" s="45">
        <f>'2026 - WIP'!AH4</f>
        <v>0.85099999999999998</v>
      </c>
      <c r="AP26" s="43">
        <f>'2026 - WIP'!AI4</f>
        <v>94.334714763217121</v>
      </c>
      <c r="AQ26" s="47">
        <f>'2026 - WIP'!AJ4</f>
        <v>89.562880968010873</v>
      </c>
      <c r="AR26" s="48">
        <f>'2026 - WIP'!AK4</f>
        <v>9</v>
      </c>
      <c r="AS26" s="49">
        <f>'2026 - WIP'!AL4</f>
        <v>6</v>
      </c>
      <c r="AT26" s="49">
        <f>'2026 - WIP'!AM4</f>
        <v>10</v>
      </c>
      <c r="AU26" s="49">
        <f>'2026 - WIP'!AN4</f>
        <v>8</v>
      </c>
      <c r="AV26" s="49">
        <f>'2026 - WIP'!AO4</f>
        <v>8</v>
      </c>
      <c r="AW26" s="49">
        <f>'2026 - WIP'!AP4</f>
        <v>4</v>
      </c>
      <c r="AX26" s="49">
        <f>'2026 - WIP'!AQ4</f>
        <v>8</v>
      </c>
      <c r="AY26" s="50">
        <f>'2026 - WIP'!AR4</f>
        <v>1</v>
      </c>
      <c r="AZ26" s="51">
        <f>'2026 - WIP'!AS4</f>
        <v>0</v>
      </c>
      <c r="BA26" s="52">
        <f>'2026 - WIP'!AT4</f>
        <v>1</v>
      </c>
      <c r="BB26" s="52">
        <f>'2026 - WIP'!AU4</f>
        <v>0</v>
      </c>
      <c r="BC26" s="52">
        <f>'2026 - WIP'!AV4</f>
        <v>0</v>
      </c>
      <c r="BD26" s="52">
        <f>'2026 - WIP'!AW4</f>
        <v>0</v>
      </c>
      <c r="BE26" s="52">
        <f>'2026 - WIP'!AX4</f>
        <v>0</v>
      </c>
      <c r="BF26" s="53">
        <f>'2026 - WIP'!AY4</f>
        <v>0</v>
      </c>
      <c r="BG26" s="53">
        <f>'2026 - WIP'!AZ4</f>
        <v>0</v>
      </c>
      <c r="BH26" s="53">
        <f>'2026 - WIP'!BA4</f>
        <v>0</v>
      </c>
      <c r="BI26" s="53">
        <f>'2026 - WIP'!BB4</f>
        <v>0</v>
      </c>
      <c r="BJ26" s="53">
        <f>'2026 - WIP'!BC4</f>
        <v>0</v>
      </c>
      <c r="BK26" s="53">
        <f>'2026 - WIP'!BH4</f>
        <v>0</v>
      </c>
      <c r="BL26" s="53">
        <f>'2026 - WIP'!BI4</f>
        <v>0</v>
      </c>
      <c r="BM26" s="53">
        <f>'2026 - WIP'!BJ4</f>
        <v>0</v>
      </c>
      <c r="BN26" s="54">
        <f>'2026 - WIP'!BK4</f>
        <v>0</v>
      </c>
      <c r="BO26" s="51">
        <f>'2026 - WIP'!BL4</f>
        <v>0</v>
      </c>
      <c r="BP26" s="52">
        <f>'2026 - WIP'!BM4</f>
        <v>1</v>
      </c>
      <c r="BQ26" s="52">
        <f>'2026 - WIP'!BN4</f>
        <v>0</v>
      </c>
      <c r="BR26" s="52">
        <f>'2026 - WIP'!BO4</f>
        <v>0</v>
      </c>
      <c r="BS26" s="52">
        <f>'2026 - WIP'!BP4</f>
        <v>0</v>
      </c>
      <c r="BT26" s="52">
        <f>'2026 - WIP'!BQ4</f>
        <v>0</v>
      </c>
      <c r="BU26" s="53">
        <f>'2026 - WIP'!BR4</f>
        <v>0</v>
      </c>
      <c r="BV26" s="53">
        <f>'2026 - WIP'!BS4</f>
        <v>0</v>
      </c>
      <c r="BW26" s="53">
        <f>'2026 - WIP'!BT4</f>
        <v>0</v>
      </c>
      <c r="BX26" s="53">
        <f>'2026 - WIP'!BU4</f>
        <v>0</v>
      </c>
      <c r="BY26" s="53">
        <f>'2026 - WIP'!BV4</f>
        <v>0</v>
      </c>
      <c r="BZ26" s="53">
        <f>'2026 - WIP'!CA4</f>
        <v>0</v>
      </c>
      <c r="CA26" s="53">
        <f>'2026 - WIP'!CB4</f>
        <v>0</v>
      </c>
      <c r="CB26" s="53">
        <f>'2026 - WIP'!CC4</f>
        <v>0</v>
      </c>
      <c r="CC26" s="54">
        <f>'2026 - WIP'!CD4</f>
        <v>0</v>
      </c>
      <c r="CD26" s="51">
        <f>'2026 - WIP'!CE4</f>
        <v>88</v>
      </c>
      <c r="CE26" s="52">
        <f>'2026 - WIP'!CF4</f>
        <v>2997</v>
      </c>
      <c r="CF26" s="52">
        <f>'2026 - WIP'!CG4</f>
        <v>8</v>
      </c>
      <c r="CG26" s="52">
        <f>'2026 - WIP'!CH4</f>
        <v>6</v>
      </c>
      <c r="CH26" s="52">
        <f>'2026 - WIP'!CI4</f>
        <v>0</v>
      </c>
      <c r="CI26" s="52">
        <f>'2026 - WIP'!CJ4</f>
        <v>25.2</v>
      </c>
      <c r="CJ26" s="53">
        <f>'2026 - WIP'!CK4</f>
        <v>0</v>
      </c>
      <c r="CK26" s="53">
        <f>'2026 - WIP'!CL4</f>
        <v>0</v>
      </c>
      <c r="CL26" s="53">
        <f>'2026 - WIP'!CM4</f>
        <v>2.0499999999999998</v>
      </c>
      <c r="CM26" s="53">
        <f>'2026 - WIP'!CN4</f>
        <v>8.3000000000000007</v>
      </c>
      <c r="CN26" s="53">
        <f>'2026 - WIP'!CO4</f>
        <v>6.1</v>
      </c>
      <c r="CO26" s="53">
        <f>'2026 - WIP'!CT4</f>
        <v>0</v>
      </c>
      <c r="CP26" s="53">
        <f>'2026 - WIP'!CU4</f>
        <v>14.3</v>
      </c>
      <c r="CQ26" s="53">
        <f>'2026 - WIP'!CV4</f>
        <v>28.9</v>
      </c>
      <c r="CR26" s="54">
        <f>'2026 - WIP'!CW4</f>
        <v>64.400000000000006</v>
      </c>
      <c r="CS26" s="51">
        <f>'2026 - WIP'!CX4</f>
        <v>764</v>
      </c>
      <c r="CT26" s="52">
        <f>'2026 - WIP'!CY4</f>
        <v>3502.7999999999997</v>
      </c>
      <c r="CU26" s="52">
        <f>'2026 - WIP'!CZ4</f>
        <v>67</v>
      </c>
      <c r="CV26" s="52">
        <f>'2026 - WIP'!DA4</f>
        <v>52</v>
      </c>
      <c r="CW26" s="52">
        <f>'2026 - WIP'!DB4</f>
        <v>3</v>
      </c>
      <c r="CX26" s="52">
        <f>'2026 - WIP'!DC4</f>
        <v>26.400000000000002</v>
      </c>
      <c r="CY26" s="53">
        <f>'2026 - WIP'!DD4</f>
        <v>0</v>
      </c>
      <c r="CZ26" s="53">
        <f>'2026 - WIP'!DE4</f>
        <v>0</v>
      </c>
      <c r="DA26" s="53">
        <f>'2026 - WIP'!DF4</f>
        <v>3.03</v>
      </c>
      <c r="DB26" s="53">
        <f>'2026 - WIP'!DG4</f>
        <v>7.3</v>
      </c>
      <c r="DC26" s="53">
        <f>'2026 - WIP'!DH4</f>
        <v>10.1</v>
      </c>
      <c r="DD26" s="53">
        <f>'2026 - WIP'!DM4</f>
        <v>46.2</v>
      </c>
      <c r="DE26" s="53">
        <f>'2026 - WIP'!DN4</f>
        <v>1.9</v>
      </c>
      <c r="DF26" s="53">
        <f>'2026 - WIP'!DO4</f>
        <v>13.7</v>
      </c>
      <c r="DG26" s="54">
        <f>'2026 - WIP'!DP4</f>
        <v>85.1</v>
      </c>
      <c r="DH26" s="51">
        <f>'2026 - WIP'!DQ4</f>
        <v>445</v>
      </c>
      <c r="DI26" s="52">
        <f>'2026 - WIP'!DR4</f>
        <v>1326</v>
      </c>
      <c r="DJ26" s="52">
        <f>'2026 - WIP'!DS4</f>
        <v>31</v>
      </c>
      <c r="DK26" s="52">
        <f>'2026 - WIP'!DT4</f>
        <v>25</v>
      </c>
      <c r="DL26" s="52">
        <f>'2026 - WIP'!DU4</f>
        <v>3</v>
      </c>
      <c r="DM26" s="52">
        <f>'2026 - WIP'!DV4</f>
        <v>0</v>
      </c>
      <c r="DN26" s="53">
        <f>'2026 - WIP'!DW4</f>
        <v>0</v>
      </c>
      <c r="DO26" s="53">
        <f>'2026 - WIP'!DX4</f>
        <v>0</v>
      </c>
      <c r="DP26" s="53">
        <f>'2026 - WIP'!DY4</f>
        <v>5.0599999999999996</v>
      </c>
      <c r="DQ26" s="53">
        <f>'2026 - WIP'!DZ4</f>
        <v>10.199999999999999</v>
      </c>
      <c r="DR26" s="53">
        <f>'2026 - WIP'!EA4</f>
        <v>9.5</v>
      </c>
      <c r="DS26" s="53">
        <f>'2026 - WIP'!EF4</f>
        <v>0</v>
      </c>
      <c r="DT26" s="53">
        <f>'2026 - WIP'!EG4</f>
        <v>3.8</v>
      </c>
      <c r="DU26" s="53">
        <f>'2026 - WIP'!EH4</f>
        <v>33</v>
      </c>
      <c r="DV26" s="54">
        <f>'2026 - WIP'!EI4</f>
        <v>67</v>
      </c>
    </row>
    <row r="27" spans="1:126" x14ac:dyDescent="0.2">
      <c r="A27" s="30">
        <f t="shared" si="0"/>
        <v>25</v>
      </c>
      <c r="B27" s="31">
        <f>'2022'!A7</f>
        <v>5</v>
      </c>
      <c r="C27" s="31">
        <v>2022</v>
      </c>
      <c r="D27" s="32" t="str">
        <f>'2022'!B7</f>
        <v>Chris Olave</v>
      </c>
      <c r="E27" s="32" t="str" cm="1">
        <f t="array" ref="E27">_xlfn.IFS(F27&gt;12.5,"Cornerstone",AND(F27&gt;11.995,F27&lt;12.5),"Elite",AND(F27&gt;11,F27&lt;12.995),"Elite Upside",AND(F27&gt;=9.69,F27&lt;10.999),"Upside",AND(F27&gt;8.4,F27&lt;9.999),"Upside Lite",AND(F27&gt;7.25,F27&lt;8.999),"Outlier",AND(F27&gt;=6,F27&lt;7.25),"Outlier Lite",F27&lt;6.999,"Purgatory")</f>
        <v>Elite Upside</v>
      </c>
      <c r="F27" s="33">
        <f>'2022'!C7</f>
        <v>11.502857142857144</v>
      </c>
      <c r="G27" s="33">
        <f t="shared" si="1"/>
        <v>95.899999999999991</v>
      </c>
      <c r="H27" s="303">
        <f t="shared" si="2"/>
        <v>1.7627807587468849</v>
      </c>
      <c r="I27" s="34" t="str">
        <f>'2022'!D7</f>
        <v>Ohio State</v>
      </c>
      <c r="J27" s="35">
        <f>'2022'!E7</f>
        <v>2</v>
      </c>
      <c r="K27" s="36">
        <f>'2022'!F7</f>
        <v>36704</v>
      </c>
      <c r="L27" s="37">
        <f>'2022'!G7</f>
        <v>25.268493150684932</v>
      </c>
      <c r="M27" s="37" t="str">
        <f>'2022'!H7</f>
        <v>SR</v>
      </c>
      <c r="N27" s="37">
        <f>'2022'!I7</f>
        <v>21.849315068493151</v>
      </c>
      <c r="O27" s="37" t="str">
        <f>'2022'!J7</f>
        <v>Wide</v>
      </c>
      <c r="P27" s="37" t="str">
        <f>'2022'!K7</f>
        <v>RAT</v>
      </c>
      <c r="Q27" s="37" t="str">
        <f>'2022'!L7</f>
        <v>Elite Separator</v>
      </c>
      <c r="R27" s="55">
        <f>'2022'!M7</f>
        <v>71</v>
      </c>
      <c r="S27" s="55">
        <f>'2022'!N7</f>
        <v>187</v>
      </c>
      <c r="T27" s="231">
        <f t="shared" si="3"/>
        <v>26.080917307639023</v>
      </c>
      <c r="U27" s="35">
        <f>'2022'!O7</f>
        <v>4.26</v>
      </c>
      <c r="V27" s="320">
        <f>'2022'!P7</f>
        <v>1</v>
      </c>
      <c r="W27" s="360">
        <f>'2022'!Q7</f>
        <v>0</v>
      </c>
      <c r="X27" s="194">
        <f>'2022'!R7</f>
        <v>3.8627450980392157E-2</v>
      </c>
      <c r="Y27" s="194">
        <f>'2022'!S7</f>
        <v>0.2280130293159609</v>
      </c>
      <c r="Z27" s="194">
        <f>'2022'!T7</f>
        <v>0.43952380952380954</v>
      </c>
      <c r="AA27" s="194">
        <f>'2022'!U7</f>
        <v>0.22339435308718586</v>
      </c>
      <c r="AB27" s="194">
        <f>'2022'!V7</f>
        <v>0.33145908130549773</v>
      </c>
      <c r="AC27" s="194">
        <f>'2022'!W7</f>
        <v>0.33145908130549773</v>
      </c>
      <c r="AD27" s="361">
        <f>'2022'!X7</f>
        <v>19.18904109589041</v>
      </c>
      <c r="AE27" s="43">
        <f>'2022'!Y7</f>
        <v>3.39</v>
      </c>
      <c r="AF27" s="43">
        <f>'2022'!Z7</f>
        <v>4.2</v>
      </c>
      <c r="AG27" s="43">
        <f>'2022'!AA7</f>
        <v>14.7</v>
      </c>
      <c r="AH27" s="43">
        <f>'2022'!AB7</f>
        <v>0.99</v>
      </c>
      <c r="AI27" s="43">
        <f>'2022'!AC7</f>
        <v>3.68</v>
      </c>
      <c r="AJ27" s="44">
        <f>'2022'!AD7</f>
        <v>3.9145299145299142E-2</v>
      </c>
      <c r="AK27" s="44">
        <f>'2022'!AE7</f>
        <v>0.20795940170940172</v>
      </c>
      <c r="AL27" s="45">
        <f>'2022'!AF7</f>
        <v>7.0999999999999994E-2</v>
      </c>
      <c r="AM27" s="46">
        <f t="shared" si="4"/>
        <v>0.625</v>
      </c>
      <c r="AN27" s="45">
        <f>'2022'!AG7</f>
        <v>0.84899999999999998</v>
      </c>
      <c r="AO27" s="45">
        <f>'2022'!AH7</f>
        <v>0.15</v>
      </c>
      <c r="AP27" s="43">
        <f>'2022'!AI7</f>
        <v>113.56204531041466</v>
      </c>
      <c r="AQ27" s="47">
        <f>'2022'!AJ7</f>
        <v>107.81761488493278</v>
      </c>
      <c r="AR27" s="48">
        <f>'2022'!AK7</f>
        <v>9</v>
      </c>
      <c r="AS27" s="49">
        <f>'2022'!AL7</f>
        <v>8</v>
      </c>
      <c r="AT27" s="49">
        <f>'2022'!AM7</f>
        <v>6</v>
      </c>
      <c r="AU27" s="49">
        <f>'2022'!AN7</f>
        <v>1</v>
      </c>
      <c r="AV27" s="49">
        <f>'2022'!AO7</f>
        <v>10</v>
      </c>
      <c r="AW27" s="49">
        <f>'2022'!AP7</f>
        <v>7</v>
      </c>
      <c r="AX27" s="49">
        <f>'2022'!AQ7</f>
        <v>10</v>
      </c>
      <c r="AY27" s="50">
        <f>'2022'!AR7</f>
        <v>1</v>
      </c>
      <c r="AZ27" s="51">
        <f>'2022'!AS7</f>
        <v>0</v>
      </c>
      <c r="BA27" s="52">
        <f>'2022'!AT7</f>
        <v>3679</v>
      </c>
      <c r="BB27" s="52">
        <f>'2022'!AU7</f>
        <v>0</v>
      </c>
      <c r="BC27" s="52">
        <f>'2022'!AV7</f>
        <v>0</v>
      </c>
      <c r="BD27" s="52">
        <f>'2022'!AW7</f>
        <v>0</v>
      </c>
      <c r="BE27" s="52">
        <f>'2022'!AX7</f>
        <v>0</v>
      </c>
      <c r="BF27" s="53">
        <f>'2022'!AY7</f>
        <v>0</v>
      </c>
      <c r="BG27" s="53">
        <f>'2022'!AZ7</f>
        <v>0</v>
      </c>
      <c r="BH27" s="53">
        <f>'2022'!BA7</f>
        <v>0</v>
      </c>
      <c r="BI27" s="53">
        <f>'2022'!BB7</f>
        <v>0</v>
      </c>
      <c r="BJ27" s="53">
        <f>'2022'!BC7</f>
        <v>0</v>
      </c>
      <c r="BK27" s="53">
        <f>'2022'!BH7</f>
        <v>0</v>
      </c>
      <c r="BL27" s="53">
        <f>'2022'!BI7</f>
        <v>0</v>
      </c>
      <c r="BM27" s="53">
        <f>'2022'!BJ7</f>
        <v>0</v>
      </c>
      <c r="BN27" s="54">
        <f>'2022'!BK7</f>
        <v>0</v>
      </c>
      <c r="BO27" s="51">
        <f>'2022'!BL7</f>
        <v>197</v>
      </c>
      <c r="BP27" s="52">
        <f>'2022'!BM7</f>
        <v>5100</v>
      </c>
      <c r="BQ27" s="52">
        <f>'2022'!BN7</f>
        <v>16</v>
      </c>
      <c r="BR27" s="52">
        <f>'2022'!BO7</f>
        <v>12</v>
      </c>
      <c r="BS27" s="52">
        <f>'2022'!BP7</f>
        <v>3</v>
      </c>
      <c r="BT27" s="52">
        <f>'2022'!BQ7</f>
        <v>51</v>
      </c>
      <c r="BU27" s="53">
        <f>'2022'!BR7</f>
        <v>1.36</v>
      </c>
      <c r="BV27" s="53">
        <f>'2022'!BS7</f>
        <v>0.78</v>
      </c>
      <c r="BW27" s="53">
        <f>'2022'!BT7</f>
        <v>1.97</v>
      </c>
      <c r="BX27" s="53">
        <f>'2022'!BU7</f>
        <v>6.4</v>
      </c>
      <c r="BY27" s="53">
        <f>'2022'!BV7</f>
        <v>14.3</v>
      </c>
      <c r="BZ27" s="53">
        <f>'2022'!CA7</f>
        <v>0</v>
      </c>
      <c r="CA27" s="53">
        <f>'2022'!CB7</f>
        <v>0</v>
      </c>
      <c r="CB27" s="53">
        <f>'2022'!CC7</f>
        <v>85.3</v>
      </c>
      <c r="CC27" s="54">
        <f>'2022'!CD7</f>
        <v>13.7</v>
      </c>
      <c r="CD27" s="51">
        <f>'2022'!CE7</f>
        <v>840</v>
      </c>
      <c r="CE27" s="52">
        <f>'2022'!CF7</f>
        <v>3684</v>
      </c>
      <c r="CF27" s="52">
        <f>'2022'!CG7</f>
        <v>75</v>
      </c>
      <c r="CG27" s="52">
        <f>'2022'!CH7</f>
        <v>49</v>
      </c>
      <c r="CH27" s="52">
        <f>'2022'!CI7</f>
        <v>12</v>
      </c>
      <c r="CI27" s="52">
        <f>'2022'!CJ7</f>
        <v>48</v>
      </c>
      <c r="CJ27" s="53">
        <f>'2022'!CK7</f>
        <v>0.98</v>
      </c>
      <c r="CK27" s="53">
        <f>'2022'!CL7</f>
        <v>2.23</v>
      </c>
      <c r="CL27" s="53">
        <f>'2022'!CM7</f>
        <v>3.54</v>
      </c>
      <c r="CM27" s="53">
        <f>'2022'!CN7</f>
        <v>3</v>
      </c>
      <c r="CN27" s="53">
        <f>'2022'!CO7</f>
        <v>18.8</v>
      </c>
      <c r="CO27" s="53">
        <f>'2022'!CT7</f>
        <v>50</v>
      </c>
      <c r="CP27" s="53">
        <f>'2022'!CU7</f>
        <v>5.8</v>
      </c>
      <c r="CQ27" s="53">
        <f>'2022'!CV7</f>
        <v>89.1</v>
      </c>
      <c r="CR27" s="54">
        <f>'2022'!CW7</f>
        <v>10.5</v>
      </c>
      <c r="CS27" s="51">
        <f>'2022'!CX7</f>
        <v>923</v>
      </c>
      <c r="CT27" s="52">
        <f>'2022'!CY7</f>
        <v>2100</v>
      </c>
      <c r="CU27" s="52">
        <f>'2022'!CZ7</f>
        <v>59</v>
      </c>
      <c r="CV27" s="52">
        <f>'2022'!DA7</f>
        <v>50</v>
      </c>
      <c r="CW27" s="52">
        <f>'2022'!DB7</f>
        <v>7</v>
      </c>
      <c r="CX27" s="52">
        <f>'2022'!DC7</f>
        <v>22</v>
      </c>
      <c r="CY27" s="53">
        <f>'2022'!DD7</f>
        <v>0.99</v>
      </c>
      <c r="CZ27" s="53">
        <f>'2022'!DE7</f>
        <v>3.68</v>
      </c>
      <c r="DA27" s="53">
        <f>'2022'!DF7</f>
        <v>3.39</v>
      </c>
      <c r="DB27" s="53">
        <f>'2022'!DG7</f>
        <v>3.8</v>
      </c>
      <c r="DC27" s="53">
        <f>'2022'!DH7</f>
        <v>12.9</v>
      </c>
      <c r="DD27" s="53">
        <f>'2022'!DM7</f>
        <v>44.4</v>
      </c>
      <c r="DE27" s="53">
        <f>'2022'!DN7</f>
        <v>2</v>
      </c>
      <c r="DF27" s="53">
        <f>'2022'!DO7</f>
        <v>88.5</v>
      </c>
      <c r="DG27" s="54">
        <f>'2022'!DP7</f>
        <v>11.5</v>
      </c>
      <c r="DH27" s="51">
        <f>'2022'!DQ7</f>
        <v>936</v>
      </c>
      <c r="DI27" s="52">
        <f>'2022'!DR7</f>
        <v>4189.8999999999996</v>
      </c>
      <c r="DJ27" s="52">
        <f>'2022'!DS7</f>
        <v>101</v>
      </c>
      <c r="DK27" s="52">
        <f>'2022'!DT7</f>
        <v>65</v>
      </c>
      <c r="DL27" s="52">
        <f>'2022'!DU7</f>
        <v>13</v>
      </c>
      <c r="DM27" s="52">
        <f>'2022'!DV7</f>
        <v>46</v>
      </c>
      <c r="DN27" s="53">
        <f>'2022'!DW7</f>
        <v>0.61</v>
      </c>
      <c r="DO27" s="53">
        <f>'2022'!DX7</f>
        <v>2.2200000000000002</v>
      </c>
      <c r="DP27" s="53">
        <f>'2022'!DY7</f>
        <v>2.29</v>
      </c>
      <c r="DQ27" s="53">
        <f>'2022'!DZ7</f>
        <v>4.2</v>
      </c>
      <c r="DR27" s="53">
        <f>'2022'!EA7</f>
        <v>14.7</v>
      </c>
      <c r="DS27" s="53">
        <f>'2022'!EF7</f>
        <v>62.5</v>
      </c>
      <c r="DT27" s="53">
        <f>'2022'!EG7</f>
        <v>7.1</v>
      </c>
      <c r="DU27" s="53">
        <f>'2022'!EH7</f>
        <v>81.3</v>
      </c>
      <c r="DV27" s="54">
        <f>'2022'!EI7</f>
        <v>18.5</v>
      </c>
    </row>
    <row r="28" spans="1:126" x14ac:dyDescent="0.2">
      <c r="A28" s="30">
        <f t="shared" si="0"/>
        <v>26</v>
      </c>
      <c r="B28" s="31">
        <f>'2019'!A5</f>
        <v>3</v>
      </c>
      <c r="C28" s="31">
        <v>2019</v>
      </c>
      <c r="D28" s="32" t="str">
        <f>'2019'!B5</f>
        <v>D.K. Metcalf</v>
      </c>
      <c r="E28" s="32" t="str" cm="1">
        <f t="array" ref="E28">_xlfn.IFS(F28&gt;12.5,"Cornerstone",AND(F28&gt;11.995,F28&lt;12.5),"Elite",AND(F28&gt;11,F28&lt;12.995),"Elite Upside",AND(F28&gt;=9.69,F28&lt;10.999),"Upside",AND(F28&gt;8.4,F28&lt;9.999),"Upside Lite",AND(F28&gt;7.25,F28&lt;8.999),"Outlier",AND(F28&gt;=6,F28&lt;7.25),"Outlier Lite",F28&lt;6.999,"Purgatory")</f>
        <v>Elite Upside</v>
      </c>
      <c r="F28" s="33">
        <f>'2019'!C5</f>
        <v>11.457142857142857</v>
      </c>
      <c r="G28" s="33">
        <f t="shared" si="1"/>
        <v>95.7</v>
      </c>
      <c r="H28" s="303">
        <f t="shared" si="2"/>
        <v>1.7365428410837602</v>
      </c>
      <c r="I28" s="34" t="str">
        <f>'2019'!D5</f>
        <v>Ole Miss</v>
      </c>
      <c r="J28" s="35">
        <f>'2019'!E5</f>
        <v>1</v>
      </c>
      <c r="K28" s="36">
        <f>'2019'!F5</f>
        <v>35778</v>
      </c>
      <c r="L28" s="37">
        <f>'2019'!G5</f>
        <v>27.805479452054794</v>
      </c>
      <c r="M28" s="37" t="str">
        <f>'2019'!H5</f>
        <v>JR</v>
      </c>
      <c r="N28" s="37">
        <f>'2019'!I5</f>
        <v>21.375342465753423</v>
      </c>
      <c r="O28" s="37" t="str">
        <f>'2019'!J5</f>
        <v>Wide</v>
      </c>
      <c r="P28" s="37" t="str">
        <f>'2019'!K5</f>
        <v>PROTO X</v>
      </c>
      <c r="Q28" s="37" t="str">
        <f>'2019'!L5</f>
        <v>Poor Earner</v>
      </c>
      <c r="R28" s="55">
        <f>'2019'!M5</f>
        <v>76</v>
      </c>
      <c r="S28" s="55">
        <f>'2019'!N5</f>
        <v>235</v>
      </c>
      <c r="T28" s="231">
        <f t="shared" si="3"/>
        <v>28.604781240033397</v>
      </c>
      <c r="U28" s="35">
        <f>'2019'!O5</f>
        <v>4.33</v>
      </c>
      <c r="V28" s="320">
        <f>'2019'!P5</f>
        <v>2</v>
      </c>
      <c r="W28" s="360">
        <f>'2019'!Q5</f>
        <v>0</v>
      </c>
      <c r="X28" s="194">
        <f>'2019'!R5</f>
        <v>0</v>
      </c>
      <c r="Y28" s="194">
        <f>'2019'!S5</f>
        <v>3.440063508864779E-3</v>
      </c>
      <c r="Z28" s="194">
        <f>'2019'!T5</f>
        <v>0.16391778736361329</v>
      </c>
      <c r="AA28" s="194">
        <f>'2019'!U5</f>
        <v>0.23463917525773195</v>
      </c>
      <c r="AB28" s="194">
        <f>'2019'!V5</f>
        <v>0.23463917525773195</v>
      </c>
      <c r="AC28" s="194">
        <f>'2019'!W5</f>
        <v>0.23463917525773195</v>
      </c>
      <c r="AD28" s="361">
        <f>'2019'!X5</f>
        <v>20.726027397260275</v>
      </c>
      <c r="AE28" s="43">
        <f>'2019'!Y5</f>
        <v>2.83</v>
      </c>
      <c r="AF28" s="43">
        <f>'2019'!Z5</f>
        <v>9.6999999999999993</v>
      </c>
      <c r="AG28" s="43">
        <f>'2019'!AA5</f>
        <v>14.6</v>
      </c>
      <c r="AH28" s="43">
        <f>'2019'!AB5</f>
        <v>0.84</v>
      </c>
      <c r="AI28" s="43">
        <f>'2019'!AC5</f>
        <v>2.4300000000000002</v>
      </c>
      <c r="AJ28" s="44">
        <f>'2019'!AD5</f>
        <v>3.1928205128205128E-2</v>
      </c>
      <c r="AK28" s="44">
        <f>'2019'!AE5</f>
        <v>8.9979487179487186E-2</v>
      </c>
      <c r="AL28" s="45">
        <f>'2019'!AF5</f>
        <v>0.10300000000000001</v>
      </c>
      <c r="AM28" s="46">
        <f t="shared" si="4"/>
        <v>0.45500000000000002</v>
      </c>
      <c r="AN28" s="45">
        <f>'2019'!AG5</f>
        <v>0.99550000000000005</v>
      </c>
      <c r="AO28" s="45">
        <f>'2019'!AH5</f>
        <v>4.5000000000000005E-3</v>
      </c>
      <c r="AP28" s="43">
        <f>'2019'!AI5</f>
        <v>133.70457643234221</v>
      </c>
      <c r="AQ28" s="47">
        <f>'2019'!AJ5</f>
        <v>140.58392111037807</v>
      </c>
      <c r="AR28" s="48">
        <f>'2019'!AK5</f>
        <v>6</v>
      </c>
      <c r="AS28" s="49">
        <f>'2019'!AL5</f>
        <v>5</v>
      </c>
      <c r="AT28" s="49">
        <f>'2019'!AM5</f>
        <v>5</v>
      </c>
      <c r="AU28" s="49">
        <f>'2019'!AN5</f>
        <v>7</v>
      </c>
      <c r="AV28" s="49">
        <f>'2019'!AO5</f>
        <v>10</v>
      </c>
      <c r="AW28" s="49">
        <f>'2019'!AP5</f>
        <v>10</v>
      </c>
      <c r="AX28" s="49">
        <f>'2019'!AQ5</f>
        <v>8</v>
      </c>
      <c r="AY28" s="50">
        <f>'2019'!AR5</f>
        <v>1</v>
      </c>
      <c r="AZ28" s="51">
        <f>'2019'!AS5</f>
        <v>0</v>
      </c>
      <c r="BA28" s="52">
        <f>'2019'!AT5</f>
        <v>3427</v>
      </c>
      <c r="BB28" s="52">
        <f>'2019'!AU5</f>
        <v>0</v>
      </c>
      <c r="BC28" s="52">
        <f>'2019'!AV5</f>
        <v>0</v>
      </c>
      <c r="BD28" s="52">
        <f>'2019'!AW5</f>
        <v>0</v>
      </c>
      <c r="BE28" s="52">
        <f>'2019'!AX5</f>
        <v>0</v>
      </c>
      <c r="BF28" s="53">
        <f>'2019'!AY5</f>
        <v>0</v>
      </c>
      <c r="BG28" s="53">
        <f>'2019'!AZ5</f>
        <v>0</v>
      </c>
      <c r="BH28" s="53">
        <f>'2019'!BA5</f>
        <v>0</v>
      </c>
      <c r="BI28" s="53">
        <f>'2019'!BB5</f>
        <v>0</v>
      </c>
      <c r="BJ28" s="53">
        <f>'2019'!BC5</f>
        <v>0</v>
      </c>
      <c r="BK28" s="53">
        <f>'2019'!BD5</f>
        <v>0</v>
      </c>
      <c r="BL28" s="53">
        <f>'2019'!BE5</f>
        <v>0</v>
      </c>
      <c r="BM28" s="53">
        <f>'2019'!BF5</f>
        <v>0</v>
      </c>
      <c r="BN28" s="54">
        <f>'2019'!BG5</f>
        <v>0</v>
      </c>
      <c r="BO28" s="51">
        <f>'2019'!BH5</f>
        <v>0</v>
      </c>
      <c r="BP28" s="52">
        <f>'2019'!BI5</f>
        <v>4351</v>
      </c>
      <c r="BQ28" s="52">
        <f>'2019'!BJ5</f>
        <v>0</v>
      </c>
      <c r="BR28" s="52">
        <f>'2019'!BK5</f>
        <v>0</v>
      </c>
      <c r="BS28" s="52">
        <f>'2019'!BL5</f>
        <v>0</v>
      </c>
      <c r="BT28" s="52">
        <f>'2019'!BM5</f>
        <v>0</v>
      </c>
      <c r="BU28" s="53">
        <f>'2019'!BN5</f>
        <v>0</v>
      </c>
      <c r="BV28" s="53">
        <f>'2019'!BO5</f>
        <v>0</v>
      </c>
      <c r="BW28" s="53">
        <f>'2019'!BP5</f>
        <v>0</v>
      </c>
      <c r="BX28" s="53">
        <f>'2019'!BQ5</f>
        <v>0</v>
      </c>
      <c r="BY28" s="53">
        <f>'2019'!BR5</f>
        <v>0</v>
      </c>
      <c r="BZ28" s="53">
        <f>'2019'!BS5</f>
        <v>0</v>
      </c>
      <c r="CA28" s="53">
        <f>'2019'!BT5</f>
        <v>0</v>
      </c>
      <c r="CB28" s="53">
        <f>'2019'!BU5</f>
        <v>0</v>
      </c>
      <c r="CC28" s="54">
        <f>'2019'!BV5</f>
        <v>0</v>
      </c>
      <c r="CD28" s="51">
        <f>'2019'!BW5</f>
        <v>13</v>
      </c>
      <c r="CE28" s="52">
        <f>'2019'!BX5</f>
        <v>3779</v>
      </c>
      <c r="CF28" s="52">
        <f>'2019'!BY5</f>
        <v>3</v>
      </c>
      <c r="CG28" s="52">
        <f>'2019'!BZ5</f>
        <v>2</v>
      </c>
      <c r="CH28" s="52">
        <f>'2019'!CA5</f>
        <v>2</v>
      </c>
      <c r="CI28" s="52">
        <f>'2019'!CB5</f>
        <v>27</v>
      </c>
      <c r="CJ28" s="53">
        <f>'2019'!CC5</f>
        <v>1.54</v>
      </c>
      <c r="CK28" s="53">
        <f>'2019'!CD5</f>
        <v>0.19</v>
      </c>
      <c r="CL28" s="53">
        <f>'2019'!CE5</f>
        <v>0.5</v>
      </c>
      <c r="CM28" s="53">
        <f>'2019'!CF5</f>
        <v>0</v>
      </c>
      <c r="CN28" s="53">
        <f>'2019'!CG5</f>
        <v>0</v>
      </c>
      <c r="CO28" s="53">
        <f>'2019'!CH5</f>
        <v>0</v>
      </c>
      <c r="CP28" s="53">
        <f>'2019'!CI5</f>
        <v>0</v>
      </c>
      <c r="CQ28" s="53">
        <f>'2019'!CJ5</f>
        <v>100</v>
      </c>
      <c r="CR28" s="54">
        <f>'2019'!CK5</f>
        <v>0</v>
      </c>
      <c r="CS28" s="51">
        <f>'2019'!CL5</f>
        <v>646</v>
      </c>
      <c r="CT28" s="52">
        <f>'2019'!CM5</f>
        <v>3941</v>
      </c>
      <c r="CU28" s="52">
        <f>'2019'!CN5</f>
        <v>73</v>
      </c>
      <c r="CV28" s="52">
        <f>'2019'!CO5</f>
        <v>39</v>
      </c>
      <c r="CW28" s="52">
        <f>'2019'!CP5</f>
        <v>7</v>
      </c>
      <c r="CX28" s="52">
        <f>'2019'!CQ5</f>
        <v>28</v>
      </c>
      <c r="CY28" s="53">
        <f>'2019'!CR5</f>
        <v>0.47</v>
      </c>
      <c r="CZ28" s="53">
        <f>'2019'!CS5</f>
        <v>1.49</v>
      </c>
      <c r="DA28" s="53">
        <f>'2019'!CT5</f>
        <v>1.47</v>
      </c>
      <c r="DB28" s="53">
        <f>'2019'!CU5</f>
        <v>5.5</v>
      </c>
      <c r="DC28" s="53">
        <f>'2019'!CV5</f>
        <v>14.6</v>
      </c>
      <c r="DD28" s="53">
        <f>'2019'!DA5</f>
        <v>28.6</v>
      </c>
      <c r="DE28" s="53">
        <f>'2019'!DB5</f>
        <v>9.3000000000000007</v>
      </c>
      <c r="DF28" s="53">
        <f>'2019'!DC5</f>
        <v>99.1</v>
      </c>
      <c r="DG28" s="54">
        <f>'2019'!DD5</f>
        <v>0.9</v>
      </c>
      <c r="DH28" s="51">
        <f>'2019'!DE5</f>
        <v>569</v>
      </c>
      <c r="DI28" s="52">
        <f>'2019'!DF5</f>
        <v>2425</v>
      </c>
      <c r="DJ28" s="52">
        <f>'2019'!DG5</f>
        <v>42</v>
      </c>
      <c r="DK28" s="52">
        <f>'2019'!DH5</f>
        <v>26</v>
      </c>
      <c r="DL28" s="52">
        <f>'2019'!DI5</f>
        <v>5</v>
      </c>
      <c r="DM28" s="52">
        <f>'2019'!DJ5</f>
        <v>21</v>
      </c>
      <c r="DN28" s="53">
        <f>'2019'!DK5</f>
        <v>0.84</v>
      </c>
      <c r="DO28" s="53">
        <f>'2019'!DL5</f>
        <v>2.4300000000000002</v>
      </c>
      <c r="DP28" s="53">
        <f>'2019'!DM5</f>
        <v>2.83</v>
      </c>
      <c r="DQ28" s="53">
        <f>'2019'!DN5</f>
        <v>9.6999999999999993</v>
      </c>
      <c r="DR28" s="53">
        <f>'2019'!DO5</f>
        <v>14</v>
      </c>
      <c r="DS28" s="53">
        <f>'2019'!DT5</f>
        <v>45.5</v>
      </c>
      <c r="DT28" s="53">
        <f>'2019'!DU5</f>
        <v>10.3</v>
      </c>
      <c r="DU28" s="53">
        <f>'2019'!DV5</f>
        <v>100</v>
      </c>
      <c r="DV28" s="54">
        <f>'2019'!DW5</f>
        <v>0</v>
      </c>
    </row>
    <row r="29" spans="1:126" x14ac:dyDescent="0.2">
      <c r="A29" s="30">
        <f t="shared" si="0"/>
        <v>27</v>
      </c>
      <c r="B29" s="31">
        <f>'2024'!A7</f>
        <v>5</v>
      </c>
      <c r="C29" s="31">
        <v>2024</v>
      </c>
      <c r="D29" s="32" t="str">
        <f>'2024'!B7</f>
        <v>Xavier Worthy</v>
      </c>
      <c r="E29" s="32" t="str" cm="1">
        <f t="array" ref="E29">_xlfn.IFS(F29&gt;12.5,"Cornerstone",AND(F29&gt;11.995,F29&lt;12.5),"Elite",AND(F29&gt;11,F29&lt;12.995),"Elite Upside",AND(F29&gt;=9.69,F29&lt;10.999),"Upside",AND(F29&gt;8.4,F29&lt;9.999),"Upside Lite",AND(F29&gt;7.25,F29&lt;8.999),"Outlier",AND(F29&gt;=6,F29&lt;7.25),"Outlier Lite",F29&lt;6.999,"Purgatory")</f>
        <v>Elite Upside</v>
      </c>
      <c r="F29" s="33">
        <f>'2024'!C7</f>
        <v>11.422857142857143</v>
      </c>
      <c r="G29" s="33">
        <f t="shared" si="1"/>
        <v>95.6</v>
      </c>
      <c r="H29" s="303">
        <f t="shared" si="2"/>
        <v>1.7168644028364173</v>
      </c>
      <c r="I29" s="34" t="str">
        <f>'2024'!D7</f>
        <v>Texas</v>
      </c>
      <c r="J29" s="35">
        <f>'2024'!E7</f>
        <v>3</v>
      </c>
      <c r="K29" s="36">
        <f>'2024'!F7</f>
        <v>37738</v>
      </c>
      <c r="L29" s="37">
        <f>'2024'!G7</f>
        <v>22.435616438356163</v>
      </c>
      <c r="M29" s="37" t="str">
        <f>'2024'!H7</f>
        <v>JR</v>
      </c>
      <c r="N29" s="37">
        <f>'2024'!I7</f>
        <v>21.016438356164382</v>
      </c>
      <c r="O29" s="37" t="str">
        <f>'2024'!J7</f>
        <v>Hybrid</v>
      </c>
      <c r="P29" s="37" t="str">
        <f>'2024'!K7</f>
        <v>RAT</v>
      </c>
      <c r="Q29" s="37" t="str">
        <f>'2024'!L7</f>
        <v>Elite Earner</v>
      </c>
      <c r="R29" s="35">
        <f>'2024'!M7</f>
        <v>71</v>
      </c>
      <c r="S29" s="35">
        <f>'2024'!N7</f>
        <v>165</v>
      </c>
      <c r="T29" s="231">
        <f t="shared" si="3"/>
        <v>23.012574094975609</v>
      </c>
      <c r="U29" s="35">
        <f>'2024'!O7</f>
        <v>4.21</v>
      </c>
      <c r="V29" s="200">
        <f>'2024'!P7</f>
        <v>1</v>
      </c>
      <c r="W29" s="360">
        <f>'2024'!Q7</f>
        <v>0</v>
      </c>
      <c r="X29" s="194">
        <f>'2024'!R7</f>
        <v>0</v>
      </c>
      <c r="Y29" s="194">
        <f>'2024'!S7</f>
        <v>0.36268855368234248</v>
      </c>
      <c r="Z29" s="194">
        <f>'2024'!T7</f>
        <v>0.24122108214900259</v>
      </c>
      <c r="AA29" s="194">
        <f>'2024'!U7</f>
        <v>0.25053120521816469</v>
      </c>
      <c r="AB29" s="194">
        <f>'2024'!V7</f>
        <v>0.30660987945025359</v>
      </c>
      <c r="AC29" s="194">
        <f>'2024'!W7</f>
        <v>0.2912793854777409</v>
      </c>
      <c r="AD29" s="361">
        <f>'2024'!X7</f>
        <v>18.361643835616437</v>
      </c>
      <c r="AE29" s="43">
        <f>'2024'!Y7</f>
        <v>2.14</v>
      </c>
      <c r="AF29" s="43">
        <f>'2024'!Z7</f>
        <v>7.6</v>
      </c>
      <c r="AG29" s="43">
        <f>'2024'!AA7</f>
        <v>17.600000000000001</v>
      </c>
      <c r="AH29" s="43">
        <f>'2024'!AB7</f>
        <v>0.62</v>
      </c>
      <c r="AI29" s="43">
        <f>'2024'!AC7</f>
        <v>0.62</v>
      </c>
      <c r="AJ29" s="44">
        <f>'2024'!AD7</f>
        <v>4.4319526627218941E-2</v>
      </c>
      <c r="AK29" s="44">
        <f>'2024'!AE7</f>
        <v>0.20682445759368837</v>
      </c>
      <c r="AL29" s="45">
        <f>'2024'!AF7</f>
        <v>6.3E-2</v>
      </c>
      <c r="AM29" s="46">
        <f t="shared" si="4"/>
        <v>0.23800000000000002</v>
      </c>
      <c r="AN29" s="45">
        <f>'2024'!AG7</f>
        <v>0.6865</v>
      </c>
      <c r="AO29" s="45">
        <f>'2024'!AH7</f>
        <v>0.31</v>
      </c>
      <c r="AP29" s="43">
        <f>'2024'!AI7</f>
        <v>105.04746017176966</v>
      </c>
      <c r="AQ29" s="47">
        <f>'2024'!AJ7</f>
        <v>99.733732115174249</v>
      </c>
      <c r="AR29" s="48">
        <f>'2024'!AK7</f>
        <v>8</v>
      </c>
      <c r="AS29" s="49">
        <f>'2024'!AL7</f>
        <v>10</v>
      </c>
      <c r="AT29" s="49">
        <f>'2024'!AM7</f>
        <v>4</v>
      </c>
      <c r="AU29" s="49">
        <f>'2024'!AN7</f>
        <v>6</v>
      </c>
      <c r="AV29" s="49">
        <f>'2024'!AO7</f>
        <v>10</v>
      </c>
      <c r="AW29" s="49">
        <f>'2024'!AP7</f>
        <v>6</v>
      </c>
      <c r="AX29" s="49">
        <f>'2024'!AQ7</f>
        <v>10</v>
      </c>
      <c r="AY29" s="50">
        <f>'2024'!AR7</f>
        <v>1</v>
      </c>
      <c r="AZ29" s="51">
        <f>'2024'!AS7</f>
        <v>0</v>
      </c>
      <c r="BA29" s="52">
        <f>'2024'!AT7</f>
        <v>3761</v>
      </c>
      <c r="BB29" s="52">
        <f>'2024'!AU7</f>
        <v>0</v>
      </c>
      <c r="BC29" s="52">
        <f>'2024'!AV7</f>
        <v>0</v>
      </c>
      <c r="BD29" s="52">
        <f>'2024'!AW7</f>
        <v>0</v>
      </c>
      <c r="BE29" s="52">
        <f>'2024'!AX7</f>
        <v>32</v>
      </c>
      <c r="BF29" s="53">
        <f>'2024'!AY7</f>
        <v>0</v>
      </c>
      <c r="BG29" s="53">
        <f>'2024'!AZ7</f>
        <v>0</v>
      </c>
      <c r="BH29" s="53">
        <f>'2024'!BA7</f>
        <v>0</v>
      </c>
      <c r="BI29" s="53">
        <f>'2024'!BB7</f>
        <v>0</v>
      </c>
      <c r="BJ29" s="53">
        <f>'2024'!BC7</f>
        <v>0</v>
      </c>
      <c r="BK29" s="53">
        <f>'2024'!BH7</f>
        <v>0</v>
      </c>
      <c r="BL29" s="53">
        <f>'2024'!BI7</f>
        <v>0</v>
      </c>
      <c r="BM29" s="53">
        <f>'2024'!BJ7</f>
        <v>0</v>
      </c>
      <c r="BN29" s="54">
        <f>'2024'!BK7</f>
        <v>0</v>
      </c>
      <c r="BO29" s="51">
        <f>'2024'!BL7</f>
        <v>0</v>
      </c>
      <c r="BP29" s="52">
        <f>'2024'!BM7</f>
        <v>2801</v>
      </c>
      <c r="BQ29" s="52">
        <f>'2024'!BN7</f>
        <v>0</v>
      </c>
      <c r="BR29" s="52">
        <f>'2024'!BO7</f>
        <v>0</v>
      </c>
      <c r="BS29" s="52">
        <f>'2024'!BP7</f>
        <v>0</v>
      </c>
      <c r="BT29" s="52">
        <f>'2024'!BQ7</f>
        <v>0</v>
      </c>
      <c r="BU29" s="53">
        <f>'2024'!BR7</f>
        <v>0</v>
      </c>
      <c r="BV29" s="53">
        <f>'2024'!BS7</f>
        <v>0</v>
      </c>
      <c r="BW29" s="53">
        <f>'2024'!BT7</f>
        <v>0</v>
      </c>
      <c r="BX29" s="53">
        <f>'2024'!BU7</f>
        <v>0</v>
      </c>
      <c r="BY29" s="53">
        <f>'2024'!BV7</f>
        <v>0</v>
      </c>
      <c r="BZ29" s="53">
        <f>'2024'!CA7</f>
        <v>0</v>
      </c>
      <c r="CA29" s="53">
        <f>'2024'!CB7</f>
        <v>0</v>
      </c>
      <c r="CB29" s="53">
        <f>'2024'!CC7</f>
        <v>0</v>
      </c>
      <c r="CC29" s="54">
        <f>'2024'!CD7</f>
        <v>0</v>
      </c>
      <c r="CD29" s="51">
        <f>'2024'!CE7</f>
        <v>981</v>
      </c>
      <c r="CE29" s="52">
        <f>'2024'!CF7</f>
        <v>2704.8</v>
      </c>
      <c r="CF29" s="52">
        <f>'2024'!CG7</f>
        <v>103</v>
      </c>
      <c r="CG29" s="52">
        <f>'2024'!CH7</f>
        <v>62</v>
      </c>
      <c r="CH29" s="52">
        <f>'2024'!CI7</f>
        <v>12</v>
      </c>
      <c r="CI29" s="52">
        <f>'2024'!CJ7</f>
        <v>29</v>
      </c>
      <c r="CJ29" s="53">
        <f>'2024'!CK7</f>
        <v>0.2</v>
      </c>
      <c r="CK29" s="53">
        <f>'2024'!CL7</f>
        <v>2.84</v>
      </c>
      <c r="CL29" s="53">
        <f>'2024'!CM7</f>
        <v>2.61</v>
      </c>
      <c r="CM29" s="53">
        <f>'2024'!CN7</f>
        <v>8.5</v>
      </c>
      <c r="CN29" s="53">
        <f>'2024'!CO7</f>
        <v>13.4</v>
      </c>
      <c r="CO29" s="53">
        <f>'2024'!CT7</f>
        <v>50</v>
      </c>
      <c r="CP29" s="53">
        <f>'2024'!CU7</f>
        <v>4.5999999999999996</v>
      </c>
      <c r="CQ29" s="53">
        <f>'2024'!CV7</f>
        <v>70.3</v>
      </c>
      <c r="CR29" s="54">
        <f>'2024'!CW7</f>
        <v>29.5</v>
      </c>
      <c r="CS29" s="51">
        <f>'2024'!CX7</f>
        <v>757</v>
      </c>
      <c r="CT29" s="52">
        <f>'2024'!CY7</f>
        <v>3138.2000000000003</v>
      </c>
      <c r="CU29" s="52">
        <f>'2024'!CZ7</f>
        <v>113</v>
      </c>
      <c r="CV29" s="52">
        <f>'2024'!DA7</f>
        <v>59</v>
      </c>
      <c r="CW29" s="52">
        <f>'2024'!DB7</f>
        <v>8</v>
      </c>
      <c r="CX29" s="52">
        <f>'2024'!DC7</f>
        <v>22</v>
      </c>
      <c r="CY29" s="53">
        <f>'2024'!DD7</f>
        <v>0</v>
      </c>
      <c r="CZ29" s="53">
        <f>'2024'!DE7</f>
        <v>0</v>
      </c>
      <c r="DA29" s="53">
        <f>'2024'!DF7</f>
        <v>1.91</v>
      </c>
      <c r="DB29" s="53">
        <f>'2024'!DG7</f>
        <v>5.5</v>
      </c>
      <c r="DC29" s="53">
        <f>'2024'!DH7</f>
        <v>17.600000000000001</v>
      </c>
      <c r="DD29" s="53">
        <f>'2024'!DM7</f>
        <v>38.5</v>
      </c>
      <c r="DE29" s="53">
        <f>'2024'!DN7</f>
        <v>10.6</v>
      </c>
      <c r="DF29" s="53">
        <f>'2024'!DO7</f>
        <v>77.400000000000006</v>
      </c>
      <c r="DG29" s="54">
        <f>'2024'!DP7</f>
        <v>22.1</v>
      </c>
      <c r="DH29" s="51">
        <f>'2024'!DQ7</f>
        <v>1014</v>
      </c>
      <c r="DI29" s="52">
        <f>'2024'!DR7</f>
        <v>4047.4000000000005</v>
      </c>
      <c r="DJ29" s="52">
        <f>'2024'!DS7</f>
        <v>119</v>
      </c>
      <c r="DK29" s="52">
        <f>'2024'!DT7</f>
        <v>75</v>
      </c>
      <c r="DL29" s="52">
        <f>'2024'!DU7</f>
        <v>5</v>
      </c>
      <c r="DM29" s="52">
        <f>'2024'!DV7</f>
        <v>25.2</v>
      </c>
      <c r="DN29" s="53">
        <f>'2024'!DW7</f>
        <v>0.62</v>
      </c>
      <c r="DO29" s="53">
        <f>'2024'!DX7</f>
        <v>0.62</v>
      </c>
      <c r="DP29" s="53">
        <f>'2024'!DY7</f>
        <v>2.14</v>
      </c>
      <c r="DQ29" s="53">
        <f>'2024'!DZ7</f>
        <v>7.6</v>
      </c>
      <c r="DR29" s="53">
        <f>'2024'!EA7</f>
        <v>10.3</v>
      </c>
      <c r="DS29" s="53">
        <f>'2024'!EF7</f>
        <v>23.8</v>
      </c>
      <c r="DT29" s="53">
        <f>'2024'!EG7</f>
        <v>6.3</v>
      </c>
      <c r="DU29" s="53">
        <f>'2024'!EH7</f>
        <v>59.9</v>
      </c>
      <c r="DV29" s="54">
        <f>'2024'!EI7</f>
        <v>39.9</v>
      </c>
    </row>
    <row r="30" spans="1:126" x14ac:dyDescent="0.2">
      <c r="A30" s="30">
        <f t="shared" si="0"/>
        <v>28</v>
      </c>
      <c r="B30" s="31">
        <f>'2020'!A6</f>
        <v>4</v>
      </c>
      <c r="C30" s="31">
        <v>2020</v>
      </c>
      <c r="D30" s="32" t="str">
        <f>'2020'!B6</f>
        <v>Henry Ruggs III</v>
      </c>
      <c r="E30" s="32" t="str" cm="1">
        <f t="array" ref="E30">_xlfn.IFS(F30&gt;12.5,"Cornerstone",AND(F30&gt;11.995,F30&lt;12.5),"Elite",AND(F30&gt;11,F30&lt;12.995),"Elite Upside",AND(F30&gt;=9.69,F30&lt;10.999),"Upside",AND(F30&gt;8.4,F30&lt;9.999),"Upside Lite",AND(F30&gt;7.25,F30&lt;8.999),"Outlier",AND(F30&gt;=6,F30&lt;7.25),"Outlier Lite",F30&lt;6.999,"Purgatory")</f>
        <v>Elite Upside</v>
      </c>
      <c r="F30" s="33">
        <f>'2020'!C6</f>
        <v>11.382857142857144</v>
      </c>
      <c r="G30" s="33">
        <f t="shared" si="1"/>
        <v>95.399999999999991</v>
      </c>
      <c r="H30" s="303">
        <f t="shared" si="2"/>
        <v>1.6939062248811838</v>
      </c>
      <c r="I30" s="34" t="str">
        <f>'2020'!D6</f>
        <v>Alabama</v>
      </c>
      <c r="J30" s="35">
        <f>'2020'!E6</f>
        <v>1</v>
      </c>
      <c r="K30" s="36">
        <f>'2020'!F6</f>
        <v>36184</v>
      </c>
      <c r="L30" s="37">
        <f>'2020'!G6</f>
        <v>26.693150684931506</v>
      </c>
      <c r="M30" s="37" t="str">
        <f>'2020'!H6</f>
        <v>JR</v>
      </c>
      <c r="N30" s="37">
        <f>'2020'!I6</f>
        <v>21.260273972602739</v>
      </c>
      <c r="O30" s="37" t="str">
        <f>'2020'!J6</f>
        <v>Wide</v>
      </c>
      <c r="P30" s="37" t="str">
        <f>'2020'!K6</f>
        <v>PROTO Z</v>
      </c>
      <c r="Q30" s="37" t="str">
        <f>'2020'!L6</f>
        <v>Poor Earner</v>
      </c>
      <c r="R30" s="55">
        <f>'2020'!M6</f>
        <v>72</v>
      </c>
      <c r="S30" s="55">
        <f>'2020'!N6</f>
        <v>190</v>
      </c>
      <c r="T30" s="231">
        <f t="shared" si="3"/>
        <v>25.76834706138548</v>
      </c>
      <c r="U30" s="35">
        <f>'2020'!O6</f>
        <v>4.26</v>
      </c>
      <c r="V30" s="320">
        <f>'2020'!P6</f>
        <v>1</v>
      </c>
      <c r="W30" s="360">
        <f>'2020'!Q6</f>
        <v>0</v>
      </c>
      <c r="X30" s="194">
        <f>'2020'!R6</f>
        <v>0</v>
      </c>
      <c r="Y30" s="194">
        <f>'2020'!S6</f>
        <v>8.4564254062038408E-2</v>
      </c>
      <c r="Z30" s="194">
        <f>'2020'!T6</f>
        <v>0.18541409147095178</v>
      </c>
      <c r="AA30" s="194">
        <f>'2020'!U6</f>
        <v>0.20229265003371544</v>
      </c>
      <c r="AB30" s="194">
        <f>'2020'!V6</f>
        <v>0.20229265003371544</v>
      </c>
      <c r="AC30" s="194">
        <f>'2020'!W6</f>
        <v>0.20229265003371544</v>
      </c>
      <c r="AD30" s="361">
        <f>'2020'!X6</f>
        <v>20.627397260273973</v>
      </c>
      <c r="AE30" s="43">
        <f>'2020'!Y6</f>
        <v>2.46</v>
      </c>
      <c r="AF30" s="43">
        <f>'2020'!Z6</f>
        <v>10.6</v>
      </c>
      <c r="AG30" s="43">
        <f>'2020'!AA6</f>
        <v>11.7</v>
      </c>
      <c r="AH30" s="43">
        <f>'2020'!AB6</f>
        <v>1</v>
      </c>
      <c r="AI30" s="43">
        <f>'2020'!AC6</f>
        <v>1.91</v>
      </c>
      <c r="AJ30" s="44">
        <f>'2020'!AD6</f>
        <v>1.3666666666666666E-2</v>
      </c>
      <c r="AK30" s="44">
        <f>'2020'!AE6</f>
        <v>0.13666666666666666</v>
      </c>
      <c r="AL30" s="45">
        <f>'2020'!AF6</f>
        <v>2.4E-2</v>
      </c>
      <c r="AM30" s="46">
        <f t="shared" si="4"/>
        <v>0.4</v>
      </c>
      <c r="AN30" s="45">
        <f>'2020'!AG6</f>
        <v>0.81599999999999995</v>
      </c>
      <c r="AO30" s="45">
        <f>'2020'!AH6</f>
        <v>0.183</v>
      </c>
      <c r="AP30" s="43">
        <f>'2020'!AI6</f>
        <v>115.38389630469939</v>
      </c>
      <c r="AQ30" s="47">
        <f>'2020'!AJ6</f>
        <v>111.86981920932843</v>
      </c>
      <c r="AR30" s="48">
        <f>'2020'!AK6</f>
        <v>5</v>
      </c>
      <c r="AS30" s="49">
        <f>'2020'!AL6</f>
        <v>5</v>
      </c>
      <c r="AT30" s="49">
        <f>'2020'!AM6</f>
        <v>4</v>
      </c>
      <c r="AU30" s="49">
        <f>'2020'!AN6</f>
        <v>8</v>
      </c>
      <c r="AV30" s="49">
        <f>'2020'!AO6</f>
        <v>10</v>
      </c>
      <c r="AW30" s="49">
        <f>'2020'!AP6</f>
        <v>8</v>
      </c>
      <c r="AX30" s="49">
        <f>'2020'!AQ6</f>
        <v>10</v>
      </c>
      <c r="AY30" s="50">
        <f>'2020'!AR6</f>
        <v>1</v>
      </c>
      <c r="AZ30" s="51">
        <f>'2020'!AS6</f>
        <v>0</v>
      </c>
      <c r="BA30" s="52">
        <f>'2020'!AT6</f>
        <v>3407</v>
      </c>
      <c r="BB30" s="52">
        <f>'2020'!AU6</f>
        <v>0</v>
      </c>
      <c r="BC30" s="52">
        <f>'2020'!AV6</f>
        <v>0</v>
      </c>
      <c r="BD30" s="52">
        <f>'2020'!AW6</f>
        <v>0</v>
      </c>
      <c r="BE30" s="52">
        <f>'2020'!AX6</f>
        <v>0</v>
      </c>
      <c r="BF30" s="53">
        <f>'2020'!AY6</f>
        <v>0</v>
      </c>
      <c r="BG30" s="53">
        <f>'2020'!AZ6</f>
        <v>0</v>
      </c>
      <c r="BH30" s="53">
        <f>'2020'!BA6</f>
        <v>0</v>
      </c>
      <c r="BI30" s="53">
        <f>'2020'!BB6</f>
        <v>0</v>
      </c>
      <c r="BJ30" s="53">
        <f>'2020'!BC6</f>
        <v>0</v>
      </c>
      <c r="BK30" s="53">
        <f>'2020'!BD6</f>
        <v>0</v>
      </c>
      <c r="BL30" s="53">
        <f>'2020'!BE6</f>
        <v>0</v>
      </c>
      <c r="BM30" s="53">
        <f>'2020'!BF6</f>
        <v>0</v>
      </c>
      <c r="BN30" s="54">
        <f>'2020'!BG6</f>
        <v>0</v>
      </c>
      <c r="BO30" s="51">
        <f>'2020'!BH6</f>
        <v>0</v>
      </c>
      <c r="BP30" s="52">
        <f>'2020'!BI6</f>
        <v>3154</v>
      </c>
      <c r="BQ30" s="52">
        <f>'2020'!BJ6</f>
        <v>0</v>
      </c>
      <c r="BR30" s="52">
        <f>'2020'!BK6</f>
        <v>0</v>
      </c>
      <c r="BS30" s="52">
        <f>'2020'!BL6</f>
        <v>0</v>
      </c>
      <c r="BT30" s="52">
        <f>'2020'!BM6</f>
        <v>0</v>
      </c>
      <c r="BU30" s="53">
        <f>'2020'!BN6</f>
        <v>0</v>
      </c>
      <c r="BV30" s="53">
        <f>'2020'!BO6</f>
        <v>0</v>
      </c>
      <c r="BW30" s="53">
        <f>'2020'!BP6</f>
        <v>0</v>
      </c>
      <c r="BX30" s="53">
        <f>'2020'!BQ6</f>
        <v>0</v>
      </c>
      <c r="BY30" s="53">
        <f>'2020'!BR6</f>
        <v>0</v>
      </c>
      <c r="BZ30" s="53">
        <f>'2020'!BS6</f>
        <v>0</v>
      </c>
      <c r="CA30" s="53">
        <f>'2020'!BT6</f>
        <v>0</v>
      </c>
      <c r="CB30" s="53">
        <f>'2020'!BU6</f>
        <v>0</v>
      </c>
      <c r="CC30" s="54">
        <f>'2020'!BV6</f>
        <v>0</v>
      </c>
      <c r="CD30" s="51">
        <f>'2020'!BW6</f>
        <v>229</v>
      </c>
      <c r="CE30" s="52">
        <f>'2020'!BX6</f>
        <v>2708</v>
      </c>
      <c r="CF30" s="52">
        <f>'2020'!BY6</f>
        <v>16</v>
      </c>
      <c r="CG30" s="52">
        <f>'2020'!BZ6</f>
        <v>12</v>
      </c>
      <c r="CH30" s="52">
        <f>'2020'!CA6</f>
        <v>6</v>
      </c>
      <c r="CI30" s="52">
        <f>'2020'!CB6</f>
        <v>28</v>
      </c>
      <c r="CJ30" s="53">
        <f>'2020'!CC6</f>
        <v>1.17</v>
      </c>
      <c r="CK30" s="53">
        <f>'2020'!CD6</f>
        <v>0.69</v>
      </c>
      <c r="CL30" s="53">
        <f>'2020'!CE6</f>
        <v>2.46</v>
      </c>
      <c r="CM30" s="53">
        <f>'2020'!CF6</f>
        <v>6.9</v>
      </c>
      <c r="CN30" s="53">
        <f>'2020'!CG6</f>
        <v>15.3</v>
      </c>
      <c r="CO30" s="53">
        <f>'2020'!CL6</f>
        <v>66.7</v>
      </c>
      <c r="CP30" s="53">
        <f>'2020'!CM6</f>
        <v>14.3</v>
      </c>
      <c r="CQ30" s="53">
        <f>'2020'!CN6</f>
        <v>66.7</v>
      </c>
      <c r="CR30" s="54">
        <f>'2020'!CO6</f>
        <v>33.299999999999997</v>
      </c>
      <c r="CS30" s="51">
        <f>'2020'!CP6</f>
        <v>900</v>
      </c>
      <c r="CT30" s="52">
        <f>'2020'!CQ6</f>
        <v>4854</v>
      </c>
      <c r="CU30" s="52">
        <f>'2020'!CR6</f>
        <v>68</v>
      </c>
      <c r="CV30" s="52">
        <f>'2020'!CS6</f>
        <v>46</v>
      </c>
      <c r="CW30" s="52">
        <f>'2020'!CT6</f>
        <v>11</v>
      </c>
      <c r="CX30" s="52">
        <f>'2020'!CU6</f>
        <v>52</v>
      </c>
      <c r="CY30" s="53">
        <f>'2020'!CV6</f>
        <v>0.78</v>
      </c>
      <c r="CZ30" s="53">
        <f>'2020'!CW6</f>
        <v>1.8</v>
      </c>
      <c r="DA30" s="53">
        <f>'2020'!CX6</f>
        <v>2.2999999999999998</v>
      </c>
      <c r="DB30" s="53">
        <f>'2020'!CY6</f>
        <v>9</v>
      </c>
      <c r="DC30" s="53">
        <f>'2020'!CZ6</f>
        <v>10.1</v>
      </c>
      <c r="DD30" s="53">
        <f>'2020'!DE6</f>
        <v>47.1</v>
      </c>
      <c r="DE30" s="53">
        <f>'2020'!DF6</f>
        <v>4.2</v>
      </c>
      <c r="DF30" s="53">
        <f>'2020'!DG6</f>
        <v>81.099999999999994</v>
      </c>
      <c r="DG30" s="54">
        <f>'2020'!DH6</f>
        <v>18.7</v>
      </c>
      <c r="DH30" s="51">
        <f>'2020'!DI6</f>
        <v>900</v>
      </c>
      <c r="DI30" s="52">
        <f>'2020'!DJ6</f>
        <v>4449</v>
      </c>
      <c r="DJ30" s="52">
        <f>'2020'!DK6</f>
        <v>55</v>
      </c>
      <c r="DK30" s="52">
        <f>'2020'!DL6</f>
        <v>40</v>
      </c>
      <c r="DL30" s="52">
        <f>'2020'!DM6</f>
        <v>7</v>
      </c>
      <c r="DM30" s="52">
        <f>'2020'!DN6</f>
        <v>49</v>
      </c>
      <c r="DN30" s="53">
        <f>'2020'!DO6</f>
        <v>1</v>
      </c>
      <c r="DO30" s="53">
        <f>'2020'!DP6</f>
        <v>1.91</v>
      </c>
      <c r="DP30" s="53">
        <f>'2020'!DQ6</f>
        <v>2.46</v>
      </c>
      <c r="DQ30" s="53">
        <f>'2020'!DR6</f>
        <v>10.6</v>
      </c>
      <c r="DR30" s="53">
        <f>'2020'!DS6</f>
        <v>11.7</v>
      </c>
      <c r="DS30" s="53">
        <f>'2020'!DX6</f>
        <v>40</v>
      </c>
      <c r="DT30" s="53">
        <f>'2020'!DY6</f>
        <v>2.4</v>
      </c>
      <c r="DU30" s="53">
        <f>'2020'!DZ6</f>
        <v>82.1</v>
      </c>
      <c r="DV30" s="54">
        <f>'2020'!EA6</f>
        <v>17.899999999999999</v>
      </c>
    </row>
    <row r="31" spans="1:126" x14ac:dyDescent="0.2">
      <c r="A31" s="30">
        <f t="shared" si="0"/>
        <v>29</v>
      </c>
      <c r="B31" s="31">
        <f>'2015'!A4</f>
        <v>2</v>
      </c>
      <c r="C31" s="31">
        <v>2015</v>
      </c>
      <c r="D31" s="32" t="str">
        <f>'2015'!B4</f>
        <v>Nelson Agholor</v>
      </c>
      <c r="E31" s="32" t="str" cm="1">
        <f t="array" ref="E31">_xlfn.IFS(F31&gt;12.5,"Cornerstone",AND(F31&gt;11.995,F31&lt;12.5),"Elite",AND(F31&gt;11,F31&lt;12.995),"Elite Upside",AND(F31&gt;=9.69,F31&lt;10.999),"Upside",AND(F31&gt;8.4,F31&lt;9.999),"Upside Lite",AND(F31&gt;7.25,F31&lt;8.999),"Outlier",AND(F31&gt;=6,F31&lt;7.25),"Outlier Lite",F31&lt;6.999,"Purgatory")</f>
        <v>Elite Upside</v>
      </c>
      <c r="F31" s="33">
        <f>'2015'!C4</f>
        <v>11.352857142857143</v>
      </c>
      <c r="G31" s="33">
        <f t="shared" si="1"/>
        <v>95.199999999999989</v>
      </c>
      <c r="H31" s="303">
        <f t="shared" si="2"/>
        <v>1.6766875914147579</v>
      </c>
      <c r="I31" s="34" t="str">
        <f>'2015'!D4</f>
        <v>USC</v>
      </c>
      <c r="J31" s="35">
        <f>'2015'!E4</f>
        <v>5</v>
      </c>
      <c r="K31" s="36">
        <f>'2015'!F4</f>
        <v>34113</v>
      </c>
      <c r="L31" s="37">
        <f>'2015'!G4</f>
        <v>32.367123287671234</v>
      </c>
      <c r="M31" s="37" t="str">
        <f>'2015'!H4</f>
        <v>JR</v>
      </c>
      <c r="N31" s="37">
        <f>'2015'!I4</f>
        <v>21.93972602739726</v>
      </c>
      <c r="O31" s="37" t="str">
        <f>'2015'!J4</f>
        <v>Hybrid</v>
      </c>
      <c r="P31" s="37" t="str">
        <f>'2015'!K4</f>
        <v>BALL HOG</v>
      </c>
      <c r="Q31" s="37" t="str">
        <f>'2015'!L4</f>
        <v>N/A</v>
      </c>
      <c r="R31" s="55">
        <f>'2015'!M4</f>
        <v>73</v>
      </c>
      <c r="S31" s="55">
        <f>'2015'!N4</f>
        <v>190</v>
      </c>
      <c r="T31" s="231">
        <f t="shared" si="3"/>
        <v>25.067200444027463</v>
      </c>
      <c r="U31" s="37">
        <f>'2015'!O4</f>
        <v>4.34</v>
      </c>
      <c r="V31" s="320">
        <f>'2015'!P4</f>
        <v>1</v>
      </c>
      <c r="W31" s="360">
        <f>'2015'!Q4</f>
        <v>0</v>
      </c>
      <c r="X31" s="194">
        <f>'2015'!R4</f>
        <v>0</v>
      </c>
      <c r="Y31" s="194">
        <f>'2015'!S4</f>
        <v>9.2918063162483994E-2</v>
      </c>
      <c r="Z31" s="194">
        <f>'2015'!T4</f>
        <v>0.28873372334402719</v>
      </c>
      <c r="AA31" s="194">
        <f>'2015'!U4</f>
        <v>0.34052596089008763</v>
      </c>
      <c r="AB31" s="194">
        <f>'2015'!V4</f>
        <v>0.34052596089008763</v>
      </c>
      <c r="AC31" s="194">
        <f>'2015'!W4</f>
        <v>0.32349966284558324</v>
      </c>
      <c r="AD31" s="361">
        <f>'2015'!X4</f>
        <v>20.284931506849315</v>
      </c>
      <c r="AE31" s="43">
        <f>'2015'!Y4</f>
        <v>2.92</v>
      </c>
      <c r="AF31" s="43">
        <f>'2015'!Z4</f>
        <v>5.6</v>
      </c>
      <c r="AG31" s="43">
        <f>'2015'!AA4</f>
        <v>13.9</v>
      </c>
      <c r="AH31" s="43">
        <f>'2015'!AB4</f>
        <v>0</v>
      </c>
      <c r="AI31" s="43">
        <f>'2015'!AC4</f>
        <v>0</v>
      </c>
      <c r="AJ31" s="44" t="str">
        <f>'2015'!AD4</f>
        <v>N/A</v>
      </c>
      <c r="AK31" s="44" t="str">
        <f>'2015'!AE4</f>
        <v>N/A</v>
      </c>
      <c r="AL31" s="45">
        <f>'2015'!AF4</f>
        <v>0.08</v>
      </c>
      <c r="AM31" s="46">
        <f>DS31</f>
        <v>0</v>
      </c>
      <c r="AN31" s="45">
        <f>'2015'!AG4</f>
        <v>0.747</v>
      </c>
      <c r="AO31" s="45">
        <f>'2015'!AH4</f>
        <v>0.253</v>
      </c>
      <c r="AP31" s="43">
        <f>'2015'!AI4</f>
        <v>107.10868282102432</v>
      </c>
      <c r="AQ31" s="47">
        <f>'2015'!AJ4</f>
        <v>106.01759794203855</v>
      </c>
      <c r="AR31" s="48">
        <f>'2015'!AK4</f>
        <v>8</v>
      </c>
      <c r="AS31" s="49">
        <f>'2015'!AL4</f>
        <v>6</v>
      </c>
      <c r="AT31" s="49">
        <f>'2015'!AM4</f>
        <v>5</v>
      </c>
      <c r="AU31" s="49">
        <f>'2015'!AN4</f>
        <v>4</v>
      </c>
      <c r="AV31" s="49">
        <f>'2015'!AO4</f>
        <v>10</v>
      </c>
      <c r="AW31" s="49">
        <f>'2015'!AP4</f>
        <v>7</v>
      </c>
      <c r="AX31" s="49">
        <f>'2015'!AQ4</f>
        <v>10</v>
      </c>
      <c r="AY31" s="50">
        <f>'2015'!AR4</f>
        <v>0.75</v>
      </c>
      <c r="AZ31" s="51">
        <f>'2015'!AS4</f>
        <v>0</v>
      </c>
      <c r="BA31" s="52">
        <f>'2015'!AT4</f>
        <v>1</v>
      </c>
      <c r="BB31" s="52">
        <f>'2015'!AU4</f>
        <v>0</v>
      </c>
      <c r="BC31" s="52">
        <f>'2015'!AV4</f>
        <v>0</v>
      </c>
      <c r="BD31" s="52">
        <f>'2015'!AW4</f>
        <v>0</v>
      </c>
      <c r="BE31" s="52">
        <f>'2015'!AX4</f>
        <v>0</v>
      </c>
      <c r="BF31" s="53">
        <f>'2015'!AY4</f>
        <v>0</v>
      </c>
      <c r="BG31" s="53">
        <f>'2015'!AZ4</f>
        <v>0</v>
      </c>
      <c r="BH31" s="53">
        <f>'2015'!BA4</f>
        <v>0</v>
      </c>
      <c r="BI31" s="53">
        <f>'2015'!BB4</f>
        <v>0</v>
      </c>
      <c r="BJ31" s="53">
        <f>'2015'!BC4</f>
        <v>0</v>
      </c>
      <c r="BK31" s="53">
        <f>'2015'!BD4</f>
        <v>0</v>
      </c>
      <c r="BL31" s="53">
        <f>'2015'!BE4</f>
        <v>0</v>
      </c>
      <c r="BM31" s="53">
        <f>'2015'!BF4</f>
        <v>0</v>
      </c>
      <c r="BN31" s="54">
        <f>'2015'!BG4</f>
        <v>0</v>
      </c>
      <c r="BO31" s="51">
        <f>'2015'!BH4</f>
        <v>0</v>
      </c>
      <c r="BP31" s="52">
        <f>'2015'!BI4</f>
        <v>1</v>
      </c>
      <c r="BQ31" s="52">
        <f>'2015'!BJ4</f>
        <v>0</v>
      </c>
      <c r="BR31" s="52">
        <f>'2015'!BK4</f>
        <v>0</v>
      </c>
      <c r="BS31" s="52">
        <f>'2015'!BL4</f>
        <v>0</v>
      </c>
      <c r="BT31" s="52">
        <f>'2015'!BM4</f>
        <v>0</v>
      </c>
      <c r="BU31" s="53">
        <f>'2015'!BN4</f>
        <v>0</v>
      </c>
      <c r="BV31" s="53">
        <f>'2015'!BO4</f>
        <v>0</v>
      </c>
      <c r="BW31" s="53">
        <f>'2015'!BP4</f>
        <v>0</v>
      </c>
      <c r="BX31" s="53">
        <f>'2015'!BQ4</f>
        <v>0</v>
      </c>
      <c r="BY31" s="53">
        <f>'2015'!BR4</f>
        <v>0</v>
      </c>
      <c r="BZ31" s="53">
        <f>'2015'!BS4</f>
        <v>0</v>
      </c>
      <c r="CA31" s="53">
        <f>'2015'!BT4</f>
        <v>0</v>
      </c>
      <c r="CB31" s="53">
        <f>'2015'!BU4</f>
        <v>0</v>
      </c>
      <c r="CC31" s="54">
        <f>'2015'!BV4</f>
        <v>0</v>
      </c>
      <c r="CD31" s="51">
        <f>'2015'!BW4</f>
        <v>341</v>
      </c>
      <c r="CE31" s="52">
        <f>'2015'!BX4</f>
        <v>3669.9</v>
      </c>
      <c r="CF31" s="52">
        <f>'2015'!BY4</f>
        <v>0</v>
      </c>
      <c r="CG31" s="52">
        <f>'2015'!BZ4</f>
        <v>0</v>
      </c>
      <c r="CH31" s="52">
        <f>'2015'!CA4</f>
        <v>0</v>
      </c>
      <c r="CI31" s="52">
        <f>'2015'!CB4</f>
        <v>0</v>
      </c>
      <c r="CJ31" s="53">
        <f>'2015'!CC4</f>
        <v>0</v>
      </c>
      <c r="CK31" s="53">
        <f>'2015'!CD4</f>
        <v>0</v>
      </c>
      <c r="CL31" s="53">
        <f>'2015'!CE4</f>
        <v>0</v>
      </c>
      <c r="CM31" s="53">
        <f>'2015'!CF4</f>
        <v>0</v>
      </c>
      <c r="CN31" s="53">
        <f>'2015'!CG4</f>
        <v>0</v>
      </c>
      <c r="CO31" s="53">
        <f>'2015'!CH4</f>
        <v>0</v>
      </c>
      <c r="CP31" s="53">
        <f>'2015'!CI4</f>
        <v>0</v>
      </c>
      <c r="CQ31" s="53">
        <f>'2015'!CJ4</f>
        <v>0</v>
      </c>
      <c r="CR31" s="54">
        <f>'2015'!CK4</f>
        <v>0</v>
      </c>
      <c r="CS31" s="51">
        <f>'2015'!CL4</f>
        <v>918</v>
      </c>
      <c r="CT31" s="52">
        <f>'2015'!CM4</f>
        <v>3179.4</v>
      </c>
      <c r="CU31" s="52">
        <f>'2015'!CN4</f>
        <v>0</v>
      </c>
      <c r="CV31" s="52">
        <f>'2015'!CO4</f>
        <v>0</v>
      </c>
      <c r="CW31" s="52">
        <f>'2015'!CP4</f>
        <v>0</v>
      </c>
      <c r="CX31" s="52">
        <f>'2015'!CQ4</f>
        <v>0</v>
      </c>
      <c r="CY31" s="53">
        <f>'2015'!CR4</f>
        <v>0</v>
      </c>
      <c r="CZ31" s="53">
        <f>'2015'!CS4</f>
        <v>0</v>
      </c>
      <c r="DA31" s="53">
        <f>'2015'!CT4</f>
        <v>0</v>
      </c>
      <c r="DB31" s="53">
        <f>'2015'!CU4</f>
        <v>0</v>
      </c>
      <c r="DC31" s="53">
        <f>'2015'!CV4</f>
        <v>0</v>
      </c>
      <c r="DD31" s="53">
        <f>'2015'!CW4</f>
        <v>0</v>
      </c>
      <c r="DE31" s="53">
        <f>'2015'!CX4</f>
        <v>0</v>
      </c>
      <c r="DF31" s="53">
        <f>'2015'!CY4</f>
        <v>0</v>
      </c>
      <c r="DG31" s="54">
        <f>'2015'!CZ4</f>
        <v>0</v>
      </c>
      <c r="DH31" s="51">
        <f>'2015'!DA4</f>
        <v>1313</v>
      </c>
      <c r="DI31" s="52">
        <f>'2015'!DB4</f>
        <v>3855.8</v>
      </c>
      <c r="DJ31" s="52">
        <f>'2015'!DC4</f>
        <v>0</v>
      </c>
      <c r="DK31" s="52">
        <f>'2015'!DD4</f>
        <v>103</v>
      </c>
      <c r="DL31" s="52">
        <f>'2015'!DE4</f>
        <v>12</v>
      </c>
      <c r="DM31" s="52">
        <f>'2015'!DF4</f>
        <v>0</v>
      </c>
      <c r="DN31" s="53">
        <f>'2015'!DG4</f>
        <v>0</v>
      </c>
      <c r="DO31" s="53">
        <f>'2015'!DH4</f>
        <v>0</v>
      </c>
      <c r="DP31" s="53">
        <f>'2015'!DI4</f>
        <v>2.92</v>
      </c>
      <c r="DQ31" s="53">
        <f>'2015'!DJ4</f>
        <v>5.6</v>
      </c>
      <c r="DR31" s="53">
        <f>'2015'!DK4</f>
        <v>13.9</v>
      </c>
      <c r="DS31" s="53">
        <f>'2015'!DL4</f>
        <v>0</v>
      </c>
      <c r="DT31" s="53">
        <f>'2015'!DM4</f>
        <v>8</v>
      </c>
      <c r="DU31" s="53">
        <f>'2015'!DN4</f>
        <v>74.7</v>
      </c>
      <c r="DV31" s="54">
        <f>'2015'!DO4</f>
        <v>25.3</v>
      </c>
    </row>
    <row r="32" spans="1:126" x14ac:dyDescent="0.2">
      <c r="A32" s="30">
        <f t="shared" si="0"/>
        <v>30</v>
      </c>
      <c r="B32" s="31">
        <f>'2022'!A8</f>
        <v>6</v>
      </c>
      <c r="C32" s="31">
        <v>2022</v>
      </c>
      <c r="D32" s="32" t="str">
        <f>'2022'!B8</f>
        <v>George Pickens</v>
      </c>
      <c r="E32" s="32" t="str" cm="1">
        <f t="array" ref="E32">_xlfn.IFS(F32&gt;12.5,"Cornerstone",AND(F32&gt;11.995,F32&lt;12.5),"Elite",AND(F32&gt;11,F32&lt;12.995),"Elite Upside",AND(F32&gt;=9.69,F32&lt;10.999),"Upside",AND(F32&gt;8.4,F32&lt;9.999),"Upside Lite",AND(F32&gt;7.25,F32&lt;8.999),"Outlier",AND(F32&gt;=6,F32&lt;7.25),"Outlier Lite",F32&lt;6.999,"Purgatory")</f>
        <v>Elite Upside</v>
      </c>
      <c r="F32" s="33">
        <f>'2022'!C8</f>
        <v>11.347142857142858</v>
      </c>
      <c r="G32" s="33">
        <f t="shared" si="1"/>
        <v>95.1</v>
      </c>
      <c r="H32" s="303">
        <f t="shared" si="2"/>
        <v>1.6734078517068676</v>
      </c>
      <c r="I32" s="34" t="str">
        <f>'2022'!D8</f>
        <v>Georgia</v>
      </c>
      <c r="J32" s="35">
        <f>'2022'!E8</f>
        <v>1</v>
      </c>
      <c r="K32" s="36">
        <f>'2022'!F8</f>
        <v>36954</v>
      </c>
      <c r="L32" s="37">
        <f>'2022'!G8</f>
        <v>24.583561643835615</v>
      </c>
      <c r="M32" s="37" t="str">
        <f>'2022'!H8</f>
        <v>JR</v>
      </c>
      <c r="N32" s="37">
        <f>'2022'!I8</f>
        <v>21.164383561643834</v>
      </c>
      <c r="O32" s="37" t="str">
        <f>'2022'!J8</f>
        <v>Wide</v>
      </c>
      <c r="P32" s="37" t="str">
        <f>'2022'!K8</f>
        <v>PROTO X</v>
      </c>
      <c r="Q32" s="37" t="str">
        <f>'2022'!L8</f>
        <v>Poor Earner</v>
      </c>
      <c r="R32" s="55">
        <f>'2022'!M8</f>
        <v>75</v>
      </c>
      <c r="S32" s="55">
        <f>'2022'!N8</f>
        <v>201</v>
      </c>
      <c r="T32" s="231">
        <f t="shared" si="3"/>
        <v>25.122999152664974</v>
      </c>
      <c r="U32" s="35">
        <f>'2022'!O8</f>
        <v>4.4000000000000004</v>
      </c>
      <c r="V32" s="320">
        <f>'2022'!P8</f>
        <v>2</v>
      </c>
      <c r="W32" s="360">
        <f>'2022'!Q8</f>
        <v>0</v>
      </c>
      <c r="X32" s="194">
        <f>'2022'!R8</f>
        <v>0</v>
      </c>
      <c r="Y32" s="194">
        <f>'2022'!S8</f>
        <v>0.23286354900704676</v>
      </c>
      <c r="Z32" s="194">
        <f>'2022'!T8</f>
        <v>0.20528211284513806</v>
      </c>
      <c r="AA32" s="194">
        <f>'2022'!U8</f>
        <v>2.8321863419798834E-2</v>
      </c>
      <c r="AB32" s="194">
        <f>'2022'!V8</f>
        <v>0.21907283092609242</v>
      </c>
      <c r="AC32" s="194">
        <f>'2022'!W8</f>
        <v>0.21907283092609242</v>
      </c>
      <c r="AD32" s="361">
        <f>'2022'!X8</f>
        <v>18.504109589041096</v>
      </c>
      <c r="AE32" s="43">
        <f>'2022'!Y8</f>
        <v>2.27</v>
      </c>
      <c r="AF32" s="43">
        <f>'2022'!Z8</f>
        <v>9</v>
      </c>
      <c r="AG32" s="43">
        <f>'2022'!AA8</f>
        <v>15.5</v>
      </c>
      <c r="AH32" s="43">
        <f>'2022'!AB8</f>
        <v>0.92</v>
      </c>
      <c r="AI32" s="43">
        <f>'2022'!AC8</f>
        <v>1.99</v>
      </c>
      <c r="AJ32" s="44">
        <f>'2022'!AD8</f>
        <v>3.1214953271028037E-2</v>
      </c>
      <c r="AK32" s="44">
        <f>'2022'!AE8</f>
        <v>0.10925233644859814</v>
      </c>
      <c r="AL32" s="45">
        <f>'2022'!AF8</f>
        <v>5.2999999999999999E-2</v>
      </c>
      <c r="AM32" s="46">
        <f>DS32/100</f>
        <v>1</v>
      </c>
      <c r="AN32" s="45">
        <f>'2022'!AG8</f>
        <v>0.9415</v>
      </c>
      <c r="AO32" s="45">
        <f>'2022'!AH8</f>
        <v>5.8500000000000003E-2</v>
      </c>
      <c r="AP32" s="43">
        <f>'2022'!AI8</f>
        <v>107.25445666279623</v>
      </c>
      <c r="AQ32" s="47">
        <f>'2022'!AJ8</f>
        <v>110.5544513392739</v>
      </c>
      <c r="AR32" s="48">
        <f>'2022'!AK8</f>
        <v>6</v>
      </c>
      <c r="AS32" s="49">
        <f>'2022'!AL8</f>
        <v>9</v>
      </c>
      <c r="AT32" s="49">
        <f>'2022'!AM8</f>
        <v>4</v>
      </c>
      <c r="AU32" s="49">
        <f>'2022'!AN8</f>
        <v>7</v>
      </c>
      <c r="AV32" s="49">
        <f>'2022'!AO8</f>
        <v>9</v>
      </c>
      <c r="AW32" s="49">
        <f>'2022'!AP8</f>
        <v>8</v>
      </c>
      <c r="AX32" s="49">
        <f>'2022'!AQ8</f>
        <v>8</v>
      </c>
      <c r="AY32" s="50">
        <f>'2022'!AR8</f>
        <v>0.75</v>
      </c>
      <c r="AZ32" s="51">
        <f>'2022'!AS8</f>
        <v>0</v>
      </c>
      <c r="BA32" s="52">
        <f>'2022'!AT8</f>
        <v>2653</v>
      </c>
      <c r="BB32" s="52">
        <f>'2022'!AU8</f>
        <v>0</v>
      </c>
      <c r="BC32" s="52">
        <f>'2022'!AV8</f>
        <v>0</v>
      </c>
      <c r="BD32" s="52">
        <f>'2022'!AW8</f>
        <v>0</v>
      </c>
      <c r="BE32" s="52">
        <f>'2022'!AX8</f>
        <v>0</v>
      </c>
      <c r="BF32" s="53">
        <f>'2022'!AY8</f>
        <v>0</v>
      </c>
      <c r="BG32" s="53">
        <f>'2022'!AZ8</f>
        <v>0</v>
      </c>
      <c r="BH32" s="53">
        <f>'2022'!BA8</f>
        <v>0</v>
      </c>
      <c r="BI32" s="53">
        <f>'2022'!BB8</f>
        <v>0</v>
      </c>
      <c r="BJ32" s="53">
        <f>'2022'!BC8</f>
        <v>0</v>
      </c>
      <c r="BK32" s="53">
        <f>'2022'!BH8</f>
        <v>0</v>
      </c>
      <c r="BL32" s="53">
        <f>'2022'!BI8</f>
        <v>0</v>
      </c>
      <c r="BM32" s="53">
        <f>'2022'!BJ8</f>
        <v>0</v>
      </c>
      <c r="BN32" s="54">
        <f>'2022'!BK8</f>
        <v>0</v>
      </c>
      <c r="BO32" s="51">
        <f>'2022'!BL8</f>
        <v>0</v>
      </c>
      <c r="BP32" s="52">
        <f>'2022'!BM8</f>
        <v>3165</v>
      </c>
      <c r="BQ32" s="52">
        <f>'2022'!BN8</f>
        <v>0</v>
      </c>
      <c r="BR32" s="52">
        <f>'2022'!BO8</f>
        <v>0</v>
      </c>
      <c r="BS32" s="52">
        <f>'2022'!BP8</f>
        <v>0</v>
      </c>
      <c r="BT32" s="52">
        <f>'2022'!BQ8</f>
        <v>0</v>
      </c>
      <c r="BU32" s="53">
        <f>'2022'!BR8</f>
        <v>0</v>
      </c>
      <c r="BV32" s="53">
        <f>'2022'!BS8</f>
        <v>0</v>
      </c>
      <c r="BW32" s="53">
        <f>'2022'!BT8</f>
        <v>0</v>
      </c>
      <c r="BX32" s="53">
        <f>'2022'!BU8</f>
        <v>0</v>
      </c>
      <c r="BY32" s="53">
        <f>'2022'!BV8</f>
        <v>0</v>
      </c>
      <c r="BZ32" s="53">
        <f>'2022'!CA8</f>
        <v>0</v>
      </c>
      <c r="CA32" s="53">
        <f>'2022'!CB8</f>
        <v>0</v>
      </c>
      <c r="CB32" s="53">
        <f>'2022'!CC8</f>
        <v>0</v>
      </c>
      <c r="CC32" s="54">
        <f>'2022'!CD8</f>
        <v>0</v>
      </c>
      <c r="CD32" s="51">
        <f>'2022'!CE8</f>
        <v>727</v>
      </c>
      <c r="CE32" s="52">
        <f>'2022'!CF8</f>
        <v>3122</v>
      </c>
      <c r="CF32" s="52">
        <f>'2022'!CG8</f>
        <v>77</v>
      </c>
      <c r="CG32" s="52">
        <f>'2022'!CH8</f>
        <v>49</v>
      </c>
      <c r="CH32" s="52">
        <f>'2022'!CI8</f>
        <v>8</v>
      </c>
      <c r="CI32" s="52">
        <f>'2022'!CJ8</f>
        <v>26</v>
      </c>
      <c r="CJ32" s="53">
        <f>'2022'!CK8</f>
        <v>0.9</v>
      </c>
      <c r="CK32" s="53">
        <f>'2022'!CL8</f>
        <v>1.99</v>
      </c>
      <c r="CL32" s="53">
        <f>'2022'!CM8</f>
        <v>2.27</v>
      </c>
      <c r="CM32" s="53">
        <f>'2022'!CN8</f>
        <v>3.2</v>
      </c>
      <c r="CN32" s="53">
        <f>'2022'!CO8</f>
        <v>15.4</v>
      </c>
      <c r="CO32" s="53">
        <f>'2022'!CT8</f>
        <v>27.8</v>
      </c>
      <c r="CP32" s="53">
        <f>'2022'!CU8</f>
        <v>0</v>
      </c>
      <c r="CQ32" s="53">
        <f>'2022'!CV8</f>
        <v>88.9</v>
      </c>
      <c r="CR32" s="54">
        <f>'2022'!CW8</f>
        <v>11.1</v>
      </c>
      <c r="CS32" s="51">
        <f>'2022'!CX8</f>
        <v>513</v>
      </c>
      <c r="CT32" s="52">
        <f>'2022'!CY8</f>
        <v>2499</v>
      </c>
      <c r="CU32" s="52">
        <f>'2022'!CZ8</f>
        <v>53</v>
      </c>
      <c r="CV32" s="52">
        <f>'2022'!DA8</f>
        <v>36</v>
      </c>
      <c r="CW32" s="52">
        <f>'2022'!DB8</f>
        <v>6</v>
      </c>
      <c r="CX32" s="52">
        <f>'2022'!DC8</f>
        <v>19</v>
      </c>
      <c r="CY32" s="53">
        <f>'2022'!DD8</f>
        <v>0.92</v>
      </c>
      <c r="CZ32" s="53">
        <f>'2022'!DE8</f>
        <v>1.95</v>
      </c>
      <c r="DA32" s="53">
        <f>'2022'!DF8</f>
        <v>1.68</v>
      </c>
      <c r="DB32" s="53">
        <f>'2022'!DG8</f>
        <v>3.4</v>
      </c>
      <c r="DC32" s="53">
        <f>'2022'!DH8</f>
        <v>15.5</v>
      </c>
      <c r="DD32" s="53">
        <f>'2022'!DM8</f>
        <v>64.3</v>
      </c>
      <c r="DE32" s="53">
        <f>'2022'!DN8</f>
        <v>5.3</v>
      </c>
      <c r="DF32" s="53">
        <f>'2022'!DO8</f>
        <v>91.2</v>
      </c>
      <c r="DG32" s="54">
        <f>'2022'!DP8</f>
        <v>8.8000000000000007</v>
      </c>
      <c r="DH32" s="51">
        <f>'2022'!DQ8</f>
        <v>107</v>
      </c>
      <c r="DI32" s="52">
        <f>'2022'!DR8</f>
        <v>3778</v>
      </c>
      <c r="DJ32" s="52">
        <f>'2022'!DS8</f>
        <v>9</v>
      </c>
      <c r="DK32" s="52">
        <f>'2022'!DT8</f>
        <v>5</v>
      </c>
      <c r="DL32" s="52">
        <f>'2022'!DU8</f>
        <v>0</v>
      </c>
      <c r="DM32" s="52">
        <f>'2022'!DV8</f>
        <v>39</v>
      </c>
      <c r="DN32" s="53">
        <f>'2022'!DW8</f>
        <v>0.39</v>
      </c>
      <c r="DO32" s="53">
        <f>'2022'!DX8</f>
        <v>0.86</v>
      </c>
      <c r="DP32" s="53">
        <f>'2022'!DY8</f>
        <v>1.67</v>
      </c>
      <c r="DQ32" s="53">
        <f>'2022'!DZ8</f>
        <v>9</v>
      </c>
      <c r="DR32" s="53">
        <f>'2022'!EA8</f>
        <v>0</v>
      </c>
      <c r="DS32" s="53">
        <f>'2022'!EF8</f>
        <v>100</v>
      </c>
      <c r="DT32" s="53">
        <f>'2022'!EG8</f>
        <v>0</v>
      </c>
      <c r="DU32" s="53">
        <f>'2022'!EH8</f>
        <v>97.1</v>
      </c>
      <c r="DV32" s="54">
        <f>'2022'!EI8</f>
        <v>2.9</v>
      </c>
    </row>
    <row r="33" spans="1:126" x14ac:dyDescent="0.2">
      <c r="A33" s="30">
        <f t="shared" si="0"/>
        <v>31</v>
      </c>
      <c r="B33" s="31">
        <f>'2020'!A7</f>
        <v>5</v>
      </c>
      <c r="C33" s="31">
        <v>2020</v>
      </c>
      <c r="D33" s="32" t="str">
        <f>'2020'!B7</f>
        <v>Brandon Aiyuk</v>
      </c>
      <c r="E33" s="32" t="str" cm="1">
        <f t="array" ref="E33">_xlfn.IFS(F33&gt;12.5,"Cornerstone",AND(F33&gt;11.995,F33&lt;12.5),"Elite",AND(F33&gt;11,F33&lt;12.995),"Elite Upside",AND(F33&gt;=9.69,F33&lt;10.999),"Upside",AND(F33&gt;8.4,F33&lt;9.999),"Upside Lite",AND(F33&gt;7.25,F33&lt;8.999),"Outlier",AND(F33&gt;=6,F33&lt;7.25),"Outlier Lite",F33&lt;6.999,"Purgatory")</f>
        <v>Elite Upside</v>
      </c>
      <c r="F33" s="33">
        <f>'2020'!C7</f>
        <v>11.207142857142857</v>
      </c>
      <c r="G33" s="33">
        <f t="shared" si="1"/>
        <v>94.899999999999991</v>
      </c>
      <c r="H33" s="303">
        <f t="shared" si="2"/>
        <v>1.5930542288635487</v>
      </c>
      <c r="I33" s="34" t="str">
        <f>'2020'!D7</f>
        <v>Arizona State</v>
      </c>
      <c r="J33" s="35">
        <f>'2020'!E7</f>
        <v>5</v>
      </c>
      <c r="K33" s="36">
        <f>'2020'!F7</f>
        <v>35871</v>
      </c>
      <c r="L33" s="37">
        <f>'2020'!G7</f>
        <v>27.550684931506851</v>
      </c>
      <c r="M33" s="37" t="str">
        <f>'2020'!H7</f>
        <v>JR</v>
      </c>
      <c r="N33" s="37">
        <f>'2020'!I7</f>
        <v>22.117808219178084</v>
      </c>
      <c r="O33" s="37" t="str">
        <f>'2020'!J7</f>
        <v>Wide</v>
      </c>
      <c r="P33" s="37" t="str">
        <f>'2020'!K7</f>
        <v>BALL HOG</v>
      </c>
      <c r="Q33" s="37" t="str">
        <f>'2020'!L7</f>
        <v>Elite Separator</v>
      </c>
      <c r="R33" s="55">
        <f>'2020'!M7</f>
        <v>72</v>
      </c>
      <c r="S33" s="55">
        <f>'2020'!N7</f>
        <v>201</v>
      </c>
      <c r="T33" s="231">
        <f t="shared" si="3"/>
        <v>27.260198733360433</v>
      </c>
      <c r="U33" s="35">
        <f>'2020'!O7</f>
        <v>4.5</v>
      </c>
      <c r="V33" s="320">
        <f>'2020'!P7</f>
        <v>1</v>
      </c>
      <c r="W33" s="360">
        <f>'2020'!Q7</f>
        <v>0</v>
      </c>
      <c r="X33" s="194">
        <f>'2020'!R7</f>
        <v>0</v>
      </c>
      <c r="Y33" s="194">
        <f>'2020'!S7</f>
        <v>0</v>
      </c>
      <c r="Z33" s="194">
        <f>'2020'!T7</f>
        <v>0.15669421487603305</v>
      </c>
      <c r="AA33" s="194">
        <f>'2020'!U7</f>
        <v>0.36846986089644512</v>
      </c>
      <c r="AB33" s="194">
        <f>'2020'!V7</f>
        <v>0.36846986089644512</v>
      </c>
      <c r="AC33" s="194">
        <f>'2020'!W7</f>
        <v>0.35004636785162285</v>
      </c>
      <c r="AD33" s="361">
        <f>'2020'!X7</f>
        <v>21.484931506849314</v>
      </c>
      <c r="AE33" s="43">
        <f>'2020'!Y7</f>
        <v>3.04</v>
      </c>
      <c r="AF33" s="43">
        <f>'2020'!Z7</f>
        <v>10.9</v>
      </c>
      <c r="AG33" s="43">
        <f>'2020'!AA7</f>
        <v>11.6</v>
      </c>
      <c r="AH33" s="43">
        <f>'2020'!AB7</f>
        <v>0.83</v>
      </c>
      <c r="AI33" s="43">
        <f>'2020'!AC7</f>
        <v>3.36</v>
      </c>
      <c r="AJ33" s="44">
        <f>'2020'!AD7</f>
        <v>2.0402684563758388E-2</v>
      </c>
      <c r="AK33" s="44">
        <f>'2020'!AE7</f>
        <v>0.23208053691275168</v>
      </c>
      <c r="AL33" s="45">
        <f>'2020'!AF7</f>
        <v>8.5000000000000006E-2</v>
      </c>
      <c r="AM33" s="46">
        <f>DS33/100</f>
        <v>0.25</v>
      </c>
      <c r="AN33" s="45">
        <f>'2020'!AG7</f>
        <v>0.87200000000000011</v>
      </c>
      <c r="AO33" s="45">
        <f>'2020'!AH7</f>
        <v>0.1255</v>
      </c>
      <c r="AP33" s="43">
        <f>'2020'!AI7</f>
        <v>98.033836305441241</v>
      </c>
      <c r="AQ33" s="47">
        <f>'2020'!AJ7</f>
        <v>95.048164389643162</v>
      </c>
      <c r="AR33" s="48">
        <f>'2020'!AK7</f>
        <v>9</v>
      </c>
      <c r="AS33" s="49">
        <f>'2020'!AL7</f>
        <v>4</v>
      </c>
      <c r="AT33" s="49">
        <f>'2020'!AM7</f>
        <v>6</v>
      </c>
      <c r="AU33" s="49">
        <f>'2020'!AN7</f>
        <v>8</v>
      </c>
      <c r="AV33" s="49">
        <f>'2020'!AO7</f>
        <v>8</v>
      </c>
      <c r="AW33" s="49">
        <f>'2020'!AP7</f>
        <v>5</v>
      </c>
      <c r="AX33" s="49">
        <f>'2020'!AQ7</f>
        <v>10</v>
      </c>
      <c r="AY33" s="50">
        <f>'2020'!AR7</f>
        <v>0.75</v>
      </c>
      <c r="AZ33" s="51">
        <f>'2020'!AS7</f>
        <v>0</v>
      </c>
      <c r="BA33" s="52">
        <f>'2020'!AT7</f>
        <v>3887</v>
      </c>
      <c r="BB33" s="52">
        <f>'2020'!AU7</f>
        <v>0</v>
      </c>
      <c r="BC33" s="52">
        <f>'2020'!AV7</f>
        <v>0</v>
      </c>
      <c r="BD33" s="52">
        <f>'2020'!AW7</f>
        <v>0</v>
      </c>
      <c r="BE33" s="52">
        <f>'2020'!AX7</f>
        <v>0</v>
      </c>
      <c r="BF33" s="53">
        <f>'2020'!AY7</f>
        <v>0</v>
      </c>
      <c r="BG33" s="53">
        <f>'2020'!AZ7</f>
        <v>0</v>
      </c>
      <c r="BH33" s="53">
        <f>'2020'!BA7</f>
        <v>0</v>
      </c>
      <c r="BI33" s="53">
        <f>'2020'!BB7</f>
        <v>0</v>
      </c>
      <c r="BJ33" s="53">
        <f>'2020'!BC7</f>
        <v>0</v>
      </c>
      <c r="BK33" s="53">
        <f>'2020'!BD7</f>
        <v>0</v>
      </c>
      <c r="BL33" s="53">
        <f>'2020'!BE7</f>
        <v>0</v>
      </c>
      <c r="BM33" s="53">
        <f>'2020'!BF7</f>
        <v>0</v>
      </c>
      <c r="BN33" s="54">
        <f>'2020'!BG7</f>
        <v>0</v>
      </c>
      <c r="BO33" s="51">
        <f>'2020'!BH7</f>
        <v>0</v>
      </c>
      <c r="BP33" s="52">
        <f>'2020'!BI7</f>
        <v>3111</v>
      </c>
      <c r="BQ33" s="52">
        <f>'2020'!BJ7</f>
        <v>0</v>
      </c>
      <c r="BR33" s="52">
        <f>'2020'!BK7</f>
        <v>0</v>
      </c>
      <c r="BS33" s="52">
        <f>'2020'!BL7</f>
        <v>0</v>
      </c>
      <c r="BT33" s="52">
        <f>'2020'!BM7</f>
        <v>0</v>
      </c>
      <c r="BU33" s="53">
        <f>'2020'!BN7</f>
        <v>0</v>
      </c>
      <c r="BV33" s="53">
        <f>'2020'!BO7</f>
        <v>0</v>
      </c>
      <c r="BW33" s="53">
        <f>'2020'!BP7</f>
        <v>0</v>
      </c>
      <c r="BX33" s="53">
        <f>'2020'!BQ7</f>
        <v>0</v>
      </c>
      <c r="BY33" s="53">
        <f>'2020'!BR7</f>
        <v>0</v>
      </c>
      <c r="BZ33" s="53">
        <f>'2020'!BS7</f>
        <v>0</v>
      </c>
      <c r="CA33" s="53">
        <f>'2020'!BT7</f>
        <v>0</v>
      </c>
      <c r="CB33" s="53">
        <f>'2020'!BU7</f>
        <v>0</v>
      </c>
      <c r="CC33" s="54">
        <f>'2020'!BV7</f>
        <v>0</v>
      </c>
      <c r="CD33" s="51">
        <f>'2020'!BW7</f>
        <v>0</v>
      </c>
      <c r="CE33" s="52">
        <f>'2020'!BX7</f>
        <v>3324</v>
      </c>
      <c r="CF33" s="52">
        <f>'2020'!BY7</f>
        <v>0</v>
      </c>
      <c r="CG33" s="52">
        <f>'2020'!BZ7</f>
        <v>0</v>
      </c>
      <c r="CH33" s="52">
        <f>'2020'!CA7</f>
        <v>0</v>
      </c>
      <c r="CI33" s="52">
        <f>'2020'!CB7</f>
        <v>0</v>
      </c>
      <c r="CJ33" s="53">
        <f>'2020'!CC7</f>
        <v>0</v>
      </c>
      <c r="CK33" s="53">
        <f>'2020'!CD7</f>
        <v>0</v>
      </c>
      <c r="CL33" s="53">
        <f>'2020'!CE7</f>
        <v>0</v>
      </c>
      <c r="CM33" s="53">
        <f>'2020'!CF7</f>
        <v>0</v>
      </c>
      <c r="CN33" s="53">
        <f>'2020'!CG7</f>
        <v>0</v>
      </c>
      <c r="CO33" s="53">
        <f>'2020'!CL7</f>
        <v>0</v>
      </c>
      <c r="CP33" s="53">
        <f>'2020'!CM7</f>
        <v>0</v>
      </c>
      <c r="CQ33" s="53">
        <f>'2020'!CN7</f>
        <v>0</v>
      </c>
      <c r="CR33" s="54">
        <f>'2020'!CO7</f>
        <v>0</v>
      </c>
      <c r="CS33" s="51">
        <f>'2020'!CP7</f>
        <v>474</v>
      </c>
      <c r="CT33" s="52">
        <f>'2020'!CQ7</f>
        <v>3025</v>
      </c>
      <c r="CU33" s="52">
        <f>'2020'!CR7</f>
        <v>47</v>
      </c>
      <c r="CV33" s="52">
        <f>'2020'!CS7</f>
        <v>33</v>
      </c>
      <c r="CW33" s="52">
        <f>'2020'!CT7</f>
        <v>3</v>
      </c>
      <c r="CX33" s="52">
        <f>'2020'!CU7</f>
        <v>20</v>
      </c>
      <c r="CY33" s="53">
        <f>'2020'!CV7</f>
        <v>0.83</v>
      </c>
      <c r="CZ33" s="53">
        <f>'2020'!CW7</f>
        <v>1.2</v>
      </c>
      <c r="DA33" s="53">
        <f>'2020'!CX7</f>
        <v>2.2000000000000002</v>
      </c>
      <c r="DB33" s="53">
        <f>'2020'!CY7</f>
        <v>8.8000000000000007</v>
      </c>
      <c r="DC33" s="53">
        <f>'2020'!CZ7</f>
        <v>11.6</v>
      </c>
      <c r="DD33" s="53">
        <f>'2020'!DE7</f>
        <v>16.7</v>
      </c>
      <c r="DE33" s="53">
        <f>'2020'!DF7</f>
        <v>5.7</v>
      </c>
      <c r="DF33" s="53">
        <f>'2020'!DG7</f>
        <v>91.7</v>
      </c>
      <c r="DG33" s="54">
        <f>'2020'!DH7</f>
        <v>8.3000000000000007</v>
      </c>
      <c r="DH33" s="51">
        <f>'2020'!DI7</f>
        <v>1192</v>
      </c>
      <c r="DI33" s="52">
        <f>'2020'!DJ7</f>
        <v>3235</v>
      </c>
      <c r="DJ33" s="52">
        <f>'2020'!DK7</f>
        <v>99</v>
      </c>
      <c r="DK33" s="52">
        <f>'2020'!DL7</f>
        <v>65</v>
      </c>
      <c r="DL33" s="52">
        <f>'2020'!DM7</f>
        <v>8</v>
      </c>
      <c r="DM33" s="52">
        <f>'2020'!DN7</f>
        <v>21</v>
      </c>
      <c r="DN33" s="53">
        <f>'2020'!DO7</f>
        <v>0.8</v>
      </c>
      <c r="DO33" s="53">
        <f>'2020'!DP7</f>
        <v>3.36</v>
      </c>
      <c r="DP33" s="53">
        <f>'2020'!DQ7</f>
        <v>3.04</v>
      </c>
      <c r="DQ33" s="53">
        <f>'2020'!DR7</f>
        <v>10.9</v>
      </c>
      <c r="DR33" s="53">
        <f>'2020'!DS7</f>
        <v>10.1</v>
      </c>
      <c r="DS33" s="53">
        <f>'2020'!DX7</f>
        <v>25</v>
      </c>
      <c r="DT33" s="53">
        <f>'2020'!DY7</f>
        <v>8.5</v>
      </c>
      <c r="DU33" s="53">
        <f>'2020'!DZ7</f>
        <v>82.7</v>
      </c>
      <c r="DV33" s="54">
        <f>'2020'!EA7</f>
        <v>16.8</v>
      </c>
    </row>
    <row r="34" spans="1:126" x14ac:dyDescent="0.2">
      <c r="A34" s="30">
        <f t="shared" si="0"/>
        <v>32</v>
      </c>
      <c r="B34" s="31">
        <f>'2017'!A3</f>
        <v>1</v>
      </c>
      <c r="C34" s="31">
        <v>2017</v>
      </c>
      <c r="D34" s="32" t="str">
        <f>'2017'!B3</f>
        <v>Mike Williams</v>
      </c>
      <c r="E34" s="32" t="str" cm="1">
        <f t="array" ref="E34">_xlfn.IFS(F34&gt;12.5,"Cornerstone",AND(F34&gt;11.995,F34&lt;12.5),"Elite",AND(F34&gt;11,F34&lt;12.995),"Elite Upside",AND(F34&gt;=9.69,F34&lt;10.999),"Upside",AND(F34&gt;8.4,F34&lt;9.999),"Upside Lite",AND(F34&gt;7.25,F34&lt;8.999),"Outlier",AND(F34&gt;=6,F34&lt;7.25),"Outlier Lite",F34&lt;6.999,"Purgatory")</f>
        <v>Elite Upside</v>
      </c>
      <c r="F34" s="33">
        <f>'2017'!C3</f>
        <v>11.204285714285716</v>
      </c>
      <c r="G34" s="33">
        <f t="shared" si="1"/>
        <v>94.699999999999989</v>
      </c>
      <c r="H34" s="303">
        <f t="shared" si="2"/>
        <v>1.5914143590096042</v>
      </c>
      <c r="I34" s="34" t="str">
        <f>'2017'!D3</f>
        <v>Clemson</v>
      </c>
      <c r="J34" s="35">
        <f>'2017'!E3</f>
        <v>4</v>
      </c>
      <c r="K34" s="36">
        <f>'2017'!F3</f>
        <v>34611</v>
      </c>
      <c r="L34" s="37">
        <f>'2017'!G3</f>
        <v>31.002739726027396</v>
      </c>
      <c r="M34" s="37" t="str">
        <f>'2017'!H3</f>
        <v>RS JR</v>
      </c>
      <c r="N34" s="37">
        <f>'2017'!I3</f>
        <v>22.578082191780823</v>
      </c>
      <c r="O34" s="37" t="str">
        <f>'2017'!J3</f>
        <v>Wide</v>
      </c>
      <c r="P34" s="37" t="str">
        <f>'2017'!K3</f>
        <v>SLOB</v>
      </c>
      <c r="Q34" s="37" t="str">
        <f>'2017'!L3</f>
        <v>N/A</v>
      </c>
      <c r="R34" s="55">
        <f>'2017'!M3</f>
        <v>76</v>
      </c>
      <c r="S34" s="55">
        <f>'2017'!N3</f>
        <v>220</v>
      </c>
      <c r="T34" s="231">
        <f t="shared" si="3"/>
        <v>26.778944139605731</v>
      </c>
      <c r="U34" s="37">
        <f>'2017'!O3</f>
        <v>4.51</v>
      </c>
      <c r="V34" s="320">
        <f>'2017'!P3</f>
        <v>1</v>
      </c>
      <c r="W34" s="360">
        <f>'2017'!Q3</f>
        <v>0</v>
      </c>
      <c r="X34" s="194">
        <f>'2017'!R3</f>
        <v>7.133182844243792E-2</v>
      </c>
      <c r="Y34" s="194">
        <f>'2017'!S3</f>
        <v>0.30258519388954169</v>
      </c>
      <c r="Z34" s="194">
        <f>'2017'!T3</f>
        <v>4.5735193231191398E-3</v>
      </c>
      <c r="AA34" s="194">
        <f>'2017'!U3</f>
        <v>0.2717109203433819</v>
      </c>
      <c r="AB34" s="194">
        <f>'2017'!V3</f>
        <v>0.2871480571164618</v>
      </c>
      <c r="AC34" s="194">
        <f>'2017'!W3</f>
        <v>0.2727906542606387</v>
      </c>
      <c r="AD34" s="361">
        <f>'2017'!X3</f>
        <v>19.923287671232877</v>
      </c>
      <c r="AE34" s="43">
        <f>'2017'!Y3</f>
        <v>3.34</v>
      </c>
      <c r="AF34" s="43">
        <f>'2017'!Z3</f>
        <v>7.4</v>
      </c>
      <c r="AG34" s="43">
        <f>'2017'!AA3</f>
        <v>16.2</v>
      </c>
      <c r="AH34" s="43">
        <f>'2017'!AB3</f>
        <v>0.65</v>
      </c>
      <c r="AI34" s="43">
        <f>'2017'!AC3</f>
        <v>2.16</v>
      </c>
      <c r="AJ34" s="44" t="str">
        <f>'2017'!AD3</f>
        <v>N/A</v>
      </c>
      <c r="AK34" s="44" t="str">
        <f>'2017'!AE3</f>
        <v>N/A</v>
      </c>
      <c r="AL34" s="45">
        <f>'2017'!AF3</f>
        <v>5.7999999999999996E-2</v>
      </c>
      <c r="AM34" s="46">
        <f>DS34/100</f>
        <v>0</v>
      </c>
      <c r="AN34" s="45">
        <f>'2017'!AG3</f>
        <v>0.97199999999999998</v>
      </c>
      <c r="AO34" s="45">
        <f>'2017'!AH3</f>
        <v>2.7999999999999997E-2</v>
      </c>
      <c r="AP34" s="43">
        <f>'2017'!AI3</f>
        <v>106.35220755068498</v>
      </c>
      <c r="AQ34" s="47">
        <f>'2017'!AJ3</f>
        <v>111.8242228887792</v>
      </c>
      <c r="AR34" s="48">
        <f>'2017'!AK3</f>
        <v>7</v>
      </c>
      <c r="AS34" s="49">
        <f>'2017'!AL3</f>
        <v>6</v>
      </c>
      <c r="AT34" s="49">
        <f>'2017'!AM3</f>
        <v>6</v>
      </c>
      <c r="AU34" s="49">
        <f>'2017'!AN3</f>
        <v>5</v>
      </c>
      <c r="AV34" s="49">
        <f>'2017'!AO3</f>
        <v>7</v>
      </c>
      <c r="AW34" s="49">
        <f>'2017'!AP3</f>
        <v>8</v>
      </c>
      <c r="AX34" s="49">
        <f>'2017'!AQ3</f>
        <v>10</v>
      </c>
      <c r="AY34" s="50">
        <f>'2017'!AR3</f>
        <v>1</v>
      </c>
      <c r="AZ34" s="51">
        <f>'2017'!AS3</f>
        <v>0</v>
      </c>
      <c r="BA34" s="52">
        <f>'2017'!AT3</f>
        <v>4181</v>
      </c>
      <c r="BB34" s="52">
        <f>'2017'!AU3</f>
        <v>0</v>
      </c>
      <c r="BC34" s="52">
        <f>'2017'!AV3</f>
        <v>0</v>
      </c>
      <c r="BD34" s="52">
        <f>'2017'!AW3</f>
        <v>0</v>
      </c>
      <c r="BE34" s="52">
        <f>'2017'!AX3</f>
        <v>0</v>
      </c>
      <c r="BF34" s="53">
        <f>'2017'!AY3</f>
        <v>0</v>
      </c>
      <c r="BG34" s="53">
        <f>'2017'!AZ3</f>
        <v>0</v>
      </c>
      <c r="BH34" s="53">
        <f>'2017'!BA3</f>
        <v>0</v>
      </c>
      <c r="BI34" s="53">
        <f>'2017'!BB3</f>
        <v>0</v>
      </c>
      <c r="BJ34" s="53">
        <f>'2017'!BC3</f>
        <v>0</v>
      </c>
      <c r="BK34" s="53">
        <f>'2017'!BD3</f>
        <v>0</v>
      </c>
      <c r="BL34" s="53">
        <f>'2017'!BE3</f>
        <v>0</v>
      </c>
      <c r="BM34" s="53">
        <f>'2017'!BF3</f>
        <v>0</v>
      </c>
      <c r="BN34" s="54">
        <f>'2017'!BG3</f>
        <v>0</v>
      </c>
      <c r="BO34" s="51">
        <f>'2017'!BH3</f>
        <v>316</v>
      </c>
      <c r="BP34" s="52">
        <f>'2017'!BI3</f>
        <v>4430</v>
      </c>
      <c r="BQ34" s="52">
        <f>'2017'!BJ3</f>
        <v>0</v>
      </c>
      <c r="BR34" s="52">
        <f>'2017'!BK3</f>
        <v>20</v>
      </c>
      <c r="BS34" s="52">
        <f>'2017'!BL3</f>
        <v>3</v>
      </c>
      <c r="BT34" s="52">
        <f>'2017'!BM3</f>
        <v>39</v>
      </c>
      <c r="BU34" s="53">
        <f>'2017'!BN3</f>
        <v>0</v>
      </c>
      <c r="BV34" s="53">
        <f>'2017'!BO3</f>
        <v>0</v>
      </c>
      <c r="BW34" s="53">
        <f>'2017'!BP3</f>
        <v>0</v>
      </c>
      <c r="BX34" s="53">
        <f>'2017'!BQ3</f>
        <v>0</v>
      </c>
      <c r="BY34" s="53">
        <f>'2017'!BR3</f>
        <v>0</v>
      </c>
      <c r="BZ34" s="53">
        <f>'2017'!BS3</f>
        <v>0</v>
      </c>
      <c r="CA34" s="53">
        <f>'2017'!BT3</f>
        <v>0</v>
      </c>
      <c r="CB34" s="53">
        <f>'2017'!BU3</f>
        <v>0</v>
      </c>
      <c r="CC34" s="54">
        <f>'2017'!BV3</f>
        <v>0</v>
      </c>
      <c r="CD34" s="51">
        <f>'2017'!BW3</f>
        <v>1030</v>
      </c>
      <c r="CE34" s="52">
        <f>'2017'!BX3</f>
        <v>3404</v>
      </c>
      <c r="CF34" s="52">
        <f>'2017'!BY3</f>
        <v>93</v>
      </c>
      <c r="CG34" s="52">
        <f>'2017'!BZ3</f>
        <v>57</v>
      </c>
      <c r="CH34" s="52">
        <f>'2017'!CA3</f>
        <v>6</v>
      </c>
      <c r="CI34" s="52">
        <f>'2017'!CB3</f>
        <v>23</v>
      </c>
      <c r="CJ34" s="53">
        <f>'2017'!CC3</f>
        <v>0</v>
      </c>
      <c r="CK34" s="53">
        <f>'2017'!CD3</f>
        <v>0</v>
      </c>
      <c r="CL34" s="53">
        <f>'2017'!CE3</f>
        <v>2.46</v>
      </c>
      <c r="CM34" s="53">
        <f>'2017'!CF3</f>
        <v>7.4</v>
      </c>
      <c r="CN34" s="53">
        <f>'2017'!CG3</f>
        <v>16.2</v>
      </c>
      <c r="CO34" s="53">
        <f>'2017'!CH3</f>
        <v>0</v>
      </c>
      <c r="CP34" s="53">
        <f>'2017'!CI3</f>
        <v>8.1</v>
      </c>
      <c r="CQ34" s="53">
        <f>'2017'!CJ3</f>
        <v>98.4</v>
      </c>
      <c r="CR34" s="54">
        <f>'2017'!CK3</f>
        <v>1.6</v>
      </c>
      <c r="CS34" s="51">
        <f>'2017'!CL3</f>
        <v>20</v>
      </c>
      <c r="CT34" s="52">
        <f>'2017'!CM3</f>
        <v>4373</v>
      </c>
      <c r="CU34" s="52">
        <f>'2017'!CN3</f>
        <v>2</v>
      </c>
      <c r="CV34" s="52">
        <f>'2017'!CO3</f>
        <v>2</v>
      </c>
      <c r="CW34" s="52">
        <f>'2017'!CP3</f>
        <v>1</v>
      </c>
      <c r="CX34" s="52">
        <f>'2017'!CQ3</f>
        <v>35</v>
      </c>
      <c r="CY34" s="53">
        <f>'2017'!CR3</f>
        <v>0</v>
      </c>
      <c r="CZ34" s="53">
        <f>'2017'!CS3</f>
        <v>0</v>
      </c>
      <c r="DA34" s="53">
        <f>'2017'!CT3</f>
        <v>0</v>
      </c>
      <c r="DB34" s="53">
        <f>'2017'!CU3</f>
        <v>0</v>
      </c>
      <c r="DC34" s="53">
        <f>'2017'!CV3</f>
        <v>0</v>
      </c>
      <c r="DD34" s="53">
        <f>'2017'!CW3</f>
        <v>0</v>
      </c>
      <c r="DE34" s="53">
        <f>'2017'!CX3</f>
        <v>0</v>
      </c>
      <c r="DF34" s="53">
        <f>'2017'!CY3</f>
        <v>100</v>
      </c>
      <c r="DG34" s="54">
        <f>'2017'!CZ3</f>
        <v>0</v>
      </c>
      <c r="DH34" s="51">
        <f>'2017'!DA3</f>
        <v>1361</v>
      </c>
      <c r="DI34" s="52">
        <f>'2017'!DB3</f>
        <v>5009</v>
      </c>
      <c r="DJ34" s="52">
        <f>'2017'!DC3</f>
        <v>141</v>
      </c>
      <c r="DK34" s="52">
        <f>'2017'!DD3</f>
        <v>98</v>
      </c>
      <c r="DL34" s="52">
        <f>'2017'!DE3</f>
        <v>11</v>
      </c>
      <c r="DM34" s="52">
        <f>'2017'!DF3</f>
        <v>45</v>
      </c>
      <c r="DN34" s="53">
        <f>'2017'!DG3</f>
        <v>0.65</v>
      </c>
      <c r="DO34" s="53">
        <f>'2017'!DH3</f>
        <v>2.16</v>
      </c>
      <c r="DP34" s="53">
        <f>'2017'!DI3</f>
        <v>3.34</v>
      </c>
      <c r="DQ34" s="53">
        <f>'2017'!DJ3</f>
        <v>4</v>
      </c>
      <c r="DR34" s="53">
        <f>'2017'!DK3</f>
        <v>12.7</v>
      </c>
      <c r="DS34" s="53">
        <f>'2017'!DL3</f>
        <v>0</v>
      </c>
      <c r="DT34" s="53">
        <f>'2017'!DM3</f>
        <v>5.8</v>
      </c>
      <c r="DU34" s="53">
        <f>'2017'!DN3</f>
        <v>94.4</v>
      </c>
      <c r="DV34" s="54">
        <f>'2017'!DO3</f>
        <v>5.6</v>
      </c>
    </row>
    <row r="35" spans="1:126" x14ac:dyDescent="0.2">
      <c r="A35" s="30">
        <f t="shared" si="0"/>
        <v>33</v>
      </c>
      <c r="B35" s="31">
        <f>'2016'!A3</f>
        <v>1</v>
      </c>
      <c r="C35" s="31">
        <v>2016</v>
      </c>
      <c r="D35" s="32" t="str">
        <f>'2016'!B3</f>
        <v>Will Fuller</v>
      </c>
      <c r="E35" s="32" t="str" cm="1">
        <f t="array" ref="E35">_xlfn.IFS(F35&gt;12.5,"Cornerstone",AND(F35&gt;11.995,F35&lt;12.5),"Elite",AND(F35&gt;11,F35&lt;12.995),"Elite Upside",AND(F35&gt;=9.69,F35&lt;10.999),"Upside",AND(F35&gt;8.4,F35&lt;9.999),"Upside Lite",AND(F35&gt;7.25,F35&lt;8.999),"Outlier",AND(F35&gt;=6,F35&lt;7.25),"Outlier Lite",F35&lt;6.999,"Purgatory")</f>
        <v>Elite Upside</v>
      </c>
      <c r="F35" s="33">
        <f>'2016'!C3</f>
        <v>11.16</v>
      </c>
      <c r="G35" s="33">
        <f t="shared" si="1"/>
        <v>94.6</v>
      </c>
      <c r="H35" s="303">
        <f t="shared" si="2"/>
        <v>1.5659963762734519</v>
      </c>
      <c r="I35" s="34" t="str">
        <f>'2016'!D3</f>
        <v>Notre Dame</v>
      </c>
      <c r="J35" s="35">
        <f>'2016'!E3</f>
        <v>2</v>
      </c>
      <c r="K35" s="36">
        <f>'2016'!F3</f>
        <v>34440</v>
      </c>
      <c r="L35" s="37">
        <f>'2016'!G3</f>
        <v>31.471232876712328</v>
      </c>
      <c r="M35" s="37" t="str">
        <f>'2016'!H3</f>
        <v>JR</v>
      </c>
      <c r="N35" s="37">
        <f>'2016'!I3</f>
        <v>22.046575342465754</v>
      </c>
      <c r="O35" s="37" t="str">
        <f>'2016'!J3</f>
        <v>Wide</v>
      </c>
      <c r="P35" s="37" t="str">
        <f>'2016'!K3</f>
        <v>BALL HOG</v>
      </c>
      <c r="Q35" s="37" t="str">
        <f>'2016'!L3</f>
        <v>N/A</v>
      </c>
      <c r="R35" s="55">
        <f>'2016'!M3</f>
        <v>72</v>
      </c>
      <c r="S35" s="55">
        <f>'2016'!N3</f>
        <v>186</v>
      </c>
      <c r="T35" s="231">
        <f t="shared" si="3"/>
        <v>25.22585554430368</v>
      </c>
      <c r="U35" s="37">
        <f>'2016'!O3</f>
        <v>4.32</v>
      </c>
      <c r="V35" s="320">
        <f>'2016'!P3</f>
        <v>1</v>
      </c>
      <c r="W35" s="360">
        <f>'2016'!Q3</f>
        <v>0</v>
      </c>
      <c r="X35" s="194">
        <f>'2016'!R3</f>
        <v>0</v>
      </c>
      <c r="Y35" s="194">
        <f>'2016'!S3</f>
        <v>0.10465724751439036</v>
      </c>
      <c r="Z35" s="194">
        <f>'2016'!T3</f>
        <v>0.2947992454863918</v>
      </c>
      <c r="AA35" s="194">
        <f>'2016'!U3</f>
        <v>0.37470238095238095</v>
      </c>
      <c r="AB35" s="194">
        <f>'2016'!V3</f>
        <v>0.37470238095238095</v>
      </c>
      <c r="AC35" s="194">
        <f>'2016'!W3</f>
        <v>0.37470238095238095</v>
      </c>
      <c r="AD35" s="361">
        <f>'2016'!X3</f>
        <v>20.391780821917809</v>
      </c>
      <c r="AE35" s="43">
        <f>'2016'!Y3</f>
        <v>2.91</v>
      </c>
      <c r="AF35" s="43">
        <f>'2016'!Z3</f>
        <v>6.7</v>
      </c>
      <c r="AG35" s="43">
        <f>'2016'!AA3</f>
        <v>15.1</v>
      </c>
      <c r="AH35" s="43">
        <f>'2016'!AB3</f>
        <v>0</v>
      </c>
      <c r="AI35" s="43">
        <f>'2016'!AC3</f>
        <v>0</v>
      </c>
      <c r="AJ35" s="44" t="str">
        <f>'2016'!AD3</f>
        <v>N/A</v>
      </c>
      <c r="AK35" s="44" t="str">
        <f>'2016'!AE3</f>
        <v>N/A</v>
      </c>
      <c r="AL35" s="45">
        <f>'2016'!AF3</f>
        <v>0.127</v>
      </c>
      <c r="AM35" s="46">
        <f>DS35/100</f>
        <v>0</v>
      </c>
      <c r="AN35" s="45">
        <f>'2016'!AG3</f>
        <v>0.93700000000000006</v>
      </c>
      <c r="AO35" s="45">
        <f>'2016'!AH3</f>
        <v>6.3E-2</v>
      </c>
      <c r="AP35" s="43">
        <f>'2016'!AI3</f>
        <v>106.80902548448461</v>
      </c>
      <c r="AQ35" s="47">
        <f>'2016'!AJ3</f>
        <v>103.5561005785449</v>
      </c>
      <c r="AR35" s="48">
        <f>'2016'!AK3</f>
        <v>10</v>
      </c>
      <c r="AS35" s="49">
        <f>'2016'!AL3</f>
        <v>6</v>
      </c>
      <c r="AT35" s="49">
        <f>'2016'!AM3</f>
        <v>5</v>
      </c>
      <c r="AU35" s="49">
        <f>'2016'!AN3</f>
        <v>5</v>
      </c>
      <c r="AV35" s="49">
        <f>'2016'!AO3</f>
        <v>10</v>
      </c>
      <c r="AW35" s="49">
        <f>'2016'!AP3</f>
        <v>7</v>
      </c>
      <c r="AX35" s="49">
        <f>'2016'!AQ3</f>
        <v>10</v>
      </c>
      <c r="AY35" s="50">
        <f>'2016'!AR3</f>
        <v>0</v>
      </c>
      <c r="AZ35" s="51">
        <f>'2016'!AS3</f>
        <v>0</v>
      </c>
      <c r="BA35" s="52">
        <f>'2016'!AT3</f>
        <v>1</v>
      </c>
      <c r="BB35" s="52">
        <f>'2016'!AU3</f>
        <v>0</v>
      </c>
      <c r="BC35" s="52">
        <f>'2016'!AV3</f>
        <v>0</v>
      </c>
      <c r="BD35" s="52">
        <f>'2016'!AW3</f>
        <v>0</v>
      </c>
      <c r="BE35" s="52">
        <f>'2016'!AX3</f>
        <v>0</v>
      </c>
      <c r="BF35" s="53">
        <f>'2016'!AY3</f>
        <v>0</v>
      </c>
      <c r="BG35" s="53">
        <f>'2016'!AZ3</f>
        <v>0</v>
      </c>
      <c r="BH35" s="53">
        <f>'2016'!BA3</f>
        <v>0</v>
      </c>
      <c r="BI35" s="53">
        <f>'2016'!BB3</f>
        <v>0</v>
      </c>
      <c r="BJ35" s="53">
        <f>'2016'!BC3</f>
        <v>0</v>
      </c>
      <c r="BK35" s="53">
        <f>'2016'!BD3</f>
        <v>0</v>
      </c>
      <c r="BL35" s="53">
        <f>'2016'!BE3</f>
        <v>0</v>
      </c>
      <c r="BM35" s="53">
        <f>'2016'!BF3</f>
        <v>0</v>
      </c>
      <c r="BN35" s="54">
        <f>'2016'!BG3</f>
        <v>0</v>
      </c>
      <c r="BO35" s="51">
        <f>'2016'!BH3</f>
        <v>0</v>
      </c>
      <c r="BP35" s="52">
        <f>'2016'!BI3</f>
        <v>1</v>
      </c>
      <c r="BQ35" s="52">
        <f>'2016'!BJ3</f>
        <v>0</v>
      </c>
      <c r="BR35" s="52">
        <f>'2016'!BK3</f>
        <v>0</v>
      </c>
      <c r="BS35" s="52">
        <f>'2016'!BL3</f>
        <v>0</v>
      </c>
      <c r="BT35" s="52">
        <f>'2016'!BM3</f>
        <v>0</v>
      </c>
      <c r="BU35" s="53">
        <f>'2016'!BN3</f>
        <v>0</v>
      </c>
      <c r="BV35" s="53">
        <f>'2016'!BO3</f>
        <v>0</v>
      </c>
      <c r="BW35" s="53">
        <f>'2016'!BP3</f>
        <v>0</v>
      </c>
      <c r="BX35" s="53">
        <f>'2016'!BQ3</f>
        <v>0</v>
      </c>
      <c r="BY35" s="53">
        <f>'2016'!BR3</f>
        <v>0</v>
      </c>
      <c r="BZ35" s="53">
        <f>'2016'!BS3</f>
        <v>0</v>
      </c>
      <c r="CA35" s="53">
        <f>'2016'!BT3</f>
        <v>0</v>
      </c>
      <c r="CB35" s="53">
        <f>'2016'!BU3</f>
        <v>0</v>
      </c>
      <c r="CC35" s="54">
        <f>'2016'!BV3</f>
        <v>0</v>
      </c>
      <c r="CD35" s="51">
        <f>'2016'!BW3</f>
        <v>160</v>
      </c>
      <c r="CE35" s="52">
        <f>'2016'!BX3</f>
        <v>1528.8000000000002</v>
      </c>
      <c r="CF35" s="52">
        <f>'2016'!BY3</f>
        <v>0</v>
      </c>
      <c r="CG35" s="52">
        <f>'2016'!BZ3</f>
        <v>0</v>
      </c>
      <c r="CH35" s="52">
        <f>'2016'!CA3</f>
        <v>0</v>
      </c>
      <c r="CI35" s="52">
        <f>'2016'!CB3</f>
        <v>0</v>
      </c>
      <c r="CJ35" s="53">
        <f>'2016'!CC3</f>
        <v>0</v>
      </c>
      <c r="CK35" s="53">
        <f>'2016'!CD3</f>
        <v>0</v>
      </c>
      <c r="CL35" s="53">
        <f>'2016'!CE3</f>
        <v>0</v>
      </c>
      <c r="CM35" s="53">
        <f>'2016'!CF3</f>
        <v>0</v>
      </c>
      <c r="CN35" s="53">
        <f>'2016'!CG3</f>
        <v>0</v>
      </c>
      <c r="CO35" s="53">
        <f>'2016'!CH3</f>
        <v>0</v>
      </c>
      <c r="CP35" s="53">
        <f>'2016'!CI3</f>
        <v>0</v>
      </c>
      <c r="CQ35" s="53">
        <f>'2016'!CJ3</f>
        <v>0</v>
      </c>
      <c r="CR35" s="54">
        <f>'2016'!CK3</f>
        <v>0</v>
      </c>
      <c r="CS35" s="51">
        <f>'2016'!CL3</f>
        <v>1094</v>
      </c>
      <c r="CT35" s="52">
        <f>'2016'!CM3</f>
        <v>3711</v>
      </c>
      <c r="CU35" s="52">
        <f>'2016'!CN3</f>
        <v>111</v>
      </c>
      <c r="CV35" s="52">
        <f>'2016'!CO3</f>
        <v>76</v>
      </c>
      <c r="CW35" s="52">
        <f>'2016'!CP3</f>
        <v>15</v>
      </c>
      <c r="CX35" s="52">
        <f>'2016'!CQ3</f>
        <v>0</v>
      </c>
      <c r="CY35" s="53">
        <f>'2016'!CR3</f>
        <v>0</v>
      </c>
      <c r="CZ35" s="53">
        <f>'2016'!CS3</f>
        <v>0</v>
      </c>
      <c r="DA35" s="53">
        <f>'2016'!CT3</f>
        <v>2.15</v>
      </c>
      <c r="DB35" s="53">
        <f>'2016'!CU3</f>
        <v>5.5</v>
      </c>
      <c r="DC35" s="53">
        <f>'2016'!CV3</f>
        <v>11.8</v>
      </c>
      <c r="DD35" s="53">
        <f>'2016'!CW3</f>
        <v>0</v>
      </c>
      <c r="DE35" s="53">
        <f>'2016'!CX3</f>
        <v>12.6</v>
      </c>
      <c r="DF35" s="53">
        <f>'2016'!CY3</f>
        <v>94.2</v>
      </c>
      <c r="DG35" s="54">
        <f>'2016'!CZ3</f>
        <v>5.8</v>
      </c>
      <c r="DH35" s="51">
        <f>'2016'!DA3</f>
        <v>1259</v>
      </c>
      <c r="DI35" s="52">
        <f>'2016'!DB3</f>
        <v>3360</v>
      </c>
      <c r="DJ35" s="52">
        <f>'2016'!DC3</f>
        <v>100</v>
      </c>
      <c r="DK35" s="52">
        <f>'2016'!DD3</f>
        <v>62</v>
      </c>
      <c r="DL35" s="52">
        <f>'2016'!DE3</f>
        <v>14</v>
      </c>
      <c r="DM35" s="52">
        <f>'2016'!DF3</f>
        <v>0</v>
      </c>
      <c r="DN35" s="53">
        <f>'2016'!DG3</f>
        <v>0</v>
      </c>
      <c r="DO35" s="53">
        <f>'2016'!DH3</f>
        <v>0</v>
      </c>
      <c r="DP35" s="53">
        <f>'2016'!DI3</f>
        <v>2.91</v>
      </c>
      <c r="DQ35" s="53">
        <f>'2016'!DJ3</f>
        <v>6.7</v>
      </c>
      <c r="DR35" s="53">
        <f>'2016'!DK3</f>
        <v>15.1</v>
      </c>
      <c r="DS35" s="53">
        <f>'2016'!DL3</f>
        <v>0</v>
      </c>
      <c r="DT35" s="53">
        <f>'2016'!DM3</f>
        <v>12.7</v>
      </c>
      <c r="DU35" s="53">
        <f>'2016'!DN3</f>
        <v>93.2</v>
      </c>
      <c r="DV35" s="54">
        <f>'2016'!DO3</f>
        <v>6.8</v>
      </c>
    </row>
    <row r="36" spans="1:126" x14ac:dyDescent="0.2">
      <c r="A36" s="30">
        <f t="shared" si="0"/>
        <v>34</v>
      </c>
      <c r="B36" s="31">
        <f>'2023'!A4</f>
        <v>2</v>
      </c>
      <c r="C36" s="31">
        <v>2023</v>
      </c>
      <c r="D36" s="32" t="str">
        <f>'2023'!B4</f>
        <v>Jordan Addison</v>
      </c>
      <c r="E36" s="32" t="str" cm="1">
        <f t="array" ref="E36">_xlfn.IFS(F36&gt;12.5,"Cornerstone",AND(F36&gt;11.995,F36&lt;12.5),"Elite",AND(F36&gt;11,F36&lt;12.995),"Elite Upside",AND(F36&gt;=9.69,F36&lt;10.999),"Upside",AND(F36&gt;8.4,F36&lt;9.999),"Upside Lite",AND(F36&gt;7.25,F36&lt;8.999),"Outlier",AND(F36&gt;=6,F36&lt;7.25),"Outlier Lite",F36&lt;6.999,"Purgatory")</f>
        <v>Elite Upside</v>
      </c>
      <c r="F36" s="33">
        <f>'2023'!C4</f>
        <v>11.125714285714285</v>
      </c>
      <c r="G36" s="33">
        <f t="shared" si="1"/>
        <v>94.399999999999991</v>
      </c>
      <c r="H36" s="303">
        <f t="shared" si="2"/>
        <v>1.5463179380261078</v>
      </c>
      <c r="I36" s="34" t="str">
        <f>'2023'!D4</f>
        <v>USC</v>
      </c>
      <c r="J36" s="35">
        <f>'2023'!E4</f>
        <v>5</v>
      </c>
      <c r="K36" s="36">
        <f>'2023'!F4</f>
        <v>37283</v>
      </c>
      <c r="L36" s="37">
        <f>'2023'!G4</f>
        <v>23.682191780821917</v>
      </c>
      <c r="M36" s="37" t="str">
        <f>'2023'!H4</f>
        <v>JR</v>
      </c>
      <c r="N36" s="37">
        <f>'2023'!I4</f>
        <v>21.260273972602739</v>
      </c>
      <c r="O36" s="37" t="str">
        <f>'2023'!J4</f>
        <v>Hybrid</v>
      </c>
      <c r="P36" s="37" t="str">
        <f>'2023'!K4</f>
        <v>BALL HOG</v>
      </c>
      <c r="Q36" s="37" t="str">
        <f>'2023'!L4</f>
        <v>Elite Separator</v>
      </c>
      <c r="R36" s="35">
        <f>'2023'!M4</f>
        <v>71</v>
      </c>
      <c r="S36" s="35">
        <f>'2023'!N4</f>
        <v>173</v>
      </c>
      <c r="T36" s="231">
        <f t="shared" si="3"/>
        <v>24.128335263216851</v>
      </c>
      <c r="U36" s="35">
        <f>'2023'!O4</f>
        <v>4.49</v>
      </c>
      <c r="V36" s="200">
        <f>'2023'!P4</f>
        <v>1</v>
      </c>
      <c r="W36" s="360">
        <f>'2023'!Q4</f>
        <v>0</v>
      </c>
      <c r="X36" s="194">
        <f>'2023'!R4</f>
        <v>0</v>
      </c>
      <c r="Y36" s="194">
        <f>'2023'!S4</f>
        <v>0.23313613610109568</v>
      </c>
      <c r="Z36" s="194">
        <f>'2023'!T4</f>
        <v>0.33724278092979937</v>
      </c>
      <c r="AA36" s="194">
        <f>'2023'!U4</f>
        <v>0.23716593484035348</v>
      </c>
      <c r="AB36" s="194">
        <f>'2023'!V4</f>
        <v>0.28720435788507642</v>
      </c>
      <c r="AC36" s="194">
        <f>'2023'!W4</f>
        <v>0.27284413999082258</v>
      </c>
      <c r="AD36" s="361">
        <f>'2023'!X4</f>
        <v>18.61917808219178</v>
      </c>
      <c r="AE36" s="43">
        <f>'2023'!Y4</f>
        <v>2.94</v>
      </c>
      <c r="AF36" s="43">
        <f>'2023'!Z4</f>
        <v>7</v>
      </c>
      <c r="AG36" s="43">
        <f>'2023'!AA4</f>
        <v>10.7</v>
      </c>
      <c r="AH36" s="43">
        <f>'2023'!AB4</f>
        <v>0.89</v>
      </c>
      <c r="AI36" s="43">
        <f>'2023'!AC4</f>
        <v>2.93</v>
      </c>
      <c r="AJ36" s="44">
        <f>'2023'!AD4</f>
        <v>2.8594285714285714E-2</v>
      </c>
      <c r="AK36" s="44">
        <f>'2023'!AE4</f>
        <v>0.22239999999999999</v>
      </c>
      <c r="AL36" s="45">
        <f>'2023'!AF4</f>
        <v>3.3000000000000002E-2</v>
      </c>
      <c r="AM36" s="46">
        <f>DD36/100</f>
        <v>0.55600000000000005</v>
      </c>
      <c r="AN36" s="45">
        <f>'2023'!AG4</f>
        <v>0.53649999999999998</v>
      </c>
      <c r="AO36" s="45">
        <f>'2023'!AH4</f>
        <v>0.45500000000000002</v>
      </c>
      <c r="AP36" s="43">
        <f>'2023'!AI4</f>
        <v>85.131588041170858</v>
      </c>
      <c r="AQ36" s="47">
        <f>'2023'!AJ4</f>
        <v>80.825285850359194</v>
      </c>
      <c r="AR36" s="48">
        <f>'2023'!AK4</f>
        <v>7</v>
      </c>
      <c r="AS36" s="49">
        <f>'2023'!AL4</f>
        <v>9</v>
      </c>
      <c r="AT36" s="49">
        <f>'2023'!AM4</f>
        <v>5</v>
      </c>
      <c r="AU36" s="49">
        <f>'2023'!AN4</f>
        <v>5</v>
      </c>
      <c r="AV36" s="49">
        <f>'2023'!AO4</f>
        <v>8</v>
      </c>
      <c r="AW36" s="49">
        <f>'2023'!AP4</f>
        <v>3</v>
      </c>
      <c r="AX36" s="49">
        <f>'2023'!AQ4</f>
        <v>10</v>
      </c>
      <c r="AY36" s="50">
        <f>'2023'!AR4</f>
        <v>1</v>
      </c>
      <c r="AZ36" s="51">
        <f>'2023'!AS4</f>
        <v>0</v>
      </c>
      <c r="BA36" s="52">
        <f>'2023'!AT4</f>
        <v>1985.2000000000003</v>
      </c>
      <c r="BB36" s="52">
        <f>'2023'!AU4</f>
        <v>0</v>
      </c>
      <c r="BC36" s="52">
        <f>'2023'!AV4</f>
        <v>0</v>
      </c>
      <c r="BD36" s="52">
        <f>'2023'!AW4</f>
        <v>0</v>
      </c>
      <c r="BE36" s="52">
        <f>'2023'!AX4</f>
        <v>0</v>
      </c>
      <c r="BF36" s="53">
        <f>'2023'!AY4</f>
        <v>0</v>
      </c>
      <c r="BG36" s="53">
        <f>'2023'!AZ4</f>
        <v>0</v>
      </c>
      <c r="BH36" s="53">
        <f>'2023'!BA4</f>
        <v>0</v>
      </c>
      <c r="BI36" s="53">
        <f>'2023'!BA4</f>
        <v>0</v>
      </c>
      <c r="BJ36" s="53">
        <f>'2023'!BC4</f>
        <v>0</v>
      </c>
      <c r="BK36" s="53">
        <f>'2023'!BH4</f>
        <v>0</v>
      </c>
      <c r="BL36" s="53">
        <f>'2023'!BI4</f>
        <v>0</v>
      </c>
      <c r="BM36" s="53">
        <f>'2023'!BJ4</f>
        <v>0</v>
      </c>
      <c r="BN36" s="54">
        <f>'2023'!BK4</f>
        <v>0</v>
      </c>
      <c r="BO36" s="51">
        <f>'2023'!BL4</f>
        <v>0</v>
      </c>
      <c r="BP36" s="52">
        <f>'2023'!BM4</f>
        <v>3402.1</v>
      </c>
      <c r="BQ36" s="52">
        <f>'2023'!BN4</f>
        <v>0</v>
      </c>
      <c r="BR36" s="52">
        <f>'2023'!BO4</f>
        <v>0</v>
      </c>
      <c r="BS36" s="52">
        <f>'2023'!BP4</f>
        <v>0</v>
      </c>
      <c r="BT36" s="52">
        <f>'2023'!BQ4</f>
        <v>0</v>
      </c>
      <c r="BU36" s="53">
        <f>'2023'!BR4</f>
        <v>0</v>
      </c>
      <c r="BV36" s="53">
        <f>'2023'!BS4</f>
        <v>0</v>
      </c>
      <c r="BW36" s="53">
        <f>'2023'!BT4</f>
        <v>0</v>
      </c>
      <c r="BX36" s="53">
        <f>'2023'!BU4</f>
        <v>0</v>
      </c>
      <c r="BY36" s="53">
        <f>'2023'!BV4</f>
        <v>0</v>
      </c>
      <c r="BZ36" s="53">
        <f>'2023'!CA4</f>
        <v>0</v>
      </c>
      <c r="CA36" s="53">
        <f>'2023'!CB4</f>
        <v>0</v>
      </c>
      <c r="CB36" s="53">
        <f>'2023'!CC4</f>
        <v>0</v>
      </c>
      <c r="CC36" s="54">
        <f>'2023'!CD4</f>
        <v>0</v>
      </c>
      <c r="CD36" s="51">
        <f>'2023'!CE4</f>
        <v>666</v>
      </c>
      <c r="CE36" s="52">
        <f>'2023'!CF4</f>
        <v>2856.7</v>
      </c>
      <c r="CF36" s="52">
        <f>'2023'!CG4</f>
        <v>87</v>
      </c>
      <c r="CG36" s="52">
        <f>'2023'!CH4</f>
        <v>60</v>
      </c>
      <c r="CH36" s="52">
        <f>'2023'!CI4</f>
        <v>4</v>
      </c>
      <c r="CI36" s="52">
        <f>'2023'!CJ4</f>
        <v>14</v>
      </c>
      <c r="CJ36" s="53">
        <f>'2023'!CK4</f>
        <v>0.54</v>
      </c>
      <c r="CK36" s="53">
        <f>'2023'!CL4</f>
        <v>1.78</v>
      </c>
      <c r="CL36" s="53">
        <f>'2023'!CM4</f>
        <v>2</v>
      </c>
      <c r="CM36" s="53">
        <f>'2023'!CN4</f>
        <v>5.3</v>
      </c>
      <c r="CN36" s="53">
        <f>'2023'!CO4</f>
        <v>9</v>
      </c>
      <c r="CO36" s="53">
        <f>'2023'!CT4</f>
        <v>53.8</v>
      </c>
      <c r="CP36" s="53">
        <f>'2023'!CU4</f>
        <v>14.3</v>
      </c>
      <c r="CQ36" s="53">
        <f>'2023'!CV4</f>
        <v>17.399999999999999</v>
      </c>
      <c r="CR36" s="54">
        <f>'2023'!CW4</f>
        <v>82.6</v>
      </c>
      <c r="CS36" s="51">
        <f>'2023'!CX4</f>
        <v>1593</v>
      </c>
      <c r="CT36" s="52">
        <f>'2023'!CY4</f>
        <v>4723.5999999999995</v>
      </c>
      <c r="CU36" s="52">
        <f>'2023'!CZ4</f>
        <v>144</v>
      </c>
      <c r="CV36" s="52">
        <f>'2023'!DA4</f>
        <v>100</v>
      </c>
      <c r="CW36" s="52">
        <f>'2023'!DB4</f>
        <v>17</v>
      </c>
      <c r="CX36" s="52">
        <f>'2023'!DC4</f>
        <v>44</v>
      </c>
      <c r="CY36" s="53">
        <f>'2023'!DD4</f>
        <v>0.89</v>
      </c>
      <c r="CZ36" s="53">
        <f>'2023'!DE4</f>
        <v>2.93</v>
      </c>
      <c r="DA36" s="53">
        <f>'2023'!DF4</f>
        <v>2.94</v>
      </c>
      <c r="DB36" s="53">
        <f>'2023'!DG4</f>
        <v>6.6</v>
      </c>
      <c r="DC36" s="53">
        <f>'2023'!DH4</f>
        <v>12.4</v>
      </c>
      <c r="DD36" s="53">
        <f>'2023'!DM4</f>
        <v>55.6</v>
      </c>
      <c r="DE36" s="53">
        <f>'2023'!DN4</f>
        <v>9.9</v>
      </c>
      <c r="DF36" s="53">
        <f>'2023'!DO4</f>
        <v>31.8</v>
      </c>
      <c r="DG36" s="54">
        <f>'2023'!DP4</f>
        <v>68</v>
      </c>
      <c r="DH36" s="51">
        <f>'2023'!DQ4</f>
        <v>875</v>
      </c>
      <c r="DI36" s="52">
        <f>'2023'!DR4</f>
        <v>3689.3999999999996</v>
      </c>
      <c r="DJ36" s="52">
        <f>'2023'!DS4</f>
        <v>79</v>
      </c>
      <c r="DK36" s="52">
        <f>'2023'!DT4</f>
        <v>59</v>
      </c>
      <c r="DL36" s="52">
        <f>'2023'!DU4</f>
        <v>8</v>
      </c>
      <c r="DM36" s="52">
        <f>'2023'!DV4</f>
        <v>34.1</v>
      </c>
      <c r="DN36" s="53">
        <f>'2023'!DW4</f>
        <v>0.78</v>
      </c>
      <c r="DO36" s="53">
        <f>'2023'!DX4</f>
        <v>2.3199999999999998</v>
      </c>
      <c r="DP36" s="53">
        <f>'2023'!DY4</f>
        <v>2.78</v>
      </c>
      <c r="DQ36" s="53">
        <f>'2023'!DZ4</f>
        <v>7</v>
      </c>
      <c r="DR36" s="53">
        <f>'2023'!EA4</f>
        <v>10.7</v>
      </c>
      <c r="DS36" s="53">
        <f>'2023'!EF4</f>
        <v>22.2</v>
      </c>
      <c r="DT36" s="53">
        <f>'2023'!EG4</f>
        <v>3.3</v>
      </c>
      <c r="DU36" s="53">
        <f>'2023'!EH4</f>
        <v>75.5</v>
      </c>
      <c r="DV36" s="54">
        <f>'2023'!EI4</f>
        <v>23</v>
      </c>
    </row>
    <row r="37" spans="1:126" x14ac:dyDescent="0.2">
      <c r="A37" s="30">
        <f t="shared" si="0"/>
        <v>35</v>
      </c>
      <c r="B37" s="31">
        <f>'2017'!A4</f>
        <v>2</v>
      </c>
      <c r="C37" s="31">
        <v>2017</v>
      </c>
      <c r="D37" s="32" t="str">
        <f>'2017'!B4</f>
        <v>Juju Smith-Schuster</v>
      </c>
      <c r="E37" s="32" t="str" cm="1">
        <f t="array" ref="E37">_xlfn.IFS(F37&gt;12.5,"Cornerstone",AND(F37&gt;11.995,F37&lt;12.5),"Elite",AND(F37&gt;11,F37&lt;12.995),"Elite Upside",AND(F37&gt;=9.69,F37&lt;10.999),"Upside",AND(F37&gt;8.4,F37&lt;9.999),"Upside Lite",AND(F37&gt;7.25,F37&lt;8.999),"Outlier",AND(F37&gt;=6,F37&lt;7.25),"Outlier Lite",F37&lt;6.999,"Purgatory")</f>
        <v>Elite Upside</v>
      </c>
      <c r="F37" s="33">
        <f>'2017'!C4</f>
        <v>11.108571428571429</v>
      </c>
      <c r="G37" s="33">
        <f t="shared" si="1"/>
        <v>94.3</v>
      </c>
      <c r="H37" s="303">
        <f t="shared" si="2"/>
        <v>1.5364787189024369</v>
      </c>
      <c r="I37" s="34" t="str">
        <f>'2017'!D4</f>
        <v>USC</v>
      </c>
      <c r="J37" s="35">
        <f>'2017'!E4</f>
        <v>5</v>
      </c>
      <c r="K37" s="36">
        <f>'2017'!F4</f>
        <v>35391</v>
      </c>
      <c r="L37" s="37">
        <f>'2017'!G4</f>
        <v>28.865753424657534</v>
      </c>
      <c r="M37" s="37" t="str">
        <f>'2017'!H4</f>
        <v>JR</v>
      </c>
      <c r="N37" s="37">
        <f>'2017'!I4</f>
        <v>20.44109589041096</v>
      </c>
      <c r="O37" s="37" t="str">
        <f>'2017'!J4</f>
        <v>Wide</v>
      </c>
      <c r="P37" s="37" t="str">
        <f>'2017'!K4</f>
        <v>BALL HOG</v>
      </c>
      <c r="Q37" s="37" t="str">
        <f>'2017'!L4</f>
        <v>N/A</v>
      </c>
      <c r="R37" s="55">
        <f>'2017'!M4</f>
        <v>73</v>
      </c>
      <c r="S37" s="55">
        <f>'2017'!N4</f>
        <v>216</v>
      </c>
      <c r="T37" s="231">
        <f t="shared" si="3"/>
        <v>28.497448925841748</v>
      </c>
      <c r="U37" s="37">
        <f>'2017'!O4</f>
        <v>4.54</v>
      </c>
      <c r="V37" s="320">
        <f>'2017'!P4</f>
        <v>2</v>
      </c>
      <c r="W37" s="360">
        <f>'2017'!Q4</f>
        <v>0</v>
      </c>
      <c r="X37" s="194">
        <f>'2017'!R4</f>
        <v>0</v>
      </c>
      <c r="Y37" s="194">
        <f>'2017'!S4</f>
        <v>0.25933609958506226</v>
      </c>
      <c r="Z37" s="194">
        <f>'2017'!T4</f>
        <v>0.3850635593220339</v>
      </c>
      <c r="AA37" s="194">
        <f>'2017'!U4</f>
        <v>0.25438352351795157</v>
      </c>
      <c r="AB37" s="194">
        <f>'2017'!V4</f>
        <v>0.31972354141999271</v>
      </c>
      <c r="AC37" s="194">
        <f>'2017'!W4</f>
        <v>0.30373736434899307</v>
      </c>
      <c r="AD37" s="361">
        <f>'2017'!X4</f>
        <v>17.786301369863015</v>
      </c>
      <c r="AE37" s="43">
        <f>'2017'!Y4</f>
        <v>3.4</v>
      </c>
      <c r="AF37" s="43">
        <f>'2017'!Z4</f>
        <v>6.7</v>
      </c>
      <c r="AG37" s="43">
        <f>'2017'!AA4</f>
        <v>13.5</v>
      </c>
      <c r="AH37" s="43">
        <f>'2017'!AB4</f>
        <v>0.66</v>
      </c>
      <c r="AI37" s="43">
        <f>'2017'!AC4</f>
        <v>1.97</v>
      </c>
      <c r="AJ37" s="44" t="str">
        <f>'2017'!AD4</f>
        <v>N/A</v>
      </c>
      <c r="AK37" s="44" t="str">
        <f>'2017'!AE4</f>
        <v>N/A</v>
      </c>
      <c r="AL37" s="45">
        <f>'2017'!AF4</f>
        <v>5.4000000000000006E-2</v>
      </c>
      <c r="AM37" s="46">
        <f>DS37/100</f>
        <v>0</v>
      </c>
      <c r="AN37" s="45">
        <f>'2017'!AG4</f>
        <v>0.84</v>
      </c>
      <c r="AO37" s="45">
        <f>'2017'!AH4</f>
        <v>0.1565</v>
      </c>
      <c r="AP37" s="43">
        <f>'2017'!AI4</f>
        <v>101.68580600610686</v>
      </c>
      <c r="AQ37" s="47">
        <f>'2017'!AJ4</f>
        <v>100.64996238989757</v>
      </c>
      <c r="AR37" s="48">
        <f>'2017'!AK4</f>
        <v>8</v>
      </c>
      <c r="AS37" s="49">
        <f>'2017'!AL4</f>
        <v>10</v>
      </c>
      <c r="AT37" s="49">
        <f>'2017'!AM4</f>
        <v>6</v>
      </c>
      <c r="AU37" s="49">
        <f>'2017'!AN4</f>
        <v>5</v>
      </c>
      <c r="AV37" s="49">
        <f>'2017'!AO4</f>
        <v>7</v>
      </c>
      <c r="AW37" s="49">
        <f>'2017'!AP4</f>
        <v>6</v>
      </c>
      <c r="AX37" s="49">
        <f>'2017'!AQ4</f>
        <v>8</v>
      </c>
      <c r="AY37" s="50">
        <f>'2017'!AR4</f>
        <v>0.5</v>
      </c>
      <c r="AZ37" s="51">
        <f>'2017'!AS4</f>
        <v>0</v>
      </c>
      <c r="BA37" s="52">
        <f>'2017'!AT4</f>
        <v>3670</v>
      </c>
      <c r="BB37" s="52">
        <f>'2017'!AU4</f>
        <v>0</v>
      </c>
      <c r="BC37" s="52">
        <f>'2017'!AV4</f>
        <v>0</v>
      </c>
      <c r="BD37" s="52">
        <f>'2017'!AW4</f>
        <v>0</v>
      </c>
      <c r="BE37" s="52">
        <f>'2017'!AX4</f>
        <v>0</v>
      </c>
      <c r="BF37" s="53">
        <f>'2017'!AY4</f>
        <v>0</v>
      </c>
      <c r="BG37" s="53">
        <f>'2017'!AZ4</f>
        <v>0</v>
      </c>
      <c r="BH37" s="53">
        <f>'2017'!BA4</f>
        <v>0</v>
      </c>
      <c r="BI37" s="53">
        <f>'2017'!BB4</f>
        <v>0</v>
      </c>
      <c r="BJ37" s="53">
        <f>'2017'!BC4</f>
        <v>0</v>
      </c>
      <c r="BK37" s="53">
        <f>'2017'!BD4</f>
        <v>0</v>
      </c>
      <c r="BL37" s="53">
        <f>'2017'!BE4</f>
        <v>0</v>
      </c>
      <c r="BM37" s="53">
        <f>'2017'!BF4</f>
        <v>0</v>
      </c>
      <c r="BN37" s="54">
        <f>'2017'!BG4</f>
        <v>0</v>
      </c>
      <c r="BO37" s="51">
        <f>'2017'!BH4</f>
        <v>0</v>
      </c>
      <c r="BP37" s="52">
        <f>'2017'!BI4</f>
        <v>3180</v>
      </c>
      <c r="BQ37" s="52">
        <f>'2017'!BJ4</f>
        <v>0</v>
      </c>
      <c r="BR37" s="52">
        <f>'2017'!BK4</f>
        <v>0</v>
      </c>
      <c r="BS37" s="52">
        <f>'2017'!BL4</f>
        <v>0</v>
      </c>
      <c r="BT37" s="52">
        <f>'2017'!BM4</f>
        <v>0</v>
      </c>
      <c r="BU37" s="53">
        <f>'2017'!BN4</f>
        <v>0</v>
      </c>
      <c r="BV37" s="53">
        <f>'2017'!BO4</f>
        <v>0</v>
      </c>
      <c r="BW37" s="53">
        <f>'2017'!BP4</f>
        <v>0</v>
      </c>
      <c r="BX37" s="53">
        <f>'2017'!BQ4</f>
        <v>0</v>
      </c>
      <c r="BY37" s="53">
        <f>'2017'!BR4</f>
        <v>0</v>
      </c>
      <c r="BZ37" s="53">
        <f>'2017'!BS4</f>
        <v>0</v>
      </c>
      <c r="CA37" s="53">
        <f>'2017'!BT4</f>
        <v>0</v>
      </c>
      <c r="CB37" s="53">
        <f>'2017'!BU4</f>
        <v>0</v>
      </c>
      <c r="CC37" s="54">
        <f>'2017'!BV4</f>
        <v>0</v>
      </c>
      <c r="CD37" s="51">
        <f>'2017'!BW4</f>
        <v>1000</v>
      </c>
      <c r="CE37" s="52">
        <f>'2017'!BX4</f>
        <v>3856</v>
      </c>
      <c r="CF37" s="52">
        <f>'2017'!BY4</f>
        <v>80</v>
      </c>
      <c r="CG37" s="52">
        <f>'2017'!BZ4</f>
        <v>54</v>
      </c>
      <c r="CH37" s="52">
        <f>'2017'!CA4</f>
        <v>5</v>
      </c>
      <c r="CI37" s="52">
        <f>'2017'!CB4</f>
        <v>39</v>
      </c>
      <c r="CJ37" s="53">
        <f>'2017'!CC4</f>
        <v>0</v>
      </c>
      <c r="CK37" s="53">
        <f>'2017'!CD4</f>
        <v>0</v>
      </c>
      <c r="CL37" s="53">
        <f>'2017'!CE4</f>
        <v>1.86</v>
      </c>
      <c r="CM37" s="53">
        <f>'2017'!CF4</f>
        <v>5.9</v>
      </c>
      <c r="CN37" s="53">
        <f>'2017'!CG4</f>
        <v>12.1</v>
      </c>
      <c r="CO37" s="53">
        <f>'2017'!CH4</f>
        <v>0</v>
      </c>
      <c r="CP37" s="53">
        <f>'2017'!CI4</f>
        <v>3.6</v>
      </c>
      <c r="CQ37" s="53">
        <f>'2017'!CJ4</f>
        <v>81.3</v>
      </c>
      <c r="CR37" s="54">
        <f>'2017'!CK4</f>
        <v>13.3</v>
      </c>
      <c r="CS37" s="51">
        <f>'2017'!CL4</f>
        <v>1454</v>
      </c>
      <c r="CT37" s="52">
        <f>'2017'!CM4</f>
        <v>3776</v>
      </c>
      <c r="CU37" s="52">
        <f>'2017'!CN4</f>
        <v>132</v>
      </c>
      <c r="CV37" s="52">
        <f>'2017'!CO4</f>
        <v>89</v>
      </c>
      <c r="CW37" s="52">
        <f>'2017'!CP4</f>
        <v>10</v>
      </c>
      <c r="CX37" s="52">
        <f>'2017'!CQ4</f>
        <v>30</v>
      </c>
      <c r="CY37" s="53">
        <f>'2017'!CR4</f>
        <v>0</v>
      </c>
      <c r="CZ37" s="53">
        <f>'2017'!CS4</f>
        <v>0</v>
      </c>
      <c r="DA37" s="53">
        <f>'2017'!CT4</f>
        <v>3.4</v>
      </c>
      <c r="DB37" s="53">
        <f>'2017'!CU4</f>
        <v>6.7</v>
      </c>
      <c r="DC37" s="53">
        <f>'2017'!CV4</f>
        <v>13.5</v>
      </c>
      <c r="DD37" s="53">
        <f>'2017'!CW4</f>
        <v>0</v>
      </c>
      <c r="DE37" s="53">
        <f>'2017'!CX4</f>
        <v>9.1999999999999993</v>
      </c>
      <c r="DF37" s="53">
        <f>'2017'!CY4</f>
        <v>82.3</v>
      </c>
      <c r="DG37" s="54">
        <f>'2017'!CZ4</f>
        <v>16.600000000000001</v>
      </c>
      <c r="DH37" s="51">
        <f>'2017'!DA4</f>
        <v>914</v>
      </c>
      <c r="DI37" s="52">
        <f>'2017'!DB4</f>
        <v>3593</v>
      </c>
      <c r="DJ37" s="52">
        <f>'2017'!DC4</f>
        <v>105</v>
      </c>
      <c r="DK37" s="52">
        <f>'2017'!DD4</f>
        <v>70</v>
      </c>
      <c r="DL37" s="52">
        <f>'2017'!DE4</f>
        <v>10</v>
      </c>
      <c r="DM37" s="52">
        <f>'2017'!DF4</f>
        <v>33</v>
      </c>
      <c r="DN37" s="53">
        <f>'2017'!DG4</f>
        <v>0.66</v>
      </c>
      <c r="DO37" s="53">
        <f>'2017'!DH4</f>
        <v>1.97</v>
      </c>
      <c r="DP37" s="53">
        <f>'2017'!DI4</f>
        <v>2.14</v>
      </c>
      <c r="DQ37" s="53">
        <f>'2017'!DJ4</f>
        <v>5.5</v>
      </c>
      <c r="DR37" s="53">
        <f>'2017'!DK4</f>
        <v>11.2</v>
      </c>
      <c r="DS37" s="53">
        <f>'2017'!DL4</f>
        <v>0</v>
      </c>
      <c r="DT37" s="53">
        <f>'2017'!DM4</f>
        <v>5.4</v>
      </c>
      <c r="DU37" s="53">
        <f>'2017'!DN4</f>
        <v>84</v>
      </c>
      <c r="DV37" s="54">
        <f>'2017'!DO4</f>
        <v>14.7</v>
      </c>
    </row>
    <row r="38" spans="1:126" x14ac:dyDescent="0.2">
      <c r="A38" s="30">
        <f t="shared" si="0"/>
        <v>36</v>
      </c>
      <c r="B38" s="31">
        <f>'2015'!A5</f>
        <v>3</v>
      </c>
      <c r="C38" s="31">
        <v>2015</v>
      </c>
      <c r="D38" s="32" t="str">
        <f>'2015'!B5</f>
        <v>DeVante Parker</v>
      </c>
      <c r="E38" s="32" t="str" cm="1">
        <f t="array" ref="E38">_xlfn.IFS(F38&gt;12.5,"Cornerstone",AND(F38&gt;11.995,F38&lt;12.5),"Elite",AND(F38&gt;11,F38&lt;12.995),"Elite Upside",AND(F38&gt;=9.69,F38&lt;10.999),"Upside",AND(F38&gt;8.4,F38&lt;9.999),"Upside Lite",AND(F38&gt;7.25,F38&lt;8.999),"Outlier",AND(F38&gt;=6,F38&lt;7.25),"Outlier Lite",F38&lt;6.999,"Purgatory")</f>
        <v>Elite Upside</v>
      </c>
      <c r="F38" s="33">
        <f>'2015'!C5</f>
        <v>11.104285714285714</v>
      </c>
      <c r="G38" s="33">
        <f t="shared" si="1"/>
        <v>94.1</v>
      </c>
      <c r="H38" s="303">
        <f t="shared" si="2"/>
        <v>1.5340189141215188</v>
      </c>
      <c r="I38" s="34" t="str">
        <f>'2015'!D5</f>
        <v>Louisville</v>
      </c>
      <c r="J38" s="35">
        <f>'2015'!E5</f>
        <v>3</v>
      </c>
      <c r="K38" s="36">
        <f>'2015'!F5</f>
        <v>33989</v>
      </c>
      <c r="L38" s="37">
        <f>'2015'!G5</f>
        <v>32.706849315068496</v>
      </c>
      <c r="M38" s="37" t="str">
        <f>'2015'!H5</f>
        <v>SR</v>
      </c>
      <c r="N38" s="37">
        <f>'2015'!I5</f>
        <v>22.279452054794522</v>
      </c>
      <c r="O38" s="37" t="str">
        <f>'2015'!J5</f>
        <v>Wide</v>
      </c>
      <c r="P38" s="37" t="str">
        <f>'2015'!K5</f>
        <v>PROTO X</v>
      </c>
      <c r="Q38" s="37" t="str">
        <f>'2015'!L5</f>
        <v>N/A</v>
      </c>
      <c r="R38" s="55">
        <f>'2015'!M5</f>
        <v>75</v>
      </c>
      <c r="S38" s="55">
        <f>'2015'!N5</f>
        <v>208</v>
      </c>
      <c r="T38" s="231">
        <f t="shared" si="3"/>
        <v>25.997929471414501</v>
      </c>
      <c r="U38" s="37">
        <f>'2015'!O5</f>
        <v>4.45</v>
      </c>
      <c r="V38" s="320">
        <f>'2015'!P5</f>
        <v>1</v>
      </c>
      <c r="W38" s="360">
        <f>'2015'!Q5</f>
        <v>0</v>
      </c>
      <c r="X38" s="194">
        <f>'2015'!R5</f>
        <v>0.10583742498636116</v>
      </c>
      <c r="Y38" s="194">
        <f>'2015'!S5</f>
        <v>0.19328189540955498</v>
      </c>
      <c r="Z38" s="194">
        <f>'2015'!T5</f>
        <v>0.21680548750612444</v>
      </c>
      <c r="AA38" s="194">
        <f>'2015'!U5</f>
        <v>0.48469387755102039</v>
      </c>
      <c r="AB38" s="194">
        <f>'2015'!V5</f>
        <v>0.48469387755102039</v>
      </c>
      <c r="AC38" s="194">
        <f>'2015'!W5</f>
        <v>0.46045918367346933</v>
      </c>
      <c r="AD38" s="361">
        <f>'2015'!X5</f>
        <v>20.624657534246577</v>
      </c>
      <c r="AE38" s="43">
        <f>'2015'!Y5</f>
        <v>4.25</v>
      </c>
      <c r="AF38" s="43">
        <f>'2015'!Z5</f>
        <v>8.1</v>
      </c>
      <c r="AG38" s="43">
        <f>'2015'!AA5</f>
        <v>14.4</v>
      </c>
      <c r="AH38" s="43">
        <f>'2015'!AB5</f>
        <v>0</v>
      </c>
      <c r="AI38" s="43">
        <f>'2015'!AC5</f>
        <v>0</v>
      </c>
      <c r="AJ38" s="44" t="str">
        <f>'2015'!AD5</f>
        <v>N/A</v>
      </c>
      <c r="AK38" s="44" t="str">
        <f>'2015'!AE5</f>
        <v>N/A</v>
      </c>
      <c r="AL38" s="45">
        <f>'2015'!AF5</f>
        <v>0.03</v>
      </c>
      <c r="AM38" s="46">
        <f>DS38</f>
        <v>0</v>
      </c>
      <c r="AN38" s="45">
        <f>'2015'!AG5</f>
        <v>0.98299999999999998</v>
      </c>
      <c r="AO38" s="45">
        <f>'2015'!AH5</f>
        <v>1.7000000000000001E-2</v>
      </c>
      <c r="AP38" s="43">
        <f>'2015'!AI5</f>
        <v>106.08483047330105</v>
      </c>
      <c r="AQ38" s="47">
        <f>'2015'!AJ5</f>
        <v>109.3488382050969</v>
      </c>
      <c r="AR38" s="48">
        <f>'2015'!AK5</f>
        <v>10</v>
      </c>
      <c r="AS38" s="49">
        <f>'2015'!AL5</f>
        <v>5</v>
      </c>
      <c r="AT38" s="49">
        <f>'2015'!AM5</f>
        <v>8</v>
      </c>
      <c r="AU38" s="49">
        <f>'2015'!AN5</f>
        <v>6</v>
      </c>
      <c r="AV38" s="49">
        <f>'2015'!AO5</f>
        <v>9</v>
      </c>
      <c r="AW38" s="49">
        <f>'2015'!AP5</f>
        <v>8</v>
      </c>
      <c r="AX38" s="49">
        <f>'2015'!AQ5</f>
        <v>10</v>
      </c>
      <c r="AY38" s="50">
        <f>'2015'!AR5</f>
        <v>0</v>
      </c>
      <c r="AZ38" s="51">
        <f>'2015'!AS5</f>
        <v>0</v>
      </c>
      <c r="BA38" s="52">
        <f>'2015'!AT5</f>
        <v>1</v>
      </c>
      <c r="BB38" s="52">
        <f>'2015'!AU5</f>
        <v>0</v>
      </c>
      <c r="BC38" s="52">
        <f>'2015'!AV5</f>
        <v>0</v>
      </c>
      <c r="BD38" s="52">
        <f>'2015'!AW5</f>
        <v>0</v>
      </c>
      <c r="BE38" s="52">
        <f>'2015'!AX5</f>
        <v>0</v>
      </c>
      <c r="BF38" s="53">
        <f>'2015'!AY5</f>
        <v>0</v>
      </c>
      <c r="BG38" s="53">
        <f>'2015'!AZ5</f>
        <v>0</v>
      </c>
      <c r="BH38" s="53">
        <f>'2015'!BA5</f>
        <v>0</v>
      </c>
      <c r="BI38" s="53">
        <f>'2015'!BB5</f>
        <v>0</v>
      </c>
      <c r="BJ38" s="53">
        <f>'2015'!BC5</f>
        <v>0</v>
      </c>
      <c r="BK38" s="53">
        <f>'2015'!BD5</f>
        <v>0</v>
      </c>
      <c r="BL38" s="53">
        <f>'2015'!BE5</f>
        <v>0</v>
      </c>
      <c r="BM38" s="53">
        <f>'2015'!BF5</f>
        <v>0</v>
      </c>
      <c r="BN38" s="54">
        <f>'2015'!BG5</f>
        <v>0</v>
      </c>
      <c r="BO38" s="51">
        <f>'2015'!BH5</f>
        <v>291</v>
      </c>
      <c r="BP38" s="52">
        <f>'2015'!BI5</f>
        <v>2749.5</v>
      </c>
      <c r="BQ38" s="52">
        <f>'2015'!BJ5</f>
        <v>0</v>
      </c>
      <c r="BR38" s="52">
        <f>'2015'!BK5</f>
        <v>0</v>
      </c>
      <c r="BS38" s="52">
        <f>'2015'!BL5</f>
        <v>0</v>
      </c>
      <c r="BT38" s="52">
        <f>'2015'!BM5</f>
        <v>0</v>
      </c>
      <c r="BU38" s="53">
        <f>'2015'!BN5</f>
        <v>0</v>
      </c>
      <c r="BV38" s="53">
        <f>'2015'!BO5</f>
        <v>0</v>
      </c>
      <c r="BW38" s="53">
        <f>'2015'!BP5</f>
        <v>0</v>
      </c>
      <c r="BX38" s="53">
        <f>'2015'!BQ5</f>
        <v>0</v>
      </c>
      <c r="BY38" s="53">
        <f>'2015'!BR5</f>
        <v>0</v>
      </c>
      <c r="BZ38" s="53">
        <f>'2015'!BS5</f>
        <v>0</v>
      </c>
      <c r="CA38" s="53">
        <f>'2015'!BT5</f>
        <v>0</v>
      </c>
      <c r="CB38" s="53">
        <f>'2015'!BU5</f>
        <v>0</v>
      </c>
      <c r="CC38" s="54">
        <f>'2015'!BV5</f>
        <v>0</v>
      </c>
      <c r="CD38" s="51">
        <f>'2015'!BW5</f>
        <v>744</v>
      </c>
      <c r="CE38" s="52">
        <f>'2015'!BX5</f>
        <v>3849.3</v>
      </c>
      <c r="CF38" s="52">
        <f>'2015'!BY5</f>
        <v>0</v>
      </c>
      <c r="CG38" s="52">
        <f>'2015'!BZ5</f>
        <v>0</v>
      </c>
      <c r="CH38" s="52">
        <f>'2015'!CA5</f>
        <v>0</v>
      </c>
      <c r="CI38" s="52">
        <f>'2015'!CB5</f>
        <v>0</v>
      </c>
      <c r="CJ38" s="53">
        <f>'2015'!CC5</f>
        <v>0</v>
      </c>
      <c r="CK38" s="53">
        <f>'2015'!CD5</f>
        <v>0</v>
      </c>
      <c r="CL38" s="53">
        <f>'2015'!CE5</f>
        <v>0</v>
      </c>
      <c r="CM38" s="53">
        <f>'2015'!CF5</f>
        <v>0</v>
      </c>
      <c r="CN38" s="53">
        <f>'2015'!CG5</f>
        <v>0</v>
      </c>
      <c r="CO38" s="53">
        <f>'2015'!CH5</f>
        <v>0</v>
      </c>
      <c r="CP38" s="53">
        <f>'2015'!CI5</f>
        <v>0</v>
      </c>
      <c r="CQ38" s="53">
        <f>'2015'!CJ5</f>
        <v>0</v>
      </c>
      <c r="CR38" s="54">
        <f>'2015'!CK5</f>
        <v>0</v>
      </c>
      <c r="CS38" s="51">
        <f>'2015'!CL5</f>
        <v>885</v>
      </c>
      <c r="CT38" s="52">
        <f>'2015'!CM5</f>
        <v>4082</v>
      </c>
      <c r="CU38" s="52">
        <f>'2015'!CN5</f>
        <v>0</v>
      </c>
      <c r="CV38" s="52">
        <f>'2015'!CO5</f>
        <v>0</v>
      </c>
      <c r="CW38" s="52">
        <f>'2015'!CP5</f>
        <v>0</v>
      </c>
      <c r="CX38" s="52">
        <f>'2015'!CQ5</f>
        <v>0</v>
      </c>
      <c r="CY38" s="53">
        <f>'2015'!CR5</f>
        <v>0</v>
      </c>
      <c r="CZ38" s="53">
        <f>'2015'!CS5</f>
        <v>0</v>
      </c>
      <c r="DA38" s="53">
        <f>'2015'!CT5</f>
        <v>0</v>
      </c>
      <c r="DB38" s="53">
        <f>'2015'!CU5</f>
        <v>0</v>
      </c>
      <c r="DC38" s="53">
        <f>'2015'!CV5</f>
        <v>0</v>
      </c>
      <c r="DD38" s="53">
        <f>'2015'!CW5</f>
        <v>0</v>
      </c>
      <c r="DE38" s="53">
        <f>'2015'!CX5</f>
        <v>0</v>
      </c>
      <c r="DF38" s="53">
        <f>'2015'!CY5</f>
        <v>0</v>
      </c>
      <c r="DG38" s="54">
        <f>'2015'!CZ5</f>
        <v>0</v>
      </c>
      <c r="DH38" s="51">
        <f>'2015'!DA5</f>
        <v>855</v>
      </c>
      <c r="DI38" s="52">
        <f>'2015'!DB5</f>
        <v>1764</v>
      </c>
      <c r="DJ38" s="52">
        <f>'2015'!DC5</f>
        <v>0</v>
      </c>
      <c r="DK38" s="52">
        <f>'2015'!DD5</f>
        <v>43</v>
      </c>
      <c r="DL38" s="52">
        <f>'2015'!DE5</f>
        <v>5</v>
      </c>
      <c r="DM38" s="52">
        <f>'2015'!DF5</f>
        <v>0</v>
      </c>
      <c r="DN38" s="53">
        <f>'2015'!DG5</f>
        <v>0</v>
      </c>
      <c r="DO38" s="53">
        <f>'2015'!DH5</f>
        <v>0</v>
      </c>
      <c r="DP38" s="53">
        <f>'2015'!DI5</f>
        <v>4.25</v>
      </c>
      <c r="DQ38" s="53">
        <f>'2015'!DJ5</f>
        <v>8.1</v>
      </c>
      <c r="DR38" s="53">
        <f>'2015'!DK5</f>
        <v>14.4</v>
      </c>
      <c r="DS38" s="53">
        <f>'2015'!DL5</f>
        <v>0</v>
      </c>
      <c r="DT38" s="53">
        <f>'2015'!DM5</f>
        <v>3</v>
      </c>
      <c r="DU38" s="53">
        <f>'2015'!DN5</f>
        <v>98.3</v>
      </c>
      <c r="DV38" s="54">
        <f>'2015'!DO5</f>
        <v>1.7</v>
      </c>
    </row>
    <row r="39" spans="1:126" x14ac:dyDescent="0.2">
      <c r="A39" s="30">
        <f t="shared" si="0"/>
        <v>37</v>
      </c>
      <c r="B39" s="31">
        <f>'2025'!A4</f>
        <v>2</v>
      </c>
      <c r="C39" s="31">
        <v>2025</v>
      </c>
      <c r="D39" s="32" t="str">
        <f>'2025'!B4</f>
        <v>Travis Hunter</v>
      </c>
      <c r="E39" s="32" t="str" cm="1">
        <f t="array" ref="E39">_xlfn.IFS(F39&gt;12.5,"Cornerstone",AND(F39&gt;11.995,F39&lt;12.5),"Elite",AND(F39&gt;11,F39&lt;12.995),"Elite Upside",AND(F39&gt;=9.69,F39&lt;10.999),"Upside",AND(F39&gt;8.4,F39&lt;9.999),"Upside Lite",AND(F39&gt;7.25,F39&lt;8.999),"Outlier",AND(F39&gt;=6,F39&lt;7.25),"Outlier Lite",F39&lt;6.999,"Purgatory")</f>
        <v>Elite Upside</v>
      </c>
      <c r="F39" s="33">
        <f>'2025'!C4</f>
        <v>11.072857142857142</v>
      </c>
      <c r="G39" s="33">
        <f t="shared" si="1"/>
        <v>93.899999999999991</v>
      </c>
      <c r="H39" s="303">
        <f t="shared" si="2"/>
        <v>1.5159803457281205</v>
      </c>
      <c r="I39" s="34" t="str">
        <f>'2025'!D4</f>
        <v>Colorado</v>
      </c>
      <c r="J39" s="35">
        <f>'2025'!E4</f>
        <v>3</v>
      </c>
      <c r="K39" s="36">
        <f>'2025'!F4</f>
        <v>37759</v>
      </c>
      <c r="L39" s="37">
        <f>'2025'!G4</f>
        <v>22.378082191780823</v>
      </c>
      <c r="M39" s="37" t="str">
        <f>'2025'!H4</f>
        <v>JR</v>
      </c>
      <c r="N39" s="37">
        <f>'2025'!I4</f>
        <v>21.958904109589042</v>
      </c>
      <c r="O39" s="37" t="str">
        <f>'2025'!J4</f>
        <v>Hybrid</v>
      </c>
      <c r="P39" s="37" t="str">
        <f>'2025'!K4</f>
        <v>BALL HOG</v>
      </c>
      <c r="Q39" s="37" t="str">
        <f>'2025'!L4</f>
        <v>Elite Separator</v>
      </c>
      <c r="R39" s="55">
        <f>'2025'!M4</f>
        <v>72</v>
      </c>
      <c r="S39" s="55">
        <f>'2025'!N4</f>
        <v>188</v>
      </c>
      <c r="T39" s="231">
        <f t="shared" si="3"/>
        <v>25.49710130284458</v>
      </c>
      <c r="U39" s="37">
        <f>'2025'!O4</f>
        <v>4.4000000000000004</v>
      </c>
      <c r="V39" s="320">
        <f>'2025'!P4</f>
        <v>1</v>
      </c>
      <c r="W39" s="360">
        <f>'2025'!Q4</f>
        <v>0</v>
      </c>
      <c r="X39" s="194">
        <f>'2025'!R4</f>
        <v>0</v>
      </c>
      <c r="Y39" s="194">
        <f>'2025'!S4</f>
        <v>0.24801061007957559</v>
      </c>
      <c r="Z39" s="194">
        <f>'2025'!T4</f>
        <v>0.27183953549749279</v>
      </c>
      <c r="AA39" s="194">
        <f>'2025'!U4</f>
        <v>0.30430575713594582</v>
      </c>
      <c r="AB39" s="194">
        <f>'2025'!V4</f>
        <v>0.30430575713594582</v>
      </c>
      <c r="AC39" s="194">
        <f>'2025'!W4</f>
        <v>0.2890904692791485</v>
      </c>
      <c r="AD39" s="361">
        <f>'2025'!X4</f>
        <v>19.290410958904111</v>
      </c>
      <c r="AE39" s="43">
        <f>'2025'!Y4</f>
        <v>3.12</v>
      </c>
      <c r="AF39" s="43">
        <f>'2025'!Z4</f>
        <v>5.4</v>
      </c>
      <c r="AG39" s="43">
        <f>'2025'!AA4</f>
        <v>12.6</v>
      </c>
      <c r="AH39" s="43">
        <f>'2025'!AB4</f>
        <v>1.03</v>
      </c>
      <c r="AI39" s="43">
        <f>'2025'!AC4</f>
        <v>0</v>
      </c>
      <c r="AJ39" s="44">
        <f>'2025'!AD4</f>
        <v>3.3918918918918912E-2</v>
      </c>
      <c r="AK39" s="44">
        <f>'2025'!AE4</f>
        <v>0.20750397456279807</v>
      </c>
      <c r="AL39" s="45">
        <f>'2025'!AF4</f>
        <v>0.03</v>
      </c>
      <c r="AM39" s="46">
        <f t="shared" ref="AM39:AM44" si="5">DS39/100</f>
        <v>0.64700000000000002</v>
      </c>
      <c r="AN39" s="45">
        <f>'2025'!AG4</f>
        <v>0.64900000000000002</v>
      </c>
      <c r="AO39" s="45">
        <f>'2025'!AH4</f>
        <v>0.34950000000000003</v>
      </c>
      <c r="AP39" s="43">
        <f>'2025'!AI4</f>
        <v>100.31760125674474</v>
      </c>
      <c r="AQ39" s="47">
        <f>'2025'!AJ4</f>
        <v>97.262376081231864</v>
      </c>
      <c r="AR39" s="48">
        <f>'2025'!AK4</f>
        <v>7</v>
      </c>
      <c r="AS39" s="49">
        <f>'2025'!AL4</f>
        <v>7</v>
      </c>
      <c r="AT39" s="49">
        <f>'2025'!AM4</f>
        <v>6</v>
      </c>
      <c r="AU39" s="49">
        <f>'2025'!AN4</f>
        <v>3</v>
      </c>
      <c r="AV39" s="49">
        <f>'2025'!AO4</f>
        <v>9</v>
      </c>
      <c r="AW39" s="49">
        <f>'2025'!AP4</f>
        <v>6</v>
      </c>
      <c r="AX39" s="49">
        <f>'2025'!AQ4</f>
        <v>10</v>
      </c>
      <c r="AY39" s="50">
        <f>'2025'!AR4</f>
        <v>0.75</v>
      </c>
      <c r="AZ39" s="51">
        <f>'2025'!AS4</f>
        <v>0</v>
      </c>
      <c r="BA39" s="52">
        <f>'2025'!AT4</f>
        <v>1</v>
      </c>
      <c r="BB39" s="52">
        <f>'2025'!AU4</f>
        <v>0</v>
      </c>
      <c r="BC39" s="52">
        <f>'2025'!AV4</f>
        <v>0</v>
      </c>
      <c r="BD39" s="52">
        <f>'2025'!AW4</f>
        <v>0</v>
      </c>
      <c r="BE39" s="52">
        <f>'2025'!AX4</f>
        <v>1</v>
      </c>
      <c r="BF39" s="53">
        <f>'2025'!AY4</f>
        <v>0</v>
      </c>
      <c r="BG39" s="53">
        <f>'2025'!AZ4</f>
        <v>0</v>
      </c>
      <c r="BH39" s="53">
        <f>'2025'!BA4</f>
        <v>0</v>
      </c>
      <c r="BI39" s="53">
        <f>'2025'!BB4</f>
        <v>0</v>
      </c>
      <c r="BJ39" s="53">
        <f>'2025'!BC4</f>
        <v>0</v>
      </c>
      <c r="BK39" s="53">
        <f>'2025'!BH4</f>
        <v>0</v>
      </c>
      <c r="BL39" s="53">
        <f>'2025'!BI4</f>
        <v>0</v>
      </c>
      <c r="BM39" s="53">
        <f>'2025'!BJ4</f>
        <v>0</v>
      </c>
      <c r="BN39" s="54">
        <f>'2025'!BK4</f>
        <v>0</v>
      </c>
      <c r="BO39" s="51">
        <f>'2025'!BL4</f>
        <v>0</v>
      </c>
      <c r="BP39" s="52">
        <f>'2025'!BM4</f>
        <v>1</v>
      </c>
      <c r="BQ39" s="52">
        <f>'2025'!BN4</f>
        <v>0</v>
      </c>
      <c r="BR39" s="52">
        <f>'2025'!BO4</f>
        <v>0</v>
      </c>
      <c r="BS39" s="52">
        <f>'2025'!BP4</f>
        <v>0</v>
      </c>
      <c r="BT39" s="52">
        <f>'2025'!BQ4</f>
        <v>1</v>
      </c>
      <c r="BU39" s="53">
        <f>'2025'!BR4</f>
        <v>0</v>
      </c>
      <c r="BV39" s="53">
        <f>'2025'!BS4</f>
        <v>0</v>
      </c>
      <c r="BW39" s="53">
        <f>'2025'!BT4</f>
        <v>0</v>
      </c>
      <c r="BX39" s="53">
        <f>'2025'!BU4</f>
        <v>0</v>
      </c>
      <c r="BY39" s="53">
        <f>'2025'!BV4</f>
        <v>0</v>
      </c>
      <c r="BZ39" s="53">
        <f>'2025'!CA4</f>
        <v>0</v>
      </c>
      <c r="CA39" s="53">
        <f>'2025'!CB4</f>
        <v>0</v>
      </c>
      <c r="CB39" s="53">
        <f>'2025'!CC4</f>
        <v>0</v>
      </c>
      <c r="CC39" s="54">
        <f>'2025'!CD4</f>
        <v>0</v>
      </c>
      <c r="CD39" s="51">
        <f>'2025'!CE4</f>
        <v>187</v>
      </c>
      <c r="CE39" s="52">
        <f>'2025'!CF4</f>
        <v>754</v>
      </c>
      <c r="CF39" s="52">
        <f>'2025'!CG4</f>
        <v>22</v>
      </c>
      <c r="CG39" s="52">
        <f>'2025'!CH4</f>
        <v>17</v>
      </c>
      <c r="CH39" s="52">
        <f>'2025'!CI4</f>
        <v>4</v>
      </c>
      <c r="CI39" s="52">
        <f>'2025'!CJ4</f>
        <v>0</v>
      </c>
      <c r="CJ39" s="53">
        <f>'2025'!CK4</f>
        <v>0</v>
      </c>
      <c r="CK39" s="53">
        <f>'2025'!CL4</f>
        <v>0</v>
      </c>
      <c r="CL39" s="53">
        <f>'2025'!CM4</f>
        <v>3.12</v>
      </c>
      <c r="CM39" s="53">
        <f>'2025'!CN4</f>
        <v>5.4</v>
      </c>
      <c r="CN39" s="53">
        <f>'2025'!CO4</f>
        <v>10</v>
      </c>
      <c r="CO39" s="53">
        <f>'2025'!CT4</f>
        <v>50</v>
      </c>
      <c r="CP39" s="53">
        <f>'2025'!CU4</f>
        <v>5.6</v>
      </c>
      <c r="CQ39" s="53">
        <f>'2025'!CV4</f>
        <v>69.7</v>
      </c>
      <c r="CR39" s="54">
        <f>'2025'!CW4</f>
        <v>30.3</v>
      </c>
      <c r="CS39" s="51">
        <f>'2025'!CX4</f>
        <v>721</v>
      </c>
      <c r="CT39" s="52">
        <f>'2025'!CY4</f>
        <v>2652.2999999999997</v>
      </c>
      <c r="CU39" s="52">
        <f>'2025'!CZ4</f>
        <v>73</v>
      </c>
      <c r="CV39" s="52">
        <f>'2025'!DA4</f>
        <v>57</v>
      </c>
      <c r="CW39" s="52">
        <f>'2025'!DB4</f>
        <v>5</v>
      </c>
      <c r="CX39" s="52">
        <f>'2025'!DC4</f>
        <v>21.599999999999998</v>
      </c>
      <c r="CY39" s="53">
        <f>'2025'!DD4</f>
        <v>0</v>
      </c>
      <c r="CZ39" s="53">
        <f>'2025'!DE4</f>
        <v>0</v>
      </c>
      <c r="DA39" s="53">
        <f>'2025'!DF4</f>
        <v>2.17</v>
      </c>
      <c r="DB39" s="53">
        <f>'2025'!DG4</f>
        <v>3.3</v>
      </c>
      <c r="DC39" s="53">
        <f>'2025'!DH4</f>
        <v>12.6</v>
      </c>
      <c r="DD39" s="53">
        <f>'2025'!DM4</f>
        <v>63.6</v>
      </c>
      <c r="DE39" s="53">
        <f>'2025'!DN4</f>
        <v>0</v>
      </c>
      <c r="DF39" s="53">
        <f>'2025'!DO4</f>
        <v>35.4</v>
      </c>
      <c r="DG39" s="54">
        <f>'2025'!DP4</f>
        <v>64.3</v>
      </c>
      <c r="DH39" s="51">
        <f>'2025'!DQ4</f>
        <v>1258</v>
      </c>
      <c r="DI39" s="52">
        <f>'2025'!DR4</f>
        <v>4134</v>
      </c>
      <c r="DJ39" s="52">
        <f>'2025'!DS4</f>
        <v>121</v>
      </c>
      <c r="DK39" s="52">
        <f>'2025'!DT4</f>
        <v>96</v>
      </c>
      <c r="DL39" s="52">
        <f>'2025'!DU4</f>
        <v>15</v>
      </c>
      <c r="DM39" s="52">
        <f>'2025'!DV4</f>
        <v>34.799999999999997</v>
      </c>
      <c r="DN39" s="53">
        <f>'2025'!DW4</f>
        <v>1.03</v>
      </c>
      <c r="DO39" s="53">
        <f>'2025'!DX4</f>
        <v>0</v>
      </c>
      <c r="DP39" s="53">
        <f>'2025'!DY4</f>
        <v>2.5099999999999998</v>
      </c>
      <c r="DQ39" s="53">
        <f>'2025'!DZ4</f>
        <v>4.9000000000000004</v>
      </c>
      <c r="DR39" s="53">
        <f>'2025'!EA4</f>
        <v>10.6</v>
      </c>
      <c r="DS39" s="53">
        <f>'2025'!EF4</f>
        <v>64.7</v>
      </c>
      <c r="DT39" s="53">
        <f>'2025'!EG4</f>
        <v>3</v>
      </c>
      <c r="DU39" s="53">
        <f>'2025'!EH4</f>
        <v>94.4</v>
      </c>
      <c r="DV39" s="54">
        <f>'2025'!EI4</f>
        <v>5.6</v>
      </c>
    </row>
    <row r="40" spans="1:126" x14ac:dyDescent="0.2">
      <c r="A40" s="30">
        <f t="shared" si="0"/>
        <v>38</v>
      </c>
      <c r="B40" s="31">
        <f>'2026 - WIP'!A5</f>
        <v>3</v>
      </c>
      <c r="C40" s="31">
        <v>2026</v>
      </c>
      <c r="D40" s="32" t="str">
        <f>'2026 - WIP'!B5</f>
        <v>Denzel Boston</v>
      </c>
      <c r="E40" s="32" t="str" cm="1">
        <f t="array" ref="E40">_xlfn.IFS(F40&gt;12.5,"Cornerstone",AND(F40&gt;11.995,F40&lt;12.5),"Elite",AND(F40&gt;11,F40&lt;12.995),"Elite Upside",AND(F40&gt;=9.69,F40&lt;10.999),"Upside",AND(F40&gt;8.4,F40&lt;9.999),"Upside Lite",AND(F40&gt;7.25,F40&lt;8.999),"Outlier",AND(F40&gt;=6,F40&lt;7.25),"Outlier Lite",F40&lt;6.999,"Purgatory")</f>
        <v>Elite Upside</v>
      </c>
      <c r="F40" s="33">
        <f>'2026 - WIP'!C5</f>
        <v>11.047142857142859</v>
      </c>
      <c r="G40" s="33">
        <f t="shared" si="1"/>
        <v>93.8</v>
      </c>
      <c r="H40" s="303">
        <f t="shared" si="2"/>
        <v>1.5012215170426144</v>
      </c>
      <c r="I40" s="34" t="str">
        <f>'2026 - WIP'!D5</f>
        <v>Washington</v>
      </c>
      <c r="J40" s="35">
        <f>'2026 - WIP'!E5</f>
        <v>2</v>
      </c>
      <c r="K40" s="36">
        <f>'2026 - WIP'!F5</f>
        <v>38139</v>
      </c>
      <c r="L40" s="37">
        <f>'2026 - WIP'!G5</f>
        <v>21.336986301369862</v>
      </c>
      <c r="M40" s="37" t="str">
        <f>'2026 - WIP'!H5</f>
        <v>RS JR</v>
      </c>
      <c r="N40" s="37">
        <f>'2026 - WIP'!I5</f>
        <v>21.917808219178081</v>
      </c>
      <c r="O40" s="37" t="str">
        <f>'2026 - WIP'!J5</f>
        <v>Wide</v>
      </c>
      <c r="P40" s="37" t="str">
        <f>'2026 - WIP'!K5</f>
        <v>DEEP</v>
      </c>
      <c r="Q40" s="37" t="str">
        <f>'2026 - WIP'!L5</f>
        <v>Elite Separator</v>
      </c>
      <c r="R40" s="35">
        <f>'2026 - WIP'!M5</f>
        <v>76</v>
      </c>
      <c r="S40" s="35">
        <f>'2026 - WIP'!N5</f>
        <v>209</v>
      </c>
      <c r="T40" s="231">
        <f t="shared" si="3"/>
        <v>25.439996932625444</v>
      </c>
      <c r="U40" s="35">
        <f>'2026 - WIP'!O5</f>
        <v>4.46</v>
      </c>
      <c r="V40" s="200">
        <f>'2026 - WIP'!P5</f>
        <v>1</v>
      </c>
      <c r="W40" s="360">
        <f>'2026 - WIP'!Q5</f>
        <v>0</v>
      </c>
      <c r="X40" s="194">
        <f>'2026 - WIP'!R5</f>
        <v>1.0140616549486208E-2</v>
      </c>
      <c r="Y40" s="194">
        <f>'2026 - WIP'!S5</f>
        <v>1.0598944262022528E-2</v>
      </c>
      <c r="Z40" s="194">
        <f>'2026 - WIP'!T5</f>
        <v>0.24514991181657847</v>
      </c>
      <c r="AA40" s="194">
        <f>'2026 - WIP'!U5</f>
        <v>0.30072463768115942</v>
      </c>
      <c r="AB40" s="194">
        <f>'2026 - WIP'!V5</f>
        <v>0.30072463768115942</v>
      </c>
      <c r="AC40" s="194">
        <f>'2026 - WIP'!W5</f>
        <v>0.30072463768115942</v>
      </c>
      <c r="AD40" s="361">
        <f>'2026 - WIP'!X5</f>
        <v>20.265753424657536</v>
      </c>
      <c r="AE40" s="43">
        <f>'2026 - WIP'!Y5</f>
        <v>2.93</v>
      </c>
      <c r="AF40" s="43">
        <f>'2026 - WIP'!Z5</f>
        <v>5.3</v>
      </c>
      <c r="AG40" s="43">
        <f>'2026 - WIP'!AA5</f>
        <v>17.899999999999999</v>
      </c>
      <c r="AH40" s="43">
        <f>'2026 - WIP'!AB5</f>
        <v>0</v>
      </c>
      <c r="AI40" s="43">
        <f>'2026 - WIP'!AC5</f>
        <v>0</v>
      </c>
      <c r="AJ40" s="44">
        <f>'2026 - WIP'!AD5</f>
        <v>2.6762589928057554E-2</v>
      </c>
      <c r="AK40" s="44">
        <f>'2026 - WIP'!AE5</f>
        <v>0.19179856115107913</v>
      </c>
      <c r="AL40" s="45">
        <f>'2026 - WIP'!AF5</f>
        <v>4.4999999999999998E-2</v>
      </c>
      <c r="AM40" s="46">
        <f t="shared" si="5"/>
        <v>0.6</v>
      </c>
      <c r="AN40" s="45">
        <f>'2026 - WIP'!AG5</f>
        <v>0.87</v>
      </c>
      <c r="AO40" s="45">
        <f>'2026 - WIP'!AH5</f>
        <v>0.126</v>
      </c>
      <c r="AP40" s="43">
        <f>'2026 - WIP'!AI5</f>
        <v>105.64205650925143</v>
      </c>
      <c r="AQ40" s="47">
        <f>'2026 - WIP'!AJ5</f>
        <v>111.07753327912425</v>
      </c>
      <c r="AR40" s="48">
        <f>'2026 - WIP'!AK5</f>
        <v>8</v>
      </c>
      <c r="AS40" s="49">
        <f>'2026 - WIP'!AL5</f>
        <v>6</v>
      </c>
      <c r="AT40" s="49">
        <f>'2026 - WIP'!AM5</f>
        <v>5</v>
      </c>
      <c r="AU40" s="49">
        <f>'2026 - WIP'!AN5</f>
        <v>3</v>
      </c>
      <c r="AV40" s="49">
        <f>'2026 - WIP'!AO5</f>
        <v>8</v>
      </c>
      <c r="AW40" s="49">
        <f>'2026 - WIP'!AP5</f>
        <v>8</v>
      </c>
      <c r="AX40" s="49">
        <f>'2026 - WIP'!AQ5</f>
        <v>10</v>
      </c>
      <c r="AY40" s="50">
        <f>'2026 - WIP'!AR5</f>
        <v>0.75</v>
      </c>
      <c r="AZ40" s="51">
        <f>'2026 - WIP'!AS5</f>
        <v>0</v>
      </c>
      <c r="BA40" s="52">
        <f>'2026 - WIP'!AT5</f>
        <v>1</v>
      </c>
      <c r="BB40" s="52">
        <f>'2026 - WIP'!AU5</f>
        <v>0</v>
      </c>
      <c r="BC40" s="52">
        <f>'2026 - WIP'!AV5</f>
        <v>0</v>
      </c>
      <c r="BD40" s="52">
        <f>'2026 - WIP'!AW5</f>
        <v>0</v>
      </c>
      <c r="BE40" s="52">
        <f>'2026 - WIP'!AX5</f>
        <v>0</v>
      </c>
      <c r="BF40" s="53">
        <f>'2026 - WIP'!AY5</f>
        <v>0</v>
      </c>
      <c r="BG40" s="53">
        <f>'2026 - WIP'!AZ5</f>
        <v>0</v>
      </c>
      <c r="BH40" s="53">
        <f>'2026 - WIP'!BA5</f>
        <v>0</v>
      </c>
      <c r="BI40" s="53">
        <f>'2026 - WIP'!BB5</f>
        <v>0</v>
      </c>
      <c r="BJ40" s="53">
        <f>'2026 - WIP'!BC5</f>
        <v>0</v>
      </c>
      <c r="BK40" s="53">
        <f>'2026 - WIP'!BH5</f>
        <v>0</v>
      </c>
      <c r="BL40" s="53">
        <f>'2026 - WIP'!BI5</f>
        <v>0</v>
      </c>
      <c r="BM40" s="53">
        <f>'2026 - WIP'!BJ5</f>
        <v>0</v>
      </c>
      <c r="BN40" s="54">
        <f>'2026 - WIP'!BK5</f>
        <v>0</v>
      </c>
      <c r="BO40" s="51">
        <f>'2026 - WIP'!BL5</f>
        <v>15</v>
      </c>
      <c r="BP40" s="52">
        <f>'2026 - WIP'!BM5</f>
        <v>1479.2</v>
      </c>
      <c r="BQ40" s="52">
        <f>'2026 - WIP'!BN5</f>
        <v>4</v>
      </c>
      <c r="BR40" s="52">
        <f>'2026 - WIP'!BO5</f>
        <v>2</v>
      </c>
      <c r="BS40" s="52">
        <f>'2026 - WIP'!BP5</f>
        <v>0</v>
      </c>
      <c r="BT40" s="52">
        <f>'2026 - WIP'!BQ5</f>
        <v>10</v>
      </c>
      <c r="BU40" s="53">
        <f>'2026 - WIP'!BR5</f>
        <v>0</v>
      </c>
      <c r="BV40" s="53">
        <f>'2026 - WIP'!BS5</f>
        <v>0</v>
      </c>
      <c r="BW40" s="53">
        <f>'2026 - WIP'!BT5</f>
        <v>1.07</v>
      </c>
      <c r="BX40" s="53">
        <f>'2026 - WIP'!BU5</f>
        <v>4.5</v>
      </c>
      <c r="BY40" s="53">
        <f>'2026 - WIP'!BV5</f>
        <v>13.8</v>
      </c>
      <c r="BZ40" s="53">
        <f>'2026 - WIP'!CA5</f>
        <v>0</v>
      </c>
      <c r="CA40" s="53">
        <f>'2026 - WIP'!CB5</f>
        <v>0</v>
      </c>
      <c r="CB40" s="53">
        <f>'2026 - WIP'!CC5</f>
        <v>80</v>
      </c>
      <c r="CC40" s="54">
        <f>'2026 - WIP'!CD5</f>
        <v>20</v>
      </c>
      <c r="CD40" s="51">
        <f>'2026 - WIP'!CE5</f>
        <v>51</v>
      </c>
      <c r="CE40" s="52">
        <f>'2026 - WIP'!CF5</f>
        <v>4811.8</v>
      </c>
      <c r="CF40" s="52">
        <f>'2026 - WIP'!CG5</f>
        <v>7</v>
      </c>
      <c r="CG40" s="52">
        <f>'2026 - WIP'!CH5</f>
        <v>5</v>
      </c>
      <c r="CH40" s="52">
        <f>'2026 - WIP'!CI5</f>
        <v>0</v>
      </c>
      <c r="CI40" s="52">
        <f>'2026 - WIP'!CJ5</f>
        <v>35</v>
      </c>
      <c r="CJ40" s="53">
        <f>'2026 - WIP'!CK5</f>
        <v>0</v>
      </c>
      <c r="CK40" s="53">
        <f>'2026 - WIP'!CL5</f>
        <v>0</v>
      </c>
      <c r="CL40" s="53">
        <f>'2026 - WIP'!CM5</f>
        <v>0.89</v>
      </c>
      <c r="CM40" s="53">
        <f>'2026 - WIP'!CN5</f>
        <v>2</v>
      </c>
      <c r="CN40" s="53">
        <f>'2026 - WIP'!CO5</f>
        <v>6.1</v>
      </c>
      <c r="CO40" s="53">
        <f>'2026 - WIP'!CT5</f>
        <v>0</v>
      </c>
      <c r="CP40" s="53">
        <f>'2026 - WIP'!CU5</f>
        <v>0</v>
      </c>
      <c r="CQ40" s="53">
        <f>'2026 - WIP'!CV5</f>
        <v>84.7</v>
      </c>
      <c r="CR40" s="54">
        <f>'2026 - WIP'!CW5</f>
        <v>13.6</v>
      </c>
      <c r="CS40" s="51">
        <f>'2026 - WIP'!CX5</f>
        <v>834</v>
      </c>
      <c r="CT40" s="52">
        <f>'2026 - WIP'!CY5</f>
        <v>3402</v>
      </c>
      <c r="CU40" s="52">
        <f>'2026 - WIP'!CZ5</f>
        <v>98</v>
      </c>
      <c r="CV40" s="52">
        <f>'2026 - WIP'!DA5</f>
        <v>63</v>
      </c>
      <c r="CW40" s="52">
        <f>'2026 - WIP'!DB5</f>
        <v>9</v>
      </c>
      <c r="CX40" s="52">
        <f>'2026 - WIP'!DC5</f>
        <v>22</v>
      </c>
      <c r="CY40" s="53">
        <f>'2026 - WIP'!DD5</f>
        <v>0</v>
      </c>
      <c r="CZ40" s="53">
        <f>'2026 - WIP'!DE5</f>
        <v>0</v>
      </c>
      <c r="DA40" s="53">
        <f>'2026 - WIP'!DF5</f>
        <v>1.86</v>
      </c>
      <c r="DB40" s="53">
        <f>'2026 - WIP'!DG5</f>
        <v>5.3</v>
      </c>
      <c r="DC40" s="53">
        <f>'2026 - WIP'!DH5</f>
        <v>11.4</v>
      </c>
      <c r="DD40" s="53">
        <f>'2026 - WIP'!DM5</f>
        <v>54.5</v>
      </c>
      <c r="DE40" s="53">
        <f>'2026 - WIP'!DN5</f>
        <v>4.5</v>
      </c>
      <c r="DF40" s="53">
        <f>'2026 - WIP'!DO5</f>
        <v>87</v>
      </c>
      <c r="DG40" s="54">
        <f>'2026 - WIP'!DP5</f>
        <v>12.6</v>
      </c>
      <c r="DH40" s="51">
        <f>'2026 - WIP'!DQ5</f>
        <v>249</v>
      </c>
      <c r="DI40" s="52">
        <f>'2026 - WIP'!DR5</f>
        <v>828</v>
      </c>
      <c r="DJ40" s="52">
        <f>'2026 - WIP'!DS5</f>
        <v>23</v>
      </c>
      <c r="DK40" s="52">
        <f>'2026 - WIP'!DT5</f>
        <v>16</v>
      </c>
      <c r="DL40" s="52">
        <f>'2026 - WIP'!DU5</f>
        <v>3</v>
      </c>
      <c r="DM40" s="52">
        <f>'2026 - WIP'!DV5</f>
        <v>0</v>
      </c>
      <c r="DN40" s="53">
        <f>'2026 - WIP'!DW5</f>
        <v>0</v>
      </c>
      <c r="DO40" s="53">
        <f>'2026 - WIP'!DX5</f>
        <v>0</v>
      </c>
      <c r="DP40" s="53">
        <f>'2026 - WIP'!DY5</f>
        <v>2.93</v>
      </c>
      <c r="DQ40" s="53">
        <f>'2026 - WIP'!DZ5</f>
        <v>4.0999999999999996</v>
      </c>
      <c r="DR40" s="53">
        <f>'2026 - WIP'!EA5</f>
        <v>17.899999999999999</v>
      </c>
      <c r="DS40" s="53">
        <f>'2026 - WIP'!EF5</f>
        <v>60</v>
      </c>
      <c r="DT40" s="53">
        <f>'2026 - WIP'!EG5</f>
        <v>0</v>
      </c>
      <c r="DU40" s="53">
        <f>'2026 - WIP'!EH5</f>
        <v>89.4</v>
      </c>
      <c r="DV40" s="54">
        <f>'2026 - WIP'!EI5</f>
        <v>10.6</v>
      </c>
    </row>
    <row r="41" spans="1:126" x14ac:dyDescent="0.2">
      <c r="A41" s="30">
        <f t="shared" si="0"/>
        <v>39</v>
      </c>
      <c r="B41" s="31">
        <f>'2020'!A8</f>
        <v>6</v>
      </c>
      <c r="C41" s="31">
        <v>2020</v>
      </c>
      <c r="D41" s="32" t="str">
        <f>'2020'!B8</f>
        <v>Tee Higgins</v>
      </c>
      <c r="E41" s="32" t="str" cm="1">
        <f t="array" ref="E41">_xlfn.IFS(F41&gt;12.5,"Cornerstone",AND(F41&gt;11.995,F41&lt;12.5),"Elite",AND(F41&gt;11,F41&lt;12.995),"Elite Upside",AND(F41&gt;=9.69,F41&lt;10.999),"Upside",AND(F41&gt;8.4,F41&lt;9.999),"Upside Lite",AND(F41&gt;7.25,F41&lt;8.999),"Outlier",AND(F41&gt;=6,F41&lt;7.25),"Outlier Lite",F41&lt;6.999,"Purgatory")</f>
        <v>Elite Upside</v>
      </c>
      <c r="F41" s="33">
        <f>'2020'!C8</f>
        <v>11.03857142857143</v>
      </c>
      <c r="G41" s="33">
        <f t="shared" si="1"/>
        <v>93.600000000000009</v>
      </c>
      <c r="H41" s="303">
        <f t="shared" si="2"/>
        <v>1.4963019074807784</v>
      </c>
      <c r="I41" s="34" t="str">
        <f>'2020'!D8</f>
        <v>Clemson</v>
      </c>
      <c r="J41" s="35">
        <f>'2020'!E8</f>
        <v>4</v>
      </c>
      <c r="K41" s="36">
        <f>'2020'!F8</f>
        <v>36178</v>
      </c>
      <c r="L41" s="37">
        <f>'2020'!G8</f>
        <v>26.709589041095889</v>
      </c>
      <c r="M41" s="37" t="str">
        <f>'2020'!H8</f>
        <v>JR</v>
      </c>
      <c r="N41" s="37">
        <f>'2020'!I8</f>
        <v>21.276712328767122</v>
      </c>
      <c r="O41" s="37" t="str">
        <f>'2020'!J8</f>
        <v>Wide</v>
      </c>
      <c r="P41" s="37" t="str">
        <f>'2020'!K8</f>
        <v>SLOB</v>
      </c>
      <c r="Q41" s="37" t="str">
        <f>'2020'!L8</f>
        <v>Elite Earner</v>
      </c>
      <c r="R41" s="55">
        <f>'2020'!M8</f>
        <v>76</v>
      </c>
      <c r="S41" s="55">
        <f>'2020'!N8</f>
        <v>216</v>
      </c>
      <c r="T41" s="231">
        <f t="shared" si="3"/>
        <v>26.292054246158354</v>
      </c>
      <c r="U41" s="35">
        <f>'2020'!O8</f>
        <v>4.54</v>
      </c>
      <c r="V41" s="320">
        <f>'2020'!P8</f>
        <v>2</v>
      </c>
      <c r="W41" s="360">
        <f>'2020'!Q8</f>
        <v>0</v>
      </c>
      <c r="X41" s="194">
        <f>'2020'!R8</f>
        <v>0</v>
      </c>
      <c r="Y41" s="194">
        <f>'2020'!S8</f>
        <v>0.19563239308462238</v>
      </c>
      <c r="Z41" s="194">
        <f>'2020'!T8</f>
        <v>0.22365591397849463</v>
      </c>
      <c r="AA41" s="194">
        <f>'2020'!U8</f>
        <v>0.2698265895953757</v>
      </c>
      <c r="AB41" s="194">
        <f>'2020'!V8</f>
        <v>0.2698265895953757</v>
      </c>
      <c r="AC41" s="194">
        <f>'2020'!W8</f>
        <v>0.25633526011560692</v>
      </c>
      <c r="AD41" s="361">
        <f>'2020'!X8</f>
        <v>19.63013698630137</v>
      </c>
      <c r="AE41" s="43">
        <f>'2020'!Y8</f>
        <v>3.59</v>
      </c>
      <c r="AF41" s="43">
        <f>'2020'!Z8</f>
        <v>7.6</v>
      </c>
      <c r="AG41" s="43">
        <f>'2020'!AA8</f>
        <v>15.7</v>
      </c>
      <c r="AH41" s="43">
        <f>'2020'!AB8</f>
        <v>1.06</v>
      </c>
      <c r="AI41" s="43">
        <f>'2020'!AC8</f>
        <v>2.29</v>
      </c>
      <c r="AJ41" s="44">
        <f>'2020'!AD8</f>
        <v>6.1525278491859459E-2</v>
      </c>
      <c r="AK41" s="44">
        <f>'2020'!AE8</f>
        <v>0.20610968294772919</v>
      </c>
      <c r="AL41" s="45">
        <f>'2020'!AF8</f>
        <v>9.1999999999999998E-2</v>
      </c>
      <c r="AM41" s="46">
        <f t="shared" si="5"/>
        <v>0.55000000000000004</v>
      </c>
      <c r="AN41" s="45">
        <f>'2020'!AG8</f>
        <v>0.89049999999999996</v>
      </c>
      <c r="AO41" s="45">
        <f>'2020'!AH8</f>
        <v>0.10949999999999999</v>
      </c>
      <c r="AP41" s="43">
        <f>'2020'!AI8</f>
        <v>101.68580600610686</v>
      </c>
      <c r="AQ41" s="47">
        <f>'2020'!AJ8</f>
        <v>106.91772646122963</v>
      </c>
      <c r="AR41" s="48">
        <f>'2020'!AK8</f>
        <v>7</v>
      </c>
      <c r="AS41" s="49">
        <f>'2020'!AL8</f>
        <v>7</v>
      </c>
      <c r="AT41" s="49">
        <f>'2020'!AM8</f>
        <v>7</v>
      </c>
      <c r="AU41" s="49">
        <f>'2020'!AN8</f>
        <v>6</v>
      </c>
      <c r="AV41" s="49">
        <f>'2020'!AO8</f>
        <v>7</v>
      </c>
      <c r="AW41" s="49">
        <f>'2020'!AP8</f>
        <v>7</v>
      </c>
      <c r="AX41" s="49">
        <f>'2020'!AQ8</f>
        <v>8</v>
      </c>
      <c r="AY41" s="50">
        <f>'2020'!AR8</f>
        <v>1</v>
      </c>
      <c r="AZ41" s="51">
        <f>'2020'!AS8</f>
        <v>0</v>
      </c>
      <c r="BA41" s="52">
        <f>'2020'!AT8</f>
        <v>4373</v>
      </c>
      <c r="BB41" s="52">
        <f>'2020'!AU8</f>
        <v>0</v>
      </c>
      <c r="BC41" s="52">
        <f>'2020'!AV8</f>
        <v>0</v>
      </c>
      <c r="BD41" s="52">
        <f>'2020'!AW8</f>
        <v>0</v>
      </c>
      <c r="BE41" s="52">
        <f>'2020'!AX8</f>
        <v>0</v>
      </c>
      <c r="BF41" s="53">
        <f>'2020'!AY8</f>
        <v>0</v>
      </c>
      <c r="BG41" s="53">
        <f>'2020'!AZ8</f>
        <v>0</v>
      </c>
      <c r="BH41" s="53">
        <f>'2020'!BA8</f>
        <v>0</v>
      </c>
      <c r="BI41" s="53">
        <f>'2020'!BB8</f>
        <v>0</v>
      </c>
      <c r="BJ41" s="53">
        <f>'2020'!BC8</f>
        <v>0</v>
      </c>
      <c r="BK41" s="53">
        <f>'2020'!BD8</f>
        <v>0</v>
      </c>
      <c r="BL41" s="53">
        <f>'2020'!BE8</f>
        <v>0</v>
      </c>
      <c r="BM41" s="53">
        <f>'2020'!BF8</f>
        <v>0</v>
      </c>
      <c r="BN41" s="54">
        <f>'2020'!BG8</f>
        <v>0</v>
      </c>
      <c r="BO41" s="51">
        <f>'2020'!BH8</f>
        <v>0</v>
      </c>
      <c r="BP41" s="52">
        <f>'2020'!BI8</f>
        <v>5009</v>
      </c>
      <c r="BQ41" s="52">
        <f>'2020'!BJ8</f>
        <v>0</v>
      </c>
      <c r="BR41" s="52">
        <f>'2020'!BK8</f>
        <v>0</v>
      </c>
      <c r="BS41" s="52">
        <f>'2020'!BL8</f>
        <v>0</v>
      </c>
      <c r="BT41" s="52">
        <f>'2020'!BM8</f>
        <v>0</v>
      </c>
      <c r="BU41" s="53">
        <f>'2020'!BN8</f>
        <v>0</v>
      </c>
      <c r="BV41" s="53">
        <f>'2020'!BO8</f>
        <v>0</v>
      </c>
      <c r="BW41" s="53">
        <f>'2020'!BP8</f>
        <v>0</v>
      </c>
      <c r="BX41" s="53">
        <f>'2020'!BQ8</f>
        <v>0</v>
      </c>
      <c r="BY41" s="53">
        <f>'2020'!BR8</f>
        <v>0</v>
      </c>
      <c r="BZ41" s="53">
        <f>'2020'!BS8</f>
        <v>0</v>
      </c>
      <c r="CA41" s="53">
        <f>'2020'!BT8</f>
        <v>0</v>
      </c>
      <c r="CB41" s="53">
        <f>'2020'!BU8</f>
        <v>0</v>
      </c>
      <c r="CC41" s="54">
        <f>'2020'!BV8</f>
        <v>0</v>
      </c>
      <c r="CD41" s="51">
        <f>'2020'!BW8</f>
        <v>645</v>
      </c>
      <c r="CE41" s="52">
        <f>'2020'!BX8</f>
        <v>3297</v>
      </c>
      <c r="CF41" s="52">
        <f>'2020'!BY8</f>
        <v>33</v>
      </c>
      <c r="CG41" s="52">
        <f>'2020'!BZ8</f>
        <v>17</v>
      </c>
      <c r="CH41" s="52">
        <f>'2020'!CA8</f>
        <v>2</v>
      </c>
      <c r="CI41" s="52">
        <f>'2020'!CB8</f>
        <v>17</v>
      </c>
      <c r="CJ41" s="53">
        <f>'2020'!CC8</f>
        <v>1.21</v>
      </c>
      <c r="CK41" s="53">
        <f>'2020'!CD8</f>
        <v>1.37</v>
      </c>
      <c r="CL41" s="53">
        <f>'2020'!CE8</f>
        <v>3.71</v>
      </c>
      <c r="CM41" s="53">
        <f>'2020'!CF8</f>
        <v>7.6</v>
      </c>
      <c r="CN41" s="53">
        <f>'2020'!CG8</f>
        <v>16</v>
      </c>
      <c r="CO41" s="53">
        <f>'2020'!CL8</f>
        <v>45.5</v>
      </c>
      <c r="CP41" s="53">
        <f>'2020'!CM8</f>
        <v>15</v>
      </c>
      <c r="CQ41" s="53">
        <f>'2020'!CN8</f>
        <v>80.400000000000006</v>
      </c>
      <c r="CR41" s="54">
        <f>'2020'!CO8</f>
        <v>19.600000000000001</v>
      </c>
      <c r="CS41" s="51">
        <f>'2020'!CP8</f>
        <v>936</v>
      </c>
      <c r="CT41" s="52">
        <f>'2020'!CQ8</f>
        <v>4185</v>
      </c>
      <c r="CU41" s="52">
        <f>'2020'!CR8</f>
        <v>94</v>
      </c>
      <c r="CV41" s="52">
        <f>'2020'!CS8</f>
        <v>59</v>
      </c>
      <c r="CW41" s="52">
        <f>'2020'!CT8</f>
        <v>12</v>
      </c>
      <c r="CX41" s="52">
        <f>'2020'!CU8</f>
        <v>37</v>
      </c>
      <c r="CY41" s="53">
        <f>'2020'!CV8</f>
        <v>0.77</v>
      </c>
      <c r="CZ41" s="53">
        <f>'2020'!CW8</f>
        <v>1.84</v>
      </c>
      <c r="DA41" s="53">
        <f>'2020'!CX8</f>
        <v>2.97</v>
      </c>
      <c r="DB41" s="53">
        <f>'2020'!CY8</f>
        <v>5.3</v>
      </c>
      <c r="DC41" s="53">
        <f>'2020'!CZ8</f>
        <v>15.3</v>
      </c>
      <c r="DD41" s="53">
        <f>'2020'!DE8</f>
        <v>52.2</v>
      </c>
      <c r="DE41" s="53">
        <f>'2020'!DF8</f>
        <v>3.3</v>
      </c>
      <c r="DF41" s="53">
        <f>'2020'!DG8</f>
        <v>92.3</v>
      </c>
      <c r="DG41" s="54">
        <f>'2020'!DH8</f>
        <v>7.7</v>
      </c>
      <c r="DH41" s="51">
        <f>'2020'!DI8</f>
        <v>1167</v>
      </c>
      <c r="DI41" s="52">
        <f>'2020'!DJ8</f>
        <v>4325</v>
      </c>
      <c r="DJ41" s="52">
        <f>'2020'!DK8</f>
        <v>87</v>
      </c>
      <c r="DK41" s="52">
        <f>'2020'!DL8</f>
        <v>59</v>
      </c>
      <c r="DL41" s="52">
        <f>'2020'!DM8</f>
        <v>13</v>
      </c>
      <c r="DM41" s="52">
        <f>'2020'!DN8</f>
        <v>40</v>
      </c>
      <c r="DN41" s="53">
        <f>'2020'!DO8</f>
        <v>1.06</v>
      </c>
      <c r="DO41" s="53">
        <f>'2020'!DP8</f>
        <v>2.29</v>
      </c>
      <c r="DP41" s="53">
        <f>'2020'!DQ8</f>
        <v>3.59</v>
      </c>
      <c r="DQ41" s="53">
        <f>'2020'!DR8</f>
        <v>5.9</v>
      </c>
      <c r="DR41" s="53">
        <f>'2020'!DS8</f>
        <v>15.7</v>
      </c>
      <c r="DS41" s="53">
        <f>'2020'!DX8</f>
        <v>55</v>
      </c>
      <c r="DT41" s="53">
        <f>'2020'!DY8</f>
        <v>9.1999999999999993</v>
      </c>
      <c r="DU41" s="53">
        <f>'2020'!DZ8</f>
        <v>85.8</v>
      </c>
      <c r="DV41" s="54">
        <f>'2020'!EA8</f>
        <v>14.2</v>
      </c>
    </row>
    <row r="42" spans="1:126" x14ac:dyDescent="0.2">
      <c r="A42" s="30">
        <f t="shared" si="0"/>
        <v>40</v>
      </c>
      <c r="B42" s="31">
        <f>'2025'!A5</f>
        <v>3</v>
      </c>
      <c r="C42" s="31">
        <v>2025</v>
      </c>
      <c r="D42" s="32" t="str">
        <f>'2025'!B5</f>
        <v>Emeka Egbuka</v>
      </c>
      <c r="E42" s="32" t="str" cm="1">
        <f t="array" ref="E42">_xlfn.IFS(F42&gt;12.5,"Cornerstone",AND(F42&gt;11.995,F42&lt;12.5),"Elite",AND(F42&gt;11,F42&lt;12.995),"Elite Upside",AND(F42&gt;=9.69,F42&lt;10.999),"Upside",AND(F42&gt;8.4,F42&lt;9.999),"Upside Lite",AND(F42&gt;7.25,F42&lt;8.999),"Outlier",AND(F42&gt;=6,F42&lt;7.25),"Outlier Lite",F42&lt;6.999,"Purgatory")</f>
        <v>Upside</v>
      </c>
      <c r="F42" s="33">
        <f>'2025'!C5</f>
        <v>10.965714285714286</v>
      </c>
      <c r="G42" s="33">
        <f t="shared" si="1"/>
        <v>93.4</v>
      </c>
      <c r="H42" s="303">
        <f t="shared" si="2"/>
        <v>1.4544852262051735</v>
      </c>
      <c r="I42" s="34" t="str">
        <f>'2025'!D5</f>
        <v>Ohio State</v>
      </c>
      <c r="J42" s="35">
        <f>'2025'!E5</f>
        <v>2</v>
      </c>
      <c r="K42" s="36">
        <f>'2025'!F5</f>
        <v>37547</v>
      </c>
      <c r="L42" s="37">
        <f>'2025'!G5</f>
        <v>22.958904109589042</v>
      </c>
      <c r="M42" s="37" t="str">
        <f>'2025'!H5</f>
        <v>SR</v>
      </c>
      <c r="N42" s="37">
        <f>'2025'!I5</f>
        <v>22.539726027397261</v>
      </c>
      <c r="O42" s="37" t="str">
        <f>'2025'!J5</f>
        <v>Slot</v>
      </c>
      <c r="P42" s="37" t="str">
        <f>'2025'!K5</f>
        <v>BALL HOG</v>
      </c>
      <c r="Q42" s="37" t="str">
        <f>'2025'!L5</f>
        <v>Elite Earner</v>
      </c>
      <c r="R42" s="55">
        <f>'2025'!M5</f>
        <v>73</v>
      </c>
      <c r="S42" s="55">
        <f>'2025'!N5</f>
        <v>202</v>
      </c>
      <c r="T42" s="231">
        <f t="shared" si="3"/>
        <v>26.650392051018674</v>
      </c>
      <c r="U42" s="37">
        <f>'2025'!O5</f>
        <v>4.4800000000000004</v>
      </c>
      <c r="V42" s="320">
        <f>'2025'!P5</f>
        <v>1</v>
      </c>
      <c r="W42" s="360">
        <f>'2025'!Q5</f>
        <v>0</v>
      </c>
      <c r="X42" s="194">
        <f>'2025'!R5</f>
        <v>6.2680493567865592E-2</v>
      </c>
      <c r="Y42" s="194">
        <f>'2025'!S5</f>
        <v>0.2968101291936357</v>
      </c>
      <c r="Z42" s="194">
        <f>'2025'!T5</f>
        <v>0.19100706057227795</v>
      </c>
      <c r="AA42" s="194">
        <f>'2025'!U5</f>
        <v>0.24025665399239543</v>
      </c>
      <c r="AB42" s="194">
        <f>'2025'!V5</f>
        <v>0.26853339159301559</v>
      </c>
      <c r="AC42" s="194">
        <f>'2025'!W5</f>
        <v>0.26853339159301559</v>
      </c>
      <c r="AD42" s="361">
        <f>'2025'!X5</f>
        <v>19.87123287671233</v>
      </c>
      <c r="AE42" s="43">
        <f>'2025'!Y5</f>
        <v>2.98</v>
      </c>
      <c r="AF42" s="43">
        <f>'2025'!Z5</f>
        <v>7.1</v>
      </c>
      <c r="AG42" s="43">
        <f>'2025'!AA5</f>
        <v>9</v>
      </c>
      <c r="AH42" s="43">
        <f>'2025'!AB5</f>
        <v>0.83</v>
      </c>
      <c r="AI42" s="43">
        <f>'2025'!AC5</f>
        <v>0</v>
      </c>
      <c r="AJ42" s="44">
        <f>'2025'!AD5</f>
        <v>5.4619188921859539E-2</v>
      </c>
      <c r="AK42" s="44">
        <f>'2025'!AE5</f>
        <v>0.20854599406528188</v>
      </c>
      <c r="AL42" s="45">
        <f>'2025'!AF5</f>
        <v>5.7999999999999996E-2</v>
      </c>
      <c r="AM42" s="46">
        <f t="shared" si="5"/>
        <v>0.59099999999999997</v>
      </c>
      <c r="AN42" s="45">
        <f>'2025'!AG5</f>
        <v>0.21650000000000003</v>
      </c>
      <c r="AO42" s="45">
        <f>'2025'!AH5</f>
        <v>0.76800000000000002</v>
      </c>
      <c r="AP42" s="43">
        <f>'2025'!AI5</f>
        <v>100.29269674826241</v>
      </c>
      <c r="AQ42" s="47">
        <f>'2025'!AJ5</f>
        <v>99.271044329311607</v>
      </c>
      <c r="AR42" s="48">
        <f>'2025'!AK5</f>
        <v>7</v>
      </c>
      <c r="AS42" s="49">
        <f>'2025'!AL5</f>
        <v>7</v>
      </c>
      <c r="AT42" s="49">
        <f>'2025'!AM5</f>
        <v>6</v>
      </c>
      <c r="AU42" s="49">
        <f>'2025'!AN5</f>
        <v>5</v>
      </c>
      <c r="AV42" s="49">
        <f>'2025'!AO5</f>
        <v>8</v>
      </c>
      <c r="AW42" s="49">
        <f>'2025'!AP5</f>
        <v>6</v>
      </c>
      <c r="AX42" s="49">
        <f>'2025'!AQ5</f>
        <v>10</v>
      </c>
      <c r="AY42" s="50">
        <f>'2025'!AR5</f>
        <v>1</v>
      </c>
      <c r="AZ42" s="51">
        <f>'2025'!AS5</f>
        <v>0</v>
      </c>
      <c r="BA42" s="52">
        <f>'2025'!AT5</f>
        <v>1</v>
      </c>
      <c r="BB42" s="52">
        <f>'2025'!AU5</f>
        <v>0</v>
      </c>
      <c r="BC42" s="52">
        <f>'2025'!AV5</f>
        <v>0</v>
      </c>
      <c r="BD42" s="52">
        <f>'2025'!AW5</f>
        <v>0</v>
      </c>
      <c r="BE42" s="52">
        <f>'2025'!AX5</f>
        <v>1</v>
      </c>
      <c r="BF42" s="53">
        <f>'2025'!AY5</f>
        <v>0</v>
      </c>
      <c r="BG42" s="53">
        <f>'2025'!AZ5</f>
        <v>0</v>
      </c>
      <c r="BH42" s="53">
        <f>'2025'!BA5</f>
        <v>0</v>
      </c>
      <c r="BI42" s="53">
        <f>'2025'!BB5</f>
        <v>0</v>
      </c>
      <c r="BJ42" s="53">
        <f>'2025'!BC5</f>
        <v>0</v>
      </c>
      <c r="BK42" s="53">
        <f>'2025'!BH5</f>
        <v>0</v>
      </c>
      <c r="BL42" s="53">
        <f>'2025'!BI5</f>
        <v>0</v>
      </c>
      <c r="BM42" s="53">
        <f>'2025'!BJ5</f>
        <v>0</v>
      </c>
      <c r="BN42" s="54">
        <f>'2025'!BK5</f>
        <v>0</v>
      </c>
      <c r="BO42" s="51">
        <f>'2025'!BL5</f>
        <v>191</v>
      </c>
      <c r="BP42" s="52">
        <f>'2025'!BM5</f>
        <v>3047.2</v>
      </c>
      <c r="BQ42" s="52">
        <f>'2025'!BN5</f>
        <v>10</v>
      </c>
      <c r="BR42" s="52">
        <f>'2025'!BO5</f>
        <v>9</v>
      </c>
      <c r="BS42" s="52">
        <f>'2025'!BP5</f>
        <v>0</v>
      </c>
      <c r="BT42" s="52">
        <f>'2025'!BQ5</f>
        <v>28</v>
      </c>
      <c r="BU42" s="53">
        <f>'2025'!BR5</f>
        <v>0</v>
      </c>
      <c r="BV42" s="53">
        <f>'2025'!BS5</f>
        <v>0</v>
      </c>
      <c r="BW42" s="53">
        <f>'2025'!BT5</f>
        <v>3.29</v>
      </c>
      <c r="BX42" s="53">
        <f>'2025'!BU5</f>
        <v>12.4</v>
      </c>
      <c r="BY42" s="53">
        <f>'2025'!BV5</f>
        <v>10</v>
      </c>
      <c r="BZ42" s="53">
        <f>'2025'!CA5</f>
        <v>50</v>
      </c>
      <c r="CA42" s="53">
        <f>'2025'!CB5</f>
        <v>0</v>
      </c>
      <c r="CB42" s="53">
        <f>'2025'!CC5</f>
        <v>45.9</v>
      </c>
      <c r="CC42" s="54">
        <f>'2025'!CD5</f>
        <v>54.1</v>
      </c>
      <c r="CD42" s="51">
        <f>'2025'!CE5</f>
        <v>1151</v>
      </c>
      <c r="CE42" s="52">
        <f>'2025'!CF5</f>
        <v>3877.9</v>
      </c>
      <c r="CF42" s="52">
        <f>'2025'!CG5</f>
        <v>106</v>
      </c>
      <c r="CG42" s="52">
        <f>'2025'!CH5</f>
        <v>74</v>
      </c>
      <c r="CH42" s="52">
        <f>'2025'!CI5</f>
        <v>10</v>
      </c>
      <c r="CI42" s="52">
        <f>'2025'!CJ5</f>
        <v>41.6</v>
      </c>
      <c r="CJ42" s="53">
        <f>'2025'!CK5</f>
        <v>0.83</v>
      </c>
      <c r="CK42" s="53">
        <f>'2025'!CL5</f>
        <v>0</v>
      </c>
      <c r="CL42" s="53">
        <f>'2025'!CM5</f>
        <v>2.98</v>
      </c>
      <c r="CM42" s="53">
        <f>'2025'!CN5</f>
        <v>7.1</v>
      </c>
      <c r="CN42" s="53">
        <f>'2025'!CO5</f>
        <v>10.199999999999999</v>
      </c>
      <c r="CO42" s="53">
        <f>'2025'!CT5</f>
        <v>52.9</v>
      </c>
      <c r="CP42" s="53">
        <f>'2025'!CU5</f>
        <v>6.3</v>
      </c>
      <c r="CQ42" s="53">
        <f>'2025'!CV5</f>
        <v>30.7</v>
      </c>
      <c r="CR42" s="54">
        <f>'2025'!CW5</f>
        <v>67.8</v>
      </c>
      <c r="CS42" s="51">
        <f>'2025'!CX5</f>
        <v>514</v>
      </c>
      <c r="CT42" s="52">
        <f>'2025'!CY5</f>
        <v>2691</v>
      </c>
      <c r="CU42" s="52">
        <f>'2025'!CZ5</f>
        <v>60</v>
      </c>
      <c r="CV42" s="52">
        <f>'2025'!DA5</f>
        <v>41</v>
      </c>
      <c r="CW42" s="52">
        <f>'2025'!DB5</f>
        <v>4</v>
      </c>
      <c r="CX42" s="52">
        <f>'2025'!DC5</f>
        <v>20</v>
      </c>
      <c r="CY42" s="53">
        <f>'2025'!DD5</f>
        <v>0.68</v>
      </c>
      <c r="CZ42" s="53">
        <f>'2025'!DE5</f>
        <v>0</v>
      </c>
      <c r="DA42" s="53">
        <f>'2025'!DF5</f>
        <v>2.0099999999999998</v>
      </c>
      <c r="DB42" s="53">
        <f>'2025'!DG5</f>
        <v>6</v>
      </c>
      <c r="DC42" s="53">
        <f>'2025'!DH5</f>
        <v>9</v>
      </c>
      <c r="DD42" s="53">
        <f>'2025'!DM5</f>
        <v>40</v>
      </c>
      <c r="DE42" s="53">
        <f>'2025'!DN5</f>
        <v>4.7</v>
      </c>
      <c r="DF42" s="53">
        <f>'2025'!DO5</f>
        <v>26.8</v>
      </c>
      <c r="DG42" s="54">
        <f>'2025'!DP5</f>
        <v>72.5</v>
      </c>
      <c r="DH42" s="51">
        <f>'2025'!DQ5</f>
        <v>1011</v>
      </c>
      <c r="DI42" s="52">
        <f>'2025'!DR5</f>
        <v>4208</v>
      </c>
      <c r="DJ42" s="52">
        <f>'2025'!DS5</f>
        <v>106</v>
      </c>
      <c r="DK42" s="52">
        <f>'2025'!DT5</f>
        <v>81</v>
      </c>
      <c r="DL42" s="52">
        <f>'2025'!DU5</f>
        <v>10</v>
      </c>
      <c r="DM42" s="52">
        <f>'2025'!DV5</f>
        <v>28.799999999999997</v>
      </c>
      <c r="DN42" s="53">
        <f>'2025'!DW5</f>
        <v>0.83</v>
      </c>
      <c r="DO42" s="53">
        <f>'2025'!DX5</f>
        <v>0</v>
      </c>
      <c r="DP42" s="53">
        <f>'2025'!DY5</f>
        <v>2.5099999999999998</v>
      </c>
      <c r="DQ42" s="53">
        <f>'2025'!DZ5</f>
        <v>5.9</v>
      </c>
      <c r="DR42" s="53">
        <f>'2025'!EA5</f>
        <v>7.9</v>
      </c>
      <c r="DS42" s="53">
        <f>'2025'!EF5</f>
        <v>59.1</v>
      </c>
      <c r="DT42" s="53">
        <f>'2025'!EG5</f>
        <v>5.8</v>
      </c>
      <c r="DU42" s="53">
        <f>'2025'!EH5</f>
        <v>16.5</v>
      </c>
      <c r="DV42" s="54">
        <f>'2025'!EI5</f>
        <v>81.099999999999994</v>
      </c>
    </row>
    <row r="43" spans="1:126" x14ac:dyDescent="0.2">
      <c r="A43" s="30">
        <f t="shared" si="0"/>
        <v>41</v>
      </c>
      <c r="B43" s="31">
        <f>'2022'!A9</f>
        <v>7</v>
      </c>
      <c r="C43" s="31">
        <v>2022</v>
      </c>
      <c r="D43" s="32" t="str">
        <f>'2022'!B9</f>
        <v>Jahan Dotson</v>
      </c>
      <c r="E43" s="32" t="str" cm="1">
        <f t="array" ref="E43">_xlfn.IFS(F43&gt;12.5,"Cornerstone",AND(F43&gt;11.995,F43&lt;12.5),"Elite",AND(F43&gt;11,F43&lt;12.995),"Elite Upside",AND(F43&gt;=9.69,F43&lt;10.999),"Upside",AND(F43&gt;8.4,F43&lt;9.999),"Upside Lite",AND(F43&gt;7.25,F43&lt;8.999),"Outlier",AND(F43&gt;=6,F43&lt;7.25),"Outlier Lite",F43&lt;6.999,"Purgatory")</f>
        <v>Upside</v>
      </c>
      <c r="F43" s="33">
        <f>'2022'!C9</f>
        <v>10.9</v>
      </c>
      <c r="G43" s="33">
        <f t="shared" si="1"/>
        <v>93.300000000000011</v>
      </c>
      <c r="H43" s="303">
        <f t="shared" si="2"/>
        <v>1.416768219564432</v>
      </c>
      <c r="I43" s="34" t="str">
        <f>'2022'!D9</f>
        <v>Penn State</v>
      </c>
      <c r="J43" s="35">
        <f>'2022'!E9</f>
        <v>2</v>
      </c>
      <c r="K43" s="36">
        <f>'2022'!F9</f>
        <v>36607</v>
      </c>
      <c r="L43" s="37">
        <f>'2022'!G9</f>
        <v>25.534246575342465</v>
      </c>
      <c r="M43" s="37" t="str">
        <f>'2022'!H9</f>
        <v>RS JR</v>
      </c>
      <c r="N43" s="37">
        <f>'2022'!I9</f>
        <v>22.115068493150684</v>
      </c>
      <c r="O43" s="37" t="str">
        <f>'2022'!J9</f>
        <v>Wide</v>
      </c>
      <c r="P43" s="37" t="str">
        <f>'2022'!K9</f>
        <v>RAT</v>
      </c>
      <c r="Q43" s="37" t="str">
        <f>'2022'!L9</f>
        <v>Elite Separator</v>
      </c>
      <c r="R43" s="55">
        <f>'2022'!M9</f>
        <v>71</v>
      </c>
      <c r="S43" s="55">
        <f>'2022'!N9</f>
        <v>183</v>
      </c>
      <c r="T43" s="231">
        <f t="shared" si="3"/>
        <v>25.523036723518402</v>
      </c>
      <c r="U43" s="35">
        <f>'2022'!O9</f>
        <v>4.43</v>
      </c>
      <c r="V43" s="320">
        <f>'2022'!P9</f>
        <v>1</v>
      </c>
      <c r="W43" s="360">
        <f>'2022'!Q9</f>
        <v>0</v>
      </c>
      <c r="X43" s="194">
        <f>'2022'!R9</f>
        <v>7.160493827160494E-2</v>
      </c>
      <c r="Y43" s="194">
        <f>'2022'!S9</f>
        <v>0.16962113312478275</v>
      </c>
      <c r="Z43" s="194">
        <f>'2022'!T9</f>
        <v>0.38368055555555558</v>
      </c>
      <c r="AA43" s="194">
        <f>'2022'!U9</f>
        <v>0.33858493268404466</v>
      </c>
      <c r="AB43" s="194">
        <f>'2022'!V9</f>
        <v>0.36113274411980012</v>
      </c>
      <c r="AC43" s="194">
        <f>'2022'!W9</f>
        <v>0.36113274411980012</v>
      </c>
      <c r="AD43" s="361">
        <f>'2022'!X9</f>
        <v>20.471232876712328</v>
      </c>
      <c r="AE43" s="43">
        <f>'2022'!Y9</f>
        <v>2.63</v>
      </c>
      <c r="AF43" s="43">
        <f>'2022'!Z9</f>
        <v>7.2</v>
      </c>
      <c r="AG43" s="43">
        <f>'2022'!AA9</f>
        <v>12.7</v>
      </c>
      <c r="AH43" s="43">
        <f>'2022'!AB9</f>
        <v>0.9</v>
      </c>
      <c r="AI43" s="43">
        <f>'2022'!AC9</f>
        <v>2.89</v>
      </c>
      <c r="AJ43" s="44">
        <f>'2022'!AD9</f>
        <v>2.598984771573604E-2</v>
      </c>
      <c r="AK43" s="44">
        <f>'2022'!AE9</f>
        <v>0.27072758037225042</v>
      </c>
      <c r="AL43" s="45">
        <f>'2022'!AF9</f>
        <v>2.2000000000000002E-2</v>
      </c>
      <c r="AM43" s="46">
        <f t="shared" si="5"/>
        <v>0.41700000000000004</v>
      </c>
      <c r="AN43" s="45">
        <f>'2022'!AG9</f>
        <v>0.84499999999999997</v>
      </c>
      <c r="AO43" s="45">
        <f>'2022'!AH9</f>
        <v>0.155</v>
      </c>
      <c r="AP43" s="43">
        <f>'2022'!AI9</f>
        <v>95.031192818159639</v>
      </c>
      <c r="AQ43" s="47">
        <f>'2022'!AJ9</f>
        <v>90.224128328414949</v>
      </c>
      <c r="AR43" s="48">
        <f>'2022'!AK9</f>
        <v>9</v>
      </c>
      <c r="AS43" s="49">
        <f>'2022'!AL9</f>
        <v>6</v>
      </c>
      <c r="AT43" s="49">
        <f>'2022'!AM9</f>
        <v>5</v>
      </c>
      <c r="AU43" s="49">
        <f>'2022'!AN9</f>
        <v>5</v>
      </c>
      <c r="AV43" s="49">
        <f>'2022'!AO9</f>
        <v>9</v>
      </c>
      <c r="AW43" s="49">
        <f>'2022'!AP9</f>
        <v>5</v>
      </c>
      <c r="AX43" s="49">
        <f>'2022'!AQ9</f>
        <v>10</v>
      </c>
      <c r="AY43" s="50">
        <f>'2022'!AR9</f>
        <v>0.5</v>
      </c>
      <c r="AZ43" s="51">
        <f>'2022'!AS9</f>
        <v>0</v>
      </c>
      <c r="BA43" s="52">
        <f>'2022'!AT9</f>
        <v>3772</v>
      </c>
      <c r="BB43" s="52">
        <f>'2022'!AU9</f>
        <v>0</v>
      </c>
      <c r="BC43" s="52">
        <f>'2022'!AV9</f>
        <v>0</v>
      </c>
      <c r="BD43" s="52">
        <f>'2022'!AW9</f>
        <v>0</v>
      </c>
      <c r="BE43" s="52">
        <f>'2022'!AX9</f>
        <v>0</v>
      </c>
      <c r="BF43" s="53">
        <f>'2022'!AY9</f>
        <v>0</v>
      </c>
      <c r="BG43" s="53">
        <f>'2022'!AZ9</f>
        <v>0</v>
      </c>
      <c r="BH43" s="53">
        <f>'2022'!BA9</f>
        <v>0</v>
      </c>
      <c r="BI43" s="53">
        <f>'2022'!BB9</f>
        <v>0</v>
      </c>
      <c r="BJ43" s="53">
        <f>'2022'!BC9</f>
        <v>0</v>
      </c>
      <c r="BK43" s="53">
        <f>'2022'!BH9</f>
        <v>0</v>
      </c>
      <c r="BL43" s="53">
        <f>'2022'!BI9</f>
        <v>0</v>
      </c>
      <c r="BM43" s="53">
        <f>'2022'!BJ9</f>
        <v>0</v>
      </c>
      <c r="BN43" s="54">
        <f>'2022'!BK9</f>
        <v>0</v>
      </c>
      <c r="BO43" s="51">
        <f>'2022'!BL9</f>
        <v>203</v>
      </c>
      <c r="BP43" s="52">
        <f>'2022'!BM9</f>
        <v>2835</v>
      </c>
      <c r="BQ43" s="52">
        <f>'2022'!BN9</f>
        <v>22</v>
      </c>
      <c r="BR43" s="52">
        <f>'2022'!BO9</f>
        <v>13</v>
      </c>
      <c r="BS43" s="52">
        <f>'2022'!BP9</f>
        <v>0</v>
      </c>
      <c r="BT43" s="52">
        <f>'2022'!BQ9</f>
        <v>21</v>
      </c>
      <c r="BU43" s="53">
        <f>'2022'!BR9</f>
        <v>0.83</v>
      </c>
      <c r="BV43" s="53">
        <f>'2022'!BS9</f>
        <v>1</v>
      </c>
      <c r="BW43" s="53">
        <f>'2022'!BT9</f>
        <v>1.9</v>
      </c>
      <c r="BX43" s="53">
        <f>'2022'!BU9</f>
        <v>3.4</v>
      </c>
      <c r="BY43" s="53">
        <f>'2022'!BV9</f>
        <v>13</v>
      </c>
      <c r="BZ43" s="53">
        <f>'2022'!CA9</f>
        <v>50</v>
      </c>
      <c r="CA43" s="53">
        <f>'2022'!CB9</f>
        <v>7.1</v>
      </c>
      <c r="CB43" s="53">
        <f>'2022'!CC9</f>
        <v>71.8</v>
      </c>
      <c r="CC43" s="54">
        <f>'2022'!CD9</f>
        <v>28.2</v>
      </c>
      <c r="CD43" s="51">
        <f>'2022'!CE9</f>
        <v>488</v>
      </c>
      <c r="CE43" s="52">
        <f>'2022'!CF9</f>
        <v>2877</v>
      </c>
      <c r="CF43" s="52">
        <f>'2022'!CG9</f>
        <v>45</v>
      </c>
      <c r="CG43" s="52">
        <f>'2022'!CH9</f>
        <v>27</v>
      </c>
      <c r="CH43" s="52">
        <f>'2022'!CI9</f>
        <v>5</v>
      </c>
      <c r="CI43" s="52">
        <f>'2022'!CJ9</f>
        <v>25</v>
      </c>
      <c r="CJ43" s="53">
        <f>'2022'!CK9</f>
        <v>0.8</v>
      </c>
      <c r="CK43" s="53">
        <f>'2022'!CL9</f>
        <v>1.32</v>
      </c>
      <c r="CL43" s="53">
        <f>'2022'!CM9</f>
        <v>1.27</v>
      </c>
      <c r="CM43" s="53">
        <f>'2022'!CN9</f>
        <v>7.6</v>
      </c>
      <c r="CN43" s="53">
        <f>'2022'!CO9</f>
        <v>14.9</v>
      </c>
      <c r="CO43" s="53">
        <f>'2022'!CT9</f>
        <v>50</v>
      </c>
      <c r="CP43" s="53">
        <f>'2022'!CU9</f>
        <v>12.9</v>
      </c>
      <c r="CQ43" s="53">
        <f>'2022'!CV9</f>
        <v>87.8</v>
      </c>
      <c r="CR43" s="54">
        <f>'2022'!CW9</f>
        <v>12.2</v>
      </c>
      <c r="CS43" s="51">
        <f>'2022'!CX9</f>
        <v>884</v>
      </c>
      <c r="CT43" s="52">
        <f>'2022'!CY9</f>
        <v>2304</v>
      </c>
      <c r="CU43" s="52">
        <f>'2022'!CZ9</f>
        <v>84</v>
      </c>
      <c r="CV43" s="52">
        <f>'2022'!DA9</f>
        <v>52</v>
      </c>
      <c r="CW43" s="52">
        <f>'2022'!DB9</f>
        <v>8</v>
      </c>
      <c r="CX43" s="52">
        <f>'2022'!DC9</f>
        <v>17</v>
      </c>
      <c r="CY43" s="53">
        <f>'2022'!DD9</f>
        <v>0.9</v>
      </c>
      <c r="CZ43" s="53">
        <f>'2022'!DE9</f>
        <v>2.89</v>
      </c>
      <c r="DA43" s="53">
        <f>'2022'!DF9</f>
        <v>2.63</v>
      </c>
      <c r="DB43" s="53">
        <f>'2022'!DG9</f>
        <v>7.2</v>
      </c>
      <c r="DC43" s="53">
        <f>'2022'!DH9</f>
        <v>12.7</v>
      </c>
      <c r="DD43" s="53">
        <f>'2022'!DM9</f>
        <v>43.8</v>
      </c>
      <c r="DE43" s="53">
        <f>'2022'!DN9</f>
        <v>5.5</v>
      </c>
      <c r="DF43" s="53">
        <f>'2022'!DO9</f>
        <v>92.7</v>
      </c>
      <c r="DG43" s="54">
        <f>'2022'!DP9</f>
        <v>7.3</v>
      </c>
      <c r="DH43" s="51">
        <f>'2022'!DQ9</f>
        <v>1182</v>
      </c>
      <c r="DI43" s="52">
        <f>'2022'!DR9</f>
        <v>3491</v>
      </c>
      <c r="DJ43" s="52">
        <f>'2022'!DS9</f>
        <v>137</v>
      </c>
      <c r="DK43" s="52">
        <f>'2022'!DT9</f>
        <v>91</v>
      </c>
      <c r="DL43" s="52">
        <f>'2022'!DU9</f>
        <v>12</v>
      </c>
      <c r="DM43" s="52">
        <f>'2022'!DV9</f>
        <v>25</v>
      </c>
      <c r="DN43" s="53">
        <f>'2022'!DW9</f>
        <v>0.7</v>
      </c>
      <c r="DO43" s="53">
        <f>'2022'!DX9</f>
        <v>2.62</v>
      </c>
      <c r="DP43" s="53">
        <f>'2022'!DY9</f>
        <v>2.56</v>
      </c>
      <c r="DQ43" s="53">
        <f>'2022'!DZ9</f>
        <v>5.3</v>
      </c>
      <c r="DR43" s="53">
        <f>'2022'!EA9</f>
        <v>11.3</v>
      </c>
      <c r="DS43" s="53">
        <f>'2022'!EF9</f>
        <v>41.7</v>
      </c>
      <c r="DT43" s="53">
        <f>'2022'!EG9</f>
        <v>2.2000000000000002</v>
      </c>
      <c r="DU43" s="53">
        <f>'2022'!EH9</f>
        <v>76.3</v>
      </c>
      <c r="DV43" s="54">
        <f>'2022'!EI9</f>
        <v>23.7</v>
      </c>
    </row>
    <row r="44" spans="1:126" x14ac:dyDescent="0.2">
      <c r="A44" s="30">
        <f t="shared" si="0"/>
        <v>42</v>
      </c>
      <c r="B44" s="31">
        <f>'2016'!A4</f>
        <v>2</v>
      </c>
      <c r="C44" s="31">
        <v>2016</v>
      </c>
      <c r="D44" s="32" t="str">
        <f>'2016'!B4</f>
        <v>Corey Coleman</v>
      </c>
      <c r="E44" s="32" t="str" cm="1">
        <f t="array" ref="E44">_xlfn.IFS(F44&gt;12.5,"Cornerstone",AND(F44&gt;11.995,F44&lt;12.5),"Elite",AND(F44&gt;11,F44&lt;12.995),"Elite Upside",AND(F44&gt;=9.69,F44&lt;10.999),"Upside",AND(F44&gt;8.4,F44&lt;9.999),"Upside Lite",AND(F44&gt;7.25,F44&lt;8.999),"Outlier",AND(F44&gt;=6,F44&lt;7.25),"Outlier Lite",F44&lt;6.999,"Purgatory")</f>
        <v>Upside</v>
      </c>
      <c r="F44" s="33">
        <f>'2016'!C4</f>
        <v>10.879999999999999</v>
      </c>
      <c r="G44" s="33">
        <f t="shared" si="1"/>
        <v>93.100000000000009</v>
      </c>
      <c r="H44" s="303">
        <f t="shared" si="2"/>
        <v>1.4052891305868145</v>
      </c>
      <c r="I44" s="34" t="str">
        <f>'2016'!D4</f>
        <v>Baylor</v>
      </c>
      <c r="J44" s="35">
        <f>'2016'!E4</f>
        <v>3</v>
      </c>
      <c r="K44" s="36">
        <f>'2016'!F4</f>
        <v>34521</v>
      </c>
      <c r="L44" s="37">
        <f>'2016'!G4</f>
        <v>31.24931506849315</v>
      </c>
      <c r="M44" s="37" t="str">
        <f>'2016'!H4</f>
        <v>JR</v>
      </c>
      <c r="N44" s="37">
        <f>'2016'!I4</f>
        <v>21.824657534246576</v>
      </c>
      <c r="O44" s="37" t="str">
        <f>'2016'!J4</f>
        <v>Hybrid</v>
      </c>
      <c r="P44" s="37" t="str">
        <f>'2016'!K4</f>
        <v>RAT</v>
      </c>
      <c r="Q44" s="37" t="str">
        <f>'2016'!L4</f>
        <v>N/A</v>
      </c>
      <c r="R44" s="55">
        <f>'2016'!M4</f>
        <v>71</v>
      </c>
      <c r="S44" s="55">
        <f>'2016'!N4</f>
        <v>194</v>
      </c>
      <c r="T44" s="231">
        <f t="shared" si="3"/>
        <v>27.057208329850109</v>
      </c>
      <c r="U44" s="37">
        <f>'2016'!O4</f>
        <v>4.4000000000000004</v>
      </c>
      <c r="V44" s="320">
        <f>'2016'!P4</f>
        <v>1</v>
      </c>
      <c r="W44" s="360">
        <f>'2016'!Q4</f>
        <v>0</v>
      </c>
      <c r="X44" s="194">
        <f>'2016'!R4</f>
        <v>0</v>
      </c>
      <c r="Y44" s="194">
        <f>'2016'!S4</f>
        <v>0.12229648194560473</v>
      </c>
      <c r="Z44" s="194">
        <f>'2016'!T4</f>
        <v>0.30582126264006559</v>
      </c>
      <c r="AA44" s="194">
        <f>'2016'!U4</f>
        <v>0.39291882556131263</v>
      </c>
      <c r="AB44" s="194">
        <f>'2016'!V4</f>
        <v>0.39291882556131263</v>
      </c>
      <c r="AC44" s="194">
        <f>'2016'!W4</f>
        <v>0.37327288428324701</v>
      </c>
      <c r="AD44" s="361">
        <f>'2016'!X4</f>
        <v>20.169863013698631</v>
      </c>
      <c r="AE44" s="43">
        <f>'2016'!Y4</f>
        <v>3.99</v>
      </c>
      <c r="AF44" s="43">
        <f>'2016'!Z4</f>
        <v>8.6999999999999993</v>
      </c>
      <c r="AG44" s="43">
        <f>'2016'!AA4</f>
        <v>14.5</v>
      </c>
      <c r="AH44" s="43">
        <f>'2016'!AB4</f>
        <v>0</v>
      </c>
      <c r="AI44" s="43">
        <f>'2016'!AC4</f>
        <v>0</v>
      </c>
      <c r="AJ44" s="44" t="str">
        <f>'2016'!AD4</f>
        <v>N/A</v>
      </c>
      <c r="AK44" s="44" t="str">
        <f>'2016'!AE4</f>
        <v>N/A</v>
      </c>
      <c r="AL44" s="45">
        <f>'2016'!AF4</f>
        <v>0.11900000000000001</v>
      </c>
      <c r="AM44" s="46">
        <f t="shared" si="5"/>
        <v>0</v>
      </c>
      <c r="AN44" s="45">
        <f>'2016'!AG4</f>
        <v>0.65250000000000008</v>
      </c>
      <c r="AO44" s="45">
        <f>'2016'!AH4</f>
        <v>0.32950000000000002</v>
      </c>
      <c r="AP44" s="43">
        <f>'2016'!AI4</f>
        <v>103.5192268287685</v>
      </c>
      <c r="AQ44" s="47">
        <f>'2016'!AJ4</f>
        <v>98.282803034250918</v>
      </c>
      <c r="AR44" s="48">
        <f>'2016'!AK4</f>
        <v>10</v>
      </c>
      <c r="AS44" s="49">
        <f>'2016'!AL4</f>
        <v>6</v>
      </c>
      <c r="AT44" s="49">
        <f>'2016'!AM4</f>
        <v>7</v>
      </c>
      <c r="AU44" s="49">
        <f>'2016'!AN4</f>
        <v>6</v>
      </c>
      <c r="AV44" s="49">
        <f>'2016'!AO4</f>
        <v>9</v>
      </c>
      <c r="AW44" s="49">
        <f>'2016'!AP4</f>
        <v>6</v>
      </c>
      <c r="AX44" s="49">
        <f>'2016'!AQ4</f>
        <v>10</v>
      </c>
      <c r="AY44" s="50">
        <f>'2016'!AR4</f>
        <v>0</v>
      </c>
      <c r="AZ44" s="51">
        <f>'2016'!AS4</f>
        <v>0</v>
      </c>
      <c r="BA44" s="52">
        <f>'2016'!AT4</f>
        <v>1</v>
      </c>
      <c r="BB44" s="52">
        <f>'2016'!AU4</f>
        <v>0</v>
      </c>
      <c r="BC44" s="52">
        <f>'2016'!AV4</f>
        <v>0</v>
      </c>
      <c r="BD44" s="52">
        <f>'2016'!AW4</f>
        <v>0</v>
      </c>
      <c r="BE44" s="52">
        <f>'2016'!AX4</f>
        <v>0</v>
      </c>
      <c r="BF44" s="53">
        <f>'2016'!AY4</f>
        <v>0</v>
      </c>
      <c r="BG44" s="53">
        <f>'2016'!AZ4</f>
        <v>0</v>
      </c>
      <c r="BH44" s="53">
        <f>'2016'!BA4</f>
        <v>0</v>
      </c>
      <c r="BI44" s="53">
        <f>'2016'!BB4</f>
        <v>0</v>
      </c>
      <c r="BJ44" s="53">
        <f>'2016'!BC4</f>
        <v>0</v>
      </c>
      <c r="BK44" s="53">
        <f>'2016'!BD4</f>
        <v>0</v>
      </c>
      <c r="BL44" s="53">
        <f>'2016'!BE4</f>
        <v>0</v>
      </c>
      <c r="BM44" s="53">
        <f>'2016'!BF4</f>
        <v>0</v>
      </c>
      <c r="BN44" s="54">
        <f>'2016'!BG4</f>
        <v>0</v>
      </c>
      <c r="BO44" s="51">
        <f>'2016'!BH4</f>
        <v>0</v>
      </c>
      <c r="BP44" s="52">
        <f>'2016'!BI4</f>
        <v>1</v>
      </c>
      <c r="BQ44" s="52">
        <f>'2016'!BJ4</f>
        <v>0</v>
      </c>
      <c r="BR44" s="52">
        <f>'2016'!BK4</f>
        <v>0</v>
      </c>
      <c r="BS44" s="52">
        <f>'2016'!BL4</f>
        <v>0</v>
      </c>
      <c r="BT44" s="52">
        <f>'2016'!BM4</f>
        <v>0</v>
      </c>
      <c r="BU44" s="53">
        <f>'2016'!BN4</f>
        <v>0</v>
      </c>
      <c r="BV44" s="53">
        <f>'2016'!BO4</f>
        <v>0</v>
      </c>
      <c r="BW44" s="53">
        <f>'2016'!BP4</f>
        <v>0</v>
      </c>
      <c r="BX44" s="53">
        <f>'2016'!BQ4</f>
        <v>0</v>
      </c>
      <c r="BY44" s="53">
        <f>'2016'!BR4</f>
        <v>0</v>
      </c>
      <c r="BZ44" s="53">
        <f>'2016'!BS4</f>
        <v>0</v>
      </c>
      <c r="CA44" s="53">
        <f>'2016'!BT4</f>
        <v>0</v>
      </c>
      <c r="CB44" s="53">
        <f>'2016'!BU4</f>
        <v>0</v>
      </c>
      <c r="CC44" s="54">
        <f>'2016'!BV4</f>
        <v>0</v>
      </c>
      <c r="CD44" s="51">
        <f>'2016'!BW4</f>
        <v>527</v>
      </c>
      <c r="CE44" s="52">
        <f>'2016'!BX4</f>
        <v>4309.2000000000007</v>
      </c>
      <c r="CF44" s="52">
        <f>'2016'!BY4</f>
        <v>0</v>
      </c>
      <c r="CG44" s="52">
        <f>'2016'!BZ4</f>
        <v>35</v>
      </c>
      <c r="CH44" s="52">
        <f>'2016'!CA4</f>
        <v>2</v>
      </c>
      <c r="CI44" s="52">
        <f>'2016'!CB4</f>
        <v>0</v>
      </c>
      <c r="CJ44" s="53">
        <f>'2016'!CC4</f>
        <v>0</v>
      </c>
      <c r="CK44" s="53">
        <f>'2016'!CD4</f>
        <v>0</v>
      </c>
      <c r="CL44" s="53">
        <f>'2016'!CE4</f>
        <v>3.26</v>
      </c>
      <c r="CM44" s="53">
        <f>'2016'!CF4</f>
        <v>8.6999999999999993</v>
      </c>
      <c r="CN44" s="53">
        <f>'2016'!CG4</f>
        <v>3.8</v>
      </c>
      <c r="CO44" s="53">
        <f>'2016'!CH4</f>
        <v>0</v>
      </c>
      <c r="CP44" s="53">
        <f>'2016'!CI4</f>
        <v>0</v>
      </c>
      <c r="CQ44" s="53">
        <f>'2016'!CJ4</f>
        <v>46.4</v>
      </c>
      <c r="CR44" s="54">
        <f>'2016'!CK4</f>
        <v>53.6</v>
      </c>
      <c r="CS44" s="51">
        <f>'2016'!CL4</f>
        <v>1119</v>
      </c>
      <c r="CT44" s="52">
        <f>'2016'!CM4</f>
        <v>3659</v>
      </c>
      <c r="CU44" s="52">
        <f>'2016'!CN4</f>
        <v>91</v>
      </c>
      <c r="CV44" s="52">
        <f>'2016'!CO4</f>
        <v>64</v>
      </c>
      <c r="CW44" s="52">
        <f>'2016'!CP4</f>
        <v>11</v>
      </c>
      <c r="CX44" s="52">
        <f>'2016'!CQ4</f>
        <v>0</v>
      </c>
      <c r="CY44" s="53">
        <f>'2016'!CR4</f>
        <v>0</v>
      </c>
      <c r="CZ44" s="53">
        <f>'2016'!CS4</f>
        <v>0</v>
      </c>
      <c r="DA44" s="53">
        <f>'2016'!CT4</f>
        <v>3.59</v>
      </c>
      <c r="DB44" s="53">
        <f>'2016'!CU4</f>
        <v>6.6</v>
      </c>
      <c r="DC44" s="53">
        <f>'2016'!CV4</f>
        <v>12.7</v>
      </c>
      <c r="DD44" s="53">
        <f>'2016'!CW4</f>
        <v>0</v>
      </c>
      <c r="DE44" s="53">
        <f>'2016'!CX4</f>
        <v>9.9</v>
      </c>
      <c r="DF44" s="53">
        <f>'2016'!CY4</f>
        <v>58.6</v>
      </c>
      <c r="DG44" s="54">
        <f>'2016'!CZ4</f>
        <v>39.200000000000003</v>
      </c>
      <c r="DH44" s="51">
        <f>'2016'!DA4</f>
        <v>1365</v>
      </c>
      <c r="DI44" s="52">
        <f>'2016'!DB4</f>
        <v>3474</v>
      </c>
      <c r="DJ44" s="52">
        <f>'2016'!DC4</f>
        <v>116</v>
      </c>
      <c r="DK44" s="52">
        <f>'2016'!DD4</f>
        <v>74</v>
      </c>
      <c r="DL44" s="52">
        <f>'2016'!DE4</f>
        <v>20</v>
      </c>
      <c r="DM44" s="52">
        <f>'2016'!DF4</f>
        <v>0</v>
      </c>
      <c r="DN44" s="53">
        <f>'2016'!DG4</f>
        <v>0</v>
      </c>
      <c r="DO44" s="53">
        <f>'2016'!DH4</f>
        <v>0</v>
      </c>
      <c r="DP44" s="53">
        <f>'2016'!DI4</f>
        <v>3.99</v>
      </c>
      <c r="DQ44" s="53">
        <f>'2016'!DJ4</f>
        <v>7.7</v>
      </c>
      <c r="DR44" s="53">
        <f>'2016'!DK4</f>
        <v>14.5</v>
      </c>
      <c r="DS44" s="53">
        <f>'2016'!DL4</f>
        <v>0</v>
      </c>
      <c r="DT44" s="53">
        <f>'2016'!DM4</f>
        <v>11.9</v>
      </c>
      <c r="DU44" s="53">
        <f>'2016'!DN4</f>
        <v>71.900000000000006</v>
      </c>
      <c r="DV44" s="54">
        <f>'2016'!DO4</f>
        <v>26.7</v>
      </c>
    </row>
    <row r="45" spans="1:126" x14ac:dyDescent="0.2">
      <c r="A45" s="30">
        <f t="shared" si="0"/>
        <v>43</v>
      </c>
      <c r="B45" s="31">
        <f>'2023'!A5</f>
        <v>3</v>
      </c>
      <c r="C45" s="31">
        <v>2023</v>
      </c>
      <c r="D45" s="32" t="str">
        <f>'2023'!B5</f>
        <v>Quentin Johnston</v>
      </c>
      <c r="E45" s="32" t="str" cm="1">
        <f t="array" ref="E45">_xlfn.IFS(F45&gt;12.5,"Cornerstone",AND(F45&gt;11.995,F45&lt;12.5),"Elite",AND(F45&gt;11,F45&lt;12.995),"Elite Upside",AND(F45&gt;=9.69,F45&lt;10.999),"Upside",AND(F45&gt;8.4,F45&lt;9.999),"Upside Lite",AND(F45&gt;7.25,F45&lt;8.999),"Outlier",AND(F45&gt;=6,F45&lt;7.25),"Outlier Lite",F45&lt;6.999,"Purgatory")</f>
        <v>Upside</v>
      </c>
      <c r="F45" s="33">
        <f>'2023'!C5</f>
        <v>10.874285714285715</v>
      </c>
      <c r="G45" s="33">
        <f t="shared" si="1"/>
        <v>93</v>
      </c>
      <c r="H45" s="303">
        <f t="shared" si="2"/>
        <v>1.4020093908789251</v>
      </c>
      <c r="I45" s="34" t="str">
        <f>'2023'!D5</f>
        <v>TCU</v>
      </c>
      <c r="J45" s="35">
        <f>'2023'!E5</f>
        <v>3</v>
      </c>
      <c r="K45" s="36">
        <f>'2023'!F5</f>
        <v>37140</v>
      </c>
      <c r="L45" s="37">
        <f>'2023'!G5</f>
        <v>24.073972602739726</v>
      </c>
      <c r="M45" s="37" t="str">
        <f>'2023'!H5</f>
        <v>JR</v>
      </c>
      <c r="N45" s="37">
        <f>'2023'!I5</f>
        <v>21.652054794520549</v>
      </c>
      <c r="O45" s="37" t="str">
        <f>'2023'!J5</f>
        <v>Wide</v>
      </c>
      <c r="P45" s="37" t="str">
        <f>'2023'!K5</f>
        <v>SLOB</v>
      </c>
      <c r="Q45" s="37" t="str">
        <f>'2023'!L5</f>
        <v>Elite Earner</v>
      </c>
      <c r="R45" s="35">
        <f>'2023'!M5</f>
        <v>75</v>
      </c>
      <c r="S45" s="35">
        <f>'2023'!N5</f>
        <v>208</v>
      </c>
      <c r="T45" s="231">
        <f t="shared" si="3"/>
        <v>25.997929471414501</v>
      </c>
      <c r="U45" s="35">
        <f>'2023'!O5</f>
        <v>4.51</v>
      </c>
      <c r="V45" s="200">
        <f>'2023'!P5</f>
        <v>1</v>
      </c>
      <c r="W45" s="360">
        <f>'2023'!Q5</f>
        <v>0</v>
      </c>
      <c r="X45" s="194">
        <f>'2023'!R5</f>
        <v>0</v>
      </c>
      <c r="Y45" s="194">
        <f>'2023'!S5</f>
        <v>0.24808965868568517</v>
      </c>
      <c r="Z45" s="194">
        <f>'2023'!T5</f>
        <v>0.2205063995548136</v>
      </c>
      <c r="AA45" s="194">
        <f>'2023'!U5</f>
        <v>0.30121160890391657</v>
      </c>
      <c r="AB45" s="194">
        <f>'2023'!V5</f>
        <v>0.30121160890391657</v>
      </c>
      <c r="AC45" s="194">
        <f>'2023'!W5</f>
        <v>0.28615102845872076</v>
      </c>
      <c r="AD45" s="361">
        <f>'2023'!X5</f>
        <v>19.010958904109589</v>
      </c>
      <c r="AE45" s="43">
        <f>'2023'!Y5</f>
        <v>3.05</v>
      </c>
      <c r="AF45" s="43">
        <f>'2023'!Z5</f>
        <v>8.9</v>
      </c>
      <c r="AG45" s="43">
        <f>'2023'!AA5</f>
        <v>12.9</v>
      </c>
      <c r="AH45" s="43">
        <f>'2023'!AB5</f>
        <v>1.45</v>
      </c>
      <c r="AI45" s="43">
        <f>'2023'!AC5</f>
        <v>2.67</v>
      </c>
      <c r="AJ45" s="44">
        <f>'2023'!AD5</f>
        <v>6.5622076707202992E-2</v>
      </c>
      <c r="AK45" s="44">
        <f>'2023'!AE5</f>
        <v>0.2111318989710009</v>
      </c>
      <c r="AL45" s="45">
        <f>'2023'!AF5</f>
        <v>0.11800000000000001</v>
      </c>
      <c r="AM45" s="46">
        <f>DD45/100</f>
        <v>0.36799999999999999</v>
      </c>
      <c r="AN45" s="45">
        <f>'2023'!AG5</f>
        <v>0.87850000000000006</v>
      </c>
      <c r="AO45" s="45">
        <f>'2023'!AH5</f>
        <v>0.1215</v>
      </c>
      <c r="AP45" s="43">
        <f>'2023'!AI5</f>
        <v>100.55117804792035</v>
      </c>
      <c r="AQ45" s="47">
        <f>'2023'!AJ5</f>
        <v>103.64492690084604</v>
      </c>
      <c r="AR45" s="48">
        <f>'2023'!AK5</f>
        <v>7</v>
      </c>
      <c r="AS45" s="49">
        <f>'2023'!AL5</f>
        <v>8</v>
      </c>
      <c r="AT45" s="49">
        <f>'2023'!AM5</f>
        <v>6</v>
      </c>
      <c r="AU45" s="49">
        <f>'2023'!AN5</f>
        <v>6</v>
      </c>
      <c r="AV45" s="49">
        <f>'2023'!AO5</f>
        <v>7</v>
      </c>
      <c r="AW45" s="49">
        <f>'2023'!AP5</f>
        <v>7</v>
      </c>
      <c r="AX45" s="49">
        <f>'2023'!AQ5</f>
        <v>10</v>
      </c>
      <c r="AY45" s="50">
        <f>'2023'!AR5</f>
        <v>0.25</v>
      </c>
      <c r="AZ45" s="51">
        <f>'2023'!AS5</f>
        <v>0</v>
      </c>
      <c r="BA45" s="52">
        <f>'2023'!AT5</f>
        <v>2740.4</v>
      </c>
      <c r="BB45" s="52">
        <f>'2023'!AU5</f>
        <v>0</v>
      </c>
      <c r="BC45" s="52">
        <f>'2023'!AV5</f>
        <v>0</v>
      </c>
      <c r="BD45" s="52">
        <f>'2023'!AW5</f>
        <v>0</v>
      </c>
      <c r="BE45" s="52">
        <f>'2023'!AX5</f>
        <v>0</v>
      </c>
      <c r="BF45" s="53">
        <f>'2023'!AY5</f>
        <v>0</v>
      </c>
      <c r="BG45" s="53">
        <f>'2023'!AZ5</f>
        <v>0</v>
      </c>
      <c r="BH45" s="53">
        <f>'2023'!BA5</f>
        <v>0</v>
      </c>
      <c r="BI45" s="53">
        <f>'2023'!BA5</f>
        <v>0</v>
      </c>
      <c r="BJ45" s="53">
        <f>'2023'!BC5</f>
        <v>0</v>
      </c>
      <c r="BK45" s="53">
        <f>'2023'!BH5</f>
        <v>0</v>
      </c>
      <c r="BL45" s="53">
        <f>'2023'!BI5</f>
        <v>0</v>
      </c>
      <c r="BM45" s="53">
        <f>'2023'!BJ5</f>
        <v>0</v>
      </c>
      <c r="BN45" s="54">
        <f>'2023'!BK5</f>
        <v>0</v>
      </c>
      <c r="BO45" s="51">
        <f>'2023'!BL5</f>
        <v>0</v>
      </c>
      <c r="BP45" s="52">
        <f>'2023'!BM5</f>
        <v>2444.3999999999996</v>
      </c>
      <c r="BQ45" s="52">
        <f>'2023'!BN5</f>
        <v>0</v>
      </c>
      <c r="BR45" s="52">
        <f>'2023'!BO5</f>
        <v>0</v>
      </c>
      <c r="BS45" s="52">
        <f>'2023'!BP5</f>
        <v>0</v>
      </c>
      <c r="BT45" s="52">
        <f>'2023'!BQ5</f>
        <v>0</v>
      </c>
      <c r="BU45" s="53">
        <f>'2023'!BR5</f>
        <v>0</v>
      </c>
      <c r="BV45" s="53">
        <f>'2023'!BS5</f>
        <v>0</v>
      </c>
      <c r="BW45" s="53">
        <f>'2023'!BT5</f>
        <v>0</v>
      </c>
      <c r="BX45" s="53">
        <f>'2023'!BU5</f>
        <v>0</v>
      </c>
      <c r="BY45" s="53">
        <f>'2023'!BV5</f>
        <v>0</v>
      </c>
      <c r="BZ45" s="53">
        <f>'2023'!CA5</f>
        <v>0</v>
      </c>
      <c r="CA45" s="53">
        <f>'2023'!CB5</f>
        <v>0</v>
      </c>
      <c r="CB45" s="53">
        <f>'2023'!CC5</f>
        <v>0</v>
      </c>
      <c r="CC45" s="54">
        <f>'2023'!CD5</f>
        <v>0</v>
      </c>
      <c r="CD45" s="51">
        <f>'2023'!CE5</f>
        <v>487</v>
      </c>
      <c r="CE45" s="52">
        <f>'2023'!CF5</f>
        <v>1963</v>
      </c>
      <c r="CF45" s="52">
        <f>'2023'!CG5</f>
        <v>41</v>
      </c>
      <c r="CG45" s="52">
        <f>'2023'!CH5</f>
        <v>22</v>
      </c>
      <c r="CH45" s="52">
        <f>'2023'!CI5</f>
        <v>2</v>
      </c>
      <c r="CI45" s="52">
        <f>'2023'!CJ5</f>
        <v>11</v>
      </c>
      <c r="CJ45" s="53">
        <f>'2023'!CK5</f>
        <v>0.9</v>
      </c>
      <c r="CK45" s="53">
        <f>'2023'!CL5</f>
        <v>2.2200000000000002</v>
      </c>
      <c r="CL45" s="53">
        <f>'2023'!CM5</f>
        <v>2.2799999999999998</v>
      </c>
      <c r="CM45" s="53">
        <f>'2023'!CN5</f>
        <v>8.9</v>
      </c>
      <c r="CN45" s="53">
        <f>'2023'!CO5</f>
        <v>17.5</v>
      </c>
      <c r="CO45" s="53">
        <f>'2023'!CT5</f>
        <v>58.3</v>
      </c>
      <c r="CP45" s="53">
        <f>'2023'!CU5</f>
        <v>12</v>
      </c>
      <c r="CQ45" s="53">
        <f>'2023'!CV5</f>
        <v>93.6</v>
      </c>
      <c r="CR45" s="54">
        <f>'2023'!CW5</f>
        <v>6</v>
      </c>
      <c r="CS45" s="51">
        <f>'2023'!CX5</f>
        <v>634</v>
      </c>
      <c r="CT45" s="52">
        <f>'2023'!CY5</f>
        <v>2875.2</v>
      </c>
      <c r="CU45" s="52">
        <f>'2023'!CZ5</f>
        <v>61</v>
      </c>
      <c r="CV45" s="52">
        <f>'2023'!DA5</f>
        <v>33</v>
      </c>
      <c r="CW45" s="52">
        <f>'2023'!DB5</f>
        <v>6</v>
      </c>
      <c r="CX45" s="52">
        <f>'2023'!DC5</f>
        <v>19</v>
      </c>
      <c r="CY45" s="53">
        <f>'2023'!DD5</f>
        <v>1.45</v>
      </c>
      <c r="CZ45" s="53">
        <f>'2023'!DE5</f>
        <v>2.66</v>
      </c>
      <c r="DA45" s="53">
        <f>'2023'!DF5</f>
        <v>2.6</v>
      </c>
      <c r="DB45" s="53">
        <f>'2023'!DG5</f>
        <v>6.3</v>
      </c>
      <c r="DC45" s="53">
        <f>'2023'!DH5</f>
        <v>18.7</v>
      </c>
      <c r="DD45" s="53">
        <f>'2023'!DM5</f>
        <v>36.799999999999997</v>
      </c>
      <c r="DE45" s="53">
        <f>'2023'!DN5</f>
        <v>5.7</v>
      </c>
      <c r="DF45" s="53">
        <f>'2023'!DO5</f>
        <v>91.3</v>
      </c>
      <c r="DG45" s="54">
        <f>'2023'!DP5</f>
        <v>8.6999999999999993</v>
      </c>
      <c r="DH45" s="51">
        <f>'2023'!DQ5</f>
        <v>1069</v>
      </c>
      <c r="DI45" s="52">
        <f>'2023'!DR5</f>
        <v>3549</v>
      </c>
      <c r="DJ45" s="52">
        <f>'2023'!DS5</f>
        <v>97</v>
      </c>
      <c r="DK45" s="52">
        <f>'2023'!DT5</f>
        <v>60</v>
      </c>
      <c r="DL45" s="52">
        <f>'2023'!DU5</f>
        <v>6</v>
      </c>
      <c r="DM45" s="52">
        <f>'2023'!DV5</f>
        <v>33</v>
      </c>
      <c r="DN45" s="53">
        <f>'2023'!DW5</f>
        <v>0.72</v>
      </c>
      <c r="DO45" s="53">
        <f>'2023'!DX5</f>
        <v>2.67</v>
      </c>
      <c r="DP45" s="53">
        <f>'2023'!DY5</f>
        <v>3.05</v>
      </c>
      <c r="DQ45" s="53">
        <f>'2023'!DZ5</f>
        <v>8.9</v>
      </c>
      <c r="DR45" s="53">
        <f>'2023'!EA5</f>
        <v>12.9</v>
      </c>
      <c r="DS45" s="53">
        <f>'2023'!EF5</f>
        <v>34.799999999999997</v>
      </c>
      <c r="DT45" s="53">
        <f>'2023'!EG5</f>
        <v>11.8</v>
      </c>
      <c r="DU45" s="53">
        <f>'2023'!EH5</f>
        <v>84.4</v>
      </c>
      <c r="DV45" s="54">
        <f>'2023'!EI5</f>
        <v>15.6</v>
      </c>
    </row>
    <row r="46" spans="1:126" x14ac:dyDescent="0.2">
      <c r="A46" s="30">
        <f t="shared" si="0"/>
        <v>44</v>
      </c>
      <c r="B46" s="31">
        <f>'2025'!A6</f>
        <v>4</v>
      </c>
      <c r="C46" s="31">
        <v>2025</v>
      </c>
      <c r="D46" s="32" t="str">
        <f>'2025'!B6</f>
        <v>Luther Burden III</v>
      </c>
      <c r="E46" s="32" t="str" cm="1">
        <f t="array" ref="E46">_xlfn.IFS(F46&gt;12.5,"Cornerstone",AND(F46&gt;11.995,F46&lt;12.5),"Elite",AND(F46&gt;11,F46&lt;12.995),"Elite Upside",AND(F46&gt;=9.69,F46&lt;10.999),"Upside",AND(F46&gt;8.4,F46&lt;9.999),"Upside Lite",AND(F46&gt;7.25,F46&lt;8.999),"Outlier",AND(F46&gt;=6,F46&lt;7.25),"Outlier Lite",F46&lt;6.999,"Purgatory")</f>
        <v>Upside</v>
      </c>
      <c r="F46" s="33">
        <f>'2025'!C6</f>
        <v>10.867142857142856</v>
      </c>
      <c r="G46" s="33">
        <f t="shared" si="1"/>
        <v>92.800000000000011</v>
      </c>
      <c r="H46" s="303">
        <f t="shared" si="2"/>
        <v>1.3979097162440604</v>
      </c>
      <c r="I46" s="34" t="str">
        <f>'2025'!D6</f>
        <v>Missouri</v>
      </c>
      <c r="J46" s="35">
        <f>'2025'!E6</f>
        <v>1</v>
      </c>
      <c r="K46" s="36">
        <f>'2025'!F6</f>
        <v>37967</v>
      </c>
      <c r="L46" s="37">
        <f>'2025'!G6</f>
        <v>21.80821917808219</v>
      </c>
      <c r="M46" s="37" t="str">
        <f>'2025'!H6</f>
        <v>JR</v>
      </c>
      <c r="N46" s="37">
        <f>'2025'!I6</f>
        <v>21.389041095890413</v>
      </c>
      <c r="O46" s="37" t="str">
        <f>'2025'!J6</f>
        <v>Slot</v>
      </c>
      <c r="P46" s="37" t="str">
        <f>'2025'!K6</f>
        <v>BALL HOG</v>
      </c>
      <c r="Q46" s="37" t="str">
        <f>'2025'!L6</f>
        <v>Elite Separator</v>
      </c>
      <c r="R46" s="55">
        <f>'2025'!M6</f>
        <v>72</v>
      </c>
      <c r="S46" s="55">
        <f>'2025'!N6</f>
        <v>206</v>
      </c>
      <c r="T46" s="231">
        <f t="shared" si="3"/>
        <v>27.938313129712682</v>
      </c>
      <c r="U46" s="37">
        <f>'2025'!O6</f>
        <v>4.41</v>
      </c>
      <c r="V46" s="320">
        <f>'2025'!P6</f>
        <v>2</v>
      </c>
      <c r="W46" s="360">
        <f>'2025'!Q6</f>
        <v>0</v>
      </c>
      <c r="X46" s="194">
        <f>'2025'!R6</f>
        <v>0</v>
      </c>
      <c r="Y46" s="194">
        <f>'2025'!S6</f>
        <v>0.14299572449969461</v>
      </c>
      <c r="Z46" s="194">
        <f>'2025'!T6</f>
        <v>0.35455585207777351</v>
      </c>
      <c r="AA46" s="194">
        <f>'2025'!U6</f>
        <v>0.25025914408411076</v>
      </c>
      <c r="AB46" s="194">
        <f>'2025'!V6</f>
        <v>0.30240749808094214</v>
      </c>
      <c r="AC46" s="194">
        <f>'2025'!W6</f>
        <v>0.30240749808094214</v>
      </c>
      <c r="AD46" s="361">
        <f>'2025'!X6</f>
        <v>19.723287671232878</v>
      </c>
      <c r="AE46" s="43">
        <f>'2025'!Y6</f>
        <v>3.29</v>
      </c>
      <c r="AF46" s="43">
        <f>'2025'!Z6</f>
        <v>8.4</v>
      </c>
      <c r="AG46" s="43">
        <f>'2025'!AA6</f>
        <v>9</v>
      </c>
      <c r="AH46" s="43">
        <f>'2025'!AB6</f>
        <v>0.99</v>
      </c>
      <c r="AI46" s="43">
        <f>'2025'!AC6</f>
        <v>0</v>
      </c>
      <c r="AJ46" s="44">
        <f>'2025'!AD6</f>
        <v>3.7751479289940826E-2</v>
      </c>
      <c r="AK46" s="44">
        <f>'2025'!AE6</f>
        <v>0.23680473372781063</v>
      </c>
      <c r="AL46" s="45">
        <f>'2025'!AF6</f>
        <v>4.7E-2</v>
      </c>
      <c r="AM46" s="46">
        <f>DS46/100</f>
        <v>0.54500000000000004</v>
      </c>
      <c r="AN46" s="45">
        <f>'2025'!AG6</f>
        <v>0.13</v>
      </c>
      <c r="AO46" s="45">
        <f>'2025'!AH6</f>
        <v>0.83499999999999996</v>
      </c>
      <c r="AP46" s="43">
        <f>'2025'!AI6</f>
        <v>108.92883482649184</v>
      </c>
      <c r="AQ46" s="47">
        <f>'2025'!AJ6</f>
        <v>105.61135001493385</v>
      </c>
      <c r="AR46" s="48">
        <f>'2025'!AK6</f>
        <v>8</v>
      </c>
      <c r="AS46" s="49">
        <f>'2025'!AL6</f>
        <v>7</v>
      </c>
      <c r="AT46" s="49">
        <f>'2025'!AM6</f>
        <v>6</v>
      </c>
      <c r="AU46" s="49">
        <f>'2025'!AN6</f>
        <v>6</v>
      </c>
      <c r="AV46" s="49">
        <f>'2025'!AO6</f>
        <v>9</v>
      </c>
      <c r="AW46" s="49">
        <f>'2025'!AP6</f>
        <v>7</v>
      </c>
      <c r="AX46" s="49">
        <f>'2025'!AQ6</f>
        <v>8</v>
      </c>
      <c r="AY46" s="50">
        <f>'2025'!AR6</f>
        <v>0.25</v>
      </c>
      <c r="AZ46" s="51">
        <f>'2025'!AS6</f>
        <v>0</v>
      </c>
      <c r="BA46" s="52">
        <f>'2025'!AT6</f>
        <v>1</v>
      </c>
      <c r="BB46" s="52">
        <f>'2025'!AU6</f>
        <v>0</v>
      </c>
      <c r="BC46" s="52">
        <f>'2025'!AV6</f>
        <v>0</v>
      </c>
      <c r="BD46" s="52">
        <f>'2025'!AW6</f>
        <v>0</v>
      </c>
      <c r="BE46" s="52">
        <f>'2025'!AX6</f>
        <v>1</v>
      </c>
      <c r="BF46" s="53">
        <f>'2025'!AY6</f>
        <v>0</v>
      </c>
      <c r="BG46" s="53">
        <f>'2025'!AZ6</f>
        <v>0</v>
      </c>
      <c r="BH46" s="53">
        <f>'2025'!BA6</f>
        <v>0</v>
      </c>
      <c r="BI46" s="53">
        <f>'2025'!BB6</f>
        <v>0</v>
      </c>
      <c r="BJ46" s="53">
        <f>'2025'!BC6</f>
        <v>0</v>
      </c>
      <c r="BK46" s="53">
        <f>'2025'!BH6</f>
        <v>0</v>
      </c>
      <c r="BL46" s="53">
        <f>'2025'!BI6</f>
        <v>0</v>
      </c>
      <c r="BM46" s="53">
        <f>'2025'!BJ6</f>
        <v>0</v>
      </c>
      <c r="BN46" s="54">
        <f>'2025'!BK6</f>
        <v>0</v>
      </c>
      <c r="BO46" s="51">
        <f>'2025'!BL6</f>
        <v>0</v>
      </c>
      <c r="BP46" s="52">
        <f>'2025'!BM6</f>
        <v>1</v>
      </c>
      <c r="BQ46" s="52">
        <f>'2025'!BN6</f>
        <v>0</v>
      </c>
      <c r="BR46" s="52">
        <f>'2025'!BO6</f>
        <v>0</v>
      </c>
      <c r="BS46" s="52">
        <f>'2025'!BP6</f>
        <v>0</v>
      </c>
      <c r="BT46" s="52">
        <f>'2025'!BQ6</f>
        <v>1</v>
      </c>
      <c r="BU46" s="53">
        <f>'2025'!BR6</f>
        <v>0</v>
      </c>
      <c r="BV46" s="53">
        <f>'2025'!BS6</f>
        <v>0</v>
      </c>
      <c r="BW46" s="53">
        <f>'2025'!BT6</f>
        <v>0</v>
      </c>
      <c r="BX46" s="53">
        <f>'2025'!BU6</f>
        <v>0</v>
      </c>
      <c r="BY46" s="53">
        <f>'2025'!BV6</f>
        <v>0</v>
      </c>
      <c r="BZ46" s="53">
        <f>'2025'!CA6</f>
        <v>0</v>
      </c>
      <c r="CA46" s="53">
        <f>'2025'!CB6</f>
        <v>0</v>
      </c>
      <c r="CB46" s="53">
        <f>'2025'!CC6</f>
        <v>0</v>
      </c>
      <c r="CC46" s="54">
        <f>'2025'!CD6</f>
        <v>0</v>
      </c>
      <c r="CD46" s="51">
        <f>'2025'!CE6</f>
        <v>398</v>
      </c>
      <c r="CE46" s="52">
        <f>'2025'!CF6</f>
        <v>2783.2999999999997</v>
      </c>
      <c r="CF46" s="52">
        <f>'2025'!CG6</f>
        <v>75</v>
      </c>
      <c r="CG46" s="52">
        <f>'2025'!CH6</f>
        <v>46</v>
      </c>
      <c r="CH46" s="52">
        <f>'2025'!CI6</f>
        <v>6</v>
      </c>
      <c r="CI46" s="52">
        <f>'2025'!CJ6</f>
        <v>14.3</v>
      </c>
      <c r="CJ46" s="53">
        <f>'2025'!CK6</f>
        <v>0.42</v>
      </c>
      <c r="CK46" s="53">
        <f>'2025'!CL6</f>
        <v>0</v>
      </c>
      <c r="CL46" s="53">
        <f>'2025'!CM6</f>
        <v>1.22</v>
      </c>
      <c r="CM46" s="53">
        <f>'2025'!CN6</f>
        <v>6.6</v>
      </c>
      <c r="CN46" s="53">
        <f>'2025'!CO6</f>
        <v>9.6999999999999993</v>
      </c>
      <c r="CO46" s="53">
        <f>'2025'!CT6</f>
        <v>25</v>
      </c>
      <c r="CP46" s="53">
        <f>'2025'!CU6</f>
        <v>13.2</v>
      </c>
      <c r="CQ46" s="53">
        <f>'2025'!CV6</f>
        <v>85</v>
      </c>
      <c r="CR46" s="54">
        <f>'2025'!CW6</f>
        <v>12.9</v>
      </c>
      <c r="CS46" s="51">
        <f>'2025'!CX6</f>
        <v>1209</v>
      </c>
      <c r="CT46" s="52">
        <f>'2025'!CY6</f>
        <v>3409.9</v>
      </c>
      <c r="CU46" s="52">
        <f>'2025'!CZ6</f>
        <v>120</v>
      </c>
      <c r="CV46" s="52">
        <f>'2025'!DA6</f>
        <v>86</v>
      </c>
      <c r="CW46" s="52">
        <f>'2025'!DB6</f>
        <v>9</v>
      </c>
      <c r="CX46" s="52">
        <f>'2025'!DC6</f>
        <v>24.439999999999998</v>
      </c>
      <c r="CY46" s="53">
        <f>'2025'!DD6</f>
        <v>0.99</v>
      </c>
      <c r="CZ46" s="53">
        <f>'2025'!DE6</f>
        <v>0</v>
      </c>
      <c r="DA46" s="53">
        <f>'2025'!DF6</f>
        <v>3.29</v>
      </c>
      <c r="DB46" s="53">
        <f>'2025'!DG6</f>
        <v>8.4</v>
      </c>
      <c r="DC46" s="53">
        <f>'2025'!DH6</f>
        <v>8.6999999999999993</v>
      </c>
      <c r="DD46" s="53">
        <f>'2025'!DM6</f>
        <v>56.5</v>
      </c>
      <c r="DE46" s="53">
        <f>'2025'!DN6</f>
        <v>4.4000000000000004</v>
      </c>
      <c r="DF46" s="53">
        <f>'2025'!DO6</f>
        <v>14.2</v>
      </c>
      <c r="DG46" s="54">
        <f>'2025'!DP6</f>
        <v>81.7</v>
      </c>
      <c r="DH46" s="51">
        <f>'2025'!DQ6</f>
        <v>676</v>
      </c>
      <c r="DI46" s="52">
        <f>'2025'!DR6</f>
        <v>2701.2</v>
      </c>
      <c r="DJ46" s="52">
        <f>'2025'!DS6</f>
        <v>80</v>
      </c>
      <c r="DK46" s="52">
        <f>'2025'!DT6</f>
        <v>61</v>
      </c>
      <c r="DL46" s="52">
        <f>'2025'!DU6</f>
        <v>6</v>
      </c>
      <c r="DM46" s="52">
        <f>'2025'!DV6</f>
        <v>12</v>
      </c>
      <c r="DN46" s="53">
        <f>'2025'!DW6</f>
        <v>0.88</v>
      </c>
      <c r="DO46" s="53">
        <f>'2025'!DX6</f>
        <v>0</v>
      </c>
      <c r="DP46" s="53">
        <f>'2025'!DY6</f>
        <v>2.3199999999999998</v>
      </c>
      <c r="DQ46" s="53">
        <f>'2025'!DZ6</f>
        <v>6.1</v>
      </c>
      <c r="DR46" s="53">
        <f>'2025'!EA6</f>
        <v>9</v>
      </c>
      <c r="DS46" s="53">
        <f>'2025'!EF6</f>
        <v>54.5</v>
      </c>
      <c r="DT46" s="53">
        <f>'2025'!EG6</f>
        <v>4.7</v>
      </c>
      <c r="DU46" s="53">
        <f>'2025'!EH6</f>
        <v>11.8</v>
      </c>
      <c r="DV46" s="54">
        <f>'2025'!EI6</f>
        <v>85.3</v>
      </c>
    </row>
    <row r="47" spans="1:126" x14ac:dyDescent="0.2">
      <c r="A47" s="30">
        <f t="shared" si="0"/>
        <v>45</v>
      </c>
      <c r="B47" s="31">
        <f>'2015'!A6</f>
        <v>4</v>
      </c>
      <c r="C47" s="31">
        <v>2015</v>
      </c>
      <c r="D47" s="32" t="str">
        <f>'2015'!B6</f>
        <v>Breshad Perriman</v>
      </c>
      <c r="E47" s="32" t="str" cm="1">
        <f t="array" ref="E47">_xlfn.IFS(F47&gt;12.5,"Cornerstone",AND(F47&gt;11.995,F47&lt;12.5),"Elite",AND(F47&gt;11,F47&lt;12.995),"Elite Upside",AND(F47&gt;=9.69,F47&lt;10.999),"Upside",AND(F47&gt;8.4,F47&lt;9.999),"Upside Lite",AND(F47&gt;7.25,F47&lt;8.999),"Outlier",AND(F47&gt;=6,F47&lt;7.25),"Outlier Lite",F47&lt;6.999,"Purgatory")</f>
        <v>Upside</v>
      </c>
      <c r="F47" s="33">
        <f>'2015'!C6</f>
        <v>10.828571428571431</v>
      </c>
      <c r="G47" s="33">
        <f t="shared" si="1"/>
        <v>92.600000000000009</v>
      </c>
      <c r="H47" s="303">
        <f t="shared" si="2"/>
        <v>1.3757714732158015</v>
      </c>
      <c r="I47" s="34" t="str">
        <f>'2015'!D6</f>
        <v>UCF</v>
      </c>
      <c r="J47" s="35">
        <f>'2015'!E6</f>
        <v>6</v>
      </c>
      <c r="K47" s="36">
        <f>'2015'!F6</f>
        <v>34222</v>
      </c>
      <c r="L47" s="37">
        <f>'2015'!G6</f>
        <v>32.06849315068493</v>
      </c>
      <c r="M47" s="37" t="str">
        <f>'2015'!H6</f>
        <v>JR</v>
      </c>
      <c r="N47" s="37">
        <f>'2015'!I6</f>
        <v>21.641095890410959</v>
      </c>
      <c r="O47" s="37" t="str">
        <f>'2015'!J6</f>
        <v>Wide</v>
      </c>
      <c r="P47" s="37" t="str">
        <f>'2015'!K6</f>
        <v>DEEP</v>
      </c>
      <c r="Q47" s="37" t="str">
        <f>'2015'!L6</f>
        <v>N/A</v>
      </c>
      <c r="R47" s="55">
        <f>'2015'!M6</f>
        <v>74</v>
      </c>
      <c r="S47" s="55">
        <f>'2015'!N6</f>
        <v>212</v>
      </c>
      <c r="T47" s="231">
        <f t="shared" si="3"/>
        <v>27.218887746760153</v>
      </c>
      <c r="U47" s="37">
        <f>'2015'!O6</f>
        <v>4.3</v>
      </c>
      <c r="V47" s="320">
        <f>'2015'!P6</f>
        <v>1</v>
      </c>
      <c r="W47" s="360">
        <f>'2015'!Q6</f>
        <v>0</v>
      </c>
      <c r="X47" s="194">
        <f>'2015'!R6</f>
        <v>0</v>
      </c>
      <c r="Y47" s="194">
        <f>'2015'!S6</f>
        <v>0.12286257124762508</v>
      </c>
      <c r="Z47" s="194">
        <f>'2015'!T6</f>
        <v>0.23999763257575757</v>
      </c>
      <c r="AA47" s="194">
        <f>'2015'!U6</f>
        <v>0.34128800261523373</v>
      </c>
      <c r="AB47" s="194">
        <f>'2015'!V6</f>
        <v>0.34128800261523373</v>
      </c>
      <c r="AC47" s="194">
        <f>'2015'!W6</f>
        <v>0.29009480222294864</v>
      </c>
      <c r="AD47" s="361">
        <f>'2015'!X6</f>
        <v>19.986301369863014</v>
      </c>
      <c r="AE47" s="43">
        <f>'2015'!Y6</f>
        <v>2.52</v>
      </c>
      <c r="AF47" s="43">
        <f>'2015'!Z6</f>
        <v>5.0999999999999996</v>
      </c>
      <c r="AG47" s="43">
        <f>'2015'!AA6</f>
        <v>17.7</v>
      </c>
      <c r="AH47" s="43">
        <f>'2015'!AB6</f>
        <v>0</v>
      </c>
      <c r="AI47" s="43">
        <f>'2015'!AC6</f>
        <v>0</v>
      </c>
      <c r="AJ47" s="44" t="str">
        <f>'2015'!AD6</f>
        <v>N/A</v>
      </c>
      <c r="AK47" s="44" t="str">
        <f>'2015'!AE6</f>
        <v>N/A</v>
      </c>
      <c r="AL47" s="45">
        <f>'2015'!AF6</f>
        <v>0.13800000000000001</v>
      </c>
      <c r="AM47" s="46">
        <f>DS47</f>
        <v>0</v>
      </c>
      <c r="AN47" s="45">
        <f>'2015'!AG6</f>
        <v>0.94099999999999995</v>
      </c>
      <c r="AO47" s="45">
        <f>'2015'!AH6</f>
        <v>5.9000000000000004E-2</v>
      </c>
      <c r="AP47" s="43">
        <f>'2015'!AI6</f>
        <v>124.02008774421209</v>
      </c>
      <c r="AQ47" s="47">
        <f>'2015'!AJ6</f>
        <v>125.28774863943781</v>
      </c>
      <c r="AR47" s="48">
        <f>'2015'!AK6</f>
        <v>7</v>
      </c>
      <c r="AS47" s="49">
        <f>'2015'!AL6</f>
        <v>6</v>
      </c>
      <c r="AT47" s="49">
        <f>'2015'!AM6</f>
        <v>5</v>
      </c>
      <c r="AU47" s="49">
        <f>'2015'!AN6</f>
        <v>3</v>
      </c>
      <c r="AV47" s="49">
        <f>'2015'!AO6</f>
        <v>10</v>
      </c>
      <c r="AW47" s="49">
        <f>'2015'!AP6</f>
        <v>10</v>
      </c>
      <c r="AX47" s="49">
        <f>'2015'!AQ6</f>
        <v>10</v>
      </c>
      <c r="AY47" s="50">
        <f>'2015'!AR6</f>
        <v>0</v>
      </c>
      <c r="AZ47" s="51">
        <f>'2015'!AS6</f>
        <v>0</v>
      </c>
      <c r="BA47" s="52">
        <f>'2015'!AT6</f>
        <v>1</v>
      </c>
      <c r="BB47" s="52">
        <f>'2015'!AU6</f>
        <v>0</v>
      </c>
      <c r="BC47" s="52">
        <f>'2015'!AV6</f>
        <v>0</v>
      </c>
      <c r="BD47" s="52">
        <f>'2015'!AW6</f>
        <v>0</v>
      </c>
      <c r="BE47" s="52">
        <f>'2015'!AX6</f>
        <v>0</v>
      </c>
      <c r="BF47" s="53">
        <f>'2015'!AY6</f>
        <v>0</v>
      </c>
      <c r="BG47" s="53">
        <f>'2015'!AZ6</f>
        <v>0</v>
      </c>
      <c r="BH47" s="53">
        <f>'2015'!BA6</f>
        <v>0</v>
      </c>
      <c r="BI47" s="53">
        <f>'2015'!BB6</f>
        <v>0</v>
      </c>
      <c r="BJ47" s="53">
        <f>'2015'!BC6</f>
        <v>0</v>
      </c>
      <c r="BK47" s="53">
        <f>'2015'!BD6</f>
        <v>0</v>
      </c>
      <c r="BL47" s="53">
        <f>'2015'!BE6</f>
        <v>0</v>
      </c>
      <c r="BM47" s="53">
        <f>'2015'!BF6</f>
        <v>0</v>
      </c>
      <c r="BN47" s="54">
        <f>'2015'!BG6</f>
        <v>0</v>
      </c>
      <c r="BO47" s="51">
        <f>'2015'!BH6</f>
        <v>0</v>
      </c>
      <c r="BP47" s="52">
        <f>'2015'!BI6</f>
        <v>1</v>
      </c>
      <c r="BQ47" s="52">
        <f>'2015'!BJ6</f>
        <v>0</v>
      </c>
      <c r="BR47" s="52">
        <f>'2015'!BK6</f>
        <v>0</v>
      </c>
      <c r="BS47" s="52">
        <f>'2015'!BL6</f>
        <v>0</v>
      </c>
      <c r="BT47" s="52">
        <f>'2015'!BM6</f>
        <v>0</v>
      </c>
      <c r="BU47" s="53">
        <f>'2015'!BN6</f>
        <v>0</v>
      </c>
      <c r="BV47" s="53">
        <f>'2015'!BO6</f>
        <v>0</v>
      </c>
      <c r="BW47" s="53">
        <f>'2015'!BP6</f>
        <v>0</v>
      </c>
      <c r="BX47" s="53">
        <f>'2015'!BQ6</f>
        <v>0</v>
      </c>
      <c r="BY47" s="53">
        <f>'2015'!BR6</f>
        <v>0</v>
      </c>
      <c r="BZ47" s="53">
        <f>'2015'!BS6</f>
        <v>0</v>
      </c>
      <c r="CA47" s="53">
        <f>'2015'!BT6</f>
        <v>0</v>
      </c>
      <c r="CB47" s="53">
        <f>'2015'!BU6</f>
        <v>0</v>
      </c>
      <c r="CC47" s="54">
        <f>'2015'!BV6</f>
        <v>0</v>
      </c>
      <c r="CD47" s="51">
        <f>'2015'!BW6</f>
        <v>388</v>
      </c>
      <c r="CE47" s="52">
        <f>'2015'!BX6</f>
        <v>3158</v>
      </c>
      <c r="CF47" s="52">
        <f>'2015'!BY6</f>
        <v>0</v>
      </c>
      <c r="CG47" s="52">
        <f>'2015'!BZ6</f>
        <v>0</v>
      </c>
      <c r="CH47" s="52">
        <f>'2015'!CA6</f>
        <v>0</v>
      </c>
      <c r="CI47" s="52">
        <f>'2015'!CB6</f>
        <v>0</v>
      </c>
      <c r="CJ47" s="53">
        <f>'2015'!CC6</f>
        <v>0</v>
      </c>
      <c r="CK47" s="53">
        <f>'2015'!CD6</f>
        <v>0</v>
      </c>
      <c r="CL47" s="53">
        <f>'2015'!CE6</f>
        <v>0</v>
      </c>
      <c r="CM47" s="53">
        <f>'2015'!CF6</f>
        <v>0</v>
      </c>
      <c r="CN47" s="53">
        <f>'2015'!CG6</f>
        <v>0</v>
      </c>
      <c r="CO47" s="53">
        <f>'2015'!CH6</f>
        <v>0</v>
      </c>
      <c r="CP47" s="53">
        <f>'2015'!CI6</f>
        <v>0</v>
      </c>
      <c r="CQ47" s="53">
        <f>'2015'!CJ6</f>
        <v>0</v>
      </c>
      <c r="CR47" s="54">
        <f>'2015'!CK6</f>
        <v>0</v>
      </c>
      <c r="CS47" s="51">
        <f>'2015'!CL6</f>
        <v>811</v>
      </c>
      <c r="CT47" s="52">
        <f>'2015'!CM6</f>
        <v>3379.2000000000003</v>
      </c>
      <c r="CU47" s="52">
        <f>'2015'!CN6</f>
        <v>0</v>
      </c>
      <c r="CV47" s="52">
        <f>'2015'!CO6</f>
        <v>0</v>
      </c>
      <c r="CW47" s="52">
        <f>'2015'!CP6</f>
        <v>0</v>
      </c>
      <c r="CX47" s="52">
        <f>'2015'!CQ6</f>
        <v>0</v>
      </c>
      <c r="CY47" s="53">
        <f>'2015'!CR6</f>
        <v>0</v>
      </c>
      <c r="CZ47" s="53">
        <f>'2015'!CS6</f>
        <v>0</v>
      </c>
      <c r="DA47" s="53">
        <f>'2015'!CT6</f>
        <v>0</v>
      </c>
      <c r="DB47" s="53">
        <f>'2015'!CU6</f>
        <v>0</v>
      </c>
      <c r="DC47" s="53">
        <f>'2015'!CV6</f>
        <v>0</v>
      </c>
      <c r="DD47" s="53">
        <f>'2015'!CW6</f>
        <v>0</v>
      </c>
      <c r="DE47" s="53">
        <f>'2015'!CX6</f>
        <v>0</v>
      </c>
      <c r="DF47" s="53">
        <f>'2015'!CY6</f>
        <v>0</v>
      </c>
      <c r="DG47" s="54">
        <f>'2015'!CZ6</f>
        <v>0</v>
      </c>
      <c r="DH47" s="51">
        <f>'2015'!DA6</f>
        <v>1044</v>
      </c>
      <c r="DI47" s="52">
        <f>'2015'!DB6</f>
        <v>3059</v>
      </c>
      <c r="DJ47" s="52">
        <f>'2015'!DC6</f>
        <v>97</v>
      </c>
      <c r="DK47" s="52">
        <f>'2015'!DD6</f>
        <v>50</v>
      </c>
      <c r="DL47" s="52">
        <f>'2015'!DE6</f>
        <v>9</v>
      </c>
      <c r="DM47" s="52">
        <f>'2015'!DF6</f>
        <v>0</v>
      </c>
      <c r="DN47" s="53">
        <f>'2015'!DG6</f>
        <v>0</v>
      </c>
      <c r="DO47" s="53">
        <f>'2015'!DH6</f>
        <v>0</v>
      </c>
      <c r="DP47" s="53">
        <f>'2015'!DI6</f>
        <v>2.52</v>
      </c>
      <c r="DQ47" s="53">
        <f>'2015'!DJ6</f>
        <v>5.0999999999999996</v>
      </c>
      <c r="DR47" s="53">
        <f>'2015'!DK6</f>
        <v>17.7</v>
      </c>
      <c r="DS47" s="53">
        <f>'2015'!DL6</f>
        <v>0</v>
      </c>
      <c r="DT47" s="53">
        <f>'2015'!DM6</f>
        <v>13.8</v>
      </c>
      <c r="DU47" s="53">
        <f>'2015'!DN6</f>
        <v>94.1</v>
      </c>
      <c r="DV47" s="54">
        <f>'2015'!DO6</f>
        <v>5.9</v>
      </c>
    </row>
    <row r="48" spans="1:126" x14ac:dyDescent="0.2">
      <c r="A48" s="30">
        <f t="shared" si="0"/>
        <v>46</v>
      </c>
      <c r="B48" s="31">
        <f>'2021'!A7</f>
        <v>5</v>
      </c>
      <c r="C48" s="31">
        <v>2021</v>
      </c>
      <c r="D48" s="32" t="str">
        <f>'2021'!B7</f>
        <v>Elijah Moore</v>
      </c>
      <c r="E48" s="32" t="str" cm="1">
        <f t="array" ref="E48">_xlfn.IFS(F48&gt;12.5,"Cornerstone",AND(F48&gt;11.995,F48&lt;12.5),"Elite",AND(F48&gt;11,F48&lt;12.995),"Elite Upside",AND(F48&gt;=9.69,F48&lt;10.999),"Upside",AND(F48&gt;8.4,F48&lt;9.999),"Upside Lite",AND(F48&gt;7.25,F48&lt;8.999),"Outlier",AND(F48&gt;=6,F48&lt;7.25),"Outlier Lite",F48&lt;6.999,"Purgatory")</f>
        <v>Upside</v>
      </c>
      <c r="F48" s="33">
        <f>'2021'!C7</f>
        <v>10.828571428571427</v>
      </c>
      <c r="G48" s="33">
        <f t="shared" si="1"/>
        <v>92.5</v>
      </c>
      <c r="H48" s="303">
        <f t="shared" si="2"/>
        <v>1.3757714732157995</v>
      </c>
      <c r="I48" s="34" t="str">
        <f>'2021'!D7</f>
        <v>Ole Miss</v>
      </c>
      <c r="J48" s="35">
        <f>'2021'!E7</f>
        <v>1</v>
      </c>
      <c r="K48" s="36">
        <f>'2021'!F7</f>
        <v>36612</v>
      </c>
      <c r="L48" s="37">
        <f>'2021'!G7</f>
        <v>25.520547945205479</v>
      </c>
      <c r="M48" s="37" t="str">
        <f>'2021'!H7</f>
        <v>JR</v>
      </c>
      <c r="N48" s="37">
        <f>'2021'!I7</f>
        <v>21.104109589041094</v>
      </c>
      <c r="O48" s="37" t="str">
        <f>'2021'!J7</f>
        <v>Slot</v>
      </c>
      <c r="P48" s="37" t="str">
        <f>'2021'!K7</f>
        <v>RAT</v>
      </c>
      <c r="Q48" s="37" t="str">
        <f>'2021'!L7</f>
        <v>Elite Earner</v>
      </c>
      <c r="R48" s="55">
        <f>'2021'!M7</f>
        <v>69.5</v>
      </c>
      <c r="S48" s="55">
        <f>'2021'!N7</f>
        <v>179</v>
      </c>
      <c r="T48" s="231">
        <f t="shared" si="3"/>
        <v>26.05441790770751</v>
      </c>
      <c r="U48" s="35">
        <f>'2021'!O7</f>
        <v>4.3499999999999996</v>
      </c>
      <c r="V48" s="320">
        <f>'2021'!P7</f>
        <v>2</v>
      </c>
      <c r="W48" s="360">
        <f>'2021'!Q7</f>
        <v>0</v>
      </c>
      <c r="X48" s="194">
        <f>'2021'!R7</f>
        <v>0</v>
      </c>
      <c r="Y48" s="194">
        <f>'2021'!S7</f>
        <v>9.5742121722395962E-2</v>
      </c>
      <c r="Z48" s="194">
        <f>'2021'!T7</f>
        <v>0.36512027491408933</v>
      </c>
      <c r="AA48" s="194">
        <f>'2021'!U7</f>
        <v>0.34589736155407363</v>
      </c>
      <c r="AB48" s="194">
        <f>'2021'!V7</f>
        <v>0.35550881823408148</v>
      </c>
      <c r="AC48" s="194">
        <f>'2021'!W7</f>
        <v>0.35550881823408148</v>
      </c>
      <c r="AD48" s="361">
        <f>'2021'!X7</f>
        <v>19.44109589041096</v>
      </c>
      <c r="AE48" s="43">
        <f>'2021'!Y7</f>
        <v>3.85</v>
      </c>
      <c r="AF48" s="43">
        <f>'2021'!Z7</f>
        <v>5.9</v>
      </c>
      <c r="AG48" s="43">
        <f>'2021'!AA7</f>
        <v>11</v>
      </c>
      <c r="AH48" s="43">
        <f>'2021'!AB7</f>
        <v>0.72</v>
      </c>
      <c r="AI48" s="43">
        <f>'2021'!AC7</f>
        <v>4.54</v>
      </c>
      <c r="AJ48" s="44">
        <f>'2021'!AD7</f>
        <v>4.8407376362112321E-2</v>
      </c>
      <c r="AK48" s="44">
        <f>'2021'!AE7</f>
        <v>0.27753562447611063</v>
      </c>
      <c r="AL48" s="45">
        <f>'2021'!AF7</f>
        <v>2.3E-2</v>
      </c>
      <c r="AM48" s="46">
        <f t="shared" ref="AM48:AM59" si="6">DS48/100</f>
        <v>0.73299999999999998</v>
      </c>
      <c r="AN48" s="45">
        <f>'2021'!AG7</f>
        <v>8.7999999999999995E-2</v>
      </c>
      <c r="AO48" s="45">
        <f>'2021'!AH7</f>
        <v>0.88949999999999996</v>
      </c>
      <c r="AP48" s="43">
        <f>'2021'!AI7</f>
        <v>99.982962051456326</v>
      </c>
      <c r="AQ48" s="47">
        <f>'2021'!AJ7</f>
        <v>91.93316186157854</v>
      </c>
      <c r="AR48" s="48">
        <f>'2021'!AK7</f>
        <v>9</v>
      </c>
      <c r="AS48" s="49">
        <f>'2021'!AL7</f>
        <v>7</v>
      </c>
      <c r="AT48" s="49">
        <f>'2021'!AM7</f>
        <v>7</v>
      </c>
      <c r="AU48" s="49">
        <f>'2021'!AN7</f>
        <v>4</v>
      </c>
      <c r="AV48" s="49">
        <f>'2021'!AO7</f>
        <v>9</v>
      </c>
      <c r="AW48" s="49">
        <f>'2021'!AP7</f>
        <v>5</v>
      </c>
      <c r="AX48" s="49">
        <f>'2021'!AQ7</f>
        <v>8</v>
      </c>
      <c r="AY48" s="50">
        <f>'2021'!AR7</f>
        <v>1</v>
      </c>
      <c r="AZ48" s="51">
        <f>'2021'!AS7</f>
        <v>0</v>
      </c>
      <c r="BA48" s="52">
        <f>'2021'!AT7</f>
        <v>3779</v>
      </c>
      <c r="BB48" s="52">
        <f>'2021'!AU7</f>
        <v>0</v>
      </c>
      <c r="BC48" s="52">
        <f>'2021'!AV7</f>
        <v>0</v>
      </c>
      <c r="BD48" s="52">
        <f>'2021'!AW7</f>
        <v>0</v>
      </c>
      <c r="BE48" s="52">
        <f>'2021'!AX7</f>
        <v>0</v>
      </c>
      <c r="BF48" s="53">
        <f>'2021'!AY7</f>
        <v>0</v>
      </c>
      <c r="BG48" s="53">
        <f>'2021'!AZ7</f>
        <v>0</v>
      </c>
      <c r="BH48" s="53">
        <f>'2021'!BA7</f>
        <v>0</v>
      </c>
      <c r="BI48" s="53">
        <f>'2021'!BB7</f>
        <v>0</v>
      </c>
      <c r="BJ48" s="53">
        <f>'2021'!BC7</f>
        <v>0</v>
      </c>
      <c r="BK48" s="53">
        <f>'2021'!BD7</f>
        <v>0</v>
      </c>
      <c r="BL48" s="53">
        <f>'2021'!BE7</f>
        <v>0</v>
      </c>
      <c r="BM48" s="53">
        <f>'2021'!BF7</f>
        <v>0</v>
      </c>
      <c r="BN48" s="54">
        <f>'2021'!BG7</f>
        <v>0</v>
      </c>
      <c r="BO48" s="51">
        <f>'2021'!BH7</f>
        <v>0</v>
      </c>
      <c r="BP48" s="52">
        <f>'2021'!BI7</f>
        <v>3941</v>
      </c>
      <c r="BQ48" s="52">
        <f>'2021'!BJ7</f>
        <v>0</v>
      </c>
      <c r="BR48" s="52">
        <f>'2021'!BK7</f>
        <v>0</v>
      </c>
      <c r="BS48" s="52">
        <f>'2021'!BL7</f>
        <v>0</v>
      </c>
      <c r="BT48" s="52">
        <f>'2021'!BM7</f>
        <v>0</v>
      </c>
      <c r="BU48" s="53">
        <f>'2021'!BN7</f>
        <v>0</v>
      </c>
      <c r="BV48" s="53">
        <f>'2021'!BO7</f>
        <v>0</v>
      </c>
      <c r="BW48" s="53">
        <f>'2021'!BP7</f>
        <v>0</v>
      </c>
      <c r="BX48" s="53">
        <f>'2021'!BQ7</f>
        <v>0</v>
      </c>
      <c r="BY48" s="53">
        <f>'2021'!BR7</f>
        <v>0</v>
      </c>
      <c r="BZ48" s="53">
        <f>'2021'!BW7</f>
        <v>0</v>
      </c>
      <c r="CA48" s="53">
        <f>'2021'!BX7</f>
        <v>0</v>
      </c>
      <c r="CB48" s="53">
        <f>'2021'!BY7</f>
        <v>0</v>
      </c>
      <c r="CC48" s="54">
        <f>'2021'!BZ7</f>
        <v>0</v>
      </c>
      <c r="CD48" s="51">
        <f>'2021'!CA7</f>
        <v>398</v>
      </c>
      <c r="CE48" s="52">
        <f>'2021'!CB7</f>
        <v>4157</v>
      </c>
      <c r="CF48" s="52">
        <f>'2021'!CC7</f>
        <v>50</v>
      </c>
      <c r="CG48" s="52">
        <f>'2021'!CD7</f>
        <v>37</v>
      </c>
      <c r="CH48" s="52">
        <f>'2021'!CE7</f>
        <v>2</v>
      </c>
      <c r="CI48" s="52">
        <f>'2021'!CF7</f>
        <v>21</v>
      </c>
      <c r="CJ48" s="53">
        <f>'2021'!CG7</f>
        <v>0.36</v>
      </c>
      <c r="CK48" s="53">
        <f>'2021'!CH7</f>
        <v>0.98</v>
      </c>
      <c r="CL48" s="53">
        <f>'2021'!CI7</f>
        <v>1.74</v>
      </c>
      <c r="CM48" s="53">
        <f>'2021'!CJ7</f>
        <v>5.5</v>
      </c>
      <c r="CN48" s="53">
        <f>'2021'!CK7</f>
        <v>8.8000000000000007</v>
      </c>
      <c r="CO48" s="53">
        <f>'2021'!CP7</f>
        <v>33.299999999999997</v>
      </c>
      <c r="CP48" s="53">
        <f>'2021'!CQ7</f>
        <v>5.0999999999999996</v>
      </c>
      <c r="CQ48" s="53">
        <f>'2021'!CR7</f>
        <v>0.4</v>
      </c>
      <c r="CR48" s="54">
        <f>'2021'!CS7</f>
        <v>99.6</v>
      </c>
      <c r="CS48" s="51">
        <f>'2021'!CT7</f>
        <v>850</v>
      </c>
      <c r="CT48" s="52">
        <f>'2021'!CU7</f>
        <v>2328</v>
      </c>
      <c r="CU48" s="52">
        <f>'2021'!CV7</f>
        <v>115</v>
      </c>
      <c r="CV48" s="52">
        <f>'2021'!CW7</f>
        <v>67</v>
      </c>
      <c r="CW48" s="52">
        <f>'2021'!CX7</f>
        <v>6</v>
      </c>
      <c r="CX48" s="52">
        <f>'2021'!CY7</f>
        <v>11</v>
      </c>
      <c r="CY48" s="53">
        <f>'2021'!CZ7</f>
        <v>0.52</v>
      </c>
      <c r="CZ48" s="53">
        <f>'2021'!DA7</f>
        <v>2.57</v>
      </c>
      <c r="DA48" s="53">
        <f>'2021'!DB7</f>
        <v>2.46</v>
      </c>
      <c r="DB48" s="53">
        <f>'2021'!DC7</f>
        <v>5</v>
      </c>
      <c r="DC48" s="53">
        <f>'2021'!DD7</f>
        <v>11</v>
      </c>
      <c r="DD48" s="53">
        <f>'2021'!DI7</f>
        <v>50</v>
      </c>
      <c r="DE48" s="53">
        <f>'2021'!DJ7</f>
        <v>8.1999999999999993</v>
      </c>
      <c r="DF48" s="53">
        <f>'2021'!DK7</f>
        <v>1.9</v>
      </c>
      <c r="DG48" s="54">
        <f>'2021'!DL7</f>
        <v>98.1</v>
      </c>
      <c r="DH48" s="51">
        <f>'2021'!DM7</f>
        <v>1193</v>
      </c>
      <c r="DI48" s="52">
        <f>'2021'!DN7</f>
        <v>3449</v>
      </c>
      <c r="DJ48" s="52">
        <f>'2021'!DO7</f>
        <v>101</v>
      </c>
      <c r="DK48" s="52">
        <f>'2021'!DP7</f>
        <v>86</v>
      </c>
      <c r="DL48" s="52">
        <f>'2021'!DQ7</f>
        <v>8</v>
      </c>
      <c r="DM48" s="52">
        <f>'2021'!DR7</f>
        <v>30</v>
      </c>
      <c r="DN48" s="53">
        <f>'2021'!DS7</f>
        <v>0.72</v>
      </c>
      <c r="DO48" s="53">
        <f>'2021'!DT7</f>
        <v>4.54</v>
      </c>
      <c r="DP48" s="53">
        <f>'2021'!DU7</f>
        <v>3.85</v>
      </c>
      <c r="DQ48" s="53">
        <f>'2021'!DV7</f>
        <v>5.9</v>
      </c>
      <c r="DR48" s="53">
        <f>'2021'!DW7</f>
        <v>10.9</v>
      </c>
      <c r="DS48" s="53">
        <f>'2021'!EB7</f>
        <v>73.3</v>
      </c>
      <c r="DT48" s="53">
        <f>'2021'!EC7</f>
        <v>2.2999999999999998</v>
      </c>
      <c r="DU48" s="53">
        <f>'2021'!ED7</f>
        <v>15.7</v>
      </c>
      <c r="DV48" s="54">
        <f>'2021'!EE7</f>
        <v>79.8</v>
      </c>
    </row>
    <row r="49" spans="1:126" x14ac:dyDescent="0.2">
      <c r="A49" s="30">
        <f t="shared" si="0"/>
        <v>47</v>
      </c>
      <c r="B49" s="31">
        <f>'2017'!A5</f>
        <v>3</v>
      </c>
      <c r="C49" s="31">
        <v>2017</v>
      </c>
      <c r="D49" s="32" t="str">
        <f>'2017'!B5</f>
        <v>Corey Davis</v>
      </c>
      <c r="E49" s="32" t="str" cm="1">
        <f t="array" ref="E49">_xlfn.IFS(F49&gt;12.5,"Cornerstone",AND(F49&gt;11.995,F49&lt;12.5),"Elite",AND(F49&gt;11,F49&lt;12.995),"Elite Upside",AND(F49&gt;=9.69,F49&lt;10.999),"Upside",AND(F49&gt;8.4,F49&lt;9.999),"Upside Lite",AND(F49&gt;7.25,F49&lt;8.999),"Outlier",AND(F49&gt;=6,F49&lt;7.25),"Outlier Lite",F49&lt;6.999,"Purgatory")</f>
        <v>Upside</v>
      </c>
      <c r="F49" s="33">
        <f>'2017'!C5</f>
        <v>10.78857142857143</v>
      </c>
      <c r="G49" s="33">
        <f t="shared" si="1"/>
        <v>92.300000000000011</v>
      </c>
      <c r="H49" s="303">
        <f t="shared" si="2"/>
        <v>1.3528132952605672</v>
      </c>
      <c r="I49" s="34" t="str">
        <f>'2017'!D5</f>
        <v>Western Michigan</v>
      </c>
      <c r="J49" s="35">
        <f>'2017'!E5</f>
        <v>9</v>
      </c>
      <c r="K49" s="36">
        <f>'2017'!F5</f>
        <v>34710</v>
      </c>
      <c r="L49" s="37">
        <f>'2017'!G5</f>
        <v>30.731506849315068</v>
      </c>
      <c r="M49" s="37" t="str">
        <f>'2017'!H5</f>
        <v>SR</v>
      </c>
      <c r="N49" s="37">
        <f>'2017'!I5</f>
        <v>22.306849315068494</v>
      </c>
      <c r="O49" s="37" t="str">
        <f>'2017'!J5</f>
        <v>Hybrid</v>
      </c>
      <c r="P49" s="37" t="str">
        <f>'2017'!K5</f>
        <v>SLOB</v>
      </c>
      <c r="Q49" s="37" t="str">
        <f>'2017'!L5</f>
        <v>N/A</v>
      </c>
      <c r="R49" s="55">
        <f>'2017'!M5</f>
        <v>75</v>
      </c>
      <c r="S49" s="55">
        <f>'2017'!N5</f>
        <v>205</v>
      </c>
      <c r="T49" s="231">
        <f t="shared" si="3"/>
        <v>25.622959334807561</v>
      </c>
      <c r="U49" s="37">
        <f>'2017'!O5</f>
        <v>4.5</v>
      </c>
      <c r="V49" s="320">
        <f>'2017'!P5</f>
        <v>1</v>
      </c>
      <c r="W49" s="360">
        <f>'2017'!Q5</f>
        <v>0</v>
      </c>
      <c r="X49" s="194">
        <f>'2017'!R5</f>
        <v>0.37164296998420221</v>
      </c>
      <c r="Y49" s="194">
        <f>'2017'!S5</f>
        <v>0.40517985611510793</v>
      </c>
      <c r="Z49" s="194">
        <f>'2017'!T5</f>
        <v>0.38290460878885318</v>
      </c>
      <c r="AA49" s="194">
        <f>'2017'!U5</f>
        <v>0.42456835550523636</v>
      </c>
      <c r="AB49" s="194">
        <f>'2017'!V5</f>
        <v>0.42456835550523636</v>
      </c>
      <c r="AC49" s="194">
        <f>'2017'!W5</f>
        <v>0.29719784885366546</v>
      </c>
      <c r="AD49" s="361">
        <f>'2017'!X5</f>
        <v>18.649315068493152</v>
      </c>
      <c r="AE49" s="43">
        <f>'2017'!Y5</f>
        <v>3.8</v>
      </c>
      <c r="AF49" s="43">
        <f>'2017'!Z5</f>
        <v>8.9</v>
      </c>
      <c r="AG49" s="43">
        <f>'2017'!AA5</f>
        <v>12.2</v>
      </c>
      <c r="AH49" s="43">
        <f>'2017'!AB5</f>
        <v>0.89</v>
      </c>
      <c r="AI49" s="43">
        <f>'2017'!AC5</f>
        <v>3.97</v>
      </c>
      <c r="AJ49" s="44" t="str">
        <f>'2017'!AD5</f>
        <v>N/A</v>
      </c>
      <c r="AK49" s="44" t="str">
        <f>'2017'!AE5</f>
        <v>N/A</v>
      </c>
      <c r="AL49" s="45">
        <f>'2017'!AF5</f>
        <v>0.10099999999999999</v>
      </c>
      <c r="AM49" s="46">
        <f t="shared" si="6"/>
        <v>0</v>
      </c>
      <c r="AN49" s="45">
        <f>'2017'!AG5</f>
        <v>0.71700000000000008</v>
      </c>
      <c r="AO49" s="45">
        <f>'2017'!AH5</f>
        <v>0.23800000000000002</v>
      </c>
      <c r="AP49" s="43">
        <f>'2017'!AI5</f>
        <v>99.984758420972412</v>
      </c>
      <c r="AQ49" s="47">
        <f>'2017'!AJ5</f>
        <v>103.06107972998302</v>
      </c>
      <c r="AR49" s="48">
        <f>'2017'!AK5</f>
        <v>8</v>
      </c>
      <c r="AS49" s="49">
        <f>'2017'!AL5</f>
        <v>9</v>
      </c>
      <c r="AT49" s="49">
        <f>'2017'!AM5</f>
        <v>7</v>
      </c>
      <c r="AU49" s="49">
        <f>'2017'!AN5</f>
        <v>6</v>
      </c>
      <c r="AV49" s="49">
        <f>'2017'!AO5</f>
        <v>8</v>
      </c>
      <c r="AW49" s="49">
        <f>'2017'!AP5</f>
        <v>7</v>
      </c>
      <c r="AX49" s="49">
        <f>'2017'!AQ5</f>
        <v>10</v>
      </c>
      <c r="AY49" s="50">
        <f>'2017'!AR5</f>
        <v>0</v>
      </c>
      <c r="AZ49" s="51">
        <f>'2017'!AS5</f>
        <v>0</v>
      </c>
      <c r="BA49" s="52">
        <f>'2017'!AT5</f>
        <v>3477</v>
      </c>
      <c r="BB49" s="52">
        <f>'2017'!AU5</f>
        <v>0</v>
      </c>
      <c r="BC49" s="52">
        <f>'2017'!AV5</f>
        <v>0</v>
      </c>
      <c r="BD49" s="52">
        <f>'2017'!AW5</f>
        <v>0</v>
      </c>
      <c r="BE49" s="52">
        <f>'2017'!AX5</f>
        <v>0</v>
      </c>
      <c r="BF49" s="53">
        <f>'2017'!AY5</f>
        <v>0</v>
      </c>
      <c r="BG49" s="53">
        <f>'2017'!AZ5</f>
        <v>0</v>
      </c>
      <c r="BH49" s="53">
        <f>'2017'!BA5</f>
        <v>0</v>
      </c>
      <c r="BI49" s="53">
        <f>'2017'!BB5</f>
        <v>0</v>
      </c>
      <c r="BJ49" s="53">
        <f>'2017'!BC5</f>
        <v>0</v>
      </c>
      <c r="BK49" s="53">
        <f>'2017'!BD5</f>
        <v>0</v>
      </c>
      <c r="BL49" s="53">
        <f>'2017'!BE5</f>
        <v>0</v>
      </c>
      <c r="BM49" s="53">
        <f>'2017'!BF5</f>
        <v>0</v>
      </c>
      <c r="BN49" s="54">
        <f>'2017'!BG5</f>
        <v>0</v>
      </c>
      <c r="BO49" s="51">
        <f>'2017'!BH5</f>
        <v>941</v>
      </c>
      <c r="BP49" s="52">
        <f>'2017'!BI5</f>
        <v>2532</v>
      </c>
      <c r="BQ49" s="52">
        <f>'2017'!BJ5</f>
        <v>0</v>
      </c>
      <c r="BR49" s="52">
        <f>'2017'!BK5</f>
        <v>67</v>
      </c>
      <c r="BS49" s="52">
        <f>'2017'!BL5</f>
        <v>6</v>
      </c>
      <c r="BT49" s="52">
        <f>'2017'!BM5</f>
        <v>13</v>
      </c>
      <c r="BU49" s="53">
        <f>'2017'!BN5</f>
        <v>0</v>
      </c>
      <c r="BV49" s="53">
        <f>'2017'!BO5</f>
        <v>0</v>
      </c>
      <c r="BW49" s="53">
        <f>'2017'!BP5</f>
        <v>0</v>
      </c>
      <c r="BX49" s="53">
        <f>'2017'!BQ5</f>
        <v>0</v>
      </c>
      <c r="BY49" s="53">
        <f>'2017'!BR5</f>
        <v>0</v>
      </c>
      <c r="BZ49" s="53">
        <f>'2017'!BS5</f>
        <v>0</v>
      </c>
      <c r="CA49" s="53">
        <f>'2017'!BT5</f>
        <v>0</v>
      </c>
      <c r="CB49" s="53">
        <f>'2017'!BU5</f>
        <v>0</v>
      </c>
      <c r="CC49" s="54">
        <f>'2017'!BV5</f>
        <v>0</v>
      </c>
      <c r="CD49" s="51">
        <f>'2017'!BW5</f>
        <v>1408</v>
      </c>
      <c r="CE49" s="52">
        <f>'2017'!BX5</f>
        <v>3475</v>
      </c>
      <c r="CF49" s="52">
        <f>'2017'!BY5</f>
        <v>115</v>
      </c>
      <c r="CG49" s="52">
        <f>'2017'!BZ5</f>
        <v>78</v>
      </c>
      <c r="CH49" s="52">
        <f>'2017'!CA5</f>
        <v>15</v>
      </c>
      <c r="CI49" s="52">
        <f>'2017'!CB5</f>
        <v>26</v>
      </c>
      <c r="CJ49" s="53">
        <f>'2017'!CC5</f>
        <v>0</v>
      </c>
      <c r="CK49" s="53">
        <f>'2017'!CD5</f>
        <v>0</v>
      </c>
      <c r="CL49" s="53">
        <f>'2017'!CE5</f>
        <v>3.8</v>
      </c>
      <c r="CM49" s="53">
        <f>'2017'!CF5</f>
        <v>8.9</v>
      </c>
      <c r="CN49" s="53">
        <f>'2017'!CG5</f>
        <v>12.2</v>
      </c>
      <c r="CO49" s="53">
        <f>'2017'!CH5</f>
        <v>0</v>
      </c>
      <c r="CP49" s="53">
        <f>'2017'!CI5</f>
        <v>8.1999999999999993</v>
      </c>
      <c r="CQ49" s="53">
        <f>'2017'!CJ5</f>
        <v>78.400000000000006</v>
      </c>
      <c r="CR49" s="54">
        <f>'2017'!CK5</f>
        <v>21.6</v>
      </c>
      <c r="CS49" s="51">
        <f>'2017'!CL5</f>
        <v>1429</v>
      </c>
      <c r="CT49" s="52">
        <f>'2017'!CM5</f>
        <v>3732</v>
      </c>
      <c r="CU49" s="52">
        <f>'2017'!CN5</f>
        <v>137</v>
      </c>
      <c r="CV49" s="52">
        <f>'2017'!CO5</f>
        <v>90</v>
      </c>
      <c r="CW49" s="52">
        <f>'2017'!CP5</f>
        <v>12</v>
      </c>
      <c r="CX49" s="52">
        <f>'2017'!CQ5</f>
        <v>30</v>
      </c>
      <c r="CY49" s="53">
        <f>'2017'!CR5</f>
        <v>0</v>
      </c>
      <c r="CZ49" s="53">
        <f>'2017'!CS5</f>
        <v>0</v>
      </c>
      <c r="DA49" s="53">
        <f>'2017'!CT5</f>
        <v>3.48</v>
      </c>
      <c r="DB49" s="53">
        <f>'2017'!CU5</f>
        <v>8.1999999999999993</v>
      </c>
      <c r="DC49" s="53">
        <f>'2017'!CV5</f>
        <v>10.8</v>
      </c>
      <c r="DD49" s="53">
        <f>'2017'!CW5</f>
        <v>0</v>
      </c>
      <c r="DE49" s="53">
        <f>'2017'!CX5</f>
        <v>8.1999999999999993</v>
      </c>
      <c r="DF49" s="53">
        <f>'2017'!CY5</f>
        <v>80.7</v>
      </c>
      <c r="DG49" s="54">
        <f>'2017'!CZ5</f>
        <v>19.3</v>
      </c>
      <c r="DH49" s="51">
        <f>'2017'!DA5</f>
        <v>1500</v>
      </c>
      <c r="DI49" s="52">
        <f>'2017'!DB5</f>
        <v>3533</v>
      </c>
      <c r="DJ49" s="52">
        <f>'2017'!DC5</f>
        <v>136</v>
      </c>
      <c r="DK49" s="52">
        <f>'2017'!DD5</f>
        <v>98</v>
      </c>
      <c r="DL49" s="52">
        <f>'2017'!DE5</f>
        <v>19</v>
      </c>
      <c r="DM49" s="52">
        <f>'2017'!DF5</f>
        <v>33</v>
      </c>
      <c r="DN49" s="53">
        <f>'2017'!DG5</f>
        <v>0.89</v>
      </c>
      <c r="DO49" s="53">
        <f>'2017'!DH5</f>
        <v>3.97</v>
      </c>
      <c r="DP49" s="53">
        <f>'2017'!DI5</f>
        <v>3.57</v>
      </c>
      <c r="DQ49" s="53">
        <f>'2017'!DJ5</f>
        <v>7.2</v>
      </c>
      <c r="DR49" s="53">
        <f>'2017'!DK5</f>
        <v>11.2</v>
      </c>
      <c r="DS49" s="53">
        <f>'2017'!DL5</f>
        <v>0</v>
      </c>
      <c r="DT49" s="53">
        <f>'2017'!DM5</f>
        <v>10.1</v>
      </c>
      <c r="DU49" s="53">
        <f>'2017'!DN5</f>
        <v>71.7</v>
      </c>
      <c r="DV49" s="54">
        <f>'2017'!DO5</f>
        <v>28.3</v>
      </c>
    </row>
    <row r="50" spans="1:126" x14ac:dyDescent="0.2">
      <c r="A50" s="30">
        <f t="shared" si="0"/>
        <v>48</v>
      </c>
      <c r="B50" s="31">
        <f>'2021'!A8</f>
        <v>6</v>
      </c>
      <c r="C50" s="31">
        <v>2021</v>
      </c>
      <c r="D50" s="32" t="str">
        <f>'2021'!B8</f>
        <v>Terrace Marshall Jr.</v>
      </c>
      <c r="E50" s="32" t="str" cm="1">
        <f t="array" ref="E50">_xlfn.IFS(F50&gt;12.5,"Cornerstone",AND(F50&gt;11.995,F50&lt;12.5),"Elite",AND(F50&gt;11,F50&lt;12.995),"Elite Upside",AND(F50&gt;=9.69,F50&lt;10.999),"Upside",AND(F50&gt;8.4,F50&lt;9.999),"Upside Lite",AND(F50&gt;7.25,F50&lt;8.999),"Outlier",AND(F50&gt;=6,F50&lt;7.25),"Outlier Lite",F50&lt;6.999,"Purgatory")</f>
        <v>Upside</v>
      </c>
      <c r="F50" s="33">
        <f>'2021'!C8</f>
        <v>10.775714285714287</v>
      </c>
      <c r="G50" s="33">
        <f t="shared" si="1"/>
        <v>92.100000000000009</v>
      </c>
      <c r="H50" s="303">
        <f t="shared" si="2"/>
        <v>1.345433880917813</v>
      </c>
      <c r="I50" s="34" t="str">
        <f>'2021'!D8</f>
        <v>LSU</v>
      </c>
      <c r="J50" s="35">
        <f>'2021'!E8</f>
        <v>1</v>
      </c>
      <c r="K50" s="36">
        <f>'2021'!F8</f>
        <v>36686</v>
      </c>
      <c r="L50" s="37">
        <f>'2021'!G8</f>
        <v>25.317808219178083</v>
      </c>
      <c r="M50" s="37" t="str">
        <f>'2021'!H8</f>
        <v>JR</v>
      </c>
      <c r="N50" s="37">
        <f>'2021'!I8</f>
        <v>20.901369863013699</v>
      </c>
      <c r="O50" s="37" t="str">
        <f>'2021'!J8</f>
        <v>Hybrid</v>
      </c>
      <c r="P50" s="37" t="str">
        <f>'2021'!K8</f>
        <v>PROTO X</v>
      </c>
      <c r="Q50" s="37" t="str">
        <f>'2021'!L8</f>
        <v>Elite Earner</v>
      </c>
      <c r="R50" s="55">
        <f>'2021'!M8</f>
        <v>74.5</v>
      </c>
      <c r="S50" s="55">
        <f>'2021'!N8</f>
        <v>205</v>
      </c>
      <c r="T50" s="231">
        <f t="shared" si="3"/>
        <v>25.968045810241438</v>
      </c>
      <c r="U50" s="35">
        <f>'2021'!O8</f>
        <v>4.4000000000000004</v>
      </c>
      <c r="V50" s="320">
        <f>'2021'!P8</f>
        <v>2</v>
      </c>
      <c r="W50" s="360">
        <f>'2021'!Q8</f>
        <v>0</v>
      </c>
      <c r="X50" s="194">
        <f>'2021'!R8</f>
        <v>0</v>
      </c>
      <c r="Y50" s="194">
        <f>'2021'!S8</f>
        <v>6.4646464646464646E-2</v>
      </c>
      <c r="Z50" s="194">
        <f>'2021'!T8</f>
        <v>0.11138778220451527</v>
      </c>
      <c r="AA50" s="194">
        <f>'2021'!U8</f>
        <v>0.23414477898782832</v>
      </c>
      <c r="AB50" s="194">
        <f>'2021'!V8</f>
        <v>0.23414477898782832</v>
      </c>
      <c r="AC50" s="194">
        <f>'2021'!W8</f>
        <v>0.23414477898782832</v>
      </c>
      <c r="AD50" s="361">
        <f>'2021'!X8</f>
        <v>20.254794520547946</v>
      </c>
      <c r="AE50" s="43">
        <f>'2021'!Y8</f>
        <v>2.91</v>
      </c>
      <c r="AF50" s="43">
        <f>'2021'!Z8</f>
        <v>6.4</v>
      </c>
      <c r="AG50" s="43">
        <f>'2021'!AA8</f>
        <v>13.5</v>
      </c>
      <c r="AH50" s="43">
        <f>'2021'!AB8</f>
        <v>0.89</v>
      </c>
      <c r="AI50" s="43">
        <f>'2021'!AC8</f>
        <v>2.5299999999999998</v>
      </c>
      <c r="AJ50" s="44">
        <f>'2021'!AD8</f>
        <v>4.3789329685362519E-2</v>
      </c>
      <c r="AK50" s="44">
        <f>'2021'!AE8</f>
        <v>0.22292749658002739</v>
      </c>
      <c r="AL50" s="45">
        <f>'2021'!AF8</f>
        <v>0.127</v>
      </c>
      <c r="AM50" s="46">
        <f t="shared" si="6"/>
        <v>0.81799999999999995</v>
      </c>
      <c r="AN50" s="45">
        <f>'2021'!AG8</f>
        <v>0.41100000000000003</v>
      </c>
      <c r="AO50" s="45">
        <f>'2021'!AH8</f>
        <v>0.58700000000000008</v>
      </c>
      <c r="AP50" s="43">
        <f>'2021'!AI8</f>
        <v>109.38887371081208</v>
      </c>
      <c r="AQ50" s="47">
        <f>'2021'!AJ8</f>
        <v>111.62887585952534</v>
      </c>
      <c r="AR50" s="48">
        <f>'2021'!AK8</f>
        <v>6</v>
      </c>
      <c r="AS50" s="49">
        <f>'2021'!AL8</f>
        <v>6</v>
      </c>
      <c r="AT50" s="49">
        <f>'2021'!AM8</f>
        <v>6</v>
      </c>
      <c r="AU50" s="49">
        <f>'2021'!AN8</f>
        <v>5</v>
      </c>
      <c r="AV50" s="49">
        <f>'2021'!AO8</f>
        <v>9</v>
      </c>
      <c r="AW50" s="49">
        <f>'2021'!AP8</f>
        <v>8</v>
      </c>
      <c r="AX50" s="49">
        <f>'2021'!AQ8</f>
        <v>8</v>
      </c>
      <c r="AY50" s="50">
        <f>'2021'!AR8</f>
        <v>0.75</v>
      </c>
      <c r="AZ50" s="51">
        <f>'2021'!AS8</f>
        <v>0</v>
      </c>
      <c r="BA50" s="52">
        <f>'2021'!AT8</f>
        <v>2281</v>
      </c>
      <c r="BB50" s="52">
        <f>'2021'!AU8</f>
        <v>0</v>
      </c>
      <c r="BC50" s="52">
        <f>'2021'!AV8</f>
        <v>0</v>
      </c>
      <c r="BD50" s="52">
        <f>'2021'!AW8</f>
        <v>0</v>
      </c>
      <c r="BE50" s="52">
        <f>'2021'!AX8</f>
        <v>0</v>
      </c>
      <c r="BF50" s="53">
        <f>'2021'!AY8</f>
        <v>0</v>
      </c>
      <c r="BG50" s="53">
        <f>'2021'!AZ8</f>
        <v>0</v>
      </c>
      <c r="BH50" s="53">
        <f>'2021'!BA8</f>
        <v>0</v>
      </c>
      <c r="BI50" s="53">
        <f>'2021'!BB8</f>
        <v>0</v>
      </c>
      <c r="BJ50" s="53">
        <f>'2021'!BC8</f>
        <v>0</v>
      </c>
      <c r="BK50" s="53">
        <f>'2021'!BD8</f>
        <v>0</v>
      </c>
      <c r="BL50" s="53">
        <f>'2021'!BE8</f>
        <v>0</v>
      </c>
      <c r="BM50" s="53">
        <f>'2021'!BF8</f>
        <v>0</v>
      </c>
      <c r="BN50" s="54">
        <f>'2021'!BG8</f>
        <v>0</v>
      </c>
      <c r="BO50" s="51">
        <f>'2021'!BH8</f>
        <v>0</v>
      </c>
      <c r="BP50" s="52">
        <f>'2021'!BI8</f>
        <v>2645</v>
      </c>
      <c r="BQ50" s="52">
        <f>'2021'!BJ8</f>
        <v>0</v>
      </c>
      <c r="BR50" s="52">
        <f>'2021'!BK8</f>
        <v>0</v>
      </c>
      <c r="BS50" s="52">
        <f>'2021'!BL8</f>
        <v>0</v>
      </c>
      <c r="BT50" s="52">
        <f>'2021'!BM8</f>
        <v>0</v>
      </c>
      <c r="BU50" s="53">
        <f>'2021'!BN8</f>
        <v>0</v>
      </c>
      <c r="BV50" s="53">
        <f>'2021'!BO8</f>
        <v>0</v>
      </c>
      <c r="BW50" s="53">
        <f>'2021'!BP8</f>
        <v>0</v>
      </c>
      <c r="BX50" s="53">
        <f>'2021'!BQ8</f>
        <v>0</v>
      </c>
      <c r="BY50" s="53">
        <f>'2021'!BR8</f>
        <v>0</v>
      </c>
      <c r="BZ50" s="53">
        <f>'2021'!BW8</f>
        <v>0</v>
      </c>
      <c r="CA50" s="53">
        <f>'2021'!BX8</f>
        <v>0</v>
      </c>
      <c r="CB50" s="53">
        <f>'2021'!BY8</f>
        <v>0</v>
      </c>
      <c r="CC50" s="54">
        <f>'2021'!BZ8</f>
        <v>0</v>
      </c>
      <c r="CD50" s="51">
        <f>'2021'!CA8</f>
        <v>192</v>
      </c>
      <c r="CE50" s="52">
        <f>'2021'!CB8</f>
        <v>2970</v>
      </c>
      <c r="CF50" s="52">
        <f>'2021'!CC8</f>
        <v>21</v>
      </c>
      <c r="CG50" s="52">
        <f>'2021'!CD8</f>
        <v>12</v>
      </c>
      <c r="CH50" s="52">
        <f>'2021'!CE8</f>
        <v>0</v>
      </c>
      <c r="CI50" s="52">
        <f>'2021'!CF8</f>
        <v>17</v>
      </c>
      <c r="CJ50" s="53">
        <f>'2021'!CG8</f>
        <v>0.62</v>
      </c>
      <c r="CK50" s="53">
        <f>'2021'!CH8</f>
        <v>0.71</v>
      </c>
      <c r="CL50" s="53">
        <f>'2021'!CI8</f>
        <v>1.71</v>
      </c>
      <c r="CM50" s="53">
        <f>'2021'!CJ8</f>
        <v>6.2</v>
      </c>
      <c r="CN50" s="53">
        <f>'2021'!CK8</f>
        <v>18.600000000000001</v>
      </c>
      <c r="CO50" s="53">
        <f>'2021'!CP8</f>
        <v>55.6</v>
      </c>
      <c r="CP50" s="53">
        <f>'2021'!CQ8</f>
        <v>14.3</v>
      </c>
      <c r="CQ50" s="53">
        <f>'2021'!CR8</f>
        <v>77.5</v>
      </c>
      <c r="CR50" s="54">
        <f>'2021'!CS8</f>
        <v>22.5</v>
      </c>
      <c r="CS50" s="51">
        <f>'2021'!CT8</f>
        <v>671</v>
      </c>
      <c r="CT50" s="52">
        <f>'2021'!CU8</f>
        <v>6024</v>
      </c>
      <c r="CU50" s="52">
        <f>'2021'!CV8</f>
        <v>67</v>
      </c>
      <c r="CV50" s="52">
        <f>'2021'!CW8</f>
        <v>46</v>
      </c>
      <c r="CW50" s="52">
        <f>'2021'!CX8</f>
        <v>13</v>
      </c>
      <c r="CX50" s="52">
        <f>'2021'!CY8</f>
        <v>61</v>
      </c>
      <c r="CY50" s="53">
        <f>'2021'!CZ8</f>
        <v>0.89</v>
      </c>
      <c r="CZ50" s="53">
        <f>'2021'!DA8</f>
        <v>1.43</v>
      </c>
      <c r="DA50" s="53">
        <f>'2021'!DB8</f>
        <v>1.48</v>
      </c>
      <c r="DB50" s="53">
        <f>'2021'!DC8</f>
        <v>4.0999999999999996</v>
      </c>
      <c r="DC50" s="53">
        <f>'2021'!DD8</f>
        <v>13.5</v>
      </c>
      <c r="DD50" s="53">
        <f>'2021'!DI8</f>
        <v>52.4</v>
      </c>
      <c r="DE50" s="53">
        <f>'2021'!DJ8</f>
        <v>4.2</v>
      </c>
      <c r="DF50" s="53">
        <f>'2021'!DK8</f>
        <v>64.8</v>
      </c>
      <c r="DG50" s="54">
        <f>'2021'!DL8</f>
        <v>35.200000000000003</v>
      </c>
      <c r="DH50" s="51">
        <f>'2021'!DM8</f>
        <v>731</v>
      </c>
      <c r="DI50" s="52">
        <f>'2021'!DN8</f>
        <v>3122</v>
      </c>
      <c r="DJ50" s="52">
        <f>'2021'!DO8</f>
        <v>67</v>
      </c>
      <c r="DK50" s="52">
        <f>'2021'!DP8</f>
        <v>48</v>
      </c>
      <c r="DL50" s="52">
        <f>'2021'!DQ8</f>
        <v>10</v>
      </c>
      <c r="DM50" s="52">
        <f>'2021'!DR8</f>
        <v>24</v>
      </c>
      <c r="DN50" s="53">
        <f>'2021'!DS8</f>
        <v>0.68</v>
      </c>
      <c r="DO50" s="53">
        <f>'2021'!DT8</f>
        <v>2.5299999999999998</v>
      </c>
      <c r="DP50" s="53">
        <f>'2021'!DU8</f>
        <v>2.91</v>
      </c>
      <c r="DQ50" s="53">
        <f>'2021'!DV8</f>
        <v>6.4</v>
      </c>
      <c r="DR50" s="53">
        <f>'2021'!DW8</f>
        <v>13.3</v>
      </c>
      <c r="DS50" s="53">
        <f>'2021'!EB8</f>
        <v>81.8</v>
      </c>
      <c r="DT50" s="53">
        <f>'2021'!EC8</f>
        <v>12.7</v>
      </c>
      <c r="DU50" s="53">
        <f>'2021'!ED8</f>
        <v>17.399999999999999</v>
      </c>
      <c r="DV50" s="54">
        <f>'2021'!EE8</f>
        <v>82.2</v>
      </c>
    </row>
    <row r="51" spans="1:126" x14ac:dyDescent="0.2">
      <c r="A51" s="30">
        <f t="shared" si="0"/>
        <v>49</v>
      </c>
      <c r="B51" s="31">
        <f>'2019'!A6</f>
        <v>4</v>
      </c>
      <c r="C51" s="31">
        <v>2019</v>
      </c>
      <c r="D51" s="32" t="str">
        <f>'2019'!B6</f>
        <v>N'Keal Harry</v>
      </c>
      <c r="E51" s="32" t="str" cm="1">
        <f t="array" ref="E51">_xlfn.IFS(F51&gt;12.5,"Cornerstone",AND(F51&gt;11.995,F51&lt;12.5),"Elite",AND(F51&gt;11,F51&lt;12.995),"Elite Upside",AND(F51&gt;=9.69,F51&lt;10.999),"Upside",AND(F51&gt;8.4,F51&lt;9.999),"Upside Lite",AND(F51&gt;7.25,F51&lt;8.999),"Outlier",AND(F51&gt;=6,F51&lt;7.25),"Outlier Lite",F51&lt;6.999,"Purgatory")</f>
        <v>Upside</v>
      </c>
      <c r="F51" s="33">
        <f>'2019'!C6</f>
        <v>10.709999999999999</v>
      </c>
      <c r="G51" s="33">
        <f t="shared" si="1"/>
        <v>92</v>
      </c>
      <c r="H51" s="303">
        <f t="shared" si="2"/>
        <v>1.3077168742770706</v>
      </c>
      <c r="I51" s="34" t="str">
        <f>'2019'!D6</f>
        <v>Arizona State</v>
      </c>
      <c r="J51" s="35">
        <f>'2019'!E6</f>
        <v>5</v>
      </c>
      <c r="K51" s="36">
        <f>'2019'!F6</f>
        <v>35781</v>
      </c>
      <c r="L51" s="37">
        <f>'2019'!G6</f>
        <v>27.797260273972604</v>
      </c>
      <c r="M51" s="37" t="str">
        <f>'2019'!H6</f>
        <v>JR</v>
      </c>
      <c r="N51" s="37">
        <f>'2019'!I6</f>
        <v>21.367123287671234</v>
      </c>
      <c r="O51" s="37" t="str">
        <f>'2019'!J6</f>
        <v>Wide</v>
      </c>
      <c r="P51" s="37" t="str">
        <f>'2019'!K6</f>
        <v>SLOB</v>
      </c>
      <c r="Q51" s="37" t="str">
        <f>'2019'!L6</f>
        <v>Poor Separator</v>
      </c>
      <c r="R51" s="55">
        <f>'2019'!M6</f>
        <v>76</v>
      </c>
      <c r="S51" s="55">
        <f>'2019'!N6</f>
        <v>225</v>
      </c>
      <c r="T51" s="231">
        <f t="shared" si="3"/>
        <v>27.387556506414953</v>
      </c>
      <c r="U51" s="35">
        <f>'2019'!O6</f>
        <v>4.5999999999999996</v>
      </c>
      <c r="V51" s="320">
        <f>'2019'!P6</f>
        <v>1</v>
      </c>
      <c r="W51" s="360">
        <f>'2019'!Q6</f>
        <v>0</v>
      </c>
      <c r="X51" s="194">
        <f>'2019'!R6</f>
        <v>0</v>
      </c>
      <c r="Y51" s="194">
        <f>'2019'!S6</f>
        <v>0.21182899389263901</v>
      </c>
      <c r="Z51" s="194">
        <f>'2019'!T6</f>
        <v>0.34356197352587242</v>
      </c>
      <c r="AA51" s="194">
        <f>'2019'!U6</f>
        <v>0.35966942148760328</v>
      </c>
      <c r="AB51" s="194">
        <f>'2019'!V6</f>
        <v>0.35966942148760328</v>
      </c>
      <c r="AC51" s="194">
        <f>'2019'!W6</f>
        <v>0.34168595041322308</v>
      </c>
      <c r="AD51" s="361">
        <f>'2019'!X6</f>
        <v>18.720547945205478</v>
      </c>
      <c r="AE51" s="43">
        <f>'2019'!Y6</f>
        <v>2.71</v>
      </c>
      <c r="AF51" s="43">
        <f>'2019'!Z6</f>
        <v>7.1</v>
      </c>
      <c r="AG51" s="43">
        <f>'2019'!AA6</f>
        <v>12.1</v>
      </c>
      <c r="AH51" s="43">
        <f>'2019'!AB6</f>
        <v>0.76</v>
      </c>
      <c r="AI51" s="43">
        <f>'2019'!AC6</f>
        <v>2.99</v>
      </c>
      <c r="AJ51" s="44">
        <f>'2019'!AD6</f>
        <v>9.2159926470588224E-2</v>
      </c>
      <c r="AK51" s="44">
        <f>'2019'!AE6</f>
        <v>0.18930147058823529</v>
      </c>
      <c r="AL51" s="45">
        <f>'2019'!AF6</f>
        <v>6.4000000000000001E-2</v>
      </c>
      <c r="AM51" s="46">
        <f t="shared" si="6"/>
        <v>0.51400000000000001</v>
      </c>
      <c r="AN51" s="45">
        <f>'2019'!AG6</f>
        <v>0.77</v>
      </c>
      <c r="AO51" s="45">
        <f>'2019'!AH6</f>
        <v>0.217</v>
      </c>
      <c r="AP51" s="43">
        <f>'2019'!AI6</f>
        <v>100.50350020190039</v>
      </c>
      <c r="AQ51" s="47">
        <f>'2019'!AJ6</f>
        <v>105.67458886383399</v>
      </c>
      <c r="AR51" s="48">
        <f>'2019'!AK6</f>
        <v>9</v>
      </c>
      <c r="AS51" s="49">
        <f>'2019'!AL6</f>
        <v>9</v>
      </c>
      <c r="AT51" s="49">
        <f>'2019'!AM6</f>
        <v>5</v>
      </c>
      <c r="AU51" s="49">
        <f>'2019'!AN6</f>
        <v>5</v>
      </c>
      <c r="AV51" s="49">
        <f>'2019'!AO6</f>
        <v>6</v>
      </c>
      <c r="AW51" s="49">
        <f>'2019'!AP6</f>
        <v>7</v>
      </c>
      <c r="AX51" s="49">
        <f>'2019'!AQ6</f>
        <v>10</v>
      </c>
      <c r="AY51" s="50">
        <f>'2019'!AR6</f>
        <v>0</v>
      </c>
      <c r="AZ51" s="51">
        <f>'2019'!AS6</f>
        <v>0</v>
      </c>
      <c r="BA51" s="52">
        <f>'2019'!AT6</f>
        <v>3556</v>
      </c>
      <c r="BB51" s="52">
        <f>'2019'!AU6</f>
        <v>0</v>
      </c>
      <c r="BC51" s="52">
        <f>'2019'!AV6</f>
        <v>0</v>
      </c>
      <c r="BD51" s="52">
        <f>'2019'!AW6</f>
        <v>0</v>
      </c>
      <c r="BE51" s="52">
        <f>'2019'!AX6</f>
        <v>0</v>
      </c>
      <c r="BF51" s="53">
        <f>'2019'!AY6</f>
        <v>0</v>
      </c>
      <c r="BG51" s="53">
        <f>'2019'!AZ6</f>
        <v>0</v>
      </c>
      <c r="BH51" s="53">
        <f>'2019'!BA6</f>
        <v>0</v>
      </c>
      <c r="BI51" s="53">
        <f>'2019'!BB6</f>
        <v>0</v>
      </c>
      <c r="BJ51" s="53">
        <f>'2019'!BC6</f>
        <v>0</v>
      </c>
      <c r="BK51" s="53">
        <f>'2019'!BD6</f>
        <v>0</v>
      </c>
      <c r="BL51" s="53">
        <f>'2019'!BE6</f>
        <v>0</v>
      </c>
      <c r="BM51" s="53">
        <f>'2019'!BF6</f>
        <v>0</v>
      </c>
      <c r="BN51" s="54">
        <f>'2019'!BG6</f>
        <v>0</v>
      </c>
      <c r="BO51" s="51">
        <f>'2019'!BH6</f>
        <v>0</v>
      </c>
      <c r="BP51" s="52">
        <f>'2019'!BI6</f>
        <v>3887</v>
      </c>
      <c r="BQ51" s="52">
        <f>'2019'!BJ6</f>
        <v>0</v>
      </c>
      <c r="BR51" s="52">
        <f>'2019'!BK6</f>
        <v>0</v>
      </c>
      <c r="BS51" s="52">
        <f>'2019'!BL6</f>
        <v>0</v>
      </c>
      <c r="BT51" s="52">
        <f>'2019'!BM6</f>
        <v>0</v>
      </c>
      <c r="BU51" s="53">
        <f>'2019'!BN6</f>
        <v>0</v>
      </c>
      <c r="BV51" s="53">
        <f>'2019'!BO6</f>
        <v>0</v>
      </c>
      <c r="BW51" s="53">
        <f>'2019'!BP6</f>
        <v>0</v>
      </c>
      <c r="BX51" s="53">
        <f>'2019'!BQ6</f>
        <v>0</v>
      </c>
      <c r="BY51" s="53">
        <f>'2019'!BR6</f>
        <v>0</v>
      </c>
      <c r="BZ51" s="53">
        <f>'2019'!BS6</f>
        <v>0</v>
      </c>
      <c r="CA51" s="53">
        <f>'2019'!BT6</f>
        <v>0</v>
      </c>
      <c r="CB51" s="53">
        <f>'2019'!BU6</f>
        <v>0</v>
      </c>
      <c r="CC51" s="54">
        <f>'2019'!BV6</f>
        <v>0</v>
      </c>
      <c r="CD51" s="51">
        <f>'2019'!BW6</f>
        <v>659</v>
      </c>
      <c r="CE51" s="52">
        <f>'2019'!BX6</f>
        <v>3111</v>
      </c>
      <c r="CF51" s="52">
        <f>'2019'!BY6</f>
        <v>94</v>
      </c>
      <c r="CG51" s="52">
        <f>'2019'!BZ6</f>
        <v>58</v>
      </c>
      <c r="CH51" s="52">
        <f>'2019'!CA6</f>
        <v>5</v>
      </c>
      <c r="CI51" s="52">
        <f>'2019'!CB6</f>
        <v>16</v>
      </c>
      <c r="CJ51" s="53">
        <f>'2019'!CC6</f>
        <v>0.52</v>
      </c>
      <c r="CK51" s="53">
        <f>'2019'!CD6</f>
        <v>1.55</v>
      </c>
      <c r="CL51" s="53">
        <f>'2019'!CE6</f>
        <v>1.33</v>
      </c>
      <c r="CM51" s="53">
        <f>'2019'!CF6</f>
        <v>5.6</v>
      </c>
      <c r="CN51" s="53">
        <f>'2019'!CG6</f>
        <v>10.6</v>
      </c>
      <c r="CO51" s="53">
        <f>'2019'!CH6</f>
        <v>0</v>
      </c>
      <c r="CP51" s="53">
        <f>'2019'!CI6</f>
        <v>7.9</v>
      </c>
      <c r="CQ51" s="53">
        <f>'2019'!CJ6</f>
        <v>95.8</v>
      </c>
      <c r="CR51" s="54">
        <f>'2019'!CK6</f>
        <v>4</v>
      </c>
      <c r="CS51" s="51">
        <f>'2019'!CL6</f>
        <v>1142</v>
      </c>
      <c r="CT51" s="52">
        <f>'2019'!CM6</f>
        <v>3324</v>
      </c>
      <c r="CU51" s="52">
        <f>'2019'!CN6</f>
        <v>120</v>
      </c>
      <c r="CV51" s="52">
        <f>'2019'!CO6</f>
        <v>82</v>
      </c>
      <c r="CW51" s="52">
        <f>'2019'!CP6</f>
        <v>8</v>
      </c>
      <c r="CX51" s="52">
        <f>'2019'!CQ6</f>
        <v>21</v>
      </c>
      <c r="CY51" s="53">
        <f>'2019'!CR6</f>
        <v>0.76</v>
      </c>
      <c r="CZ51" s="53">
        <f>'2019'!CS6</f>
        <v>2.75</v>
      </c>
      <c r="DA51" s="53">
        <f>'2019'!CT6</f>
        <v>2.46</v>
      </c>
      <c r="DB51" s="53">
        <f>'2019'!CU6</f>
        <v>5.5</v>
      </c>
      <c r="DC51" s="53">
        <f>'2019'!CV6</f>
        <v>12.1</v>
      </c>
      <c r="DD51" s="53">
        <f>'2019'!DA6</f>
        <v>57.7</v>
      </c>
      <c r="DE51" s="53">
        <f>'2019'!DB6</f>
        <v>4.7</v>
      </c>
      <c r="DF51" s="53">
        <f>'2019'!DC6</f>
        <v>87.5</v>
      </c>
      <c r="DG51" s="54">
        <f>'2019'!DD6</f>
        <v>11.3</v>
      </c>
      <c r="DH51" s="51">
        <f>'2019'!DE6</f>
        <v>1088</v>
      </c>
      <c r="DI51" s="52">
        <f>'2019'!DF6</f>
        <v>3025</v>
      </c>
      <c r="DJ51" s="52">
        <f>'2019'!DG6</f>
        <v>113</v>
      </c>
      <c r="DK51" s="52">
        <f>'2019'!DH6</f>
        <v>73</v>
      </c>
      <c r="DL51" s="52">
        <f>'2019'!DI6</f>
        <v>9</v>
      </c>
      <c r="DM51" s="52">
        <f>'2019'!DJ6</f>
        <v>20</v>
      </c>
      <c r="DN51" s="53">
        <f>'2019'!DK6</f>
        <v>0.7</v>
      </c>
      <c r="DO51" s="53">
        <f>'2019'!DL6</f>
        <v>2.99</v>
      </c>
      <c r="DP51" s="53">
        <f>'2019'!DM6</f>
        <v>2.71</v>
      </c>
      <c r="DQ51" s="53">
        <f>'2019'!DN6</f>
        <v>7.1</v>
      </c>
      <c r="DR51" s="53">
        <f>'2019'!DO6</f>
        <v>10.4</v>
      </c>
      <c r="DS51" s="53">
        <f>'2019'!DT6</f>
        <v>51.4</v>
      </c>
      <c r="DT51" s="53">
        <f>'2019'!DU6</f>
        <v>6.4</v>
      </c>
      <c r="DU51" s="53">
        <f>'2019'!DV6</f>
        <v>66.5</v>
      </c>
      <c r="DV51" s="54">
        <f>'2019'!DW6</f>
        <v>32.1</v>
      </c>
    </row>
    <row r="52" spans="1:126" x14ac:dyDescent="0.2">
      <c r="A52" s="30">
        <f t="shared" si="0"/>
        <v>50</v>
      </c>
      <c r="B52" s="31">
        <f>'2026 - WIP'!A6</f>
        <v>4</v>
      </c>
      <c r="C52" s="31">
        <v>2026</v>
      </c>
      <c r="D52" s="32" t="str">
        <f>'2026 - WIP'!B6</f>
        <v>Carnell Tate</v>
      </c>
      <c r="E52" s="32" t="str" cm="1">
        <f t="array" ref="E52">_xlfn.IFS(F52&gt;12.5,"Cornerstone",AND(F52&gt;11.995,F52&lt;12.5),"Elite",AND(F52&gt;11,F52&lt;12.995),"Elite Upside",AND(F52&gt;=9.69,F52&lt;10.999),"Upside",AND(F52&gt;8.4,F52&lt;9.999),"Upside Lite",AND(F52&gt;7.25,F52&lt;8.999),"Outlier",AND(F52&gt;=6,F52&lt;7.25),"Outlier Lite",F52&lt;6.999,"Purgatory")</f>
        <v>Upside</v>
      </c>
      <c r="F52" s="33">
        <f>'2026 - WIP'!C6</f>
        <v>10.694285714285714</v>
      </c>
      <c r="G52" s="33">
        <f t="shared" si="1"/>
        <v>91.8</v>
      </c>
      <c r="H52" s="303">
        <f t="shared" si="2"/>
        <v>1.2986975900803721</v>
      </c>
      <c r="I52" s="34" t="str">
        <f>'2026 - WIP'!D6</f>
        <v>Ohio State</v>
      </c>
      <c r="J52" s="35">
        <f>'2026 - WIP'!E6</f>
        <v>2</v>
      </c>
      <c r="K52" s="36">
        <f>'2026 - WIP'!F6</f>
        <v>38371</v>
      </c>
      <c r="L52" s="37">
        <f>'2026 - WIP'!G6</f>
        <v>20.701369863013699</v>
      </c>
      <c r="M52" s="37" t="str">
        <f>'2026 - WIP'!H6</f>
        <v>JR</v>
      </c>
      <c r="N52" s="37">
        <f>'2026 - WIP'!I6</f>
        <v>21.282191780821918</v>
      </c>
      <c r="O52" s="37" t="str">
        <f>'2026 - WIP'!J6</f>
        <v>Wide</v>
      </c>
      <c r="P52" s="37" t="str">
        <f>'2026 - WIP'!K6</f>
        <v>PROTO X</v>
      </c>
      <c r="Q52" s="37" t="str">
        <f>'2026 - WIP'!L6</f>
        <v>Poor Earner</v>
      </c>
      <c r="R52" s="35">
        <f>'2026 - WIP'!M6</f>
        <v>75</v>
      </c>
      <c r="S52" s="35">
        <f>'2026 - WIP'!N6</f>
        <v>191</v>
      </c>
      <c r="T52" s="231">
        <f t="shared" si="3"/>
        <v>23.873098697308507</v>
      </c>
      <c r="U52" s="35">
        <f>'2026 - WIP'!O6</f>
        <v>4.5</v>
      </c>
      <c r="V52" s="200">
        <f>'2026 - WIP'!P6</f>
        <v>1</v>
      </c>
      <c r="W52" s="360">
        <f>'2026 - WIP'!Q6</f>
        <v>0</v>
      </c>
      <c r="X52" s="194">
        <f>'2026 - WIP'!R6</f>
        <v>0</v>
      </c>
      <c r="Y52" s="194">
        <f>'2026 - WIP'!S6</f>
        <v>7.5471698113207544E-2</v>
      </c>
      <c r="Z52" s="194">
        <f>'2026 - WIP'!T6</f>
        <v>0.18580481622306719</v>
      </c>
      <c r="AA52" s="194">
        <f>'2026 - WIP'!U6</f>
        <v>0.2576470588235294</v>
      </c>
      <c r="AB52" s="194">
        <f>'2026 - WIP'!V6</f>
        <v>0.2576470588235294</v>
      </c>
      <c r="AC52" s="194">
        <f>'2026 - WIP'!W6</f>
        <v>0.2576470588235294</v>
      </c>
      <c r="AD52" s="361">
        <f>'2026 - WIP'!X6</f>
        <v>20.63013698630137</v>
      </c>
      <c r="AE52" s="43">
        <f>'2026 - WIP'!Y6</f>
        <v>3.22</v>
      </c>
      <c r="AF52" s="43">
        <f>'2026 - WIP'!Z6</f>
        <v>5.3</v>
      </c>
      <c r="AG52" s="43">
        <f>'2026 - WIP'!AA6</f>
        <v>12.6</v>
      </c>
      <c r="AH52" s="43">
        <f>'2026 - WIP'!AB6</f>
        <v>0</v>
      </c>
      <c r="AI52" s="43">
        <f>'2026 - WIP'!AC6</f>
        <v>0</v>
      </c>
      <c r="AJ52" s="44">
        <f>'2026 - WIP'!AD6</f>
        <v>2.6057298772169165E-2</v>
      </c>
      <c r="AK52" s="44">
        <f>'2026 - WIP'!AE6</f>
        <v>0.12246930422919508</v>
      </c>
      <c r="AL52" s="45">
        <f>'2026 - WIP'!AF6</f>
        <v>5.5E-2</v>
      </c>
      <c r="AM52" s="46">
        <f t="shared" si="6"/>
        <v>0.83299999999999996</v>
      </c>
      <c r="AN52" s="45">
        <f>'2026 - WIP'!AG6</f>
        <v>0.91099999999999992</v>
      </c>
      <c r="AO52" s="45">
        <f>'2026 - WIP'!AH6</f>
        <v>8.6999999999999994E-2</v>
      </c>
      <c r="AP52" s="43">
        <f>'2026 - WIP'!AI6</f>
        <v>93.156531016613314</v>
      </c>
      <c r="AQ52" s="47">
        <f>'2026 - WIP'!AJ6</f>
        <v>96.022762089886612</v>
      </c>
      <c r="AR52" s="48">
        <f>'2026 - WIP'!AK6</f>
        <v>7</v>
      </c>
      <c r="AS52" s="49">
        <f>'2026 - WIP'!AL6</f>
        <v>5</v>
      </c>
      <c r="AT52" s="49">
        <f>'2026 - WIP'!AM6</f>
        <v>6</v>
      </c>
      <c r="AU52" s="49">
        <f>'2026 - WIP'!AN6</f>
        <v>3</v>
      </c>
      <c r="AV52" s="49">
        <f>'2026 - WIP'!AO6</f>
        <v>8</v>
      </c>
      <c r="AW52" s="49">
        <f>'2026 - WIP'!AP6</f>
        <v>6</v>
      </c>
      <c r="AX52" s="49">
        <f>'2026 - WIP'!AQ6</f>
        <v>10</v>
      </c>
      <c r="AY52" s="50">
        <f>'2026 - WIP'!AR6</f>
        <v>1</v>
      </c>
      <c r="AZ52" s="51">
        <f>'2026 - WIP'!AS6</f>
        <v>0</v>
      </c>
      <c r="BA52" s="52">
        <f>'2026 - WIP'!AT6</f>
        <v>1</v>
      </c>
      <c r="BB52" s="52">
        <f>'2026 - WIP'!AU6</f>
        <v>0</v>
      </c>
      <c r="BC52" s="52">
        <f>'2026 - WIP'!AV6</f>
        <v>0</v>
      </c>
      <c r="BD52" s="52">
        <f>'2026 - WIP'!AW6</f>
        <v>0</v>
      </c>
      <c r="BE52" s="52">
        <f>'2026 - WIP'!AX6</f>
        <v>0</v>
      </c>
      <c r="BF52" s="53">
        <f>'2026 - WIP'!AY6</f>
        <v>0</v>
      </c>
      <c r="BG52" s="53">
        <f>'2026 - WIP'!AZ6</f>
        <v>0</v>
      </c>
      <c r="BH52" s="53">
        <f>'2026 - WIP'!BA6</f>
        <v>0</v>
      </c>
      <c r="BI52" s="53">
        <f>'2026 - WIP'!BB6</f>
        <v>0</v>
      </c>
      <c r="BJ52" s="53">
        <f>'2026 - WIP'!BC6</f>
        <v>0</v>
      </c>
      <c r="BK52" s="53">
        <f>'2026 - WIP'!BH6</f>
        <v>0</v>
      </c>
      <c r="BL52" s="53">
        <f>'2026 - WIP'!BI6</f>
        <v>0</v>
      </c>
      <c r="BM52" s="53">
        <f>'2026 - WIP'!BJ6</f>
        <v>0</v>
      </c>
      <c r="BN52" s="54">
        <f>'2026 - WIP'!BK6</f>
        <v>0</v>
      </c>
      <c r="BO52" s="51">
        <f>'2026 - WIP'!BL6</f>
        <v>0</v>
      </c>
      <c r="BP52" s="52">
        <f>'2026 - WIP'!BM6</f>
        <v>1</v>
      </c>
      <c r="BQ52" s="52">
        <f>'2026 - WIP'!BN6</f>
        <v>0</v>
      </c>
      <c r="BR52" s="52">
        <f>'2026 - WIP'!BO6</f>
        <v>0</v>
      </c>
      <c r="BS52" s="52">
        <f>'2026 - WIP'!BP6</f>
        <v>0</v>
      </c>
      <c r="BT52" s="52">
        <f>'2026 - WIP'!BQ6</f>
        <v>0</v>
      </c>
      <c r="BU52" s="53">
        <f>'2026 - WIP'!BR6</f>
        <v>0</v>
      </c>
      <c r="BV52" s="53">
        <f>'2026 - WIP'!BS6</f>
        <v>0</v>
      </c>
      <c r="BW52" s="53">
        <f>'2026 - WIP'!BT6</f>
        <v>0</v>
      </c>
      <c r="BX52" s="53">
        <f>'2026 - WIP'!BU6</f>
        <v>0</v>
      </c>
      <c r="BY52" s="53">
        <f>'2026 - WIP'!BV6</f>
        <v>0</v>
      </c>
      <c r="BZ52" s="53">
        <f>'2026 - WIP'!CA6</f>
        <v>0</v>
      </c>
      <c r="CA52" s="53">
        <f>'2026 - WIP'!CB6</f>
        <v>0</v>
      </c>
      <c r="CB52" s="53">
        <f>'2026 - WIP'!CC6</f>
        <v>0</v>
      </c>
      <c r="CC52" s="54">
        <f>'2026 - WIP'!CD6</f>
        <v>0</v>
      </c>
      <c r="CD52" s="51">
        <f>'2026 - WIP'!CE6</f>
        <v>264</v>
      </c>
      <c r="CE52" s="52">
        <f>'2026 - WIP'!CF6</f>
        <v>3498</v>
      </c>
      <c r="CF52" s="52">
        <f>'2026 - WIP'!CG6</f>
        <v>28</v>
      </c>
      <c r="CG52" s="52">
        <f>'2026 - WIP'!CH6</f>
        <v>18</v>
      </c>
      <c r="CH52" s="52">
        <f>'2026 - WIP'!CI6</f>
        <v>1</v>
      </c>
      <c r="CI52" s="52">
        <f>'2026 - WIP'!CJ6</f>
        <v>26</v>
      </c>
      <c r="CJ52" s="53">
        <f>'2026 - WIP'!CK6</f>
        <v>0</v>
      </c>
      <c r="CK52" s="53">
        <f>'2026 - WIP'!CL6</f>
        <v>0</v>
      </c>
      <c r="CL52" s="53">
        <f>'2026 - WIP'!CM6</f>
        <v>1.74</v>
      </c>
      <c r="CM52" s="53">
        <f>'2026 - WIP'!CN6</f>
        <v>5.2</v>
      </c>
      <c r="CN52" s="53">
        <f>'2026 - WIP'!CO6</f>
        <v>12.6</v>
      </c>
      <c r="CO52" s="53">
        <f>'2026 - WIP'!CT6</f>
        <v>50</v>
      </c>
      <c r="CP52" s="53">
        <f>'2026 - WIP'!CU6</f>
        <v>10</v>
      </c>
      <c r="CQ52" s="53">
        <f>'2026 - WIP'!CV6</f>
        <v>71.8</v>
      </c>
      <c r="CR52" s="54">
        <f>'2026 - WIP'!CW6</f>
        <v>26.9</v>
      </c>
      <c r="CS52" s="51">
        <f>'2026 - WIP'!CX6</f>
        <v>733</v>
      </c>
      <c r="CT52" s="52">
        <f>'2026 - WIP'!CY6</f>
        <v>3945</v>
      </c>
      <c r="CU52" s="52">
        <f>'2026 - WIP'!CZ6</f>
        <v>57</v>
      </c>
      <c r="CV52" s="52">
        <f>'2026 - WIP'!DA6</f>
        <v>52</v>
      </c>
      <c r="CW52" s="52">
        <f>'2026 - WIP'!DB6</f>
        <v>4</v>
      </c>
      <c r="CX52" s="52">
        <f>'2026 - WIP'!DC6</f>
        <v>34.5</v>
      </c>
      <c r="CY52" s="53">
        <f>'2026 - WIP'!DD6</f>
        <v>0</v>
      </c>
      <c r="CZ52" s="53">
        <f>'2026 - WIP'!DE6</f>
        <v>0</v>
      </c>
      <c r="DA52" s="53">
        <f>'2026 - WIP'!DF6</f>
        <v>1.91</v>
      </c>
      <c r="DB52" s="53">
        <f>'2026 - WIP'!DG6</f>
        <v>4.9000000000000004</v>
      </c>
      <c r="DC52" s="53">
        <f>'2026 - WIP'!DH6</f>
        <v>11.3</v>
      </c>
      <c r="DD52" s="53">
        <f>'2026 - WIP'!DM6</f>
        <v>60</v>
      </c>
      <c r="DE52" s="53">
        <f>'2026 - WIP'!DN6</f>
        <v>5.5</v>
      </c>
      <c r="DF52" s="53">
        <f>'2026 - WIP'!DO6</f>
        <v>91.1</v>
      </c>
      <c r="DG52" s="54">
        <f>'2026 - WIP'!DP6</f>
        <v>8.6999999999999993</v>
      </c>
      <c r="DH52" s="51">
        <f>'2026 - WIP'!DQ6</f>
        <v>219</v>
      </c>
      <c r="DI52" s="52">
        <f>'2026 - WIP'!DR6</f>
        <v>850</v>
      </c>
      <c r="DJ52" s="52">
        <f>'2026 - WIP'!DS6</f>
        <v>14</v>
      </c>
      <c r="DK52" s="52">
        <f>'2026 - WIP'!DT6</f>
        <v>12</v>
      </c>
      <c r="DL52" s="52">
        <f>'2026 - WIP'!DU6</f>
        <v>3</v>
      </c>
      <c r="DM52" s="52">
        <f>'2026 - WIP'!DV6</f>
        <v>0</v>
      </c>
      <c r="DN52" s="53">
        <f>'2026 - WIP'!DW6</f>
        <v>0</v>
      </c>
      <c r="DO52" s="53">
        <f>'2026 - WIP'!DX6</f>
        <v>0</v>
      </c>
      <c r="DP52" s="53">
        <f>'2026 - WIP'!DY6</f>
        <v>3.22</v>
      </c>
      <c r="DQ52" s="53">
        <f>'2026 - WIP'!DZ6</f>
        <v>5.3</v>
      </c>
      <c r="DR52" s="53">
        <f>'2026 - WIP'!EA6</f>
        <v>12.6</v>
      </c>
      <c r="DS52" s="53">
        <f>'2026 - WIP'!EF6</f>
        <v>83.3</v>
      </c>
      <c r="DT52" s="53">
        <f>'2026 - WIP'!EG6</f>
        <v>0</v>
      </c>
      <c r="DU52" s="53">
        <f>'2026 - WIP'!EH6</f>
        <v>90.1</v>
      </c>
      <c r="DV52" s="54">
        <f>'2026 - WIP'!EI6</f>
        <v>9.9</v>
      </c>
    </row>
    <row r="53" spans="1:126" x14ac:dyDescent="0.2">
      <c r="A53" s="30">
        <f t="shared" si="0"/>
        <v>51</v>
      </c>
      <c r="B53" s="31">
        <f>'2017'!A6</f>
        <v>4</v>
      </c>
      <c r="C53" s="31">
        <v>2017</v>
      </c>
      <c r="D53" s="32" t="str">
        <f>'2017'!B6</f>
        <v>Chris Godwin</v>
      </c>
      <c r="E53" s="32" t="str" cm="1">
        <f t="array" ref="E53">_xlfn.IFS(F53&gt;12.5,"Cornerstone",AND(F53&gt;11.995,F53&lt;12.5),"Elite",AND(F53&gt;11,F53&lt;12.995),"Elite Upside",AND(F53&gt;=9.69,F53&lt;10.999),"Upside",AND(F53&gt;8.4,F53&lt;9.999),"Upside Lite",AND(F53&gt;7.25,F53&lt;8.999),"Outlier",AND(F53&gt;=6,F53&lt;7.25),"Outlier Lite",F53&lt;6.999,"Purgatory")</f>
        <v>Upside</v>
      </c>
      <c r="F53" s="33">
        <f>'2017'!C6</f>
        <v>10.66</v>
      </c>
      <c r="G53" s="33">
        <f t="shared" si="1"/>
        <v>91.7</v>
      </c>
      <c r="H53" s="303">
        <f t="shared" si="2"/>
        <v>1.2790191518330289</v>
      </c>
      <c r="I53" s="34" t="str">
        <f>'2017'!D6</f>
        <v>Penn State</v>
      </c>
      <c r="J53" s="35">
        <f>'2017'!E6</f>
        <v>2</v>
      </c>
      <c r="K53" s="36">
        <f>'2017'!F6</f>
        <v>35122</v>
      </c>
      <c r="L53" s="37">
        <f>'2017'!G6</f>
        <v>29.602739726027398</v>
      </c>
      <c r="M53" s="37" t="str">
        <f>'2017'!H6</f>
        <v>JR</v>
      </c>
      <c r="N53" s="37">
        <f>'2017'!I6</f>
        <v>21.17808219178082</v>
      </c>
      <c r="O53" s="37" t="str">
        <f>'2017'!J6</f>
        <v>Wide</v>
      </c>
      <c r="P53" s="37" t="str">
        <f>'2017'!K6</f>
        <v>BALL HOG</v>
      </c>
      <c r="Q53" s="37" t="str">
        <f>'2017'!L6</f>
        <v>N/A</v>
      </c>
      <c r="R53" s="55">
        <f>'2017'!M6</f>
        <v>73</v>
      </c>
      <c r="S53" s="55">
        <f>'2017'!N6</f>
        <v>208</v>
      </c>
      <c r="T53" s="231">
        <f t="shared" si="3"/>
        <v>27.441987854514277</v>
      </c>
      <c r="U53" s="37">
        <f>'2017'!O6</f>
        <v>4.42</v>
      </c>
      <c r="V53" s="320">
        <f>'2017'!P6</f>
        <v>3</v>
      </c>
      <c r="W53" s="360">
        <f>'2017'!Q6</f>
        <v>0</v>
      </c>
      <c r="X53" s="194">
        <f>'2017'!R6</f>
        <v>0</v>
      </c>
      <c r="Y53" s="194">
        <f>'2017'!S6</f>
        <v>0.11140408701384311</v>
      </c>
      <c r="Z53" s="194">
        <f>'2017'!T6</f>
        <v>0.3949067431850789</v>
      </c>
      <c r="AA53" s="194">
        <f>'2017'!U6</f>
        <v>0.26904109589041098</v>
      </c>
      <c r="AB53" s="194">
        <f>'2017'!V6</f>
        <v>0.33197391953774491</v>
      </c>
      <c r="AC53" s="194">
        <f>'2017'!W6</f>
        <v>0.33197391953774491</v>
      </c>
      <c r="AD53" s="361">
        <f>'2017'!X6</f>
        <v>19.520547945205479</v>
      </c>
      <c r="AE53" s="43">
        <f>'2017'!Y6</f>
        <v>2.56</v>
      </c>
      <c r="AF53" s="43">
        <f>'2017'!Z6</f>
        <v>7.4</v>
      </c>
      <c r="AG53" s="43">
        <f>'2017'!AA6</f>
        <v>15.5</v>
      </c>
      <c r="AH53" s="43">
        <f>'2017'!AB6</f>
        <v>0.8</v>
      </c>
      <c r="AI53" s="43">
        <f>'2017'!AC6</f>
        <v>2.64</v>
      </c>
      <c r="AJ53" s="44" t="str">
        <f>'2017'!AD6</f>
        <v>N/A</v>
      </c>
      <c r="AK53" s="44" t="str">
        <f>'2017'!AE6</f>
        <v>N/A</v>
      </c>
      <c r="AL53" s="45">
        <f>'2017'!AF6</f>
        <v>7.8E-2</v>
      </c>
      <c r="AM53" s="46">
        <f t="shared" si="6"/>
        <v>0</v>
      </c>
      <c r="AN53" s="45">
        <f>'2017'!AG6</f>
        <v>0.9840000000000001</v>
      </c>
      <c r="AO53" s="45">
        <f>'2017'!AH6</f>
        <v>0.14700000000000002</v>
      </c>
      <c r="AP53" s="43">
        <f>'2017'!AI6</f>
        <v>108.994417126114</v>
      </c>
      <c r="AQ53" s="47">
        <f>'2017'!AJ6</f>
        <v>107.884122822347</v>
      </c>
      <c r="AR53" s="48">
        <f>'2017'!AK6</f>
        <v>9</v>
      </c>
      <c r="AS53" s="49">
        <f>'2017'!AL6</f>
        <v>7</v>
      </c>
      <c r="AT53" s="49">
        <f>'2017'!AM6</f>
        <v>5</v>
      </c>
      <c r="AU53" s="49">
        <f>'2017'!AN6</f>
        <v>5</v>
      </c>
      <c r="AV53" s="49">
        <f>'2017'!AO6</f>
        <v>9</v>
      </c>
      <c r="AW53" s="49">
        <f>'2017'!AP6</f>
        <v>7</v>
      </c>
      <c r="AX53" s="49">
        <f>'2017'!AQ6</f>
        <v>7</v>
      </c>
      <c r="AY53" s="50">
        <f>'2017'!AR6</f>
        <v>0.5</v>
      </c>
      <c r="AZ53" s="51">
        <f>'2017'!AS6</f>
        <v>0</v>
      </c>
      <c r="BA53" s="52">
        <f>'2017'!AT6</f>
        <v>3283</v>
      </c>
      <c r="BB53" s="52">
        <f>'2017'!AU6</f>
        <v>0</v>
      </c>
      <c r="BC53" s="52">
        <f>'2017'!AV6</f>
        <v>0</v>
      </c>
      <c r="BD53" s="52">
        <f>'2017'!AW6</f>
        <v>0</v>
      </c>
      <c r="BE53" s="52">
        <f>'2017'!AX6</f>
        <v>0</v>
      </c>
      <c r="BF53" s="53">
        <f>'2017'!AY6</f>
        <v>0</v>
      </c>
      <c r="BG53" s="53">
        <f>'2017'!AZ6</f>
        <v>0</v>
      </c>
      <c r="BH53" s="53">
        <f>'2017'!BA6</f>
        <v>0</v>
      </c>
      <c r="BI53" s="53">
        <f>'2017'!BB6</f>
        <v>0</v>
      </c>
      <c r="BJ53" s="53">
        <f>'2017'!BC6</f>
        <v>0</v>
      </c>
      <c r="BK53" s="53">
        <f>'2017'!BD6</f>
        <v>0</v>
      </c>
      <c r="BL53" s="53">
        <f>'2017'!BE6</f>
        <v>0</v>
      </c>
      <c r="BM53" s="53">
        <f>'2017'!BF6</f>
        <v>0</v>
      </c>
      <c r="BN53" s="54">
        <f>'2017'!BG6</f>
        <v>0</v>
      </c>
      <c r="BO53" s="51">
        <f>'2017'!BH6</f>
        <v>0</v>
      </c>
      <c r="BP53" s="52">
        <f>'2017'!BI6</f>
        <v>3110</v>
      </c>
      <c r="BQ53" s="52">
        <f>'2017'!BJ6</f>
        <v>0</v>
      </c>
      <c r="BR53" s="52">
        <f>'2017'!BK6</f>
        <v>0</v>
      </c>
      <c r="BS53" s="52">
        <f>'2017'!BL6</f>
        <v>0</v>
      </c>
      <c r="BT53" s="52">
        <f>'2017'!BM6</f>
        <v>0</v>
      </c>
      <c r="BU53" s="53">
        <f>'2017'!BN6</f>
        <v>0</v>
      </c>
      <c r="BV53" s="53">
        <f>'2017'!BO6</f>
        <v>0</v>
      </c>
      <c r="BW53" s="53">
        <f>'2017'!BP6</f>
        <v>0</v>
      </c>
      <c r="BX53" s="53">
        <f>'2017'!BQ6</f>
        <v>0</v>
      </c>
      <c r="BY53" s="53">
        <f>'2017'!BR6</f>
        <v>0</v>
      </c>
      <c r="BZ53" s="53">
        <f>'2017'!BS6</f>
        <v>0</v>
      </c>
      <c r="CA53" s="53">
        <f>'2017'!BT6</f>
        <v>0</v>
      </c>
      <c r="CB53" s="53">
        <f>'2017'!BU6</f>
        <v>0</v>
      </c>
      <c r="CC53" s="54">
        <f>'2017'!BV6</f>
        <v>0</v>
      </c>
      <c r="CD53" s="51">
        <f>'2017'!BW6</f>
        <v>338</v>
      </c>
      <c r="CE53" s="52">
        <f>'2017'!BX6</f>
        <v>3034</v>
      </c>
      <c r="CF53" s="52">
        <f>'2017'!BY6</f>
        <v>42</v>
      </c>
      <c r="CG53" s="52">
        <f>'2017'!BZ6</f>
        <v>26</v>
      </c>
      <c r="CH53" s="52">
        <f>'2017'!CA6</f>
        <v>2</v>
      </c>
      <c r="CI53" s="52">
        <f>'2017'!CB6</f>
        <v>13</v>
      </c>
      <c r="CJ53" s="53">
        <f>'2017'!CC6</f>
        <v>0</v>
      </c>
      <c r="CK53" s="53">
        <f>'2017'!CD6</f>
        <v>0</v>
      </c>
      <c r="CL53" s="53">
        <f>'2017'!CE6</f>
        <v>1.18</v>
      </c>
      <c r="CM53" s="53">
        <f>'2017'!CF6</f>
        <v>5.7</v>
      </c>
      <c r="CN53" s="53">
        <f>'2017'!CG6</f>
        <v>10.3</v>
      </c>
      <c r="CO53" s="53">
        <f>'2017'!CH6</f>
        <v>0</v>
      </c>
      <c r="CP53" s="53">
        <f>'2017'!CI6</f>
        <v>0</v>
      </c>
      <c r="CQ53" s="53">
        <f>'2017'!CJ6</f>
        <v>89</v>
      </c>
      <c r="CR53" s="54">
        <f>'2017'!CK6</f>
        <v>10.6</v>
      </c>
      <c r="CS53" s="51">
        <f>'2017'!CL6</f>
        <v>1101</v>
      </c>
      <c r="CT53" s="52">
        <f>'2017'!CM6</f>
        <v>2788</v>
      </c>
      <c r="CU53" s="52">
        <f>'2017'!CN6</f>
        <v>116</v>
      </c>
      <c r="CV53" s="52">
        <f>'2017'!CO6</f>
        <v>69</v>
      </c>
      <c r="CW53" s="52">
        <f>'2017'!CP6</f>
        <v>5</v>
      </c>
      <c r="CX53" s="52">
        <f>'2017'!CQ6</f>
        <v>20</v>
      </c>
      <c r="CY53" s="53">
        <f>'2017'!CR6</f>
        <v>0</v>
      </c>
      <c r="CZ53" s="53">
        <f>'2017'!CS6</f>
        <v>0</v>
      </c>
      <c r="DA53" s="53">
        <f>'2017'!CT6</f>
        <v>2.56</v>
      </c>
      <c r="DB53" s="53">
        <f>'2017'!CU6</f>
        <v>7.4</v>
      </c>
      <c r="DC53" s="53">
        <f>'2017'!CV6</f>
        <v>10.7</v>
      </c>
      <c r="DD53" s="53">
        <f>'2017'!CW6</f>
        <v>0</v>
      </c>
      <c r="DE53" s="53">
        <f>'2017'!CX6</f>
        <v>8</v>
      </c>
      <c r="DF53" s="53">
        <f>'2017'!CY6</f>
        <v>72.2</v>
      </c>
      <c r="DG53" s="54">
        <f>'2017'!CZ6</f>
        <v>27.8</v>
      </c>
      <c r="DH53" s="51">
        <f>'2017'!DA6</f>
        <v>982</v>
      </c>
      <c r="DI53" s="52">
        <f>'2017'!DB6</f>
        <v>3650</v>
      </c>
      <c r="DJ53" s="52">
        <f>'2017'!DC6</f>
        <v>92</v>
      </c>
      <c r="DK53" s="52">
        <f>'2017'!DD6</f>
        <v>59</v>
      </c>
      <c r="DL53" s="52">
        <f>'2017'!DE6</f>
        <v>11</v>
      </c>
      <c r="DM53" s="52">
        <f>'2017'!DF6</f>
        <v>29</v>
      </c>
      <c r="DN53" s="53">
        <f>'2017'!DG6</f>
        <v>0.8</v>
      </c>
      <c r="DO53" s="53">
        <f>'2017'!DH6</f>
        <v>2.64</v>
      </c>
      <c r="DP53" s="53">
        <f>'2017'!DI6</f>
        <v>2.31</v>
      </c>
      <c r="DQ53" s="53">
        <f>'2017'!DJ6</f>
        <v>4.5</v>
      </c>
      <c r="DR53" s="53">
        <f>'2017'!DK6</f>
        <v>15.5</v>
      </c>
      <c r="DS53" s="53">
        <f>'2017'!DL6</f>
        <v>0</v>
      </c>
      <c r="DT53" s="53">
        <f>'2017'!DM6</f>
        <v>7.8</v>
      </c>
      <c r="DU53" s="53">
        <f>'2017'!DN6</f>
        <v>98.4</v>
      </c>
      <c r="DV53" s="54">
        <f>'2017'!DO6</f>
        <v>1.6</v>
      </c>
    </row>
    <row r="54" spans="1:126" x14ac:dyDescent="0.2">
      <c r="A54" s="30">
        <f t="shared" si="0"/>
        <v>52</v>
      </c>
      <c r="B54" s="31">
        <f>'2026 - WIP'!A7</f>
        <v>5</v>
      </c>
      <c r="C54" s="31">
        <v>2026</v>
      </c>
      <c r="D54" s="32" t="str">
        <f>'2026 - WIP'!B7</f>
        <v>Ja'Kobi Lane</v>
      </c>
      <c r="E54" s="32" t="str" cm="1">
        <f t="array" ref="E54">_xlfn.IFS(F54&gt;12.5,"Cornerstone",AND(F54&gt;11.995,F54&lt;12.5),"Elite",AND(F54&gt;11,F54&lt;12.995),"Elite Upside",AND(F54&gt;=9.69,F54&lt;10.999),"Upside",AND(F54&gt;8.4,F54&lt;9.999),"Upside Lite",AND(F54&gt;7.25,F54&lt;8.999),"Outlier",AND(F54&gt;=6,F54&lt;7.25),"Outlier Lite",F54&lt;6.999,"Purgatory")</f>
        <v>Upside</v>
      </c>
      <c r="F54" s="33">
        <f>'2026 - WIP'!C7</f>
        <v>10.638571428571428</v>
      </c>
      <c r="G54" s="33">
        <f t="shared" si="1"/>
        <v>91.5</v>
      </c>
      <c r="H54" s="303">
        <f t="shared" si="2"/>
        <v>1.266720127928439</v>
      </c>
      <c r="I54" s="34" t="str">
        <f>'2026 - WIP'!D7</f>
        <v>USC</v>
      </c>
      <c r="J54" s="35">
        <f>'2026 - WIP'!E7</f>
        <v>2</v>
      </c>
      <c r="K54" s="36">
        <f>'2026 - WIP'!F7</f>
        <v>38204</v>
      </c>
      <c r="L54" s="37">
        <f>'2026 - WIP'!G7</f>
        <v>21.158904109589042</v>
      </c>
      <c r="M54" s="37" t="str">
        <f>'2026 - WIP'!H7</f>
        <v>JR</v>
      </c>
      <c r="N54" s="37">
        <f>'2026 - WIP'!I7</f>
        <v>21.739726027397261</v>
      </c>
      <c r="O54" s="37" t="str">
        <f>'2026 - WIP'!J7</f>
        <v>Wide</v>
      </c>
      <c r="P54" s="37" t="str">
        <f>'2026 - WIP'!K7</f>
        <v>DEEP</v>
      </c>
      <c r="Q54" s="37" t="str">
        <f>'2026 - WIP'!L7</f>
        <v>Poor Separator</v>
      </c>
      <c r="R54" s="35">
        <f>'2026 - WIP'!M7</f>
        <v>76</v>
      </c>
      <c r="S54" s="35">
        <f>'2026 - WIP'!N7</f>
        <v>200</v>
      </c>
      <c r="T54" s="231">
        <f t="shared" si="3"/>
        <v>24.34449467236885</v>
      </c>
      <c r="U54" s="35">
        <f>'2026 - WIP'!O7</f>
        <v>4.5</v>
      </c>
      <c r="V54" s="200">
        <f>'2026 - WIP'!P7</f>
        <v>2</v>
      </c>
      <c r="W54" s="360">
        <f>'2026 - WIP'!Q7</f>
        <v>0</v>
      </c>
      <c r="X54" s="194">
        <f>'2026 - WIP'!R7</f>
        <v>0</v>
      </c>
      <c r="Y54" s="194">
        <f>'2026 - WIP'!S7</f>
        <v>4.6546546546546545E-2</v>
      </c>
      <c r="Z54" s="194">
        <f>'2026 - WIP'!T7</f>
        <v>0.13833992094861661</v>
      </c>
      <c r="AA54" s="194">
        <f>'2026 - WIP'!U7</f>
        <v>0.21886446886446886</v>
      </c>
      <c r="AB54" s="194">
        <f>'2026 - WIP'!V7</f>
        <v>0.21886446886446886</v>
      </c>
      <c r="AC54" s="194">
        <f>'2026 - WIP'!W7</f>
        <v>0.21886446886446886</v>
      </c>
      <c r="AD54" s="361">
        <f>'2026 - WIP'!X7</f>
        <v>21.087671232876712</v>
      </c>
      <c r="AE54" s="43">
        <f>'2026 - WIP'!Y7</f>
        <v>3.68</v>
      </c>
      <c r="AF54" s="43">
        <f>'2026 - WIP'!Z7</f>
        <v>10.3</v>
      </c>
      <c r="AG54" s="43">
        <f>'2026 - WIP'!AA7</f>
        <v>17.2</v>
      </c>
      <c r="AH54" s="43">
        <f>'2026 - WIP'!AB7</f>
        <v>0</v>
      </c>
      <c r="AI54" s="43">
        <f>'2026 - WIP'!AC7</f>
        <v>0</v>
      </c>
      <c r="AJ54" s="44">
        <f>'2026 - WIP'!AD7</f>
        <v>7.1847619047619049E-2</v>
      </c>
      <c r="AK54" s="44">
        <f>'2026 - WIP'!AE7</f>
        <v>0.13432380952380951</v>
      </c>
      <c r="AL54" s="45">
        <f>'2026 - WIP'!AF7</f>
        <v>8.5000000000000006E-2</v>
      </c>
      <c r="AM54" s="46">
        <f t="shared" si="6"/>
        <v>0.66700000000000004</v>
      </c>
      <c r="AN54" s="45">
        <f>'2026 - WIP'!AG7</f>
        <v>0.84400000000000008</v>
      </c>
      <c r="AO54" s="45">
        <f>'2026 - WIP'!AH7</f>
        <v>0.156</v>
      </c>
      <c r="AP54" s="43">
        <f>'2026 - WIP'!AI7</f>
        <v>97.546105776558448</v>
      </c>
      <c r="AQ54" s="47">
        <f>'2026 - WIP'!AJ7</f>
        <v>102.56503109342417</v>
      </c>
      <c r="AR54" s="48">
        <f>'2026 - WIP'!AK7</f>
        <v>6</v>
      </c>
      <c r="AS54" s="49">
        <f>'2026 - WIP'!AL7</f>
        <v>4</v>
      </c>
      <c r="AT54" s="49">
        <f>'2026 - WIP'!AM7</f>
        <v>7</v>
      </c>
      <c r="AU54" s="49">
        <f>'2026 - WIP'!AN7</f>
        <v>8</v>
      </c>
      <c r="AV54" s="49">
        <f>'2026 - WIP'!AO7</f>
        <v>8</v>
      </c>
      <c r="AW54" s="49">
        <f>'2026 - WIP'!AP7</f>
        <v>7</v>
      </c>
      <c r="AX54" s="49">
        <f>'2026 - WIP'!AQ7</f>
        <v>8</v>
      </c>
      <c r="AY54" s="50">
        <f>'2026 - WIP'!AR7</f>
        <v>1</v>
      </c>
      <c r="AZ54" s="51">
        <f>'2026 - WIP'!AS7</f>
        <v>0</v>
      </c>
      <c r="BA54" s="52">
        <f>'2026 - WIP'!AT7</f>
        <v>1</v>
      </c>
      <c r="BB54" s="52">
        <f>'2026 - WIP'!AU7</f>
        <v>0</v>
      </c>
      <c r="BC54" s="52">
        <f>'2026 - WIP'!AV7</f>
        <v>0</v>
      </c>
      <c r="BD54" s="52">
        <f>'2026 - WIP'!AW7</f>
        <v>0</v>
      </c>
      <c r="BE54" s="52">
        <f>'2026 - WIP'!AX7</f>
        <v>0</v>
      </c>
      <c r="BF54" s="53">
        <f>'2026 - WIP'!AY7</f>
        <v>0</v>
      </c>
      <c r="BG54" s="53">
        <f>'2026 - WIP'!AZ7</f>
        <v>0</v>
      </c>
      <c r="BH54" s="53">
        <f>'2026 - WIP'!BA7</f>
        <v>0</v>
      </c>
      <c r="BI54" s="53">
        <f>'2026 - WIP'!BB7</f>
        <v>0</v>
      </c>
      <c r="BJ54" s="53">
        <f>'2026 - WIP'!BC7</f>
        <v>0</v>
      </c>
      <c r="BK54" s="53">
        <f>'2026 - WIP'!BH7</f>
        <v>0</v>
      </c>
      <c r="BL54" s="53">
        <f>'2026 - WIP'!BI7</f>
        <v>0</v>
      </c>
      <c r="BM54" s="53">
        <f>'2026 - WIP'!BJ7</f>
        <v>0</v>
      </c>
      <c r="BN54" s="54">
        <f>'2026 - WIP'!BK7</f>
        <v>0</v>
      </c>
      <c r="BO54" s="51">
        <f>'2026 - WIP'!BL7</f>
        <v>0</v>
      </c>
      <c r="BP54" s="52">
        <f>'2026 - WIP'!BM7</f>
        <v>1</v>
      </c>
      <c r="BQ54" s="52">
        <f>'2026 - WIP'!BN7</f>
        <v>0</v>
      </c>
      <c r="BR54" s="52">
        <f>'2026 - WIP'!BO7</f>
        <v>0</v>
      </c>
      <c r="BS54" s="52">
        <f>'2026 - WIP'!BP7</f>
        <v>0</v>
      </c>
      <c r="BT54" s="52">
        <f>'2026 - WIP'!BQ7</f>
        <v>0</v>
      </c>
      <c r="BU54" s="53">
        <f>'2026 - WIP'!BR7</f>
        <v>0</v>
      </c>
      <c r="BV54" s="53">
        <f>'2026 - WIP'!BS7</f>
        <v>0</v>
      </c>
      <c r="BW54" s="53">
        <f>'2026 - WIP'!BT7</f>
        <v>0</v>
      </c>
      <c r="BX54" s="53">
        <f>'2026 - WIP'!BU7</f>
        <v>0</v>
      </c>
      <c r="BY54" s="53">
        <f>'2026 - WIP'!BV7</f>
        <v>0</v>
      </c>
      <c r="BZ54" s="53">
        <f>'2026 - WIP'!CA7</f>
        <v>0</v>
      </c>
      <c r="CA54" s="53">
        <f>'2026 - WIP'!CB7</f>
        <v>0</v>
      </c>
      <c r="CB54" s="53">
        <f>'2026 - WIP'!CC7</f>
        <v>0</v>
      </c>
      <c r="CC54" s="54">
        <f>'2026 - WIP'!CD7</f>
        <v>0</v>
      </c>
      <c r="CD54" s="51">
        <f>'2026 - WIP'!CE7</f>
        <v>93</v>
      </c>
      <c r="CE54" s="52">
        <f>'2026 - WIP'!CF7</f>
        <v>1998</v>
      </c>
      <c r="CF54" s="52">
        <f>'2026 - WIP'!CG7</f>
        <v>9</v>
      </c>
      <c r="CG54" s="52">
        <f>'2026 - WIP'!CH7</f>
        <v>7</v>
      </c>
      <c r="CH54" s="52">
        <f>'2026 - WIP'!CI7</f>
        <v>2</v>
      </c>
      <c r="CI54" s="52">
        <f>'2026 - WIP'!CJ7</f>
        <v>16.799999999999997</v>
      </c>
      <c r="CJ54" s="53">
        <f>'2026 - WIP'!CK7</f>
        <v>0</v>
      </c>
      <c r="CK54" s="53">
        <f>'2026 - WIP'!CL7</f>
        <v>0</v>
      </c>
      <c r="CL54" s="53">
        <f>'2026 - WIP'!CM7</f>
        <v>1.31</v>
      </c>
      <c r="CM54" s="53">
        <f>'2026 - WIP'!CN7</f>
        <v>1.9</v>
      </c>
      <c r="CN54" s="53">
        <f>'2026 - WIP'!CO7</f>
        <v>14.7</v>
      </c>
      <c r="CO54" s="53">
        <f>'2026 - WIP'!CT7</f>
        <v>66.7</v>
      </c>
      <c r="CP54" s="53">
        <f>'2026 - WIP'!CU7</f>
        <v>0</v>
      </c>
      <c r="CQ54" s="53">
        <f>'2026 - WIP'!CV7</f>
        <v>84.2</v>
      </c>
      <c r="CR54" s="54">
        <f>'2026 - WIP'!CW7</f>
        <v>15.8</v>
      </c>
      <c r="CS54" s="51">
        <f>'2026 - WIP'!CX7</f>
        <v>525</v>
      </c>
      <c r="CT54" s="52">
        <f>'2026 - WIP'!CY7</f>
        <v>3795</v>
      </c>
      <c r="CU54" s="52">
        <f>'2026 - WIP'!CZ7</f>
        <v>66</v>
      </c>
      <c r="CV54" s="52">
        <f>'2026 - WIP'!DA7</f>
        <v>43</v>
      </c>
      <c r="CW54" s="52">
        <f>'2026 - WIP'!DB7</f>
        <v>12</v>
      </c>
      <c r="CX54" s="52">
        <f>'2026 - WIP'!DC7</f>
        <v>29</v>
      </c>
      <c r="CY54" s="53">
        <f>'2026 - WIP'!DD7</f>
        <v>0</v>
      </c>
      <c r="CZ54" s="53">
        <f>'2026 - WIP'!DE7</f>
        <v>0</v>
      </c>
      <c r="DA54" s="53">
        <f>'2026 - WIP'!DF7</f>
        <v>1.64</v>
      </c>
      <c r="DB54" s="53">
        <f>'2026 - WIP'!DG7</f>
        <v>3</v>
      </c>
      <c r="DC54" s="53">
        <f>'2026 - WIP'!DH7</f>
        <v>11.5</v>
      </c>
      <c r="DD54" s="53">
        <f>'2026 - WIP'!DM7</f>
        <v>52.2</v>
      </c>
      <c r="DE54" s="53">
        <f>'2026 - WIP'!DN7</f>
        <v>8.5</v>
      </c>
      <c r="DF54" s="53">
        <f>'2026 - WIP'!DO7</f>
        <v>84.4</v>
      </c>
      <c r="DG54" s="54">
        <f>'2026 - WIP'!DP7</f>
        <v>15.6</v>
      </c>
      <c r="DH54" s="51">
        <f>'2026 - WIP'!DQ7</f>
        <v>239</v>
      </c>
      <c r="DI54" s="52">
        <f>'2026 - WIP'!DR7</f>
        <v>1092</v>
      </c>
      <c r="DJ54" s="52">
        <f>'2026 - WIP'!DS7</f>
        <v>13</v>
      </c>
      <c r="DK54" s="52">
        <f>'2026 - WIP'!DT7</f>
        <v>9</v>
      </c>
      <c r="DL54" s="52">
        <f>'2026 - WIP'!DU7</f>
        <v>1</v>
      </c>
      <c r="DM54" s="52">
        <f>'2026 - WIP'!DV7</f>
        <v>0</v>
      </c>
      <c r="DN54" s="53">
        <f>'2026 - WIP'!DW7</f>
        <v>0</v>
      </c>
      <c r="DO54" s="53">
        <f>'2026 - WIP'!DX7</f>
        <v>0</v>
      </c>
      <c r="DP54" s="53">
        <f>'2026 - WIP'!DY7</f>
        <v>3.68</v>
      </c>
      <c r="DQ54" s="53">
        <f>'2026 - WIP'!DZ7</f>
        <v>10.3</v>
      </c>
      <c r="DR54" s="53">
        <f>'2026 - WIP'!EA7</f>
        <v>17.2</v>
      </c>
      <c r="DS54" s="53">
        <f>'2026 - WIP'!EF7</f>
        <v>66.7</v>
      </c>
      <c r="DT54" s="53">
        <f>'2026 - WIP'!EG7</f>
        <v>10</v>
      </c>
      <c r="DU54" s="53">
        <f>'2026 - WIP'!EH7</f>
        <v>83.6</v>
      </c>
      <c r="DV54" s="54">
        <f>'2026 - WIP'!EI7</f>
        <v>16.399999999999999</v>
      </c>
    </row>
    <row r="55" spans="1:126" x14ac:dyDescent="0.2">
      <c r="A55" s="30">
        <f t="shared" si="0"/>
        <v>53</v>
      </c>
      <c r="B55" s="31">
        <f>'2017'!A7</f>
        <v>5</v>
      </c>
      <c r="C55" s="31">
        <v>2017</v>
      </c>
      <c r="D55" s="32" t="str">
        <f>'2017'!B7</f>
        <v>Curtis Samuel</v>
      </c>
      <c r="E55" s="32" t="str" cm="1">
        <f t="array" ref="E55">_xlfn.IFS(F55&gt;12.5,"Cornerstone",AND(F55&gt;11.995,F55&lt;12.5),"Elite",AND(F55&gt;11,F55&lt;12.995),"Elite Upside",AND(F55&gt;=9.69,F55&lt;10.999),"Upside",AND(F55&gt;8.4,F55&lt;9.999),"Upside Lite",AND(F55&gt;7.25,F55&lt;8.999),"Outlier",AND(F55&gt;=6,F55&lt;7.25),"Outlier Lite",F55&lt;6.999,"Purgatory")</f>
        <v>Upside</v>
      </c>
      <c r="F55" s="33">
        <f>'2017'!C7</f>
        <v>10.617142857142856</v>
      </c>
      <c r="G55" s="33">
        <f t="shared" si="1"/>
        <v>91.3</v>
      </c>
      <c r="H55" s="303">
        <f t="shared" si="2"/>
        <v>1.2544211040238491</v>
      </c>
      <c r="I55" s="34" t="str">
        <f>'2017'!D7</f>
        <v>Ohio State</v>
      </c>
      <c r="J55" s="35">
        <f>'2017'!E7</f>
        <v>2</v>
      </c>
      <c r="K55" s="36">
        <f>'2017'!F7</f>
        <v>35288</v>
      </c>
      <c r="L55" s="37">
        <f>'2017'!G7</f>
        <v>29.147945205479452</v>
      </c>
      <c r="M55" s="37" t="str">
        <f>'2017'!H7</f>
        <v>JR</v>
      </c>
      <c r="N55" s="37">
        <f>'2017'!I7</f>
        <v>20.723287671232878</v>
      </c>
      <c r="O55" s="37" t="str">
        <f>'2017'!J7</f>
        <v>Slot</v>
      </c>
      <c r="P55" s="37" t="str">
        <f>'2017'!K7</f>
        <v>RAT</v>
      </c>
      <c r="Q55" s="37" t="str">
        <f>'2017'!L7</f>
        <v>N/A</v>
      </c>
      <c r="R55" s="55">
        <f>'2017'!M7</f>
        <v>71</v>
      </c>
      <c r="S55" s="55">
        <f>'2017'!N7</f>
        <v>194</v>
      </c>
      <c r="T55" s="231">
        <f t="shared" si="3"/>
        <v>27.057208329850109</v>
      </c>
      <c r="U55" s="37">
        <f>'2017'!O7</f>
        <v>4.3099999999999996</v>
      </c>
      <c r="V55" s="320">
        <f>'2017'!P7</f>
        <v>2</v>
      </c>
      <c r="W55" s="360">
        <f>'2017'!Q7</f>
        <v>0</v>
      </c>
      <c r="X55" s="194">
        <f>'2017'!R7</f>
        <v>0</v>
      </c>
      <c r="Y55" s="194">
        <f>'2017'!S7</f>
        <v>0.10331804693822498</v>
      </c>
      <c r="Z55" s="194">
        <f>'2017'!T7</f>
        <v>5.3767820773930754E-2</v>
      </c>
      <c r="AA55" s="194">
        <f>'2017'!U7</f>
        <v>0.27723840345199569</v>
      </c>
      <c r="AB55" s="194">
        <f>'2017'!V7</f>
        <v>0.27723840345199569</v>
      </c>
      <c r="AC55" s="194">
        <f>'2017'!W7</f>
        <v>0.27723840345199569</v>
      </c>
      <c r="AD55" s="361">
        <f>'2017'!X7</f>
        <v>20.082191780821919</v>
      </c>
      <c r="AE55" s="43">
        <f>'2017'!Y7</f>
        <v>2.76</v>
      </c>
      <c r="AF55" s="43">
        <f>'2017'!Z7</f>
        <v>11.1</v>
      </c>
      <c r="AG55" s="43">
        <f>'2017'!AA7</f>
        <v>9.1999999999999993</v>
      </c>
      <c r="AH55" s="43">
        <f>'2017'!AB7</f>
        <v>0.66</v>
      </c>
      <c r="AI55" s="43">
        <f>'2017'!AC7</f>
        <v>2.11</v>
      </c>
      <c r="AJ55" s="44" t="str">
        <f>'2017'!AD7</f>
        <v>N/A</v>
      </c>
      <c r="AK55" s="44" t="str">
        <f>'2017'!AE7</f>
        <v>N/A</v>
      </c>
      <c r="AL55" s="45">
        <f>'2017'!AF7</f>
        <v>7.4999999999999997E-2</v>
      </c>
      <c r="AM55" s="46">
        <f t="shared" si="6"/>
        <v>0</v>
      </c>
      <c r="AN55" s="45">
        <f>'2017'!AG7</f>
        <v>7.2999999999999995E-2</v>
      </c>
      <c r="AO55" s="45">
        <f>'2017'!AH7</f>
        <v>0.77950000000000008</v>
      </c>
      <c r="AP55" s="43">
        <f>'2017'!AI7</f>
        <v>112.44046810110869</v>
      </c>
      <c r="AQ55" s="47">
        <f>'2017'!AJ7</f>
        <v>106.75277161545726</v>
      </c>
      <c r="AR55" s="48">
        <f>'2017'!AK7</f>
        <v>7</v>
      </c>
      <c r="AS55" s="49">
        <f>'2017'!AL7</f>
        <v>6</v>
      </c>
      <c r="AT55" s="49">
        <f>'2017'!AM7</f>
        <v>5</v>
      </c>
      <c r="AU55" s="49">
        <f>'2017'!AN7</f>
        <v>9</v>
      </c>
      <c r="AV55" s="49">
        <f>'2017'!AO7</f>
        <v>10</v>
      </c>
      <c r="AW55" s="49">
        <f>'2017'!AP7</f>
        <v>7</v>
      </c>
      <c r="AX55" s="49">
        <f>'2017'!AQ7</f>
        <v>8</v>
      </c>
      <c r="AY55" s="50">
        <f>'2017'!AR7</f>
        <v>0.5</v>
      </c>
      <c r="AZ55" s="51">
        <f>'2017'!AS7</f>
        <v>0</v>
      </c>
      <c r="BA55" s="52">
        <f>'2017'!AT7</f>
        <v>2178</v>
      </c>
      <c r="BB55" s="52">
        <f>'2017'!AU7</f>
        <v>0</v>
      </c>
      <c r="BC55" s="52">
        <f>'2017'!AV7</f>
        <v>0</v>
      </c>
      <c r="BD55" s="52">
        <f>'2017'!AW7</f>
        <v>0</v>
      </c>
      <c r="BE55" s="52">
        <f>'2017'!AX7</f>
        <v>0</v>
      </c>
      <c r="BF55" s="53">
        <f>'2017'!AY7</f>
        <v>0</v>
      </c>
      <c r="BG55" s="53">
        <f>'2017'!AZ7</f>
        <v>0</v>
      </c>
      <c r="BH55" s="53">
        <f>'2017'!BA7</f>
        <v>0</v>
      </c>
      <c r="BI55" s="53">
        <f>'2017'!BB7</f>
        <v>0</v>
      </c>
      <c r="BJ55" s="53">
        <f>'2017'!BC7</f>
        <v>0</v>
      </c>
      <c r="BK55" s="53">
        <f>'2017'!BD7</f>
        <v>0</v>
      </c>
      <c r="BL55" s="53">
        <f>'2017'!BE7</f>
        <v>0</v>
      </c>
      <c r="BM55" s="53">
        <f>'2017'!BF7</f>
        <v>0</v>
      </c>
      <c r="BN55" s="54">
        <f>'2017'!BG7</f>
        <v>0</v>
      </c>
      <c r="BO55" s="51">
        <f>'2017'!BH7</f>
        <v>0</v>
      </c>
      <c r="BP55" s="52">
        <f>'2017'!BI7</f>
        <v>2846</v>
      </c>
      <c r="BQ55" s="52">
        <f>'2017'!BJ7</f>
        <v>0</v>
      </c>
      <c r="BR55" s="52">
        <f>'2017'!BK7</f>
        <v>0</v>
      </c>
      <c r="BS55" s="52">
        <f>'2017'!BL7</f>
        <v>0</v>
      </c>
      <c r="BT55" s="52">
        <f>'2017'!BM7</f>
        <v>0</v>
      </c>
      <c r="BU55" s="53">
        <f>'2017'!BN7</f>
        <v>0</v>
      </c>
      <c r="BV55" s="53">
        <f>'2017'!BO7</f>
        <v>0</v>
      </c>
      <c r="BW55" s="53">
        <f>'2017'!BP7</f>
        <v>0</v>
      </c>
      <c r="BX55" s="53">
        <f>'2017'!BQ7</f>
        <v>0</v>
      </c>
      <c r="BY55" s="53">
        <f>'2017'!BR7</f>
        <v>0</v>
      </c>
      <c r="BZ55" s="53">
        <f>'2017'!BS7</f>
        <v>0</v>
      </c>
      <c r="CA55" s="53">
        <f>'2017'!BT7</f>
        <v>0</v>
      </c>
      <c r="CB55" s="53">
        <f>'2017'!BU7</f>
        <v>0</v>
      </c>
      <c r="CC55" s="54">
        <f>'2017'!BV7</f>
        <v>0</v>
      </c>
      <c r="CD55" s="51">
        <f>'2017'!BW7</f>
        <v>383</v>
      </c>
      <c r="CE55" s="52">
        <f>'2017'!BX7</f>
        <v>3707</v>
      </c>
      <c r="CF55" s="52">
        <f>'2017'!BY7</f>
        <v>12</v>
      </c>
      <c r="CG55" s="52">
        <f>'2017'!BZ7</f>
        <v>11</v>
      </c>
      <c r="CH55" s="52">
        <f>'2017'!CA7</f>
        <v>0</v>
      </c>
      <c r="CI55" s="52">
        <f>'2017'!CB7</f>
        <v>42</v>
      </c>
      <c r="CJ55" s="53">
        <f>'2017'!CC7</f>
        <v>0</v>
      </c>
      <c r="CK55" s="53">
        <f>'2017'!CD7</f>
        <v>0</v>
      </c>
      <c r="CL55" s="53">
        <f>'2017'!CE7</f>
        <v>1.67</v>
      </c>
      <c r="CM55" s="53">
        <f>'2017'!CF7</f>
        <v>11.1</v>
      </c>
      <c r="CN55" s="53">
        <f>'2017'!CG7</f>
        <v>0</v>
      </c>
      <c r="CO55" s="53">
        <f>'2017'!CH7</f>
        <v>0</v>
      </c>
      <c r="CP55" s="53">
        <f>'2017'!CI7</f>
        <v>0</v>
      </c>
      <c r="CQ55" s="53">
        <f>'2017'!CJ7</f>
        <v>17.3</v>
      </c>
      <c r="CR55" s="54">
        <f>'2017'!CK7</f>
        <v>9.3000000000000007</v>
      </c>
      <c r="CS55" s="51">
        <f>'2017'!CL7</f>
        <v>132</v>
      </c>
      <c r="CT55" s="52">
        <f>'2017'!CM7</f>
        <v>2455</v>
      </c>
      <c r="CU55" s="52">
        <f>'2017'!CN7</f>
        <v>33</v>
      </c>
      <c r="CV55" s="52">
        <f>'2017'!CO7</f>
        <v>22</v>
      </c>
      <c r="CW55" s="52">
        <f>'2017'!CP7</f>
        <v>2</v>
      </c>
      <c r="CX55" s="52">
        <f>'2017'!CQ7</f>
        <v>19</v>
      </c>
      <c r="CY55" s="53">
        <f>'2017'!CR7</f>
        <v>0</v>
      </c>
      <c r="CZ55" s="53">
        <f>'2017'!CS7</f>
        <v>0</v>
      </c>
      <c r="DA55" s="53">
        <f>'2017'!CT7</f>
        <v>2.19</v>
      </c>
      <c r="DB55" s="53">
        <f>'2017'!CU7</f>
        <v>7.3</v>
      </c>
      <c r="DC55" s="53">
        <f>'2017'!CV7</f>
        <v>9.1999999999999993</v>
      </c>
      <c r="DD55" s="53">
        <f>'2017'!CW7</f>
        <v>0</v>
      </c>
      <c r="DE55" s="53">
        <f>'2017'!CX7</f>
        <v>12</v>
      </c>
      <c r="DF55" s="53">
        <f>'2017'!CY7</f>
        <v>10.7</v>
      </c>
      <c r="DG55" s="54">
        <f>'2017'!CZ7</f>
        <v>82.9</v>
      </c>
      <c r="DH55" s="51">
        <f>'2017'!DA7</f>
        <v>771</v>
      </c>
      <c r="DI55" s="52">
        <f>'2017'!DB7</f>
        <v>2781</v>
      </c>
      <c r="DJ55" s="52">
        <f>'2017'!DC7</f>
        <v>98</v>
      </c>
      <c r="DK55" s="52">
        <f>'2017'!DD7</f>
        <v>74</v>
      </c>
      <c r="DL55" s="52">
        <f>'2017'!DE7</f>
        <v>7</v>
      </c>
      <c r="DM55" s="52">
        <f>'2017'!DF7</f>
        <v>26</v>
      </c>
      <c r="DN55" s="53">
        <f>'2017'!DG7</f>
        <v>0.66</v>
      </c>
      <c r="DO55" s="53">
        <f>'2017'!DH7</f>
        <v>2.11</v>
      </c>
      <c r="DP55" s="53">
        <f>'2017'!DI7</f>
        <v>2.76</v>
      </c>
      <c r="DQ55" s="53">
        <f>'2017'!DJ7</f>
        <v>6.1</v>
      </c>
      <c r="DR55" s="53">
        <f>'2017'!DK7</f>
        <v>9</v>
      </c>
      <c r="DS55" s="53">
        <f>'2017'!DL7</f>
        <v>0</v>
      </c>
      <c r="DT55" s="53">
        <f>'2017'!DM7</f>
        <v>7.5</v>
      </c>
      <c r="DU55" s="53">
        <f>'2017'!DN7</f>
        <v>7.3</v>
      </c>
      <c r="DV55" s="54">
        <f>'2017'!DO7</f>
        <v>73</v>
      </c>
    </row>
    <row r="56" spans="1:126" x14ac:dyDescent="0.2">
      <c r="A56" s="30">
        <f t="shared" si="0"/>
        <v>54</v>
      </c>
      <c r="B56" s="31">
        <f>'2022'!A10</f>
        <v>8</v>
      </c>
      <c r="C56" s="31">
        <v>2022</v>
      </c>
      <c r="D56" s="32" t="str">
        <f>'2022'!B10</f>
        <v>Christian Watson</v>
      </c>
      <c r="E56" s="32" t="str" cm="1">
        <f t="array" ref="E56">_xlfn.IFS(F56&gt;12.5,"Cornerstone",AND(F56&gt;11.995,F56&lt;12.5),"Elite",AND(F56&gt;11,F56&lt;12.995),"Elite Upside",AND(F56&gt;=9.69,F56&lt;10.999),"Upside",AND(F56&gt;8.4,F56&lt;9.999),"Upside Lite",AND(F56&gt;7.25,F56&lt;8.999),"Outlier",AND(F56&gt;=6,F56&lt;7.25),"Outlier Lite",F56&lt;6.999,"Purgatory")</f>
        <v>Upside</v>
      </c>
      <c r="F56" s="33">
        <f>'2022'!C10</f>
        <v>10.564285714285713</v>
      </c>
      <c r="G56" s="33">
        <f t="shared" si="1"/>
        <v>91.2</v>
      </c>
      <c r="H56" s="303">
        <f t="shared" si="2"/>
        <v>1.2240835117258617</v>
      </c>
      <c r="I56" s="34" t="str">
        <f>'2022'!D10</f>
        <v>NDSU</v>
      </c>
      <c r="J56" s="35">
        <f>'2022'!E10</f>
        <v>11</v>
      </c>
      <c r="K56" s="36">
        <f>'2022'!F10</f>
        <v>36292</v>
      </c>
      <c r="L56" s="37">
        <f>'2022'!G10</f>
        <v>26.397260273972602</v>
      </c>
      <c r="M56" s="37" t="str">
        <f>'2022'!H10</f>
        <v>RS SR</v>
      </c>
      <c r="N56" s="37">
        <f>'2022'!I10</f>
        <v>22.978082191780821</v>
      </c>
      <c r="O56" s="37" t="str">
        <f>'2022'!J10</f>
        <v>Hybrid</v>
      </c>
      <c r="P56" s="37" t="str">
        <f>'2022'!K10</f>
        <v>DEEP</v>
      </c>
      <c r="Q56" s="37" t="str">
        <f>'2022'!L10</f>
        <v>Elite Separator</v>
      </c>
      <c r="R56" s="55">
        <f>'2022'!M10</f>
        <v>76</v>
      </c>
      <c r="S56" s="55">
        <f>'2022'!N10</f>
        <v>208</v>
      </c>
      <c r="T56" s="231">
        <f t="shared" si="3"/>
        <v>25.318274459263602</v>
      </c>
      <c r="U56" s="35">
        <f>'2022'!O10</f>
        <v>4.3600000000000003</v>
      </c>
      <c r="V56" s="320">
        <f>'2022'!P10</f>
        <v>2</v>
      </c>
      <c r="W56" s="360">
        <f>'2022'!Q10</f>
        <v>0</v>
      </c>
      <c r="X56" s="194">
        <f>'2022'!R10</f>
        <v>5.9288537549407112E-2</v>
      </c>
      <c r="Y56" s="194">
        <f>'2022'!S10</f>
        <v>0.25145997938852627</v>
      </c>
      <c r="Z56" s="194">
        <f>'2022'!T10</f>
        <v>0.35442011354420111</v>
      </c>
      <c r="AA56" s="194">
        <f>'2022'!U10</f>
        <v>0.35351303579319487</v>
      </c>
      <c r="AB56" s="194">
        <f>'2022'!V10</f>
        <v>0.35396657466869796</v>
      </c>
      <c r="AC56" s="194">
        <f>'2022'!W10</f>
        <v>0.21237994480121877</v>
      </c>
      <c r="AD56" s="361">
        <f>'2022'!X10</f>
        <v>20.317808219178083</v>
      </c>
      <c r="AE56" s="43">
        <f>'2022'!Y10</f>
        <v>4.28</v>
      </c>
      <c r="AF56" s="43">
        <f>'2022'!Z10</f>
        <v>10.9</v>
      </c>
      <c r="AG56" s="43">
        <f>'2022'!AA10</f>
        <v>18.3</v>
      </c>
      <c r="AH56" s="43">
        <f>'2022'!AB10</f>
        <v>0</v>
      </c>
      <c r="AI56" s="43">
        <f>'2022'!AC10</f>
        <v>0</v>
      </c>
      <c r="AJ56" s="44">
        <f>'2022'!AD10</f>
        <v>2.6750000000000003E-2</v>
      </c>
      <c r="AK56" s="44">
        <f>'2022'!AE10</f>
        <v>0.30495000000000005</v>
      </c>
      <c r="AL56" s="45">
        <f>'2022'!AF10</f>
        <v>8.5000000000000006E-2</v>
      </c>
      <c r="AM56" s="46">
        <f t="shared" si="6"/>
        <v>0.6</v>
      </c>
      <c r="AN56" s="45">
        <f>'2022'!AG10</f>
        <v>0.74</v>
      </c>
      <c r="AO56" s="45">
        <f>'2022'!AH10</f>
        <v>0.23049999999999998</v>
      </c>
      <c r="AP56" s="43">
        <f>'2022'!AI10</f>
        <v>115.11909679809442</v>
      </c>
      <c r="AQ56" s="47">
        <f>'2022'!AJ10</f>
        <v>121.0421846012932</v>
      </c>
      <c r="AR56" s="48">
        <f>'2022'!AK10</f>
        <v>6</v>
      </c>
      <c r="AS56" s="49">
        <f>'2022'!AL10</f>
        <v>6</v>
      </c>
      <c r="AT56" s="49">
        <f>'2022'!AM10</f>
        <v>8</v>
      </c>
      <c r="AU56" s="49">
        <f>'2022'!AN10</f>
        <v>8</v>
      </c>
      <c r="AV56" s="49">
        <f>'2022'!AO10</f>
        <v>9</v>
      </c>
      <c r="AW56" s="49">
        <f>'2022'!AP10</f>
        <v>10</v>
      </c>
      <c r="AX56" s="49">
        <f>'2022'!AQ10</f>
        <v>8</v>
      </c>
      <c r="AY56" s="50">
        <f>'2022'!AR10</f>
        <v>0</v>
      </c>
      <c r="AZ56" s="51">
        <f>'2022'!AS10</f>
        <v>0</v>
      </c>
      <c r="BA56" s="52">
        <f>'2022'!AT10</f>
        <v>2297</v>
      </c>
      <c r="BB56" s="52">
        <f>'2022'!AU10</f>
        <v>0</v>
      </c>
      <c r="BC56" s="52">
        <f>'2022'!AV10</f>
        <v>0</v>
      </c>
      <c r="BD56" s="52">
        <f>'2022'!AW10</f>
        <v>0</v>
      </c>
      <c r="BE56" s="52">
        <f>'2022'!AX10</f>
        <v>0</v>
      </c>
      <c r="BF56" s="53">
        <f>'2022'!AY10</f>
        <v>0</v>
      </c>
      <c r="BG56" s="53">
        <f>'2022'!AZ10</f>
        <v>0</v>
      </c>
      <c r="BH56" s="53">
        <f>'2022'!BA10</f>
        <v>0</v>
      </c>
      <c r="BI56" s="53">
        <f>'2022'!BB10</f>
        <v>0</v>
      </c>
      <c r="BJ56" s="53">
        <f>'2022'!BC10</f>
        <v>0</v>
      </c>
      <c r="BK56" s="53">
        <f>'2022'!BH10</f>
        <v>0</v>
      </c>
      <c r="BL56" s="53">
        <f>'2022'!BI10</f>
        <v>0</v>
      </c>
      <c r="BM56" s="53">
        <f>'2022'!BJ10</f>
        <v>0</v>
      </c>
      <c r="BN56" s="54">
        <f>'2022'!BK10</f>
        <v>0</v>
      </c>
      <c r="BO56" s="51">
        <f>'2022'!BL10</f>
        <v>165</v>
      </c>
      <c r="BP56" s="52">
        <f>'2022'!BM10</f>
        <v>2783</v>
      </c>
      <c r="BQ56" s="52">
        <f>'2022'!BN10</f>
        <v>0</v>
      </c>
      <c r="BR56" s="52">
        <f>'2022'!BO10</f>
        <v>0</v>
      </c>
      <c r="BS56" s="52">
        <f>'2022'!BP10</f>
        <v>0</v>
      </c>
      <c r="BT56" s="52">
        <f>'2022'!BQ10</f>
        <v>0</v>
      </c>
      <c r="BU56" s="53">
        <f>'2022'!BR10</f>
        <v>0</v>
      </c>
      <c r="BV56" s="53">
        <f>'2022'!BS10</f>
        <v>0</v>
      </c>
      <c r="BW56" s="53">
        <f>'2022'!BT10</f>
        <v>0</v>
      </c>
      <c r="BX56" s="53">
        <f>'2022'!BU10</f>
        <v>0</v>
      </c>
      <c r="BY56" s="53">
        <f>'2022'!BV10</f>
        <v>0</v>
      </c>
      <c r="BZ56" s="53">
        <f>'2022'!CA10</f>
        <v>0</v>
      </c>
      <c r="CA56" s="53">
        <f>'2022'!CB10</f>
        <v>0</v>
      </c>
      <c r="CB56" s="53">
        <f>'2022'!CC10</f>
        <v>0</v>
      </c>
      <c r="CC56" s="54">
        <f>'2022'!CD10</f>
        <v>0</v>
      </c>
      <c r="CD56" s="51">
        <f>'2022'!CE10</f>
        <v>732</v>
      </c>
      <c r="CE56" s="52">
        <f>'2022'!CF10</f>
        <v>2911</v>
      </c>
      <c r="CF56" s="52">
        <f>'2022'!CG10</f>
        <v>0</v>
      </c>
      <c r="CG56" s="52">
        <f>'2022'!CH10</f>
        <v>0</v>
      </c>
      <c r="CH56" s="52">
        <f>'2022'!CI10</f>
        <v>0</v>
      </c>
      <c r="CI56" s="52">
        <f>'2022'!CJ10</f>
        <v>0</v>
      </c>
      <c r="CJ56" s="53">
        <f>'2022'!CK10</f>
        <v>0</v>
      </c>
      <c r="CK56" s="53">
        <f>'2022'!CL10</f>
        <v>0</v>
      </c>
      <c r="CL56" s="53">
        <f>'2022'!CM10</f>
        <v>0</v>
      </c>
      <c r="CM56" s="53">
        <f>'2022'!CN10</f>
        <v>0</v>
      </c>
      <c r="CN56" s="53">
        <f>'2022'!CO10</f>
        <v>0</v>
      </c>
      <c r="CO56" s="53">
        <f>'2022'!CT10</f>
        <v>0</v>
      </c>
      <c r="CP56" s="53">
        <f>'2022'!CU10</f>
        <v>0</v>
      </c>
      <c r="CQ56" s="53">
        <f>'2022'!CV10</f>
        <v>0</v>
      </c>
      <c r="CR56" s="54">
        <f>'2022'!CW10</f>
        <v>0</v>
      </c>
      <c r="CS56" s="51">
        <f>'2022'!CX10</f>
        <v>437</v>
      </c>
      <c r="CT56" s="52">
        <f>'2022'!CY10</f>
        <v>1233</v>
      </c>
      <c r="CU56" s="52">
        <f>'2022'!CZ10</f>
        <v>46</v>
      </c>
      <c r="CV56" s="52">
        <f>'2022'!DA10</f>
        <v>18</v>
      </c>
      <c r="CW56" s="52">
        <f>'2022'!DB10</f>
        <v>1</v>
      </c>
      <c r="CX56" s="52">
        <f>'2022'!DC10</f>
        <v>0</v>
      </c>
      <c r="CY56" s="53">
        <f>'2022'!DD10</f>
        <v>0</v>
      </c>
      <c r="CZ56" s="53">
        <f>'2022'!DE10</f>
        <v>0</v>
      </c>
      <c r="DA56" s="53">
        <f>'2022'!DF10</f>
        <v>2.66</v>
      </c>
      <c r="DB56" s="53">
        <f>'2022'!DG10</f>
        <v>10.9</v>
      </c>
      <c r="DC56" s="53">
        <f>'2022'!DH10</f>
        <v>18.3</v>
      </c>
      <c r="DD56" s="53">
        <f>'2022'!DM10</f>
        <v>31.3</v>
      </c>
      <c r="DE56" s="53">
        <f>'2022'!DN10</f>
        <v>28</v>
      </c>
      <c r="DF56" s="53">
        <f>'2022'!DO10</f>
        <v>64.900000000000006</v>
      </c>
      <c r="DG56" s="54">
        <f>'2022'!DP10</f>
        <v>33.299999999999997</v>
      </c>
      <c r="DH56" s="51">
        <f>'2022'!DQ10</f>
        <v>800</v>
      </c>
      <c r="DI56" s="52">
        <f>'2022'!DR10</f>
        <v>2263</v>
      </c>
      <c r="DJ56" s="52">
        <f>'2022'!DS10</f>
        <v>62</v>
      </c>
      <c r="DK56" s="52">
        <f>'2022'!DT10</f>
        <v>43</v>
      </c>
      <c r="DL56" s="52">
        <f>'2022'!DU10</f>
        <v>7</v>
      </c>
      <c r="DM56" s="52">
        <f>'2022'!DV10</f>
        <v>0</v>
      </c>
      <c r="DN56" s="53">
        <f>'2022'!DW10</f>
        <v>0</v>
      </c>
      <c r="DO56" s="53">
        <f>'2022'!DX10</f>
        <v>0</v>
      </c>
      <c r="DP56" s="53">
        <f>'2022'!DY10</f>
        <v>4.28</v>
      </c>
      <c r="DQ56" s="53">
        <f>'2022'!DZ10</f>
        <v>8.1999999999999993</v>
      </c>
      <c r="DR56" s="53">
        <f>'2022'!EA10</f>
        <v>16.2</v>
      </c>
      <c r="DS56" s="53">
        <f>'2022'!EF10</f>
        <v>60</v>
      </c>
      <c r="DT56" s="53">
        <f>'2022'!EG10</f>
        <v>8.5</v>
      </c>
      <c r="DU56" s="53">
        <f>'2022'!EH10</f>
        <v>83.1</v>
      </c>
      <c r="DV56" s="54">
        <f>'2022'!EI10</f>
        <v>12.8</v>
      </c>
    </row>
    <row r="57" spans="1:126" x14ac:dyDescent="0.2">
      <c r="A57" s="30">
        <f t="shared" si="0"/>
        <v>55</v>
      </c>
      <c r="B57" s="31">
        <f>'2025'!A7</f>
        <v>5</v>
      </c>
      <c r="C57" s="31">
        <v>2025</v>
      </c>
      <c r="D57" s="32" t="str">
        <f>'2025'!B7</f>
        <v>Matthew Golden</v>
      </c>
      <c r="E57" s="32" t="str" cm="1">
        <f t="array" ref="E57">_xlfn.IFS(F57&gt;12.5,"Cornerstone",AND(F57&gt;11.995,F57&lt;12.5),"Elite",AND(F57&gt;11,F57&lt;12.995),"Elite Upside",AND(F57&gt;=9.69,F57&lt;10.999),"Upside",AND(F57&gt;8.4,F57&lt;9.999),"Upside Lite",AND(F57&gt;7.25,F57&lt;8.999),"Outlier",AND(F57&gt;=6,F57&lt;7.25),"Outlier Lite",F57&lt;6.999,"Purgatory")</f>
        <v>Upside</v>
      </c>
      <c r="F57" s="33">
        <f>'2025'!C7</f>
        <v>10.531428571428572</v>
      </c>
      <c r="G57" s="33">
        <f t="shared" si="1"/>
        <v>91</v>
      </c>
      <c r="H57" s="303">
        <f t="shared" si="2"/>
        <v>1.2052250084054921</v>
      </c>
      <c r="I57" s="34" t="str">
        <f>'2025'!D7</f>
        <v>Texas</v>
      </c>
      <c r="J57" s="35">
        <f>'2025'!E7</f>
        <v>1</v>
      </c>
      <c r="K57" s="36">
        <f>'2025'!F7</f>
        <v>37834</v>
      </c>
      <c r="L57" s="37">
        <f>'2025'!G7</f>
        <v>22.172602739726027</v>
      </c>
      <c r="M57" s="37" t="str">
        <f>'2025'!H7</f>
        <v>JR</v>
      </c>
      <c r="N57" s="37">
        <f>'2025'!I7</f>
        <v>21.753424657534246</v>
      </c>
      <c r="O57" s="37" t="str">
        <f>'2025'!J7</f>
        <v>Hybrid</v>
      </c>
      <c r="P57" s="37" t="str">
        <f>'2025'!K7</f>
        <v>RAT</v>
      </c>
      <c r="Q57" s="37" t="str">
        <f>'2025'!L7</f>
        <v>Poor Earner</v>
      </c>
      <c r="R57" s="55">
        <f>'2025'!M7</f>
        <v>71</v>
      </c>
      <c r="S57" s="55">
        <f>'2025'!N7</f>
        <v>191</v>
      </c>
      <c r="T57" s="231">
        <f t="shared" si="3"/>
        <v>26.638797891759644</v>
      </c>
      <c r="U57" s="37">
        <f>'2025'!O7</f>
        <v>4.29</v>
      </c>
      <c r="V57" s="320">
        <f>'2025'!P7</f>
        <v>1</v>
      </c>
      <c r="W57" s="360">
        <f>'2025'!Q7</f>
        <v>0</v>
      </c>
      <c r="X57" s="194">
        <f>'2025'!R7</f>
        <v>0</v>
      </c>
      <c r="Y57" s="194">
        <f>'2025'!S7</f>
        <v>0.16907932831499711</v>
      </c>
      <c r="Z57" s="194">
        <f>'2025'!T7</f>
        <v>0.19277662755923625</v>
      </c>
      <c r="AA57" s="194">
        <f>'2025'!U7</f>
        <v>0.22130044843049326</v>
      </c>
      <c r="AB57" s="194">
        <f>'2025'!V7</f>
        <v>0.22130044843049326</v>
      </c>
      <c r="AC57" s="194">
        <f>'2025'!W7</f>
        <v>0.22130044843049326</v>
      </c>
      <c r="AD57" s="361">
        <f>'2025'!X7</f>
        <v>21.090410958904108</v>
      </c>
      <c r="AE57" s="43">
        <f>'2025'!Y7</f>
        <v>2.1</v>
      </c>
      <c r="AF57" s="43">
        <f>'2025'!Z7</f>
        <v>5.9</v>
      </c>
      <c r="AG57" s="43">
        <f>'2025'!AA7</f>
        <v>13.5</v>
      </c>
      <c r="AH57" s="43">
        <f>'2025'!AB7</f>
        <v>1.06</v>
      </c>
      <c r="AI57" s="43">
        <f>'2025'!AC7</f>
        <v>0</v>
      </c>
      <c r="AJ57" s="44">
        <f>'2025'!AD7</f>
        <v>3.8297872340425532E-2</v>
      </c>
      <c r="AK57" s="44">
        <f>'2025'!AE7</f>
        <v>0.13829787234042554</v>
      </c>
      <c r="AL57" s="45">
        <f>'2025'!AF7</f>
        <v>6.5000000000000002E-2</v>
      </c>
      <c r="AM57" s="46">
        <f t="shared" si="6"/>
        <v>0.61099999999999999</v>
      </c>
      <c r="AN57" s="45">
        <f>'2025'!AG7</f>
        <v>0.70799999999999996</v>
      </c>
      <c r="AO57" s="45">
        <f>'2025'!AH7</f>
        <v>0.29199999999999998</v>
      </c>
      <c r="AP57" s="43">
        <f>'2025'!AI7</f>
        <v>112.78054635906297</v>
      </c>
      <c r="AQ57" s="47">
        <f>'2025'!AJ7</f>
        <v>107.07564733107711</v>
      </c>
      <c r="AR57" s="48">
        <f>'2025'!AK7</f>
        <v>6</v>
      </c>
      <c r="AS57" s="49">
        <f>'2025'!AL7</f>
        <v>4</v>
      </c>
      <c r="AT57" s="49">
        <f>'2025'!AM7</f>
        <v>4</v>
      </c>
      <c r="AU57" s="49">
        <f>'2025'!AN7</f>
        <v>4</v>
      </c>
      <c r="AV57" s="49">
        <f>'2025'!AO7</f>
        <v>10</v>
      </c>
      <c r="AW57" s="49">
        <f>'2025'!AP7</f>
        <v>7</v>
      </c>
      <c r="AX57" s="49">
        <f>'2025'!AQ7</f>
        <v>10</v>
      </c>
      <c r="AY57" s="50">
        <f>'2025'!AR7</f>
        <v>1</v>
      </c>
      <c r="AZ57" s="51">
        <f>'2025'!AS7</f>
        <v>0</v>
      </c>
      <c r="BA57" s="52">
        <f>'2025'!AT7</f>
        <v>1</v>
      </c>
      <c r="BB57" s="52">
        <f>'2025'!AU7</f>
        <v>0</v>
      </c>
      <c r="BC57" s="52">
        <f>'2025'!AV7</f>
        <v>0</v>
      </c>
      <c r="BD57" s="52">
        <f>'2025'!AW7</f>
        <v>0</v>
      </c>
      <c r="BE57" s="52">
        <f>'2025'!AX7</f>
        <v>1</v>
      </c>
      <c r="BF57" s="53">
        <f>'2025'!AY7</f>
        <v>0</v>
      </c>
      <c r="BG57" s="53">
        <f>'2025'!AZ7</f>
        <v>0</v>
      </c>
      <c r="BH57" s="53">
        <f>'2025'!BA7</f>
        <v>0</v>
      </c>
      <c r="BI57" s="53">
        <f>'2025'!BB7</f>
        <v>0</v>
      </c>
      <c r="BJ57" s="53">
        <f>'2025'!BC7</f>
        <v>0</v>
      </c>
      <c r="BK57" s="53">
        <f>'2025'!BH7</f>
        <v>0</v>
      </c>
      <c r="BL57" s="53">
        <f>'2025'!BI7</f>
        <v>0</v>
      </c>
      <c r="BM57" s="53">
        <f>'2025'!BJ7</f>
        <v>0</v>
      </c>
      <c r="BN57" s="54">
        <f>'2025'!BK7</f>
        <v>0</v>
      </c>
      <c r="BO57" s="51">
        <f>'2025'!BL7</f>
        <v>0</v>
      </c>
      <c r="BP57" s="52">
        <f>'2025'!BM7</f>
        <v>1</v>
      </c>
      <c r="BQ57" s="52">
        <f>'2025'!BN7</f>
        <v>0</v>
      </c>
      <c r="BR57" s="52">
        <f>'2025'!BO7</f>
        <v>0</v>
      </c>
      <c r="BS57" s="52">
        <f>'2025'!BP7</f>
        <v>0</v>
      </c>
      <c r="BT57" s="52">
        <f>'2025'!BQ7</f>
        <v>1</v>
      </c>
      <c r="BU57" s="53">
        <f>'2025'!BR7</f>
        <v>0</v>
      </c>
      <c r="BV57" s="53">
        <f>'2025'!BS7</f>
        <v>0</v>
      </c>
      <c r="BW57" s="53">
        <f>'2025'!BT7</f>
        <v>0</v>
      </c>
      <c r="BX57" s="53">
        <f>'2025'!BU7</f>
        <v>0</v>
      </c>
      <c r="BY57" s="53">
        <f>'2025'!BV7</f>
        <v>0</v>
      </c>
      <c r="BZ57" s="53">
        <f>'2025'!CA7</f>
        <v>0</v>
      </c>
      <c r="CA57" s="53">
        <f>'2025'!CB7</f>
        <v>0</v>
      </c>
      <c r="CB57" s="53">
        <f>'2025'!CC7</f>
        <v>0</v>
      </c>
      <c r="CC57" s="54">
        <f>'2025'!CD7</f>
        <v>0</v>
      </c>
      <c r="CD57" s="51">
        <f>'2025'!CE7</f>
        <v>584</v>
      </c>
      <c r="CE57" s="52">
        <f>'2025'!CF7</f>
        <v>3454</v>
      </c>
      <c r="CF57" s="52">
        <f>'2025'!CG7</f>
        <v>56</v>
      </c>
      <c r="CG57" s="52">
        <f>'2025'!CH7</f>
        <v>38</v>
      </c>
      <c r="CH57" s="52">
        <f>'2025'!CI7</f>
        <v>7</v>
      </c>
      <c r="CI57" s="52">
        <f>'2025'!CJ7</f>
        <v>34.1</v>
      </c>
      <c r="CJ57" s="53">
        <f>'2025'!CK7</f>
        <v>1.08</v>
      </c>
      <c r="CK57" s="53">
        <f>'2025'!CL7</f>
        <v>0</v>
      </c>
      <c r="CL57" s="53">
        <f>'2025'!CM7</f>
        <v>1.66</v>
      </c>
      <c r="CM57" s="53">
        <f>'2025'!CN7</f>
        <v>6.1</v>
      </c>
      <c r="CN57" s="53">
        <f>'2025'!CO7</f>
        <v>12.1</v>
      </c>
      <c r="CO57" s="53">
        <f>'2025'!CT7</f>
        <v>37.5</v>
      </c>
      <c r="CP57" s="53">
        <f>'2025'!CU7</f>
        <v>9.5</v>
      </c>
      <c r="CQ57" s="53">
        <f>'2025'!CV7</f>
        <v>95.6</v>
      </c>
      <c r="CR57" s="54">
        <f>'2025'!CW7</f>
        <v>4.4000000000000004</v>
      </c>
      <c r="CS57" s="51">
        <f>'2025'!CX7</f>
        <v>419</v>
      </c>
      <c r="CT57" s="52">
        <f>'2025'!CY7</f>
        <v>2173.5</v>
      </c>
      <c r="CU57" s="52">
        <f>'2025'!CZ7</f>
        <v>63</v>
      </c>
      <c r="CV57" s="52">
        <f>'2025'!DA7</f>
        <v>39</v>
      </c>
      <c r="CW57" s="52">
        <f>'2025'!DB7</f>
        <v>6</v>
      </c>
      <c r="CX57" s="52">
        <f>'2025'!DC7</f>
        <v>18</v>
      </c>
      <c r="CY57" s="53">
        <f>'2025'!DD7</f>
        <v>0.82</v>
      </c>
      <c r="CZ57" s="53">
        <f>'2025'!DE7</f>
        <v>0</v>
      </c>
      <c r="DA57" s="53">
        <f>'2025'!DF7</f>
        <v>1.64</v>
      </c>
      <c r="DB57" s="53">
        <f>'2025'!DG7</f>
        <v>5.9</v>
      </c>
      <c r="DC57" s="53">
        <f>'2025'!DH7</f>
        <v>8.3000000000000007</v>
      </c>
      <c r="DD57" s="53">
        <f>'2025'!DM7</f>
        <v>30</v>
      </c>
      <c r="DE57" s="53">
        <f>'2025'!DN7</f>
        <v>13.3</v>
      </c>
      <c r="DF57" s="53">
        <f>'2025'!DO7</f>
        <v>65.5</v>
      </c>
      <c r="DG57" s="54">
        <f>'2025'!DP7</f>
        <v>34.5</v>
      </c>
      <c r="DH57" s="51">
        <f>'2025'!DQ7</f>
        <v>987</v>
      </c>
      <c r="DI57" s="52">
        <f>'2025'!DR7</f>
        <v>4460</v>
      </c>
      <c r="DJ57" s="52">
        <f>'2025'!DS7</f>
        <v>83</v>
      </c>
      <c r="DK57" s="52">
        <f>'2025'!DT7</f>
        <v>58</v>
      </c>
      <c r="DL57" s="52">
        <f>'2025'!DU7</f>
        <v>9</v>
      </c>
      <c r="DM57" s="52">
        <f>'2025'!DV7</f>
        <v>40</v>
      </c>
      <c r="DN57" s="53">
        <f>'2025'!DW7</f>
        <v>1.06</v>
      </c>
      <c r="DO57" s="53">
        <f>'2025'!DX7</f>
        <v>0</v>
      </c>
      <c r="DP57" s="53">
        <f>'2025'!DY7</f>
        <v>2.1</v>
      </c>
      <c r="DQ57" s="53">
        <f>'2025'!DZ7</f>
        <v>5.2</v>
      </c>
      <c r="DR57" s="53">
        <f>'2025'!EA7</f>
        <v>13.5</v>
      </c>
      <c r="DS57" s="53">
        <f>'2025'!EF7</f>
        <v>61.1</v>
      </c>
      <c r="DT57" s="53">
        <f>'2025'!EG7</f>
        <v>6.5</v>
      </c>
      <c r="DU57" s="53">
        <f>'2025'!EH7</f>
        <v>76.099999999999994</v>
      </c>
      <c r="DV57" s="54">
        <f>'2025'!EI7</f>
        <v>23.9</v>
      </c>
    </row>
    <row r="58" spans="1:126" x14ac:dyDescent="0.2">
      <c r="A58" s="30">
        <f t="shared" si="0"/>
        <v>56</v>
      </c>
      <c r="B58" s="31">
        <f>'2021'!A9</f>
        <v>7</v>
      </c>
      <c r="C58" s="31">
        <v>2021</v>
      </c>
      <c r="D58" s="32" t="str">
        <f>'2021'!B9</f>
        <v>Rondale Moore</v>
      </c>
      <c r="E58" s="32" t="str" cm="1">
        <f t="array" ref="E58">_xlfn.IFS(F58&gt;12.5,"Cornerstone",AND(F58&gt;11.995,F58&lt;12.5),"Elite",AND(F58&gt;11,F58&lt;12.995),"Elite Upside",AND(F58&gt;=9.69,F58&lt;10.999),"Upside",AND(F58&gt;8.4,F58&lt;9.999),"Upside Lite",AND(F58&gt;7.25,F58&lt;8.999),"Outlier",AND(F58&gt;=6,F58&lt;7.25),"Outlier Lite",F58&lt;6.999,"Purgatory")</f>
        <v>Upside</v>
      </c>
      <c r="F58" s="33">
        <f>'2021'!C9</f>
        <v>10.528571428571428</v>
      </c>
      <c r="G58" s="33">
        <f t="shared" si="1"/>
        <v>90.8</v>
      </c>
      <c r="H58" s="303">
        <f t="shared" si="2"/>
        <v>1.2035851385515464</v>
      </c>
      <c r="I58" s="34" t="str">
        <f>'2021'!D9</f>
        <v>Purdue</v>
      </c>
      <c r="J58" s="35">
        <f>'2021'!E9</f>
        <v>2</v>
      </c>
      <c r="K58" s="36">
        <f>'2021'!F9</f>
        <v>36686</v>
      </c>
      <c r="L58" s="37">
        <f>'2021'!G9</f>
        <v>25.317808219178083</v>
      </c>
      <c r="M58" s="37" t="str">
        <f>'2021'!H9</f>
        <v>JR</v>
      </c>
      <c r="N58" s="37">
        <f>'2021'!I9</f>
        <v>20.901369863013699</v>
      </c>
      <c r="O58" s="37" t="str">
        <f>'2021'!J9</f>
        <v>Slot</v>
      </c>
      <c r="P58" s="37" t="str">
        <f>'2021'!K9</f>
        <v>RAT</v>
      </c>
      <c r="Q58" s="37" t="str">
        <f>'2021'!L9</f>
        <v>Elite Separator</v>
      </c>
      <c r="R58" s="55">
        <f>'2021'!M9</f>
        <v>67</v>
      </c>
      <c r="S58" s="55">
        <f>'2021'!N9</f>
        <v>181</v>
      </c>
      <c r="T58" s="231">
        <f t="shared" si="3"/>
        <v>28.348293631316597</v>
      </c>
      <c r="U58" s="35">
        <f>'2021'!O9</f>
        <v>4.32</v>
      </c>
      <c r="V58" s="320">
        <f>'2021'!P9</f>
        <v>2</v>
      </c>
      <c r="W58" s="360">
        <f>'2021'!Q9</f>
        <v>0</v>
      </c>
      <c r="X58" s="194">
        <f>'2021'!R9</f>
        <v>0</v>
      </c>
      <c r="Y58" s="194">
        <f>'2021'!S9</f>
        <v>0.31465732866433216</v>
      </c>
      <c r="Z58" s="194">
        <f>'2021'!T9</f>
        <v>0.10406023124495832</v>
      </c>
      <c r="AA58" s="194">
        <f>'2021'!U9</f>
        <v>0.14563106796116504</v>
      </c>
      <c r="AB58" s="194">
        <f>'2021'!V9</f>
        <v>0.2301441983127486</v>
      </c>
      <c r="AC58" s="194">
        <f>'2021'!W9</f>
        <v>0.2301441983127486</v>
      </c>
      <c r="AD58" s="361">
        <f>'2021'!X9</f>
        <v>18.241095890410961</v>
      </c>
      <c r="AE58" s="43">
        <f>'2021'!Y9</f>
        <v>2.96</v>
      </c>
      <c r="AF58" s="43">
        <f>'2021'!Z9</f>
        <v>7.2</v>
      </c>
      <c r="AG58" s="43">
        <f>'2021'!AA9</f>
        <v>8.3000000000000007</v>
      </c>
      <c r="AH58" s="43">
        <f>'2021'!AB9</f>
        <v>0.46</v>
      </c>
      <c r="AI58" s="43">
        <f>'2021'!AC9</f>
        <v>2.16</v>
      </c>
      <c r="AJ58" s="44">
        <f>'2021'!AD9</f>
        <v>3.3333333333333333E-2</v>
      </c>
      <c r="AK58" s="44">
        <f>'2021'!AE9</f>
        <v>0.33333333333333331</v>
      </c>
      <c r="AL58" s="45">
        <f>'2021'!AF9</f>
        <v>0</v>
      </c>
      <c r="AM58" s="46">
        <f t="shared" si="6"/>
        <v>0.25</v>
      </c>
      <c r="AN58" s="45">
        <f>'2021'!AG9</f>
        <v>0.19149999999999998</v>
      </c>
      <c r="AO58" s="45">
        <f>'2021'!AH9</f>
        <v>0.79</v>
      </c>
      <c r="AP58" s="43">
        <f>'2021'!AI9</f>
        <v>103.93781512199847</v>
      </c>
      <c r="AQ58" s="47">
        <f>'2021'!AJ9</f>
        <v>90.459624094101954</v>
      </c>
      <c r="AR58" s="48">
        <f>'2021'!AK9</f>
        <v>6</v>
      </c>
      <c r="AS58" s="49">
        <f>'2021'!AL9</f>
        <v>10</v>
      </c>
      <c r="AT58" s="49">
        <f>'2021'!AM9</f>
        <v>6</v>
      </c>
      <c r="AU58" s="49">
        <f>'2021'!AN9</f>
        <v>5</v>
      </c>
      <c r="AV58" s="49">
        <f>'2021'!AO9</f>
        <v>10</v>
      </c>
      <c r="AW58" s="49">
        <f>'2021'!AP9</f>
        <v>5</v>
      </c>
      <c r="AX58" s="49">
        <f>'2021'!AQ9</f>
        <v>8</v>
      </c>
      <c r="AY58" s="50">
        <f>'2021'!AR9</f>
        <v>0.5</v>
      </c>
      <c r="AZ58" s="51">
        <f>'2021'!AS9</f>
        <v>0</v>
      </c>
      <c r="BA58" s="52">
        <f>'2021'!AT9</f>
        <v>3539</v>
      </c>
      <c r="BB58" s="52">
        <f>'2021'!AU9</f>
        <v>0</v>
      </c>
      <c r="BC58" s="52">
        <f>'2021'!AV9</f>
        <v>0</v>
      </c>
      <c r="BD58" s="52">
        <f>'2021'!AW9</f>
        <v>0</v>
      </c>
      <c r="BE58" s="52">
        <f>'2021'!AX9</f>
        <v>0</v>
      </c>
      <c r="BF58" s="53">
        <f>'2021'!AY9</f>
        <v>0</v>
      </c>
      <c r="BG58" s="53">
        <f>'2021'!AZ9</f>
        <v>0</v>
      </c>
      <c r="BH58" s="53">
        <f>'2021'!BA9</f>
        <v>0</v>
      </c>
      <c r="BI58" s="53">
        <f>'2021'!BB9</f>
        <v>0</v>
      </c>
      <c r="BJ58" s="53">
        <f>'2021'!BC9</f>
        <v>0</v>
      </c>
      <c r="BK58" s="53">
        <f>'2021'!BD9</f>
        <v>0</v>
      </c>
      <c r="BL58" s="53">
        <f>'2021'!BE9</f>
        <v>0</v>
      </c>
      <c r="BM58" s="53">
        <f>'2021'!BF9</f>
        <v>0</v>
      </c>
      <c r="BN58" s="54">
        <f>'2021'!BG9</f>
        <v>0</v>
      </c>
      <c r="BO58" s="51">
        <f>'2021'!BH9</f>
        <v>0</v>
      </c>
      <c r="BP58" s="52">
        <f>'2021'!BI9</f>
        <v>3270</v>
      </c>
      <c r="BQ58" s="52">
        <f>'2021'!BJ9</f>
        <v>0</v>
      </c>
      <c r="BR58" s="52">
        <f>'2021'!BK9</f>
        <v>0</v>
      </c>
      <c r="BS58" s="52">
        <f>'2021'!BL9</f>
        <v>0</v>
      </c>
      <c r="BT58" s="52">
        <f>'2021'!BM9</f>
        <v>0</v>
      </c>
      <c r="BU58" s="53">
        <f>'2021'!BN9</f>
        <v>0</v>
      </c>
      <c r="BV58" s="53">
        <f>'2021'!BO9</f>
        <v>0</v>
      </c>
      <c r="BW58" s="53">
        <f>'2021'!BP9</f>
        <v>0</v>
      </c>
      <c r="BX58" s="53">
        <f>'2021'!BQ9</f>
        <v>0</v>
      </c>
      <c r="BY58" s="53">
        <f>'2021'!BR9</f>
        <v>0</v>
      </c>
      <c r="BZ58" s="53">
        <f>'2021'!BW9</f>
        <v>0</v>
      </c>
      <c r="CA58" s="53">
        <f>'2021'!BX9</f>
        <v>0</v>
      </c>
      <c r="CB58" s="53">
        <f>'2021'!BY9</f>
        <v>0</v>
      </c>
      <c r="CC58" s="54">
        <f>'2021'!BZ9</f>
        <v>0</v>
      </c>
      <c r="CD58" s="51">
        <f>'2021'!CA9</f>
        <v>1258</v>
      </c>
      <c r="CE58" s="52">
        <f>'2021'!CB9</f>
        <v>3998</v>
      </c>
      <c r="CF58" s="52">
        <f>'2021'!CC9</f>
        <v>154</v>
      </c>
      <c r="CG58" s="52">
        <f>'2021'!CD9</f>
        <v>114</v>
      </c>
      <c r="CH58" s="52">
        <f>'2021'!CE9</f>
        <v>12</v>
      </c>
      <c r="CI58" s="52">
        <f>'2021'!CF9</f>
        <v>28</v>
      </c>
      <c r="CJ58" s="53">
        <f>'2021'!CG9</f>
        <v>0.61</v>
      </c>
      <c r="CK58" s="53">
        <f>'2021'!CH9</f>
        <v>2.4700000000000002</v>
      </c>
      <c r="CL58" s="53">
        <f>'2021'!CI9</f>
        <v>2.66</v>
      </c>
      <c r="CM58" s="53">
        <f>'2021'!CJ9</f>
        <v>8</v>
      </c>
      <c r="CN58" s="53">
        <f>'2021'!CK9</f>
        <v>5.5</v>
      </c>
      <c r="CO58" s="53">
        <f>'2021'!CP9</f>
        <v>36.4</v>
      </c>
      <c r="CP58" s="53">
        <f>'2021'!CQ9</f>
        <v>5.8</v>
      </c>
      <c r="CQ58" s="53">
        <f>'2021'!CR9</f>
        <v>5.7</v>
      </c>
      <c r="CR58" s="54">
        <f>'2021'!CS9</f>
        <v>91.6</v>
      </c>
      <c r="CS58" s="51">
        <f>'2021'!CT9</f>
        <v>387</v>
      </c>
      <c r="CT58" s="52">
        <f>'2021'!CU9</f>
        <v>3719</v>
      </c>
      <c r="CU58" s="52">
        <f>'2021'!CV9</f>
        <v>38</v>
      </c>
      <c r="CV58" s="52">
        <f>'2021'!CW9</f>
        <v>29</v>
      </c>
      <c r="CW58" s="52">
        <f>'2021'!CX9</f>
        <v>2</v>
      </c>
      <c r="CX58" s="52">
        <f>'2021'!CY9</f>
        <v>29</v>
      </c>
      <c r="CY58" s="53">
        <f>'2021'!CZ9</f>
        <v>0.46</v>
      </c>
      <c r="CZ58" s="53">
        <f>'2021'!DA9</f>
        <v>2.13</v>
      </c>
      <c r="DA58" s="53">
        <f>'2021'!DB9</f>
        <v>2.96</v>
      </c>
      <c r="DB58" s="53">
        <f>'2021'!DC9</f>
        <v>7.2</v>
      </c>
      <c r="DC58" s="53">
        <f>'2021'!DD9</f>
        <v>8.3000000000000007</v>
      </c>
      <c r="DD58" s="53">
        <f>'2021'!DI9</f>
        <v>33.299999999999997</v>
      </c>
      <c r="DE58" s="53">
        <f>'2021'!DJ9</f>
        <v>9.4</v>
      </c>
      <c r="DF58" s="53">
        <f>'2021'!DK9</f>
        <v>21.9</v>
      </c>
      <c r="DG58" s="54">
        <f>'2021'!DL9</f>
        <v>75.2</v>
      </c>
      <c r="DH58" s="51">
        <f>'2021'!DM9</f>
        <v>270</v>
      </c>
      <c r="DI58" s="52">
        <f>'2021'!DN9</f>
        <v>1854</v>
      </c>
      <c r="DJ58" s="52">
        <f>'2021'!DO9</f>
        <v>44</v>
      </c>
      <c r="DK58" s="52">
        <f>'2021'!DP9</f>
        <v>35</v>
      </c>
      <c r="DL58" s="52">
        <f>'2021'!DQ9</f>
        <v>0</v>
      </c>
      <c r="DM58" s="52">
        <f>'2021'!DR9</f>
        <v>15</v>
      </c>
      <c r="DN58" s="53">
        <f>'2021'!DS9</f>
        <v>0.35</v>
      </c>
      <c r="DO58" s="53">
        <f>'2021'!DT9</f>
        <v>2.16</v>
      </c>
      <c r="DP58" s="53">
        <f>'2021'!DU9</f>
        <v>2.25</v>
      </c>
      <c r="DQ58" s="53">
        <f>'2021'!DV9</f>
        <v>6.9</v>
      </c>
      <c r="DR58" s="53">
        <f>'2021'!DW9</f>
        <v>2.6</v>
      </c>
      <c r="DS58" s="53">
        <f>'2021'!EB9</f>
        <v>25</v>
      </c>
      <c r="DT58" s="53">
        <f>'2021'!EC9</f>
        <v>0</v>
      </c>
      <c r="DU58" s="53">
        <f>'2021'!ED9</f>
        <v>16.399999999999999</v>
      </c>
      <c r="DV58" s="54">
        <f>'2021'!EE9</f>
        <v>82.8</v>
      </c>
    </row>
    <row r="59" spans="1:126" x14ac:dyDescent="0.2">
      <c r="A59" s="30">
        <f t="shared" si="0"/>
        <v>57</v>
      </c>
      <c r="B59" s="31">
        <f>'2016'!A5</f>
        <v>3</v>
      </c>
      <c r="C59" s="31">
        <v>2016</v>
      </c>
      <c r="D59" s="32" t="str">
        <f>'2016'!B5</f>
        <v>Michael Thomas</v>
      </c>
      <c r="E59" s="32" t="str" cm="1">
        <f t="array" ref="E59">_xlfn.IFS(F59&gt;12.5,"Cornerstone",AND(F59&gt;11.995,F59&lt;12.5),"Elite",AND(F59&gt;11,F59&lt;12.995),"Elite Upside",AND(F59&gt;=9.69,F59&lt;10.999),"Upside",AND(F59&gt;8.4,F59&lt;9.999),"Upside Lite",AND(F59&gt;7.25,F59&lt;8.999),"Outlier",AND(F59&gt;=6,F59&lt;7.25),"Outlier Lite",F59&lt;6.999,"Purgatory")</f>
        <v>Upside</v>
      </c>
      <c r="F59" s="33">
        <f>'2016'!C5</f>
        <v>10.511428571428572</v>
      </c>
      <c r="G59" s="33">
        <f t="shared" si="1"/>
        <v>90.7</v>
      </c>
      <c r="H59" s="303">
        <f t="shared" si="2"/>
        <v>1.1937459194278754</v>
      </c>
      <c r="I59" s="34" t="str">
        <f>'2016'!D5</f>
        <v>Ohio State</v>
      </c>
      <c r="J59" s="35">
        <f>'2016'!E5</f>
        <v>2</v>
      </c>
      <c r="K59" s="36">
        <f>'2016'!F5</f>
        <v>34031</v>
      </c>
      <c r="L59" s="37">
        <f>'2016'!G5</f>
        <v>32.591780821917808</v>
      </c>
      <c r="M59" s="37" t="str">
        <f>'2016'!H5</f>
        <v>RS JR</v>
      </c>
      <c r="N59" s="37">
        <f>'2016'!I5</f>
        <v>23.167123287671235</v>
      </c>
      <c r="O59" s="37" t="str">
        <f>'2016'!J5</f>
        <v>Wide</v>
      </c>
      <c r="P59" s="37" t="str">
        <f>'2016'!K5</f>
        <v>PROTO X</v>
      </c>
      <c r="Q59" s="37" t="str">
        <f>'2016'!L5</f>
        <v>N/A</v>
      </c>
      <c r="R59" s="55">
        <f>'2016'!M5</f>
        <v>75</v>
      </c>
      <c r="S59" s="55">
        <f>'2016'!N5</f>
        <v>212</v>
      </c>
      <c r="T59" s="231">
        <f t="shared" si="3"/>
        <v>26.497889653557085</v>
      </c>
      <c r="U59" s="37">
        <f>'2016'!O5</f>
        <v>4.4800000000000004</v>
      </c>
      <c r="V59" s="320">
        <f>'2016'!P5</f>
        <v>2</v>
      </c>
      <c r="W59" s="360">
        <f>'2016'!Q5</f>
        <v>0</v>
      </c>
      <c r="X59" s="194">
        <f>'2016'!R5</f>
        <v>1.1019283746556474E-2</v>
      </c>
      <c r="Y59" s="194">
        <f>'2016'!S5</f>
        <v>0</v>
      </c>
      <c r="Z59" s="194">
        <f>'2016'!T5</f>
        <v>0.21553817102778527</v>
      </c>
      <c r="AA59" s="194">
        <f>'2016'!U5</f>
        <v>0.31825590872045639</v>
      </c>
      <c r="AB59" s="194">
        <f>'2016'!V5</f>
        <v>0.31825590872045639</v>
      </c>
      <c r="AC59" s="194">
        <f>'2016'!W5</f>
        <v>0.31825590872045639</v>
      </c>
      <c r="AD59" s="361">
        <f>'2016'!X5</f>
        <v>21.512328767123286</v>
      </c>
      <c r="AE59" s="43">
        <f>'2016'!Y5</f>
        <v>2.74</v>
      </c>
      <c r="AF59" s="43">
        <f>'2016'!Z5</f>
        <v>7.6</v>
      </c>
      <c r="AG59" s="43">
        <f>'2016'!AA5</f>
        <v>11</v>
      </c>
      <c r="AH59" s="43">
        <f>'2016'!AB5</f>
        <v>0</v>
      </c>
      <c r="AI59" s="43">
        <f>'2016'!AC5</f>
        <v>0</v>
      </c>
      <c r="AJ59" s="44" t="str">
        <f>'2016'!AD5</f>
        <v>N/A</v>
      </c>
      <c r="AK59" s="44" t="str">
        <f>'2016'!AE5</f>
        <v>N/A</v>
      </c>
      <c r="AL59" s="45">
        <f>'2016'!AF5</f>
        <v>6.7000000000000004E-2</v>
      </c>
      <c r="AM59" s="46">
        <f t="shared" si="6"/>
        <v>0</v>
      </c>
      <c r="AN59" s="45">
        <f>'2016'!AG5</f>
        <v>0.95899999999999996</v>
      </c>
      <c r="AO59" s="45">
        <f>'2016'!AH5</f>
        <v>4.1500000000000002E-2</v>
      </c>
      <c r="AP59" s="43">
        <f>'2016'!AI5</f>
        <v>105.25768173580016</v>
      </c>
      <c r="AQ59" s="47">
        <f>'2016'!AJ5</f>
        <v>108.49623983580132</v>
      </c>
      <c r="AR59" s="48">
        <f>'2016'!AK5</f>
        <v>8</v>
      </c>
      <c r="AS59" s="49">
        <f>'2016'!AL5</f>
        <v>3</v>
      </c>
      <c r="AT59" s="49">
        <f>'2016'!AM5</f>
        <v>5</v>
      </c>
      <c r="AU59" s="49">
        <f>'2016'!AN5</f>
        <v>6</v>
      </c>
      <c r="AV59" s="49">
        <f>'2016'!AO5</f>
        <v>8</v>
      </c>
      <c r="AW59" s="49">
        <f>'2016'!AP5</f>
        <v>8</v>
      </c>
      <c r="AX59" s="49">
        <f>'2016'!AQ5</f>
        <v>8</v>
      </c>
      <c r="AY59" s="50">
        <f>'2016'!AR5</f>
        <v>1</v>
      </c>
      <c r="AZ59" s="51">
        <f>'2016'!AS5</f>
        <v>0</v>
      </c>
      <c r="BA59" s="52">
        <f>'2016'!AT5</f>
        <v>1</v>
      </c>
      <c r="BB59" s="52">
        <f>'2016'!AU5</f>
        <v>0</v>
      </c>
      <c r="BC59" s="52">
        <f>'2016'!AV5</f>
        <v>0</v>
      </c>
      <c r="BD59" s="52">
        <f>'2016'!AW5</f>
        <v>0</v>
      </c>
      <c r="BE59" s="52">
        <f>'2016'!AX5</f>
        <v>0</v>
      </c>
      <c r="BF59" s="53">
        <f>'2016'!AY5</f>
        <v>0</v>
      </c>
      <c r="BG59" s="53">
        <f>'2016'!AZ5</f>
        <v>0</v>
      </c>
      <c r="BH59" s="53">
        <f>'2016'!BA5</f>
        <v>0</v>
      </c>
      <c r="BI59" s="53">
        <f>'2016'!BB5</f>
        <v>0</v>
      </c>
      <c r="BJ59" s="53">
        <f>'2016'!BC5</f>
        <v>0</v>
      </c>
      <c r="BK59" s="53">
        <f>'2016'!BD5</f>
        <v>0</v>
      </c>
      <c r="BL59" s="53">
        <f>'2016'!BE5</f>
        <v>0</v>
      </c>
      <c r="BM59" s="53">
        <f>'2016'!BF5</f>
        <v>0</v>
      </c>
      <c r="BN59" s="54">
        <f>'2016'!BG5</f>
        <v>0</v>
      </c>
      <c r="BO59" s="51">
        <f>'2016'!BH5</f>
        <v>22</v>
      </c>
      <c r="BP59" s="52">
        <f>'2016'!BI5</f>
        <v>1996.5</v>
      </c>
      <c r="BQ59" s="52">
        <f>'2016'!BJ5</f>
        <v>0</v>
      </c>
      <c r="BR59" s="52">
        <f>'2016'!BK5</f>
        <v>0</v>
      </c>
      <c r="BS59" s="52">
        <f>'2016'!BL5</f>
        <v>0</v>
      </c>
      <c r="BT59" s="52">
        <f>'2016'!BM5</f>
        <v>0</v>
      </c>
      <c r="BU59" s="53">
        <f>'2016'!BN5</f>
        <v>0</v>
      </c>
      <c r="BV59" s="53">
        <f>'2016'!BO5</f>
        <v>0</v>
      </c>
      <c r="BW59" s="53">
        <f>'2016'!BP5</f>
        <v>0</v>
      </c>
      <c r="BX59" s="53">
        <f>'2016'!BQ5</f>
        <v>0</v>
      </c>
      <c r="BY59" s="53">
        <f>'2016'!BR5</f>
        <v>0</v>
      </c>
      <c r="BZ59" s="53">
        <f>'2016'!BS5</f>
        <v>0</v>
      </c>
      <c r="CA59" s="53">
        <f>'2016'!BT5</f>
        <v>0</v>
      </c>
      <c r="CB59" s="53">
        <f>'2016'!BU5</f>
        <v>0</v>
      </c>
      <c r="CC59" s="54">
        <f>'2016'!BV5</f>
        <v>0</v>
      </c>
      <c r="CD59" s="51">
        <f>'2016'!BW5</f>
        <v>0</v>
      </c>
      <c r="CE59" s="52">
        <f>'2016'!BX5</f>
        <v>1</v>
      </c>
      <c r="CF59" s="52">
        <f>'2016'!BY5</f>
        <v>0</v>
      </c>
      <c r="CG59" s="52">
        <f>'2016'!BZ5</f>
        <v>0</v>
      </c>
      <c r="CH59" s="52">
        <f>'2016'!CA5</f>
        <v>0</v>
      </c>
      <c r="CI59" s="52">
        <f>'2016'!CB5</f>
        <v>0</v>
      </c>
      <c r="CJ59" s="53">
        <f>'2016'!CC5</f>
        <v>0</v>
      </c>
      <c r="CK59" s="53">
        <f>'2016'!CD5</f>
        <v>0</v>
      </c>
      <c r="CL59" s="53">
        <f>'2016'!CE5</f>
        <v>0</v>
      </c>
      <c r="CM59" s="53">
        <f>'2016'!CF5</f>
        <v>0</v>
      </c>
      <c r="CN59" s="53">
        <f>'2016'!CG5</f>
        <v>0</v>
      </c>
      <c r="CO59" s="53">
        <f>'2016'!CH5</f>
        <v>0</v>
      </c>
      <c r="CP59" s="53">
        <f>'2016'!CI5</f>
        <v>0</v>
      </c>
      <c r="CQ59" s="53">
        <f>'2016'!CJ5</f>
        <v>0</v>
      </c>
      <c r="CR59" s="54">
        <f>'2016'!CK5</f>
        <v>0</v>
      </c>
      <c r="CS59" s="51">
        <f>'2016'!CL5</f>
        <v>799</v>
      </c>
      <c r="CT59" s="52">
        <f>'2016'!CM5</f>
        <v>3707</v>
      </c>
      <c r="CU59" s="52">
        <f>'2016'!CN5</f>
        <v>74</v>
      </c>
      <c r="CV59" s="52">
        <f>'2016'!CO5</f>
        <v>54</v>
      </c>
      <c r="CW59" s="52">
        <f>'2016'!CP5</f>
        <v>9</v>
      </c>
      <c r="CX59" s="52">
        <f>'2016'!CQ5</f>
        <v>0</v>
      </c>
      <c r="CY59" s="53">
        <f>'2016'!CR5</f>
        <v>0</v>
      </c>
      <c r="CZ59" s="53">
        <f>'2016'!CS5</f>
        <v>0</v>
      </c>
      <c r="DA59" s="53">
        <f>'2016'!CT5</f>
        <v>2.74</v>
      </c>
      <c r="DB59" s="53">
        <f>'2016'!CU5</f>
        <v>7.6</v>
      </c>
      <c r="DC59" s="53">
        <f>'2016'!CV5</f>
        <v>9.4</v>
      </c>
      <c r="DD59" s="53">
        <f>'2016'!CW5</f>
        <v>0</v>
      </c>
      <c r="DE59" s="53">
        <f>'2016'!CX5</f>
        <v>1.8</v>
      </c>
      <c r="DF59" s="53">
        <f>'2016'!CY5</f>
        <v>98</v>
      </c>
      <c r="DG59" s="54">
        <f>'2016'!CZ5</f>
        <v>2</v>
      </c>
      <c r="DH59" s="51">
        <f>'2016'!DA5</f>
        <v>781</v>
      </c>
      <c r="DI59" s="52">
        <f>'2016'!DB5</f>
        <v>2454</v>
      </c>
      <c r="DJ59" s="52">
        <f>'2016'!DC5</f>
        <v>83</v>
      </c>
      <c r="DK59" s="52">
        <f>'2016'!DD5</f>
        <v>56</v>
      </c>
      <c r="DL59" s="52">
        <f>'2016'!DE5</f>
        <v>9</v>
      </c>
      <c r="DM59" s="52">
        <f>'2016'!DF5</f>
        <v>0</v>
      </c>
      <c r="DN59" s="53">
        <f>'2016'!DG5</f>
        <v>0</v>
      </c>
      <c r="DO59" s="53">
        <f>'2016'!DH5</f>
        <v>0</v>
      </c>
      <c r="DP59" s="53">
        <f>'2016'!DI5</f>
        <v>2.54</v>
      </c>
      <c r="DQ59" s="53">
        <f>'2016'!DJ5</f>
        <v>4.8</v>
      </c>
      <c r="DR59" s="53">
        <f>'2016'!DK5</f>
        <v>11</v>
      </c>
      <c r="DS59" s="53">
        <f>'2016'!DL5</f>
        <v>0</v>
      </c>
      <c r="DT59" s="53">
        <f>'2016'!DM5</f>
        <v>6.7</v>
      </c>
      <c r="DU59" s="53">
        <f>'2016'!DN5</f>
        <v>93.8</v>
      </c>
      <c r="DV59" s="54">
        <f>'2016'!DO5</f>
        <v>6.3</v>
      </c>
    </row>
    <row r="60" spans="1:126" x14ac:dyDescent="0.2">
      <c r="A60" s="30">
        <f t="shared" si="0"/>
        <v>58</v>
      </c>
      <c r="B60" s="31">
        <f>'2023'!A6</f>
        <v>4</v>
      </c>
      <c r="C60" s="31">
        <v>2023</v>
      </c>
      <c r="D60" s="32" t="str">
        <f>'2023'!B6</f>
        <v>Zay Flowers</v>
      </c>
      <c r="E60" s="32" t="str" cm="1">
        <f t="array" ref="E60">_xlfn.IFS(F60&gt;12.5,"Cornerstone",AND(F60&gt;11.995,F60&lt;12.5),"Elite",AND(F60&gt;11,F60&lt;12.995),"Elite Upside",AND(F60&gt;=9.69,F60&lt;10.999),"Upside",AND(F60&gt;8.4,F60&lt;9.999),"Upside Lite",AND(F60&gt;7.25,F60&lt;8.999),"Outlier",AND(F60&gt;=6,F60&lt;7.25),"Outlier Lite",F60&lt;6.999,"Purgatory")</f>
        <v>Upside</v>
      </c>
      <c r="F60" s="33">
        <f>'2023'!C6</f>
        <v>10.491428571428571</v>
      </c>
      <c r="G60" s="33">
        <f t="shared" si="1"/>
        <v>90.5</v>
      </c>
      <c r="H60" s="303">
        <f t="shared" si="2"/>
        <v>1.1822668304502577</v>
      </c>
      <c r="I60" s="34" t="str">
        <f>'2023'!D6</f>
        <v>Boston College</v>
      </c>
      <c r="J60" s="35">
        <f>'2023'!E6</f>
        <v>4</v>
      </c>
      <c r="K60" s="36">
        <f>'2023'!F6</f>
        <v>36780</v>
      </c>
      <c r="L60" s="37">
        <f>'2023'!G6</f>
        <v>25.06027397260274</v>
      </c>
      <c r="M60" s="37" t="str">
        <f>'2023'!H6</f>
        <v>SR</v>
      </c>
      <c r="N60" s="37">
        <f>'2023'!I6</f>
        <v>22.638356164383563</v>
      </c>
      <c r="O60" s="37" t="str">
        <f>'2023'!J6</f>
        <v>Hybrid</v>
      </c>
      <c r="P60" s="37" t="str">
        <f>'2023'!K6</f>
        <v>RAT</v>
      </c>
      <c r="Q60" s="37" t="str">
        <f>'2023'!L6</f>
        <v>Elite Separator</v>
      </c>
      <c r="R60" s="35">
        <f>'2023'!M6</f>
        <v>69</v>
      </c>
      <c r="S60" s="35">
        <f>'2023'!N6</f>
        <v>182</v>
      </c>
      <c r="T60" s="231">
        <f t="shared" si="3"/>
        <v>26.876403931341784</v>
      </c>
      <c r="U60" s="35">
        <f>'2023'!O6</f>
        <v>4.42</v>
      </c>
      <c r="V60" s="200">
        <f>'2023'!P6</f>
        <v>1</v>
      </c>
      <c r="W60" s="360">
        <f>'2023'!Q6</f>
        <v>0</v>
      </c>
      <c r="X60" s="194">
        <f>'2023'!R6</f>
        <v>0.14903846153846154</v>
      </c>
      <c r="Y60" s="194">
        <f>'2023'!S6</f>
        <v>0.28533043311368433</v>
      </c>
      <c r="Z60" s="194">
        <f>'2023'!T6</f>
        <v>0.33639971139971137</v>
      </c>
      <c r="AA60" s="194">
        <f>'2023'!U6</f>
        <v>0.36321327397814651</v>
      </c>
      <c r="AB60" s="194">
        <f>'2023'!V6</f>
        <v>0.36321327397814651</v>
      </c>
      <c r="AC60" s="194">
        <f>'2023'!W6</f>
        <v>0.34505261027923917</v>
      </c>
      <c r="AD60" s="361">
        <f>'2023'!X6</f>
        <v>19.997260273972604</v>
      </c>
      <c r="AE60" s="43">
        <f>'2023'!Y6</f>
        <v>2.27</v>
      </c>
      <c r="AF60" s="43">
        <f>'2023'!Z6</f>
        <v>7.4</v>
      </c>
      <c r="AG60" s="43">
        <f>'2023'!AA6</f>
        <v>10.4</v>
      </c>
      <c r="AH60" s="43">
        <f>'2023'!AB6</f>
        <v>0.94</v>
      </c>
      <c r="AI60" s="43">
        <f>'2023'!AC6</f>
        <v>2.4500000000000002</v>
      </c>
      <c r="AJ60" s="44">
        <f>'2023'!AD6</f>
        <v>2.4735376044568248E-2</v>
      </c>
      <c r="AK60" s="44">
        <f>'2023'!AE6</f>
        <v>0.23086350974930364</v>
      </c>
      <c r="AL60" s="45">
        <f>'2023'!AF6</f>
        <v>0.10300000000000001</v>
      </c>
      <c r="AM60" s="46">
        <f>DD60/100</f>
        <v>0.35700000000000004</v>
      </c>
      <c r="AN60" s="45">
        <f>'2023'!AG6</f>
        <v>0.70350000000000001</v>
      </c>
      <c r="AO60" s="45">
        <f>'2023'!AH6</f>
        <v>0.29349999999999998</v>
      </c>
      <c r="AP60" s="43">
        <f>'2023'!AI6</f>
        <v>95.370114985349758</v>
      </c>
      <c r="AQ60" s="47">
        <f>'2023'!AJ6</f>
        <v>86.747093750802151</v>
      </c>
      <c r="AR60" s="48">
        <f>'2023'!AK6</f>
        <v>9</v>
      </c>
      <c r="AS60" s="49">
        <f>'2023'!AL6</f>
        <v>6</v>
      </c>
      <c r="AT60" s="49">
        <f>'2023'!AM6</f>
        <v>4</v>
      </c>
      <c r="AU60" s="49">
        <f>'2023'!AN6</f>
        <v>5</v>
      </c>
      <c r="AV60" s="49">
        <f>'2023'!AO6</f>
        <v>9</v>
      </c>
      <c r="AW60" s="49">
        <f>'2023'!AP6</f>
        <v>4</v>
      </c>
      <c r="AX60" s="49">
        <f>'2023'!AQ6</f>
        <v>10</v>
      </c>
      <c r="AY60" s="50">
        <f>'2023'!AR6</f>
        <v>0.5</v>
      </c>
      <c r="AZ60" s="51">
        <f>'2023'!AS6</f>
        <v>0</v>
      </c>
      <c r="BA60" s="52">
        <f>'2023'!AT6</f>
        <v>2583.6000000000004</v>
      </c>
      <c r="BB60" s="52">
        <f>'2023'!AU6</f>
        <v>0</v>
      </c>
      <c r="BC60" s="52">
        <f>'2023'!AV6</f>
        <v>0</v>
      </c>
      <c r="BD60" s="52">
        <f>'2023'!AW6</f>
        <v>0</v>
      </c>
      <c r="BE60" s="52">
        <f>'2023'!AX6</f>
        <v>0</v>
      </c>
      <c r="BF60" s="53">
        <f>'2023'!AY6</f>
        <v>0</v>
      </c>
      <c r="BG60" s="53">
        <f>'2023'!AZ6</f>
        <v>0</v>
      </c>
      <c r="BH60" s="53">
        <f>'2023'!BA6</f>
        <v>0</v>
      </c>
      <c r="BI60" s="53">
        <f>'2023'!BA6</f>
        <v>0</v>
      </c>
      <c r="BJ60" s="53">
        <f>'2023'!BC6</f>
        <v>0</v>
      </c>
      <c r="BK60" s="53">
        <f>'2023'!BH6</f>
        <v>0</v>
      </c>
      <c r="BL60" s="53">
        <f>'2023'!BI6</f>
        <v>0</v>
      </c>
      <c r="BM60" s="53">
        <f>'2023'!BJ6</f>
        <v>0</v>
      </c>
      <c r="BN60" s="54">
        <f>'2023'!BK6</f>
        <v>0</v>
      </c>
      <c r="BO60" s="51">
        <f>'2023'!BL6</f>
        <v>341</v>
      </c>
      <c r="BP60" s="52">
        <f>'2023'!BM6</f>
        <v>2288</v>
      </c>
      <c r="BQ60" s="52">
        <f>'2023'!BN6</f>
        <v>38</v>
      </c>
      <c r="BR60" s="52">
        <f>'2023'!BO6</f>
        <v>22</v>
      </c>
      <c r="BS60" s="52">
        <f>'2023'!BP6</f>
        <v>3</v>
      </c>
      <c r="BT60" s="52">
        <f>'2023'!BQ6</f>
        <v>20</v>
      </c>
      <c r="BU60" s="53">
        <f>'2023'!BR6</f>
        <v>0.42</v>
      </c>
      <c r="BV60" s="53">
        <f>'2023'!BS6</f>
        <v>1.1200000000000001</v>
      </c>
      <c r="BW60" s="53">
        <f>'2023'!BT6</f>
        <v>1.82</v>
      </c>
      <c r="BX60" s="53">
        <f>'2023'!BU6</f>
        <v>6.7</v>
      </c>
      <c r="BY60" s="53">
        <f>'2023'!BV6</f>
        <v>13.1</v>
      </c>
      <c r="BZ60" s="53">
        <f>'2023'!CA6</f>
        <v>33.299999999999997</v>
      </c>
      <c r="CA60" s="53">
        <f>'2023'!CB6</f>
        <v>15.4</v>
      </c>
      <c r="CB60" s="53">
        <f>'2023'!CC6</f>
        <v>81.3</v>
      </c>
      <c r="CC60" s="54">
        <f>'2023'!CD6</f>
        <v>18.8</v>
      </c>
      <c r="CD60" s="51">
        <f>'2023'!CE6</f>
        <v>892</v>
      </c>
      <c r="CE60" s="52">
        <f>'2023'!CF6</f>
        <v>3126.2</v>
      </c>
      <c r="CF60" s="52">
        <f>'2023'!CG6</f>
        <v>91</v>
      </c>
      <c r="CG60" s="52">
        <f>'2023'!CH6</f>
        <v>48</v>
      </c>
      <c r="CH60" s="52">
        <f>'2023'!CI6</f>
        <v>9</v>
      </c>
      <c r="CI60" s="52">
        <f>'2023'!CJ6</f>
        <v>23</v>
      </c>
      <c r="CJ60" s="53">
        <f>'2023'!CK6</f>
        <v>0.31</v>
      </c>
      <c r="CK60" s="53">
        <f>'2023'!CL6</f>
        <v>2.29</v>
      </c>
      <c r="CL60" s="53">
        <f>'2023'!CM6</f>
        <v>2.27</v>
      </c>
      <c r="CM60" s="53">
        <f>'2023'!CN6</f>
        <v>7.2</v>
      </c>
      <c r="CN60" s="53">
        <f>'2023'!CO6</f>
        <v>15</v>
      </c>
      <c r="CO60" s="53">
        <f>'2023'!CT6</f>
        <v>30</v>
      </c>
      <c r="CP60" s="53">
        <f>'2023'!CU6</f>
        <v>12.7</v>
      </c>
      <c r="CQ60" s="53">
        <f>'2023'!CV6</f>
        <v>48.8</v>
      </c>
      <c r="CR60" s="54">
        <f>'2023'!CW6</f>
        <v>50.6</v>
      </c>
      <c r="CS60" s="51">
        <f>'2023'!CX6</f>
        <v>746</v>
      </c>
      <c r="CT60" s="52">
        <f>'2023'!CY6</f>
        <v>2217.6000000000004</v>
      </c>
      <c r="CU60" s="52">
        <f>'2023'!CZ6</f>
        <v>82</v>
      </c>
      <c r="CV60" s="52">
        <f>'2023'!DA6</f>
        <v>44</v>
      </c>
      <c r="CW60" s="52">
        <f>'2023'!DB6</f>
        <v>5</v>
      </c>
      <c r="CX60" s="52">
        <f>'2023'!DC6</f>
        <v>13</v>
      </c>
      <c r="CY60" s="53">
        <f>'2023'!DD6</f>
        <v>0.94</v>
      </c>
      <c r="CZ60" s="53">
        <f>'2023'!DE6</f>
        <v>2.4500000000000002</v>
      </c>
      <c r="DA60" s="53">
        <f>'2023'!DF6</f>
        <v>2.27</v>
      </c>
      <c r="DB60" s="53">
        <f>'2023'!DG6</f>
        <v>7.4</v>
      </c>
      <c r="DC60" s="53">
        <f>'2023'!DH6</f>
        <v>15.2</v>
      </c>
      <c r="DD60" s="53">
        <f>'2023'!DM6</f>
        <v>35.700000000000003</v>
      </c>
      <c r="DE60" s="53">
        <f>'2023'!DN6</f>
        <v>8.3000000000000007</v>
      </c>
      <c r="DF60" s="53">
        <f>'2023'!DO6</f>
        <v>74.099999999999994</v>
      </c>
      <c r="DG60" s="54">
        <f>'2023'!DP6</f>
        <v>25.9</v>
      </c>
      <c r="DH60" s="51">
        <f>'2023'!DQ6</f>
        <v>1077</v>
      </c>
      <c r="DI60" s="52">
        <f>'2023'!DR6</f>
        <v>2965.2</v>
      </c>
      <c r="DJ60" s="52">
        <f>'2023'!DS6</f>
        <v>124</v>
      </c>
      <c r="DK60" s="52">
        <f>'2023'!DT6</f>
        <v>78</v>
      </c>
      <c r="DL60" s="52">
        <f>'2023'!DU6</f>
        <v>12</v>
      </c>
      <c r="DM60" s="52">
        <f>'2023'!DV6</f>
        <v>21</v>
      </c>
      <c r="DN60" s="53">
        <f>'2023'!DW6</f>
        <v>0.85</v>
      </c>
      <c r="DO60" s="53">
        <f>'2023'!DX6</f>
        <v>2.4500000000000002</v>
      </c>
      <c r="DP60" s="53">
        <f>'2023'!DY6</f>
        <v>2.2200000000000002</v>
      </c>
      <c r="DQ60" s="53">
        <f>'2023'!DZ6</f>
        <v>7.4</v>
      </c>
      <c r="DR60" s="53">
        <f>'2023'!EA6</f>
        <v>10.4</v>
      </c>
      <c r="DS60" s="53">
        <f>'2023'!EF6</f>
        <v>58.3</v>
      </c>
      <c r="DT60" s="53">
        <f>'2023'!EG6</f>
        <v>10.3</v>
      </c>
      <c r="DU60" s="53">
        <f>'2023'!EH6</f>
        <v>66.599999999999994</v>
      </c>
      <c r="DV60" s="54">
        <f>'2023'!EI6</f>
        <v>32.799999999999997</v>
      </c>
    </row>
    <row r="61" spans="1:126" x14ac:dyDescent="0.2">
      <c r="A61" s="30">
        <f t="shared" si="0"/>
        <v>59</v>
      </c>
      <c r="B61" s="31">
        <f>'2025'!A8</f>
        <v>6</v>
      </c>
      <c r="C61" s="31">
        <v>2025</v>
      </c>
      <c r="D61" s="32" t="str">
        <f>'2025'!B8</f>
        <v>Jayden Higgins</v>
      </c>
      <c r="E61" s="32" t="str" cm="1">
        <f t="array" ref="E61">_xlfn.IFS(F61&gt;12.5,"Cornerstone",AND(F61&gt;11.995,F61&lt;12.5),"Elite",AND(F61&gt;11,F61&lt;12.995),"Elite Upside",AND(F61&gt;=9.69,F61&lt;10.999),"Upside",AND(F61&gt;8.4,F61&lt;9.999),"Upside Lite",AND(F61&gt;7.25,F61&lt;8.999),"Outlier",AND(F61&gt;=6,F61&lt;7.25),"Outlier Lite",F61&lt;6.999,"Purgatory")</f>
        <v>Upside</v>
      </c>
      <c r="F61" s="33">
        <f>'2025'!C8</f>
        <v>10.475714285714288</v>
      </c>
      <c r="G61" s="33">
        <f t="shared" si="1"/>
        <v>90.4</v>
      </c>
      <c r="H61" s="303">
        <f t="shared" si="2"/>
        <v>1.1732475462535601</v>
      </c>
      <c r="I61" s="34" t="str">
        <f>'2025'!D8</f>
        <v>Iowa State</v>
      </c>
      <c r="J61" s="35">
        <f>'2025'!E8</f>
        <v>3</v>
      </c>
      <c r="K61" s="36">
        <f>'2025'!F8</f>
        <v>37605</v>
      </c>
      <c r="L61" s="37">
        <f>'2025'!G8</f>
        <v>22.8</v>
      </c>
      <c r="M61" s="37" t="str">
        <f>'2025'!H8</f>
        <v>SR</v>
      </c>
      <c r="N61" s="37">
        <f>'2025'!I8</f>
        <v>22.38082191780822</v>
      </c>
      <c r="O61" s="37" t="str">
        <f>'2025'!J8</f>
        <v>Hybrid</v>
      </c>
      <c r="P61" s="37" t="str">
        <f>'2025'!K8</f>
        <v>PROTO X</v>
      </c>
      <c r="Q61" s="37" t="str">
        <f>'2025'!L8</f>
        <v>Elite Earner</v>
      </c>
      <c r="R61" s="55">
        <f>'2025'!M8</f>
        <v>76</v>
      </c>
      <c r="S61" s="55">
        <f>'2025'!N8</f>
        <v>214</v>
      </c>
      <c r="T61" s="231">
        <f t="shared" si="3"/>
        <v>26.048609299434666</v>
      </c>
      <c r="U61" s="37">
        <f>'2025'!O8</f>
        <v>4.47</v>
      </c>
      <c r="V61" s="320">
        <f>'2025'!P8</f>
        <v>2</v>
      </c>
      <c r="W61" s="360">
        <f>'2025'!Q8</f>
        <v>0</v>
      </c>
      <c r="X61" s="194">
        <f>'2025'!R8</f>
        <v>0.17225755166931639</v>
      </c>
      <c r="Y61" s="194">
        <f>'2025'!S8</f>
        <v>0.18925766404864455</v>
      </c>
      <c r="Z61" s="194">
        <f>'2025'!T8</f>
        <v>0.3086342229199372</v>
      </c>
      <c r="AA61" s="194">
        <f>'2025'!U8</f>
        <v>0.35648747029271083</v>
      </c>
      <c r="AB61" s="194">
        <f>'2025'!V8</f>
        <v>0.35648747029271083</v>
      </c>
      <c r="AC61" s="194">
        <f>'2025'!W8</f>
        <v>0.33866309677807527</v>
      </c>
      <c r="AD61" s="361">
        <f>'2025'!X8</f>
        <v>20.715068493150685</v>
      </c>
      <c r="AE61" s="43">
        <f>'2025'!Y8</f>
        <v>3</v>
      </c>
      <c r="AF61" s="43">
        <f>'2025'!Z8</f>
        <v>6.7</v>
      </c>
      <c r="AG61" s="43">
        <f>'2025'!AA8</f>
        <v>13.2</v>
      </c>
      <c r="AH61" s="43">
        <f>'2025'!AB8</f>
        <v>1.3</v>
      </c>
      <c r="AI61" s="43">
        <f>'2025'!AC8</f>
        <v>0</v>
      </c>
      <c r="AJ61" s="44">
        <f>'2025'!AD8</f>
        <v>5.387341772151899E-2</v>
      </c>
      <c r="AK61" s="44">
        <f>'2025'!AE8</f>
        <v>0.23569620253164558</v>
      </c>
      <c r="AL61" s="45">
        <f>'2025'!AF8</f>
        <v>2.2000000000000002E-2</v>
      </c>
      <c r="AM61" s="46">
        <f t="shared" ref="AM61:AM67" si="7">DS61/100</f>
        <v>0.58299999999999996</v>
      </c>
      <c r="AN61" s="45">
        <f>'2025'!AG8</f>
        <v>0.71100000000000008</v>
      </c>
      <c r="AO61" s="45">
        <f>'2025'!AH8</f>
        <v>0.28900000000000003</v>
      </c>
      <c r="AP61" s="43">
        <f>'2025'!AI8</f>
        <v>107.20466313325163</v>
      </c>
      <c r="AQ61" s="47">
        <f>'2025'!AJ8</f>
        <v>112.72053886813758</v>
      </c>
      <c r="AR61" s="48">
        <f>'2025'!AK8</f>
        <v>9</v>
      </c>
      <c r="AS61" s="49">
        <f>'2025'!AL8</f>
        <v>5</v>
      </c>
      <c r="AT61" s="49">
        <f>'2025'!AM8</f>
        <v>6</v>
      </c>
      <c r="AU61" s="49">
        <f>'2025'!AN8</f>
        <v>5</v>
      </c>
      <c r="AV61" s="49">
        <f>'2025'!AO8</f>
        <v>8</v>
      </c>
      <c r="AW61" s="49">
        <f>'2025'!AP8</f>
        <v>8</v>
      </c>
      <c r="AX61" s="49">
        <f>'2025'!AQ8</f>
        <v>8</v>
      </c>
      <c r="AY61" s="50">
        <f>'2025'!AR8</f>
        <v>0.75</v>
      </c>
      <c r="AZ61" s="51">
        <f>'2025'!AS8</f>
        <v>0</v>
      </c>
      <c r="BA61" s="52">
        <f>'2025'!AT8</f>
        <v>1</v>
      </c>
      <c r="BB61" s="52">
        <f>'2025'!AU8</f>
        <v>0</v>
      </c>
      <c r="BC61" s="52">
        <f>'2025'!AV8</f>
        <v>0</v>
      </c>
      <c r="BD61" s="52">
        <f>'2025'!AW8</f>
        <v>0</v>
      </c>
      <c r="BE61" s="52">
        <f>'2025'!AX8</f>
        <v>0</v>
      </c>
      <c r="BF61" s="53">
        <f>'2025'!AY8</f>
        <v>0</v>
      </c>
      <c r="BG61" s="53">
        <f>'2025'!AZ8</f>
        <v>0</v>
      </c>
      <c r="BH61" s="53">
        <f>'2025'!BA8</f>
        <v>0</v>
      </c>
      <c r="BI61" s="53">
        <f>'2025'!BB8</f>
        <v>0</v>
      </c>
      <c r="BJ61" s="53">
        <f>'2025'!BC8</f>
        <v>0</v>
      </c>
      <c r="BK61" s="53">
        <f>'2025'!BH8</f>
        <v>0</v>
      </c>
      <c r="BL61" s="53">
        <f>'2025'!BI8</f>
        <v>0</v>
      </c>
      <c r="BM61" s="53">
        <f>'2025'!BJ8</f>
        <v>0</v>
      </c>
      <c r="BN61" s="54">
        <f>'2025'!BK8</f>
        <v>0</v>
      </c>
      <c r="BO61" s="51">
        <f>'2025'!BL8</f>
        <v>394</v>
      </c>
      <c r="BP61" s="52">
        <f>'2025'!BM8</f>
        <v>2287.272727272727</v>
      </c>
      <c r="BQ61" s="52">
        <f>'2025'!BN8</f>
        <v>55</v>
      </c>
      <c r="BR61" s="52">
        <f>'2025'!BO8</f>
        <v>29</v>
      </c>
      <c r="BS61" s="52">
        <f>'2025'!BP8</f>
        <v>3</v>
      </c>
      <c r="BT61" s="52">
        <f>'2025'!BQ8</f>
        <v>16.363636363636363</v>
      </c>
      <c r="BU61" s="53">
        <f>'2025'!BR8</f>
        <v>0</v>
      </c>
      <c r="BV61" s="53">
        <f>'2025'!BS8</f>
        <v>0</v>
      </c>
      <c r="BW61" s="53">
        <f>'2025'!BT8</f>
        <v>1.29</v>
      </c>
      <c r="BX61" s="53">
        <f>'2025'!BU8</f>
        <v>3.4</v>
      </c>
      <c r="BY61" s="53">
        <f>'2025'!BV8</f>
        <v>15.1</v>
      </c>
      <c r="BZ61" s="53">
        <f>'2025'!CA8</f>
        <v>54.5</v>
      </c>
      <c r="CA61" s="53">
        <f>'2025'!CB8</f>
        <v>9.4</v>
      </c>
      <c r="CB61" s="53">
        <f>'2025'!CC8</f>
        <v>96.3</v>
      </c>
      <c r="CC61" s="54">
        <f>'2025'!CD8</f>
        <v>3.7</v>
      </c>
      <c r="CD61" s="51">
        <f>'2025'!CE8</f>
        <v>747</v>
      </c>
      <c r="CE61" s="52">
        <f>'2025'!CF8</f>
        <v>3947</v>
      </c>
      <c r="CF61" s="52">
        <f>'2025'!CG8</f>
        <v>86</v>
      </c>
      <c r="CG61" s="52">
        <f>'2025'!CH8</f>
        <v>58</v>
      </c>
      <c r="CH61" s="52">
        <f>'2025'!CI8</f>
        <v>10</v>
      </c>
      <c r="CI61" s="52">
        <f>'2025'!CJ8</f>
        <v>33</v>
      </c>
      <c r="CJ61" s="53">
        <f>'2025'!CK8</f>
        <v>0</v>
      </c>
      <c r="CK61" s="53">
        <f>'2025'!CL8</f>
        <v>0</v>
      </c>
      <c r="CL61" s="53">
        <f>'2025'!CM8</f>
        <v>1.88</v>
      </c>
      <c r="CM61" s="53">
        <f>'2025'!CN8</f>
        <v>4.2</v>
      </c>
      <c r="CN61" s="53">
        <f>'2025'!CO8</f>
        <v>14.1</v>
      </c>
      <c r="CO61" s="53">
        <f>'2025'!CT8</f>
        <v>57.7</v>
      </c>
      <c r="CP61" s="53">
        <f>'2025'!CU8</f>
        <v>1.7</v>
      </c>
      <c r="CQ61" s="53">
        <f>'2025'!CV8</f>
        <v>95.2</v>
      </c>
      <c r="CR61" s="54">
        <f>'2025'!CW8</f>
        <v>4.5999999999999996</v>
      </c>
      <c r="CS61" s="51">
        <f>'2025'!CX8</f>
        <v>983</v>
      </c>
      <c r="CT61" s="52">
        <f>'2025'!CY8</f>
        <v>3185</v>
      </c>
      <c r="CU61" s="52">
        <f>'2025'!CZ8</f>
        <v>80</v>
      </c>
      <c r="CV61" s="52">
        <f>'2025'!DA8</f>
        <v>53</v>
      </c>
      <c r="CW61" s="52">
        <f>'2025'!DB8</f>
        <v>6</v>
      </c>
      <c r="CX61" s="52">
        <f>'2025'!DC8</f>
        <v>19.8</v>
      </c>
      <c r="CY61" s="53">
        <f>'2025'!DD8</f>
        <v>1.3</v>
      </c>
      <c r="CZ61" s="53">
        <f>'2025'!DE8</f>
        <v>0</v>
      </c>
      <c r="DA61" s="53">
        <f>'2025'!DF8</f>
        <v>3</v>
      </c>
      <c r="DB61" s="53">
        <f>'2025'!DG8</f>
        <v>6.7</v>
      </c>
      <c r="DC61" s="53">
        <f>'2025'!DH8</f>
        <v>13.2</v>
      </c>
      <c r="DD61" s="53">
        <f>'2025'!DM8</f>
        <v>50</v>
      </c>
      <c r="DE61" s="53">
        <f>'2025'!DN8</f>
        <v>1.9</v>
      </c>
      <c r="DF61" s="53">
        <f>'2025'!DO8</f>
        <v>71.3</v>
      </c>
      <c r="DG61" s="54">
        <f>'2025'!DP8</f>
        <v>28.7</v>
      </c>
      <c r="DH61" s="51">
        <f>'2025'!DQ8</f>
        <v>1185</v>
      </c>
      <c r="DI61" s="52">
        <f>'2025'!DR8</f>
        <v>3324.1</v>
      </c>
      <c r="DJ61" s="52">
        <f>'2025'!DS8</f>
        <v>129</v>
      </c>
      <c r="DK61" s="52">
        <f>'2025'!DT8</f>
        <v>87</v>
      </c>
      <c r="DL61" s="52">
        <f>'2025'!DU8</f>
        <v>9</v>
      </c>
      <c r="DM61" s="52">
        <f>'2025'!DV8</f>
        <v>20.399999999999999</v>
      </c>
      <c r="DN61" s="53">
        <f>'2025'!DW8</f>
        <v>1.1399999999999999</v>
      </c>
      <c r="DO61" s="53">
        <f>'2025'!DX8</f>
        <v>0</v>
      </c>
      <c r="DP61" s="53">
        <f>'2025'!DY8</f>
        <v>2.66</v>
      </c>
      <c r="DQ61" s="53">
        <f>'2025'!DZ8</f>
        <v>3.8</v>
      </c>
      <c r="DR61" s="53">
        <f>'2025'!EA8</f>
        <v>12.1</v>
      </c>
      <c r="DS61" s="53">
        <f>'2025'!EF8</f>
        <v>58.3</v>
      </c>
      <c r="DT61" s="53">
        <f>'2025'!EG8</f>
        <v>2.2000000000000002</v>
      </c>
      <c r="DU61" s="53">
        <f>'2025'!EH8</f>
        <v>70.900000000000006</v>
      </c>
      <c r="DV61" s="54">
        <f>'2025'!EI8</f>
        <v>29.1</v>
      </c>
    </row>
    <row r="62" spans="1:126" x14ac:dyDescent="0.2">
      <c r="A62" s="30">
        <f t="shared" si="0"/>
        <v>60</v>
      </c>
      <c r="B62" s="31">
        <f>'2026 - WIP'!A8</f>
        <v>6</v>
      </c>
      <c r="C62" s="31">
        <v>2026</v>
      </c>
      <c r="D62" s="32" t="str">
        <f>'2026 - WIP'!B8</f>
        <v>Germie Bernard</v>
      </c>
      <c r="E62" s="32" t="str" cm="1">
        <f t="array" ref="E62">_xlfn.IFS(F62&gt;12.5,"Cornerstone",AND(F62&gt;11.995,F62&lt;12.5),"Elite",AND(F62&gt;11,F62&lt;12.995),"Elite Upside",AND(F62&gt;=9.69,F62&lt;10.999),"Upside",AND(F62&gt;8.4,F62&lt;9.999),"Upside Lite",AND(F62&gt;7.25,F62&lt;8.999),"Outlier",AND(F62&gt;=6,F62&lt;7.25),"Outlier Lite",F62&lt;6.999,"Purgatory")</f>
        <v>Upside</v>
      </c>
      <c r="F62" s="33">
        <f>'2026 - WIP'!C8</f>
        <v>10.45142857142857</v>
      </c>
      <c r="G62" s="33">
        <f t="shared" si="1"/>
        <v>90.2</v>
      </c>
      <c r="H62" s="303">
        <f t="shared" si="2"/>
        <v>1.1593086524950234</v>
      </c>
      <c r="I62" s="34" t="str">
        <f>'2026 - WIP'!D8</f>
        <v>Alabama</v>
      </c>
      <c r="J62" s="35">
        <f>'2026 - WIP'!E8</f>
        <v>1</v>
      </c>
      <c r="K62" s="36">
        <f>'2026 - WIP'!F8</f>
        <v>37957</v>
      </c>
      <c r="L62" s="37">
        <f>'2026 - WIP'!G8</f>
        <v>21.835616438356166</v>
      </c>
      <c r="M62" s="37" t="str">
        <f>'2026 - WIP'!H8</f>
        <v>SR</v>
      </c>
      <c r="N62" s="37">
        <f>'2026 - WIP'!I8</f>
        <v>22.416438356164385</v>
      </c>
      <c r="O62" s="37" t="str">
        <f>'2026 - WIP'!J8</f>
        <v>Hybrid</v>
      </c>
      <c r="P62" s="37" t="str">
        <f>'2026 - WIP'!K8</f>
        <v>PROTO Z</v>
      </c>
      <c r="Q62" s="37" t="str">
        <f>'2026 - WIP'!L8</f>
        <v>Poor Earner</v>
      </c>
      <c r="R62" s="35">
        <f>'2026 - WIP'!M8</f>
        <v>73</v>
      </c>
      <c r="S62" s="35">
        <f>'2026 - WIP'!N8</f>
        <v>202</v>
      </c>
      <c r="T62" s="231">
        <f t="shared" si="3"/>
        <v>26.650392051018674</v>
      </c>
      <c r="U62" s="35">
        <f>'2026 - WIP'!O8</f>
        <v>4.5</v>
      </c>
      <c r="V62" s="200">
        <f>'2026 - WIP'!P8</f>
        <v>1</v>
      </c>
      <c r="W62" s="360">
        <f>'2026 - WIP'!Q8</f>
        <v>0</v>
      </c>
      <c r="X62" s="194">
        <f>'2026 - WIP'!R8</f>
        <v>4.8484848484848485E-2</v>
      </c>
      <c r="Y62" s="194">
        <f>'2026 - WIP'!S8</f>
        <v>8.9363647699405621E-2</v>
      </c>
      <c r="Z62" s="194">
        <f>'2026 - WIP'!T8</f>
        <v>0.24781341107871721</v>
      </c>
      <c r="AA62" s="194">
        <f>'2026 - WIP'!U8</f>
        <v>0.27308838133068519</v>
      </c>
      <c r="AB62" s="194">
        <f>'2026 - WIP'!V8</f>
        <v>0.27308838133068519</v>
      </c>
      <c r="AC62" s="194">
        <f>'2026 - WIP'!W8</f>
        <v>0.27308838133068519</v>
      </c>
      <c r="AD62" s="361">
        <f>'2026 - WIP'!X8</f>
        <v>20.764383561643836</v>
      </c>
      <c r="AE62" s="43">
        <f>'2026 - WIP'!Y8</f>
        <v>2.86</v>
      </c>
      <c r="AF62" s="43">
        <f>'2026 - WIP'!Z8</f>
        <v>8.6999999999999993</v>
      </c>
      <c r="AG62" s="43">
        <f>'2026 - WIP'!AA8</f>
        <v>11.1</v>
      </c>
      <c r="AH62" s="43">
        <f>'2026 - WIP'!AB8</f>
        <v>0</v>
      </c>
      <c r="AI62" s="43">
        <f>'2026 - WIP'!AC8</f>
        <v>0</v>
      </c>
      <c r="AJ62" s="44">
        <f>'2026 - WIP'!AD8</f>
        <v>3.1932773109243695E-2</v>
      </c>
      <c r="AK62" s="44">
        <f>'2026 - WIP'!AE8</f>
        <v>0.18201680672268905</v>
      </c>
      <c r="AL62" s="45">
        <f>'2026 - WIP'!AF8</f>
        <v>4.2000000000000003E-2</v>
      </c>
      <c r="AM62" s="46">
        <f t="shared" si="7"/>
        <v>0</v>
      </c>
      <c r="AN62" s="45">
        <f>'2026 - WIP'!AG8</f>
        <v>0.48799999999999999</v>
      </c>
      <c r="AO62" s="45">
        <f>'2026 - WIP'!AH8</f>
        <v>0.51200000000000001</v>
      </c>
      <c r="AP62" s="43">
        <f>'2026 - WIP'!AI8</f>
        <v>98.521566834324034</v>
      </c>
      <c r="AQ62" s="47">
        <f>'2026 - WIP'!AJ8</f>
        <v>97.517956398683268</v>
      </c>
      <c r="AR62" s="48">
        <f>'2026 - WIP'!AK8</f>
        <v>7</v>
      </c>
      <c r="AS62" s="49">
        <f>'2026 - WIP'!AL8</f>
        <v>5</v>
      </c>
      <c r="AT62" s="49">
        <f>'2026 - WIP'!AM8</f>
        <v>5</v>
      </c>
      <c r="AU62" s="49">
        <f>'2026 - WIP'!AN8</f>
        <v>6</v>
      </c>
      <c r="AV62" s="49">
        <f>'2026 - WIP'!AO8</f>
        <v>8</v>
      </c>
      <c r="AW62" s="49">
        <f>'2026 - WIP'!AP8</f>
        <v>6</v>
      </c>
      <c r="AX62" s="49">
        <f>'2026 - WIP'!AQ8</f>
        <v>10</v>
      </c>
      <c r="AY62" s="50">
        <f>'2026 - WIP'!AR8</f>
        <v>1</v>
      </c>
      <c r="AZ62" s="51">
        <f>'2026 - WIP'!AS8</f>
        <v>0</v>
      </c>
      <c r="BA62" s="52">
        <f>'2026 - WIP'!AT8</f>
        <v>1</v>
      </c>
      <c r="BB62" s="52">
        <f>'2026 - WIP'!AU8</f>
        <v>0</v>
      </c>
      <c r="BC62" s="52">
        <f>'2026 - WIP'!AV8</f>
        <v>0</v>
      </c>
      <c r="BD62" s="52">
        <f>'2026 - WIP'!AW8</f>
        <v>0</v>
      </c>
      <c r="BE62" s="52">
        <f>'2026 - WIP'!AX8</f>
        <v>0</v>
      </c>
      <c r="BF62" s="53">
        <f>'2026 - WIP'!AY8</f>
        <v>0</v>
      </c>
      <c r="BG62" s="53">
        <f>'2026 - WIP'!AZ8</f>
        <v>0</v>
      </c>
      <c r="BH62" s="53">
        <f>'2026 - WIP'!BA8</f>
        <v>0</v>
      </c>
      <c r="BI62" s="53">
        <f>'2026 - WIP'!BB8</f>
        <v>0</v>
      </c>
      <c r="BJ62" s="53">
        <f>'2026 - WIP'!BC8</f>
        <v>0</v>
      </c>
      <c r="BK62" s="53">
        <f>'2026 - WIP'!BH8</f>
        <v>0</v>
      </c>
      <c r="BL62" s="53">
        <f>'2026 - WIP'!BI8</f>
        <v>0</v>
      </c>
      <c r="BM62" s="53">
        <f>'2026 - WIP'!BJ8</f>
        <v>0</v>
      </c>
      <c r="BN62" s="54">
        <f>'2026 - WIP'!BK8</f>
        <v>0</v>
      </c>
      <c r="BO62" s="51">
        <f>'2026 - WIP'!BL8</f>
        <v>128</v>
      </c>
      <c r="BP62" s="52">
        <f>'2026 - WIP'!BM8</f>
        <v>2640</v>
      </c>
      <c r="BQ62" s="52">
        <f>'2026 - WIP'!BN8</f>
        <v>13</v>
      </c>
      <c r="BR62" s="52">
        <f>'2026 - WIP'!BO8</f>
        <v>7</v>
      </c>
      <c r="BS62" s="52">
        <f>'2026 - WIP'!BP8</f>
        <v>2</v>
      </c>
      <c r="BT62" s="52">
        <f>'2026 - WIP'!BQ8</f>
        <v>20.9</v>
      </c>
      <c r="BU62" s="53">
        <f>'2026 - WIP'!BR8</f>
        <v>0</v>
      </c>
      <c r="BV62" s="53">
        <f>'2026 - WIP'!BS8</f>
        <v>0</v>
      </c>
      <c r="BW62" s="53">
        <f>'2026 - WIP'!BT8</f>
        <v>1.64</v>
      </c>
      <c r="BX62" s="53">
        <f>'2026 - WIP'!BU8</f>
        <v>9.9</v>
      </c>
      <c r="BY62" s="53">
        <f>'2026 - WIP'!BV8</f>
        <v>11.6</v>
      </c>
      <c r="BZ62" s="53">
        <f>'2026 - WIP'!CA8</f>
        <v>0</v>
      </c>
      <c r="CA62" s="53">
        <f>'2026 - WIP'!CB8</f>
        <v>0</v>
      </c>
      <c r="CB62" s="53">
        <f>'2026 - WIP'!CC8</f>
        <v>89.3</v>
      </c>
      <c r="CC62" s="54">
        <f>'2026 - WIP'!CD8</f>
        <v>10.7</v>
      </c>
      <c r="CD62" s="51">
        <f>'2026 - WIP'!CE8</f>
        <v>430</v>
      </c>
      <c r="CE62" s="52">
        <f>'2026 - WIP'!CF8</f>
        <v>4811.8</v>
      </c>
      <c r="CF62" s="52">
        <f>'2026 - WIP'!CG8</f>
        <v>44</v>
      </c>
      <c r="CG62" s="52">
        <f>'2026 - WIP'!CH8</f>
        <v>35</v>
      </c>
      <c r="CH62" s="52">
        <f>'2026 - WIP'!CI8</f>
        <v>2</v>
      </c>
      <c r="CI62" s="52">
        <f>'2026 - WIP'!CJ8</f>
        <v>35</v>
      </c>
      <c r="CJ62" s="53">
        <f>'2026 - WIP'!CK8</f>
        <v>0</v>
      </c>
      <c r="CK62" s="53">
        <f>'2026 - WIP'!CL8</f>
        <v>0</v>
      </c>
      <c r="CL62" s="53">
        <f>'2026 - WIP'!CM8</f>
        <v>1.9</v>
      </c>
      <c r="CM62" s="53">
        <f>'2026 - WIP'!CN8</f>
        <v>7.1</v>
      </c>
      <c r="CN62" s="53">
        <f>'2026 - WIP'!CO8</f>
        <v>7.8</v>
      </c>
      <c r="CO62" s="53">
        <f>'2026 - WIP'!CT8</f>
        <v>50</v>
      </c>
      <c r="CP62" s="53">
        <f>'2026 - WIP'!CU8</f>
        <v>2.8</v>
      </c>
      <c r="CQ62" s="53">
        <f>'2026 - WIP'!CV8</f>
        <v>18.3</v>
      </c>
      <c r="CR62" s="54">
        <f>'2026 - WIP'!CW8</f>
        <v>77.2</v>
      </c>
      <c r="CS62" s="51">
        <f>'2026 - WIP'!CX8</f>
        <v>714</v>
      </c>
      <c r="CT62" s="52">
        <f>'2026 - WIP'!CY8</f>
        <v>2881.2</v>
      </c>
      <c r="CU62" s="52">
        <f>'2026 - WIP'!CZ8</f>
        <v>67</v>
      </c>
      <c r="CV62" s="52">
        <f>'2026 - WIP'!DA8</f>
        <v>46</v>
      </c>
      <c r="CW62" s="52">
        <f>'2026 - WIP'!DB8</f>
        <v>2</v>
      </c>
      <c r="CX62" s="52">
        <f>'2026 - WIP'!DC8</f>
        <v>15.600000000000001</v>
      </c>
      <c r="CY62" s="53">
        <f>'2026 - WIP'!DD8</f>
        <v>0</v>
      </c>
      <c r="CZ62" s="53">
        <f>'2026 - WIP'!DE8</f>
        <v>0</v>
      </c>
      <c r="DA62" s="53">
        <f>'2026 - WIP'!DF8</f>
        <v>2.2799999999999998</v>
      </c>
      <c r="DB62" s="53">
        <f>'2026 - WIP'!DG8</f>
        <v>5.7</v>
      </c>
      <c r="DC62" s="53">
        <f>'2026 - WIP'!DH8</f>
        <v>11.1</v>
      </c>
      <c r="DD62" s="53">
        <f>'2026 - WIP'!DM8</f>
        <v>50</v>
      </c>
      <c r="DE62" s="53">
        <f>'2026 - WIP'!DN8</f>
        <v>4.2</v>
      </c>
      <c r="DF62" s="53">
        <f>'2026 - WIP'!DO8</f>
        <v>48.8</v>
      </c>
      <c r="DG62" s="54">
        <f>'2026 - WIP'!DP8</f>
        <v>51.2</v>
      </c>
      <c r="DH62" s="51">
        <f>'2026 - WIP'!DQ8</f>
        <v>275</v>
      </c>
      <c r="DI62" s="52">
        <f>'2026 - WIP'!DR8</f>
        <v>1007</v>
      </c>
      <c r="DJ62" s="52">
        <f>'2026 - WIP'!DS8</f>
        <v>20</v>
      </c>
      <c r="DK62" s="52">
        <f>'2026 - WIP'!DT8</f>
        <v>15</v>
      </c>
      <c r="DL62" s="52">
        <f>'2026 - WIP'!DU8</f>
        <v>1</v>
      </c>
      <c r="DM62" s="52">
        <f>'2026 - WIP'!DV8</f>
        <v>0</v>
      </c>
      <c r="DN62" s="53">
        <f>'2026 - WIP'!DW8</f>
        <v>0</v>
      </c>
      <c r="DO62" s="53">
        <f>'2026 - WIP'!DX8</f>
        <v>0</v>
      </c>
      <c r="DP62" s="53">
        <f>'2026 - WIP'!DY8</f>
        <v>2.86</v>
      </c>
      <c r="DQ62" s="53">
        <f>'2026 - WIP'!DZ8</f>
        <v>8.6999999999999993</v>
      </c>
      <c r="DR62" s="53">
        <f>'2026 - WIP'!EA8</f>
        <v>11.1</v>
      </c>
      <c r="DS62" s="53">
        <f>'2026 - WIP'!EF8</f>
        <v>0</v>
      </c>
      <c r="DT62" s="53">
        <f>'2026 - WIP'!EG8</f>
        <v>0</v>
      </c>
      <c r="DU62" s="53">
        <f>'2026 - WIP'!EH8</f>
        <v>70.599999999999994</v>
      </c>
      <c r="DV62" s="54">
        <f>'2026 - WIP'!EI8</f>
        <v>26.5</v>
      </c>
    </row>
    <row r="63" spans="1:126" x14ac:dyDescent="0.2">
      <c r="A63" s="30">
        <f t="shared" si="0"/>
        <v>61</v>
      </c>
      <c r="B63" s="31">
        <f>'2025'!A9</f>
        <v>7</v>
      </c>
      <c r="C63" s="31">
        <v>2025</v>
      </c>
      <c r="D63" s="32" t="str">
        <f>'2025'!B9</f>
        <v>Tre Harris</v>
      </c>
      <c r="E63" s="32" t="str" cm="1">
        <f t="array" ref="E63">_xlfn.IFS(F63&gt;12.5,"Cornerstone",AND(F63&gt;11.995,F63&lt;12.5),"Elite",AND(F63&gt;11,F63&lt;12.995),"Elite Upside",AND(F63&gt;=9.69,F63&lt;10.999),"Upside",AND(F63&gt;8.4,F63&lt;9.999),"Upside Lite",AND(F63&gt;7.25,F63&lt;8.999),"Outlier",AND(F63&gt;=6,F63&lt;7.25),"Outlier Lite",F63&lt;6.999,"Purgatory")</f>
        <v>Upside</v>
      </c>
      <c r="F63" s="33">
        <f>'2025'!C9</f>
        <v>10.379999999999999</v>
      </c>
      <c r="G63" s="33">
        <f t="shared" si="1"/>
        <v>90</v>
      </c>
      <c r="H63" s="303">
        <f t="shared" si="2"/>
        <v>1.1183119061463915</v>
      </c>
      <c r="I63" s="34" t="str">
        <f>'2025'!D9</f>
        <v>Ole Miss</v>
      </c>
      <c r="J63" s="35">
        <f>'2025'!E9</f>
        <v>1</v>
      </c>
      <c r="K63" s="36">
        <f>'2025'!F9</f>
        <v>37315</v>
      </c>
      <c r="L63" s="37">
        <f>'2025'!G9</f>
        <v>23.594520547945205</v>
      </c>
      <c r="M63" s="37" t="str">
        <f>'2025'!H9</f>
        <v>RS SR</v>
      </c>
      <c r="N63" s="37">
        <f>'2025'!I9</f>
        <v>23.175342465753424</v>
      </c>
      <c r="O63" s="37" t="str">
        <f>'2025'!J9</f>
        <v>Wide</v>
      </c>
      <c r="P63" s="37" t="str">
        <f>'2025'!K9</f>
        <v>SLOB</v>
      </c>
      <c r="Q63" s="37" t="str">
        <f>'2025'!L9</f>
        <v>Elite Earner</v>
      </c>
      <c r="R63" s="55">
        <f>'2025'!M9</f>
        <v>74</v>
      </c>
      <c r="S63" s="55">
        <f>'2025'!N9</f>
        <v>205</v>
      </c>
      <c r="T63" s="231">
        <f t="shared" si="3"/>
        <v>26.320150887197322</v>
      </c>
      <c r="U63" s="37">
        <f>'2025'!O9</f>
        <v>4.54</v>
      </c>
      <c r="V63" s="320">
        <f>'2025'!P9</f>
        <v>2</v>
      </c>
      <c r="W63" s="360">
        <f>'2025'!Q9</f>
        <v>4.6168051708217916E-2</v>
      </c>
      <c r="X63" s="194">
        <f>'2025'!R9</f>
        <v>0.1853262249301853</v>
      </c>
      <c r="Y63" s="194">
        <f>'2025'!S9</f>
        <v>0.28837760319241795</v>
      </c>
      <c r="Z63" s="194">
        <f>'2025'!T9</f>
        <v>0.28769841269841268</v>
      </c>
      <c r="AA63" s="194">
        <f>'2025'!U9</f>
        <v>0.36701824401368299</v>
      </c>
      <c r="AB63" s="194">
        <f>'2025'!V9</f>
        <v>0.36701824401368299</v>
      </c>
      <c r="AC63" s="194">
        <f>'2025'!W9</f>
        <v>0.36701824401368299</v>
      </c>
      <c r="AD63" s="361">
        <f>'2025'!X9</f>
        <v>20.506849315068493</v>
      </c>
      <c r="AE63" s="43">
        <f>'2025'!Y9</f>
        <v>5.15</v>
      </c>
      <c r="AF63" s="43">
        <f>'2025'!Z9</f>
        <v>7.7</v>
      </c>
      <c r="AG63" s="43">
        <f>'2025'!AA9</f>
        <v>13.2</v>
      </c>
      <c r="AH63" s="43">
        <f>'2025'!AB9</f>
        <v>1.29</v>
      </c>
      <c r="AI63" s="43">
        <f>'2025'!AC9</f>
        <v>0</v>
      </c>
      <c r="AJ63" s="44">
        <f>'2025'!AD9</f>
        <v>6.5000000000000002E-2</v>
      </c>
      <c r="AK63" s="44">
        <f>'2025'!AE9</f>
        <v>0.315</v>
      </c>
      <c r="AL63" s="45">
        <f>'2025'!AF9</f>
        <v>7.6999999999999999E-2</v>
      </c>
      <c r="AM63" s="46">
        <f t="shared" si="7"/>
        <v>0.61499999999999999</v>
      </c>
      <c r="AN63" s="45">
        <f>'2025'!AG9</f>
        <v>0.85499999999999998</v>
      </c>
      <c r="AO63" s="45">
        <f>'2025'!AH9</f>
        <v>0.14150000000000001</v>
      </c>
      <c r="AP63" s="43">
        <f>'2025'!AI9</f>
        <v>96.507362181721788</v>
      </c>
      <c r="AQ63" s="47">
        <f>'2025'!AJ9</f>
        <v>97.493804066777329</v>
      </c>
      <c r="AR63" s="48">
        <f>'2025'!AK9</f>
        <v>10</v>
      </c>
      <c r="AS63" s="49">
        <f>'2025'!AL9</f>
        <v>5</v>
      </c>
      <c r="AT63" s="49">
        <f>'2025'!AM9</f>
        <v>10</v>
      </c>
      <c r="AU63" s="49">
        <f>'2025'!AN9</f>
        <v>6</v>
      </c>
      <c r="AV63" s="49">
        <f>'2025'!AO9</f>
        <v>7</v>
      </c>
      <c r="AW63" s="49">
        <f>'2025'!AP9</f>
        <v>6</v>
      </c>
      <c r="AX63" s="49">
        <f>'2025'!AQ9</f>
        <v>8</v>
      </c>
      <c r="AY63" s="50">
        <f>'2025'!AR9</f>
        <v>0.5</v>
      </c>
      <c r="AZ63" s="51">
        <f>'2025'!AS9</f>
        <v>20</v>
      </c>
      <c r="BA63" s="52">
        <f>'2025'!AT9</f>
        <v>433.2</v>
      </c>
      <c r="BB63" s="52">
        <f>'2025'!AU9</f>
        <v>1</v>
      </c>
      <c r="BC63" s="52">
        <f>'2025'!AV9</f>
        <v>1</v>
      </c>
      <c r="BD63" s="52">
        <f>'2025'!AW9</f>
        <v>0</v>
      </c>
      <c r="BE63" s="52">
        <f>'2025'!AX9</f>
        <v>4.2</v>
      </c>
      <c r="BF63" s="53">
        <f>'2025'!AY9</f>
        <v>0</v>
      </c>
      <c r="BG63" s="53">
        <f>'2025'!AZ9</f>
        <v>0</v>
      </c>
      <c r="BH63" s="53">
        <f>'2025'!BA9</f>
        <v>2.2200000000000002</v>
      </c>
      <c r="BI63" s="53">
        <f>'2025'!BB9</f>
        <v>6</v>
      </c>
      <c r="BJ63" s="53">
        <f>'2025'!BC9</f>
        <v>14</v>
      </c>
      <c r="BK63" s="53">
        <f>'2025'!BH9</f>
        <v>0</v>
      </c>
      <c r="BL63" s="53">
        <f>'2025'!BI9</f>
        <v>0</v>
      </c>
      <c r="BM63" s="53">
        <f>'2025'!BJ9</f>
        <v>10</v>
      </c>
      <c r="BN63" s="54">
        <f>'2025'!BK9</f>
        <v>90</v>
      </c>
      <c r="BO63" s="51">
        <f>'2025'!BL9</f>
        <v>584</v>
      </c>
      <c r="BP63" s="52">
        <f>'2025'!BM9</f>
        <v>3151.2000000000003</v>
      </c>
      <c r="BQ63" s="52">
        <f>'2025'!BN9</f>
        <v>62</v>
      </c>
      <c r="BR63" s="52">
        <f>'2025'!BO9</f>
        <v>41</v>
      </c>
      <c r="BS63" s="52">
        <f>'2025'!BP9</f>
        <v>4</v>
      </c>
      <c r="BT63" s="52">
        <f>'2025'!BQ9</f>
        <v>21.6</v>
      </c>
      <c r="BU63" s="53">
        <f>'2025'!BR9</f>
        <v>0</v>
      </c>
      <c r="BV63" s="53">
        <f>'2025'!BS9</f>
        <v>0</v>
      </c>
      <c r="BW63" s="53">
        <f>'2025'!BT9</f>
        <v>2.17</v>
      </c>
      <c r="BX63" s="53">
        <f>'2025'!BU9</f>
        <v>4.5</v>
      </c>
      <c r="BY63" s="53">
        <f>'2025'!BV9</f>
        <v>13.5</v>
      </c>
      <c r="BZ63" s="53">
        <f>'2025'!CA9</f>
        <v>61.1</v>
      </c>
      <c r="CA63" s="53">
        <f>'2025'!CB9</f>
        <v>2.4</v>
      </c>
      <c r="CB63" s="53">
        <f>'2025'!CC9</f>
        <v>97.2</v>
      </c>
      <c r="CC63" s="54">
        <f>'2025'!CD9</f>
        <v>2.8</v>
      </c>
      <c r="CD63" s="51">
        <f>'2025'!CE9</f>
        <v>925</v>
      </c>
      <c r="CE63" s="52">
        <f>'2025'!CF9</f>
        <v>3207.6000000000004</v>
      </c>
      <c r="CF63" s="52">
        <f>'2025'!CG9</f>
        <v>102</v>
      </c>
      <c r="CG63" s="52">
        <f>'2025'!CH9</f>
        <v>64</v>
      </c>
      <c r="CH63" s="52">
        <f>'2025'!CI9</f>
        <v>10</v>
      </c>
      <c r="CI63" s="52">
        <f>'2025'!CJ9</f>
        <v>25.200000000000003</v>
      </c>
      <c r="CJ63" s="53">
        <f>'2025'!CK9</f>
        <v>1.02</v>
      </c>
      <c r="CK63" s="53">
        <f>'2025'!CL9</f>
        <v>0</v>
      </c>
      <c r="CL63" s="53">
        <f>'2025'!CM9</f>
        <v>2.36</v>
      </c>
      <c r="CM63" s="53">
        <f>'2025'!CN9</f>
        <v>6.3</v>
      </c>
      <c r="CN63" s="53">
        <f>'2025'!CO9</f>
        <v>10.8</v>
      </c>
      <c r="CO63" s="53">
        <f>'2025'!CT9</f>
        <v>47.1</v>
      </c>
      <c r="CP63" s="53">
        <f>'2025'!CU9</f>
        <v>8.6</v>
      </c>
      <c r="CQ63" s="53">
        <f>'2025'!CV9</f>
        <v>87.1</v>
      </c>
      <c r="CR63" s="54">
        <f>'2025'!CW9</f>
        <v>12.5</v>
      </c>
      <c r="CS63" s="51">
        <f>'2025'!CX9</f>
        <v>986</v>
      </c>
      <c r="CT63" s="52">
        <f>'2025'!CY9</f>
        <v>3427.2000000000003</v>
      </c>
      <c r="CU63" s="52">
        <f>'2025'!CZ9</f>
        <v>87</v>
      </c>
      <c r="CV63" s="52">
        <f>'2025'!DA9</f>
        <v>54</v>
      </c>
      <c r="CW63" s="52">
        <f>'2025'!DB9</f>
        <v>8</v>
      </c>
      <c r="CX63" s="52">
        <f>'2025'!DC9</f>
        <v>24</v>
      </c>
      <c r="CY63" s="53">
        <f>'2025'!DD9</f>
        <v>1.29</v>
      </c>
      <c r="CZ63" s="53">
        <f>'2025'!DE9</f>
        <v>0</v>
      </c>
      <c r="DA63" s="53">
        <f>'2025'!DF9</f>
        <v>3.17</v>
      </c>
      <c r="DB63" s="53">
        <f>'2025'!DG9</f>
        <v>6.7</v>
      </c>
      <c r="DC63" s="53">
        <f>'2025'!DH9</f>
        <v>13.2</v>
      </c>
      <c r="DD63" s="53">
        <f>'2025'!DM9</f>
        <v>35.700000000000003</v>
      </c>
      <c r="DE63" s="53">
        <f>'2025'!DN9</f>
        <v>5.3</v>
      </c>
      <c r="DF63" s="53">
        <f>'2025'!DO9</f>
        <v>85</v>
      </c>
      <c r="DG63" s="54">
        <f>'2025'!DP9</f>
        <v>14.7</v>
      </c>
      <c r="DH63" s="51">
        <f>'2025'!DQ9</f>
        <v>1030</v>
      </c>
      <c r="DI63" s="52">
        <f>'2025'!DR9</f>
        <v>2806.4</v>
      </c>
      <c r="DJ63" s="52">
        <f>'2025'!DS9</f>
        <v>76</v>
      </c>
      <c r="DK63" s="52">
        <f>'2025'!DT9</f>
        <v>60</v>
      </c>
      <c r="DL63" s="52">
        <f>'2025'!DU9</f>
        <v>7</v>
      </c>
      <c r="DM63" s="52">
        <f>'2025'!DV9</f>
        <v>18.399999999999999</v>
      </c>
      <c r="DN63" s="53">
        <f>'2025'!DW9</f>
        <v>1.04</v>
      </c>
      <c r="DO63" s="53">
        <f>'2025'!DX9</f>
        <v>0</v>
      </c>
      <c r="DP63" s="53">
        <f>'2025'!DY9</f>
        <v>5.15</v>
      </c>
      <c r="DQ63" s="53">
        <f>'2025'!DZ9</f>
        <v>7.7</v>
      </c>
      <c r="DR63" s="53">
        <f>'2025'!EA9</f>
        <v>12</v>
      </c>
      <c r="DS63" s="53">
        <f>'2025'!EF9</f>
        <v>61.5</v>
      </c>
      <c r="DT63" s="53">
        <f>'2025'!EG9</f>
        <v>7.7</v>
      </c>
      <c r="DU63" s="53">
        <f>'2025'!EH9</f>
        <v>86</v>
      </c>
      <c r="DV63" s="54">
        <f>'2025'!EI9</f>
        <v>13.6</v>
      </c>
    </row>
    <row r="64" spans="1:126" x14ac:dyDescent="0.2">
      <c r="A64" s="30">
        <f t="shared" si="0"/>
        <v>62</v>
      </c>
      <c r="B64" s="31">
        <f>'2020'!A9</f>
        <v>7</v>
      </c>
      <c r="C64" s="31">
        <v>2020</v>
      </c>
      <c r="D64" s="32" t="str">
        <f>'2020'!B9</f>
        <v>Michael Pittman Jr.</v>
      </c>
      <c r="E64" s="32" t="str" cm="1">
        <f t="array" ref="E64">_xlfn.IFS(F64&gt;12.5,"Cornerstone",AND(F64&gt;11.995,F64&lt;12.5),"Elite",AND(F64&gt;11,F64&lt;12.995),"Elite Upside",AND(F64&gt;=9.69,F64&lt;10.999),"Upside",AND(F64&gt;8.4,F64&lt;9.999),"Upside Lite",AND(F64&gt;7.25,F64&lt;8.999),"Outlier",AND(F64&gt;=6,F64&lt;7.25),"Outlier Lite",F64&lt;6.999,"Purgatory")</f>
        <v>Upside</v>
      </c>
      <c r="F64" s="33">
        <f>'2020'!C9</f>
        <v>10.305714285714286</v>
      </c>
      <c r="G64" s="33">
        <f t="shared" si="1"/>
        <v>89.9</v>
      </c>
      <c r="H64" s="303">
        <f t="shared" si="2"/>
        <v>1.0756752899438153</v>
      </c>
      <c r="I64" s="34" t="str">
        <f>'2020'!D9</f>
        <v>USC</v>
      </c>
      <c r="J64" s="35">
        <f>'2020'!E9</f>
        <v>5</v>
      </c>
      <c r="K64" s="36">
        <f>'2020'!F9</f>
        <v>35708</v>
      </c>
      <c r="L64" s="37">
        <f>'2020'!G9</f>
        <v>27.997260273972604</v>
      </c>
      <c r="M64" s="37" t="str">
        <f>'2020'!H9</f>
        <v>SR</v>
      </c>
      <c r="N64" s="37">
        <f>'2020'!I9</f>
        <v>22.564383561643837</v>
      </c>
      <c r="O64" s="37" t="str">
        <f>'2020'!J9</f>
        <v>Wide</v>
      </c>
      <c r="P64" s="37" t="str">
        <f>'2020'!K9</f>
        <v>PROTO X</v>
      </c>
      <c r="Q64" s="37" t="str">
        <f>'2020'!L9</f>
        <v>Elite Separator</v>
      </c>
      <c r="R64" s="55">
        <f>'2020'!M9</f>
        <v>76</v>
      </c>
      <c r="S64" s="55">
        <f>'2020'!N9</f>
        <v>223</v>
      </c>
      <c r="T64" s="231">
        <f t="shared" si="3"/>
        <v>27.144111559691265</v>
      </c>
      <c r="U64" s="35">
        <f>'2020'!O9</f>
        <v>4.45</v>
      </c>
      <c r="V64" s="320">
        <f>'2020'!P9</f>
        <v>2</v>
      </c>
      <c r="W64" s="360">
        <f>'2020'!Q9</f>
        <v>0</v>
      </c>
      <c r="X64" s="194">
        <f>'2020'!R9</f>
        <v>2.2822154188700251E-2</v>
      </c>
      <c r="Y64" s="194">
        <f>'2020'!S9</f>
        <v>0.10726230291447683</v>
      </c>
      <c r="Z64" s="194">
        <f>'2020'!T9</f>
        <v>0.30110404817664771</v>
      </c>
      <c r="AA64" s="194">
        <f>'2020'!U9</f>
        <v>0.3207331042382589</v>
      </c>
      <c r="AB64" s="194">
        <f>'2020'!V9</f>
        <v>0.3207331042382589</v>
      </c>
      <c r="AC64" s="194">
        <f>'2020'!W9</f>
        <v>0.30469644902634596</v>
      </c>
      <c r="AD64" s="361">
        <f>'2020'!X9</f>
        <v>20.917808219178081</v>
      </c>
      <c r="AE64" s="43">
        <f>'2020'!Y9</f>
        <v>2.4500000000000002</v>
      </c>
      <c r="AF64" s="43">
        <f>'2020'!Z9</f>
        <v>5.8</v>
      </c>
      <c r="AG64" s="43">
        <f>'2020'!AA9</f>
        <v>10.199999999999999</v>
      </c>
      <c r="AH64" s="43">
        <f>'2020'!AB9</f>
        <v>0.79</v>
      </c>
      <c r="AI64" s="43">
        <f>'2020'!AC9</f>
        <v>2.48</v>
      </c>
      <c r="AJ64" s="44">
        <f>'2020'!AD9</f>
        <v>3.1500000000000007E-2</v>
      </c>
      <c r="AK64" s="44">
        <f>'2020'!AE9</f>
        <v>0.20125000000000004</v>
      </c>
      <c r="AL64" s="45">
        <f>'2020'!AF9</f>
        <v>2.8999999999999998E-2</v>
      </c>
      <c r="AM64" s="46">
        <f t="shared" si="7"/>
        <v>0.44400000000000001</v>
      </c>
      <c r="AN64" s="45">
        <f>'2020'!AG9</f>
        <v>0.88450000000000006</v>
      </c>
      <c r="AO64" s="45">
        <f>'2020'!AH9</f>
        <v>0.114</v>
      </c>
      <c r="AP64" s="43">
        <f>'2020'!AI9</f>
        <v>113.73517882474103</v>
      </c>
      <c r="AQ64" s="47">
        <f>'2020'!AJ9</f>
        <v>119.58706152038954</v>
      </c>
      <c r="AR64" s="48">
        <f>'2020'!AK9</f>
        <v>8</v>
      </c>
      <c r="AS64" s="49">
        <f>'2020'!AL9</f>
        <v>5</v>
      </c>
      <c r="AT64" s="49">
        <f>'2020'!AM9</f>
        <v>4</v>
      </c>
      <c r="AU64" s="49">
        <f>'2020'!AN9</f>
        <v>4</v>
      </c>
      <c r="AV64" s="49">
        <f>'2020'!AO9</f>
        <v>9</v>
      </c>
      <c r="AW64" s="49">
        <f>'2020'!AP9</f>
        <v>9</v>
      </c>
      <c r="AX64" s="49">
        <f>'2020'!AQ9</f>
        <v>8</v>
      </c>
      <c r="AY64" s="50">
        <f>'2020'!AR9</f>
        <v>1</v>
      </c>
      <c r="AZ64" s="51">
        <f>'2020'!AS9</f>
        <v>0</v>
      </c>
      <c r="BA64" s="52">
        <f>'2020'!AT9</f>
        <v>3776</v>
      </c>
      <c r="BB64" s="52">
        <f>'2020'!AU9</f>
        <v>0</v>
      </c>
      <c r="BC64" s="52">
        <f>'2020'!AV9</f>
        <v>0</v>
      </c>
      <c r="BD64" s="52">
        <f>'2020'!AW9</f>
        <v>0</v>
      </c>
      <c r="BE64" s="52">
        <f>'2020'!AX9</f>
        <v>0</v>
      </c>
      <c r="BF64" s="53">
        <f>'2020'!AY9</f>
        <v>0</v>
      </c>
      <c r="BG64" s="53">
        <f>'2020'!AZ9</f>
        <v>0</v>
      </c>
      <c r="BH64" s="53">
        <f>'2020'!BA9</f>
        <v>0</v>
      </c>
      <c r="BI64" s="53">
        <f>'2020'!BB9</f>
        <v>0</v>
      </c>
      <c r="BJ64" s="53">
        <f>'2020'!BC9</f>
        <v>0</v>
      </c>
      <c r="BK64" s="53">
        <f>'2020'!BD9</f>
        <v>0</v>
      </c>
      <c r="BL64" s="53">
        <f>'2020'!BE9</f>
        <v>0</v>
      </c>
      <c r="BM64" s="53">
        <f>'2020'!BF9</f>
        <v>0</v>
      </c>
      <c r="BN64" s="54">
        <f>'2020'!BG9</f>
        <v>0</v>
      </c>
      <c r="BO64" s="51">
        <f>'2020'!BH9</f>
        <v>82</v>
      </c>
      <c r="BP64" s="52">
        <f>'2020'!BI9</f>
        <v>3593</v>
      </c>
      <c r="BQ64" s="52">
        <f>'2020'!BJ9</f>
        <v>8</v>
      </c>
      <c r="BR64" s="52">
        <f>'2020'!BK9</f>
        <v>6</v>
      </c>
      <c r="BS64" s="52">
        <f>'2020'!BL9</f>
        <v>0</v>
      </c>
      <c r="BT64" s="52">
        <f>'2020'!BM9</f>
        <v>33</v>
      </c>
      <c r="BU64" s="53">
        <f>'2020'!BN9</f>
        <v>0.98</v>
      </c>
      <c r="BV64" s="53">
        <f>'2020'!BO9</f>
        <v>0.26</v>
      </c>
      <c r="BW64" s="53">
        <f>'2020'!BP9</f>
        <v>2.73</v>
      </c>
      <c r="BX64" s="53">
        <f>'2020'!BQ9</f>
        <v>6.2</v>
      </c>
      <c r="BY64" s="53">
        <f>'2020'!BR9</f>
        <v>0</v>
      </c>
      <c r="BZ64" s="53">
        <f>'2020'!BS9</f>
        <v>0</v>
      </c>
      <c r="CA64" s="53">
        <f>'2020'!BT9</f>
        <v>14.3</v>
      </c>
      <c r="CB64" s="53">
        <f>'2020'!BU9</f>
        <v>74.3</v>
      </c>
      <c r="CC64" s="54">
        <f>'2020'!BV9</f>
        <v>22.9</v>
      </c>
      <c r="CD64" s="51">
        <f>'2020'!BW9</f>
        <v>449</v>
      </c>
      <c r="CE64" s="52">
        <f>'2020'!BX9</f>
        <v>4186</v>
      </c>
      <c r="CF64" s="52">
        <f>'2020'!BY9</f>
        <v>36</v>
      </c>
      <c r="CG64" s="52">
        <f>'2020'!BZ9</f>
        <v>23</v>
      </c>
      <c r="CH64" s="52">
        <f>'2020'!CA9</f>
        <v>2</v>
      </c>
      <c r="CI64" s="52">
        <f>'2020'!CB9</f>
        <v>26</v>
      </c>
      <c r="CJ64" s="53">
        <f>'2020'!CC9</f>
        <v>0.99</v>
      </c>
      <c r="CK64" s="53">
        <f>'2020'!CD9</f>
        <v>1.29</v>
      </c>
      <c r="CL64" s="53">
        <f>'2020'!CE9</f>
        <v>1.81</v>
      </c>
      <c r="CM64" s="53">
        <f>'2020'!CF9</f>
        <v>6.8</v>
      </c>
      <c r="CN64" s="53">
        <f>'2020'!CG9</f>
        <v>12.9</v>
      </c>
      <c r="CO64" s="53">
        <f>'2020'!CL9</f>
        <v>44.4</v>
      </c>
      <c r="CP64" s="53">
        <f>'2020'!CM9</f>
        <v>0</v>
      </c>
      <c r="CQ64" s="53">
        <f>'2020'!CN9</f>
        <v>81.7</v>
      </c>
      <c r="CR64" s="54">
        <f>'2020'!CO9</f>
        <v>17.399999999999999</v>
      </c>
      <c r="CS64" s="51">
        <f>'2020'!CP9</f>
        <v>900</v>
      </c>
      <c r="CT64" s="52">
        <f>'2020'!CQ9</f>
        <v>2989</v>
      </c>
      <c r="CU64" s="52">
        <f>'2020'!CR9</f>
        <v>77</v>
      </c>
      <c r="CV64" s="52">
        <f>'2020'!CS9</f>
        <v>41</v>
      </c>
      <c r="CW64" s="52">
        <f>'2020'!CT9</f>
        <v>6</v>
      </c>
      <c r="CX64" s="52">
        <f>'2020'!CU9</f>
        <v>18</v>
      </c>
      <c r="CY64" s="53">
        <f>'2020'!CV9</f>
        <v>0.79</v>
      </c>
      <c r="CZ64" s="53">
        <f>'2020'!CW9</f>
        <v>2.19</v>
      </c>
      <c r="DA64" s="53">
        <f>'2020'!CX9</f>
        <v>2.2799999999999998</v>
      </c>
      <c r="DB64" s="53">
        <f>'2020'!CY9</f>
        <v>5.8</v>
      </c>
      <c r="DC64" s="53">
        <f>'2020'!CZ9</f>
        <v>17.5</v>
      </c>
      <c r="DD64" s="53">
        <f>'2020'!DE9</f>
        <v>47.1</v>
      </c>
      <c r="DE64" s="53">
        <f>'2020'!DF9</f>
        <v>2.4</v>
      </c>
      <c r="DF64" s="53">
        <f>'2020'!DG9</f>
        <v>86.5</v>
      </c>
      <c r="DG64" s="54">
        <f>'2020'!DH9</f>
        <v>13.2</v>
      </c>
      <c r="DH64" s="51">
        <f>'2020'!DI9</f>
        <v>1400</v>
      </c>
      <c r="DI64" s="52">
        <f>'2020'!DJ9</f>
        <v>4365</v>
      </c>
      <c r="DJ64" s="52">
        <f>'2020'!DK9</f>
        <v>133</v>
      </c>
      <c r="DK64" s="52">
        <f>'2020'!DL9</f>
        <v>101</v>
      </c>
      <c r="DL64" s="52">
        <f>'2020'!DM9</f>
        <v>11</v>
      </c>
      <c r="DM64" s="52">
        <f>'2020'!DN9</f>
        <v>35</v>
      </c>
      <c r="DN64" s="53">
        <f>'2020'!DO9</f>
        <v>0.78</v>
      </c>
      <c r="DO64" s="53">
        <f>'2020'!DP9</f>
        <v>2.48</v>
      </c>
      <c r="DP64" s="53">
        <f>'2020'!DQ9</f>
        <v>2.4500000000000002</v>
      </c>
      <c r="DQ64" s="53">
        <f>'2020'!DR9</f>
        <v>4.9000000000000004</v>
      </c>
      <c r="DR64" s="53">
        <f>'2020'!DS9</f>
        <v>10.199999999999999</v>
      </c>
      <c r="DS64" s="53">
        <f>'2020'!DX9</f>
        <v>44.4</v>
      </c>
      <c r="DT64" s="53">
        <f>'2020'!DY9</f>
        <v>2.9</v>
      </c>
      <c r="DU64" s="53">
        <f>'2020'!DZ9</f>
        <v>90.4</v>
      </c>
      <c r="DV64" s="54">
        <f>'2020'!EA9</f>
        <v>9.6</v>
      </c>
    </row>
    <row r="65" spans="1:126" x14ac:dyDescent="0.2">
      <c r="A65" s="30">
        <f t="shared" si="0"/>
        <v>63</v>
      </c>
      <c r="B65" s="31">
        <f>'2022'!A11</f>
        <v>9</v>
      </c>
      <c r="C65" s="31">
        <v>2022</v>
      </c>
      <c r="D65" s="32" t="str">
        <f>'2022'!B11</f>
        <v>Skyy Moore</v>
      </c>
      <c r="E65" s="32" t="str" cm="1">
        <f t="array" ref="E65">_xlfn.IFS(F65&gt;12.5,"Cornerstone",AND(F65&gt;11.995,F65&lt;12.5),"Elite",AND(F65&gt;11,F65&lt;12.995),"Elite Upside",AND(F65&gt;=9.69,F65&lt;10.999),"Upside",AND(F65&gt;8.4,F65&lt;9.999),"Upside Lite",AND(F65&gt;7.25,F65&lt;8.999),"Outlier",AND(F65&gt;=6,F65&lt;7.25),"Outlier Lite",F65&lt;6.999,"Purgatory")</f>
        <v>Upside</v>
      </c>
      <c r="F65" s="33">
        <f>'2022'!C11</f>
        <v>10.257142857142856</v>
      </c>
      <c r="G65" s="33">
        <f t="shared" si="1"/>
        <v>89.7</v>
      </c>
      <c r="H65" s="303">
        <f t="shared" si="2"/>
        <v>1.047797502426745</v>
      </c>
      <c r="I65" s="34" t="str">
        <f>'2022'!D11</f>
        <v>Western Michigan</v>
      </c>
      <c r="J65" s="35">
        <f>'2022'!E11</f>
        <v>9</v>
      </c>
      <c r="K65" s="36">
        <f>'2022'!F11</f>
        <v>36779</v>
      </c>
      <c r="L65" s="37">
        <f>'2022'!G11</f>
        <v>25.063013698630137</v>
      </c>
      <c r="M65" s="37" t="str">
        <f>'2022'!H11</f>
        <v>JR</v>
      </c>
      <c r="N65" s="37">
        <f>'2022'!I11</f>
        <v>21.643835616438356</v>
      </c>
      <c r="O65" s="37" t="str">
        <f>'2022'!J11</f>
        <v>Hybrid</v>
      </c>
      <c r="P65" s="37" t="str">
        <f>'2022'!K11</f>
        <v>RAT</v>
      </c>
      <c r="Q65" s="37" t="str">
        <f>'2022'!L11</f>
        <v>Elite Separator</v>
      </c>
      <c r="R65" s="55">
        <f>'2022'!M11</f>
        <v>70</v>
      </c>
      <c r="S65" s="55">
        <f>'2022'!N11</f>
        <v>195</v>
      </c>
      <c r="T65" s="231">
        <f t="shared" si="3"/>
        <v>27.979276774880077</v>
      </c>
      <c r="U65" s="35">
        <f>'2022'!O11</f>
        <v>4.41</v>
      </c>
      <c r="V65" s="320">
        <f>'2022'!P11</f>
        <v>2</v>
      </c>
      <c r="W65" s="360">
        <f>'2022'!Q11</f>
        <v>0</v>
      </c>
      <c r="X65" s="194">
        <f>'2022'!R11</f>
        <v>0</v>
      </c>
      <c r="Y65" s="194">
        <f>'2022'!S11</f>
        <v>0.25639386189258312</v>
      </c>
      <c r="Z65" s="194">
        <f>'2022'!T11</f>
        <v>0.22571262361838279</v>
      </c>
      <c r="AA65" s="194">
        <f>'2022'!U11</f>
        <v>0.38914164391871398</v>
      </c>
      <c r="AB65" s="194">
        <f>'2022'!V11</f>
        <v>0.38914164391871398</v>
      </c>
      <c r="AC65" s="194">
        <f>'2022'!W11</f>
        <v>0.27239915074309978</v>
      </c>
      <c r="AD65" s="361">
        <f>'2022'!X11</f>
        <v>18.983561643835618</v>
      </c>
      <c r="AE65" s="43">
        <f>'2022'!Y11</f>
        <v>3.46</v>
      </c>
      <c r="AF65" s="43">
        <f>'2022'!Z11</f>
        <v>8.4</v>
      </c>
      <c r="AG65" s="43">
        <f>'2022'!AA11</f>
        <v>10.7</v>
      </c>
      <c r="AH65" s="43">
        <f>'2022'!AB11</f>
        <v>1.04</v>
      </c>
      <c r="AI65" s="43">
        <f>'2022'!AC11</f>
        <v>3.73</v>
      </c>
      <c r="AJ65" s="44">
        <f>'2022'!AD11</f>
        <v>3.5058456742010906E-2</v>
      </c>
      <c r="AK65" s="44">
        <f>'2022'!AE11</f>
        <v>0.30204208885424783</v>
      </c>
      <c r="AL65" s="45">
        <f>'2022'!AF11</f>
        <v>3.1E-2</v>
      </c>
      <c r="AM65" s="46">
        <f t="shared" si="7"/>
        <v>0.61499999999999999</v>
      </c>
      <c r="AN65" s="45">
        <f>'2022'!AG11</f>
        <v>0.38300000000000001</v>
      </c>
      <c r="AO65" s="45">
        <f>'2022'!AH11</f>
        <v>0.61599999999999999</v>
      </c>
      <c r="AP65" s="43">
        <f>'2022'!AI11</f>
        <v>103.11224655905781</v>
      </c>
      <c r="AQ65" s="47">
        <f>'2022'!AJ11</f>
        <v>95.835475179877761</v>
      </c>
      <c r="AR65" s="48">
        <f>'2022'!AK11</f>
        <v>7</v>
      </c>
      <c r="AS65" s="49">
        <f>'2022'!AL11</f>
        <v>8</v>
      </c>
      <c r="AT65" s="49">
        <f>'2022'!AM11</f>
        <v>6</v>
      </c>
      <c r="AU65" s="49">
        <f>'2022'!AN11</f>
        <v>6</v>
      </c>
      <c r="AV65" s="49">
        <f>'2022'!AO11</f>
        <v>9</v>
      </c>
      <c r="AW65" s="49">
        <f>'2022'!AP11</f>
        <v>5</v>
      </c>
      <c r="AX65" s="49">
        <f>'2022'!AQ11</f>
        <v>8</v>
      </c>
      <c r="AY65" s="50">
        <f>'2022'!AR11</f>
        <v>0</v>
      </c>
      <c r="AZ65" s="51">
        <f>'2022'!AS11</f>
        <v>0</v>
      </c>
      <c r="BA65" s="52">
        <f>'2022'!AT11</f>
        <v>1978</v>
      </c>
      <c r="BB65" s="52">
        <f>'2022'!AU11</f>
        <v>0</v>
      </c>
      <c r="BC65" s="52">
        <f>'2022'!AV11</f>
        <v>0</v>
      </c>
      <c r="BD65" s="52">
        <f>'2022'!AW11</f>
        <v>0</v>
      </c>
      <c r="BE65" s="52">
        <f>'2022'!AX11</f>
        <v>0</v>
      </c>
      <c r="BF65" s="53">
        <f>'2022'!AY11</f>
        <v>0</v>
      </c>
      <c r="BG65" s="53">
        <f>'2022'!AZ11</f>
        <v>0</v>
      </c>
      <c r="BH65" s="53">
        <f>'2022'!BA11</f>
        <v>0</v>
      </c>
      <c r="BI65" s="53">
        <f>'2022'!BB11</f>
        <v>0</v>
      </c>
      <c r="BJ65" s="53">
        <f>'2022'!BC11</f>
        <v>0</v>
      </c>
      <c r="BK65" s="53">
        <f>'2022'!BH11</f>
        <v>0</v>
      </c>
      <c r="BL65" s="53">
        <f>'2022'!BI11</f>
        <v>0</v>
      </c>
      <c r="BM65" s="53">
        <f>'2022'!BJ11</f>
        <v>0</v>
      </c>
      <c r="BN65" s="54">
        <f>'2022'!BK11</f>
        <v>0</v>
      </c>
      <c r="BO65" s="51">
        <f>'2022'!BL11</f>
        <v>0</v>
      </c>
      <c r="BP65" s="52">
        <f>'2022'!BM11</f>
        <v>3086</v>
      </c>
      <c r="BQ65" s="52">
        <f>'2022'!BN11</f>
        <v>0</v>
      </c>
      <c r="BR65" s="52">
        <f>'2022'!BO11</f>
        <v>0</v>
      </c>
      <c r="BS65" s="52">
        <f>'2022'!BP11</f>
        <v>0</v>
      </c>
      <c r="BT65" s="52">
        <f>'2022'!BQ11</f>
        <v>0</v>
      </c>
      <c r="BU65" s="53">
        <f>'2022'!BR11</f>
        <v>0</v>
      </c>
      <c r="BV65" s="53">
        <f>'2022'!BS11</f>
        <v>0</v>
      </c>
      <c r="BW65" s="53">
        <f>'2022'!BT11</f>
        <v>0</v>
      </c>
      <c r="BX65" s="53">
        <f>'2022'!BU11</f>
        <v>0</v>
      </c>
      <c r="BY65" s="53">
        <f>'2022'!BV11</f>
        <v>0</v>
      </c>
      <c r="BZ65" s="53">
        <f>'2022'!CA11</f>
        <v>0</v>
      </c>
      <c r="CA65" s="53">
        <f>'2022'!CB11</f>
        <v>0</v>
      </c>
      <c r="CB65" s="53">
        <f>'2022'!CC11</f>
        <v>0</v>
      </c>
      <c r="CC65" s="54">
        <f>'2022'!CD11</f>
        <v>0</v>
      </c>
      <c r="CD65" s="51">
        <f>'2022'!CE11</f>
        <v>802</v>
      </c>
      <c r="CE65" s="52">
        <f>'2022'!CF11</f>
        <v>3128</v>
      </c>
      <c r="CF65" s="52">
        <f>'2022'!CG11</f>
        <v>86</v>
      </c>
      <c r="CG65" s="52">
        <f>'2022'!CH11</f>
        <v>51</v>
      </c>
      <c r="CH65" s="52">
        <f>'2022'!CI11</f>
        <v>3</v>
      </c>
      <c r="CI65" s="52">
        <f>'2022'!CJ11</f>
        <v>21</v>
      </c>
      <c r="CJ65" s="53">
        <f>'2022'!CK11</f>
        <v>0.56999999999999995</v>
      </c>
      <c r="CK65" s="53">
        <f>'2022'!CL11</f>
        <v>1.94</v>
      </c>
      <c r="CL65" s="53">
        <f>'2022'!CM11</f>
        <v>2.4500000000000002</v>
      </c>
      <c r="CM65" s="53">
        <f>'2022'!CN11</f>
        <v>6.7</v>
      </c>
      <c r="CN65" s="53">
        <f>'2022'!CO11</f>
        <v>13.2</v>
      </c>
      <c r="CO65" s="53">
        <f>'2022'!CT11</f>
        <v>40</v>
      </c>
      <c r="CP65" s="53">
        <f>'2022'!CU11</f>
        <v>3.8</v>
      </c>
      <c r="CQ65" s="53">
        <f>'2022'!CV11</f>
        <v>83.9</v>
      </c>
      <c r="CR65" s="54">
        <f>'2022'!CW11</f>
        <v>16.100000000000001</v>
      </c>
      <c r="CS65" s="51">
        <f>'2022'!CX11</f>
        <v>388</v>
      </c>
      <c r="CT65" s="52">
        <f>'2022'!CY11</f>
        <v>1719</v>
      </c>
      <c r="CU65" s="52">
        <f>'2022'!CZ11</f>
        <v>36</v>
      </c>
      <c r="CV65" s="52">
        <f>'2022'!DA11</f>
        <v>25</v>
      </c>
      <c r="CW65" s="52">
        <f>'2022'!DB11</f>
        <v>3</v>
      </c>
      <c r="CX65" s="52">
        <f>'2022'!DC11</f>
        <v>18</v>
      </c>
      <c r="CY65" s="53">
        <f>'2022'!DD11</f>
        <v>0.67</v>
      </c>
      <c r="CZ65" s="53">
        <f>'2022'!DE11</f>
        <v>2.88</v>
      </c>
      <c r="DA65" s="53">
        <f>'2022'!DF11</f>
        <v>2.61</v>
      </c>
      <c r="DB65" s="53">
        <f>'2022'!DG11</f>
        <v>8.4</v>
      </c>
      <c r="DC65" s="53">
        <f>'2022'!DH11</f>
        <v>9.6</v>
      </c>
      <c r="DD65" s="53">
        <f>'2022'!DM11</f>
        <v>28.6</v>
      </c>
      <c r="DE65" s="53">
        <f>'2022'!DN11</f>
        <v>3.8</v>
      </c>
      <c r="DF65" s="53">
        <f>'2022'!DO11</f>
        <v>11.3</v>
      </c>
      <c r="DG65" s="54">
        <f>'2022'!DP11</f>
        <v>88.7</v>
      </c>
      <c r="DH65" s="51">
        <f>'2022'!DQ11</f>
        <v>1283</v>
      </c>
      <c r="DI65" s="52">
        <f>'2022'!DR11</f>
        <v>3297</v>
      </c>
      <c r="DJ65" s="52">
        <f>'2022'!DS11</f>
        <v>125</v>
      </c>
      <c r="DK65" s="52">
        <f>'2022'!DT11</f>
        <v>94</v>
      </c>
      <c r="DL65" s="52">
        <f>'2022'!DU11</f>
        <v>10</v>
      </c>
      <c r="DM65" s="52">
        <f>'2022'!DV11</f>
        <v>23</v>
      </c>
      <c r="DN65" s="53">
        <f>'2022'!DW11</f>
        <v>1.04</v>
      </c>
      <c r="DO65" s="53">
        <f>'2022'!DX11</f>
        <v>3.73</v>
      </c>
      <c r="DP65" s="53">
        <f>'2022'!DY11</f>
        <v>3.46</v>
      </c>
      <c r="DQ65" s="53">
        <f>'2022'!DZ11</f>
        <v>5.7</v>
      </c>
      <c r="DR65" s="53">
        <f>'2022'!EA11</f>
        <v>10.7</v>
      </c>
      <c r="DS65" s="53">
        <f>'2022'!EF11</f>
        <v>61.5</v>
      </c>
      <c r="DT65" s="53">
        <f>'2022'!EG11</f>
        <v>3.1</v>
      </c>
      <c r="DU65" s="53">
        <f>'2022'!EH11</f>
        <v>65.3</v>
      </c>
      <c r="DV65" s="54">
        <f>'2022'!EI11</f>
        <v>34.5</v>
      </c>
    </row>
    <row r="66" spans="1:126" x14ac:dyDescent="0.2">
      <c r="A66" s="30">
        <f t="shared" si="0"/>
        <v>64</v>
      </c>
      <c r="B66" s="31">
        <f>'2024'!A8</f>
        <v>6</v>
      </c>
      <c r="C66" s="31">
        <v>2024</v>
      </c>
      <c r="D66" s="32" t="str">
        <f>'2024'!B8</f>
        <v>Ladd McConkey</v>
      </c>
      <c r="E66" s="32" t="str" cm="1">
        <f t="array" ref="E66">_xlfn.IFS(F66&gt;12.5,"Cornerstone",AND(F66&gt;11.995,F66&lt;12.5),"Elite",AND(F66&gt;11,F66&lt;12.995),"Elite Upside",AND(F66&gt;=9.69,F66&lt;10.999),"Upside",AND(F66&gt;8.4,F66&lt;9.999),"Upside Lite",AND(F66&gt;7.25,F66&lt;8.999),"Outlier",AND(F66&gt;=6,F66&lt;7.25),"Outlier Lite",F66&lt;6.999,"Purgatory")</f>
        <v>Upside</v>
      </c>
      <c r="F66" s="33">
        <f>'2024'!C8</f>
        <v>10.212571428571428</v>
      </c>
      <c r="G66" s="33">
        <f t="shared" si="1"/>
        <v>89.5</v>
      </c>
      <c r="H66" s="303">
        <f t="shared" si="2"/>
        <v>1.0222155327051987</v>
      </c>
      <c r="I66" s="34" t="str">
        <f>'2024'!D8</f>
        <v>Georgia</v>
      </c>
      <c r="J66" s="35">
        <f>'2024'!E8</f>
        <v>1</v>
      </c>
      <c r="K66" s="36">
        <f>'2024'!F8</f>
        <v>37206</v>
      </c>
      <c r="L66" s="37">
        <f>'2024'!G8</f>
        <v>23.893150684931506</v>
      </c>
      <c r="M66" s="37" t="str">
        <f>'2024'!H8</f>
        <v>JR</v>
      </c>
      <c r="N66" s="37">
        <f>'2024'!I8</f>
        <v>22.473972602739725</v>
      </c>
      <c r="O66" s="37" t="str">
        <f>'2024'!J8</f>
        <v>Wide</v>
      </c>
      <c r="P66" s="37" t="str">
        <f>'2024'!K8</f>
        <v>PROTO Z</v>
      </c>
      <c r="Q66" s="37" t="str">
        <f>'2024'!L8</f>
        <v>Elite Separator</v>
      </c>
      <c r="R66" s="35">
        <f>'2024'!M8</f>
        <v>72</v>
      </c>
      <c r="S66" s="35">
        <f>'2024'!N8</f>
        <v>186</v>
      </c>
      <c r="T66" s="231">
        <f t="shared" si="3"/>
        <v>25.22585554430368</v>
      </c>
      <c r="U66" s="35">
        <f>'2024'!O8</f>
        <v>4.3899999999999997</v>
      </c>
      <c r="V66" s="200">
        <f>'2024'!P8</f>
        <v>2</v>
      </c>
      <c r="W66" s="360">
        <f>'2024'!Q8</f>
        <v>0</v>
      </c>
      <c r="X66" s="194">
        <f>'2024'!R8</f>
        <v>0</v>
      </c>
      <c r="Y66" s="194">
        <f>'2024'!S8</f>
        <v>0.11830091306073839</v>
      </c>
      <c r="Z66" s="194">
        <f>'2024'!T8</f>
        <v>0.20487445160667372</v>
      </c>
      <c r="AA66" s="194">
        <f>'2024'!U8</f>
        <v>0.20881100556829352</v>
      </c>
      <c r="AB66" s="194">
        <f>'2024'!V8</f>
        <v>0.20881100556829352</v>
      </c>
      <c r="AC66" s="194">
        <f>'2024'!W8</f>
        <v>0.20881100556829352</v>
      </c>
      <c r="AD66" s="361">
        <f>'2024'!X8</f>
        <v>20.805479452054794</v>
      </c>
      <c r="AE66" s="43">
        <f>'2024'!Y8</f>
        <v>3.26</v>
      </c>
      <c r="AF66" s="43">
        <f>'2024'!Z8</f>
        <v>6.5</v>
      </c>
      <c r="AG66" s="43">
        <f>'2024'!AA8</f>
        <v>12.6</v>
      </c>
      <c r="AH66" s="43">
        <f>'2024'!AB8</f>
        <v>1.21</v>
      </c>
      <c r="AI66" s="43">
        <f>'2024'!AC8</f>
        <v>1.55</v>
      </c>
      <c r="AJ66" s="44">
        <f>'2024'!AD8</f>
        <v>3.1960784313725489E-2</v>
      </c>
      <c r="AK66" s="44">
        <f>'2024'!AE8</f>
        <v>0.20454901960784311</v>
      </c>
      <c r="AL66" s="45">
        <f>'2024'!AF8</f>
        <v>6.3E-2</v>
      </c>
      <c r="AM66" s="46">
        <f t="shared" si="7"/>
        <v>0.4</v>
      </c>
      <c r="AN66" s="45">
        <f>'2024'!AG8</f>
        <v>0.76899999999999991</v>
      </c>
      <c r="AO66" s="45">
        <f>'2024'!AH8</f>
        <v>0.22950000000000001</v>
      </c>
      <c r="AP66" s="43">
        <f>'2024'!AI8</f>
        <v>100.15781899578901</v>
      </c>
      <c r="AQ66" s="47">
        <f>'2024'!AJ8</f>
        <v>97.107460072859496</v>
      </c>
      <c r="AR66" s="48">
        <f>'2024'!AK8</f>
        <v>5</v>
      </c>
      <c r="AS66" s="49">
        <f>'2024'!AL8</f>
        <v>5</v>
      </c>
      <c r="AT66" s="49">
        <f>'2024'!AM8</f>
        <v>6</v>
      </c>
      <c r="AU66" s="49">
        <f>'2024'!AN8</f>
        <v>5</v>
      </c>
      <c r="AV66" s="49">
        <f>'2024'!AO8</f>
        <v>9</v>
      </c>
      <c r="AW66" s="49">
        <f>'2024'!AP8</f>
        <v>6</v>
      </c>
      <c r="AX66" s="49">
        <f>'2024'!AQ8</f>
        <v>8</v>
      </c>
      <c r="AY66" s="50">
        <f>'2024'!AR8</f>
        <v>1.004</v>
      </c>
      <c r="AZ66" s="51">
        <f>'2024'!AS8</f>
        <v>0</v>
      </c>
      <c r="BA66" s="52">
        <f>'2024'!AT8</f>
        <v>3122</v>
      </c>
      <c r="BB66" s="52">
        <f>'2024'!AU8</f>
        <v>0</v>
      </c>
      <c r="BC66" s="52">
        <f>'2024'!AV8</f>
        <v>0</v>
      </c>
      <c r="BD66" s="52">
        <f>'2024'!AW8</f>
        <v>0</v>
      </c>
      <c r="BE66" s="52">
        <f>'2024'!AX8</f>
        <v>0</v>
      </c>
      <c r="BF66" s="53">
        <f>'2024'!AY8</f>
        <v>0</v>
      </c>
      <c r="BG66" s="53">
        <f>'2024'!AZ8</f>
        <v>0</v>
      </c>
      <c r="BH66" s="53">
        <f>'2024'!BA8</f>
        <v>0</v>
      </c>
      <c r="BI66" s="53">
        <f>'2024'!BB8</f>
        <v>0</v>
      </c>
      <c r="BJ66" s="53">
        <f>'2024'!BC8</f>
        <v>0</v>
      </c>
      <c r="BK66" s="53">
        <f>'2024'!BH8</f>
        <v>0</v>
      </c>
      <c r="BL66" s="53">
        <f>'2024'!BI8</f>
        <v>0</v>
      </c>
      <c r="BM66" s="53">
        <f>'2024'!BJ8</f>
        <v>0</v>
      </c>
      <c r="BN66" s="54">
        <f>'2024'!BK8</f>
        <v>0</v>
      </c>
      <c r="BO66" s="51">
        <f>'2024'!BL8</f>
        <v>0</v>
      </c>
      <c r="BP66" s="52">
        <f>'2024'!BM8</f>
        <v>2499</v>
      </c>
      <c r="BQ66" s="52">
        <f>'2024'!BN8</f>
        <v>0</v>
      </c>
      <c r="BR66" s="52">
        <f>'2024'!BO8</f>
        <v>0</v>
      </c>
      <c r="BS66" s="52">
        <f>'2024'!BP8</f>
        <v>0</v>
      </c>
      <c r="BT66" s="52">
        <f>'2024'!BQ8</f>
        <v>0</v>
      </c>
      <c r="BU66" s="53" t="str">
        <f>'2024'!BR8</f>
        <v>NA</v>
      </c>
      <c r="BV66" s="53" t="str">
        <f>'2024'!BS8</f>
        <v>NA</v>
      </c>
      <c r="BW66" s="53">
        <f>'2024'!BT8</f>
        <v>0</v>
      </c>
      <c r="BX66" s="53">
        <f>'2024'!BU8</f>
        <v>0</v>
      </c>
      <c r="BY66" s="53">
        <f>'2024'!BV8</f>
        <v>0</v>
      </c>
      <c r="BZ66" s="53">
        <f>'2024'!CA8</f>
        <v>0</v>
      </c>
      <c r="CA66" s="53">
        <f>'2024'!CB8</f>
        <v>0</v>
      </c>
      <c r="CB66" s="53">
        <f>'2024'!CC8</f>
        <v>0</v>
      </c>
      <c r="CC66" s="54">
        <f>'2024'!CD8</f>
        <v>0</v>
      </c>
      <c r="CD66" s="51">
        <f>'2024'!CE8</f>
        <v>447</v>
      </c>
      <c r="CE66" s="52">
        <f>'2024'!CF8</f>
        <v>3778.5</v>
      </c>
      <c r="CF66" s="52">
        <f>'2024'!CG8</f>
        <v>39</v>
      </c>
      <c r="CG66" s="52">
        <f>'2024'!CH8</f>
        <v>31</v>
      </c>
      <c r="CH66" s="52">
        <f>'2024'!CI8</f>
        <v>5</v>
      </c>
      <c r="CI66" s="52">
        <f>'2024'!CJ8</f>
        <v>39</v>
      </c>
      <c r="CJ66" s="53">
        <f>'2024'!CK8</f>
        <v>0.09</v>
      </c>
      <c r="CK66" s="53">
        <f>'2024'!CL8</f>
        <v>1.1000000000000001</v>
      </c>
      <c r="CL66" s="53">
        <f>'2024'!CM8</f>
        <v>2.71</v>
      </c>
      <c r="CM66" s="53">
        <f>'2024'!CN8</f>
        <v>7</v>
      </c>
      <c r="CN66" s="53">
        <f>'2024'!CO8</f>
        <v>8.9</v>
      </c>
      <c r="CO66" s="53">
        <f>'2024'!CT8</f>
        <v>80</v>
      </c>
      <c r="CP66" s="53">
        <f>'2024'!CU8</f>
        <v>6.1</v>
      </c>
      <c r="CQ66" s="53">
        <f>'2024'!CV8</f>
        <v>52.9</v>
      </c>
      <c r="CR66" s="54">
        <f>'2024'!CW8</f>
        <v>47.1</v>
      </c>
      <c r="CS66" s="51">
        <f>'2024'!CX8</f>
        <v>762</v>
      </c>
      <c r="CT66" s="52">
        <f>'2024'!CY8</f>
        <v>4142.5999999999995</v>
      </c>
      <c r="CU66" s="52">
        <f>'2024'!CZ8</f>
        <v>82</v>
      </c>
      <c r="CV66" s="52">
        <f>'2024'!DA8</f>
        <v>58</v>
      </c>
      <c r="CW66" s="52">
        <f>'2024'!DB8</f>
        <v>7</v>
      </c>
      <c r="CX66" s="52">
        <f>'2024'!DC8</f>
        <v>31</v>
      </c>
      <c r="CY66" s="53">
        <f>'2024'!DD8</f>
        <v>0.13</v>
      </c>
      <c r="CZ66" s="53">
        <f>'2024'!DE8</f>
        <v>1.55</v>
      </c>
      <c r="DA66" s="53">
        <f>'2024'!DF8</f>
        <v>2.16</v>
      </c>
      <c r="DB66" s="53">
        <f>'2024'!DG8</f>
        <v>6.5</v>
      </c>
      <c r="DC66" s="53">
        <f>'2024'!DH8</f>
        <v>12.6</v>
      </c>
      <c r="DD66" s="53">
        <f>'2024'!DM8</f>
        <v>44.4</v>
      </c>
      <c r="DE66" s="53">
        <f>'2024'!DN8</f>
        <v>9.4</v>
      </c>
      <c r="DF66" s="53">
        <f>'2024'!DO8</f>
        <v>75.099999999999994</v>
      </c>
      <c r="DG66" s="54">
        <f>'2024'!DP8</f>
        <v>24.6</v>
      </c>
      <c r="DH66" s="51">
        <f>'2024'!DQ8</f>
        <v>510</v>
      </c>
      <c r="DI66" s="52">
        <f>'2024'!DR8</f>
        <v>2442.3999999999996</v>
      </c>
      <c r="DJ66" s="52">
        <f>'2024'!DS8</f>
        <v>37</v>
      </c>
      <c r="DK66" s="52">
        <f>'2024'!DT8</f>
        <v>30</v>
      </c>
      <c r="DL66" s="52">
        <f>'2024'!DU8</f>
        <v>2</v>
      </c>
      <c r="DM66" s="52">
        <f>'2024'!DV8</f>
        <v>18.900000000000002</v>
      </c>
      <c r="DN66" s="53">
        <f>'2024'!DW8</f>
        <v>1.21</v>
      </c>
      <c r="DO66" s="53">
        <f>'2024'!DX8</f>
        <v>1.21</v>
      </c>
      <c r="DP66" s="53">
        <f>'2024'!DY8</f>
        <v>3.26</v>
      </c>
      <c r="DQ66" s="53">
        <f>'2024'!DZ8</f>
        <v>6.3</v>
      </c>
      <c r="DR66" s="53">
        <f>'2024'!EA8</f>
        <v>12.2</v>
      </c>
      <c r="DS66" s="53">
        <f>'2024'!EF8</f>
        <v>40</v>
      </c>
      <c r="DT66" s="53">
        <f>'2024'!EG8</f>
        <v>6.3</v>
      </c>
      <c r="DU66" s="53">
        <f>'2024'!EH8</f>
        <v>78.7</v>
      </c>
      <c r="DV66" s="54">
        <f>'2024'!EI8</f>
        <v>21.3</v>
      </c>
    </row>
    <row r="67" spans="1:126" x14ac:dyDescent="0.2">
      <c r="A67" s="30">
        <f t="shared" ref="A67:A130" si="8">_xlfn.RANK.EQ(F67,F$3:F$616)</f>
        <v>65</v>
      </c>
      <c r="B67" s="31">
        <f>'2016'!A6</f>
        <v>4</v>
      </c>
      <c r="C67" s="31">
        <v>2016</v>
      </c>
      <c r="D67" s="32" t="str">
        <f>'2016'!B6</f>
        <v>Tyler Boyd</v>
      </c>
      <c r="E67" s="32" t="str" cm="1">
        <f t="array" ref="E67">_xlfn.IFS(F67&gt;12.5,"Cornerstone",AND(F67&gt;11.995,F67&lt;12.5),"Elite",AND(F67&gt;11,F67&lt;12.995),"Elite Upside",AND(F67&gt;=9.69,F67&lt;10.999),"Upside",AND(F67&gt;8.4,F67&lt;9.999),"Upside Lite",AND(F67&gt;7.25,F67&lt;8.999),"Outlier",AND(F67&gt;=6,F67&lt;7.25),"Outlier Lite",F67&lt;6.999,"Purgatory")</f>
        <v>Upside</v>
      </c>
      <c r="F67" s="33">
        <f>'2016'!C6</f>
        <v>10.205714285714285</v>
      </c>
      <c r="G67" s="33">
        <f t="shared" ref="G67:G130" si="9">(_xlfn.PERCENTRANK.EXC($F$3:$F$616,F67)*100)</f>
        <v>89.4</v>
      </c>
      <c r="H67" s="303">
        <f t="shared" ref="H67:H130" si="10">STANDARDIZE(F67,(AVERAGE($F$3:$F$372)),(_xlfn.STDEV.P($F$3:$F$371)))</f>
        <v>1.01827984505573</v>
      </c>
      <c r="I67" s="34" t="str">
        <f>'2016'!D6</f>
        <v>Pittsburgh</v>
      </c>
      <c r="J67" s="35">
        <f>'2016'!E6</f>
        <v>4</v>
      </c>
      <c r="K67" s="36">
        <f>'2016'!F6</f>
        <v>34653</v>
      </c>
      <c r="L67" s="37">
        <f>'2016'!G6</f>
        <v>30.887671232876713</v>
      </c>
      <c r="M67" s="37" t="str">
        <f>'2016'!H6</f>
        <v>JR</v>
      </c>
      <c r="N67" s="37">
        <f>'2016'!I6</f>
        <v>21.463013698630139</v>
      </c>
      <c r="O67" s="37" t="str">
        <f>'2016'!J6</f>
        <v>Hybrid</v>
      </c>
      <c r="P67" s="37" t="str">
        <f>'2016'!K6</f>
        <v>BALL HOG</v>
      </c>
      <c r="Q67" s="37" t="str">
        <f>'2016'!L6</f>
        <v>N/A</v>
      </c>
      <c r="R67" s="55">
        <f>'2016'!M6</f>
        <v>73</v>
      </c>
      <c r="S67" s="55">
        <f>'2016'!N6</f>
        <v>197</v>
      </c>
      <c r="T67" s="231">
        <f t="shared" si="3"/>
        <v>25.990728881439004</v>
      </c>
      <c r="U67" s="37">
        <f>'2016'!O6</f>
        <v>4.58</v>
      </c>
      <c r="V67" s="56">
        <f>'2016'!P6</f>
        <v>2</v>
      </c>
      <c r="W67" s="57">
        <f>'2016'!Q6</f>
        <v>0</v>
      </c>
      <c r="X67" s="58">
        <f>'2016'!R6</f>
        <v>0</v>
      </c>
      <c r="Y67" s="58">
        <f>'2016'!S6</f>
        <v>0.3952861952861953</v>
      </c>
      <c r="Z67" s="58">
        <f>'2016'!T6</f>
        <v>0.52006619776582541</v>
      </c>
      <c r="AA67" s="58">
        <f>'2016'!U6</f>
        <v>0.41098286114025884</v>
      </c>
      <c r="AB67" s="58">
        <f>'2016'!V6</f>
        <v>0.46552452945304212</v>
      </c>
      <c r="AC67" s="59">
        <f>'2016'!W6</f>
        <v>0.44224830298038997</v>
      </c>
      <c r="AD67" s="42">
        <f>'2016'!X6</f>
        <v>18.805479452054794</v>
      </c>
      <c r="AE67" s="43">
        <f>'2016'!Y6</f>
        <v>3.86</v>
      </c>
      <c r="AF67" s="43">
        <f>'2016'!Z6</f>
        <v>6.5</v>
      </c>
      <c r="AG67" s="43">
        <f>'2016'!AA6</f>
        <v>14</v>
      </c>
      <c r="AH67" s="43">
        <f>'2016'!AB6</f>
        <v>0</v>
      </c>
      <c r="AI67" s="43">
        <f>'2016'!AC6</f>
        <v>0</v>
      </c>
      <c r="AJ67" s="44" t="str">
        <f>'2016'!AD6</f>
        <v>N/A</v>
      </c>
      <c r="AK67" s="44" t="str">
        <f>'2016'!AE6</f>
        <v>N/A</v>
      </c>
      <c r="AL67" s="45">
        <f>'2016'!AF6</f>
        <v>5.0999999999999997E-2</v>
      </c>
      <c r="AM67" s="46">
        <f t="shared" si="7"/>
        <v>0</v>
      </c>
      <c r="AN67" s="45">
        <f>'2016'!AG6</f>
        <v>0.499</v>
      </c>
      <c r="AO67" s="45">
        <f>'2016'!AH6</f>
        <v>0.48949999999999999</v>
      </c>
      <c r="AP67" s="43">
        <f>'2016'!AI6</f>
        <v>89.543550328593895</v>
      </c>
      <c r="AQ67" s="47">
        <f>'2016'!AJ6</f>
        <v>88.631396325752846</v>
      </c>
      <c r="AR67" s="48">
        <f>'2016'!AK6</f>
        <v>10</v>
      </c>
      <c r="AS67" s="49">
        <f>'2016'!AL6</f>
        <v>8</v>
      </c>
      <c r="AT67" s="49">
        <f>'2016'!AM6</f>
        <v>7</v>
      </c>
      <c r="AU67" s="49">
        <f>'2016'!AN6</f>
        <v>5</v>
      </c>
      <c r="AV67" s="49">
        <f>'2016'!AO6</f>
        <v>6</v>
      </c>
      <c r="AW67" s="49">
        <f>'2016'!AP6</f>
        <v>4</v>
      </c>
      <c r="AX67" s="49">
        <f>'2016'!AQ6</f>
        <v>8</v>
      </c>
      <c r="AY67" s="50">
        <f>'2016'!AR6</f>
        <v>0</v>
      </c>
      <c r="AZ67" s="60">
        <f>'2016'!AS6</f>
        <v>0</v>
      </c>
      <c r="BA67" s="61">
        <f>'2016'!AT6</f>
        <v>1</v>
      </c>
      <c r="BB67" s="61">
        <f>'2016'!AU6</f>
        <v>0</v>
      </c>
      <c r="BC67" s="61">
        <f>'2016'!AV6</f>
        <v>0</v>
      </c>
      <c r="BD67" s="61">
        <f>'2016'!AW6</f>
        <v>0</v>
      </c>
      <c r="BE67" s="61">
        <f>'2016'!AX6</f>
        <v>0</v>
      </c>
      <c r="BF67" s="62">
        <f>'2016'!AY6</f>
        <v>0</v>
      </c>
      <c r="BG67" s="62">
        <f>'2016'!AZ6</f>
        <v>0</v>
      </c>
      <c r="BH67" s="62">
        <f>'2016'!BA6</f>
        <v>0</v>
      </c>
      <c r="BI67" s="62">
        <f>'2016'!BB6</f>
        <v>0</v>
      </c>
      <c r="BJ67" s="62">
        <f>'2016'!BC6</f>
        <v>0</v>
      </c>
      <c r="BK67" s="62">
        <f>'2016'!BD6</f>
        <v>0</v>
      </c>
      <c r="BL67" s="62">
        <f>'2016'!BE6</f>
        <v>0</v>
      </c>
      <c r="BM67" s="62">
        <f>'2016'!BF6</f>
        <v>0</v>
      </c>
      <c r="BN67" s="63">
        <f>'2016'!BG6</f>
        <v>0</v>
      </c>
      <c r="BO67" s="60">
        <f>'2016'!BH6</f>
        <v>0</v>
      </c>
      <c r="BP67" s="61">
        <f>'2016'!BI6</f>
        <v>1</v>
      </c>
      <c r="BQ67" s="61">
        <f>'2016'!BJ6</f>
        <v>0</v>
      </c>
      <c r="BR67" s="61">
        <f>'2016'!BK6</f>
        <v>0</v>
      </c>
      <c r="BS67" s="61">
        <f>'2016'!BL6</f>
        <v>0</v>
      </c>
      <c r="BT67" s="61">
        <f>'2016'!BM6</f>
        <v>0</v>
      </c>
      <c r="BU67" s="62">
        <f>'2016'!BN6</f>
        <v>0</v>
      </c>
      <c r="BV67" s="62">
        <f>'2016'!BO6</f>
        <v>0</v>
      </c>
      <c r="BW67" s="62">
        <f>'2016'!BP6</f>
        <v>0</v>
      </c>
      <c r="BX67" s="62">
        <f>'2016'!BQ6</f>
        <v>0</v>
      </c>
      <c r="BY67" s="62">
        <f>'2016'!BR6</f>
        <v>0</v>
      </c>
      <c r="BZ67" s="62">
        <f>'2016'!BS6</f>
        <v>0</v>
      </c>
      <c r="CA67" s="62">
        <f>'2016'!BT6</f>
        <v>0</v>
      </c>
      <c r="CB67" s="62">
        <f>'2016'!BU6</f>
        <v>0</v>
      </c>
      <c r="CC67" s="63">
        <f>'2016'!BV6</f>
        <v>0</v>
      </c>
      <c r="CD67" s="60">
        <f>'2016'!BW6</f>
        <v>1174</v>
      </c>
      <c r="CE67" s="61">
        <f>'2016'!BX6</f>
        <v>2970</v>
      </c>
      <c r="CF67" s="61">
        <f>'2016'!BY6</f>
        <v>3</v>
      </c>
      <c r="CG67" s="61">
        <f>'2016'!BZ6</f>
        <v>2</v>
      </c>
      <c r="CH67" s="61">
        <f>'2016'!CA6</f>
        <v>0</v>
      </c>
      <c r="CI67" s="61">
        <f>'2016'!CB6</f>
        <v>21</v>
      </c>
      <c r="CJ67" s="62">
        <f>'2016'!CC6</f>
        <v>0</v>
      </c>
      <c r="CK67" s="62">
        <f>'2016'!CD6</f>
        <v>0</v>
      </c>
      <c r="CL67" s="62">
        <f>'2016'!CE6</f>
        <v>0.96</v>
      </c>
      <c r="CM67" s="62">
        <f>'2016'!CF6</f>
        <v>0.5</v>
      </c>
      <c r="CN67" s="62">
        <f>'2016'!CG6</f>
        <v>14</v>
      </c>
      <c r="CO67" s="62">
        <f>'2016'!CH6</f>
        <v>0</v>
      </c>
      <c r="CP67" s="62">
        <f>'2016'!CI6</f>
        <v>0</v>
      </c>
      <c r="CQ67" s="62">
        <f>'2016'!CJ6</f>
        <v>66.7</v>
      </c>
      <c r="CR67" s="63">
        <f>'2016'!CK6</f>
        <v>33.299999999999997</v>
      </c>
      <c r="CS67" s="60">
        <f>'2016'!CL6</f>
        <v>1257</v>
      </c>
      <c r="CT67" s="61">
        <f>'2016'!CM6</f>
        <v>2417</v>
      </c>
      <c r="CU67" s="61">
        <f>'2016'!CN6</f>
        <v>121</v>
      </c>
      <c r="CV67" s="61">
        <f>'2016'!CO6</f>
        <v>78</v>
      </c>
      <c r="CW67" s="61">
        <f>'2016'!CP6</f>
        <v>8</v>
      </c>
      <c r="CX67" s="61">
        <f>'2016'!CQ6</f>
        <v>17</v>
      </c>
      <c r="CY67" s="62">
        <f>'2016'!CR6</f>
        <v>0</v>
      </c>
      <c r="CZ67" s="62">
        <f>'2016'!CS6</f>
        <v>0</v>
      </c>
      <c r="DA67" s="62">
        <f>'2016'!CT6</f>
        <v>3.86</v>
      </c>
      <c r="DB67" s="62">
        <f>'2016'!CU6</f>
        <v>6.5</v>
      </c>
      <c r="DC67" s="62">
        <f>'2016'!CV6</f>
        <v>12.1</v>
      </c>
      <c r="DD67" s="62">
        <f>'2016'!CW6</f>
        <v>0</v>
      </c>
      <c r="DE67" s="62">
        <f>'2016'!CX6</f>
        <v>6</v>
      </c>
      <c r="DF67" s="62">
        <f>'2016'!CY6</f>
        <v>45.6</v>
      </c>
      <c r="DG67" s="63">
        <f>'2016'!CZ6</f>
        <v>52.5</v>
      </c>
      <c r="DH67" s="60">
        <f>'2016'!DA6</f>
        <v>940</v>
      </c>
      <c r="DI67" s="61">
        <f>'2016'!DB6</f>
        <v>2287.1999999999998</v>
      </c>
      <c r="DJ67" s="61">
        <f>'2016'!DC6</f>
        <v>131</v>
      </c>
      <c r="DK67" s="61">
        <f>'2016'!DD6</f>
        <v>94</v>
      </c>
      <c r="DL67" s="61">
        <f>'2016'!DE6</f>
        <v>6</v>
      </c>
      <c r="DM67" s="61">
        <f>'2016'!DF6</f>
        <v>19.200000000000003</v>
      </c>
      <c r="DN67" s="62">
        <f>'2016'!DG6</f>
        <v>0</v>
      </c>
      <c r="DO67" s="62">
        <f>'2016'!DH6</f>
        <v>0</v>
      </c>
      <c r="DP67" s="62">
        <f>'2016'!DI6</f>
        <v>2.72</v>
      </c>
      <c r="DQ67" s="62">
        <f>'2016'!DJ6</f>
        <v>4.4000000000000004</v>
      </c>
      <c r="DR67" s="62">
        <f>'2016'!DK6</f>
        <v>9.1</v>
      </c>
      <c r="DS67" s="62">
        <f>'2016'!DL6</f>
        <v>0</v>
      </c>
      <c r="DT67" s="62">
        <f>'2016'!DM6</f>
        <v>5.0999999999999996</v>
      </c>
      <c r="DU67" s="62">
        <f>'2016'!DN6</f>
        <v>54.2</v>
      </c>
      <c r="DV67" s="63">
        <f>'2016'!DO6</f>
        <v>45.4</v>
      </c>
    </row>
    <row r="68" spans="1:126" x14ac:dyDescent="0.2">
      <c r="A68" s="30">
        <f t="shared" si="8"/>
        <v>66</v>
      </c>
      <c r="B68" s="31">
        <f>'2023'!A7</f>
        <v>5</v>
      </c>
      <c r="C68" s="31">
        <v>2023</v>
      </c>
      <c r="D68" s="32" t="str">
        <f>'2023'!B7</f>
        <v>Jayden Reed</v>
      </c>
      <c r="E68" s="32" t="str" cm="1">
        <f t="array" ref="E68">_xlfn.IFS(F68&gt;12.5,"Cornerstone",AND(F68&gt;11.995,F68&lt;12.5),"Elite",AND(F68&gt;11,F68&lt;12.995),"Elite Upside",AND(F68&gt;=9.69,F68&lt;10.999),"Upside",AND(F68&gt;8.4,F68&lt;9.999),"Upside Lite",AND(F68&gt;7.25,F68&lt;8.999),"Outlier",AND(F68&gt;=6,F68&lt;7.25),"Outlier Lite",F68&lt;6.999,"Purgatory")</f>
        <v>Upside</v>
      </c>
      <c r="F68" s="33">
        <f>'2023'!C7</f>
        <v>10.185714285714285</v>
      </c>
      <c r="G68" s="33">
        <f t="shared" si="9"/>
        <v>89.2</v>
      </c>
      <c r="H68" s="303">
        <f t="shared" si="10"/>
        <v>1.0068007560781131</v>
      </c>
      <c r="I68" s="34" t="str">
        <f>'2023'!D7</f>
        <v>Michigan State</v>
      </c>
      <c r="J68" s="35">
        <f>'2023'!E7</f>
        <v>2</v>
      </c>
      <c r="K68" s="36">
        <f>'2023'!F7</f>
        <v>36644</v>
      </c>
      <c r="L68" s="37">
        <f>'2023'!G7</f>
        <v>25.432876712328767</v>
      </c>
      <c r="M68" s="37" t="str">
        <f>'2023'!H7</f>
        <v>RS SR</v>
      </c>
      <c r="N68" s="37">
        <f>'2023'!I7</f>
        <v>23.010958904109589</v>
      </c>
      <c r="O68" s="37" t="str">
        <f>'2023'!J7</f>
        <v>Wide</v>
      </c>
      <c r="P68" s="37" t="str">
        <f>'2023'!K7</f>
        <v>PROTO Z</v>
      </c>
      <c r="Q68" s="37" t="str">
        <f>'2023'!L7</f>
        <v>Elite Earner</v>
      </c>
      <c r="R68" s="35">
        <f>'2023'!M7</f>
        <v>71</v>
      </c>
      <c r="S68" s="35">
        <f>'2023'!N7</f>
        <v>187</v>
      </c>
      <c r="T68" s="231">
        <f t="shared" ref="T68:T131" si="11">S68*0.453592/(R68*0.0254)^2</f>
        <v>26.080917307639023</v>
      </c>
      <c r="U68" s="35">
        <f>'2023'!O7</f>
        <v>4.45</v>
      </c>
      <c r="V68" s="38">
        <f>'2023'!P7</f>
        <v>2</v>
      </c>
      <c r="W68" s="57">
        <f>'2023'!Q7</f>
        <v>0.25705531365908724</v>
      </c>
      <c r="X68" s="58">
        <f>'2023'!R7</f>
        <v>0</v>
      </c>
      <c r="Y68" s="58">
        <f>'2023'!S7</f>
        <v>0.24337738444059082</v>
      </c>
      <c r="Z68" s="58">
        <f>'2023'!T7</f>
        <v>0.3118256693918488</v>
      </c>
      <c r="AA68" s="58">
        <f>'2023'!U7</f>
        <v>0.22083333333333333</v>
      </c>
      <c r="AB68" s="58">
        <f>'2023'!V7</f>
        <v>0.26632950136259104</v>
      </c>
      <c r="AC68" s="59">
        <f>'2023'!W7</f>
        <v>0.26632950136259104</v>
      </c>
      <c r="AD68" s="42">
        <f>'2023'!X7</f>
        <v>18.356164383561644</v>
      </c>
      <c r="AE68" s="43">
        <f>'2023'!Y7</f>
        <v>2.67</v>
      </c>
      <c r="AF68" s="43">
        <f>'2023'!Z7</f>
        <v>6.1</v>
      </c>
      <c r="AG68" s="43">
        <f>'2023'!AA7</f>
        <v>11.8</v>
      </c>
      <c r="AH68" s="43">
        <f>'2023'!AB7</f>
        <v>0.86</v>
      </c>
      <c r="AI68" s="43">
        <f>'2023'!AC7</f>
        <v>2.56</v>
      </c>
      <c r="AJ68" s="44">
        <f>'2023'!AD7</f>
        <v>4.8915094339622649E-2</v>
      </c>
      <c r="AK68" s="44">
        <f>'2023'!AE7</f>
        <v>0.19278301886792454</v>
      </c>
      <c r="AL68" s="45">
        <f>'2023'!AF7</f>
        <v>8.3000000000000004E-2</v>
      </c>
      <c r="AM68" s="46">
        <f>DD68/100</f>
        <v>0.51900000000000002</v>
      </c>
      <c r="AN68" s="45">
        <f>'2023'!AG7</f>
        <v>0.80549999999999999</v>
      </c>
      <c r="AO68" s="45">
        <f>'2023'!AH7</f>
        <v>0.1905</v>
      </c>
      <c r="AP68" s="43">
        <f>'2023'!AI7</f>
        <v>95.37434278128508</v>
      </c>
      <c r="AQ68" s="47">
        <f>'2023'!AJ7</f>
        <v>90.549920369857205</v>
      </c>
      <c r="AR68" s="48">
        <f>'2023'!AK7</f>
        <v>7</v>
      </c>
      <c r="AS68" s="49">
        <f>'2023'!AL7</f>
        <v>10</v>
      </c>
      <c r="AT68" s="49">
        <f>'2023'!AM7</f>
        <v>5</v>
      </c>
      <c r="AU68" s="49">
        <f>'2023'!AN7</f>
        <v>4</v>
      </c>
      <c r="AV68" s="49">
        <f>'2023'!AO7</f>
        <v>9</v>
      </c>
      <c r="AW68" s="49">
        <f>'2023'!AP7</f>
        <v>5</v>
      </c>
      <c r="AX68" s="49">
        <f>'2023'!AQ7</f>
        <v>8</v>
      </c>
      <c r="AY68" s="50">
        <f>'2023'!AR7</f>
        <v>0.5</v>
      </c>
      <c r="AZ68" s="60">
        <f>'2023'!AS7</f>
        <v>797</v>
      </c>
      <c r="BA68" s="61">
        <f>'2023'!AT7</f>
        <v>3100.5</v>
      </c>
      <c r="BB68" s="61">
        <f>'2023'!AU7</f>
        <v>88</v>
      </c>
      <c r="BC68" s="61">
        <f>'2023'!AV7</f>
        <v>56</v>
      </c>
      <c r="BD68" s="61">
        <f>'2023'!AW7</f>
        <v>8</v>
      </c>
      <c r="BE68" s="61">
        <f>'2023'!AX7</f>
        <v>20</v>
      </c>
      <c r="BF68" s="62">
        <f>'2023'!AY7</f>
        <v>0.55000000000000004</v>
      </c>
      <c r="BG68" s="62">
        <f>'2023'!AZ7</f>
        <v>2.21</v>
      </c>
      <c r="BH68" s="62">
        <f>'2023'!BA7</f>
        <v>2.37</v>
      </c>
      <c r="BI68" s="62">
        <f>'2023'!BA7</f>
        <v>2.37</v>
      </c>
      <c r="BJ68" s="62">
        <f>'2023'!BC7</f>
        <v>10.1</v>
      </c>
      <c r="BK68" s="62">
        <f>'2023'!BH7</f>
        <v>26.7</v>
      </c>
      <c r="BL68" s="62">
        <f>'2023'!BI7</f>
        <v>8.1999999999999993</v>
      </c>
      <c r="BM68" s="62">
        <f>'2023'!BJ7</f>
        <v>1.7</v>
      </c>
      <c r="BN68" s="63">
        <f>'2023'!BK7</f>
        <v>98.3</v>
      </c>
      <c r="BO68" s="60">
        <f>'2023'!BL7</f>
        <v>0</v>
      </c>
      <c r="BP68" s="61">
        <f>'2023'!BM7</f>
        <v>3101</v>
      </c>
      <c r="BQ68" s="61">
        <f>'2023'!BN7</f>
        <v>0</v>
      </c>
      <c r="BR68" s="61">
        <f>'2023'!BO7</f>
        <v>0</v>
      </c>
      <c r="BS68" s="61">
        <f>'2023'!BP7</f>
        <v>0</v>
      </c>
      <c r="BT68" s="61">
        <f>'2023'!BQ7</f>
        <v>0</v>
      </c>
      <c r="BU68" s="62">
        <f>'2023'!BR7</f>
        <v>0</v>
      </c>
      <c r="BV68" s="62">
        <f>'2023'!BS7</f>
        <v>0</v>
      </c>
      <c r="BW68" s="62">
        <f>'2023'!BT7</f>
        <v>0</v>
      </c>
      <c r="BX68" s="62">
        <f>'2023'!BU7</f>
        <v>0</v>
      </c>
      <c r="BY68" s="62">
        <f>'2023'!BV7</f>
        <v>0</v>
      </c>
      <c r="BZ68" s="62">
        <f>'2023'!CA7</f>
        <v>0</v>
      </c>
      <c r="CA68" s="62">
        <f>'2023'!CB7</f>
        <v>0</v>
      </c>
      <c r="CB68" s="62">
        <f>'2023'!CC7</f>
        <v>0</v>
      </c>
      <c r="CC68" s="63">
        <f>'2023'!CD7</f>
        <v>0</v>
      </c>
      <c r="CD68" s="60">
        <f>'2023'!CE7</f>
        <v>407</v>
      </c>
      <c r="CE68" s="61">
        <f>'2023'!CF7</f>
        <v>1672.3</v>
      </c>
      <c r="CF68" s="61">
        <f>'2023'!CG7</f>
        <v>52</v>
      </c>
      <c r="CG68" s="61">
        <f>'2023'!CH7</f>
        <v>34</v>
      </c>
      <c r="CH68" s="61">
        <f>'2023'!CI7</f>
        <v>3</v>
      </c>
      <c r="CI68" s="61">
        <f>'2023'!CJ7</f>
        <v>11</v>
      </c>
      <c r="CJ68" s="62">
        <f>'2023'!CK7</f>
        <v>0.38</v>
      </c>
      <c r="CK68" s="62">
        <f>'2023'!CL7</f>
        <v>1.67</v>
      </c>
      <c r="CL68" s="62">
        <f>'2023'!CM7</f>
        <v>1.64</v>
      </c>
      <c r="CM68" s="62">
        <f>'2023'!CN7</f>
        <v>6</v>
      </c>
      <c r="CN68" s="62">
        <f>'2023'!CO7</f>
        <v>9.9</v>
      </c>
      <c r="CO68" s="62">
        <f>'2023'!CT7</f>
        <v>53.8</v>
      </c>
      <c r="CP68" s="62">
        <f>'2023'!CU7</f>
        <v>8.1</v>
      </c>
      <c r="CQ68" s="62">
        <f>'2023'!CV7</f>
        <v>23.1</v>
      </c>
      <c r="CR68" s="63">
        <f>'2023'!CW7</f>
        <v>75.8</v>
      </c>
      <c r="CS68" s="60">
        <f>'2023'!CX7</f>
        <v>1026</v>
      </c>
      <c r="CT68" s="61">
        <f>'2023'!CY7</f>
        <v>3290.2999999999997</v>
      </c>
      <c r="CU68" s="61">
        <f>'2023'!CZ7</f>
        <v>101</v>
      </c>
      <c r="CV68" s="61">
        <f>'2023'!DA7</f>
        <v>59</v>
      </c>
      <c r="CW68" s="61">
        <f>'2023'!DB7</f>
        <v>10</v>
      </c>
      <c r="CX68" s="61">
        <f>'2023'!DC7</f>
        <v>27</v>
      </c>
      <c r="CY68" s="62">
        <f>'2023'!DD7</f>
        <v>0.86</v>
      </c>
      <c r="CZ68" s="62">
        <f>'2023'!DE7</f>
        <v>2.56</v>
      </c>
      <c r="DA68" s="62">
        <f>'2023'!DF7</f>
        <v>2.67</v>
      </c>
      <c r="DB68" s="62">
        <f>'2023'!DG7</f>
        <v>6.1</v>
      </c>
      <c r="DC68" s="62">
        <f>'2023'!DH7</f>
        <v>13.2</v>
      </c>
      <c r="DD68" s="62">
        <f>'2023'!DM7</f>
        <v>51.9</v>
      </c>
      <c r="DE68" s="62">
        <f>'2023'!DN7</f>
        <v>9.1999999999999993</v>
      </c>
      <c r="DF68" s="62">
        <f>'2023'!DO7</f>
        <v>84.1</v>
      </c>
      <c r="DG68" s="63">
        <f>'2023'!DP7</f>
        <v>15.9</v>
      </c>
      <c r="DH68" s="60">
        <f>'2023'!DQ7</f>
        <v>636</v>
      </c>
      <c r="DI68" s="61">
        <f>'2023'!DR7</f>
        <v>2880</v>
      </c>
      <c r="DJ68" s="61">
        <f>'2023'!DS7</f>
        <v>84</v>
      </c>
      <c r="DK68" s="61">
        <f>'2023'!DT7</f>
        <v>55</v>
      </c>
      <c r="DL68" s="61">
        <f>'2023'!DU7</f>
        <v>5</v>
      </c>
      <c r="DM68" s="61">
        <f>'2023'!DV7</f>
        <v>23</v>
      </c>
      <c r="DN68" s="62">
        <f>'2023'!DW7</f>
        <v>0.65</v>
      </c>
      <c r="DO68" s="62">
        <f>'2023'!DX7</f>
        <v>1.72</v>
      </c>
      <c r="DP68" s="62">
        <f>'2023'!DY7</f>
        <v>1.83</v>
      </c>
      <c r="DQ68" s="62">
        <f>'2023'!DZ7</f>
        <v>4</v>
      </c>
      <c r="DR68" s="62">
        <f>'2023'!EA7</f>
        <v>11.8</v>
      </c>
      <c r="DS68" s="62">
        <f>'2023'!EF7</f>
        <v>64.7</v>
      </c>
      <c r="DT68" s="62">
        <f>'2023'!EG7</f>
        <v>8.3000000000000007</v>
      </c>
      <c r="DU68" s="62">
        <f>'2023'!EH7</f>
        <v>77</v>
      </c>
      <c r="DV68" s="63">
        <f>'2023'!EI7</f>
        <v>22.2</v>
      </c>
    </row>
    <row r="69" spans="1:126" x14ac:dyDescent="0.2">
      <c r="A69" s="30">
        <f t="shared" si="8"/>
        <v>67</v>
      </c>
      <c r="B69" s="31">
        <f>'2026 - WIP'!A9</f>
        <v>7</v>
      </c>
      <c r="C69" s="31">
        <v>2026</v>
      </c>
      <c r="D69" s="32" t="str">
        <f>'2026 - WIP'!B9</f>
        <v>Eric Singleton Jr.</v>
      </c>
      <c r="E69" s="32" t="str" cm="1">
        <f t="array" ref="E69">_xlfn.IFS(F69&gt;12.5,"Cornerstone",AND(F69&gt;11.995,F69&lt;12.5),"Elite",AND(F69&gt;11,F69&lt;12.995),"Elite Upside",AND(F69&gt;=9.69,F69&lt;10.999),"Upside",AND(F69&gt;8.4,F69&lt;9.999),"Upside Lite",AND(F69&gt;7.25,F69&lt;8.999),"Outlier",AND(F69&gt;=6,F69&lt;7.25),"Outlier Lite",F69&lt;6.999,"Purgatory")</f>
        <v>Upside</v>
      </c>
      <c r="F69" s="33">
        <f>'2026 - WIP'!C9</f>
        <v>10.065714285714284</v>
      </c>
      <c r="G69" s="33">
        <f t="shared" si="9"/>
        <v>89.1</v>
      </c>
      <c r="H69" s="303">
        <f t="shared" si="10"/>
        <v>0.93792622221241118</v>
      </c>
      <c r="I69" s="34" t="str">
        <f>'2026 - WIP'!D9</f>
        <v>Auburn</v>
      </c>
      <c r="J69" s="35">
        <f>'2026 - WIP'!E9</f>
        <v>1</v>
      </c>
      <c r="K69" s="36">
        <f>'2026 - WIP'!F9</f>
        <v>38592</v>
      </c>
      <c r="L69" s="37">
        <f>'2026 - WIP'!G9</f>
        <v>20.095890410958905</v>
      </c>
      <c r="M69" s="37" t="str">
        <f>'2026 - WIP'!H9</f>
        <v>JR</v>
      </c>
      <c r="N69" s="37">
        <f>'2026 - WIP'!I9</f>
        <v>20.676712328767124</v>
      </c>
      <c r="O69" s="37" t="str">
        <f>'2026 - WIP'!J9</f>
        <v>Hybrid</v>
      </c>
      <c r="P69" s="37" t="str">
        <f>'2026 - WIP'!K9</f>
        <v>RAT</v>
      </c>
      <c r="Q69" s="37" t="str">
        <f>'2026 - WIP'!L9</f>
        <v>Elite Earner</v>
      </c>
      <c r="R69" s="35">
        <f>'2026 - WIP'!M9</f>
        <v>70</v>
      </c>
      <c r="S69" s="35">
        <f>'2026 - WIP'!N9</f>
        <v>180</v>
      </c>
      <c r="T69" s="231">
        <f t="shared" si="11"/>
        <v>25.827024715273918</v>
      </c>
      <c r="U69" s="35">
        <f>'2026 - WIP'!O9</f>
        <v>4.3</v>
      </c>
      <c r="V69" s="38">
        <f>'2026 - WIP'!P9</f>
        <v>4</v>
      </c>
      <c r="W69" s="57">
        <f>'2026 - WIP'!Q9</f>
        <v>0</v>
      </c>
      <c r="X69" s="58">
        <f>'2026 - WIP'!R9</f>
        <v>0</v>
      </c>
      <c r="Y69" s="58">
        <f>'2026 - WIP'!S9</f>
        <v>0.26947463768115937</v>
      </c>
      <c r="Z69" s="58">
        <f>'2026 - WIP'!T9</f>
        <v>0.26456140350877194</v>
      </c>
      <c r="AA69" s="58">
        <f>'2026 - WIP'!U9</f>
        <v>0.28205128205128205</v>
      </c>
      <c r="AB69" s="58">
        <f>'2026 - WIP'!V9</f>
        <v>0.28205128205128205</v>
      </c>
      <c r="AC69" s="59">
        <f>'2026 - WIP'!W9</f>
        <v>0.28205128205128205</v>
      </c>
      <c r="AD69" s="42">
        <f>'2026 - WIP'!X9</f>
        <v>18.021917808219179</v>
      </c>
      <c r="AE69" s="43">
        <f>'2026 - WIP'!Y9</f>
        <v>2.65</v>
      </c>
      <c r="AF69" s="43">
        <f>'2026 - WIP'!Z9</f>
        <v>6.5</v>
      </c>
      <c r="AG69" s="43">
        <f>'2026 - WIP'!AA9</f>
        <v>3.6</v>
      </c>
      <c r="AH69" s="43">
        <f>'2026 - WIP'!AB9</f>
        <v>0</v>
      </c>
      <c r="AI69" s="43">
        <f>'2026 - WIP'!AC9</f>
        <v>0</v>
      </c>
      <c r="AJ69" s="44">
        <f>'2026 - WIP'!AD9</f>
        <v>5.3236074270557029E-2</v>
      </c>
      <c r="AK69" s="44">
        <f>'2026 - WIP'!AE9</f>
        <v>0.21294429708222812</v>
      </c>
      <c r="AL69" s="45">
        <f>'2026 - WIP'!AF9</f>
        <v>6.7000000000000004E-2</v>
      </c>
      <c r="AM69" s="46">
        <f>DS69/100</f>
        <v>0</v>
      </c>
      <c r="AN69" s="45">
        <f>'2026 - WIP'!AG9</f>
        <v>0.69200000000000006</v>
      </c>
      <c r="AO69" s="45">
        <f>'2026 - WIP'!AH9</f>
        <v>0.308</v>
      </c>
      <c r="AP69" s="43">
        <f>'2026 - WIP'!AI9</f>
        <v>105.30007449980272</v>
      </c>
      <c r="AQ69" s="47">
        <f>'2026 - WIP'!AJ9</f>
        <v>97.86890512937471</v>
      </c>
      <c r="AR69" s="48">
        <f>'2026 - WIP'!AK9</f>
        <v>7</v>
      </c>
      <c r="AS69" s="49">
        <f>'2026 - WIP'!AL9</f>
        <v>10</v>
      </c>
      <c r="AT69" s="49">
        <f>'2026 - WIP'!AM9</f>
        <v>5</v>
      </c>
      <c r="AU69" s="49">
        <f>'2026 - WIP'!AN9</f>
        <v>5</v>
      </c>
      <c r="AV69" s="49">
        <f>'2026 - WIP'!AO9</f>
        <v>10</v>
      </c>
      <c r="AW69" s="49">
        <f>'2026 - WIP'!AP9</f>
        <v>6</v>
      </c>
      <c r="AX69" s="49">
        <f>'2026 - WIP'!AQ9</f>
        <v>4</v>
      </c>
      <c r="AY69" s="50">
        <f>'2026 - WIP'!AR9</f>
        <v>1</v>
      </c>
      <c r="AZ69" s="60">
        <f>'2026 - WIP'!AS9</f>
        <v>0</v>
      </c>
      <c r="BA69" s="61">
        <f>'2026 - WIP'!AT9</f>
        <v>1</v>
      </c>
      <c r="BB69" s="61">
        <f>'2026 - WIP'!AU9</f>
        <v>0</v>
      </c>
      <c r="BC69" s="61">
        <f>'2026 - WIP'!AV9</f>
        <v>0</v>
      </c>
      <c r="BD69" s="61">
        <f>'2026 - WIP'!AW9</f>
        <v>0</v>
      </c>
      <c r="BE69" s="61">
        <f>'2026 - WIP'!AX9</f>
        <v>0</v>
      </c>
      <c r="BF69" s="62">
        <f>'2026 - WIP'!AY9</f>
        <v>0</v>
      </c>
      <c r="BG69" s="62">
        <f>'2026 - WIP'!AZ9</f>
        <v>0</v>
      </c>
      <c r="BH69" s="62">
        <f>'2026 - WIP'!BA9</f>
        <v>0</v>
      </c>
      <c r="BI69" s="62">
        <f>'2026 - WIP'!BB9</f>
        <v>0</v>
      </c>
      <c r="BJ69" s="62">
        <f>'2026 - WIP'!BC9</f>
        <v>0</v>
      </c>
      <c r="BK69" s="62">
        <f>'2026 - WIP'!BH9</f>
        <v>0</v>
      </c>
      <c r="BL69" s="62">
        <f>'2026 - WIP'!BI9</f>
        <v>0</v>
      </c>
      <c r="BM69" s="62">
        <f>'2026 - WIP'!BJ9</f>
        <v>0</v>
      </c>
      <c r="BN69" s="63">
        <f>'2026 - WIP'!BK9</f>
        <v>0</v>
      </c>
      <c r="BO69" s="60">
        <f>'2026 - WIP'!BL9</f>
        <v>0</v>
      </c>
      <c r="BP69" s="61">
        <f>'2026 - WIP'!BM9</f>
        <v>1</v>
      </c>
      <c r="BQ69" s="61">
        <f>'2026 - WIP'!BN9</f>
        <v>0</v>
      </c>
      <c r="BR69" s="61">
        <f>'2026 - WIP'!BO9</f>
        <v>0</v>
      </c>
      <c r="BS69" s="61">
        <f>'2026 - WIP'!BP9</f>
        <v>0</v>
      </c>
      <c r="BT69" s="61">
        <f>'2026 - WIP'!BQ9</f>
        <v>0</v>
      </c>
      <c r="BU69" s="62">
        <f>'2026 - WIP'!BR9</f>
        <v>0</v>
      </c>
      <c r="BV69" s="62">
        <f>'2026 - WIP'!BS9</f>
        <v>0</v>
      </c>
      <c r="BW69" s="62">
        <f>'2026 - WIP'!BT9</f>
        <v>0</v>
      </c>
      <c r="BX69" s="62">
        <f>'2026 - WIP'!BU9</f>
        <v>0</v>
      </c>
      <c r="BY69" s="62">
        <f>'2026 - WIP'!BV9</f>
        <v>0</v>
      </c>
      <c r="BZ69" s="62">
        <f>'2026 - WIP'!CA9</f>
        <v>0</v>
      </c>
      <c r="CA69" s="62">
        <f>'2026 - WIP'!CB9</f>
        <v>0</v>
      </c>
      <c r="CB69" s="62">
        <f>'2026 - WIP'!CC9</f>
        <v>0</v>
      </c>
      <c r="CC69" s="63">
        <f>'2026 - WIP'!CD9</f>
        <v>0</v>
      </c>
      <c r="CD69" s="60">
        <f>'2026 - WIP'!CE9</f>
        <v>714</v>
      </c>
      <c r="CE69" s="61">
        <f>'2026 - WIP'!CF9</f>
        <v>2649.6000000000004</v>
      </c>
      <c r="CF69" s="61">
        <f>'2026 - WIP'!CG9</f>
        <v>84</v>
      </c>
      <c r="CG69" s="61">
        <f>'2026 - WIP'!CH9</f>
        <v>48</v>
      </c>
      <c r="CH69" s="61">
        <f>'2026 - WIP'!CI9</f>
        <v>6</v>
      </c>
      <c r="CI69" s="61">
        <f>'2026 - WIP'!CJ9</f>
        <v>25.200000000000003</v>
      </c>
      <c r="CJ69" s="62">
        <f>'2026 - WIP'!CK9</f>
        <v>0</v>
      </c>
      <c r="CK69" s="62">
        <f>'2026 - WIP'!CL9</f>
        <v>0</v>
      </c>
      <c r="CL69" s="62">
        <f>'2026 - WIP'!CM9</f>
        <v>2.38</v>
      </c>
      <c r="CM69" s="62">
        <f>'2026 - WIP'!CN9</f>
        <v>4.9000000000000004</v>
      </c>
      <c r="CN69" s="62">
        <f>'2026 - WIP'!CO9</f>
        <v>14.9</v>
      </c>
      <c r="CO69" s="62">
        <f>'2026 - WIP'!CT9</f>
        <v>25</v>
      </c>
      <c r="CP69" s="62">
        <f>'2026 - WIP'!CU9</f>
        <v>7.7</v>
      </c>
      <c r="CQ69" s="62">
        <f>'2026 - WIP'!CV9</f>
        <v>75.2</v>
      </c>
      <c r="CR69" s="63">
        <f>'2026 - WIP'!CW9</f>
        <v>24.1</v>
      </c>
      <c r="CS69" s="60">
        <f>'2026 - WIP'!CX9</f>
        <v>754</v>
      </c>
      <c r="CT69" s="61">
        <f>'2026 - WIP'!CY9</f>
        <v>2850</v>
      </c>
      <c r="CU69" s="61">
        <f>'2026 - WIP'!CZ9</f>
        <v>90</v>
      </c>
      <c r="CV69" s="61">
        <f>'2026 - WIP'!DA9</f>
        <v>56</v>
      </c>
      <c r="CW69" s="61">
        <f>'2026 - WIP'!DB9</f>
        <v>3</v>
      </c>
      <c r="CX69" s="61">
        <f>'2026 - WIP'!DC9</f>
        <v>15.600000000000001</v>
      </c>
      <c r="CY69" s="62">
        <f>'2026 - WIP'!DD9</f>
        <v>0</v>
      </c>
      <c r="CZ69" s="62">
        <f>'2026 - WIP'!DE9</f>
        <v>0</v>
      </c>
      <c r="DA69" s="62">
        <f>'2026 - WIP'!DF9</f>
        <v>2.23</v>
      </c>
      <c r="DB69" s="62">
        <f>'2026 - WIP'!DG9</f>
        <v>5.6</v>
      </c>
      <c r="DC69" s="62">
        <f>'2026 - WIP'!DH9</f>
        <v>12.7</v>
      </c>
      <c r="DD69" s="62">
        <f>'2026 - WIP'!DM9</f>
        <v>44.4</v>
      </c>
      <c r="DE69" s="62">
        <f>'2026 - WIP'!DN9</f>
        <v>6.7</v>
      </c>
      <c r="DF69" s="62">
        <f>'2026 - WIP'!DO9</f>
        <v>69.2</v>
      </c>
      <c r="DG69" s="63">
        <f>'2026 - WIP'!DP9</f>
        <v>30.8</v>
      </c>
      <c r="DH69" s="60">
        <f>'2026 - WIP'!DQ9</f>
        <v>209</v>
      </c>
      <c r="DI69" s="61">
        <f>'2026 - WIP'!DR9</f>
        <v>741</v>
      </c>
      <c r="DJ69" s="61">
        <f>'2026 - WIP'!DS9</f>
        <v>26</v>
      </c>
      <c r="DK69" s="61">
        <f>'2026 - WIP'!DT9</f>
        <v>22</v>
      </c>
      <c r="DL69" s="61">
        <f>'2026 - WIP'!DU9</f>
        <v>2</v>
      </c>
      <c r="DM69" s="61">
        <f>'2026 - WIP'!DV9</f>
        <v>0</v>
      </c>
      <c r="DN69" s="62">
        <f>'2026 - WIP'!DW9</f>
        <v>0</v>
      </c>
      <c r="DO69" s="62">
        <f>'2026 - WIP'!DX9</f>
        <v>0</v>
      </c>
      <c r="DP69" s="62">
        <f>'2026 - WIP'!DY9</f>
        <v>2.65</v>
      </c>
      <c r="DQ69" s="62">
        <f>'2026 - WIP'!DZ9</f>
        <v>6.5</v>
      </c>
      <c r="DR69" s="62">
        <f>'2026 - WIP'!EA9</f>
        <v>3.6</v>
      </c>
      <c r="DS69" s="62">
        <f>'2026 - WIP'!EF9</f>
        <v>0</v>
      </c>
      <c r="DT69" s="62">
        <f>'2026 - WIP'!EG9</f>
        <v>4.3</v>
      </c>
      <c r="DU69" s="62">
        <f>'2026 - WIP'!EH9</f>
        <v>24.4</v>
      </c>
      <c r="DV69" s="63">
        <f>'2026 - WIP'!EI9</f>
        <v>74.400000000000006</v>
      </c>
    </row>
    <row r="70" spans="1:126" x14ac:dyDescent="0.2">
      <c r="A70" s="30">
        <f t="shared" si="8"/>
        <v>68</v>
      </c>
      <c r="B70" s="31">
        <f>'2023'!A8</f>
        <v>6</v>
      </c>
      <c r="C70" s="31">
        <v>2023</v>
      </c>
      <c r="D70" s="32" t="str">
        <f>'2023'!B8</f>
        <v>Marvin Mims</v>
      </c>
      <c r="E70" s="32" t="str" cm="1">
        <f t="array" ref="E70">_xlfn.IFS(F70&gt;12.5,"Cornerstone",AND(F70&gt;11.995,F70&lt;12.5),"Elite",AND(F70&gt;11,F70&lt;12.995),"Elite Upside",AND(F70&gt;=9.69,F70&lt;10.999),"Upside",AND(F70&gt;8.4,F70&lt;9.999),"Upside Lite",AND(F70&gt;7.25,F70&lt;8.999),"Outlier",AND(F70&gt;=6,F70&lt;7.25),"Outlier Lite",F70&lt;6.999,"Purgatory")</f>
        <v>Upside</v>
      </c>
      <c r="F70" s="33">
        <f>'2023'!C8</f>
        <v>10.014285714285714</v>
      </c>
      <c r="G70" s="33">
        <f t="shared" si="9"/>
        <v>88.9</v>
      </c>
      <c r="H70" s="303">
        <f t="shared" si="10"/>
        <v>0.9084085648413972</v>
      </c>
      <c r="I70" s="34" t="str">
        <f>'2023'!D8</f>
        <v>Oklahoma</v>
      </c>
      <c r="J70" s="35">
        <f>'2023'!E8</f>
        <v>3</v>
      </c>
      <c r="K70" s="36">
        <f>'2023'!F8</f>
        <v>37334</v>
      </c>
      <c r="L70" s="37">
        <f>'2023'!G8</f>
        <v>23.542465753424658</v>
      </c>
      <c r="M70" s="37" t="str">
        <f>'2023'!H8</f>
        <v>JR</v>
      </c>
      <c r="N70" s="37">
        <f>'2023'!I8</f>
        <v>21.12054794520548</v>
      </c>
      <c r="O70" s="37" t="str">
        <f>'2023'!J8</f>
        <v>Hybrid</v>
      </c>
      <c r="P70" s="37" t="str">
        <f>'2023'!K8</f>
        <v>RAT</v>
      </c>
      <c r="Q70" s="37" t="str">
        <f>'2023'!L8</f>
        <v>Elite Separator</v>
      </c>
      <c r="R70" s="35">
        <f>'2023'!M8</f>
        <v>71</v>
      </c>
      <c r="S70" s="35">
        <f>'2023'!N8</f>
        <v>183</v>
      </c>
      <c r="T70" s="231">
        <f t="shared" si="11"/>
        <v>25.523036723518402</v>
      </c>
      <c r="U70" s="35">
        <f>'2023'!O8</f>
        <v>4.38</v>
      </c>
      <c r="V70" s="38">
        <f>'2023'!P8</f>
        <v>2</v>
      </c>
      <c r="W70" s="57">
        <f>'2023'!Q8</f>
        <v>0</v>
      </c>
      <c r="X70" s="58">
        <f>'2023'!R8</f>
        <v>0</v>
      </c>
      <c r="Y70" s="58">
        <f>'2023'!S8</f>
        <v>0.17604617604617603</v>
      </c>
      <c r="Z70" s="58">
        <f>'2023'!T8</f>
        <v>0.2058093708947599</v>
      </c>
      <c r="AA70" s="58">
        <f>'2023'!U8</f>
        <v>0.32798643714136672</v>
      </c>
      <c r="AB70" s="58">
        <f>'2023'!V8</f>
        <v>0.32798643714136672</v>
      </c>
      <c r="AC70" s="59">
        <f>'2023'!W8</f>
        <v>0.31158711528429839</v>
      </c>
      <c r="AD70" s="42">
        <f>'2023'!X8</f>
        <v>19.457534246575342</v>
      </c>
      <c r="AE70" s="43">
        <f>'2023'!Y8</f>
        <v>2.75</v>
      </c>
      <c r="AF70" s="43">
        <f>'2023'!Z8</f>
        <v>8.1</v>
      </c>
      <c r="AG70" s="43">
        <f>'2023'!AA8</f>
        <v>17</v>
      </c>
      <c r="AH70" s="43">
        <f>'2023'!AB8</f>
        <v>1.56</v>
      </c>
      <c r="AI70" s="43">
        <f>'2023'!AC8</f>
        <v>2.66</v>
      </c>
      <c r="AJ70" s="44">
        <f>'2023'!AD8</f>
        <v>3.0069582504970178E-2</v>
      </c>
      <c r="AK70" s="44">
        <f>'2023'!AE8</f>
        <v>0.20775347912524852</v>
      </c>
      <c r="AL70" s="45">
        <f>'2023'!AF8</f>
        <v>8.5000000000000006E-2</v>
      </c>
      <c r="AM70" s="46">
        <f>DD70/100</f>
        <v>0.45500000000000002</v>
      </c>
      <c r="AN70" s="45">
        <f>'2023'!AG8</f>
        <v>0.46450000000000002</v>
      </c>
      <c r="AO70" s="45">
        <f>'2023'!AH8</f>
        <v>0.52800000000000002</v>
      </c>
      <c r="AP70" s="43">
        <f>'2023'!AI8</f>
        <v>99.445387271488897</v>
      </c>
      <c r="AQ70" s="47">
        <f>'2023'!AJ8</f>
        <v>94.415034861450195</v>
      </c>
      <c r="AR70" s="48">
        <f>'2023'!AK8</f>
        <v>8</v>
      </c>
      <c r="AS70" s="49">
        <f>'2023'!AL8</f>
        <v>7</v>
      </c>
      <c r="AT70" s="49">
        <f>'2023'!AM8</f>
        <v>5</v>
      </c>
      <c r="AU70" s="49">
        <f>'2023'!AN8</f>
        <v>6</v>
      </c>
      <c r="AV70" s="49">
        <f>'2023'!AO8</f>
        <v>9</v>
      </c>
      <c r="AW70" s="49">
        <f>'2023'!AP8</f>
        <v>5</v>
      </c>
      <c r="AX70" s="49">
        <f>'2023'!AQ8</f>
        <v>8</v>
      </c>
      <c r="AY70" s="50">
        <f>'2023'!AR8</f>
        <v>0</v>
      </c>
      <c r="AZ70" s="60">
        <f>'2023'!AS8</f>
        <v>0</v>
      </c>
      <c r="BA70" s="61">
        <f>'2023'!AT8</f>
        <v>4520</v>
      </c>
      <c r="BB70" s="61">
        <f>'2023'!AU8</f>
        <v>0</v>
      </c>
      <c r="BC70" s="61">
        <f>'2023'!AV8</f>
        <v>0</v>
      </c>
      <c r="BD70" s="61">
        <f>'2023'!AW8</f>
        <v>0</v>
      </c>
      <c r="BE70" s="61">
        <f>'2023'!AX8</f>
        <v>0</v>
      </c>
      <c r="BF70" s="62">
        <f>'2023'!AY8</f>
        <v>0</v>
      </c>
      <c r="BG70" s="62">
        <f>'2023'!AZ8</f>
        <v>0</v>
      </c>
      <c r="BH70" s="62">
        <f>'2023'!BA8</f>
        <v>0</v>
      </c>
      <c r="BI70" s="62">
        <f>'2023'!BA8</f>
        <v>0</v>
      </c>
      <c r="BJ70" s="62">
        <f>'2023'!BC8</f>
        <v>0</v>
      </c>
      <c r="BK70" s="62">
        <f>'2023'!BH8</f>
        <v>0</v>
      </c>
      <c r="BL70" s="62">
        <f>'2023'!BI8</f>
        <v>0</v>
      </c>
      <c r="BM70" s="62">
        <f>'2023'!BJ8</f>
        <v>0</v>
      </c>
      <c r="BN70" s="63">
        <f>'2023'!BK8</f>
        <v>0</v>
      </c>
      <c r="BO70" s="60">
        <f>'2023'!BL8</f>
        <v>0</v>
      </c>
      <c r="BP70" s="61">
        <f>'2023'!BM8</f>
        <v>4164</v>
      </c>
      <c r="BQ70" s="61">
        <f>'2023'!BN8</f>
        <v>0</v>
      </c>
      <c r="BR70" s="61">
        <f>'2023'!BO8</f>
        <v>0</v>
      </c>
      <c r="BS70" s="61">
        <f>'2023'!BP8</f>
        <v>0</v>
      </c>
      <c r="BT70" s="61">
        <f>'2023'!BQ8</f>
        <v>0</v>
      </c>
      <c r="BU70" s="62">
        <f>'2023'!BR8</f>
        <v>0</v>
      </c>
      <c r="BV70" s="62">
        <f>'2023'!BS8</f>
        <v>0</v>
      </c>
      <c r="BW70" s="62">
        <f>'2023'!BT8</f>
        <v>0</v>
      </c>
      <c r="BX70" s="62">
        <f>'2023'!BU8</f>
        <v>0</v>
      </c>
      <c r="BY70" s="62">
        <f>'2023'!BV8</f>
        <v>0</v>
      </c>
      <c r="BZ70" s="62">
        <f>'2023'!CA8</f>
        <v>0</v>
      </c>
      <c r="CA70" s="62">
        <f>'2023'!CB8</f>
        <v>0</v>
      </c>
      <c r="CB70" s="62">
        <f>'2023'!CC8</f>
        <v>0</v>
      </c>
      <c r="CC70" s="63">
        <f>'2023'!CD8</f>
        <v>0</v>
      </c>
      <c r="CD70" s="60">
        <f>'2023'!CE8</f>
        <v>610</v>
      </c>
      <c r="CE70" s="61">
        <f>'2023'!CF8</f>
        <v>3465</v>
      </c>
      <c r="CF70" s="61">
        <f>'2023'!CG8</f>
        <v>49</v>
      </c>
      <c r="CG70" s="61">
        <f>'2023'!CH8</f>
        <v>37</v>
      </c>
      <c r="CH70" s="61">
        <f>'2023'!CI8</f>
        <v>9</v>
      </c>
      <c r="CI70" s="61">
        <f>'2023'!CJ8</f>
        <v>30</v>
      </c>
      <c r="CJ70" s="62">
        <f>'2023'!CK8</f>
        <v>0.96</v>
      </c>
      <c r="CK70" s="62">
        <f>'2023'!CL8</f>
        <v>1.69</v>
      </c>
      <c r="CL70" s="62">
        <f>'2023'!CM8</f>
        <v>4.07</v>
      </c>
      <c r="CM70" s="62">
        <f>'2023'!CN8</f>
        <v>5.2</v>
      </c>
      <c r="CN70" s="62">
        <f>'2023'!CO8</f>
        <v>15.4</v>
      </c>
      <c r="CO70" s="62">
        <f>'2023'!CT8</f>
        <v>37.5</v>
      </c>
      <c r="CP70" s="62">
        <f>'2023'!CU8</f>
        <v>5.0999999999999996</v>
      </c>
      <c r="CQ70" s="62">
        <f>'2023'!CV8</f>
        <v>65.8</v>
      </c>
      <c r="CR70" s="63">
        <f>'2023'!CW8</f>
        <v>34.200000000000003</v>
      </c>
      <c r="CS70" s="60">
        <f>'2023'!CX8</f>
        <v>705</v>
      </c>
      <c r="CT70" s="61">
        <f>'2023'!CY8</f>
        <v>3425.5</v>
      </c>
      <c r="CU70" s="61">
        <f>'2023'!CZ8</f>
        <v>41</v>
      </c>
      <c r="CV70" s="61">
        <f>'2023'!DA8</f>
        <v>32</v>
      </c>
      <c r="CW70" s="61">
        <f>'2023'!DB8</f>
        <v>5</v>
      </c>
      <c r="CX70" s="61">
        <f>'2023'!DC8</f>
        <v>32</v>
      </c>
      <c r="CY70" s="62">
        <f>'2023'!DD8</f>
        <v>1.56</v>
      </c>
      <c r="CZ70" s="62">
        <f>'2023'!DE8</f>
        <v>1.75</v>
      </c>
      <c r="DA70" s="62">
        <f>'2023'!DF8</f>
        <v>2.62</v>
      </c>
      <c r="DB70" s="62">
        <f>'2023'!DG8</f>
        <v>6.8</v>
      </c>
      <c r="DC70" s="62">
        <f>'2023'!DH8</f>
        <v>17.600000000000001</v>
      </c>
      <c r="DD70" s="62">
        <f>'2023'!DM8</f>
        <v>45.5</v>
      </c>
      <c r="DE70" s="62">
        <f>'2023'!DN8</f>
        <v>3</v>
      </c>
      <c r="DF70" s="62">
        <f>'2023'!DO8</f>
        <v>24.2</v>
      </c>
      <c r="DG70" s="63">
        <f>'2023'!DP8</f>
        <v>75.5</v>
      </c>
      <c r="DH70" s="60">
        <f>'2023'!DQ8</f>
        <v>1006</v>
      </c>
      <c r="DI70" s="61">
        <f>'2023'!DR8</f>
        <v>3067.2</v>
      </c>
      <c r="DJ70" s="61">
        <f>'2023'!DS8</f>
        <v>87</v>
      </c>
      <c r="DK70" s="61">
        <f>'2023'!DT8</f>
        <v>54</v>
      </c>
      <c r="DL70" s="61">
        <f>'2023'!DU8</f>
        <v>6</v>
      </c>
      <c r="DM70" s="61">
        <f>'2023'!DV8</f>
        <v>27</v>
      </c>
      <c r="DN70" s="62">
        <f>'2023'!DW8</f>
        <v>0.78</v>
      </c>
      <c r="DO70" s="62">
        <f>'2023'!DX8</f>
        <v>2.66</v>
      </c>
      <c r="DP70" s="62">
        <f>'2023'!DY8</f>
        <v>2.75</v>
      </c>
      <c r="DQ70" s="62">
        <f>'2023'!DZ8</f>
        <v>8.1</v>
      </c>
      <c r="DR70" s="62">
        <f>'2023'!EA8</f>
        <v>17</v>
      </c>
      <c r="DS70" s="62">
        <f>'2023'!EF8</f>
        <v>54.5</v>
      </c>
      <c r="DT70" s="62">
        <f>'2023'!EG8</f>
        <v>8.5</v>
      </c>
      <c r="DU70" s="62">
        <f>'2023'!EH8</f>
        <v>68.7</v>
      </c>
      <c r="DV70" s="63">
        <f>'2023'!EI8</f>
        <v>30.1</v>
      </c>
    </row>
    <row r="71" spans="1:126" x14ac:dyDescent="0.2">
      <c r="A71" s="30">
        <f t="shared" si="8"/>
        <v>69</v>
      </c>
      <c r="B71" s="31">
        <f>'2019'!A7</f>
        <v>5</v>
      </c>
      <c r="C71" s="31">
        <v>2019</v>
      </c>
      <c r="D71" s="32" t="str">
        <f>'2019'!B7</f>
        <v>Parris Campbell</v>
      </c>
      <c r="E71" s="32" t="str" cm="1">
        <f t="array" ref="E71">_xlfn.IFS(F71&gt;12.5,"Cornerstone",AND(F71&gt;11.995,F71&lt;12.5),"Elite",AND(F71&gt;11,F71&lt;12.995),"Elite Upside",AND(F71&gt;=9.69,F71&lt;10.999),"Upside",AND(F71&gt;8.4,F71&lt;9.999),"Upside Lite",AND(F71&gt;7.25,F71&lt;8.999),"Outlier",AND(F71&gt;=6,F71&lt;7.25),"Outlier Lite",F71&lt;6.999,"Purgatory")</f>
        <v>Upside</v>
      </c>
      <c r="F71" s="33">
        <f>'2019'!C7</f>
        <v>10.012857142857143</v>
      </c>
      <c r="G71" s="33">
        <f t="shared" si="9"/>
        <v>88.7</v>
      </c>
      <c r="H71" s="303">
        <f t="shared" si="10"/>
        <v>0.9075886299144249</v>
      </c>
      <c r="I71" s="34" t="str">
        <f>'2019'!D7</f>
        <v>Ohio State</v>
      </c>
      <c r="J71" s="35">
        <f>'2019'!E7</f>
        <v>2</v>
      </c>
      <c r="K71" s="36">
        <f>'2019'!F7</f>
        <v>35627</v>
      </c>
      <c r="L71" s="37">
        <f>'2019'!G7</f>
        <v>28.219178082191782</v>
      </c>
      <c r="M71" s="37" t="str">
        <f>'2019'!H7</f>
        <v>RS SR</v>
      </c>
      <c r="N71" s="37">
        <f>'2019'!I7</f>
        <v>21.789041095890411</v>
      </c>
      <c r="O71" s="37" t="str">
        <f>'2019'!J7</f>
        <v>Slot</v>
      </c>
      <c r="P71" s="37" t="str">
        <f>'2019'!K7</f>
        <v>RAT</v>
      </c>
      <c r="Q71" s="37" t="str">
        <f>'2019'!L7</f>
        <v>Elite Separator</v>
      </c>
      <c r="R71" s="55">
        <f>'2019'!M7</f>
        <v>72</v>
      </c>
      <c r="S71" s="55">
        <f>'2019'!N7</f>
        <v>205</v>
      </c>
      <c r="T71" s="231">
        <f t="shared" si="11"/>
        <v>27.802690250442232</v>
      </c>
      <c r="U71" s="35">
        <f>'2019'!O7</f>
        <v>4.3099999999999996</v>
      </c>
      <c r="V71" s="56">
        <f>'2019'!P7</f>
        <v>2</v>
      </c>
      <c r="W71" s="57">
        <f>'2019'!Q7</f>
        <v>0</v>
      </c>
      <c r="X71" s="58">
        <f>'2019'!R7</f>
        <v>0</v>
      </c>
      <c r="Y71" s="58">
        <f>'2019'!S7</f>
        <v>4.3509528946422148E-2</v>
      </c>
      <c r="Z71" s="58">
        <f>'2019'!T7</f>
        <v>0.15873878771405273</v>
      </c>
      <c r="AA71" s="58">
        <f>'2019'!U7</f>
        <v>0.20843137254901961</v>
      </c>
      <c r="AB71" s="58">
        <f>'2019'!V7</f>
        <v>0.20843137254901961</v>
      </c>
      <c r="AC71" s="59">
        <f>'2019'!W7</f>
        <v>0.20843137254901961</v>
      </c>
      <c r="AD71" s="42">
        <f>'2019'!X7</f>
        <v>21.139726027397259</v>
      </c>
      <c r="AE71" s="43">
        <f>'2019'!Y7</f>
        <v>3.54</v>
      </c>
      <c r="AF71" s="43">
        <f>'2019'!Z7</f>
        <v>9.9</v>
      </c>
      <c r="AG71" s="43">
        <f>'2019'!AA7</f>
        <v>5.9</v>
      </c>
      <c r="AH71" s="43">
        <f>'2019'!AB7</f>
        <v>0.66</v>
      </c>
      <c r="AI71" s="43">
        <f>'2019'!AC7</f>
        <v>1.76</v>
      </c>
      <c r="AJ71" s="44">
        <f>'2019'!AD7</f>
        <v>2.3311382878645346E-2</v>
      </c>
      <c r="AK71" s="44">
        <f>'2019'!AE7</f>
        <v>0.34634054562558797</v>
      </c>
      <c r="AL71" s="45">
        <f>'2019'!AF7</f>
        <v>5.2000000000000005E-2</v>
      </c>
      <c r="AM71" s="46">
        <f>DS71/100</f>
        <v>0.71400000000000008</v>
      </c>
      <c r="AN71" s="45">
        <f>'2019'!AG7</f>
        <v>7.7499999999999999E-2</v>
      </c>
      <c r="AO71" s="45">
        <f>'2019'!AH7</f>
        <v>0.91100000000000003</v>
      </c>
      <c r="AP71" s="43">
        <f>'2019'!AI7</f>
        <v>118.81595856044991</v>
      </c>
      <c r="AQ71" s="47">
        <f>'2019'!AJ7</f>
        <v>115.19735620853039</v>
      </c>
      <c r="AR71" s="48">
        <f>'2019'!AK7</f>
        <v>5</v>
      </c>
      <c r="AS71" s="49">
        <f>'2019'!AL7</f>
        <v>4</v>
      </c>
      <c r="AT71" s="49">
        <f>'2019'!AM7</f>
        <v>7</v>
      </c>
      <c r="AU71" s="49">
        <f>'2019'!AN7</f>
        <v>7</v>
      </c>
      <c r="AV71" s="49">
        <f>'2019'!AO7</f>
        <v>10</v>
      </c>
      <c r="AW71" s="49">
        <f>'2019'!AP7</f>
        <v>9</v>
      </c>
      <c r="AX71" s="49">
        <f>'2019'!AQ7</f>
        <v>8</v>
      </c>
      <c r="AY71" s="50">
        <f>'2019'!AR7</f>
        <v>0.5</v>
      </c>
      <c r="AZ71" s="60">
        <f>'2019'!AS7</f>
        <v>0</v>
      </c>
      <c r="BA71" s="61">
        <f>'2019'!AT7</f>
        <v>3707</v>
      </c>
      <c r="BB71" s="61">
        <f>'2019'!AU7</f>
        <v>0</v>
      </c>
      <c r="BC71" s="61">
        <f>'2019'!AV7</f>
        <v>0</v>
      </c>
      <c r="BD71" s="61">
        <f>'2019'!AW7</f>
        <v>0</v>
      </c>
      <c r="BE71" s="61">
        <f>'2019'!AX7</f>
        <v>0</v>
      </c>
      <c r="BF71" s="62">
        <f>'2019'!AY7</f>
        <v>0</v>
      </c>
      <c r="BG71" s="62">
        <f>'2019'!AZ7</f>
        <v>0</v>
      </c>
      <c r="BH71" s="62">
        <f>'2019'!BA7</f>
        <v>0</v>
      </c>
      <c r="BI71" s="62">
        <f>'2019'!BB7</f>
        <v>0</v>
      </c>
      <c r="BJ71" s="62">
        <f>'2019'!BC7</f>
        <v>0</v>
      </c>
      <c r="BK71" s="62">
        <f>'2019'!BD7</f>
        <v>0</v>
      </c>
      <c r="BL71" s="62">
        <f>'2019'!BE7</f>
        <v>0</v>
      </c>
      <c r="BM71" s="62">
        <f>'2019'!BF7</f>
        <v>0</v>
      </c>
      <c r="BN71" s="63">
        <f>'2019'!BG7</f>
        <v>0</v>
      </c>
      <c r="BO71" s="60">
        <f>'2019'!BH7</f>
        <v>0</v>
      </c>
      <c r="BP71" s="61">
        <f>'2019'!BI7</f>
        <v>2455</v>
      </c>
      <c r="BQ71" s="61">
        <f>'2019'!BJ7</f>
        <v>3</v>
      </c>
      <c r="BR71" s="61">
        <f>'2019'!BK7</f>
        <v>0</v>
      </c>
      <c r="BS71" s="61">
        <f>'2019'!BL7</f>
        <v>0</v>
      </c>
      <c r="BT71" s="61">
        <f>'2019'!BM7</f>
        <v>0</v>
      </c>
      <c r="BU71" s="62">
        <f>'2019'!BN7</f>
        <v>0</v>
      </c>
      <c r="BV71" s="62">
        <f>'2019'!BO7</f>
        <v>0</v>
      </c>
      <c r="BW71" s="62">
        <f>'2019'!BP7</f>
        <v>0</v>
      </c>
      <c r="BX71" s="62">
        <f>'2019'!BQ7</f>
        <v>0</v>
      </c>
      <c r="BY71" s="62">
        <f>'2019'!BR7</f>
        <v>0</v>
      </c>
      <c r="BZ71" s="62">
        <f>'2019'!BS7</f>
        <v>0</v>
      </c>
      <c r="CA71" s="62">
        <f>'2019'!BT7</f>
        <v>100</v>
      </c>
      <c r="CB71" s="62">
        <f>'2019'!BU7</f>
        <v>79.5</v>
      </c>
      <c r="CC71" s="63">
        <f>'2019'!BV7</f>
        <v>20.5</v>
      </c>
      <c r="CD71" s="60">
        <f>'2019'!BW7</f>
        <v>121</v>
      </c>
      <c r="CE71" s="61">
        <f>'2019'!BX7</f>
        <v>2781</v>
      </c>
      <c r="CF71" s="61">
        <f>'2019'!BY7</f>
        <v>22</v>
      </c>
      <c r="CG71" s="61">
        <f>'2019'!BZ7</f>
        <v>13</v>
      </c>
      <c r="CH71" s="61">
        <f>'2019'!CA7</f>
        <v>0</v>
      </c>
      <c r="CI71" s="61">
        <f>'2019'!CB7</f>
        <v>26</v>
      </c>
      <c r="CJ71" s="62">
        <f>'2019'!CC7</f>
        <v>0.27</v>
      </c>
      <c r="CK71" s="62">
        <f>'2019'!CD7</f>
        <v>0.33</v>
      </c>
      <c r="CL71" s="62">
        <f>'2019'!CE7</f>
        <v>0.69</v>
      </c>
      <c r="CM71" s="62">
        <f>'2019'!CF7</f>
        <v>1.6</v>
      </c>
      <c r="CN71" s="62">
        <f>'2019'!CG7</f>
        <v>13.6</v>
      </c>
      <c r="CO71" s="62">
        <f>'2019'!CH7</f>
        <v>0</v>
      </c>
      <c r="CP71" s="62">
        <f>'2019'!CI7</f>
        <v>13.3</v>
      </c>
      <c r="CQ71" s="62">
        <f>'2019'!CJ7</f>
        <v>85.2</v>
      </c>
      <c r="CR71" s="63">
        <f>'2019'!CK7</f>
        <v>14.3</v>
      </c>
      <c r="CS71" s="60">
        <f>'2019'!CL7</f>
        <v>584</v>
      </c>
      <c r="CT71" s="61">
        <f>'2019'!CM7</f>
        <v>3679</v>
      </c>
      <c r="CU71" s="61">
        <f>'2019'!CN7</f>
        <v>54</v>
      </c>
      <c r="CV71" s="61">
        <f>'2019'!CO7</f>
        <v>41</v>
      </c>
      <c r="CW71" s="61">
        <f>'2019'!CP7</f>
        <v>3</v>
      </c>
      <c r="CX71" s="61">
        <f>'2019'!CQ7</f>
        <v>39</v>
      </c>
      <c r="CY71" s="62">
        <f>'2019'!CR7</f>
        <v>0.66</v>
      </c>
      <c r="CZ71" s="62">
        <f>'2019'!CS7</f>
        <v>1.44</v>
      </c>
      <c r="DA71" s="62">
        <f>'2019'!CT7</f>
        <v>3.46</v>
      </c>
      <c r="DB71" s="62">
        <f>'2019'!CU7</f>
        <v>12.8</v>
      </c>
      <c r="DC71" s="62">
        <f>'2019'!CV7</f>
        <v>5.9</v>
      </c>
      <c r="DD71" s="62">
        <f>'2019'!DA7</f>
        <v>57.1</v>
      </c>
      <c r="DE71" s="62">
        <f>'2019'!DB7</f>
        <v>10.9</v>
      </c>
      <c r="DF71" s="62">
        <f>'2019'!DC7</f>
        <v>4</v>
      </c>
      <c r="DG71" s="63">
        <f>'2019'!DD7</f>
        <v>94.9</v>
      </c>
      <c r="DH71" s="60">
        <f>'2019'!DE7</f>
        <v>1063</v>
      </c>
      <c r="DI71" s="61">
        <f>'2019'!DF7</f>
        <v>5100</v>
      </c>
      <c r="DJ71" s="61">
        <f>'2019'!DG7</f>
        <v>111</v>
      </c>
      <c r="DK71" s="61">
        <f>'2019'!DH7</f>
        <v>91</v>
      </c>
      <c r="DL71" s="61">
        <f>'2019'!DI7</f>
        <v>12</v>
      </c>
      <c r="DM71" s="61">
        <f>'2019'!DJ7</f>
        <v>51</v>
      </c>
      <c r="DN71" s="62">
        <f>'2019'!DK7</f>
        <v>0.6</v>
      </c>
      <c r="DO71" s="62">
        <f>'2019'!DL7</f>
        <v>1.76</v>
      </c>
      <c r="DP71" s="62">
        <f>'2019'!DM7</f>
        <v>3.54</v>
      </c>
      <c r="DQ71" s="62">
        <f>'2019'!DN7</f>
        <v>9.9</v>
      </c>
      <c r="DR71" s="62">
        <f>'2019'!DO7</f>
        <v>4.7</v>
      </c>
      <c r="DS71" s="62">
        <f>'2019'!DT7</f>
        <v>71.400000000000006</v>
      </c>
      <c r="DT71" s="62">
        <f>'2019'!DU7</f>
        <v>5.2</v>
      </c>
      <c r="DU71" s="62">
        <f>'2019'!DV7</f>
        <v>11.5</v>
      </c>
      <c r="DV71" s="63">
        <f>'2019'!DW7</f>
        <v>87.3</v>
      </c>
    </row>
    <row r="72" spans="1:126" x14ac:dyDescent="0.2">
      <c r="A72" s="30">
        <f t="shared" si="8"/>
        <v>70</v>
      </c>
      <c r="B72" s="31">
        <f>'2023'!A9</f>
        <v>7</v>
      </c>
      <c r="C72" s="31">
        <v>2023</v>
      </c>
      <c r="D72" s="32" t="str">
        <f>'2023'!B9</f>
        <v>Rashee Rice</v>
      </c>
      <c r="E72" s="32" t="str" cm="1">
        <f t="array" ref="E72">_xlfn.IFS(F72&gt;12.5,"Cornerstone",AND(F72&gt;11.995,F72&lt;12.5),"Elite",AND(F72&gt;11,F72&lt;12.995),"Elite Upside",AND(F72&gt;=9.69,F72&lt;10.999),"Upside",AND(F72&gt;8.4,F72&lt;9.999),"Upside Lite",AND(F72&gt;7.25,F72&lt;8.999),"Outlier",AND(F72&gt;=6,F72&lt;7.25),"Outlier Lite",F72&lt;6.999,"Purgatory")</f>
        <v>Upside</v>
      </c>
      <c r="F72" s="33">
        <f>'2023'!C9</f>
        <v>10.008571428571429</v>
      </c>
      <c r="G72" s="33">
        <f t="shared" si="9"/>
        <v>88.6</v>
      </c>
      <c r="H72" s="303">
        <f t="shared" si="10"/>
        <v>0.9051288251335069</v>
      </c>
      <c r="I72" s="34" t="str">
        <f>'2023'!D9</f>
        <v>SMU</v>
      </c>
      <c r="J72" s="35">
        <f>'2023'!E9</f>
        <v>6</v>
      </c>
      <c r="K72" s="36">
        <f>'2023'!F9</f>
        <v>36636</v>
      </c>
      <c r="L72" s="37">
        <f>'2023'!G9</f>
        <v>25.454794520547946</v>
      </c>
      <c r="M72" s="37" t="str">
        <f>'2023'!H9</f>
        <v>SR</v>
      </c>
      <c r="N72" s="37">
        <f>'2023'!I9</f>
        <v>23.032876712328768</v>
      </c>
      <c r="O72" s="37" t="str">
        <f>'2023'!J9</f>
        <v>Hybrid</v>
      </c>
      <c r="P72" s="37" t="str">
        <f>'2023'!K9</f>
        <v>BALL HOG</v>
      </c>
      <c r="Q72" s="37" t="str">
        <f>'2023'!L9</f>
        <v>Elite Earner</v>
      </c>
      <c r="R72" s="35">
        <f>'2023'!M9</f>
        <v>73</v>
      </c>
      <c r="S72" s="35">
        <f>'2023'!N9</f>
        <v>204</v>
      </c>
      <c r="T72" s="231">
        <f t="shared" si="11"/>
        <v>26.914257318850542</v>
      </c>
      <c r="U72" s="35">
        <f>'2023'!O9</f>
        <v>4.5</v>
      </c>
      <c r="V72" s="38">
        <f>'2023'!P9</f>
        <v>2</v>
      </c>
      <c r="W72" s="57">
        <f>'2023'!Q9</f>
        <v>0</v>
      </c>
      <c r="X72" s="58">
        <f>'2023'!R9</f>
        <v>0.10032362459546926</v>
      </c>
      <c r="Y72" s="58">
        <f>'2023'!S9</f>
        <v>0.21477987421383649</v>
      </c>
      <c r="Z72" s="58">
        <f>'2023'!T9</f>
        <v>0.1833607006020799</v>
      </c>
      <c r="AA72" s="58">
        <f>'2023'!U9</f>
        <v>0.32911515387044282</v>
      </c>
      <c r="AB72" s="58">
        <f>'2023'!V9</f>
        <v>0.32911515387044282</v>
      </c>
      <c r="AC72" s="59">
        <f>'2023'!W9</f>
        <v>0.27974788078987639</v>
      </c>
      <c r="AD72" s="42">
        <f>'2023'!X9</f>
        <v>20.391780821917809</v>
      </c>
      <c r="AE72" s="43">
        <f>'2023'!Y9</f>
        <v>3.05</v>
      </c>
      <c r="AF72" s="43">
        <f>'2023'!Z9</f>
        <v>6.2</v>
      </c>
      <c r="AG72" s="43">
        <f>'2023'!AA9</f>
        <v>11.2</v>
      </c>
      <c r="AH72" s="43">
        <f>'2023'!AB9</f>
        <v>0.94</v>
      </c>
      <c r="AI72" s="43">
        <f>'2023'!AC9</f>
        <v>2.85</v>
      </c>
      <c r="AJ72" s="44">
        <f>'2023'!AD9</f>
        <v>7.428044280442804E-2</v>
      </c>
      <c r="AK72" s="44">
        <f>'2023'!AE9</f>
        <v>0.2768634686346863</v>
      </c>
      <c r="AL72" s="45">
        <f>'2023'!AF9</f>
        <v>8.5999999999999993E-2</v>
      </c>
      <c r="AM72" s="46">
        <f>DD72/100</f>
        <v>0.42899999999999999</v>
      </c>
      <c r="AN72" s="45">
        <f>'2023'!AG9</f>
        <v>0.44350000000000001</v>
      </c>
      <c r="AO72" s="45">
        <f>'2023'!AH9</f>
        <v>0.55249999999999999</v>
      </c>
      <c r="AP72" s="43">
        <f>'2023'!AI9</f>
        <v>99.497027892089619</v>
      </c>
      <c r="AQ72" s="47">
        <f>'2023'!AJ9</f>
        <v>98.483480719462321</v>
      </c>
      <c r="AR72" s="48">
        <f>'2023'!AK9</f>
        <v>7</v>
      </c>
      <c r="AS72" s="49">
        <f>'2023'!AL9</f>
        <v>6</v>
      </c>
      <c r="AT72" s="49">
        <f>'2023'!AM9</f>
        <v>6</v>
      </c>
      <c r="AU72" s="49">
        <f>'2023'!AN9</f>
        <v>4</v>
      </c>
      <c r="AV72" s="49">
        <f>'2023'!AO9</f>
        <v>8</v>
      </c>
      <c r="AW72" s="49">
        <f>'2023'!AP9</f>
        <v>6</v>
      </c>
      <c r="AX72" s="49">
        <f>'2023'!AQ9</f>
        <v>8</v>
      </c>
      <c r="AY72" s="50">
        <f>'2023'!AR9</f>
        <v>0.5</v>
      </c>
      <c r="AZ72" s="60">
        <f>'2023'!AS9</f>
        <v>0</v>
      </c>
      <c r="BA72" s="61">
        <f>'2023'!AT9</f>
        <v>3260</v>
      </c>
      <c r="BB72" s="61">
        <f>'2023'!AU9</f>
        <v>0</v>
      </c>
      <c r="BC72" s="61">
        <f>'2023'!AV9</f>
        <v>0</v>
      </c>
      <c r="BD72" s="61">
        <f>'2023'!AW9</f>
        <v>0</v>
      </c>
      <c r="BE72" s="61">
        <f>'2023'!AX9</f>
        <v>0</v>
      </c>
      <c r="BF72" s="62">
        <f>'2023'!AY9</f>
        <v>0</v>
      </c>
      <c r="BG72" s="62">
        <f>'2023'!AZ9</f>
        <v>0</v>
      </c>
      <c r="BH72" s="62">
        <f>'2023'!BA9</f>
        <v>0</v>
      </c>
      <c r="BI72" s="62">
        <f>'2023'!BA9</f>
        <v>0</v>
      </c>
      <c r="BJ72" s="62">
        <f>'2023'!BC9</f>
        <v>0</v>
      </c>
      <c r="BK72" s="62">
        <f>'2023'!BH9</f>
        <v>0</v>
      </c>
      <c r="BL72" s="62">
        <f>'2023'!BI9</f>
        <v>0</v>
      </c>
      <c r="BM72" s="62">
        <f>'2023'!BJ9</f>
        <v>0</v>
      </c>
      <c r="BN72" s="63">
        <f>'2023'!BK9</f>
        <v>0</v>
      </c>
      <c r="BO72" s="60">
        <f>'2023'!BL9</f>
        <v>403</v>
      </c>
      <c r="BP72" s="61">
        <f>'2023'!BM9</f>
        <v>4017</v>
      </c>
      <c r="BQ72" s="61">
        <f>'2023'!BN9</f>
        <v>41</v>
      </c>
      <c r="BR72" s="61">
        <f>'2023'!BO9</f>
        <v>25</v>
      </c>
      <c r="BS72" s="61">
        <f>'2023'!BP9</f>
        <v>1</v>
      </c>
      <c r="BT72" s="61">
        <f>'2023'!BQ9</f>
        <v>35</v>
      </c>
      <c r="BU72" s="62">
        <f>'2023'!BR9</f>
        <v>0.69</v>
      </c>
      <c r="BV72" s="62">
        <f>'2023'!BS9</f>
        <v>1.28</v>
      </c>
      <c r="BW72" s="62">
        <f>'2023'!BT9</f>
        <v>1.89</v>
      </c>
      <c r="BX72" s="62">
        <f>'2023'!BU9</f>
        <v>10.1</v>
      </c>
      <c r="BY72" s="62">
        <f>'2023'!BV9</f>
        <v>8.3000000000000007</v>
      </c>
      <c r="BZ72" s="62">
        <f>'2023'!CA9</f>
        <v>40</v>
      </c>
      <c r="CA72" s="62">
        <f>'2023'!CB9</f>
        <v>3.8</v>
      </c>
      <c r="CB72" s="62">
        <f>'2023'!CC9</f>
        <v>92.7</v>
      </c>
      <c r="CC72" s="63">
        <f>'2023'!CD9</f>
        <v>7.3</v>
      </c>
      <c r="CD72" s="60">
        <f>'2023'!CE9</f>
        <v>683</v>
      </c>
      <c r="CE72" s="61">
        <f>'2023'!CF9</f>
        <v>3180</v>
      </c>
      <c r="CF72" s="61">
        <f>'2023'!CG9</f>
        <v>76</v>
      </c>
      <c r="CG72" s="61">
        <f>'2023'!CH9</f>
        <v>47</v>
      </c>
      <c r="CH72" s="61">
        <f>'2023'!CI9</f>
        <v>5</v>
      </c>
      <c r="CI72" s="61">
        <f>'2023'!CJ9</f>
        <v>23</v>
      </c>
      <c r="CJ72" s="62">
        <f>'2023'!CK9</f>
        <v>0.6</v>
      </c>
      <c r="CK72" s="62">
        <f>'2023'!CL9</f>
        <v>1.82</v>
      </c>
      <c r="CL72" s="62">
        <f>'2023'!CM9</f>
        <v>1.96</v>
      </c>
      <c r="CM72" s="62">
        <f>'2023'!CN9</f>
        <v>6.5</v>
      </c>
      <c r="CN72" s="62">
        <f>'2023'!CO9</f>
        <v>9</v>
      </c>
      <c r="CO72" s="62">
        <f>'2023'!CT9</f>
        <v>56.3</v>
      </c>
      <c r="CP72" s="62">
        <f>'2023'!CU9</f>
        <v>17.5</v>
      </c>
      <c r="CQ72" s="62">
        <f>'2023'!CV9</f>
        <v>94.6</v>
      </c>
      <c r="CR72" s="63">
        <f>'2023'!CW9</f>
        <v>5.4</v>
      </c>
      <c r="CS72" s="60">
        <f>'2023'!CX9</f>
        <v>670</v>
      </c>
      <c r="CT72" s="61">
        <f>'2023'!CY9</f>
        <v>3654</v>
      </c>
      <c r="CU72" s="61">
        <f>'2023'!CZ9</f>
        <v>79</v>
      </c>
      <c r="CV72" s="61">
        <f>'2023'!DA9</f>
        <v>64</v>
      </c>
      <c r="CW72" s="61">
        <f>'2023'!DB9</f>
        <v>9</v>
      </c>
      <c r="CX72" s="61">
        <f>'2023'!DC9</f>
        <v>39</v>
      </c>
      <c r="CY72" s="62">
        <f>'2023'!DD9</f>
        <v>0.83</v>
      </c>
      <c r="CZ72" s="62">
        <f>'2023'!DE9</f>
        <v>1.43</v>
      </c>
      <c r="DA72" s="62">
        <f>'2023'!DF9</f>
        <v>2.08</v>
      </c>
      <c r="DB72" s="62">
        <f>'2023'!DG9</f>
        <v>5.9</v>
      </c>
      <c r="DC72" s="62">
        <f>'2023'!DH9</f>
        <v>7.3</v>
      </c>
      <c r="DD72" s="62">
        <f>'2023'!DM9</f>
        <v>42.9</v>
      </c>
      <c r="DE72" s="62">
        <f>'2023'!DN9</f>
        <v>3</v>
      </c>
      <c r="DF72" s="62">
        <f>'2023'!DO9</f>
        <v>6.2</v>
      </c>
      <c r="DG72" s="63">
        <f>'2023'!DP9</f>
        <v>93.2</v>
      </c>
      <c r="DH72" s="60">
        <f>'2023'!DQ9</f>
        <v>1355</v>
      </c>
      <c r="DI72" s="61">
        <f>'2023'!DR9</f>
        <v>4117.0999999999995</v>
      </c>
      <c r="DJ72" s="61">
        <f>'2023'!DS9</f>
        <v>156</v>
      </c>
      <c r="DK72" s="61">
        <f>'2023'!DT9</f>
        <v>96</v>
      </c>
      <c r="DL72" s="61">
        <f>'2023'!DU9</f>
        <v>10</v>
      </c>
      <c r="DM72" s="61">
        <f>'2023'!DV9</f>
        <v>36</v>
      </c>
      <c r="DN72" s="62">
        <f>'2023'!DW9</f>
        <v>0.94</v>
      </c>
      <c r="DO72" s="62">
        <f>'2023'!DX9</f>
        <v>2.85</v>
      </c>
      <c r="DP72" s="62">
        <f>'2023'!DY9</f>
        <v>3.05</v>
      </c>
      <c r="DQ72" s="62">
        <f>'2023'!DZ9</f>
        <v>6.2</v>
      </c>
      <c r="DR72" s="62">
        <f>'2023'!EA9</f>
        <v>11.2</v>
      </c>
      <c r="DS72" s="62">
        <f>'2023'!EF9</f>
        <v>48.5</v>
      </c>
      <c r="DT72" s="62">
        <f>'2023'!EG9</f>
        <v>8.6</v>
      </c>
      <c r="DU72" s="62">
        <f>'2023'!EH9</f>
        <v>82.5</v>
      </c>
      <c r="DV72" s="63">
        <f>'2023'!EI9</f>
        <v>17.3</v>
      </c>
    </row>
    <row r="73" spans="1:126" x14ac:dyDescent="0.2">
      <c r="A73" s="30">
        <f t="shared" si="8"/>
        <v>71</v>
      </c>
      <c r="B73" s="31">
        <f>'2023'!A10</f>
        <v>8</v>
      </c>
      <c r="C73" s="31">
        <v>2023</v>
      </c>
      <c r="D73" s="32" t="str">
        <f>'2023'!B10</f>
        <v>Josh Downs</v>
      </c>
      <c r="E73" s="32" t="str" cm="1">
        <f t="array" ref="E73">_xlfn.IFS(F73&gt;12.5,"Cornerstone",AND(F73&gt;11.995,F73&lt;12.5),"Elite",AND(F73&gt;11,F73&lt;12.995),"Elite Upside",AND(F73&gt;=9.69,F73&lt;10.999),"Upside",AND(F73&gt;8.4,F73&lt;9.999),"Upside Lite",AND(F73&gt;7.25,F73&lt;8.999),"Outlier",AND(F73&gt;=6,F73&lt;7.25),"Outlier Lite",F73&lt;6.999,"Purgatory")</f>
        <v>Upside</v>
      </c>
      <c r="F73" s="33">
        <f>'2023'!C10</f>
        <v>9.982857142857144</v>
      </c>
      <c r="G73" s="33">
        <f t="shared" si="9"/>
        <v>88.4</v>
      </c>
      <c r="H73" s="303">
        <f t="shared" si="10"/>
        <v>0.89036999644799986</v>
      </c>
      <c r="I73" s="34" t="str">
        <f>'2023'!D10</f>
        <v>North Carolina</v>
      </c>
      <c r="J73" s="35">
        <f>'2023'!E10</f>
        <v>4</v>
      </c>
      <c r="K73" s="36">
        <f>'2023'!F10</f>
        <v>37115</v>
      </c>
      <c r="L73" s="37">
        <f>'2023'!G10</f>
        <v>24.142465753424659</v>
      </c>
      <c r="M73" s="37" t="str">
        <f>'2023'!H10</f>
        <v>JR</v>
      </c>
      <c r="N73" s="37">
        <f>'2023'!I10</f>
        <v>21.720547945205478</v>
      </c>
      <c r="O73" s="37" t="str">
        <f>'2023'!J10</f>
        <v>Slot</v>
      </c>
      <c r="P73" s="37" t="str">
        <f>'2023'!K10</f>
        <v>RAT</v>
      </c>
      <c r="Q73" s="37" t="str">
        <f>'2023'!L10</f>
        <v>Elite Separator</v>
      </c>
      <c r="R73" s="35">
        <f>'2023'!M10</f>
        <v>69</v>
      </c>
      <c r="S73" s="35">
        <f>'2023'!N10</f>
        <v>179</v>
      </c>
      <c r="T73" s="231">
        <f t="shared" si="11"/>
        <v>26.433386284121863</v>
      </c>
      <c r="U73" s="35">
        <f>'2023'!O10</f>
        <v>4.47</v>
      </c>
      <c r="V73" s="38">
        <f>'2023'!P10</f>
        <v>3</v>
      </c>
      <c r="W73" s="57">
        <f>'2023'!Q10</f>
        <v>0</v>
      </c>
      <c r="X73" s="58">
        <f>'2023'!R10</f>
        <v>0</v>
      </c>
      <c r="Y73" s="58">
        <f>'2023'!S10</f>
        <v>3.2900193530550181E-2</v>
      </c>
      <c r="Z73" s="58">
        <f>'2023'!T10</f>
        <v>0.40161246653229449</v>
      </c>
      <c r="AA73" s="58">
        <f>'2023'!U10</f>
        <v>0.30244246539105896</v>
      </c>
      <c r="AB73" s="58">
        <f>'2023'!V10</f>
        <v>0.35202746596167672</v>
      </c>
      <c r="AC73" s="59">
        <f>'2023'!W10</f>
        <v>0.33442609266359286</v>
      </c>
      <c r="AD73" s="42">
        <f>'2023'!X10</f>
        <v>20.057534246575344</v>
      </c>
      <c r="AE73" s="43">
        <f>'2023'!Y10</f>
        <v>2.8</v>
      </c>
      <c r="AF73" s="43">
        <f>'2023'!Z10</f>
        <v>7.5</v>
      </c>
      <c r="AG73" s="43">
        <f>'2023'!AA10</f>
        <v>8.8000000000000007</v>
      </c>
      <c r="AH73" s="43">
        <f>'2023'!AB10</f>
        <v>1.26</v>
      </c>
      <c r="AI73" s="43">
        <f>'2023'!AC10</f>
        <v>3.49</v>
      </c>
      <c r="AJ73" s="44">
        <f>'2023'!AD10</f>
        <v>3.7959183673469385E-2</v>
      </c>
      <c r="AK73" s="44">
        <f>'2023'!AE10</f>
        <v>0.20666666666666667</v>
      </c>
      <c r="AL73" s="45">
        <f>'2023'!AF10</f>
        <v>3.1E-2</v>
      </c>
      <c r="AM73" s="46">
        <f>DD73/100</f>
        <v>0.308</v>
      </c>
      <c r="AN73" s="45">
        <f>'2023'!AG10</f>
        <v>8.0999999999999989E-2</v>
      </c>
      <c r="AO73" s="45">
        <f>'2023'!AH10</f>
        <v>0.89050000000000007</v>
      </c>
      <c r="AP73" s="43">
        <f>'2023'!AI10</f>
        <v>89.671190190897391</v>
      </c>
      <c r="AQ73" s="47">
        <f>'2023'!AJ10</f>
        <v>81.563445146634351</v>
      </c>
      <c r="AR73" s="48">
        <f>'2023'!AK10</f>
        <v>9</v>
      </c>
      <c r="AS73" s="49">
        <f>'2023'!AL10</f>
        <v>6</v>
      </c>
      <c r="AT73" s="49">
        <f>'2023'!AM10</f>
        <v>5</v>
      </c>
      <c r="AU73" s="49">
        <f>'2023'!AN10</f>
        <v>5</v>
      </c>
      <c r="AV73" s="49">
        <f>'2023'!AO10</f>
        <v>8</v>
      </c>
      <c r="AW73" s="49">
        <f>'2023'!AP10</f>
        <v>3</v>
      </c>
      <c r="AX73" s="49">
        <f>'2023'!AQ10</f>
        <v>7</v>
      </c>
      <c r="AY73" s="50">
        <f>'2023'!AR10</f>
        <v>1</v>
      </c>
      <c r="AZ73" s="60">
        <f>'2023'!AS10</f>
        <v>0</v>
      </c>
      <c r="BA73" s="61">
        <f>'2023'!AT10</f>
        <v>2740</v>
      </c>
      <c r="BB73" s="61">
        <f>'2023'!AU10</f>
        <v>0</v>
      </c>
      <c r="BC73" s="61">
        <f>'2023'!AV10</f>
        <v>0</v>
      </c>
      <c r="BD73" s="61">
        <f>'2023'!AW10</f>
        <v>0</v>
      </c>
      <c r="BE73" s="61">
        <f>'2023'!AX10</f>
        <v>0</v>
      </c>
      <c r="BF73" s="62">
        <f>'2023'!AY10</f>
        <v>0</v>
      </c>
      <c r="BG73" s="62">
        <f>'2023'!AZ10</f>
        <v>0</v>
      </c>
      <c r="BH73" s="62">
        <f>'2023'!BA10</f>
        <v>0</v>
      </c>
      <c r="BI73" s="62">
        <f>'2023'!BA10</f>
        <v>0</v>
      </c>
      <c r="BJ73" s="62">
        <f>'2023'!BC10</f>
        <v>0</v>
      </c>
      <c r="BK73" s="62">
        <f>'2023'!BH10</f>
        <v>0</v>
      </c>
      <c r="BL73" s="62">
        <f>'2023'!BI10</f>
        <v>0</v>
      </c>
      <c r="BM73" s="62">
        <f>'2023'!BJ10</f>
        <v>0</v>
      </c>
      <c r="BN73" s="63">
        <f>'2023'!BK10</f>
        <v>0</v>
      </c>
      <c r="BO73" s="60">
        <f>'2023'!BL10</f>
        <v>0</v>
      </c>
      <c r="BP73" s="61">
        <f>'2023'!BM10</f>
        <v>3716</v>
      </c>
      <c r="BQ73" s="61">
        <f>'2023'!BN10</f>
        <v>0</v>
      </c>
      <c r="BR73" s="61">
        <f>'2023'!BO10</f>
        <v>0</v>
      </c>
      <c r="BS73" s="61">
        <f>'2023'!BP10</f>
        <v>0</v>
      </c>
      <c r="BT73" s="61">
        <f>'2023'!BQ10</f>
        <v>0</v>
      </c>
      <c r="BU73" s="62">
        <f>'2023'!BR10</f>
        <v>0</v>
      </c>
      <c r="BV73" s="62">
        <f>'2023'!BS10</f>
        <v>0</v>
      </c>
      <c r="BW73" s="62">
        <f>'2023'!BT10</f>
        <v>0</v>
      </c>
      <c r="BX73" s="62">
        <f>'2023'!BU10</f>
        <v>0</v>
      </c>
      <c r="BY73" s="62">
        <f>'2023'!BV10</f>
        <v>0</v>
      </c>
      <c r="BZ73" s="62">
        <f>'2023'!CA10</f>
        <v>0</v>
      </c>
      <c r="CA73" s="62">
        <f>'2023'!CB10</f>
        <v>0</v>
      </c>
      <c r="CB73" s="62">
        <f>'2023'!CC10</f>
        <v>0</v>
      </c>
      <c r="CC73" s="63">
        <f>'2023'!CD10</f>
        <v>0</v>
      </c>
      <c r="CD73" s="60">
        <f>'2023'!CE10</f>
        <v>119</v>
      </c>
      <c r="CE73" s="61">
        <f>'2023'!CF10</f>
        <v>3617</v>
      </c>
      <c r="CF73" s="61">
        <f>'2023'!CG10</f>
        <v>10</v>
      </c>
      <c r="CG73" s="61">
        <f>'2023'!CH10</f>
        <v>7</v>
      </c>
      <c r="CH73" s="61">
        <f>'2023'!CI10</f>
        <v>3</v>
      </c>
      <c r="CI73" s="61">
        <f>'2023'!CJ10</f>
        <v>31</v>
      </c>
      <c r="CJ73" s="62">
        <f>'2023'!CK10</f>
        <v>1.26</v>
      </c>
      <c r="CK73" s="62">
        <f>'2023'!CL10</f>
        <v>0.98</v>
      </c>
      <c r="CL73" s="62">
        <f>'2023'!CM10</f>
        <v>2.9</v>
      </c>
      <c r="CM73" s="62">
        <f>'2023'!CN10</f>
        <v>5</v>
      </c>
      <c r="CN73" s="62">
        <f>'2023'!CO10</f>
        <v>13.7</v>
      </c>
      <c r="CO73" s="62">
        <f>'2023'!CT10</f>
        <v>0</v>
      </c>
      <c r="CP73" s="62">
        <f>'2023'!CU10</f>
        <v>12.5</v>
      </c>
      <c r="CQ73" s="62">
        <f>'2023'!CV10</f>
        <v>2.2000000000000002</v>
      </c>
      <c r="CR73" s="63">
        <f>'2023'!CW10</f>
        <v>86.7</v>
      </c>
      <c r="CS73" s="60">
        <f>'2023'!CX10</f>
        <v>1335</v>
      </c>
      <c r="CT73" s="61">
        <f>'2023'!CY10</f>
        <v>3324.1</v>
      </c>
      <c r="CU73" s="61">
        <f>'2023'!CZ10</f>
        <v>144</v>
      </c>
      <c r="CV73" s="61">
        <f>'2023'!DA10</f>
        <v>101</v>
      </c>
      <c r="CW73" s="61">
        <f>'2023'!DB10</f>
        <v>8</v>
      </c>
      <c r="CX73" s="61">
        <f>'2023'!DC10</f>
        <v>26</v>
      </c>
      <c r="CY73" s="62">
        <f>'2023'!DD10</f>
        <v>0.62</v>
      </c>
      <c r="CZ73" s="62">
        <f>'2023'!DE10</f>
        <v>3.49</v>
      </c>
      <c r="DA73" s="62">
        <f>'2023'!DF10</f>
        <v>2.8</v>
      </c>
      <c r="DB73" s="62">
        <f>'2023'!DG10</f>
        <v>7.5</v>
      </c>
      <c r="DC73" s="62">
        <f>'2023'!DH10</f>
        <v>8.5</v>
      </c>
      <c r="DD73" s="62">
        <f>'2023'!DM10</f>
        <v>30.8</v>
      </c>
      <c r="DE73" s="62">
        <f>'2023'!DN10</f>
        <v>9</v>
      </c>
      <c r="DF73" s="62">
        <f>'2023'!DO10</f>
        <v>2</v>
      </c>
      <c r="DG73" s="63">
        <f>'2023'!DP10</f>
        <v>95.4</v>
      </c>
      <c r="DH73" s="60">
        <f>'2023'!DQ10</f>
        <v>1029</v>
      </c>
      <c r="DI73" s="61">
        <f>'2023'!DR10</f>
        <v>3402.3</v>
      </c>
      <c r="DJ73" s="61">
        <f>'2023'!DS10</f>
        <v>116</v>
      </c>
      <c r="DK73" s="61">
        <f>'2023'!DT10</f>
        <v>94</v>
      </c>
      <c r="DL73" s="61">
        <f>'2023'!DU10</f>
        <v>11</v>
      </c>
      <c r="DM73" s="61">
        <f>'2023'!DV10</f>
        <v>38</v>
      </c>
      <c r="DN73" s="62">
        <f>'2023'!DW10</f>
        <v>0.7</v>
      </c>
      <c r="DO73" s="62">
        <f>'2023'!DX10</f>
        <v>2.39</v>
      </c>
      <c r="DP73" s="62">
        <f>'2023'!DY10</f>
        <v>2.17</v>
      </c>
      <c r="DQ73" s="62">
        <f>'2023'!DZ10</f>
        <v>4</v>
      </c>
      <c r="DR73" s="62">
        <f>'2023'!EA10</f>
        <v>8.8000000000000007</v>
      </c>
      <c r="DS73" s="62">
        <f>'2023'!EF10</f>
        <v>72.2</v>
      </c>
      <c r="DT73" s="62">
        <f>'2023'!EG10</f>
        <v>3.1</v>
      </c>
      <c r="DU73" s="62">
        <f>'2023'!EH10</f>
        <v>14.2</v>
      </c>
      <c r="DV73" s="63">
        <f>'2023'!EI10</f>
        <v>82.7</v>
      </c>
    </row>
    <row r="74" spans="1:126" x14ac:dyDescent="0.2">
      <c r="A74" s="30">
        <f t="shared" si="8"/>
        <v>72</v>
      </c>
      <c r="B74" s="31">
        <f>'2015'!A7</f>
        <v>5</v>
      </c>
      <c r="C74" s="31">
        <v>2015</v>
      </c>
      <c r="D74" s="32" t="str">
        <f>'2015'!B7</f>
        <v>Phillip Dorsett</v>
      </c>
      <c r="E74" s="32" t="str" cm="1">
        <f t="array" ref="E74">_xlfn.IFS(F74&gt;12.5,"Cornerstone",AND(F74&gt;11.995,F74&lt;12.5),"Elite",AND(F74&gt;11,F74&lt;12.995),"Elite Upside",AND(F74&gt;=9.69,F74&lt;10.999),"Upside",AND(F74&gt;8.4,F74&lt;9.999),"Upside Lite",AND(F74&gt;7.25,F74&lt;8.999),"Outlier",AND(F74&gt;=6,F74&lt;7.25),"Outlier Lite",F74&lt;6.999,"Purgatory")</f>
        <v>Upside</v>
      </c>
      <c r="F74" s="33">
        <f>'2015'!C7</f>
        <v>9.9514285714285702</v>
      </c>
      <c r="G74" s="33">
        <f t="shared" si="9"/>
        <v>88.2</v>
      </c>
      <c r="H74" s="303">
        <f t="shared" si="10"/>
        <v>0.87233142805460051</v>
      </c>
      <c r="I74" s="34" t="str">
        <f>'2015'!D7</f>
        <v>Miami</v>
      </c>
      <c r="J74" s="35">
        <f>'2015'!E7</f>
        <v>4</v>
      </c>
      <c r="K74" s="36">
        <f>'2015'!F7</f>
        <v>33974</v>
      </c>
      <c r="L74" s="37">
        <f>'2015'!G7</f>
        <v>32.747945205479454</v>
      </c>
      <c r="M74" s="37" t="str">
        <f>'2015'!H7</f>
        <v>SR</v>
      </c>
      <c r="N74" s="37">
        <f>'2015'!I7</f>
        <v>22.32054794520548</v>
      </c>
      <c r="O74" s="37" t="str">
        <f>'2015'!J7</f>
        <v>Wide</v>
      </c>
      <c r="P74" s="37" t="str">
        <f>'2015'!K7</f>
        <v>RAT</v>
      </c>
      <c r="Q74" s="37" t="str">
        <f>'2015'!L7</f>
        <v>N/A</v>
      </c>
      <c r="R74" s="55">
        <f>'2015'!M7</f>
        <v>70</v>
      </c>
      <c r="S74" s="55">
        <f>'2015'!N7</f>
        <v>185</v>
      </c>
      <c r="T74" s="231">
        <f t="shared" si="11"/>
        <v>26.54444206847597</v>
      </c>
      <c r="U74" s="37">
        <f>'2015'!O7</f>
        <v>4.33</v>
      </c>
      <c r="V74" s="56">
        <f>'2015'!P7</f>
        <v>1</v>
      </c>
      <c r="W74" s="57">
        <f>'2015'!Q7</f>
        <v>0</v>
      </c>
      <c r="X74" s="58">
        <f>'2015'!R7</f>
        <v>5.277897457992245E-2</v>
      </c>
      <c r="Y74" s="58">
        <f>'2015'!S7</f>
        <v>0.23753103136989395</v>
      </c>
      <c r="Z74" s="58">
        <f>'2015'!T7</f>
        <v>0.14635458703255314</v>
      </c>
      <c r="AA74" s="58">
        <f>'2015'!U7</f>
        <v>0.26810724289715882</v>
      </c>
      <c r="AB74" s="58">
        <f>'2015'!V7</f>
        <v>0.26810724289715882</v>
      </c>
      <c r="AC74" s="59">
        <f>'2015'!W7</f>
        <v>0.25470188075230088</v>
      </c>
      <c r="AD74" s="42">
        <f>'2015'!X7</f>
        <v>19.665753424657535</v>
      </c>
      <c r="AE74" s="43">
        <f>'2015'!Y7</f>
        <v>2.33</v>
      </c>
      <c r="AF74" s="43">
        <f>'2015'!Z7</f>
        <v>10</v>
      </c>
      <c r="AG74" s="43">
        <f>'2015'!AA7</f>
        <v>11.1</v>
      </c>
      <c r="AH74" s="43">
        <f>'2015'!AB7</f>
        <v>0</v>
      </c>
      <c r="AI74" s="43">
        <f>'2015'!AC7</f>
        <v>0</v>
      </c>
      <c r="AJ74" s="44" t="str">
        <f>'2015'!AD7</f>
        <v>N/A</v>
      </c>
      <c r="AK74" s="44" t="str">
        <f>'2015'!AE7</f>
        <v>N/A</v>
      </c>
      <c r="AL74" s="45">
        <f>'2015'!AF7</f>
        <v>7.5999999999999998E-2</v>
      </c>
      <c r="AM74" s="46">
        <f>DS74</f>
        <v>0</v>
      </c>
      <c r="AN74" s="45">
        <f>'2015'!AG7</f>
        <v>0.90700000000000003</v>
      </c>
      <c r="AO74" s="45">
        <f>'2015'!AH7</f>
        <v>7.5999999999999998E-2</v>
      </c>
      <c r="AP74" s="43">
        <f>'2015'!AI7</f>
        <v>105.25679421269493</v>
      </c>
      <c r="AQ74" s="47">
        <f>'2015'!AJ7</f>
        <v>97.828679190950211</v>
      </c>
      <c r="AR74" s="48">
        <f>'2015'!AK7</f>
        <v>7</v>
      </c>
      <c r="AS74" s="49">
        <f>'2015'!AL7</f>
        <v>7</v>
      </c>
      <c r="AT74" s="49">
        <f>'2015'!AM7</f>
        <v>4</v>
      </c>
      <c r="AU74" s="49">
        <f>'2015'!AN7</f>
        <v>8</v>
      </c>
      <c r="AV74" s="49">
        <f>'2015'!AO7</f>
        <v>10</v>
      </c>
      <c r="AW74" s="49">
        <f>'2015'!AP7</f>
        <v>6</v>
      </c>
      <c r="AX74" s="49">
        <f>'2015'!AQ7</f>
        <v>10</v>
      </c>
      <c r="AY74" s="50">
        <f>'2015'!AR7</f>
        <v>0.25</v>
      </c>
      <c r="AZ74" s="60">
        <f>'2015'!AS7</f>
        <v>0</v>
      </c>
      <c r="BA74" s="61">
        <f>'2015'!AT7</f>
        <v>1</v>
      </c>
      <c r="BB74" s="61">
        <f>'2015'!AU7</f>
        <v>0</v>
      </c>
      <c r="BC74" s="61">
        <f>'2015'!AV7</f>
        <v>0</v>
      </c>
      <c r="BD74" s="61">
        <f>'2015'!AW7</f>
        <v>0</v>
      </c>
      <c r="BE74" s="61">
        <f>'2015'!AX7</f>
        <v>0</v>
      </c>
      <c r="BF74" s="62">
        <f>'2015'!AY7</f>
        <v>0</v>
      </c>
      <c r="BG74" s="62">
        <f>'2015'!AZ7</f>
        <v>0</v>
      </c>
      <c r="BH74" s="62">
        <f>'2015'!BA7</f>
        <v>0</v>
      </c>
      <c r="BI74" s="62">
        <f>'2015'!BB7</f>
        <v>0</v>
      </c>
      <c r="BJ74" s="62">
        <f>'2015'!BC7</f>
        <v>0</v>
      </c>
      <c r="BK74" s="62">
        <f>'2015'!BD7</f>
        <v>0</v>
      </c>
      <c r="BL74" s="62">
        <f>'2015'!BE7</f>
        <v>0</v>
      </c>
      <c r="BM74" s="62">
        <f>'2015'!BF7</f>
        <v>0</v>
      </c>
      <c r="BN74" s="63">
        <f>'2015'!BG7</f>
        <v>0</v>
      </c>
      <c r="BO74" s="60">
        <f>'2015'!BH7</f>
        <v>147</v>
      </c>
      <c r="BP74" s="61">
        <f>'2015'!BI7</f>
        <v>2785.2</v>
      </c>
      <c r="BQ74" s="61">
        <f>'2015'!BJ7</f>
        <v>0</v>
      </c>
      <c r="BR74" s="61">
        <f>'2015'!BK7</f>
        <v>0</v>
      </c>
      <c r="BS74" s="61">
        <f>'2015'!BL7</f>
        <v>0</v>
      </c>
      <c r="BT74" s="61">
        <f>'2015'!BM7</f>
        <v>0</v>
      </c>
      <c r="BU74" s="62">
        <f>'2015'!BN7</f>
        <v>0</v>
      </c>
      <c r="BV74" s="62">
        <f>'2015'!BO7</f>
        <v>0</v>
      </c>
      <c r="BW74" s="62">
        <f>'2015'!BP7</f>
        <v>0</v>
      </c>
      <c r="BX74" s="62">
        <f>'2015'!BQ7</f>
        <v>0</v>
      </c>
      <c r="BY74" s="62">
        <f>'2015'!BR7</f>
        <v>0</v>
      </c>
      <c r="BZ74" s="62">
        <f>'2015'!BS7</f>
        <v>0</v>
      </c>
      <c r="CA74" s="62">
        <f>'2015'!BT7</f>
        <v>0</v>
      </c>
      <c r="CB74" s="62">
        <f>'2015'!BU7</f>
        <v>0</v>
      </c>
      <c r="CC74" s="63">
        <f>'2015'!BV7</f>
        <v>0</v>
      </c>
      <c r="CD74" s="60">
        <f>'2015'!BW7</f>
        <v>842</v>
      </c>
      <c r="CE74" s="61">
        <f>'2015'!BX7</f>
        <v>3544.7999999999997</v>
      </c>
      <c r="CF74" s="61">
        <f>'2015'!BY7</f>
        <v>0</v>
      </c>
      <c r="CG74" s="61">
        <f>'2015'!BZ7</f>
        <v>0</v>
      </c>
      <c r="CH74" s="61">
        <f>'2015'!CA7</f>
        <v>0</v>
      </c>
      <c r="CI74" s="61">
        <f>'2015'!CB7</f>
        <v>0</v>
      </c>
      <c r="CJ74" s="62">
        <f>'2015'!CC7</f>
        <v>0</v>
      </c>
      <c r="CK74" s="62">
        <f>'2015'!CD7</f>
        <v>0</v>
      </c>
      <c r="CL74" s="62">
        <f>'2015'!CE7</f>
        <v>0</v>
      </c>
      <c r="CM74" s="62">
        <f>'2015'!CF7</f>
        <v>0</v>
      </c>
      <c r="CN74" s="62">
        <f>'2015'!CG7</f>
        <v>0</v>
      </c>
      <c r="CO74" s="62">
        <f>'2015'!CH7</f>
        <v>0</v>
      </c>
      <c r="CP74" s="62">
        <f>'2015'!CI7</f>
        <v>0</v>
      </c>
      <c r="CQ74" s="62">
        <f>'2015'!CJ7</f>
        <v>0</v>
      </c>
      <c r="CR74" s="63">
        <f>'2015'!CK7</f>
        <v>0</v>
      </c>
      <c r="CS74" s="60">
        <f>'2015'!CL7</f>
        <v>272</v>
      </c>
      <c r="CT74" s="61">
        <f>'2015'!CM7</f>
        <v>1858.5</v>
      </c>
      <c r="CU74" s="61">
        <f>'2015'!CN7</f>
        <v>0</v>
      </c>
      <c r="CV74" s="61">
        <f>'2015'!CO7</f>
        <v>0</v>
      </c>
      <c r="CW74" s="61">
        <f>'2015'!CP7</f>
        <v>0</v>
      </c>
      <c r="CX74" s="61">
        <f>'2015'!CQ7</f>
        <v>0</v>
      </c>
      <c r="CY74" s="62">
        <f>'2015'!CR7</f>
        <v>0</v>
      </c>
      <c r="CZ74" s="62">
        <f>'2015'!CS7</f>
        <v>0</v>
      </c>
      <c r="DA74" s="62">
        <f>'2015'!CT7</f>
        <v>0</v>
      </c>
      <c r="DB74" s="62">
        <f>'2015'!CU7</f>
        <v>0</v>
      </c>
      <c r="DC74" s="62">
        <f>'2015'!CV7</f>
        <v>0</v>
      </c>
      <c r="DD74" s="62">
        <f>'2015'!CW7</f>
        <v>0</v>
      </c>
      <c r="DE74" s="62">
        <f>'2015'!CX7</f>
        <v>0</v>
      </c>
      <c r="DF74" s="62">
        <f>'2015'!CY7</f>
        <v>0</v>
      </c>
      <c r="DG74" s="63">
        <f>'2015'!CZ7</f>
        <v>0</v>
      </c>
      <c r="DH74" s="60">
        <f>'2015'!DA7</f>
        <v>871</v>
      </c>
      <c r="DI74" s="61">
        <f>'2015'!DB7</f>
        <v>3248.7000000000003</v>
      </c>
      <c r="DJ74" s="61">
        <f>'2015'!DC7</f>
        <v>0</v>
      </c>
      <c r="DK74" s="61">
        <f>'2015'!DD7</f>
        <v>36</v>
      </c>
      <c r="DL74" s="61">
        <f>'2015'!DE7</f>
        <v>10</v>
      </c>
      <c r="DM74" s="61">
        <f>'2015'!DF7</f>
        <v>0</v>
      </c>
      <c r="DN74" s="62">
        <f>'2015'!DG7</f>
        <v>0</v>
      </c>
      <c r="DO74" s="62">
        <f>'2015'!DH7</f>
        <v>0</v>
      </c>
      <c r="DP74" s="62">
        <f>'2015'!DI7</f>
        <v>2.33</v>
      </c>
      <c r="DQ74" s="62">
        <f>'2015'!DJ7</f>
        <v>10</v>
      </c>
      <c r="DR74" s="62">
        <f>'2015'!DK7</f>
        <v>11.1</v>
      </c>
      <c r="DS74" s="62">
        <f>'2015'!DL7</f>
        <v>0</v>
      </c>
      <c r="DT74" s="62">
        <f>'2015'!DM7</f>
        <v>7.6</v>
      </c>
      <c r="DU74" s="62">
        <f>'2015'!DN7</f>
        <v>90.7</v>
      </c>
      <c r="DV74" s="63">
        <f>'2015'!DO7</f>
        <v>7.6</v>
      </c>
    </row>
    <row r="75" spans="1:126" x14ac:dyDescent="0.2">
      <c r="A75" s="30">
        <f t="shared" si="8"/>
        <v>73</v>
      </c>
      <c r="B75" s="31">
        <f>'2022'!A12</f>
        <v>10</v>
      </c>
      <c r="C75" s="31">
        <v>2022</v>
      </c>
      <c r="D75" s="32" t="str">
        <f>'2022'!B12</f>
        <v>John Metchie III</v>
      </c>
      <c r="E75" s="32" t="str" cm="1">
        <f t="array" ref="E75">_xlfn.IFS(F75&gt;12.5,"Cornerstone",AND(F75&gt;11.995,F75&lt;12.5),"Elite",AND(F75&gt;11,F75&lt;12.995),"Elite Upside",AND(F75&gt;=9.69,F75&lt;10.999),"Upside",AND(F75&gt;8.4,F75&lt;9.999),"Upside Lite",AND(F75&gt;7.25,F75&lt;8.999),"Outlier",AND(F75&gt;=6,F75&lt;7.25),"Outlier Lite",F75&lt;6.999,"Purgatory")</f>
        <v>Upside</v>
      </c>
      <c r="F75" s="33">
        <f>'2022'!C12</f>
        <v>9.9457142857142848</v>
      </c>
      <c r="G75" s="33">
        <f t="shared" si="9"/>
        <v>88.1</v>
      </c>
      <c r="H75" s="303">
        <f t="shared" si="10"/>
        <v>0.8690516883467102</v>
      </c>
      <c r="I75" s="34" t="str">
        <f>'2022'!D12</f>
        <v>Alabama</v>
      </c>
      <c r="J75" s="35">
        <f>'2022'!E12</f>
        <v>1</v>
      </c>
      <c r="K75" s="36">
        <f>'2022'!F12</f>
        <v>36722</v>
      </c>
      <c r="L75" s="37">
        <f>'2022'!G12</f>
        <v>25.219178082191782</v>
      </c>
      <c r="M75" s="37" t="str">
        <f>'2022'!H12</f>
        <v>JR</v>
      </c>
      <c r="N75" s="37">
        <f>'2022'!I12</f>
        <v>21.8</v>
      </c>
      <c r="O75" s="37" t="str">
        <f>'2022'!J12</f>
        <v>Hybrid</v>
      </c>
      <c r="P75" s="37" t="str">
        <f>'2022'!K12</f>
        <v>BALL HOG</v>
      </c>
      <c r="Q75" s="37" t="str">
        <f>'2022'!L12</f>
        <v>Elite Separator</v>
      </c>
      <c r="R75" s="55">
        <f>'2022'!M12</f>
        <v>72</v>
      </c>
      <c r="S75" s="55">
        <f>'2022'!N12</f>
        <v>194</v>
      </c>
      <c r="T75" s="231">
        <f t="shared" si="11"/>
        <v>26.31083857846728</v>
      </c>
      <c r="U75" s="35">
        <f>'2022'!O12</f>
        <v>4.3600000000000003</v>
      </c>
      <c r="V75" s="56">
        <f>'2022'!P12</f>
        <v>2</v>
      </c>
      <c r="W75" s="57">
        <f>'2022'!Q12</f>
        <v>0</v>
      </c>
      <c r="X75" s="58">
        <f>'2022'!R12</f>
        <v>0</v>
      </c>
      <c r="Y75" s="58">
        <f>'2022'!S12</f>
        <v>5.1697010564171727E-3</v>
      </c>
      <c r="Z75" s="58">
        <f>'2022'!T12</f>
        <v>0.19673539518900343</v>
      </c>
      <c r="AA75" s="58">
        <f>'2022'!U12</f>
        <v>0.22511334516065445</v>
      </c>
      <c r="AB75" s="58">
        <f>'2022'!V12</f>
        <v>0.22511334516065445</v>
      </c>
      <c r="AC75" s="59">
        <f>'2022'!W12</f>
        <v>0.22511334516065445</v>
      </c>
      <c r="AD75" s="42">
        <f>'2022'!X12</f>
        <v>21.145205479452056</v>
      </c>
      <c r="AE75" s="43">
        <f>'2022'!Y12</f>
        <v>2.4700000000000002</v>
      </c>
      <c r="AF75" s="43">
        <f>'2022'!Z12</f>
        <v>6.9</v>
      </c>
      <c r="AG75" s="43">
        <f>'2022'!AA12</f>
        <v>12.7</v>
      </c>
      <c r="AH75" s="43">
        <f>'2022'!AB12</f>
        <v>0.87</v>
      </c>
      <c r="AI75" s="43">
        <f>'2022'!AC12</f>
        <v>2.35</v>
      </c>
      <c r="AJ75" s="44">
        <f>'2022'!AD12</f>
        <v>3.7040280210157622E-2</v>
      </c>
      <c r="AK75" s="44">
        <f>'2022'!AE12</f>
        <v>0.22635726795096323</v>
      </c>
      <c r="AL75" s="45">
        <f>'2022'!AF12</f>
        <v>7.6999999999999999E-2</v>
      </c>
      <c r="AM75" s="46">
        <f>DS75/100</f>
        <v>0.61099999999999999</v>
      </c>
      <c r="AN75" s="45">
        <f>'2022'!AG12</f>
        <v>0.69900000000000007</v>
      </c>
      <c r="AO75" s="45">
        <f>'2022'!AH12</f>
        <v>0.29699999999999999</v>
      </c>
      <c r="AP75" s="43">
        <f>'2022'!AI12</f>
        <v>107.37069605206884</v>
      </c>
      <c r="AQ75" s="47">
        <f>'2022'!AJ12</f>
        <v>104.10066517432627</v>
      </c>
      <c r="AR75" s="48">
        <f>'2022'!AK12</f>
        <v>6</v>
      </c>
      <c r="AS75" s="49">
        <f>'2022'!AL12</f>
        <v>4</v>
      </c>
      <c r="AT75" s="49">
        <f>'2022'!AM12</f>
        <v>4</v>
      </c>
      <c r="AU75" s="49">
        <f>'2022'!AN12</f>
        <v>5</v>
      </c>
      <c r="AV75" s="49">
        <f>'2022'!AO12</f>
        <v>9</v>
      </c>
      <c r="AW75" s="49">
        <f>'2022'!AP12</f>
        <v>7</v>
      </c>
      <c r="AX75" s="49">
        <f>'2022'!AQ12</f>
        <v>8</v>
      </c>
      <c r="AY75" s="50">
        <f>'2022'!AR12</f>
        <v>1</v>
      </c>
      <c r="AZ75" s="60">
        <f>'2022'!AS12</f>
        <v>0</v>
      </c>
      <c r="BA75" s="61">
        <f>'2022'!AT12</f>
        <v>2708</v>
      </c>
      <c r="BB75" s="61">
        <f>'2022'!AU12</f>
        <v>0</v>
      </c>
      <c r="BC75" s="61">
        <f>'2022'!AV12</f>
        <v>0</v>
      </c>
      <c r="BD75" s="61">
        <f>'2022'!AW12</f>
        <v>0</v>
      </c>
      <c r="BE75" s="61">
        <f>'2022'!AX12</f>
        <v>0</v>
      </c>
      <c r="BF75" s="62">
        <f>'2022'!AY12</f>
        <v>0</v>
      </c>
      <c r="BG75" s="62">
        <f>'2022'!AZ12</f>
        <v>0</v>
      </c>
      <c r="BH75" s="62">
        <f>'2022'!BA12</f>
        <v>0</v>
      </c>
      <c r="BI75" s="62">
        <f>'2022'!BB12</f>
        <v>0</v>
      </c>
      <c r="BJ75" s="62">
        <f>'2022'!BC12</f>
        <v>0</v>
      </c>
      <c r="BK75" s="62">
        <f>'2022'!BH12</f>
        <v>0</v>
      </c>
      <c r="BL75" s="62">
        <f>'2022'!BI12</f>
        <v>0</v>
      </c>
      <c r="BM75" s="62">
        <f>'2022'!BJ12</f>
        <v>0</v>
      </c>
      <c r="BN75" s="63">
        <f>'2022'!BK12</f>
        <v>0</v>
      </c>
      <c r="BO75" s="60">
        <f>'2022'!BL12</f>
        <v>0</v>
      </c>
      <c r="BP75" s="61">
        <f>'2022'!BM12</f>
        <v>4854</v>
      </c>
      <c r="BQ75" s="61">
        <f>'2022'!BN12</f>
        <v>0</v>
      </c>
      <c r="BR75" s="61">
        <f>'2022'!BO12</f>
        <v>0</v>
      </c>
      <c r="BS75" s="61">
        <f>'2022'!BP12</f>
        <v>0</v>
      </c>
      <c r="BT75" s="61">
        <f>'2022'!BQ12</f>
        <v>0</v>
      </c>
      <c r="BU75" s="62">
        <f>'2022'!BR12</f>
        <v>0</v>
      </c>
      <c r="BV75" s="62">
        <f>'2022'!BS12</f>
        <v>0</v>
      </c>
      <c r="BW75" s="62">
        <f>'2022'!BT12</f>
        <v>0</v>
      </c>
      <c r="BX75" s="62">
        <f>'2022'!BU12</f>
        <v>0</v>
      </c>
      <c r="BY75" s="62">
        <f>'2022'!BV12</f>
        <v>0</v>
      </c>
      <c r="BZ75" s="62">
        <f>'2022'!CA12</f>
        <v>0</v>
      </c>
      <c r="CA75" s="62">
        <f>'2022'!CB12</f>
        <v>0</v>
      </c>
      <c r="CB75" s="62">
        <f>'2022'!CC12</f>
        <v>0</v>
      </c>
      <c r="CC75" s="63">
        <f>'2022'!CD12</f>
        <v>0</v>
      </c>
      <c r="CD75" s="60">
        <f>'2022'!CE12</f>
        <v>23</v>
      </c>
      <c r="CE75" s="61">
        <f>'2022'!CF12</f>
        <v>4449</v>
      </c>
      <c r="CF75" s="61">
        <f>'2022'!CG12</f>
        <v>8</v>
      </c>
      <c r="CG75" s="61">
        <f>'2022'!CH12</f>
        <v>5</v>
      </c>
      <c r="CH75" s="61">
        <f>'2022'!CI12</f>
        <v>0</v>
      </c>
      <c r="CI75" s="61">
        <f>'2022'!CJ12</f>
        <v>49</v>
      </c>
      <c r="CJ75" s="62">
        <f>'2022'!CK12</f>
        <v>0.15</v>
      </c>
      <c r="CK75" s="62">
        <f>'2022'!CL12</f>
        <v>0.22</v>
      </c>
      <c r="CL75" s="62">
        <f>'2022'!CM12</f>
        <v>0.38</v>
      </c>
      <c r="CM75" s="62">
        <f>'2022'!CN12</f>
        <v>3.4</v>
      </c>
      <c r="CN75" s="62">
        <f>'2022'!CO12</f>
        <v>0</v>
      </c>
      <c r="CO75" s="62">
        <f>'2022'!CT12</f>
        <v>0</v>
      </c>
      <c r="CP75" s="62">
        <f>'2022'!CU12</f>
        <v>16.7</v>
      </c>
      <c r="CQ75" s="62">
        <f>'2022'!CV12</f>
        <v>87.7</v>
      </c>
      <c r="CR75" s="63">
        <f>'2022'!CW12</f>
        <v>12.3</v>
      </c>
      <c r="CS75" s="60">
        <f>'2022'!CX12</f>
        <v>916</v>
      </c>
      <c r="CT75" s="61">
        <f>'2022'!CY12</f>
        <v>4656</v>
      </c>
      <c r="CU75" s="61">
        <f>'2022'!CZ12</f>
        <v>76</v>
      </c>
      <c r="CV75" s="61">
        <f>'2022'!DA12</f>
        <v>55</v>
      </c>
      <c r="CW75" s="61">
        <f>'2022'!DB12</f>
        <v>6</v>
      </c>
      <c r="CX75" s="61">
        <f>'2022'!DC12</f>
        <v>42</v>
      </c>
      <c r="CY75" s="62">
        <f>'2022'!DD12</f>
        <v>0.87</v>
      </c>
      <c r="CZ75" s="62">
        <f>'2022'!DE12</f>
        <v>2.16</v>
      </c>
      <c r="DA75" s="62">
        <f>'2022'!DF12</f>
        <v>2.4700000000000002</v>
      </c>
      <c r="DB75" s="62">
        <f>'2022'!DG12</f>
        <v>5.8</v>
      </c>
      <c r="DC75" s="62">
        <f>'2022'!DH12</f>
        <v>12.7</v>
      </c>
      <c r="DD75" s="62">
        <f>'2022'!DM12</f>
        <v>30.8</v>
      </c>
      <c r="DE75" s="62">
        <f>'2022'!DN12</f>
        <v>9.8000000000000007</v>
      </c>
      <c r="DF75" s="62">
        <f>'2022'!DO12</f>
        <v>73.8</v>
      </c>
      <c r="DG75" s="63">
        <f>'2022'!DP12</f>
        <v>26</v>
      </c>
      <c r="DH75" s="60">
        <f>'2022'!DQ12</f>
        <v>1142</v>
      </c>
      <c r="DI75" s="61">
        <f>'2022'!DR12</f>
        <v>5073</v>
      </c>
      <c r="DJ75" s="61">
        <f>'2022'!DS12</f>
        <v>128</v>
      </c>
      <c r="DK75" s="61">
        <f>'2022'!DT12</f>
        <v>96</v>
      </c>
      <c r="DL75" s="61">
        <f>'2022'!DU12</f>
        <v>8</v>
      </c>
      <c r="DM75" s="61">
        <f>'2022'!DV12</f>
        <v>48</v>
      </c>
      <c r="DN75" s="62">
        <f>'2022'!DW12</f>
        <v>0.62</v>
      </c>
      <c r="DO75" s="62">
        <f>'2022'!DX12</f>
        <v>2.35</v>
      </c>
      <c r="DP75" s="62">
        <f>'2022'!DY12</f>
        <v>2.35</v>
      </c>
      <c r="DQ75" s="62">
        <f>'2022'!DZ12</f>
        <v>6.9</v>
      </c>
      <c r="DR75" s="62">
        <f>'2022'!EA12</f>
        <v>8.8000000000000007</v>
      </c>
      <c r="DS75" s="62">
        <f>'2022'!EF12</f>
        <v>61.1</v>
      </c>
      <c r="DT75" s="62">
        <f>'2022'!EG12</f>
        <v>7.7</v>
      </c>
      <c r="DU75" s="62">
        <f>'2022'!EH12</f>
        <v>66</v>
      </c>
      <c r="DV75" s="63">
        <f>'2022'!EI12</f>
        <v>33.4</v>
      </c>
    </row>
    <row r="76" spans="1:126" x14ac:dyDescent="0.2">
      <c r="A76" s="30">
        <f t="shared" si="8"/>
        <v>74</v>
      </c>
      <c r="B76" s="31">
        <f>'2022'!A13</f>
        <v>11</v>
      </c>
      <c r="C76" s="31">
        <v>2022</v>
      </c>
      <c r="D76" s="32" t="str">
        <f>'2022'!B13</f>
        <v>Alec Pierce</v>
      </c>
      <c r="E76" s="32" t="str" cm="1">
        <f t="array" ref="E76">_xlfn.IFS(F76&gt;12.5,"Cornerstone",AND(F76&gt;11.995,F76&lt;12.5),"Elite",AND(F76&gt;11,F76&lt;12.995),"Elite Upside",AND(F76&gt;=9.69,F76&lt;10.999),"Upside",AND(F76&gt;8.4,F76&lt;9.999),"Upside Lite",AND(F76&gt;7.25,F76&lt;8.999),"Outlier",AND(F76&gt;=6,F76&lt;7.25),"Outlier Lite",F76&lt;6.999,"Purgatory")</f>
        <v>Upside</v>
      </c>
      <c r="F76" s="33">
        <f>'2022'!C13</f>
        <v>9.9428571428571413</v>
      </c>
      <c r="G76" s="33">
        <f t="shared" si="9"/>
        <v>87.9</v>
      </c>
      <c r="H76" s="303">
        <f t="shared" si="10"/>
        <v>0.8674118184927645</v>
      </c>
      <c r="I76" s="34" t="str">
        <f>'2022'!D13</f>
        <v>Cincinnati</v>
      </c>
      <c r="J76" s="35">
        <f>'2022'!E13</f>
        <v>6</v>
      </c>
      <c r="K76" s="36">
        <f>'2022'!F13</f>
        <v>36648</v>
      </c>
      <c r="L76" s="37">
        <f>'2022'!G13</f>
        <v>25.421917808219177</v>
      </c>
      <c r="M76" s="37" t="str">
        <f>'2022'!H13</f>
        <v>SR</v>
      </c>
      <c r="N76" s="37">
        <f>'2022'!I13</f>
        <v>22.002739726027396</v>
      </c>
      <c r="O76" s="37" t="str">
        <f>'2022'!J13</f>
        <v>Wide</v>
      </c>
      <c r="P76" s="37" t="str">
        <f>'2022'!K13</f>
        <v>DEEP</v>
      </c>
      <c r="Q76" s="37" t="str">
        <f>'2022'!L13</f>
        <v>Poor Separator</v>
      </c>
      <c r="R76" s="55">
        <f>'2022'!M13</f>
        <v>75</v>
      </c>
      <c r="S76" s="55">
        <f>'2022'!N13</f>
        <v>213</v>
      </c>
      <c r="T76" s="231">
        <f t="shared" si="11"/>
        <v>26.622879699092731</v>
      </c>
      <c r="U76" s="35">
        <f>'2022'!O13</f>
        <v>4.33</v>
      </c>
      <c r="V76" s="56">
        <f>'2022'!P13</f>
        <v>2</v>
      </c>
      <c r="W76" s="57">
        <f>'2022'!Q13</f>
        <v>0</v>
      </c>
      <c r="X76" s="58">
        <f>'2022'!R13</f>
        <v>0</v>
      </c>
      <c r="Y76" s="58">
        <f>'2022'!S13</f>
        <v>0.2554858934169279</v>
      </c>
      <c r="Z76" s="58">
        <f>'2022'!T13</f>
        <v>0.13202011735121541</v>
      </c>
      <c r="AA76" s="58">
        <f>'2022'!U13</f>
        <v>0.26177080248741486</v>
      </c>
      <c r="AB76" s="58">
        <f>'2022'!V13</f>
        <v>0.26177080248741486</v>
      </c>
      <c r="AC76" s="59">
        <f>'2022'!W13</f>
        <v>0.22250518211430262</v>
      </c>
      <c r="AD76" s="42">
        <f>'2022'!X13</f>
        <v>19.342465753424658</v>
      </c>
      <c r="AE76" s="43">
        <f>'2022'!Y13</f>
        <v>2.54</v>
      </c>
      <c r="AF76" s="43">
        <f>'2022'!Z13</f>
        <v>5.7</v>
      </c>
      <c r="AG76" s="43">
        <f>'2022'!AA13</f>
        <v>17.100000000000001</v>
      </c>
      <c r="AH76" s="43">
        <f>'2022'!AB13</f>
        <v>1.51</v>
      </c>
      <c r="AI76" s="43">
        <f>'2022'!AC13</f>
        <v>2.21</v>
      </c>
      <c r="AJ76" s="44">
        <f>'2022'!AD13</f>
        <v>8.3325791855203626E-2</v>
      </c>
      <c r="AK76" s="44">
        <f>'2022'!AE13</f>
        <v>0.15228506787330318</v>
      </c>
      <c r="AL76" s="45">
        <f>'2022'!AF13</f>
        <v>7.0999999999999994E-2</v>
      </c>
      <c r="AM76" s="46">
        <f>DS76/100</f>
        <v>0.44799999999999995</v>
      </c>
      <c r="AN76" s="45">
        <f>'2022'!AG13</f>
        <v>0.82350000000000001</v>
      </c>
      <c r="AO76" s="45">
        <f>'2022'!AH13</f>
        <v>0.16250000000000001</v>
      </c>
      <c r="AP76" s="43">
        <f>'2022'!AI13</f>
        <v>121.1875522556974</v>
      </c>
      <c r="AQ76" s="47">
        <f>'2022'!AJ13</f>
        <v>124.9162390603538</v>
      </c>
      <c r="AR76" s="48">
        <f>'2022'!AK13</f>
        <v>6</v>
      </c>
      <c r="AS76" s="49">
        <f>'2022'!AL13</f>
        <v>7</v>
      </c>
      <c r="AT76" s="49">
        <f>'2022'!AM13</f>
        <v>5</v>
      </c>
      <c r="AU76" s="49">
        <f>'2022'!AN13</f>
        <v>4</v>
      </c>
      <c r="AV76" s="49">
        <f>'2022'!AO13</f>
        <v>10</v>
      </c>
      <c r="AW76" s="49">
        <f>'2022'!AP13</f>
        <v>10</v>
      </c>
      <c r="AX76" s="49">
        <f>'2022'!AQ13</f>
        <v>8</v>
      </c>
      <c r="AY76" s="50">
        <f>'2022'!AR13</f>
        <v>0</v>
      </c>
      <c r="AZ76" s="60">
        <f>'2022'!AS13</f>
        <v>0</v>
      </c>
      <c r="BA76" s="61">
        <f>'2022'!AT13</f>
        <v>2597</v>
      </c>
      <c r="BB76" s="61">
        <f>'2022'!AU13</f>
        <v>0</v>
      </c>
      <c r="BC76" s="61">
        <f>'2022'!AV13</f>
        <v>0</v>
      </c>
      <c r="BD76" s="61">
        <f>'2022'!AW13</f>
        <v>0</v>
      </c>
      <c r="BE76" s="61">
        <f>'2022'!AX13</f>
        <v>0</v>
      </c>
      <c r="BF76" s="62">
        <f>'2022'!AY13</f>
        <v>0</v>
      </c>
      <c r="BG76" s="62">
        <f>'2022'!AZ13</f>
        <v>0</v>
      </c>
      <c r="BH76" s="62">
        <f>'2022'!BA13</f>
        <v>0</v>
      </c>
      <c r="BI76" s="62">
        <f>'2022'!BB13</f>
        <v>0</v>
      </c>
      <c r="BJ76" s="62">
        <f>'2022'!BC13</f>
        <v>0</v>
      </c>
      <c r="BK76" s="62">
        <f>'2022'!BH13</f>
        <v>0</v>
      </c>
      <c r="BL76" s="62">
        <f>'2022'!BI13</f>
        <v>0</v>
      </c>
      <c r="BM76" s="62">
        <f>'2022'!BJ13</f>
        <v>0</v>
      </c>
      <c r="BN76" s="63">
        <f>'2022'!BK13</f>
        <v>0</v>
      </c>
      <c r="BO76" s="60">
        <f>'2022'!BL13</f>
        <v>0</v>
      </c>
      <c r="BP76" s="61">
        <f>'2022'!BM13</f>
        <v>2847</v>
      </c>
      <c r="BQ76" s="61">
        <f>'2022'!BN13</f>
        <v>1</v>
      </c>
      <c r="BR76" s="61">
        <f>'2022'!BO13</f>
        <v>0</v>
      </c>
      <c r="BS76" s="61">
        <f>'2022'!BP13</f>
        <v>0</v>
      </c>
      <c r="BT76" s="61">
        <f>'2022'!BQ13</f>
        <v>22</v>
      </c>
      <c r="BU76" s="62">
        <f>'2022'!BR13</f>
        <v>0</v>
      </c>
      <c r="BV76" s="62">
        <f>'2022'!BS13</f>
        <v>0</v>
      </c>
      <c r="BW76" s="62">
        <f>'2022'!BT13</f>
        <v>0</v>
      </c>
      <c r="BX76" s="62">
        <f>'2022'!BU13</f>
        <v>0</v>
      </c>
      <c r="BY76" s="62">
        <f>'2022'!BV13</f>
        <v>0</v>
      </c>
      <c r="BZ76" s="62">
        <f>'2022'!CA13</f>
        <v>0</v>
      </c>
      <c r="CA76" s="62">
        <f>'2022'!CB13</f>
        <v>0</v>
      </c>
      <c r="CB76" s="62">
        <f>'2022'!CC13</f>
        <v>92.3</v>
      </c>
      <c r="CC76" s="63">
        <f>'2022'!CD13</f>
        <v>7.7</v>
      </c>
      <c r="CD76" s="60">
        <f>'2022'!CE13</f>
        <v>652</v>
      </c>
      <c r="CE76" s="61">
        <f>'2022'!CF13</f>
        <v>2552</v>
      </c>
      <c r="CF76" s="61">
        <f>'2022'!CG13</f>
        <v>59</v>
      </c>
      <c r="CG76" s="61">
        <f>'2022'!CH13</f>
        <v>37</v>
      </c>
      <c r="CH76" s="61">
        <f>'2022'!CI13</f>
        <v>2</v>
      </c>
      <c r="CI76" s="61">
        <f>'2022'!CJ13</f>
        <v>19</v>
      </c>
      <c r="CJ76" s="62">
        <f>'2022'!CK13</f>
        <v>0.81</v>
      </c>
      <c r="CK76" s="62">
        <f>'2022'!CL13</f>
        <v>1.97</v>
      </c>
      <c r="CL76" s="62">
        <f>'2022'!CM13</f>
        <v>1.98</v>
      </c>
      <c r="CM76" s="62">
        <f>'2022'!CN13</f>
        <v>3.5</v>
      </c>
      <c r="CN76" s="62">
        <f>'2022'!CO13</f>
        <v>17.100000000000001</v>
      </c>
      <c r="CO76" s="62">
        <f>'2022'!CT13</f>
        <v>36.799999999999997</v>
      </c>
      <c r="CP76" s="62">
        <f>'2022'!CU13</f>
        <v>9.8000000000000007</v>
      </c>
      <c r="CQ76" s="62">
        <f>'2022'!CV13</f>
        <v>96.9</v>
      </c>
      <c r="CR76" s="63">
        <f>'2022'!CW13</f>
        <v>3.1</v>
      </c>
      <c r="CS76" s="60">
        <f>'2022'!CX13</f>
        <v>315</v>
      </c>
      <c r="CT76" s="61">
        <f>'2022'!CY13</f>
        <v>2386</v>
      </c>
      <c r="CU76" s="61">
        <f>'2022'!CZ13</f>
        <v>24</v>
      </c>
      <c r="CV76" s="61">
        <f>'2022'!DA13</f>
        <v>17</v>
      </c>
      <c r="CW76" s="61">
        <f>'2022'!DB13</f>
        <v>3</v>
      </c>
      <c r="CX76" s="61">
        <f>'2022'!DC13</f>
        <v>20</v>
      </c>
      <c r="CY76" s="62">
        <f>'2022'!DD13</f>
        <v>1.51</v>
      </c>
      <c r="CZ76" s="62">
        <f>'2022'!DE13</f>
        <v>1.76</v>
      </c>
      <c r="DA76" s="62">
        <f>'2022'!DF13</f>
        <v>2.14</v>
      </c>
      <c r="DB76" s="62">
        <f>'2022'!DG13</f>
        <v>5.7</v>
      </c>
      <c r="DC76" s="62">
        <f>'2022'!DH13</f>
        <v>15.1</v>
      </c>
      <c r="DD76" s="62">
        <f>'2022'!DM13</f>
        <v>66.7</v>
      </c>
      <c r="DE76" s="62">
        <f>'2022'!DN13</f>
        <v>0</v>
      </c>
      <c r="DF76" s="62">
        <f>'2022'!DO13</f>
        <v>80</v>
      </c>
      <c r="DG76" s="63">
        <f>'2022'!DP13</f>
        <v>18.5</v>
      </c>
      <c r="DH76" s="60">
        <f>'2022'!DQ13</f>
        <v>884</v>
      </c>
      <c r="DI76" s="61">
        <f>'2022'!DR13</f>
        <v>3377</v>
      </c>
      <c r="DJ76" s="61">
        <f>'2022'!DS13</f>
        <v>82</v>
      </c>
      <c r="DK76" s="61">
        <f>'2022'!DT13</f>
        <v>52</v>
      </c>
      <c r="DL76" s="61">
        <f>'2022'!DU13</f>
        <v>8</v>
      </c>
      <c r="DM76" s="61">
        <f>'2022'!DV13</f>
        <v>33</v>
      </c>
      <c r="DN76" s="62">
        <f>'2022'!DW13</f>
        <v>0.67</v>
      </c>
      <c r="DO76" s="62">
        <f>'2022'!DX13</f>
        <v>2.21</v>
      </c>
      <c r="DP76" s="62">
        <f>'2022'!DY13</f>
        <v>2.54</v>
      </c>
      <c r="DQ76" s="62">
        <f>'2022'!DZ13</f>
        <v>3.8</v>
      </c>
      <c r="DR76" s="62">
        <f>'2022'!EA13</f>
        <v>17.100000000000001</v>
      </c>
      <c r="DS76" s="62">
        <f>'2022'!EF13</f>
        <v>44.8</v>
      </c>
      <c r="DT76" s="62">
        <f>'2022'!EG13</f>
        <v>7.1</v>
      </c>
      <c r="DU76" s="62">
        <f>'2022'!EH13</f>
        <v>84.7</v>
      </c>
      <c r="DV76" s="63">
        <f>'2022'!EI13</f>
        <v>14</v>
      </c>
    </row>
    <row r="77" spans="1:126" x14ac:dyDescent="0.2">
      <c r="A77" s="30">
        <f t="shared" si="8"/>
        <v>75</v>
      </c>
      <c r="B77" s="31">
        <f>'2021'!A10</f>
        <v>8</v>
      </c>
      <c r="C77" s="31">
        <v>2021</v>
      </c>
      <c r="D77" s="32" t="str">
        <f>'2021'!B10</f>
        <v>Amon-Ra St. Brown</v>
      </c>
      <c r="E77" s="32" t="str" cm="1">
        <f t="array" ref="E77">_xlfn.IFS(F77&gt;12.5,"Cornerstone",AND(F77&gt;11.995,F77&lt;12.5),"Elite",AND(F77&gt;11,F77&lt;12.995),"Elite Upside",AND(F77&gt;=9.69,F77&lt;10.999),"Upside",AND(F77&gt;8.4,F77&lt;9.999),"Upside Lite",AND(F77&gt;7.25,F77&lt;8.999),"Outlier",AND(F77&gt;=6,F77&lt;7.25),"Outlier Lite",F77&lt;6.999,"Purgatory")</f>
        <v>Upside</v>
      </c>
      <c r="F77" s="33">
        <f>'2021'!C10</f>
        <v>9.9371428571428577</v>
      </c>
      <c r="G77" s="33">
        <f t="shared" si="9"/>
        <v>87.8</v>
      </c>
      <c r="H77" s="303">
        <f t="shared" si="10"/>
        <v>0.86413207878487519</v>
      </c>
      <c r="I77" s="34" t="str">
        <f>'2021'!D10</f>
        <v>USC</v>
      </c>
      <c r="J77" s="35">
        <f>'2021'!E10</f>
        <v>5</v>
      </c>
      <c r="K77" s="36">
        <f>'2021'!F10</f>
        <v>36457</v>
      </c>
      <c r="L77" s="37">
        <f>'2021'!G10</f>
        <v>25.945205479452056</v>
      </c>
      <c r="M77" s="37" t="str">
        <f>'2021'!H10</f>
        <v>JR</v>
      </c>
      <c r="N77" s="37">
        <f>'2021'!I10</f>
        <v>21.528767123287672</v>
      </c>
      <c r="O77" s="37" t="str">
        <f>'2021'!J10</f>
        <v>Hybrid</v>
      </c>
      <c r="P77" s="37" t="str">
        <f>'2021'!K10</f>
        <v>BALL HOG</v>
      </c>
      <c r="Q77" s="37" t="str">
        <f>'2021'!L10</f>
        <v>Poor Earner</v>
      </c>
      <c r="R77" s="55">
        <f>'2021'!M10</f>
        <v>73</v>
      </c>
      <c r="S77" s="55">
        <f>'2021'!N10</f>
        <v>202</v>
      </c>
      <c r="T77" s="231">
        <f t="shared" si="11"/>
        <v>26.650392051018674</v>
      </c>
      <c r="U77" s="35">
        <f>'2021'!O10</f>
        <v>4.5</v>
      </c>
      <c r="V77" s="56">
        <f>'2021'!P10</f>
        <v>4</v>
      </c>
      <c r="W77" s="57">
        <f>'2021'!Q10</f>
        <v>0</v>
      </c>
      <c r="X77" s="58">
        <f>'2021'!R10</f>
        <v>0</v>
      </c>
      <c r="Y77" s="58">
        <f>'2021'!S10</f>
        <v>0.38458720972822508</v>
      </c>
      <c r="Z77" s="58">
        <f>'2021'!T10</f>
        <v>0.284077892325315</v>
      </c>
      <c r="AA77" s="58">
        <f>'2021'!U10</f>
        <v>0.24950412360371643</v>
      </c>
      <c r="AB77" s="58">
        <f>'2021'!V10</f>
        <v>0.31704566666597078</v>
      </c>
      <c r="AC77" s="59">
        <f>'2021'!W10</f>
        <v>0.3011933833326722</v>
      </c>
      <c r="AD77" s="42">
        <f>'2021'!X10</f>
        <v>18.86849315068493</v>
      </c>
      <c r="AE77" s="43">
        <f>'2021'!Y10</f>
        <v>2.65</v>
      </c>
      <c r="AF77" s="43">
        <f>'2021'!Z10</f>
        <v>5.4</v>
      </c>
      <c r="AG77" s="43">
        <f>'2021'!AA10</f>
        <v>10.9</v>
      </c>
      <c r="AH77" s="43">
        <f>'2021'!AB10</f>
        <v>0.68</v>
      </c>
      <c r="AI77" s="43">
        <f>'2021'!AC10</f>
        <v>2.0299999999999998</v>
      </c>
      <c r="AJ77" s="44">
        <f>'2021'!AD10</f>
        <v>3.9899999999999998E-2</v>
      </c>
      <c r="AK77" s="44">
        <f>'2021'!AE10</f>
        <v>0.16372384937238493</v>
      </c>
      <c r="AL77" s="45">
        <f>'2021'!AF10</f>
        <v>8.900000000000001E-2</v>
      </c>
      <c r="AM77" s="46">
        <f>DS77/100</f>
        <v>0.57100000000000006</v>
      </c>
      <c r="AN77" s="45">
        <f>'2021'!AG10</f>
        <v>0.373</v>
      </c>
      <c r="AO77" s="45">
        <f>'2021'!AH10</f>
        <v>0.61349999999999993</v>
      </c>
      <c r="AP77" s="43">
        <f>'2021'!AI10</f>
        <v>98.521566834324034</v>
      </c>
      <c r="AQ77" s="47">
        <f>'2021'!AJ10</f>
        <v>97.517956398683268</v>
      </c>
      <c r="AR77" s="48">
        <f>'2021'!AK10</f>
        <v>8</v>
      </c>
      <c r="AS77" s="49">
        <f>'2021'!AL10</f>
        <v>8</v>
      </c>
      <c r="AT77" s="49">
        <f>'2021'!AM10</f>
        <v>5</v>
      </c>
      <c r="AU77" s="49">
        <f>'2021'!AN10</f>
        <v>3</v>
      </c>
      <c r="AV77" s="49">
        <f>'2021'!AO10</f>
        <v>8</v>
      </c>
      <c r="AW77" s="49">
        <f>'2021'!AP10</f>
        <v>6</v>
      </c>
      <c r="AX77" s="49">
        <f>'2021'!AQ10</f>
        <v>5</v>
      </c>
      <c r="AY77" s="50">
        <f>'2021'!AR10</f>
        <v>1</v>
      </c>
      <c r="AZ77" s="60">
        <f>'2021'!AS10</f>
        <v>0</v>
      </c>
      <c r="BA77" s="61">
        <f>'2021'!AT10</f>
        <v>3593</v>
      </c>
      <c r="BB77" s="61">
        <f>'2021'!AU10</f>
        <v>0</v>
      </c>
      <c r="BC77" s="61">
        <f>'2021'!AV10</f>
        <v>0</v>
      </c>
      <c r="BD77" s="61">
        <f>'2021'!AW10</f>
        <v>0</v>
      </c>
      <c r="BE77" s="61">
        <f>'2021'!AX10</f>
        <v>0</v>
      </c>
      <c r="BF77" s="62">
        <f>'2021'!AY10</f>
        <v>0</v>
      </c>
      <c r="BG77" s="62">
        <f>'2021'!AZ10</f>
        <v>0</v>
      </c>
      <c r="BH77" s="62">
        <f>'2021'!BA10</f>
        <v>0</v>
      </c>
      <c r="BI77" s="62">
        <f>'2021'!BB10</f>
        <v>0</v>
      </c>
      <c r="BJ77" s="62">
        <f>'2021'!BC10</f>
        <v>0</v>
      </c>
      <c r="BK77" s="62">
        <f>'2021'!BD10</f>
        <v>0</v>
      </c>
      <c r="BL77" s="62">
        <f>'2021'!BE10</f>
        <v>0</v>
      </c>
      <c r="BM77" s="62">
        <f>'2021'!BF10</f>
        <v>0</v>
      </c>
      <c r="BN77" s="63">
        <f>'2021'!BG10</f>
        <v>0</v>
      </c>
      <c r="BO77" s="60">
        <f>'2021'!BH10</f>
        <v>0</v>
      </c>
      <c r="BP77" s="61">
        <f>'2021'!BI10</f>
        <v>4186</v>
      </c>
      <c r="BQ77" s="61">
        <f>'2021'!BJ10</f>
        <v>0</v>
      </c>
      <c r="BR77" s="61">
        <f>'2021'!BK10</f>
        <v>0</v>
      </c>
      <c r="BS77" s="61">
        <f>'2021'!BL10</f>
        <v>0</v>
      </c>
      <c r="BT77" s="61">
        <f>'2021'!BM10</f>
        <v>0</v>
      </c>
      <c r="BU77" s="62">
        <f>'2021'!BN10</f>
        <v>0</v>
      </c>
      <c r="BV77" s="62">
        <f>'2021'!BO10</f>
        <v>0</v>
      </c>
      <c r="BW77" s="62">
        <f>'2021'!BP10</f>
        <v>0</v>
      </c>
      <c r="BX77" s="62">
        <f>'2021'!BQ10</f>
        <v>0</v>
      </c>
      <c r="BY77" s="62">
        <f>'2021'!BR10</f>
        <v>0</v>
      </c>
      <c r="BZ77" s="62">
        <f>'2021'!BW10</f>
        <v>0</v>
      </c>
      <c r="CA77" s="62">
        <f>'2021'!BX10</f>
        <v>0</v>
      </c>
      <c r="CB77" s="62">
        <f>'2021'!BY10</f>
        <v>0</v>
      </c>
      <c r="CC77" s="63">
        <f>'2021'!BZ10</f>
        <v>0</v>
      </c>
      <c r="CD77" s="60">
        <f>'2021'!CA10</f>
        <v>1050</v>
      </c>
      <c r="CE77" s="61">
        <f>'2021'!CB10</f>
        <v>2730.2</v>
      </c>
      <c r="CF77" s="61">
        <f>'2021'!CC10</f>
        <v>86</v>
      </c>
      <c r="CG77" s="61">
        <f>'2021'!CD10</f>
        <v>60</v>
      </c>
      <c r="CH77" s="61">
        <f>'2021'!CE10</f>
        <v>3</v>
      </c>
      <c r="CI77" s="61">
        <f>'2021'!CF10</f>
        <v>18</v>
      </c>
      <c r="CJ77" s="62">
        <f>'2021'!CG10</f>
        <v>0.69</v>
      </c>
      <c r="CK77" s="62">
        <f>'2021'!CH10</f>
        <v>1.99</v>
      </c>
      <c r="CL77" s="62">
        <f>'2021'!CI10</f>
        <v>2.65</v>
      </c>
      <c r="CM77" s="62">
        <f>'2021'!CJ10</f>
        <v>3.8</v>
      </c>
      <c r="CN77" s="62">
        <f>'2021'!CK10</f>
        <v>12</v>
      </c>
      <c r="CO77" s="62">
        <f>'2021'!CP10</f>
        <v>33.299999999999997</v>
      </c>
      <c r="CP77" s="62">
        <f>'2021'!CQ10</f>
        <v>6.3</v>
      </c>
      <c r="CQ77" s="62">
        <f>'2021'!CR10</f>
        <v>35.5</v>
      </c>
      <c r="CR77" s="63">
        <f>'2021'!CS10</f>
        <v>64.2</v>
      </c>
      <c r="CS77" s="60">
        <f>'2021'!CT10</f>
        <v>1240</v>
      </c>
      <c r="CT77" s="61">
        <f>'2021'!CU10</f>
        <v>4365</v>
      </c>
      <c r="CU77" s="61">
        <f>'2021'!CV10</f>
        <v>103</v>
      </c>
      <c r="CV77" s="61">
        <f>'2021'!CW10</f>
        <v>77</v>
      </c>
      <c r="CW77" s="61">
        <f>'2021'!CX10</f>
        <v>6</v>
      </c>
      <c r="CX77" s="61">
        <f>'2021'!CY10</f>
        <v>35</v>
      </c>
      <c r="CY77" s="62">
        <f>'2021'!CZ10</f>
        <v>0.63</v>
      </c>
      <c r="CZ77" s="62">
        <f>'2021'!DA10</f>
        <v>2.0299999999999998</v>
      </c>
      <c r="DA77" s="62">
        <f>'2021'!DB10</f>
        <v>1.8</v>
      </c>
      <c r="DB77" s="62">
        <f>'2021'!DC10</f>
        <v>5.4</v>
      </c>
      <c r="DC77" s="62">
        <f>'2021'!DD10</f>
        <v>9.1</v>
      </c>
      <c r="DD77" s="62">
        <f>'2021'!DI10</f>
        <v>46.2</v>
      </c>
      <c r="DE77" s="62">
        <f>'2021'!DJ10</f>
        <v>6.1</v>
      </c>
      <c r="DF77" s="62">
        <f>'2021'!DK10</f>
        <v>10.1</v>
      </c>
      <c r="DG77" s="63">
        <f>'2021'!DL10</f>
        <v>87.9</v>
      </c>
      <c r="DH77" s="60">
        <f>'2021'!DM10</f>
        <v>478</v>
      </c>
      <c r="DI77" s="61">
        <f>'2021'!DN10</f>
        <v>1915.8000000000002</v>
      </c>
      <c r="DJ77" s="61">
        <f>'2021'!DO10</f>
        <v>57</v>
      </c>
      <c r="DK77" s="61">
        <f>'2021'!DP10</f>
        <v>41</v>
      </c>
      <c r="DL77" s="61">
        <f>'2021'!DQ10</f>
        <v>7</v>
      </c>
      <c r="DM77" s="61">
        <f>'2021'!DR10</f>
        <v>17</v>
      </c>
      <c r="DN77" s="62">
        <f>'2021'!DS10</f>
        <v>0.68</v>
      </c>
      <c r="DO77" s="62">
        <f>'2021'!DT10</f>
        <v>1.82</v>
      </c>
      <c r="DP77" s="62">
        <f>'2021'!DU10</f>
        <v>1.82</v>
      </c>
      <c r="DQ77" s="62">
        <f>'2021'!DV10</f>
        <v>3.8</v>
      </c>
      <c r="DR77" s="62">
        <f>'2021'!DW10</f>
        <v>10.9</v>
      </c>
      <c r="DS77" s="62">
        <f>'2021'!EB10</f>
        <v>57.1</v>
      </c>
      <c r="DT77" s="62">
        <f>'2021'!EC10</f>
        <v>8.9</v>
      </c>
      <c r="DU77" s="62">
        <f>'2021'!ED10</f>
        <v>64.5</v>
      </c>
      <c r="DV77" s="63">
        <f>'2021'!EE10</f>
        <v>34.799999999999997</v>
      </c>
    </row>
    <row r="78" spans="1:126" x14ac:dyDescent="0.2">
      <c r="A78" s="30">
        <f t="shared" si="8"/>
        <v>76</v>
      </c>
      <c r="B78" s="31">
        <f>'2018'!A5</f>
        <v>3</v>
      </c>
      <c r="C78" s="31">
        <v>2018</v>
      </c>
      <c r="D78" s="32" t="str">
        <f>'2018'!B5</f>
        <v>Christian Kirk</v>
      </c>
      <c r="E78" s="32" t="str" cm="1">
        <f t="array" ref="E78">_xlfn.IFS(F78&gt;12.5,"Cornerstone",AND(F78&gt;11.995,F78&lt;12.5),"Elite",AND(F78&gt;11,F78&lt;12.995),"Elite Upside",AND(F78&gt;=9.69,F78&lt;10.999),"Upside",AND(F78&gt;8.4,F78&lt;9.999),"Upside Lite",AND(F78&gt;7.25,F78&lt;8.999),"Outlier",AND(F78&gt;=6,F78&lt;7.25),"Outlier Lite",F78&lt;6.999,"Purgatory")</f>
        <v>Upside</v>
      </c>
      <c r="F78" s="33">
        <f>'2018'!C5</f>
        <v>9.894285714285715</v>
      </c>
      <c r="G78" s="33">
        <f t="shared" si="9"/>
        <v>87.6</v>
      </c>
      <c r="H78" s="303">
        <f t="shared" si="10"/>
        <v>0.83953403097569612</v>
      </c>
      <c r="I78" s="34" t="str">
        <f>'2018'!D5</f>
        <v>Texas A&amp;M</v>
      </c>
      <c r="J78" s="35">
        <f>'2018'!E5</f>
        <v>1</v>
      </c>
      <c r="K78" s="36">
        <f>'2018'!F5</f>
        <v>35387</v>
      </c>
      <c r="L78" s="37">
        <f>'2018'!G5</f>
        <v>28.876712328767123</v>
      </c>
      <c r="M78" s="37" t="str">
        <f>'2018'!H5</f>
        <v>JR</v>
      </c>
      <c r="N78" s="37">
        <f>'2018'!I5</f>
        <v>21.449315068493149</v>
      </c>
      <c r="O78" s="37" t="str">
        <f>'2018'!J5</f>
        <v>Slot</v>
      </c>
      <c r="P78" s="37" t="str">
        <f>'2018'!K5</f>
        <v>BALL HOG</v>
      </c>
      <c r="Q78" s="37" t="str">
        <f>'2018'!L5</f>
        <v>Elite Earner</v>
      </c>
      <c r="R78" s="55">
        <f>'2018'!M5</f>
        <v>71</v>
      </c>
      <c r="S78" s="55">
        <f>'2018'!N5</f>
        <v>201</v>
      </c>
      <c r="T78" s="231">
        <f t="shared" si="11"/>
        <v>28.033499352061199</v>
      </c>
      <c r="U78" s="35">
        <f>'2018'!O5</f>
        <v>4.46</v>
      </c>
      <c r="V78" s="56">
        <f>'2018'!P5</f>
        <v>2</v>
      </c>
      <c r="W78" s="57">
        <f>'2018'!Q5</f>
        <v>0</v>
      </c>
      <c r="X78" s="58">
        <f>'2018'!R5</f>
        <v>0</v>
      </c>
      <c r="Y78" s="58">
        <f>'2018'!S5</f>
        <v>0.30364128799277762</v>
      </c>
      <c r="Z78" s="58">
        <f>'2018'!T5</f>
        <v>0.27977087729876393</v>
      </c>
      <c r="AA78" s="58">
        <f>'2018'!U5</f>
        <v>0.28138395590936927</v>
      </c>
      <c r="AB78" s="58">
        <f>'2018'!V5</f>
        <v>0.29251262195107341</v>
      </c>
      <c r="AC78" s="59">
        <f>'2018'!W5</f>
        <v>0.29251262195107341</v>
      </c>
      <c r="AD78" s="42">
        <f>'2018'!X5</f>
        <v>18.794520547945204</v>
      </c>
      <c r="AE78" s="43">
        <f>'2018'!Y5</f>
        <v>2.2999999999999998</v>
      </c>
      <c r="AF78" s="43">
        <f>'2018'!Z5</f>
        <v>6.7</v>
      </c>
      <c r="AG78" s="43">
        <f>'2018'!AA5</f>
        <v>10.199999999999999</v>
      </c>
      <c r="AH78" s="43">
        <f>'2018'!AB5</f>
        <v>0.53</v>
      </c>
      <c r="AI78" s="43">
        <f>'2018'!AC5</f>
        <v>2.0499999999999998</v>
      </c>
      <c r="AJ78" s="44">
        <f>'2018'!AD5</f>
        <v>5.2557127312295969E-2</v>
      </c>
      <c r="AK78" s="44">
        <f>'2018'!AE5</f>
        <v>0.22774755168661587</v>
      </c>
      <c r="AL78" s="45">
        <f>'2018'!AF5</f>
        <v>7.8E-2</v>
      </c>
      <c r="AM78" s="46">
        <f>DS78/100</f>
        <v>0.42899999999999999</v>
      </c>
      <c r="AN78" s="45">
        <f>'2018'!AG5</f>
        <v>2.5499999999999998E-2</v>
      </c>
      <c r="AO78" s="45">
        <f>'2018'!AH5</f>
        <v>0.93699999999999994</v>
      </c>
      <c r="AP78" s="43">
        <f>'2018'!AI5</f>
        <v>101.5983414275576</v>
      </c>
      <c r="AQ78" s="47">
        <f>'2018'!AJ5</f>
        <v>96.459083834233553</v>
      </c>
      <c r="AR78" s="48">
        <f>'2018'!AK5</f>
        <v>8</v>
      </c>
      <c r="AS78" s="49">
        <f>'2018'!AL5</f>
        <v>8</v>
      </c>
      <c r="AT78" s="49">
        <f>'2018'!AM5</f>
        <v>4</v>
      </c>
      <c r="AU78" s="49">
        <f>'2018'!AN5</f>
        <v>5</v>
      </c>
      <c r="AV78" s="49">
        <f>'2018'!AO5</f>
        <v>8</v>
      </c>
      <c r="AW78" s="49">
        <f>'2018'!AP5</f>
        <v>6</v>
      </c>
      <c r="AX78" s="49">
        <f>'2018'!AQ5</f>
        <v>8</v>
      </c>
      <c r="AY78" s="50">
        <f>'2018'!AR5</f>
        <v>0.5</v>
      </c>
      <c r="AZ78" s="60">
        <f>'2018'!AS5</f>
        <v>0</v>
      </c>
      <c r="BA78" s="61">
        <f>'2018'!AT5</f>
        <v>23</v>
      </c>
      <c r="BB78" s="61">
        <f>'2018'!AU5</f>
        <v>0</v>
      </c>
      <c r="BC78" s="61">
        <f>'2018'!AV5</f>
        <v>0</v>
      </c>
      <c r="BD78" s="61">
        <f>'2018'!AW5</f>
        <v>0</v>
      </c>
      <c r="BE78" s="61">
        <f>'2018'!AX5</f>
        <v>0</v>
      </c>
      <c r="BF78" s="62">
        <f>'2018'!AY5</f>
        <v>0</v>
      </c>
      <c r="BG78" s="62">
        <f>'2018'!AZ5</f>
        <v>0</v>
      </c>
      <c r="BH78" s="62">
        <f>'2018'!BA5</f>
        <v>0</v>
      </c>
      <c r="BI78" s="62">
        <f>'2018'!BB5</f>
        <v>0</v>
      </c>
      <c r="BJ78" s="62">
        <f>'2018'!BC5</f>
        <v>0</v>
      </c>
      <c r="BK78" s="62">
        <f>'2018'!BD5</f>
        <v>0</v>
      </c>
      <c r="BL78" s="62">
        <f>'2018'!BE5</f>
        <v>0</v>
      </c>
      <c r="BM78" s="62">
        <f>'2018'!BF5</f>
        <v>0</v>
      </c>
      <c r="BN78" s="63">
        <f>'2018'!BG5</f>
        <v>0</v>
      </c>
      <c r="BO78" s="60">
        <f>'2018'!BH5</f>
        <v>0</v>
      </c>
      <c r="BP78" s="61">
        <f>'2018'!BI5</f>
        <v>3971</v>
      </c>
      <c r="BQ78" s="61">
        <f>'2018'!BJ5</f>
        <v>0</v>
      </c>
      <c r="BR78" s="61">
        <f>'2018'!BK5</f>
        <v>0</v>
      </c>
      <c r="BS78" s="61">
        <f>'2018'!BL5</f>
        <v>0</v>
      </c>
      <c r="BT78" s="61">
        <f>'2018'!BM5</f>
        <v>0</v>
      </c>
      <c r="BU78" s="62">
        <f>'2018'!BN5</f>
        <v>0</v>
      </c>
      <c r="BV78" s="62">
        <f>'2018'!BO5</f>
        <v>0</v>
      </c>
      <c r="BW78" s="62">
        <f>'2018'!BP5</f>
        <v>0</v>
      </c>
      <c r="BX78" s="62">
        <f>'2018'!BQ5</f>
        <v>0</v>
      </c>
      <c r="BY78" s="62">
        <f>'2018'!BR5</f>
        <v>0</v>
      </c>
      <c r="BZ78" s="62">
        <f>'2018'!BS5</f>
        <v>0</v>
      </c>
      <c r="CA78" s="62">
        <f>'2018'!BT5</f>
        <v>0</v>
      </c>
      <c r="CB78" s="62">
        <f>'2018'!BU5</f>
        <v>0</v>
      </c>
      <c r="CC78" s="63">
        <f>'2018'!BV5</f>
        <v>0</v>
      </c>
      <c r="CD78" s="60">
        <f>'2018'!BW5</f>
        <v>1009</v>
      </c>
      <c r="CE78" s="61">
        <f>'2018'!BX5</f>
        <v>3323</v>
      </c>
      <c r="CF78" s="61">
        <f>'2018'!BY5</f>
        <v>131</v>
      </c>
      <c r="CG78" s="61">
        <f>'2018'!BZ5</f>
        <v>80</v>
      </c>
      <c r="CH78" s="61">
        <f>'2018'!CA5</f>
        <v>7</v>
      </c>
      <c r="CI78" s="61">
        <f>'2018'!CB5</f>
        <v>25</v>
      </c>
      <c r="CJ78" s="62">
        <f>'2018'!CC5</f>
        <v>0</v>
      </c>
      <c r="CK78" s="62">
        <f>'2018'!CD5</f>
        <v>0</v>
      </c>
      <c r="CL78" s="62">
        <f>'2018'!CE5</f>
        <v>2.1800000000000002</v>
      </c>
      <c r="CM78" s="62">
        <f>'2018'!CF5</f>
        <v>8</v>
      </c>
      <c r="CN78" s="62">
        <f>'2018'!CG5</f>
        <v>8.9</v>
      </c>
      <c r="CO78" s="62">
        <f>'2018'!CH5</f>
        <v>0</v>
      </c>
      <c r="CP78" s="62">
        <f>'2018'!CI5</f>
        <v>9.1</v>
      </c>
      <c r="CQ78" s="62">
        <f>'2018'!CJ5</f>
        <v>0.6</v>
      </c>
      <c r="CR78" s="63">
        <f>'2018'!CK5</f>
        <v>97.5</v>
      </c>
      <c r="CS78" s="60">
        <f>'2018'!CL5</f>
        <v>928</v>
      </c>
      <c r="CT78" s="61">
        <f>'2018'!CM5</f>
        <v>3317</v>
      </c>
      <c r="CU78" s="61">
        <f>'2018'!CN5</f>
        <v>126</v>
      </c>
      <c r="CV78" s="61">
        <f>'2018'!CO5</f>
        <v>82</v>
      </c>
      <c r="CW78" s="61">
        <f>'2018'!CP5</f>
        <v>9</v>
      </c>
      <c r="CX78" s="61">
        <f>'2018'!CQ5</f>
        <v>25</v>
      </c>
      <c r="CY78" s="62">
        <f>'2018'!CR5</f>
        <v>0.3</v>
      </c>
      <c r="CZ78" s="62">
        <f>'2018'!CS5</f>
        <v>1.98</v>
      </c>
      <c r="DA78" s="62">
        <f>'2018'!CT5</f>
        <v>2.06</v>
      </c>
      <c r="DB78" s="62">
        <f>'2018'!CU5</f>
        <v>6.7</v>
      </c>
      <c r="DC78" s="62">
        <f>'2018'!CV5</f>
        <v>9</v>
      </c>
      <c r="DD78" s="62">
        <f>'2018'!CW5</f>
        <v>0</v>
      </c>
      <c r="DE78" s="62">
        <f>'2018'!CX5</f>
        <v>6.8</v>
      </c>
      <c r="DF78" s="62">
        <f>'2018'!CY5</f>
        <v>2.2999999999999998</v>
      </c>
      <c r="DG78" s="63">
        <f>'2018'!CZ5</f>
        <v>93.6</v>
      </c>
      <c r="DH78" s="60">
        <f>'2018'!DA5</f>
        <v>919</v>
      </c>
      <c r="DI78" s="61">
        <f>'2018'!DB5</f>
        <v>3266</v>
      </c>
      <c r="DJ78" s="61">
        <f>'2018'!DC5</f>
        <v>112</v>
      </c>
      <c r="DK78" s="61">
        <f>'2018'!DD5</f>
        <v>71</v>
      </c>
      <c r="DL78" s="61">
        <f>'2018'!DE5</f>
        <v>10</v>
      </c>
      <c r="DM78" s="61">
        <f>'2018'!DF5</f>
        <v>22</v>
      </c>
      <c r="DN78" s="62">
        <f>'2018'!DG5</f>
        <v>0.53</v>
      </c>
      <c r="DO78" s="62">
        <f>'2018'!DH5</f>
        <v>2.0499999999999998</v>
      </c>
      <c r="DP78" s="62">
        <f>'2018'!DI5</f>
        <v>2.2999999999999998</v>
      </c>
      <c r="DQ78" s="62">
        <f>'2018'!DJ5</f>
        <v>5.4</v>
      </c>
      <c r="DR78" s="62">
        <f>'2018'!DK5</f>
        <v>10.199999999999999</v>
      </c>
      <c r="DS78" s="62">
        <f>'2018'!DP5</f>
        <v>42.9</v>
      </c>
      <c r="DT78" s="62">
        <f>'2018'!DQ5</f>
        <v>7.8</v>
      </c>
      <c r="DU78" s="62">
        <f>'2018'!DR5</f>
        <v>2.8</v>
      </c>
      <c r="DV78" s="63">
        <f>'2018'!DS5</f>
        <v>93.8</v>
      </c>
    </row>
    <row r="79" spans="1:126" x14ac:dyDescent="0.2">
      <c r="A79" s="30">
        <f t="shared" si="8"/>
        <v>77</v>
      </c>
      <c r="B79" s="31">
        <f>'2015'!A8</f>
        <v>6</v>
      </c>
      <c r="C79" s="31">
        <v>2015</v>
      </c>
      <c r="D79" s="32" t="str">
        <f>'2015'!B8</f>
        <v>Devin Smith</v>
      </c>
      <c r="E79" s="32" t="str" cm="1">
        <f t="array" ref="E79">_xlfn.IFS(F79&gt;12.5,"Cornerstone",AND(F79&gt;11.995,F79&lt;12.5),"Elite",AND(F79&gt;11,F79&lt;12.995),"Elite Upside",AND(F79&gt;=9.69,F79&lt;10.999),"Upside",AND(F79&gt;8.4,F79&lt;9.999),"Upside Lite",AND(F79&gt;7.25,F79&lt;8.999),"Outlier",AND(F79&gt;=6,F79&lt;7.25),"Outlier Lite",F79&lt;6.999,"Purgatory")</f>
        <v>Upside</v>
      </c>
      <c r="F79" s="33">
        <f>'2015'!C8</f>
        <v>9.8671428571428574</v>
      </c>
      <c r="G79" s="33">
        <f t="shared" si="9"/>
        <v>87.4</v>
      </c>
      <c r="H79" s="303">
        <f t="shared" si="10"/>
        <v>0.82395526736321578</v>
      </c>
      <c r="I79" s="34" t="str">
        <f>'2015'!D8</f>
        <v>Ohio State</v>
      </c>
      <c r="J79" s="35">
        <f>'2015'!E8</f>
        <v>2</v>
      </c>
      <c r="K79" s="36">
        <f>'2015'!F8</f>
        <v>33666</v>
      </c>
      <c r="L79" s="37">
        <f>'2015'!G8</f>
        <v>33.591780821917808</v>
      </c>
      <c r="M79" s="37" t="str">
        <f>'2015'!H8</f>
        <v>SR</v>
      </c>
      <c r="N79" s="37">
        <f>'2015'!I8</f>
        <v>23.164383561643834</v>
      </c>
      <c r="O79" s="37" t="str">
        <f>'2015'!J8</f>
        <v>Wide</v>
      </c>
      <c r="P79" s="37" t="str">
        <f>'2015'!K8</f>
        <v>DEEP</v>
      </c>
      <c r="Q79" s="37" t="str">
        <f>'2015'!L8</f>
        <v>N/A</v>
      </c>
      <c r="R79" s="55">
        <f>'2015'!M8</f>
        <v>73</v>
      </c>
      <c r="S79" s="55">
        <f>'2015'!N8</f>
        <v>197</v>
      </c>
      <c r="T79" s="231">
        <f t="shared" si="11"/>
        <v>25.990728881439004</v>
      </c>
      <c r="U79" s="37">
        <f>'2015'!O8</f>
        <v>4.42</v>
      </c>
      <c r="V79" s="56">
        <f>'2015'!P8</f>
        <v>2</v>
      </c>
      <c r="W79" s="57">
        <f>'2015'!Q8</f>
        <v>0</v>
      </c>
      <c r="X79" s="58">
        <f>'2015'!R8</f>
        <v>0.17807389460932768</v>
      </c>
      <c r="Y79" s="58">
        <f>'2015'!S8</f>
        <v>0.28374655647382918</v>
      </c>
      <c r="Z79" s="58">
        <f>'2015'!T8</f>
        <v>0.23188813154381277</v>
      </c>
      <c r="AA79" s="58">
        <f>'2015'!U8</f>
        <v>0.25118035882908402</v>
      </c>
      <c r="AB79" s="58">
        <f>'2015'!V8</f>
        <v>0.26746345765145663</v>
      </c>
      <c r="AC79" s="59">
        <f>'2015'!W8</f>
        <v>0.26746345765145663</v>
      </c>
      <c r="AD79" s="42">
        <f>'2015'!X8</f>
        <v>20.509589041095889</v>
      </c>
      <c r="AE79" s="43">
        <f>'2015'!Y8</f>
        <v>3.62</v>
      </c>
      <c r="AF79" s="43">
        <f>'2015'!Z8</f>
        <v>7</v>
      </c>
      <c r="AG79" s="43">
        <f>'2015'!AA8</f>
        <v>23.8</v>
      </c>
      <c r="AH79" s="43">
        <f>'2015'!AB8</f>
        <v>0</v>
      </c>
      <c r="AI79" s="43">
        <f>'2015'!AC8</f>
        <v>0</v>
      </c>
      <c r="AJ79" s="44" t="str">
        <f>'2015'!AD8</f>
        <v>N/A</v>
      </c>
      <c r="AK79" s="44" t="str">
        <f>'2015'!AE8</f>
        <v>N/A</v>
      </c>
      <c r="AL79" s="45">
        <f>'2015'!AF8</f>
        <v>0</v>
      </c>
      <c r="AM79" s="46">
        <f>DS79</f>
        <v>0</v>
      </c>
      <c r="AN79" s="45">
        <f>'2015'!AG8</f>
        <v>0.76900000000000002</v>
      </c>
      <c r="AO79" s="45">
        <f>'2015'!AH8</f>
        <v>0.223</v>
      </c>
      <c r="AP79" s="43">
        <f>'2015'!AI8</f>
        <v>103.23028929732912</v>
      </c>
      <c r="AQ79" s="47">
        <f>'2015'!AJ8</f>
        <v>102.17871248078056</v>
      </c>
      <c r="AR79" s="48">
        <f>'2015'!AK8</f>
        <v>7</v>
      </c>
      <c r="AS79" s="49">
        <f>'2015'!AL8</f>
        <v>5</v>
      </c>
      <c r="AT79" s="49">
        <f>'2015'!AM8</f>
        <v>7</v>
      </c>
      <c r="AU79" s="49">
        <f>'2015'!AN8</f>
        <v>5</v>
      </c>
      <c r="AV79" s="49">
        <f>'2015'!AO8</f>
        <v>9</v>
      </c>
      <c r="AW79" s="49">
        <f>'2015'!AP8</f>
        <v>7</v>
      </c>
      <c r="AX79" s="49">
        <f>'2015'!AQ8</f>
        <v>8</v>
      </c>
      <c r="AY79" s="50">
        <f>'2015'!AR8</f>
        <v>0.5</v>
      </c>
      <c r="AZ79" s="60">
        <f>'2015'!AS8</f>
        <v>0</v>
      </c>
      <c r="BA79" s="61">
        <f>'2015'!AT8</f>
        <v>1</v>
      </c>
      <c r="BB79" s="61">
        <f>'2015'!AU8</f>
        <v>0</v>
      </c>
      <c r="BC79" s="61">
        <f>'2015'!AV8</f>
        <v>0</v>
      </c>
      <c r="BD79" s="61">
        <f>'2015'!AW8</f>
        <v>0</v>
      </c>
      <c r="BE79" s="61">
        <f>'2015'!AX8</f>
        <v>0</v>
      </c>
      <c r="BF79" s="62">
        <f>'2015'!AY8</f>
        <v>0</v>
      </c>
      <c r="BG79" s="62">
        <f>'2015'!AZ8</f>
        <v>0</v>
      </c>
      <c r="BH79" s="62">
        <f>'2015'!BA8</f>
        <v>0</v>
      </c>
      <c r="BI79" s="62">
        <f>'2015'!BB8</f>
        <v>0</v>
      </c>
      <c r="BJ79" s="62">
        <f>'2015'!BC8</f>
        <v>0</v>
      </c>
      <c r="BK79" s="62">
        <f>'2015'!BD8</f>
        <v>0</v>
      </c>
      <c r="BL79" s="62">
        <f>'2015'!BE8</f>
        <v>0</v>
      </c>
      <c r="BM79" s="62">
        <f>'2015'!BF8</f>
        <v>0</v>
      </c>
      <c r="BN79" s="63">
        <f>'2015'!BG8</f>
        <v>0</v>
      </c>
      <c r="BO79" s="60">
        <f>'2015'!BH8</f>
        <v>294</v>
      </c>
      <c r="BP79" s="61">
        <f>'2015'!BI8</f>
        <v>1651</v>
      </c>
      <c r="BQ79" s="61">
        <f>'2015'!BJ8</f>
        <v>0</v>
      </c>
      <c r="BR79" s="61">
        <f>'2015'!BK8</f>
        <v>0</v>
      </c>
      <c r="BS79" s="61">
        <f>'2015'!BL8</f>
        <v>0</v>
      </c>
      <c r="BT79" s="61">
        <f>'2015'!BM8</f>
        <v>0</v>
      </c>
      <c r="BU79" s="62">
        <f>'2015'!BN8</f>
        <v>0</v>
      </c>
      <c r="BV79" s="62">
        <f>'2015'!BO8</f>
        <v>0</v>
      </c>
      <c r="BW79" s="62">
        <f>'2015'!BP8</f>
        <v>0</v>
      </c>
      <c r="BX79" s="62">
        <f>'2015'!BQ8</f>
        <v>0</v>
      </c>
      <c r="BY79" s="62">
        <f>'2015'!BR8</f>
        <v>0</v>
      </c>
      <c r="BZ79" s="62">
        <f>'2015'!BS8</f>
        <v>0</v>
      </c>
      <c r="CA79" s="62">
        <f>'2015'!BT8</f>
        <v>0</v>
      </c>
      <c r="CB79" s="62">
        <f>'2015'!BU8</f>
        <v>0</v>
      </c>
      <c r="CC79" s="63">
        <f>'2015'!BV8</f>
        <v>0</v>
      </c>
      <c r="CD79" s="60">
        <f>'2015'!BW8</f>
        <v>618</v>
      </c>
      <c r="CE79" s="61">
        <f>'2015'!BX8</f>
        <v>2178</v>
      </c>
      <c r="CF79" s="61">
        <f>'2015'!BY8</f>
        <v>0</v>
      </c>
      <c r="CG79" s="61">
        <f>'2015'!BZ8</f>
        <v>0</v>
      </c>
      <c r="CH79" s="61">
        <f>'2015'!CA8</f>
        <v>0</v>
      </c>
      <c r="CI79" s="61">
        <f>'2015'!CB8</f>
        <v>0</v>
      </c>
      <c r="CJ79" s="62">
        <f>'2015'!CC8</f>
        <v>0</v>
      </c>
      <c r="CK79" s="62">
        <f>'2015'!CD8</f>
        <v>0</v>
      </c>
      <c r="CL79" s="62">
        <f>'2015'!CE8</f>
        <v>0</v>
      </c>
      <c r="CM79" s="62">
        <f>'2015'!CF8</f>
        <v>0</v>
      </c>
      <c r="CN79" s="62">
        <f>'2015'!CG8</f>
        <v>0</v>
      </c>
      <c r="CO79" s="62">
        <f>'2015'!CH8</f>
        <v>0</v>
      </c>
      <c r="CP79" s="62">
        <f>'2015'!CI8</f>
        <v>0</v>
      </c>
      <c r="CQ79" s="62">
        <f>'2015'!CJ8</f>
        <v>0</v>
      </c>
      <c r="CR79" s="63">
        <f>'2015'!CK8</f>
        <v>0</v>
      </c>
      <c r="CS79" s="60">
        <f>'2015'!CL8</f>
        <v>660</v>
      </c>
      <c r="CT79" s="61">
        <f>'2015'!CM8</f>
        <v>2846.2000000000003</v>
      </c>
      <c r="CU79" s="61">
        <f>'2015'!CN8</f>
        <v>0</v>
      </c>
      <c r="CV79" s="61">
        <f>'2015'!CO8</f>
        <v>0</v>
      </c>
      <c r="CW79" s="61">
        <f>'2015'!CP8</f>
        <v>0</v>
      </c>
      <c r="CX79" s="61">
        <f>'2015'!CQ8</f>
        <v>0</v>
      </c>
      <c r="CY79" s="62">
        <f>'2015'!CR8</f>
        <v>0</v>
      </c>
      <c r="CZ79" s="62">
        <f>'2015'!CS8</f>
        <v>0</v>
      </c>
      <c r="DA79" s="62">
        <f>'2015'!CT8</f>
        <v>0</v>
      </c>
      <c r="DB79" s="62">
        <f>'2015'!CU8</f>
        <v>0</v>
      </c>
      <c r="DC79" s="62">
        <f>'2015'!CV8</f>
        <v>0</v>
      </c>
      <c r="DD79" s="62">
        <f>'2015'!CW8</f>
        <v>0</v>
      </c>
      <c r="DE79" s="62">
        <f>'2015'!CX8</f>
        <v>0</v>
      </c>
      <c r="DF79" s="62">
        <f>'2015'!CY8</f>
        <v>0</v>
      </c>
      <c r="DG79" s="63">
        <f>'2015'!CZ8</f>
        <v>0</v>
      </c>
      <c r="DH79" s="60">
        <f>'2015'!DA8</f>
        <v>931</v>
      </c>
      <c r="DI79" s="61">
        <f>'2015'!DB8</f>
        <v>3706.5</v>
      </c>
      <c r="DJ79" s="61">
        <f>'2015'!DC8</f>
        <v>0</v>
      </c>
      <c r="DK79" s="61">
        <f>'2015'!DD8</f>
        <v>33</v>
      </c>
      <c r="DL79" s="61">
        <f>'2015'!DE8</f>
        <v>12</v>
      </c>
      <c r="DM79" s="61">
        <f>'2015'!DF8</f>
        <v>0</v>
      </c>
      <c r="DN79" s="62">
        <f>'2015'!DG8</f>
        <v>0</v>
      </c>
      <c r="DO79" s="62">
        <f>'2015'!DH8</f>
        <v>0</v>
      </c>
      <c r="DP79" s="62">
        <f>'2015'!DI8</f>
        <v>3.62</v>
      </c>
      <c r="DQ79" s="62">
        <f>'2015'!DJ8</f>
        <v>7</v>
      </c>
      <c r="DR79" s="62">
        <f>'2015'!DK8</f>
        <v>23.8</v>
      </c>
      <c r="DS79" s="62">
        <f>'2015'!DL8</f>
        <v>0</v>
      </c>
      <c r="DT79" s="62">
        <f>'2015'!DM8</f>
        <v>5.7</v>
      </c>
      <c r="DU79" s="62">
        <f>'2015'!DN8</f>
        <v>76.900000000000006</v>
      </c>
      <c r="DV79" s="63">
        <f>'2015'!DO8</f>
        <v>22.3</v>
      </c>
    </row>
    <row r="80" spans="1:126" x14ac:dyDescent="0.2">
      <c r="A80" s="30">
        <f t="shared" si="8"/>
        <v>78</v>
      </c>
      <c r="B80" s="31">
        <f>'2015'!A9</f>
        <v>7</v>
      </c>
      <c r="C80" s="31">
        <v>2015</v>
      </c>
      <c r="D80" s="32" t="str">
        <f>'2015'!B9</f>
        <v>Jaelen Strong</v>
      </c>
      <c r="E80" s="32" t="str" cm="1">
        <f t="array" ref="E80">_xlfn.IFS(F80&gt;12.5,"Cornerstone",AND(F80&gt;11.995,F80&lt;12.5),"Elite",AND(F80&gt;11,F80&lt;12.995),"Elite Upside",AND(F80&gt;=9.69,F80&lt;10.999),"Upside",AND(F80&gt;8.4,F80&lt;9.999),"Upside Lite",AND(F80&gt;7.25,F80&lt;8.999),"Outlier",AND(F80&gt;=6,F80&lt;7.25),"Outlier Lite",F80&lt;6.999,"Purgatory")</f>
        <v>Upside</v>
      </c>
      <c r="F80" s="33">
        <f>'2015'!C9</f>
        <v>9.84</v>
      </c>
      <c r="G80" s="33">
        <f t="shared" si="9"/>
        <v>87.3</v>
      </c>
      <c r="H80" s="303">
        <f t="shared" si="10"/>
        <v>0.80837650375073544</v>
      </c>
      <c r="I80" s="34" t="str">
        <f>'2015'!D9</f>
        <v>Arizona State</v>
      </c>
      <c r="J80" s="35">
        <f>'2015'!E9</f>
        <v>5</v>
      </c>
      <c r="K80" s="36">
        <f>'2015'!F9</f>
        <v>34359</v>
      </c>
      <c r="L80" s="37">
        <f>'2015'!G9</f>
        <v>31.693150684931506</v>
      </c>
      <c r="M80" s="37" t="str">
        <f>'2015'!H9</f>
        <v>RS JR</v>
      </c>
      <c r="N80" s="37">
        <f>'2015'!I9</f>
        <v>21.265753424657536</v>
      </c>
      <c r="O80" s="37" t="str">
        <f>'2015'!J9</f>
        <v>Hybrid</v>
      </c>
      <c r="P80" s="37" t="str">
        <f>'2015'!K9</f>
        <v>BALL HOG</v>
      </c>
      <c r="Q80" s="37" t="str">
        <f>'2015'!L9</f>
        <v>N/A</v>
      </c>
      <c r="R80" s="55">
        <f>'2015'!M9</f>
        <v>74</v>
      </c>
      <c r="S80" s="55">
        <f>'2015'!N9</f>
        <v>217</v>
      </c>
      <c r="T80" s="231">
        <f t="shared" si="11"/>
        <v>27.860842646447892</v>
      </c>
      <c r="U80" s="37">
        <f>'2015'!O9</f>
        <v>4.4400000000000004</v>
      </c>
      <c r="V80" s="56">
        <f>'2015'!P9</f>
        <v>3</v>
      </c>
      <c r="W80" s="57">
        <f>'2015'!Q9</f>
        <v>0</v>
      </c>
      <c r="X80" s="58">
        <f>'2015'!R9</f>
        <v>0</v>
      </c>
      <c r="Y80" s="58">
        <f>'2015'!S9</f>
        <v>0</v>
      </c>
      <c r="Z80" s="58">
        <f>'2015'!T9</f>
        <v>0.30140224574222324</v>
      </c>
      <c r="AA80" s="58">
        <f>'2015'!U9</f>
        <v>0.3276613697089017</v>
      </c>
      <c r="AB80" s="58">
        <f>'2015'!V9</f>
        <v>0.3276613697089017</v>
      </c>
      <c r="AC80" s="59">
        <f>'2015'!W9</f>
        <v>0.31127830122345662</v>
      </c>
      <c r="AD80" s="42">
        <f>'2015'!X9</f>
        <v>19.610958904109587</v>
      </c>
      <c r="AE80" s="43">
        <f>'2015'!Y9</f>
        <v>2.71</v>
      </c>
      <c r="AF80" s="43">
        <f>'2015'!Z9</f>
        <v>5.2</v>
      </c>
      <c r="AG80" s="43">
        <f>'2015'!AA9</f>
        <v>13.9</v>
      </c>
      <c r="AH80" s="43">
        <f>'2015'!AB9</f>
        <v>0</v>
      </c>
      <c r="AI80" s="43">
        <f>'2015'!AC9</f>
        <v>0</v>
      </c>
      <c r="AJ80" s="44" t="str">
        <f>'2015'!AD9</f>
        <v>N/A</v>
      </c>
      <c r="AK80" s="44" t="str">
        <f>'2015'!AE9</f>
        <v>N/A</v>
      </c>
      <c r="AL80" s="45">
        <f>'2015'!AF9</f>
        <v>0.08</v>
      </c>
      <c r="AM80" s="46">
        <f>DS80</f>
        <v>0</v>
      </c>
      <c r="AN80" s="45">
        <f>'2015'!AG9</f>
        <v>0.747</v>
      </c>
      <c r="AO80" s="45">
        <f>'2015'!AH9</f>
        <v>0.253</v>
      </c>
      <c r="AP80" s="43">
        <f>'2015'!AI9</f>
        <v>111.67548546051955</v>
      </c>
      <c r="AQ80" s="47">
        <f>'2015'!AJ9</f>
        <v>112.81696704183908</v>
      </c>
      <c r="AR80" s="48">
        <f>'2015'!AK9</f>
        <v>8</v>
      </c>
      <c r="AS80" s="49">
        <f>'2015'!AL9</f>
        <v>7</v>
      </c>
      <c r="AT80" s="49">
        <f>'2015'!AM9</f>
        <v>5</v>
      </c>
      <c r="AU80" s="49">
        <f>'2015'!AN9</f>
        <v>3</v>
      </c>
      <c r="AV80" s="49">
        <f>'2015'!AO9</f>
        <v>9</v>
      </c>
      <c r="AW80" s="49">
        <f>'2015'!AP9</f>
        <v>8</v>
      </c>
      <c r="AX80" s="49">
        <f>'2015'!AQ9</f>
        <v>7</v>
      </c>
      <c r="AY80" s="50">
        <f>'2015'!AR9</f>
        <v>0</v>
      </c>
      <c r="AZ80" s="60">
        <f>'2015'!AS9</f>
        <v>0</v>
      </c>
      <c r="BA80" s="61">
        <f>'2015'!AT9</f>
        <v>1</v>
      </c>
      <c r="BB80" s="61">
        <f>'2015'!AU9</f>
        <v>0</v>
      </c>
      <c r="BC80" s="61">
        <f>'2015'!AV9</f>
        <v>0</v>
      </c>
      <c r="BD80" s="61">
        <f>'2015'!AW9</f>
        <v>0</v>
      </c>
      <c r="BE80" s="61">
        <f>'2015'!AX9</f>
        <v>0</v>
      </c>
      <c r="BF80" s="62">
        <f>'2015'!AY9</f>
        <v>0</v>
      </c>
      <c r="BG80" s="62">
        <f>'2015'!AZ9</f>
        <v>0</v>
      </c>
      <c r="BH80" s="62">
        <f>'2015'!BA9</f>
        <v>0</v>
      </c>
      <c r="BI80" s="62">
        <f>'2015'!BB9</f>
        <v>0</v>
      </c>
      <c r="BJ80" s="62">
        <f>'2015'!BC9</f>
        <v>0</v>
      </c>
      <c r="BK80" s="62">
        <f>'2015'!BD9</f>
        <v>0</v>
      </c>
      <c r="BL80" s="62">
        <f>'2015'!BE9</f>
        <v>0</v>
      </c>
      <c r="BM80" s="62">
        <f>'2015'!BF9</f>
        <v>0</v>
      </c>
      <c r="BN80" s="63">
        <f>'2015'!BG9</f>
        <v>0</v>
      </c>
      <c r="BO80" s="60">
        <f>'2015'!BH9</f>
        <v>0</v>
      </c>
      <c r="BP80" s="61">
        <f>'2015'!BI9</f>
        <v>1</v>
      </c>
      <c r="BQ80" s="61">
        <f>'2015'!BJ9</f>
        <v>0</v>
      </c>
      <c r="BR80" s="61">
        <f>'2015'!BK9</f>
        <v>0</v>
      </c>
      <c r="BS80" s="61">
        <f>'2015'!BL9</f>
        <v>0</v>
      </c>
      <c r="BT80" s="61">
        <f>'2015'!BM9</f>
        <v>0</v>
      </c>
      <c r="BU80" s="62">
        <f>'2015'!BN9</f>
        <v>0</v>
      </c>
      <c r="BV80" s="62">
        <f>'2015'!BO9</f>
        <v>0</v>
      </c>
      <c r="BW80" s="62">
        <f>'2015'!BP9</f>
        <v>0</v>
      </c>
      <c r="BX80" s="62">
        <f>'2015'!BQ9</f>
        <v>0</v>
      </c>
      <c r="BY80" s="62">
        <f>'2015'!BR9</f>
        <v>0</v>
      </c>
      <c r="BZ80" s="62">
        <f>'2015'!BS9</f>
        <v>0</v>
      </c>
      <c r="CA80" s="62">
        <f>'2015'!BT9</f>
        <v>0</v>
      </c>
      <c r="CB80" s="62">
        <f>'2015'!BU9</f>
        <v>0</v>
      </c>
      <c r="CC80" s="63">
        <f>'2015'!BV9</f>
        <v>0</v>
      </c>
      <c r="CD80" s="60">
        <f>'2015'!BW9</f>
        <v>0</v>
      </c>
      <c r="CE80" s="61">
        <f>'2015'!BX9</f>
        <v>1</v>
      </c>
      <c r="CF80" s="61">
        <f>'2015'!BY9</f>
        <v>0</v>
      </c>
      <c r="CG80" s="61">
        <f>'2015'!BZ9</f>
        <v>0</v>
      </c>
      <c r="CH80" s="61">
        <f>'2015'!CA9</f>
        <v>0</v>
      </c>
      <c r="CI80" s="61">
        <f>'2015'!CB9</f>
        <v>0</v>
      </c>
      <c r="CJ80" s="62">
        <f>'2015'!CC9</f>
        <v>0</v>
      </c>
      <c r="CK80" s="62">
        <f>'2015'!CD9</f>
        <v>0</v>
      </c>
      <c r="CL80" s="62">
        <f>'2015'!CE9</f>
        <v>0</v>
      </c>
      <c r="CM80" s="62">
        <f>'2015'!CF9</f>
        <v>0</v>
      </c>
      <c r="CN80" s="62">
        <f>'2015'!CG9</f>
        <v>0</v>
      </c>
      <c r="CO80" s="62">
        <f>'2015'!CH9</f>
        <v>0</v>
      </c>
      <c r="CP80" s="62">
        <f>'2015'!CI9</f>
        <v>0</v>
      </c>
      <c r="CQ80" s="62">
        <f>'2015'!CJ9</f>
        <v>0</v>
      </c>
      <c r="CR80" s="63">
        <f>'2015'!CK9</f>
        <v>0</v>
      </c>
      <c r="CS80" s="60">
        <f>'2015'!CL9</f>
        <v>1122</v>
      </c>
      <c r="CT80" s="61">
        <f>'2015'!CM9</f>
        <v>3722.5999999999995</v>
      </c>
      <c r="CU80" s="61">
        <f>'2015'!CN9</f>
        <v>0</v>
      </c>
      <c r="CV80" s="61">
        <f>'2015'!CO9</f>
        <v>0</v>
      </c>
      <c r="CW80" s="61">
        <f>'2015'!CP9</f>
        <v>0</v>
      </c>
      <c r="CX80" s="61">
        <f>'2015'!CQ9</f>
        <v>0</v>
      </c>
      <c r="CY80" s="62">
        <f>'2015'!CR9</f>
        <v>0</v>
      </c>
      <c r="CZ80" s="62">
        <f>'2015'!CS9</f>
        <v>0</v>
      </c>
      <c r="DA80" s="62">
        <f>'2015'!CT9</f>
        <v>0</v>
      </c>
      <c r="DB80" s="62">
        <f>'2015'!CU9</f>
        <v>0</v>
      </c>
      <c r="DC80" s="62">
        <f>'2015'!CV9</f>
        <v>0</v>
      </c>
      <c r="DD80" s="62">
        <f>'2015'!CW9</f>
        <v>0</v>
      </c>
      <c r="DE80" s="62">
        <f>'2015'!CX9</f>
        <v>0</v>
      </c>
      <c r="DF80" s="62">
        <f>'2015'!CY9</f>
        <v>0</v>
      </c>
      <c r="DG80" s="63">
        <f>'2015'!CZ9</f>
        <v>0</v>
      </c>
      <c r="DH80" s="60">
        <f>'2015'!DA9</f>
        <v>1165</v>
      </c>
      <c r="DI80" s="61">
        <f>'2015'!DB9</f>
        <v>3555.5</v>
      </c>
      <c r="DJ80" s="61">
        <f>'2015'!DC9</f>
        <v>0</v>
      </c>
      <c r="DK80" s="61">
        <f>'2015'!DD9</f>
        <v>81</v>
      </c>
      <c r="DL80" s="61">
        <f>'2015'!DE9</f>
        <v>10</v>
      </c>
      <c r="DM80" s="61">
        <f>'2015'!DF9</f>
        <v>0</v>
      </c>
      <c r="DN80" s="62">
        <f>'2015'!DG9</f>
        <v>0</v>
      </c>
      <c r="DO80" s="62">
        <f>'2015'!DH9</f>
        <v>0</v>
      </c>
      <c r="DP80" s="62">
        <f>'2015'!DI9</f>
        <v>2.71</v>
      </c>
      <c r="DQ80" s="62">
        <f>'2015'!DJ9</f>
        <v>5.2</v>
      </c>
      <c r="DR80" s="62">
        <f>'2015'!DK9</f>
        <v>13.9</v>
      </c>
      <c r="DS80" s="62">
        <f>'2015'!DL9</f>
        <v>0</v>
      </c>
      <c r="DT80" s="62">
        <f>'2015'!DM9</f>
        <v>8</v>
      </c>
      <c r="DU80" s="62">
        <f>'2015'!DN9</f>
        <v>74.7</v>
      </c>
      <c r="DV80" s="63">
        <f>'2015'!DO9</f>
        <v>25.3</v>
      </c>
    </row>
    <row r="81" spans="1:126" x14ac:dyDescent="0.2">
      <c r="A81" s="30">
        <f t="shared" si="8"/>
        <v>79</v>
      </c>
      <c r="B81" s="31">
        <f>'2019'!A8</f>
        <v>6</v>
      </c>
      <c r="C81" s="31">
        <v>2019</v>
      </c>
      <c r="D81" s="32" t="str">
        <f>'2019'!B8</f>
        <v>Deebo Samuel</v>
      </c>
      <c r="E81" s="32" t="str" cm="1">
        <f t="array" ref="E81">_xlfn.IFS(F81&gt;12.5,"Cornerstone",AND(F81&gt;11.995,F81&lt;12.5),"Elite",AND(F81&gt;11,F81&lt;12.995),"Elite Upside",AND(F81&gt;=9.69,F81&lt;10.999),"Upside",AND(F81&gt;8.4,F81&lt;9.999),"Upside Lite",AND(F81&gt;7.25,F81&lt;8.999),"Outlier",AND(F81&gt;=6,F81&lt;7.25),"Outlier Lite",F81&lt;6.999,"Purgatory")</f>
        <v>Upside</v>
      </c>
      <c r="F81" s="33">
        <f>'2019'!C8</f>
        <v>9.831428571428571</v>
      </c>
      <c r="G81" s="33">
        <f t="shared" si="9"/>
        <v>87.1</v>
      </c>
      <c r="H81" s="303">
        <f t="shared" si="10"/>
        <v>0.80345689418889943</v>
      </c>
      <c r="I81" s="34" t="str">
        <f>'2019'!D8</f>
        <v>South Carolina</v>
      </c>
      <c r="J81" s="35">
        <f>'2019'!E8</f>
        <v>1</v>
      </c>
      <c r="K81" s="36">
        <f>'2019'!F8</f>
        <v>35079</v>
      </c>
      <c r="L81" s="37">
        <f>'2019'!G8</f>
        <v>29.720547945205478</v>
      </c>
      <c r="M81" s="37" t="str">
        <f>'2019'!H8</f>
        <v>SR</v>
      </c>
      <c r="N81" s="37">
        <f>'2019'!I8</f>
        <v>23.290410958904111</v>
      </c>
      <c r="O81" s="37" t="str">
        <f>'2019'!J8</f>
        <v>Wide</v>
      </c>
      <c r="P81" s="37" t="str">
        <f>'2019'!K8</f>
        <v>PROTO Z</v>
      </c>
      <c r="Q81" s="37" t="str">
        <f>'2019'!L8</f>
        <v>Elite Earner</v>
      </c>
      <c r="R81" s="55">
        <f>'2019'!M8</f>
        <v>72</v>
      </c>
      <c r="S81" s="55">
        <f>'2019'!N8</f>
        <v>216</v>
      </c>
      <c r="T81" s="231">
        <f t="shared" si="11"/>
        <v>29.294541922417178</v>
      </c>
      <c r="U81" s="35">
        <f>'2019'!O8</f>
        <v>4.4800000000000004</v>
      </c>
      <c r="V81" s="56">
        <f>'2019'!P8</f>
        <v>2</v>
      </c>
      <c r="W81" s="57">
        <f>'2019'!Q8</f>
        <v>0</v>
      </c>
      <c r="X81" s="58">
        <f>'2019'!R8</f>
        <v>4.8192771084337354E-3</v>
      </c>
      <c r="Y81" s="58">
        <f>'2019'!S8</f>
        <v>0.28256946950559364</v>
      </c>
      <c r="Z81" s="58">
        <f>'2019'!T8</f>
        <v>8.9477451682176093E-2</v>
      </c>
      <c r="AA81" s="58">
        <f>'2019'!U8</f>
        <v>0.24866084014660275</v>
      </c>
      <c r="AB81" s="58">
        <f>'2019'!V8</f>
        <v>0.26561515482609821</v>
      </c>
      <c r="AC81" s="59">
        <f>'2019'!W8</f>
        <v>0.26561515482609821</v>
      </c>
      <c r="AD81" s="42">
        <f>'2019'!X8</f>
        <v>20.643835616438356</v>
      </c>
      <c r="AE81" s="43">
        <f>'2019'!Y8</f>
        <v>2.75</v>
      </c>
      <c r="AF81" s="43">
        <f>'2019'!Z8</f>
        <v>9.5</v>
      </c>
      <c r="AG81" s="43">
        <f>'2019'!AA8</f>
        <v>11</v>
      </c>
      <c r="AH81" s="43">
        <f>'2019'!AB8</f>
        <v>0.86</v>
      </c>
      <c r="AI81" s="43">
        <f>'2019'!AC8</f>
        <v>2.66</v>
      </c>
      <c r="AJ81" s="44">
        <f>'2019'!AD8</f>
        <v>5.8571428571428566E-2</v>
      </c>
      <c r="AK81" s="44">
        <f>'2019'!AE8</f>
        <v>0.21476190476190474</v>
      </c>
      <c r="AL81" s="45">
        <f>'2019'!AF8</f>
        <v>6.0999999999999999E-2</v>
      </c>
      <c r="AM81" s="46">
        <f>DS81/100</f>
        <v>0.47600000000000003</v>
      </c>
      <c r="AN81" s="45">
        <f>'2019'!AG8</f>
        <v>0.81300000000000006</v>
      </c>
      <c r="AO81" s="45">
        <f>'2019'!AH8</f>
        <v>0.17799999999999999</v>
      </c>
      <c r="AP81" s="43">
        <f>'2019'!AI8</f>
        <v>107.24367573081526</v>
      </c>
      <c r="AQ81" s="47">
        <f>'2019'!AJ8</f>
        <v>103.97751332359465</v>
      </c>
      <c r="AR81" s="48">
        <f>'2019'!AK8</f>
        <v>7</v>
      </c>
      <c r="AS81" s="49">
        <f>'2019'!AL8</f>
        <v>5</v>
      </c>
      <c r="AT81" s="49">
        <f>'2019'!AM8</f>
        <v>5</v>
      </c>
      <c r="AU81" s="49">
        <f>'2019'!AN8</f>
        <v>7</v>
      </c>
      <c r="AV81" s="49">
        <f>'2019'!AO8</f>
        <v>8</v>
      </c>
      <c r="AW81" s="49">
        <f>'2019'!AP8</f>
        <v>7</v>
      </c>
      <c r="AX81" s="49">
        <f>'2019'!AQ8</f>
        <v>8</v>
      </c>
      <c r="AY81" s="50">
        <f>'2019'!AR8</f>
        <v>0.75</v>
      </c>
      <c r="AZ81" s="60">
        <f>'2019'!AS8</f>
        <v>0</v>
      </c>
      <c r="BA81" s="61">
        <f>'2019'!AT8</f>
        <v>3661</v>
      </c>
      <c r="BB81" s="61">
        <f>'2019'!AU8</f>
        <v>0</v>
      </c>
      <c r="BC81" s="61">
        <f>'2019'!AV8</f>
        <v>0</v>
      </c>
      <c r="BD81" s="61">
        <f>'2019'!AW8</f>
        <v>0</v>
      </c>
      <c r="BE81" s="61">
        <f>'2019'!AX8</f>
        <v>0</v>
      </c>
      <c r="BF81" s="62">
        <f>'2019'!AY8</f>
        <v>0</v>
      </c>
      <c r="BG81" s="62">
        <f>'2019'!AZ8</f>
        <v>0</v>
      </c>
      <c r="BH81" s="62">
        <f>'2019'!BA8</f>
        <v>0</v>
      </c>
      <c r="BI81" s="62">
        <f>'2019'!BB8</f>
        <v>0</v>
      </c>
      <c r="BJ81" s="62">
        <f>'2019'!BC8</f>
        <v>0</v>
      </c>
      <c r="BK81" s="62">
        <f>'2019'!BD8</f>
        <v>0</v>
      </c>
      <c r="BL81" s="62">
        <f>'2019'!BE8</f>
        <v>0</v>
      </c>
      <c r="BM81" s="62">
        <f>'2019'!BF8</f>
        <v>0</v>
      </c>
      <c r="BN81" s="63">
        <f>'2019'!BG8</f>
        <v>0</v>
      </c>
      <c r="BO81" s="60">
        <f>'2019'!BH8</f>
        <v>12</v>
      </c>
      <c r="BP81" s="61">
        <f>'2019'!BI8</f>
        <v>2490</v>
      </c>
      <c r="BQ81" s="61">
        <f>'2019'!BJ8</f>
        <v>22</v>
      </c>
      <c r="BR81" s="61">
        <f>'2019'!BK8</f>
        <v>12</v>
      </c>
      <c r="BS81" s="61">
        <f>'2019'!BL8</f>
        <v>1</v>
      </c>
      <c r="BT81" s="61">
        <f>'2019'!BM8</f>
        <v>17</v>
      </c>
      <c r="BU81" s="62">
        <f>'2019'!BN8</f>
        <v>0</v>
      </c>
      <c r="BV81" s="62">
        <f>'2019'!BO8</f>
        <v>0</v>
      </c>
      <c r="BW81" s="62">
        <f>'2019'!BP8</f>
        <v>1.83</v>
      </c>
      <c r="BX81" s="62">
        <f>'2019'!BQ8</f>
        <v>7.2</v>
      </c>
      <c r="BY81" s="62">
        <f>'2019'!BR8</f>
        <v>12</v>
      </c>
      <c r="BZ81" s="62">
        <f>'2019'!BS8</f>
        <v>0</v>
      </c>
      <c r="CA81" s="62">
        <f>'2019'!BT8</f>
        <v>25</v>
      </c>
      <c r="CB81" s="62">
        <f>'2019'!BU8</f>
        <v>86.7</v>
      </c>
      <c r="CC81" s="63">
        <f>'2019'!BV8</f>
        <v>13.3</v>
      </c>
      <c r="CD81" s="60">
        <f>'2019'!BW8</f>
        <v>783</v>
      </c>
      <c r="CE81" s="61">
        <f>'2019'!BX8</f>
        <v>2771</v>
      </c>
      <c r="CF81" s="61">
        <f>'2019'!BY8</f>
        <v>81</v>
      </c>
      <c r="CG81" s="61">
        <f>'2019'!BZ8</f>
        <v>59</v>
      </c>
      <c r="CH81" s="61">
        <f>'2019'!CA8</f>
        <v>1</v>
      </c>
      <c r="CI81" s="61">
        <f>'2019'!CB8</f>
        <v>12</v>
      </c>
      <c r="CJ81" s="62">
        <f>'2019'!CC8</f>
        <v>0.67</v>
      </c>
      <c r="CK81" s="62">
        <f>'2019'!CD8</f>
        <v>2.5299999999999998</v>
      </c>
      <c r="CL81" s="62">
        <f>'2019'!CE8</f>
        <v>2.4700000000000002</v>
      </c>
      <c r="CM81" s="62">
        <f>'2019'!CF8</f>
        <v>7.2</v>
      </c>
      <c r="CN81" s="62">
        <f>'2019'!CG8</f>
        <v>8.3000000000000007</v>
      </c>
      <c r="CO81" s="62">
        <f>'2019'!CH8</f>
        <v>0</v>
      </c>
      <c r="CP81" s="62">
        <f>'2019'!CI8</f>
        <v>3.3</v>
      </c>
      <c r="CQ81" s="62">
        <f>'2019'!CJ8</f>
        <v>88</v>
      </c>
      <c r="CR81" s="63">
        <f>'2019'!CK8</f>
        <v>11.7</v>
      </c>
      <c r="CS81" s="60">
        <f>'2019'!CL8</f>
        <v>250</v>
      </c>
      <c r="CT81" s="61">
        <f>'2019'!CM8</f>
        <v>2794</v>
      </c>
      <c r="CU81" s="61">
        <f>'2019'!CN8</f>
        <v>22</v>
      </c>
      <c r="CV81" s="61">
        <f>'2019'!CO8</f>
        <v>15</v>
      </c>
      <c r="CW81" s="61">
        <f>'2019'!CP8</f>
        <v>3</v>
      </c>
      <c r="CX81" s="61">
        <f>'2019'!CQ8</f>
        <v>18</v>
      </c>
      <c r="CY81" s="62">
        <f>'2019'!CR8</f>
        <v>0.86</v>
      </c>
      <c r="CZ81" s="62">
        <f>'2019'!CS8</f>
        <v>2.66</v>
      </c>
      <c r="DA81" s="62">
        <f>'2019'!CT8</f>
        <v>2.75</v>
      </c>
      <c r="DB81" s="62">
        <f>'2019'!CU8</f>
        <v>9.5</v>
      </c>
      <c r="DC81" s="62">
        <f>'2019'!CV8</f>
        <v>11</v>
      </c>
      <c r="DD81" s="62">
        <f>'2019'!DA8</f>
        <v>20</v>
      </c>
      <c r="DE81" s="62">
        <f>'2019'!DB8</f>
        <v>6.3</v>
      </c>
      <c r="DF81" s="62">
        <f>'2019'!DC8</f>
        <v>83.2</v>
      </c>
      <c r="DG81" s="63">
        <f>'2019'!DD8</f>
        <v>15.8</v>
      </c>
      <c r="DH81" s="60">
        <f>'2019'!DE8</f>
        <v>882</v>
      </c>
      <c r="DI81" s="61">
        <f>'2019'!DF8</f>
        <v>3547</v>
      </c>
      <c r="DJ81" s="61">
        <f>'2019'!DG8</f>
        <v>98</v>
      </c>
      <c r="DK81" s="61">
        <f>'2019'!DH8</f>
        <v>62</v>
      </c>
      <c r="DL81" s="61">
        <f>'2019'!DI8</f>
        <v>11</v>
      </c>
      <c r="DM81" s="61">
        <f>'2019'!DJ8</f>
        <v>32</v>
      </c>
      <c r="DN81" s="62">
        <f>'2019'!DK8</f>
        <v>0.54</v>
      </c>
      <c r="DO81" s="62">
        <f>'2019'!DL8</f>
        <v>2.1800000000000002</v>
      </c>
      <c r="DP81" s="62">
        <f>'2019'!DM8</f>
        <v>2.46</v>
      </c>
      <c r="DQ81" s="62">
        <f>'2019'!DN8</f>
        <v>9.5</v>
      </c>
      <c r="DR81" s="62">
        <f>'2019'!DO8</f>
        <v>8.6999999999999993</v>
      </c>
      <c r="DS81" s="62">
        <f>'2019'!DT8</f>
        <v>47.6</v>
      </c>
      <c r="DT81" s="62">
        <f>'2019'!DU8</f>
        <v>6.1</v>
      </c>
      <c r="DU81" s="62">
        <f>'2019'!DV8</f>
        <v>79.400000000000006</v>
      </c>
      <c r="DV81" s="63">
        <f>'2019'!DW8</f>
        <v>19.8</v>
      </c>
    </row>
    <row r="82" spans="1:126" x14ac:dyDescent="0.2">
      <c r="A82" s="30">
        <f t="shared" si="8"/>
        <v>80</v>
      </c>
      <c r="B82" s="31">
        <f>'2022'!A14</f>
        <v>12</v>
      </c>
      <c r="C82" s="31">
        <v>2022</v>
      </c>
      <c r="D82" s="32" t="str">
        <f>'2022'!B14</f>
        <v>Wan'Dale Robinson</v>
      </c>
      <c r="E82" s="32" t="str" cm="1">
        <f t="array" ref="E82">_xlfn.IFS(F82&gt;12.5,"Cornerstone",AND(F82&gt;11.995,F82&lt;12.5),"Elite",AND(F82&gt;11,F82&lt;12.995),"Elite Upside",AND(F82&gt;=9.69,F82&lt;10.999),"Upside",AND(F82&gt;8.4,F82&lt;9.999),"Upside Lite",AND(F82&gt;7.25,F82&lt;8.999),"Outlier",AND(F82&gt;=6,F82&lt;7.25),"Outlier Lite",F82&lt;6.999,"Purgatory")</f>
        <v>Upside</v>
      </c>
      <c r="F82" s="33">
        <f>'2022'!C14</f>
        <v>9.8142857142857149</v>
      </c>
      <c r="G82" s="33">
        <f t="shared" si="9"/>
        <v>86.9</v>
      </c>
      <c r="H82" s="303">
        <f t="shared" si="10"/>
        <v>0.79361767506522851</v>
      </c>
      <c r="I82" s="34" t="str">
        <f>'2022'!D14</f>
        <v>Kentucky</v>
      </c>
      <c r="J82" s="35">
        <f>'2022'!E14</f>
        <v>2</v>
      </c>
      <c r="K82" s="36">
        <f>'2022'!F14</f>
        <v>36906</v>
      </c>
      <c r="L82" s="37">
        <f>'2022'!G14</f>
        <v>24.715068493150685</v>
      </c>
      <c r="M82" s="37" t="str">
        <f>'2022'!H14</f>
        <v>JR</v>
      </c>
      <c r="N82" s="37">
        <f>'2022'!I14</f>
        <v>21.295890410958904</v>
      </c>
      <c r="O82" s="37" t="str">
        <f>'2022'!J14</f>
        <v>Slot</v>
      </c>
      <c r="P82" s="37" t="str">
        <f>'2022'!K14</f>
        <v>RAT</v>
      </c>
      <c r="Q82" s="37" t="str">
        <f>'2022'!L14</f>
        <v>Elite Earner</v>
      </c>
      <c r="R82" s="55">
        <f>'2022'!M14</f>
        <v>71</v>
      </c>
      <c r="S82" s="55">
        <f>'2022'!N14</f>
        <v>185</v>
      </c>
      <c r="T82" s="231">
        <f t="shared" si="11"/>
        <v>25.801977015578711</v>
      </c>
      <c r="U82" s="35">
        <f>'2022'!O14</f>
        <v>4.38</v>
      </c>
      <c r="V82" s="56">
        <f>'2022'!P14</f>
        <v>2</v>
      </c>
      <c r="W82" s="57">
        <f>'2022'!Q14</f>
        <v>0</v>
      </c>
      <c r="X82" s="58">
        <f>'2022'!R14</f>
        <v>0</v>
      </c>
      <c r="Y82" s="58">
        <f>'2022'!S14</f>
        <v>0.17875343002744021</v>
      </c>
      <c r="Z82" s="58">
        <f>'2022'!T14</f>
        <v>0.30309007232084156</v>
      </c>
      <c r="AA82" s="58">
        <f>'2022'!U14</f>
        <v>0.45482441186498468</v>
      </c>
      <c r="AB82" s="58">
        <f>'2022'!V14</f>
        <v>0.45482441186498468</v>
      </c>
      <c r="AC82" s="59">
        <f>'2022'!W14</f>
        <v>0.45482441186498468</v>
      </c>
      <c r="AD82" s="42">
        <f>'2022'!X14</f>
        <v>19.652054794520549</v>
      </c>
      <c r="AE82" s="43">
        <f>'2022'!Y14</f>
        <v>3.44</v>
      </c>
      <c r="AF82" s="43">
        <f>'2022'!Z14</f>
        <v>5.8</v>
      </c>
      <c r="AG82" s="43">
        <f>'2022'!AA14</f>
        <v>10.4</v>
      </c>
      <c r="AH82" s="43">
        <f>'2022'!AB14</f>
        <v>0.6</v>
      </c>
      <c r="AI82" s="43">
        <f>'2022'!AC14</f>
        <v>3.64</v>
      </c>
      <c r="AJ82" s="44">
        <f>'2022'!AD14</f>
        <v>4.3838080959520243E-2</v>
      </c>
      <c r="AK82" s="44">
        <f>'2022'!AE14</f>
        <v>0.31718140929535232</v>
      </c>
      <c r="AL82" s="45">
        <f>'2022'!AF14</f>
        <v>6.3E-2</v>
      </c>
      <c r="AM82" s="46">
        <f>DS82/100</f>
        <v>0.52900000000000003</v>
      </c>
      <c r="AN82" s="45">
        <f>'2022'!AG14</f>
        <v>0.19700000000000001</v>
      </c>
      <c r="AO82" s="45">
        <f>'2022'!AH14</f>
        <v>0.71850000000000003</v>
      </c>
      <c r="AP82" s="43">
        <f>'2022'!AI14</f>
        <v>100.53222210505709</v>
      </c>
      <c r="AQ82" s="47">
        <f>'2022'!AJ14</f>
        <v>95.446893165946918</v>
      </c>
      <c r="AR82" s="48">
        <f>'2022'!AK14</f>
        <v>10</v>
      </c>
      <c r="AS82" s="49">
        <f>'2022'!AL14</f>
        <v>7</v>
      </c>
      <c r="AT82" s="49">
        <f>'2022'!AM14</f>
        <v>6</v>
      </c>
      <c r="AU82" s="49">
        <f>'2022'!AN14</f>
        <v>4</v>
      </c>
      <c r="AV82" s="49">
        <f>'2022'!AO14</f>
        <v>9</v>
      </c>
      <c r="AW82" s="49">
        <f>'2022'!AP14</f>
        <v>5</v>
      </c>
      <c r="AX82" s="49">
        <f>'2022'!AQ14</f>
        <v>8</v>
      </c>
      <c r="AY82" s="50">
        <f>'2022'!AR14</f>
        <v>0</v>
      </c>
      <c r="AZ82" s="60">
        <f>'2022'!AS14</f>
        <v>0</v>
      </c>
      <c r="BA82" s="61">
        <f>'2022'!AT14</f>
        <v>2446</v>
      </c>
      <c r="BB82" s="61">
        <f>'2022'!AU14</f>
        <v>0</v>
      </c>
      <c r="BC82" s="61">
        <f>'2022'!AV14</f>
        <v>0</v>
      </c>
      <c r="BD82" s="61">
        <f>'2022'!AW14</f>
        <v>0</v>
      </c>
      <c r="BE82" s="61">
        <f>'2022'!AX14</f>
        <v>0</v>
      </c>
      <c r="BF82" s="62">
        <f>'2022'!AY14</f>
        <v>0</v>
      </c>
      <c r="BG82" s="62">
        <f>'2022'!AZ14</f>
        <v>0</v>
      </c>
      <c r="BH82" s="62">
        <f>'2022'!BA14</f>
        <v>0</v>
      </c>
      <c r="BI82" s="62">
        <f>'2022'!BB14</f>
        <v>0</v>
      </c>
      <c r="BJ82" s="62">
        <f>'2022'!BC14</f>
        <v>0</v>
      </c>
      <c r="BK82" s="62">
        <f>'2022'!BH14</f>
        <v>0</v>
      </c>
      <c r="BL82" s="62">
        <f>'2022'!BI14</f>
        <v>0</v>
      </c>
      <c r="BM82" s="62">
        <f>'2022'!BJ14</f>
        <v>0</v>
      </c>
      <c r="BN82" s="63">
        <f>'2022'!BK14</f>
        <v>0</v>
      </c>
      <c r="BO82" s="60">
        <f>'2022'!BL14</f>
        <v>0</v>
      </c>
      <c r="BP82" s="61">
        <f>'2022'!BM14</f>
        <v>2099</v>
      </c>
      <c r="BQ82" s="61">
        <f>'2022'!BN14</f>
        <v>0</v>
      </c>
      <c r="BR82" s="61">
        <f>'2022'!BO14</f>
        <v>0</v>
      </c>
      <c r="BS82" s="61">
        <f>'2022'!BP14</f>
        <v>0</v>
      </c>
      <c r="BT82" s="61">
        <f>'2022'!BQ14</f>
        <v>0</v>
      </c>
      <c r="BU82" s="62">
        <f>'2022'!BR14</f>
        <v>0</v>
      </c>
      <c r="BV82" s="62">
        <f>'2022'!BS14</f>
        <v>0</v>
      </c>
      <c r="BW82" s="62">
        <f>'2022'!BT14</f>
        <v>0</v>
      </c>
      <c r="BX82" s="62">
        <f>'2022'!BU14</f>
        <v>0</v>
      </c>
      <c r="BY82" s="62">
        <f>'2022'!BV14</f>
        <v>0</v>
      </c>
      <c r="BZ82" s="62">
        <f>'2022'!CA14</f>
        <v>0</v>
      </c>
      <c r="CA82" s="62">
        <f>'2022'!CB14</f>
        <v>0</v>
      </c>
      <c r="CB82" s="62">
        <f>'2022'!CC14</f>
        <v>0</v>
      </c>
      <c r="CC82" s="63">
        <f>'2022'!CD14</f>
        <v>0</v>
      </c>
      <c r="CD82" s="60">
        <f>'2022'!CE14</f>
        <v>456</v>
      </c>
      <c r="CE82" s="61">
        <f>'2022'!CF14</f>
        <v>2551</v>
      </c>
      <c r="CF82" s="61">
        <f>'2022'!CG14</f>
        <v>59</v>
      </c>
      <c r="CG82" s="61">
        <f>'2022'!CH14</f>
        <v>41</v>
      </c>
      <c r="CH82" s="61">
        <f>'2022'!CI14</f>
        <v>2</v>
      </c>
      <c r="CI82" s="61">
        <f>'2022'!CJ14</f>
        <v>12</v>
      </c>
      <c r="CJ82" s="62">
        <f>'2022'!CK14</f>
        <v>0.14000000000000001</v>
      </c>
      <c r="CK82" s="62">
        <f>'2022'!CL14</f>
        <v>1.68</v>
      </c>
      <c r="CL82" s="62">
        <f>'2022'!CM14</f>
        <v>2.5299999999999998</v>
      </c>
      <c r="CM82" s="62">
        <f>'2022'!CN14</f>
        <v>9.6999999999999993</v>
      </c>
      <c r="CN82" s="62">
        <f>'2022'!CO14</f>
        <v>3.3</v>
      </c>
      <c r="CO82" s="62">
        <f>'2022'!CT14</f>
        <v>80</v>
      </c>
      <c r="CP82" s="62">
        <f>'2022'!CU14</f>
        <v>6.8</v>
      </c>
      <c r="CQ82" s="62">
        <f>'2022'!CV14</f>
        <v>11.3</v>
      </c>
      <c r="CR82" s="63">
        <f>'2022'!CW14</f>
        <v>46.2</v>
      </c>
      <c r="CS82" s="60">
        <f>'2022'!CX14</f>
        <v>461</v>
      </c>
      <c r="CT82" s="61">
        <f>'2022'!CY14</f>
        <v>1521</v>
      </c>
      <c r="CU82" s="61">
        <f>'2022'!CZ14</f>
        <v>64</v>
      </c>
      <c r="CV82" s="61">
        <f>'2022'!DA14</f>
        <v>51</v>
      </c>
      <c r="CW82" s="61">
        <f>'2022'!DB14</f>
        <v>1</v>
      </c>
      <c r="CX82" s="61">
        <f>'2022'!DC14</f>
        <v>5</v>
      </c>
      <c r="CY82" s="62">
        <f>'2022'!DD14</f>
        <v>0.28000000000000003</v>
      </c>
      <c r="CZ82" s="62">
        <f>'2022'!DE14</f>
        <v>2.02</v>
      </c>
      <c r="DA82" s="62">
        <f>'2022'!DF14</f>
        <v>1.99</v>
      </c>
      <c r="DB82" s="62">
        <f>'2022'!DG14</f>
        <v>5.0999999999999996</v>
      </c>
      <c r="DC82" s="62">
        <f>'2022'!DH14</f>
        <v>6.2</v>
      </c>
      <c r="DD82" s="62">
        <f>'2022'!DM14</f>
        <v>85.7</v>
      </c>
      <c r="DE82" s="62">
        <f>'2022'!DN14</f>
        <v>1.9</v>
      </c>
      <c r="DF82" s="62">
        <f>'2022'!DO14</f>
        <v>11.6</v>
      </c>
      <c r="DG82" s="63">
        <f>'2022'!DP14</f>
        <v>71.8</v>
      </c>
      <c r="DH82" s="60">
        <f>'2022'!DQ14</f>
        <v>1334</v>
      </c>
      <c r="DI82" s="61">
        <f>'2022'!DR14</f>
        <v>2933</v>
      </c>
      <c r="DJ82" s="61">
        <f>'2022'!DS14</f>
        <v>140</v>
      </c>
      <c r="DK82" s="61">
        <f>'2022'!DT14</f>
        <v>104</v>
      </c>
      <c r="DL82" s="61">
        <f>'2022'!DU14</f>
        <v>7</v>
      </c>
      <c r="DM82" s="61">
        <f>'2022'!DV14</f>
        <v>24</v>
      </c>
      <c r="DN82" s="62">
        <f>'2022'!DW14</f>
        <v>0.6</v>
      </c>
      <c r="DO82" s="62">
        <f>'2022'!DX14</f>
        <v>3.64</v>
      </c>
      <c r="DP82" s="62">
        <f>'2022'!DY14</f>
        <v>3.44</v>
      </c>
      <c r="DQ82" s="62">
        <f>'2022'!DZ14</f>
        <v>5.8</v>
      </c>
      <c r="DR82" s="62">
        <f>'2022'!EA14</f>
        <v>10.4</v>
      </c>
      <c r="DS82" s="62">
        <f>'2022'!EF14</f>
        <v>52.9</v>
      </c>
      <c r="DT82" s="62">
        <f>'2022'!EG14</f>
        <v>6.3</v>
      </c>
      <c r="DU82" s="62">
        <f>'2022'!EH14</f>
        <v>27.8</v>
      </c>
      <c r="DV82" s="63">
        <f>'2022'!EI14</f>
        <v>71.900000000000006</v>
      </c>
    </row>
    <row r="83" spans="1:126" x14ac:dyDescent="0.2">
      <c r="A83" s="30">
        <f t="shared" si="8"/>
        <v>81</v>
      </c>
      <c r="B83" s="31">
        <f>'2015'!A10</f>
        <v>8</v>
      </c>
      <c r="C83" s="31">
        <v>2015</v>
      </c>
      <c r="D83" s="32" t="str">
        <f>'2015'!B10</f>
        <v>Dorial Green-Beckham</v>
      </c>
      <c r="E83" s="32" t="str" cm="1">
        <f t="array" ref="E83">_xlfn.IFS(F83&gt;12.5,"Cornerstone",AND(F83&gt;11.995,F83&lt;12.5),"Elite",AND(F83&gt;11,F83&lt;12.995),"Elite Upside",AND(F83&gt;=9.69,F83&lt;10.999),"Upside",AND(F83&gt;8.4,F83&lt;9.999),"Upside Lite",AND(F83&gt;7.25,F83&lt;8.999),"Outlier",AND(F83&gt;=6,F83&lt;7.25),"Outlier Lite",F83&lt;6.999,"Purgatory")</f>
        <v>Upside</v>
      </c>
      <c r="F83" s="33">
        <f>'2015'!C10</f>
        <v>9.7785714285714285</v>
      </c>
      <c r="G83" s="33">
        <f t="shared" si="9"/>
        <v>86.8</v>
      </c>
      <c r="H83" s="303">
        <f t="shared" si="10"/>
        <v>0.77311930189091216</v>
      </c>
      <c r="I83" s="34" t="str">
        <f>'2015'!D10</f>
        <v>Missouri</v>
      </c>
      <c r="J83" s="35">
        <f>'2015'!E10</f>
        <v>1</v>
      </c>
      <c r="K83" s="36">
        <f>'2015'!F10</f>
        <v>34071</v>
      </c>
      <c r="L83" s="37">
        <f>'2015'!G10</f>
        <v>32.482191780821921</v>
      </c>
      <c r="M83" s="37" t="str">
        <f>'2015'!H10</f>
        <v>JR</v>
      </c>
      <c r="N83" s="37">
        <f>'2015'!I10</f>
        <v>22.054794520547944</v>
      </c>
      <c r="O83" s="37" t="str">
        <f>'2015'!J10</f>
        <v>N/A</v>
      </c>
      <c r="P83" s="37" t="str">
        <f>'2015'!K10</f>
        <v>SLOB</v>
      </c>
      <c r="Q83" s="37" t="str">
        <f>'2015'!L10</f>
        <v>N/A</v>
      </c>
      <c r="R83" s="55">
        <f>'2015'!M10</f>
        <v>77</v>
      </c>
      <c r="S83" s="55">
        <f>'2015'!N10</f>
        <v>237</v>
      </c>
      <c r="T83" s="231">
        <f t="shared" si="11"/>
        <v>28.103787224609363</v>
      </c>
      <c r="U83" s="37">
        <f>'2015'!O10</f>
        <v>4.49</v>
      </c>
      <c r="V83" s="56">
        <f>'2015'!P10</f>
        <v>2</v>
      </c>
      <c r="W83" s="57">
        <f>'2015'!Q10</f>
        <v>0</v>
      </c>
      <c r="X83" s="58">
        <f>'2015'!R10</f>
        <v>0</v>
      </c>
      <c r="Y83" s="58">
        <f>'2015'!S10</f>
        <v>0.16495516977854247</v>
      </c>
      <c r="Z83" s="58">
        <f>'2015'!T10</f>
        <v>0.24943502824858757</v>
      </c>
      <c r="AA83" s="58">
        <f>'2015'!U10</f>
        <v>0</v>
      </c>
      <c r="AB83" s="58">
        <f>'2015'!V10</f>
        <v>0.24943502824858757</v>
      </c>
      <c r="AC83" s="59">
        <f>'2015'!W10</f>
        <v>0.24943502824858757</v>
      </c>
      <c r="AD83" s="42">
        <f>'2015'!X10</f>
        <v>20.399999999999999</v>
      </c>
      <c r="AE83" s="43">
        <f>'2015'!Y10</f>
        <v>2.5</v>
      </c>
      <c r="AF83" s="43">
        <f>'2015'!Z10</f>
        <v>6</v>
      </c>
      <c r="AG83" s="43">
        <f>'2015'!AA10</f>
        <v>0</v>
      </c>
      <c r="AH83" s="43">
        <f>'2015'!AB10</f>
        <v>0</v>
      </c>
      <c r="AI83" s="43">
        <f>'2015'!AC10</f>
        <v>0</v>
      </c>
      <c r="AJ83" s="44" t="str">
        <f>'2015'!AD10</f>
        <v>N/A</v>
      </c>
      <c r="AK83" s="44" t="str">
        <f>'2015'!AE10</f>
        <v>N/A</v>
      </c>
      <c r="AL83" s="45">
        <f>'2015'!AF10</f>
        <v>0</v>
      </c>
      <c r="AM83" s="46">
        <f>DS83</f>
        <v>0</v>
      </c>
      <c r="AN83" s="45">
        <f>'2015'!AG10</f>
        <v>0</v>
      </c>
      <c r="AO83" s="45">
        <f>'2015'!AH10</f>
        <v>0</v>
      </c>
      <c r="AP83" s="43">
        <f>'2015'!AI10</f>
        <v>116.62535471536123</v>
      </c>
      <c r="AQ83" s="47">
        <f>'2015'!AJ10</f>
        <v>125.05413507110956</v>
      </c>
      <c r="AR83" s="48">
        <f>'2015'!AK10</f>
        <v>6</v>
      </c>
      <c r="AS83" s="49">
        <f>'2015'!AL10</f>
        <v>6</v>
      </c>
      <c r="AT83" s="49">
        <f>'2015'!AM10</f>
        <v>5</v>
      </c>
      <c r="AU83" s="49">
        <f>'2015'!AN10</f>
        <v>5</v>
      </c>
      <c r="AV83" s="49">
        <f>'2015'!AO10</f>
        <v>8</v>
      </c>
      <c r="AW83" s="49">
        <f>'2015'!AP10</f>
        <v>10</v>
      </c>
      <c r="AX83" s="49">
        <f>'2015'!AQ10</f>
        <v>8</v>
      </c>
      <c r="AY83" s="50">
        <f>'2015'!AR10</f>
        <v>0</v>
      </c>
      <c r="AZ83" s="60">
        <f>'2015'!AS10</f>
        <v>0</v>
      </c>
      <c r="BA83" s="61">
        <f>'2015'!AT10</f>
        <v>1</v>
      </c>
      <c r="BB83" s="61">
        <f>'2015'!AU10</f>
        <v>0</v>
      </c>
      <c r="BC83" s="61">
        <f>'2015'!AV10</f>
        <v>0</v>
      </c>
      <c r="BD83" s="61">
        <f>'2015'!AW10</f>
        <v>0</v>
      </c>
      <c r="BE83" s="61">
        <f>'2015'!AX10</f>
        <v>0</v>
      </c>
      <c r="BF83" s="62">
        <f>'2015'!AY10</f>
        <v>0</v>
      </c>
      <c r="BG83" s="62">
        <f>'2015'!AZ10</f>
        <v>0</v>
      </c>
      <c r="BH83" s="62">
        <f>'2015'!BA10</f>
        <v>0</v>
      </c>
      <c r="BI83" s="62">
        <f>'2015'!BB10</f>
        <v>0</v>
      </c>
      <c r="BJ83" s="62">
        <f>'2015'!BC10</f>
        <v>0</v>
      </c>
      <c r="BK83" s="62">
        <f>'2015'!BD10</f>
        <v>0</v>
      </c>
      <c r="BL83" s="62">
        <f>'2015'!BE10</f>
        <v>0</v>
      </c>
      <c r="BM83" s="62">
        <f>'2015'!BF10</f>
        <v>0</v>
      </c>
      <c r="BN83" s="63">
        <f>'2015'!BG10</f>
        <v>0</v>
      </c>
      <c r="BO83" s="60">
        <f>'2015'!BH10</f>
        <v>0</v>
      </c>
      <c r="BP83" s="61">
        <f>'2015'!BI10</f>
        <v>1</v>
      </c>
      <c r="BQ83" s="61">
        <f>'2015'!BJ10</f>
        <v>0</v>
      </c>
      <c r="BR83" s="61">
        <f>'2015'!BK10</f>
        <v>0</v>
      </c>
      <c r="BS83" s="61">
        <f>'2015'!BL10</f>
        <v>0</v>
      </c>
      <c r="BT83" s="61">
        <f>'2015'!BM10</f>
        <v>0</v>
      </c>
      <c r="BU83" s="62">
        <f>'2015'!BN10</f>
        <v>0</v>
      </c>
      <c r="BV83" s="62">
        <f>'2015'!BO10</f>
        <v>0</v>
      </c>
      <c r="BW83" s="62">
        <f>'2015'!BP10</f>
        <v>0</v>
      </c>
      <c r="BX83" s="62">
        <f>'2015'!BQ10</f>
        <v>0</v>
      </c>
      <c r="BY83" s="62">
        <f>'2015'!BR10</f>
        <v>0</v>
      </c>
      <c r="BZ83" s="62">
        <f>'2015'!BS10</f>
        <v>0</v>
      </c>
      <c r="CA83" s="62">
        <f>'2015'!BT10</f>
        <v>0</v>
      </c>
      <c r="CB83" s="62">
        <f>'2015'!BU10</f>
        <v>0</v>
      </c>
      <c r="CC83" s="63">
        <f>'2015'!BV10</f>
        <v>0</v>
      </c>
      <c r="CD83" s="60">
        <f>'2015'!BW10</f>
        <v>395</v>
      </c>
      <c r="CE83" s="61">
        <f>'2015'!BX10</f>
        <v>2394.59</v>
      </c>
      <c r="CF83" s="61">
        <f>'2015'!BY10</f>
        <v>0</v>
      </c>
      <c r="CG83" s="61">
        <f>'2015'!BZ10</f>
        <v>0</v>
      </c>
      <c r="CH83" s="61">
        <f>'2015'!CA10</f>
        <v>0</v>
      </c>
      <c r="CI83" s="61">
        <f>'2015'!CB10</f>
        <v>0</v>
      </c>
      <c r="CJ83" s="62">
        <f>'2015'!CC10</f>
        <v>0</v>
      </c>
      <c r="CK83" s="62">
        <f>'2015'!CD10</f>
        <v>0</v>
      </c>
      <c r="CL83" s="62">
        <f>'2015'!CE10</f>
        <v>0</v>
      </c>
      <c r="CM83" s="62">
        <f>'2015'!CF10</f>
        <v>0</v>
      </c>
      <c r="CN83" s="62">
        <f>'2015'!CG10</f>
        <v>0</v>
      </c>
      <c r="CO83" s="62">
        <f>'2015'!CH10</f>
        <v>0</v>
      </c>
      <c r="CP83" s="62">
        <f>'2015'!CI10</f>
        <v>0</v>
      </c>
      <c r="CQ83" s="62">
        <f>'2015'!CJ10</f>
        <v>0</v>
      </c>
      <c r="CR83" s="63">
        <f>'2015'!CK10</f>
        <v>0</v>
      </c>
      <c r="CS83" s="60">
        <f>'2015'!CL10</f>
        <v>883</v>
      </c>
      <c r="CT83" s="61">
        <f>'2015'!CM10</f>
        <v>3540</v>
      </c>
      <c r="CU83" s="61">
        <f>'2015'!CN10</f>
        <v>0</v>
      </c>
      <c r="CV83" s="61">
        <f>'2015'!CO10</f>
        <v>0</v>
      </c>
      <c r="CW83" s="61">
        <f>'2015'!CP10</f>
        <v>0</v>
      </c>
      <c r="CX83" s="61">
        <f>'2015'!CQ10</f>
        <v>0</v>
      </c>
      <c r="CY83" s="62">
        <f>'2015'!CR10</f>
        <v>0</v>
      </c>
      <c r="CZ83" s="62">
        <f>'2015'!CS10</f>
        <v>0</v>
      </c>
      <c r="DA83" s="62">
        <f>'2015'!CT10</f>
        <v>0</v>
      </c>
      <c r="DB83" s="62">
        <f>'2015'!CU10</f>
        <v>0</v>
      </c>
      <c r="DC83" s="62">
        <f>'2015'!CV10</f>
        <v>0</v>
      </c>
      <c r="DD83" s="62">
        <f>'2015'!CW10</f>
        <v>0</v>
      </c>
      <c r="DE83" s="62">
        <f>'2015'!CX10</f>
        <v>0</v>
      </c>
      <c r="DF83" s="62">
        <f>'2015'!CY10</f>
        <v>0</v>
      </c>
      <c r="DG83" s="63">
        <f>'2015'!CZ10</f>
        <v>0</v>
      </c>
      <c r="DH83" s="60">
        <f>'2015'!DA10</f>
        <v>0</v>
      </c>
      <c r="DI83" s="61">
        <f>'2015'!DB10</f>
        <v>1</v>
      </c>
      <c r="DJ83" s="61">
        <f>'2015'!DC10</f>
        <v>0</v>
      </c>
      <c r="DK83" s="61">
        <f>'2015'!DD10</f>
        <v>0</v>
      </c>
      <c r="DL83" s="61">
        <f>'2015'!DE10</f>
        <v>0</v>
      </c>
      <c r="DM83" s="61">
        <f>'2015'!DF10</f>
        <v>0</v>
      </c>
      <c r="DN83" s="62">
        <f>'2015'!DG10</f>
        <v>0</v>
      </c>
      <c r="DO83" s="62">
        <f>'2015'!DH10</f>
        <v>0</v>
      </c>
      <c r="DP83" s="62">
        <f>'2015'!DI10</f>
        <v>2.5</v>
      </c>
      <c r="DQ83" s="62">
        <f>'2015'!DJ10</f>
        <v>6</v>
      </c>
      <c r="DR83" s="62">
        <f>'2015'!DK10</f>
        <v>0</v>
      </c>
      <c r="DS83" s="62">
        <f>'2015'!DL10</f>
        <v>0</v>
      </c>
      <c r="DT83" s="62">
        <f>'2015'!DM10</f>
        <v>0</v>
      </c>
      <c r="DU83" s="62">
        <f>'2015'!DN10</f>
        <v>0</v>
      </c>
      <c r="DV83" s="63">
        <f>'2015'!DO10</f>
        <v>0</v>
      </c>
    </row>
    <row r="84" spans="1:126" ht="15.75" customHeight="1" x14ac:dyDescent="0.2">
      <c r="A84" s="30">
        <f t="shared" si="8"/>
        <v>82</v>
      </c>
      <c r="B84" s="31">
        <f>'2025'!A10</f>
        <v>8</v>
      </c>
      <c r="C84" s="31">
        <v>2025</v>
      </c>
      <c r="D84" s="32" t="str">
        <f>'2025'!B10</f>
        <v>Kyle Williams</v>
      </c>
      <c r="E84" s="32" t="str" cm="1">
        <f t="array" ref="E84">_xlfn.IFS(F84&gt;12.5,"Cornerstone",AND(F84&gt;11.995,F84&lt;12.5),"Elite",AND(F84&gt;11,F84&lt;12.995),"Elite Upside",AND(F84&gt;=9.69,F84&lt;10.999),"Upside",AND(F84&gt;8.4,F84&lt;9.999),"Upside Lite",AND(F84&gt;7.25,F84&lt;8.999),"Outlier",AND(F84&gt;=6,F84&lt;7.25),"Outlier Lite",F84&lt;6.999,"Purgatory")</f>
        <v>Upside</v>
      </c>
      <c r="F84" s="33">
        <f>'2025'!C10</f>
        <v>9.7728571428571431</v>
      </c>
      <c r="G84" s="33">
        <f t="shared" si="9"/>
        <v>86.6</v>
      </c>
      <c r="H84" s="303">
        <f t="shared" si="10"/>
        <v>0.76983956218302185</v>
      </c>
      <c r="I84" s="34" t="str">
        <f>'2025'!D10</f>
        <v>Washington State</v>
      </c>
      <c r="J84" s="35">
        <f>'2025'!E10</f>
        <v>5</v>
      </c>
      <c r="K84" s="36">
        <f>'2025'!F10</f>
        <v>37573</v>
      </c>
      <c r="L84" s="37">
        <f>'2025'!G10</f>
        <v>22.887671232876713</v>
      </c>
      <c r="M84" s="37" t="str">
        <f>'2025'!H10</f>
        <v>RS SR</v>
      </c>
      <c r="N84" s="37">
        <f>'2025'!I10</f>
        <v>22.468493150684932</v>
      </c>
      <c r="O84" s="37" t="str">
        <f>'2025'!J10</f>
        <v>Wide</v>
      </c>
      <c r="P84" s="37" t="str">
        <f>'2025'!K10</f>
        <v>RAT</v>
      </c>
      <c r="Q84" s="37" t="str">
        <f>'2025'!L10</f>
        <v>Elite Separator</v>
      </c>
      <c r="R84" s="55">
        <f>'2025'!M10</f>
        <v>71</v>
      </c>
      <c r="S84" s="55">
        <f>'2025'!N10</f>
        <v>190</v>
      </c>
      <c r="T84" s="231">
        <f t="shared" si="11"/>
        <v>26.499327745729488</v>
      </c>
      <c r="U84" s="37">
        <f>'2025'!O10</f>
        <v>4.4000000000000004</v>
      </c>
      <c r="V84" s="56">
        <f>'2025'!P10</f>
        <v>3</v>
      </c>
      <c r="W84" s="57">
        <f>'2025'!Q10</f>
        <v>0.38213132400430566</v>
      </c>
      <c r="X84" s="58">
        <f>'2025'!R10</f>
        <v>0.29679012345679012</v>
      </c>
      <c r="Y84" s="58">
        <f>'2025'!S10</f>
        <v>0.27958656330749354</v>
      </c>
      <c r="Z84" s="58">
        <f>'2025'!T10</f>
        <v>0.20833333333333331</v>
      </c>
      <c r="AA84" s="58">
        <f>'2025'!U10</f>
        <v>0.33324045695179716</v>
      </c>
      <c r="AB84" s="58">
        <f>'2025'!V10</f>
        <v>0.35768589047805144</v>
      </c>
      <c r="AC84" s="59">
        <f>'2025'!W10</f>
        <v>0.33980159595414883</v>
      </c>
      <c r="AD84" s="42">
        <f>'2025'!X10</f>
        <v>17.824657534246576</v>
      </c>
      <c r="AE84" s="43">
        <f>'2025'!Y10</f>
        <v>2.71</v>
      </c>
      <c r="AF84" s="43">
        <f>'2025'!Z10</f>
        <v>8.4</v>
      </c>
      <c r="AG84" s="43">
        <f>'2025'!AA10</f>
        <v>11.5</v>
      </c>
      <c r="AH84" s="43">
        <f>'2025'!AB10</f>
        <v>1.23</v>
      </c>
      <c r="AI84" s="43">
        <f>'2025'!AC10</f>
        <v>0</v>
      </c>
      <c r="AJ84" s="44">
        <f>'2025'!AD10</f>
        <v>3.6254180602006685E-2</v>
      </c>
      <c r="AK84" s="44">
        <f>'2025'!AE10</f>
        <v>0.19260033444816052</v>
      </c>
      <c r="AL84" s="45">
        <f>'2025'!AF10</f>
        <v>6.7000000000000004E-2</v>
      </c>
      <c r="AM84" s="46">
        <f>DS84/100</f>
        <v>0.625</v>
      </c>
      <c r="AN84" s="45">
        <f>'2025'!AG10</f>
        <v>0.81699999999999995</v>
      </c>
      <c r="AO84" s="45">
        <f>'2025'!AH10</f>
        <v>0.17749999999999999</v>
      </c>
      <c r="AP84" s="43">
        <f>'2025'!AI10</f>
        <v>101.38480978075265</v>
      </c>
      <c r="AQ84" s="47">
        <f>'2025'!AJ10</f>
        <v>96.256353487152964</v>
      </c>
      <c r="AR84" s="48">
        <f>'2025'!AK10</f>
        <v>9</v>
      </c>
      <c r="AS84" s="49">
        <f>'2025'!AL10</f>
        <v>10</v>
      </c>
      <c r="AT84" s="49">
        <f>'2025'!AM10</f>
        <v>5</v>
      </c>
      <c r="AU84" s="49">
        <f>'2025'!AN10</f>
        <v>6</v>
      </c>
      <c r="AV84" s="49">
        <f>'2025'!AO10</f>
        <v>9</v>
      </c>
      <c r="AW84" s="49">
        <f>'2025'!AP10</f>
        <v>6</v>
      </c>
      <c r="AX84" s="49">
        <f>'2025'!AQ10</f>
        <v>6</v>
      </c>
      <c r="AY84" s="50">
        <f>'2025'!AR10</f>
        <v>0</v>
      </c>
      <c r="AZ84" s="60">
        <f>'2025'!AS10</f>
        <v>426</v>
      </c>
      <c r="BA84" s="61">
        <f>'2025'!AT10</f>
        <v>1114.8000000000002</v>
      </c>
      <c r="BB84" s="61">
        <f>'2025'!AU10</f>
        <v>52</v>
      </c>
      <c r="BC84" s="61">
        <f>'2025'!AV10</f>
        <v>35</v>
      </c>
      <c r="BD84" s="61">
        <f>'2025'!AW10</f>
        <v>2</v>
      </c>
      <c r="BE84" s="61">
        <f>'2025'!AX10</f>
        <v>0</v>
      </c>
      <c r="BF84" s="62">
        <f>'2025'!AY10</f>
        <v>0</v>
      </c>
      <c r="BG84" s="62">
        <f>'2025'!AZ10</f>
        <v>0</v>
      </c>
      <c r="BH84" s="62">
        <f>'2025'!BA10</f>
        <v>1.75</v>
      </c>
      <c r="BI84" s="62">
        <f>'2025'!BB10</f>
        <v>5.3</v>
      </c>
      <c r="BJ84" s="62">
        <f>'2025'!BC10</f>
        <v>9.8000000000000007</v>
      </c>
      <c r="BK84" s="62">
        <f>'2025'!BH10</f>
        <v>50</v>
      </c>
      <c r="BL84" s="62">
        <f>'2025'!BI10</f>
        <v>7.9</v>
      </c>
      <c r="BM84" s="62">
        <f>'2025'!BJ10</f>
        <v>80.2</v>
      </c>
      <c r="BN84" s="63">
        <f>'2025'!BK10</f>
        <v>19.399999999999999</v>
      </c>
      <c r="BO84" s="60">
        <f>'2025'!BL10</f>
        <v>601</v>
      </c>
      <c r="BP84" s="61">
        <f>'2025'!BM10</f>
        <v>2025</v>
      </c>
      <c r="BQ84" s="61">
        <f>'2025'!BN10</f>
        <v>72</v>
      </c>
      <c r="BR84" s="61">
        <f>'2025'!BO10</f>
        <v>42</v>
      </c>
      <c r="BS84" s="61">
        <f>'2025'!BP10</f>
        <v>2</v>
      </c>
      <c r="BT84" s="61">
        <f>'2025'!BQ10</f>
        <v>0</v>
      </c>
      <c r="BU84" s="62">
        <f>'2025'!BR10</f>
        <v>0</v>
      </c>
      <c r="BV84" s="62">
        <f>'2025'!BS10</f>
        <v>0</v>
      </c>
      <c r="BW84" s="62">
        <f>'2025'!BT10</f>
        <v>2.21</v>
      </c>
      <c r="BX84" s="62">
        <f>'2025'!BU10</f>
        <v>4.5</v>
      </c>
      <c r="BY84" s="62">
        <f>'2025'!BV10</f>
        <v>11.9</v>
      </c>
      <c r="BZ84" s="62">
        <f>'2025'!CA10</f>
        <v>41.2</v>
      </c>
      <c r="CA84" s="62">
        <f>'2025'!CB10</f>
        <v>10.6</v>
      </c>
      <c r="CB84" s="62">
        <f>'2025'!CC10</f>
        <v>75.900000000000006</v>
      </c>
      <c r="CC84" s="63">
        <f>'2025'!CD10</f>
        <v>23.8</v>
      </c>
      <c r="CD84" s="60">
        <f>'2025'!CE10</f>
        <v>541</v>
      </c>
      <c r="CE84" s="61">
        <f>'2025'!CF10</f>
        <v>1935</v>
      </c>
      <c r="CF84" s="61">
        <f>'2025'!CG10</f>
        <v>66</v>
      </c>
      <c r="CG84" s="61">
        <f>'2025'!CH10</f>
        <v>40</v>
      </c>
      <c r="CH84" s="61">
        <f>'2025'!CI10</f>
        <v>5</v>
      </c>
      <c r="CI84" s="61">
        <f>'2025'!CJ10</f>
        <v>0</v>
      </c>
      <c r="CJ84" s="62">
        <f>'2025'!CK10</f>
        <v>0.5</v>
      </c>
      <c r="CK84" s="62">
        <f>'2025'!CL10</f>
        <v>0</v>
      </c>
      <c r="CL84" s="62">
        <f>'2025'!CM10</f>
        <v>1.83</v>
      </c>
      <c r="CM84" s="62">
        <f>'2025'!CN10</f>
        <v>7.2</v>
      </c>
      <c r="CN84" s="62">
        <f>'2025'!CO10</f>
        <v>10.5</v>
      </c>
      <c r="CO84" s="62">
        <f>'2025'!CT10</f>
        <v>45.5</v>
      </c>
      <c r="CP84" s="62">
        <f>'2025'!CU10</f>
        <v>11.1</v>
      </c>
      <c r="CQ84" s="62">
        <f>'2025'!CV10</f>
        <v>86.6</v>
      </c>
      <c r="CR84" s="63">
        <f>'2025'!CW10</f>
        <v>10.1</v>
      </c>
      <c r="CS84" s="60">
        <f>'2025'!CX10</f>
        <v>842</v>
      </c>
      <c r="CT84" s="61">
        <f>'2025'!CY10</f>
        <v>4041.6000000000004</v>
      </c>
      <c r="CU84" s="61">
        <f>'2025'!CZ10</f>
        <v>85</v>
      </c>
      <c r="CV84" s="61">
        <f>'2025'!DA10</f>
        <v>61</v>
      </c>
      <c r="CW84" s="61">
        <f>'2025'!DB10</f>
        <v>6</v>
      </c>
      <c r="CX84" s="61">
        <f>'2025'!DC10</f>
        <v>0</v>
      </c>
      <c r="CY84" s="62">
        <f>'2025'!DD10</f>
        <v>0.73</v>
      </c>
      <c r="CZ84" s="62">
        <f>'2025'!DE10</f>
        <v>0</v>
      </c>
      <c r="DA84" s="62">
        <f>'2025'!DF10</f>
        <v>1.71</v>
      </c>
      <c r="DB84" s="62">
        <f>'2025'!DG10</f>
        <v>5.3</v>
      </c>
      <c r="DC84" s="62">
        <f>'2025'!DH10</f>
        <v>10.8</v>
      </c>
      <c r="DD84" s="62">
        <f>'2025'!DM10</f>
        <v>54.5</v>
      </c>
      <c r="DE84" s="62">
        <f>'2025'!DN10</f>
        <v>4.7</v>
      </c>
      <c r="DF84" s="62">
        <f>'2025'!DO10</f>
        <v>89.4</v>
      </c>
      <c r="DG84" s="63">
        <f>'2025'!DP10</f>
        <v>10.199999999999999</v>
      </c>
      <c r="DH84" s="60">
        <f>'2025'!DQ10</f>
        <v>1196</v>
      </c>
      <c r="DI84" s="61">
        <f>'2025'!DR10</f>
        <v>3589</v>
      </c>
      <c r="DJ84" s="61">
        <f>'2025'!DS10</f>
        <v>101</v>
      </c>
      <c r="DK84" s="61">
        <f>'2025'!DT10</f>
        <v>70</v>
      </c>
      <c r="DL84" s="61">
        <f>'2025'!DU10</f>
        <v>14</v>
      </c>
      <c r="DM84" s="61">
        <f>'2025'!DV10</f>
        <v>0</v>
      </c>
      <c r="DN84" s="62">
        <f>'2025'!DW10</f>
        <v>1.23</v>
      </c>
      <c r="DO84" s="62">
        <f>'2025'!DX10</f>
        <v>0</v>
      </c>
      <c r="DP84" s="62">
        <f>'2025'!DY10</f>
        <v>2.71</v>
      </c>
      <c r="DQ84" s="62">
        <f>'2025'!DZ10</f>
        <v>8.4</v>
      </c>
      <c r="DR84" s="62">
        <f>'2025'!EA10</f>
        <v>11.5</v>
      </c>
      <c r="DS84" s="62">
        <f>'2025'!EF10</f>
        <v>62.5</v>
      </c>
      <c r="DT84" s="62">
        <f>'2025'!EG10</f>
        <v>6.7</v>
      </c>
      <c r="DU84" s="62">
        <f>'2025'!EH10</f>
        <v>74</v>
      </c>
      <c r="DV84" s="63">
        <f>'2025'!EI10</f>
        <v>25.3</v>
      </c>
    </row>
    <row r="85" spans="1:126" ht="15.75" customHeight="1" x14ac:dyDescent="0.2">
      <c r="A85" s="30">
        <f t="shared" si="8"/>
        <v>83</v>
      </c>
      <c r="B85" s="31">
        <f>'2020'!A10</f>
        <v>8</v>
      </c>
      <c r="C85" s="31">
        <v>2020</v>
      </c>
      <c r="D85" s="32" t="str">
        <f>'2020'!B10</f>
        <v>Jalen Reagor</v>
      </c>
      <c r="E85" s="32" t="str" cm="1">
        <f t="array" ref="E85">_xlfn.IFS(F85&gt;12.5,"Cornerstone",AND(F85&gt;11.995,F85&lt;12.5),"Elite",AND(F85&gt;11,F85&lt;12.995),"Elite Upside",AND(F85&gt;=9.69,F85&lt;10.999),"Upside",AND(F85&gt;8.4,F85&lt;9.999),"Upside Lite",AND(F85&gt;7.25,F85&lt;8.999),"Outlier",AND(F85&gt;=6,F85&lt;7.25),"Outlier Lite",F85&lt;6.999,"Purgatory")</f>
        <v>Upside</v>
      </c>
      <c r="F85" s="33">
        <f>'2020'!C10</f>
        <v>9.7571428571428562</v>
      </c>
      <c r="G85" s="33">
        <f t="shared" si="9"/>
        <v>86.5</v>
      </c>
      <c r="H85" s="303">
        <f t="shared" si="10"/>
        <v>0.76082027798632212</v>
      </c>
      <c r="I85" s="34" t="str">
        <f>'2020'!D10</f>
        <v>TCU</v>
      </c>
      <c r="J85" s="35">
        <f>'2020'!E10</f>
        <v>3</v>
      </c>
      <c r="K85" s="36">
        <f>'2020'!F10</f>
        <v>36162</v>
      </c>
      <c r="L85" s="37">
        <f>'2020'!G10</f>
        <v>26.753424657534246</v>
      </c>
      <c r="M85" s="37" t="str">
        <f>'2020'!H10</f>
        <v>JR</v>
      </c>
      <c r="N85" s="37">
        <f>'2020'!I10</f>
        <v>21.32054794520548</v>
      </c>
      <c r="O85" s="37" t="str">
        <f>'2020'!J10</f>
        <v>Wide</v>
      </c>
      <c r="P85" s="37" t="str">
        <f>'2020'!K10</f>
        <v>BALL HOG</v>
      </c>
      <c r="Q85" s="37" t="str">
        <f>'2020'!L10</f>
        <v>Poor Separator</v>
      </c>
      <c r="R85" s="55">
        <f>'2020'!M10</f>
        <v>71</v>
      </c>
      <c r="S85" s="55">
        <f>'2020'!N10</f>
        <v>197</v>
      </c>
      <c r="T85" s="231">
        <f t="shared" si="11"/>
        <v>27.475618767940574</v>
      </c>
      <c r="U85" s="35">
        <f>'2020'!O10</f>
        <v>4.47</v>
      </c>
      <c r="V85" s="56">
        <f>'2020'!P10</f>
        <v>1</v>
      </c>
      <c r="W85" s="57">
        <f>'2020'!Q10</f>
        <v>0</v>
      </c>
      <c r="X85" s="58">
        <f>'2020'!R10</f>
        <v>0</v>
      </c>
      <c r="Y85" s="58">
        <f>'2020'!S10</f>
        <v>0.16788108423200232</v>
      </c>
      <c r="Z85" s="58">
        <f>'2020'!T10</f>
        <v>0.3859585303746817</v>
      </c>
      <c r="AA85" s="58">
        <f>'2020'!U10</f>
        <v>0.25</v>
      </c>
      <c r="AB85" s="58">
        <f>'2020'!V10</f>
        <v>0.31797926518734088</v>
      </c>
      <c r="AC85" s="59">
        <f>'2020'!W10</f>
        <v>0.3020803019279738</v>
      </c>
      <c r="AD85" s="42">
        <f>'2020'!X10</f>
        <v>19.673972602739727</v>
      </c>
      <c r="AE85" s="43">
        <f>'2020'!Y10</f>
        <v>2.68</v>
      </c>
      <c r="AF85" s="43">
        <f>'2020'!Z10</f>
        <v>6</v>
      </c>
      <c r="AG85" s="43">
        <f>'2020'!AA10</f>
        <v>14.9</v>
      </c>
      <c r="AH85" s="43">
        <f>'2020'!AB10</f>
        <v>0.38</v>
      </c>
      <c r="AI85" s="43">
        <f>'2020'!AC10</f>
        <v>2.57</v>
      </c>
      <c r="AJ85" s="44">
        <f>'2020'!AD10</f>
        <v>4.6333878887070377E-2</v>
      </c>
      <c r="AK85" s="44">
        <f>'2020'!AE10</f>
        <v>0.16826513911620294</v>
      </c>
      <c r="AL85" s="45">
        <f>'2020'!AF10</f>
        <v>0.14000000000000001</v>
      </c>
      <c r="AM85" s="46">
        <f>DS85/100</f>
        <v>0.42100000000000004</v>
      </c>
      <c r="AN85" s="45">
        <f>'2020'!AG10</f>
        <v>0.85</v>
      </c>
      <c r="AO85" s="45">
        <f>'2020'!AH10</f>
        <v>0.13949999999999999</v>
      </c>
      <c r="AP85" s="43">
        <f>'2020'!AI10</f>
        <v>98.688404846965284</v>
      </c>
      <c r="AQ85" s="47">
        <f>'2020'!AJ10</f>
        <v>93.696343688718514</v>
      </c>
      <c r="AR85" s="48">
        <f>'2020'!AK10</f>
        <v>8</v>
      </c>
      <c r="AS85" s="49">
        <f>'2020'!AL10</f>
        <v>7</v>
      </c>
      <c r="AT85" s="49">
        <f>'2020'!AM10</f>
        <v>5</v>
      </c>
      <c r="AU85" s="49">
        <f>'2020'!AN10</f>
        <v>5</v>
      </c>
      <c r="AV85" s="49">
        <f>'2020'!AO10</f>
        <v>8</v>
      </c>
      <c r="AW85" s="49">
        <f>'2020'!AP10</f>
        <v>5</v>
      </c>
      <c r="AX85" s="49">
        <f>'2020'!AQ10</f>
        <v>10</v>
      </c>
      <c r="AY85" s="50">
        <f>'2020'!AR10</f>
        <v>0</v>
      </c>
      <c r="AZ85" s="60">
        <f>'2020'!AS10</f>
        <v>0</v>
      </c>
      <c r="BA85" s="61">
        <f>'2020'!AT10</f>
        <v>4517</v>
      </c>
      <c r="BB85" s="61">
        <f>'2020'!AU10</f>
        <v>0</v>
      </c>
      <c r="BC85" s="61">
        <f>'2020'!AV10</f>
        <v>0</v>
      </c>
      <c r="BD85" s="61">
        <f>'2020'!AW10</f>
        <v>0</v>
      </c>
      <c r="BE85" s="61">
        <f>'2020'!AX10</f>
        <v>0</v>
      </c>
      <c r="BF85" s="62">
        <f>'2020'!AY10</f>
        <v>0</v>
      </c>
      <c r="BG85" s="62">
        <f>'2020'!AZ10</f>
        <v>0</v>
      </c>
      <c r="BH85" s="62">
        <f>'2020'!BA10</f>
        <v>0</v>
      </c>
      <c r="BI85" s="62">
        <f>'2020'!BB10</f>
        <v>0</v>
      </c>
      <c r="BJ85" s="62">
        <f>'2020'!BC10</f>
        <v>0</v>
      </c>
      <c r="BK85" s="62">
        <f>'2020'!BD10</f>
        <v>0</v>
      </c>
      <c r="BL85" s="62">
        <f>'2020'!BE10</f>
        <v>0</v>
      </c>
      <c r="BM85" s="62">
        <f>'2020'!BF10</f>
        <v>0</v>
      </c>
      <c r="BN85" s="63">
        <f>'2020'!BG10</f>
        <v>0</v>
      </c>
      <c r="BO85" s="60">
        <f>'2020'!BH10</f>
        <v>0</v>
      </c>
      <c r="BP85" s="61">
        <f>'2020'!BI10</f>
        <v>3486</v>
      </c>
      <c r="BQ85" s="61">
        <f>'2020'!BJ10</f>
        <v>0</v>
      </c>
      <c r="BR85" s="61">
        <f>'2020'!BK10</f>
        <v>0</v>
      </c>
      <c r="BS85" s="61">
        <f>'2020'!BL10</f>
        <v>0</v>
      </c>
      <c r="BT85" s="61">
        <f>'2020'!BM10</f>
        <v>0</v>
      </c>
      <c r="BU85" s="62">
        <f>'2020'!BN10</f>
        <v>0</v>
      </c>
      <c r="BV85" s="62">
        <f>'2020'!BO10</f>
        <v>0</v>
      </c>
      <c r="BW85" s="62">
        <f>'2020'!BP10</f>
        <v>0</v>
      </c>
      <c r="BX85" s="62">
        <f>'2020'!BQ10</f>
        <v>0</v>
      </c>
      <c r="BY85" s="62">
        <f>'2020'!BR10</f>
        <v>0</v>
      </c>
      <c r="BZ85" s="62">
        <f>'2020'!BS10</f>
        <v>0</v>
      </c>
      <c r="CA85" s="62">
        <f>'2020'!BT10</f>
        <v>0</v>
      </c>
      <c r="CB85" s="62">
        <f>'2020'!BU10</f>
        <v>0</v>
      </c>
      <c r="CC85" s="63">
        <f>'2020'!BV10</f>
        <v>0</v>
      </c>
      <c r="CD85" s="60">
        <f>'2020'!BW10</f>
        <v>576</v>
      </c>
      <c r="CE85" s="61">
        <f>'2020'!BX10</f>
        <v>3431</v>
      </c>
      <c r="CF85" s="61">
        <f>'2020'!BY10</f>
        <v>58</v>
      </c>
      <c r="CG85" s="61">
        <f>'2020'!BZ10</f>
        <v>33</v>
      </c>
      <c r="CH85" s="61">
        <f>'2020'!CA10</f>
        <v>8</v>
      </c>
      <c r="CI85" s="61">
        <f>'2020'!CB10</f>
        <v>28</v>
      </c>
      <c r="CJ85" s="62">
        <f>'2020'!CC10</f>
        <v>0.77</v>
      </c>
      <c r="CK85" s="62">
        <f>'2020'!CD10</f>
        <v>1.34</v>
      </c>
      <c r="CL85" s="62">
        <f>'2020'!CE10</f>
        <v>2.29</v>
      </c>
      <c r="CM85" s="62">
        <f>'2020'!CF10</f>
        <v>7.5</v>
      </c>
      <c r="CN85" s="62">
        <f>'2020'!CG10</f>
        <v>14.5</v>
      </c>
      <c r="CO85" s="62">
        <f>'2020'!CL10</f>
        <v>44.4</v>
      </c>
      <c r="CP85" s="62">
        <f>'2020'!CM10</f>
        <v>10.8</v>
      </c>
      <c r="CQ85" s="62">
        <f>'2020'!CN10</f>
        <v>92.8</v>
      </c>
      <c r="CR85" s="63">
        <f>'2020'!CO10</f>
        <v>5.7</v>
      </c>
      <c r="CS85" s="60">
        <f>'2020'!CP10</f>
        <v>1061</v>
      </c>
      <c r="CT85" s="61">
        <f>'2020'!CQ10</f>
        <v>2749</v>
      </c>
      <c r="CU85" s="61">
        <f>'2020'!CR10</f>
        <v>131</v>
      </c>
      <c r="CV85" s="61">
        <f>'2020'!CS10</f>
        <v>71</v>
      </c>
      <c r="CW85" s="61">
        <f>'2020'!CT10</f>
        <v>9</v>
      </c>
      <c r="CX85" s="61">
        <f>'2020'!CU10</f>
        <v>18</v>
      </c>
      <c r="CY85" s="62">
        <f>'2020'!CV10</f>
        <v>0.38</v>
      </c>
      <c r="CZ85" s="62">
        <f>'2020'!CW10</f>
        <v>2.57</v>
      </c>
      <c r="DA85" s="62">
        <f>'2020'!CX10</f>
        <v>2.68</v>
      </c>
      <c r="DB85" s="62">
        <f>'2020'!CY10</f>
        <v>6</v>
      </c>
      <c r="DC85" s="62">
        <f>'2020'!CZ10</f>
        <v>12.8</v>
      </c>
      <c r="DD85" s="62">
        <f>'2020'!DE10</f>
        <v>50</v>
      </c>
      <c r="DE85" s="62">
        <f>'2020'!DF10</f>
        <v>6.6</v>
      </c>
      <c r="DF85" s="62">
        <f>'2020'!DG10</f>
        <v>81.900000000000006</v>
      </c>
      <c r="DG85" s="63">
        <f>'2020'!DH10</f>
        <v>17.399999999999999</v>
      </c>
      <c r="DH85" s="60">
        <f>'2020'!DI10</f>
        <v>611</v>
      </c>
      <c r="DI85" s="61">
        <f>'2020'!DJ10</f>
        <v>2444</v>
      </c>
      <c r="DJ85" s="61">
        <f>'2020'!DK10</f>
        <v>88</v>
      </c>
      <c r="DK85" s="61">
        <f>'2020'!DL10</f>
        <v>43</v>
      </c>
      <c r="DL85" s="61">
        <f>'2020'!DM10</f>
        <v>5</v>
      </c>
      <c r="DM85" s="61">
        <f>'2020'!DN10</f>
        <v>15</v>
      </c>
      <c r="DN85" s="62">
        <f>'2020'!DO10</f>
        <v>0.3</v>
      </c>
      <c r="DO85" s="62">
        <f>'2020'!DP10</f>
        <v>1.55</v>
      </c>
      <c r="DP85" s="62">
        <f>'2020'!DQ10</f>
        <v>1.49</v>
      </c>
      <c r="DQ85" s="62">
        <f>'2020'!DR10</f>
        <v>3.8</v>
      </c>
      <c r="DR85" s="62">
        <f>'2020'!DS10</f>
        <v>14.9</v>
      </c>
      <c r="DS85" s="62">
        <f>'2020'!DX10</f>
        <v>42.1</v>
      </c>
      <c r="DT85" s="62">
        <f>'2020'!DY10</f>
        <v>14</v>
      </c>
      <c r="DU85" s="62">
        <f>'2020'!DZ10</f>
        <v>88.1</v>
      </c>
      <c r="DV85" s="63">
        <f>'2020'!EA10</f>
        <v>10.5</v>
      </c>
    </row>
    <row r="86" spans="1:126" ht="15.75" customHeight="1" x14ac:dyDescent="0.2">
      <c r="A86" s="30">
        <f t="shared" si="8"/>
        <v>84</v>
      </c>
      <c r="B86" s="31">
        <f>'2023'!A11</f>
        <v>9</v>
      </c>
      <c r="C86" s="31">
        <v>2023</v>
      </c>
      <c r="D86" s="32" t="str">
        <f>'2023'!B11</f>
        <v>Jalin Hyatt</v>
      </c>
      <c r="E86" s="32" t="str" cm="1">
        <f t="array" ref="E86">_xlfn.IFS(F86&gt;12.5,"Cornerstone",AND(F86&gt;11.995,F86&lt;12.5),"Elite",AND(F86&gt;11,F86&lt;12.995),"Elite Upside",AND(F86&gt;=9.69,F86&lt;10.999),"Upside",AND(F86&gt;8.4,F86&lt;9.999),"Upside Lite",AND(F86&gt;7.25,F86&lt;8.999),"Outlier",AND(F86&gt;=6,F86&lt;7.25),"Outlier Lite",F86&lt;6.999,"Purgatory")</f>
        <v>Upside</v>
      </c>
      <c r="F86" s="33">
        <f>'2023'!C11</f>
        <v>9.735714285714284</v>
      </c>
      <c r="G86" s="33">
        <f t="shared" si="9"/>
        <v>86.3</v>
      </c>
      <c r="H86" s="303">
        <f t="shared" si="10"/>
        <v>0.74852125408173209</v>
      </c>
      <c r="I86" s="34" t="str">
        <f>'2023'!D11</f>
        <v>Tennessee</v>
      </c>
      <c r="J86" s="35">
        <f>'2023'!E11</f>
        <v>1</v>
      </c>
      <c r="K86" s="36">
        <f>'2023'!F11</f>
        <v>37159</v>
      </c>
      <c r="L86" s="37">
        <f>'2023'!G11</f>
        <v>24.021917808219179</v>
      </c>
      <c r="M86" s="37" t="str">
        <f>'2023'!H11</f>
        <v>JR</v>
      </c>
      <c r="N86" s="37">
        <f>'2023'!I11</f>
        <v>21.6</v>
      </c>
      <c r="O86" s="37" t="str">
        <f>'2023'!J11</f>
        <v>Slot</v>
      </c>
      <c r="P86" s="37" t="str">
        <f>'2023'!K11</f>
        <v>BALL HOG</v>
      </c>
      <c r="Q86" s="37" t="str">
        <f>'2023'!L11</f>
        <v>Elite Separator</v>
      </c>
      <c r="R86" s="35">
        <f>'2023'!M11</f>
        <v>72</v>
      </c>
      <c r="S86" s="35">
        <f>'2023'!N11</f>
        <v>176</v>
      </c>
      <c r="T86" s="231">
        <f t="shared" si="11"/>
        <v>23.869626751599181</v>
      </c>
      <c r="U86" s="35">
        <f>'2023'!O11</f>
        <v>4.4000000000000004</v>
      </c>
      <c r="V86" s="38">
        <f>'2023'!P11</f>
        <v>3</v>
      </c>
      <c r="W86" s="57">
        <f>'2023'!Q11</f>
        <v>0</v>
      </c>
      <c r="X86" s="58">
        <f>'2023'!R11</f>
        <v>0</v>
      </c>
      <c r="Y86" s="58">
        <f>'2023'!S11</f>
        <v>0.1348314606741573</v>
      </c>
      <c r="Z86" s="58">
        <f>'2023'!T11</f>
        <v>6.7624177139437469E-2</v>
      </c>
      <c r="AA86" s="58">
        <f>'2023'!U11</f>
        <v>0.29887009647819213</v>
      </c>
      <c r="AB86" s="58">
        <f>'2023'!V11</f>
        <v>0.29887009647819213</v>
      </c>
      <c r="AC86" s="59">
        <f>'2023'!W11</f>
        <v>0.29887009647819213</v>
      </c>
      <c r="AD86" s="42">
        <f>'2023'!X11</f>
        <v>20.934246575342467</v>
      </c>
      <c r="AE86" s="43">
        <f>'2023'!Y11</f>
        <v>3.27</v>
      </c>
      <c r="AF86" s="43">
        <f>'2023'!Z11</f>
        <v>8</v>
      </c>
      <c r="AG86" s="43">
        <f>'2023'!AA11</f>
        <v>13.6</v>
      </c>
      <c r="AH86" s="43">
        <f>'2023'!AB11</f>
        <v>0.99</v>
      </c>
      <c r="AI86" s="43">
        <f>'2023'!AC11</f>
        <v>3.22</v>
      </c>
      <c r="AJ86" s="44">
        <f>'2023'!AD11</f>
        <v>1.2904498816101026E-2</v>
      </c>
      <c r="AK86" s="44">
        <f>'2023'!AE11</f>
        <v>0.21679558011049724</v>
      </c>
      <c r="AL86" s="45">
        <f>'2023'!AF11</f>
        <v>6.9000000000000006E-2</v>
      </c>
      <c r="AM86" s="46">
        <f>DD86/100</f>
        <v>0.4</v>
      </c>
      <c r="AN86" s="45">
        <f>'2023'!AG11</f>
        <v>7.1999999999999995E-2</v>
      </c>
      <c r="AO86" s="45">
        <f>'2023'!AH11</f>
        <v>0.91749999999999998</v>
      </c>
      <c r="AP86" s="43">
        <f>'2023'!AI11</f>
        <v>93.914350112697193</v>
      </c>
      <c r="AQ86" s="47">
        <f>'2023'!AJ11</f>
        <v>91.054139310089397</v>
      </c>
      <c r="AR86" s="48">
        <f>'2023'!AK11</f>
        <v>8</v>
      </c>
      <c r="AS86" s="49">
        <f>'2023'!AL11</f>
        <v>5</v>
      </c>
      <c r="AT86" s="49">
        <f>'2023'!AM11</f>
        <v>6</v>
      </c>
      <c r="AU86" s="49">
        <f>'2023'!AN11</f>
        <v>6</v>
      </c>
      <c r="AV86" s="49">
        <f>'2023'!AO11</f>
        <v>9</v>
      </c>
      <c r="AW86" s="49">
        <f>'2023'!AP11</f>
        <v>5</v>
      </c>
      <c r="AX86" s="49">
        <f>'2023'!AQ11</f>
        <v>7</v>
      </c>
      <c r="AY86" s="50">
        <f>'2023'!AR11</f>
        <v>0.25</v>
      </c>
      <c r="AZ86" s="60">
        <f>'2023'!AS11</f>
        <v>0</v>
      </c>
      <c r="BA86" s="61">
        <f>'2023'!AT11</f>
        <v>2357</v>
      </c>
      <c r="BB86" s="61">
        <f>'2023'!AU11</f>
        <v>0</v>
      </c>
      <c r="BC86" s="61">
        <f>'2023'!AV11</f>
        <v>0</v>
      </c>
      <c r="BD86" s="61">
        <f>'2023'!AW11</f>
        <v>0</v>
      </c>
      <c r="BE86" s="61">
        <f>'2023'!AX11</f>
        <v>0</v>
      </c>
      <c r="BF86" s="62">
        <f>'2023'!AY11</f>
        <v>0</v>
      </c>
      <c r="BG86" s="62">
        <f>'2023'!AZ11</f>
        <v>0</v>
      </c>
      <c r="BH86" s="62">
        <f>'2023'!BA11</f>
        <v>0</v>
      </c>
      <c r="BI86" s="62">
        <f>'2023'!BA11</f>
        <v>0</v>
      </c>
      <c r="BJ86" s="62">
        <f>'2023'!BC11</f>
        <v>0</v>
      </c>
      <c r="BK86" s="62">
        <f>'2023'!BH11</f>
        <v>0</v>
      </c>
      <c r="BL86" s="62">
        <f>'2023'!BI11</f>
        <v>0</v>
      </c>
      <c r="BM86" s="62">
        <f>'2023'!BJ11</f>
        <v>0</v>
      </c>
      <c r="BN86" s="63">
        <f>'2023'!BK11</f>
        <v>0</v>
      </c>
      <c r="BO86" s="60">
        <f>'2023'!BL11</f>
        <v>0</v>
      </c>
      <c r="BP86" s="61">
        <f>'2023'!BM11</f>
        <v>2878</v>
      </c>
      <c r="BQ86" s="61">
        <f>'2023'!BN11</f>
        <v>0</v>
      </c>
      <c r="BR86" s="61">
        <f>'2023'!BO11</f>
        <v>0</v>
      </c>
      <c r="BS86" s="61">
        <f>'2023'!BP11</f>
        <v>0</v>
      </c>
      <c r="BT86" s="61">
        <f>'2023'!BQ11</f>
        <v>0</v>
      </c>
      <c r="BU86" s="62">
        <f>'2023'!BR11</f>
        <v>0</v>
      </c>
      <c r="BV86" s="62">
        <f>'2023'!BS11</f>
        <v>0</v>
      </c>
      <c r="BW86" s="62">
        <f>'2023'!BT11</f>
        <v>0</v>
      </c>
      <c r="BX86" s="62">
        <f>'2023'!BU11</f>
        <v>0</v>
      </c>
      <c r="BY86" s="62">
        <f>'2023'!BV11</f>
        <v>0</v>
      </c>
      <c r="BZ86" s="62">
        <f>'2023'!CA11</f>
        <v>0</v>
      </c>
      <c r="CA86" s="62">
        <f>'2023'!CB11</f>
        <v>0</v>
      </c>
      <c r="CB86" s="62">
        <f>'2023'!CC11</f>
        <v>0</v>
      </c>
      <c r="CC86" s="63">
        <f>'2023'!CD11</f>
        <v>0</v>
      </c>
      <c r="CD86" s="60">
        <f>'2023'!CE11</f>
        <v>276</v>
      </c>
      <c r="CE86" s="61">
        <f>'2023'!CF11</f>
        <v>2047</v>
      </c>
      <c r="CF86" s="61">
        <f>'2023'!CG11</f>
        <v>30</v>
      </c>
      <c r="CG86" s="61">
        <f>'2023'!CH11</f>
        <v>20</v>
      </c>
      <c r="CH86" s="61">
        <f>'2023'!CI11</f>
        <v>2</v>
      </c>
      <c r="CI86" s="61">
        <f>'2023'!CJ11</f>
        <v>14</v>
      </c>
      <c r="CJ86" s="62">
        <f>'2023'!CK11</f>
        <v>0.55000000000000004</v>
      </c>
      <c r="CK86" s="62">
        <f>'2023'!CL11</f>
        <v>1.22</v>
      </c>
      <c r="CL86" s="62">
        <f>'2023'!CM11</f>
        <v>1.65</v>
      </c>
      <c r="CM86" s="62">
        <f>'2023'!CN11</f>
        <v>5.4</v>
      </c>
      <c r="CN86" s="62">
        <f>'2023'!CO11</f>
        <v>10.3</v>
      </c>
      <c r="CO86" s="62">
        <f>'2023'!CT11</f>
        <v>33.299999999999997</v>
      </c>
      <c r="CP86" s="62">
        <f>'2023'!CU11</f>
        <v>0</v>
      </c>
      <c r="CQ86" s="62">
        <f>'2023'!CV11</f>
        <v>15.6</v>
      </c>
      <c r="CR86" s="63">
        <f>'2023'!CW11</f>
        <v>84.4</v>
      </c>
      <c r="CS86" s="60">
        <f>'2023'!CX11</f>
        <v>226</v>
      </c>
      <c r="CT86" s="61">
        <f>'2023'!CY11</f>
        <v>3342</v>
      </c>
      <c r="CU86" s="61">
        <f>'2023'!CZ11</f>
        <v>32</v>
      </c>
      <c r="CV86" s="61">
        <f>'2023'!DA11</f>
        <v>21</v>
      </c>
      <c r="CW86" s="61">
        <f>'2023'!DB11</f>
        <v>2</v>
      </c>
      <c r="CX86" s="61">
        <f>'2023'!DC11</f>
        <v>33</v>
      </c>
      <c r="CY86" s="62">
        <f>'2023'!DD11</f>
        <v>0.39</v>
      </c>
      <c r="CZ86" s="62">
        <f>'2023'!DE11</f>
        <v>0.83</v>
      </c>
      <c r="DA86" s="62">
        <f>'2023'!DF11</f>
        <v>1.31</v>
      </c>
      <c r="DB86" s="62">
        <f>'2023'!DG11</f>
        <v>3.7</v>
      </c>
      <c r="DC86" s="62">
        <f>'2023'!DH11</f>
        <v>14.1</v>
      </c>
      <c r="DD86" s="62">
        <f>'2023'!DM11</f>
        <v>40</v>
      </c>
      <c r="DE86" s="62">
        <f>'2023'!DN11</f>
        <v>12.5</v>
      </c>
      <c r="DF86" s="62">
        <f>'2023'!DO11</f>
        <v>2.2000000000000002</v>
      </c>
      <c r="DG86" s="63">
        <f>'2023'!DP11</f>
        <v>96.2</v>
      </c>
      <c r="DH86" s="60">
        <f>'2023'!DQ11</f>
        <v>1267</v>
      </c>
      <c r="DI86" s="61">
        <f>'2023'!DR11</f>
        <v>4239.3</v>
      </c>
      <c r="DJ86" s="61">
        <f>'2023'!DS11</f>
        <v>89</v>
      </c>
      <c r="DK86" s="61">
        <f>'2023'!DT11</f>
        <v>67</v>
      </c>
      <c r="DL86" s="61">
        <f>'2023'!DU11</f>
        <v>15</v>
      </c>
      <c r="DM86" s="61">
        <f>'2023'!DV11</f>
        <v>38</v>
      </c>
      <c r="DN86" s="62">
        <f>'2023'!DW11</f>
        <v>0.99</v>
      </c>
      <c r="DO86" s="62">
        <f>'2023'!DX11</f>
        <v>3.22</v>
      </c>
      <c r="DP86" s="62">
        <f>'2023'!DY11</f>
        <v>3.27</v>
      </c>
      <c r="DQ86" s="62">
        <f>'2023'!DZ11</f>
        <v>8</v>
      </c>
      <c r="DR86" s="62">
        <f>'2023'!EA11</f>
        <v>13.6</v>
      </c>
      <c r="DS86" s="62">
        <f>'2023'!EF11</f>
        <v>60</v>
      </c>
      <c r="DT86" s="62">
        <f>'2023'!EG11</f>
        <v>6.9</v>
      </c>
      <c r="DU86" s="62">
        <f>'2023'!EH11</f>
        <v>12.2</v>
      </c>
      <c r="DV86" s="63">
        <f>'2023'!EI11</f>
        <v>87.3</v>
      </c>
    </row>
    <row r="87" spans="1:126" ht="15.75" customHeight="1" x14ac:dyDescent="0.2">
      <c r="A87" s="30">
        <f t="shared" si="8"/>
        <v>85</v>
      </c>
      <c r="B87" s="31">
        <f>'2021'!A11</f>
        <v>9</v>
      </c>
      <c r="C87" s="31">
        <v>2021</v>
      </c>
      <c r="D87" s="32" t="str">
        <f>'2021'!B11</f>
        <v>Nico Collins</v>
      </c>
      <c r="E87" s="32" t="str" cm="1">
        <f t="array" ref="E87">_xlfn.IFS(F87&gt;12.5,"Cornerstone",AND(F87&gt;11.995,F87&lt;12.5),"Elite",AND(F87&gt;11,F87&lt;12.995),"Elite Upside",AND(F87&gt;=9.69,F87&lt;10.999),"Upside",AND(F87&gt;8.4,F87&lt;9.999),"Upside Lite",AND(F87&gt;7.25,F87&lt;8.999),"Outlier",AND(F87&gt;=6,F87&lt;7.25),"Outlier Lite",F87&lt;6.999,"Purgatory")</f>
        <v>Upside</v>
      </c>
      <c r="F87" s="33">
        <f>'2021'!C11</f>
        <v>9.7342857142857149</v>
      </c>
      <c r="G87" s="33">
        <f t="shared" si="9"/>
        <v>86.1</v>
      </c>
      <c r="H87" s="303">
        <f t="shared" si="10"/>
        <v>0.74770131915476079</v>
      </c>
      <c r="I87" s="34" t="str">
        <f>'2021'!D11</f>
        <v>Michigan</v>
      </c>
      <c r="J87" s="35">
        <f>'2021'!E11</f>
        <v>2</v>
      </c>
      <c r="K87" s="36">
        <f>'2021'!F11</f>
        <v>36238</v>
      </c>
      <c r="L87" s="37">
        <f>'2021'!G11</f>
        <v>26.545205479452054</v>
      </c>
      <c r="M87" s="37" t="str">
        <f>'2021'!H11</f>
        <v>SR</v>
      </c>
      <c r="N87" s="37">
        <f>'2021'!I11</f>
        <v>22.12876712328767</v>
      </c>
      <c r="O87" s="37" t="str">
        <f>'2021'!J11</f>
        <v>Hybrid</v>
      </c>
      <c r="P87" s="37" t="str">
        <f>'2021'!K11</f>
        <v>PROTO X</v>
      </c>
      <c r="Q87" s="37" t="str">
        <f>'2021'!L11</f>
        <v>Poor Separator</v>
      </c>
      <c r="R87" s="55">
        <f>'2021'!M11</f>
        <v>76.13</v>
      </c>
      <c r="S87" s="55">
        <f>'2021'!N11</f>
        <v>215</v>
      </c>
      <c r="T87" s="231">
        <f t="shared" si="11"/>
        <v>26.081030882964569</v>
      </c>
      <c r="U87" s="35">
        <f>'2021'!O11</f>
        <v>4.45</v>
      </c>
      <c r="V87" s="56">
        <f>'2021'!P11</f>
        <v>3</v>
      </c>
      <c r="W87" s="57">
        <f>'2021'!Q11</f>
        <v>0</v>
      </c>
      <c r="X87" s="58">
        <f>'2021'!R11</f>
        <v>1.2129380053908356E-2</v>
      </c>
      <c r="Y87" s="58">
        <f>'2021'!S11</f>
        <v>0.2253922967189729</v>
      </c>
      <c r="Z87" s="58">
        <f>'2021'!T11</f>
        <v>0.22355105795768168</v>
      </c>
      <c r="AA87" s="58">
        <f>'2021'!U11</f>
        <v>0</v>
      </c>
      <c r="AB87" s="58">
        <f>'2021'!V11</f>
        <v>0.22447167733832729</v>
      </c>
      <c r="AC87" s="59">
        <f>'2021'!W11</f>
        <v>0.22447167733832729</v>
      </c>
      <c r="AD87" s="42">
        <f>'2021'!X11</f>
        <v>19.468493150684932</v>
      </c>
      <c r="AE87" s="43">
        <f>'2021'!Y11</f>
        <v>2.4500000000000002</v>
      </c>
      <c r="AF87" s="43">
        <f>'2021'!Z11</f>
        <v>6.8</v>
      </c>
      <c r="AG87" s="43">
        <f>'2021'!AA11</f>
        <v>14.8</v>
      </c>
      <c r="AH87" s="43">
        <f>'2021'!AB11</f>
        <v>0.84</v>
      </c>
      <c r="AI87" s="43">
        <f>'2021'!AC11</f>
        <v>1.88</v>
      </c>
      <c r="AJ87" s="44">
        <f>'2021'!AD11</f>
        <v>7.7297668038408776E-2</v>
      </c>
      <c r="AK87" s="44">
        <f>'2021'!AE11</f>
        <v>0.14451303155006859</v>
      </c>
      <c r="AL87" s="45">
        <f>'2021'!AF11</f>
        <v>9.8000000000000004E-2</v>
      </c>
      <c r="AM87" s="46">
        <f t="shared" ref="AM87:AM111" si="12">DS87/100</f>
        <v>0</v>
      </c>
      <c r="AN87" s="45">
        <f>'2021'!AG11</f>
        <v>0.49299999999999999</v>
      </c>
      <c r="AO87" s="45">
        <f>'2021'!AH11</f>
        <v>6.9999999999999993E-3</v>
      </c>
      <c r="AP87" s="43">
        <f>'2021'!AI11</f>
        <v>109.65499303730637</v>
      </c>
      <c r="AQ87" s="47">
        <f>'2021'!AJ11</f>
        <v>115.5928968726512</v>
      </c>
      <c r="AR87" s="48">
        <f>'2021'!AK11</f>
        <v>6</v>
      </c>
      <c r="AS87" s="49">
        <f>'2021'!AL11</f>
        <v>7</v>
      </c>
      <c r="AT87" s="49">
        <f>'2021'!AM11</f>
        <v>4</v>
      </c>
      <c r="AU87" s="49">
        <f>'2021'!AN11</f>
        <v>5</v>
      </c>
      <c r="AV87" s="49">
        <f>'2021'!AO11</f>
        <v>9</v>
      </c>
      <c r="AW87" s="49">
        <f>'2021'!AP11</f>
        <v>9</v>
      </c>
      <c r="AX87" s="49">
        <f>'2021'!AQ11</f>
        <v>7</v>
      </c>
      <c r="AY87" s="50">
        <f>'2021'!AR11</f>
        <v>0.5</v>
      </c>
      <c r="AZ87" s="60">
        <f>'2021'!AS11</f>
        <v>0</v>
      </c>
      <c r="BA87" s="61">
        <f>'2021'!AT11</f>
        <v>2756</v>
      </c>
      <c r="BB87" s="61">
        <f>'2021'!AU11</f>
        <v>0</v>
      </c>
      <c r="BC87" s="61">
        <f>'2021'!AV11</f>
        <v>0</v>
      </c>
      <c r="BD87" s="61">
        <f>'2021'!AW11</f>
        <v>0</v>
      </c>
      <c r="BE87" s="61">
        <f>'2021'!AX11</f>
        <v>0</v>
      </c>
      <c r="BF87" s="62">
        <f>'2021'!AY11</f>
        <v>0</v>
      </c>
      <c r="BG87" s="62">
        <f>'2021'!AZ11</f>
        <v>0</v>
      </c>
      <c r="BH87" s="62">
        <f>'2021'!BA11</f>
        <v>0</v>
      </c>
      <c r="BI87" s="62">
        <f>'2021'!BB11</f>
        <v>0</v>
      </c>
      <c r="BJ87" s="62">
        <f>'2021'!BC11</f>
        <v>0</v>
      </c>
      <c r="BK87" s="62">
        <f>'2021'!BD11</f>
        <v>0</v>
      </c>
      <c r="BL87" s="62">
        <f>'2021'!BE11</f>
        <v>0</v>
      </c>
      <c r="BM87" s="62">
        <f>'2021'!BF11</f>
        <v>0</v>
      </c>
      <c r="BN87" s="63">
        <f>'2021'!BG11</f>
        <v>0</v>
      </c>
      <c r="BO87" s="60">
        <f>'2021'!BH11</f>
        <v>27</v>
      </c>
      <c r="BP87" s="61">
        <f>'2021'!BI11</f>
        <v>2226</v>
      </c>
      <c r="BQ87" s="61">
        <f>'2021'!BJ11</f>
        <v>7</v>
      </c>
      <c r="BR87" s="61">
        <f>'2021'!BK11</f>
        <v>3</v>
      </c>
      <c r="BS87" s="61">
        <f>'2021'!BL11</f>
        <v>0</v>
      </c>
      <c r="BT87" s="61">
        <f>'2021'!BM11</f>
        <v>9</v>
      </c>
      <c r="BU87" s="62">
        <f>'2021'!BN11</f>
        <v>0.68</v>
      </c>
      <c r="BV87" s="62">
        <f>'2021'!BO11</f>
        <v>0.42</v>
      </c>
      <c r="BW87" s="62">
        <f>'2021'!BP11</f>
        <v>0.69</v>
      </c>
      <c r="BX87" s="62">
        <f>'2021'!BQ11</f>
        <v>2.7</v>
      </c>
      <c r="BY87" s="62">
        <f>'2021'!BR11</f>
        <v>0</v>
      </c>
      <c r="BZ87" s="62">
        <f>'2021'!BW11</f>
        <v>50</v>
      </c>
      <c r="CA87" s="62">
        <f>'2021'!BX11</f>
        <v>25</v>
      </c>
      <c r="CB87" s="62">
        <f>'2021'!BY11</f>
        <v>92.7</v>
      </c>
      <c r="CC87" s="63">
        <f>'2021'!BZ11</f>
        <v>7.3</v>
      </c>
      <c r="CD87" s="60">
        <f>'2021'!CA11</f>
        <v>632</v>
      </c>
      <c r="CE87" s="61">
        <f>'2021'!CB11</f>
        <v>2804</v>
      </c>
      <c r="CF87" s="61">
        <f>'2021'!CC11</f>
        <v>55</v>
      </c>
      <c r="CG87" s="61">
        <f>'2021'!CD11</f>
        <v>38</v>
      </c>
      <c r="CH87" s="61">
        <f>'2021'!CE11</f>
        <v>6</v>
      </c>
      <c r="CI87" s="61">
        <f>'2021'!CF11</f>
        <v>24</v>
      </c>
      <c r="CJ87" s="62">
        <f>'2021'!CG11</f>
        <v>1.03</v>
      </c>
      <c r="CK87" s="62">
        <f>'2021'!CH11</f>
        <v>1.86</v>
      </c>
      <c r="CL87" s="62">
        <f>'2021'!CI11</f>
        <v>2.08</v>
      </c>
      <c r="CM87" s="62">
        <f>'2021'!CJ11</f>
        <v>3.3</v>
      </c>
      <c r="CN87" s="62">
        <f>'2021'!CK11</f>
        <v>15.9</v>
      </c>
      <c r="CO87" s="62">
        <f>'2021'!CP11</f>
        <v>81.3</v>
      </c>
      <c r="CP87" s="62">
        <f>'2021'!CQ11</f>
        <v>0</v>
      </c>
      <c r="CQ87" s="62">
        <f>'2021'!CR11</f>
        <v>94.8</v>
      </c>
      <c r="CR87" s="63">
        <f>'2021'!CS11</f>
        <v>5.2</v>
      </c>
      <c r="CS87" s="60">
        <f>'2021'!CT11</f>
        <v>729</v>
      </c>
      <c r="CT87" s="61">
        <f>'2021'!CU11</f>
        <v>3261</v>
      </c>
      <c r="CU87" s="61">
        <f>'2021'!CV11</f>
        <v>66</v>
      </c>
      <c r="CV87" s="61">
        <f>'2021'!CW11</f>
        <v>37</v>
      </c>
      <c r="CW87" s="61">
        <f>'2021'!CX11</f>
        <v>7</v>
      </c>
      <c r="CX87" s="61">
        <f>'2021'!CY11</f>
        <v>25</v>
      </c>
      <c r="CY87" s="62">
        <f>'2021'!CZ11</f>
        <v>0.84</v>
      </c>
      <c r="CZ87" s="62">
        <f>'2021'!DA11</f>
        <v>1.88</v>
      </c>
      <c r="DA87" s="62">
        <f>'2021'!DB11</f>
        <v>2.4500000000000002</v>
      </c>
      <c r="DB87" s="62">
        <f>'2021'!DC11</f>
        <v>6.8</v>
      </c>
      <c r="DC87" s="62">
        <f>'2021'!DD11</f>
        <v>14.8</v>
      </c>
      <c r="DD87" s="62">
        <f>'2021'!DI11</f>
        <v>52.2</v>
      </c>
      <c r="DE87" s="62">
        <f>'2021'!DJ11</f>
        <v>9.8000000000000007</v>
      </c>
      <c r="DF87" s="62">
        <f>'2021'!DK11</f>
        <v>98.6</v>
      </c>
      <c r="DG87" s="63">
        <f>'2021'!DL11</f>
        <v>1.4</v>
      </c>
      <c r="DH87" s="60">
        <f>'2021'!DM11</f>
        <v>0</v>
      </c>
      <c r="DI87" s="61">
        <f>'2021'!DN11</f>
        <v>1502</v>
      </c>
      <c r="DJ87" s="61">
        <f>'2021'!DO11</f>
        <v>0</v>
      </c>
      <c r="DK87" s="61">
        <f>'2021'!DP11</f>
        <v>0</v>
      </c>
      <c r="DL87" s="61">
        <f>'2021'!DQ11</f>
        <v>0</v>
      </c>
      <c r="DM87" s="61">
        <f>'2021'!DR11</f>
        <v>0</v>
      </c>
      <c r="DN87" s="62">
        <f>'2021'!DS11</f>
        <v>0</v>
      </c>
      <c r="DO87" s="62">
        <f>'2021'!DT11</f>
        <v>0</v>
      </c>
      <c r="DP87" s="62">
        <f>'2021'!DU11</f>
        <v>0</v>
      </c>
      <c r="DQ87" s="62">
        <f>'2021'!DV11</f>
        <v>0</v>
      </c>
      <c r="DR87" s="62">
        <f>'2021'!DW11</f>
        <v>0</v>
      </c>
      <c r="DS87" s="62">
        <f>'2021'!EB11</f>
        <v>0</v>
      </c>
      <c r="DT87" s="62">
        <f>'2021'!EC11</f>
        <v>0</v>
      </c>
      <c r="DU87" s="62">
        <f>'2021'!ED11</f>
        <v>0</v>
      </c>
      <c r="DV87" s="63">
        <f>'2021'!EE11</f>
        <v>0</v>
      </c>
    </row>
    <row r="88" spans="1:126" ht="15.75" customHeight="1" x14ac:dyDescent="0.2">
      <c r="A88" s="30">
        <f t="shared" si="8"/>
        <v>86</v>
      </c>
      <c r="B88" s="31">
        <f>'2020'!A11</f>
        <v>9</v>
      </c>
      <c r="C88" s="31">
        <v>2020</v>
      </c>
      <c r="D88" s="32" t="str">
        <f>'2020'!B11</f>
        <v>Bryan Edwards</v>
      </c>
      <c r="E88" s="32" t="str" cm="1">
        <f t="array" ref="E88">_xlfn.IFS(F88&gt;12.5,"Cornerstone",AND(F88&gt;11.995,F88&lt;12.5),"Elite",AND(F88&gt;11,F88&lt;12.995),"Elite Upside",AND(F88&gt;=9.69,F88&lt;10.999),"Upside",AND(F88&gt;8.4,F88&lt;9.999),"Upside Lite",AND(F88&gt;7.25,F88&lt;8.999),"Outlier",AND(F88&gt;=6,F88&lt;7.25),"Outlier Lite",F88&lt;6.999,"Purgatory")</f>
        <v>Upside</v>
      </c>
      <c r="F88" s="33">
        <f>'2020'!C11</f>
        <v>9.7099999999999991</v>
      </c>
      <c r="G88" s="33">
        <f t="shared" si="9"/>
        <v>86</v>
      </c>
      <c r="H88" s="303">
        <f t="shared" si="10"/>
        <v>0.73376242539622516</v>
      </c>
      <c r="I88" s="34" t="str">
        <f>'2020'!D11</f>
        <v>South Carolina</v>
      </c>
      <c r="J88" s="35">
        <f>'2020'!E11</f>
        <v>1</v>
      </c>
      <c r="K88" s="36">
        <f>'2020'!F11</f>
        <v>36112</v>
      </c>
      <c r="L88" s="37">
        <f>'2020'!G11</f>
        <v>26.890410958904109</v>
      </c>
      <c r="M88" s="37" t="str">
        <f>'2020'!H11</f>
        <v>SR</v>
      </c>
      <c r="N88" s="37">
        <f>'2020'!I11</f>
        <v>21.457534246575342</v>
      </c>
      <c r="O88" s="37" t="str">
        <f>'2020'!J11</f>
        <v>Wide</v>
      </c>
      <c r="P88" s="37" t="str">
        <f>'2020'!K11</f>
        <v>SLOB</v>
      </c>
      <c r="Q88" s="37" t="str">
        <f>'2020'!L11</f>
        <v>Elite Earner</v>
      </c>
      <c r="R88" s="55">
        <f>'2020'!M11</f>
        <v>75</v>
      </c>
      <c r="S88" s="55">
        <f>'2020'!N11</f>
        <v>215</v>
      </c>
      <c r="T88" s="231">
        <f t="shared" si="11"/>
        <v>26.872859790164025</v>
      </c>
      <c r="U88" s="35">
        <f>'2020'!O11</f>
        <v>4.53</v>
      </c>
      <c r="V88" s="56">
        <f>'2020'!P11</f>
        <v>3</v>
      </c>
      <c r="W88" s="57">
        <f>'2020'!Q11</f>
        <v>0</v>
      </c>
      <c r="X88" s="58">
        <f>'2020'!R11</f>
        <v>0.21291952363767594</v>
      </c>
      <c r="Y88" s="58">
        <f>'2020'!S11</f>
        <v>0.28382247673586258</v>
      </c>
      <c r="Z88" s="58">
        <f>'2020'!T11</f>
        <v>0.23851141809980264</v>
      </c>
      <c r="AA88" s="58">
        <f>'2020'!U11</f>
        <v>0.30596175478065241</v>
      </c>
      <c r="AB88" s="58">
        <f>'2020'!V11</f>
        <v>0.30596175478065241</v>
      </c>
      <c r="AC88" s="59">
        <f>'2020'!W11</f>
        <v>0.30596175478065241</v>
      </c>
      <c r="AD88" s="42">
        <f>'2020'!X11</f>
        <v>17.81095890410959</v>
      </c>
      <c r="AE88" s="43">
        <f>'2020'!Y11</f>
        <v>2.58</v>
      </c>
      <c r="AF88" s="43">
        <f>'2020'!Z11</f>
        <v>7.6</v>
      </c>
      <c r="AG88" s="43">
        <f>'2020'!AA11</f>
        <v>12.2</v>
      </c>
      <c r="AH88" s="43">
        <f>'2020'!AB11</f>
        <v>0.64</v>
      </c>
      <c r="AI88" s="43">
        <f>'2020'!AC11</f>
        <v>2.08</v>
      </c>
      <c r="AJ88" s="44">
        <f>'2020'!AD11</f>
        <v>4.1102941176470592E-2</v>
      </c>
      <c r="AK88" s="44">
        <f>'2020'!AE11</f>
        <v>0.29720588235294121</v>
      </c>
      <c r="AL88" s="45">
        <f>'2020'!AF11</f>
        <v>4.0999999999999995E-2</v>
      </c>
      <c r="AM88" s="46">
        <f t="shared" si="12"/>
        <v>0.46200000000000002</v>
      </c>
      <c r="AN88" s="45">
        <f>'2020'!AG11</f>
        <v>0.77499999999999991</v>
      </c>
      <c r="AO88" s="45">
        <f>'2020'!AH11</f>
        <v>0.22349999999999998</v>
      </c>
      <c r="AP88" s="43">
        <f>'2020'!AI11</f>
        <v>102.11173314085768</v>
      </c>
      <c r="AQ88" s="47">
        <f>'2020'!AJ11</f>
        <v>105.25349700089151</v>
      </c>
      <c r="AR88" s="48">
        <f>'2020'!AK11</f>
        <v>8</v>
      </c>
      <c r="AS88" s="49">
        <f>'2020'!AL11</f>
        <v>10</v>
      </c>
      <c r="AT88" s="49">
        <f>'2020'!AM11</f>
        <v>5</v>
      </c>
      <c r="AU88" s="49">
        <f>'2020'!AN11</f>
        <v>6</v>
      </c>
      <c r="AV88" s="49">
        <f>'2020'!AO11</f>
        <v>7</v>
      </c>
      <c r="AW88" s="49">
        <f>'2020'!AP11</f>
        <v>7</v>
      </c>
      <c r="AX88" s="49">
        <f>'2020'!AQ11</f>
        <v>7</v>
      </c>
      <c r="AY88" s="50">
        <f>'2020'!AR11</f>
        <v>0</v>
      </c>
      <c r="AZ88" s="60">
        <f>'2020'!AS11</f>
        <v>0</v>
      </c>
      <c r="BA88" s="61">
        <f>'2020'!AT11</f>
        <v>2490</v>
      </c>
      <c r="BB88" s="61">
        <f>'2020'!AU11</f>
        <v>0</v>
      </c>
      <c r="BC88" s="61">
        <f>'2020'!AV11</f>
        <v>0</v>
      </c>
      <c r="BD88" s="61">
        <f>'2020'!AW11</f>
        <v>0</v>
      </c>
      <c r="BE88" s="61">
        <f>'2020'!AX11</f>
        <v>0</v>
      </c>
      <c r="BF88" s="62">
        <f>'2020'!AY11</f>
        <v>0</v>
      </c>
      <c r="BG88" s="62">
        <f>'2020'!AZ11</f>
        <v>0</v>
      </c>
      <c r="BH88" s="62">
        <f>'2020'!BA11</f>
        <v>0</v>
      </c>
      <c r="BI88" s="62">
        <f>'2020'!BB11</f>
        <v>0</v>
      </c>
      <c r="BJ88" s="62">
        <f>'2020'!BC11</f>
        <v>0</v>
      </c>
      <c r="BK88" s="62">
        <f>'2020'!BD11</f>
        <v>0</v>
      </c>
      <c r="BL88" s="62">
        <f>'2020'!BE11</f>
        <v>0</v>
      </c>
      <c r="BM88" s="62">
        <f>'2020'!BF11</f>
        <v>0</v>
      </c>
      <c r="BN88" s="63">
        <f>'2020'!BG11</f>
        <v>0</v>
      </c>
      <c r="BO88" s="60">
        <f>'2020'!BH11</f>
        <v>590</v>
      </c>
      <c r="BP88" s="61">
        <f>'2020'!BI11</f>
        <v>2771</v>
      </c>
      <c r="BQ88" s="61">
        <f>'2020'!BJ11</f>
        <v>74</v>
      </c>
      <c r="BR88" s="61">
        <f>'2020'!BK11</f>
        <v>44</v>
      </c>
      <c r="BS88" s="61">
        <f>'2020'!BL11</f>
        <v>4</v>
      </c>
      <c r="BT88" s="61">
        <f>'2020'!BM11</f>
        <v>12</v>
      </c>
      <c r="BU88" s="62">
        <f>'2020'!BN11</f>
        <v>0.49</v>
      </c>
      <c r="BV88" s="62">
        <f>'2020'!BO11</f>
        <v>1.61</v>
      </c>
      <c r="BW88" s="62">
        <f>'2020'!BP11</f>
        <v>1.48</v>
      </c>
      <c r="BX88" s="62">
        <f>'2020'!BQ11</f>
        <v>5.3</v>
      </c>
      <c r="BY88" s="62">
        <f>'2020'!BR11</f>
        <v>12.5</v>
      </c>
      <c r="BZ88" s="62">
        <f>'2020'!BS11</f>
        <v>0</v>
      </c>
      <c r="CA88" s="62">
        <f>'2020'!BT11</f>
        <v>13.7</v>
      </c>
      <c r="CB88" s="62">
        <f>'2020'!BU11</f>
        <v>96.4</v>
      </c>
      <c r="CC88" s="63">
        <f>'2020'!BV11</f>
        <v>3.6</v>
      </c>
      <c r="CD88" s="60">
        <f>'2020'!BW11</f>
        <v>793</v>
      </c>
      <c r="CE88" s="61">
        <f>'2020'!BX11</f>
        <v>2794</v>
      </c>
      <c r="CF88" s="61">
        <f>'2020'!BY11</f>
        <v>102</v>
      </c>
      <c r="CG88" s="61">
        <f>'2020'!BZ11</f>
        <v>64</v>
      </c>
      <c r="CH88" s="61">
        <f>'2020'!CA11</f>
        <v>5</v>
      </c>
      <c r="CI88" s="61">
        <f>'2020'!CB11</f>
        <v>18</v>
      </c>
      <c r="CJ88" s="62">
        <f>'2020'!CC11</f>
        <v>0.38</v>
      </c>
      <c r="CK88" s="62">
        <f>'2020'!CD11</f>
        <v>2</v>
      </c>
      <c r="CL88" s="62">
        <f>'2020'!CE11</f>
        <v>1.92</v>
      </c>
      <c r="CM88" s="62">
        <f>'2020'!CF11</f>
        <v>5.2</v>
      </c>
      <c r="CN88" s="62">
        <f>'2020'!CG11</f>
        <v>10.4</v>
      </c>
      <c r="CO88" s="62">
        <f>'2020'!CL11</f>
        <v>42.9</v>
      </c>
      <c r="CP88" s="62">
        <f>'2020'!CM11</f>
        <v>4.5</v>
      </c>
      <c r="CQ88" s="62">
        <f>'2020'!CN11</f>
        <v>93.5</v>
      </c>
      <c r="CR88" s="63">
        <f>'2020'!CO11</f>
        <v>6.5</v>
      </c>
      <c r="CS88" s="60">
        <f>'2020'!CP11</f>
        <v>846</v>
      </c>
      <c r="CT88" s="61">
        <f>'2020'!CQ11</f>
        <v>3547</v>
      </c>
      <c r="CU88" s="61">
        <f>'2020'!CR11</f>
        <v>87</v>
      </c>
      <c r="CV88" s="61">
        <f>'2020'!CS11</f>
        <v>55</v>
      </c>
      <c r="CW88" s="61">
        <f>'2020'!CT11</f>
        <v>7</v>
      </c>
      <c r="CX88" s="61">
        <f>'2020'!CU11</f>
        <v>32</v>
      </c>
      <c r="CY88" s="62">
        <f>'2020'!CV11</f>
        <v>0.64</v>
      </c>
      <c r="CZ88" s="62">
        <f>'2020'!CW11</f>
        <v>1.91</v>
      </c>
      <c r="DA88" s="62">
        <f>'2020'!CX11</f>
        <v>2.3199999999999998</v>
      </c>
      <c r="DB88" s="62">
        <f>'2020'!CY11</f>
        <v>6.3</v>
      </c>
      <c r="DC88" s="62">
        <f>'2020'!CZ11</f>
        <v>12.2</v>
      </c>
      <c r="DD88" s="62">
        <f>'2020'!DE11</f>
        <v>45</v>
      </c>
      <c r="DE88" s="62">
        <f>'2020'!DF11</f>
        <v>11.3</v>
      </c>
      <c r="DF88" s="62">
        <f>'2020'!DG11</f>
        <v>87.6</v>
      </c>
      <c r="DG88" s="63">
        <f>'2020'!DH11</f>
        <v>12.4</v>
      </c>
      <c r="DH88" s="60">
        <f>'2020'!DI11</f>
        <v>816</v>
      </c>
      <c r="DI88" s="61">
        <f>'2020'!DJ11</f>
        <v>2667</v>
      </c>
      <c r="DJ88" s="61">
        <f>'2020'!DK11</f>
        <v>107</v>
      </c>
      <c r="DK88" s="61">
        <f>'2020'!DL11</f>
        <v>71</v>
      </c>
      <c r="DL88" s="61">
        <f>'2020'!DM11</f>
        <v>6</v>
      </c>
      <c r="DM88" s="61">
        <f>'2020'!DN11</f>
        <v>12</v>
      </c>
      <c r="DN88" s="62">
        <f>'2020'!DO11</f>
        <v>0.47</v>
      </c>
      <c r="DO88" s="62">
        <f>'2020'!DP11</f>
        <v>2.08</v>
      </c>
      <c r="DP88" s="62">
        <f>'2020'!DQ11</f>
        <v>2.58</v>
      </c>
      <c r="DQ88" s="62">
        <f>'2020'!DR11</f>
        <v>7.6</v>
      </c>
      <c r="DR88" s="62">
        <f>'2020'!DS11</f>
        <v>8.5</v>
      </c>
      <c r="DS88" s="62">
        <f>'2020'!DX11</f>
        <v>46.2</v>
      </c>
      <c r="DT88" s="62">
        <f>'2020'!DY11</f>
        <v>4.0999999999999996</v>
      </c>
      <c r="DU88" s="62">
        <f>'2020'!DZ11</f>
        <v>67.400000000000006</v>
      </c>
      <c r="DV88" s="63">
        <f>'2020'!EA11</f>
        <v>32.299999999999997</v>
      </c>
    </row>
    <row r="89" spans="1:126" ht="15.75" customHeight="1" x14ac:dyDescent="0.2">
      <c r="A89" s="30">
        <f t="shared" si="8"/>
        <v>87</v>
      </c>
      <c r="B89" s="31">
        <f>'2017'!A8</f>
        <v>6</v>
      </c>
      <c r="C89" s="31">
        <v>2017</v>
      </c>
      <c r="D89" s="32" t="str">
        <f>'2017'!B8</f>
        <v>Cooper Kupp</v>
      </c>
      <c r="E89" s="32" t="str" cm="1">
        <f t="array" ref="E89">_xlfn.IFS(F89&gt;12.5,"Cornerstone",AND(F89&gt;11.995,F89&lt;12.5),"Elite",AND(F89&gt;11,F89&lt;12.995),"Elite Upside",AND(F89&gt;=9.69,F89&lt;10.999),"Upside",AND(F89&gt;8.4,F89&lt;9.999),"Upside Lite",AND(F89&gt;7.25,F89&lt;8.999),"Outlier",AND(F89&gt;=6,F89&lt;7.25),"Outlier Lite",F89&lt;6.999,"Purgatory")</f>
        <v>Upside</v>
      </c>
      <c r="F89" s="33">
        <f>'2017'!C8</f>
        <v>9.6985714285714284</v>
      </c>
      <c r="G89" s="33">
        <f t="shared" si="9"/>
        <v>85.6</v>
      </c>
      <c r="H89" s="303">
        <f t="shared" si="10"/>
        <v>0.72720294598044444</v>
      </c>
      <c r="I89" s="34" t="str">
        <f>'2017'!D8</f>
        <v>Eastern Washington</v>
      </c>
      <c r="J89" s="35">
        <f>'2017'!E8</f>
        <v>11</v>
      </c>
      <c r="K89" s="36">
        <f>'2017'!F8</f>
        <v>34135</v>
      </c>
      <c r="L89" s="37">
        <f>'2017'!G8</f>
        <v>32.30684931506849</v>
      </c>
      <c r="M89" s="37" t="str">
        <f>'2017'!H8</f>
        <v>SR</v>
      </c>
      <c r="N89" s="37">
        <f>'2017'!I8</f>
        <v>23.882191780821916</v>
      </c>
      <c r="O89" s="37" t="str">
        <f>'2017'!J8</f>
        <v>N/A</v>
      </c>
      <c r="P89" s="37" t="str">
        <f>'2017'!K8</f>
        <v>PROTO Z</v>
      </c>
      <c r="Q89" s="37" t="str">
        <f>'2017'!L8</f>
        <v>N/A</v>
      </c>
      <c r="R89" s="55">
        <f>'2017'!M8</f>
        <v>74</v>
      </c>
      <c r="S89" s="55">
        <f>'2017'!N8</f>
        <v>194</v>
      </c>
      <c r="T89" s="231">
        <f t="shared" si="11"/>
        <v>24.907850107884293</v>
      </c>
      <c r="U89" s="37">
        <f>'2017'!O8</f>
        <v>4.59</v>
      </c>
      <c r="V89" s="56">
        <f>'2017'!P8</f>
        <v>3</v>
      </c>
      <c r="W89" s="57">
        <f>'2017'!Q8</f>
        <v>0</v>
      </c>
      <c r="X89" s="58">
        <f>'2017'!R8</f>
        <v>0.32227939775109588</v>
      </c>
      <c r="Y89" s="58">
        <f>'2017'!S8</f>
        <v>0.29109031733116353</v>
      </c>
      <c r="Z89" s="58">
        <f>'2017'!T8</f>
        <v>0.42254246011322699</v>
      </c>
      <c r="AA89" s="58">
        <f>'2017'!U8</f>
        <v>0.30281439258995368</v>
      </c>
      <c r="AB89" s="58">
        <f>'2017'!V8</f>
        <v>0.36267842635159031</v>
      </c>
      <c r="AC89" s="59">
        <f>'2017'!W8</f>
        <v>0.21760705581095419</v>
      </c>
      <c r="AD89" s="42">
        <f>'2017'!X8</f>
        <v>20.224657534246575</v>
      </c>
      <c r="AE89" s="43">
        <f>'2017'!Y8</f>
        <v>4.0999999999999996</v>
      </c>
      <c r="AF89" s="43">
        <f>'2017'!Z8</f>
        <v>10.9</v>
      </c>
      <c r="AG89" s="43">
        <f>'2017'!AA8</f>
        <v>15</v>
      </c>
      <c r="AH89" s="43">
        <f>'2017'!AB8</f>
        <v>0</v>
      </c>
      <c r="AI89" s="43">
        <f>'2017'!AC8</f>
        <v>0</v>
      </c>
      <c r="AJ89" s="44" t="str">
        <f>'2017'!AD8</f>
        <v>N/A</v>
      </c>
      <c r="AK89" s="44" t="str">
        <f>'2017'!AE8</f>
        <v>N/A</v>
      </c>
      <c r="AL89" s="45">
        <f>'2017'!AF8</f>
        <v>0</v>
      </c>
      <c r="AM89" s="46">
        <f t="shared" si="12"/>
        <v>0</v>
      </c>
      <c r="AN89" s="45">
        <f>'2017'!AG8</f>
        <v>0</v>
      </c>
      <c r="AO89" s="45">
        <f>'2017'!AH8</f>
        <v>0</v>
      </c>
      <c r="AP89" s="43">
        <f>'2017'!AI8</f>
        <v>87.413997938920929</v>
      </c>
      <c r="AQ89" s="47">
        <f>'2017'!AJ8</f>
        <v>88.307492766235171</v>
      </c>
      <c r="AR89" s="48">
        <f>'2017'!AK8</f>
        <v>6</v>
      </c>
      <c r="AS89" s="49">
        <f>'2017'!AL8</f>
        <v>6</v>
      </c>
      <c r="AT89" s="49">
        <f>'2017'!AM8</f>
        <v>8</v>
      </c>
      <c r="AU89" s="49">
        <f>'2017'!AN8</f>
        <v>8</v>
      </c>
      <c r="AV89" s="49">
        <f>'2017'!AO8</f>
        <v>6</v>
      </c>
      <c r="AW89" s="49">
        <f>'2017'!AP8</f>
        <v>4</v>
      </c>
      <c r="AX89" s="49">
        <f>'2017'!AQ8</f>
        <v>7</v>
      </c>
      <c r="AY89" s="50">
        <f>'2017'!AR8</f>
        <v>1</v>
      </c>
      <c r="AZ89" s="60">
        <f>'2017'!AS8</f>
        <v>0</v>
      </c>
      <c r="BA89" s="61">
        <f>'2017'!AT8</f>
        <v>23</v>
      </c>
      <c r="BB89" s="61">
        <f>'2017'!AU8</f>
        <v>0</v>
      </c>
      <c r="BC89" s="61">
        <f>'2017'!AV8</f>
        <v>0</v>
      </c>
      <c r="BD89" s="61">
        <f>'2017'!AW8</f>
        <v>0</v>
      </c>
      <c r="BE89" s="61">
        <f>'2017'!AX8</f>
        <v>0</v>
      </c>
      <c r="BF89" s="62">
        <f>'2017'!AY8</f>
        <v>0</v>
      </c>
      <c r="BG89" s="62">
        <f>'2017'!AZ8</f>
        <v>0</v>
      </c>
      <c r="BH89" s="62">
        <f>'2017'!BA8</f>
        <v>0</v>
      </c>
      <c r="BI89" s="62">
        <f>'2017'!BB8</f>
        <v>0</v>
      </c>
      <c r="BJ89" s="62">
        <f>'2017'!BC8</f>
        <v>0</v>
      </c>
      <c r="BK89" s="62">
        <f>'2017'!BD8</f>
        <v>0</v>
      </c>
      <c r="BL89" s="62">
        <f>'2017'!BE8</f>
        <v>0</v>
      </c>
      <c r="BM89" s="62">
        <f>'2017'!BF8</f>
        <v>0</v>
      </c>
      <c r="BN89" s="63">
        <f>'2017'!BG8</f>
        <v>0</v>
      </c>
      <c r="BO89" s="60">
        <f>'2017'!BH8</f>
        <v>1691</v>
      </c>
      <c r="BP89" s="61">
        <f>'2017'!BI8</f>
        <v>5247</v>
      </c>
      <c r="BQ89" s="61">
        <f>'2017'!BJ8</f>
        <v>0</v>
      </c>
      <c r="BR89" s="61">
        <f>'2017'!BK8</f>
        <v>0</v>
      </c>
      <c r="BS89" s="61">
        <f>'2017'!BL8</f>
        <v>0</v>
      </c>
      <c r="BT89" s="61">
        <f>'2017'!BM8</f>
        <v>0</v>
      </c>
      <c r="BU89" s="62">
        <f>'2017'!BN8</f>
        <v>0</v>
      </c>
      <c r="BV89" s="62">
        <f>'2017'!BO8</f>
        <v>0</v>
      </c>
      <c r="BW89" s="62">
        <f>'2017'!BP8</f>
        <v>0</v>
      </c>
      <c r="BX89" s="62">
        <f>'2017'!BQ8</f>
        <v>0</v>
      </c>
      <c r="BY89" s="62">
        <f>'2017'!BR8</f>
        <v>0</v>
      </c>
      <c r="BZ89" s="62">
        <f>'2017'!BS8</f>
        <v>0</v>
      </c>
      <c r="CA89" s="62">
        <f>'2017'!BT8</f>
        <v>0</v>
      </c>
      <c r="CB89" s="62">
        <f>'2017'!BU8</f>
        <v>0</v>
      </c>
      <c r="CC89" s="63">
        <f>'2017'!BV8</f>
        <v>0</v>
      </c>
      <c r="CD89" s="60">
        <f>'2017'!BW8</f>
        <v>1431</v>
      </c>
      <c r="CE89" s="61">
        <f>'2017'!BX8</f>
        <v>4916</v>
      </c>
      <c r="CF89" s="61">
        <f>'2017'!BY8</f>
        <v>0</v>
      </c>
      <c r="CG89" s="61">
        <f>'2017'!BZ8</f>
        <v>0</v>
      </c>
      <c r="CH89" s="61">
        <f>'2017'!CA8</f>
        <v>0</v>
      </c>
      <c r="CI89" s="61">
        <f>'2017'!CB8</f>
        <v>0</v>
      </c>
      <c r="CJ89" s="62">
        <f>'2017'!CC8</f>
        <v>0</v>
      </c>
      <c r="CK89" s="62">
        <f>'2017'!CD8</f>
        <v>0</v>
      </c>
      <c r="CL89" s="62">
        <f>'2017'!CE8</f>
        <v>4.0999999999999996</v>
      </c>
      <c r="CM89" s="62">
        <f>'2017'!CF8</f>
        <v>2.46</v>
      </c>
      <c r="CN89" s="62">
        <f>'2017'!CG8</f>
        <v>0</v>
      </c>
      <c r="CO89" s="62">
        <f>'2017'!CH8</f>
        <v>0</v>
      </c>
      <c r="CP89" s="62">
        <f>'2017'!CI8</f>
        <v>0</v>
      </c>
      <c r="CQ89" s="62">
        <f>'2017'!CJ8</f>
        <v>0</v>
      </c>
      <c r="CR89" s="63">
        <f>'2017'!CK8</f>
        <v>0</v>
      </c>
      <c r="CS89" s="60">
        <f>'2017'!CL8</f>
        <v>1642</v>
      </c>
      <c r="CT89" s="61">
        <f>'2017'!CM8</f>
        <v>3886</v>
      </c>
      <c r="CU89" s="61">
        <f>'2017'!CN8</f>
        <v>0</v>
      </c>
      <c r="CV89" s="61">
        <f>'2017'!CO8</f>
        <v>0</v>
      </c>
      <c r="CW89" s="61">
        <f>'2017'!CP8</f>
        <v>0</v>
      </c>
      <c r="CX89" s="61">
        <f>'2017'!CQ8</f>
        <v>0</v>
      </c>
      <c r="CY89" s="62">
        <f>'2017'!CR8</f>
        <v>0</v>
      </c>
      <c r="CZ89" s="62">
        <f>'2017'!CS8</f>
        <v>0</v>
      </c>
      <c r="DA89" s="62">
        <f>'2017'!CT8</f>
        <v>3.97</v>
      </c>
      <c r="DB89" s="62">
        <f>'2017'!CU8</f>
        <v>10.9</v>
      </c>
      <c r="DC89" s="62">
        <f>'2017'!CV8</f>
        <v>0</v>
      </c>
      <c r="DD89" s="62">
        <f>'2017'!CW8</f>
        <v>0</v>
      </c>
      <c r="DE89" s="62">
        <f>'2017'!CX8</f>
        <v>0</v>
      </c>
      <c r="DF89" s="62">
        <f>'2017'!CY8</f>
        <v>0</v>
      </c>
      <c r="DG89" s="63">
        <f>'2017'!CZ8</f>
        <v>0</v>
      </c>
      <c r="DH89" s="60">
        <f>'2017'!DA8</f>
        <v>1700</v>
      </c>
      <c r="DI89" s="61">
        <f>'2017'!DB8</f>
        <v>5614</v>
      </c>
      <c r="DJ89" s="61">
        <f>'2017'!DC8</f>
        <v>0</v>
      </c>
      <c r="DK89" s="61">
        <f>'2017'!DD8</f>
        <v>0</v>
      </c>
      <c r="DL89" s="61">
        <f>'2017'!DE8</f>
        <v>0</v>
      </c>
      <c r="DM89" s="61">
        <f>'2017'!DF8</f>
        <v>0</v>
      </c>
      <c r="DN89" s="62">
        <f>'2017'!DG8</f>
        <v>0</v>
      </c>
      <c r="DO89" s="62">
        <f>'2017'!DH8</f>
        <v>0</v>
      </c>
      <c r="DP89" s="62">
        <f>'2017'!DI8</f>
        <v>3.32</v>
      </c>
      <c r="DQ89" s="62">
        <f>'2017'!DJ8</f>
        <v>6</v>
      </c>
      <c r="DR89" s="62">
        <f>'2017'!DK8</f>
        <v>15</v>
      </c>
      <c r="DS89" s="62">
        <f>'2017'!DL8</f>
        <v>0</v>
      </c>
      <c r="DT89" s="62">
        <f>'2017'!DM8</f>
        <v>0</v>
      </c>
      <c r="DU89" s="62">
        <f>'2017'!DN8</f>
        <v>0</v>
      </c>
      <c r="DV89" s="63">
        <f>'2017'!DO8</f>
        <v>0</v>
      </c>
    </row>
    <row r="90" spans="1:126" ht="15.75" customHeight="1" x14ac:dyDescent="0.2">
      <c r="A90" s="30">
        <f t="shared" si="8"/>
        <v>87</v>
      </c>
      <c r="B90" s="31">
        <f>'2024'!A9</f>
        <v>7</v>
      </c>
      <c r="C90" s="31">
        <v>2024</v>
      </c>
      <c r="D90" s="32" t="str">
        <f>'2024'!B9</f>
        <v>Xavier Legette</v>
      </c>
      <c r="E90" s="32" t="str" cm="1">
        <f t="array" ref="E90">_xlfn.IFS(F90&gt;12.5,"Cornerstone",AND(F90&gt;11.995,F90&lt;12.5),"Elite",AND(F90&gt;11,F90&lt;12.995),"Elite Upside",AND(F90&gt;=9.69,F90&lt;10.999),"Upside",AND(F90&gt;8.4,F90&lt;9.999),"Upside Lite",AND(F90&gt;7.25,F90&lt;8.999),"Outlier",AND(F90&gt;=6,F90&lt;7.25),"Outlier Lite",F90&lt;6.999,"Purgatory")</f>
        <v>Upside</v>
      </c>
      <c r="F90" s="33">
        <f>'2024'!C9</f>
        <v>9.6985714285714284</v>
      </c>
      <c r="G90" s="33">
        <f t="shared" si="9"/>
        <v>85.6</v>
      </c>
      <c r="H90" s="303">
        <f t="shared" si="10"/>
        <v>0.72720294598044444</v>
      </c>
      <c r="I90" s="34" t="str">
        <f>'2024'!D9</f>
        <v>South Carolina</v>
      </c>
      <c r="J90" s="35">
        <f>'2024'!E9</f>
        <v>1</v>
      </c>
      <c r="K90" s="36">
        <f>'2024'!F9</f>
        <v>36920</v>
      </c>
      <c r="L90" s="37">
        <f>'2024'!G9</f>
        <v>24.676712328767124</v>
      </c>
      <c r="M90" s="37" t="str">
        <f>'2024'!H9</f>
        <v>RS SR</v>
      </c>
      <c r="N90" s="37">
        <f>'2024'!I9</f>
        <v>23.257534246575343</v>
      </c>
      <c r="O90" s="37" t="str">
        <f>'2024'!J9</f>
        <v>Hybrid</v>
      </c>
      <c r="P90" s="37" t="str">
        <f>'2024'!K9</f>
        <v>PROTO X</v>
      </c>
      <c r="Q90" s="37" t="str">
        <f>'2024'!L9</f>
        <v>Poor Separator</v>
      </c>
      <c r="R90" s="35">
        <f>'2024'!M9</f>
        <v>73</v>
      </c>
      <c r="S90" s="35">
        <f>'2024'!N9</f>
        <v>221</v>
      </c>
      <c r="T90" s="231">
        <f t="shared" si="11"/>
        <v>29.157112095421418</v>
      </c>
      <c r="U90" s="35">
        <f>'2024'!O9</f>
        <v>4.3899999999999997</v>
      </c>
      <c r="V90" s="38">
        <f>'2024'!P9</f>
        <v>1</v>
      </c>
      <c r="W90" s="57">
        <f>'2024'!Q9</f>
        <v>3.2715822189506395E-2</v>
      </c>
      <c r="X90" s="58">
        <f>'2024'!R9</f>
        <v>0.10060541310541313</v>
      </c>
      <c r="Y90" s="58">
        <f>'2024'!S9</f>
        <v>2.8465570215073198E-2</v>
      </c>
      <c r="Z90" s="58">
        <f>'2024'!T9</f>
        <v>4.940828402366864E-2</v>
      </c>
      <c r="AA90" s="58">
        <f>'2024'!U9</f>
        <v>0.37619904076738608</v>
      </c>
      <c r="AB90" s="58">
        <f>'2024'!V9</f>
        <v>0.37619904076738608</v>
      </c>
      <c r="AC90" s="59">
        <f>'2024'!W9</f>
        <v>0.37619904076738608</v>
      </c>
      <c r="AD90" s="42">
        <f>'2024'!X9</f>
        <v>22.591780821917808</v>
      </c>
      <c r="AE90" s="43">
        <f>'2024'!Y9</f>
        <v>3.15</v>
      </c>
      <c r="AF90" s="43">
        <f>'2024'!Z9</f>
        <v>7.3</v>
      </c>
      <c r="AG90" s="43">
        <f>'2024'!AA9</f>
        <v>13.8</v>
      </c>
      <c r="AH90" s="43">
        <f>'2024'!AB9</f>
        <v>0.99</v>
      </c>
      <c r="AI90" s="43">
        <f>'2024'!AC9</f>
        <v>0.99</v>
      </c>
      <c r="AJ90" s="44">
        <f>'2024'!AD9</f>
        <v>5.270916334661354E-2</v>
      </c>
      <c r="AK90" s="44">
        <f>'2024'!AE9</f>
        <v>0.18824701195219123</v>
      </c>
      <c r="AL90" s="45">
        <f>'2024'!AF9</f>
        <v>2.7000000000000003E-2</v>
      </c>
      <c r="AM90" s="46">
        <f t="shared" si="12"/>
        <v>0.47600000000000003</v>
      </c>
      <c r="AN90" s="45">
        <f>'2024'!AG9</f>
        <v>0.63300000000000001</v>
      </c>
      <c r="AO90" s="45">
        <f>'2024'!AH9</f>
        <v>0.34600000000000003</v>
      </c>
      <c r="AP90" s="43">
        <f>'2024'!AI9</f>
        <v>119.0047204197278</v>
      </c>
      <c r="AQ90" s="47">
        <f>'2024'!AJ9</f>
        <v>117.79245407905344</v>
      </c>
      <c r="AR90" s="48">
        <f>'2024'!AK9</f>
        <v>10</v>
      </c>
      <c r="AS90" s="49">
        <f>'2024'!AL9</f>
        <v>1</v>
      </c>
      <c r="AT90" s="49">
        <f>'2024'!AM9</f>
        <v>6</v>
      </c>
      <c r="AU90" s="49">
        <f>'2024'!AN9</f>
        <v>5</v>
      </c>
      <c r="AV90" s="49">
        <f>'2024'!AO9</f>
        <v>9</v>
      </c>
      <c r="AW90" s="49">
        <f>'2024'!AP9</f>
        <v>9</v>
      </c>
      <c r="AX90" s="49">
        <f>'2024'!AQ9</f>
        <v>10</v>
      </c>
      <c r="AY90" s="50">
        <f>'2024'!AR9</f>
        <v>0</v>
      </c>
      <c r="AZ90" s="60">
        <f>'2024'!AS9</f>
        <v>80</v>
      </c>
      <c r="BA90" s="61">
        <f>'2024'!AT9</f>
        <v>2445.3000000000002</v>
      </c>
      <c r="BB90" s="61">
        <f>'2024'!AU9</f>
        <v>20</v>
      </c>
      <c r="BC90" s="61">
        <f>'2024'!AV9</f>
        <v>9</v>
      </c>
      <c r="BD90" s="61">
        <f>'2024'!AW9</f>
        <v>1</v>
      </c>
      <c r="BE90" s="61">
        <f>'2024'!AX9</f>
        <v>0</v>
      </c>
      <c r="BF90" s="62">
        <f>'2024'!AY9</f>
        <v>0.02</v>
      </c>
      <c r="BG90" s="62">
        <f>'2024'!AZ9</f>
        <v>0.34</v>
      </c>
      <c r="BH90" s="62">
        <f>'2024'!BA9</f>
        <v>0.42</v>
      </c>
      <c r="BI90" s="62">
        <f>'2024'!BB9</f>
        <v>1.2</v>
      </c>
      <c r="BJ90" s="62">
        <f>'2024'!BC9</f>
        <v>10.4</v>
      </c>
      <c r="BK90" s="62">
        <f>'2024'!BH9</f>
        <v>20</v>
      </c>
      <c r="BL90" s="62">
        <f>'2024'!BI9</f>
        <v>25</v>
      </c>
      <c r="BM90" s="62">
        <f>'2024'!BJ9</f>
        <v>95.9</v>
      </c>
      <c r="BN90" s="63">
        <f>'2024'!BK9</f>
        <v>4.0999999999999996</v>
      </c>
      <c r="BO90" s="60">
        <f>'2024'!BL9</f>
        <v>113</v>
      </c>
      <c r="BP90" s="61">
        <f>'2024'!BM9</f>
        <v>1123.1999999999998</v>
      </c>
      <c r="BQ90" s="61">
        <f>'2024'!BN9</f>
        <v>13</v>
      </c>
      <c r="BR90" s="61">
        <f>'2024'!BO9</f>
        <v>7</v>
      </c>
      <c r="BS90" s="61">
        <f>'2024'!BP9</f>
        <v>0</v>
      </c>
      <c r="BT90" s="61">
        <f>'2024'!BQ9</f>
        <v>0</v>
      </c>
      <c r="BU90" s="62">
        <f>'2024'!BR9</f>
        <v>0</v>
      </c>
      <c r="BV90" s="62">
        <f>'2024'!BS9</f>
        <v>0</v>
      </c>
      <c r="BW90" s="62">
        <f>'2024'!BT9</f>
        <v>1.1499999999999999</v>
      </c>
      <c r="BX90" s="62">
        <f>'2024'!BU9</f>
        <v>4</v>
      </c>
      <c r="BY90" s="62">
        <f>'2024'!BV9</f>
        <v>16.7</v>
      </c>
      <c r="BZ90" s="62">
        <f>'2024'!CA9</f>
        <v>33.299999999999997</v>
      </c>
      <c r="CA90" s="62">
        <f>'2024'!CB9</f>
        <v>12.5</v>
      </c>
      <c r="CB90" s="62">
        <f>'2024'!CC9</f>
        <v>77.8</v>
      </c>
      <c r="CC90" s="63">
        <f>'2024'!CD9</f>
        <v>22.2</v>
      </c>
      <c r="CD90" s="60">
        <f>'2024'!CE9</f>
        <v>63</v>
      </c>
      <c r="CE90" s="61">
        <f>'2024'!CF9</f>
        <v>2213.1999999999998</v>
      </c>
      <c r="CF90" s="61">
        <f>'2024'!CG9</f>
        <v>12</v>
      </c>
      <c r="CG90" s="61">
        <f>'2024'!CH9</f>
        <v>7</v>
      </c>
      <c r="CH90" s="61">
        <f>'2024'!CI9</f>
        <v>1</v>
      </c>
      <c r="CI90" s="61">
        <f>'2024'!CJ9</f>
        <v>0</v>
      </c>
      <c r="CJ90" s="62">
        <f>'2024'!CK9</f>
        <v>0.02</v>
      </c>
      <c r="CK90" s="62">
        <f>'2024'!CL9</f>
        <v>0.52</v>
      </c>
      <c r="CL90" s="62">
        <f>'2024'!CM9</f>
        <v>0.5</v>
      </c>
      <c r="CM90" s="62">
        <f>'2024'!CN9</f>
        <v>0.9</v>
      </c>
      <c r="CN90" s="62">
        <f>'2024'!CO9</f>
        <v>8.5</v>
      </c>
      <c r="CO90" s="62">
        <f>'2024'!CT9</f>
        <v>10</v>
      </c>
      <c r="CP90" s="62">
        <f>'2024'!CU9</f>
        <v>0</v>
      </c>
      <c r="CQ90" s="62">
        <f>'2024'!CV9</f>
        <v>70.900000000000006</v>
      </c>
      <c r="CR90" s="63">
        <f>'2024'!CW9</f>
        <v>29.1</v>
      </c>
      <c r="CS90" s="60">
        <f>'2024'!CX9</f>
        <v>167</v>
      </c>
      <c r="CT90" s="61">
        <f>'2024'!CY9</f>
        <v>3380</v>
      </c>
      <c r="CU90" s="61">
        <f>'2024'!CZ9</f>
        <v>16</v>
      </c>
      <c r="CV90" s="61">
        <f>'2024'!DA9</f>
        <v>11</v>
      </c>
      <c r="CW90" s="61">
        <f>'2024'!DB9</f>
        <v>1</v>
      </c>
      <c r="CX90" s="61">
        <f>'2024'!DC9</f>
        <v>0</v>
      </c>
      <c r="CY90" s="62">
        <f>'2024'!DD9</f>
        <v>0</v>
      </c>
      <c r="CZ90" s="62">
        <f>'2024'!DE9</f>
        <v>0</v>
      </c>
      <c r="DA90" s="62">
        <f>'2024'!DF9</f>
        <v>0.87</v>
      </c>
      <c r="DB90" s="62">
        <f>'2024'!DG9</f>
        <v>7.3</v>
      </c>
      <c r="DC90" s="62">
        <f>'2024'!DH9</f>
        <v>6.6</v>
      </c>
      <c r="DD90" s="62">
        <f>'2024'!DM9</f>
        <v>0</v>
      </c>
      <c r="DE90" s="62">
        <f>'2024'!DN9</f>
        <v>15.4</v>
      </c>
      <c r="DF90" s="62">
        <f>'2024'!DO9</f>
        <v>62</v>
      </c>
      <c r="DG90" s="63">
        <f>'2024'!DP9</f>
        <v>35.200000000000003</v>
      </c>
      <c r="DH90" s="60">
        <f>'2024'!DQ9</f>
        <v>1255</v>
      </c>
      <c r="DI90" s="61">
        <f>'2024'!DR9</f>
        <v>3336</v>
      </c>
      <c r="DJ90" s="61">
        <f>'2024'!DS9</f>
        <v>96</v>
      </c>
      <c r="DK90" s="61">
        <f>'2024'!DT9</f>
        <v>71</v>
      </c>
      <c r="DL90" s="61">
        <f>'2024'!DU9</f>
        <v>7</v>
      </c>
      <c r="DM90" s="61">
        <f>'2024'!DV9</f>
        <v>21.6</v>
      </c>
      <c r="DN90" s="62">
        <f>'2024'!DW9</f>
        <v>0.99</v>
      </c>
      <c r="DO90" s="62">
        <f>'2024'!DX9</f>
        <v>0.99</v>
      </c>
      <c r="DP90" s="62">
        <f>'2024'!DY9</f>
        <v>3.15</v>
      </c>
      <c r="DQ90" s="62">
        <f>'2024'!DZ9</f>
        <v>6.4</v>
      </c>
      <c r="DR90" s="62">
        <f>'2024'!EA9</f>
        <v>13.8</v>
      </c>
      <c r="DS90" s="62">
        <f>'2024'!EF9</f>
        <v>47.6</v>
      </c>
      <c r="DT90" s="62">
        <f>'2024'!EG9</f>
        <v>2.7</v>
      </c>
      <c r="DU90" s="62">
        <f>'2024'!EH9</f>
        <v>64.599999999999994</v>
      </c>
      <c r="DV90" s="63">
        <f>'2024'!EI9</f>
        <v>34</v>
      </c>
    </row>
    <row r="91" spans="1:126" ht="15.75" customHeight="1" x14ac:dyDescent="0.2">
      <c r="A91" s="30">
        <f t="shared" si="8"/>
        <v>89</v>
      </c>
      <c r="B91" s="31">
        <f>'2018'!A6</f>
        <v>4</v>
      </c>
      <c r="C91" s="31">
        <v>2018</v>
      </c>
      <c r="D91" s="32" t="str">
        <f>'2018'!B6</f>
        <v>D.J. Chark</v>
      </c>
      <c r="E91" s="32" t="str" cm="1">
        <f t="array" ref="E91">_xlfn.IFS(F91&gt;12.5,"Cornerstone",AND(F91&gt;11.995,F91&lt;12.5),"Elite",AND(F91&gt;11,F91&lt;12.995),"Elite Upside",AND(F91&gt;=9.69,F91&lt;10.999),"Upside",AND(F91&gt;8.4,F91&lt;9.999),"Upside Lite",AND(F91&gt;7.25,F91&lt;8.999),"Outlier",AND(F91&gt;=6,F91&lt;7.25),"Outlier Lite",F91&lt;6.999,"Purgatory")</f>
        <v>Upside Lite</v>
      </c>
      <c r="F91" s="33">
        <f>'2018'!C6</f>
        <v>9.6842857142857142</v>
      </c>
      <c r="G91" s="33">
        <f t="shared" si="9"/>
        <v>85.5</v>
      </c>
      <c r="H91" s="303">
        <f t="shared" si="10"/>
        <v>0.71900359671071812</v>
      </c>
      <c r="I91" s="34" t="str">
        <f>'2018'!D6</f>
        <v>LSU</v>
      </c>
      <c r="J91" s="35">
        <f>'2018'!E6</f>
        <v>1</v>
      </c>
      <c r="K91" s="36">
        <f>'2018'!F6</f>
        <v>35331</v>
      </c>
      <c r="L91" s="37">
        <f>'2018'!G6</f>
        <v>29.030136986301368</v>
      </c>
      <c r="M91" s="37" t="str">
        <f>'2018'!H6</f>
        <v>SR</v>
      </c>
      <c r="N91" s="37">
        <f>'2018'!I6</f>
        <v>21.602739726027398</v>
      </c>
      <c r="O91" s="37" t="str">
        <f>'2018'!J6</f>
        <v>Hybrid</v>
      </c>
      <c r="P91" s="37" t="str">
        <f>'2018'!K6</f>
        <v>DEEP</v>
      </c>
      <c r="Q91" s="37" t="str">
        <f>'2018'!L6</f>
        <v>Poor Separator</v>
      </c>
      <c r="R91" s="55">
        <f>'2018'!M6</f>
        <v>76</v>
      </c>
      <c r="S91" s="55">
        <f>'2018'!N6</f>
        <v>198</v>
      </c>
      <c r="T91" s="231">
        <f t="shared" si="11"/>
        <v>24.101049725645158</v>
      </c>
      <c r="U91" s="35">
        <f>'2018'!O6</f>
        <v>4.34</v>
      </c>
      <c r="V91" s="56">
        <f>'2018'!P6</f>
        <v>3</v>
      </c>
      <c r="W91" s="57">
        <f>'2018'!Q6</f>
        <v>0</v>
      </c>
      <c r="X91" s="58">
        <f>'2018'!R6</f>
        <v>0</v>
      </c>
      <c r="Y91" s="58">
        <f>'2018'!S6</f>
        <v>5.0808314087759819E-3</v>
      </c>
      <c r="Z91" s="58">
        <f>'2018'!T6</f>
        <v>0.20429636124506795</v>
      </c>
      <c r="AA91" s="58">
        <f>'2018'!U6</f>
        <v>0.33043478260869563</v>
      </c>
      <c r="AB91" s="58">
        <f>'2018'!V6</f>
        <v>0.33043478260869563</v>
      </c>
      <c r="AC91" s="59">
        <f>'2018'!W6</f>
        <v>0.33043478260869563</v>
      </c>
      <c r="AD91" s="42">
        <f>'2018'!X6</f>
        <v>19.950684931506849</v>
      </c>
      <c r="AE91" s="43">
        <f>'2018'!Y6</f>
        <v>2.92</v>
      </c>
      <c r="AF91" s="43">
        <f>'2018'!Z6</f>
        <v>5.7</v>
      </c>
      <c r="AG91" s="43">
        <f>'2018'!AA6</f>
        <v>20.3</v>
      </c>
      <c r="AH91" s="43">
        <f>'2018'!AB6</f>
        <v>0.84</v>
      </c>
      <c r="AI91" s="43">
        <f>'2018'!AC6</f>
        <v>2.91</v>
      </c>
      <c r="AJ91" s="44">
        <f>'2018'!AD6</f>
        <v>5.0114416475972534E-2</v>
      </c>
      <c r="AK91" s="44">
        <f>'2018'!AE6</f>
        <v>0.18041189931350113</v>
      </c>
      <c r="AL91" s="45">
        <f>'2018'!AF6</f>
        <v>4.8000000000000001E-2</v>
      </c>
      <c r="AM91" s="46">
        <f t="shared" si="12"/>
        <v>0</v>
      </c>
      <c r="AN91" s="45">
        <f>'2018'!AG6</f>
        <v>0.68299999999999994</v>
      </c>
      <c r="AO91" s="45">
        <f>'2018'!AH6</f>
        <v>0.30899999999999994</v>
      </c>
      <c r="AP91" s="43">
        <f>'2018'!AI6</f>
        <v>111.61852209769903</v>
      </c>
      <c r="AQ91" s="47">
        <f>'2018'!AJ6</f>
        <v>117.36149893852235</v>
      </c>
      <c r="AR91" s="48">
        <f>'2018'!AK6</f>
        <v>9</v>
      </c>
      <c r="AS91" s="49">
        <f>'2018'!AL6</f>
        <v>6</v>
      </c>
      <c r="AT91" s="49">
        <f>'2018'!AM6</f>
        <v>5</v>
      </c>
      <c r="AU91" s="49">
        <f>'2018'!AN6</f>
        <v>4</v>
      </c>
      <c r="AV91" s="49">
        <f>'2018'!AO6</f>
        <v>10</v>
      </c>
      <c r="AW91" s="49">
        <f>'2018'!AP6</f>
        <v>9</v>
      </c>
      <c r="AX91" s="49">
        <f>'2018'!AQ6</f>
        <v>7</v>
      </c>
      <c r="AY91" s="50">
        <f>'2018'!AR6</f>
        <v>0</v>
      </c>
      <c r="AZ91" s="60">
        <f>'2018'!AS6</f>
        <v>0</v>
      </c>
      <c r="BA91" s="61">
        <f>'2018'!AT6</f>
        <v>3263</v>
      </c>
      <c r="BB91" s="61">
        <f>'2018'!AU6</f>
        <v>0</v>
      </c>
      <c r="BC91" s="61">
        <f>'2018'!AV6</f>
        <v>0</v>
      </c>
      <c r="BD91" s="61">
        <f>'2018'!AW6</f>
        <v>0</v>
      </c>
      <c r="BE91" s="61">
        <f>'2018'!AX6</f>
        <v>0</v>
      </c>
      <c r="BF91" s="62">
        <f>'2018'!AY6</f>
        <v>0</v>
      </c>
      <c r="BG91" s="62">
        <f>'2018'!AZ6</f>
        <v>0</v>
      </c>
      <c r="BH91" s="62">
        <f>'2018'!BA6</f>
        <v>0</v>
      </c>
      <c r="BI91" s="62">
        <f>'2018'!BB6</f>
        <v>0</v>
      </c>
      <c r="BJ91" s="62">
        <f>'2018'!BC6</f>
        <v>0</v>
      </c>
      <c r="BK91" s="62">
        <f>'2018'!BD6</f>
        <v>0</v>
      </c>
      <c r="BL91" s="62">
        <f>'2018'!BE6</f>
        <v>0</v>
      </c>
      <c r="BM91" s="62">
        <f>'2018'!BF6</f>
        <v>0</v>
      </c>
      <c r="BN91" s="63">
        <f>'2018'!BG6</f>
        <v>0</v>
      </c>
      <c r="BO91" s="60">
        <f>'2018'!BH6</f>
        <v>0</v>
      </c>
      <c r="BP91" s="61">
        <f>'2018'!BI6</f>
        <v>2118</v>
      </c>
      <c r="BQ91" s="61">
        <f>'2018'!BJ6</f>
        <v>0</v>
      </c>
      <c r="BR91" s="61">
        <f>'2018'!BK6</f>
        <v>0</v>
      </c>
      <c r="BS91" s="61">
        <f>'2018'!BL6</f>
        <v>0</v>
      </c>
      <c r="BT91" s="61">
        <f>'2018'!BM6</f>
        <v>0</v>
      </c>
      <c r="BU91" s="62">
        <f>'2018'!BN6</f>
        <v>0</v>
      </c>
      <c r="BV91" s="62">
        <f>'2018'!BO6</f>
        <v>0</v>
      </c>
      <c r="BW91" s="62">
        <f>'2018'!BP6</f>
        <v>0</v>
      </c>
      <c r="BX91" s="62">
        <f>'2018'!BQ6</f>
        <v>0</v>
      </c>
      <c r="BY91" s="62">
        <f>'2018'!BR6</f>
        <v>0</v>
      </c>
      <c r="BZ91" s="62">
        <f>'2018'!BS6</f>
        <v>0</v>
      </c>
      <c r="CA91" s="62">
        <f>'2018'!BT6</f>
        <v>100</v>
      </c>
      <c r="CB91" s="62">
        <f>'2018'!BU6</f>
        <v>83.3</v>
      </c>
      <c r="CC91" s="63">
        <f>'2018'!BV6</f>
        <v>16.7</v>
      </c>
      <c r="CD91" s="60">
        <f>'2018'!BW6</f>
        <v>11</v>
      </c>
      <c r="CE91" s="61">
        <f>'2018'!BX6</f>
        <v>2165</v>
      </c>
      <c r="CF91" s="61">
        <f>'2018'!BY6</f>
        <v>0</v>
      </c>
      <c r="CG91" s="61">
        <f>'2018'!BZ6</f>
        <v>0</v>
      </c>
      <c r="CH91" s="61">
        <f>'2018'!CA6</f>
        <v>0</v>
      </c>
      <c r="CI91" s="61">
        <f>'2018'!CB6</f>
        <v>0</v>
      </c>
      <c r="CJ91" s="62">
        <f>'2018'!CC6</f>
        <v>0</v>
      </c>
      <c r="CK91" s="62">
        <f>'2018'!CD6</f>
        <v>0</v>
      </c>
      <c r="CL91" s="62">
        <f>'2018'!CE6</f>
        <v>0</v>
      </c>
      <c r="CM91" s="62">
        <f>'2018'!CF6</f>
        <v>0</v>
      </c>
      <c r="CN91" s="62">
        <f>'2018'!CG6</f>
        <v>0</v>
      </c>
      <c r="CO91" s="62">
        <f>'2018'!CH6</f>
        <v>0</v>
      </c>
      <c r="CP91" s="62">
        <f>'2018'!CI6</f>
        <v>0</v>
      </c>
      <c r="CQ91" s="62">
        <f>'2018'!CJ6</f>
        <v>0</v>
      </c>
      <c r="CR91" s="63">
        <f>'2018'!CK6</f>
        <v>0</v>
      </c>
      <c r="CS91" s="60">
        <f>'2018'!CL6</f>
        <v>466</v>
      </c>
      <c r="CT91" s="61">
        <f>'2018'!CM6</f>
        <v>2281</v>
      </c>
      <c r="CU91" s="61">
        <f>'2018'!CN6</f>
        <v>47</v>
      </c>
      <c r="CV91" s="61">
        <f>'2018'!CO6</f>
        <v>26</v>
      </c>
      <c r="CW91" s="61">
        <f>'2018'!CP6</f>
        <v>3</v>
      </c>
      <c r="CX91" s="61">
        <f>'2018'!CQ6</f>
        <v>12</v>
      </c>
      <c r="CY91" s="62">
        <f>'2018'!CR6</f>
        <v>0.84</v>
      </c>
      <c r="CZ91" s="62">
        <f>'2018'!CS6</f>
        <v>1.68</v>
      </c>
      <c r="DA91" s="62">
        <f>'2018'!CT6</f>
        <v>2.14</v>
      </c>
      <c r="DB91" s="62">
        <f>'2018'!CU6</f>
        <v>5.7</v>
      </c>
      <c r="DC91" s="62">
        <f>'2018'!CV6</f>
        <v>17.7</v>
      </c>
      <c r="DD91" s="62">
        <f>'2018'!CW6</f>
        <v>0</v>
      </c>
      <c r="DE91" s="62">
        <f>'2018'!CX6</f>
        <v>7.1</v>
      </c>
      <c r="DF91" s="62">
        <f>'2018'!CY6</f>
        <v>66.099999999999994</v>
      </c>
      <c r="DG91" s="63">
        <f>'2018'!CZ6</f>
        <v>33.9</v>
      </c>
      <c r="DH91" s="60">
        <f>'2018'!DA6</f>
        <v>874</v>
      </c>
      <c r="DI91" s="61">
        <f>'2018'!DB6</f>
        <v>2645</v>
      </c>
      <c r="DJ91" s="61">
        <f>'2018'!DC6</f>
        <v>69</v>
      </c>
      <c r="DK91" s="61">
        <f>'2018'!DD6</f>
        <v>40</v>
      </c>
      <c r="DL91" s="61">
        <f>'2018'!DE6</f>
        <v>3</v>
      </c>
      <c r="DM91" s="61">
        <f>'2018'!DF6</f>
        <v>17</v>
      </c>
      <c r="DN91" s="62">
        <f>'2018'!DG6</f>
        <v>0.83</v>
      </c>
      <c r="DO91" s="62">
        <f>'2018'!DH6</f>
        <v>2.91</v>
      </c>
      <c r="DP91" s="62">
        <f>'2018'!DI6</f>
        <v>2.92</v>
      </c>
      <c r="DQ91" s="62">
        <f>'2018'!DJ6</f>
        <v>4.3</v>
      </c>
      <c r="DR91" s="62">
        <f>'2018'!DK6</f>
        <v>20.3</v>
      </c>
      <c r="DS91" s="62">
        <f>'2018'!DP6</f>
        <v>0</v>
      </c>
      <c r="DT91" s="62">
        <f>'2018'!DQ6</f>
        <v>4.8</v>
      </c>
      <c r="DU91" s="62">
        <f>'2018'!DR6</f>
        <v>70.5</v>
      </c>
      <c r="DV91" s="63">
        <f>'2018'!DS6</f>
        <v>27.9</v>
      </c>
    </row>
    <row r="92" spans="1:126" ht="15.75" customHeight="1" x14ac:dyDescent="0.2">
      <c r="A92" s="30">
        <f t="shared" si="8"/>
        <v>90</v>
      </c>
      <c r="B92" s="31">
        <f>'2018'!A7</f>
        <v>5</v>
      </c>
      <c r="C92" s="31">
        <v>2018</v>
      </c>
      <c r="D92" s="32" t="str">
        <f>'2018'!B7</f>
        <v>Michael Gallup</v>
      </c>
      <c r="E92" s="32" t="str" cm="1">
        <f t="array" ref="E92">_xlfn.IFS(F92&gt;12.5,"Cornerstone",AND(F92&gt;11.995,F92&lt;12.5),"Elite",AND(F92&gt;11,F92&lt;12.995),"Elite Upside",AND(F92&gt;=9.69,F92&lt;10.999),"Upside",AND(F92&gt;8.4,F92&lt;9.999),"Upside Lite",AND(F92&gt;7.25,F92&lt;8.999),"Outlier",AND(F92&gt;=6,F92&lt;7.25),"Outlier Lite",F92&lt;6.999,"Purgatory")</f>
        <v>Upside Lite</v>
      </c>
      <c r="F92" s="33">
        <f>'2018'!C7</f>
        <v>9.6528571428571439</v>
      </c>
      <c r="G92" s="33">
        <f t="shared" si="9"/>
        <v>85.3</v>
      </c>
      <c r="H92" s="303">
        <f t="shared" si="10"/>
        <v>0.70096502831732077</v>
      </c>
      <c r="I92" s="34" t="str">
        <f>'2018'!D7</f>
        <v>Colorado State</v>
      </c>
      <c r="J92" s="35">
        <f>'2018'!E7</f>
        <v>7</v>
      </c>
      <c r="K92" s="36">
        <f>'2018'!F7</f>
        <v>35128</v>
      </c>
      <c r="L92" s="37">
        <f>'2018'!G7</f>
        <v>29.586301369863012</v>
      </c>
      <c r="M92" s="37" t="str">
        <f>'2018'!H7</f>
        <v>SR</v>
      </c>
      <c r="N92" s="37">
        <f>'2018'!I7</f>
        <v>22.158904109589042</v>
      </c>
      <c r="O92" s="37" t="str">
        <f>'2018'!J7</f>
        <v>Wide</v>
      </c>
      <c r="P92" s="37" t="str">
        <f>'2018'!K7</f>
        <v>BALL HOG</v>
      </c>
      <c r="Q92" s="37" t="str">
        <f>'2018'!L7</f>
        <v>Elite Earner</v>
      </c>
      <c r="R92" s="55">
        <f>'2018'!M7</f>
        <v>73</v>
      </c>
      <c r="S92" s="55">
        <f>'2018'!N7</f>
        <v>205</v>
      </c>
      <c r="T92" s="231">
        <f t="shared" si="11"/>
        <v>27.046189952766476</v>
      </c>
      <c r="U92" s="35">
        <f>'2018'!O7</f>
        <v>4.45</v>
      </c>
      <c r="V92" s="56">
        <f>'2018'!P7</f>
        <v>3</v>
      </c>
      <c r="W92" s="57">
        <f>'2018'!Q7</f>
        <v>0</v>
      </c>
      <c r="X92" s="58">
        <f>'2018'!R7</f>
        <v>0</v>
      </c>
      <c r="Y92" s="58">
        <f>'2018'!S7</f>
        <v>0</v>
      </c>
      <c r="Z92" s="58">
        <f>'2018'!T7</f>
        <v>0.39987425337944044</v>
      </c>
      <c r="AA92" s="58">
        <f>'2018'!U7</f>
        <v>0.37325612003158726</v>
      </c>
      <c r="AB92" s="58">
        <f>'2018'!V7</f>
        <v>0.38656518670551387</v>
      </c>
      <c r="AC92" s="59">
        <f>'2018'!W7</f>
        <v>0.29378954189619055</v>
      </c>
      <c r="AD92" s="42">
        <f>'2018'!X7</f>
        <v>20.506849315068493</v>
      </c>
      <c r="AE92" s="43">
        <f>'2018'!Y7</f>
        <v>4.34</v>
      </c>
      <c r="AF92" s="43">
        <f>'2018'!Z7</f>
        <v>7.7</v>
      </c>
      <c r="AG92" s="43">
        <f>'2018'!AA7</f>
        <v>13.3</v>
      </c>
      <c r="AH92" s="43">
        <f>'2018'!AB7</f>
        <v>0.69</v>
      </c>
      <c r="AI92" s="43">
        <f>'2018'!AC7</f>
        <v>3.52</v>
      </c>
      <c r="AJ92" s="44">
        <f>'2018'!AD7</f>
        <v>7.8490832157968968E-2</v>
      </c>
      <c r="AK92" s="44">
        <f>'2018'!AE7</f>
        <v>0.28705218617771511</v>
      </c>
      <c r="AL92" s="45">
        <f>'2018'!AF7</f>
        <v>7.400000000000001E-2</v>
      </c>
      <c r="AM92" s="46">
        <f t="shared" si="12"/>
        <v>0.54299999999999993</v>
      </c>
      <c r="AN92" s="45">
        <f>'2018'!AG7</f>
        <v>0.87050000000000005</v>
      </c>
      <c r="AO92" s="45">
        <f>'2018'!AH7</f>
        <v>0.128</v>
      </c>
      <c r="AP92" s="43">
        <f>'2018'!AI7</f>
        <v>104.55476080301305</v>
      </c>
      <c r="AQ92" s="47">
        <f>'2018'!AJ7</f>
        <v>103.48969198194686</v>
      </c>
      <c r="AR92" s="48">
        <f>'2018'!AK7</f>
        <v>8</v>
      </c>
      <c r="AS92" s="49">
        <f>'2018'!AL7</f>
        <v>5</v>
      </c>
      <c r="AT92" s="49">
        <f>'2018'!AM7</f>
        <v>8</v>
      </c>
      <c r="AU92" s="49">
        <f>'2018'!AN7</f>
        <v>6</v>
      </c>
      <c r="AV92" s="49">
        <f>'2018'!AO7</f>
        <v>9</v>
      </c>
      <c r="AW92" s="49">
        <f>'2018'!AP7</f>
        <v>7</v>
      </c>
      <c r="AX92" s="49">
        <f>'2018'!AQ7</f>
        <v>7</v>
      </c>
      <c r="AY92" s="50">
        <f>'2018'!AR7</f>
        <v>0</v>
      </c>
      <c r="AZ92" s="60">
        <f>'2018'!AS7</f>
        <v>0</v>
      </c>
      <c r="BA92" s="61">
        <f>'2018'!AT7</f>
        <v>3730</v>
      </c>
      <c r="BB92" s="61">
        <f>'2018'!AU7</f>
        <v>0</v>
      </c>
      <c r="BC92" s="61">
        <f>'2018'!AV7</f>
        <v>0</v>
      </c>
      <c r="BD92" s="61">
        <f>'2018'!AW7</f>
        <v>0</v>
      </c>
      <c r="BE92" s="61">
        <f>'2018'!AX7</f>
        <v>0</v>
      </c>
      <c r="BF92" s="62">
        <f>'2018'!AY7</f>
        <v>0</v>
      </c>
      <c r="BG92" s="62">
        <f>'2018'!AZ7</f>
        <v>0</v>
      </c>
      <c r="BH92" s="62">
        <f>'2018'!BA7</f>
        <v>0</v>
      </c>
      <c r="BI92" s="62">
        <f>'2018'!BB7</f>
        <v>0</v>
      </c>
      <c r="BJ92" s="62">
        <f>'2018'!BC7</f>
        <v>0</v>
      </c>
      <c r="BK92" s="62">
        <f>'2018'!BD7</f>
        <v>0</v>
      </c>
      <c r="BL92" s="62">
        <f>'2018'!BE7</f>
        <v>0</v>
      </c>
      <c r="BM92" s="62">
        <f>'2018'!BF7</f>
        <v>0</v>
      </c>
      <c r="BN92" s="63">
        <f>'2018'!BG7</f>
        <v>0</v>
      </c>
      <c r="BO92" s="60">
        <f>'2018'!BH7</f>
        <v>0</v>
      </c>
      <c r="BP92" s="61">
        <f>'2018'!BI7</f>
        <v>4181</v>
      </c>
      <c r="BQ92" s="61">
        <f>'2018'!BJ7</f>
        <v>0</v>
      </c>
      <c r="BR92" s="61">
        <f>'2018'!BK7</f>
        <v>0</v>
      </c>
      <c r="BS92" s="61">
        <f>'2018'!BL7</f>
        <v>0</v>
      </c>
      <c r="BT92" s="61">
        <f>'2018'!BM7</f>
        <v>0</v>
      </c>
      <c r="BU92" s="62">
        <f>'2018'!BN7</f>
        <v>0</v>
      </c>
      <c r="BV92" s="62">
        <f>'2018'!BO7</f>
        <v>0</v>
      </c>
      <c r="BW92" s="62">
        <f>'2018'!BP7</f>
        <v>0</v>
      </c>
      <c r="BX92" s="62">
        <f>'2018'!BQ7</f>
        <v>0</v>
      </c>
      <c r="BY92" s="62">
        <f>'2018'!BR7</f>
        <v>0</v>
      </c>
      <c r="BZ92" s="62">
        <f>'2018'!BS7</f>
        <v>0</v>
      </c>
      <c r="CA92" s="62">
        <f>'2018'!BT7</f>
        <v>0</v>
      </c>
      <c r="CB92" s="62">
        <f>'2018'!BU7</f>
        <v>0</v>
      </c>
      <c r="CC92" s="63">
        <f>'2018'!BV7</f>
        <v>0</v>
      </c>
      <c r="CD92" s="60">
        <f>'2018'!BW7</f>
        <v>0</v>
      </c>
      <c r="CE92" s="61">
        <f>'2018'!BX7</f>
        <v>2965</v>
      </c>
      <c r="CF92" s="61">
        <f>'2018'!BY7</f>
        <v>0</v>
      </c>
      <c r="CG92" s="61">
        <f>'2018'!BZ7</f>
        <v>0</v>
      </c>
      <c r="CH92" s="61">
        <f>'2018'!CA7</f>
        <v>0</v>
      </c>
      <c r="CI92" s="61">
        <f>'2018'!CB7</f>
        <v>0</v>
      </c>
      <c r="CJ92" s="62">
        <f>'2018'!CC7</f>
        <v>0</v>
      </c>
      <c r="CK92" s="62">
        <f>'2018'!CD7</f>
        <v>0</v>
      </c>
      <c r="CL92" s="62">
        <f>'2018'!CE7</f>
        <v>0</v>
      </c>
      <c r="CM92" s="62">
        <f>'2018'!CF7</f>
        <v>0</v>
      </c>
      <c r="CN92" s="62">
        <f>'2018'!CG7</f>
        <v>0</v>
      </c>
      <c r="CO92" s="62">
        <f>'2018'!CH7</f>
        <v>0</v>
      </c>
      <c r="CP92" s="62">
        <f>'2018'!CI7</f>
        <v>0</v>
      </c>
      <c r="CQ92" s="62">
        <f>'2018'!CJ7</f>
        <v>0</v>
      </c>
      <c r="CR92" s="63">
        <f>'2018'!CK7</f>
        <v>0</v>
      </c>
      <c r="CS92" s="60">
        <f>'2018'!CL7</f>
        <v>1272</v>
      </c>
      <c r="CT92" s="61">
        <f>'2018'!CM7</f>
        <v>3181</v>
      </c>
      <c r="CU92" s="61">
        <f>'2018'!CN7</f>
        <v>112</v>
      </c>
      <c r="CV92" s="61">
        <f>'2018'!CO7</f>
        <v>76</v>
      </c>
      <c r="CW92" s="61">
        <f>'2018'!CP7</f>
        <v>14</v>
      </c>
      <c r="CX92" s="61">
        <f>'2018'!CQ7</f>
        <v>29</v>
      </c>
      <c r="CY92" s="62">
        <f>'2018'!CR7</f>
        <v>0.69</v>
      </c>
      <c r="CZ92" s="62">
        <f>'2018'!CS7</f>
        <v>3.52</v>
      </c>
      <c r="DA92" s="62">
        <f>'2018'!CT7</f>
        <v>4.34</v>
      </c>
      <c r="DB92" s="62">
        <f>'2018'!CU7</f>
        <v>7.7</v>
      </c>
      <c r="DC92" s="62">
        <f>'2018'!CV7</f>
        <v>13.3</v>
      </c>
      <c r="DD92" s="62">
        <f>'2018'!CW7</f>
        <v>0</v>
      </c>
      <c r="DE92" s="62">
        <f>'2018'!CX7</f>
        <v>5</v>
      </c>
      <c r="DF92" s="62">
        <f>'2018'!CY7</f>
        <v>84.7</v>
      </c>
      <c r="DG92" s="63">
        <f>'2018'!CZ7</f>
        <v>15</v>
      </c>
      <c r="DH92" s="60">
        <f>'2018'!DA7</f>
        <v>1418</v>
      </c>
      <c r="DI92" s="61">
        <f>'2018'!DB7</f>
        <v>3799</v>
      </c>
      <c r="DJ92" s="61">
        <f>'2018'!DC7</f>
        <v>163</v>
      </c>
      <c r="DK92" s="61">
        <f>'2018'!DD7</f>
        <v>100</v>
      </c>
      <c r="DL92" s="61">
        <f>'2018'!DE7</f>
        <v>7</v>
      </c>
      <c r="DM92" s="61">
        <f>'2018'!DF7</f>
        <v>29</v>
      </c>
      <c r="DN92" s="62">
        <f>'2018'!DG7</f>
        <v>0.54</v>
      </c>
      <c r="DO92" s="62">
        <f>'2018'!DH7</f>
        <v>3.08</v>
      </c>
      <c r="DP92" s="62">
        <f>'2018'!DI7</f>
        <v>3.18</v>
      </c>
      <c r="DQ92" s="62">
        <f>'2018'!DJ7</f>
        <v>6.6</v>
      </c>
      <c r="DR92" s="62">
        <f>'2018'!DK7</f>
        <v>12</v>
      </c>
      <c r="DS92" s="62">
        <f>'2018'!DP7</f>
        <v>54.3</v>
      </c>
      <c r="DT92" s="62">
        <f>'2018'!DQ7</f>
        <v>7.4</v>
      </c>
      <c r="DU92" s="62">
        <f>'2018'!DR7</f>
        <v>89.4</v>
      </c>
      <c r="DV92" s="63">
        <f>'2018'!DS7</f>
        <v>10.6</v>
      </c>
    </row>
    <row r="93" spans="1:126" ht="15.75" customHeight="1" x14ac:dyDescent="0.2">
      <c r="A93" s="30">
        <f t="shared" si="8"/>
        <v>91</v>
      </c>
      <c r="B93" s="31">
        <f>'2020'!A12</f>
        <v>10</v>
      </c>
      <c r="C93" s="31">
        <v>2020</v>
      </c>
      <c r="D93" s="32" t="str">
        <f>'2020'!B12</f>
        <v>Chase Claypool</v>
      </c>
      <c r="E93" s="32" t="str" cm="1">
        <f t="array" ref="E93">_xlfn.IFS(F93&gt;12.5,"Cornerstone",AND(F93&gt;11.995,F93&lt;12.5),"Elite",AND(F93&gt;11,F93&lt;12.995),"Elite Upside",AND(F93&gt;=9.69,F93&lt;10.999),"Upside",AND(F93&gt;8.4,F93&lt;9.999),"Upside Lite",AND(F93&gt;7.25,F93&lt;8.999),"Outlier",AND(F93&gt;=6,F93&lt;7.25),"Outlier Lite",F93&lt;6.999,"Purgatory")</f>
        <v>Upside Lite</v>
      </c>
      <c r="F93" s="33">
        <f>'2020'!C12</f>
        <v>9.6142857142857157</v>
      </c>
      <c r="G93" s="33">
        <f t="shared" si="9"/>
        <v>85.2</v>
      </c>
      <c r="H93" s="303">
        <f t="shared" si="10"/>
        <v>0.67882678528905982</v>
      </c>
      <c r="I93" s="34" t="str">
        <f>'2020'!D12</f>
        <v>Notre Dame</v>
      </c>
      <c r="J93" s="35">
        <f>'2020'!E12</f>
        <v>2</v>
      </c>
      <c r="K93" s="36">
        <f>'2020'!F12</f>
        <v>35983</v>
      </c>
      <c r="L93" s="37">
        <f>'2020'!G12</f>
        <v>27.243835616438357</v>
      </c>
      <c r="M93" s="37" t="str">
        <f>'2020'!H12</f>
        <v>SR</v>
      </c>
      <c r="N93" s="37">
        <f>'2020'!I12</f>
        <v>21.81095890410959</v>
      </c>
      <c r="O93" s="37" t="str">
        <f>'2020'!J12</f>
        <v>Wide</v>
      </c>
      <c r="P93" s="37" t="str">
        <f>'2020'!K12</f>
        <v>PROTO X</v>
      </c>
      <c r="Q93" s="37" t="str">
        <f>'2020'!L12</f>
        <v>Poor Separator</v>
      </c>
      <c r="R93" s="55">
        <f>'2020'!M12</f>
        <v>76</v>
      </c>
      <c r="S93" s="55">
        <f>'2020'!N12</f>
        <v>238</v>
      </c>
      <c r="T93" s="231">
        <f t="shared" si="11"/>
        <v>28.969948660118931</v>
      </c>
      <c r="U93" s="35">
        <f>'2020'!O12</f>
        <v>4.42</v>
      </c>
      <c r="V93" s="56">
        <f>'2020'!P12</f>
        <v>2</v>
      </c>
      <c r="W93" s="57">
        <f>'2020'!Q12</f>
        <v>0</v>
      </c>
      <c r="X93" s="58">
        <f>'2020'!R12</f>
        <v>2.6548672566371681E-2</v>
      </c>
      <c r="Y93" s="58">
        <f>'2020'!S12</f>
        <v>0.17282889079965605</v>
      </c>
      <c r="Z93" s="58">
        <f>'2020'!T12</f>
        <v>0.19091723931879295</v>
      </c>
      <c r="AA93" s="58">
        <f>'2020'!U12</f>
        <v>0.3163514338010982</v>
      </c>
      <c r="AB93" s="58">
        <f>'2020'!V12</f>
        <v>0.3163514338010982</v>
      </c>
      <c r="AC93" s="59">
        <f>'2020'!W12</f>
        <v>0.3163514338010982</v>
      </c>
      <c r="AD93" s="42">
        <f>'2020'!X12</f>
        <v>21.17808219178082</v>
      </c>
      <c r="AE93" s="43">
        <f>'2020'!Y12</f>
        <v>2.2599999999999998</v>
      </c>
      <c r="AF93" s="43">
        <f>'2020'!Z12</f>
        <v>5.2</v>
      </c>
      <c r="AG93" s="43">
        <f>'2020'!AA12</f>
        <v>13</v>
      </c>
      <c r="AH93" s="43">
        <f>'2020'!AB12</f>
        <v>0.66</v>
      </c>
      <c r="AI93" s="43">
        <f>'2020'!AC12</f>
        <v>2.4900000000000002</v>
      </c>
      <c r="AJ93" s="44">
        <f>'2020'!AD12</f>
        <v>5.666345226615236E-2</v>
      </c>
      <c r="AK93" s="44">
        <f>'2020'!AE12</f>
        <v>0.17870781099324975</v>
      </c>
      <c r="AL93" s="45">
        <f>'2020'!AF12</f>
        <v>9.6000000000000002E-2</v>
      </c>
      <c r="AM93" s="46">
        <f t="shared" si="12"/>
        <v>0.57700000000000007</v>
      </c>
      <c r="AN93" s="45">
        <f>'2020'!AG12</f>
        <v>0.87649999999999995</v>
      </c>
      <c r="AO93" s="45">
        <f>'2020'!AH12</f>
        <v>0.1235</v>
      </c>
      <c r="AP93" s="43">
        <f>'2020'!AI12</f>
        <v>124.71476575007276</v>
      </c>
      <c r="AQ93" s="47">
        <f>'2020'!AJ12</f>
        <v>131.13156824799921</v>
      </c>
      <c r="AR93" s="48">
        <f>'2020'!AK12</f>
        <v>8</v>
      </c>
      <c r="AS93" s="49">
        <f>'2020'!AL12</f>
        <v>4</v>
      </c>
      <c r="AT93" s="49">
        <f>'2020'!AM12</f>
        <v>4</v>
      </c>
      <c r="AU93" s="49">
        <f>'2020'!AN12</f>
        <v>3</v>
      </c>
      <c r="AV93" s="49">
        <f>'2020'!AO12</f>
        <v>9</v>
      </c>
      <c r="AW93" s="49">
        <f>'2020'!AP12</f>
        <v>10</v>
      </c>
      <c r="AX93" s="49">
        <f>'2020'!AQ12</f>
        <v>8</v>
      </c>
      <c r="AY93" s="50">
        <f>'2020'!AR12</f>
        <v>0.5</v>
      </c>
      <c r="AZ93" s="60">
        <f>'2020'!AS12</f>
        <v>0</v>
      </c>
      <c r="BA93" s="61">
        <f>'2020'!AT12</f>
        <v>3364</v>
      </c>
      <c r="BB93" s="61">
        <f>'2020'!AU12</f>
        <v>0</v>
      </c>
      <c r="BC93" s="61">
        <f>'2020'!AV12</f>
        <v>0</v>
      </c>
      <c r="BD93" s="61">
        <f>'2020'!AW12</f>
        <v>0</v>
      </c>
      <c r="BE93" s="61">
        <f>'2020'!AX12</f>
        <v>0</v>
      </c>
      <c r="BF93" s="62">
        <f>'2020'!AY12</f>
        <v>0</v>
      </c>
      <c r="BG93" s="62">
        <f>'2020'!AZ12</f>
        <v>0</v>
      </c>
      <c r="BH93" s="62">
        <f>'2020'!BA12</f>
        <v>0</v>
      </c>
      <c r="BI93" s="62">
        <f>'2020'!BB12</f>
        <v>0</v>
      </c>
      <c r="BJ93" s="62">
        <f>'2020'!BC12</f>
        <v>0</v>
      </c>
      <c r="BK93" s="62">
        <f>'2020'!BD12</f>
        <v>0</v>
      </c>
      <c r="BL93" s="62">
        <f>'2020'!BE12</f>
        <v>0</v>
      </c>
      <c r="BM93" s="62">
        <f>'2020'!BF12</f>
        <v>0</v>
      </c>
      <c r="BN93" s="63">
        <f>'2020'!BG12</f>
        <v>0</v>
      </c>
      <c r="BO93" s="60">
        <f>'2020'!BH12</f>
        <v>81</v>
      </c>
      <c r="BP93" s="61">
        <f>'2020'!BI12</f>
        <v>3051</v>
      </c>
      <c r="BQ93" s="61">
        <f>'2020'!BJ12</f>
        <v>9</v>
      </c>
      <c r="BR93" s="61">
        <f>'2020'!BK12</f>
        <v>6</v>
      </c>
      <c r="BS93" s="61">
        <f>'2020'!BL12</f>
        <v>0</v>
      </c>
      <c r="BT93" s="61">
        <f>'2020'!BM12</f>
        <v>27</v>
      </c>
      <c r="BU93" s="62">
        <f>'2020'!BN12</f>
        <v>0.87</v>
      </c>
      <c r="BV93" s="62">
        <f>'2020'!BO12</f>
        <v>0.32</v>
      </c>
      <c r="BW93" s="62">
        <f>'2020'!BP12</f>
        <v>2.09</v>
      </c>
      <c r="BX93" s="62">
        <f>'2020'!BQ12</f>
        <v>6.8</v>
      </c>
      <c r="BY93" s="62">
        <f>'2020'!BR12</f>
        <v>0</v>
      </c>
      <c r="BZ93" s="62">
        <f>'2020'!BS12</f>
        <v>0</v>
      </c>
      <c r="CA93" s="62">
        <f>'2020'!BT12</f>
        <v>14.3</v>
      </c>
      <c r="CB93" s="62">
        <f>'2020'!BU12</f>
        <v>63</v>
      </c>
      <c r="CC93" s="63">
        <f>'2020'!BV12</f>
        <v>30.4</v>
      </c>
      <c r="CD93" s="60">
        <f>'2020'!BW12</f>
        <v>402</v>
      </c>
      <c r="CE93" s="61">
        <f>'2020'!BX12</f>
        <v>2326</v>
      </c>
      <c r="CF93" s="61">
        <f>'2020'!BY12</f>
        <v>45</v>
      </c>
      <c r="CG93" s="61">
        <f>'2020'!BZ12</f>
        <v>29</v>
      </c>
      <c r="CH93" s="61">
        <f>'2020'!CA12</f>
        <v>2</v>
      </c>
      <c r="CI93" s="61">
        <f>'2020'!CB12</f>
        <v>20</v>
      </c>
      <c r="CJ93" s="62">
        <f>'2020'!CC12</f>
        <v>0.57999999999999996</v>
      </c>
      <c r="CK93" s="62">
        <f>'2020'!CD12</f>
        <v>1.42</v>
      </c>
      <c r="CL93" s="62">
        <f>'2020'!CE12</f>
        <v>1.53</v>
      </c>
      <c r="CM93" s="62">
        <f>'2020'!CF12</f>
        <v>5.3</v>
      </c>
      <c r="CN93" s="62">
        <f>'2020'!CG12</f>
        <v>11.6</v>
      </c>
      <c r="CO93" s="62">
        <f>'2020'!CL12</f>
        <v>37.5</v>
      </c>
      <c r="CP93" s="62">
        <f>'2020'!CM12</f>
        <v>17.100000000000001</v>
      </c>
      <c r="CQ93" s="62">
        <f>'2020'!CN12</f>
        <v>57.5</v>
      </c>
      <c r="CR93" s="63">
        <f>'2020'!CO12</f>
        <v>42.5</v>
      </c>
      <c r="CS93" s="60">
        <f>'2020'!CP12</f>
        <v>639</v>
      </c>
      <c r="CT93" s="61">
        <f>'2020'!CQ12</f>
        <v>3347</v>
      </c>
      <c r="CU93" s="61">
        <f>'2020'!CR12</f>
        <v>73</v>
      </c>
      <c r="CV93" s="61">
        <f>'2020'!CS12</f>
        <v>50</v>
      </c>
      <c r="CW93" s="61">
        <f>'2020'!CT12</f>
        <v>4</v>
      </c>
      <c r="CX93" s="61">
        <f>'2020'!CU12</f>
        <v>23</v>
      </c>
      <c r="CY93" s="62">
        <f>'2020'!CV12</f>
        <v>0.66</v>
      </c>
      <c r="CZ93" s="62">
        <f>'2020'!CW12</f>
        <v>1.53</v>
      </c>
      <c r="DA93" s="62">
        <f>'2020'!CX12</f>
        <v>1.57</v>
      </c>
      <c r="DB93" s="62">
        <f>'2020'!CY12</f>
        <v>5.2</v>
      </c>
      <c r="DC93" s="62">
        <f>'2020'!CZ12</f>
        <v>11.8</v>
      </c>
      <c r="DD93" s="62">
        <f>'2020'!DE12</f>
        <v>42.9</v>
      </c>
      <c r="DE93" s="62">
        <f>'2020'!DF12</f>
        <v>7.4</v>
      </c>
      <c r="DF93" s="62">
        <f>'2020'!DG12</f>
        <v>90.8</v>
      </c>
      <c r="DG93" s="63">
        <f>'2020'!DH12</f>
        <v>9.1999999999999993</v>
      </c>
      <c r="DH93" s="60">
        <f>'2020'!DI12</f>
        <v>1037</v>
      </c>
      <c r="DI93" s="61">
        <f>'2020'!DJ12</f>
        <v>3278</v>
      </c>
      <c r="DJ93" s="61">
        <f>'2020'!DK12</f>
        <v>108</v>
      </c>
      <c r="DK93" s="61">
        <f>'2020'!DL12</f>
        <v>66</v>
      </c>
      <c r="DL93" s="61">
        <f>'2020'!DM12</f>
        <v>13</v>
      </c>
      <c r="DM93" s="61">
        <f>'2020'!DN12</f>
        <v>37</v>
      </c>
      <c r="DN93" s="62">
        <f>'2020'!DO12</f>
        <v>0.57999999999999996</v>
      </c>
      <c r="DO93" s="62">
        <f>'2020'!DP12</f>
        <v>2.4900000000000002</v>
      </c>
      <c r="DP93" s="62">
        <f>'2020'!DQ12</f>
        <v>2.2599999999999998</v>
      </c>
      <c r="DQ93" s="62">
        <f>'2020'!DR12</f>
        <v>5.2</v>
      </c>
      <c r="DR93" s="62">
        <f>'2020'!DS12</f>
        <v>13</v>
      </c>
      <c r="DS93" s="62">
        <f>'2020'!DX12</f>
        <v>57.7</v>
      </c>
      <c r="DT93" s="62">
        <f>'2020'!DY12</f>
        <v>9.6</v>
      </c>
      <c r="DU93" s="62">
        <f>'2020'!DZ12</f>
        <v>84.5</v>
      </c>
      <c r="DV93" s="63">
        <f>'2020'!EA12</f>
        <v>15.5</v>
      </c>
    </row>
    <row r="94" spans="1:126" ht="15.75" customHeight="1" x14ac:dyDescent="0.2">
      <c r="A94" s="30">
        <f t="shared" si="8"/>
        <v>92</v>
      </c>
      <c r="B94" s="31">
        <f>'2021'!A12</f>
        <v>10</v>
      </c>
      <c r="C94" s="31">
        <v>2021</v>
      </c>
      <c r="D94" s="32" t="str">
        <f>'2021'!B12</f>
        <v>Dyami Brown</v>
      </c>
      <c r="E94" s="32" t="str" cm="1">
        <f t="array" ref="E94">_xlfn.IFS(F94&gt;12.5,"Cornerstone",AND(F94&gt;11.995,F94&lt;12.5),"Elite",AND(F94&gt;11,F94&lt;12.995),"Elite Upside",AND(F94&gt;=9.69,F94&lt;10.999),"Upside",AND(F94&gt;8.4,F94&lt;9.999),"Upside Lite",AND(F94&gt;7.25,F94&lt;8.999),"Outlier",AND(F94&gt;=6,F94&lt;7.25),"Outlier Lite",F94&lt;6.999,"Purgatory")</f>
        <v>Upside Lite</v>
      </c>
      <c r="F94" s="33">
        <f>'2021'!C12</f>
        <v>9.5857142857142854</v>
      </c>
      <c r="G94" s="33">
        <f t="shared" si="9"/>
        <v>85</v>
      </c>
      <c r="H94" s="303">
        <f t="shared" si="10"/>
        <v>0.66242808674960607</v>
      </c>
      <c r="I94" s="34" t="str">
        <f>'2021'!D12</f>
        <v>North Carolina</v>
      </c>
      <c r="J94" s="35">
        <f>'2021'!E12</f>
        <v>4</v>
      </c>
      <c r="K94" s="36">
        <f>'2021'!F12</f>
        <v>36465</v>
      </c>
      <c r="L94" s="37">
        <f>'2021'!G12</f>
        <v>25.923287671232877</v>
      </c>
      <c r="M94" s="37" t="str">
        <f>'2021'!H12</f>
        <v>JR</v>
      </c>
      <c r="N94" s="37">
        <f>'2021'!I12</f>
        <v>21.506849315068493</v>
      </c>
      <c r="O94" s="37" t="str">
        <f>'2021'!J12</f>
        <v>Wide</v>
      </c>
      <c r="P94" s="37" t="str">
        <f>'2021'!K12</f>
        <v>DEEP</v>
      </c>
      <c r="Q94" s="37" t="str">
        <f>'2021'!L12</f>
        <v>Poor Separator</v>
      </c>
      <c r="R94" s="55">
        <f>'2021'!M12</f>
        <v>72</v>
      </c>
      <c r="S94" s="55">
        <f>'2021'!N12</f>
        <v>185</v>
      </c>
      <c r="T94" s="231">
        <f t="shared" si="11"/>
        <v>25.090232665033231</v>
      </c>
      <c r="U94" s="35">
        <f>'2021'!O12</f>
        <v>4.45</v>
      </c>
      <c r="V94" s="56">
        <f>'2021'!P12</f>
        <v>3</v>
      </c>
      <c r="W94" s="57">
        <f>'2021'!Q12</f>
        <v>0</v>
      </c>
      <c r="X94" s="58">
        <f>'2021'!R12</f>
        <v>0</v>
      </c>
      <c r="Y94" s="58">
        <f>'2021'!S12</f>
        <v>6.3138686131386859E-2</v>
      </c>
      <c r="Z94" s="58">
        <f>'2021'!T12</f>
        <v>0.2782561894510226</v>
      </c>
      <c r="AA94" s="58">
        <f>'2021'!U12</f>
        <v>0.30384296378213987</v>
      </c>
      <c r="AB94" s="58">
        <f>'2021'!V12</f>
        <v>0.30384296378213987</v>
      </c>
      <c r="AC94" s="59">
        <f>'2021'!W12</f>
        <v>0.28865081559303285</v>
      </c>
      <c r="AD94" s="42">
        <f>'2021'!X12</f>
        <v>19.843835616438355</v>
      </c>
      <c r="AE94" s="43">
        <f>'2021'!Y12</f>
        <v>3.11</v>
      </c>
      <c r="AF94" s="43">
        <f>'2021'!Z12</f>
        <v>6.3</v>
      </c>
      <c r="AG94" s="43">
        <f>'2021'!AA12</f>
        <v>18.399999999999999</v>
      </c>
      <c r="AH94" s="43">
        <f>'2021'!AB12</f>
        <v>0.91</v>
      </c>
      <c r="AI94" s="43">
        <f>'2021'!AC12</f>
        <v>3.33</v>
      </c>
      <c r="AJ94" s="44">
        <f>'2021'!AD12</f>
        <v>6.2256596906278432E-2</v>
      </c>
      <c r="AK94" s="44">
        <f>'2021'!AE12</f>
        <v>0.1697907188353048</v>
      </c>
      <c r="AL94" s="45">
        <f>'2021'!AF12</f>
        <v>5.2000000000000005E-2</v>
      </c>
      <c r="AM94" s="46">
        <f t="shared" si="12"/>
        <v>0.36399999999999999</v>
      </c>
      <c r="AN94" s="45">
        <f>'2021'!AG12</f>
        <v>0.98250000000000004</v>
      </c>
      <c r="AO94" s="45">
        <f>'2021'!AH12</f>
        <v>1.7500000000000002E-2</v>
      </c>
      <c r="AP94" s="43">
        <f>'2021'!AI12</f>
        <v>94.354296334426422</v>
      </c>
      <c r="AQ94" s="47">
        <f>'2021'!AJ12</f>
        <v>91.480686738828553</v>
      </c>
      <c r="AR94" s="48">
        <f>'2021'!AK12</f>
        <v>7</v>
      </c>
      <c r="AS94" s="49">
        <f>'2021'!AL12</f>
        <v>7</v>
      </c>
      <c r="AT94" s="49">
        <f>'2021'!AM12</f>
        <v>6</v>
      </c>
      <c r="AU94" s="49">
        <f>'2021'!AN12</f>
        <v>5</v>
      </c>
      <c r="AV94" s="49">
        <f>'2021'!AO12</f>
        <v>9</v>
      </c>
      <c r="AW94" s="49">
        <f>'2021'!AP12</f>
        <v>5</v>
      </c>
      <c r="AX94" s="49">
        <f>'2021'!AQ12</f>
        <v>7</v>
      </c>
      <c r="AY94" s="50">
        <f>'2021'!AR12</f>
        <v>0</v>
      </c>
      <c r="AZ94" s="60">
        <f>'2021'!AS12</f>
        <v>0</v>
      </c>
      <c r="BA94" s="61">
        <f>'2021'!AT12</f>
        <v>3811</v>
      </c>
      <c r="BB94" s="61">
        <f>'2021'!AU12</f>
        <v>0</v>
      </c>
      <c r="BC94" s="61">
        <f>'2021'!AV12</f>
        <v>0</v>
      </c>
      <c r="BD94" s="61">
        <f>'2021'!AW12</f>
        <v>0</v>
      </c>
      <c r="BE94" s="61">
        <f>'2021'!AX12</f>
        <v>0</v>
      </c>
      <c r="BF94" s="62">
        <f>'2021'!AY12</f>
        <v>0</v>
      </c>
      <c r="BG94" s="62">
        <f>'2021'!AZ12</f>
        <v>0</v>
      </c>
      <c r="BH94" s="62">
        <f>'2021'!BA12</f>
        <v>0</v>
      </c>
      <c r="BI94" s="62">
        <f>'2021'!BB12</f>
        <v>0</v>
      </c>
      <c r="BJ94" s="62">
        <f>'2021'!BC12</f>
        <v>0</v>
      </c>
      <c r="BK94" s="62">
        <f>'2021'!BD12</f>
        <v>0</v>
      </c>
      <c r="BL94" s="62">
        <f>'2021'!BE12</f>
        <v>0</v>
      </c>
      <c r="BM94" s="62">
        <f>'2021'!BF12</f>
        <v>0</v>
      </c>
      <c r="BN94" s="63">
        <f>'2021'!BG12</f>
        <v>0</v>
      </c>
      <c r="BO94" s="60">
        <f>'2021'!BH12</f>
        <v>0</v>
      </c>
      <c r="BP94" s="61">
        <f>'2021'!BI12</f>
        <v>2705</v>
      </c>
      <c r="BQ94" s="61">
        <f>'2021'!BJ12</f>
        <v>0</v>
      </c>
      <c r="BR94" s="61">
        <f>'2021'!BK12</f>
        <v>0</v>
      </c>
      <c r="BS94" s="61">
        <f>'2021'!BL12</f>
        <v>0</v>
      </c>
      <c r="BT94" s="61">
        <f>'2021'!BM12</f>
        <v>0</v>
      </c>
      <c r="BU94" s="62">
        <f>'2021'!BN12</f>
        <v>0</v>
      </c>
      <c r="BV94" s="62">
        <f>'2021'!BO12</f>
        <v>0</v>
      </c>
      <c r="BW94" s="62">
        <f>'2021'!BP12</f>
        <v>0</v>
      </c>
      <c r="BX94" s="62">
        <f>'2021'!BQ12</f>
        <v>0</v>
      </c>
      <c r="BY94" s="62">
        <f>'2021'!BR12</f>
        <v>0</v>
      </c>
      <c r="BZ94" s="62">
        <f>'2021'!BW12</f>
        <v>0</v>
      </c>
      <c r="CA94" s="62">
        <f>'2021'!BX12</f>
        <v>0</v>
      </c>
      <c r="CB94" s="62">
        <f>'2021'!BY12</f>
        <v>0</v>
      </c>
      <c r="CC94" s="63">
        <f>'2021'!BZ12</f>
        <v>0</v>
      </c>
      <c r="CD94" s="60">
        <f>'2021'!CA12</f>
        <v>173</v>
      </c>
      <c r="CE94" s="61">
        <f>'2021'!CB12</f>
        <v>2740</v>
      </c>
      <c r="CF94" s="61">
        <f>'2021'!CC12</f>
        <v>32</v>
      </c>
      <c r="CG94" s="61">
        <f>'2021'!CD12</f>
        <v>17</v>
      </c>
      <c r="CH94" s="61">
        <f>'2021'!CE12</f>
        <v>1</v>
      </c>
      <c r="CI94" s="61">
        <f>'2021'!CF12</f>
        <v>14</v>
      </c>
      <c r="CJ94" s="62">
        <f>'2021'!CG12</f>
        <v>0.12</v>
      </c>
      <c r="CK94" s="62">
        <f>'2021'!CH12</f>
        <v>0.51</v>
      </c>
      <c r="CL94" s="62">
        <f>'2021'!CI12</f>
        <v>0.92</v>
      </c>
      <c r="CM94" s="62">
        <f>'2021'!CJ12</f>
        <v>4.9000000000000004</v>
      </c>
      <c r="CN94" s="62">
        <f>'2021'!CK12</f>
        <v>12.2</v>
      </c>
      <c r="CO94" s="62">
        <f>'2021'!CP12</f>
        <v>66.7</v>
      </c>
      <c r="CP94" s="62">
        <f>'2021'!CQ12</f>
        <v>5.6</v>
      </c>
      <c r="CQ94" s="62">
        <f>'2021'!CR12</f>
        <v>96.8</v>
      </c>
      <c r="CR94" s="63">
        <f>'2021'!CS12</f>
        <v>3.2</v>
      </c>
      <c r="CS94" s="60">
        <f>'2021'!CT12</f>
        <v>1034</v>
      </c>
      <c r="CT94" s="61">
        <f>'2021'!CU12</f>
        <v>3716</v>
      </c>
      <c r="CU94" s="61">
        <f>'2021'!CV12</f>
        <v>84</v>
      </c>
      <c r="CV94" s="61">
        <f>'2021'!CW12</f>
        <v>51</v>
      </c>
      <c r="CW94" s="61">
        <f>'2021'!CX12</f>
        <v>12</v>
      </c>
      <c r="CX94" s="61">
        <f>'2021'!CY12</f>
        <v>39</v>
      </c>
      <c r="CY94" s="62">
        <f>'2021'!CZ12</f>
        <v>0.85</v>
      </c>
      <c r="CZ94" s="62">
        <f>'2021'!DA12</f>
        <v>2.5499999999999998</v>
      </c>
      <c r="DA94" s="62">
        <f>'2021'!DB12</f>
        <v>2.36</v>
      </c>
      <c r="DB94" s="62">
        <f>'2021'!DC12</f>
        <v>6.3</v>
      </c>
      <c r="DC94" s="62">
        <f>'2021'!DD12</f>
        <v>17.600000000000001</v>
      </c>
      <c r="DD94" s="62">
        <f>'2021'!DI12</f>
        <v>61.9</v>
      </c>
      <c r="DE94" s="62">
        <f>'2021'!DJ12</f>
        <v>15</v>
      </c>
      <c r="DF94" s="62">
        <f>'2021'!DK12</f>
        <v>97.6</v>
      </c>
      <c r="DG94" s="63">
        <f>'2021'!DL12</f>
        <v>2.4</v>
      </c>
      <c r="DH94" s="60">
        <f>'2021'!DM12</f>
        <v>1099</v>
      </c>
      <c r="DI94" s="61">
        <f>'2021'!DN12</f>
        <v>3617</v>
      </c>
      <c r="DJ94" s="61">
        <f>'2021'!DO12</f>
        <v>82</v>
      </c>
      <c r="DK94" s="61">
        <f>'2021'!DP12</f>
        <v>55</v>
      </c>
      <c r="DL94" s="61">
        <f>'2021'!DQ12</f>
        <v>8</v>
      </c>
      <c r="DM94" s="61">
        <f>'2021'!DR12</f>
        <v>31</v>
      </c>
      <c r="DN94" s="62">
        <f>'2021'!DS12</f>
        <v>0.91</v>
      </c>
      <c r="DO94" s="62">
        <f>'2021'!DT12</f>
        <v>3.33</v>
      </c>
      <c r="DP94" s="62">
        <f>'2021'!DU12</f>
        <v>3.11</v>
      </c>
      <c r="DQ94" s="62">
        <f>'2021'!DV12</f>
        <v>4.9000000000000004</v>
      </c>
      <c r="DR94" s="62">
        <f>'2021'!DW12</f>
        <v>18.399999999999999</v>
      </c>
      <c r="DS94" s="62">
        <f>'2021'!EB12</f>
        <v>36.4</v>
      </c>
      <c r="DT94" s="62">
        <f>'2021'!EC12</f>
        <v>5.2</v>
      </c>
      <c r="DU94" s="62">
        <f>'2021'!ED12</f>
        <v>98.9</v>
      </c>
      <c r="DV94" s="63">
        <f>'2021'!EE12</f>
        <v>1.1000000000000001</v>
      </c>
    </row>
    <row r="95" spans="1:126" ht="15.75" customHeight="1" x14ac:dyDescent="0.2">
      <c r="A95" s="30">
        <f t="shared" si="8"/>
        <v>93</v>
      </c>
      <c r="B95" s="31">
        <f>'2021'!A13</f>
        <v>11</v>
      </c>
      <c r="C95" s="31">
        <v>2021</v>
      </c>
      <c r="D95" s="32" t="str">
        <f>'2021'!B13</f>
        <v>Kadarius Toney</v>
      </c>
      <c r="E95" s="32" t="str" cm="1">
        <f t="array" ref="E95">_xlfn.IFS(F95&gt;12.5,"Cornerstone",AND(F95&gt;11.995,F95&lt;12.5),"Elite",AND(F95&gt;11,F95&lt;12.995),"Elite Upside",AND(F95&gt;=9.69,F95&lt;10.999),"Upside",AND(F95&gt;8.4,F95&lt;9.999),"Upside Lite",AND(F95&gt;7.25,F95&lt;8.999),"Outlier",AND(F95&gt;=6,F95&lt;7.25),"Outlier Lite",F95&lt;6.999,"Purgatory")</f>
        <v>Upside Lite</v>
      </c>
      <c r="F95" s="33">
        <f>'2021'!C13</f>
        <v>9.5585714285714278</v>
      </c>
      <c r="G95" s="33">
        <f t="shared" si="9"/>
        <v>84.8</v>
      </c>
      <c r="H95" s="303">
        <f t="shared" si="10"/>
        <v>0.64684932313712573</v>
      </c>
      <c r="I95" s="34" t="str">
        <f>'2021'!D13</f>
        <v>Florida</v>
      </c>
      <c r="J95" s="35">
        <f>'2021'!E13</f>
        <v>1</v>
      </c>
      <c r="K95" s="36">
        <f>'2021'!F13</f>
        <v>36187</v>
      </c>
      <c r="L95" s="37">
        <f>'2021'!G13</f>
        <v>26.684931506849313</v>
      </c>
      <c r="M95" s="37" t="str">
        <f>'2021'!H13</f>
        <v>SR</v>
      </c>
      <c r="N95" s="37">
        <f>'2021'!I13</f>
        <v>22.268493150684932</v>
      </c>
      <c r="O95" s="37" t="str">
        <f>'2021'!J13</f>
        <v>Slot</v>
      </c>
      <c r="P95" s="37" t="str">
        <f>'2021'!K13</f>
        <v>RAT</v>
      </c>
      <c r="Q95" s="37" t="str">
        <f>'2021'!L13</f>
        <v>Elite Separator</v>
      </c>
      <c r="R95" s="55">
        <f>'2021'!M13</f>
        <v>71.63</v>
      </c>
      <c r="S95" s="55">
        <f>'2021'!N13</f>
        <v>193</v>
      </c>
      <c r="T95" s="231">
        <f t="shared" si="11"/>
        <v>26.446326769440091</v>
      </c>
      <c r="U95" s="35">
        <f>'2021'!O13</f>
        <v>4.38</v>
      </c>
      <c r="V95" s="56">
        <f>'2021'!P13</f>
        <v>1</v>
      </c>
      <c r="W95" s="57">
        <f>'2021'!Q13</f>
        <v>0</v>
      </c>
      <c r="X95" s="58">
        <f>'2021'!R13</f>
        <v>7.6962025316455698E-2</v>
      </c>
      <c r="Y95" s="58">
        <f>'2021'!S13</f>
        <v>9.3659942363112397E-2</v>
      </c>
      <c r="Z95" s="58">
        <f>'2021'!T13</f>
        <v>4.9616368286445015E-2</v>
      </c>
      <c r="AA95" s="58">
        <f>'2021'!U13</f>
        <v>0.21193194055567521</v>
      </c>
      <c r="AB95" s="58">
        <f>'2021'!V13</f>
        <v>0.21193194055567521</v>
      </c>
      <c r="AC95" s="59">
        <f>'2021'!W13</f>
        <v>0.21193194055567521</v>
      </c>
      <c r="AD95" s="42">
        <f>'2021'!X13</f>
        <v>21.621917808219177</v>
      </c>
      <c r="AE95" s="43">
        <f>'2021'!Y13</f>
        <v>2.52</v>
      </c>
      <c r="AF95" s="43">
        <f>'2021'!Z13</f>
        <v>6.6</v>
      </c>
      <c r="AG95" s="43">
        <f>'2021'!AA13</f>
        <v>7.7</v>
      </c>
      <c r="AH95" s="43">
        <f>'2021'!AB13</f>
        <v>0.82</v>
      </c>
      <c r="AI95" s="43">
        <f>'2021'!AC13</f>
        <v>2.2999999999999998</v>
      </c>
      <c r="AJ95" s="44">
        <f>'2021'!AD13</f>
        <v>1.7926829268292682E-2</v>
      </c>
      <c r="AK95" s="44">
        <f>'2021'!AE13</f>
        <v>0.19719512195121952</v>
      </c>
      <c r="AL95" s="45">
        <f>'2021'!AF13</f>
        <v>2.7999999999999997E-2</v>
      </c>
      <c r="AM95" s="46">
        <f t="shared" si="12"/>
        <v>0.42899999999999999</v>
      </c>
      <c r="AN95" s="45">
        <f>'2021'!AG13</f>
        <v>9.8000000000000004E-2</v>
      </c>
      <c r="AO95" s="45">
        <f>'2021'!AH13</f>
        <v>0.87650000000000006</v>
      </c>
      <c r="AP95" s="43">
        <f>'2021'!AI13</f>
        <v>104.87956143932982</v>
      </c>
      <c r="AQ95" s="47">
        <f>'2021'!AJ13</f>
        <v>100.90258228110839</v>
      </c>
      <c r="AR95" s="48">
        <f>'2021'!AK13</f>
        <v>6</v>
      </c>
      <c r="AS95" s="49">
        <f>'2021'!AL13</f>
        <v>3</v>
      </c>
      <c r="AT95" s="49">
        <f>'2021'!AM13</f>
        <v>5</v>
      </c>
      <c r="AU95" s="49">
        <f>'2021'!AN13</f>
        <v>5</v>
      </c>
      <c r="AV95" s="49">
        <f>'2021'!AO13</f>
        <v>9</v>
      </c>
      <c r="AW95" s="49">
        <f>'2021'!AP13</f>
        <v>6</v>
      </c>
      <c r="AX95" s="49">
        <f>'2021'!AQ13</f>
        <v>10</v>
      </c>
      <c r="AY95" s="50">
        <f>'2021'!AR13</f>
        <v>0.75</v>
      </c>
      <c r="AZ95" s="60">
        <f>'2021'!AS13</f>
        <v>0</v>
      </c>
      <c r="BA95" s="61">
        <f>'2021'!AT13</f>
        <v>2805</v>
      </c>
      <c r="BB95" s="61">
        <f>'2021'!AU13</f>
        <v>0</v>
      </c>
      <c r="BC95" s="61">
        <f>'2021'!AV13</f>
        <v>0</v>
      </c>
      <c r="BD95" s="61">
        <f>'2021'!AW13</f>
        <v>0</v>
      </c>
      <c r="BE95" s="61">
        <f>'2021'!AX13</f>
        <v>0</v>
      </c>
      <c r="BF95" s="62">
        <f>'2021'!AY13</f>
        <v>0</v>
      </c>
      <c r="BG95" s="62">
        <f>'2021'!AZ13</f>
        <v>0</v>
      </c>
      <c r="BH95" s="62">
        <f>'2021'!BA13</f>
        <v>0</v>
      </c>
      <c r="BI95" s="62">
        <f>'2021'!BB13</f>
        <v>0</v>
      </c>
      <c r="BJ95" s="62">
        <f>'2021'!BC13</f>
        <v>0</v>
      </c>
      <c r="BK95" s="62">
        <f>'2021'!BD13</f>
        <v>0</v>
      </c>
      <c r="BL95" s="62">
        <f>'2021'!BE13</f>
        <v>0</v>
      </c>
      <c r="BM95" s="62">
        <f>'2021'!BF13</f>
        <v>0</v>
      </c>
      <c r="BN95" s="63">
        <f>'2021'!BG13</f>
        <v>0</v>
      </c>
      <c r="BO95" s="60">
        <f>'2021'!BH13</f>
        <v>152</v>
      </c>
      <c r="BP95" s="61">
        <f>'2021'!BI13</f>
        <v>1975</v>
      </c>
      <c r="BQ95" s="61">
        <f>'2021'!BJ13</f>
        <v>20</v>
      </c>
      <c r="BR95" s="61">
        <f>'2021'!BK13</f>
        <v>15</v>
      </c>
      <c r="BS95" s="61">
        <f>'2021'!BL13</f>
        <v>0</v>
      </c>
      <c r="BT95" s="61">
        <f>'2021'!BM13</f>
        <v>10</v>
      </c>
      <c r="BU95" s="62">
        <f>'2021'!BN13</f>
        <v>0.56999999999999995</v>
      </c>
      <c r="BV95" s="62">
        <f>'2021'!BO13</f>
        <v>0.7</v>
      </c>
      <c r="BW95" s="62">
        <f>'2021'!BP13</f>
        <v>2.34</v>
      </c>
      <c r="BX95" s="62">
        <f>'2021'!BQ13</f>
        <v>9.5</v>
      </c>
      <c r="BY95" s="62">
        <f>'2021'!BR13</f>
        <v>4.4000000000000004</v>
      </c>
      <c r="BZ95" s="62">
        <f>'2021'!BW13</f>
        <v>50</v>
      </c>
      <c r="CA95" s="62">
        <f>'2021'!BX13</f>
        <v>0</v>
      </c>
      <c r="CB95" s="62">
        <f>'2021'!BY13</f>
        <v>91.5</v>
      </c>
      <c r="CC95" s="63">
        <f>'2021'!BZ13</f>
        <v>7</v>
      </c>
      <c r="CD95" s="60">
        <f>'2021'!CA13</f>
        <v>260</v>
      </c>
      <c r="CE95" s="61">
        <f>'2021'!CB13</f>
        <v>2776</v>
      </c>
      <c r="CF95" s="61">
        <f>'2021'!CC13</f>
        <v>34</v>
      </c>
      <c r="CG95" s="61">
        <f>'2021'!CD13</f>
        <v>25</v>
      </c>
      <c r="CH95" s="61">
        <f>'2021'!CE13</f>
        <v>1</v>
      </c>
      <c r="CI95" s="61">
        <f>'2021'!CF13</f>
        <v>28</v>
      </c>
      <c r="CJ95" s="62">
        <f>'2021'!CG13</f>
        <v>0.49</v>
      </c>
      <c r="CK95" s="62">
        <f>'2021'!CH13</f>
        <v>0.77</v>
      </c>
      <c r="CL95" s="62">
        <f>'2021'!CI13</f>
        <v>2.2599999999999998</v>
      </c>
      <c r="CM95" s="62">
        <f>'2021'!CJ13</f>
        <v>8.5</v>
      </c>
      <c r="CN95" s="62">
        <f>'2021'!CK13</f>
        <v>6.9</v>
      </c>
      <c r="CO95" s="62">
        <f>'2021'!CP13</f>
        <v>100</v>
      </c>
      <c r="CP95" s="62">
        <f>'2021'!CQ13</f>
        <v>0</v>
      </c>
      <c r="CQ95" s="62">
        <f>'2021'!CR13</f>
        <v>49.6</v>
      </c>
      <c r="CR95" s="63">
        <f>'2021'!CS13</f>
        <v>48.1</v>
      </c>
      <c r="CS95" s="60">
        <f>'2021'!CT13</f>
        <v>194</v>
      </c>
      <c r="CT95" s="61">
        <f>'2021'!CU13</f>
        <v>3910</v>
      </c>
      <c r="CU95" s="61">
        <f>'2021'!CV13</f>
        <v>12</v>
      </c>
      <c r="CV95" s="61">
        <f>'2021'!CW13</f>
        <v>10</v>
      </c>
      <c r="CW95" s="61">
        <f>'2021'!CX13</f>
        <v>1</v>
      </c>
      <c r="CX95" s="61">
        <f>'2021'!CY13</f>
        <v>33</v>
      </c>
      <c r="CY95" s="62">
        <f>'2021'!CZ13</f>
        <v>0.28000000000000003</v>
      </c>
      <c r="CZ95" s="62">
        <f>'2021'!DA13</f>
        <v>0.75</v>
      </c>
      <c r="DA95" s="62">
        <f>'2021'!DB13</f>
        <v>5.27</v>
      </c>
      <c r="DB95" s="62">
        <f>'2021'!DC13</f>
        <v>21.8</v>
      </c>
      <c r="DC95" s="62">
        <f>'2021'!DD13</f>
        <v>2.1</v>
      </c>
      <c r="DD95" s="62">
        <f>'2021'!DI13</f>
        <v>0</v>
      </c>
      <c r="DE95" s="62">
        <f>'2021'!DJ13</f>
        <v>9.1</v>
      </c>
      <c r="DF95" s="62">
        <f>'2021'!DK13</f>
        <v>9.3000000000000007</v>
      </c>
      <c r="DG95" s="63">
        <f>'2021'!DL13</f>
        <v>88.9</v>
      </c>
      <c r="DH95" s="60">
        <f>'2021'!DM13</f>
        <v>984</v>
      </c>
      <c r="DI95" s="61">
        <f>'2021'!DN13</f>
        <v>4643</v>
      </c>
      <c r="DJ95" s="61">
        <f>'2021'!DO13</f>
        <v>84</v>
      </c>
      <c r="DK95" s="61">
        <f>'2021'!DP13</f>
        <v>70</v>
      </c>
      <c r="DL95" s="61">
        <f>'2021'!DQ13</f>
        <v>10</v>
      </c>
      <c r="DM95" s="61">
        <f>'2021'!DR13</f>
        <v>46</v>
      </c>
      <c r="DN95" s="62">
        <f>'2021'!DS13</f>
        <v>0.82</v>
      </c>
      <c r="DO95" s="62">
        <f>'2021'!DT13</f>
        <v>2.2999999999999998</v>
      </c>
      <c r="DP95" s="62">
        <f>'2021'!DU13</f>
        <v>2.52</v>
      </c>
      <c r="DQ95" s="62">
        <f>'2021'!DV13</f>
        <v>6.6</v>
      </c>
      <c r="DR95" s="62">
        <f>'2021'!DW13</f>
        <v>7.7</v>
      </c>
      <c r="DS95" s="62">
        <f>'2021'!EB13</f>
        <v>42.9</v>
      </c>
      <c r="DT95" s="62">
        <f>'2021'!EC13</f>
        <v>2.8</v>
      </c>
      <c r="DU95" s="62">
        <f>'2021'!ED13</f>
        <v>10.3</v>
      </c>
      <c r="DV95" s="63">
        <f>'2021'!EE13</f>
        <v>86.4</v>
      </c>
    </row>
    <row r="96" spans="1:126" ht="15.75" customHeight="1" x14ac:dyDescent="0.2">
      <c r="A96" s="30">
        <f t="shared" si="8"/>
        <v>94</v>
      </c>
      <c r="B96" s="31">
        <f>'2022'!A15</f>
        <v>13</v>
      </c>
      <c r="C96" s="31">
        <v>2022</v>
      </c>
      <c r="D96" s="32" t="str">
        <f>'2022'!B15</f>
        <v>Tyquan Thornton</v>
      </c>
      <c r="E96" s="32" t="str" cm="1">
        <f t="array" ref="E96">_xlfn.IFS(F96&gt;12.5,"Cornerstone",AND(F96&gt;11.995,F96&lt;12.5),"Elite",AND(F96&gt;11,F96&lt;12.995),"Elite Upside",AND(F96&gt;=9.69,F96&lt;10.999),"Upside",AND(F96&gt;8.4,F96&lt;9.999),"Upside Lite",AND(F96&gt;7.25,F96&lt;8.999),"Outlier",AND(F96&gt;=6,F96&lt;7.25),"Outlier Lite",F96&lt;6.999,"Purgatory")</f>
        <v>Upside Lite</v>
      </c>
      <c r="F96" s="33">
        <f>'2022'!C15</f>
        <v>9.5542857142857134</v>
      </c>
      <c r="G96" s="33">
        <f t="shared" si="9"/>
        <v>84.7</v>
      </c>
      <c r="H96" s="303">
        <f t="shared" si="10"/>
        <v>0.64438951835620772</v>
      </c>
      <c r="I96" s="34" t="str">
        <f>'2022'!D15</f>
        <v>Baylor</v>
      </c>
      <c r="J96" s="35">
        <f>'2022'!E15</f>
        <v>3</v>
      </c>
      <c r="K96" s="36">
        <f>'2022'!F15</f>
        <v>36745</v>
      </c>
      <c r="L96" s="37">
        <f>'2022'!G15</f>
        <v>25.156164383561645</v>
      </c>
      <c r="M96" s="37" t="str">
        <f>'2022'!H15</f>
        <v>SR</v>
      </c>
      <c r="N96" s="37">
        <f>'2022'!I15</f>
        <v>21.736986301369864</v>
      </c>
      <c r="O96" s="37" t="str">
        <f>'2022'!J15</f>
        <v>Wide</v>
      </c>
      <c r="P96" s="37" t="str">
        <f>'2022'!K15</f>
        <v>PROTO X</v>
      </c>
      <c r="Q96" s="37" t="str">
        <f>'2022'!L15</f>
        <v>Elite Earner</v>
      </c>
      <c r="R96" s="55">
        <f>'2022'!M15</f>
        <v>75</v>
      </c>
      <c r="S96" s="55">
        <f>'2022'!N15</f>
        <v>183</v>
      </c>
      <c r="T96" s="231">
        <f t="shared" si="11"/>
        <v>22.873178333023333</v>
      </c>
      <c r="U96" s="35">
        <f>'2022'!O15</f>
        <v>4.28</v>
      </c>
      <c r="V96" s="56">
        <f>'2022'!P15</f>
        <v>2</v>
      </c>
      <c r="W96" s="57">
        <f>'2022'!Q15</f>
        <v>0</v>
      </c>
      <c r="X96" s="58">
        <f>'2022'!R15</f>
        <v>9.3899204244031836E-2</v>
      </c>
      <c r="Y96" s="58">
        <f>'2022'!S15</f>
        <v>0.2189862783534024</v>
      </c>
      <c r="Z96" s="58">
        <f>'2022'!T15</f>
        <v>8.0121703853955381E-2</v>
      </c>
      <c r="AA96" s="58">
        <f>'2022'!U15</f>
        <v>0.33345058037284558</v>
      </c>
      <c r="AB96" s="58">
        <f>'2022'!V15</f>
        <v>0.33345058037284558</v>
      </c>
      <c r="AC96" s="59">
        <f>'2022'!W15</f>
        <v>0.31677805135420328</v>
      </c>
      <c r="AD96" s="42">
        <f>'2022'!X15</f>
        <v>19.076712328767123</v>
      </c>
      <c r="AE96" s="43">
        <f>'2022'!Y15</f>
        <v>2.68</v>
      </c>
      <c r="AF96" s="43">
        <f>'2022'!Z15</f>
        <v>3.2</v>
      </c>
      <c r="AG96" s="43">
        <f>'2022'!AA15</f>
        <v>15.4</v>
      </c>
      <c r="AH96" s="43">
        <f>'2022'!AB15</f>
        <v>0.81</v>
      </c>
      <c r="AI96" s="43">
        <f>'2022'!AC15</f>
        <v>2.6</v>
      </c>
      <c r="AJ96" s="44">
        <f>'2022'!AD15</f>
        <v>5.0886075949367088E-2</v>
      </c>
      <c r="AK96" s="44">
        <f>'2022'!AE15</f>
        <v>0.22616033755274262</v>
      </c>
      <c r="AL96" s="45">
        <f>'2022'!AF15</f>
        <v>4.5999999999999999E-2</v>
      </c>
      <c r="AM96" s="46">
        <f t="shared" si="12"/>
        <v>0.55600000000000005</v>
      </c>
      <c r="AN96" s="45">
        <f>'2022'!AG15</f>
        <v>0.90450000000000008</v>
      </c>
      <c r="AO96" s="45">
        <f>'2022'!AH15</f>
        <v>9.5500000000000002E-2</v>
      </c>
      <c r="AP96" s="43">
        <f>'2022'!AI15</f>
        <v>109.07017484741962</v>
      </c>
      <c r="AQ96" s="47">
        <f>'2022'!AJ15</f>
        <v>112.42603536415864</v>
      </c>
      <c r="AR96" s="48">
        <f>'2022'!AK15</f>
        <v>8</v>
      </c>
      <c r="AS96" s="49">
        <f>'2022'!AL15</f>
        <v>8</v>
      </c>
      <c r="AT96" s="49">
        <f>'2022'!AM15</f>
        <v>5</v>
      </c>
      <c r="AU96" s="49">
        <f>'2022'!AN15</f>
        <v>0</v>
      </c>
      <c r="AV96" s="49">
        <f>'2022'!AO15</f>
        <v>10</v>
      </c>
      <c r="AW96" s="49">
        <f>'2022'!AP15</f>
        <v>8</v>
      </c>
      <c r="AX96" s="49">
        <f>'2022'!AQ15</f>
        <v>8</v>
      </c>
      <c r="AY96" s="50">
        <f>'2022'!AR15</f>
        <v>0</v>
      </c>
      <c r="AZ96" s="60">
        <f>'2022'!AS15</f>
        <v>0</v>
      </c>
      <c r="BA96" s="61">
        <f>'2022'!AT15</f>
        <v>3452</v>
      </c>
      <c r="BB96" s="61">
        <f>'2022'!AU15</f>
        <v>0</v>
      </c>
      <c r="BC96" s="61">
        <f>'2022'!AV15</f>
        <v>0</v>
      </c>
      <c r="BD96" s="61">
        <f>'2022'!AW15</f>
        <v>0</v>
      </c>
      <c r="BE96" s="61">
        <f>'2022'!AX15</f>
        <v>0</v>
      </c>
      <c r="BF96" s="62">
        <f>'2022'!AY15</f>
        <v>0</v>
      </c>
      <c r="BG96" s="62">
        <f>'2022'!AZ15</f>
        <v>0</v>
      </c>
      <c r="BH96" s="62">
        <f>'2022'!BA15</f>
        <v>0</v>
      </c>
      <c r="BI96" s="62">
        <f>'2022'!BB15</f>
        <v>0</v>
      </c>
      <c r="BJ96" s="62">
        <f>'2022'!BC15</f>
        <v>0</v>
      </c>
      <c r="BK96" s="62">
        <f>'2022'!BH15</f>
        <v>0</v>
      </c>
      <c r="BL96" s="62">
        <f>'2022'!BI15</f>
        <v>0</v>
      </c>
      <c r="BM96" s="62">
        <f>'2022'!BJ15</f>
        <v>0</v>
      </c>
      <c r="BN96" s="63">
        <f>'2022'!BK15</f>
        <v>0</v>
      </c>
      <c r="BO96" s="60">
        <f>'2022'!BL15</f>
        <v>354</v>
      </c>
      <c r="BP96" s="61">
        <f>'2022'!BM15</f>
        <v>3770</v>
      </c>
      <c r="BQ96" s="61">
        <f>'2022'!BN15</f>
        <v>32</v>
      </c>
      <c r="BR96" s="61">
        <f>'2022'!BO15</f>
        <v>20</v>
      </c>
      <c r="BS96" s="61">
        <f>'2022'!BP15</f>
        <v>3</v>
      </c>
      <c r="BT96" s="61">
        <f>'2022'!BQ15</f>
        <v>22</v>
      </c>
      <c r="BU96" s="62">
        <f>'2022'!BR15</f>
        <v>0.7</v>
      </c>
      <c r="BV96" s="62">
        <f>'2022'!BS15</f>
        <v>0.91</v>
      </c>
      <c r="BW96" s="62">
        <f>'2022'!BT15</f>
        <v>2.09</v>
      </c>
      <c r="BX96" s="62">
        <f>'2022'!BU15</f>
        <v>3.7</v>
      </c>
      <c r="BY96" s="62">
        <f>'2022'!BV15</f>
        <v>14.7</v>
      </c>
      <c r="BZ96" s="62">
        <f>'2022'!CA15</f>
        <v>20</v>
      </c>
      <c r="CA96" s="62">
        <f>'2022'!CB15</f>
        <v>9.1</v>
      </c>
      <c r="CB96" s="62">
        <f>'2022'!CC15</f>
        <v>93.1</v>
      </c>
      <c r="CC96" s="63">
        <f>'2022'!CD15</f>
        <v>6.9</v>
      </c>
      <c r="CD96" s="60">
        <f>'2022'!CE15</f>
        <v>782</v>
      </c>
      <c r="CE96" s="61">
        <f>'2022'!CF15</f>
        <v>3571</v>
      </c>
      <c r="CF96" s="61">
        <f>'2022'!CG15</f>
        <v>68</v>
      </c>
      <c r="CG96" s="61">
        <f>'2022'!CH15</f>
        <v>45</v>
      </c>
      <c r="CH96" s="61">
        <f>'2022'!CI15</f>
        <v>5</v>
      </c>
      <c r="CI96" s="61">
        <f>'2022'!CJ15</f>
        <v>24</v>
      </c>
      <c r="CJ96" s="62">
        <f>'2022'!CK15</f>
        <v>0.81</v>
      </c>
      <c r="CK96" s="62">
        <f>'2022'!CL15</f>
        <v>1.88</v>
      </c>
      <c r="CL96" s="62">
        <f>'2022'!CM15</f>
        <v>1.8</v>
      </c>
      <c r="CM96" s="62">
        <f>'2022'!CN15</f>
        <v>5.9</v>
      </c>
      <c r="CN96" s="62">
        <f>'2022'!CO15</f>
        <v>13.7</v>
      </c>
      <c r="CO96" s="62">
        <f>'2022'!CT15</f>
        <v>30</v>
      </c>
      <c r="CP96" s="62">
        <f>'2022'!CU15</f>
        <v>4.3</v>
      </c>
      <c r="CQ96" s="62">
        <f>'2022'!CV15</f>
        <v>93.1</v>
      </c>
      <c r="CR96" s="63">
        <f>'2022'!CW15</f>
        <v>6.9</v>
      </c>
      <c r="CS96" s="60">
        <f>'2022'!CX15</f>
        <v>158</v>
      </c>
      <c r="CT96" s="61">
        <f>'2022'!CY15</f>
        <v>1972</v>
      </c>
      <c r="CU96" s="61">
        <f>'2022'!CZ15</f>
        <v>31</v>
      </c>
      <c r="CV96" s="61">
        <f>'2022'!DA15</f>
        <v>16</v>
      </c>
      <c r="CW96" s="61">
        <f>'2022'!DB15</f>
        <v>1</v>
      </c>
      <c r="CX96" s="61">
        <f>'2022'!DC15</f>
        <v>14</v>
      </c>
      <c r="CY96" s="62">
        <f>'2022'!DD15</f>
        <v>0.1</v>
      </c>
      <c r="CZ96" s="62">
        <f>'2022'!DE15</f>
        <v>0.74</v>
      </c>
      <c r="DA96" s="62">
        <f>'2022'!DF15</f>
        <v>0.77</v>
      </c>
      <c r="DB96" s="62">
        <f>'2022'!DG15</f>
        <v>2.5</v>
      </c>
      <c r="DC96" s="62">
        <f>'2022'!DH15</f>
        <v>10.6</v>
      </c>
      <c r="DD96" s="62">
        <f>'2022'!DM15</f>
        <v>14.3</v>
      </c>
      <c r="DE96" s="62">
        <f>'2022'!DN15</f>
        <v>11.1</v>
      </c>
      <c r="DF96" s="62">
        <f>'2022'!DO15</f>
        <v>86</v>
      </c>
      <c r="DG96" s="63">
        <f>'2022'!DP15</f>
        <v>14</v>
      </c>
      <c r="DH96" s="60">
        <f>'2022'!DQ15</f>
        <v>948</v>
      </c>
      <c r="DI96" s="61">
        <f>'2022'!DR15</f>
        <v>2843</v>
      </c>
      <c r="DJ96" s="61">
        <f>'2022'!DS15</f>
        <v>98</v>
      </c>
      <c r="DK96" s="61">
        <f>'2022'!DT15</f>
        <v>62</v>
      </c>
      <c r="DL96" s="61">
        <f>'2022'!DU15</f>
        <v>10</v>
      </c>
      <c r="DM96" s="61">
        <f>'2022'!DV15</f>
        <v>24</v>
      </c>
      <c r="DN96" s="62">
        <f>'2022'!DW15</f>
        <v>0.68</v>
      </c>
      <c r="DO96" s="62">
        <f>'2022'!DX15</f>
        <v>2.6</v>
      </c>
      <c r="DP96" s="62">
        <f>'2022'!DY15</f>
        <v>2.68</v>
      </c>
      <c r="DQ96" s="62">
        <f>'2022'!DZ15</f>
        <v>3.2</v>
      </c>
      <c r="DR96" s="62">
        <f>'2022'!EA15</f>
        <v>15.4</v>
      </c>
      <c r="DS96" s="62">
        <f>'2022'!EF15</f>
        <v>55.6</v>
      </c>
      <c r="DT96" s="62">
        <f>'2022'!EG15</f>
        <v>4.5999999999999996</v>
      </c>
      <c r="DU96" s="62">
        <f>'2022'!EH15</f>
        <v>94.9</v>
      </c>
      <c r="DV96" s="63">
        <f>'2022'!EI15</f>
        <v>5.0999999999999996</v>
      </c>
    </row>
    <row r="97" spans="1:126" ht="15.75" customHeight="1" x14ac:dyDescent="0.2">
      <c r="A97" s="30">
        <f t="shared" si="8"/>
        <v>95</v>
      </c>
      <c r="B97" s="31">
        <f>'2024'!A10</f>
        <v>8</v>
      </c>
      <c r="C97" s="31">
        <v>2024</v>
      </c>
      <c r="D97" s="32" t="str">
        <f>'2024'!B10</f>
        <v>Ricky Pearsall</v>
      </c>
      <c r="E97" s="32" t="str" cm="1">
        <f t="array" ref="E97">_xlfn.IFS(F97&gt;12.5,"Cornerstone",AND(F97&gt;11.995,F97&lt;12.5),"Elite",AND(F97&gt;11,F97&lt;12.995),"Elite Upside",AND(F97&gt;=9.69,F97&lt;10.999),"Upside",AND(F97&gt;8.4,F97&lt;9.999),"Upside Lite",AND(F97&gt;7.25,F97&lt;8.999),"Outlier",AND(F97&gt;=6,F97&lt;7.25),"Outlier Lite",F97&lt;6.999,"Purgatory")</f>
        <v>Upside Lite</v>
      </c>
      <c r="F97" s="33">
        <f>'2024'!C10</f>
        <v>9.5442857142857154</v>
      </c>
      <c r="G97" s="33">
        <f t="shared" si="9"/>
        <v>84.5</v>
      </c>
      <c r="H97" s="303">
        <f t="shared" si="10"/>
        <v>0.63864997386740041</v>
      </c>
      <c r="I97" s="34" t="str">
        <f>'2024'!D10</f>
        <v>Florida</v>
      </c>
      <c r="J97" s="35">
        <f>'2024'!E10</f>
        <v>1</v>
      </c>
      <c r="K97" s="36">
        <f>'2024'!F10</f>
        <v>36858</v>
      </c>
      <c r="L97" s="37">
        <f>'2024'!G10</f>
        <v>24.846575342465755</v>
      </c>
      <c r="M97" s="37" t="str">
        <f>'2024'!H10</f>
        <v>RS SR</v>
      </c>
      <c r="N97" s="37">
        <f>'2024'!I10</f>
        <v>23.427397260273974</v>
      </c>
      <c r="O97" s="37" t="str">
        <f>'2024'!J10</f>
        <v>Slot</v>
      </c>
      <c r="P97" s="37" t="str">
        <f>'2024'!K10</f>
        <v>DEEP</v>
      </c>
      <c r="Q97" s="37" t="str">
        <f>'2024'!L10</f>
        <v>Poor Earner</v>
      </c>
      <c r="R97" s="35">
        <f>'2024'!M10</f>
        <v>73</v>
      </c>
      <c r="S97" s="35">
        <f>'2024'!N10</f>
        <v>189</v>
      </c>
      <c r="T97" s="231">
        <f t="shared" si="11"/>
        <v>24.935267810111529</v>
      </c>
      <c r="U97" s="35">
        <f>'2024'!O10</f>
        <v>4.41</v>
      </c>
      <c r="V97" s="38">
        <f>'2024'!P10</f>
        <v>1</v>
      </c>
      <c r="W97" s="57">
        <f>'2024'!Q10</f>
        <v>3.9574573336631211E-2</v>
      </c>
      <c r="X97" s="58">
        <f>'2024'!R10</f>
        <v>0.11065362840967576</v>
      </c>
      <c r="Y97" s="58">
        <f>'2024'!S10</f>
        <v>0.22914938169175458</v>
      </c>
      <c r="Z97" s="58">
        <f>'2024'!T10</f>
        <v>0.22994431841616828</v>
      </c>
      <c r="AA97" s="58">
        <f>'2024'!U10</f>
        <v>0.30948708060161972</v>
      </c>
      <c r="AB97" s="58">
        <f>'2024'!V10</f>
        <v>0.30948708060161972</v>
      </c>
      <c r="AC97" s="59">
        <f>'2024'!W10</f>
        <v>0.30948708060161972</v>
      </c>
      <c r="AD97" s="42">
        <f>'2024'!X10</f>
        <v>20.772602739726029</v>
      </c>
      <c r="AE97" s="43">
        <f>'2024'!Y10</f>
        <v>2.42</v>
      </c>
      <c r="AF97" s="43">
        <f>'2024'!Z10</f>
        <v>5.8</v>
      </c>
      <c r="AG97" s="43">
        <f>'2024'!AA10</f>
        <v>17</v>
      </c>
      <c r="AH97" s="43">
        <f>'2024'!AB10</f>
        <v>1</v>
      </c>
      <c r="AI97" s="43">
        <f>'2024'!AC10</f>
        <v>1.81</v>
      </c>
      <c r="AJ97" s="44">
        <f>'2024'!AD10</f>
        <v>2.315680166147456E-2</v>
      </c>
      <c r="AK97" s="44">
        <f>'2024'!AE10</f>
        <v>0.18062305295950157</v>
      </c>
      <c r="AL97" s="45">
        <f>'2024'!AF10</f>
        <v>0.03</v>
      </c>
      <c r="AM97" s="46">
        <f t="shared" si="12"/>
        <v>0.5</v>
      </c>
      <c r="AN97" s="45">
        <f>'2024'!AG10</f>
        <v>0.34700000000000003</v>
      </c>
      <c r="AO97" s="45">
        <f>'2024'!AH10</f>
        <v>0.64300000000000002</v>
      </c>
      <c r="AP97" s="43">
        <f>'2024'!AI10</f>
        <v>99.939562049548343</v>
      </c>
      <c r="AQ97" s="47">
        <f>'2024'!AJ10</f>
        <v>98.921506910667318</v>
      </c>
      <c r="AR97" s="48">
        <f>'2024'!AK10</f>
        <v>8</v>
      </c>
      <c r="AS97" s="49">
        <f>'2024'!AL10</f>
        <v>5</v>
      </c>
      <c r="AT97" s="49">
        <f>'2024'!AM10</f>
        <v>4</v>
      </c>
      <c r="AU97" s="49">
        <f>'2024'!AN10</f>
        <v>4</v>
      </c>
      <c r="AV97" s="49">
        <f>'2024'!AO10</f>
        <v>9</v>
      </c>
      <c r="AW97" s="49">
        <f>'2024'!AP10</f>
        <v>6</v>
      </c>
      <c r="AX97" s="49">
        <f>'2024'!AQ10</f>
        <v>10</v>
      </c>
      <c r="AY97" s="50">
        <f>'2024'!AR10</f>
        <v>0.5</v>
      </c>
      <c r="AZ97" s="60">
        <f>'2024'!AS10</f>
        <v>128</v>
      </c>
      <c r="BA97" s="61">
        <f>'2024'!AT10</f>
        <v>3234.4</v>
      </c>
      <c r="BB97" s="61">
        <f>'2024'!AU10</f>
        <v>13</v>
      </c>
      <c r="BC97" s="61">
        <f>'2024'!AV10</f>
        <v>7</v>
      </c>
      <c r="BD97" s="61">
        <f>'2024'!AW10</f>
        <v>0</v>
      </c>
      <c r="BE97" s="61">
        <f>'2024'!AX10</f>
        <v>21</v>
      </c>
      <c r="BF97" s="62">
        <f>'2024'!AY10</f>
        <v>0.04</v>
      </c>
      <c r="BG97" s="62">
        <f>'2024'!AZ10</f>
        <v>0.56999999999999995</v>
      </c>
      <c r="BH97" s="62">
        <f>'2024'!BA10</f>
        <v>1</v>
      </c>
      <c r="BI97" s="62">
        <f>'2024'!BB10</f>
        <v>4.4000000000000004</v>
      </c>
      <c r="BJ97" s="62">
        <f>'2024'!BC10</f>
        <v>12.4</v>
      </c>
      <c r="BK97" s="62">
        <f>'2024'!BH10</f>
        <v>100</v>
      </c>
      <c r="BL97" s="62">
        <f>'2024'!BI10</f>
        <v>12.5</v>
      </c>
      <c r="BM97" s="62">
        <f>'2024'!BJ10</f>
        <v>21.3</v>
      </c>
      <c r="BN97" s="63">
        <f>'2024'!BK10</f>
        <v>78.7</v>
      </c>
      <c r="BO97" s="60">
        <f>'2024'!BL10</f>
        <v>86</v>
      </c>
      <c r="BP97" s="61">
        <f>'2024'!BM10</f>
        <v>777.2</v>
      </c>
      <c r="BQ97" s="61">
        <f>'2024'!BN10</f>
        <v>7</v>
      </c>
      <c r="BR97" s="61">
        <f>'2024'!BO10</f>
        <v>6</v>
      </c>
      <c r="BS97" s="61">
        <f>'2024'!BP10</f>
        <v>1</v>
      </c>
      <c r="BT97" s="61">
        <f>'2024'!BQ10</f>
        <v>5</v>
      </c>
      <c r="BU97" s="62">
        <f>'2024'!BR10</f>
        <v>0.16</v>
      </c>
      <c r="BV97" s="62">
        <f>'2024'!BS10</f>
        <v>0.99</v>
      </c>
      <c r="BW97" s="62">
        <f>'2024'!BT10</f>
        <v>2.15</v>
      </c>
      <c r="BX97" s="62">
        <f>'2024'!BU10</f>
        <v>4</v>
      </c>
      <c r="BY97" s="62">
        <f>'2024'!BV10</f>
        <v>10</v>
      </c>
      <c r="BZ97" s="62">
        <f>'2024'!CA10</f>
        <v>0</v>
      </c>
      <c r="CA97" s="62">
        <f>'2024'!CB10</f>
        <v>0</v>
      </c>
      <c r="CB97" s="62">
        <f>'2024'!CC10</f>
        <v>31.9</v>
      </c>
      <c r="CC97" s="63">
        <f>'2024'!CD10</f>
        <v>68.099999999999994</v>
      </c>
      <c r="CD97" s="60">
        <f>'2024'!CE10</f>
        <v>580</v>
      </c>
      <c r="CE97" s="61">
        <f>'2024'!CF10</f>
        <v>2531.1</v>
      </c>
      <c r="CF97" s="61">
        <f>'2024'!CG10</f>
        <v>67</v>
      </c>
      <c r="CG97" s="61">
        <f>'2024'!CH10</f>
        <v>48</v>
      </c>
      <c r="CH97" s="61">
        <f>'2024'!CI10</f>
        <v>4</v>
      </c>
      <c r="CI97" s="61">
        <f>'2024'!CJ10</f>
        <v>12</v>
      </c>
      <c r="CJ97" s="62">
        <f>'2024'!CK10</f>
        <v>0.12</v>
      </c>
      <c r="CK97" s="62">
        <f>'2024'!CL10</f>
        <v>1.85</v>
      </c>
      <c r="CL97" s="62">
        <f>'2024'!CM10</f>
        <v>1.7</v>
      </c>
      <c r="CM97" s="62">
        <f>'2024'!CN10</f>
        <v>5.9</v>
      </c>
      <c r="CN97" s="62">
        <f>'2024'!CO10</f>
        <v>9.1999999999999993</v>
      </c>
      <c r="CO97" s="62">
        <f>'2024'!CT10</f>
        <v>50</v>
      </c>
      <c r="CP97" s="62">
        <f>'2024'!CU10</f>
        <v>4</v>
      </c>
      <c r="CQ97" s="62">
        <f>'2024'!CV10</f>
        <v>59.6</v>
      </c>
      <c r="CR97" s="63">
        <f>'2024'!CW10</f>
        <v>40.4</v>
      </c>
      <c r="CS97" s="60">
        <f>'2024'!CX10</f>
        <v>669</v>
      </c>
      <c r="CT97" s="61">
        <f>'2024'!CY10</f>
        <v>2909.4</v>
      </c>
      <c r="CU97" s="61">
        <f>'2024'!CZ10</f>
        <v>59</v>
      </c>
      <c r="CV97" s="61">
        <f>'2024'!DA10</f>
        <v>34</v>
      </c>
      <c r="CW97" s="61">
        <f>'2024'!DB10</f>
        <v>5</v>
      </c>
      <c r="CX97" s="61">
        <f>'2024'!DC10</f>
        <v>18</v>
      </c>
      <c r="CY97" s="62">
        <f>'2024'!DD10</f>
        <v>0.16</v>
      </c>
      <c r="CZ97" s="62">
        <f>'2024'!DE10</f>
        <v>1.81</v>
      </c>
      <c r="DA97" s="62">
        <f>'2024'!DF10</f>
        <v>2.42</v>
      </c>
      <c r="DB97" s="62">
        <f>'2024'!DG10</f>
        <v>4.8</v>
      </c>
      <c r="DC97" s="62">
        <f>'2024'!DH10</f>
        <v>17</v>
      </c>
      <c r="DD97" s="62">
        <f>'2024'!DM10</f>
        <v>33.299999999999997</v>
      </c>
      <c r="DE97" s="62">
        <f>'2024'!DN10</f>
        <v>2.9</v>
      </c>
      <c r="DF97" s="62">
        <f>'2024'!DO10</f>
        <v>27.2</v>
      </c>
      <c r="DG97" s="63">
        <f>'2024'!DP10</f>
        <v>72.099999999999994</v>
      </c>
      <c r="DH97" s="60">
        <f>'2024'!DQ10</f>
        <v>963</v>
      </c>
      <c r="DI97" s="61">
        <f>'2024'!DR10</f>
        <v>3111.6000000000004</v>
      </c>
      <c r="DJ97" s="61">
        <f>'2024'!DS10</f>
        <v>88</v>
      </c>
      <c r="DK97" s="61">
        <f>'2024'!DT10</f>
        <v>65</v>
      </c>
      <c r="DL97" s="61">
        <f>'2024'!DU10</f>
        <v>4</v>
      </c>
      <c r="DM97" s="61">
        <f>'2024'!DV10</f>
        <v>20.399999999999999</v>
      </c>
      <c r="DN97" s="62">
        <f>'2024'!DW10</f>
        <v>1</v>
      </c>
      <c r="DO97" s="62">
        <f>'2024'!DX10</f>
        <v>1</v>
      </c>
      <c r="DP97" s="62">
        <f>'2024'!DY10</f>
        <v>2.23</v>
      </c>
      <c r="DQ97" s="62">
        <f>'2024'!DZ10</f>
        <v>5.8</v>
      </c>
      <c r="DR97" s="62">
        <f>'2024'!EA10</f>
        <v>11.1</v>
      </c>
      <c r="DS97" s="62">
        <f>'2024'!EF10</f>
        <v>50</v>
      </c>
      <c r="DT97" s="62">
        <f>'2024'!EG10</f>
        <v>3</v>
      </c>
      <c r="DU97" s="62">
        <f>'2024'!EH10</f>
        <v>42.2</v>
      </c>
      <c r="DV97" s="63">
        <f>'2024'!EI10</f>
        <v>56.5</v>
      </c>
    </row>
    <row r="98" spans="1:126" ht="15.75" customHeight="1" x14ac:dyDescent="0.2">
      <c r="A98" s="30">
        <f t="shared" si="8"/>
        <v>96</v>
      </c>
      <c r="B98" s="31">
        <f>'2025'!A11</f>
        <v>9</v>
      </c>
      <c r="C98" s="31">
        <v>2025</v>
      </c>
      <c r="D98" s="32" t="str">
        <f>'2025'!B11</f>
        <v>Jaylin Noel</v>
      </c>
      <c r="E98" s="32" t="str" cm="1">
        <f t="array" ref="E98">_xlfn.IFS(F98&gt;12.5,"Cornerstone",AND(F98&gt;11.995,F98&lt;12.5),"Elite",AND(F98&gt;11,F98&lt;12.995),"Elite Upside",AND(F98&gt;=9.69,F98&lt;10.999),"Upside",AND(F98&gt;8.4,F98&lt;9.999),"Upside Lite",AND(F98&gt;7.25,F98&lt;8.999),"Outlier",AND(F98&gt;=6,F98&lt;7.25),"Outlier Lite",F98&lt;6.999,"Purgatory")</f>
        <v>Upside Lite</v>
      </c>
      <c r="F98" s="33">
        <f>'2025'!C11</f>
        <v>9.5228571428571431</v>
      </c>
      <c r="G98" s="33">
        <f t="shared" si="9"/>
        <v>84.3</v>
      </c>
      <c r="H98" s="303">
        <f t="shared" si="10"/>
        <v>0.62635094996281038</v>
      </c>
      <c r="I98" s="34" t="str">
        <f>'2025'!D11</f>
        <v>Iowa State</v>
      </c>
      <c r="J98" s="35">
        <f>'2025'!E11</f>
        <v>3</v>
      </c>
      <c r="K98" s="36">
        <f>'2025'!F11</f>
        <v>37503</v>
      </c>
      <c r="L98" s="37">
        <f>'2025'!G11</f>
        <v>23.079452054794519</v>
      </c>
      <c r="M98" s="37" t="str">
        <f>'2025'!H11</f>
        <v>SR</v>
      </c>
      <c r="N98" s="37">
        <f>'2025'!I11</f>
        <v>22.660273972602738</v>
      </c>
      <c r="O98" s="37" t="str">
        <f>'2025'!J11</f>
        <v>Slot</v>
      </c>
      <c r="P98" s="37" t="str">
        <f>'2025'!K11</f>
        <v>RAT</v>
      </c>
      <c r="Q98" s="37" t="str">
        <f>'2025'!L11</f>
        <v>Elite Earner</v>
      </c>
      <c r="R98" s="55">
        <f>'2025'!M11</f>
        <v>70</v>
      </c>
      <c r="S98" s="55">
        <f>'2025'!N11</f>
        <v>194</v>
      </c>
      <c r="T98" s="231">
        <f t="shared" si="11"/>
        <v>27.835793304239669</v>
      </c>
      <c r="U98" s="37">
        <f>'2025'!O11</f>
        <v>4.3899999999999997</v>
      </c>
      <c r="V98" s="56">
        <f>'2025'!P11</f>
        <v>3</v>
      </c>
      <c r="W98" s="57">
        <f>'2025'!Q11</f>
        <v>0</v>
      </c>
      <c r="X98" s="58">
        <f>'2025'!R11</f>
        <v>7.8439377150521961E-2</v>
      </c>
      <c r="Y98" s="58">
        <f>'2025'!S11</f>
        <v>0.18207282913165265</v>
      </c>
      <c r="Z98" s="58">
        <f>'2025'!T11</f>
        <v>0.27891156462585032</v>
      </c>
      <c r="AA98" s="58">
        <f>'2025'!U11</f>
        <v>0.33324022346368715</v>
      </c>
      <c r="AB98" s="58">
        <f>'2025'!V11</f>
        <v>0.33324022346368715</v>
      </c>
      <c r="AC98" s="59">
        <f>'2025'!W11</f>
        <v>0.31657821229050276</v>
      </c>
      <c r="AD98" s="42">
        <f>'2025'!X11</f>
        <v>20.994520547945207</v>
      </c>
      <c r="AE98" s="43">
        <f>'2025'!Y11</f>
        <v>2.62</v>
      </c>
      <c r="AF98" s="43">
        <f>'2025'!Z11</f>
        <v>6.9</v>
      </c>
      <c r="AG98" s="43">
        <f>'2025'!AA11</f>
        <v>12.2</v>
      </c>
      <c r="AH98" s="43">
        <f>'2025'!AB11</f>
        <v>0.96</v>
      </c>
      <c r="AI98" s="43">
        <f>'2025'!AC11</f>
        <v>0.96</v>
      </c>
      <c r="AJ98" s="44">
        <f>'2025'!AD11</f>
        <v>5.4903604358759434E-2</v>
      </c>
      <c r="AK98" s="44">
        <f>'2025'!AE11</f>
        <v>0.20643755238893546</v>
      </c>
      <c r="AL98" s="45">
        <f>'2025'!AF11</f>
        <v>4.8000000000000001E-2</v>
      </c>
      <c r="AM98" s="46">
        <f t="shared" si="12"/>
        <v>0.52</v>
      </c>
      <c r="AN98" s="45">
        <f>'2025'!AG11</f>
        <v>0.29649999999999999</v>
      </c>
      <c r="AO98" s="45">
        <f>'2025'!AH11</f>
        <v>0.68099999999999994</v>
      </c>
      <c r="AP98" s="43">
        <f>'2025'!AI11</f>
        <v>104.4656821784036</v>
      </c>
      <c r="AQ98" s="47">
        <f>'2025'!AJ11</f>
        <v>97.093397008116511</v>
      </c>
      <c r="AR98" s="48">
        <f>'2025'!AK11</f>
        <v>8</v>
      </c>
      <c r="AS98" s="49">
        <f>'2025'!AL11</f>
        <v>5</v>
      </c>
      <c r="AT98" s="49">
        <f>'2025'!AM11</f>
        <v>5</v>
      </c>
      <c r="AU98" s="49">
        <f>'2025'!AN11</f>
        <v>5</v>
      </c>
      <c r="AV98" s="49">
        <f>'2025'!AO11</f>
        <v>9</v>
      </c>
      <c r="AW98" s="49">
        <f>'2025'!AP11</f>
        <v>6</v>
      </c>
      <c r="AX98" s="49">
        <f>'2025'!AQ11</f>
        <v>6</v>
      </c>
      <c r="AY98" s="50">
        <f>'2025'!AR11</f>
        <v>1</v>
      </c>
      <c r="AZ98" s="60">
        <f>'2025'!AS11</f>
        <v>0</v>
      </c>
      <c r="BA98" s="61">
        <f>'2025'!AT11</f>
        <v>1</v>
      </c>
      <c r="BB98" s="61">
        <f>'2025'!AU11</f>
        <v>0</v>
      </c>
      <c r="BC98" s="61">
        <f>'2025'!AV11</f>
        <v>0</v>
      </c>
      <c r="BD98" s="61">
        <f>'2025'!AW11</f>
        <v>0</v>
      </c>
      <c r="BE98" s="61">
        <f>'2025'!AX11</f>
        <v>0</v>
      </c>
      <c r="BF98" s="62">
        <f>'2025'!AY11</f>
        <v>0</v>
      </c>
      <c r="BG98" s="62">
        <f>'2025'!AZ11</f>
        <v>0</v>
      </c>
      <c r="BH98" s="62">
        <f>'2025'!BA11</f>
        <v>0</v>
      </c>
      <c r="BI98" s="62">
        <f>'2025'!BB11</f>
        <v>0</v>
      </c>
      <c r="BJ98" s="62">
        <f>'2025'!BC11</f>
        <v>0</v>
      </c>
      <c r="BK98" s="62">
        <f>'2025'!BH11</f>
        <v>0</v>
      </c>
      <c r="BL98" s="62">
        <f>'2025'!BI11</f>
        <v>0</v>
      </c>
      <c r="BM98" s="62">
        <f>'2025'!BJ11</f>
        <v>0</v>
      </c>
      <c r="BN98" s="63">
        <f>'2025'!BK11</f>
        <v>0</v>
      </c>
      <c r="BO98" s="60">
        <f>'2025'!BL11</f>
        <v>269</v>
      </c>
      <c r="BP98" s="61">
        <f>'2025'!BM11</f>
        <v>3429.4</v>
      </c>
      <c r="BQ98" s="61">
        <f>'2025'!BN11</f>
        <v>44</v>
      </c>
      <c r="BR98" s="61">
        <f>'2025'!BO11</f>
        <v>33</v>
      </c>
      <c r="BS98" s="61">
        <f>'2025'!BP11</f>
        <v>0</v>
      </c>
      <c r="BT98" s="61">
        <f>'2025'!BQ11</f>
        <v>0</v>
      </c>
      <c r="BU98" s="62">
        <f>'2025'!BR11</f>
        <v>0</v>
      </c>
      <c r="BV98" s="62">
        <f>'2025'!BS11</f>
        <v>0</v>
      </c>
      <c r="BW98" s="62">
        <f>'2025'!BT11</f>
        <v>1.21</v>
      </c>
      <c r="BX98" s="62">
        <f>'2025'!BU11</f>
        <v>6.2</v>
      </c>
      <c r="BY98" s="62">
        <f>'2025'!BV11</f>
        <v>1.9</v>
      </c>
      <c r="BZ98" s="62">
        <f>'2025'!CA11</f>
        <v>50</v>
      </c>
      <c r="CA98" s="62">
        <f>'2025'!CB11</f>
        <v>5.4</v>
      </c>
      <c r="CB98" s="62">
        <f>'2025'!CC11</f>
        <v>16.100000000000001</v>
      </c>
      <c r="CC98" s="63">
        <f>'2025'!CD11</f>
        <v>80.099999999999994</v>
      </c>
      <c r="CD98" s="60">
        <f>'2025'!CE11</f>
        <v>572</v>
      </c>
      <c r="CE98" s="61">
        <f>'2025'!CF11</f>
        <v>3141.6000000000004</v>
      </c>
      <c r="CF98" s="61">
        <f>'2025'!CG11</f>
        <v>86</v>
      </c>
      <c r="CG98" s="61">
        <f>'2025'!CH11</f>
        <v>60</v>
      </c>
      <c r="CH98" s="61">
        <f>'2025'!CI11</f>
        <v>3</v>
      </c>
      <c r="CI98" s="61">
        <f>'2025'!CJ11</f>
        <v>0</v>
      </c>
      <c r="CJ98" s="62">
        <f>'2025'!CK11</f>
        <v>0.67</v>
      </c>
      <c r="CK98" s="62">
        <f>'2025'!CL11</f>
        <v>0</v>
      </c>
      <c r="CL98" s="62">
        <f>'2025'!CM11</f>
        <v>1.48</v>
      </c>
      <c r="CM98" s="62">
        <f>'2025'!CN11</f>
        <v>5.3</v>
      </c>
      <c r="CN98" s="62">
        <f>'2025'!CO11</f>
        <v>6.8</v>
      </c>
      <c r="CO98" s="62">
        <f>'2025'!CT11</f>
        <v>25</v>
      </c>
      <c r="CP98" s="62">
        <f>'2025'!CU11</f>
        <v>10.4</v>
      </c>
      <c r="CQ98" s="62">
        <f>'2025'!CV11</f>
        <v>14.4</v>
      </c>
      <c r="CR98" s="63">
        <f>'2025'!CW11</f>
        <v>81.400000000000006</v>
      </c>
      <c r="CS98" s="60">
        <f>'2025'!CX11</f>
        <v>820</v>
      </c>
      <c r="CT98" s="61">
        <f>'2025'!CY11</f>
        <v>2940</v>
      </c>
      <c r="CU98" s="61">
        <f>'2025'!CZ11</f>
        <v>92</v>
      </c>
      <c r="CV98" s="61">
        <f>'2025'!DA11</f>
        <v>66</v>
      </c>
      <c r="CW98" s="61">
        <f>'2025'!DB11</f>
        <v>7</v>
      </c>
      <c r="CX98" s="61">
        <f>'2025'!DC11</f>
        <v>21.6</v>
      </c>
      <c r="CY98" s="62">
        <f>'2025'!DD11</f>
        <v>0.96</v>
      </c>
      <c r="CZ98" s="62">
        <f>'2025'!DE11</f>
        <v>0.96</v>
      </c>
      <c r="DA98" s="62">
        <f>'2025'!DF11</f>
        <v>2.5499999999999998</v>
      </c>
      <c r="DB98" s="62">
        <f>'2025'!DG11</f>
        <v>6.9</v>
      </c>
      <c r="DC98" s="62">
        <f>'2025'!DH11</f>
        <v>7.7</v>
      </c>
      <c r="DD98" s="62">
        <f>'2025'!DM11</f>
        <v>62.5</v>
      </c>
      <c r="DE98" s="62">
        <f>'2025'!DN11</f>
        <v>7</v>
      </c>
      <c r="DF98" s="62">
        <f>'2025'!DO11</f>
        <v>32</v>
      </c>
      <c r="DG98" s="63">
        <f>'2025'!DP11</f>
        <v>66.599999999999994</v>
      </c>
      <c r="DH98" s="60">
        <f>'2025'!DQ11</f>
        <v>1193</v>
      </c>
      <c r="DI98" s="61">
        <f>'2025'!DR11</f>
        <v>3580</v>
      </c>
      <c r="DJ98" s="61">
        <f>'2025'!DS11</f>
        <v>119</v>
      </c>
      <c r="DK98" s="61">
        <f>'2025'!DT11</f>
        <v>80</v>
      </c>
      <c r="DL98" s="61">
        <f>'2025'!DU11</f>
        <v>8</v>
      </c>
      <c r="DM98" s="61">
        <f>'2025'!DV11</f>
        <v>20.399999999999999</v>
      </c>
      <c r="DN98" s="62">
        <f>'2025'!DW11</f>
        <v>0.9</v>
      </c>
      <c r="DO98" s="62">
        <f>'2025'!DX11</f>
        <v>0</v>
      </c>
      <c r="DP98" s="62">
        <f>'2025'!DY11</f>
        <v>2.62</v>
      </c>
      <c r="DQ98" s="62">
        <f>'2025'!DZ11</f>
        <v>4.2</v>
      </c>
      <c r="DR98" s="62">
        <f>'2025'!EA11</f>
        <v>12.2</v>
      </c>
      <c r="DS98" s="62">
        <f>'2025'!EF11</f>
        <v>52</v>
      </c>
      <c r="DT98" s="62">
        <f>'2025'!EG11</f>
        <v>4.8</v>
      </c>
      <c r="DU98" s="62">
        <f>'2025'!EH11</f>
        <v>27.3</v>
      </c>
      <c r="DV98" s="63">
        <f>'2025'!EI11</f>
        <v>69.599999999999994</v>
      </c>
    </row>
    <row r="99" spans="1:126" ht="15.75" customHeight="1" x14ac:dyDescent="0.2">
      <c r="A99" s="30">
        <f t="shared" si="8"/>
        <v>97</v>
      </c>
      <c r="B99" s="31">
        <f>'2026 - WIP'!A10</f>
        <v>8</v>
      </c>
      <c r="C99" s="31">
        <v>2026</v>
      </c>
      <c r="D99" s="32" t="str">
        <f>'2026 - WIP'!B10</f>
        <v>KC Concepcion</v>
      </c>
      <c r="E99" s="32" t="str" cm="1">
        <f t="array" ref="E99">_xlfn.IFS(F99&gt;12.5,"Cornerstone",AND(F99&gt;11.995,F99&lt;12.5),"Elite",AND(F99&gt;11,F99&lt;12.995),"Elite Upside",AND(F99&gt;=9.69,F99&lt;10.999),"Upside",AND(F99&gt;8.4,F99&lt;9.999),"Upside Lite",AND(F99&gt;7.25,F99&lt;8.999),"Outlier",AND(F99&gt;=6,F99&lt;7.25),"Outlier Lite",F99&lt;6.999,"Purgatory")</f>
        <v>Upside Lite</v>
      </c>
      <c r="F99" s="33">
        <f>'2026 - WIP'!C10</f>
        <v>9.52</v>
      </c>
      <c r="G99" s="33">
        <f t="shared" si="9"/>
        <v>84.2</v>
      </c>
      <c r="H99" s="303">
        <f t="shared" si="10"/>
        <v>0.62471108010886478</v>
      </c>
      <c r="I99" s="34" t="str">
        <f>'2026 - WIP'!D10</f>
        <v>Texas A&amp;M</v>
      </c>
      <c r="J99" s="35">
        <f>'2026 - WIP'!E10</f>
        <v>1</v>
      </c>
      <c r="K99" s="36">
        <f>'2026 - WIP'!F10</f>
        <v>38254</v>
      </c>
      <c r="L99" s="37">
        <f>'2026 - WIP'!G10</f>
        <v>21.021917808219179</v>
      </c>
      <c r="M99" s="37" t="str">
        <f>'2026 - WIP'!H10</f>
        <v>JR</v>
      </c>
      <c r="N99" s="37">
        <f>'2026 - WIP'!I10</f>
        <v>21.602739726027398</v>
      </c>
      <c r="O99" s="37" t="str">
        <f>'2026 - WIP'!J10</f>
        <v>Hybrid</v>
      </c>
      <c r="P99" s="37" t="str">
        <f>'2026 - WIP'!K10</f>
        <v>DEEP</v>
      </c>
      <c r="Q99" s="37" t="str">
        <f>'2026 - WIP'!L10</f>
        <v>Elite Separator</v>
      </c>
      <c r="R99" s="35">
        <f>'2026 - WIP'!M10</f>
        <v>71</v>
      </c>
      <c r="S99" s="35">
        <f>'2026 - WIP'!N10</f>
        <v>187</v>
      </c>
      <c r="T99" s="231">
        <f t="shared" si="11"/>
        <v>26.080917307639023</v>
      </c>
      <c r="U99" s="35">
        <f>'2026 - WIP'!O10</f>
        <v>4.46</v>
      </c>
      <c r="V99" s="38">
        <f>'2026 - WIP'!P10</f>
        <v>2</v>
      </c>
      <c r="W99" s="57">
        <f>'2026 - WIP'!Q10</f>
        <v>0</v>
      </c>
      <c r="X99" s="58">
        <f>'2026 - WIP'!R10</f>
        <v>0</v>
      </c>
      <c r="Y99" s="58">
        <f>'2026 - WIP'!S10</f>
        <v>0.33518445061483537</v>
      </c>
      <c r="Z99" s="58">
        <f>'2026 - WIP'!T10</f>
        <v>0.16459138399885501</v>
      </c>
      <c r="AA99" s="58">
        <f>'2026 - WIP'!U10</f>
        <v>0.23402061855670103</v>
      </c>
      <c r="AB99" s="58">
        <f>'2026 - WIP'!V10</f>
        <v>0.28460253458576823</v>
      </c>
      <c r="AC99" s="59">
        <f>'2026 - WIP'!W10</f>
        <v>0.28460253458576823</v>
      </c>
      <c r="AD99" s="42">
        <f>'2026 - WIP'!X10</f>
        <v>18.947945205479453</v>
      </c>
      <c r="AE99" s="43">
        <f>'2026 - WIP'!Y10</f>
        <v>2.64</v>
      </c>
      <c r="AF99" s="43">
        <f>'2026 - WIP'!Z10</f>
        <v>7.3</v>
      </c>
      <c r="AG99" s="43">
        <f>'2026 - WIP'!AA10</f>
        <v>16.899999999999999</v>
      </c>
      <c r="AH99" s="43">
        <f>'2026 - WIP'!AB10</f>
        <v>0</v>
      </c>
      <c r="AI99" s="43">
        <f>'2026 - WIP'!AC10</f>
        <v>0</v>
      </c>
      <c r="AJ99" s="44">
        <f>'2026 - WIP'!AD10</f>
        <v>1.6826086956521741E-2</v>
      </c>
      <c r="AK99" s="44">
        <f>'2026 - WIP'!AE10</f>
        <v>0.22995652173913045</v>
      </c>
      <c r="AL99" s="45">
        <f>'2026 - WIP'!AF10</f>
        <v>0.11699999999999999</v>
      </c>
      <c r="AM99" s="46">
        <f t="shared" si="12"/>
        <v>1</v>
      </c>
      <c r="AN99" s="45">
        <f>'2026 - WIP'!AG10</f>
        <v>0.622</v>
      </c>
      <c r="AO99" s="45">
        <f>'2026 - WIP'!AH10</f>
        <v>0.36700000000000005</v>
      </c>
      <c r="AP99" s="43">
        <f>'2026 - WIP'!AI10</f>
        <v>94.521840034593396</v>
      </c>
      <c r="AQ99" s="47">
        <f>'2026 - WIP'!AJ10</f>
        <v>89.740540681600379</v>
      </c>
      <c r="AR99" s="48">
        <f>'2026 - WIP'!AK10</f>
        <v>7</v>
      </c>
      <c r="AS99" s="49">
        <f>'2026 - WIP'!AL10</f>
        <v>8</v>
      </c>
      <c r="AT99" s="49">
        <f>'2026 - WIP'!AM10</f>
        <v>5</v>
      </c>
      <c r="AU99" s="49">
        <f>'2026 - WIP'!AN10</f>
        <v>5</v>
      </c>
      <c r="AV99" s="49">
        <f>'2026 - WIP'!AO10</f>
        <v>8</v>
      </c>
      <c r="AW99" s="49">
        <f>'2026 - WIP'!AP10</f>
        <v>4</v>
      </c>
      <c r="AX99" s="49">
        <f>'2026 - WIP'!AQ10</f>
        <v>8</v>
      </c>
      <c r="AY99" s="50">
        <f>'2026 - WIP'!AR10</f>
        <v>0.5</v>
      </c>
      <c r="AZ99" s="60">
        <f>'2026 - WIP'!AS10</f>
        <v>0</v>
      </c>
      <c r="BA99" s="61">
        <f>'2026 - WIP'!AT10</f>
        <v>1</v>
      </c>
      <c r="BB99" s="61">
        <f>'2026 - WIP'!AU10</f>
        <v>0</v>
      </c>
      <c r="BC99" s="61">
        <f>'2026 - WIP'!AV10</f>
        <v>0</v>
      </c>
      <c r="BD99" s="61">
        <f>'2026 - WIP'!AW10</f>
        <v>0</v>
      </c>
      <c r="BE99" s="61">
        <f>'2026 - WIP'!AX10</f>
        <v>0</v>
      </c>
      <c r="BF99" s="62">
        <f>'2026 - WIP'!AY10</f>
        <v>0</v>
      </c>
      <c r="BG99" s="62">
        <f>'2026 - WIP'!AZ10</f>
        <v>0</v>
      </c>
      <c r="BH99" s="62">
        <f>'2026 - WIP'!BA10</f>
        <v>0</v>
      </c>
      <c r="BI99" s="62">
        <f>'2026 - WIP'!BB10</f>
        <v>0</v>
      </c>
      <c r="BJ99" s="62">
        <f>'2026 - WIP'!BC10</f>
        <v>0</v>
      </c>
      <c r="BK99" s="62">
        <f>'2026 - WIP'!BH10</f>
        <v>0</v>
      </c>
      <c r="BL99" s="62">
        <f>'2026 - WIP'!BI10</f>
        <v>0</v>
      </c>
      <c r="BM99" s="62">
        <f>'2026 - WIP'!BJ10</f>
        <v>0</v>
      </c>
      <c r="BN99" s="63">
        <f>'2026 - WIP'!BK10</f>
        <v>0</v>
      </c>
      <c r="BO99" s="60">
        <f>'2026 - WIP'!BL10</f>
        <v>0</v>
      </c>
      <c r="BP99" s="61">
        <f>'2026 - WIP'!BM10</f>
        <v>1</v>
      </c>
      <c r="BQ99" s="61">
        <f>'2026 - WIP'!BN10</f>
        <v>0</v>
      </c>
      <c r="BR99" s="61">
        <f>'2026 - WIP'!BO10</f>
        <v>0</v>
      </c>
      <c r="BS99" s="61">
        <f>'2026 - WIP'!BP10</f>
        <v>0</v>
      </c>
      <c r="BT99" s="61">
        <f>'2026 - WIP'!BQ10</f>
        <v>0</v>
      </c>
      <c r="BU99" s="62">
        <f>'2026 - WIP'!BR10</f>
        <v>0</v>
      </c>
      <c r="BV99" s="62">
        <f>'2026 - WIP'!BS10</f>
        <v>0</v>
      </c>
      <c r="BW99" s="62">
        <f>'2026 - WIP'!BT10</f>
        <v>0</v>
      </c>
      <c r="BX99" s="62">
        <f>'2026 - WIP'!BU10</f>
        <v>0</v>
      </c>
      <c r="BY99" s="62">
        <f>'2026 - WIP'!BV10</f>
        <v>0</v>
      </c>
      <c r="BZ99" s="62">
        <f>'2026 - WIP'!CA10</f>
        <v>0</v>
      </c>
      <c r="CA99" s="62">
        <f>'2026 - WIP'!CB10</f>
        <v>0</v>
      </c>
      <c r="CB99" s="62">
        <f>'2026 - WIP'!CC10</f>
        <v>0</v>
      </c>
      <c r="CC99" s="63">
        <f>'2026 - WIP'!CD10</f>
        <v>0</v>
      </c>
      <c r="CD99" s="60">
        <f>'2026 - WIP'!CE10</f>
        <v>845</v>
      </c>
      <c r="CE99" s="61">
        <f>'2026 - WIP'!CF10</f>
        <v>2521</v>
      </c>
      <c r="CF99" s="61">
        <f>'2026 - WIP'!CG10</f>
        <v>105</v>
      </c>
      <c r="CG99" s="61">
        <f>'2026 - WIP'!CH10</f>
        <v>72</v>
      </c>
      <c r="CH99" s="61">
        <f>'2026 - WIP'!CI10</f>
        <v>10</v>
      </c>
      <c r="CI99" s="61">
        <f>'2026 - WIP'!CJ10</f>
        <v>19</v>
      </c>
      <c r="CJ99" s="62">
        <f>'2026 - WIP'!CK10</f>
        <v>0</v>
      </c>
      <c r="CK99" s="62">
        <f>'2026 - WIP'!CL10</f>
        <v>0</v>
      </c>
      <c r="CL99" s="62">
        <f>'2026 - WIP'!CM10</f>
        <v>2.3199999999999998</v>
      </c>
      <c r="CM99" s="62">
        <f>'2026 - WIP'!CN10</f>
        <v>7.3</v>
      </c>
      <c r="CN99" s="62">
        <f>'2026 - WIP'!CO10</f>
        <v>8.5</v>
      </c>
      <c r="CO99" s="62">
        <f>'2026 - WIP'!CT10</f>
        <v>35.700000000000003</v>
      </c>
      <c r="CP99" s="62">
        <f>'2026 - WIP'!CU10</f>
        <v>6.5</v>
      </c>
      <c r="CQ99" s="62">
        <f>'2026 - WIP'!CV10</f>
        <v>4.2</v>
      </c>
      <c r="CR99" s="63">
        <f>'2026 - WIP'!CW10</f>
        <v>92.7</v>
      </c>
      <c r="CS99" s="60">
        <f>'2026 - WIP'!CX10</f>
        <v>460</v>
      </c>
      <c r="CT99" s="61">
        <f>'2026 - WIP'!CY10</f>
        <v>2794.8</v>
      </c>
      <c r="CU99" s="61">
        <f>'2026 - WIP'!CZ10</f>
        <v>88</v>
      </c>
      <c r="CV99" s="61">
        <f>'2026 - WIP'!DA10</f>
        <v>53</v>
      </c>
      <c r="CW99" s="61">
        <f>'2026 - WIP'!DB10</f>
        <v>6</v>
      </c>
      <c r="CX99" s="61">
        <f>'2026 - WIP'!DC10</f>
        <v>19.200000000000003</v>
      </c>
      <c r="CY99" s="62">
        <f>'2026 - WIP'!DD10</f>
        <v>0</v>
      </c>
      <c r="CZ99" s="62">
        <f>'2026 - WIP'!DE10</f>
        <v>0</v>
      </c>
      <c r="DA99" s="62">
        <f>'2026 - WIP'!DF10</f>
        <v>1.29</v>
      </c>
      <c r="DB99" s="62">
        <f>'2026 - WIP'!DG10</f>
        <v>5</v>
      </c>
      <c r="DC99" s="62">
        <f>'2026 - WIP'!DH10</f>
        <v>6.9</v>
      </c>
      <c r="DD99" s="62">
        <f>'2026 - WIP'!DM10</f>
        <v>33.299999999999997</v>
      </c>
      <c r="DE99" s="62">
        <f>'2026 - WIP'!DN10</f>
        <v>11.7</v>
      </c>
      <c r="DF99" s="62">
        <f>'2026 - WIP'!DO10</f>
        <v>14.6</v>
      </c>
      <c r="DG99" s="63">
        <f>'2026 - WIP'!DP10</f>
        <v>82.1</v>
      </c>
      <c r="DH99" s="60">
        <f>'2026 - WIP'!DQ10</f>
        <v>227</v>
      </c>
      <c r="DI99" s="61">
        <f>'2026 - WIP'!DR10</f>
        <v>970</v>
      </c>
      <c r="DJ99" s="61">
        <f>'2026 - WIP'!DS10</f>
        <v>23</v>
      </c>
      <c r="DK99" s="61">
        <f>'2026 - WIP'!DT10</f>
        <v>13</v>
      </c>
      <c r="DL99" s="61">
        <f>'2026 - WIP'!DU10</f>
        <v>3</v>
      </c>
      <c r="DM99" s="61">
        <f>'2026 - WIP'!DV10</f>
        <v>0</v>
      </c>
      <c r="DN99" s="62">
        <f>'2026 - WIP'!DW10</f>
        <v>0</v>
      </c>
      <c r="DO99" s="62">
        <f>'2026 - WIP'!DX10</f>
        <v>0</v>
      </c>
      <c r="DP99" s="62">
        <f>'2026 - WIP'!DY10</f>
        <v>2.64</v>
      </c>
      <c r="DQ99" s="62">
        <f>'2026 - WIP'!DZ10</f>
        <v>7</v>
      </c>
      <c r="DR99" s="62">
        <f>'2026 - WIP'!EA10</f>
        <v>16.899999999999999</v>
      </c>
      <c r="DS99" s="62">
        <f>'2026 - WIP'!EF10</f>
        <v>100</v>
      </c>
      <c r="DT99" s="62">
        <f>'2026 - WIP'!EG10</f>
        <v>0</v>
      </c>
      <c r="DU99" s="62">
        <f>'2026 - WIP'!EH10</f>
        <v>62.2</v>
      </c>
      <c r="DV99" s="63">
        <f>'2026 - WIP'!EI10</f>
        <v>36.700000000000003</v>
      </c>
    </row>
    <row r="100" spans="1:126" ht="15.75" customHeight="1" x14ac:dyDescent="0.2">
      <c r="A100" s="30">
        <f t="shared" si="8"/>
        <v>98</v>
      </c>
      <c r="B100" s="31">
        <f>'2021'!A14</f>
        <v>12</v>
      </c>
      <c r="C100" s="31">
        <v>2021</v>
      </c>
      <c r="D100" s="32" t="str">
        <f>'2021'!B14</f>
        <v>Anthony Schwartz</v>
      </c>
      <c r="E100" s="32" t="str" cm="1">
        <f t="array" ref="E100">_xlfn.IFS(F100&gt;12.5,"Cornerstone",AND(F100&gt;11.995,F100&lt;12.5),"Elite",AND(F100&gt;11,F100&lt;12.995),"Elite Upside",AND(F100&gt;=9.69,F100&lt;10.999),"Upside",AND(F100&gt;8.4,F100&lt;9.999),"Upside Lite",AND(F100&gt;7.25,F100&lt;8.999),"Outlier",AND(F100&gt;=6,F100&lt;7.25),"Outlier Lite",F100&lt;6.999,"Purgatory")</f>
        <v>Upside Lite</v>
      </c>
      <c r="F100" s="33">
        <f>'2021'!C14</f>
        <v>9.5171428571428578</v>
      </c>
      <c r="G100" s="33">
        <f t="shared" si="9"/>
        <v>84</v>
      </c>
      <c r="H100" s="303">
        <f t="shared" si="10"/>
        <v>0.62307121025492007</v>
      </c>
      <c r="I100" s="34" t="str">
        <f>'2021'!D14</f>
        <v>Auburn</v>
      </c>
      <c r="J100" s="35">
        <f>'2021'!E14</f>
        <v>1</v>
      </c>
      <c r="K100" s="36">
        <f>'2021'!F14</f>
        <v>36774</v>
      </c>
      <c r="L100" s="37">
        <f>'2021'!G14</f>
        <v>25.076712328767123</v>
      </c>
      <c r="M100" s="37" t="str">
        <f>'2021'!H14</f>
        <v>JR</v>
      </c>
      <c r="N100" s="37">
        <f>'2021'!I14</f>
        <v>20.660273972602738</v>
      </c>
      <c r="O100" s="37" t="str">
        <f>'2021'!J14</f>
        <v>Hybrid</v>
      </c>
      <c r="P100" s="37" t="str">
        <f>'2021'!K14</f>
        <v>RAT</v>
      </c>
      <c r="Q100" s="37" t="str">
        <f>'2021'!L14</f>
        <v>Elite Separator</v>
      </c>
      <c r="R100" s="55">
        <f>'2021'!M14</f>
        <v>72</v>
      </c>
      <c r="S100" s="55">
        <f>'2021'!N14</f>
        <v>179</v>
      </c>
      <c r="T100" s="231">
        <f t="shared" si="11"/>
        <v>24.276495389410531</v>
      </c>
      <c r="U100" s="35">
        <f>'2021'!O14</f>
        <v>4.2699999999999996</v>
      </c>
      <c r="V100" s="56">
        <f>'2021'!P14</f>
        <v>3</v>
      </c>
      <c r="W100" s="57">
        <f>'2021'!Q14</f>
        <v>0</v>
      </c>
      <c r="X100" s="58">
        <f>'2021'!R14</f>
        <v>0</v>
      </c>
      <c r="Y100" s="58">
        <f>'2021'!S14</f>
        <v>0.12344398340248963</v>
      </c>
      <c r="Z100" s="58">
        <f>'2021'!T14</f>
        <v>0.16314423433444569</v>
      </c>
      <c r="AA100" s="58">
        <f>'2021'!U14</f>
        <v>0.2624845233182006</v>
      </c>
      <c r="AB100" s="58">
        <f>'2021'!V14</f>
        <v>0.2624845233182006</v>
      </c>
      <c r="AC100" s="59">
        <f>'2021'!W14</f>
        <v>0.2624845233182006</v>
      </c>
      <c r="AD100" s="42">
        <f>'2021'!X14</f>
        <v>20.013698630136986</v>
      </c>
      <c r="AE100" s="43">
        <f>'2021'!Y14</f>
        <v>2.78</v>
      </c>
      <c r="AF100" s="43">
        <f>'2021'!Z14</f>
        <v>9</v>
      </c>
      <c r="AG100" s="43">
        <f>'2021'!AA14</f>
        <v>8.6</v>
      </c>
      <c r="AH100" s="43">
        <f>'2021'!AB14</f>
        <v>0.72</v>
      </c>
      <c r="AI100" s="43">
        <f>'2021'!AC14</f>
        <v>2.04</v>
      </c>
      <c r="AJ100" s="44">
        <f>'2021'!AD14</f>
        <v>1.0896226415094341E-2</v>
      </c>
      <c r="AK100" s="44">
        <f>'2021'!AE14</f>
        <v>0.29783018867924532</v>
      </c>
      <c r="AL100" s="45">
        <f>'2021'!AF14</f>
        <v>0.1</v>
      </c>
      <c r="AM100" s="46">
        <f t="shared" si="12"/>
        <v>0.33299999999999996</v>
      </c>
      <c r="AN100" s="45">
        <f>'2021'!AG14</f>
        <v>0.52800000000000002</v>
      </c>
      <c r="AO100" s="45">
        <f>'2021'!AH14</f>
        <v>0.46299999999999997</v>
      </c>
      <c r="AP100" s="43">
        <f>'2021'!AI14</f>
        <v>107.68904523393975</v>
      </c>
      <c r="AQ100" s="47">
        <f>'2021'!AJ14</f>
        <v>104.409318864849</v>
      </c>
      <c r="AR100" s="48">
        <f>'2021'!AK14</f>
        <v>7</v>
      </c>
      <c r="AS100" s="49">
        <f>'2021'!AL14</f>
        <v>6</v>
      </c>
      <c r="AT100" s="49">
        <f>'2021'!AM14</f>
        <v>5</v>
      </c>
      <c r="AU100" s="49">
        <f>'2021'!AN14</f>
        <v>7</v>
      </c>
      <c r="AV100" s="49">
        <f>'2021'!AO14</f>
        <v>10</v>
      </c>
      <c r="AW100" s="49">
        <f>'2021'!AP14</f>
        <v>7</v>
      </c>
      <c r="AX100" s="49">
        <f>'2021'!AQ14</f>
        <v>7</v>
      </c>
      <c r="AY100" s="50">
        <f>'2021'!AR14</f>
        <v>0</v>
      </c>
      <c r="AZ100" s="60">
        <f>'2021'!AS14</f>
        <v>0</v>
      </c>
      <c r="BA100" s="61">
        <f>'2021'!AT14</f>
        <v>2203</v>
      </c>
      <c r="BB100" s="61">
        <f>'2021'!AU14</f>
        <v>0</v>
      </c>
      <c r="BC100" s="61">
        <f>'2021'!AV14</f>
        <v>0</v>
      </c>
      <c r="BD100" s="61">
        <f>'2021'!AW14</f>
        <v>0</v>
      </c>
      <c r="BE100" s="61">
        <f>'2021'!AX14</f>
        <v>0</v>
      </c>
      <c r="BF100" s="62">
        <f>'2021'!AY14</f>
        <v>0</v>
      </c>
      <c r="BG100" s="62">
        <f>'2021'!AZ14</f>
        <v>0</v>
      </c>
      <c r="BH100" s="62">
        <f>'2021'!BA14</f>
        <v>0</v>
      </c>
      <c r="BI100" s="62">
        <f>'2021'!BB14</f>
        <v>0</v>
      </c>
      <c r="BJ100" s="62">
        <f>'2021'!BC14</f>
        <v>0</v>
      </c>
      <c r="BK100" s="62">
        <f>'2021'!BD14</f>
        <v>0</v>
      </c>
      <c r="BL100" s="62">
        <f>'2021'!BE14</f>
        <v>0</v>
      </c>
      <c r="BM100" s="62">
        <f>'2021'!BF14</f>
        <v>0</v>
      </c>
      <c r="BN100" s="63">
        <f>'2021'!BG14</f>
        <v>0</v>
      </c>
      <c r="BO100" s="60">
        <f>'2021'!BH14</f>
        <v>0</v>
      </c>
      <c r="BP100" s="61">
        <f>'2021'!BI14</f>
        <v>3270</v>
      </c>
      <c r="BQ100" s="61">
        <f>'2021'!BJ14</f>
        <v>0</v>
      </c>
      <c r="BR100" s="61">
        <f>'2021'!BK14</f>
        <v>0</v>
      </c>
      <c r="BS100" s="61">
        <f>'2021'!BL14</f>
        <v>0</v>
      </c>
      <c r="BT100" s="61">
        <f>'2021'!BM14</f>
        <v>0</v>
      </c>
      <c r="BU100" s="62">
        <f>'2021'!BN14</f>
        <v>0</v>
      </c>
      <c r="BV100" s="62">
        <f>'2021'!BO14</f>
        <v>0</v>
      </c>
      <c r="BW100" s="62">
        <f>'2021'!BP14</f>
        <v>0</v>
      </c>
      <c r="BX100" s="62">
        <f>'2021'!BQ14</f>
        <v>0</v>
      </c>
      <c r="BY100" s="62">
        <f>'2021'!BR14</f>
        <v>0</v>
      </c>
      <c r="BZ100" s="62">
        <f>'2021'!BW14</f>
        <v>0</v>
      </c>
      <c r="CA100" s="62">
        <f>'2021'!BX14</f>
        <v>0</v>
      </c>
      <c r="CB100" s="62">
        <f>'2021'!BY14</f>
        <v>0</v>
      </c>
      <c r="CC100" s="63">
        <f>'2021'!BZ14</f>
        <v>0</v>
      </c>
      <c r="CD100" s="60">
        <f>'2021'!CA14</f>
        <v>357</v>
      </c>
      <c r="CE100" s="61">
        <f>'2021'!CB14</f>
        <v>2892</v>
      </c>
      <c r="CF100" s="61">
        <f>'2021'!CC14</f>
        <v>36</v>
      </c>
      <c r="CG100" s="61">
        <f>'2021'!CD14</f>
        <v>22</v>
      </c>
      <c r="CH100" s="61">
        <f>'2021'!CE14</f>
        <v>2</v>
      </c>
      <c r="CI100" s="61">
        <f>'2021'!CF14</f>
        <v>21</v>
      </c>
      <c r="CJ100" s="62">
        <f>'2021'!CG14</f>
        <v>0.6</v>
      </c>
      <c r="CK100" s="62">
        <f>'2021'!CH14</f>
        <v>1.1299999999999999</v>
      </c>
      <c r="CL100" s="62">
        <f>'2021'!CI14</f>
        <v>1.82</v>
      </c>
      <c r="CM100" s="62">
        <f>'2021'!CJ14</f>
        <v>11.6</v>
      </c>
      <c r="CN100" s="62">
        <f>'2021'!CK14</f>
        <v>7.8</v>
      </c>
      <c r="CO100" s="62">
        <f>'2021'!CP14</f>
        <v>0</v>
      </c>
      <c r="CP100" s="62">
        <f>'2021'!CQ14</f>
        <v>15.4</v>
      </c>
      <c r="CQ100" s="62">
        <f>'2021'!CR14</f>
        <v>63.6</v>
      </c>
      <c r="CR100" s="63">
        <f>'2021'!CS14</f>
        <v>35.9</v>
      </c>
      <c r="CS100" s="60">
        <f>'2021'!CT14</f>
        <v>440</v>
      </c>
      <c r="CT100" s="61">
        <f>'2021'!CU14</f>
        <v>2697</v>
      </c>
      <c r="CU100" s="61">
        <f>'2021'!CV14</f>
        <v>53</v>
      </c>
      <c r="CV100" s="61">
        <f>'2021'!CW14</f>
        <v>41</v>
      </c>
      <c r="CW100" s="61">
        <f>'2021'!CX14</f>
        <v>1</v>
      </c>
      <c r="CX100" s="61">
        <f>'2021'!CY14</f>
        <v>20</v>
      </c>
      <c r="CY100" s="62">
        <f>'2021'!CZ14</f>
        <v>0.72</v>
      </c>
      <c r="CZ100" s="62">
        <f>'2021'!DA14</f>
        <v>1.35</v>
      </c>
      <c r="DA100" s="62">
        <f>'2021'!DB14</f>
        <v>2.78</v>
      </c>
      <c r="DB100" s="62">
        <f>'2021'!DC14</f>
        <v>6.6</v>
      </c>
      <c r="DC100" s="62">
        <f>'2021'!DD14</f>
        <v>8.6</v>
      </c>
      <c r="DD100" s="62">
        <f>'2021'!DI14</f>
        <v>80</v>
      </c>
      <c r="DE100" s="62">
        <f>'2021'!DJ14</f>
        <v>6.8</v>
      </c>
      <c r="DF100" s="62">
        <f>'2021'!DK14</f>
        <v>57.8</v>
      </c>
      <c r="DG100" s="63">
        <f>'2021'!DL14</f>
        <v>41</v>
      </c>
      <c r="DH100" s="60">
        <f>'2021'!DM14</f>
        <v>636</v>
      </c>
      <c r="DI100" s="61">
        <f>'2021'!DN14</f>
        <v>2423</v>
      </c>
      <c r="DJ100" s="61">
        <f>'2021'!DO14</f>
        <v>85</v>
      </c>
      <c r="DK100" s="61">
        <f>'2021'!DP14</f>
        <v>54</v>
      </c>
      <c r="DL100" s="61">
        <f>'2021'!DQ14</f>
        <v>3</v>
      </c>
      <c r="DM100" s="61">
        <f>'2021'!DR14</f>
        <v>12</v>
      </c>
      <c r="DN100" s="62">
        <f>'2021'!DS14</f>
        <v>0.4</v>
      </c>
      <c r="DO100" s="62">
        <f>'2021'!DT14</f>
        <v>2.04</v>
      </c>
      <c r="DP100" s="62">
        <f>'2021'!DU14</f>
        <v>2.31</v>
      </c>
      <c r="DQ100" s="62">
        <f>'2021'!DV14</f>
        <v>9</v>
      </c>
      <c r="DR100" s="62">
        <f>'2021'!DW14</f>
        <v>8</v>
      </c>
      <c r="DS100" s="62">
        <f>'2021'!EB14</f>
        <v>33.299999999999997</v>
      </c>
      <c r="DT100" s="62">
        <f>'2021'!EC14</f>
        <v>10</v>
      </c>
      <c r="DU100" s="62">
        <f>'2021'!ED14</f>
        <v>47.8</v>
      </c>
      <c r="DV100" s="63">
        <f>'2021'!EE14</f>
        <v>51.6</v>
      </c>
    </row>
    <row r="101" spans="1:126" ht="15.75" customHeight="1" x14ac:dyDescent="0.2">
      <c r="A101" s="30">
        <f t="shared" si="8"/>
        <v>99</v>
      </c>
      <c r="B101" s="31">
        <f>'2019'!A9</f>
        <v>7</v>
      </c>
      <c r="C101" s="31">
        <v>2019</v>
      </c>
      <c r="D101" s="32" t="str">
        <f>'2019'!B9</f>
        <v>Andy Isabella</v>
      </c>
      <c r="E101" s="32" t="str" cm="1">
        <f t="array" ref="E101">_xlfn.IFS(F101&gt;12.5,"Cornerstone",AND(F101&gt;11.995,F101&lt;12.5),"Elite",AND(F101&gt;11,F101&lt;12.995),"Elite Upside",AND(F101&gt;=9.69,F101&lt;10.999),"Upside",AND(F101&gt;8.4,F101&lt;9.999),"Upside Lite",AND(F101&gt;7.25,F101&lt;8.999),"Outlier",AND(F101&gt;=6,F101&lt;7.25),"Outlier Lite",F101&lt;6.999,"Purgatory")</f>
        <v>Upside Lite</v>
      </c>
      <c r="F101" s="33">
        <f>'2019'!C9</f>
        <v>9.5157142857142851</v>
      </c>
      <c r="G101" s="33">
        <f t="shared" si="9"/>
        <v>83.899999999999991</v>
      </c>
      <c r="H101" s="303">
        <f t="shared" si="10"/>
        <v>0.62225127532794677</v>
      </c>
      <c r="I101" s="34" t="str">
        <f>'2019'!D9</f>
        <v>UMass</v>
      </c>
      <c r="J101" s="35">
        <f>'2019'!E9</f>
        <v>11</v>
      </c>
      <c r="K101" s="36">
        <f>'2019'!F9</f>
        <v>35387</v>
      </c>
      <c r="L101" s="37">
        <f>'2019'!G9</f>
        <v>28.876712328767123</v>
      </c>
      <c r="M101" s="37" t="str">
        <f>'2019'!H9</f>
        <v>SR</v>
      </c>
      <c r="N101" s="37">
        <f>'2019'!I9</f>
        <v>22.446575342465753</v>
      </c>
      <c r="O101" s="37" t="str">
        <f>'2019'!J9</f>
        <v>Hybrid</v>
      </c>
      <c r="P101" s="37" t="str">
        <f>'2019'!K9</f>
        <v>RAT</v>
      </c>
      <c r="Q101" s="37" t="str">
        <f>'2019'!L9</f>
        <v>Elite Earner</v>
      </c>
      <c r="R101" s="55">
        <f>'2019'!M9</f>
        <v>69</v>
      </c>
      <c r="S101" s="55">
        <f>'2019'!N9</f>
        <v>187</v>
      </c>
      <c r="T101" s="231">
        <f t="shared" si="11"/>
        <v>27.614766676708317</v>
      </c>
      <c r="U101" s="35">
        <f>'2019'!O9</f>
        <v>4.3099999999999996</v>
      </c>
      <c r="V101" s="56">
        <f>'2019'!P9</f>
        <v>2</v>
      </c>
      <c r="W101" s="57">
        <f>'2019'!Q9</f>
        <v>0</v>
      </c>
      <c r="X101" s="58">
        <f>'2019'!R9</f>
        <v>0</v>
      </c>
      <c r="Y101" s="58">
        <f>'2019'!S9</f>
        <v>0.26006493506493505</v>
      </c>
      <c r="Z101" s="58">
        <f>'2019'!T9</f>
        <v>0.2857142857142857</v>
      </c>
      <c r="AA101" s="58">
        <f>'2019'!U9</f>
        <v>0.47469946882862735</v>
      </c>
      <c r="AB101" s="58">
        <f>'2019'!V9</f>
        <v>0.47469946882862735</v>
      </c>
      <c r="AC101" s="59">
        <f>'2019'!W9</f>
        <v>0.28481968129717639</v>
      </c>
      <c r="AD101" s="42">
        <f>'2019'!X9</f>
        <v>19.8</v>
      </c>
      <c r="AE101" s="43">
        <f>'2019'!Y9</f>
        <v>4.1500000000000004</v>
      </c>
      <c r="AF101" s="43">
        <f>'2019'!Z9</f>
        <v>7.3</v>
      </c>
      <c r="AG101" s="43">
        <f>'2019'!AA9</f>
        <v>12.6</v>
      </c>
      <c r="AH101" s="43">
        <f>'2019'!AB9</f>
        <v>0.57999999999999996</v>
      </c>
      <c r="AI101" s="43">
        <f>'2019'!AC9</f>
        <v>4.13</v>
      </c>
      <c r="AJ101" s="44">
        <f>'2019'!AD9</f>
        <v>6.1101295641931688E-2</v>
      </c>
      <c r="AK101" s="44">
        <f>'2019'!AE9</f>
        <v>0.29573027090694937</v>
      </c>
      <c r="AL101" s="45">
        <f>'2019'!AF9</f>
        <v>5.5999999999999994E-2</v>
      </c>
      <c r="AM101" s="46">
        <f t="shared" si="12"/>
        <v>0.36</v>
      </c>
      <c r="AN101" s="45">
        <f>'2019'!AG9</f>
        <v>0.60050000000000003</v>
      </c>
      <c r="AO101" s="45">
        <f>'2019'!AH9</f>
        <v>0.38500000000000001</v>
      </c>
      <c r="AP101" s="43">
        <f>'2019'!AI9</f>
        <v>108.38333780880065</v>
      </c>
      <c r="AQ101" s="47">
        <f>'2019'!AJ9</f>
        <v>98.583707981993768</v>
      </c>
      <c r="AR101" s="48">
        <f>'2019'!AK9</f>
        <v>7</v>
      </c>
      <c r="AS101" s="49">
        <f>'2019'!AL9</f>
        <v>7</v>
      </c>
      <c r="AT101" s="49">
        <f>'2019'!AM9</f>
        <v>8</v>
      </c>
      <c r="AU101" s="49">
        <f>'2019'!AN9</f>
        <v>5</v>
      </c>
      <c r="AV101" s="49">
        <f>'2019'!AO9</f>
        <v>10</v>
      </c>
      <c r="AW101" s="49">
        <f>'2019'!AP9</f>
        <v>6</v>
      </c>
      <c r="AX101" s="49">
        <f>'2019'!AQ9</f>
        <v>8</v>
      </c>
      <c r="AY101" s="50">
        <f>'2019'!AR9</f>
        <v>0</v>
      </c>
      <c r="AZ101" s="60">
        <f>'2019'!AS9</f>
        <v>0</v>
      </c>
      <c r="BA101" s="61">
        <f>'2019'!AT9</f>
        <v>3741</v>
      </c>
      <c r="BB101" s="61">
        <f>'2019'!AU9</f>
        <v>0</v>
      </c>
      <c r="BC101" s="61">
        <f>'2019'!AV9</f>
        <v>0</v>
      </c>
      <c r="BD101" s="61">
        <f>'2019'!AW9</f>
        <v>0</v>
      </c>
      <c r="BE101" s="61">
        <f>'2019'!AX9</f>
        <v>0</v>
      </c>
      <c r="BF101" s="62">
        <f>'2019'!AY9</f>
        <v>0</v>
      </c>
      <c r="BG101" s="62">
        <f>'2019'!AZ9</f>
        <v>0</v>
      </c>
      <c r="BH101" s="62">
        <f>'2019'!BA9</f>
        <v>0</v>
      </c>
      <c r="BI101" s="62">
        <f>'2019'!BB9</f>
        <v>0</v>
      </c>
      <c r="BJ101" s="62">
        <f>'2019'!BC9</f>
        <v>0</v>
      </c>
      <c r="BK101" s="62">
        <f>'2019'!BD9</f>
        <v>0</v>
      </c>
      <c r="BL101" s="62">
        <f>'2019'!BE9</f>
        <v>0</v>
      </c>
      <c r="BM101" s="62">
        <f>'2019'!BF9</f>
        <v>0</v>
      </c>
      <c r="BN101" s="63">
        <f>'2019'!BG9</f>
        <v>0</v>
      </c>
      <c r="BO101" s="60">
        <f>'2019'!BH9</f>
        <v>0</v>
      </c>
      <c r="BP101" s="61">
        <f>'2019'!BI9</f>
        <v>3090</v>
      </c>
      <c r="BQ101" s="61">
        <f>'2019'!BJ9</f>
        <v>5</v>
      </c>
      <c r="BR101" s="61">
        <f>'2019'!BK9</f>
        <v>2</v>
      </c>
      <c r="BS101" s="61">
        <f>'2019'!BL9</f>
        <v>0</v>
      </c>
      <c r="BT101" s="61">
        <f>'2019'!BM9</f>
        <v>0</v>
      </c>
      <c r="BU101" s="62">
        <f>'2019'!BN9</f>
        <v>0</v>
      </c>
      <c r="BV101" s="62">
        <f>'2019'!BO9</f>
        <v>0</v>
      </c>
      <c r="BW101" s="62">
        <f>'2019'!BP9</f>
        <v>0</v>
      </c>
      <c r="BX101" s="62">
        <f>'2019'!BQ9</f>
        <v>0</v>
      </c>
      <c r="BY101" s="62">
        <f>'2019'!BR9</f>
        <v>0</v>
      </c>
      <c r="BZ101" s="62">
        <f>'2019'!BS9</f>
        <v>0</v>
      </c>
      <c r="CA101" s="62">
        <f>'2019'!BT9</f>
        <v>50</v>
      </c>
      <c r="CB101" s="62">
        <f>'2019'!BU9</f>
        <v>60.7</v>
      </c>
      <c r="CC101" s="63">
        <f>'2019'!BV9</f>
        <v>28.6</v>
      </c>
      <c r="CD101" s="60">
        <f>'2019'!BW9</f>
        <v>801</v>
      </c>
      <c r="CE101" s="61">
        <f>'2019'!BX9</f>
        <v>3080</v>
      </c>
      <c r="CF101" s="61">
        <f>'2019'!BY9</f>
        <v>100</v>
      </c>
      <c r="CG101" s="61">
        <f>'2019'!BZ9</f>
        <v>62</v>
      </c>
      <c r="CH101" s="61">
        <f>'2019'!CA9</f>
        <v>7</v>
      </c>
      <c r="CI101" s="61">
        <f>'2019'!CB9</f>
        <v>27</v>
      </c>
      <c r="CJ101" s="62">
        <f>'2019'!CC9</f>
        <v>0.6</v>
      </c>
      <c r="CK101" s="62">
        <f>'2019'!CD9</f>
        <v>1.84</v>
      </c>
      <c r="CL101" s="62">
        <f>'2019'!CE9</f>
        <v>1.9</v>
      </c>
      <c r="CM101" s="62">
        <f>'2019'!CF9</f>
        <v>4.5</v>
      </c>
      <c r="CN101" s="62">
        <f>'2019'!CG9</f>
        <v>12.1</v>
      </c>
      <c r="CO101" s="62">
        <f>'2019'!CH9</f>
        <v>0</v>
      </c>
      <c r="CP101" s="62">
        <f>'2019'!CI9</f>
        <v>6.1</v>
      </c>
      <c r="CQ101" s="62">
        <f>'2019'!CJ9</f>
        <v>34.5</v>
      </c>
      <c r="CR101" s="63">
        <f>'2019'!CK9</f>
        <v>64.3</v>
      </c>
      <c r="CS101" s="60">
        <f>'2019'!CL9</f>
        <v>1020</v>
      </c>
      <c r="CT101" s="61">
        <f>'2019'!CM9</f>
        <v>3570</v>
      </c>
      <c r="CU101" s="61">
        <f>'2019'!CN9</f>
        <v>105</v>
      </c>
      <c r="CV101" s="61">
        <f>'2019'!CO9</f>
        <v>65</v>
      </c>
      <c r="CW101" s="61">
        <f>'2019'!CP9</f>
        <v>10</v>
      </c>
      <c r="CX101" s="61">
        <f>'2019'!CQ9</f>
        <v>26</v>
      </c>
      <c r="CY101" s="62">
        <f>'2019'!CR9</f>
        <v>0.57999999999999996</v>
      </c>
      <c r="CZ101" s="62">
        <f>'2019'!CS9</f>
        <v>2.2799999999999998</v>
      </c>
      <c r="DA101" s="62">
        <f>'2019'!CT9</f>
        <v>2.08</v>
      </c>
      <c r="DB101" s="62">
        <f>'2019'!CU9</f>
        <v>7.3</v>
      </c>
      <c r="DC101" s="62">
        <f>'2019'!CV9</f>
        <v>12.6</v>
      </c>
      <c r="DD101" s="62">
        <f>'2019'!DA9</f>
        <v>31.3</v>
      </c>
      <c r="DE101" s="62">
        <f>'2019'!DB9</f>
        <v>11</v>
      </c>
      <c r="DF101" s="62">
        <f>'2019'!DC9</f>
        <v>64.3</v>
      </c>
      <c r="DG101" s="63">
        <f>'2019'!DD9</f>
        <v>34.799999999999997</v>
      </c>
      <c r="DH101" s="60">
        <f>'2019'!DE9</f>
        <v>1698</v>
      </c>
      <c r="DI101" s="61">
        <f>'2019'!DF9</f>
        <v>3577</v>
      </c>
      <c r="DJ101" s="61">
        <f>'2019'!DG9</f>
        <v>146</v>
      </c>
      <c r="DK101" s="61">
        <f>'2019'!DH9</f>
        <v>101</v>
      </c>
      <c r="DL101" s="61">
        <f>'2019'!DI9</f>
        <v>13</v>
      </c>
      <c r="DM101" s="61">
        <f>'2019'!DJ9</f>
        <v>27</v>
      </c>
      <c r="DN101" s="62">
        <f>'2019'!DK9</f>
        <v>0.77</v>
      </c>
      <c r="DO101" s="62">
        <f>'2019'!DL9</f>
        <v>4.13</v>
      </c>
      <c r="DP101" s="62">
        <f>'2019'!DM9</f>
        <v>4.1500000000000004</v>
      </c>
      <c r="DQ101" s="62">
        <f>'2019'!DN9</f>
        <v>7.3</v>
      </c>
      <c r="DR101" s="62">
        <f>'2019'!DO9</f>
        <v>12.1</v>
      </c>
      <c r="DS101" s="62">
        <f>'2019'!DT9</f>
        <v>36</v>
      </c>
      <c r="DT101" s="62">
        <f>'2019'!DU9</f>
        <v>5.6</v>
      </c>
      <c r="DU101" s="62">
        <f>'2019'!DV9</f>
        <v>55.8</v>
      </c>
      <c r="DV101" s="63">
        <f>'2019'!DW9</f>
        <v>42.2</v>
      </c>
    </row>
    <row r="102" spans="1:126" ht="15.75" customHeight="1" x14ac:dyDescent="0.2">
      <c r="A102" s="30">
        <f t="shared" si="8"/>
        <v>100</v>
      </c>
      <c r="B102" s="31">
        <f>'2016'!A7</f>
        <v>5</v>
      </c>
      <c r="C102" s="31">
        <v>2016</v>
      </c>
      <c r="D102" s="32" t="str">
        <f>'2016'!B7</f>
        <v>Sterling Shepard</v>
      </c>
      <c r="E102" s="32" t="str" cm="1">
        <f t="array" ref="E102">_xlfn.IFS(F102&gt;12.5,"Cornerstone",AND(F102&gt;11.995,F102&lt;12.5),"Elite",AND(F102&gt;11,F102&lt;12.995),"Elite Upside",AND(F102&gt;=9.69,F102&lt;10.999),"Upside",AND(F102&gt;8.4,F102&lt;9.999),"Upside Lite",AND(F102&gt;7.25,F102&lt;8.999),"Outlier",AND(F102&gt;=6,F102&lt;7.25),"Outlier Lite",F102&lt;6.999,"Purgatory")</f>
        <v>Upside Lite</v>
      </c>
      <c r="F102" s="33">
        <f>'2016'!C7</f>
        <v>9.5128571428571433</v>
      </c>
      <c r="G102" s="33">
        <f t="shared" si="9"/>
        <v>83.7</v>
      </c>
      <c r="H102" s="303">
        <f t="shared" si="10"/>
        <v>0.62061140547400206</v>
      </c>
      <c r="I102" s="34" t="str">
        <f>'2016'!D7</f>
        <v>Oklahoma</v>
      </c>
      <c r="J102" s="35">
        <f>'2016'!E7</f>
        <v>3</v>
      </c>
      <c r="K102" s="36">
        <f>'2016'!F7</f>
        <v>34010</v>
      </c>
      <c r="L102" s="37">
        <f>'2016'!G7</f>
        <v>32.649315068493152</v>
      </c>
      <c r="M102" s="37" t="str">
        <f>'2016'!H7</f>
        <v>SR</v>
      </c>
      <c r="N102" s="37">
        <f>'2016'!I7</f>
        <v>23.224657534246575</v>
      </c>
      <c r="O102" s="37" t="str">
        <f>'2016'!J7</f>
        <v>Hybrid</v>
      </c>
      <c r="P102" s="37" t="str">
        <f>'2016'!K7</f>
        <v>DEEP</v>
      </c>
      <c r="Q102" s="37" t="str">
        <f>'2016'!L7</f>
        <v>N/A</v>
      </c>
      <c r="R102" s="55">
        <f>'2016'!M7</f>
        <v>70</v>
      </c>
      <c r="S102" s="55">
        <f>'2016'!N7</f>
        <v>194</v>
      </c>
      <c r="T102" s="231">
        <f t="shared" si="11"/>
        <v>27.835793304239669</v>
      </c>
      <c r="U102" s="37">
        <f>'2016'!O7</f>
        <v>4.4800000000000004</v>
      </c>
      <c r="V102" s="56">
        <f>'2016'!P7</f>
        <v>2</v>
      </c>
      <c r="W102" s="57">
        <f>'2016'!Q7</f>
        <v>0</v>
      </c>
      <c r="X102" s="58">
        <f>'2016'!R7</f>
        <v>0.1419753086419753</v>
      </c>
      <c r="Y102" s="58">
        <f>'2016'!S7</f>
        <v>0.2523857358111502</v>
      </c>
      <c r="Z102" s="58">
        <f>'2016'!T7</f>
        <v>0.39721539721539723</v>
      </c>
      <c r="AA102" s="58">
        <f>'2016'!U7</f>
        <v>0.32176734897653519</v>
      </c>
      <c r="AB102" s="58">
        <f>'2016'!V7</f>
        <v>0.35949137309596624</v>
      </c>
      <c r="AC102" s="59">
        <f>'2016'!W7</f>
        <v>0.34151680444116789</v>
      </c>
      <c r="AD102" s="42">
        <f>'2016'!X7</f>
        <v>20.567123287671233</v>
      </c>
      <c r="AE102" s="43">
        <f>'2016'!Y7</f>
        <v>3.85</v>
      </c>
      <c r="AF102" s="43">
        <f>'2016'!Z7</f>
        <v>6.7</v>
      </c>
      <c r="AG102" s="43">
        <f>'2016'!AA7</f>
        <v>16.399999999999999</v>
      </c>
      <c r="AH102" s="43">
        <f>'2016'!AB7</f>
        <v>0</v>
      </c>
      <c r="AI102" s="43">
        <f>'2016'!AC7</f>
        <v>0</v>
      </c>
      <c r="AJ102" s="44" t="str">
        <f>'2016'!AD7</f>
        <v>N/A</v>
      </c>
      <c r="AK102" s="44" t="str">
        <f>'2016'!AE7</f>
        <v>N/A</v>
      </c>
      <c r="AL102" s="45">
        <f>'2016'!AF7</f>
        <v>4.4000000000000004E-2</v>
      </c>
      <c r="AM102" s="46">
        <f t="shared" si="12"/>
        <v>0</v>
      </c>
      <c r="AN102" s="45">
        <f>'2016'!AG7</f>
        <v>0.55700000000000005</v>
      </c>
      <c r="AO102" s="45">
        <f>'2016'!AH7</f>
        <v>0.443</v>
      </c>
      <c r="AP102" s="43">
        <f>'2016'!AI7</f>
        <v>96.320708758232229</v>
      </c>
      <c r="AQ102" s="47">
        <f>'2016'!AJ7</f>
        <v>89.523225432012609</v>
      </c>
      <c r="AR102" s="48">
        <f>'2016'!AK7</f>
        <v>9</v>
      </c>
      <c r="AS102" s="49">
        <f>'2016'!AL7</f>
        <v>5</v>
      </c>
      <c r="AT102" s="49">
        <f>'2016'!AM7</f>
        <v>7</v>
      </c>
      <c r="AU102" s="49">
        <f>'2016'!AN7</f>
        <v>5</v>
      </c>
      <c r="AV102" s="49">
        <f>'2016'!AO7</f>
        <v>8</v>
      </c>
      <c r="AW102" s="49">
        <f>'2016'!AP7</f>
        <v>4</v>
      </c>
      <c r="AX102" s="49">
        <f>'2016'!AQ7</f>
        <v>8</v>
      </c>
      <c r="AY102" s="50">
        <f>'2016'!AR7</f>
        <v>1</v>
      </c>
      <c r="AZ102" s="60">
        <f>'2016'!AS7</f>
        <v>0</v>
      </c>
      <c r="BA102" s="61">
        <f>'2016'!AT7</f>
        <v>1</v>
      </c>
      <c r="BB102" s="61">
        <f>'2016'!AU7</f>
        <v>0</v>
      </c>
      <c r="BC102" s="61">
        <f>'2016'!AV7</f>
        <v>0</v>
      </c>
      <c r="BD102" s="61">
        <f>'2016'!AW7</f>
        <v>0</v>
      </c>
      <c r="BE102" s="61">
        <f>'2016'!AX7</f>
        <v>0</v>
      </c>
      <c r="BF102" s="62">
        <f>'2016'!AY7</f>
        <v>0</v>
      </c>
      <c r="BG102" s="62">
        <f>'2016'!AZ7</f>
        <v>0</v>
      </c>
      <c r="BH102" s="62">
        <f>'2016'!BA7</f>
        <v>0</v>
      </c>
      <c r="BI102" s="62">
        <f>'2016'!BB7</f>
        <v>0</v>
      </c>
      <c r="BJ102" s="62">
        <f>'2016'!BC7</f>
        <v>0</v>
      </c>
      <c r="BK102" s="62">
        <f>'2016'!BD7</f>
        <v>0</v>
      </c>
      <c r="BL102" s="62">
        <f>'2016'!BE7</f>
        <v>0</v>
      </c>
      <c r="BM102" s="62">
        <f>'2016'!BF7</f>
        <v>0</v>
      </c>
      <c r="BN102" s="63">
        <f>'2016'!BG7</f>
        <v>0</v>
      </c>
      <c r="BO102" s="60">
        <f>'2016'!BH7</f>
        <v>621</v>
      </c>
      <c r="BP102" s="61">
        <f>'2016'!BI7</f>
        <v>4374</v>
      </c>
      <c r="BQ102" s="61">
        <f>'2016'!BJ7</f>
        <v>0</v>
      </c>
      <c r="BR102" s="61">
        <f>'2016'!BK7</f>
        <v>0</v>
      </c>
      <c r="BS102" s="61">
        <f>'2016'!BL7</f>
        <v>0</v>
      </c>
      <c r="BT102" s="61">
        <f>'2016'!BM7</f>
        <v>0</v>
      </c>
      <c r="BU102" s="62">
        <f>'2016'!BN7</f>
        <v>0</v>
      </c>
      <c r="BV102" s="62">
        <f>'2016'!BO7</f>
        <v>0</v>
      </c>
      <c r="BW102" s="62">
        <f>'2016'!BP7</f>
        <v>0</v>
      </c>
      <c r="BX102" s="62">
        <f>'2016'!BQ7</f>
        <v>0</v>
      </c>
      <c r="BY102" s="62">
        <f>'2016'!BR7</f>
        <v>0</v>
      </c>
      <c r="BZ102" s="62">
        <f>'2016'!BS7</f>
        <v>0</v>
      </c>
      <c r="CA102" s="62">
        <f>'2016'!BT7</f>
        <v>0</v>
      </c>
      <c r="CB102" s="62">
        <f>'2016'!BU7</f>
        <v>0</v>
      </c>
      <c r="CC102" s="63">
        <f>'2016'!BV7</f>
        <v>0</v>
      </c>
      <c r="CD102" s="60">
        <f>'2016'!BW7</f>
        <v>603</v>
      </c>
      <c r="CE102" s="61">
        <f>'2016'!BX7</f>
        <v>2389.1999999999998</v>
      </c>
      <c r="CF102" s="61">
        <f>'2016'!BY7</f>
        <v>0</v>
      </c>
      <c r="CG102" s="61">
        <f>'2016'!BZ7</f>
        <v>0</v>
      </c>
      <c r="CH102" s="61">
        <f>'2016'!CA7</f>
        <v>0</v>
      </c>
      <c r="CI102" s="61">
        <f>'2016'!CB7</f>
        <v>0</v>
      </c>
      <c r="CJ102" s="62">
        <f>'2016'!CC7</f>
        <v>0</v>
      </c>
      <c r="CK102" s="62">
        <f>'2016'!CD7</f>
        <v>0</v>
      </c>
      <c r="CL102" s="62">
        <f>'2016'!CE7</f>
        <v>0</v>
      </c>
      <c r="CM102" s="62">
        <f>'2016'!CF7</f>
        <v>0</v>
      </c>
      <c r="CN102" s="62">
        <f>'2016'!CG7</f>
        <v>0</v>
      </c>
      <c r="CO102" s="62">
        <f>'2016'!CH7</f>
        <v>0</v>
      </c>
      <c r="CP102" s="62">
        <f>'2016'!CI7</f>
        <v>0</v>
      </c>
      <c r="CQ102" s="62">
        <f>'2016'!CJ7</f>
        <v>0</v>
      </c>
      <c r="CR102" s="63">
        <f>'2016'!CK7</f>
        <v>0</v>
      </c>
      <c r="CS102" s="60">
        <f>'2016'!CL7</f>
        <v>970</v>
      </c>
      <c r="CT102" s="61">
        <f>'2016'!CM7</f>
        <v>2442</v>
      </c>
      <c r="CU102" s="61">
        <f>'2016'!CN7</f>
        <v>82</v>
      </c>
      <c r="CV102" s="61">
        <f>'2016'!CO7</f>
        <v>51</v>
      </c>
      <c r="CW102" s="61">
        <f>'2016'!CP7</f>
        <v>5</v>
      </c>
      <c r="CX102" s="61">
        <f>'2016'!CQ7</f>
        <v>0</v>
      </c>
      <c r="CY102" s="62">
        <f>'2016'!CR7</f>
        <v>0</v>
      </c>
      <c r="CZ102" s="62">
        <f>'2016'!CS7</f>
        <v>0</v>
      </c>
      <c r="DA102" s="62">
        <f>'2016'!CT7</f>
        <v>3.85</v>
      </c>
      <c r="DB102" s="62">
        <f>'2016'!CU7</f>
        <v>6.7</v>
      </c>
      <c r="DC102" s="62">
        <f>'2016'!CV7</f>
        <v>16.399999999999999</v>
      </c>
      <c r="DD102" s="62">
        <f>'2016'!CW7</f>
        <v>0</v>
      </c>
      <c r="DE102" s="62">
        <f>'2016'!CX7</f>
        <v>1.9</v>
      </c>
      <c r="DF102" s="62">
        <f>'2016'!CY7</f>
        <v>82.4</v>
      </c>
      <c r="DG102" s="63">
        <f>'2016'!CZ7</f>
        <v>17.600000000000001</v>
      </c>
      <c r="DH102" s="60">
        <f>'2016'!DA7</f>
        <v>1289</v>
      </c>
      <c r="DI102" s="61">
        <f>'2016'!DB7</f>
        <v>4006</v>
      </c>
      <c r="DJ102" s="61">
        <f>'2016'!DC7</f>
        <v>118</v>
      </c>
      <c r="DK102" s="61">
        <f>'2016'!DD7</f>
        <v>86</v>
      </c>
      <c r="DL102" s="61">
        <f>'2016'!DE7</f>
        <v>11</v>
      </c>
      <c r="DM102" s="61">
        <f>'2016'!DF7</f>
        <v>0</v>
      </c>
      <c r="DN102" s="62">
        <f>'2016'!DG7</f>
        <v>0</v>
      </c>
      <c r="DO102" s="62">
        <f>'2016'!DH7</f>
        <v>0</v>
      </c>
      <c r="DP102" s="62">
        <f>'2016'!DI7</f>
        <v>2.88</v>
      </c>
      <c r="DQ102" s="62">
        <f>'2016'!DJ7</f>
        <v>5.8</v>
      </c>
      <c r="DR102" s="62">
        <f>'2016'!DK7</f>
        <v>10.4</v>
      </c>
      <c r="DS102" s="62">
        <f>'2016'!DL7</f>
        <v>0</v>
      </c>
      <c r="DT102" s="62">
        <f>'2016'!DM7</f>
        <v>4.4000000000000004</v>
      </c>
      <c r="DU102" s="62">
        <f>'2016'!DN7</f>
        <v>29</v>
      </c>
      <c r="DV102" s="63">
        <f>'2016'!DO7</f>
        <v>71</v>
      </c>
    </row>
    <row r="103" spans="1:126" ht="15.75" customHeight="1" x14ac:dyDescent="0.2">
      <c r="A103" s="30">
        <f t="shared" si="8"/>
        <v>101</v>
      </c>
      <c r="B103" s="31">
        <f>'2016'!A8</f>
        <v>6</v>
      </c>
      <c r="C103" s="31">
        <v>2016</v>
      </c>
      <c r="D103" s="32" t="str">
        <f>'2016'!B8</f>
        <v>Laquon Treadwell</v>
      </c>
      <c r="E103" s="32" t="str" cm="1">
        <f t="array" ref="E103">_xlfn.IFS(F103&gt;12.5,"Cornerstone",AND(F103&gt;11.995,F103&lt;12.5),"Elite",AND(F103&gt;11,F103&lt;12.995),"Elite Upside",AND(F103&gt;=9.69,F103&lt;10.999),"Upside",AND(F103&gt;8.4,F103&lt;9.999),"Upside Lite",AND(F103&gt;7.25,F103&lt;8.999),"Outlier",AND(F103&gt;=6,F103&lt;7.25),"Outlier Lite",F103&lt;6.999,"Purgatory")</f>
        <v>Upside Lite</v>
      </c>
      <c r="F103" s="33">
        <f>'2016'!C8</f>
        <v>9.5014285714285727</v>
      </c>
      <c r="G103" s="33">
        <f t="shared" si="9"/>
        <v>83.399999999999991</v>
      </c>
      <c r="H103" s="303">
        <f t="shared" si="10"/>
        <v>0.61405192605822145</v>
      </c>
      <c r="I103" s="34" t="str">
        <f>'2016'!D8</f>
        <v>Ole Miss</v>
      </c>
      <c r="J103" s="35">
        <f>'2016'!E8</f>
        <v>1</v>
      </c>
      <c r="K103" s="36">
        <f>'2016'!F8</f>
        <v>34864</v>
      </c>
      <c r="L103" s="37">
        <f>'2016'!G8</f>
        <v>30.30958904109589</v>
      </c>
      <c r="M103" s="37" t="str">
        <f>'2016'!H8</f>
        <v>JR</v>
      </c>
      <c r="N103" s="37">
        <f>'2016'!I8</f>
        <v>20.884931506849316</v>
      </c>
      <c r="O103" s="37" t="str">
        <f>'2016'!J8</f>
        <v>Wide</v>
      </c>
      <c r="P103" s="37" t="str">
        <f>'2016'!K8</f>
        <v>SLOB</v>
      </c>
      <c r="Q103" s="37" t="str">
        <f>'2016'!L8</f>
        <v>N/A</v>
      </c>
      <c r="R103" s="55">
        <f>'2016'!M8</f>
        <v>74</v>
      </c>
      <c r="S103" s="55">
        <f>'2016'!N8</f>
        <v>221</v>
      </c>
      <c r="T103" s="231">
        <f t="shared" si="11"/>
        <v>28.374406566198086</v>
      </c>
      <c r="U103" s="37">
        <f>'2016'!O8</f>
        <v>4.6399999999999997</v>
      </c>
      <c r="V103" s="56">
        <f>'2016'!P8</f>
        <v>1</v>
      </c>
      <c r="W103" s="57">
        <f>'2016'!Q8</f>
        <v>0</v>
      </c>
      <c r="X103" s="58">
        <f>'2016'!R8</f>
        <v>0</v>
      </c>
      <c r="Y103" s="58">
        <f>'2016'!S8</f>
        <v>0.16508281292424654</v>
      </c>
      <c r="Z103" s="58">
        <f>'2016'!T8</f>
        <v>0.26892598212780305</v>
      </c>
      <c r="AA103" s="58">
        <f>'2016'!U8</f>
        <v>0.26384739140427488</v>
      </c>
      <c r="AB103" s="58">
        <f>'2016'!V8</f>
        <v>0.26638668676603894</v>
      </c>
      <c r="AC103" s="59">
        <f>'2016'!W8</f>
        <v>0.26638668676603894</v>
      </c>
      <c r="AD103" s="42">
        <f>'2016'!X8</f>
        <v>19.230136986301371</v>
      </c>
      <c r="AE103" s="43">
        <f>'2016'!Y8</f>
        <v>2.44</v>
      </c>
      <c r="AF103" s="43">
        <f>'2016'!Z8</f>
        <v>6.4</v>
      </c>
      <c r="AG103" s="43">
        <f>'2016'!AA8</f>
        <v>11.2</v>
      </c>
      <c r="AH103" s="43">
        <f>'2016'!AB8</f>
        <v>0</v>
      </c>
      <c r="AI103" s="43">
        <f>'2016'!AC8</f>
        <v>0</v>
      </c>
      <c r="AJ103" s="44" t="str">
        <f>'2016'!AD8</f>
        <v>N/A</v>
      </c>
      <c r="AK103" s="44" t="str">
        <f>'2016'!AE8</f>
        <v>N/A</v>
      </c>
      <c r="AL103" s="45">
        <f>'2016'!AF8</f>
        <v>9.9000000000000005E-2</v>
      </c>
      <c r="AM103" s="46">
        <f t="shared" si="12"/>
        <v>0</v>
      </c>
      <c r="AN103" s="45">
        <f>'2016'!AG8</f>
        <v>0.91400000000000003</v>
      </c>
      <c r="AO103" s="45">
        <f>'2016'!AH8</f>
        <v>8.3500000000000005E-2</v>
      </c>
      <c r="AP103" s="43">
        <f>'2016'!AI8</f>
        <v>95.356509868425718</v>
      </c>
      <c r="AQ103" s="47">
        <f>'2016'!AJ8</f>
        <v>96.331188413362085</v>
      </c>
      <c r="AR103" s="48">
        <f>'2016'!AK8</f>
        <v>7</v>
      </c>
      <c r="AS103" s="49">
        <f>'2016'!AL8</f>
        <v>8</v>
      </c>
      <c r="AT103" s="49">
        <f>'2016'!AM8</f>
        <v>4</v>
      </c>
      <c r="AU103" s="49">
        <f>'2016'!AN8</f>
        <v>5</v>
      </c>
      <c r="AV103" s="49">
        <f>'2016'!AO8</f>
        <v>5</v>
      </c>
      <c r="AW103" s="49">
        <f>'2016'!AP8</f>
        <v>6</v>
      </c>
      <c r="AX103" s="49">
        <f>'2016'!AQ8</f>
        <v>10</v>
      </c>
      <c r="AY103" s="50">
        <f>'2016'!AR8</f>
        <v>0</v>
      </c>
      <c r="AZ103" s="60">
        <f>'2016'!AS8</f>
        <v>0</v>
      </c>
      <c r="BA103" s="61">
        <f>'2016'!AT8</f>
        <v>1</v>
      </c>
      <c r="BB103" s="61">
        <f>'2016'!AU8</f>
        <v>0</v>
      </c>
      <c r="BC103" s="61">
        <f>'2016'!AV8</f>
        <v>0</v>
      </c>
      <c r="BD103" s="61">
        <f>'2016'!AW8</f>
        <v>0</v>
      </c>
      <c r="BE103" s="61">
        <f>'2016'!AX8</f>
        <v>0</v>
      </c>
      <c r="BF103" s="62">
        <f>'2016'!AY8</f>
        <v>0</v>
      </c>
      <c r="BG103" s="62">
        <f>'2016'!AZ8</f>
        <v>0</v>
      </c>
      <c r="BH103" s="62">
        <f>'2016'!BA8</f>
        <v>0</v>
      </c>
      <c r="BI103" s="62">
        <f>'2016'!BB8</f>
        <v>0</v>
      </c>
      <c r="BJ103" s="62">
        <f>'2016'!BC8</f>
        <v>0</v>
      </c>
      <c r="BK103" s="62">
        <f>'2016'!BD8</f>
        <v>0</v>
      </c>
      <c r="BL103" s="62">
        <f>'2016'!BE8</f>
        <v>0</v>
      </c>
      <c r="BM103" s="62">
        <f>'2016'!BF8</f>
        <v>0</v>
      </c>
      <c r="BN103" s="63">
        <f>'2016'!BG8</f>
        <v>0</v>
      </c>
      <c r="BO103" s="60">
        <f>'2016'!BH8</f>
        <v>0</v>
      </c>
      <c r="BP103" s="61">
        <f>'2016'!BI8</f>
        <v>1</v>
      </c>
      <c r="BQ103" s="61">
        <f>'2016'!BJ8</f>
        <v>0</v>
      </c>
      <c r="BR103" s="61">
        <f>'2016'!BK8</f>
        <v>0</v>
      </c>
      <c r="BS103" s="61">
        <f>'2016'!BL8</f>
        <v>0</v>
      </c>
      <c r="BT103" s="61">
        <f>'2016'!BM8</f>
        <v>0</v>
      </c>
      <c r="BU103" s="62">
        <f>'2016'!BN8</f>
        <v>0</v>
      </c>
      <c r="BV103" s="62">
        <f>'2016'!BO8</f>
        <v>0</v>
      </c>
      <c r="BW103" s="62">
        <f>'2016'!BP8</f>
        <v>0</v>
      </c>
      <c r="BX103" s="62">
        <f>'2016'!BQ8</f>
        <v>0</v>
      </c>
      <c r="BY103" s="62">
        <f>'2016'!BR8</f>
        <v>0</v>
      </c>
      <c r="BZ103" s="62">
        <f>'2016'!BS8</f>
        <v>0</v>
      </c>
      <c r="CA103" s="62">
        <f>'2016'!BT8</f>
        <v>0</v>
      </c>
      <c r="CB103" s="62">
        <f>'2016'!BU8</f>
        <v>0</v>
      </c>
      <c r="CC103" s="63">
        <f>'2016'!BV8</f>
        <v>0</v>
      </c>
      <c r="CD103" s="60">
        <f>'2016'!BW8</f>
        <v>608</v>
      </c>
      <c r="CE103" s="61">
        <f>'2016'!BX8</f>
        <v>3683</v>
      </c>
      <c r="CF103" s="61">
        <f>'2016'!BY8</f>
        <v>0</v>
      </c>
      <c r="CG103" s="61">
        <f>'2016'!BZ8</f>
        <v>0</v>
      </c>
      <c r="CH103" s="61">
        <f>'2016'!CA8</f>
        <v>0</v>
      </c>
      <c r="CI103" s="61">
        <f>'2016'!CB8</f>
        <v>0</v>
      </c>
      <c r="CJ103" s="62">
        <f>'2016'!CC8</f>
        <v>0</v>
      </c>
      <c r="CK103" s="62">
        <f>'2016'!CD8</f>
        <v>0</v>
      </c>
      <c r="CL103" s="62">
        <f>'2016'!CE8</f>
        <v>0</v>
      </c>
      <c r="CM103" s="62">
        <f>'2016'!CF8</f>
        <v>0</v>
      </c>
      <c r="CN103" s="62">
        <f>'2016'!CG8</f>
        <v>0</v>
      </c>
      <c r="CO103" s="62">
        <f>'2016'!CH8</f>
        <v>0</v>
      </c>
      <c r="CP103" s="62">
        <f>'2016'!CI8</f>
        <v>0</v>
      </c>
      <c r="CQ103" s="62">
        <f>'2016'!CJ8</f>
        <v>0</v>
      </c>
      <c r="CR103" s="63">
        <f>'2016'!CK8</f>
        <v>0</v>
      </c>
      <c r="CS103" s="60">
        <f>'2016'!CL8</f>
        <v>638</v>
      </c>
      <c r="CT103" s="61">
        <f>'2016'!CM8</f>
        <v>2372.4</v>
      </c>
      <c r="CU103" s="61">
        <f>'2016'!CN8</f>
        <v>74</v>
      </c>
      <c r="CV103" s="61">
        <f>'2016'!CO8</f>
        <v>49</v>
      </c>
      <c r="CW103" s="61">
        <f>'2016'!CP8</f>
        <v>5</v>
      </c>
      <c r="CX103" s="61">
        <f>'2016'!CQ8</f>
        <v>0</v>
      </c>
      <c r="CY103" s="62">
        <f>'2016'!CR8</f>
        <v>0</v>
      </c>
      <c r="CZ103" s="62">
        <f>'2016'!CS8</f>
        <v>0</v>
      </c>
      <c r="DA103" s="62">
        <f>'2016'!CT8</f>
        <v>2.08</v>
      </c>
      <c r="DB103" s="62">
        <f>'2016'!CU8</f>
        <v>6.4</v>
      </c>
      <c r="DC103" s="62">
        <f>'2016'!CV8</f>
        <v>10</v>
      </c>
      <c r="DD103" s="62">
        <f>'2016'!CW8</f>
        <v>0</v>
      </c>
      <c r="DE103" s="62">
        <f>'2016'!CX8</f>
        <v>5.8</v>
      </c>
      <c r="DF103" s="62">
        <f>'2016'!CY8</f>
        <v>90.9</v>
      </c>
      <c r="DG103" s="63">
        <f>'2016'!CZ8</f>
        <v>8.8000000000000007</v>
      </c>
      <c r="DH103" s="60">
        <f>'2016'!DA8</f>
        <v>1148</v>
      </c>
      <c r="DI103" s="61">
        <f>'2016'!DB8</f>
        <v>4351</v>
      </c>
      <c r="DJ103" s="61">
        <f>'2016'!DC8</f>
        <v>122</v>
      </c>
      <c r="DK103" s="61">
        <f>'2016'!DD8</f>
        <v>82</v>
      </c>
      <c r="DL103" s="61">
        <f>'2016'!DE8</f>
        <v>11</v>
      </c>
      <c r="DM103" s="61">
        <f>'2016'!DF8</f>
        <v>0</v>
      </c>
      <c r="DN103" s="62">
        <f>'2016'!DG8</f>
        <v>0</v>
      </c>
      <c r="DO103" s="62">
        <f>'2016'!DH8</f>
        <v>0</v>
      </c>
      <c r="DP103" s="62">
        <f>'2016'!DI8</f>
        <v>2.44</v>
      </c>
      <c r="DQ103" s="62">
        <f>'2016'!DJ8</f>
        <v>5.4</v>
      </c>
      <c r="DR103" s="62">
        <f>'2016'!DK8</f>
        <v>11.2</v>
      </c>
      <c r="DS103" s="62">
        <f>'2016'!DL8</f>
        <v>0</v>
      </c>
      <c r="DT103" s="62">
        <f>'2016'!DM8</f>
        <v>9.9</v>
      </c>
      <c r="DU103" s="62">
        <f>'2016'!DN8</f>
        <v>91.9</v>
      </c>
      <c r="DV103" s="63">
        <f>'2016'!DO8</f>
        <v>7.9</v>
      </c>
    </row>
    <row r="104" spans="1:126" ht="15.75" customHeight="1" x14ac:dyDescent="0.2">
      <c r="A104" s="30">
        <f t="shared" si="8"/>
        <v>101</v>
      </c>
      <c r="B104" s="31">
        <f>'2024'!A11</f>
        <v>9</v>
      </c>
      <c r="C104" s="31">
        <v>2024</v>
      </c>
      <c r="D104" s="32" t="str">
        <f>'2024'!B11</f>
        <v>Keon Coleman</v>
      </c>
      <c r="E104" s="32" t="str" cm="1">
        <f t="array" ref="E104">_xlfn.IFS(F104&gt;12.5,"Cornerstone",AND(F104&gt;11.995,F104&lt;12.5),"Elite",AND(F104&gt;11,F104&lt;12.995),"Elite Upside",AND(F104&gt;=9.69,F104&lt;10.999),"Upside",AND(F104&gt;8.4,F104&lt;9.999),"Upside Lite",AND(F104&gt;7.25,F104&lt;8.999),"Outlier",AND(F104&gt;=6,F104&lt;7.25),"Outlier Lite",F104&lt;6.999,"Purgatory")</f>
        <v>Upside Lite</v>
      </c>
      <c r="F104" s="33">
        <f>'2024'!C11</f>
        <v>9.5014285714285727</v>
      </c>
      <c r="G104" s="33">
        <f t="shared" si="9"/>
        <v>83.399999999999991</v>
      </c>
      <c r="H104" s="303">
        <f t="shared" si="10"/>
        <v>0.61405192605822145</v>
      </c>
      <c r="I104" s="34" t="str">
        <f>'2024'!D11</f>
        <v>Florida State</v>
      </c>
      <c r="J104" s="35">
        <f>'2024'!E11</f>
        <v>4</v>
      </c>
      <c r="K104" s="36">
        <f>'2024'!F11</f>
        <v>37758</v>
      </c>
      <c r="L104" s="37">
        <f>'2024'!G11</f>
        <v>22.38082191780822</v>
      </c>
      <c r="M104" s="37" t="str">
        <f>'2024'!H11</f>
        <v>JR</v>
      </c>
      <c r="N104" s="37">
        <f>'2024'!I11</f>
        <v>20.961643835616439</v>
      </c>
      <c r="O104" s="37" t="str">
        <f>'2024'!J11</f>
        <v>Wide</v>
      </c>
      <c r="P104" s="37" t="str">
        <f>'2024'!K11</f>
        <v>SLOB</v>
      </c>
      <c r="Q104" s="37" t="str">
        <f>'2024'!L11</f>
        <v>Poor Separator</v>
      </c>
      <c r="R104" s="35">
        <f>'2024'!M11</f>
        <v>75</v>
      </c>
      <c r="S104" s="35">
        <f>'2024'!N11</f>
        <v>213</v>
      </c>
      <c r="T104" s="231">
        <f t="shared" si="11"/>
        <v>26.622879699092731</v>
      </c>
      <c r="U104" s="35">
        <f>'2024'!O11</f>
        <v>4.6100000000000003</v>
      </c>
      <c r="V104" s="38">
        <f>'2024'!P11</f>
        <v>2</v>
      </c>
      <c r="W104" s="57">
        <f>'2024'!Q11</f>
        <v>0</v>
      </c>
      <c r="X104" s="58">
        <f>'2024'!R11</f>
        <v>0</v>
      </c>
      <c r="Y104" s="58">
        <f>'2024'!S11</f>
        <v>1.5196182718901014E-2</v>
      </c>
      <c r="Z104" s="58">
        <f>'2024'!T11</f>
        <v>0.27708333333333335</v>
      </c>
      <c r="AA104" s="58">
        <f>'2024'!U11</f>
        <v>0.2181119066560594</v>
      </c>
      <c r="AB104" s="58">
        <f>'2024'!V11</f>
        <v>0.24759761999469637</v>
      </c>
      <c r="AC104" s="59">
        <f>'2024'!W11</f>
        <v>0.23521773899496154</v>
      </c>
      <c r="AD104" s="42">
        <f>'2024'!X11</f>
        <v>19.293150684931508</v>
      </c>
      <c r="AE104" s="43">
        <f>'2024'!Y11</f>
        <v>2.0699999999999998</v>
      </c>
      <c r="AF104" s="43">
        <f>'2024'!Z11</f>
        <v>6.3</v>
      </c>
      <c r="AG104" s="43">
        <f>'2024'!AA11</f>
        <v>12.4</v>
      </c>
      <c r="AH104" s="43">
        <f>'2024'!AB11</f>
        <v>0.44</v>
      </c>
      <c r="AI104" s="43">
        <f>'2024'!AC11</f>
        <v>1.94</v>
      </c>
      <c r="AJ104" s="44">
        <f>'2024'!AD11</f>
        <v>7.9331306990881464E-2</v>
      </c>
      <c r="AK104" s="44">
        <f>'2024'!AE11</f>
        <v>0.15072948328267477</v>
      </c>
      <c r="AL104" s="45">
        <f>'2024'!AF11</f>
        <v>3.7999999999999999E-2</v>
      </c>
      <c r="AM104" s="46">
        <f t="shared" si="12"/>
        <v>0.33299999999999996</v>
      </c>
      <c r="AN104" s="45">
        <f>'2024'!AG11</f>
        <v>0.81899999999999995</v>
      </c>
      <c r="AO104" s="45">
        <f>'2024'!AH11</f>
        <v>0.17499999999999999</v>
      </c>
      <c r="AP104" s="43">
        <f>'2024'!AI11</f>
        <v>94.320457263913568</v>
      </c>
      <c r="AQ104" s="47">
        <f>'2024'!AJ11</f>
        <v>97.22249990660238</v>
      </c>
      <c r="AR104" s="48">
        <f>'2024'!AK11</f>
        <v>6</v>
      </c>
      <c r="AS104" s="49">
        <f>'2024'!AL11</f>
        <v>7</v>
      </c>
      <c r="AT104" s="49">
        <f>'2024'!AM11</f>
        <v>4</v>
      </c>
      <c r="AU104" s="49">
        <f>'2024'!AN11</f>
        <v>5</v>
      </c>
      <c r="AV104" s="49">
        <f>'2024'!AO11</f>
        <v>5</v>
      </c>
      <c r="AW104" s="49">
        <f>'2024'!AP11</f>
        <v>6</v>
      </c>
      <c r="AX104" s="49">
        <f>'2024'!AQ11</f>
        <v>8</v>
      </c>
      <c r="AY104" s="50">
        <f>'2024'!AR11</f>
        <v>1</v>
      </c>
      <c r="AZ104" s="60">
        <f>'2024'!AS11</f>
        <v>0</v>
      </c>
      <c r="BA104" s="61">
        <f>'2024'!AT11</f>
        <v>1</v>
      </c>
      <c r="BB104" s="61">
        <f>'2024'!AU11</f>
        <v>0</v>
      </c>
      <c r="BC104" s="61">
        <f>'2024'!AV11</f>
        <v>0</v>
      </c>
      <c r="BD104" s="61">
        <f>'2024'!AW11</f>
        <v>0</v>
      </c>
      <c r="BE104" s="61">
        <f>'2024'!AX11</f>
        <v>0</v>
      </c>
      <c r="BF104" s="62">
        <f>'2024'!AY11</f>
        <v>0</v>
      </c>
      <c r="BG104" s="62">
        <f>'2024'!AZ11</f>
        <v>0</v>
      </c>
      <c r="BH104" s="62">
        <f>'2024'!BA11</f>
        <v>0</v>
      </c>
      <c r="BI104" s="62">
        <f>'2024'!BB11</f>
        <v>0</v>
      </c>
      <c r="BJ104" s="62">
        <f>'2024'!BC11</f>
        <v>0</v>
      </c>
      <c r="BK104" s="62">
        <f>'2024'!BH11</f>
        <v>0</v>
      </c>
      <c r="BL104" s="62">
        <f>'2024'!BI11</f>
        <v>0</v>
      </c>
      <c r="BM104" s="62">
        <f>'2024'!BJ11</f>
        <v>0</v>
      </c>
      <c r="BN104" s="63">
        <f>'2024'!BK11</f>
        <v>0</v>
      </c>
      <c r="BO104" s="60">
        <f>'2024'!BL11</f>
        <v>0</v>
      </c>
      <c r="BP104" s="61">
        <f>'2024'!BM11</f>
        <v>1</v>
      </c>
      <c r="BQ104" s="61">
        <f>'2024'!BN11</f>
        <v>0</v>
      </c>
      <c r="BR104" s="61">
        <f>'2024'!BO11</f>
        <v>0</v>
      </c>
      <c r="BS104" s="61">
        <f>'2024'!BP11</f>
        <v>0</v>
      </c>
      <c r="BT104" s="61">
        <f>'2024'!BQ11</f>
        <v>0</v>
      </c>
      <c r="BU104" s="62">
        <f>'2024'!BR11</f>
        <v>0</v>
      </c>
      <c r="BV104" s="62">
        <f>'2024'!BS11</f>
        <v>0</v>
      </c>
      <c r="BW104" s="62">
        <f>'2024'!BT11</f>
        <v>0</v>
      </c>
      <c r="BX104" s="62">
        <f>'2024'!BU11</f>
        <v>0</v>
      </c>
      <c r="BY104" s="62">
        <f>'2024'!BV11</f>
        <v>0</v>
      </c>
      <c r="BZ104" s="62">
        <f>'2024'!CA11</f>
        <v>0</v>
      </c>
      <c r="CA104" s="62">
        <f>'2024'!CB11</f>
        <v>0</v>
      </c>
      <c r="CB104" s="62">
        <f>'2024'!CC11</f>
        <v>0</v>
      </c>
      <c r="CC104" s="63">
        <f>'2024'!CD11</f>
        <v>0</v>
      </c>
      <c r="CD104" s="60">
        <f>'2024'!CE11</f>
        <v>50</v>
      </c>
      <c r="CE104" s="61">
        <f>'2024'!CF11</f>
        <v>3290.2999999999997</v>
      </c>
      <c r="CF104" s="61">
        <f>'2024'!CG11</f>
        <v>9</v>
      </c>
      <c r="CG104" s="61">
        <f>'2024'!CH11</f>
        <v>7</v>
      </c>
      <c r="CH104" s="61">
        <f>'2024'!CI11</f>
        <v>1</v>
      </c>
      <c r="CI104" s="61">
        <f>'2024'!CJ11</f>
        <v>0</v>
      </c>
      <c r="CJ104" s="62">
        <f>'2024'!CK11</f>
        <v>0.04</v>
      </c>
      <c r="CK104" s="62">
        <f>'2024'!CL11</f>
        <v>0.34</v>
      </c>
      <c r="CL104" s="62">
        <f>'2024'!CM11</f>
        <v>1.25</v>
      </c>
      <c r="CM104" s="62">
        <f>'2024'!CN11</f>
        <v>2.1</v>
      </c>
      <c r="CN104" s="62">
        <f>'2024'!CO11</f>
        <v>8.4</v>
      </c>
      <c r="CO104" s="62">
        <f>'2024'!CT11</f>
        <v>100</v>
      </c>
      <c r="CP104" s="62">
        <f>'2024'!CU11</f>
        <v>0</v>
      </c>
      <c r="CQ104" s="62">
        <f>'2024'!CV11</f>
        <v>81</v>
      </c>
      <c r="CR104" s="63">
        <f>'2024'!CW11</f>
        <v>19</v>
      </c>
      <c r="CS104" s="60">
        <f>'2024'!CX11</f>
        <v>798</v>
      </c>
      <c r="CT104" s="61">
        <f>'2024'!CY11</f>
        <v>2880</v>
      </c>
      <c r="CU104" s="61">
        <f>'2024'!CZ11</f>
        <v>88</v>
      </c>
      <c r="CV104" s="61">
        <f>'2024'!DA11</f>
        <v>58</v>
      </c>
      <c r="CW104" s="61">
        <f>'2024'!DB11</f>
        <v>7</v>
      </c>
      <c r="CX104" s="61">
        <f>'2024'!DC11</f>
        <v>0</v>
      </c>
      <c r="CY104" s="62">
        <f>'2024'!DD11</f>
        <v>0.17</v>
      </c>
      <c r="CZ104" s="62">
        <f>'2024'!DE11</f>
        <v>1.94</v>
      </c>
      <c r="DA104" s="62">
        <f>'2024'!DF11</f>
        <v>2.0699999999999998</v>
      </c>
      <c r="DB104" s="62">
        <f>'2024'!DG11</f>
        <v>4.2</v>
      </c>
      <c r="DC104" s="62">
        <f>'2024'!DH11</f>
        <v>12.3</v>
      </c>
      <c r="DD104" s="62">
        <f>'2024'!DM11</f>
        <v>62.5</v>
      </c>
      <c r="DE104" s="62">
        <f>'2024'!DN11</f>
        <v>4.9000000000000004</v>
      </c>
      <c r="DF104" s="62">
        <f>'2024'!DO11</f>
        <v>94.5</v>
      </c>
      <c r="DG104" s="63">
        <f>'2024'!DP11</f>
        <v>5.5</v>
      </c>
      <c r="DH104" s="60">
        <f>'2024'!DQ11</f>
        <v>658</v>
      </c>
      <c r="DI104" s="61">
        <f>'2024'!DR11</f>
        <v>3016.8</v>
      </c>
      <c r="DJ104" s="61">
        <f>'2024'!DS11</f>
        <v>87</v>
      </c>
      <c r="DK104" s="61">
        <f>'2024'!DT11</f>
        <v>50</v>
      </c>
      <c r="DL104" s="61">
        <f>'2024'!DU11</f>
        <v>11</v>
      </c>
      <c r="DM104" s="61">
        <f>'2024'!DV11</f>
        <v>21.6</v>
      </c>
      <c r="DN104" s="62">
        <f>'2024'!DW11</f>
        <v>0.44</v>
      </c>
      <c r="DO104" s="62">
        <f>'2024'!DX11</f>
        <v>0.44</v>
      </c>
      <c r="DP104" s="62">
        <f>'2024'!DY11</f>
        <v>1.74</v>
      </c>
      <c r="DQ104" s="62">
        <f>'2024'!DZ11</f>
        <v>6.3</v>
      </c>
      <c r="DR104" s="62">
        <f>'2024'!EA11</f>
        <v>12.4</v>
      </c>
      <c r="DS104" s="62">
        <f>'2024'!EF11</f>
        <v>33.299999999999997</v>
      </c>
      <c r="DT104" s="62">
        <f>'2024'!EG11</f>
        <v>3.8</v>
      </c>
      <c r="DU104" s="62">
        <f>'2024'!EH11</f>
        <v>69.3</v>
      </c>
      <c r="DV104" s="63">
        <f>'2024'!EI11</f>
        <v>29.5</v>
      </c>
    </row>
    <row r="105" spans="1:126" ht="15.75" customHeight="1" x14ac:dyDescent="0.2">
      <c r="A105" s="30">
        <f t="shared" si="8"/>
        <v>103</v>
      </c>
      <c r="B105" s="31">
        <f>'2024'!A12</f>
        <v>10</v>
      </c>
      <c r="C105" s="31">
        <v>2024</v>
      </c>
      <c r="D105" s="32" t="str">
        <f>'2024'!B12</f>
        <v>Adonai Mitchell</v>
      </c>
      <c r="E105" s="32" t="str" cm="1">
        <f t="array" ref="E105">_xlfn.IFS(F105&gt;12.5,"Cornerstone",AND(F105&gt;11.995,F105&lt;12.5),"Elite",AND(F105&gt;11,F105&lt;12.995),"Elite Upside",AND(F105&gt;=9.69,F105&lt;10.999),"Upside",AND(F105&gt;8.4,F105&lt;9.999),"Upside Lite",AND(F105&gt;7.25,F105&lt;8.999),"Outlier",AND(F105&gt;=6,F105&lt;7.25),"Outlier Lite",F105&lt;6.999,"Purgatory")</f>
        <v>Upside Lite</v>
      </c>
      <c r="F105" s="33">
        <f>'2024'!C12</f>
        <v>9.4771428571428569</v>
      </c>
      <c r="G105" s="33">
        <f t="shared" si="9"/>
        <v>83.2</v>
      </c>
      <c r="H105" s="303">
        <f t="shared" si="10"/>
        <v>0.60011303229968571</v>
      </c>
      <c r="I105" s="34" t="str">
        <f>'2024'!D12</f>
        <v>Texas</v>
      </c>
      <c r="J105" s="35">
        <f>'2024'!E12</f>
        <v>3</v>
      </c>
      <c r="K105" s="36">
        <f>'2024'!F12</f>
        <v>37537</v>
      </c>
      <c r="L105" s="37">
        <f>'2024'!G12</f>
        <v>22.986301369863014</v>
      </c>
      <c r="M105" s="37" t="str">
        <f>'2024'!H12</f>
        <v>JR</v>
      </c>
      <c r="N105" s="37">
        <f>'2024'!I12</f>
        <v>21.567123287671233</v>
      </c>
      <c r="O105" s="37" t="str">
        <f>'2024'!J12</f>
        <v>Wide</v>
      </c>
      <c r="P105" s="37" t="str">
        <f>'2024'!K12</f>
        <v>DEEP</v>
      </c>
      <c r="Q105" s="37" t="str">
        <f>'2024'!L12</f>
        <v>Poor Earner</v>
      </c>
      <c r="R105" s="35">
        <f>'2024'!M12</f>
        <v>74</v>
      </c>
      <c r="S105" s="35">
        <f>'2024'!N12</f>
        <v>205</v>
      </c>
      <c r="T105" s="231">
        <f t="shared" si="11"/>
        <v>26.320150887197322</v>
      </c>
      <c r="U105" s="35">
        <f>'2024'!O12</f>
        <v>4.34</v>
      </c>
      <c r="V105" s="38">
        <f>'2024'!P12</f>
        <v>2</v>
      </c>
      <c r="W105" s="57">
        <f>'2024'!Q12</f>
        <v>0</v>
      </c>
      <c r="X105" s="58">
        <f>'2024'!R12</f>
        <v>0</v>
      </c>
      <c r="Y105" s="58">
        <f>'2024'!S12</f>
        <v>0.11327246261744078</v>
      </c>
      <c r="Z105" s="58">
        <f>'2024'!T12</f>
        <v>7.5475949081897045E-2</v>
      </c>
      <c r="AA105" s="58">
        <f>'2024'!U12</f>
        <v>0.2087760043484706</v>
      </c>
      <c r="AB105" s="58">
        <f>'2024'!V12</f>
        <v>0.2087760043484706</v>
      </c>
      <c r="AC105" s="59">
        <f>'2024'!W12</f>
        <v>0.19833720413104705</v>
      </c>
      <c r="AD105" s="42">
        <f>'2024'!X12</f>
        <v>20.901369863013699</v>
      </c>
      <c r="AE105" s="43">
        <f>'2024'!Y12</f>
        <v>1.72</v>
      </c>
      <c r="AF105" s="43">
        <f>'2024'!Z12</f>
        <v>3.9</v>
      </c>
      <c r="AG105" s="43">
        <f>'2024'!AA12</f>
        <v>16</v>
      </c>
      <c r="AH105" s="43">
        <f>'2024'!AB12</f>
        <v>0.81</v>
      </c>
      <c r="AI105" s="43">
        <f>'2024'!AC12</f>
        <v>0.94</v>
      </c>
      <c r="AJ105" s="44">
        <f>'2024'!AD12</f>
        <v>2.23905325443787E-2</v>
      </c>
      <c r="AK105" s="44">
        <f>'2024'!AE12</f>
        <v>0.15266272189349112</v>
      </c>
      <c r="AL105" s="45">
        <f>'2024'!AF12</f>
        <v>1.8000000000000002E-2</v>
      </c>
      <c r="AM105" s="46">
        <f t="shared" si="12"/>
        <v>0.36399999999999999</v>
      </c>
      <c r="AN105" s="45">
        <f>'2024'!AG12</f>
        <v>0.85899999999999999</v>
      </c>
      <c r="AO105" s="45">
        <f>'2024'!AH12</f>
        <v>0.14100000000000001</v>
      </c>
      <c r="AP105" s="43">
        <f>'2024'!AI12</f>
        <v>115.5646314647894</v>
      </c>
      <c r="AQ105" s="47">
        <f>'2024'!AJ12</f>
        <v>116.74586562486539</v>
      </c>
      <c r="AR105" s="48">
        <f>'2024'!AK12</f>
        <v>5</v>
      </c>
      <c r="AS105" s="49">
        <f>'2024'!AL12</f>
        <v>5</v>
      </c>
      <c r="AT105" s="49">
        <f>'2024'!AM12</f>
        <v>2</v>
      </c>
      <c r="AU105" s="49">
        <f>'2024'!AN12</f>
        <v>1</v>
      </c>
      <c r="AV105" s="49">
        <f>'2024'!AO12</f>
        <v>10</v>
      </c>
      <c r="AW105" s="49">
        <f>'2024'!AP12</f>
        <v>9</v>
      </c>
      <c r="AX105" s="49">
        <f>'2024'!AQ12</f>
        <v>8</v>
      </c>
      <c r="AY105" s="50">
        <f>'2024'!AR12</f>
        <v>1</v>
      </c>
      <c r="AZ105" s="60">
        <f>'2024'!AS12</f>
        <v>0</v>
      </c>
      <c r="BA105" s="61">
        <f>'2024'!AT12</f>
        <v>3122</v>
      </c>
      <c r="BB105" s="61">
        <f>'2024'!AU12</f>
        <v>0</v>
      </c>
      <c r="BC105" s="61">
        <f>'2024'!AV12</f>
        <v>0</v>
      </c>
      <c r="BD105" s="61">
        <f>'2024'!AW12</f>
        <v>0</v>
      </c>
      <c r="BE105" s="61">
        <f>'2024'!AX12</f>
        <v>26</v>
      </c>
      <c r="BF105" s="62">
        <f>'2024'!AY12</f>
        <v>0</v>
      </c>
      <c r="BG105" s="62">
        <f>'2024'!AZ12</f>
        <v>0</v>
      </c>
      <c r="BH105" s="62">
        <f>'2024'!BA12</f>
        <v>0</v>
      </c>
      <c r="BI105" s="62">
        <f>'2024'!BB12</f>
        <v>0</v>
      </c>
      <c r="BJ105" s="62">
        <f>'2024'!BC12</f>
        <v>0</v>
      </c>
      <c r="BK105" s="62">
        <f>'2024'!BH12</f>
        <v>0</v>
      </c>
      <c r="BL105" s="62">
        <f>'2024'!BI12</f>
        <v>0</v>
      </c>
      <c r="BM105" s="62">
        <f>'2024'!BJ12</f>
        <v>0</v>
      </c>
      <c r="BN105" s="63">
        <f>'2024'!BK12</f>
        <v>0</v>
      </c>
      <c r="BO105" s="60">
        <f>'2024'!BL12</f>
        <v>0</v>
      </c>
      <c r="BP105" s="61">
        <f>'2024'!BM12</f>
        <v>2499</v>
      </c>
      <c r="BQ105" s="61">
        <f>'2024'!BN12</f>
        <v>0</v>
      </c>
      <c r="BR105" s="61">
        <f>'2024'!BO12</f>
        <v>0</v>
      </c>
      <c r="BS105" s="61">
        <f>'2024'!BP12</f>
        <v>0</v>
      </c>
      <c r="BT105" s="61">
        <f>'2024'!BQ12</f>
        <v>19</v>
      </c>
      <c r="BU105" s="62">
        <f>'2024'!BR12</f>
        <v>0</v>
      </c>
      <c r="BV105" s="62">
        <f>'2024'!BS12</f>
        <v>0</v>
      </c>
      <c r="BW105" s="62">
        <f>'2024'!BT12</f>
        <v>0</v>
      </c>
      <c r="BX105" s="62">
        <f>'2024'!BU12</f>
        <v>0</v>
      </c>
      <c r="BY105" s="62">
        <f>'2024'!BV12</f>
        <v>0</v>
      </c>
      <c r="BZ105" s="62">
        <f>'2024'!CA12</f>
        <v>0</v>
      </c>
      <c r="CA105" s="62">
        <f>'2024'!CB12</f>
        <v>0</v>
      </c>
      <c r="CB105" s="62">
        <f>'2024'!CC12</f>
        <v>0</v>
      </c>
      <c r="CC105" s="63">
        <f>'2024'!CD12</f>
        <v>0</v>
      </c>
      <c r="CD105" s="60">
        <f>'2024'!CE12</f>
        <v>428</v>
      </c>
      <c r="CE105" s="61">
        <f>'2024'!CF12</f>
        <v>3778.5</v>
      </c>
      <c r="CF105" s="61">
        <f>'2024'!CG12</f>
        <v>52</v>
      </c>
      <c r="CG105" s="61">
        <f>'2024'!CH12</f>
        <v>29</v>
      </c>
      <c r="CH105" s="61">
        <f>'2024'!CI12</f>
        <v>4</v>
      </c>
      <c r="CI105" s="61">
        <f>'2024'!CJ12</f>
        <v>39</v>
      </c>
      <c r="CJ105" s="62">
        <f>'2024'!CK12</f>
        <v>0.09</v>
      </c>
      <c r="CK105" s="62">
        <f>'2024'!CL12</f>
        <v>1.23</v>
      </c>
      <c r="CL105" s="62">
        <f>'2024'!CM12</f>
        <v>1.66</v>
      </c>
      <c r="CM105" s="62">
        <f>'2024'!CN12</f>
        <v>2.1</v>
      </c>
      <c r="CN105" s="62">
        <f>'2024'!CO12</f>
        <v>15</v>
      </c>
      <c r="CO105" s="62">
        <f>'2024'!CT12</f>
        <v>50</v>
      </c>
      <c r="CP105" s="62">
        <f>'2024'!CU12</f>
        <v>17.100000000000001</v>
      </c>
      <c r="CQ105" s="62">
        <f>'2024'!CV12</f>
        <v>95.6</v>
      </c>
      <c r="CR105" s="63">
        <f>'2024'!CW12</f>
        <v>4</v>
      </c>
      <c r="CS105" s="60">
        <f>'2024'!CX12</f>
        <v>134</v>
      </c>
      <c r="CT105" s="61">
        <f>'2024'!CY12</f>
        <v>1775.3999999999999</v>
      </c>
      <c r="CU105" s="61">
        <f>'2024'!CZ12</f>
        <v>17</v>
      </c>
      <c r="CV105" s="61">
        <f>'2024'!DA12</f>
        <v>9</v>
      </c>
      <c r="CW105" s="61">
        <f>'2024'!DB12</f>
        <v>3</v>
      </c>
      <c r="CX105" s="61">
        <f>'2024'!DC12</f>
        <v>31</v>
      </c>
      <c r="CY105" s="62">
        <f>'2024'!DD12</f>
        <v>0.09</v>
      </c>
      <c r="CZ105" s="62">
        <f>'2024'!DE12</f>
        <v>0.94</v>
      </c>
      <c r="DA105" s="62">
        <f>'2024'!DF12</f>
        <v>1.56</v>
      </c>
      <c r="DB105" s="62">
        <f>'2024'!DG12</f>
        <v>3.9</v>
      </c>
      <c r="DC105" s="62">
        <f>'2024'!DH12</f>
        <v>15.2</v>
      </c>
      <c r="DD105" s="62">
        <f>'2024'!DM12</f>
        <v>44.4</v>
      </c>
      <c r="DE105" s="62">
        <f>'2024'!DN12</f>
        <v>0</v>
      </c>
      <c r="DF105" s="62">
        <f>'2024'!DO12</f>
        <v>90.2</v>
      </c>
      <c r="DG105" s="63">
        <f>'2024'!DP12</f>
        <v>9.8000000000000007</v>
      </c>
      <c r="DH105" s="60">
        <f>'2024'!DQ12</f>
        <v>845</v>
      </c>
      <c r="DI105" s="61">
        <f>'2024'!DR12</f>
        <v>4047.4000000000005</v>
      </c>
      <c r="DJ105" s="61">
        <f>'2024'!DS12</f>
        <v>86</v>
      </c>
      <c r="DK105" s="61">
        <f>'2024'!DT12</f>
        <v>55</v>
      </c>
      <c r="DL105" s="61">
        <f>'2024'!DU12</f>
        <v>11</v>
      </c>
      <c r="DM105" s="61">
        <f>'2024'!DV12</f>
        <v>25.2</v>
      </c>
      <c r="DN105" s="62">
        <f>'2024'!DW12</f>
        <v>0.81</v>
      </c>
      <c r="DO105" s="62">
        <f>'2024'!DX12</f>
        <v>0.81</v>
      </c>
      <c r="DP105" s="62">
        <f>'2024'!DY12</f>
        <v>1.72</v>
      </c>
      <c r="DQ105" s="62">
        <f>'2024'!DZ12</f>
        <v>3.2</v>
      </c>
      <c r="DR105" s="62">
        <f>'2024'!EA12</f>
        <v>16</v>
      </c>
      <c r="DS105" s="62">
        <f>'2024'!EF12</f>
        <v>36.4</v>
      </c>
      <c r="DT105" s="62">
        <f>'2024'!EG12</f>
        <v>1.8</v>
      </c>
      <c r="DU105" s="62">
        <f>'2024'!EH12</f>
        <v>81.599999999999994</v>
      </c>
      <c r="DV105" s="63">
        <f>'2024'!EI12</f>
        <v>18.399999999999999</v>
      </c>
    </row>
    <row r="106" spans="1:126" ht="15.75" customHeight="1" x14ac:dyDescent="0.2">
      <c r="A106" s="30">
        <f t="shared" si="8"/>
        <v>104</v>
      </c>
      <c r="B106" s="31">
        <f>'2025'!A12</f>
        <v>10</v>
      </c>
      <c r="C106" s="31">
        <v>2025</v>
      </c>
      <c r="D106" s="32" t="str">
        <f>'2025'!B12</f>
        <v>Dont'e Thornton Jr.</v>
      </c>
      <c r="E106" s="32" t="str" cm="1">
        <f t="array" ref="E106">_xlfn.IFS(F106&gt;12.5,"Cornerstone",AND(F106&gt;11.995,F106&lt;12.5),"Elite",AND(F106&gt;11,F106&lt;12.995),"Elite Upside",AND(F106&gt;=9.69,F106&lt;10.999),"Upside",AND(F106&gt;8.4,F106&lt;9.999),"Upside Lite",AND(F106&gt;7.25,F106&lt;8.999),"Outlier",AND(F106&gt;=6,F106&lt;7.25),"Outlier Lite",F106&lt;6.999,"Purgatory")</f>
        <v>Upside Lite</v>
      </c>
      <c r="F106" s="33">
        <f>'2025'!C12</f>
        <v>9.4428571428571413</v>
      </c>
      <c r="G106" s="33">
        <f t="shared" si="9"/>
        <v>83</v>
      </c>
      <c r="H106" s="303">
        <f t="shared" si="10"/>
        <v>0.58043459405234166</v>
      </c>
      <c r="I106" s="34" t="str">
        <f>'2025'!D12</f>
        <v>Tennessee</v>
      </c>
      <c r="J106" s="35">
        <f>'2025'!E12</f>
        <v>1</v>
      </c>
      <c r="K106" s="36">
        <f>'2025'!F12</f>
        <v>37590</v>
      </c>
      <c r="L106" s="37">
        <f>'2025'!G12</f>
        <v>22.841095890410958</v>
      </c>
      <c r="M106" s="37" t="str">
        <f>'2025'!H12</f>
        <v>SR</v>
      </c>
      <c r="N106" s="37">
        <f>'2025'!I12</f>
        <v>22.421917808219177</v>
      </c>
      <c r="O106" s="37" t="str">
        <f>'2025'!J12</f>
        <v>Wide</v>
      </c>
      <c r="P106" s="37" t="str">
        <f>'2025'!K12</f>
        <v>DEEP</v>
      </c>
      <c r="Q106" s="37" t="str">
        <f>'2025'!L12</f>
        <v>Poor Earner</v>
      </c>
      <c r="R106" s="55">
        <f>'2025'!M12</f>
        <v>77</v>
      </c>
      <c r="S106" s="55">
        <f>'2025'!N12</f>
        <v>205</v>
      </c>
      <c r="T106" s="231">
        <f t="shared" si="11"/>
        <v>24.309183042383626</v>
      </c>
      <c r="U106" s="37">
        <f>'2025'!O12</f>
        <v>4.3</v>
      </c>
      <c r="V106" s="56">
        <f>'2025'!P12</f>
        <v>4</v>
      </c>
      <c r="W106" s="57">
        <f>'2025'!Q12</f>
        <v>0</v>
      </c>
      <c r="X106" s="58">
        <f>'2025'!R12</f>
        <v>8.7864638248732238E-2</v>
      </c>
      <c r="Y106" s="58">
        <f>'2025'!S12</f>
        <v>0.11587078651685392</v>
      </c>
      <c r="Z106" s="58">
        <f>'2025'!T12</f>
        <v>0.10233918128654972</v>
      </c>
      <c r="AA106" s="58">
        <f>'2025'!U12</f>
        <v>0.23026086956521738</v>
      </c>
      <c r="AB106" s="58">
        <f>'2025'!V12</f>
        <v>0.23026086956521738</v>
      </c>
      <c r="AC106" s="59">
        <f>'2025'!W12</f>
        <v>0.23026086956521738</v>
      </c>
      <c r="AD106" s="42">
        <f>'2025'!X12</f>
        <v>21.758904109589039</v>
      </c>
      <c r="AE106" s="43">
        <f>'2025'!Y12</f>
        <v>3.72</v>
      </c>
      <c r="AF106" s="43">
        <f>'2025'!Z12</f>
        <v>10.7</v>
      </c>
      <c r="AG106" s="43">
        <f>'2025'!AA12</f>
        <v>16.5</v>
      </c>
      <c r="AH106" s="43">
        <f>'2025'!AB12</f>
        <v>1.68</v>
      </c>
      <c r="AI106" s="43">
        <f>'2025'!AC12</f>
        <v>0</v>
      </c>
      <c r="AJ106" s="44">
        <f>'2025'!AD12</f>
        <v>2.2477341389728098E-2</v>
      </c>
      <c r="AK106" s="44">
        <f>'2025'!AE12</f>
        <v>0.16858006042296075</v>
      </c>
      <c r="AL106" s="45">
        <f>'2025'!AF12</f>
        <v>7.0999999999999994E-2</v>
      </c>
      <c r="AM106" s="46">
        <f t="shared" si="12"/>
        <v>0.75</v>
      </c>
      <c r="AN106" s="45">
        <f>'2025'!AG12</f>
        <v>0.95700000000000007</v>
      </c>
      <c r="AO106" s="45">
        <f>'2025'!AH12</f>
        <v>4.2999999999999997E-2</v>
      </c>
      <c r="AP106" s="43">
        <f>'2025'!AI12</f>
        <v>119.92508484699754</v>
      </c>
      <c r="AQ106" s="47">
        <f>'2025'!AJ12</f>
        <v>128.59234422457337</v>
      </c>
      <c r="AR106" s="48">
        <f>'2025'!AK12</f>
        <v>6</v>
      </c>
      <c r="AS106" s="49">
        <f>'2025'!AL12</f>
        <v>3</v>
      </c>
      <c r="AT106" s="49">
        <f>'2025'!AM12</f>
        <v>7</v>
      </c>
      <c r="AU106" s="49">
        <f>'2025'!AN12</f>
        <v>8</v>
      </c>
      <c r="AV106" s="49">
        <f>'2025'!AO12</f>
        <v>10</v>
      </c>
      <c r="AW106" s="49">
        <f>'2025'!AP12</f>
        <v>10</v>
      </c>
      <c r="AX106" s="49">
        <f>'2025'!AQ12</f>
        <v>4</v>
      </c>
      <c r="AY106" s="50">
        <f>'2025'!AR12</f>
        <v>0.5</v>
      </c>
      <c r="AZ106" s="60">
        <f>'2025'!AS12</f>
        <v>0</v>
      </c>
      <c r="BA106" s="61">
        <f>'2025'!AT12</f>
        <v>1</v>
      </c>
      <c r="BB106" s="61">
        <f>'2025'!AU12</f>
        <v>0</v>
      </c>
      <c r="BC106" s="61">
        <f>'2025'!AV12</f>
        <v>0</v>
      </c>
      <c r="BD106" s="61">
        <f>'2025'!AW12</f>
        <v>0</v>
      </c>
      <c r="BE106" s="61">
        <f>'2025'!AX12</f>
        <v>0</v>
      </c>
      <c r="BF106" s="62">
        <f>'2025'!AY12</f>
        <v>0</v>
      </c>
      <c r="BG106" s="62">
        <f>'2025'!AZ12</f>
        <v>0</v>
      </c>
      <c r="BH106" s="62">
        <f>'2025'!BA12</f>
        <v>0</v>
      </c>
      <c r="BI106" s="62">
        <f>'2025'!BB12</f>
        <v>0</v>
      </c>
      <c r="BJ106" s="62">
        <f>'2025'!BC12</f>
        <v>0</v>
      </c>
      <c r="BK106" s="62">
        <f>'2025'!BH12</f>
        <v>0</v>
      </c>
      <c r="BL106" s="62">
        <f>'2025'!BI12</f>
        <v>0</v>
      </c>
      <c r="BM106" s="62">
        <f>'2025'!BJ12</f>
        <v>0</v>
      </c>
      <c r="BN106" s="63">
        <f>'2025'!BK12</f>
        <v>0</v>
      </c>
      <c r="BO106" s="60">
        <f>'2025'!BL12</f>
        <v>175</v>
      </c>
      <c r="BP106" s="61">
        <f>'2025'!BM12</f>
        <v>1991.7</v>
      </c>
      <c r="BQ106" s="61">
        <f>'2025'!BN12</f>
        <v>14</v>
      </c>
      <c r="BR106" s="61">
        <f>'2025'!BO12</f>
        <v>9</v>
      </c>
      <c r="BS106" s="61">
        <f>'2025'!BP12</f>
        <v>2</v>
      </c>
      <c r="BT106" s="61">
        <f>'2025'!BQ12</f>
        <v>0</v>
      </c>
      <c r="BU106" s="62">
        <f>'2025'!BR12</f>
        <v>0</v>
      </c>
      <c r="BV106" s="62">
        <f>'2025'!BS12</f>
        <v>0</v>
      </c>
      <c r="BW106" s="62">
        <f>'2025'!BT12</f>
        <v>2.27</v>
      </c>
      <c r="BX106" s="62">
        <f>'2025'!BU12</f>
        <v>8.6</v>
      </c>
      <c r="BY106" s="62">
        <f>'2025'!BV12</f>
        <v>12.9</v>
      </c>
      <c r="BZ106" s="62">
        <f>'2025'!CA12</f>
        <v>0</v>
      </c>
      <c r="CA106" s="62">
        <f>'2025'!CB12</f>
        <v>10</v>
      </c>
      <c r="CB106" s="62">
        <f>'2025'!CC12</f>
        <v>80.2</v>
      </c>
      <c r="CC106" s="63">
        <f>'2025'!CD12</f>
        <v>19.8</v>
      </c>
      <c r="CD106" s="60">
        <f>'2025'!CE12</f>
        <v>363</v>
      </c>
      <c r="CE106" s="61">
        <f>'2025'!CF12</f>
        <v>3132.8</v>
      </c>
      <c r="CF106" s="61">
        <f>'2025'!CG12</f>
        <v>24</v>
      </c>
      <c r="CG106" s="61">
        <f>'2025'!CH12</f>
        <v>17</v>
      </c>
      <c r="CH106" s="61">
        <f>'2025'!CI12</f>
        <v>1</v>
      </c>
      <c r="CI106" s="61">
        <f>'2025'!CJ12</f>
        <v>0</v>
      </c>
      <c r="CJ106" s="62">
        <f>'2025'!CK12</f>
        <v>0</v>
      </c>
      <c r="CK106" s="62">
        <f>'2025'!CL12</f>
        <v>0</v>
      </c>
      <c r="CL106" s="62">
        <f>'2025'!CM12</f>
        <v>2.16</v>
      </c>
      <c r="CM106" s="62">
        <f>'2025'!CN12</f>
        <v>7.1</v>
      </c>
      <c r="CN106" s="62">
        <f>'2025'!CO12</f>
        <v>16.5</v>
      </c>
      <c r="CO106" s="62">
        <f>'2025'!CT12</f>
        <v>66.7</v>
      </c>
      <c r="CP106" s="62">
        <f>'2025'!CU12</f>
        <v>5.6</v>
      </c>
      <c r="CQ106" s="62">
        <f>'2025'!CV12</f>
        <v>61.9</v>
      </c>
      <c r="CR106" s="63">
        <f>'2025'!CW12</f>
        <v>38.1</v>
      </c>
      <c r="CS106" s="60">
        <f>'2025'!CX12</f>
        <v>224</v>
      </c>
      <c r="CT106" s="61">
        <f>'2025'!CY12</f>
        <v>2188.7999999999997</v>
      </c>
      <c r="CU106" s="61">
        <f>'2025'!CZ12</f>
        <v>22</v>
      </c>
      <c r="CV106" s="61">
        <f>'2025'!DA12</f>
        <v>13</v>
      </c>
      <c r="CW106" s="61">
        <f>'2025'!DB12</f>
        <v>1</v>
      </c>
      <c r="CX106" s="61">
        <f>'2025'!DC12</f>
        <v>0</v>
      </c>
      <c r="CY106" s="62">
        <f>'2025'!DD12</f>
        <v>0.74</v>
      </c>
      <c r="CZ106" s="62">
        <f>'2025'!DE12</f>
        <v>0</v>
      </c>
      <c r="DA106" s="62">
        <f>'2025'!DF12</f>
        <v>2.6</v>
      </c>
      <c r="DB106" s="62">
        <f>'2025'!DG12</f>
        <v>8.1</v>
      </c>
      <c r="DC106" s="62">
        <f>'2025'!DH12</f>
        <v>13.8</v>
      </c>
      <c r="DD106" s="62">
        <f>'2025'!DM12</f>
        <v>0</v>
      </c>
      <c r="DE106" s="62">
        <f>'2025'!DN12</f>
        <v>5.6</v>
      </c>
      <c r="DF106" s="62">
        <f>'2025'!DO12</f>
        <v>38.5</v>
      </c>
      <c r="DG106" s="63">
        <f>'2025'!DP12</f>
        <v>60.4</v>
      </c>
      <c r="DH106" s="60">
        <f>'2025'!DQ12</f>
        <v>662</v>
      </c>
      <c r="DI106" s="61">
        <f>'2025'!DR12</f>
        <v>2875</v>
      </c>
      <c r="DJ106" s="61">
        <f>'2025'!DS12</f>
        <v>34</v>
      </c>
      <c r="DK106" s="61">
        <f>'2025'!DT12</f>
        <v>26</v>
      </c>
      <c r="DL106" s="61">
        <f>'2025'!DU12</f>
        <v>6</v>
      </c>
      <c r="DM106" s="61">
        <f>'2025'!DV12</f>
        <v>21.6</v>
      </c>
      <c r="DN106" s="62">
        <f>'2025'!DW12</f>
        <v>1.68</v>
      </c>
      <c r="DO106" s="62">
        <f>'2025'!DX12</f>
        <v>0</v>
      </c>
      <c r="DP106" s="62">
        <f>'2025'!DY12</f>
        <v>3.72</v>
      </c>
      <c r="DQ106" s="62">
        <f>'2025'!DZ12</f>
        <v>10.7</v>
      </c>
      <c r="DR106" s="62">
        <f>'2025'!EA12</f>
        <v>16.5</v>
      </c>
      <c r="DS106" s="62">
        <f>'2025'!EF12</f>
        <v>75</v>
      </c>
      <c r="DT106" s="62">
        <f>'2025'!EG12</f>
        <v>7.1</v>
      </c>
      <c r="DU106" s="62">
        <f>'2025'!EH12</f>
        <v>95.7</v>
      </c>
      <c r="DV106" s="63">
        <f>'2025'!EI12</f>
        <v>4.3</v>
      </c>
    </row>
    <row r="107" spans="1:126" ht="15.75" customHeight="1" x14ac:dyDescent="0.2">
      <c r="A107" s="30">
        <f t="shared" si="8"/>
        <v>105</v>
      </c>
      <c r="B107" s="31">
        <f>'2017'!A9</f>
        <v>7</v>
      </c>
      <c r="C107" s="31">
        <v>2017</v>
      </c>
      <c r="D107" s="32" t="str">
        <f>'2017'!B9</f>
        <v>Zay Jones</v>
      </c>
      <c r="E107" s="32" t="str" cm="1">
        <f t="array" ref="E107">_xlfn.IFS(F107&gt;12.5,"Cornerstone",AND(F107&gt;11.995,F107&lt;12.5),"Elite",AND(F107&gt;11,F107&lt;12.995),"Elite Upside",AND(F107&gt;=9.69,F107&lt;10.999),"Upside",AND(F107&gt;8.4,F107&lt;9.999),"Upside Lite",AND(F107&gt;7.25,F107&lt;8.999),"Outlier",AND(F107&gt;=6,F107&lt;7.25),"Outlier Lite",F107&lt;6.999,"Purgatory")</f>
        <v>Upside Lite</v>
      </c>
      <c r="F107" s="33">
        <f>'2017'!C9</f>
        <v>9.4385714285714286</v>
      </c>
      <c r="G107" s="33">
        <f t="shared" si="9"/>
        <v>82.899999999999991</v>
      </c>
      <c r="H107" s="303">
        <f t="shared" si="10"/>
        <v>0.57797478927142476</v>
      </c>
      <c r="I107" s="34" t="str">
        <f>'2017'!D9</f>
        <v>ECU</v>
      </c>
      <c r="J107" s="35">
        <f>'2017'!E9</f>
        <v>6</v>
      </c>
      <c r="K107" s="36">
        <f>'2017'!F9</f>
        <v>34788</v>
      </c>
      <c r="L107" s="37">
        <f>'2017'!G9</f>
        <v>30.517808219178082</v>
      </c>
      <c r="M107" s="37" t="str">
        <f>'2017'!H9</f>
        <v>SR</v>
      </c>
      <c r="N107" s="37">
        <f>'2017'!I9</f>
        <v>22.093150684931508</v>
      </c>
      <c r="O107" s="37" t="str">
        <f>'2017'!J9</f>
        <v>Hybrid</v>
      </c>
      <c r="P107" s="37" t="str">
        <f>'2017'!K9</f>
        <v>RAT</v>
      </c>
      <c r="Q107" s="37" t="str">
        <f>'2017'!L9</f>
        <v>N/A</v>
      </c>
      <c r="R107" s="55">
        <f>'2017'!M9</f>
        <v>74</v>
      </c>
      <c r="S107" s="55">
        <f>'2017'!N9</f>
        <v>201</v>
      </c>
      <c r="T107" s="231">
        <f t="shared" si="11"/>
        <v>25.806586967447128</v>
      </c>
      <c r="U107" s="37">
        <f>'2017'!O9</f>
        <v>4.46</v>
      </c>
      <c r="V107" s="56">
        <f>'2017'!P9</f>
        <v>2</v>
      </c>
      <c r="W107" s="57">
        <f>'2017'!Q9</f>
        <v>0</v>
      </c>
      <c r="X107" s="58">
        <f>'2017'!R9</f>
        <v>0.14161781946072685</v>
      </c>
      <c r="Y107" s="58">
        <f>'2017'!S9</f>
        <v>0.17166494312306102</v>
      </c>
      <c r="Z107" s="58">
        <f>'2017'!T9</f>
        <v>0.3256296296296296</v>
      </c>
      <c r="AA107" s="58">
        <f>'2017'!U9</f>
        <v>0.43476095617529881</v>
      </c>
      <c r="AB107" s="58">
        <f>'2017'!V9</f>
        <v>0.43476095617529881</v>
      </c>
      <c r="AC107" s="59">
        <f>'2017'!W9</f>
        <v>0.36954681274900397</v>
      </c>
      <c r="AD107" s="42">
        <f>'2017'!X9</f>
        <v>20.435616438356163</v>
      </c>
      <c r="AE107" s="43">
        <f>'2017'!Y9</f>
        <v>2.96</v>
      </c>
      <c r="AF107" s="43">
        <f>'2017'!Z9</f>
        <v>5.5</v>
      </c>
      <c r="AG107" s="43">
        <f>'2017'!AA9</f>
        <v>8.5</v>
      </c>
      <c r="AH107" s="43">
        <f>'2017'!AB9</f>
        <v>0.52</v>
      </c>
      <c r="AI107" s="43">
        <f>'2017'!AC9</f>
        <v>3.12</v>
      </c>
      <c r="AJ107" s="44" t="str">
        <f>'2017'!AD9</f>
        <v>N/A</v>
      </c>
      <c r="AK107" s="44" t="str">
        <f>'2017'!AE9</f>
        <v>N/A</v>
      </c>
      <c r="AL107" s="45">
        <f>'2017'!AF9</f>
        <v>3.7000000000000005E-2</v>
      </c>
      <c r="AM107" s="46">
        <f t="shared" si="12"/>
        <v>0</v>
      </c>
      <c r="AN107" s="45">
        <f>'2017'!AG9</f>
        <v>0.68700000000000006</v>
      </c>
      <c r="AO107" s="45">
        <f>'2017'!AH9</f>
        <v>0.62850000000000006</v>
      </c>
      <c r="AP107" s="43">
        <f>'2017'!AI9</f>
        <v>101.5983414275576</v>
      </c>
      <c r="AQ107" s="47">
        <f>'2017'!AJ9</f>
        <v>102.63682032875896</v>
      </c>
      <c r="AR107" s="48">
        <f>'2017'!AK9</f>
        <v>10</v>
      </c>
      <c r="AS107" s="49">
        <f>'2017'!AL9</f>
        <v>6</v>
      </c>
      <c r="AT107" s="49">
        <f>'2017'!AM9</f>
        <v>5</v>
      </c>
      <c r="AU107" s="49">
        <f>'2017'!AN9</f>
        <v>4</v>
      </c>
      <c r="AV107" s="49">
        <f>'2017'!AO9</f>
        <v>8</v>
      </c>
      <c r="AW107" s="49">
        <f>'2017'!AP9</f>
        <v>7</v>
      </c>
      <c r="AX107" s="49">
        <f>'2017'!AQ9</f>
        <v>8</v>
      </c>
      <c r="AY107" s="50">
        <f>'2017'!AR9</f>
        <v>0</v>
      </c>
      <c r="AZ107" s="60">
        <f>'2017'!AS9</f>
        <v>0</v>
      </c>
      <c r="BA107" s="61">
        <f>'2017'!AT9</f>
        <v>3551</v>
      </c>
      <c r="BB107" s="61">
        <f>'2017'!AU9</f>
        <v>0</v>
      </c>
      <c r="BC107" s="61">
        <f>'2017'!AV9</f>
        <v>0</v>
      </c>
      <c r="BD107" s="61">
        <f>'2017'!AW9</f>
        <v>0</v>
      </c>
      <c r="BE107" s="61">
        <f>'2017'!AX9</f>
        <v>0</v>
      </c>
      <c r="BF107" s="62">
        <f>'2017'!AY9</f>
        <v>0</v>
      </c>
      <c r="BG107" s="62">
        <f>'2017'!AZ9</f>
        <v>0</v>
      </c>
      <c r="BH107" s="62">
        <f>'2017'!BA9</f>
        <v>0</v>
      </c>
      <c r="BI107" s="62">
        <f>'2017'!BB9</f>
        <v>0</v>
      </c>
      <c r="BJ107" s="62">
        <f>'2017'!BC9</f>
        <v>0</v>
      </c>
      <c r="BK107" s="62">
        <f>'2017'!BD9</f>
        <v>0</v>
      </c>
      <c r="BL107" s="62">
        <f>'2017'!BE9</f>
        <v>0</v>
      </c>
      <c r="BM107" s="62">
        <f>'2017'!BF9</f>
        <v>0</v>
      </c>
      <c r="BN107" s="63">
        <f>'2017'!BG9</f>
        <v>0</v>
      </c>
      <c r="BO107" s="60">
        <f>'2017'!BH9</f>
        <v>604</v>
      </c>
      <c r="BP107" s="61">
        <f>'2017'!BI9</f>
        <v>4265</v>
      </c>
      <c r="BQ107" s="61">
        <f>'2017'!BJ9</f>
        <v>0</v>
      </c>
      <c r="BR107" s="61">
        <f>'2017'!BK9</f>
        <v>62</v>
      </c>
      <c r="BS107" s="61">
        <f>'2017'!BL9</f>
        <v>5</v>
      </c>
      <c r="BT107" s="61">
        <f>'2017'!BM9</f>
        <v>35</v>
      </c>
      <c r="BU107" s="62">
        <f>'2017'!BN9</f>
        <v>0</v>
      </c>
      <c r="BV107" s="62">
        <f>'2017'!BO9</f>
        <v>0</v>
      </c>
      <c r="BW107" s="62">
        <f>'2017'!BP9</f>
        <v>0</v>
      </c>
      <c r="BX107" s="62">
        <f>'2017'!BQ9</f>
        <v>0</v>
      </c>
      <c r="BY107" s="62">
        <f>'2017'!BR9</f>
        <v>0</v>
      </c>
      <c r="BZ107" s="62">
        <f>'2017'!BS9</f>
        <v>0</v>
      </c>
      <c r="CA107" s="62">
        <f>'2017'!BT9</f>
        <v>0</v>
      </c>
      <c r="CB107" s="62">
        <f>'2017'!BU9</f>
        <v>0</v>
      </c>
      <c r="CC107" s="63">
        <f>'2017'!BV9</f>
        <v>0</v>
      </c>
      <c r="CD107" s="60">
        <f>'2017'!BW9</f>
        <v>830</v>
      </c>
      <c r="CE107" s="61">
        <f>'2017'!BX9</f>
        <v>4835</v>
      </c>
      <c r="CF107" s="61">
        <f>'2017'!BY9</f>
        <v>113</v>
      </c>
      <c r="CG107" s="61">
        <f>'2017'!BZ9</f>
        <v>81</v>
      </c>
      <c r="CH107" s="61">
        <f>'2017'!CA9</f>
        <v>5</v>
      </c>
      <c r="CI107" s="61">
        <f>'2017'!CB9</f>
        <v>31</v>
      </c>
      <c r="CJ107" s="62">
        <f>'2017'!CC9</f>
        <v>0</v>
      </c>
      <c r="CK107" s="62">
        <f>'2017'!CD9</f>
        <v>0</v>
      </c>
      <c r="CL107" s="62">
        <f>'2017'!CE9</f>
        <v>1.45</v>
      </c>
      <c r="CM107" s="62">
        <f>'2017'!CF9</f>
        <v>4.3</v>
      </c>
      <c r="CN107" s="62">
        <f>'2017'!CG9</f>
        <v>7.2</v>
      </c>
      <c r="CO107" s="62">
        <f>'2017'!CH9</f>
        <v>0</v>
      </c>
      <c r="CP107" s="62">
        <f>'2017'!CI9</f>
        <v>9</v>
      </c>
      <c r="CQ107" s="62">
        <f>'2017'!CJ9</f>
        <v>14.5</v>
      </c>
      <c r="CR107" s="63">
        <f>'2017'!CK9</f>
        <v>85.1</v>
      </c>
      <c r="CS107" s="60">
        <f>'2017'!CL9</f>
        <v>1099</v>
      </c>
      <c r="CT107" s="61">
        <f>'2017'!CM9</f>
        <v>3375</v>
      </c>
      <c r="CU107" s="61">
        <f>'2017'!CN9</f>
        <v>125</v>
      </c>
      <c r="CV107" s="61">
        <f>'2017'!CO9</f>
        <v>98</v>
      </c>
      <c r="CW107" s="61">
        <f>'2017'!CP9</f>
        <v>5</v>
      </c>
      <c r="CX107" s="61">
        <f>'2017'!CQ9</f>
        <v>1</v>
      </c>
      <c r="CY107" s="62">
        <f>'2017'!CR9</f>
        <v>0</v>
      </c>
      <c r="CZ107" s="62">
        <f>'2017'!CS9</f>
        <v>0</v>
      </c>
      <c r="DA107" s="62">
        <f>'2017'!CT9</f>
        <v>2.3199999999999998</v>
      </c>
      <c r="DB107" s="62">
        <f>'2017'!CU9</f>
        <v>5.5</v>
      </c>
      <c r="DC107" s="62">
        <f>'2017'!CV9</f>
        <v>7.6</v>
      </c>
      <c r="DD107" s="62">
        <f>'2017'!CW9</f>
        <v>0</v>
      </c>
      <c r="DE107" s="62">
        <f>'2017'!CX9</f>
        <v>3</v>
      </c>
      <c r="DF107" s="62">
        <f>'2017'!CY9</f>
        <v>4.5</v>
      </c>
      <c r="DG107" s="63">
        <f>'2017'!CZ9</f>
        <v>94.9</v>
      </c>
      <c r="DH107" s="60">
        <f>'2017'!DA9</f>
        <v>1746</v>
      </c>
      <c r="DI107" s="61">
        <f>'2017'!DB9</f>
        <v>4016</v>
      </c>
      <c r="DJ107" s="61">
        <f>'2017'!DC9</f>
        <v>216</v>
      </c>
      <c r="DK107" s="61">
        <f>'2017'!DD9</f>
        <v>158</v>
      </c>
      <c r="DL107" s="61">
        <f>'2017'!DE9</f>
        <v>8</v>
      </c>
      <c r="DM107" s="61">
        <f>'2017'!DF9</f>
        <v>26</v>
      </c>
      <c r="DN107" s="62">
        <f>'2017'!DG9</f>
        <v>0.52</v>
      </c>
      <c r="DO107" s="62">
        <f>'2017'!DH9</f>
        <v>3.12</v>
      </c>
      <c r="DP107" s="62">
        <f>'2017'!DI9</f>
        <v>2.96</v>
      </c>
      <c r="DQ107" s="62">
        <f>'2017'!DJ9</f>
        <v>5</v>
      </c>
      <c r="DR107" s="62">
        <f>'2017'!DK9</f>
        <v>8.5</v>
      </c>
      <c r="DS107" s="62">
        <f>'2017'!DL9</f>
        <v>0</v>
      </c>
      <c r="DT107" s="62">
        <f>'2017'!DM9</f>
        <v>3.7</v>
      </c>
      <c r="DU107" s="62">
        <f>'2017'!DN9</f>
        <v>68.7</v>
      </c>
      <c r="DV107" s="63">
        <f>'2017'!DO9</f>
        <v>30.8</v>
      </c>
    </row>
    <row r="108" spans="1:126" ht="15.75" customHeight="1" x14ac:dyDescent="0.2">
      <c r="A108" s="30">
        <f t="shared" si="8"/>
        <v>106</v>
      </c>
      <c r="B108" s="31">
        <f>'2024'!A13</f>
        <v>11</v>
      </c>
      <c r="C108" s="31">
        <v>2024</v>
      </c>
      <c r="D108" s="32" t="str">
        <f>'2024'!B13</f>
        <v>Troy Franklin</v>
      </c>
      <c r="E108" s="32" t="str" cm="1">
        <f t="array" ref="E108">_xlfn.IFS(F108&gt;12.5,"Cornerstone",AND(F108&gt;11.995,F108&lt;12.5),"Elite",AND(F108&gt;11,F108&lt;12.995),"Elite Upside",AND(F108&gt;=9.69,F108&lt;10.999),"Upside",AND(F108&gt;8.4,F108&lt;9.999),"Upside Lite",AND(F108&gt;7.25,F108&lt;8.999),"Outlier",AND(F108&gt;=6,F108&lt;7.25),"Outlier Lite",F108&lt;6.999,"Purgatory")</f>
        <v>Upside Lite</v>
      </c>
      <c r="F108" s="33">
        <f>'2024'!C13</f>
        <v>9.4285714285714288</v>
      </c>
      <c r="G108" s="33">
        <f t="shared" si="9"/>
        <v>82.699999999999989</v>
      </c>
      <c r="H108" s="303">
        <f t="shared" si="10"/>
        <v>0.57223524478261634</v>
      </c>
      <c r="I108" s="34" t="str">
        <f>'2024'!D13</f>
        <v>Oregon</v>
      </c>
      <c r="J108" s="35">
        <f>'2024'!E13</f>
        <v>5</v>
      </c>
      <c r="K108" s="36">
        <f>'2024'!F13</f>
        <v>37658</v>
      </c>
      <c r="L108" s="37">
        <f>'2024'!G13</f>
        <v>22.654794520547945</v>
      </c>
      <c r="M108" s="37" t="str">
        <f>'2024'!H13</f>
        <v>JR</v>
      </c>
      <c r="N108" s="37">
        <f>'2024'!I13</f>
        <v>21.235616438356164</v>
      </c>
      <c r="O108" s="37" t="str">
        <f>'2024'!J13</f>
        <v>Wide</v>
      </c>
      <c r="P108" s="37" t="str">
        <f>'2024'!K13</f>
        <v>BALL HOG</v>
      </c>
      <c r="Q108" s="37" t="str">
        <f>'2024'!L13</f>
        <v>Elite Earner</v>
      </c>
      <c r="R108" s="35">
        <f>'2024'!M13</f>
        <v>74</v>
      </c>
      <c r="S108" s="35">
        <f>'2024'!N13</f>
        <v>176</v>
      </c>
      <c r="T108" s="231">
        <f t="shared" si="11"/>
        <v>22.596812469008427</v>
      </c>
      <c r="U108" s="35">
        <f>'2024'!O13</f>
        <v>4.41</v>
      </c>
      <c r="V108" s="38">
        <f>'2024'!P13</f>
        <v>4</v>
      </c>
      <c r="W108" s="57">
        <f>'2024'!Q13</f>
        <v>0</v>
      </c>
      <c r="X108" s="58">
        <f>'2024'!R13</f>
        <v>0</v>
      </c>
      <c r="Y108" s="58">
        <f>'2024'!S13</f>
        <v>9.4441934026208763E-2</v>
      </c>
      <c r="Z108" s="58">
        <f>'2024'!T13</f>
        <v>0.24065471045808123</v>
      </c>
      <c r="AA108" s="58">
        <f>'2024'!U13</f>
        <v>0.30667228418741826</v>
      </c>
      <c r="AB108" s="58">
        <f>'2024'!V13</f>
        <v>0.30667228418741826</v>
      </c>
      <c r="AC108" s="59">
        <f>'2024'!W13</f>
        <v>0.29133866997804736</v>
      </c>
      <c r="AD108" s="42">
        <f>'2024'!X13</f>
        <v>19.567123287671233</v>
      </c>
      <c r="AE108" s="43">
        <f>'2024'!Y13</f>
        <v>3.32</v>
      </c>
      <c r="AF108" s="43">
        <f>'2024'!Z13</f>
        <v>6.6</v>
      </c>
      <c r="AG108" s="43">
        <f>'2024'!AA13</f>
        <v>12.8</v>
      </c>
      <c r="AH108" s="43">
        <f>'2024'!AB13</f>
        <v>1.26</v>
      </c>
      <c r="AI108" s="43">
        <f>'2024'!AC13</f>
        <v>2.06</v>
      </c>
      <c r="AJ108" s="44">
        <f>'2024'!AD13</f>
        <v>4.5610990600144612E-2</v>
      </c>
      <c r="AK108" s="44">
        <f>'2024'!AE13</f>
        <v>0.22805495300072304</v>
      </c>
      <c r="AL108" s="45">
        <f>'2024'!AF13</f>
        <v>0.1</v>
      </c>
      <c r="AM108" s="46">
        <f t="shared" si="12"/>
        <v>0.36799999999999999</v>
      </c>
      <c r="AN108" s="45">
        <f>'2024'!AG13</f>
        <v>0.77650000000000008</v>
      </c>
      <c r="AO108" s="45">
        <f>'2024'!AH13</f>
        <v>0.219</v>
      </c>
      <c r="AP108" s="43">
        <f>'2024'!AI13</f>
        <v>93.065412278944493</v>
      </c>
      <c r="AQ108" s="47">
        <f>'2024'!AJ13</f>
        <v>94.01667256258014</v>
      </c>
      <c r="AR108" s="48">
        <f>'2024'!AK13</f>
        <v>8</v>
      </c>
      <c r="AS108" s="49">
        <f>'2024'!AL13</f>
        <v>7</v>
      </c>
      <c r="AT108" s="49">
        <f>'2024'!AM13</f>
        <v>6</v>
      </c>
      <c r="AU108" s="49">
        <f>'2024'!AN13</f>
        <v>5</v>
      </c>
      <c r="AV108" s="49">
        <f>'2024'!AO13</f>
        <v>9</v>
      </c>
      <c r="AW108" s="49">
        <f>'2024'!AP13</f>
        <v>5</v>
      </c>
      <c r="AX108" s="49">
        <f>'2024'!AQ13</f>
        <v>4</v>
      </c>
      <c r="AY108" s="50">
        <f>'2024'!AR13</f>
        <v>0.5</v>
      </c>
      <c r="AZ108" s="60">
        <f>'2024'!AS13</f>
        <v>0</v>
      </c>
      <c r="BA108" s="61">
        <f>'2024'!AT13</f>
        <v>1</v>
      </c>
      <c r="BB108" s="61">
        <f>'2024'!AU13</f>
        <v>0</v>
      </c>
      <c r="BC108" s="61">
        <f>'2024'!AV13</f>
        <v>0</v>
      </c>
      <c r="BD108" s="61">
        <f>'2024'!AW13</f>
        <v>0</v>
      </c>
      <c r="BE108" s="61">
        <f>'2024'!AX13</f>
        <v>0</v>
      </c>
      <c r="BF108" s="62">
        <f>'2024'!AY13</f>
        <v>0</v>
      </c>
      <c r="BG108" s="62">
        <f>'2024'!AZ13</f>
        <v>0</v>
      </c>
      <c r="BH108" s="62">
        <f>'2024'!BA13</f>
        <v>0</v>
      </c>
      <c r="BI108" s="62">
        <f>'2024'!BB13</f>
        <v>0</v>
      </c>
      <c r="BJ108" s="62">
        <f>'2024'!BC13</f>
        <v>0</v>
      </c>
      <c r="BK108" s="62">
        <f>'2024'!BH13</f>
        <v>0</v>
      </c>
      <c r="BL108" s="62">
        <f>'2024'!BI13</f>
        <v>0</v>
      </c>
      <c r="BM108" s="62">
        <f>'2024'!BJ13</f>
        <v>0</v>
      </c>
      <c r="BN108" s="63">
        <f>'2024'!BK13</f>
        <v>0</v>
      </c>
      <c r="BO108" s="60">
        <f>'2024'!BL13</f>
        <v>0</v>
      </c>
      <c r="BP108" s="61">
        <f>'2024'!BM13</f>
        <v>1</v>
      </c>
      <c r="BQ108" s="61">
        <f>'2024'!BN13</f>
        <v>0</v>
      </c>
      <c r="BR108" s="61">
        <f>'2024'!BO13</f>
        <v>0</v>
      </c>
      <c r="BS108" s="61">
        <f>'2024'!BP13</f>
        <v>0</v>
      </c>
      <c r="BT108" s="61">
        <f>'2024'!BQ13</f>
        <v>0</v>
      </c>
      <c r="BU108" s="62">
        <f>'2024'!BR13</f>
        <v>0</v>
      </c>
      <c r="BV108" s="62">
        <f>'2024'!BS13</f>
        <v>0</v>
      </c>
      <c r="BW108" s="62">
        <f>'2024'!BT13</f>
        <v>0</v>
      </c>
      <c r="BX108" s="62">
        <f>'2024'!BU13</f>
        <v>0</v>
      </c>
      <c r="BY108" s="62">
        <f>'2024'!BV13</f>
        <v>0</v>
      </c>
      <c r="BZ108" s="62">
        <f>'2024'!CA13</f>
        <v>0</v>
      </c>
      <c r="CA108" s="62">
        <f>'2024'!CB13</f>
        <v>0</v>
      </c>
      <c r="CB108" s="62">
        <f>'2024'!CC13</f>
        <v>0</v>
      </c>
      <c r="CC108" s="63">
        <f>'2024'!CD13</f>
        <v>0</v>
      </c>
      <c r="CD108" s="60">
        <f>'2024'!CE13</f>
        <v>209</v>
      </c>
      <c r="CE108" s="61">
        <f>'2024'!CF13</f>
        <v>2213</v>
      </c>
      <c r="CF108" s="61">
        <f>'2024'!CG13</f>
        <v>32</v>
      </c>
      <c r="CG108" s="61">
        <f>'2024'!CH13</f>
        <v>18</v>
      </c>
      <c r="CH108" s="61">
        <f>'2024'!CI13</f>
        <v>2</v>
      </c>
      <c r="CI108" s="61">
        <f>'2024'!CJ13</f>
        <v>0</v>
      </c>
      <c r="CJ108" s="62">
        <f>'2024'!CK13</f>
        <v>0.03</v>
      </c>
      <c r="CK108" s="62">
        <f>'2024'!CL13</f>
        <v>0.67</v>
      </c>
      <c r="CL108" s="62">
        <f>'2024'!CM13</f>
        <v>1.43</v>
      </c>
      <c r="CM108" s="62">
        <f>'2024'!CN13</f>
        <v>3.9</v>
      </c>
      <c r="CN108" s="62">
        <f>'2024'!CO13</f>
        <v>13.9</v>
      </c>
      <c r="CO108" s="62">
        <f>'2024'!CT13</f>
        <v>0</v>
      </c>
      <c r="CP108" s="62">
        <f>'2024'!CU13</f>
        <v>14.3</v>
      </c>
      <c r="CQ108" s="62">
        <f>'2024'!CV13</f>
        <v>86.9</v>
      </c>
      <c r="CR108" s="63">
        <f>'2024'!CW13</f>
        <v>13.1</v>
      </c>
      <c r="CS108" s="60">
        <f>'2024'!CX13</f>
        <v>891</v>
      </c>
      <c r="CT108" s="61">
        <f>'2024'!CY13</f>
        <v>3702.4</v>
      </c>
      <c r="CU108" s="61">
        <f>'2024'!CZ13</f>
        <v>83</v>
      </c>
      <c r="CV108" s="61">
        <f>'2024'!DA13</f>
        <v>61</v>
      </c>
      <c r="CW108" s="61">
        <f>'2024'!DB13</f>
        <v>9</v>
      </c>
      <c r="CX108" s="61">
        <f>'2024'!DC13</f>
        <v>0</v>
      </c>
      <c r="CY108" s="62">
        <f>'2024'!DD13</f>
        <v>0.17</v>
      </c>
      <c r="CZ108" s="62">
        <f>'2024'!DE13</f>
        <v>2.06</v>
      </c>
      <c r="DA108" s="62">
        <f>'2024'!DF13</f>
        <v>2.34</v>
      </c>
      <c r="DB108" s="62">
        <f>'2024'!DG13</f>
        <v>4.4000000000000004</v>
      </c>
      <c r="DC108" s="62">
        <f>'2024'!DH13</f>
        <v>12.3</v>
      </c>
      <c r="DD108" s="62">
        <f>'2024'!DM13</f>
        <v>63.6</v>
      </c>
      <c r="DE108" s="62">
        <f>'2024'!DN13</f>
        <v>3.2</v>
      </c>
      <c r="DF108" s="62">
        <f>'2024'!DO13</f>
        <v>74.400000000000006</v>
      </c>
      <c r="DG108" s="63">
        <f>'2024'!DP13</f>
        <v>25.6</v>
      </c>
      <c r="DH108" s="60">
        <f>'2024'!DQ13</f>
        <v>1383</v>
      </c>
      <c r="DI108" s="61">
        <f>'2024'!DR13</f>
        <v>4509.7</v>
      </c>
      <c r="DJ108" s="61">
        <f>'2024'!DS13</f>
        <v>114</v>
      </c>
      <c r="DK108" s="61">
        <f>'2024'!DT13</f>
        <v>81</v>
      </c>
      <c r="DL108" s="61">
        <f>'2024'!DU13</f>
        <v>14</v>
      </c>
      <c r="DM108" s="61">
        <f>'2024'!DV13</f>
        <v>45.5</v>
      </c>
      <c r="DN108" s="62">
        <f>'2024'!DW13</f>
        <v>1.26</v>
      </c>
      <c r="DO108" s="62">
        <f>'2024'!DX13</f>
        <v>1.26</v>
      </c>
      <c r="DP108" s="62">
        <f>'2024'!DY13</f>
        <v>3.32</v>
      </c>
      <c r="DQ108" s="62">
        <f>'2024'!DZ13</f>
        <v>6.6</v>
      </c>
      <c r="DR108" s="62">
        <f>'2024'!EA13</f>
        <v>12.8</v>
      </c>
      <c r="DS108" s="62">
        <f>'2024'!EF13</f>
        <v>36.799999999999997</v>
      </c>
      <c r="DT108" s="62">
        <f>'2024'!EG13</f>
        <v>10</v>
      </c>
      <c r="DU108" s="62">
        <f>'2024'!EH13</f>
        <v>80.900000000000006</v>
      </c>
      <c r="DV108" s="63">
        <f>'2024'!EI13</f>
        <v>18.2</v>
      </c>
    </row>
    <row r="109" spans="1:126" ht="15.75" customHeight="1" x14ac:dyDescent="0.2">
      <c r="A109" s="30">
        <f t="shared" si="8"/>
        <v>107</v>
      </c>
      <c r="B109" s="31">
        <f>'2020'!A13</f>
        <v>11</v>
      </c>
      <c r="C109" s="31">
        <v>2020</v>
      </c>
      <c r="D109" s="32" t="str">
        <f>'2020'!B13</f>
        <v>Laviska Shenault Jr.</v>
      </c>
      <c r="E109" s="32" t="str" cm="1">
        <f t="array" ref="E109">_xlfn.IFS(F109&gt;12.5,"Cornerstone",AND(F109&gt;11.995,F109&lt;12.5),"Elite",AND(F109&gt;11,F109&lt;12.995),"Elite Upside",AND(F109&gt;=9.69,F109&lt;10.999),"Upside",AND(F109&gt;8.4,F109&lt;9.999),"Upside Lite",AND(F109&gt;7.25,F109&lt;8.999),"Outlier",AND(F109&gt;=6,F109&lt;7.25),"Outlier Lite",F109&lt;6.999,"Purgatory")</f>
        <v>Upside Lite</v>
      </c>
      <c r="F109" s="33">
        <f>'2020'!C13</f>
        <v>9.4242857142857144</v>
      </c>
      <c r="G109" s="33">
        <f t="shared" si="9"/>
        <v>82.6</v>
      </c>
      <c r="H109" s="303">
        <f t="shared" si="10"/>
        <v>0.56977544000169833</v>
      </c>
      <c r="I109" s="34" t="str">
        <f>'2020'!D13</f>
        <v>Colorado</v>
      </c>
      <c r="J109" s="35">
        <f>'2020'!E13</f>
        <v>5</v>
      </c>
      <c r="K109" s="36">
        <f>'2020'!F13</f>
        <v>36073</v>
      </c>
      <c r="L109" s="37">
        <f>'2020'!G13</f>
        <v>26.997260273972604</v>
      </c>
      <c r="M109" s="37" t="str">
        <f>'2020'!H13</f>
        <v>JR</v>
      </c>
      <c r="N109" s="37">
        <f>'2020'!I13</f>
        <v>21.564383561643837</v>
      </c>
      <c r="O109" s="37" t="str">
        <f>'2020'!J13</f>
        <v>Hybrid</v>
      </c>
      <c r="P109" s="37" t="str">
        <f>'2020'!K13</f>
        <v>SLOB</v>
      </c>
      <c r="Q109" s="37" t="str">
        <f>'2020'!L13</f>
        <v>Elite Earner</v>
      </c>
      <c r="R109" s="55">
        <f>'2020'!M13</f>
        <v>74</v>
      </c>
      <c r="S109" s="55">
        <f>'2020'!N13</f>
        <v>227</v>
      </c>
      <c r="T109" s="231">
        <f t="shared" si="11"/>
        <v>29.144752445823372</v>
      </c>
      <c r="U109" s="35">
        <f>'2020'!O13</f>
        <v>4.58</v>
      </c>
      <c r="V109" s="56">
        <f>'2020'!P13</f>
        <v>2</v>
      </c>
      <c r="W109" s="57">
        <f>'2020'!Q13</f>
        <v>0</v>
      </c>
      <c r="X109" s="58">
        <f>'2020'!R13</f>
        <v>0</v>
      </c>
      <c r="Y109" s="58">
        <f>'2020'!S13</f>
        <v>5.3760000000000002E-2</v>
      </c>
      <c r="Z109" s="58">
        <f>'2020'!T13</f>
        <v>0.33756260434056762</v>
      </c>
      <c r="AA109" s="58">
        <f>'2020'!U13</f>
        <v>0.26731980405878236</v>
      </c>
      <c r="AB109" s="58">
        <f>'2020'!V13</f>
        <v>0.30244120419967502</v>
      </c>
      <c r="AC109" s="59">
        <f>'2020'!W13</f>
        <v>0.28731914398969127</v>
      </c>
      <c r="AD109" s="42">
        <f>'2020'!X13</f>
        <v>19.917808219178081</v>
      </c>
      <c r="AE109" s="43">
        <f>'2020'!Y13</f>
        <v>3.44</v>
      </c>
      <c r="AF109" s="43">
        <f>'2020'!Z13</f>
        <v>7.5</v>
      </c>
      <c r="AG109" s="43">
        <f>'2020'!AA13</f>
        <v>10.1</v>
      </c>
      <c r="AH109" s="43">
        <f>'2020'!AB13</f>
        <v>0.73</v>
      </c>
      <c r="AI109" s="43">
        <f>'2020'!AC13</f>
        <v>3.27</v>
      </c>
      <c r="AJ109" s="44">
        <f>'2020'!AD13</f>
        <v>5.0706806282722519E-2</v>
      </c>
      <c r="AK109" s="44">
        <f>'2020'!AE13</f>
        <v>0.26133507853403143</v>
      </c>
      <c r="AL109" s="45">
        <f>'2020'!AF13</f>
        <v>5.0999999999999997E-2</v>
      </c>
      <c r="AM109" s="46">
        <f t="shared" si="12"/>
        <v>0.46200000000000002</v>
      </c>
      <c r="AN109" s="45">
        <f>'2020'!AG13</f>
        <v>0.59149999999999991</v>
      </c>
      <c r="AO109" s="45">
        <f>'2020'!AH13</f>
        <v>0.34749999999999998</v>
      </c>
      <c r="AP109" s="43">
        <f>'2020'!AI13</f>
        <v>103.17962398269448</v>
      </c>
      <c r="AQ109" s="47">
        <f>'2020'!AJ13</f>
        <v>104.23426583052739</v>
      </c>
      <c r="AR109" s="48">
        <f>'2020'!AK13</f>
        <v>7</v>
      </c>
      <c r="AS109" s="49">
        <f>'2020'!AL13</f>
        <v>6</v>
      </c>
      <c r="AT109" s="49">
        <f>'2020'!AM13</f>
        <v>6</v>
      </c>
      <c r="AU109" s="49">
        <f>'2020'!AN13</f>
        <v>6</v>
      </c>
      <c r="AV109" s="49">
        <f>'2020'!AO13</f>
        <v>6</v>
      </c>
      <c r="AW109" s="49">
        <f>'2020'!AP13</f>
        <v>7</v>
      </c>
      <c r="AX109" s="49">
        <f>'2020'!AQ13</f>
        <v>8</v>
      </c>
      <c r="AY109" s="50">
        <f>'2020'!AR13</f>
        <v>0</v>
      </c>
      <c r="AZ109" s="60">
        <f>'2020'!AS13</f>
        <v>0</v>
      </c>
      <c r="BA109" s="61">
        <f>'2020'!AT13</f>
        <v>3128</v>
      </c>
      <c r="BB109" s="61">
        <f>'2020'!AU13</f>
        <v>0</v>
      </c>
      <c r="BC109" s="61">
        <f>'2020'!AV13</f>
        <v>0</v>
      </c>
      <c r="BD109" s="61">
        <f>'2020'!AW13</f>
        <v>0</v>
      </c>
      <c r="BE109" s="61">
        <f>'2020'!AX13</f>
        <v>0</v>
      </c>
      <c r="BF109" s="62">
        <f>'2020'!AY13</f>
        <v>0</v>
      </c>
      <c r="BG109" s="62">
        <f>'2020'!AZ13</f>
        <v>0</v>
      </c>
      <c r="BH109" s="62">
        <f>'2020'!BA13</f>
        <v>0</v>
      </c>
      <c r="BI109" s="62">
        <f>'2020'!BB13</f>
        <v>0</v>
      </c>
      <c r="BJ109" s="62">
        <f>'2020'!BC13</f>
        <v>0</v>
      </c>
      <c r="BK109" s="62">
        <f>'2020'!BD13</f>
        <v>0</v>
      </c>
      <c r="BL109" s="62">
        <f>'2020'!BE13</f>
        <v>0</v>
      </c>
      <c r="BM109" s="62">
        <f>'2020'!BF13</f>
        <v>0</v>
      </c>
      <c r="BN109" s="63">
        <f>'2020'!BG13</f>
        <v>0</v>
      </c>
      <c r="BO109" s="60">
        <f>'2020'!BH13</f>
        <v>0</v>
      </c>
      <c r="BP109" s="61">
        <f>'2020'!BI13</f>
        <v>3563</v>
      </c>
      <c r="BQ109" s="61">
        <f>'2020'!BJ13</f>
        <v>0</v>
      </c>
      <c r="BR109" s="61">
        <f>'2020'!BK13</f>
        <v>0</v>
      </c>
      <c r="BS109" s="61">
        <f>'2020'!BL13</f>
        <v>0</v>
      </c>
      <c r="BT109" s="61">
        <f>'2020'!BM13</f>
        <v>0</v>
      </c>
      <c r="BU109" s="62">
        <f>'2020'!BN13</f>
        <v>0</v>
      </c>
      <c r="BV109" s="62">
        <f>'2020'!BO13</f>
        <v>0</v>
      </c>
      <c r="BW109" s="62">
        <f>'2020'!BP13</f>
        <v>0</v>
      </c>
      <c r="BX109" s="62">
        <f>'2020'!BQ13</f>
        <v>0</v>
      </c>
      <c r="BY109" s="62">
        <f>'2020'!BR13</f>
        <v>0</v>
      </c>
      <c r="BZ109" s="62">
        <f>'2020'!BS13</f>
        <v>0</v>
      </c>
      <c r="CA109" s="62">
        <f>'2020'!BT13</f>
        <v>0</v>
      </c>
      <c r="CB109" s="62">
        <f>'2020'!BU13</f>
        <v>0</v>
      </c>
      <c r="CC109" s="63">
        <f>'2020'!BV13</f>
        <v>0</v>
      </c>
      <c r="CD109" s="60">
        <f>'2020'!BW13</f>
        <v>168</v>
      </c>
      <c r="CE109" s="61">
        <f>'2020'!BX13</f>
        <v>3125</v>
      </c>
      <c r="CF109" s="61">
        <f>'2020'!BY13</f>
        <v>10</v>
      </c>
      <c r="CG109" s="61">
        <f>'2020'!BZ13</f>
        <v>7</v>
      </c>
      <c r="CH109" s="61">
        <f>'2020'!CA13</f>
        <v>0</v>
      </c>
      <c r="CI109" s="61">
        <f>'2020'!CB13</f>
        <v>19</v>
      </c>
      <c r="CJ109" s="62">
        <f>'2020'!CC13</f>
        <v>0.93</v>
      </c>
      <c r="CK109" s="62">
        <f>'2020'!CD13</f>
        <v>0.67</v>
      </c>
      <c r="CL109" s="62">
        <f>'2020'!CE13</f>
        <v>7</v>
      </c>
      <c r="CM109" s="62">
        <f>'2020'!CF13</f>
        <v>7.6</v>
      </c>
      <c r="CN109" s="62">
        <f>'2020'!CG13</f>
        <v>20.7</v>
      </c>
      <c r="CO109" s="62">
        <f>'2020'!CL13</f>
        <v>0</v>
      </c>
      <c r="CP109" s="62">
        <f>'2020'!CM13</f>
        <v>0</v>
      </c>
      <c r="CQ109" s="62">
        <f>'2020'!CN13</f>
        <v>87.5</v>
      </c>
      <c r="CR109" s="63">
        <f>'2020'!CO13</f>
        <v>12.5</v>
      </c>
      <c r="CS109" s="60">
        <f>'2020'!CP13</f>
        <v>1011</v>
      </c>
      <c r="CT109" s="61">
        <f>'2020'!CQ13</f>
        <v>2995</v>
      </c>
      <c r="CU109" s="61">
        <f>'2020'!CR13</f>
        <v>108</v>
      </c>
      <c r="CV109" s="61">
        <f>'2020'!CS13</f>
        <v>87</v>
      </c>
      <c r="CW109" s="61">
        <f>'2020'!CT13</f>
        <v>6</v>
      </c>
      <c r="CX109" s="61">
        <f>'2020'!CU13</f>
        <v>19</v>
      </c>
      <c r="CY109" s="62">
        <f>'2020'!CV13</f>
        <v>0.73</v>
      </c>
      <c r="CZ109" s="62">
        <f>'2020'!CW13</f>
        <v>3.27</v>
      </c>
      <c r="DA109" s="62">
        <f>'2020'!CX13</f>
        <v>3.44</v>
      </c>
      <c r="DB109" s="62">
        <f>'2020'!CY13</f>
        <v>7.3</v>
      </c>
      <c r="DC109" s="62">
        <f>'2020'!CZ13</f>
        <v>6.6</v>
      </c>
      <c r="DD109" s="62">
        <f>'2020'!DE13</f>
        <v>88.9</v>
      </c>
      <c r="DE109" s="62">
        <f>'2020'!DF13</f>
        <v>5.4</v>
      </c>
      <c r="DF109" s="62">
        <f>'2020'!DG13</f>
        <v>36.799999999999997</v>
      </c>
      <c r="DG109" s="63">
        <f>'2020'!DH13</f>
        <v>53.3</v>
      </c>
      <c r="DH109" s="60">
        <f>'2020'!DI13</f>
        <v>764</v>
      </c>
      <c r="DI109" s="61">
        <f>'2020'!DJ13</f>
        <v>2858</v>
      </c>
      <c r="DJ109" s="61">
        <f>'2020'!DK13</f>
        <v>80</v>
      </c>
      <c r="DK109" s="61">
        <f>'2020'!DL13</f>
        <v>56</v>
      </c>
      <c r="DL109" s="61">
        <f>'2020'!DM13</f>
        <v>4</v>
      </c>
      <c r="DM109" s="61">
        <f>'2020'!DN13</f>
        <v>18</v>
      </c>
      <c r="DN109" s="62">
        <f>'2020'!DO13</f>
        <v>0.73</v>
      </c>
      <c r="DO109" s="62">
        <f>'2020'!DP13</f>
        <v>2.08</v>
      </c>
      <c r="DP109" s="62">
        <f>'2020'!DQ13</f>
        <v>2.98</v>
      </c>
      <c r="DQ109" s="62">
        <f>'2020'!DR13</f>
        <v>7.5</v>
      </c>
      <c r="DR109" s="62">
        <f>'2020'!DS13</f>
        <v>10.1</v>
      </c>
      <c r="DS109" s="62">
        <f>'2020'!DX13</f>
        <v>46.2</v>
      </c>
      <c r="DT109" s="62">
        <f>'2020'!DY13</f>
        <v>5.0999999999999996</v>
      </c>
      <c r="DU109" s="62">
        <f>'2020'!DZ13</f>
        <v>81.5</v>
      </c>
      <c r="DV109" s="63">
        <f>'2020'!EA13</f>
        <v>16.2</v>
      </c>
    </row>
    <row r="110" spans="1:126" ht="15.75" customHeight="1" x14ac:dyDescent="0.2">
      <c r="A110" s="30">
        <f t="shared" si="8"/>
        <v>108</v>
      </c>
      <c r="B110" s="31">
        <f>'2022'!A16</f>
        <v>14</v>
      </c>
      <c r="C110" s="31">
        <v>2022</v>
      </c>
      <c r="D110" s="32" t="str">
        <f>'2022'!B16</f>
        <v>Justyn Ross</v>
      </c>
      <c r="E110" s="32" t="str" cm="1">
        <f t="array" ref="E110">_xlfn.IFS(F110&gt;12.5,"Cornerstone",AND(F110&gt;11.995,F110&lt;12.5),"Elite",AND(F110&gt;11,F110&lt;12.995),"Elite Upside",AND(F110&gt;=9.69,F110&lt;10.999),"Upside",AND(F110&gt;8.4,F110&lt;9.999),"Upside Lite",AND(F110&gt;7.25,F110&lt;8.999),"Outlier",AND(F110&gt;=6,F110&lt;7.25),"Outlier Lite",F110&lt;6.999,"Purgatory")</f>
        <v>Upside Lite</v>
      </c>
      <c r="F110" s="33">
        <f>'2022'!C16</f>
        <v>9.4014285714285712</v>
      </c>
      <c r="G110" s="33">
        <f t="shared" si="9"/>
        <v>82.399999999999991</v>
      </c>
      <c r="H110" s="303">
        <f t="shared" si="10"/>
        <v>0.556656481170136</v>
      </c>
      <c r="I110" s="34" t="str">
        <f>'2022'!D16</f>
        <v>Clemson</v>
      </c>
      <c r="J110" s="35">
        <f>'2022'!E16</f>
        <v>4</v>
      </c>
      <c r="K110" s="36">
        <f>'2022'!F16</f>
        <v>36509</v>
      </c>
      <c r="L110" s="37">
        <f>'2022'!G16</f>
        <v>25.802739726027397</v>
      </c>
      <c r="M110" s="37" t="str">
        <f>'2022'!H16</f>
        <v>RS JR</v>
      </c>
      <c r="N110" s="37">
        <f>'2022'!I16</f>
        <v>22.383561643835616</v>
      </c>
      <c r="O110" s="37" t="str">
        <f>'2022'!J16</f>
        <v>Slot</v>
      </c>
      <c r="P110" s="37" t="str">
        <f>'2022'!K16</f>
        <v>SLOB</v>
      </c>
      <c r="Q110" s="37" t="str">
        <f>'2022'!L16</f>
        <v>Elite Earner</v>
      </c>
      <c r="R110" s="55">
        <f>'2022'!M16</f>
        <v>75</v>
      </c>
      <c r="S110" s="55">
        <f>'2022'!N16</f>
        <v>210</v>
      </c>
      <c r="T110" s="231">
        <f t="shared" si="11"/>
        <v>26.247909562485791</v>
      </c>
      <c r="U110" s="35">
        <f>'2022'!O16</f>
        <v>4.55</v>
      </c>
      <c r="V110" s="56">
        <f>'2022'!P16</f>
        <v>0</v>
      </c>
      <c r="W110" s="57">
        <f>'2022'!Q16</f>
        <v>0</v>
      </c>
      <c r="X110" s="58">
        <f>'2022'!R16</f>
        <v>0.23894862604540024</v>
      </c>
      <c r="Y110" s="58">
        <f>'2022'!S16</f>
        <v>0.2</v>
      </c>
      <c r="Z110" s="58">
        <f>'2022'!T16</f>
        <v>0</v>
      </c>
      <c r="AA110" s="58">
        <f>'2022'!U16</f>
        <v>0.206841046277666</v>
      </c>
      <c r="AB110" s="58">
        <f>'2022'!V16</f>
        <v>0.22289483616153311</v>
      </c>
      <c r="AC110" s="59">
        <f>'2022'!W16</f>
        <v>0.21175009435345643</v>
      </c>
      <c r="AD110" s="42">
        <f>'2022'!X16</f>
        <v>18.726027397260275</v>
      </c>
      <c r="AE110" s="43">
        <f>'2022'!Y16</f>
        <v>4.9800000000000004</v>
      </c>
      <c r="AF110" s="43">
        <f>'2022'!Z16</f>
        <v>9.6</v>
      </c>
      <c r="AG110" s="43">
        <f>'2022'!AA16</f>
        <v>12.9</v>
      </c>
      <c r="AH110" s="43">
        <f>'2022'!AB16</f>
        <v>0.54</v>
      </c>
      <c r="AI110" s="43">
        <f>'2022'!AC16</f>
        <v>1.79</v>
      </c>
      <c r="AJ110" s="44">
        <f>'2022'!AD16</f>
        <v>4.8093385214007779E-2</v>
      </c>
      <c r="AK110" s="44">
        <f>'2022'!AE16</f>
        <v>0.24046692607003892</v>
      </c>
      <c r="AL110" s="45">
        <f>'2022'!AF16</f>
        <v>2.1000000000000001E-2</v>
      </c>
      <c r="AM110" s="46">
        <f t="shared" si="12"/>
        <v>0.5</v>
      </c>
      <c r="AN110" s="45">
        <f>'2022'!AG16</f>
        <v>0.22550000000000001</v>
      </c>
      <c r="AO110" s="45">
        <f>'2022'!AH16</f>
        <v>0.27100000000000002</v>
      </c>
      <c r="AP110" s="43">
        <f>'2022'!AI16</f>
        <v>97.994951830887686</v>
      </c>
      <c r="AQ110" s="47">
        <f>'2022'!AJ16</f>
        <v>101.01005096453318</v>
      </c>
      <c r="AR110" s="48">
        <f>'2022'!AK16</f>
        <v>6</v>
      </c>
      <c r="AS110" s="49">
        <f>'2022'!AL16</f>
        <v>9</v>
      </c>
      <c r="AT110" s="49">
        <f>'2022'!AM16</f>
        <v>9</v>
      </c>
      <c r="AU110" s="49">
        <f>'2022'!AN16</f>
        <v>7</v>
      </c>
      <c r="AV110" s="49">
        <f>'2022'!AO16</f>
        <v>7</v>
      </c>
      <c r="AW110" s="49">
        <f>'2022'!AP16</f>
        <v>6</v>
      </c>
      <c r="AX110" s="49">
        <f>'2022'!AQ16</f>
        <v>0</v>
      </c>
      <c r="AY110" s="50">
        <f>'2022'!AR16</f>
        <v>1</v>
      </c>
      <c r="AZ110" s="60">
        <f>'2022'!AS16</f>
        <v>0</v>
      </c>
      <c r="BA110" s="61">
        <f>'2022'!AT16</f>
        <v>3297</v>
      </c>
      <c r="BB110" s="61">
        <f>'2022'!AU16</f>
        <v>0</v>
      </c>
      <c r="BC110" s="61">
        <f>'2022'!AV16</f>
        <v>0</v>
      </c>
      <c r="BD110" s="61">
        <f>'2022'!AW16</f>
        <v>0</v>
      </c>
      <c r="BE110" s="61">
        <f>'2022'!AX16</f>
        <v>0</v>
      </c>
      <c r="BF110" s="62">
        <f>'2022'!AY16</f>
        <v>0</v>
      </c>
      <c r="BG110" s="62">
        <f>'2022'!AZ16</f>
        <v>0</v>
      </c>
      <c r="BH110" s="62">
        <f>'2022'!BA16</f>
        <v>0</v>
      </c>
      <c r="BI110" s="62">
        <f>'2022'!BB16</f>
        <v>0</v>
      </c>
      <c r="BJ110" s="62">
        <f>'2022'!BC16</f>
        <v>0</v>
      </c>
      <c r="BK110" s="62">
        <f>'2022'!BH16</f>
        <v>0</v>
      </c>
      <c r="BL110" s="62">
        <f>'2022'!BI16</f>
        <v>0</v>
      </c>
      <c r="BM110" s="62">
        <f>'2022'!BJ16</f>
        <v>0</v>
      </c>
      <c r="BN110" s="63">
        <f>'2022'!BK16</f>
        <v>0</v>
      </c>
      <c r="BO110" s="60">
        <f>'2022'!BL16</f>
        <v>1000</v>
      </c>
      <c r="BP110" s="61">
        <f>'2022'!BM16</f>
        <v>4185</v>
      </c>
      <c r="BQ110" s="61">
        <f>'2022'!BN16</f>
        <v>73</v>
      </c>
      <c r="BR110" s="61">
        <f>'2022'!BO16</f>
        <v>46</v>
      </c>
      <c r="BS110" s="61">
        <f>'2022'!BP16</f>
        <v>9</v>
      </c>
      <c r="BT110" s="61">
        <f>'2022'!BQ16</f>
        <v>37</v>
      </c>
      <c r="BU110" s="62">
        <f>'2022'!BR16</f>
        <v>1.07</v>
      </c>
      <c r="BV110" s="62">
        <f>'2022'!BS16</f>
        <v>2.08</v>
      </c>
      <c r="BW110" s="62">
        <f>'2022'!BT16</f>
        <v>4.9800000000000004</v>
      </c>
      <c r="BX110" s="62">
        <f>'2022'!BU16</f>
        <v>9.6</v>
      </c>
      <c r="BY110" s="62">
        <f>'2022'!BV16</f>
        <v>12.9</v>
      </c>
      <c r="BZ110" s="62">
        <f>'2022'!CA16</f>
        <v>46.2</v>
      </c>
      <c r="CA110" s="62">
        <f>'2022'!CB16</f>
        <v>11.5</v>
      </c>
      <c r="CB110" s="62">
        <f>'2022'!CC16</f>
        <v>83.3</v>
      </c>
      <c r="CC110" s="63">
        <f>'2022'!CD16</f>
        <v>16.7</v>
      </c>
      <c r="CD110" s="60">
        <f>'2022'!CE16</f>
        <v>865</v>
      </c>
      <c r="CE110" s="61">
        <f>'2022'!CF16</f>
        <v>4325</v>
      </c>
      <c r="CF110" s="61">
        <f>'2022'!CG16</f>
        <v>105</v>
      </c>
      <c r="CG110" s="61">
        <f>'2022'!CH16</f>
        <v>66</v>
      </c>
      <c r="CH110" s="61">
        <f>'2022'!CI16</f>
        <v>8</v>
      </c>
      <c r="CI110" s="61">
        <f>'2022'!CJ16</f>
        <v>40</v>
      </c>
      <c r="CJ110" s="62">
        <f>'2022'!CK16</f>
        <v>0.41</v>
      </c>
      <c r="CK110" s="62">
        <f>'2022'!CL16</f>
        <v>1.79</v>
      </c>
      <c r="CL110" s="62">
        <f>'2022'!CM16</f>
        <v>2.5</v>
      </c>
      <c r="CM110" s="62">
        <f>'2022'!CN16</f>
        <v>4.2</v>
      </c>
      <c r="CN110" s="62">
        <f>'2022'!CO16</f>
        <v>12.7</v>
      </c>
      <c r="CO110" s="62">
        <f>'2022'!CT16</f>
        <v>44</v>
      </c>
      <c r="CP110" s="62">
        <f>'2022'!CU16</f>
        <v>8.3000000000000007</v>
      </c>
      <c r="CQ110" s="62">
        <f>'2022'!CV16</f>
        <v>79.3</v>
      </c>
      <c r="CR110" s="63">
        <f>'2022'!CW16</f>
        <v>20.7</v>
      </c>
      <c r="CS110" s="60">
        <f>'2022'!CX16</f>
        <v>0</v>
      </c>
      <c r="CT110" s="61">
        <f>'2022'!CY16</f>
        <v>4182</v>
      </c>
      <c r="CU110" s="61">
        <f>'2022'!CZ16</f>
        <v>0</v>
      </c>
      <c r="CV110" s="61">
        <f>'2022'!DA16</f>
        <v>0</v>
      </c>
      <c r="CW110" s="61">
        <f>'2022'!DB16</f>
        <v>0</v>
      </c>
      <c r="CX110" s="61">
        <f>'2022'!DC16</f>
        <v>0</v>
      </c>
      <c r="CY110" s="62">
        <f>'2022'!DD16</f>
        <v>0</v>
      </c>
      <c r="CZ110" s="62">
        <f>'2022'!DE16</f>
        <v>0</v>
      </c>
      <c r="DA110" s="62">
        <f>'2022'!DF16</f>
        <v>0</v>
      </c>
      <c r="DB110" s="62">
        <f>'2022'!DG16</f>
        <v>0</v>
      </c>
      <c r="DC110" s="62">
        <f>'2022'!DH16</f>
        <v>0</v>
      </c>
      <c r="DD110" s="62">
        <f>'2022'!DM16</f>
        <v>0</v>
      </c>
      <c r="DE110" s="62">
        <f>'2022'!DN16</f>
        <v>0</v>
      </c>
      <c r="DF110" s="62">
        <f>'2022'!DO16</f>
        <v>0</v>
      </c>
      <c r="DG110" s="63">
        <f>'2022'!DP16</f>
        <v>0</v>
      </c>
      <c r="DH110" s="60">
        <f>'2022'!DQ16</f>
        <v>514</v>
      </c>
      <c r="DI110" s="61">
        <f>'2022'!DR16</f>
        <v>2485</v>
      </c>
      <c r="DJ110" s="61">
        <f>'2022'!DS16</f>
        <v>72</v>
      </c>
      <c r="DK110" s="61">
        <f>'2022'!DT16</f>
        <v>46</v>
      </c>
      <c r="DL110" s="61">
        <f>'2022'!DU16</f>
        <v>3</v>
      </c>
      <c r="DM110" s="61">
        <f>'2022'!DV16</f>
        <v>12</v>
      </c>
      <c r="DN110" s="62">
        <f>'2022'!DW16</f>
        <v>0.54</v>
      </c>
      <c r="DO110" s="62">
        <f>'2022'!DX16</f>
        <v>1.5</v>
      </c>
      <c r="DP110" s="62">
        <f>'2022'!DY16</f>
        <v>2.06</v>
      </c>
      <c r="DQ110" s="62">
        <f>'2022'!DZ16</f>
        <v>4.5</v>
      </c>
      <c r="DR110" s="62">
        <f>'2022'!EA16</f>
        <v>10.9</v>
      </c>
      <c r="DS110" s="62">
        <f>'2022'!EF16</f>
        <v>50</v>
      </c>
      <c r="DT110" s="62">
        <f>'2022'!EG16</f>
        <v>2.1</v>
      </c>
      <c r="DU110" s="62">
        <f>'2022'!EH16</f>
        <v>45.1</v>
      </c>
      <c r="DV110" s="63">
        <f>'2022'!EI16</f>
        <v>54.2</v>
      </c>
    </row>
    <row r="111" spans="1:126" ht="15.75" customHeight="1" x14ac:dyDescent="0.2">
      <c r="A111" s="30">
        <f t="shared" si="8"/>
        <v>109</v>
      </c>
      <c r="B111" s="31">
        <f>'2016'!A9</f>
        <v>7</v>
      </c>
      <c r="C111" s="31">
        <v>2016</v>
      </c>
      <c r="D111" s="32" t="str">
        <f>'2016'!B9</f>
        <v>Josh Doctson</v>
      </c>
      <c r="E111" s="32" t="str" cm="1">
        <f t="array" ref="E111">_xlfn.IFS(F111&gt;12.5,"Cornerstone",AND(F111&gt;11.995,F111&lt;12.5),"Elite",AND(F111&gt;11,F111&lt;12.995),"Elite Upside",AND(F111&gt;=9.69,F111&lt;10.999),"Upside",AND(F111&gt;8.4,F111&lt;9.999),"Upside Lite",AND(F111&gt;7.25,F111&lt;8.999),"Outlier",AND(F111&gt;=6,F111&lt;7.25),"Outlier Lite",F111&lt;6.999,"Purgatory")</f>
        <v>Upside Lite</v>
      </c>
      <c r="F111" s="33">
        <f>'2016'!C9</f>
        <v>9.3728571428571428</v>
      </c>
      <c r="G111" s="33">
        <f t="shared" si="9"/>
        <v>82.199999999999989</v>
      </c>
      <c r="H111" s="303">
        <f t="shared" si="10"/>
        <v>0.54025778263068336</v>
      </c>
      <c r="I111" s="34" t="str">
        <f>'2016'!D9</f>
        <v>TCU</v>
      </c>
      <c r="J111" s="35">
        <f>'2016'!E9</f>
        <v>3</v>
      </c>
      <c r="K111" s="36">
        <f>'2016'!F9</f>
        <v>33941</v>
      </c>
      <c r="L111" s="37">
        <f>'2016'!G9</f>
        <v>32.838356164383562</v>
      </c>
      <c r="M111" s="37" t="str">
        <f>'2016'!H9</f>
        <v>SR</v>
      </c>
      <c r="N111" s="37">
        <f>'2016'!I9</f>
        <v>23.413698630136988</v>
      </c>
      <c r="O111" s="37" t="str">
        <f>'2016'!J9</f>
        <v>Wide</v>
      </c>
      <c r="P111" s="37" t="str">
        <f>'2016'!K9</f>
        <v>SLOB</v>
      </c>
      <c r="Q111" s="37" t="str">
        <f>'2016'!L9</f>
        <v>N/A</v>
      </c>
      <c r="R111" s="55">
        <f>'2016'!M9</f>
        <v>74</v>
      </c>
      <c r="S111" s="55">
        <f>'2016'!N9</f>
        <v>202</v>
      </c>
      <c r="T111" s="231">
        <f t="shared" si="11"/>
        <v>25.934977947384677</v>
      </c>
      <c r="U111" s="37">
        <f>'2016'!O9</f>
        <v>4.5</v>
      </c>
      <c r="V111" s="56">
        <f>'2016'!P9</f>
        <v>1</v>
      </c>
      <c r="W111" s="57">
        <f>'2016'!Q9</f>
        <v>0.1461509854964671</v>
      </c>
      <c r="X111" s="58">
        <f>'2016'!R9</f>
        <v>0</v>
      </c>
      <c r="Y111" s="58">
        <f>'2016'!S9</f>
        <v>0.19443216968625718</v>
      </c>
      <c r="Z111" s="58">
        <f>'2016'!T9</f>
        <v>0.24009433962264151</v>
      </c>
      <c r="AA111" s="58">
        <f>'2016'!U9</f>
        <v>0.34725493274716074</v>
      </c>
      <c r="AB111" s="58">
        <f>'2016'!V9</f>
        <v>0.34725493274716074</v>
      </c>
      <c r="AC111" s="59">
        <f>'2016'!W9</f>
        <v>0.3298921861098027</v>
      </c>
      <c r="AD111" s="42">
        <f>'2016'!X9</f>
        <v>21.758904109589039</v>
      </c>
      <c r="AE111" s="43">
        <f>'2016'!Y9</f>
        <v>4.08</v>
      </c>
      <c r="AF111" s="43">
        <f>'2016'!Z9</f>
        <v>5.6</v>
      </c>
      <c r="AG111" s="43">
        <f>'2016'!AA9</f>
        <v>15.2</v>
      </c>
      <c r="AH111" s="43">
        <f>'2016'!AB9</f>
        <v>0</v>
      </c>
      <c r="AI111" s="43">
        <f>'2016'!AC9</f>
        <v>0</v>
      </c>
      <c r="AJ111" s="44" t="str">
        <f>'2016'!AD9</f>
        <v>N/A</v>
      </c>
      <c r="AK111" s="44" t="str">
        <f>'2016'!AE9</f>
        <v>N/A</v>
      </c>
      <c r="AL111" s="45">
        <f>'2016'!AF9</f>
        <v>7.0999999999999994E-2</v>
      </c>
      <c r="AM111" s="46">
        <f t="shared" si="12"/>
        <v>0</v>
      </c>
      <c r="AN111" s="45">
        <f>'2016'!AG9</f>
        <v>0.96100000000000008</v>
      </c>
      <c r="AO111" s="45">
        <f>'2016'!AH9</f>
        <v>3.7499999999999999E-2</v>
      </c>
      <c r="AP111" s="43">
        <f>'2016'!AI9</f>
        <v>98.521566834324034</v>
      </c>
      <c r="AQ111" s="47">
        <f>'2016'!AJ9</f>
        <v>99.528596742816163</v>
      </c>
      <c r="AR111" s="48">
        <f>'2016'!AK9</f>
        <v>8</v>
      </c>
      <c r="AS111" s="49">
        <f>'2016'!AL9</f>
        <v>3</v>
      </c>
      <c r="AT111" s="49">
        <f>'2016'!AM9</f>
        <v>8</v>
      </c>
      <c r="AU111" s="49">
        <f>'2016'!AN9</f>
        <v>4</v>
      </c>
      <c r="AV111" s="49">
        <f>'2016'!AO9</f>
        <v>8</v>
      </c>
      <c r="AW111" s="49">
        <f>'2016'!AP9</f>
        <v>6</v>
      </c>
      <c r="AX111" s="49">
        <f>'2016'!AQ9</f>
        <v>10</v>
      </c>
      <c r="AY111" s="50">
        <f>'2016'!AR9</f>
        <v>0.25</v>
      </c>
      <c r="AZ111" s="60">
        <f>'2016'!AS9</f>
        <v>393</v>
      </c>
      <c r="BA111" s="61">
        <f>'2016'!AT9</f>
        <v>2689</v>
      </c>
      <c r="BB111" s="61">
        <f>'2016'!AU9</f>
        <v>0</v>
      </c>
      <c r="BC111" s="61">
        <f>'2016'!AV9</f>
        <v>0</v>
      </c>
      <c r="BD111" s="61">
        <f>'2016'!AW9</f>
        <v>0</v>
      </c>
      <c r="BE111" s="61">
        <f>'2016'!AX9</f>
        <v>0</v>
      </c>
      <c r="BF111" s="62">
        <f>'2016'!AY9</f>
        <v>0</v>
      </c>
      <c r="BG111" s="62">
        <f>'2016'!AZ9</f>
        <v>0</v>
      </c>
      <c r="BH111" s="62">
        <f>'2016'!BA9</f>
        <v>0</v>
      </c>
      <c r="BI111" s="62">
        <f>'2016'!BB9</f>
        <v>0</v>
      </c>
      <c r="BJ111" s="62">
        <f>'2016'!BC9</f>
        <v>0</v>
      </c>
      <c r="BK111" s="62">
        <f>'2016'!BD9</f>
        <v>0</v>
      </c>
      <c r="BL111" s="62">
        <f>'2016'!BE9</f>
        <v>0</v>
      </c>
      <c r="BM111" s="62">
        <f>'2016'!BF9</f>
        <v>0</v>
      </c>
      <c r="BN111" s="63">
        <f>'2016'!BG9</f>
        <v>0</v>
      </c>
      <c r="BO111" s="60">
        <f>'2016'!BH9</f>
        <v>0</v>
      </c>
      <c r="BP111" s="61">
        <f>'2016'!BI9</f>
        <v>1</v>
      </c>
      <c r="BQ111" s="61">
        <f>'2016'!BJ9</f>
        <v>0</v>
      </c>
      <c r="BR111" s="61">
        <f>'2016'!BK9</f>
        <v>0</v>
      </c>
      <c r="BS111" s="61">
        <f>'2016'!BL9</f>
        <v>0</v>
      </c>
      <c r="BT111" s="61">
        <f>'2016'!BM9</f>
        <v>0</v>
      </c>
      <c r="BU111" s="62">
        <f>'2016'!BN9</f>
        <v>0</v>
      </c>
      <c r="BV111" s="62">
        <f>'2016'!BO9</f>
        <v>0</v>
      </c>
      <c r="BW111" s="62">
        <f>'2016'!BP9</f>
        <v>0</v>
      </c>
      <c r="BX111" s="62">
        <f>'2016'!BQ9</f>
        <v>0</v>
      </c>
      <c r="BY111" s="62">
        <f>'2016'!BR9</f>
        <v>0</v>
      </c>
      <c r="BZ111" s="62">
        <f>'2016'!BS9</f>
        <v>0</v>
      </c>
      <c r="CA111" s="62">
        <f>'2016'!BT9</f>
        <v>0</v>
      </c>
      <c r="CB111" s="62">
        <f>'2016'!BU9</f>
        <v>0</v>
      </c>
      <c r="CC111" s="63">
        <f>'2016'!BV9</f>
        <v>0</v>
      </c>
      <c r="CD111" s="60">
        <f>'2016'!BW9</f>
        <v>440</v>
      </c>
      <c r="CE111" s="61">
        <f>'2016'!BX9</f>
        <v>2263</v>
      </c>
      <c r="CF111" s="61">
        <f>'2016'!BY9</f>
        <v>0</v>
      </c>
      <c r="CG111" s="61">
        <f>'2016'!BZ9</f>
        <v>0</v>
      </c>
      <c r="CH111" s="61">
        <f>'2016'!CA9</f>
        <v>0</v>
      </c>
      <c r="CI111" s="61">
        <f>'2016'!CB9</f>
        <v>0</v>
      </c>
      <c r="CJ111" s="62">
        <f>'2016'!CC9</f>
        <v>0</v>
      </c>
      <c r="CK111" s="62">
        <f>'2016'!CD9</f>
        <v>0</v>
      </c>
      <c r="CL111" s="62">
        <f>'2016'!CE9</f>
        <v>0</v>
      </c>
      <c r="CM111" s="62">
        <f>'2016'!CF9</f>
        <v>0</v>
      </c>
      <c r="CN111" s="62">
        <f>'2016'!CG9</f>
        <v>0</v>
      </c>
      <c r="CO111" s="62">
        <f>'2016'!CH9</f>
        <v>0</v>
      </c>
      <c r="CP111" s="62">
        <f>'2016'!CI9</f>
        <v>0</v>
      </c>
      <c r="CQ111" s="62">
        <f>'2016'!CJ9</f>
        <v>0</v>
      </c>
      <c r="CR111" s="63">
        <f>'2016'!CK9</f>
        <v>0</v>
      </c>
      <c r="CS111" s="60">
        <f>'2016'!CL9</f>
        <v>1018</v>
      </c>
      <c r="CT111" s="61">
        <f>'2016'!CM9</f>
        <v>4240</v>
      </c>
      <c r="CU111" s="61">
        <f>'2016'!CN9</f>
        <v>107</v>
      </c>
      <c r="CV111" s="61">
        <f>'2016'!CO9</f>
        <v>65</v>
      </c>
      <c r="CW111" s="61">
        <f>'2016'!CP9</f>
        <v>11</v>
      </c>
      <c r="CX111" s="61">
        <f>'2016'!CQ9</f>
        <v>0</v>
      </c>
      <c r="CY111" s="62">
        <f>'2016'!CR9</f>
        <v>0</v>
      </c>
      <c r="CZ111" s="62">
        <f>'2016'!CS9</f>
        <v>0</v>
      </c>
      <c r="DA111" s="62">
        <f>'2016'!CT9</f>
        <v>2.31</v>
      </c>
      <c r="DB111" s="62">
        <f>'2016'!CU9</f>
        <v>5.6</v>
      </c>
      <c r="DC111" s="62">
        <f>'2016'!CV9</f>
        <v>14.4</v>
      </c>
      <c r="DD111" s="62">
        <f>'2016'!CW9</f>
        <v>0</v>
      </c>
      <c r="DE111" s="62">
        <f>'2016'!CX9</f>
        <v>3</v>
      </c>
      <c r="DF111" s="62">
        <f>'2016'!CY9</f>
        <v>98.3</v>
      </c>
      <c r="DG111" s="63">
        <f>'2016'!CZ9</f>
        <v>1.7</v>
      </c>
      <c r="DH111" s="60">
        <f>'2016'!DA9</f>
        <v>1327</v>
      </c>
      <c r="DI111" s="61">
        <f>'2016'!DB9</f>
        <v>3821.3999999999996</v>
      </c>
      <c r="DJ111" s="61">
        <f>'2016'!DC9</f>
        <v>108</v>
      </c>
      <c r="DK111" s="61">
        <f>'2016'!DD9</f>
        <v>78</v>
      </c>
      <c r="DL111" s="61">
        <f>'2016'!DE9</f>
        <v>14</v>
      </c>
      <c r="DM111" s="61">
        <f>'2016'!DF9</f>
        <v>0</v>
      </c>
      <c r="DN111" s="62">
        <f>'2016'!DG9</f>
        <v>0</v>
      </c>
      <c r="DO111" s="62">
        <f>'2016'!DH9</f>
        <v>0</v>
      </c>
      <c r="DP111" s="62">
        <f>'2016'!DI9</f>
        <v>4.08</v>
      </c>
      <c r="DQ111" s="62">
        <f>'2016'!DJ9</f>
        <v>4</v>
      </c>
      <c r="DR111" s="62">
        <f>'2016'!DK9</f>
        <v>15.2</v>
      </c>
      <c r="DS111" s="62">
        <f>'2016'!DL9</f>
        <v>0</v>
      </c>
      <c r="DT111" s="62">
        <f>'2016'!DM9</f>
        <v>7.1</v>
      </c>
      <c r="DU111" s="62">
        <f>'2016'!DN9</f>
        <v>93.9</v>
      </c>
      <c r="DV111" s="63">
        <f>'2016'!DO9</f>
        <v>5.8</v>
      </c>
    </row>
    <row r="112" spans="1:126" ht="15.75" customHeight="1" x14ac:dyDescent="0.2">
      <c r="A112" s="30">
        <f t="shared" si="8"/>
        <v>110</v>
      </c>
      <c r="B112" s="31">
        <f>'2021'!A15</f>
        <v>13</v>
      </c>
      <c r="C112" s="31">
        <v>2021</v>
      </c>
      <c r="D112" s="32" t="str">
        <f>'2021'!B15</f>
        <v>D'Wayne Eskridge</v>
      </c>
      <c r="E112" s="32" t="str" cm="1">
        <f t="array" ref="E112">_xlfn.IFS(F112&gt;12.5,"Cornerstone",AND(F112&gt;11.995,F112&lt;12.5),"Elite",AND(F112&gt;11,F112&lt;12.995),"Elite Upside",AND(F112&gt;=9.69,F112&lt;10.999),"Upside",AND(F112&gt;8.4,F112&lt;9.999),"Upside Lite",AND(F112&gt;7.25,F112&lt;8.999),"Outlier",AND(F112&gt;=6,F112&lt;7.25),"Outlier Lite",F112&lt;6.999,"Purgatory")</f>
        <v>Upside Lite</v>
      </c>
      <c r="F112" s="33">
        <f>'2021'!C15</f>
        <v>9.3271428571428565</v>
      </c>
      <c r="G112" s="33">
        <f t="shared" si="9"/>
        <v>82.1</v>
      </c>
      <c r="H112" s="303">
        <f t="shared" si="10"/>
        <v>0.51401986496755869</v>
      </c>
      <c r="I112" s="34" t="str">
        <f>'2021'!D15</f>
        <v>Western Michigan</v>
      </c>
      <c r="J112" s="35">
        <f>'2021'!E15</f>
        <v>9</v>
      </c>
      <c r="K112" s="36">
        <f>'2021'!F15</f>
        <v>35512</v>
      </c>
      <c r="L112" s="37">
        <f>'2021'!G15</f>
        <v>28.534246575342465</v>
      </c>
      <c r="M112" s="37" t="str">
        <f>'2021'!H15</f>
        <v>RS SR</v>
      </c>
      <c r="N112" s="37">
        <f>'2021'!I15</f>
        <v>24.117808219178084</v>
      </c>
      <c r="O112" s="37" t="str">
        <f>'2021'!J15</f>
        <v>Wide</v>
      </c>
      <c r="P112" s="37" t="str">
        <f>'2021'!K15</f>
        <v>RAT</v>
      </c>
      <c r="Q112" s="37" t="str">
        <f>'2021'!L15</f>
        <v>Elite Earner</v>
      </c>
      <c r="R112" s="55">
        <f>'2021'!M15</f>
        <v>68.75</v>
      </c>
      <c r="S112" s="55">
        <f>'2021'!N15</f>
        <v>186</v>
      </c>
      <c r="T112" s="231">
        <f t="shared" si="11"/>
        <v>27.667218013444295</v>
      </c>
      <c r="U112" s="35">
        <f>'2021'!O15</f>
        <v>4.4000000000000004</v>
      </c>
      <c r="V112" s="56">
        <f>'2021'!P15</f>
        <v>2</v>
      </c>
      <c r="W112" s="57">
        <f>'2021'!Q15</f>
        <v>3.424851401075573E-2</v>
      </c>
      <c r="X112" s="58">
        <f>'2021'!R15</f>
        <v>0.25586569579288027</v>
      </c>
      <c r="Y112" s="58">
        <f>'2021'!S15</f>
        <v>0.25145819831497085</v>
      </c>
      <c r="Z112" s="58">
        <f>'2021'!T15</f>
        <v>2.3337595907928388E-2</v>
      </c>
      <c r="AA112" s="58">
        <f>'2021'!U15</f>
        <v>0.44677137870855149</v>
      </c>
      <c r="AB112" s="58">
        <f>'2021'!V15</f>
        <v>0.44677137870855149</v>
      </c>
      <c r="AC112" s="59">
        <f>'2021'!W15</f>
        <v>0.31273996509598601</v>
      </c>
      <c r="AD112" s="42">
        <f>'2021'!X15</f>
        <v>20.454794520547946</v>
      </c>
      <c r="AE112" s="43">
        <f>'2021'!Y15</f>
        <v>4.9400000000000004</v>
      </c>
      <c r="AF112" s="43">
        <f>'2021'!Z15</f>
        <v>14.4</v>
      </c>
      <c r="AG112" s="43">
        <f>'2021'!AA15</f>
        <v>20</v>
      </c>
      <c r="AH112" s="43">
        <f>'2021'!AB15</f>
        <v>1.32</v>
      </c>
      <c r="AI112" s="43">
        <f>'2021'!AC15</f>
        <v>4.95</v>
      </c>
      <c r="AJ112" s="44">
        <f>'2021'!AD15</f>
        <v>7.0755208333333333E-2</v>
      </c>
      <c r="AK112" s="44">
        <f>'2021'!AE15</f>
        <v>0.23799479166666668</v>
      </c>
      <c r="AL112" s="45">
        <f>'2021'!AF15</f>
        <v>8.1000000000000003E-2</v>
      </c>
      <c r="AM112" s="46">
        <f>DD112/100</f>
        <v>0</v>
      </c>
      <c r="AN112" s="45">
        <f>'2021'!AG15</f>
        <v>0.8155</v>
      </c>
      <c r="AO112" s="45">
        <f>'2021'!AH15</f>
        <v>0.1845</v>
      </c>
      <c r="AP112" s="43">
        <f>'2021'!AI15</f>
        <v>99.250392732736813</v>
      </c>
      <c r="AQ112" s="47">
        <f>'2021'!AJ15</f>
        <v>89.786342166702227</v>
      </c>
      <c r="AR112" s="48">
        <f>'2021'!AK15</f>
        <v>8</v>
      </c>
      <c r="AS112" s="49">
        <f>'2021'!AL15</f>
        <v>6</v>
      </c>
      <c r="AT112" s="49">
        <f>'2021'!AM15</f>
        <v>9</v>
      </c>
      <c r="AU112" s="49">
        <f>'2021'!AN15</f>
        <v>10</v>
      </c>
      <c r="AV112" s="49">
        <f>'2021'!AO15</f>
        <v>9</v>
      </c>
      <c r="AW112" s="49">
        <f>'2021'!AP15</f>
        <v>4</v>
      </c>
      <c r="AX112" s="49">
        <f>'2021'!AQ15</f>
        <v>8</v>
      </c>
      <c r="AY112" s="50">
        <f>'2021'!AR15</f>
        <v>0</v>
      </c>
      <c r="AZ112" s="60">
        <f>'2021'!AS15</f>
        <v>121</v>
      </c>
      <c r="BA112" s="61">
        <f>'2021'!AT15</f>
        <v>3533</v>
      </c>
      <c r="BB112" s="61">
        <f>'2021'!AU15</f>
        <v>19</v>
      </c>
      <c r="BC112" s="61">
        <f>'2021'!AV15</f>
        <v>17</v>
      </c>
      <c r="BD112" s="61">
        <f>'2021'!AW15</f>
        <v>1</v>
      </c>
      <c r="BE112" s="61">
        <f>'2021'!AX15</f>
        <v>33</v>
      </c>
      <c r="BF112" s="62">
        <f>'2021'!AY15</f>
        <v>0.25</v>
      </c>
      <c r="BG112" s="62">
        <f>'2021'!AZ15</f>
        <v>0.46</v>
      </c>
      <c r="BH112" s="62">
        <f>'2021'!BA15</f>
        <v>3.83</v>
      </c>
      <c r="BI112" s="62">
        <f>'2021'!BB15</f>
        <v>8.9</v>
      </c>
      <c r="BJ112" s="62">
        <f>'2021'!BC15</f>
        <v>-0.8</v>
      </c>
      <c r="BK112" s="62">
        <f>'2021'!BD15</f>
        <v>0</v>
      </c>
      <c r="BL112" s="62">
        <f>'2021'!BE15</f>
        <v>5.6</v>
      </c>
      <c r="BM112" s="62">
        <f>'2021'!BF15</f>
        <v>6.5</v>
      </c>
      <c r="BN112" s="63">
        <f>'2021'!BG15</f>
        <v>87.1</v>
      </c>
      <c r="BO112" s="60">
        <f>'2021'!BH15</f>
        <v>506</v>
      </c>
      <c r="BP112" s="61">
        <f>'2021'!BI15</f>
        <v>1977.6000000000001</v>
      </c>
      <c r="BQ112" s="61">
        <f>'2021'!BJ15</f>
        <v>65</v>
      </c>
      <c r="BR112" s="61">
        <f>'2021'!BK15</f>
        <v>31</v>
      </c>
      <c r="BS112" s="61">
        <f>'2021'!BL15</f>
        <v>3</v>
      </c>
      <c r="BT112" s="61">
        <f>'2021'!BM15</f>
        <v>19</v>
      </c>
      <c r="BU112" s="62">
        <f>'2021'!BN15</f>
        <v>0.41</v>
      </c>
      <c r="BV112" s="62">
        <f>'2021'!BO15</f>
        <v>1.72</v>
      </c>
      <c r="BW112" s="62">
        <f>'2021'!BP15</f>
        <v>2.04</v>
      </c>
      <c r="BX112" s="62">
        <f>'2021'!BQ15</f>
        <v>8.6999999999999993</v>
      </c>
      <c r="BY112" s="62">
        <f>'2021'!BR15</f>
        <v>14.1</v>
      </c>
      <c r="BZ112" s="62">
        <f>'2021'!BW15</f>
        <v>0</v>
      </c>
      <c r="CA112" s="62">
        <f>'2021'!BX15</f>
        <v>22.5</v>
      </c>
      <c r="CB112" s="62">
        <f>'2021'!BY15</f>
        <v>82.9</v>
      </c>
      <c r="CC112" s="63">
        <f>'2021'!BZ15</f>
        <v>17.100000000000001</v>
      </c>
      <c r="CD112" s="60">
        <f>'2021'!CA15</f>
        <v>776</v>
      </c>
      <c r="CE112" s="61">
        <f>'2021'!CB15</f>
        <v>3086</v>
      </c>
      <c r="CF112" s="61">
        <f>'2021'!CC15</f>
        <v>71</v>
      </c>
      <c r="CG112" s="61">
        <f>'2021'!CD15</f>
        <v>37</v>
      </c>
      <c r="CH112" s="61">
        <f>'2021'!CE15</f>
        <v>3</v>
      </c>
      <c r="CI112" s="61">
        <f>'2021'!CF15</f>
        <v>20</v>
      </c>
      <c r="CJ112" s="62">
        <f>'2021'!CG15</f>
        <v>0.66</v>
      </c>
      <c r="CK112" s="62">
        <f>'2021'!CH15</f>
        <v>2.2999999999999998</v>
      </c>
      <c r="CL112" s="62">
        <f>'2021'!CI15</f>
        <v>2.76</v>
      </c>
      <c r="CM112" s="62">
        <f>'2021'!CJ15</f>
        <v>5.6</v>
      </c>
      <c r="CN112" s="62">
        <f>'2021'!CK15</f>
        <v>20</v>
      </c>
      <c r="CO112" s="62">
        <f>'2021'!CP15</f>
        <v>27.3</v>
      </c>
      <c r="CP112" s="62">
        <f>'2021'!CQ15</f>
        <v>7.5</v>
      </c>
      <c r="CQ112" s="62">
        <f>'2021'!CR15</f>
        <v>99.1</v>
      </c>
      <c r="CR112" s="63">
        <f>'2021'!CS15</f>
        <v>0.9</v>
      </c>
      <c r="CS112" s="60">
        <f>'2021'!CT15</f>
        <v>73</v>
      </c>
      <c r="CT112" s="61">
        <f>'2021'!CU15</f>
        <v>3128</v>
      </c>
      <c r="CU112" s="61">
        <f>'2021'!CV15</f>
        <v>4</v>
      </c>
      <c r="CV112" s="61">
        <f>'2021'!CW15</f>
        <v>3</v>
      </c>
      <c r="CW112" s="61">
        <f>'2021'!CX15</f>
        <v>0</v>
      </c>
      <c r="CX112" s="61">
        <f>'2021'!CY15</f>
        <v>21</v>
      </c>
      <c r="CY112" s="62">
        <f>'2021'!CZ15</f>
        <v>1.32</v>
      </c>
      <c r="CZ112" s="62">
        <f>'2021'!DA15</f>
        <v>0.55000000000000004</v>
      </c>
      <c r="DA112" s="62">
        <f>'2021'!DB15</f>
        <v>14.6</v>
      </c>
      <c r="DB112" s="62">
        <f>'2021'!DC15</f>
        <v>6.7</v>
      </c>
      <c r="DC112" s="62">
        <f>'2021'!DD15</f>
        <v>15.3</v>
      </c>
      <c r="DD112" s="62">
        <f>'2021'!DI15</f>
        <v>0</v>
      </c>
      <c r="DE112" s="62">
        <f>'2021'!DJ15</f>
        <v>0</v>
      </c>
      <c r="DF112" s="62">
        <f>'2021'!DK15</f>
        <v>80</v>
      </c>
      <c r="DG112" s="63">
        <f>'2021'!DL15</f>
        <v>20</v>
      </c>
      <c r="DH112" s="60">
        <f>'2021'!DM15</f>
        <v>768</v>
      </c>
      <c r="DI112" s="61">
        <f>'2021'!DN15</f>
        <v>1719</v>
      </c>
      <c r="DJ112" s="61">
        <f>'2021'!DO15</f>
        <v>48</v>
      </c>
      <c r="DK112" s="61">
        <f>'2021'!DP15</f>
        <v>34</v>
      </c>
      <c r="DL112" s="61">
        <f>'2021'!DQ15</f>
        <v>8</v>
      </c>
      <c r="DM112" s="61">
        <f>'2021'!DR15</f>
        <v>18</v>
      </c>
      <c r="DN112" s="62">
        <f>'2021'!DS15</f>
        <v>0.86</v>
      </c>
      <c r="DO112" s="62">
        <f>'2021'!DT15</f>
        <v>4.95</v>
      </c>
      <c r="DP112" s="62">
        <f>'2021'!DU15</f>
        <v>4.9400000000000004</v>
      </c>
      <c r="DQ112" s="62">
        <f>'2021'!DV15</f>
        <v>14.4</v>
      </c>
      <c r="DR112" s="62">
        <f>'2021'!DW15</f>
        <v>12.7</v>
      </c>
      <c r="DS112" s="62">
        <f>'2021'!EB15</f>
        <v>45.5</v>
      </c>
      <c r="DT112" s="62">
        <f>'2021'!EC15</f>
        <v>8.1</v>
      </c>
      <c r="DU112" s="62">
        <f>'2021'!ED15</f>
        <v>83.1</v>
      </c>
      <c r="DV112" s="63">
        <f>'2021'!EE15</f>
        <v>16.899999999999999</v>
      </c>
    </row>
    <row r="113" spans="1:126" ht="15.75" customHeight="1" x14ac:dyDescent="0.2">
      <c r="A113" s="30">
        <f t="shared" si="8"/>
        <v>111</v>
      </c>
      <c r="B113" s="31">
        <f>'2017'!A10</f>
        <v>8</v>
      </c>
      <c r="C113" s="31">
        <v>2017</v>
      </c>
      <c r="D113" s="32" t="str">
        <f>'2017'!B10</f>
        <v>John Ross</v>
      </c>
      <c r="E113" s="32" t="str" cm="1">
        <f t="array" ref="E113">_xlfn.IFS(F113&gt;12.5,"Cornerstone",AND(F113&gt;11.995,F113&lt;12.5),"Elite",AND(F113&gt;11,F113&lt;12.995),"Elite Upside",AND(F113&gt;=9.69,F113&lt;10.999),"Upside",AND(F113&gt;8.4,F113&lt;9.999),"Upside Lite",AND(F113&gt;7.25,F113&lt;8.999),"Outlier",AND(F113&gt;=6,F113&lt;7.25),"Outlier Lite",F113&lt;6.999,"Purgatory")</f>
        <v>Upside Lite</v>
      </c>
      <c r="F113" s="33">
        <f>'2017'!C10</f>
        <v>9.3185714285714276</v>
      </c>
      <c r="G113" s="33">
        <f t="shared" si="9"/>
        <v>81.899999999999991</v>
      </c>
      <c r="H113" s="303">
        <f t="shared" si="10"/>
        <v>0.50910025540572268</v>
      </c>
      <c r="I113" s="34" t="str">
        <f>'2017'!D10</f>
        <v>Washington</v>
      </c>
      <c r="J113" s="35">
        <f>'2017'!E10</f>
        <v>5</v>
      </c>
      <c r="K113" s="36">
        <f>'2017'!F10</f>
        <v>35030</v>
      </c>
      <c r="L113" s="37">
        <f>'2017'!G10</f>
        <v>29.854794520547944</v>
      </c>
      <c r="M113" s="37" t="str">
        <f>'2017'!H10</f>
        <v>SR</v>
      </c>
      <c r="N113" s="37">
        <f>'2017'!I10</f>
        <v>21.43013698630137</v>
      </c>
      <c r="O113" s="37" t="str">
        <f>'2017'!J10</f>
        <v>Wide</v>
      </c>
      <c r="P113" s="37" t="str">
        <f>'2017'!K10</f>
        <v>RAT</v>
      </c>
      <c r="Q113" s="37" t="str">
        <f>'2017'!L10</f>
        <v>N/A</v>
      </c>
      <c r="R113" s="55">
        <f>'2017'!M10</f>
        <v>71</v>
      </c>
      <c r="S113" s="55">
        <f>'2017'!N10</f>
        <v>190</v>
      </c>
      <c r="T113" s="231">
        <f t="shared" si="11"/>
        <v>26.499327745729488</v>
      </c>
      <c r="U113" s="37">
        <f>'2017'!O10</f>
        <v>4.22</v>
      </c>
      <c r="V113" s="56">
        <f>'2017'!P10</f>
        <v>1</v>
      </c>
      <c r="W113" s="57">
        <f>'2017'!Q10</f>
        <v>0</v>
      </c>
      <c r="X113" s="58">
        <f>'2017'!R10</f>
        <v>6.1465721040189124E-2</v>
      </c>
      <c r="Y113" s="58">
        <f>'2017'!S10</f>
        <v>0.13245269546590505</v>
      </c>
      <c r="Z113" s="58">
        <f>'2017'!T10</f>
        <v>0</v>
      </c>
      <c r="AA113" s="58">
        <f>'2017'!U10</f>
        <v>0.31741650565829421</v>
      </c>
      <c r="AB113" s="58">
        <f>'2017'!V10</f>
        <v>0.31741650565829421</v>
      </c>
      <c r="AC113" s="59">
        <f>'2017'!W10</f>
        <v>0.30154568037537949</v>
      </c>
      <c r="AD113" s="42">
        <f>'2017'!X10</f>
        <v>20.789041095890411</v>
      </c>
      <c r="AE113" s="43">
        <f>'2017'!Y10</f>
        <v>3.43</v>
      </c>
      <c r="AF113" s="43">
        <f>'2017'!Z10</f>
        <v>4.8</v>
      </c>
      <c r="AG113" s="43">
        <f>'2017'!AA10</f>
        <v>16.2</v>
      </c>
      <c r="AH113" s="43">
        <f>'2017'!AB10</f>
        <v>0.63</v>
      </c>
      <c r="AI113" s="43">
        <f>'2017'!AC10</f>
        <v>2.82</v>
      </c>
      <c r="AJ113" s="44" t="str">
        <f>'2017'!AD10</f>
        <v>N/A</v>
      </c>
      <c r="AK113" s="44" t="str">
        <f>'2017'!AE10</f>
        <v>N/A</v>
      </c>
      <c r="AL113" s="45">
        <f>'2017'!AF10</f>
        <v>4.7E-2</v>
      </c>
      <c r="AM113" s="46">
        <f>DS113/100</f>
        <v>0</v>
      </c>
      <c r="AN113" s="45">
        <f>'2017'!AG10</f>
        <v>0.89300000000000002</v>
      </c>
      <c r="AO113" s="45">
        <f>'2017'!AH10</f>
        <v>5.2499999999999998E-2</v>
      </c>
      <c r="AP113" s="43">
        <f>'2017'!AI10</f>
        <v>119.82123533392054</v>
      </c>
      <c r="AQ113" s="47">
        <f>'2017'!AJ10</f>
        <v>113.7601896034605</v>
      </c>
      <c r="AR113" s="48">
        <f>'2017'!AK10</f>
        <v>8</v>
      </c>
      <c r="AS113" s="49">
        <f>'2017'!AL10</f>
        <v>5</v>
      </c>
      <c r="AT113" s="49">
        <f>'2017'!AM10</f>
        <v>6</v>
      </c>
      <c r="AU113" s="49">
        <f>'2017'!AN10</f>
        <v>2</v>
      </c>
      <c r="AV113" s="49">
        <f>'2017'!AO10</f>
        <v>10</v>
      </c>
      <c r="AW113" s="49">
        <f>'2017'!AP10</f>
        <v>8</v>
      </c>
      <c r="AX113" s="49">
        <f>'2017'!AQ10</f>
        <v>10</v>
      </c>
      <c r="AY113" s="50">
        <f>'2017'!AR10</f>
        <v>0</v>
      </c>
      <c r="AZ113" s="60">
        <f>'2017'!AS10</f>
        <v>0</v>
      </c>
      <c r="BA113" s="61">
        <f>'2017'!AT10</f>
        <v>2767</v>
      </c>
      <c r="BB113" s="61">
        <f>'2017'!AU10</f>
        <v>0</v>
      </c>
      <c r="BC113" s="61">
        <f>'2017'!AV10</f>
        <v>0</v>
      </c>
      <c r="BD113" s="61">
        <f>'2017'!AW10</f>
        <v>0</v>
      </c>
      <c r="BE113" s="61">
        <f>'2017'!AX10</f>
        <v>0</v>
      </c>
      <c r="BF113" s="62">
        <f>'2017'!AY10</f>
        <v>0</v>
      </c>
      <c r="BG113" s="62">
        <f>'2017'!AZ10</f>
        <v>0</v>
      </c>
      <c r="BH113" s="62">
        <f>'2017'!BA10</f>
        <v>0</v>
      </c>
      <c r="BI113" s="62">
        <f>'2017'!BB10</f>
        <v>0</v>
      </c>
      <c r="BJ113" s="62">
        <f>'2017'!BC10</f>
        <v>0</v>
      </c>
      <c r="BK113" s="62">
        <f>'2017'!BD10</f>
        <v>0</v>
      </c>
      <c r="BL113" s="62">
        <f>'2017'!BE10</f>
        <v>0</v>
      </c>
      <c r="BM113" s="62">
        <f>'2017'!BF10</f>
        <v>0</v>
      </c>
      <c r="BN113" s="63">
        <f>'2017'!BG10</f>
        <v>0</v>
      </c>
      <c r="BO113" s="60">
        <f>'2017'!BH10</f>
        <v>208</v>
      </c>
      <c r="BP113" s="61">
        <f>'2017'!BI10</f>
        <v>3384</v>
      </c>
      <c r="BQ113" s="61">
        <f>'2017'!BJ10</f>
        <v>0</v>
      </c>
      <c r="BR113" s="61">
        <f>'2017'!BK10</f>
        <v>16</v>
      </c>
      <c r="BS113" s="61">
        <f>'2017'!BL10</f>
        <v>1</v>
      </c>
      <c r="BT113" s="61">
        <f>'2017'!BM10</f>
        <v>25</v>
      </c>
      <c r="BU113" s="62">
        <f>'2017'!BN10</f>
        <v>0</v>
      </c>
      <c r="BV113" s="62">
        <f>'2017'!BO10</f>
        <v>0</v>
      </c>
      <c r="BW113" s="62">
        <f>'2017'!BP10</f>
        <v>0</v>
      </c>
      <c r="BX113" s="62">
        <f>'2017'!BQ10</f>
        <v>0</v>
      </c>
      <c r="BY113" s="62">
        <f>'2017'!BR10</f>
        <v>0</v>
      </c>
      <c r="BZ113" s="62">
        <f>'2017'!BS10</f>
        <v>0</v>
      </c>
      <c r="CA113" s="62">
        <f>'2017'!BT10</f>
        <v>0</v>
      </c>
      <c r="CB113" s="62">
        <f>'2017'!BU10</f>
        <v>0</v>
      </c>
      <c r="CC113" s="63">
        <f>'2017'!BV10</f>
        <v>0</v>
      </c>
      <c r="CD113" s="60">
        <f>'2017'!BW10</f>
        <v>371</v>
      </c>
      <c r="CE113" s="61">
        <f>'2017'!BX10</f>
        <v>2801</v>
      </c>
      <c r="CF113" s="61">
        <f>'2017'!BY10</f>
        <v>30</v>
      </c>
      <c r="CG113" s="61">
        <f>'2017'!BZ10</f>
        <v>17</v>
      </c>
      <c r="CH113" s="61">
        <f>'2017'!CA10</f>
        <v>4</v>
      </c>
      <c r="CI113" s="61">
        <f>'2017'!CB10</f>
        <v>19</v>
      </c>
      <c r="CJ113" s="62">
        <f>'2017'!CC10</f>
        <v>0</v>
      </c>
      <c r="CK113" s="62">
        <f>'2017'!CD10</f>
        <v>0</v>
      </c>
      <c r="CL113" s="62">
        <f>'2017'!CE10</f>
        <v>3.43</v>
      </c>
      <c r="CM113" s="62">
        <f>'2017'!CF10</f>
        <v>16.2</v>
      </c>
      <c r="CN113" s="62">
        <f>'2017'!CG10</f>
        <v>16.2</v>
      </c>
      <c r="CO113" s="62">
        <f>'2017'!CH10</f>
        <v>0</v>
      </c>
      <c r="CP113" s="62">
        <f>'2017'!CI10</f>
        <v>10.5</v>
      </c>
      <c r="CQ113" s="62">
        <f>'2017'!CJ10</f>
        <v>93</v>
      </c>
      <c r="CR113" s="63">
        <f>'2017'!CK10</f>
        <v>6.1</v>
      </c>
      <c r="CS113" s="60">
        <f>'2017'!CL10</f>
        <v>0</v>
      </c>
      <c r="CT113" s="61">
        <f>'2017'!CM10</f>
        <v>3110</v>
      </c>
      <c r="CU113" s="61">
        <f>'2017'!CN10</f>
        <v>0</v>
      </c>
      <c r="CV113" s="61">
        <f>'2017'!CO10</f>
        <v>0</v>
      </c>
      <c r="CW113" s="61">
        <f>'2017'!CP10</f>
        <v>0</v>
      </c>
      <c r="CX113" s="61">
        <f>'2017'!CQ10</f>
        <v>17</v>
      </c>
      <c r="CY113" s="62">
        <f>'2017'!CR10</f>
        <v>0</v>
      </c>
      <c r="CZ113" s="62">
        <f>'2017'!CS10</f>
        <v>0</v>
      </c>
      <c r="DA113" s="62">
        <f>'2017'!CT10</f>
        <v>0</v>
      </c>
      <c r="DB113" s="62">
        <f>'2017'!CU10</f>
        <v>0</v>
      </c>
      <c r="DC113" s="62">
        <f>'2017'!CV10</f>
        <v>0</v>
      </c>
      <c r="DD113" s="62">
        <f>'2017'!CW10</f>
        <v>0</v>
      </c>
      <c r="DE113" s="62">
        <f>'2017'!CX10</f>
        <v>0</v>
      </c>
      <c r="DF113" s="62">
        <f>'2017'!CY10</f>
        <v>0</v>
      </c>
      <c r="DG113" s="63">
        <f>'2017'!CZ10</f>
        <v>0</v>
      </c>
      <c r="DH113" s="60">
        <f>'2017'!DA10</f>
        <v>1150</v>
      </c>
      <c r="DI113" s="61">
        <f>'2017'!DB10</f>
        <v>3623</v>
      </c>
      <c r="DJ113" s="61">
        <f>'2017'!DC10</f>
        <v>123</v>
      </c>
      <c r="DK113" s="61">
        <f>'2017'!DD10</f>
        <v>81</v>
      </c>
      <c r="DL113" s="61">
        <f>'2017'!DE10</f>
        <v>17</v>
      </c>
      <c r="DM113" s="61">
        <f>'2017'!DF10</f>
        <v>47</v>
      </c>
      <c r="DN113" s="62">
        <f>'2017'!DG10</f>
        <v>0.63</v>
      </c>
      <c r="DO113" s="62">
        <f>'2017'!DH10</f>
        <v>2.82</v>
      </c>
      <c r="DP113" s="62">
        <f>'2017'!DI10</f>
        <v>3.05</v>
      </c>
      <c r="DQ113" s="62">
        <f>'2017'!DJ10</f>
        <v>4.8</v>
      </c>
      <c r="DR113" s="62">
        <f>'2017'!DK10</f>
        <v>12.2</v>
      </c>
      <c r="DS113" s="62">
        <f>'2017'!DL10</f>
        <v>0</v>
      </c>
      <c r="DT113" s="62">
        <f>'2017'!DM10</f>
        <v>4.7</v>
      </c>
      <c r="DU113" s="62">
        <f>'2017'!DN10</f>
        <v>89.3</v>
      </c>
      <c r="DV113" s="63">
        <f>'2017'!DO10</f>
        <v>10.5</v>
      </c>
    </row>
    <row r="114" spans="1:126" ht="15.75" customHeight="1" x14ac:dyDescent="0.2">
      <c r="A114" s="30">
        <f t="shared" si="8"/>
        <v>112</v>
      </c>
      <c r="B114" s="31">
        <f>'2020'!A14</f>
        <v>12</v>
      </c>
      <c r="C114" s="31">
        <v>2020</v>
      </c>
      <c r="D114" s="32" t="str">
        <f>'2020'!B14</f>
        <v>KJ Hamler</v>
      </c>
      <c r="E114" s="32" t="str" cm="1">
        <f t="array" ref="E114">_xlfn.IFS(F114&gt;12.5,"Cornerstone",AND(F114&gt;11.995,F114&lt;12.5),"Elite",AND(F114&gt;11,F114&lt;12.995),"Elite Upside",AND(F114&gt;=9.69,F114&lt;10.999),"Upside",AND(F114&gt;8.4,F114&lt;9.999),"Upside Lite",AND(F114&gt;7.25,F114&lt;8.999),"Outlier",AND(F114&gt;=6,F114&lt;7.25),"Outlier Lite",F114&lt;6.999,"Purgatory")</f>
        <v>Upside Lite</v>
      </c>
      <c r="F114" s="33">
        <f>'2020'!C14</f>
        <v>9.2985714285714298</v>
      </c>
      <c r="G114" s="33">
        <f t="shared" si="9"/>
        <v>81.699999999999989</v>
      </c>
      <c r="H114" s="303">
        <f t="shared" si="10"/>
        <v>0.497621166428107</v>
      </c>
      <c r="I114" s="34" t="str">
        <f>'2020'!D14</f>
        <v>Penn State</v>
      </c>
      <c r="J114" s="35">
        <f>'2020'!E14</f>
        <v>2</v>
      </c>
      <c r="K114" s="36">
        <f>'2020'!F14</f>
        <v>36349</v>
      </c>
      <c r="L114" s="37">
        <f>'2020'!G14</f>
        <v>26.241095890410961</v>
      </c>
      <c r="M114" s="37" t="str">
        <f>'2020'!H14</f>
        <v>JR</v>
      </c>
      <c r="N114" s="37">
        <f>'2020'!I14</f>
        <v>20.80821917808219</v>
      </c>
      <c r="O114" s="37" t="str">
        <f>'2020'!J14</f>
        <v>Slot</v>
      </c>
      <c r="P114" s="37" t="str">
        <f>'2020'!K14</f>
        <v>RAT</v>
      </c>
      <c r="Q114" s="37" t="str">
        <f>'2020'!L14</f>
        <v>Elite Separator</v>
      </c>
      <c r="R114" s="55">
        <f>'2020'!M14</f>
        <v>69</v>
      </c>
      <c r="S114" s="55">
        <f>'2020'!N14</f>
        <v>178</v>
      </c>
      <c r="T114" s="231">
        <f t="shared" si="11"/>
        <v>26.285713735048557</v>
      </c>
      <c r="U114" s="35">
        <f>'2020'!O14</f>
        <v>4.3600000000000003</v>
      </c>
      <c r="V114" s="56">
        <f>'2020'!P14</f>
        <v>2</v>
      </c>
      <c r="W114" s="57">
        <f>'2020'!Q14</f>
        <v>0</v>
      </c>
      <c r="X114" s="58">
        <f>'2020'!R14</f>
        <v>0</v>
      </c>
      <c r="Y114" s="58">
        <f>'2020'!S14</f>
        <v>0</v>
      </c>
      <c r="Z114" s="58">
        <f>'2020'!T14</f>
        <v>0.2659611992945326</v>
      </c>
      <c r="AA114" s="58">
        <f>'2020'!U14</f>
        <v>0.31421619742787626</v>
      </c>
      <c r="AB114" s="58">
        <f>'2020'!V14</f>
        <v>0.31421619742787626</v>
      </c>
      <c r="AC114" s="59">
        <f>'2020'!W14</f>
        <v>0.31421619742787626</v>
      </c>
      <c r="AD114" s="42">
        <f>'2020'!X14</f>
        <v>19.161643835616438</v>
      </c>
      <c r="AE114" s="43">
        <f>'2020'!Y14</f>
        <v>2.5299999999999998</v>
      </c>
      <c r="AF114" s="43">
        <f>'2020'!Z14</f>
        <v>7.8</v>
      </c>
      <c r="AG114" s="43">
        <f>'2020'!AA14</f>
        <v>14.4</v>
      </c>
      <c r="AH114" s="43">
        <f>'2020'!AB14</f>
        <v>0.47</v>
      </c>
      <c r="AI114" s="43">
        <f>'2020'!AC14</f>
        <v>2.4500000000000002</v>
      </c>
      <c r="AJ114" s="44">
        <f>'2020'!AD14</f>
        <v>2.7986725663716811E-2</v>
      </c>
      <c r="AK114" s="44">
        <f>'2020'!AE14</f>
        <v>0.22949115044247784</v>
      </c>
      <c r="AL114" s="45">
        <f>'2020'!AF14</f>
        <v>0.16399999999999998</v>
      </c>
      <c r="AM114" s="46">
        <f>DS114/100</f>
        <v>0.4</v>
      </c>
      <c r="AN114" s="45">
        <f>'2020'!AG14</f>
        <v>6.6000000000000003E-2</v>
      </c>
      <c r="AO114" s="45">
        <f>'2020'!AH14</f>
        <v>0.9325</v>
      </c>
      <c r="AP114" s="43">
        <f>'2020'!AI14</f>
        <v>98.515380913753887</v>
      </c>
      <c r="AQ114" s="47">
        <f>'2020'!AJ14</f>
        <v>89.607976097482648</v>
      </c>
      <c r="AR114" s="48">
        <f>'2020'!AK14</f>
        <v>8</v>
      </c>
      <c r="AS114" s="49">
        <f>'2020'!AL14</f>
        <v>8</v>
      </c>
      <c r="AT114" s="49">
        <f>'2020'!AM14</f>
        <v>5</v>
      </c>
      <c r="AU114" s="49">
        <f>'2020'!AN14</f>
        <v>6</v>
      </c>
      <c r="AV114" s="49">
        <f>'2020'!AO14</f>
        <v>9</v>
      </c>
      <c r="AW114" s="49">
        <f>'2020'!AP14</f>
        <v>4</v>
      </c>
      <c r="AX114" s="49">
        <f>'2020'!AQ14</f>
        <v>8</v>
      </c>
      <c r="AY114" s="50">
        <f>'2020'!AR14</f>
        <v>0.25</v>
      </c>
      <c r="AZ114" s="60">
        <f>'2020'!AS14</f>
        <v>0</v>
      </c>
      <c r="BA114" s="61">
        <f>'2020'!AT14</f>
        <v>2788</v>
      </c>
      <c r="BB114" s="61">
        <f>'2020'!AU14</f>
        <v>0</v>
      </c>
      <c r="BC114" s="61">
        <f>'2020'!AV14</f>
        <v>0</v>
      </c>
      <c r="BD114" s="61">
        <f>'2020'!AW14</f>
        <v>0</v>
      </c>
      <c r="BE114" s="61">
        <f>'2020'!AX14</f>
        <v>0</v>
      </c>
      <c r="BF114" s="62">
        <f>'2020'!AY14</f>
        <v>0</v>
      </c>
      <c r="BG114" s="62">
        <f>'2020'!AZ14</f>
        <v>0</v>
      </c>
      <c r="BH114" s="62">
        <f>'2020'!BA14</f>
        <v>0</v>
      </c>
      <c r="BI114" s="62">
        <f>'2020'!BB14</f>
        <v>0</v>
      </c>
      <c r="BJ114" s="62">
        <f>'2020'!BC14</f>
        <v>0</v>
      </c>
      <c r="BK114" s="62">
        <f>'2020'!BD14</f>
        <v>0</v>
      </c>
      <c r="BL114" s="62">
        <f>'2020'!BE14</f>
        <v>0</v>
      </c>
      <c r="BM114" s="62">
        <f>'2020'!BF14</f>
        <v>0</v>
      </c>
      <c r="BN114" s="63">
        <f>'2020'!BG14</f>
        <v>0</v>
      </c>
      <c r="BO114" s="60">
        <f>'2020'!BH14</f>
        <v>0</v>
      </c>
      <c r="BP114" s="61">
        <f>'2020'!BI14</f>
        <v>3650</v>
      </c>
      <c r="BQ114" s="61">
        <f>'2020'!BJ14</f>
        <v>0</v>
      </c>
      <c r="BR114" s="61">
        <f>'2020'!BK14</f>
        <v>0</v>
      </c>
      <c r="BS114" s="61">
        <f>'2020'!BL14</f>
        <v>0</v>
      </c>
      <c r="BT114" s="61">
        <f>'2020'!BM14</f>
        <v>0</v>
      </c>
      <c r="BU114" s="62">
        <f>'2020'!BN14</f>
        <v>0</v>
      </c>
      <c r="BV114" s="62">
        <f>'2020'!BO14</f>
        <v>0</v>
      </c>
      <c r="BW114" s="62">
        <f>'2020'!BP14</f>
        <v>0</v>
      </c>
      <c r="BX114" s="62">
        <f>'2020'!BQ14</f>
        <v>0</v>
      </c>
      <c r="BY114" s="62">
        <f>'2020'!BR14</f>
        <v>0</v>
      </c>
      <c r="BZ114" s="62">
        <f>'2020'!BS14</f>
        <v>0</v>
      </c>
      <c r="CA114" s="62">
        <f>'2020'!BT14</f>
        <v>0</v>
      </c>
      <c r="CB114" s="62">
        <f>'2020'!BU14</f>
        <v>0</v>
      </c>
      <c r="CC114" s="63">
        <f>'2020'!BV14</f>
        <v>0</v>
      </c>
      <c r="CD114" s="60">
        <f>'2020'!BW14</f>
        <v>0</v>
      </c>
      <c r="CE114" s="61">
        <f>'2020'!BX14</f>
        <v>3772</v>
      </c>
      <c r="CF114" s="61">
        <f>'2020'!BY14</f>
        <v>0</v>
      </c>
      <c r="CG114" s="61">
        <f>'2020'!BZ14</f>
        <v>0</v>
      </c>
      <c r="CH114" s="61">
        <f>'2020'!CA14</f>
        <v>0</v>
      </c>
      <c r="CI114" s="61">
        <f>'2020'!CB14</f>
        <v>0</v>
      </c>
      <c r="CJ114" s="62">
        <f>'2020'!CC14</f>
        <v>0</v>
      </c>
      <c r="CK114" s="62">
        <f>'2020'!CD14</f>
        <v>0</v>
      </c>
      <c r="CL114" s="62">
        <f>'2020'!CE14</f>
        <v>0</v>
      </c>
      <c r="CM114" s="62">
        <f>'2020'!CF14</f>
        <v>0</v>
      </c>
      <c r="CN114" s="62">
        <f>'2020'!CG14</f>
        <v>0</v>
      </c>
      <c r="CO114" s="62">
        <f>'2020'!CL14</f>
        <v>0</v>
      </c>
      <c r="CP114" s="62">
        <f>'2020'!CM14</f>
        <v>0</v>
      </c>
      <c r="CQ114" s="62">
        <f>'2020'!CN14</f>
        <v>0</v>
      </c>
      <c r="CR114" s="63">
        <f>'2020'!CO14</f>
        <v>0</v>
      </c>
      <c r="CS114" s="60">
        <f>'2020'!CP14</f>
        <v>754</v>
      </c>
      <c r="CT114" s="61">
        <f>'2020'!CQ14</f>
        <v>2835</v>
      </c>
      <c r="CU114" s="61">
        <f>'2020'!CR14</f>
        <v>74</v>
      </c>
      <c r="CV114" s="61">
        <f>'2020'!CS14</f>
        <v>42</v>
      </c>
      <c r="CW114" s="61">
        <f>'2020'!CT14</f>
        <v>5</v>
      </c>
      <c r="CX114" s="61">
        <f>'2020'!CU14</f>
        <v>21</v>
      </c>
      <c r="CY114" s="62">
        <f>'2020'!CV14</f>
        <v>0.44</v>
      </c>
      <c r="CZ114" s="62">
        <f>'2020'!CW14</f>
        <v>1.99</v>
      </c>
      <c r="DA114" s="62">
        <f>'2020'!CX14</f>
        <v>2.09</v>
      </c>
      <c r="DB114" s="62">
        <f>'2020'!CY14</f>
        <v>7.8</v>
      </c>
      <c r="DC114" s="62">
        <f>'2020'!CZ14</f>
        <v>12.3</v>
      </c>
      <c r="DD114" s="62">
        <f>'2020'!DE14</f>
        <v>33.299999999999997</v>
      </c>
      <c r="DE114" s="62">
        <f>'2020'!DF14</f>
        <v>8.6999999999999993</v>
      </c>
      <c r="DF114" s="62">
        <f>'2020'!DG14</f>
        <v>2.8</v>
      </c>
      <c r="DG114" s="63">
        <f>'2020'!DH14</f>
        <v>97.2</v>
      </c>
      <c r="DH114" s="60">
        <f>'2020'!DI14</f>
        <v>904</v>
      </c>
      <c r="DI114" s="61">
        <f>'2020'!DJ14</f>
        <v>2877</v>
      </c>
      <c r="DJ114" s="61">
        <f>'2020'!DK14</f>
        <v>92</v>
      </c>
      <c r="DK114" s="61">
        <f>'2020'!DL14</f>
        <v>56</v>
      </c>
      <c r="DL114" s="61">
        <f>'2020'!DM14</f>
        <v>8</v>
      </c>
      <c r="DM114" s="61">
        <f>'2020'!DN14</f>
        <v>25</v>
      </c>
      <c r="DN114" s="62">
        <f>'2020'!DO14</f>
        <v>0.47</v>
      </c>
      <c r="DO114" s="62">
        <f>'2020'!DP14</f>
        <v>2.4500000000000002</v>
      </c>
      <c r="DP114" s="62">
        <f>'2020'!DQ14</f>
        <v>2.5299999999999998</v>
      </c>
      <c r="DQ114" s="62">
        <f>'2020'!DR14</f>
        <v>6.4</v>
      </c>
      <c r="DR114" s="62">
        <f>'2020'!DS14</f>
        <v>14.4</v>
      </c>
      <c r="DS114" s="62">
        <f>'2020'!DX14</f>
        <v>40</v>
      </c>
      <c r="DT114" s="62">
        <f>'2020'!DY14</f>
        <v>16.399999999999999</v>
      </c>
      <c r="DU114" s="62">
        <f>'2020'!DZ14</f>
        <v>10.4</v>
      </c>
      <c r="DV114" s="63">
        <f>'2020'!EA14</f>
        <v>89.3</v>
      </c>
    </row>
    <row r="115" spans="1:126" ht="15.75" customHeight="1" x14ac:dyDescent="0.2">
      <c r="A115" s="30">
        <f t="shared" si="8"/>
        <v>113</v>
      </c>
      <c r="B115" s="31">
        <f>'2015'!A11</f>
        <v>9</v>
      </c>
      <c r="C115" s="31">
        <v>2015</v>
      </c>
      <c r="D115" s="32" t="str">
        <f>'2015'!B11</f>
        <v>Sammie Coates</v>
      </c>
      <c r="E115" s="32" t="str" cm="1">
        <f t="array" ref="E115">_xlfn.IFS(F115&gt;12.5,"Cornerstone",AND(F115&gt;11.995,F115&lt;12.5),"Elite",AND(F115&gt;11,F115&lt;12.995),"Elite Upside",AND(F115&gt;=9.69,F115&lt;10.999),"Upside",AND(F115&gt;8.4,F115&lt;9.999),"Upside Lite",AND(F115&gt;7.25,F115&lt;8.999),"Outlier",AND(F115&gt;=6,F115&lt;7.25),"Outlier Lite",F115&lt;6.999,"Purgatory")</f>
        <v>Upside Lite</v>
      </c>
      <c r="F115" s="33">
        <f>'2015'!C11</f>
        <v>9.2971428571428589</v>
      </c>
      <c r="G115" s="33">
        <f t="shared" si="9"/>
        <v>81.599999999999994</v>
      </c>
      <c r="H115" s="303">
        <f t="shared" si="10"/>
        <v>0.4968012315011347</v>
      </c>
      <c r="I115" s="34" t="str">
        <f>'2015'!D11</f>
        <v>Auburn</v>
      </c>
      <c r="J115" s="35">
        <f>'2015'!E11</f>
        <v>1</v>
      </c>
      <c r="K115" s="36">
        <f>'2015'!F11</f>
        <v>34059</v>
      </c>
      <c r="L115" s="37">
        <f>'2015'!G11</f>
        <v>32.515068493150686</v>
      </c>
      <c r="M115" s="37" t="str">
        <f>'2015'!H11</f>
        <v>JR</v>
      </c>
      <c r="N115" s="37">
        <f>'2015'!I11</f>
        <v>22.087671232876712</v>
      </c>
      <c r="O115" s="37" t="str">
        <f>'2015'!J11</f>
        <v>Wide</v>
      </c>
      <c r="P115" s="37" t="str">
        <f>'2015'!K11</f>
        <v>DEEP</v>
      </c>
      <c r="Q115" s="37" t="str">
        <f>'2015'!L11</f>
        <v>N/A</v>
      </c>
      <c r="R115" s="55">
        <f>'2015'!M11</f>
        <v>73</v>
      </c>
      <c r="S115" s="55">
        <f>'2015'!N11</f>
        <v>212</v>
      </c>
      <c r="T115" s="231">
        <f t="shared" si="11"/>
        <v>27.969718390178009</v>
      </c>
      <c r="U115" s="37">
        <f>'2015'!O11</f>
        <v>4.43</v>
      </c>
      <c r="V115" s="56">
        <f>'2015'!P11</f>
        <v>3</v>
      </c>
      <c r="W115" s="57">
        <f>'2015'!Q11</f>
        <v>0</v>
      </c>
      <c r="X115" s="58">
        <f>'2015'!R11</f>
        <v>0</v>
      </c>
      <c r="Y115" s="58">
        <f>'2015'!S11</f>
        <v>6.0670569451836083E-2</v>
      </c>
      <c r="Z115" s="58">
        <f>'2015'!T11</f>
        <v>0.37241948802642444</v>
      </c>
      <c r="AA115" s="58">
        <f>'2015'!U11</f>
        <v>0.26906318082788672</v>
      </c>
      <c r="AB115" s="58">
        <f>'2015'!V11</f>
        <v>0.32074133442715558</v>
      </c>
      <c r="AC115" s="59">
        <f>'2015'!W11</f>
        <v>0.32074133442715558</v>
      </c>
      <c r="AD115" s="42">
        <f>'2015'!X11</f>
        <v>20.432876712328767</v>
      </c>
      <c r="AE115" s="43">
        <f>'2015'!Y11</f>
        <v>2.82</v>
      </c>
      <c r="AF115" s="43">
        <f>'2015'!Z11</f>
        <v>3.8</v>
      </c>
      <c r="AG115" s="43">
        <f>'2015'!AA11</f>
        <v>21.5</v>
      </c>
      <c r="AH115" s="43">
        <f>'2015'!AB11</f>
        <v>0</v>
      </c>
      <c r="AI115" s="43">
        <f>'2015'!AC11</f>
        <v>0</v>
      </c>
      <c r="AJ115" s="44" t="str">
        <f>'2015'!AD11</f>
        <v>N/A</v>
      </c>
      <c r="AK115" s="44" t="str">
        <f>'2015'!AE11</f>
        <v>N/A</v>
      </c>
      <c r="AL115" s="45">
        <f>'2015'!AF11</f>
        <v>0.128</v>
      </c>
      <c r="AM115" s="46">
        <f>DS115</f>
        <v>0</v>
      </c>
      <c r="AN115" s="45">
        <f>'2015'!AG11</f>
        <v>0.89900000000000002</v>
      </c>
      <c r="AO115" s="45">
        <f>'2015'!AH11</f>
        <v>0.10099999999999999</v>
      </c>
      <c r="AP115" s="43">
        <f>'2015'!AI11</f>
        <v>110.09078075109204</v>
      </c>
      <c r="AQ115" s="47">
        <f>'2015'!AJ11</f>
        <v>108.96931811118667</v>
      </c>
      <c r="AR115" s="48">
        <f>'2015'!AK11</f>
        <v>8</v>
      </c>
      <c r="AS115" s="49">
        <f>'2015'!AL11</f>
        <v>6</v>
      </c>
      <c r="AT115" s="49">
        <f>'2015'!AM11</f>
        <v>5</v>
      </c>
      <c r="AU115" s="49">
        <f>'2015'!AN11</f>
        <v>1</v>
      </c>
      <c r="AV115" s="49">
        <f>'2015'!AO11</f>
        <v>9</v>
      </c>
      <c r="AW115" s="49">
        <f>'2015'!AP11</f>
        <v>8</v>
      </c>
      <c r="AX115" s="49">
        <f>'2015'!AQ11</f>
        <v>7</v>
      </c>
      <c r="AY115" s="50">
        <f>'2015'!AR11</f>
        <v>0</v>
      </c>
      <c r="AZ115" s="60">
        <f>'2015'!AS11</f>
        <v>0</v>
      </c>
      <c r="BA115" s="61">
        <f>'2015'!AT11</f>
        <v>1</v>
      </c>
      <c r="BB115" s="61">
        <f>'2015'!AU11</f>
        <v>0</v>
      </c>
      <c r="BC115" s="61">
        <f>'2015'!AV11</f>
        <v>0</v>
      </c>
      <c r="BD115" s="61">
        <f>'2015'!AW11</f>
        <v>0</v>
      </c>
      <c r="BE115" s="61">
        <f>'2015'!AX11</f>
        <v>0</v>
      </c>
      <c r="BF115" s="62">
        <f>'2015'!AY11</f>
        <v>0</v>
      </c>
      <c r="BG115" s="62">
        <f>'2015'!AZ11</f>
        <v>0</v>
      </c>
      <c r="BH115" s="62">
        <f>'2015'!BA11</f>
        <v>0</v>
      </c>
      <c r="BI115" s="62">
        <f>'2015'!BB11</f>
        <v>0</v>
      </c>
      <c r="BJ115" s="62">
        <f>'2015'!BC11</f>
        <v>0</v>
      </c>
      <c r="BK115" s="62">
        <f>'2015'!BD11</f>
        <v>0</v>
      </c>
      <c r="BL115" s="62">
        <f>'2015'!BE11</f>
        <v>0</v>
      </c>
      <c r="BM115" s="62">
        <f>'2015'!BF11</f>
        <v>0</v>
      </c>
      <c r="BN115" s="63">
        <f>'2015'!BG11</f>
        <v>0</v>
      </c>
      <c r="BO115" s="60">
        <f>'2015'!BH11</f>
        <v>0</v>
      </c>
      <c r="BP115" s="61">
        <f>'2015'!BI11</f>
        <v>1</v>
      </c>
      <c r="BQ115" s="61">
        <f>'2015'!BJ11</f>
        <v>0</v>
      </c>
      <c r="BR115" s="61">
        <f>'2015'!BK11</f>
        <v>0</v>
      </c>
      <c r="BS115" s="61">
        <f>'2015'!BL11</f>
        <v>0</v>
      </c>
      <c r="BT115" s="61">
        <f>'2015'!BM11</f>
        <v>0</v>
      </c>
      <c r="BU115" s="62">
        <f>'2015'!BN11</f>
        <v>0</v>
      </c>
      <c r="BV115" s="62">
        <f>'2015'!BO11</f>
        <v>0</v>
      </c>
      <c r="BW115" s="62">
        <f>'2015'!BP11</f>
        <v>0</v>
      </c>
      <c r="BX115" s="62">
        <f>'2015'!BQ11</f>
        <v>0</v>
      </c>
      <c r="BY115" s="62">
        <f>'2015'!BR11</f>
        <v>0</v>
      </c>
      <c r="BZ115" s="62">
        <f>'2015'!BS11</f>
        <v>0</v>
      </c>
      <c r="CA115" s="62">
        <f>'2015'!BT11</f>
        <v>0</v>
      </c>
      <c r="CB115" s="62">
        <f>'2015'!BU11</f>
        <v>0</v>
      </c>
      <c r="CC115" s="63">
        <f>'2015'!BV11</f>
        <v>0</v>
      </c>
      <c r="CD115" s="60">
        <f>'2015'!BW11</f>
        <v>114</v>
      </c>
      <c r="CE115" s="61">
        <f>'2015'!BX11</f>
        <v>1879</v>
      </c>
      <c r="CF115" s="61">
        <f>'2015'!BY11</f>
        <v>0</v>
      </c>
      <c r="CG115" s="61">
        <f>'2015'!BZ11</f>
        <v>0</v>
      </c>
      <c r="CH115" s="61">
        <f>'2015'!CA11</f>
        <v>0</v>
      </c>
      <c r="CI115" s="61">
        <f>'2015'!CB11</f>
        <v>0</v>
      </c>
      <c r="CJ115" s="62">
        <f>'2015'!CC11</f>
        <v>0</v>
      </c>
      <c r="CK115" s="62">
        <f>'2015'!CD11</f>
        <v>0</v>
      </c>
      <c r="CL115" s="62">
        <f>'2015'!CE11</f>
        <v>0</v>
      </c>
      <c r="CM115" s="62">
        <f>'2015'!CF11</f>
        <v>0</v>
      </c>
      <c r="CN115" s="62">
        <f>'2015'!CG11</f>
        <v>0</v>
      </c>
      <c r="CO115" s="62">
        <f>'2015'!CH11</f>
        <v>0</v>
      </c>
      <c r="CP115" s="62">
        <f>'2015'!CI11</f>
        <v>0</v>
      </c>
      <c r="CQ115" s="62">
        <f>'2015'!CJ11</f>
        <v>0</v>
      </c>
      <c r="CR115" s="63">
        <f>'2015'!CK11</f>
        <v>0</v>
      </c>
      <c r="CS115" s="60">
        <f>'2015'!CL11</f>
        <v>902</v>
      </c>
      <c r="CT115" s="61">
        <f>'2015'!CM11</f>
        <v>2422</v>
      </c>
      <c r="CU115" s="61">
        <f>'2015'!CN11</f>
        <v>0</v>
      </c>
      <c r="CV115" s="61">
        <f>'2015'!CO11</f>
        <v>0</v>
      </c>
      <c r="CW115" s="61">
        <f>'2015'!CP11</f>
        <v>0</v>
      </c>
      <c r="CX115" s="61">
        <f>'2015'!CQ11</f>
        <v>0</v>
      </c>
      <c r="CY115" s="62">
        <f>'2015'!CR11</f>
        <v>0</v>
      </c>
      <c r="CZ115" s="62">
        <f>'2015'!CS11</f>
        <v>0</v>
      </c>
      <c r="DA115" s="62">
        <f>'2015'!CT11</f>
        <v>0</v>
      </c>
      <c r="DB115" s="62">
        <f>'2015'!CU11</f>
        <v>0</v>
      </c>
      <c r="DC115" s="62">
        <f>'2015'!CV11</f>
        <v>0</v>
      </c>
      <c r="DD115" s="62">
        <f>'2015'!CW11</f>
        <v>0</v>
      </c>
      <c r="DE115" s="62">
        <f>'2015'!CX11</f>
        <v>0</v>
      </c>
      <c r="DF115" s="62">
        <f>'2015'!CY11</f>
        <v>0</v>
      </c>
      <c r="DG115" s="63">
        <f>'2015'!CZ11</f>
        <v>0</v>
      </c>
      <c r="DH115" s="60">
        <f>'2015'!DA11</f>
        <v>741</v>
      </c>
      <c r="DI115" s="61">
        <f>'2015'!DB11</f>
        <v>2754</v>
      </c>
      <c r="DJ115" s="61">
        <f>'2015'!DC11</f>
        <v>74</v>
      </c>
      <c r="DK115" s="61">
        <f>'2015'!DD11</f>
        <v>34</v>
      </c>
      <c r="DL115" s="61">
        <f>'2015'!DE11</f>
        <v>4</v>
      </c>
      <c r="DM115" s="61">
        <f>'2015'!DF11</f>
        <v>0</v>
      </c>
      <c r="DN115" s="62">
        <f>'2015'!DG11</f>
        <v>0</v>
      </c>
      <c r="DO115" s="62">
        <f>'2015'!DH11</f>
        <v>0</v>
      </c>
      <c r="DP115" s="62">
        <f>'2015'!DI11</f>
        <v>2.82</v>
      </c>
      <c r="DQ115" s="62">
        <f>'2015'!DJ11</f>
        <v>3.8</v>
      </c>
      <c r="DR115" s="62">
        <f>'2015'!DK11</f>
        <v>21.5</v>
      </c>
      <c r="DS115" s="62">
        <f>'2015'!DL11</f>
        <v>0</v>
      </c>
      <c r="DT115" s="62">
        <f>'2015'!DM11</f>
        <v>12.8</v>
      </c>
      <c r="DU115" s="62">
        <f>'2015'!DN11</f>
        <v>89.9</v>
      </c>
      <c r="DV115" s="63">
        <f>'2015'!DO11</f>
        <v>10.1</v>
      </c>
    </row>
    <row r="116" spans="1:126" ht="15.75" customHeight="1" x14ac:dyDescent="0.2">
      <c r="A116" s="30">
        <f t="shared" si="8"/>
        <v>114</v>
      </c>
      <c r="B116" s="31">
        <f>'2026 - WIP'!A11</f>
        <v>9</v>
      </c>
      <c r="C116" s="31">
        <v>2026</v>
      </c>
      <c r="D116" s="32" t="str">
        <f>'2026 - WIP'!B11</f>
        <v>Elijah Sarratt</v>
      </c>
      <c r="E116" s="32" t="str" cm="1">
        <f t="array" ref="E116">_xlfn.IFS(F116&gt;12.5,"Cornerstone",AND(F116&gt;11.995,F116&lt;12.5),"Elite",AND(F116&gt;11,F116&lt;12.995),"Elite Upside",AND(F116&gt;=9.69,F116&lt;10.999),"Upside",AND(F116&gt;8.4,F116&lt;9.999),"Upside Lite",AND(F116&gt;7.25,F116&lt;8.999),"Outlier",AND(F116&gt;=6,F116&lt;7.25),"Outlier Lite",F116&lt;6.999,"Purgatory")</f>
        <v>Upside Lite</v>
      </c>
      <c r="F116" s="33">
        <f>'2026 - WIP'!C11</f>
        <v>9.28857142857143</v>
      </c>
      <c r="G116" s="33">
        <f t="shared" si="9"/>
        <v>81.399999999999991</v>
      </c>
      <c r="H116" s="303">
        <f t="shared" si="10"/>
        <v>0.49188162193929869</v>
      </c>
      <c r="I116" s="34" t="str">
        <f>'2026 - WIP'!D11</f>
        <v>Indiana</v>
      </c>
      <c r="J116" s="35">
        <f>'2026 - WIP'!E11</f>
        <v>5</v>
      </c>
      <c r="K116" s="36">
        <f>'2026 - WIP'!F11</f>
        <v>37769</v>
      </c>
      <c r="L116" s="37">
        <f>'2026 - WIP'!G11</f>
        <v>22.350684931506848</v>
      </c>
      <c r="M116" s="37" t="str">
        <f>'2026 - WIP'!H11</f>
        <v>SR</v>
      </c>
      <c r="N116" s="37">
        <f>'2026 - WIP'!I11</f>
        <v>22.931506849315067</v>
      </c>
      <c r="O116" s="37" t="str">
        <f>'2026 - WIP'!J11</f>
        <v>Wide</v>
      </c>
      <c r="P116" s="37" t="str">
        <f>'2026 - WIP'!K11</f>
        <v>SLOB</v>
      </c>
      <c r="Q116" s="37" t="str">
        <f>'2026 - WIP'!L11</f>
        <v>Poor Separator</v>
      </c>
      <c r="R116" s="35">
        <f>'2026 - WIP'!M11</f>
        <v>74</v>
      </c>
      <c r="S116" s="35">
        <f>'2026 - WIP'!N11</f>
        <v>209</v>
      </c>
      <c r="T116" s="231">
        <f t="shared" si="11"/>
        <v>26.833714806947508</v>
      </c>
      <c r="U116" s="35">
        <f>'2026 - WIP'!O11</f>
        <v>4.5</v>
      </c>
      <c r="V116" s="38">
        <f>'2026 - WIP'!P11</f>
        <v>1</v>
      </c>
      <c r="W116" s="57">
        <f>'2026 - WIP'!Q11</f>
        <v>0</v>
      </c>
      <c r="X116" s="58">
        <f>'2026 - WIP'!R11</f>
        <v>0.2417506078499479</v>
      </c>
      <c r="Y116" s="58">
        <f>'2026 - WIP'!S11</f>
        <v>0.32643615573101009</v>
      </c>
      <c r="Z116" s="58">
        <f>'2026 - WIP'!T11</f>
        <v>0.28171916396820723</v>
      </c>
      <c r="AA116" s="58">
        <f>'2026 - WIP'!U11</f>
        <v>0.22877569258266309</v>
      </c>
      <c r="AB116" s="58">
        <f>'2026 - WIP'!V11</f>
        <v>0.2776059241568366</v>
      </c>
      <c r="AC116" s="59">
        <f>'2026 - WIP'!W11</f>
        <v>0.26372562794899473</v>
      </c>
      <c r="AD116" s="42">
        <f>'2026 - WIP'!X11</f>
        <v>19.276712328767122</v>
      </c>
      <c r="AE116" s="43">
        <f>'2026 - WIP'!Y11</f>
        <v>2.92</v>
      </c>
      <c r="AF116" s="43">
        <f>'2026 - WIP'!Z11</f>
        <v>5.7</v>
      </c>
      <c r="AG116" s="43">
        <f>'2026 - WIP'!AA11</f>
        <v>10.199999999999999</v>
      </c>
      <c r="AH116" s="43">
        <f>'2026 - WIP'!AB11</f>
        <v>0</v>
      </c>
      <c r="AI116" s="43">
        <f>'2026 - WIP'!AC11</f>
        <v>0</v>
      </c>
      <c r="AJ116" s="44">
        <f>'2026 - WIP'!AD11</f>
        <v>7.786833855799373E-2</v>
      </c>
      <c r="AK116" s="44">
        <f>'2026 - WIP'!AE11</f>
        <v>0.16727272727272727</v>
      </c>
      <c r="AL116" s="45">
        <f>'2026 - WIP'!AF11</f>
        <v>7.0000000000000007E-2</v>
      </c>
      <c r="AM116" s="46">
        <f>DS116/100</f>
        <v>0.33299999999999996</v>
      </c>
      <c r="AN116" s="45">
        <f>'2026 - WIP'!AG11</f>
        <v>0.88500000000000001</v>
      </c>
      <c r="AO116" s="45">
        <f>'2026 - WIP'!AH11</f>
        <v>0.115</v>
      </c>
      <c r="AP116" s="43">
        <f>'2026 - WIP'!AI11</f>
        <v>101.93568053650358</v>
      </c>
      <c r="AQ116" s="47">
        <f>'2026 - WIP'!AJ11</f>
        <v>102.97760752103257</v>
      </c>
      <c r="AR116" s="48">
        <f>'2026 - WIP'!AK11</f>
        <v>7</v>
      </c>
      <c r="AS116" s="49">
        <f>'2026 - WIP'!AL11</f>
        <v>7</v>
      </c>
      <c r="AT116" s="49">
        <f>'2026 - WIP'!AM11</f>
        <v>5</v>
      </c>
      <c r="AU116" s="49">
        <f>'2026 - WIP'!AN11</f>
        <v>4</v>
      </c>
      <c r="AV116" s="49">
        <f>'2026 - WIP'!AO11</f>
        <v>8</v>
      </c>
      <c r="AW116" s="49">
        <f>'2026 - WIP'!AP11</f>
        <v>7</v>
      </c>
      <c r="AX116" s="49">
        <f>'2026 - WIP'!AQ11</f>
        <v>10</v>
      </c>
      <c r="AY116" s="50">
        <f>'2026 - WIP'!AR11</f>
        <v>0</v>
      </c>
      <c r="AZ116" s="60">
        <f>'2026 - WIP'!AS11</f>
        <v>0</v>
      </c>
      <c r="BA116" s="61">
        <f>'2026 - WIP'!AT11</f>
        <v>1</v>
      </c>
      <c r="BB116" s="61">
        <f>'2026 - WIP'!AU11</f>
        <v>0</v>
      </c>
      <c r="BC116" s="61">
        <f>'2026 - WIP'!AV11</f>
        <v>0</v>
      </c>
      <c r="BD116" s="61">
        <f>'2026 - WIP'!AW11</f>
        <v>0</v>
      </c>
      <c r="BE116" s="61">
        <f>'2026 - WIP'!AX11</f>
        <v>0</v>
      </c>
      <c r="BF116" s="62">
        <f>'2026 - WIP'!AY11</f>
        <v>0</v>
      </c>
      <c r="BG116" s="62">
        <f>'2026 - WIP'!AZ11</f>
        <v>0</v>
      </c>
      <c r="BH116" s="62">
        <f>'2026 - WIP'!BA11</f>
        <v>0</v>
      </c>
      <c r="BI116" s="62">
        <f>'2026 - WIP'!BB11</f>
        <v>0</v>
      </c>
      <c r="BJ116" s="62">
        <f>'2026 - WIP'!BC11</f>
        <v>0</v>
      </c>
      <c r="BK116" s="62">
        <f>'2026 - WIP'!BH11</f>
        <v>0</v>
      </c>
      <c r="BL116" s="62">
        <f>'2026 - WIP'!BI11</f>
        <v>0</v>
      </c>
      <c r="BM116" s="62">
        <f>'2026 - WIP'!BJ11</f>
        <v>0</v>
      </c>
      <c r="BN116" s="63">
        <f>'2026 - WIP'!BK11</f>
        <v>0</v>
      </c>
      <c r="BO116" s="60">
        <f>'2026 - WIP'!BL11</f>
        <v>696</v>
      </c>
      <c r="BP116" s="61">
        <f>'2026 - WIP'!BM11</f>
        <v>2879</v>
      </c>
      <c r="BQ116" s="61">
        <f>'2026 - WIP'!BN11</f>
        <v>65</v>
      </c>
      <c r="BR116" s="61">
        <f>'2026 - WIP'!BO11</f>
        <v>41</v>
      </c>
      <c r="BS116" s="61">
        <f>'2026 - WIP'!BP11</f>
        <v>13</v>
      </c>
      <c r="BT116" s="61">
        <f>'2026 - WIP'!BQ11</f>
        <v>30</v>
      </c>
      <c r="BU116" s="62">
        <f>'2026 - WIP'!BR11</f>
        <v>0</v>
      </c>
      <c r="BV116" s="62">
        <f>'2026 - WIP'!BS11</f>
        <v>0</v>
      </c>
      <c r="BW116" s="62">
        <f>'2026 - WIP'!BT11</f>
        <v>2.13</v>
      </c>
      <c r="BX116" s="62">
        <f>'2026 - WIP'!BU11</f>
        <v>5.6</v>
      </c>
      <c r="BY116" s="62">
        <f>'2026 - WIP'!BV11</f>
        <v>14.2</v>
      </c>
      <c r="BZ116" s="62">
        <f>'2026 - WIP'!CA11</f>
        <v>61.1</v>
      </c>
      <c r="CA116" s="62">
        <f>'2026 - WIP'!CB11</f>
        <v>0</v>
      </c>
      <c r="CB116" s="62">
        <f>'2026 - WIP'!CC11</f>
        <v>69.7</v>
      </c>
      <c r="CC116" s="63">
        <f>'2026 - WIP'!CD11</f>
        <v>30.3</v>
      </c>
      <c r="CD116" s="60">
        <f>'2026 - WIP'!CE11</f>
        <v>1199</v>
      </c>
      <c r="CE116" s="61">
        <f>'2026 - WIP'!CF11</f>
        <v>3673</v>
      </c>
      <c r="CF116" s="61">
        <f>'2026 - WIP'!CG11</f>
        <v>99</v>
      </c>
      <c r="CG116" s="61">
        <f>'2026 - WIP'!CH11</f>
        <v>82</v>
      </c>
      <c r="CH116" s="61">
        <f>'2026 - WIP'!CI11</f>
        <v>8</v>
      </c>
      <c r="CI116" s="61">
        <f>'2026 - WIP'!CJ11</f>
        <v>36</v>
      </c>
      <c r="CJ116" s="62">
        <f>'2026 - WIP'!CK11</f>
        <v>0</v>
      </c>
      <c r="CK116" s="62">
        <f>'2026 - WIP'!CL11</f>
        <v>0</v>
      </c>
      <c r="CL116" s="62">
        <f>'2026 - WIP'!CM11</f>
        <v>2.92</v>
      </c>
      <c r="CM116" s="62">
        <f>'2026 - WIP'!CN11</f>
        <v>4.8</v>
      </c>
      <c r="CN116" s="62">
        <f>'2026 - WIP'!CO11</f>
        <v>10.7</v>
      </c>
      <c r="CO116" s="62">
        <f>'2026 - WIP'!CT11</f>
        <v>78.900000000000006</v>
      </c>
      <c r="CP116" s="62">
        <f>'2026 - WIP'!CU11</f>
        <v>2.4</v>
      </c>
      <c r="CQ116" s="62">
        <f>'2026 - WIP'!CV11</f>
        <v>90.3</v>
      </c>
      <c r="CR116" s="63">
        <f>'2026 - WIP'!CW11</f>
        <v>9.6999999999999993</v>
      </c>
      <c r="CS116" s="60">
        <f>'2026 - WIP'!CX11</f>
        <v>957</v>
      </c>
      <c r="CT116" s="61">
        <f>'2026 - WIP'!CY11</f>
        <v>3397</v>
      </c>
      <c r="CU116" s="61">
        <f>'2026 - WIP'!CZ11</f>
        <v>85</v>
      </c>
      <c r="CV116" s="61">
        <f>'2026 - WIP'!DA11</f>
        <v>53</v>
      </c>
      <c r="CW116" s="61">
        <f>'2026 - WIP'!DB11</f>
        <v>8</v>
      </c>
      <c r="CX116" s="61">
        <f>'2026 - WIP'!DC11</f>
        <v>33</v>
      </c>
      <c r="CY116" s="62">
        <f>'2026 - WIP'!DD11</f>
        <v>0</v>
      </c>
      <c r="CZ116" s="62">
        <f>'2026 - WIP'!DE11</f>
        <v>0</v>
      </c>
      <c r="DA116" s="62">
        <f>'2026 - WIP'!DF11</f>
        <v>2.76</v>
      </c>
      <c r="DB116" s="62">
        <f>'2026 - WIP'!DG11</f>
        <v>5.7</v>
      </c>
      <c r="DC116" s="62">
        <f>'2026 - WIP'!DH11</f>
        <v>13.8</v>
      </c>
      <c r="DD116" s="62">
        <f>'2026 - WIP'!DM11</f>
        <v>59.3</v>
      </c>
      <c r="DE116" s="62">
        <f>'2026 - WIP'!DN11</f>
        <v>7</v>
      </c>
      <c r="DF116" s="62">
        <f>'2026 - WIP'!DO11</f>
        <v>88.5</v>
      </c>
      <c r="DG116" s="63">
        <f>'2026 - WIP'!DP11</f>
        <v>11.5</v>
      </c>
      <c r="DH116" s="60">
        <f>'2026 - WIP'!DQ11</f>
        <v>256</v>
      </c>
      <c r="DI116" s="61">
        <f>'2026 - WIP'!DR11</f>
        <v>1119</v>
      </c>
      <c r="DJ116" s="61">
        <f>'2026 - WIP'!DS11</f>
        <v>32</v>
      </c>
      <c r="DK116" s="61">
        <f>'2026 - WIP'!DT11</f>
        <v>24</v>
      </c>
      <c r="DL116" s="61">
        <f>'2026 - WIP'!DU11</f>
        <v>5</v>
      </c>
      <c r="DM116" s="61">
        <f>'2026 - WIP'!DV11</f>
        <v>0</v>
      </c>
      <c r="DN116" s="62">
        <f>'2026 - WIP'!DW11</f>
        <v>0</v>
      </c>
      <c r="DO116" s="62">
        <f>'2026 - WIP'!DX11</f>
        <v>0</v>
      </c>
      <c r="DP116" s="62">
        <f>'2026 - WIP'!DY11</f>
        <v>2.37</v>
      </c>
      <c r="DQ116" s="62">
        <f>'2026 - WIP'!DZ11</f>
        <v>3.4</v>
      </c>
      <c r="DR116" s="62">
        <f>'2026 - WIP'!EA11</f>
        <v>10.199999999999999</v>
      </c>
      <c r="DS116" s="62">
        <f>'2026 - WIP'!EF11</f>
        <v>33.299999999999997</v>
      </c>
      <c r="DT116" s="62">
        <f>'2026 - WIP'!EG11</f>
        <v>7.7</v>
      </c>
      <c r="DU116" s="62">
        <f>'2026 - WIP'!EH11</f>
        <v>87.5</v>
      </c>
      <c r="DV116" s="63">
        <f>'2026 - WIP'!EI11</f>
        <v>12.5</v>
      </c>
    </row>
    <row r="117" spans="1:126" ht="15.75" customHeight="1" x14ac:dyDescent="0.2">
      <c r="A117" s="30">
        <f t="shared" si="8"/>
        <v>115</v>
      </c>
      <c r="B117" s="31">
        <f>'2019'!A10</f>
        <v>8</v>
      </c>
      <c r="C117" s="31">
        <v>2019</v>
      </c>
      <c r="D117" s="32" t="str">
        <f>'2019'!B10</f>
        <v>Hakeem Butler</v>
      </c>
      <c r="E117" s="32" t="str" cm="1">
        <f t="array" ref="E117">_xlfn.IFS(F117&gt;12.5,"Cornerstone",AND(F117&gt;11.995,F117&lt;12.5),"Elite",AND(F117&gt;11,F117&lt;12.995),"Elite Upside",AND(F117&gt;=9.69,F117&lt;10.999),"Upside",AND(F117&gt;8.4,F117&lt;9.999),"Upside Lite",AND(F117&gt;7.25,F117&lt;8.999),"Outlier",AND(F117&gt;=6,F117&lt;7.25),"Outlier Lite",F117&lt;6.999,"Purgatory")</f>
        <v>Upside Lite</v>
      </c>
      <c r="F117" s="33">
        <f>'2019'!C10</f>
        <v>9.2714285714285722</v>
      </c>
      <c r="G117" s="33">
        <f t="shared" si="9"/>
        <v>81.3</v>
      </c>
      <c r="H117" s="303">
        <f t="shared" si="10"/>
        <v>0.48204240281562666</v>
      </c>
      <c r="I117" s="34" t="str">
        <f>'2019'!D10</f>
        <v>Iowa State</v>
      </c>
      <c r="J117" s="35">
        <f>'2019'!E10</f>
        <v>3</v>
      </c>
      <c r="K117" s="36">
        <f>'2019'!F10</f>
        <v>35201</v>
      </c>
      <c r="L117" s="37">
        <f>'2019'!G10</f>
        <v>29.386301369863013</v>
      </c>
      <c r="M117" s="37" t="str">
        <f>'2019'!H10</f>
        <v>RS JR</v>
      </c>
      <c r="N117" s="37">
        <f>'2019'!I10</f>
        <v>22.956164383561642</v>
      </c>
      <c r="O117" s="37" t="str">
        <f>'2019'!J10</f>
        <v>Hybrid</v>
      </c>
      <c r="P117" s="37" t="str">
        <f>'2019'!K10</f>
        <v>DEEP</v>
      </c>
      <c r="Q117" s="37" t="str">
        <f>'2019'!L10</f>
        <v>Poor Separator</v>
      </c>
      <c r="R117" s="55">
        <f>'2019'!M10</f>
        <v>77</v>
      </c>
      <c r="S117" s="55">
        <f>'2019'!N10</f>
        <v>227</v>
      </c>
      <c r="T117" s="231">
        <f t="shared" si="11"/>
        <v>26.91797341766382</v>
      </c>
      <c r="U117" s="35">
        <f>'2019'!O10</f>
        <v>4.4800000000000004</v>
      </c>
      <c r="V117" s="56">
        <f>'2019'!P10</f>
        <v>4</v>
      </c>
      <c r="W117" s="57">
        <f>'2019'!Q10</f>
        <v>0</v>
      </c>
      <c r="X117" s="58">
        <f>'2019'!R10</f>
        <v>0</v>
      </c>
      <c r="Y117" s="58">
        <f>'2019'!S10</f>
        <v>4.3142305215711524E-2</v>
      </c>
      <c r="Z117" s="58">
        <f>'2019'!T10</f>
        <v>0.19644870349492671</v>
      </c>
      <c r="AA117" s="58">
        <f>'2019'!U10</f>
        <v>0.42081736909323114</v>
      </c>
      <c r="AB117" s="58">
        <f>'2019'!V10</f>
        <v>0.42081736909323114</v>
      </c>
      <c r="AC117" s="59">
        <f>'2019'!W10</f>
        <v>0.39977650063856957</v>
      </c>
      <c r="AD117" s="42">
        <f>'2019'!X10</f>
        <v>22.306849315068494</v>
      </c>
      <c r="AE117" s="43">
        <f>'2019'!Y10</f>
        <v>3.04</v>
      </c>
      <c r="AF117" s="43">
        <f>'2019'!Z10</f>
        <v>7.1</v>
      </c>
      <c r="AG117" s="43">
        <f>'2019'!AA10</f>
        <v>16.5</v>
      </c>
      <c r="AH117" s="43">
        <f>'2019'!AB10</f>
        <v>0.87</v>
      </c>
      <c r="AI117" s="43">
        <f>'2019'!AC10</f>
        <v>3.63</v>
      </c>
      <c r="AJ117" s="44">
        <f>'2019'!AD10</f>
        <v>6.9195751138088013E-2</v>
      </c>
      <c r="AK117" s="44">
        <f>'2019'!AE10</f>
        <v>0.17068285280728376</v>
      </c>
      <c r="AL117" s="45">
        <f>'2019'!AF10</f>
        <v>0.155</v>
      </c>
      <c r="AM117" s="46">
        <f>DS117/100</f>
        <v>0.56700000000000006</v>
      </c>
      <c r="AN117" s="45">
        <f>'2019'!AG10</f>
        <v>0.41049999999999998</v>
      </c>
      <c r="AO117" s="45">
        <f>'2019'!AH10</f>
        <v>0.58950000000000002</v>
      </c>
      <c r="AP117" s="43">
        <f>'2019'!AI10</f>
        <v>112.70515921710678</v>
      </c>
      <c r="AQ117" s="47">
        <f>'2019'!AJ10</f>
        <v>120.85061810397706</v>
      </c>
      <c r="AR117" s="48">
        <f>'2019'!AK10</f>
        <v>10</v>
      </c>
      <c r="AS117" s="49">
        <f>'2019'!AL10</f>
        <v>2</v>
      </c>
      <c r="AT117" s="49">
        <f>'2019'!AM10</f>
        <v>6</v>
      </c>
      <c r="AU117" s="49">
        <f>'2019'!AN10</f>
        <v>5</v>
      </c>
      <c r="AV117" s="49">
        <f>'2019'!AO10</f>
        <v>8</v>
      </c>
      <c r="AW117" s="49">
        <f>'2019'!AP10</f>
        <v>10</v>
      </c>
      <c r="AX117" s="49">
        <f>'2019'!AQ10</f>
        <v>5</v>
      </c>
      <c r="AY117" s="50">
        <f>'2019'!AR10</f>
        <v>0</v>
      </c>
      <c r="AZ117" s="60">
        <f>'2019'!AS10</f>
        <v>0</v>
      </c>
      <c r="BA117" s="61">
        <f>'2019'!AT10</f>
        <v>2981</v>
      </c>
      <c r="BB117" s="61">
        <f>'2019'!AU10</f>
        <v>0</v>
      </c>
      <c r="BC117" s="61">
        <f>'2019'!AV10</f>
        <v>0</v>
      </c>
      <c r="BD117" s="61">
        <f>'2019'!AW10</f>
        <v>0</v>
      </c>
      <c r="BE117" s="61">
        <f>'2019'!AX10</f>
        <v>0</v>
      </c>
      <c r="BF117" s="62">
        <f>'2019'!AY10</f>
        <v>0</v>
      </c>
      <c r="BG117" s="62">
        <f>'2019'!AZ10</f>
        <v>0</v>
      </c>
      <c r="BH117" s="62">
        <f>'2019'!BA10</f>
        <v>0</v>
      </c>
      <c r="BI117" s="62">
        <f>'2019'!BB10</f>
        <v>0</v>
      </c>
      <c r="BJ117" s="62">
        <f>'2019'!BC10</f>
        <v>0</v>
      </c>
      <c r="BK117" s="62">
        <f>'2019'!BD10</f>
        <v>0</v>
      </c>
      <c r="BL117" s="62">
        <f>'2019'!BE10</f>
        <v>0</v>
      </c>
      <c r="BM117" s="62">
        <f>'2019'!BF10</f>
        <v>0</v>
      </c>
      <c r="BN117" s="63">
        <f>'2019'!BG10</f>
        <v>0</v>
      </c>
      <c r="BO117" s="60">
        <f>'2019'!BH10</f>
        <v>0</v>
      </c>
      <c r="BP117" s="61">
        <f>'2019'!BI10</f>
        <v>2716</v>
      </c>
      <c r="BQ117" s="61">
        <f>'2019'!BJ10</f>
        <v>0</v>
      </c>
      <c r="BR117" s="61">
        <f>'2019'!BK10</f>
        <v>0</v>
      </c>
      <c r="BS117" s="61">
        <f>'2019'!BL10</f>
        <v>0</v>
      </c>
      <c r="BT117" s="61">
        <f>'2019'!BM10</f>
        <v>0</v>
      </c>
      <c r="BU117" s="62">
        <f>'2019'!BN10</f>
        <v>0</v>
      </c>
      <c r="BV117" s="62">
        <f>'2019'!BO10</f>
        <v>0</v>
      </c>
      <c r="BW117" s="62">
        <f>'2019'!BP10</f>
        <v>0</v>
      </c>
      <c r="BX117" s="62">
        <f>'2019'!BQ10</f>
        <v>0</v>
      </c>
      <c r="BY117" s="62">
        <f>'2019'!BR10</f>
        <v>0</v>
      </c>
      <c r="BZ117" s="62">
        <f>'2019'!BS10</f>
        <v>0</v>
      </c>
      <c r="CA117" s="62">
        <f>'2019'!BT10</f>
        <v>0</v>
      </c>
      <c r="CB117" s="62">
        <f>'2019'!BU10</f>
        <v>0</v>
      </c>
      <c r="CC117" s="63">
        <f>'2019'!BV10</f>
        <v>0</v>
      </c>
      <c r="CD117" s="60">
        <f>'2019'!BW10</f>
        <v>134</v>
      </c>
      <c r="CE117" s="61">
        <f>'2019'!BX10</f>
        <v>3106</v>
      </c>
      <c r="CF117" s="61">
        <f>'2019'!BY10</f>
        <v>14</v>
      </c>
      <c r="CG117" s="61">
        <f>'2019'!BZ10</f>
        <v>9</v>
      </c>
      <c r="CH117" s="61">
        <f>'2019'!CA10</f>
        <v>2</v>
      </c>
      <c r="CI117" s="61">
        <f>'2019'!CB10</f>
        <v>21</v>
      </c>
      <c r="CJ117" s="62">
        <f>'2019'!CC10</f>
        <v>1.19</v>
      </c>
      <c r="CK117" s="62">
        <f>'2019'!CD10</f>
        <v>0.52</v>
      </c>
      <c r="CL117" s="62">
        <f>'2019'!CE10</f>
        <v>1.29</v>
      </c>
      <c r="CM117" s="62">
        <f>'2019'!CF10</f>
        <v>4.8</v>
      </c>
      <c r="CN117" s="62">
        <f>'2019'!CG10</f>
        <v>11.8</v>
      </c>
      <c r="CO117" s="62">
        <f>'2019'!CH10</f>
        <v>0</v>
      </c>
      <c r="CP117" s="62">
        <f>'2019'!CI10</f>
        <v>0</v>
      </c>
      <c r="CQ117" s="62">
        <f>'2019'!CJ10</f>
        <v>92.5</v>
      </c>
      <c r="CR117" s="63">
        <f>'2019'!CK10</f>
        <v>7.5</v>
      </c>
      <c r="CS117" s="60">
        <f>'2019'!CL10</f>
        <v>697</v>
      </c>
      <c r="CT117" s="61">
        <f>'2019'!CM10</f>
        <v>3548</v>
      </c>
      <c r="CU117" s="61">
        <f>'2019'!CN10</f>
        <v>73</v>
      </c>
      <c r="CV117" s="61">
        <f>'2019'!CO10</f>
        <v>41</v>
      </c>
      <c r="CW117" s="61">
        <f>'2019'!CP10</f>
        <v>7</v>
      </c>
      <c r="CX117" s="61">
        <f>'2019'!CQ10</f>
        <v>27</v>
      </c>
      <c r="CY117" s="62">
        <f>'2019'!CR10</f>
        <v>0.87</v>
      </c>
      <c r="CZ117" s="62">
        <f>'2019'!CS10</f>
        <v>1.46</v>
      </c>
      <c r="DA117" s="62">
        <f>'2019'!CT10</f>
        <v>2.16</v>
      </c>
      <c r="DB117" s="62">
        <f>'2019'!CU10</f>
        <v>5.9</v>
      </c>
      <c r="DC117" s="62">
        <f>'2019'!CV10</f>
        <v>12.2</v>
      </c>
      <c r="DD117" s="62">
        <f>'2019'!DA10</f>
        <v>36</v>
      </c>
      <c r="DE117" s="62">
        <f>'2019'!DB10</f>
        <v>10.9</v>
      </c>
      <c r="DF117" s="62">
        <f>'2019'!DC10</f>
        <v>9.5</v>
      </c>
      <c r="DG117" s="63">
        <f>'2019'!DD10</f>
        <v>90.5</v>
      </c>
      <c r="DH117" s="60">
        <f>'2019'!DE10</f>
        <v>1318</v>
      </c>
      <c r="DI117" s="61">
        <f>'2019'!DF10</f>
        <v>3132</v>
      </c>
      <c r="DJ117" s="61">
        <f>'2019'!DG10</f>
        <v>104</v>
      </c>
      <c r="DK117" s="61">
        <f>'2019'!DH10</f>
        <v>60</v>
      </c>
      <c r="DL117" s="61">
        <f>'2019'!DI10</f>
        <v>9</v>
      </c>
      <c r="DM117" s="61">
        <f>'2019'!DJ10</f>
        <v>20</v>
      </c>
      <c r="DN117" s="62">
        <f>'2019'!DK10</f>
        <v>0.78</v>
      </c>
      <c r="DO117" s="62">
        <f>'2019'!DL10</f>
        <v>3.63</v>
      </c>
      <c r="DP117" s="62">
        <f>'2019'!DM10</f>
        <v>3.04</v>
      </c>
      <c r="DQ117" s="62">
        <f>'2019'!DN10</f>
        <v>7.1</v>
      </c>
      <c r="DR117" s="62">
        <f>'2019'!DO10</f>
        <v>16.5</v>
      </c>
      <c r="DS117" s="62">
        <f>'2019'!DT10</f>
        <v>56.7</v>
      </c>
      <c r="DT117" s="62">
        <f>'2019'!DU10</f>
        <v>15.5</v>
      </c>
      <c r="DU117" s="62">
        <f>'2019'!DV10</f>
        <v>72.599999999999994</v>
      </c>
      <c r="DV117" s="63">
        <f>'2019'!DW10</f>
        <v>27.4</v>
      </c>
    </row>
    <row r="118" spans="1:126" ht="15.75" customHeight="1" x14ac:dyDescent="0.2">
      <c r="A118" s="30">
        <f t="shared" si="8"/>
        <v>116</v>
      </c>
      <c r="B118" s="31">
        <f>'2020'!A15</f>
        <v>13</v>
      </c>
      <c r="C118" s="31">
        <v>2020</v>
      </c>
      <c r="D118" s="32" t="str">
        <f>'2020'!B15</f>
        <v>Devin Duvernay</v>
      </c>
      <c r="E118" s="32" t="str" cm="1">
        <f t="array" ref="E118">_xlfn.IFS(F118&gt;12.5,"Cornerstone",AND(F118&gt;11.995,F118&lt;12.5),"Elite",AND(F118&gt;11,F118&lt;12.995),"Elite Upside",AND(F118&gt;=9.69,F118&lt;10.999),"Upside",AND(F118&gt;8.4,F118&lt;9.999),"Upside Lite",AND(F118&gt;7.25,F118&lt;8.999),"Outlier",AND(F118&gt;=6,F118&lt;7.25),"Outlier Lite",F118&lt;6.999,"Purgatory")</f>
        <v>Upside Lite</v>
      </c>
      <c r="F118" s="33">
        <f>'2020'!C15</f>
        <v>9.2457142857142856</v>
      </c>
      <c r="G118" s="33">
        <f t="shared" si="9"/>
        <v>81.100000000000009</v>
      </c>
      <c r="H118" s="303">
        <f t="shared" si="10"/>
        <v>0.46728357413011867</v>
      </c>
      <c r="I118" s="34" t="str">
        <f>'2020'!D15</f>
        <v>Texas</v>
      </c>
      <c r="J118" s="35">
        <f>'2020'!E15</f>
        <v>3</v>
      </c>
      <c r="K118" s="36">
        <f>'2020'!F15</f>
        <v>35685</v>
      </c>
      <c r="L118" s="37">
        <f>'2020'!G15</f>
        <v>28.06027397260274</v>
      </c>
      <c r="M118" s="37" t="str">
        <f>'2020'!H15</f>
        <v>SR</v>
      </c>
      <c r="N118" s="37">
        <f>'2020'!I15</f>
        <v>22.627397260273973</v>
      </c>
      <c r="O118" s="37" t="str">
        <f>'2020'!J15</f>
        <v>Hybrid</v>
      </c>
      <c r="P118" s="37" t="str">
        <f>'2020'!K15</f>
        <v>BALL HOG</v>
      </c>
      <c r="Q118" s="37" t="str">
        <f>'2020'!L15</f>
        <v>Elite Earner</v>
      </c>
      <c r="R118" s="55">
        <f>'2020'!M15</f>
        <v>71</v>
      </c>
      <c r="S118" s="55">
        <f>'2020'!N15</f>
        <v>200</v>
      </c>
      <c r="T118" s="231">
        <f t="shared" si="11"/>
        <v>27.894029206031043</v>
      </c>
      <c r="U118" s="35">
        <f>'2020'!O15</f>
        <v>4.3899999999999997</v>
      </c>
      <c r="V118" s="56">
        <f>'2020'!P15</f>
        <v>3</v>
      </c>
      <c r="W118" s="57">
        <f>'2020'!Q15</f>
        <v>0</v>
      </c>
      <c r="X118" s="58">
        <f>'2020'!R15</f>
        <v>0.13624338624338625</v>
      </c>
      <c r="Y118" s="58">
        <f>'2020'!S15</f>
        <v>3.6849925705794949E-2</v>
      </c>
      <c r="Z118" s="58">
        <f>'2020'!T15</f>
        <v>0.15103734439834024</v>
      </c>
      <c r="AA118" s="58">
        <f>'2020'!U15</f>
        <v>0.36851901090135603</v>
      </c>
      <c r="AB118" s="58">
        <f>'2020'!V15</f>
        <v>0.36851901090135603</v>
      </c>
      <c r="AC118" s="59">
        <f>'2020'!W15</f>
        <v>0.35009306035628823</v>
      </c>
      <c r="AD118" s="42">
        <f>'2020'!X15</f>
        <v>21.994520547945207</v>
      </c>
      <c r="AE118" s="43">
        <f>'2020'!Y15</f>
        <v>2.94</v>
      </c>
      <c r="AF118" s="43">
        <f>'2020'!Z15</f>
        <v>6.9</v>
      </c>
      <c r="AG118" s="43">
        <f>'2020'!AA15</f>
        <v>15.5</v>
      </c>
      <c r="AH118" s="43">
        <f>'2020'!AB15</f>
        <v>0.89</v>
      </c>
      <c r="AI118" s="43">
        <f>'2020'!AC15</f>
        <v>2.95</v>
      </c>
      <c r="AJ118" s="44">
        <f>'2020'!AD15</f>
        <v>4.242424242424242E-2</v>
      </c>
      <c r="AK118" s="44">
        <f>'2020'!AE15</f>
        <v>0.2312121212121212</v>
      </c>
      <c r="AL118" s="45">
        <f>'2020'!AF15</f>
        <v>2.7999999999999997E-2</v>
      </c>
      <c r="AM118" s="46">
        <f>DS118/100</f>
        <v>0.6</v>
      </c>
      <c r="AN118" s="45">
        <f>'2020'!AG15</f>
        <v>0.45850000000000002</v>
      </c>
      <c r="AO118" s="45">
        <f>'2020'!AH15</f>
        <v>0.53949999999999998</v>
      </c>
      <c r="AP118" s="43">
        <f>'2020'!AI15</f>
        <v>107.69657956536453</v>
      </c>
      <c r="AQ118" s="47">
        <f>'2020'!AJ15</f>
        <v>102.24884826848137</v>
      </c>
      <c r="AR118" s="48">
        <f>'2020'!AK15</f>
        <v>9</v>
      </c>
      <c r="AS118" s="49">
        <f>'2020'!AL15</f>
        <v>3</v>
      </c>
      <c r="AT118" s="49">
        <f>'2020'!AM15</f>
        <v>5</v>
      </c>
      <c r="AU118" s="49">
        <f>'2020'!AN15</f>
        <v>5</v>
      </c>
      <c r="AV118" s="49">
        <f>'2020'!AO15</f>
        <v>9</v>
      </c>
      <c r="AW118" s="49">
        <f>'2020'!AP15</f>
        <v>7</v>
      </c>
      <c r="AX118" s="49">
        <f>'2020'!AQ15</f>
        <v>7</v>
      </c>
      <c r="AY118" s="50">
        <f>'2020'!AR15</f>
        <v>0.5</v>
      </c>
      <c r="AZ118" s="60">
        <f>'2020'!AS15</f>
        <v>0</v>
      </c>
      <c r="BA118" s="61">
        <f>'2020'!AT15</f>
        <v>1751</v>
      </c>
      <c r="BB118" s="61">
        <f>'2020'!AU15</f>
        <v>0</v>
      </c>
      <c r="BC118" s="61">
        <f>'2020'!AV15</f>
        <v>0</v>
      </c>
      <c r="BD118" s="61">
        <f>'2020'!AW15</f>
        <v>0</v>
      </c>
      <c r="BE118" s="61">
        <f>'2020'!AX15</f>
        <v>0</v>
      </c>
      <c r="BF118" s="62">
        <f>'2020'!AY15</f>
        <v>0</v>
      </c>
      <c r="BG118" s="62">
        <f>'2020'!AZ15</f>
        <v>0</v>
      </c>
      <c r="BH118" s="62">
        <f>'2020'!BA15</f>
        <v>0</v>
      </c>
      <c r="BI118" s="62">
        <f>'2020'!BB15</f>
        <v>0</v>
      </c>
      <c r="BJ118" s="62">
        <f>'2020'!BC15</f>
        <v>0</v>
      </c>
      <c r="BK118" s="62">
        <f>'2020'!BD15</f>
        <v>0</v>
      </c>
      <c r="BL118" s="62">
        <f>'2020'!BE15</f>
        <v>0</v>
      </c>
      <c r="BM118" s="62">
        <f>'2020'!BF15</f>
        <v>0</v>
      </c>
      <c r="BN118" s="63">
        <f>'2020'!BG15</f>
        <v>0</v>
      </c>
      <c r="BO118" s="60">
        <f>'2020'!BH15</f>
        <v>412</v>
      </c>
      <c r="BP118" s="61">
        <f>'2020'!BI15</f>
        <v>3024</v>
      </c>
      <c r="BQ118" s="61">
        <f>'2020'!BJ15</f>
        <v>31</v>
      </c>
      <c r="BR118" s="61">
        <f>'2020'!BK15</f>
        <v>20</v>
      </c>
      <c r="BS118" s="61">
        <f>'2020'!BL15</f>
        <v>3</v>
      </c>
      <c r="BT118" s="61">
        <f>'2020'!BM15</f>
        <v>21</v>
      </c>
      <c r="BU118" s="62">
        <f>'2020'!BN15</f>
        <v>0.88</v>
      </c>
      <c r="BV118" s="62">
        <f>'2020'!BO15</f>
        <v>1.19</v>
      </c>
      <c r="BW118" s="62">
        <f>'2020'!BP15</f>
        <v>2.5299999999999998</v>
      </c>
      <c r="BX118" s="62">
        <f>'2020'!BQ15</f>
        <v>9.9</v>
      </c>
      <c r="BY118" s="62">
        <f>'2020'!BR15</f>
        <v>13.6</v>
      </c>
      <c r="BZ118" s="62">
        <f>'2020'!BS15</f>
        <v>0</v>
      </c>
      <c r="CA118" s="62">
        <f>'2020'!BT15</f>
        <v>4.8</v>
      </c>
      <c r="CB118" s="62">
        <f>'2020'!BU15</f>
        <v>2.9</v>
      </c>
      <c r="CC118" s="63">
        <f>'2020'!BV15</f>
        <v>97.1</v>
      </c>
      <c r="CD118" s="60">
        <f>'2020'!BW15</f>
        <v>124</v>
      </c>
      <c r="CE118" s="61">
        <f>'2020'!BX15</f>
        <v>3365</v>
      </c>
      <c r="CF118" s="61">
        <f>'2020'!BY15</f>
        <v>19</v>
      </c>
      <c r="CG118" s="61">
        <f>'2020'!BZ15</f>
        <v>9</v>
      </c>
      <c r="CH118" s="61">
        <f>'2020'!CA15</f>
        <v>0</v>
      </c>
      <c r="CI118" s="61">
        <f>'2020'!CB15</f>
        <v>18</v>
      </c>
      <c r="CJ118" s="62">
        <f>'2020'!CC15</f>
        <v>0.48</v>
      </c>
      <c r="CK118" s="62">
        <f>'2020'!CD15</f>
        <v>0.39</v>
      </c>
      <c r="CL118" s="62">
        <f>'2020'!CE15</f>
        <v>0.65</v>
      </c>
      <c r="CM118" s="62">
        <f>'2020'!CF15</f>
        <v>4</v>
      </c>
      <c r="CN118" s="62">
        <f>'2020'!CG15</f>
        <v>16.7</v>
      </c>
      <c r="CO118" s="62">
        <f>'2020'!CL15</f>
        <v>0</v>
      </c>
      <c r="CP118" s="62">
        <f>'2020'!CM15</f>
        <v>10</v>
      </c>
      <c r="CQ118" s="62">
        <f>'2020'!CN15</f>
        <v>88.4</v>
      </c>
      <c r="CR118" s="63">
        <f>'2020'!CO15</f>
        <v>11.6</v>
      </c>
      <c r="CS118" s="60">
        <f>'2020'!CP15</f>
        <v>546</v>
      </c>
      <c r="CT118" s="61">
        <f>'2020'!CQ15</f>
        <v>3615</v>
      </c>
      <c r="CU118" s="61">
        <f>'2020'!CR15</f>
        <v>65</v>
      </c>
      <c r="CV118" s="61">
        <f>'2020'!CS15</f>
        <v>41</v>
      </c>
      <c r="CW118" s="61">
        <f>'2020'!CT15</f>
        <v>4</v>
      </c>
      <c r="CX118" s="61">
        <f>'2020'!CU15</f>
        <v>28</v>
      </c>
      <c r="CY118" s="62">
        <f>'2020'!CV15</f>
        <v>0.67</v>
      </c>
      <c r="CZ118" s="62">
        <f>'2020'!CW15</f>
        <v>1.1499999999999999</v>
      </c>
      <c r="DA118" s="62">
        <f>'2020'!CX15</f>
        <v>1.26</v>
      </c>
      <c r="DB118" s="62">
        <f>'2020'!CY15</f>
        <v>3.1</v>
      </c>
      <c r="DC118" s="62">
        <f>'2020'!CZ15</f>
        <v>15.5</v>
      </c>
      <c r="DD118" s="62">
        <f>'2020'!DE15</f>
        <v>22.2</v>
      </c>
      <c r="DE118" s="62">
        <f>'2020'!DF15</f>
        <v>0</v>
      </c>
      <c r="DF118" s="62">
        <f>'2020'!DG15</f>
        <v>90.7</v>
      </c>
      <c r="DG118" s="63">
        <f>'2020'!DH15</f>
        <v>9.3000000000000007</v>
      </c>
      <c r="DH118" s="60">
        <f>'2020'!DI15</f>
        <v>1386</v>
      </c>
      <c r="DI118" s="61">
        <f>'2020'!DJ15</f>
        <v>3761</v>
      </c>
      <c r="DJ118" s="61">
        <f>'2020'!DK15</f>
        <v>129</v>
      </c>
      <c r="DK118" s="61">
        <f>'2020'!DL15</f>
        <v>105</v>
      </c>
      <c r="DL118" s="61">
        <f>'2020'!DM15</f>
        <v>9</v>
      </c>
      <c r="DM118" s="61">
        <f>'2020'!DN15</f>
        <v>32</v>
      </c>
      <c r="DN118" s="62">
        <f>'2020'!DO15</f>
        <v>0.89</v>
      </c>
      <c r="DO118" s="62">
        <f>'2020'!DP15</f>
        <v>2.95</v>
      </c>
      <c r="DP118" s="62">
        <f>'2020'!DQ15</f>
        <v>2.94</v>
      </c>
      <c r="DQ118" s="62">
        <f>'2020'!DR15</f>
        <v>6.9</v>
      </c>
      <c r="DR118" s="62">
        <f>'2020'!DS15</f>
        <v>7.9</v>
      </c>
      <c r="DS118" s="62">
        <f>'2020'!DX15</f>
        <v>60</v>
      </c>
      <c r="DT118" s="62">
        <f>'2020'!DY15</f>
        <v>2.8</v>
      </c>
      <c r="DU118" s="62">
        <f>'2020'!DZ15</f>
        <v>1</v>
      </c>
      <c r="DV118" s="63">
        <f>'2020'!EA15</f>
        <v>98.6</v>
      </c>
    </row>
    <row r="119" spans="1:126" ht="15.75" customHeight="1" x14ac:dyDescent="0.2">
      <c r="A119" s="30">
        <f t="shared" si="8"/>
        <v>117</v>
      </c>
      <c r="B119" s="31">
        <f>'2022'!A17</f>
        <v>15</v>
      </c>
      <c r="C119" s="31">
        <v>2022</v>
      </c>
      <c r="D119" s="32" t="str">
        <f>'2022'!B17</f>
        <v>David Bell</v>
      </c>
      <c r="E119" s="32" t="str" cm="1">
        <f t="array" ref="E119">_xlfn.IFS(F119&gt;12.5,"Cornerstone",AND(F119&gt;11.995,F119&lt;12.5),"Elite",AND(F119&gt;11,F119&lt;12.995),"Elite Upside",AND(F119&gt;=9.69,F119&lt;10.999),"Upside",AND(F119&gt;8.4,F119&lt;9.999),"Upside Lite",AND(F119&gt;7.25,F119&lt;8.999),"Outlier",AND(F119&gt;=6,F119&lt;7.25),"Outlier Lite",F119&lt;6.999,"Purgatory")</f>
        <v>Upside Lite</v>
      </c>
      <c r="F119" s="33">
        <f>'2022'!C17</f>
        <v>9.2414285714285711</v>
      </c>
      <c r="G119" s="33">
        <f t="shared" si="9"/>
        <v>80.900000000000006</v>
      </c>
      <c r="H119" s="303">
        <f t="shared" si="10"/>
        <v>0.46482376934920067</v>
      </c>
      <c r="I119" s="34" t="str">
        <f>'2022'!D17</f>
        <v>Purdue</v>
      </c>
      <c r="J119" s="35">
        <f>'2022'!E17</f>
        <v>2</v>
      </c>
      <c r="K119" s="36">
        <f>'2022'!F17</f>
        <v>36874</v>
      </c>
      <c r="L119" s="37">
        <f>'2022'!G17</f>
        <v>24.802739726027397</v>
      </c>
      <c r="M119" s="37" t="str">
        <f>'2022'!H17</f>
        <v>JR</v>
      </c>
      <c r="N119" s="37">
        <f>'2022'!I17</f>
        <v>21.383561643835616</v>
      </c>
      <c r="O119" s="37" t="str">
        <f>'2022'!J17</f>
        <v>Wide</v>
      </c>
      <c r="P119" s="37" t="str">
        <f>'2022'!K17</f>
        <v>SLOB</v>
      </c>
      <c r="Q119" s="37" t="str">
        <f>'2022'!L17</f>
        <v>Elite Earner</v>
      </c>
      <c r="R119" s="55">
        <f>'2022'!M17</f>
        <v>74</v>
      </c>
      <c r="S119" s="55">
        <f>'2022'!N17</f>
        <v>205</v>
      </c>
      <c r="T119" s="231">
        <f t="shared" si="11"/>
        <v>26.320150887197322</v>
      </c>
      <c r="U119" s="35">
        <f>'2022'!O17</f>
        <v>4.6500000000000004</v>
      </c>
      <c r="V119" s="56">
        <f>'2022'!P17</f>
        <v>3</v>
      </c>
      <c r="W119" s="57">
        <f>'2022'!Q17</f>
        <v>0</v>
      </c>
      <c r="X119" s="58">
        <f>'2022'!R17</f>
        <v>0</v>
      </c>
      <c r="Y119" s="58">
        <f>'2022'!S17</f>
        <v>0.27830061844581877</v>
      </c>
      <c r="Z119" s="58">
        <f>'2022'!T17</f>
        <v>0.33710895361380799</v>
      </c>
      <c r="AA119" s="58">
        <f>'2022'!U17</f>
        <v>0.27835497835497836</v>
      </c>
      <c r="AB119" s="58">
        <f>'2022'!V17</f>
        <v>0.30773196598439317</v>
      </c>
      <c r="AC119" s="59">
        <f>'2022'!W17</f>
        <v>0.30773196598439317</v>
      </c>
      <c r="AD119" s="42">
        <f>'2022'!X17</f>
        <v>18.723287671232878</v>
      </c>
      <c r="AE119" s="43">
        <f>'2022'!Y17</f>
        <v>2.7</v>
      </c>
      <c r="AF119" s="43">
        <f>'2022'!Z17</f>
        <v>5.8</v>
      </c>
      <c r="AG119" s="43">
        <f>'2022'!AA17</f>
        <v>11.7</v>
      </c>
      <c r="AH119" s="43">
        <f>'2022'!AB17</f>
        <v>0.87</v>
      </c>
      <c r="AI119" s="43">
        <f>'2022'!AC17</f>
        <v>2.64</v>
      </c>
      <c r="AJ119" s="44">
        <f>'2022'!AD17</f>
        <v>5.4587869362363928E-2</v>
      </c>
      <c r="AK119" s="44">
        <f>'2022'!AE17</f>
        <v>0.2246500777604977</v>
      </c>
      <c r="AL119" s="45">
        <f>'2022'!AF17</f>
        <v>5.0999999999999997E-2</v>
      </c>
      <c r="AM119" s="46">
        <f>DS119/100</f>
        <v>0.42299999999999999</v>
      </c>
      <c r="AN119" s="45">
        <f>'2022'!AG17</f>
        <v>0.86650000000000005</v>
      </c>
      <c r="AO119" s="45">
        <f>'2022'!AH17</f>
        <v>0.13200000000000001</v>
      </c>
      <c r="AP119" s="43">
        <f>'2022'!AI17</f>
        <v>87.694437182248848</v>
      </c>
      <c r="AQ119" s="47">
        <f>'2022'!AJ17</f>
        <v>88.590798495700298</v>
      </c>
      <c r="AR119" s="48">
        <f>'2022'!AK17</f>
        <v>8</v>
      </c>
      <c r="AS119" s="49">
        <f>'2022'!AL17</f>
        <v>9</v>
      </c>
      <c r="AT119" s="49">
        <f>'2022'!AM17</f>
        <v>5</v>
      </c>
      <c r="AU119" s="49">
        <f>'2022'!AN17</f>
        <v>4</v>
      </c>
      <c r="AV119" s="49">
        <f>'2022'!AO17</f>
        <v>5</v>
      </c>
      <c r="AW119" s="49">
        <f>'2022'!AP17</f>
        <v>4</v>
      </c>
      <c r="AX119" s="49">
        <f>'2022'!AQ17</f>
        <v>7</v>
      </c>
      <c r="AY119" s="50">
        <f>'2022'!AR17</f>
        <v>0.5</v>
      </c>
      <c r="AZ119" s="60">
        <f>'2022'!AS17</f>
        <v>0</v>
      </c>
      <c r="BA119" s="61">
        <f>'2022'!AT17</f>
        <v>3270</v>
      </c>
      <c r="BB119" s="61">
        <f>'2022'!AU17</f>
        <v>0</v>
      </c>
      <c r="BC119" s="61">
        <f>'2022'!AV17</f>
        <v>0</v>
      </c>
      <c r="BD119" s="61">
        <f>'2022'!AW17</f>
        <v>0</v>
      </c>
      <c r="BE119" s="61">
        <f>'2022'!AX17</f>
        <v>0</v>
      </c>
      <c r="BF119" s="62">
        <f>'2022'!AY17</f>
        <v>0</v>
      </c>
      <c r="BG119" s="62">
        <f>'2022'!AZ17</f>
        <v>0</v>
      </c>
      <c r="BH119" s="62">
        <f>'2022'!BA17</f>
        <v>0</v>
      </c>
      <c r="BI119" s="62">
        <f>'2022'!BB17</f>
        <v>0</v>
      </c>
      <c r="BJ119" s="62">
        <f>'2022'!BC17</f>
        <v>0</v>
      </c>
      <c r="BK119" s="62">
        <f>'2022'!BH17</f>
        <v>0</v>
      </c>
      <c r="BL119" s="62">
        <f>'2022'!BI17</f>
        <v>0</v>
      </c>
      <c r="BM119" s="62">
        <f>'2022'!BJ17</f>
        <v>0</v>
      </c>
      <c r="BN119" s="63">
        <f>'2022'!BK17</f>
        <v>0</v>
      </c>
      <c r="BO119" s="60">
        <f>'2022'!BL17</f>
        <v>0</v>
      </c>
      <c r="BP119" s="61">
        <f>'2022'!BM17</f>
        <v>3998</v>
      </c>
      <c r="BQ119" s="61">
        <f>'2022'!BN17</f>
        <v>0</v>
      </c>
      <c r="BR119" s="61">
        <f>'2022'!BO17</f>
        <v>0</v>
      </c>
      <c r="BS119" s="61">
        <f>'2022'!BP17</f>
        <v>0</v>
      </c>
      <c r="BT119" s="61">
        <f>'2022'!BQ17</f>
        <v>0</v>
      </c>
      <c r="BU119" s="62">
        <f>'2022'!BR17</f>
        <v>0</v>
      </c>
      <c r="BV119" s="62">
        <f>'2022'!BS17</f>
        <v>0</v>
      </c>
      <c r="BW119" s="62">
        <f>'2022'!BT17</f>
        <v>0</v>
      </c>
      <c r="BX119" s="62">
        <f>'2022'!BU17</f>
        <v>0</v>
      </c>
      <c r="BY119" s="62">
        <f>'2022'!BV17</f>
        <v>0</v>
      </c>
      <c r="BZ119" s="62">
        <f>'2022'!CA17</f>
        <v>0</v>
      </c>
      <c r="CA119" s="62">
        <f>'2022'!CB17</f>
        <v>0</v>
      </c>
      <c r="CB119" s="62">
        <f>'2022'!CC17</f>
        <v>0</v>
      </c>
      <c r="CC119" s="63">
        <f>'2022'!CD17</f>
        <v>0</v>
      </c>
      <c r="CD119" s="60">
        <f>'2022'!CE17</f>
        <v>1035</v>
      </c>
      <c r="CE119" s="61">
        <f>'2022'!CF17</f>
        <v>3719</v>
      </c>
      <c r="CF119" s="61">
        <f>'2022'!CG17</f>
        <v>128</v>
      </c>
      <c r="CG119" s="61">
        <f>'2022'!CH17</f>
        <v>86</v>
      </c>
      <c r="CH119" s="61">
        <f>'2022'!CI17</f>
        <v>7</v>
      </c>
      <c r="CI119" s="61">
        <f>'2022'!CJ17</f>
        <v>29</v>
      </c>
      <c r="CJ119" s="62">
        <f>'2022'!CK17</f>
        <v>0.48</v>
      </c>
      <c r="CK119" s="62">
        <f>'2022'!CL17</f>
        <v>1.99</v>
      </c>
      <c r="CL119" s="62">
        <f>'2022'!CM17</f>
        <v>2.11</v>
      </c>
      <c r="CM119" s="62">
        <f>'2022'!CN17</f>
        <v>4.2</v>
      </c>
      <c r="CN119" s="62">
        <f>'2022'!CO17</f>
        <v>10.7</v>
      </c>
      <c r="CO119" s="62">
        <f>'2022'!CT17</f>
        <v>44.4</v>
      </c>
      <c r="CP119" s="62">
        <f>'2022'!CU17</f>
        <v>4.4000000000000004</v>
      </c>
      <c r="CQ119" s="62">
        <f>'2022'!CV17</f>
        <v>89.9</v>
      </c>
      <c r="CR119" s="63">
        <f>'2022'!CW17</f>
        <v>9.6999999999999993</v>
      </c>
      <c r="CS119" s="60">
        <f>'2022'!CX17</f>
        <v>625</v>
      </c>
      <c r="CT119" s="61">
        <f>'2022'!CY17</f>
        <v>1854</v>
      </c>
      <c r="CU119" s="61">
        <f>'2022'!CZ17</f>
        <v>77</v>
      </c>
      <c r="CV119" s="61">
        <f>'2022'!DA17</f>
        <v>53</v>
      </c>
      <c r="CW119" s="61">
        <f>'2022'!DB17</f>
        <v>8</v>
      </c>
      <c r="CX119" s="61">
        <f>'2022'!DC17</f>
        <v>15</v>
      </c>
      <c r="CY119" s="62">
        <f>'2022'!DD17</f>
        <v>0.56999999999999995</v>
      </c>
      <c r="CZ119" s="62">
        <f>'2022'!DE17</f>
        <v>2.39</v>
      </c>
      <c r="DA119" s="62">
        <f>'2022'!DF17</f>
        <v>2.2400000000000002</v>
      </c>
      <c r="DB119" s="62">
        <f>'2022'!DG17</f>
        <v>3.7</v>
      </c>
      <c r="DC119" s="62">
        <f>'2022'!DH17</f>
        <v>11.7</v>
      </c>
      <c r="DD119" s="62">
        <f>'2022'!DM17</f>
        <v>55.6</v>
      </c>
      <c r="DE119" s="62">
        <f>'2022'!DN17</f>
        <v>3.6</v>
      </c>
      <c r="DF119" s="62">
        <f>'2022'!DO17</f>
        <v>89.6</v>
      </c>
      <c r="DG119" s="63">
        <f>'2022'!DP17</f>
        <v>10.1</v>
      </c>
      <c r="DH119" s="60">
        <f>'2022'!DQ17</f>
        <v>1286</v>
      </c>
      <c r="DI119" s="61">
        <f>'2022'!DR17</f>
        <v>4620</v>
      </c>
      <c r="DJ119" s="61">
        <f>'2022'!DS17</f>
        <v>133</v>
      </c>
      <c r="DK119" s="61">
        <f>'2022'!DT17</f>
        <v>93</v>
      </c>
      <c r="DL119" s="61">
        <f>'2022'!DU17</f>
        <v>6</v>
      </c>
      <c r="DM119" s="61">
        <f>'2022'!DV17</f>
        <v>35</v>
      </c>
      <c r="DN119" s="62">
        <f>'2022'!DW17</f>
        <v>0.87</v>
      </c>
      <c r="DO119" s="62">
        <f>'2022'!DX17</f>
        <v>2.64</v>
      </c>
      <c r="DP119" s="62">
        <f>'2022'!DY17</f>
        <v>2.7</v>
      </c>
      <c r="DQ119" s="62">
        <f>'2022'!DZ17</f>
        <v>5.8</v>
      </c>
      <c r="DR119" s="62">
        <f>'2022'!EA17</f>
        <v>10.7</v>
      </c>
      <c r="DS119" s="62">
        <f>'2022'!EF17</f>
        <v>42.3</v>
      </c>
      <c r="DT119" s="62">
        <f>'2022'!EG17</f>
        <v>5.0999999999999996</v>
      </c>
      <c r="DU119" s="62">
        <f>'2022'!EH17</f>
        <v>83.7</v>
      </c>
      <c r="DV119" s="63">
        <f>'2022'!EI17</f>
        <v>16.3</v>
      </c>
    </row>
    <row r="120" spans="1:126" ht="15.75" customHeight="1" x14ac:dyDescent="0.2">
      <c r="A120" s="30">
        <f t="shared" si="8"/>
        <v>118</v>
      </c>
      <c r="B120" s="31">
        <f>'2015'!A12</f>
        <v>10</v>
      </c>
      <c r="C120" s="31">
        <v>2015</v>
      </c>
      <c r="D120" s="32" t="str">
        <f>'2015'!B12</f>
        <v>Kevin White</v>
      </c>
      <c r="E120" s="32" t="str" cm="1">
        <f t="array" ref="E120">_xlfn.IFS(F120&gt;12.5,"Cornerstone",AND(F120&gt;11.995,F120&lt;12.5),"Elite",AND(F120&gt;11,F120&lt;12.995),"Elite Upside",AND(F120&gt;=9.69,F120&lt;10.999),"Upside",AND(F120&gt;8.4,F120&lt;9.999),"Upside Lite",AND(F120&gt;7.25,F120&lt;8.999),"Outlier",AND(F120&gt;=6,F120&lt;7.25),"Outlier Lite",F120&lt;6.999,"Purgatory")</f>
        <v>Upside Lite</v>
      </c>
      <c r="F120" s="33">
        <f>'2015'!C12</f>
        <v>9.2242857142857151</v>
      </c>
      <c r="G120" s="33">
        <f t="shared" si="9"/>
        <v>80.800000000000011</v>
      </c>
      <c r="H120" s="303">
        <f t="shared" si="10"/>
        <v>0.45498455022552964</v>
      </c>
      <c r="I120" s="34" t="str">
        <f>'2015'!D12</f>
        <v>West Virginia</v>
      </c>
      <c r="J120" s="35">
        <f>'2015'!E12</f>
        <v>3</v>
      </c>
      <c r="K120" s="36">
        <f>'2015'!F12</f>
        <v>33780</v>
      </c>
      <c r="L120" s="37">
        <f>'2015'!G12</f>
        <v>33.279452054794518</v>
      </c>
      <c r="M120" s="37" t="str">
        <f>'2015'!H12</f>
        <v>SR</v>
      </c>
      <c r="N120" s="37">
        <f>'2015'!I12</f>
        <v>22.852054794520548</v>
      </c>
      <c r="O120" s="37" t="str">
        <f>'2015'!J12</f>
        <v>Wide</v>
      </c>
      <c r="P120" s="37" t="str">
        <f>'2015'!K12</f>
        <v>BALL HOG</v>
      </c>
      <c r="Q120" s="37" t="str">
        <f>'2015'!L12</f>
        <v>N/A</v>
      </c>
      <c r="R120" s="55">
        <f>'2015'!M12</f>
        <v>74</v>
      </c>
      <c r="S120" s="55">
        <f>'2015'!N12</f>
        <v>190</v>
      </c>
      <c r="T120" s="231">
        <f t="shared" si="11"/>
        <v>24.3942861881341</v>
      </c>
      <c r="U120" s="37">
        <f>'2015'!O12</f>
        <v>4.3499999999999996</v>
      </c>
      <c r="V120" s="56">
        <f>'2015'!P12</f>
        <v>1</v>
      </c>
      <c r="W120" s="57">
        <f>'2015'!Q12</f>
        <v>0</v>
      </c>
      <c r="X120" s="58">
        <f>'2015'!R12</f>
        <v>0</v>
      </c>
      <c r="Y120" s="58">
        <f>'2015'!S12</f>
        <v>0</v>
      </c>
      <c r="Z120" s="58">
        <f>'2015'!T12</f>
        <v>0.1934376192293018</v>
      </c>
      <c r="AA120" s="58">
        <f>'2015'!U12</f>
        <v>0.35112836690123755</v>
      </c>
      <c r="AB120" s="58">
        <f>'2015'!V12</f>
        <v>0.35112836690123755</v>
      </c>
      <c r="AC120" s="59">
        <f>'2015'!W12</f>
        <v>0.33357194855617567</v>
      </c>
      <c r="AD120" s="42">
        <f>'2015'!X12</f>
        <v>22.2</v>
      </c>
      <c r="AE120" s="43">
        <f>'2015'!Y12</f>
        <v>2.59</v>
      </c>
      <c r="AF120" s="43">
        <f>'2015'!Z12</f>
        <v>6.2</v>
      </c>
      <c r="AG120" s="43">
        <f>'2015'!AA12</f>
        <v>11.1</v>
      </c>
      <c r="AH120" s="43">
        <f>'2015'!AB12</f>
        <v>0</v>
      </c>
      <c r="AI120" s="43">
        <f>'2015'!AC12</f>
        <v>0</v>
      </c>
      <c r="AJ120" s="44" t="str">
        <f>'2015'!AD12</f>
        <v>N/A</v>
      </c>
      <c r="AK120" s="44" t="str">
        <f>'2015'!AE12</f>
        <v>N/A</v>
      </c>
      <c r="AL120" s="45">
        <f>'2015'!AF12</f>
        <v>7.5999999999999998E-2</v>
      </c>
      <c r="AM120" s="46">
        <f>DS120</f>
        <v>0</v>
      </c>
      <c r="AN120" s="45">
        <f>'2015'!AG12</f>
        <v>0.90700000000000003</v>
      </c>
      <c r="AO120" s="45">
        <f>'2015'!AH12</f>
        <v>7.5999999999999998E-2</v>
      </c>
      <c r="AP120" s="43">
        <f>'2015'!AI12</f>
        <v>106.12716642333353</v>
      </c>
      <c r="AQ120" s="47">
        <f>'2015'!AJ12</f>
        <v>107.21193632829798</v>
      </c>
      <c r="AR120" s="48">
        <f>'2015'!AK12</f>
        <v>9</v>
      </c>
      <c r="AS120" s="49">
        <f>'2015'!AL12</f>
        <v>2</v>
      </c>
      <c r="AT120" s="49">
        <f>'2015'!AM12</f>
        <v>5</v>
      </c>
      <c r="AU120" s="49">
        <f>'2015'!AN12</f>
        <v>5</v>
      </c>
      <c r="AV120" s="49">
        <f>'2015'!AO12</f>
        <v>9</v>
      </c>
      <c r="AW120" s="49">
        <f>'2015'!AP12</f>
        <v>7</v>
      </c>
      <c r="AX120" s="49">
        <f>'2015'!AQ12</f>
        <v>10</v>
      </c>
      <c r="AY120" s="50">
        <f>'2015'!AR12</f>
        <v>0</v>
      </c>
      <c r="AZ120" s="60">
        <f>'2015'!AS12</f>
        <v>0</v>
      </c>
      <c r="BA120" s="61">
        <f>'2015'!AT12</f>
        <v>1</v>
      </c>
      <c r="BB120" s="61">
        <f>'2015'!AU12</f>
        <v>0</v>
      </c>
      <c r="BC120" s="61">
        <f>'2015'!AV12</f>
        <v>0</v>
      </c>
      <c r="BD120" s="61">
        <f>'2015'!AW12</f>
        <v>0</v>
      </c>
      <c r="BE120" s="61">
        <f>'2015'!AX12</f>
        <v>0</v>
      </c>
      <c r="BF120" s="62">
        <f>'2015'!AY12</f>
        <v>0</v>
      </c>
      <c r="BG120" s="62">
        <f>'2015'!AZ12</f>
        <v>0</v>
      </c>
      <c r="BH120" s="62">
        <f>'2015'!BA12</f>
        <v>0</v>
      </c>
      <c r="BI120" s="62">
        <f>'2015'!BB12</f>
        <v>0</v>
      </c>
      <c r="BJ120" s="62">
        <f>'2015'!BC12</f>
        <v>0</v>
      </c>
      <c r="BK120" s="62">
        <f>'2015'!BD12</f>
        <v>0</v>
      </c>
      <c r="BL120" s="62">
        <f>'2015'!BE12</f>
        <v>0</v>
      </c>
      <c r="BM120" s="62">
        <f>'2015'!BF12</f>
        <v>0</v>
      </c>
      <c r="BN120" s="63">
        <f>'2015'!BG12</f>
        <v>0</v>
      </c>
      <c r="BO120" s="60">
        <f>'2015'!BH12</f>
        <v>0</v>
      </c>
      <c r="BP120" s="61">
        <f>'2015'!BI12</f>
        <v>1</v>
      </c>
      <c r="BQ120" s="61">
        <f>'2015'!BJ12</f>
        <v>0</v>
      </c>
      <c r="BR120" s="61">
        <f>'2015'!BK12</f>
        <v>0</v>
      </c>
      <c r="BS120" s="61">
        <f>'2015'!BL12</f>
        <v>0</v>
      </c>
      <c r="BT120" s="61">
        <f>'2015'!BM12</f>
        <v>0</v>
      </c>
      <c r="BU120" s="62">
        <f>'2015'!BN12</f>
        <v>0</v>
      </c>
      <c r="BV120" s="62">
        <f>'2015'!BO12</f>
        <v>0</v>
      </c>
      <c r="BW120" s="62">
        <f>'2015'!BP12</f>
        <v>0</v>
      </c>
      <c r="BX120" s="62">
        <f>'2015'!BQ12</f>
        <v>0</v>
      </c>
      <c r="BY120" s="62">
        <f>'2015'!BR12</f>
        <v>0</v>
      </c>
      <c r="BZ120" s="62">
        <f>'2015'!BS12</f>
        <v>0</v>
      </c>
      <c r="CA120" s="62">
        <f>'2015'!BT12</f>
        <v>0</v>
      </c>
      <c r="CB120" s="62">
        <f>'2015'!BU12</f>
        <v>0</v>
      </c>
      <c r="CC120" s="63">
        <f>'2015'!BV12</f>
        <v>0</v>
      </c>
      <c r="CD120" s="60">
        <f>'2015'!BW12</f>
        <v>0</v>
      </c>
      <c r="CE120" s="61">
        <f>'2015'!BX12</f>
        <v>1</v>
      </c>
      <c r="CF120" s="61">
        <f>'2015'!BY12</f>
        <v>0</v>
      </c>
      <c r="CG120" s="61">
        <f>'2015'!BZ12</f>
        <v>0</v>
      </c>
      <c r="CH120" s="61">
        <f>'2015'!CA12</f>
        <v>0</v>
      </c>
      <c r="CI120" s="61">
        <f>'2015'!CB12</f>
        <v>0</v>
      </c>
      <c r="CJ120" s="62">
        <f>'2015'!CC12</f>
        <v>0</v>
      </c>
      <c r="CK120" s="62">
        <f>'2015'!CD12</f>
        <v>0</v>
      </c>
      <c r="CL120" s="62">
        <f>'2015'!CE12</f>
        <v>0</v>
      </c>
      <c r="CM120" s="62">
        <f>'2015'!CF12</f>
        <v>0</v>
      </c>
      <c r="CN120" s="62">
        <f>'2015'!CG12</f>
        <v>0</v>
      </c>
      <c r="CO120" s="62">
        <f>'2015'!CH12</f>
        <v>0</v>
      </c>
      <c r="CP120" s="62">
        <f>'2015'!CI12</f>
        <v>0</v>
      </c>
      <c r="CQ120" s="62">
        <f>'2015'!CJ12</f>
        <v>0</v>
      </c>
      <c r="CR120" s="63">
        <f>'2015'!CK12</f>
        <v>0</v>
      </c>
      <c r="CS120" s="60">
        <f>'2015'!CL12</f>
        <v>507</v>
      </c>
      <c r="CT120" s="61">
        <f>'2015'!CM12</f>
        <v>2621</v>
      </c>
      <c r="CU120" s="61">
        <f>'2015'!CN12</f>
        <v>0</v>
      </c>
      <c r="CV120" s="61">
        <f>'2015'!CO12</f>
        <v>0</v>
      </c>
      <c r="CW120" s="61">
        <f>'2015'!CP12</f>
        <v>0</v>
      </c>
      <c r="CX120" s="61">
        <f>'2015'!CQ12</f>
        <v>0</v>
      </c>
      <c r="CY120" s="62">
        <f>'2015'!CR12</f>
        <v>0</v>
      </c>
      <c r="CZ120" s="62">
        <f>'2015'!CS12</f>
        <v>0</v>
      </c>
      <c r="DA120" s="62">
        <f>'2015'!CT12</f>
        <v>0</v>
      </c>
      <c r="DB120" s="62">
        <f>'2015'!CU12</f>
        <v>0</v>
      </c>
      <c r="DC120" s="62">
        <f>'2015'!CV12</f>
        <v>0</v>
      </c>
      <c r="DD120" s="62">
        <f>'2015'!CW12</f>
        <v>0</v>
      </c>
      <c r="DE120" s="62">
        <f>'2015'!CX12</f>
        <v>0</v>
      </c>
      <c r="DF120" s="62">
        <f>'2015'!CY12</f>
        <v>0</v>
      </c>
      <c r="DG120" s="63">
        <f>'2015'!CZ12</f>
        <v>0</v>
      </c>
      <c r="DH120" s="60">
        <f>'2015'!DA12</f>
        <v>1447</v>
      </c>
      <c r="DI120" s="61">
        <f>'2015'!DB12</f>
        <v>4121</v>
      </c>
      <c r="DJ120" s="61">
        <f>'2015'!DC12</f>
        <v>160</v>
      </c>
      <c r="DK120" s="61">
        <f>'2015'!DD12</f>
        <v>109</v>
      </c>
      <c r="DL120" s="61">
        <f>'2015'!DE12</f>
        <v>10</v>
      </c>
      <c r="DM120" s="61">
        <f>'2015'!DF12</f>
        <v>0</v>
      </c>
      <c r="DN120" s="62">
        <f>'2015'!DG12</f>
        <v>0</v>
      </c>
      <c r="DO120" s="62">
        <f>'2015'!DH12</f>
        <v>0</v>
      </c>
      <c r="DP120" s="62">
        <f>'2015'!DI12</f>
        <v>2.59</v>
      </c>
      <c r="DQ120" s="62">
        <f>'2015'!DJ12</f>
        <v>6.2</v>
      </c>
      <c r="DR120" s="62">
        <f>'2015'!DK12</f>
        <v>11.1</v>
      </c>
      <c r="DS120" s="62">
        <f>'2015'!DL12</f>
        <v>0</v>
      </c>
      <c r="DT120" s="62">
        <f>'2015'!DM12</f>
        <v>7.6</v>
      </c>
      <c r="DU120" s="62">
        <f>'2015'!DN12</f>
        <v>90.7</v>
      </c>
      <c r="DV120" s="63">
        <f>'2015'!DO12</f>
        <v>7.6</v>
      </c>
    </row>
    <row r="121" spans="1:126" ht="15.75" customHeight="1" x14ac:dyDescent="0.2">
      <c r="A121" s="30">
        <f t="shared" si="8"/>
        <v>119</v>
      </c>
      <c r="B121" s="31">
        <f>'2018'!A8</f>
        <v>6</v>
      </c>
      <c r="C121" s="31">
        <v>2018</v>
      </c>
      <c r="D121" s="32" t="str">
        <f>'2018'!B8</f>
        <v>Tre'Quan Smith</v>
      </c>
      <c r="E121" s="32" t="str" cm="1">
        <f t="array" ref="E121">_xlfn.IFS(F121&gt;12.5,"Cornerstone",AND(F121&gt;11.995,F121&lt;12.5),"Elite",AND(F121&gt;11,F121&lt;12.995),"Elite Upside",AND(F121&gt;=9.69,F121&lt;10.999),"Upside",AND(F121&gt;8.4,F121&lt;9.999),"Upside Lite",AND(F121&gt;7.25,F121&lt;8.999),"Outlier",AND(F121&gt;=6,F121&lt;7.25),"Outlier Lite",F121&lt;6.999,"Purgatory")</f>
        <v>Upside Lite</v>
      </c>
      <c r="F121" s="33">
        <f>'2018'!C8</f>
        <v>9.1814285714285724</v>
      </c>
      <c r="G121" s="33">
        <f t="shared" si="9"/>
        <v>80.600000000000009</v>
      </c>
      <c r="H121" s="303">
        <f t="shared" si="10"/>
        <v>0.43038650241635068</v>
      </c>
      <c r="I121" s="34" t="str">
        <f>'2018'!D8</f>
        <v>UCF</v>
      </c>
      <c r="J121" s="35">
        <f>'2018'!E8</f>
        <v>6</v>
      </c>
      <c r="K121" s="36">
        <f>'2018'!F8</f>
        <v>35071</v>
      </c>
      <c r="L121" s="37">
        <f>'2018'!G8</f>
        <v>29.742465753424657</v>
      </c>
      <c r="M121" s="37" t="str">
        <f>'2018'!H8</f>
        <v>JR</v>
      </c>
      <c r="N121" s="37">
        <f>'2018'!I8</f>
        <v>22.315068493150687</v>
      </c>
      <c r="O121" s="37" t="str">
        <f>'2018'!J8</f>
        <v>Wide</v>
      </c>
      <c r="P121" s="37" t="str">
        <f>'2018'!K8</f>
        <v>SLOB</v>
      </c>
      <c r="Q121" s="37" t="str">
        <f>'2018'!L8</f>
        <v>Poor Separator</v>
      </c>
      <c r="R121" s="55">
        <f>'2018'!M8</f>
        <v>74</v>
      </c>
      <c r="S121" s="55">
        <f>'2018'!N8</f>
        <v>209</v>
      </c>
      <c r="T121" s="231">
        <f t="shared" si="11"/>
        <v>26.833714806947508</v>
      </c>
      <c r="U121" s="35">
        <f>'2018'!O8</f>
        <v>4.49</v>
      </c>
      <c r="V121" s="56">
        <f>'2018'!P8</f>
        <v>3</v>
      </c>
      <c r="W121" s="57">
        <f>'2018'!Q8</f>
        <v>0</v>
      </c>
      <c r="X121" s="58">
        <f>'2018'!R8</f>
        <v>0</v>
      </c>
      <c r="Y121" s="58">
        <f>'2018'!S8</f>
        <v>0.32235084594835262</v>
      </c>
      <c r="Z121" s="58">
        <f>'2018'!T8</f>
        <v>0.31291269258987525</v>
      </c>
      <c r="AA121" s="58">
        <f>'2018'!U8</f>
        <v>0.27150475307210759</v>
      </c>
      <c r="AB121" s="58">
        <f>'2018'!V8</f>
        <v>0.29692779951023007</v>
      </c>
      <c r="AC121" s="59">
        <f>'2018'!W8</f>
        <v>0.25238862958369557</v>
      </c>
      <c r="AD121" s="42">
        <f>'2018'!X8</f>
        <v>19.660273972602738</v>
      </c>
      <c r="AE121" s="43">
        <f>'2018'!Y8</f>
        <v>2.81</v>
      </c>
      <c r="AF121" s="43">
        <f>'2018'!Z8</f>
        <v>5.8</v>
      </c>
      <c r="AG121" s="43">
        <f>'2018'!AA8</f>
        <v>15.2</v>
      </c>
      <c r="AH121" s="43">
        <f>'2018'!AB8</f>
        <v>1.0900000000000001</v>
      </c>
      <c r="AI121" s="43">
        <f>'2018'!AC8</f>
        <v>2.76</v>
      </c>
      <c r="AJ121" s="44">
        <f>'2018'!AD8</f>
        <v>5.2792485055508112E-2</v>
      </c>
      <c r="AK121" s="44">
        <f>'2018'!AE8</f>
        <v>0.14637916310845431</v>
      </c>
      <c r="AL121" s="45">
        <f>'2018'!AF8</f>
        <v>9.1999999999999998E-2</v>
      </c>
      <c r="AM121" s="46">
        <f>DS121/100</f>
        <v>0.54500000000000004</v>
      </c>
      <c r="AN121" s="45">
        <f>'2018'!AG8</f>
        <v>0.84200000000000008</v>
      </c>
      <c r="AO121" s="45">
        <f>'2018'!AH8</f>
        <v>0.158</v>
      </c>
      <c r="AP121" s="43">
        <f>'2018'!AI8</f>
        <v>102.84683179540293</v>
      </c>
      <c r="AQ121" s="47">
        <f>'2018'!AJ8</f>
        <v>103.89807203588546</v>
      </c>
      <c r="AR121" s="48">
        <f>'2018'!AK8</f>
        <v>7</v>
      </c>
      <c r="AS121" s="49">
        <f>'2018'!AL8</f>
        <v>7</v>
      </c>
      <c r="AT121" s="49">
        <f>'2018'!AM8</f>
        <v>5</v>
      </c>
      <c r="AU121" s="49">
        <f>'2018'!AN8</f>
        <v>4</v>
      </c>
      <c r="AV121" s="49">
        <f>'2018'!AO8</f>
        <v>8</v>
      </c>
      <c r="AW121" s="49">
        <f>'2018'!AP8</f>
        <v>7</v>
      </c>
      <c r="AX121" s="49">
        <f>'2018'!AQ8</f>
        <v>7</v>
      </c>
      <c r="AY121" s="50">
        <f>'2018'!AR8</f>
        <v>0</v>
      </c>
      <c r="AZ121" s="60">
        <f>'2018'!AS8</f>
        <v>0</v>
      </c>
      <c r="BA121" s="61">
        <f>'2018'!AT8</f>
        <v>3661</v>
      </c>
      <c r="BB121" s="61">
        <f>'2018'!AU8</f>
        <v>0</v>
      </c>
      <c r="BC121" s="61">
        <f>'2018'!AV8</f>
        <v>0</v>
      </c>
      <c r="BD121" s="61">
        <f>'2018'!AW8</f>
        <v>0</v>
      </c>
      <c r="BE121" s="61">
        <f>'2018'!AX8</f>
        <v>0</v>
      </c>
      <c r="BF121" s="62">
        <f>'2018'!AY8</f>
        <v>0</v>
      </c>
      <c r="BG121" s="62">
        <f>'2018'!AZ8</f>
        <v>0</v>
      </c>
      <c r="BH121" s="62">
        <f>'2018'!BA8</f>
        <v>0</v>
      </c>
      <c r="BI121" s="62">
        <f>'2018'!BB8</f>
        <v>0</v>
      </c>
      <c r="BJ121" s="62">
        <f>'2018'!BC8</f>
        <v>0</v>
      </c>
      <c r="BK121" s="62">
        <f>'2018'!BD8</f>
        <v>0</v>
      </c>
      <c r="BL121" s="62">
        <f>'2018'!BE8</f>
        <v>0</v>
      </c>
      <c r="BM121" s="62">
        <f>'2018'!BF8</f>
        <v>0</v>
      </c>
      <c r="BN121" s="63">
        <f>'2018'!BG8</f>
        <v>0</v>
      </c>
      <c r="BO121" s="60">
        <f>'2018'!BH8</f>
        <v>0</v>
      </c>
      <c r="BP121" s="61">
        <f>'2018'!BI8</f>
        <v>3059</v>
      </c>
      <c r="BQ121" s="61">
        <f>'2018'!BJ8</f>
        <v>0</v>
      </c>
      <c r="BR121" s="61">
        <f>'2018'!BK8</f>
        <v>0</v>
      </c>
      <c r="BS121" s="61">
        <f>'2018'!BL8</f>
        <v>0</v>
      </c>
      <c r="BT121" s="61">
        <f>'2018'!BM8</f>
        <v>0</v>
      </c>
      <c r="BU121" s="62">
        <f>'2018'!BN8</f>
        <v>0</v>
      </c>
      <c r="BV121" s="62">
        <f>'2018'!BO8</f>
        <v>0</v>
      </c>
      <c r="BW121" s="62">
        <f>'2018'!BP8</f>
        <v>0</v>
      </c>
      <c r="BX121" s="62">
        <f>'2018'!BQ8</f>
        <v>0</v>
      </c>
      <c r="BY121" s="62">
        <f>'2018'!BR8</f>
        <v>0</v>
      </c>
      <c r="BZ121" s="62">
        <f>'2018'!BS8</f>
        <v>0</v>
      </c>
      <c r="CA121" s="62">
        <f>'2018'!BT8</f>
        <v>0</v>
      </c>
      <c r="CB121" s="62">
        <f>'2018'!BU8</f>
        <v>0</v>
      </c>
      <c r="CC121" s="63">
        <f>'2018'!BV8</f>
        <v>0</v>
      </c>
      <c r="CD121" s="60">
        <f>'2018'!BW8</f>
        <v>724</v>
      </c>
      <c r="CE121" s="61">
        <f>'2018'!BX8</f>
        <v>2246</v>
      </c>
      <c r="CF121" s="61">
        <f>'2018'!BY8</f>
        <v>95</v>
      </c>
      <c r="CG121" s="61">
        <f>'2018'!BZ8</f>
        <v>52</v>
      </c>
      <c r="CH121" s="61">
        <f>'2018'!CA8</f>
        <v>4</v>
      </c>
      <c r="CI121" s="61">
        <f>'2018'!CB8</f>
        <v>13</v>
      </c>
      <c r="CJ121" s="62">
        <f>'2018'!CC8</f>
        <v>0</v>
      </c>
      <c r="CK121" s="62">
        <f>'2018'!CD8</f>
        <v>0</v>
      </c>
      <c r="CL121" s="62">
        <f>'2018'!CE8</f>
        <v>2.02</v>
      </c>
      <c r="CM121" s="62">
        <f>'2018'!CF8</f>
        <v>3.7</v>
      </c>
      <c r="CN121" s="62">
        <f>'2018'!CG8</f>
        <v>14.7</v>
      </c>
      <c r="CO121" s="62">
        <f>'2018'!CH8</f>
        <v>0</v>
      </c>
      <c r="CP121" s="62">
        <f>'2018'!CI8</f>
        <v>7.1</v>
      </c>
      <c r="CQ121" s="62">
        <f>'2018'!CJ8</f>
        <v>88.4</v>
      </c>
      <c r="CR121" s="63">
        <f>'2018'!CK8</f>
        <v>11.6</v>
      </c>
      <c r="CS121" s="60">
        <f>'2018'!CL8</f>
        <v>853</v>
      </c>
      <c r="CT121" s="61">
        <f>'2018'!CM8</f>
        <v>2726</v>
      </c>
      <c r="CU121" s="61">
        <f>'2018'!CN8</f>
        <v>104</v>
      </c>
      <c r="CV121" s="61">
        <f>'2018'!CO8</f>
        <v>59</v>
      </c>
      <c r="CW121" s="61">
        <f>'2018'!CP8</f>
        <v>5</v>
      </c>
      <c r="CX121" s="61">
        <f>'2018'!CQ8</f>
        <v>14</v>
      </c>
      <c r="CY121" s="62">
        <f>'2018'!CR8</f>
        <v>0.4</v>
      </c>
      <c r="CZ121" s="62">
        <f>'2018'!CS8</f>
        <v>2</v>
      </c>
      <c r="DA121" s="62">
        <f>'2018'!CT8</f>
        <v>1.85</v>
      </c>
      <c r="DB121" s="62">
        <f>'2018'!CU8</f>
        <v>5.6</v>
      </c>
      <c r="DC121" s="62">
        <f>'2018'!CV8</f>
        <v>12.8</v>
      </c>
      <c r="DD121" s="62">
        <f>'2018'!CW8</f>
        <v>0</v>
      </c>
      <c r="DE121" s="62">
        <f>'2018'!CX8</f>
        <v>9.1999999999999993</v>
      </c>
      <c r="DF121" s="62">
        <f>'2018'!CY8</f>
        <v>89.5</v>
      </c>
      <c r="DG121" s="63">
        <f>'2018'!CZ8</f>
        <v>10.5</v>
      </c>
      <c r="DH121" s="60">
        <f>'2018'!DA8</f>
        <v>1171</v>
      </c>
      <c r="DI121" s="61">
        <f>'2018'!DB8</f>
        <v>4313</v>
      </c>
      <c r="DJ121" s="61">
        <f>'2018'!DC8</f>
        <v>83</v>
      </c>
      <c r="DK121" s="61">
        <f>'2018'!DD8</f>
        <v>59</v>
      </c>
      <c r="DL121" s="61">
        <f>'2018'!DE8</f>
        <v>13</v>
      </c>
      <c r="DM121" s="61">
        <f>'2018'!DF8</f>
        <v>38</v>
      </c>
      <c r="DN121" s="62">
        <f>'2018'!DG8</f>
        <v>1.0900000000000001</v>
      </c>
      <c r="DO121" s="62">
        <f>'2018'!DH8</f>
        <v>2.76</v>
      </c>
      <c r="DP121" s="62">
        <f>'2018'!DI8</f>
        <v>2.81</v>
      </c>
      <c r="DQ121" s="62">
        <f>'2018'!DJ8</f>
        <v>5.8</v>
      </c>
      <c r="DR121" s="62">
        <f>'2018'!DK8</f>
        <v>15.2</v>
      </c>
      <c r="DS121" s="62">
        <f>'2018'!DP8</f>
        <v>54.5</v>
      </c>
      <c r="DT121" s="62">
        <f>'2018'!DQ8</f>
        <v>9.1999999999999993</v>
      </c>
      <c r="DU121" s="62">
        <f>'2018'!DR8</f>
        <v>78.900000000000006</v>
      </c>
      <c r="DV121" s="63">
        <f>'2018'!DS8</f>
        <v>21.1</v>
      </c>
    </row>
    <row r="122" spans="1:126" ht="15.75" customHeight="1" x14ac:dyDescent="0.2">
      <c r="A122" s="30">
        <f t="shared" si="8"/>
        <v>120</v>
      </c>
      <c r="B122" s="31">
        <f>'2015'!A13</f>
        <v>11</v>
      </c>
      <c r="C122" s="31">
        <v>2015</v>
      </c>
      <c r="D122" s="32" t="str">
        <f>'2015'!B13</f>
        <v>Stefon Diggs</v>
      </c>
      <c r="E122" s="32" t="str" cm="1">
        <f t="array" ref="E122">_xlfn.IFS(F122&gt;12.5,"Cornerstone",AND(F122&gt;11.995,F122&lt;12.5),"Elite",AND(F122&gt;11,F122&lt;12.995),"Elite Upside",AND(F122&gt;=9.69,F122&lt;10.999),"Upside",AND(F122&gt;8.4,F122&lt;9.999),"Upside Lite",AND(F122&gt;7.25,F122&lt;8.999),"Outlier",AND(F122&gt;=6,F122&lt;7.25),"Outlier Lite",F122&lt;6.999,"Purgatory")</f>
        <v>Upside Lite</v>
      </c>
      <c r="F122" s="33">
        <f>'2015'!C13</f>
        <v>9.1642857142857146</v>
      </c>
      <c r="G122" s="33">
        <f t="shared" si="9"/>
        <v>80.400000000000006</v>
      </c>
      <c r="H122" s="303">
        <f t="shared" si="10"/>
        <v>0.42054728329267865</v>
      </c>
      <c r="I122" s="34" t="str">
        <f>'2015'!D13</f>
        <v>Maryland</v>
      </c>
      <c r="J122" s="35">
        <f>'2015'!E13</f>
        <v>2</v>
      </c>
      <c r="K122" s="36">
        <f>'2015'!F13</f>
        <v>34302</v>
      </c>
      <c r="L122" s="37">
        <f>'2015'!G13</f>
        <v>31.849315068493151</v>
      </c>
      <c r="M122" s="37" t="str">
        <f>'2015'!H13</f>
        <v>JR</v>
      </c>
      <c r="N122" s="37">
        <f>'2015'!I13</f>
        <v>21.421917808219177</v>
      </c>
      <c r="O122" s="37" t="str">
        <f>'2015'!J13</f>
        <v>Slot</v>
      </c>
      <c r="P122" s="37" t="str">
        <f>'2015'!K13</f>
        <v>PROTO Z</v>
      </c>
      <c r="Q122" s="37" t="str">
        <f>'2015'!L13</f>
        <v>N/A</v>
      </c>
      <c r="R122" s="55">
        <f>'2015'!M13</f>
        <v>72</v>
      </c>
      <c r="S122" s="55">
        <f>'2015'!N13</f>
        <v>190</v>
      </c>
      <c r="T122" s="231">
        <f t="shared" si="11"/>
        <v>25.76834706138548</v>
      </c>
      <c r="U122" s="37">
        <f>'2015'!O13</f>
        <v>4.46</v>
      </c>
      <c r="V122" s="56">
        <f>'2015'!P13</f>
        <v>5</v>
      </c>
      <c r="W122" s="57">
        <f>'2015'!Q13</f>
        <v>0</v>
      </c>
      <c r="X122" s="58">
        <f>'2015'!R13</f>
        <v>0</v>
      </c>
      <c r="Y122" s="58">
        <f>'2015'!S13</f>
        <v>0.38870553722038864</v>
      </c>
      <c r="Z122" s="58">
        <f>'2015'!T13</f>
        <v>0.33745329117562517</v>
      </c>
      <c r="AA122" s="58">
        <f>'2015'!U13</f>
        <v>0.2766715573255083</v>
      </c>
      <c r="AB122" s="58">
        <f>'2015'!V13</f>
        <v>0.3326885472729485</v>
      </c>
      <c r="AC122" s="59">
        <f>'2015'!W13</f>
        <v>0.3326885472729485</v>
      </c>
      <c r="AD122" s="42">
        <f>'2015'!X13</f>
        <v>18.767123287671232</v>
      </c>
      <c r="AE122" s="43">
        <f>'2015'!Y13</f>
        <v>2.2400000000000002</v>
      </c>
      <c r="AF122" s="43">
        <f>'2015'!Z13</f>
        <v>8.3000000000000007</v>
      </c>
      <c r="AG122" s="43">
        <f>'2015'!AA13</f>
        <v>10.7</v>
      </c>
      <c r="AH122" s="43">
        <f>'2015'!AB13</f>
        <v>0</v>
      </c>
      <c r="AI122" s="43">
        <f>'2015'!AC13</f>
        <v>0</v>
      </c>
      <c r="AJ122" s="44" t="str">
        <f>'2015'!AD13</f>
        <v>N/A</v>
      </c>
      <c r="AK122" s="44" t="str">
        <f>'2015'!AE13</f>
        <v>N/A</v>
      </c>
      <c r="AL122" s="45">
        <f>'2015'!AF13</f>
        <v>6.8000000000000005E-2</v>
      </c>
      <c r="AM122" s="46">
        <f>DS122</f>
        <v>0</v>
      </c>
      <c r="AN122" s="45">
        <f>'2015'!AG13</f>
        <v>7.0000000000000007E-2</v>
      </c>
      <c r="AO122" s="45">
        <f>'2015'!AH13</f>
        <v>0.90400000000000003</v>
      </c>
      <c r="AP122" s="43">
        <f>'2015'!AI13</f>
        <v>96.038233190228581</v>
      </c>
      <c r="AQ122" s="47">
        <f>'2015'!AJ13</f>
        <v>93.113338414249924</v>
      </c>
      <c r="AR122" s="48">
        <f>'2015'!AK13</f>
        <v>9</v>
      </c>
      <c r="AS122" s="49">
        <f>'2015'!AL13</f>
        <v>8</v>
      </c>
      <c r="AT122" s="49">
        <f>'2015'!AM13</f>
        <v>4</v>
      </c>
      <c r="AU122" s="49">
        <f>'2015'!AN13</f>
        <v>6</v>
      </c>
      <c r="AV122" s="49">
        <f>'2015'!AO13</f>
        <v>8</v>
      </c>
      <c r="AW122" s="49">
        <f>'2015'!AP13</f>
        <v>5</v>
      </c>
      <c r="AX122" s="49">
        <f>'2015'!AQ13</f>
        <v>4</v>
      </c>
      <c r="AY122" s="50">
        <f>'2015'!AR13</f>
        <v>0.25</v>
      </c>
      <c r="AZ122" s="60">
        <f>'2015'!AS13</f>
        <v>0</v>
      </c>
      <c r="BA122" s="61">
        <f>'2015'!AT13</f>
        <v>1</v>
      </c>
      <c r="BB122" s="61">
        <f>'2015'!AU13</f>
        <v>0</v>
      </c>
      <c r="BC122" s="61">
        <f>'2015'!AV13</f>
        <v>0</v>
      </c>
      <c r="BD122" s="61">
        <f>'2015'!AW13</f>
        <v>0</v>
      </c>
      <c r="BE122" s="61">
        <f>'2015'!AX13</f>
        <v>0</v>
      </c>
      <c r="BF122" s="62">
        <f>'2015'!AY13</f>
        <v>0</v>
      </c>
      <c r="BG122" s="62">
        <f>'2015'!AZ13</f>
        <v>0</v>
      </c>
      <c r="BH122" s="62">
        <f>'2015'!BA13</f>
        <v>0</v>
      </c>
      <c r="BI122" s="62">
        <f>'2015'!BB13</f>
        <v>0</v>
      </c>
      <c r="BJ122" s="62">
        <f>'2015'!BC13</f>
        <v>0</v>
      </c>
      <c r="BK122" s="62">
        <f>'2015'!BD13</f>
        <v>0</v>
      </c>
      <c r="BL122" s="62">
        <f>'2015'!BE13</f>
        <v>0</v>
      </c>
      <c r="BM122" s="62">
        <f>'2015'!BF13</f>
        <v>0</v>
      </c>
      <c r="BN122" s="63">
        <f>'2015'!BG13</f>
        <v>0</v>
      </c>
      <c r="BO122" s="60">
        <f>'2015'!BH13</f>
        <v>0</v>
      </c>
      <c r="BP122" s="61">
        <f>'2015'!BI13</f>
        <v>1</v>
      </c>
      <c r="BQ122" s="61">
        <f>'2015'!BJ13</f>
        <v>0</v>
      </c>
      <c r="BR122" s="61">
        <f>'2015'!BK13</f>
        <v>0</v>
      </c>
      <c r="BS122" s="61">
        <f>'2015'!BL13</f>
        <v>0</v>
      </c>
      <c r="BT122" s="61">
        <f>'2015'!BM13</f>
        <v>0</v>
      </c>
      <c r="BU122" s="62">
        <f>'2015'!BN13</f>
        <v>0</v>
      </c>
      <c r="BV122" s="62">
        <f>'2015'!BO13</f>
        <v>0</v>
      </c>
      <c r="BW122" s="62">
        <f>'2015'!BP13</f>
        <v>0</v>
      </c>
      <c r="BX122" s="62">
        <f>'2015'!BQ13</f>
        <v>0</v>
      </c>
      <c r="BY122" s="62">
        <f>'2015'!BR13</f>
        <v>0</v>
      </c>
      <c r="BZ122" s="62">
        <f>'2015'!BS13</f>
        <v>0</v>
      </c>
      <c r="CA122" s="62">
        <f>'2015'!BT13</f>
        <v>0</v>
      </c>
      <c r="CB122" s="62">
        <f>'2015'!BU13</f>
        <v>0</v>
      </c>
      <c r="CC122" s="63">
        <f>'2015'!BV13</f>
        <v>0</v>
      </c>
      <c r="CD122" s="60">
        <f>'2015'!BW13</f>
        <v>848</v>
      </c>
      <c r="CE122" s="61">
        <f>'2015'!BX13</f>
        <v>2181.6000000000004</v>
      </c>
      <c r="CF122" s="61">
        <f>'2015'!BY13</f>
        <v>0</v>
      </c>
      <c r="CG122" s="61">
        <f>'2015'!BZ13</f>
        <v>0</v>
      </c>
      <c r="CH122" s="61">
        <f>'2015'!CA13</f>
        <v>0</v>
      </c>
      <c r="CI122" s="61">
        <f>'2015'!CB13</f>
        <v>0</v>
      </c>
      <c r="CJ122" s="62">
        <f>'2015'!CC13</f>
        <v>0</v>
      </c>
      <c r="CK122" s="62">
        <f>'2015'!CD13</f>
        <v>0</v>
      </c>
      <c r="CL122" s="62">
        <f>'2015'!CE13</f>
        <v>0</v>
      </c>
      <c r="CM122" s="62">
        <f>'2015'!CF13</f>
        <v>0</v>
      </c>
      <c r="CN122" s="62">
        <f>'2015'!CG13</f>
        <v>0</v>
      </c>
      <c r="CO122" s="62">
        <f>'2015'!CH13</f>
        <v>0</v>
      </c>
      <c r="CP122" s="62">
        <f>'2015'!CI13</f>
        <v>0</v>
      </c>
      <c r="CQ122" s="62">
        <f>'2015'!CJ13</f>
        <v>0</v>
      </c>
      <c r="CR122" s="63">
        <f>'2015'!CK13</f>
        <v>0</v>
      </c>
      <c r="CS122" s="60">
        <f>'2015'!CL13</f>
        <v>587</v>
      </c>
      <c r="CT122" s="61">
        <f>'2015'!CM13</f>
        <v>1739.5</v>
      </c>
      <c r="CU122" s="61">
        <f>'2015'!CN13</f>
        <v>0</v>
      </c>
      <c r="CV122" s="61">
        <f>'2015'!CO13</f>
        <v>0</v>
      </c>
      <c r="CW122" s="61">
        <f>'2015'!CP13</f>
        <v>0</v>
      </c>
      <c r="CX122" s="61">
        <f>'2015'!CQ13</f>
        <v>0</v>
      </c>
      <c r="CY122" s="62">
        <f>'2015'!CR13</f>
        <v>0</v>
      </c>
      <c r="CZ122" s="62">
        <f>'2015'!CS13</f>
        <v>0</v>
      </c>
      <c r="DA122" s="62">
        <f>'2015'!CT13</f>
        <v>0</v>
      </c>
      <c r="DB122" s="62">
        <f>'2015'!CU13</f>
        <v>0</v>
      </c>
      <c r="DC122" s="62">
        <f>'2015'!CV13</f>
        <v>0</v>
      </c>
      <c r="DD122" s="62">
        <f>'2015'!CW13</f>
        <v>0</v>
      </c>
      <c r="DE122" s="62">
        <f>'2015'!CX13</f>
        <v>0</v>
      </c>
      <c r="DF122" s="62">
        <f>'2015'!CY13</f>
        <v>0</v>
      </c>
      <c r="DG122" s="63">
        <f>'2015'!CZ13</f>
        <v>0</v>
      </c>
      <c r="DH122" s="60">
        <f>'2015'!DA13</f>
        <v>792</v>
      </c>
      <c r="DI122" s="61">
        <f>'2015'!DB13</f>
        <v>2862.6</v>
      </c>
      <c r="DJ122" s="61">
        <f>'2015'!DC13</f>
        <v>0</v>
      </c>
      <c r="DK122" s="61">
        <f>'2015'!DD13</f>
        <v>63</v>
      </c>
      <c r="DL122" s="61">
        <f>'2015'!DE13</f>
        <v>5</v>
      </c>
      <c r="DM122" s="61">
        <f>'2015'!DF13</f>
        <v>0</v>
      </c>
      <c r="DN122" s="62">
        <f>'2015'!DG13</f>
        <v>0</v>
      </c>
      <c r="DO122" s="62">
        <f>'2015'!DH13</f>
        <v>0</v>
      </c>
      <c r="DP122" s="62">
        <f>'2015'!DI13</f>
        <v>2.2400000000000002</v>
      </c>
      <c r="DQ122" s="62">
        <f>'2015'!DJ13</f>
        <v>8.3000000000000007</v>
      </c>
      <c r="DR122" s="62">
        <f>'2015'!DK13</f>
        <v>10.7</v>
      </c>
      <c r="DS122" s="62">
        <f>'2015'!DL13</f>
        <v>0</v>
      </c>
      <c r="DT122" s="62">
        <f>'2015'!DM13</f>
        <v>6.8</v>
      </c>
      <c r="DU122" s="62">
        <f>'2015'!DN13</f>
        <v>7</v>
      </c>
      <c r="DV122" s="63">
        <f>'2015'!DO13</f>
        <v>90.4</v>
      </c>
    </row>
    <row r="123" spans="1:126" ht="15.75" customHeight="1" x14ac:dyDescent="0.2">
      <c r="A123" s="30">
        <f t="shared" si="8"/>
        <v>121</v>
      </c>
      <c r="B123" s="31">
        <f>'2021'!A16</f>
        <v>14</v>
      </c>
      <c r="C123" s="31">
        <v>2021</v>
      </c>
      <c r="D123" s="32" t="str">
        <f>'2021'!B16</f>
        <v>Tutu Atwell</v>
      </c>
      <c r="E123" s="32" t="str" cm="1">
        <f t="array" ref="E123">_xlfn.IFS(F123&gt;12.5,"Cornerstone",AND(F123&gt;11.995,F123&lt;12.5),"Elite",AND(F123&gt;11,F123&lt;12.995),"Elite Upside",AND(F123&gt;=9.69,F123&lt;10.999),"Upside",AND(F123&gt;8.4,F123&lt;9.999),"Upside Lite",AND(F123&gt;7.25,F123&lt;8.999),"Outlier",AND(F123&gt;=6,F123&lt;7.25),"Outlier Lite",F123&lt;6.999,"Purgatory")</f>
        <v>Upside Lite</v>
      </c>
      <c r="F123" s="33">
        <f>'2021'!C16</f>
        <v>9.122857142857141</v>
      </c>
      <c r="G123" s="33">
        <f t="shared" si="9"/>
        <v>80.300000000000011</v>
      </c>
      <c r="H123" s="303">
        <f t="shared" si="10"/>
        <v>0.39676917041047094</v>
      </c>
      <c r="I123" s="34" t="str">
        <f>'2021'!D16</f>
        <v>Louisville</v>
      </c>
      <c r="J123" s="35">
        <f>'2021'!E16</f>
        <v>4</v>
      </c>
      <c r="K123" s="36">
        <f>'2021'!F16</f>
        <v>36440</v>
      </c>
      <c r="L123" s="37">
        <f>'2021'!G16</f>
        <v>25.991780821917807</v>
      </c>
      <c r="M123" s="37" t="str">
        <f>'2021'!H16</f>
        <v>JR</v>
      </c>
      <c r="N123" s="37">
        <f>'2021'!I16</f>
        <v>21.575342465753426</v>
      </c>
      <c r="O123" s="37" t="str">
        <f>'2021'!J16</f>
        <v>Slot</v>
      </c>
      <c r="P123" s="37" t="str">
        <f>'2021'!K16</f>
        <v>RAT</v>
      </c>
      <c r="Q123" s="37" t="str">
        <f>'2021'!L16</f>
        <v>Elite Earner</v>
      </c>
      <c r="R123" s="55">
        <f>'2021'!M16</f>
        <v>68.88</v>
      </c>
      <c r="S123" s="55">
        <f>'2021'!N16</f>
        <v>155</v>
      </c>
      <c r="T123" s="231">
        <f t="shared" si="11"/>
        <v>22.969068045293451</v>
      </c>
      <c r="U123" s="35">
        <f>'2021'!O16</f>
        <v>4.3899999999999997</v>
      </c>
      <c r="V123" s="56">
        <f>'2021'!P16</f>
        <v>2</v>
      </c>
      <c r="W123" s="57">
        <f>'2021'!Q16</f>
        <v>0</v>
      </c>
      <c r="X123" s="58">
        <f>'2021'!R16</f>
        <v>0</v>
      </c>
      <c r="Y123" s="58">
        <f>'2021'!S16</f>
        <v>0.16028424792735887</v>
      </c>
      <c r="Z123" s="58">
        <f>'2021'!T16</f>
        <v>0.41732283464566927</v>
      </c>
      <c r="AA123" s="58">
        <f>'2021'!U16</f>
        <v>0.2326880119136262</v>
      </c>
      <c r="AB123" s="58">
        <f>'2021'!V16</f>
        <v>0.32500542327964776</v>
      </c>
      <c r="AC123" s="59">
        <f>'2021'!W16</f>
        <v>0.30875515211566534</v>
      </c>
      <c r="AD123" s="42">
        <f>'2021'!X16</f>
        <v>19.912328767123288</v>
      </c>
      <c r="AE123" s="43">
        <f>'2021'!Y16</f>
        <v>4.17</v>
      </c>
      <c r="AF123" s="43">
        <f>'2021'!Z16</f>
        <v>11.5</v>
      </c>
      <c r="AG123" s="43">
        <f>'2021'!AA16</f>
        <v>11.6</v>
      </c>
      <c r="AH123" s="43">
        <f>'2021'!AB16</f>
        <v>0.7</v>
      </c>
      <c r="AI123" s="43">
        <f>'2021'!AC16</f>
        <v>4.2300000000000004</v>
      </c>
      <c r="AJ123" s="44">
        <f>'2021'!AD16</f>
        <v>4.2943999999999996E-2</v>
      </c>
      <c r="AK123" s="44">
        <f>'2021'!AE16</f>
        <v>0.23423999999999998</v>
      </c>
      <c r="AL123" s="45">
        <f>'2021'!AF16</f>
        <v>4.2000000000000003E-2</v>
      </c>
      <c r="AM123" s="46">
        <f>DS123/100</f>
        <v>0.45500000000000002</v>
      </c>
      <c r="AN123" s="45">
        <f>'2021'!AG16</f>
        <v>0.1615</v>
      </c>
      <c r="AO123" s="45">
        <f>'2021'!AH16</f>
        <v>0.83499999999999996</v>
      </c>
      <c r="AP123" s="43">
        <f>'2021'!AI16</f>
        <v>83.46484916315751</v>
      </c>
      <c r="AQ123" s="47">
        <f>'2021'!AJ16</f>
        <v>75.720297552082513</v>
      </c>
      <c r="AR123" s="48">
        <f>'2021'!AK16</f>
        <v>8</v>
      </c>
      <c r="AS123" s="49">
        <f>'2021'!AL16</f>
        <v>6</v>
      </c>
      <c r="AT123" s="49">
        <f>'2021'!AM16</f>
        <v>8</v>
      </c>
      <c r="AU123" s="49">
        <f>'2021'!AN16</f>
        <v>9</v>
      </c>
      <c r="AV123" s="49">
        <f>'2021'!AO16</f>
        <v>9</v>
      </c>
      <c r="AW123" s="49">
        <f>'2021'!AP16</f>
        <v>1</v>
      </c>
      <c r="AX123" s="49">
        <f>'2021'!AQ16</f>
        <v>8</v>
      </c>
      <c r="AY123" s="50">
        <f>'2021'!AR16</f>
        <v>0</v>
      </c>
      <c r="AZ123" s="60">
        <f>'2021'!AS16</f>
        <v>0</v>
      </c>
      <c r="BA123" s="61">
        <f>'2021'!AT16</f>
        <v>3777</v>
      </c>
      <c r="BB123" s="61">
        <f>'2021'!AU16</f>
        <v>0</v>
      </c>
      <c r="BC123" s="61">
        <f>'2021'!AV16</f>
        <v>0</v>
      </c>
      <c r="BD123" s="61">
        <f>'2021'!AW16</f>
        <v>0</v>
      </c>
      <c r="BE123" s="61">
        <f>'2021'!AX16</f>
        <v>0</v>
      </c>
      <c r="BF123" s="62">
        <f>'2021'!AY16</f>
        <v>0</v>
      </c>
      <c r="BG123" s="62">
        <f>'2021'!AZ16</f>
        <v>0</v>
      </c>
      <c r="BH123" s="62">
        <f>'2021'!BA16</f>
        <v>0</v>
      </c>
      <c r="BI123" s="62">
        <f>'2021'!BB16</f>
        <v>0</v>
      </c>
      <c r="BJ123" s="62">
        <f>'2021'!BC16</f>
        <v>0</v>
      </c>
      <c r="BK123" s="62">
        <f>'2021'!BD16</f>
        <v>0</v>
      </c>
      <c r="BL123" s="62">
        <f>'2021'!BE16</f>
        <v>0</v>
      </c>
      <c r="BM123" s="62">
        <f>'2021'!BF16</f>
        <v>0</v>
      </c>
      <c r="BN123" s="63">
        <f>'2021'!BG16</f>
        <v>0</v>
      </c>
      <c r="BO123" s="60">
        <f>'2021'!BH16</f>
        <v>0</v>
      </c>
      <c r="BP123" s="61">
        <f>'2021'!BI16</f>
        <v>3898</v>
      </c>
      <c r="BQ123" s="61">
        <f>'2021'!BJ16</f>
        <v>0</v>
      </c>
      <c r="BR123" s="61">
        <f>'2021'!BK16</f>
        <v>0</v>
      </c>
      <c r="BS123" s="61">
        <f>'2021'!BL16</f>
        <v>0</v>
      </c>
      <c r="BT123" s="61">
        <f>'2021'!BM16</f>
        <v>0</v>
      </c>
      <c r="BU123" s="62">
        <f>'2021'!BN16</f>
        <v>0</v>
      </c>
      <c r="BV123" s="62">
        <f>'2021'!BO16</f>
        <v>0</v>
      </c>
      <c r="BW123" s="62">
        <f>'2021'!BP16</f>
        <v>0</v>
      </c>
      <c r="BX123" s="62">
        <f>'2021'!BQ16</f>
        <v>0</v>
      </c>
      <c r="BY123" s="62">
        <f>'2021'!BR16</f>
        <v>0</v>
      </c>
      <c r="BZ123" s="62">
        <f>'2021'!BW16</f>
        <v>0</v>
      </c>
      <c r="CA123" s="62">
        <f>'2021'!BX16</f>
        <v>0</v>
      </c>
      <c r="CB123" s="62">
        <f>'2021'!BY16</f>
        <v>0</v>
      </c>
      <c r="CC123" s="63">
        <f>'2021'!BZ16</f>
        <v>0</v>
      </c>
      <c r="CD123" s="60">
        <f>'2021'!CA16</f>
        <v>406</v>
      </c>
      <c r="CE123" s="61">
        <f>'2021'!CB16</f>
        <v>2533</v>
      </c>
      <c r="CF123" s="61">
        <f>'2021'!CC16</f>
        <v>49</v>
      </c>
      <c r="CG123" s="61">
        <f>'2021'!CD16</f>
        <v>24</v>
      </c>
      <c r="CH123" s="61">
        <f>'2021'!CE16</f>
        <v>2</v>
      </c>
      <c r="CI123" s="61">
        <f>'2021'!CF16</f>
        <v>10</v>
      </c>
      <c r="CJ123" s="62">
        <f>'2021'!CG16</f>
        <v>0.4</v>
      </c>
      <c r="CK123" s="62">
        <f>'2021'!CH16</f>
        <v>1.1399999999999999</v>
      </c>
      <c r="CL123" s="62">
        <f>'2021'!CI16</f>
        <v>1.17</v>
      </c>
      <c r="CM123" s="62">
        <f>'2021'!CJ16</f>
        <v>6.8</v>
      </c>
      <c r="CN123" s="62">
        <f>'2021'!CK16</f>
        <v>15.6</v>
      </c>
      <c r="CO123" s="62">
        <f>'2021'!CP16</f>
        <v>40</v>
      </c>
      <c r="CP123" s="62">
        <f>'2021'!CQ16</f>
        <v>17.2</v>
      </c>
      <c r="CQ123" s="62">
        <f>'2021'!CR16</f>
        <v>1.7</v>
      </c>
      <c r="CR123" s="63">
        <f>'2021'!CS16</f>
        <v>97.7</v>
      </c>
      <c r="CS123" s="60">
        <f>'2021'!CT16</f>
        <v>1272</v>
      </c>
      <c r="CT123" s="61">
        <f>'2021'!CU16</f>
        <v>3048</v>
      </c>
      <c r="CU123" s="61">
        <f>'2021'!CV16</f>
        <v>104</v>
      </c>
      <c r="CV123" s="61">
        <f>'2021'!CW16</f>
        <v>70</v>
      </c>
      <c r="CW123" s="61">
        <f>'2021'!CX16</f>
        <v>12</v>
      </c>
      <c r="CX123" s="61">
        <f>'2021'!CY16</f>
        <v>32</v>
      </c>
      <c r="CY123" s="62">
        <f>'2021'!CZ16</f>
        <v>1.37</v>
      </c>
      <c r="CZ123" s="62">
        <f>'2021'!DA16</f>
        <v>4.2300000000000004</v>
      </c>
      <c r="DA123" s="62">
        <f>'2021'!DB16</f>
        <v>4.17</v>
      </c>
      <c r="DB123" s="62">
        <f>'2021'!DC16</f>
        <v>11.5</v>
      </c>
      <c r="DC123" s="62">
        <f>'2021'!DD16</f>
        <v>11.1</v>
      </c>
      <c r="DD123" s="62">
        <f>'2021'!DI16</f>
        <v>25</v>
      </c>
      <c r="DE123" s="62">
        <f>'2021'!DJ16</f>
        <v>5.4</v>
      </c>
      <c r="DF123" s="62">
        <f>'2021'!DK16</f>
        <v>14.4</v>
      </c>
      <c r="DG123" s="63">
        <f>'2021'!DL16</f>
        <v>85.3</v>
      </c>
      <c r="DH123" s="60">
        <f>'2021'!DM16</f>
        <v>625</v>
      </c>
      <c r="DI123" s="61">
        <f>'2021'!DN16</f>
        <v>2686</v>
      </c>
      <c r="DJ123" s="61">
        <f>'2021'!DO16</f>
        <v>71</v>
      </c>
      <c r="DK123" s="61">
        <f>'2021'!DP16</f>
        <v>46</v>
      </c>
      <c r="DL123" s="61">
        <f>'2021'!DQ16</f>
        <v>7</v>
      </c>
      <c r="DM123" s="61">
        <f>'2021'!DR16</f>
        <v>20</v>
      </c>
      <c r="DN123" s="62">
        <f>'2021'!DS16</f>
        <v>0.7</v>
      </c>
      <c r="DO123" s="62">
        <f>'2021'!DT16</f>
        <v>2.31</v>
      </c>
      <c r="DP123" s="62">
        <f>'2021'!DU16</f>
        <v>2.44</v>
      </c>
      <c r="DQ123" s="62">
        <f>'2021'!DV16</f>
        <v>6.2</v>
      </c>
      <c r="DR123" s="62">
        <f>'2021'!DW16</f>
        <v>11.6</v>
      </c>
      <c r="DS123" s="62">
        <f>'2021'!EB16</f>
        <v>45.5</v>
      </c>
      <c r="DT123" s="62">
        <f>'2021'!EC16</f>
        <v>4.2</v>
      </c>
      <c r="DU123" s="62">
        <f>'2021'!ED16</f>
        <v>17.899999999999999</v>
      </c>
      <c r="DV123" s="63">
        <f>'2021'!EE16</f>
        <v>81.7</v>
      </c>
    </row>
    <row r="124" spans="1:126" ht="15.75" customHeight="1" x14ac:dyDescent="0.2">
      <c r="A124" s="30">
        <f t="shared" si="8"/>
        <v>122</v>
      </c>
      <c r="B124" s="31">
        <f>'2023'!A12</f>
        <v>10</v>
      </c>
      <c r="C124" s="31">
        <v>2023</v>
      </c>
      <c r="D124" s="32" t="str">
        <f>'2023'!B12</f>
        <v>Puka Nacua</v>
      </c>
      <c r="E124" s="32" t="str" cm="1">
        <f t="array" ref="E124">_xlfn.IFS(F124&gt;12.5,"Cornerstone",AND(F124&gt;11.995,F124&lt;12.5),"Elite",AND(F124&gt;11,F124&lt;12.995),"Elite Upside",AND(F124&gt;=9.69,F124&lt;10.999),"Upside",AND(F124&gt;8.4,F124&lt;9.999),"Upside Lite",AND(F124&gt;7.25,F124&lt;8.999),"Outlier",AND(F124&gt;=6,F124&lt;7.25),"Outlier Lite",F124&lt;6.999,"Purgatory")</f>
        <v>Upside Lite</v>
      </c>
      <c r="F124" s="33">
        <f>'2023'!C12</f>
        <v>9.1</v>
      </c>
      <c r="G124" s="33">
        <f t="shared" si="9"/>
        <v>80.100000000000009</v>
      </c>
      <c r="H124" s="303">
        <f t="shared" si="10"/>
        <v>0.38365021157890961</v>
      </c>
      <c r="I124" s="34" t="str">
        <f>'2023'!D12</f>
        <v>BYU</v>
      </c>
      <c r="J124" s="35">
        <f>'2023'!E12</f>
        <v>3</v>
      </c>
      <c r="K124" s="36">
        <f>'2023'!F12</f>
        <v>37040</v>
      </c>
      <c r="L124" s="37">
        <f>'2023'!G12</f>
        <v>24.347945205479451</v>
      </c>
      <c r="M124" s="37" t="str">
        <f>'2023'!H12</f>
        <v>RS JR</v>
      </c>
      <c r="N124" s="37">
        <f>'2023'!I12</f>
        <v>21.926027397260274</v>
      </c>
      <c r="O124" s="37" t="str">
        <f>'2023'!J12</f>
        <v>Hybrid</v>
      </c>
      <c r="P124" s="37" t="str">
        <f>'2023'!K12</f>
        <v>PROTO Z</v>
      </c>
      <c r="Q124" s="37" t="str">
        <f>'2023'!L12</f>
        <v>Elite Earner</v>
      </c>
      <c r="R124" s="35">
        <f>'2023'!M12</f>
        <v>73</v>
      </c>
      <c r="S124" s="35">
        <f>'2023'!N12</f>
        <v>205</v>
      </c>
      <c r="T124" s="231">
        <f t="shared" si="11"/>
        <v>27.046189952766476</v>
      </c>
      <c r="U124" s="35">
        <f>'2023'!O12</f>
        <v>4.55</v>
      </c>
      <c r="V124" s="38">
        <f>'2023'!P12</f>
        <v>5</v>
      </c>
      <c r="W124" s="57">
        <f>'2023'!Q12</f>
        <v>0</v>
      </c>
      <c r="X124" s="58">
        <f>'2023'!R12</f>
        <v>5.309398900195942E-2</v>
      </c>
      <c r="Y124" s="58">
        <f>'2023'!S12</f>
        <v>0.20833333333333331</v>
      </c>
      <c r="Z124" s="58">
        <f>'2023'!T12</f>
        <v>0.23446829580869716</v>
      </c>
      <c r="AA124" s="58">
        <f>'2023'!U12</f>
        <v>0.27811151159168784</v>
      </c>
      <c r="AB124" s="58">
        <f>'2023'!V12</f>
        <v>0.27811151159168784</v>
      </c>
      <c r="AC124" s="59">
        <f>'2023'!W12</f>
        <v>0.26420593601210346</v>
      </c>
      <c r="AD124" s="42">
        <f>'2023'!X12</f>
        <v>19.284931506849315</v>
      </c>
      <c r="AE124" s="43">
        <f>'2023'!Y12</f>
        <v>3.53</v>
      </c>
      <c r="AF124" s="43">
        <f>'2023'!Z12</f>
        <v>7.4</v>
      </c>
      <c r="AG124" s="43">
        <f>'2023'!AA12</f>
        <v>12</v>
      </c>
      <c r="AH124" s="43">
        <f>'2023'!AB12</f>
        <v>1</v>
      </c>
      <c r="AI124" s="43">
        <f>'2023'!AC12</f>
        <v>2.31</v>
      </c>
      <c r="AJ124" s="44">
        <f>'2023'!AD12</f>
        <v>5.6480000000000002E-2</v>
      </c>
      <c r="AK124" s="44">
        <f>'2023'!AE12</f>
        <v>0.321936</v>
      </c>
      <c r="AL124" s="45">
        <f>'2023'!AF12</f>
        <v>5.9000000000000004E-2</v>
      </c>
      <c r="AM124" s="46">
        <f>DD124/100</f>
        <v>0.64700000000000002</v>
      </c>
      <c r="AN124" s="45">
        <f>'2023'!AG12</f>
        <v>0.69599999999999995</v>
      </c>
      <c r="AO124" s="45">
        <f>'2023'!AH12</f>
        <v>0.29100000000000004</v>
      </c>
      <c r="AP124" s="43">
        <f>'2023'!AI12</f>
        <v>95.661738692057028</v>
      </c>
      <c r="AQ124" s="47">
        <f>'2023'!AJ12</f>
        <v>94.687260490707104</v>
      </c>
      <c r="AR124" s="48">
        <f>'2023'!AK12</f>
        <v>7</v>
      </c>
      <c r="AS124" s="49">
        <f>'2023'!AL12</f>
        <v>7</v>
      </c>
      <c r="AT124" s="49">
        <f>'2023'!AM12</f>
        <v>7</v>
      </c>
      <c r="AU124" s="49">
        <f>'2023'!AN12</f>
        <v>5</v>
      </c>
      <c r="AV124" s="49">
        <f>'2023'!AO12</f>
        <v>7</v>
      </c>
      <c r="AW124" s="49">
        <f>'2023'!AP12</f>
        <v>5</v>
      </c>
      <c r="AX124" s="49">
        <f>'2023'!AQ12</f>
        <v>4</v>
      </c>
      <c r="AY124" s="50">
        <f>'2023'!AR12</f>
        <v>0.5</v>
      </c>
      <c r="AZ124" s="60">
        <f>'2023'!AS12</f>
        <v>0</v>
      </c>
      <c r="BA124" s="61">
        <f>'2023'!AT12</f>
        <v>3337.6</v>
      </c>
      <c r="BB124" s="61">
        <f>'2023'!AU12</f>
        <v>0</v>
      </c>
      <c r="BC124" s="61">
        <f>'2023'!AV12</f>
        <v>0</v>
      </c>
      <c r="BD124" s="61">
        <f>'2023'!AW12</f>
        <v>0</v>
      </c>
      <c r="BE124" s="61">
        <f>'2023'!AX12</f>
        <v>0</v>
      </c>
      <c r="BF124" s="62">
        <f>'2023'!AY12</f>
        <v>0</v>
      </c>
      <c r="BG124" s="62">
        <f>'2023'!AZ12</f>
        <v>0</v>
      </c>
      <c r="BH124" s="62">
        <f>'2023'!BA12</f>
        <v>0</v>
      </c>
      <c r="BI124" s="62">
        <f>'2023'!BA12</f>
        <v>0</v>
      </c>
      <c r="BJ124" s="62">
        <f>'2023'!BC12</f>
        <v>0</v>
      </c>
      <c r="BK124" s="62">
        <f>'2023'!BH12</f>
        <v>0</v>
      </c>
      <c r="BL124" s="62">
        <f>'2023'!BI12</f>
        <v>0</v>
      </c>
      <c r="BM124" s="62">
        <f>'2023'!BJ12</f>
        <v>0</v>
      </c>
      <c r="BN124" s="63">
        <f>'2023'!BK12</f>
        <v>0</v>
      </c>
      <c r="BO124" s="60">
        <f>'2023'!BL12</f>
        <v>168</v>
      </c>
      <c r="BP124" s="61">
        <f>'2023'!BM12</f>
        <v>3164.2000000000003</v>
      </c>
      <c r="BQ124" s="61">
        <f>'2023'!BN12</f>
        <v>11</v>
      </c>
      <c r="BR124" s="61">
        <f>'2023'!BO12</f>
        <v>7</v>
      </c>
      <c r="BS124" s="61">
        <f>'2023'!BP12</f>
        <v>2</v>
      </c>
      <c r="BT124" s="61">
        <f>'2023'!BQ12</f>
        <v>24</v>
      </c>
      <c r="BU124" s="62">
        <f>'2023'!BR12</f>
        <v>0.77</v>
      </c>
      <c r="BV124" s="62">
        <f>'2023'!BS12</f>
        <v>2.15</v>
      </c>
      <c r="BW124" s="62">
        <f>'2023'!BT12</f>
        <v>4.42</v>
      </c>
      <c r="BX124" s="62">
        <f>'2023'!BU12</f>
        <v>7.3</v>
      </c>
      <c r="BY124" s="62">
        <f>'2023'!BV12</f>
        <v>15.6</v>
      </c>
      <c r="BZ124" s="62">
        <f>'2023'!CA12</f>
        <v>60</v>
      </c>
      <c r="CA124" s="62">
        <f>'2023'!CB12</f>
        <v>12.5</v>
      </c>
      <c r="CB124" s="62">
        <f>'2023'!CC12</f>
        <v>95</v>
      </c>
      <c r="CC124" s="63">
        <f>'2023'!CD12</f>
        <v>5</v>
      </c>
      <c r="CD124" s="60">
        <f>'2023'!CE12</f>
        <v>151</v>
      </c>
      <c r="CE124" s="61">
        <f>'2023'!CF12</f>
        <v>906</v>
      </c>
      <c r="CF124" s="61">
        <f>'2023'!CG12</f>
        <v>12</v>
      </c>
      <c r="CG124" s="61">
        <f>'2023'!CH12</f>
        <v>9</v>
      </c>
      <c r="CH124" s="61">
        <f>'2023'!CI12</f>
        <v>1</v>
      </c>
      <c r="CI124" s="61">
        <f>'2023'!CJ12</f>
        <v>4</v>
      </c>
      <c r="CJ124" s="62">
        <f>'2023'!CK12</f>
        <v>1</v>
      </c>
      <c r="CK124" s="62">
        <f>'2023'!CL12</f>
        <v>1.72</v>
      </c>
      <c r="CL124" s="62">
        <f>'2023'!CM12</f>
        <v>2.6</v>
      </c>
      <c r="CM124" s="62">
        <f>'2023'!CN12</f>
        <v>9.9</v>
      </c>
      <c r="CN124" s="62">
        <f>'2023'!CO12</f>
        <v>5.5</v>
      </c>
      <c r="CO124" s="62">
        <f>'2023'!CT12</f>
        <v>100</v>
      </c>
      <c r="CP124" s="62">
        <f>'2023'!CU12</f>
        <v>25</v>
      </c>
      <c r="CQ124" s="62">
        <f>'2023'!CV12</f>
        <v>100</v>
      </c>
      <c r="CR124" s="63">
        <f>'2023'!CW12</f>
        <v>0</v>
      </c>
      <c r="CS124" s="60">
        <f>'2023'!CX12</f>
        <v>805</v>
      </c>
      <c r="CT124" s="61">
        <f>'2023'!CY12</f>
        <v>3433.3</v>
      </c>
      <c r="CU124" s="61">
        <f>'2023'!CZ12</f>
        <v>65</v>
      </c>
      <c r="CV124" s="61">
        <f>'2023'!DA12</f>
        <v>44</v>
      </c>
      <c r="CW124" s="61">
        <f>'2023'!DB12</f>
        <v>6</v>
      </c>
      <c r="CX124" s="61">
        <f>'2023'!DC12</f>
        <v>26</v>
      </c>
      <c r="CY124" s="62">
        <f>'2023'!DD12</f>
        <v>0.95</v>
      </c>
      <c r="CZ124" s="62">
        <f>'2023'!DE12</f>
        <v>2.2400000000000002</v>
      </c>
      <c r="DA124" s="62">
        <f>'2023'!DF12</f>
        <v>3.44</v>
      </c>
      <c r="DB124" s="62">
        <f>'2023'!DG12</f>
        <v>6.1</v>
      </c>
      <c r="DC124" s="62">
        <f>'2023'!DH12</f>
        <v>16.7</v>
      </c>
      <c r="DD124" s="62">
        <f>'2023'!DM12</f>
        <v>64.7</v>
      </c>
      <c r="DE124" s="62">
        <f>'2023'!DN12</f>
        <v>6.4</v>
      </c>
      <c r="DF124" s="62">
        <f>'2023'!DO12</f>
        <v>78.400000000000006</v>
      </c>
      <c r="DG124" s="63">
        <f>'2023'!DP12</f>
        <v>21.6</v>
      </c>
      <c r="DH124" s="60">
        <f>'2023'!DQ12</f>
        <v>625</v>
      </c>
      <c r="DI124" s="61">
        <f>'2023'!DR12</f>
        <v>2247.2999999999997</v>
      </c>
      <c r="DJ124" s="61">
        <f>'2023'!DS12</f>
        <v>67</v>
      </c>
      <c r="DK124" s="61">
        <f>'2023'!DT12</f>
        <v>48</v>
      </c>
      <c r="DL124" s="61">
        <f>'2023'!DU12</f>
        <v>5</v>
      </c>
      <c r="DM124" s="61">
        <f>'2023'!DV12</f>
        <v>32</v>
      </c>
      <c r="DN124" s="62">
        <f>'2023'!DW12</f>
        <v>0.83</v>
      </c>
      <c r="DO124" s="62">
        <f>'2023'!DX12</f>
        <v>2.31</v>
      </c>
      <c r="DP124" s="62">
        <f>'2023'!DY12</f>
        <v>3.53</v>
      </c>
      <c r="DQ124" s="62">
        <f>'2023'!DZ12</f>
        <v>7.4</v>
      </c>
      <c r="DR124" s="62">
        <f>'2023'!EA12</f>
        <v>12</v>
      </c>
      <c r="DS124" s="62">
        <f>'2023'!EF12</f>
        <v>50</v>
      </c>
      <c r="DT124" s="62">
        <f>'2023'!EG12</f>
        <v>5.9</v>
      </c>
      <c r="DU124" s="62">
        <f>'2023'!EH12</f>
        <v>60.8</v>
      </c>
      <c r="DV124" s="63">
        <f>'2023'!EI12</f>
        <v>36.6</v>
      </c>
    </row>
    <row r="125" spans="1:126" ht="15.75" customHeight="1" x14ac:dyDescent="0.2">
      <c r="A125" s="30">
        <f t="shared" si="8"/>
        <v>123</v>
      </c>
      <c r="B125" s="31">
        <f>'2018'!A9</f>
        <v>7</v>
      </c>
      <c r="C125" s="31">
        <v>2018</v>
      </c>
      <c r="D125" s="32" t="str">
        <f>'2018'!B9</f>
        <v>James Washington</v>
      </c>
      <c r="E125" s="32" t="str" cm="1">
        <f t="array" ref="E125">_xlfn.IFS(F125&gt;12.5,"Cornerstone",AND(F125&gt;11.995,F125&lt;12.5),"Elite",AND(F125&gt;11,F125&lt;12.995),"Elite Upside",AND(F125&gt;=9.69,F125&lt;10.999),"Upside",AND(F125&gt;8.4,F125&lt;9.999),"Upside Lite",AND(F125&gt;7.25,F125&lt;8.999),"Outlier",AND(F125&gt;=6,F125&lt;7.25),"Outlier Lite",F125&lt;6.999,"Purgatory")</f>
        <v>Upside Lite</v>
      </c>
      <c r="F125" s="33">
        <f>'2018'!C9</f>
        <v>9.0785714285714274</v>
      </c>
      <c r="G125" s="33">
        <f t="shared" si="9"/>
        <v>80</v>
      </c>
      <c r="H125" s="303">
        <f t="shared" si="10"/>
        <v>0.37135118767431963</v>
      </c>
      <c r="I125" s="34" t="str">
        <f>'2018'!D9</f>
        <v>Oklahoma State</v>
      </c>
      <c r="J125" s="35">
        <f>'2018'!E9</f>
        <v>3</v>
      </c>
      <c r="K125" s="36">
        <f>'2018'!F9</f>
        <v>35157</v>
      </c>
      <c r="L125" s="37">
        <f>'2018'!G9</f>
        <v>29.506849315068493</v>
      </c>
      <c r="M125" s="37" t="str">
        <f>'2018'!H9</f>
        <v>SR</v>
      </c>
      <c r="N125" s="37">
        <f>'2018'!I9</f>
        <v>22.079452054794519</v>
      </c>
      <c r="O125" s="37" t="str">
        <f>'2018'!J9</f>
        <v>Wide</v>
      </c>
      <c r="P125" s="37" t="str">
        <f>'2018'!K9</f>
        <v>DEEP</v>
      </c>
      <c r="Q125" s="37" t="str">
        <f>'2018'!L9</f>
        <v>Elite Earner</v>
      </c>
      <c r="R125" s="55">
        <f>'2018'!M9</f>
        <v>72</v>
      </c>
      <c r="S125" s="55">
        <f>'2018'!N9</f>
        <v>205</v>
      </c>
      <c r="T125" s="231">
        <f t="shared" si="11"/>
        <v>27.802690250442232</v>
      </c>
      <c r="U125" s="35">
        <f>'2018'!O9</f>
        <v>4.54</v>
      </c>
      <c r="V125" s="56">
        <f>'2018'!P9</f>
        <v>2</v>
      </c>
      <c r="W125" s="57">
        <f>'2018'!Q9</f>
        <v>0</v>
      </c>
      <c r="X125" s="58">
        <f>'2018'!R9</f>
        <v>0.14480787551603683</v>
      </c>
      <c r="Y125" s="58">
        <f>'2018'!S9</f>
        <v>0.2367675887606186</v>
      </c>
      <c r="Z125" s="58">
        <f>'2018'!T9</f>
        <v>0.32771313227261933</v>
      </c>
      <c r="AA125" s="58">
        <f>'2018'!U9</f>
        <v>0.30618699347697176</v>
      </c>
      <c r="AB125" s="58">
        <f>'2018'!V9</f>
        <v>0.31695006287479555</v>
      </c>
      <c r="AC125" s="59">
        <f>'2018'!W9</f>
        <v>0.30110255973105576</v>
      </c>
      <c r="AD125" s="42">
        <f>'2018'!X9</f>
        <v>19.424657534246574</v>
      </c>
      <c r="AE125" s="43">
        <f>'2018'!Y9</f>
        <v>3.48</v>
      </c>
      <c r="AF125" s="43">
        <f>'2018'!Z9</f>
        <v>7.2</v>
      </c>
      <c r="AG125" s="43">
        <f>'2018'!AA9</f>
        <v>18.899999999999999</v>
      </c>
      <c r="AH125" s="43">
        <f>'2018'!AB9</f>
        <v>0.87</v>
      </c>
      <c r="AI125" s="43">
        <f>'2018'!AC9</f>
        <v>3.08</v>
      </c>
      <c r="AJ125" s="44">
        <f>'2018'!AD9</f>
        <v>5.6165267914783733E-2</v>
      </c>
      <c r="AK125" s="44">
        <f>'2018'!AE9</f>
        <v>0.21342801807617817</v>
      </c>
      <c r="AL125" s="45">
        <f>'2018'!AF9</f>
        <v>6.3E-2</v>
      </c>
      <c r="AM125" s="46">
        <f>DS125/100</f>
        <v>0.48</v>
      </c>
      <c r="AN125" s="45">
        <f>'2018'!AG9</f>
        <v>0.89400000000000002</v>
      </c>
      <c r="AO125" s="45">
        <f>'2018'!AH9</f>
        <v>0.10100000000000001</v>
      </c>
      <c r="AP125" s="43">
        <f>'2018'!AI9</f>
        <v>96.507362181721788</v>
      </c>
      <c r="AQ125" s="47">
        <f>'2018'!AJ9</f>
        <v>93.568179836189856</v>
      </c>
      <c r="AR125" s="48">
        <f>'2018'!AK9</f>
        <v>8</v>
      </c>
      <c r="AS125" s="49">
        <f>'2018'!AL9</f>
        <v>7</v>
      </c>
      <c r="AT125" s="49">
        <f>'2018'!AM9</f>
        <v>6</v>
      </c>
      <c r="AU125" s="49">
        <f>'2018'!AN9</f>
        <v>5</v>
      </c>
      <c r="AV125" s="49">
        <f>'2018'!AO9</f>
        <v>7</v>
      </c>
      <c r="AW125" s="49">
        <f>'2018'!AP9</f>
        <v>5</v>
      </c>
      <c r="AX125" s="49">
        <f>'2018'!AQ9</f>
        <v>8</v>
      </c>
      <c r="AY125" s="50">
        <f>'2018'!AR9</f>
        <v>0</v>
      </c>
      <c r="AZ125" s="60">
        <f>'2018'!AS9</f>
        <v>0</v>
      </c>
      <c r="BA125" s="61">
        <f>'2018'!AT9</f>
        <v>3599</v>
      </c>
      <c r="BB125" s="61">
        <f>'2018'!AU9</f>
        <v>0</v>
      </c>
      <c r="BC125" s="61">
        <f>'2018'!AV9</f>
        <v>0</v>
      </c>
      <c r="BD125" s="61">
        <f>'2018'!AW9</f>
        <v>0</v>
      </c>
      <c r="BE125" s="61">
        <f>'2018'!AX9</f>
        <v>0</v>
      </c>
      <c r="BF125" s="62">
        <f>'2018'!AY9</f>
        <v>0</v>
      </c>
      <c r="BG125" s="62">
        <f>'2018'!AZ9</f>
        <v>0</v>
      </c>
      <c r="BH125" s="62">
        <f>'2018'!BA9</f>
        <v>0</v>
      </c>
      <c r="BI125" s="62">
        <f>'2018'!BB9</f>
        <v>0</v>
      </c>
      <c r="BJ125" s="62">
        <f>'2018'!BC9</f>
        <v>0</v>
      </c>
      <c r="BK125" s="62">
        <f>'2018'!BD9</f>
        <v>0</v>
      </c>
      <c r="BL125" s="62">
        <f>'2018'!BE9</f>
        <v>0</v>
      </c>
      <c r="BM125" s="62">
        <f>'2018'!BF9</f>
        <v>0</v>
      </c>
      <c r="BN125" s="63">
        <f>'2018'!BG9</f>
        <v>0</v>
      </c>
      <c r="BO125" s="60">
        <f>'2018'!BH9</f>
        <v>456</v>
      </c>
      <c r="BP125" s="61">
        <f>'2018'!BI9</f>
        <v>3149</v>
      </c>
      <c r="BQ125" s="61">
        <f>'2018'!BJ9</f>
        <v>61</v>
      </c>
      <c r="BR125" s="61">
        <f>'2018'!BK9</f>
        <v>28</v>
      </c>
      <c r="BS125" s="61">
        <f>'2018'!BL9</f>
        <v>6</v>
      </c>
      <c r="BT125" s="61">
        <f>'2018'!BM9</f>
        <v>19</v>
      </c>
      <c r="BU125" s="62">
        <f>'2018'!BN9</f>
        <v>0</v>
      </c>
      <c r="BV125" s="62">
        <f>'2018'!BO9</f>
        <v>0</v>
      </c>
      <c r="BW125" s="62">
        <f>'2018'!BP9</f>
        <v>1.54</v>
      </c>
      <c r="BX125" s="62">
        <f>'2018'!BQ9</f>
        <v>5</v>
      </c>
      <c r="BY125" s="62">
        <f>'2018'!BR9</f>
        <v>17</v>
      </c>
      <c r="BZ125" s="62">
        <f>'2018'!BS9</f>
        <v>0</v>
      </c>
      <c r="CA125" s="62">
        <f>'2018'!BT9</f>
        <v>6.7</v>
      </c>
      <c r="CB125" s="62">
        <f>'2018'!BU9</f>
        <v>94.3</v>
      </c>
      <c r="CC125" s="63">
        <f>'2018'!BV9</f>
        <v>5.7</v>
      </c>
      <c r="CD125" s="60">
        <f>'2018'!BW9</f>
        <v>1087</v>
      </c>
      <c r="CE125" s="61">
        <f>'2018'!BX9</f>
        <v>4591</v>
      </c>
      <c r="CF125" s="61">
        <f>'2018'!BY9</f>
        <v>103</v>
      </c>
      <c r="CG125" s="61">
        <f>'2018'!BZ9</f>
        <v>53</v>
      </c>
      <c r="CH125" s="61">
        <f>'2018'!CA9</f>
        <v>10</v>
      </c>
      <c r="CI125" s="61">
        <f>'2018'!CB9</f>
        <v>35</v>
      </c>
      <c r="CJ125" s="62">
        <f>'2018'!CC9</f>
        <v>0</v>
      </c>
      <c r="CK125" s="62">
        <f>'2018'!CD9</f>
        <v>0</v>
      </c>
      <c r="CL125" s="62">
        <f>'2018'!CE9</f>
        <v>2.59</v>
      </c>
      <c r="CM125" s="62">
        <f>'2018'!CF9</f>
        <v>8.6</v>
      </c>
      <c r="CN125" s="62">
        <f>'2018'!CG9</f>
        <v>15.4</v>
      </c>
      <c r="CO125" s="62">
        <f>'2018'!CH9</f>
        <v>0</v>
      </c>
      <c r="CP125" s="62">
        <f>'2018'!CI9</f>
        <v>14.5</v>
      </c>
      <c r="CQ125" s="62">
        <f>'2018'!CJ9</f>
        <v>92.1</v>
      </c>
      <c r="CR125" s="63">
        <f>'2018'!CK9</f>
        <v>7.4</v>
      </c>
      <c r="CS125" s="60">
        <f>'2018'!CL9</f>
        <v>1380</v>
      </c>
      <c r="CT125" s="61">
        <f>'2018'!CM9</f>
        <v>4211</v>
      </c>
      <c r="CU125" s="61">
        <f>'2018'!CN9</f>
        <v>127</v>
      </c>
      <c r="CV125" s="61">
        <f>'2018'!CO9</f>
        <v>71</v>
      </c>
      <c r="CW125" s="61">
        <f>'2018'!CP9</f>
        <v>10</v>
      </c>
      <c r="CX125" s="61">
        <f>'2018'!CQ9</f>
        <v>29</v>
      </c>
      <c r="CY125" s="62">
        <f>'2018'!CR9</f>
        <v>0.67</v>
      </c>
      <c r="CZ125" s="62">
        <f>'2018'!CS9</f>
        <v>2.97</v>
      </c>
      <c r="DA125" s="62">
        <f>'2018'!CT9</f>
        <v>2.95</v>
      </c>
      <c r="DB125" s="62">
        <f>'2018'!CU9</f>
        <v>7.2</v>
      </c>
      <c r="DC125" s="62">
        <f>'2018'!CV9</f>
        <v>14.5</v>
      </c>
      <c r="DD125" s="62">
        <f>'2018'!CW9</f>
        <v>0</v>
      </c>
      <c r="DE125" s="62">
        <f>'2018'!CX9</f>
        <v>9</v>
      </c>
      <c r="DF125" s="62">
        <f>'2018'!CY9</f>
        <v>87.1</v>
      </c>
      <c r="DG125" s="63">
        <f>'2018'!CZ9</f>
        <v>12.1</v>
      </c>
      <c r="DH125" s="60">
        <f>'2018'!DA9</f>
        <v>1549</v>
      </c>
      <c r="DI125" s="61">
        <f>'2018'!DB9</f>
        <v>5059</v>
      </c>
      <c r="DJ125" s="61">
        <f>'2018'!DC9</f>
        <v>120</v>
      </c>
      <c r="DK125" s="61">
        <f>'2018'!DD9</f>
        <v>74</v>
      </c>
      <c r="DL125" s="61">
        <f>'2018'!DE9</f>
        <v>13</v>
      </c>
      <c r="DM125" s="61">
        <f>'2018'!DF9</f>
        <v>37</v>
      </c>
      <c r="DN125" s="62">
        <f>'2018'!DG9</f>
        <v>0.87</v>
      </c>
      <c r="DO125" s="62">
        <f>'2018'!DH9</f>
        <v>3.08</v>
      </c>
      <c r="DP125" s="62">
        <f>'2018'!DI9</f>
        <v>3.48</v>
      </c>
      <c r="DQ125" s="62">
        <f>'2018'!DJ9</f>
        <v>5.5</v>
      </c>
      <c r="DR125" s="62">
        <f>'2018'!DK9</f>
        <v>18.899999999999999</v>
      </c>
      <c r="DS125" s="62">
        <f>'2018'!DP9</f>
        <v>48</v>
      </c>
      <c r="DT125" s="62">
        <f>'2018'!DQ9</f>
        <v>6.3</v>
      </c>
      <c r="DU125" s="62">
        <f>'2018'!DR9</f>
        <v>91.7</v>
      </c>
      <c r="DV125" s="63">
        <f>'2018'!DS9</f>
        <v>8.1</v>
      </c>
    </row>
    <row r="126" spans="1:126" ht="15.75" customHeight="1" x14ac:dyDescent="0.2">
      <c r="A126" s="30">
        <f t="shared" si="8"/>
        <v>124</v>
      </c>
      <c r="B126" s="31">
        <f>'2023'!A13</f>
        <v>11</v>
      </c>
      <c r="C126" s="31">
        <v>2023</v>
      </c>
      <c r="D126" s="32" t="str">
        <f>'2023'!B13</f>
        <v>Tank Dell</v>
      </c>
      <c r="E126" s="32" t="str" cm="1">
        <f t="array" ref="E126">_xlfn.IFS(F126&gt;12.5,"Cornerstone",AND(F126&gt;11.995,F126&lt;12.5),"Elite",AND(F126&gt;11,F126&lt;12.995),"Elite Upside",AND(F126&gt;=9.69,F126&lt;10.999),"Upside",AND(F126&gt;8.4,F126&lt;9.999),"Upside Lite",AND(F126&gt;7.25,F126&lt;8.999),"Outlier",AND(F126&gt;=6,F126&lt;7.25),"Outlier Lite",F126&lt;6.999,"Purgatory")</f>
        <v>Upside Lite</v>
      </c>
      <c r="F126" s="33">
        <f>'2023'!C13</f>
        <v>9.0599999999999987</v>
      </c>
      <c r="G126" s="33">
        <f t="shared" si="9"/>
        <v>79.800000000000011</v>
      </c>
      <c r="H126" s="303">
        <f t="shared" si="10"/>
        <v>0.36069203362367525</v>
      </c>
      <c r="I126" s="34" t="str">
        <f>'2023'!D13</f>
        <v>Houston</v>
      </c>
      <c r="J126" s="35">
        <f>'2023'!E13</f>
        <v>6</v>
      </c>
      <c r="K126" s="36">
        <f>'2023'!F13</f>
        <v>36462</v>
      </c>
      <c r="L126" s="37">
        <f>'2023'!G13</f>
        <v>25.931506849315067</v>
      </c>
      <c r="M126" s="37" t="str">
        <f>'2023'!H13</f>
        <v>RS SR</v>
      </c>
      <c r="N126" s="37">
        <f>'2023'!I13</f>
        <v>23.509589041095889</v>
      </c>
      <c r="O126" s="37" t="str">
        <f>'2023'!J13</f>
        <v>Hybrid</v>
      </c>
      <c r="P126" s="37" t="str">
        <f>'2023'!K13</f>
        <v>RAT</v>
      </c>
      <c r="Q126" s="37" t="str">
        <f>'2023'!L13</f>
        <v>Elite Separator</v>
      </c>
      <c r="R126" s="35">
        <f>'2023'!M13</f>
        <v>68</v>
      </c>
      <c r="S126" s="35">
        <f>'2023'!N13</f>
        <v>165</v>
      </c>
      <c r="T126" s="231">
        <f t="shared" si="11"/>
        <v>25.087886248436863</v>
      </c>
      <c r="U126" s="35">
        <f>'2023'!O13</f>
        <v>4.42</v>
      </c>
      <c r="V126" s="38">
        <f>'2023'!P13</f>
        <v>3</v>
      </c>
      <c r="W126" s="57">
        <f>'2023'!Q13</f>
        <v>0.37406576980568013</v>
      </c>
      <c r="X126" s="58">
        <f>'2023'!R13</f>
        <v>0</v>
      </c>
      <c r="Y126" s="58">
        <f>'2023'!S13</f>
        <v>0.20127915726109857</v>
      </c>
      <c r="Z126" s="58">
        <f>'2023'!T13</f>
        <v>0.34977366038530378</v>
      </c>
      <c r="AA126" s="58">
        <f>'2023'!U13</f>
        <v>0.34247917687408136</v>
      </c>
      <c r="AB126" s="58">
        <f>'2023'!V13</f>
        <v>0.35827247333988077</v>
      </c>
      <c r="AC126" s="59">
        <f>'2023'!W13</f>
        <v>0.30453160233889864</v>
      </c>
      <c r="AD126" s="42">
        <f>'2023'!X13</f>
        <v>18.854794520547944</v>
      </c>
      <c r="AE126" s="43">
        <f>'2023'!Y13</f>
        <v>2.84</v>
      </c>
      <c r="AF126" s="43">
        <f>'2023'!Z13</f>
        <v>6.6</v>
      </c>
      <c r="AG126" s="43">
        <f>'2023'!AA13</f>
        <v>11.6</v>
      </c>
      <c r="AH126" s="43">
        <f>'2023'!AB13</f>
        <v>1.1000000000000001</v>
      </c>
      <c r="AI126" s="43">
        <f>'2023'!AC13</f>
        <v>2.9</v>
      </c>
      <c r="AJ126" s="44">
        <f>'2023'!AD13</f>
        <v>2.3619456366237482E-2</v>
      </c>
      <c r="AK126" s="44">
        <f>'2023'!AE13</f>
        <v>0.25254649499284693</v>
      </c>
      <c r="AL126" s="45">
        <f>'2023'!AF13</f>
        <v>8.5000000000000006E-2</v>
      </c>
      <c r="AM126" s="46">
        <f>DD126/100</f>
        <v>0.33299999999999996</v>
      </c>
      <c r="AN126" s="45">
        <f>'2023'!AG13</f>
        <v>0.41199999999999998</v>
      </c>
      <c r="AO126" s="45">
        <f>'2023'!AH13</f>
        <v>0.58699999999999997</v>
      </c>
      <c r="AP126" s="43">
        <f>'2023'!AI13</f>
        <v>86.461917431773131</v>
      </c>
      <c r="AQ126" s="47">
        <f>'2023'!AJ13</f>
        <v>76.940893063305992</v>
      </c>
      <c r="AR126" s="48">
        <f>'2023'!AK13</f>
        <v>8</v>
      </c>
      <c r="AS126" s="49">
        <f>'2023'!AL13</f>
        <v>8</v>
      </c>
      <c r="AT126" s="49">
        <f>'2023'!AM13</f>
        <v>5</v>
      </c>
      <c r="AU126" s="49">
        <f>'2023'!AN13</f>
        <v>4</v>
      </c>
      <c r="AV126" s="49">
        <f>'2023'!AO13</f>
        <v>9</v>
      </c>
      <c r="AW126" s="49">
        <f>'2023'!AP13</f>
        <v>2</v>
      </c>
      <c r="AX126" s="49">
        <f>'2023'!AQ13</f>
        <v>7</v>
      </c>
      <c r="AY126" s="50">
        <f>'2023'!AR13</f>
        <v>0.5</v>
      </c>
      <c r="AZ126" s="60">
        <f>'2023'!AS13</f>
        <v>364</v>
      </c>
      <c r="BA126" s="61">
        <f>'2023'!AT13</f>
        <v>973.09090909090912</v>
      </c>
      <c r="BB126" s="61">
        <f>'2023'!AU13</f>
        <v>0</v>
      </c>
      <c r="BC126" s="61">
        <f>'2023'!AV13</f>
        <v>12</v>
      </c>
      <c r="BD126" s="61">
        <f>'2023'!AW13</f>
        <v>3</v>
      </c>
      <c r="BE126" s="61">
        <f>'2023'!AX13</f>
        <v>0</v>
      </c>
      <c r="BF126" s="62">
        <f>'2023'!AY13</f>
        <v>0</v>
      </c>
      <c r="BG126" s="62">
        <f>'2023'!AZ13</f>
        <v>0</v>
      </c>
      <c r="BH126" s="62">
        <f>'2023'!BA13</f>
        <v>0</v>
      </c>
      <c r="BI126" s="62">
        <f>'2023'!BA13</f>
        <v>0</v>
      </c>
      <c r="BJ126" s="62">
        <f>'2023'!BC13</f>
        <v>0</v>
      </c>
      <c r="BK126" s="62">
        <f>'2023'!BH13</f>
        <v>0</v>
      </c>
      <c r="BL126" s="62">
        <f>'2023'!BI13</f>
        <v>0</v>
      </c>
      <c r="BM126" s="62">
        <f>'2023'!BJ13</f>
        <v>0</v>
      </c>
      <c r="BN126" s="63">
        <f>'2023'!BK13</f>
        <v>0</v>
      </c>
      <c r="BO126" s="60">
        <f>'2023'!BL13</f>
        <v>0</v>
      </c>
      <c r="BP126" s="61">
        <f>'2023'!BM13</f>
        <v>2439.6000000000004</v>
      </c>
      <c r="BQ126" s="61">
        <f>'2023'!BN13</f>
        <v>0</v>
      </c>
      <c r="BR126" s="61">
        <f>'2023'!BO13</f>
        <v>0</v>
      </c>
      <c r="BS126" s="61">
        <f>'2023'!BP13</f>
        <v>0</v>
      </c>
      <c r="BT126" s="61">
        <f>'2023'!BQ13</f>
        <v>0</v>
      </c>
      <c r="BU126" s="62">
        <f>'2023'!BR13</f>
        <v>0</v>
      </c>
      <c r="BV126" s="62">
        <f>'2023'!BS13</f>
        <v>0</v>
      </c>
      <c r="BW126" s="62">
        <f>'2023'!BT13</f>
        <v>0</v>
      </c>
      <c r="BX126" s="62">
        <f>'2023'!BU13</f>
        <v>0</v>
      </c>
      <c r="BY126" s="62">
        <f>'2023'!BV13</f>
        <v>0</v>
      </c>
      <c r="BZ126" s="62">
        <f>'2023'!CA13</f>
        <v>0</v>
      </c>
      <c r="CA126" s="62">
        <f>'2023'!CB13</f>
        <v>0</v>
      </c>
      <c r="CB126" s="62">
        <f>'2023'!CC13</f>
        <v>0</v>
      </c>
      <c r="CC126" s="63">
        <f>'2023'!CD13</f>
        <v>0</v>
      </c>
      <c r="CD126" s="60">
        <f>'2023'!CE13</f>
        <v>428</v>
      </c>
      <c r="CE126" s="61">
        <f>'2023'!CF13</f>
        <v>2126.4</v>
      </c>
      <c r="CF126" s="61">
        <f>'2023'!CG13</f>
        <v>48</v>
      </c>
      <c r="CG126" s="61">
        <f>'2023'!CH13</f>
        <v>29</v>
      </c>
      <c r="CH126" s="61">
        <f>'2023'!CI13</f>
        <v>3</v>
      </c>
      <c r="CI126" s="61">
        <f>'2023'!CJ13</f>
        <v>15</v>
      </c>
      <c r="CJ126" s="62">
        <f>'2023'!CK13</f>
        <v>0.46</v>
      </c>
      <c r="CK126" s="62">
        <f>'2023'!CL13</f>
        <v>1.44</v>
      </c>
      <c r="CL126" s="62">
        <f>'2023'!CM13</f>
        <v>1.61</v>
      </c>
      <c r="CM126" s="62">
        <f>'2023'!CN13</f>
        <v>5.6</v>
      </c>
      <c r="CN126" s="62">
        <f>'2023'!CO13</f>
        <v>13.2</v>
      </c>
      <c r="CO126" s="62">
        <f>'2023'!CT13</f>
        <v>42.9</v>
      </c>
      <c r="CP126" s="62">
        <f>'2023'!CU13</f>
        <v>6.5</v>
      </c>
      <c r="CQ126" s="62">
        <f>'2023'!CV13</f>
        <v>93.5</v>
      </c>
      <c r="CR126" s="63">
        <f>'2023'!CW13</f>
        <v>6.5</v>
      </c>
      <c r="CS126" s="60">
        <f>'2023'!CX13</f>
        <v>1329</v>
      </c>
      <c r="CT126" s="61">
        <f>'2023'!CY13</f>
        <v>3799.5999999999995</v>
      </c>
      <c r="CU126" s="61">
        <f>'2023'!CZ13</f>
        <v>139</v>
      </c>
      <c r="CV126" s="61">
        <f>'2023'!DA13</f>
        <v>91</v>
      </c>
      <c r="CW126" s="61">
        <f>'2023'!DB13</f>
        <v>12</v>
      </c>
      <c r="CX126" s="61">
        <f>'2023'!DC13</f>
        <v>32</v>
      </c>
      <c r="CY126" s="62">
        <f>'2023'!DD13</f>
        <v>1.1000000000000001</v>
      </c>
      <c r="CZ126" s="62">
        <f>'2023'!DE13</f>
        <v>2.9</v>
      </c>
      <c r="DA126" s="62">
        <f>'2023'!DF13</f>
        <v>2.84</v>
      </c>
      <c r="DB126" s="62">
        <f>'2023'!DG13</f>
        <v>6.6</v>
      </c>
      <c r="DC126" s="62">
        <f>'2023'!DH13</f>
        <v>11.2</v>
      </c>
      <c r="DD126" s="62">
        <f>'2023'!DM13</f>
        <v>33.299999999999997</v>
      </c>
      <c r="DE126" s="62">
        <f>'2023'!DN13</f>
        <v>10.8</v>
      </c>
      <c r="DF126" s="62">
        <f>'2023'!DO13</f>
        <v>49.6</v>
      </c>
      <c r="DG126" s="63">
        <f>'2023'!DP13</f>
        <v>50.4</v>
      </c>
      <c r="DH126" s="60">
        <f>'2023'!DQ13</f>
        <v>1398</v>
      </c>
      <c r="DI126" s="61">
        <f>'2023'!DR13</f>
        <v>4082</v>
      </c>
      <c r="DJ126" s="61">
        <f>'2023'!DS13</f>
        <v>152</v>
      </c>
      <c r="DK126" s="61">
        <f>'2023'!DT13</f>
        <v>108</v>
      </c>
      <c r="DL126" s="61">
        <f>'2023'!DU13</f>
        <v>17</v>
      </c>
      <c r="DM126" s="61">
        <f>'2023'!DV13</f>
        <v>40</v>
      </c>
      <c r="DN126" s="62">
        <f>'2023'!DW13</f>
        <v>1.06</v>
      </c>
      <c r="DO126" s="62">
        <f>'2023'!DX13</f>
        <v>2.79</v>
      </c>
      <c r="DP126" s="62">
        <f>'2023'!DY13</f>
        <v>2.54</v>
      </c>
      <c r="DQ126" s="62">
        <f>'2023'!DZ13</f>
        <v>4.9000000000000004</v>
      </c>
      <c r="DR126" s="62">
        <f>'2023'!EA13</f>
        <v>11.6</v>
      </c>
      <c r="DS126" s="62">
        <f>'2023'!EF13</f>
        <v>53.8</v>
      </c>
      <c r="DT126" s="62">
        <f>'2023'!EG13</f>
        <v>8.5</v>
      </c>
      <c r="DU126" s="62">
        <f>'2023'!EH13</f>
        <v>32.799999999999997</v>
      </c>
      <c r="DV126" s="63">
        <f>'2023'!EI13</f>
        <v>67</v>
      </c>
    </row>
    <row r="127" spans="1:126" ht="15.75" customHeight="1" x14ac:dyDescent="0.2">
      <c r="A127" s="30">
        <f t="shared" si="8"/>
        <v>125</v>
      </c>
      <c r="B127" s="31">
        <f>'2021'!A17</f>
        <v>15</v>
      </c>
      <c r="C127" s="31">
        <v>2021</v>
      </c>
      <c r="D127" s="32" t="str">
        <f>'2021'!B17</f>
        <v>Tylan Wallace</v>
      </c>
      <c r="E127" s="32" t="str" cm="1">
        <f t="array" ref="E127">_xlfn.IFS(F127&gt;12.5,"Cornerstone",AND(F127&gt;11.995,F127&lt;12.5),"Elite",AND(F127&gt;11,F127&lt;12.995),"Elite Upside",AND(F127&gt;=9.69,F127&lt;10.999),"Upside",AND(F127&gt;8.4,F127&lt;9.999),"Upside Lite",AND(F127&gt;7.25,F127&lt;8.999),"Outlier",AND(F127&gt;=6,F127&lt;7.25),"Outlier Lite",F127&lt;6.999,"Purgatory")</f>
        <v>Upside Lite</v>
      </c>
      <c r="F127" s="33">
        <f>'2021'!C17</f>
        <v>9.0571428571428587</v>
      </c>
      <c r="G127" s="33">
        <f t="shared" si="9"/>
        <v>79.600000000000009</v>
      </c>
      <c r="H127" s="303">
        <f t="shared" si="10"/>
        <v>0.35905216376973165</v>
      </c>
      <c r="I127" s="34" t="str">
        <f>'2021'!D17</f>
        <v>Oklahoma State</v>
      </c>
      <c r="J127" s="35">
        <f>'2021'!E17</f>
        <v>3</v>
      </c>
      <c r="K127" s="36">
        <f>'2021'!F17</f>
        <v>36293</v>
      </c>
      <c r="L127" s="37">
        <f>'2021'!G17</f>
        <v>26.394520547945206</v>
      </c>
      <c r="M127" s="37" t="str">
        <f>'2021'!H17</f>
        <v>SR</v>
      </c>
      <c r="N127" s="37">
        <f>'2021'!I17</f>
        <v>21.978082191780821</v>
      </c>
      <c r="O127" s="37" t="str">
        <f>'2021'!J17</f>
        <v>Wide</v>
      </c>
      <c r="P127" s="37" t="str">
        <f>'2021'!K17</f>
        <v>PROTO Z</v>
      </c>
      <c r="Q127" s="37" t="str">
        <f>'2021'!L17</f>
        <v>Elite Earner</v>
      </c>
      <c r="R127" s="55">
        <f>'2021'!M17</f>
        <v>71.38</v>
      </c>
      <c r="S127" s="55">
        <f>'2021'!N17</f>
        <v>194</v>
      </c>
      <c r="T127" s="231">
        <f t="shared" si="11"/>
        <v>26.76989056215892</v>
      </c>
      <c r="U127" s="35">
        <f>'2021'!O17</f>
        <v>4.5</v>
      </c>
      <c r="V127" s="56">
        <f>'2021'!P17</f>
        <v>4</v>
      </c>
      <c r="W127" s="57">
        <f>'2021'!Q17</f>
        <v>0</v>
      </c>
      <c r="X127" s="58">
        <f>'2021'!R17</f>
        <v>2.332476774066021E-2</v>
      </c>
      <c r="Y127" s="58">
        <f>'2021'!S17</f>
        <v>0.37015888778550149</v>
      </c>
      <c r="Z127" s="58">
        <f>'2021'!T17</f>
        <v>0.30967078189300412</v>
      </c>
      <c r="AA127" s="58">
        <f>'2021'!U17</f>
        <v>0.34990512333965845</v>
      </c>
      <c r="AB127" s="58">
        <f>'2021'!V17</f>
        <v>0.36003200556257997</v>
      </c>
      <c r="AC127" s="59">
        <f>'2021'!W17</f>
        <v>0.34203040528445094</v>
      </c>
      <c r="AD127" s="42">
        <f>'2021'!X17</f>
        <v>19.317808219178083</v>
      </c>
      <c r="AE127" s="43">
        <f>'2021'!Y17</f>
        <v>3.48</v>
      </c>
      <c r="AF127" s="43">
        <f>'2021'!Z17</f>
        <v>9.8000000000000007</v>
      </c>
      <c r="AG127" s="43">
        <f>'2021'!AA17</f>
        <v>14.8</v>
      </c>
      <c r="AH127" s="43">
        <f>'2021'!AB17</f>
        <v>0.76</v>
      </c>
      <c r="AI127" s="43">
        <f>'2021'!AC17</f>
        <v>3.41</v>
      </c>
      <c r="AJ127" s="44">
        <f>'2021'!AD17</f>
        <v>8.5563991323210423E-2</v>
      </c>
      <c r="AK127" s="44">
        <f>'2021'!AE17</f>
        <v>0.25669197396963128</v>
      </c>
      <c r="AL127" s="45">
        <f>'2021'!AF17</f>
        <v>6.3E-2</v>
      </c>
      <c r="AM127" s="46">
        <f t="shared" ref="AM127:AM141" si="13">DS127/100</f>
        <v>0.56499999999999995</v>
      </c>
      <c r="AN127" s="45">
        <f>'2021'!AG17</f>
        <v>0.871</v>
      </c>
      <c r="AO127" s="45">
        <f>'2021'!AH17</f>
        <v>0.1275</v>
      </c>
      <c r="AP127" s="43">
        <f>'2021'!AI17</f>
        <v>94.619722603261692</v>
      </c>
      <c r="AQ127" s="47">
        <f>'2021'!AJ17</f>
        <v>90.555634372108187</v>
      </c>
      <c r="AR127" s="48">
        <f>'2021'!AK17</f>
        <v>9</v>
      </c>
      <c r="AS127" s="49">
        <f>'2021'!AL17</f>
        <v>7</v>
      </c>
      <c r="AT127" s="49">
        <f>'2021'!AM17</f>
        <v>6</v>
      </c>
      <c r="AU127" s="49">
        <f>'2021'!AN17</f>
        <v>7</v>
      </c>
      <c r="AV127" s="49">
        <f>'2021'!AO17</f>
        <v>8</v>
      </c>
      <c r="AW127" s="49">
        <f>'2021'!AP17</f>
        <v>5</v>
      </c>
      <c r="AX127" s="49">
        <f>'2021'!AQ17</f>
        <v>5</v>
      </c>
      <c r="AY127" s="50">
        <f>'2021'!AR17</f>
        <v>0</v>
      </c>
      <c r="AZ127" s="60">
        <f>'2021'!AS17</f>
        <v>0</v>
      </c>
      <c r="BA127" s="61">
        <f>'2021'!AT17</f>
        <v>4211</v>
      </c>
      <c r="BB127" s="61">
        <f>'2021'!AU17</f>
        <v>0</v>
      </c>
      <c r="BC127" s="61">
        <f>'2021'!AV17</f>
        <v>0</v>
      </c>
      <c r="BD127" s="61">
        <f>'2021'!AW17</f>
        <v>0</v>
      </c>
      <c r="BE127" s="61">
        <f>'2021'!AX17</f>
        <v>0</v>
      </c>
      <c r="BF127" s="62">
        <f>'2021'!AY17</f>
        <v>0</v>
      </c>
      <c r="BG127" s="62">
        <f>'2021'!AZ17</f>
        <v>0</v>
      </c>
      <c r="BH127" s="62">
        <f>'2021'!BA17</f>
        <v>0</v>
      </c>
      <c r="BI127" s="62">
        <f>'2021'!BB17</f>
        <v>0</v>
      </c>
      <c r="BJ127" s="62">
        <f>'2021'!BC17</f>
        <v>0</v>
      </c>
      <c r="BK127" s="62">
        <f>'2021'!BD17</f>
        <v>0</v>
      </c>
      <c r="BL127" s="62">
        <f>'2021'!BE17</f>
        <v>0</v>
      </c>
      <c r="BM127" s="62">
        <f>'2021'!BF17</f>
        <v>0</v>
      </c>
      <c r="BN127" s="63">
        <f>'2021'!BG17</f>
        <v>0</v>
      </c>
      <c r="BO127" s="60">
        <f>'2021'!BH17</f>
        <v>118</v>
      </c>
      <c r="BP127" s="61">
        <f>'2021'!BI17</f>
        <v>5059</v>
      </c>
      <c r="BQ127" s="61">
        <f>'2021'!BJ17</f>
        <v>12</v>
      </c>
      <c r="BR127" s="61">
        <f>'2021'!BK17</f>
        <v>7</v>
      </c>
      <c r="BS127" s="61">
        <f>'2021'!BL17</f>
        <v>0</v>
      </c>
      <c r="BT127" s="61">
        <f>'2021'!BM17</f>
        <v>37</v>
      </c>
      <c r="BU127" s="62">
        <f>'2021'!BN17</f>
        <v>1.08</v>
      </c>
      <c r="BV127" s="62">
        <f>'2021'!BO17</f>
        <v>0.52</v>
      </c>
      <c r="BW127" s="62">
        <f>'2021'!BP17</f>
        <v>3.19</v>
      </c>
      <c r="BX127" s="62">
        <f>'2021'!BQ17</f>
        <v>3.9</v>
      </c>
      <c r="BY127" s="62">
        <f>'2021'!BR17</f>
        <v>15.1</v>
      </c>
      <c r="BZ127" s="62">
        <f>'2021'!BW17</f>
        <v>33.299999999999997</v>
      </c>
      <c r="CA127" s="62">
        <f>'2021'!BX17</f>
        <v>12.5</v>
      </c>
      <c r="CB127" s="62">
        <f>'2021'!BY17</f>
        <v>100</v>
      </c>
      <c r="CC127" s="63">
        <f>'2021'!BZ17</f>
        <v>0</v>
      </c>
      <c r="CD127" s="60">
        <f>'2021'!CA17</f>
        <v>1491</v>
      </c>
      <c r="CE127" s="61">
        <f>'2021'!CB17</f>
        <v>4028</v>
      </c>
      <c r="CF127" s="61">
        <f>'2021'!CC17</f>
        <v>149</v>
      </c>
      <c r="CG127" s="61">
        <f>'2021'!CD17</f>
        <v>86</v>
      </c>
      <c r="CH127" s="61">
        <f>'2021'!CE17</f>
        <v>12</v>
      </c>
      <c r="CI127" s="61">
        <f>'2021'!CF17</f>
        <v>33</v>
      </c>
      <c r="CJ127" s="62">
        <f>'2021'!CG17</f>
        <v>0.84</v>
      </c>
      <c r="CK127" s="62">
        <f>'2021'!CH17</f>
        <v>2.97</v>
      </c>
      <c r="CL127" s="62">
        <f>'2021'!CI17</f>
        <v>3</v>
      </c>
      <c r="CM127" s="62">
        <f>'2021'!CJ17</f>
        <v>3.6</v>
      </c>
      <c r="CN127" s="62">
        <f>'2021'!CK17</f>
        <v>17.399999999999999</v>
      </c>
      <c r="CO127" s="62">
        <f>'2021'!CP17</f>
        <v>51.2</v>
      </c>
      <c r="CP127" s="62">
        <f>'2021'!CQ17</f>
        <v>9.5</v>
      </c>
      <c r="CQ127" s="62">
        <f>'2021'!CR17</f>
        <v>88.8</v>
      </c>
      <c r="CR127" s="63">
        <f>'2021'!CS17</f>
        <v>11.2</v>
      </c>
      <c r="CS127" s="60">
        <f>'2021'!CT17</f>
        <v>903</v>
      </c>
      <c r="CT127" s="61">
        <f>'2021'!CU17</f>
        <v>2916</v>
      </c>
      <c r="CU127" s="61">
        <f>'2021'!CV17</f>
        <v>87</v>
      </c>
      <c r="CV127" s="61">
        <f>'2021'!CW17</f>
        <v>53</v>
      </c>
      <c r="CW127" s="61">
        <f>'2021'!CX17</f>
        <v>8</v>
      </c>
      <c r="CX127" s="61">
        <f>'2021'!CY17</f>
        <v>23</v>
      </c>
      <c r="CY127" s="62">
        <f>'2021'!CZ17</f>
        <v>0.76</v>
      </c>
      <c r="CZ127" s="62">
        <f>'2021'!DA17</f>
        <v>3.41</v>
      </c>
      <c r="DA127" s="62">
        <f>'2021'!DB17</f>
        <v>3.48</v>
      </c>
      <c r="DB127" s="62">
        <f>'2021'!DC17</f>
        <v>9.8000000000000007</v>
      </c>
      <c r="DC127" s="62">
        <f>'2021'!DD17</f>
        <v>11.3</v>
      </c>
      <c r="DD127" s="62">
        <f>'2021'!DI17</f>
        <v>34.799999999999997</v>
      </c>
      <c r="DE127" s="62">
        <f>'2021'!DJ17</f>
        <v>5.4</v>
      </c>
      <c r="DF127" s="62">
        <f>'2021'!DK17</f>
        <v>87</v>
      </c>
      <c r="DG127" s="63">
        <f>'2021'!DL17</f>
        <v>12.7</v>
      </c>
      <c r="DH127" s="60">
        <f>'2021'!DM17</f>
        <v>922</v>
      </c>
      <c r="DI127" s="61">
        <f>'2021'!DN17</f>
        <v>2635</v>
      </c>
      <c r="DJ127" s="61">
        <f>'2021'!DO17</f>
        <v>92</v>
      </c>
      <c r="DK127" s="61">
        <f>'2021'!DP17</f>
        <v>59</v>
      </c>
      <c r="DL127" s="61">
        <f>'2021'!DQ17</f>
        <v>6</v>
      </c>
      <c r="DM127" s="61">
        <f>'2021'!DR17</f>
        <v>18</v>
      </c>
      <c r="DN127" s="62">
        <f>'2021'!DS17</f>
        <v>0.73</v>
      </c>
      <c r="DO127" s="62">
        <f>'2021'!DT17</f>
        <v>2.96</v>
      </c>
      <c r="DP127" s="62">
        <f>'2021'!DU17</f>
        <v>3.43</v>
      </c>
      <c r="DQ127" s="62">
        <f>'2021'!DV17</f>
        <v>5.2</v>
      </c>
      <c r="DR127" s="62">
        <f>'2021'!DW17</f>
        <v>14.8</v>
      </c>
      <c r="DS127" s="62">
        <f>'2021'!EB17</f>
        <v>56.5</v>
      </c>
      <c r="DT127" s="62">
        <f>'2021'!EC17</f>
        <v>6.3</v>
      </c>
      <c r="DU127" s="62">
        <f>'2021'!ED17</f>
        <v>87.2</v>
      </c>
      <c r="DV127" s="63">
        <f>'2021'!EE17</f>
        <v>12.8</v>
      </c>
    </row>
    <row r="128" spans="1:126" ht="15.75" customHeight="1" x14ac:dyDescent="0.2">
      <c r="A128" s="30">
        <f t="shared" si="8"/>
        <v>126</v>
      </c>
      <c r="B128" s="31">
        <f>'2017'!A11</f>
        <v>9</v>
      </c>
      <c r="C128" s="31">
        <v>2017</v>
      </c>
      <c r="D128" s="32" t="str">
        <f>'2017'!B11</f>
        <v>Taywan Taylor</v>
      </c>
      <c r="E128" s="32" t="str" cm="1">
        <f t="array" ref="E128">_xlfn.IFS(F128&gt;12.5,"Cornerstone",AND(F128&gt;11.995,F128&lt;12.5),"Elite",AND(F128&gt;11,F128&lt;12.995),"Elite Upside",AND(F128&gt;=9.69,F128&lt;10.999),"Upside",AND(F128&gt;8.4,F128&lt;9.999),"Upside Lite",AND(F128&gt;7.25,F128&lt;8.999),"Outlier",AND(F128&gt;=6,F128&lt;7.25),"Outlier Lite",F128&lt;6.999,"Purgatory")</f>
        <v>Upside Lite</v>
      </c>
      <c r="F128" s="33">
        <f>'2017'!C11</f>
        <v>9.0500000000000007</v>
      </c>
      <c r="G128" s="33">
        <f t="shared" si="9"/>
        <v>79.5</v>
      </c>
      <c r="H128" s="303">
        <f t="shared" si="10"/>
        <v>0.35495248913486793</v>
      </c>
      <c r="I128" s="34" t="str">
        <f>'2017'!D11</f>
        <v>Western Kentucky</v>
      </c>
      <c r="J128" s="35">
        <f>'2017'!E11</f>
        <v>10</v>
      </c>
      <c r="K128" s="36">
        <f>'2017'!F11</f>
        <v>34760</v>
      </c>
      <c r="L128" s="37">
        <f>'2017'!G11</f>
        <v>30.594520547945205</v>
      </c>
      <c r="M128" s="37" t="str">
        <f>'2017'!H11</f>
        <v>SR</v>
      </c>
      <c r="N128" s="37">
        <f>'2017'!I11</f>
        <v>22.169863013698631</v>
      </c>
      <c r="O128" s="37" t="str">
        <f>'2017'!J11</f>
        <v>Wide</v>
      </c>
      <c r="P128" s="37" t="str">
        <f>'2017'!K11</f>
        <v>BALL HOG</v>
      </c>
      <c r="Q128" s="37" t="str">
        <f>'2017'!L11</f>
        <v>N/A</v>
      </c>
      <c r="R128" s="55">
        <f>'2017'!M11</f>
        <v>71</v>
      </c>
      <c r="S128" s="55">
        <f>'2017'!N11</f>
        <v>205</v>
      </c>
      <c r="T128" s="231">
        <f t="shared" si="11"/>
        <v>28.59137993618182</v>
      </c>
      <c r="U128" s="37">
        <f>'2017'!O11</f>
        <v>4.5</v>
      </c>
      <c r="V128" s="56">
        <f>'2017'!P11</f>
        <v>3</v>
      </c>
      <c r="W128" s="57">
        <f>'2017'!Q11</f>
        <v>0</v>
      </c>
      <c r="X128" s="58">
        <f>'2017'!R11</f>
        <v>0.10922330097087378</v>
      </c>
      <c r="Y128" s="58">
        <f>'2017'!S11</f>
        <v>0.1576243321002877</v>
      </c>
      <c r="Z128" s="58">
        <f>'2017'!T11</f>
        <v>0.28151986183074268</v>
      </c>
      <c r="AA128" s="58">
        <f>'2017'!U11</f>
        <v>0.36691410392364793</v>
      </c>
      <c r="AB128" s="58">
        <f>'2017'!V11</f>
        <v>0.36691410392364793</v>
      </c>
      <c r="AC128" s="59">
        <f>'2017'!W11</f>
        <v>0.25683987274655351</v>
      </c>
      <c r="AD128" s="42">
        <f>'2017'!X11</f>
        <v>20.512328767123286</v>
      </c>
      <c r="AE128" s="43">
        <f>'2017'!Y11</f>
        <v>4.08</v>
      </c>
      <c r="AF128" s="43">
        <f>'2017'!Z11</f>
        <v>9.4</v>
      </c>
      <c r="AG128" s="43">
        <f>'2017'!AA11</f>
        <v>14.4</v>
      </c>
      <c r="AH128" s="43">
        <f>'2017'!AB11</f>
        <v>0.82</v>
      </c>
      <c r="AI128" s="43">
        <f>'2017'!AC11</f>
        <v>3.67</v>
      </c>
      <c r="AJ128" s="44" t="str">
        <f>'2017'!AD11</f>
        <v>N/A</v>
      </c>
      <c r="AK128" s="44" t="str">
        <f>'2017'!AE11</f>
        <v>N/A</v>
      </c>
      <c r="AL128" s="45">
        <f>'2017'!AF11</f>
        <v>7.4999999999999997E-2</v>
      </c>
      <c r="AM128" s="46">
        <f t="shared" si="13"/>
        <v>0</v>
      </c>
      <c r="AN128" s="45">
        <f>'2017'!AG11</f>
        <v>0.81299999999999994</v>
      </c>
      <c r="AO128" s="45">
        <f>'2017'!AH11</f>
        <v>0.249</v>
      </c>
      <c r="AP128" s="43">
        <f>'2017'!AI11</f>
        <v>99.984758420972412</v>
      </c>
      <c r="AQ128" s="47">
        <f>'2017'!AJ11</f>
        <v>94.927122423065498</v>
      </c>
      <c r="AR128" s="48">
        <f>'2017'!AK11</f>
        <v>7</v>
      </c>
      <c r="AS128" s="49">
        <f>'2017'!AL11</f>
        <v>5</v>
      </c>
      <c r="AT128" s="49">
        <f>'2017'!AM11</f>
        <v>8</v>
      </c>
      <c r="AU128" s="49">
        <f>'2017'!AN11</f>
        <v>7</v>
      </c>
      <c r="AV128" s="49">
        <f>'2017'!AO11</f>
        <v>8</v>
      </c>
      <c r="AW128" s="49">
        <f>'2017'!AP11</f>
        <v>5</v>
      </c>
      <c r="AX128" s="49">
        <f>'2017'!AQ11</f>
        <v>7</v>
      </c>
      <c r="AY128" s="50">
        <f>'2017'!AR11</f>
        <v>0</v>
      </c>
      <c r="AZ128" s="60">
        <f>'2017'!AS11</f>
        <v>0</v>
      </c>
      <c r="BA128" s="61">
        <f>'2017'!AT11</f>
        <v>4209</v>
      </c>
      <c r="BB128" s="61">
        <f>'2017'!AU11</f>
        <v>0</v>
      </c>
      <c r="BC128" s="61">
        <f>'2017'!AV11</f>
        <v>0</v>
      </c>
      <c r="BD128" s="61">
        <f>'2017'!AW11</f>
        <v>0</v>
      </c>
      <c r="BE128" s="61">
        <f>'2017'!AX11</f>
        <v>0</v>
      </c>
      <c r="BF128" s="62">
        <f>'2017'!AY11</f>
        <v>0</v>
      </c>
      <c r="BG128" s="62">
        <f>'2017'!AZ11</f>
        <v>0</v>
      </c>
      <c r="BH128" s="62">
        <f>'2017'!BA11</f>
        <v>0</v>
      </c>
      <c r="BI128" s="62">
        <f>'2017'!BB11</f>
        <v>0</v>
      </c>
      <c r="BJ128" s="62">
        <f>'2017'!BC11</f>
        <v>0</v>
      </c>
      <c r="BK128" s="62">
        <f>'2017'!BD11</f>
        <v>0</v>
      </c>
      <c r="BL128" s="62">
        <f>'2017'!BE11</f>
        <v>0</v>
      </c>
      <c r="BM128" s="62">
        <f>'2017'!BF11</f>
        <v>0</v>
      </c>
      <c r="BN128" s="63">
        <f>'2017'!BG11</f>
        <v>0</v>
      </c>
      <c r="BO128" s="60">
        <f>'2017'!BH11</f>
        <v>270</v>
      </c>
      <c r="BP128" s="61">
        <f>'2017'!BI11</f>
        <v>2472</v>
      </c>
      <c r="BQ128" s="61">
        <f>'2017'!BJ11</f>
        <v>0</v>
      </c>
      <c r="BR128" s="61">
        <f>'2017'!BK11</f>
        <v>24</v>
      </c>
      <c r="BS128" s="61">
        <f>'2017'!BL11</f>
        <v>0</v>
      </c>
      <c r="BT128" s="61">
        <f>'2017'!BM11</f>
        <v>15</v>
      </c>
      <c r="BU128" s="62">
        <f>'2017'!BN11</f>
        <v>0</v>
      </c>
      <c r="BV128" s="62">
        <f>'2017'!BO11</f>
        <v>0</v>
      </c>
      <c r="BW128" s="62">
        <f>'2017'!BP11</f>
        <v>0</v>
      </c>
      <c r="BX128" s="62">
        <f>'2017'!BQ11</f>
        <v>0</v>
      </c>
      <c r="BY128" s="62">
        <f>'2017'!BR11</f>
        <v>0</v>
      </c>
      <c r="BZ128" s="62">
        <f>'2017'!BS11</f>
        <v>0</v>
      </c>
      <c r="CA128" s="62">
        <f>'2017'!BT11</f>
        <v>0</v>
      </c>
      <c r="CB128" s="62">
        <f>'2017'!BU11</f>
        <v>0</v>
      </c>
      <c r="CC128" s="63">
        <f>'2017'!BV11</f>
        <v>0</v>
      </c>
      <c r="CD128" s="60">
        <f>'2017'!BW11</f>
        <v>767</v>
      </c>
      <c r="CE128" s="61">
        <f>'2017'!BX11</f>
        <v>4866</v>
      </c>
      <c r="CF128" s="61">
        <f>'2017'!BY11</f>
        <v>58</v>
      </c>
      <c r="CG128" s="61">
        <f>'2017'!BZ11</f>
        <v>44</v>
      </c>
      <c r="CH128" s="61">
        <f>'2017'!CA11</f>
        <v>7</v>
      </c>
      <c r="CI128" s="61">
        <f>'2017'!CB11</f>
        <v>49</v>
      </c>
      <c r="CJ128" s="62">
        <f>'2017'!CC11</f>
        <v>0</v>
      </c>
      <c r="CK128" s="62">
        <f>'2017'!CD11</f>
        <v>0</v>
      </c>
      <c r="CL128" s="62">
        <f>'2017'!CE11</f>
        <v>2.46</v>
      </c>
      <c r="CM128" s="62">
        <f>'2017'!CF11</f>
        <v>9.4</v>
      </c>
      <c r="CN128" s="62">
        <f>'2017'!CG11</f>
        <v>9.8000000000000007</v>
      </c>
      <c r="CO128" s="62">
        <f>'2017'!CH11</f>
        <v>0</v>
      </c>
      <c r="CP128" s="62">
        <f>'2017'!CI11</f>
        <v>6.4</v>
      </c>
      <c r="CQ128" s="62">
        <f>'2017'!CJ11</f>
        <v>77.099999999999994</v>
      </c>
      <c r="CR128" s="63">
        <f>'2017'!CK11</f>
        <v>22.6</v>
      </c>
      <c r="CS128" s="60">
        <f>'2017'!CL11</f>
        <v>1467</v>
      </c>
      <c r="CT128" s="61">
        <f>'2017'!CM11</f>
        <v>5211</v>
      </c>
      <c r="CU128" s="61">
        <f>'2017'!CN11</f>
        <v>111</v>
      </c>
      <c r="CV128" s="61">
        <f>'2017'!CO11</f>
        <v>86</v>
      </c>
      <c r="CW128" s="61">
        <f>'2017'!CP11</f>
        <v>17</v>
      </c>
      <c r="CX128" s="61">
        <f>'2017'!CQ11</f>
        <v>50</v>
      </c>
      <c r="CY128" s="62">
        <f>'2017'!CR11</f>
        <v>0</v>
      </c>
      <c r="CZ128" s="62">
        <f>'2017'!CS11</f>
        <v>0</v>
      </c>
      <c r="DA128" s="62">
        <f>'2017'!CT11</f>
        <v>4.08</v>
      </c>
      <c r="DB128" s="62">
        <f>'2017'!CU11</f>
        <v>8</v>
      </c>
      <c r="DC128" s="62">
        <f>'2017'!CV11</f>
        <v>11.9</v>
      </c>
      <c r="DD128" s="62">
        <f>'2017'!CW11</f>
        <v>0</v>
      </c>
      <c r="DE128" s="62">
        <f>'2017'!CX11</f>
        <v>3.4</v>
      </c>
      <c r="DF128" s="62">
        <f>'2017'!CY11</f>
        <v>60.8</v>
      </c>
      <c r="DG128" s="63">
        <f>'2017'!CZ11</f>
        <v>33.200000000000003</v>
      </c>
      <c r="DH128" s="60">
        <f>'2017'!DA11</f>
        <v>1730</v>
      </c>
      <c r="DI128" s="61">
        <f>'2017'!DB11</f>
        <v>4715</v>
      </c>
      <c r="DJ128" s="61">
        <f>'2017'!DC11</f>
        <v>146</v>
      </c>
      <c r="DK128" s="61">
        <f>'2017'!DD11</f>
        <v>98</v>
      </c>
      <c r="DL128" s="61">
        <f>'2017'!DE11</f>
        <v>17</v>
      </c>
      <c r="DM128" s="61">
        <f>'2017'!DF11</f>
        <v>42</v>
      </c>
      <c r="DN128" s="62">
        <f>'2017'!DG11</f>
        <v>0.82</v>
      </c>
      <c r="DO128" s="62">
        <f>'2017'!DH11</f>
        <v>3.67</v>
      </c>
      <c r="DP128" s="62">
        <f>'2017'!DI11</f>
        <v>3.91</v>
      </c>
      <c r="DQ128" s="62">
        <f>'2017'!DJ11</f>
        <v>6.8</v>
      </c>
      <c r="DR128" s="62">
        <f>'2017'!DK11</f>
        <v>14.4</v>
      </c>
      <c r="DS128" s="62">
        <f>'2017'!DL11</f>
        <v>0</v>
      </c>
      <c r="DT128" s="62">
        <f>'2017'!DM11</f>
        <v>7.5</v>
      </c>
      <c r="DU128" s="62">
        <f>'2017'!DN11</f>
        <v>81.3</v>
      </c>
      <c r="DV128" s="63">
        <f>'2017'!DO11</f>
        <v>16.600000000000001</v>
      </c>
    </row>
    <row r="129" spans="1:126" ht="15.75" customHeight="1" x14ac:dyDescent="0.2">
      <c r="A129" s="30">
        <f t="shared" si="8"/>
        <v>127</v>
      </c>
      <c r="B129" s="31">
        <f>'2018'!A10</f>
        <v>8</v>
      </c>
      <c r="C129" s="31">
        <v>2018</v>
      </c>
      <c r="D129" s="32" t="str">
        <f>'2018'!B10</f>
        <v>Justin Watson</v>
      </c>
      <c r="E129" s="32" t="str" cm="1">
        <f t="array" ref="E129">_xlfn.IFS(F129&gt;12.5,"Cornerstone",AND(F129&gt;11.995,F129&lt;12.5),"Elite",AND(F129&gt;11,F129&lt;12.995),"Elite Upside",AND(F129&gt;=9.69,F129&lt;10.999),"Upside",AND(F129&gt;8.4,F129&lt;9.999),"Upside Lite",AND(F129&gt;7.25,F129&lt;8.999),"Outlier",AND(F129&gt;=6,F129&lt;7.25),"Outlier Lite",F129&lt;6.999,"Purgatory")</f>
        <v>Upside Lite</v>
      </c>
      <c r="F129" s="33">
        <f>'2018'!C10</f>
        <v>9.0414285714285718</v>
      </c>
      <c r="G129" s="33">
        <f t="shared" si="9"/>
        <v>79.3</v>
      </c>
      <c r="H129" s="303">
        <f t="shared" si="10"/>
        <v>0.35003287957303192</v>
      </c>
      <c r="I129" s="34" t="str">
        <f>'2018'!D10</f>
        <v>Penn</v>
      </c>
      <c r="J129" s="35">
        <f>'2018'!E10</f>
        <v>11</v>
      </c>
      <c r="K129" s="36">
        <f>'2018'!F10</f>
        <v>35159</v>
      </c>
      <c r="L129" s="37">
        <f>'2018'!G10</f>
        <v>29.5013698630137</v>
      </c>
      <c r="M129" s="37" t="str">
        <f>'2018'!H10</f>
        <v>SR</v>
      </c>
      <c r="N129" s="37">
        <f>'2018'!I10</f>
        <v>22.073972602739726</v>
      </c>
      <c r="O129" s="37" t="str">
        <f>'2018'!J10</f>
        <v>N/A</v>
      </c>
      <c r="P129" s="37" t="str">
        <f>'2018'!K10</f>
        <v>DEEP</v>
      </c>
      <c r="Q129" s="37" t="str">
        <f>'2018'!L10</f>
        <v>Poor Earner</v>
      </c>
      <c r="R129" s="55">
        <f>'2018'!M10</f>
        <v>75</v>
      </c>
      <c r="S129" s="55">
        <f>'2018'!N10</f>
        <v>225</v>
      </c>
      <c r="T129" s="231">
        <f t="shared" si="11"/>
        <v>28.122760245520492</v>
      </c>
      <c r="U129" s="35">
        <f>'2018'!O10</f>
        <v>4.46</v>
      </c>
      <c r="V129" s="56">
        <f>'2018'!P10</f>
        <v>5</v>
      </c>
      <c r="W129" s="57">
        <f>'2018'!Q10</f>
        <v>0</v>
      </c>
      <c r="X129" s="58">
        <f>'2018'!R10</f>
        <v>0.18118847976667882</v>
      </c>
      <c r="Y129" s="58">
        <f>'2018'!S10</f>
        <v>0.445450802799506</v>
      </c>
      <c r="Z129" s="58">
        <f>'2018'!T10</f>
        <v>0.48967940272288096</v>
      </c>
      <c r="AA129" s="58">
        <f>'2018'!U10</f>
        <v>0.50513059701492535</v>
      </c>
      <c r="AB129" s="58">
        <f>'2018'!V10</f>
        <v>0.50513059701492535</v>
      </c>
      <c r="AC129" s="59">
        <f>'2018'!W10</f>
        <v>0.30307835820895518</v>
      </c>
      <c r="AD129" s="42">
        <f>'2018'!X10</f>
        <v>19.419178082191781</v>
      </c>
      <c r="AE129" s="43">
        <f>'2018'!Y10</f>
        <v>3.13</v>
      </c>
      <c r="AF129" s="43">
        <f>'2018'!Z10</f>
        <v>8.9</v>
      </c>
      <c r="AG129" s="43">
        <f>'2018'!AA10</f>
        <v>16.2</v>
      </c>
      <c r="AH129" s="43">
        <f>'2018'!AB10</f>
        <v>0</v>
      </c>
      <c r="AI129" s="43">
        <f>'2018'!AC10</f>
        <v>0</v>
      </c>
      <c r="AJ129" s="44">
        <f>'2018'!AD10</f>
        <v>0</v>
      </c>
      <c r="AK129" s="44">
        <f>'2018'!AE10</f>
        <v>0</v>
      </c>
      <c r="AL129" s="45">
        <f>'2018'!AF10</f>
        <v>0</v>
      </c>
      <c r="AM129" s="46">
        <f t="shared" si="13"/>
        <v>0</v>
      </c>
      <c r="AN129" s="45">
        <f>'2018'!AG10</f>
        <v>0</v>
      </c>
      <c r="AO129" s="45">
        <f>'2018'!AH10</f>
        <v>0</v>
      </c>
      <c r="AP129" s="43">
        <f>'2018'!AI10</f>
        <v>113.72948667263911</v>
      </c>
      <c r="AQ129" s="47">
        <f>'2018'!AJ10</f>
        <v>117.22870444181952</v>
      </c>
      <c r="AR129" s="48">
        <f>'2018'!AK10</f>
        <v>8</v>
      </c>
      <c r="AS129" s="49">
        <f>'2018'!AL10</f>
        <v>7</v>
      </c>
      <c r="AT129" s="49">
        <f>'2018'!AM10</f>
        <v>6</v>
      </c>
      <c r="AU129" s="49">
        <f>'2018'!AN10</f>
        <v>6</v>
      </c>
      <c r="AV129" s="49">
        <f>'2018'!AO10</f>
        <v>8</v>
      </c>
      <c r="AW129" s="49">
        <f>'2018'!AP10</f>
        <v>9</v>
      </c>
      <c r="AX129" s="49">
        <f>'2018'!AQ10</f>
        <v>4</v>
      </c>
      <c r="AY129" s="50">
        <f>'2018'!AR10</f>
        <v>0</v>
      </c>
      <c r="AZ129" s="60">
        <f>'2018'!AS10</f>
        <v>0</v>
      </c>
      <c r="BA129" s="61">
        <f>'2018'!AT10</f>
        <v>3599</v>
      </c>
      <c r="BB129" s="61">
        <f>'2018'!AU10</f>
        <v>0</v>
      </c>
      <c r="BC129" s="61">
        <f>'2018'!AV10</f>
        <v>0</v>
      </c>
      <c r="BD129" s="61">
        <f>'2018'!AW10</f>
        <v>0</v>
      </c>
      <c r="BE129" s="61">
        <f>'2018'!AX10</f>
        <v>0</v>
      </c>
      <c r="BF129" s="62">
        <f>'2018'!AY10</f>
        <v>0</v>
      </c>
      <c r="BG129" s="62">
        <f>'2018'!AZ10</f>
        <v>0</v>
      </c>
      <c r="BH129" s="62">
        <f>'2018'!BA10</f>
        <v>0</v>
      </c>
      <c r="BI129" s="62">
        <f>'2018'!BB10</f>
        <v>0</v>
      </c>
      <c r="BJ129" s="62">
        <f>'2018'!BC10</f>
        <v>0</v>
      </c>
      <c r="BK129" s="62">
        <f>'2018'!BD10</f>
        <v>0</v>
      </c>
      <c r="BL129" s="62">
        <f>'2018'!BE10</f>
        <v>0</v>
      </c>
      <c r="BM129" s="62">
        <f>'2018'!BF10</f>
        <v>0</v>
      </c>
      <c r="BN129" s="63">
        <f>'2018'!BG10</f>
        <v>0</v>
      </c>
      <c r="BO129" s="60">
        <f>'2018'!BH10</f>
        <v>497</v>
      </c>
      <c r="BP129" s="61">
        <f>'2018'!BI10</f>
        <v>2743</v>
      </c>
      <c r="BQ129" s="61">
        <f>'2018'!BJ10</f>
        <v>0</v>
      </c>
      <c r="BR129" s="61">
        <f>'2018'!BK10</f>
        <v>0</v>
      </c>
      <c r="BS129" s="61">
        <f>'2018'!BL10</f>
        <v>0</v>
      </c>
      <c r="BT129" s="61">
        <f>'2018'!BM10</f>
        <v>0</v>
      </c>
      <c r="BU129" s="62">
        <f>'2018'!BN10</f>
        <v>0</v>
      </c>
      <c r="BV129" s="62">
        <f>'2018'!BO10</f>
        <v>0</v>
      </c>
      <c r="BW129" s="62">
        <f>'2018'!BP10</f>
        <v>0</v>
      </c>
      <c r="BX129" s="62">
        <f>'2018'!BQ10</f>
        <v>0</v>
      </c>
      <c r="BY129" s="62">
        <f>'2018'!BR10</f>
        <v>0</v>
      </c>
      <c r="BZ129" s="62">
        <f>'2018'!BS10</f>
        <v>0</v>
      </c>
      <c r="CA129" s="62">
        <f>'2018'!BT10</f>
        <v>0</v>
      </c>
      <c r="CB129" s="62">
        <f>'2018'!BU10</f>
        <v>0</v>
      </c>
      <c r="CC129" s="63">
        <f>'2018'!BV10</f>
        <v>0</v>
      </c>
      <c r="CD129" s="60">
        <f>'2018'!BW10</f>
        <v>1082</v>
      </c>
      <c r="CE129" s="61">
        <f>'2018'!BX10</f>
        <v>2429</v>
      </c>
      <c r="CF129" s="61">
        <f>'2018'!BY10</f>
        <v>0</v>
      </c>
      <c r="CG129" s="61">
        <f>'2018'!BZ10</f>
        <v>0</v>
      </c>
      <c r="CH129" s="61">
        <f>'2018'!CA10</f>
        <v>0</v>
      </c>
      <c r="CI129" s="61">
        <f>'2018'!CB10</f>
        <v>0</v>
      </c>
      <c r="CJ129" s="62">
        <f>'2018'!CC10</f>
        <v>0</v>
      </c>
      <c r="CK129" s="62">
        <f>'2018'!CD10</f>
        <v>0</v>
      </c>
      <c r="CL129" s="62">
        <f>'2018'!CE10</f>
        <v>0</v>
      </c>
      <c r="CM129" s="62">
        <f>'2018'!CF10</f>
        <v>0</v>
      </c>
      <c r="CN129" s="62">
        <f>'2018'!CG10</f>
        <v>0</v>
      </c>
      <c r="CO129" s="62">
        <f>'2018'!CH10</f>
        <v>0</v>
      </c>
      <c r="CP129" s="62">
        <f>'2018'!CI10</f>
        <v>0</v>
      </c>
      <c r="CQ129" s="62">
        <f>'2018'!CJ10</f>
        <v>0</v>
      </c>
      <c r="CR129" s="63">
        <f>'2018'!CK10</f>
        <v>0</v>
      </c>
      <c r="CS129" s="60">
        <f>'2018'!CL10</f>
        <v>1115</v>
      </c>
      <c r="CT129" s="61">
        <f>'2018'!CM10</f>
        <v>2277</v>
      </c>
      <c r="CU129" s="61">
        <f>'2018'!CN10</f>
        <v>0</v>
      </c>
      <c r="CV129" s="61">
        <f>'2018'!CO10</f>
        <v>0</v>
      </c>
      <c r="CW129" s="61">
        <f>'2018'!CP10</f>
        <v>0</v>
      </c>
      <c r="CX129" s="61">
        <f>'2018'!CQ10</f>
        <v>0</v>
      </c>
      <c r="CY129" s="62">
        <f>'2018'!CR10</f>
        <v>0</v>
      </c>
      <c r="CZ129" s="62">
        <f>'2018'!CS10</f>
        <v>0</v>
      </c>
      <c r="DA129" s="62">
        <f>'2018'!CT10</f>
        <v>0</v>
      </c>
      <c r="DB129" s="62">
        <f>'2018'!CU10</f>
        <v>0</v>
      </c>
      <c r="DC129" s="62">
        <f>'2018'!CV10</f>
        <v>0</v>
      </c>
      <c r="DD129" s="62">
        <f>'2018'!CW10</f>
        <v>0</v>
      </c>
      <c r="DE129" s="62">
        <f>'2018'!CX10</f>
        <v>0</v>
      </c>
      <c r="DF129" s="62">
        <f>'2018'!CY10</f>
        <v>0</v>
      </c>
      <c r="DG129" s="63">
        <f>'2018'!CZ10</f>
        <v>0</v>
      </c>
      <c r="DH129" s="60">
        <f>'2018'!DA10</f>
        <v>1083</v>
      </c>
      <c r="DI129" s="61">
        <f>'2018'!DB10</f>
        <v>2144</v>
      </c>
      <c r="DJ129" s="61">
        <f>'2018'!DC10</f>
        <v>0</v>
      </c>
      <c r="DK129" s="61">
        <f>'2018'!DD10</f>
        <v>0</v>
      </c>
      <c r="DL129" s="61">
        <f>'2018'!DE10</f>
        <v>0</v>
      </c>
      <c r="DM129" s="61">
        <f>'2018'!DF10</f>
        <v>0</v>
      </c>
      <c r="DN129" s="62">
        <f>'2018'!DG10</f>
        <v>0</v>
      </c>
      <c r="DO129" s="62">
        <f>'2018'!DH10</f>
        <v>0</v>
      </c>
      <c r="DP129" s="62">
        <f>'2018'!DI10</f>
        <v>3.13</v>
      </c>
      <c r="DQ129" s="62">
        <f>'2018'!DJ10</f>
        <v>8.9</v>
      </c>
      <c r="DR129" s="62">
        <f>'2018'!DK10</f>
        <v>16.2</v>
      </c>
      <c r="DS129" s="62">
        <f>'2018'!DP10</f>
        <v>0</v>
      </c>
      <c r="DT129" s="62">
        <f>'2018'!DQ10</f>
        <v>0</v>
      </c>
      <c r="DU129" s="62">
        <f>'2018'!DR10</f>
        <v>0</v>
      </c>
      <c r="DV129" s="63">
        <f>'2018'!DS10</f>
        <v>0</v>
      </c>
    </row>
    <row r="130" spans="1:126" ht="15.75" customHeight="1" x14ac:dyDescent="0.2">
      <c r="A130" s="30">
        <f t="shared" si="8"/>
        <v>128</v>
      </c>
      <c r="B130" s="31">
        <f>'2016'!A10</f>
        <v>8</v>
      </c>
      <c r="C130" s="31">
        <v>2016</v>
      </c>
      <c r="D130" s="32" t="str">
        <f>'2016'!B10</f>
        <v>Rashard Higgins</v>
      </c>
      <c r="E130" s="32" t="str" cm="1">
        <f t="array" ref="E130">_xlfn.IFS(F130&gt;12.5,"Cornerstone",AND(F130&gt;11.995,F130&lt;12.5),"Elite",AND(F130&gt;11,F130&lt;12.995),"Elite Upside",AND(F130&gt;=9.69,F130&lt;10.999),"Upside",AND(F130&gt;8.4,F130&lt;9.999),"Upside Lite",AND(F130&gt;7.25,F130&lt;8.999),"Outlier",AND(F130&gt;=6,F130&lt;7.25),"Outlier Lite",F130&lt;6.999,"Purgatory")</f>
        <v>Upside Lite</v>
      </c>
      <c r="F130" s="33">
        <f>'2016'!C10</f>
        <v>9.0400000000000009</v>
      </c>
      <c r="G130" s="33">
        <f t="shared" si="9"/>
        <v>79.100000000000009</v>
      </c>
      <c r="H130" s="303">
        <f t="shared" si="10"/>
        <v>0.34921294464605962</v>
      </c>
      <c r="I130" s="34" t="str">
        <f>'2016'!D10</f>
        <v>Colorado State</v>
      </c>
      <c r="J130" s="35">
        <f>'2016'!E10</f>
        <v>7</v>
      </c>
      <c r="K130" s="36">
        <f>'2016'!F10</f>
        <v>34614</v>
      </c>
      <c r="L130" s="37">
        <f>'2016'!G10</f>
        <v>30.994520547945207</v>
      </c>
      <c r="M130" s="37" t="str">
        <f>'2016'!H10</f>
        <v>JR</v>
      </c>
      <c r="N130" s="37">
        <f>'2016'!I10</f>
        <v>21.56986301369863</v>
      </c>
      <c r="O130" s="37" t="str">
        <f>'2016'!J10</f>
        <v>Wide</v>
      </c>
      <c r="P130" s="37" t="str">
        <f>'2016'!K10</f>
        <v>BALL HOG</v>
      </c>
      <c r="Q130" s="37" t="str">
        <f>'2016'!L10</f>
        <v>N/A</v>
      </c>
      <c r="R130" s="55">
        <f>'2016'!M10</f>
        <v>73</v>
      </c>
      <c r="S130" s="55">
        <f>'2016'!N10</f>
        <v>196</v>
      </c>
      <c r="T130" s="231">
        <f t="shared" si="11"/>
        <v>25.85879624752307</v>
      </c>
      <c r="U130" s="37">
        <f>'2016'!O10</f>
        <v>4.6399999999999997</v>
      </c>
      <c r="V130" s="56">
        <f>'2016'!P10</f>
        <v>5</v>
      </c>
      <c r="W130" s="57">
        <f>'2016'!Q10</f>
        <v>0</v>
      </c>
      <c r="X130" s="58">
        <f>'2016'!R10</f>
        <v>0</v>
      </c>
      <c r="Y130" s="58">
        <f>'2016'!S10</f>
        <v>0.22439678284182304</v>
      </c>
      <c r="Z130" s="58">
        <f>'2016'!T10</f>
        <v>0.45320273631840791</v>
      </c>
      <c r="AA130" s="58">
        <f>'2016'!U10</f>
        <v>0.38815789473684209</v>
      </c>
      <c r="AB130" s="58">
        <f>'2016'!V10</f>
        <v>0.42068031552762497</v>
      </c>
      <c r="AC130" s="59">
        <f>'2016'!W10</f>
        <v>0.31971703980099497</v>
      </c>
      <c r="AD130" s="42">
        <f>'2016'!X10</f>
        <v>18.912328767123288</v>
      </c>
      <c r="AE130" s="43">
        <f>'2016'!Y10</f>
        <v>4.54</v>
      </c>
      <c r="AF130" s="43">
        <f>'2016'!Z10</f>
        <v>9.6</v>
      </c>
      <c r="AG130" s="43">
        <f>'2016'!AA10</f>
        <v>12.4</v>
      </c>
      <c r="AH130" s="43">
        <f>'2016'!AB10</f>
        <v>0</v>
      </c>
      <c r="AI130" s="43">
        <f>'2016'!AC10</f>
        <v>0</v>
      </c>
      <c r="AJ130" s="44" t="str">
        <f>'2016'!AD10</f>
        <v>N/A</v>
      </c>
      <c r="AK130" s="44" t="str">
        <f>'2016'!AE10</f>
        <v>N/A</v>
      </c>
      <c r="AL130" s="45">
        <f>'2016'!AF10</f>
        <v>3.7999999999999999E-2</v>
      </c>
      <c r="AM130" s="46">
        <f t="shared" si="13"/>
        <v>0</v>
      </c>
      <c r="AN130" s="45">
        <f>'2016'!AG10</f>
        <v>0.86449999999999994</v>
      </c>
      <c r="AO130" s="45">
        <f>'2016'!AH10</f>
        <v>0.13250000000000001</v>
      </c>
      <c r="AP130" s="43">
        <f>'2016'!AI10</f>
        <v>84.569574362947691</v>
      </c>
      <c r="AQ130" s="47">
        <f>'2016'!AJ10</f>
        <v>83.708088800998809</v>
      </c>
      <c r="AR130" s="48">
        <f>'2016'!AK10</f>
        <v>8</v>
      </c>
      <c r="AS130" s="49">
        <f>'2016'!AL10</f>
        <v>8</v>
      </c>
      <c r="AT130" s="49">
        <f>'2016'!AM10</f>
        <v>9</v>
      </c>
      <c r="AU130" s="49">
        <f>'2016'!AN10</f>
        <v>7</v>
      </c>
      <c r="AV130" s="49">
        <f>'2016'!AO10</f>
        <v>5</v>
      </c>
      <c r="AW130" s="49">
        <f>'2016'!AP10</f>
        <v>3</v>
      </c>
      <c r="AX130" s="49">
        <f>'2016'!AQ10</f>
        <v>4</v>
      </c>
      <c r="AY130" s="50">
        <f>'2016'!AR10</f>
        <v>0</v>
      </c>
      <c r="AZ130" s="60">
        <f>'2016'!AS10</f>
        <v>0</v>
      </c>
      <c r="BA130" s="61">
        <f>'2016'!AT10</f>
        <v>1</v>
      </c>
      <c r="BB130" s="61">
        <f>'2016'!AU10</f>
        <v>0</v>
      </c>
      <c r="BC130" s="61">
        <f>'2016'!AV10</f>
        <v>0</v>
      </c>
      <c r="BD130" s="61">
        <f>'2016'!AW10</f>
        <v>0</v>
      </c>
      <c r="BE130" s="61">
        <f>'2016'!AX10</f>
        <v>0</v>
      </c>
      <c r="BF130" s="62">
        <f>'2016'!AY10</f>
        <v>0</v>
      </c>
      <c r="BG130" s="62">
        <f>'2016'!AZ10</f>
        <v>0</v>
      </c>
      <c r="BH130" s="62">
        <f>'2016'!BA10</f>
        <v>0</v>
      </c>
      <c r="BI130" s="62">
        <f>'2016'!BB10</f>
        <v>0</v>
      </c>
      <c r="BJ130" s="62">
        <f>'2016'!BC10</f>
        <v>0</v>
      </c>
      <c r="BK130" s="62">
        <f>'2016'!BD10</f>
        <v>0</v>
      </c>
      <c r="BL130" s="62">
        <f>'2016'!BE10</f>
        <v>0</v>
      </c>
      <c r="BM130" s="62">
        <f>'2016'!BF10</f>
        <v>0</v>
      </c>
      <c r="BN130" s="63">
        <f>'2016'!BG10</f>
        <v>0</v>
      </c>
      <c r="BO130" s="60">
        <f>'2016'!BH10</f>
        <v>0</v>
      </c>
      <c r="BP130" s="61">
        <f>'2016'!BI10</f>
        <v>1</v>
      </c>
      <c r="BQ130" s="61">
        <f>'2016'!BJ10</f>
        <v>0</v>
      </c>
      <c r="BR130" s="61">
        <f>'2016'!BK10</f>
        <v>0</v>
      </c>
      <c r="BS130" s="61">
        <f>'2016'!BL10</f>
        <v>0</v>
      </c>
      <c r="BT130" s="61">
        <f>'2016'!BM10</f>
        <v>0</v>
      </c>
      <c r="BU130" s="62">
        <f>'2016'!BN10</f>
        <v>0</v>
      </c>
      <c r="BV130" s="62">
        <f>'2016'!BO10</f>
        <v>0</v>
      </c>
      <c r="BW130" s="62">
        <f>'2016'!BP10</f>
        <v>0</v>
      </c>
      <c r="BX130" s="62">
        <f>'2016'!BQ10</f>
        <v>0</v>
      </c>
      <c r="BY130" s="62">
        <f>'2016'!BR10</f>
        <v>0</v>
      </c>
      <c r="BZ130" s="62">
        <f>'2016'!BS10</f>
        <v>0</v>
      </c>
      <c r="CA130" s="62">
        <f>'2016'!BT10</f>
        <v>0</v>
      </c>
      <c r="CB130" s="62">
        <f>'2016'!BU10</f>
        <v>0</v>
      </c>
      <c r="CC130" s="63">
        <f>'2016'!BV10</f>
        <v>0</v>
      </c>
      <c r="CD130" s="60">
        <f>'2016'!BW10</f>
        <v>837</v>
      </c>
      <c r="CE130" s="61">
        <f>'2016'!BX10</f>
        <v>3730</v>
      </c>
      <c r="CF130" s="61">
        <f>'2016'!BY10</f>
        <v>0</v>
      </c>
      <c r="CG130" s="61">
        <f>'2016'!BZ10</f>
        <v>68</v>
      </c>
      <c r="CH130" s="61">
        <f>'2016'!CA10</f>
        <v>6</v>
      </c>
      <c r="CI130" s="61">
        <f>'2016'!CB10</f>
        <v>0</v>
      </c>
      <c r="CJ130" s="62">
        <f>'2016'!CC10</f>
        <v>0</v>
      </c>
      <c r="CK130" s="62">
        <f>'2016'!CD10</f>
        <v>0</v>
      </c>
      <c r="CL130" s="62">
        <f>'2016'!CE10</f>
        <v>0</v>
      </c>
      <c r="CM130" s="62">
        <f>'2016'!CF10</f>
        <v>0</v>
      </c>
      <c r="CN130" s="62">
        <f>'2016'!CG10</f>
        <v>0</v>
      </c>
      <c r="CO130" s="62">
        <f>'2016'!CH10</f>
        <v>0</v>
      </c>
      <c r="CP130" s="62">
        <f>'2016'!CI10</f>
        <v>0</v>
      </c>
      <c r="CQ130" s="62">
        <f>'2016'!CJ10</f>
        <v>0</v>
      </c>
      <c r="CR130" s="63">
        <f>'2016'!CK10</f>
        <v>0</v>
      </c>
      <c r="CS130" s="60">
        <f>'2016'!CL10</f>
        <v>1749</v>
      </c>
      <c r="CT130" s="61">
        <f>'2016'!CM10</f>
        <v>3859.2000000000003</v>
      </c>
      <c r="CU130" s="61">
        <f>'2016'!CN10</f>
        <v>129</v>
      </c>
      <c r="CV130" s="61">
        <f>'2016'!CO10</f>
        <v>96</v>
      </c>
      <c r="CW130" s="61">
        <f>'2016'!CP10</f>
        <v>17</v>
      </c>
      <c r="CX130" s="61">
        <f>'2016'!CQ10</f>
        <v>0</v>
      </c>
      <c r="CY130" s="62">
        <f>'2016'!CR10</f>
        <v>0</v>
      </c>
      <c r="CZ130" s="62">
        <f>'2016'!CS10</f>
        <v>0</v>
      </c>
      <c r="DA130" s="62">
        <f>'2016'!CT10</f>
        <v>4.54</v>
      </c>
      <c r="DB130" s="62">
        <f>'2016'!CU10</f>
        <v>9.6</v>
      </c>
      <c r="DC130" s="62">
        <f>'2016'!CV10</f>
        <v>12.1</v>
      </c>
      <c r="DD130" s="62">
        <f>'2016'!CW10</f>
        <v>0</v>
      </c>
      <c r="DE130" s="62">
        <f>'2016'!CX10</f>
        <v>7.7</v>
      </c>
      <c r="DF130" s="62">
        <f>'2016'!CY10</f>
        <v>87.6</v>
      </c>
      <c r="DG130" s="63">
        <f>'2016'!CZ10</f>
        <v>12.4</v>
      </c>
      <c r="DH130" s="60">
        <f>'2016'!DA10</f>
        <v>1062</v>
      </c>
      <c r="DI130" s="61">
        <f>'2016'!DB10</f>
        <v>2736</v>
      </c>
      <c r="DJ130" s="61">
        <f>'2016'!DC10</f>
        <v>107</v>
      </c>
      <c r="DK130" s="61">
        <f>'2016'!DD10</f>
        <v>75</v>
      </c>
      <c r="DL130" s="61">
        <f>'2016'!DE10</f>
        <v>8</v>
      </c>
      <c r="DM130" s="61">
        <f>'2016'!DF10</f>
        <v>0</v>
      </c>
      <c r="DN130" s="62">
        <f>'2016'!DG10</f>
        <v>0</v>
      </c>
      <c r="DO130" s="62">
        <f>'2016'!DH10</f>
        <v>0</v>
      </c>
      <c r="DP130" s="62">
        <f>'2016'!DI10</f>
        <v>3.45</v>
      </c>
      <c r="DQ130" s="62">
        <f>'2016'!DJ10</f>
        <v>4.7</v>
      </c>
      <c r="DR130" s="62">
        <f>'2016'!DK10</f>
        <v>12.4</v>
      </c>
      <c r="DS130" s="62">
        <f>'2016'!DL10</f>
        <v>0</v>
      </c>
      <c r="DT130" s="62">
        <f>'2016'!DM10</f>
        <v>3.8</v>
      </c>
      <c r="DU130" s="62">
        <f>'2016'!DN10</f>
        <v>85.3</v>
      </c>
      <c r="DV130" s="63">
        <f>'2016'!DO10</f>
        <v>14.1</v>
      </c>
    </row>
    <row r="131" spans="1:126" ht="15.75" customHeight="1" x14ac:dyDescent="0.2">
      <c r="A131" s="30">
        <f t="shared" ref="A131:A194" si="14">_xlfn.RANK.EQ(F131,F$3:F$616)</f>
        <v>129</v>
      </c>
      <c r="B131" s="31">
        <f>'2017'!A12</f>
        <v>10</v>
      </c>
      <c r="C131" s="31">
        <v>2017</v>
      </c>
      <c r="D131" s="32" t="str">
        <f>'2017'!B12</f>
        <v>Jalen Robinette</v>
      </c>
      <c r="E131" s="32" t="str" cm="1">
        <f t="array" ref="E131">_xlfn.IFS(F131&gt;12.5,"Cornerstone",AND(F131&gt;11.995,F131&lt;12.5),"Elite",AND(F131&gt;11,F131&lt;12.995),"Elite Upside",AND(F131&gt;=9.69,F131&lt;10.999),"Upside",AND(F131&gt;8.4,F131&lt;9.999),"Upside Lite",AND(F131&gt;7.25,F131&lt;8.999),"Outlier",AND(F131&gt;=6,F131&lt;7.25),"Outlier Lite",F131&lt;6.999,"Purgatory")</f>
        <v>Upside Lite</v>
      </c>
      <c r="F131" s="33">
        <f>'2017'!C12</f>
        <v>9.0314285714285703</v>
      </c>
      <c r="G131" s="33">
        <f t="shared" ref="G131:G194" si="15">(_xlfn.PERCENTRANK.EXC($F$3:$F$616,F131)*100)</f>
        <v>79</v>
      </c>
      <c r="H131" s="303">
        <f t="shared" ref="H131:H194" si="16">STANDARDIZE(F131,(AVERAGE($F$3:$F$372)),(_xlfn.STDEV.P($F$3:$F$371)))</f>
        <v>0.34429333508422261</v>
      </c>
      <c r="I131" s="34" t="str">
        <f>'2017'!D12</f>
        <v>Air Force</v>
      </c>
      <c r="J131" s="35">
        <f>'2017'!E12</f>
        <v>7</v>
      </c>
      <c r="K131" s="36">
        <f>'2017'!F12</f>
        <v>34880</v>
      </c>
      <c r="L131" s="37">
        <f>'2017'!G12</f>
        <v>30.265753424657536</v>
      </c>
      <c r="M131" s="37" t="str">
        <f>'2017'!H12</f>
        <v>SR</v>
      </c>
      <c r="N131" s="37">
        <f>'2017'!I12</f>
        <v>21.841095890410958</v>
      </c>
      <c r="O131" s="37" t="str">
        <f>'2017'!J12</f>
        <v>Wide</v>
      </c>
      <c r="P131" s="37" t="str">
        <f>'2017'!K12</f>
        <v>SLOB</v>
      </c>
      <c r="Q131" s="37" t="str">
        <f>'2017'!L12</f>
        <v>N/A</v>
      </c>
      <c r="R131" s="55">
        <f>'2017'!M12</f>
        <v>75</v>
      </c>
      <c r="S131" s="55">
        <f>'2017'!N12</f>
        <v>220</v>
      </c>
      <c r="T131" s="231">
        <f t="shared" si="11"/>
        <v>27.497810017842259</v>
      </c>
      <c r="U131" s="37">
        <f>'2017'!O12</f>
        <v>4.53</v>
      </c>
      <c r="V131" s="56">
        <f>'2017'!P12</f>
        <v>0</v>
      </c>
      <c r="W131" s="57">
        <f>'2017'!Q12</f>
        <v>0</v>
      </c>
      <c r="X131" s="58">
        <f>'2017'!R12</f>
        <v>0.23113582208101668</v>
      </c>
      <c r="Y131" s="58">
        <f>'2017'!S12</f>
        <v>0.42577918647649232</v>
      </c>
      <c r="Z131" s="58">
        <f>'2017'!T12</f>
        <v>0.34704926908500272</v>
      </c>
      <c r="AA131" s="58">
        <f>'2017'!U12</f>
        <v>0.54737442922374424</v>
      </c>
      <c r="AB131" s="58">
        <f>'2017'!V12</f>
        <v>0.54737442922374424</v>
      </c>
      <c r="AC131" s="59">
        <f>'2017'!W12</f>
        <v>0.41600456621004561</v>
      </c>
      <c r="AD131" s="42">
        <f>'2017'!X12</f>
        <v>18.183561643835617</v>
      </c>
      <c r="AE131" s="43">
        <f>'2017'!Y12</f>
        <v>5.51</v>
      </c>
      <c r="AF131" s="43">
        <f>'2017'!Z12</f>
        <v>7.9</v>
      </c>
      <c r="AG131" s="43">
        <f>'2017'!AA12</f>
        <v>19.7</v>
      </c>
      <c r="AH131" s="43">
        <f>'2017'!AB12</f>
        <v>1.26</v>
      </c>
      <c r="AI131" s="43">
        <f>'2017'!AC12</f>
        <v>6.85</v>
      </c>
      <c r="AJ131" s="44" t="str">
        <f>'2017'!AD12</f>
        <v>N/A</v>
      </c>
      <c r="AK131" s="44" t="str">
        <f>'2017'!AE12</f>
        <v>N/A</v>
      </c>
      <c r="AL131" s="45">
        <f>'2017'!AF12</f>
        <v>2.7999999999999997E-2</v>
      </c>
      <c r="AM131" s="46">
        <f t="shared" si="13"/>
        <v>0</v>
      </c>
      <c r="AN131" s="45">
        <f>'2017'!AG12</f>
        <v>0.92700000000000005</v>
      </c>
      <c r="AO131" s="45">
        <f>'2017'!AH12</f>
        <v>7.4499999999999997E-2</v>
      </c>
      <c r="AP131" s="43">
        <f>'2017'!AI12</f>
        <v>104.48642460924972</v>
      </c>
      <c r="AQ131" s="47">
        <f>'2017'!AJ12</f>
        <v>107.7012527450983</v>
      </c>
      <c r="AR131" s="48">
        <f>'2017'!AK12</f>
        <v>10</v>
      </c>
      <c r="AS131" s="49">
        <f>'2017'!AL12</f>
        <v>10</v>
      </c>
      <c r="AT131" s="49">
        <f>'2017'!AM12</f>
        <v>10</v>
      </c>
      <c r="AU131" s="49">
        <f>'2017'!AN12</f>
        <v>6</v>
      </c>
      <c r="AV131" s="49">
        <f>'2017'!AO12</f>
        <v>7</v>
      </c>
      <c r="AW131" s="49">
        <f>'2017'!AP12</f>
        <v>7</v>
      </c>
      <c r="AX131" s="49">
        <f>'2017'!AQ12</f>
        <v>0</v>
      </c>
      <c r="AY131" s="50">
        <f>'2017'!AR12</f>
        <v>0</v>
      </c>
      <c r="AZ131" s="60">
        <f>'2017'!AS12</f>
        <v>0</v>
      </c>
      <c r="BA131" s="61">
        <f>'2017'!AT12</f>
        <v>1334</v>
      </c>
      <c r="BB131" s="61">
        <f>'2017'!AU12</f>
        <v>0</v>
      </c>
      <c r="BC131" s="61">
        <f>'2017'!AV12</f>
        <v>0</v>
      </c>
      <c r="BD131" s="61">
        <f>'2017'!AW12</f>
        <v>0</v>
      </c>
      <c r="BE131" s="61">
        <f>'2017'!AX12</f>
        <v>0</v>
      </c>
      <c r="BF131" s="62">
        <f>'2017'!AY12</f>
        <v>0</v>
      </c>
      <c r="BG131" s="62">
        <f>'2017'!AZ12</f>
        <v>0</v>
      </c>
      <c r="BH131" s="62">
        <f>'2017'!BA12</f>
        <v>0</v>
      </c>
      <c r="BI131" s="62">
        <f>'2017'!BB12</f>
        <v>0</v>
      </c>
      <c r="BJ131" s="62">
        <f>'2017'!BC12</f>
        <v>0</v>
      </c>
      <c r="BK131" s="62">
        <f>'2017'!BD12</f>
        <v>0</v>
      </c>
      <c r="BL131" s="62">
        <f>'2017'!BE12</f>
        <v>0</v>
      </c>
      <c r="BM131" s="62">
        <f>'2017'!BF12</f>
        <v>0</v>
      </c>
      <c r="BN131" s="63">
        <f>'2017'!BG12</f>
        <v>0</v>
      </c>
      <c r="BO131" s="60">
        <f>'2017'!BH12</f>
        <v>291</v>
      </c>
      <c r="BP131" s="61">
        <f>'2017'!BI12</f>
        <v>1259</v>
      </c>
      <c r="BQ131" s="61">
        <f>'2017'!BJ12</f>
        <v>0</v>
      </c>
      <c r="BR131" s="61">
        <f>'2017'!BK12</f>
        <v>16</v>
      </c>
      <c r="BS131" s="61">
        <f>'2017'!BL12</f>
        <v>3</v>
      </c>
      <c r="BT131" s="61">
        <f>'2017'!BM12</f>
        <v>8</v>
      </c>
      <c r="BU131" s="62">
        <f>'2017'!BN12</f>
        <v>0</v>
      </c>
      <c r="BV131" s="62">
        <f>'2017'!BO12</f>
        <v>0</v>
      </c>
      <c r="BW131" s="62">
        <f>'2017'!BP12</f>
        <v>0</v>
      </c>
      <c r="BX131" s="62">
        <f>'2017'!BQ12</f>
        <v>0</v>
      </c>
      <c r="BY131" s="62">
        <f>'2017'!BR12</f>
        <v>0</v>
      </c>
      <c r="BZ131" s="62">
        <f>'2017'!BS12</f>
        <v>0</v>
      </c>
      <c r="CA131" s="62">
        <f>'2017'!BT12</f>
        <v>0</v>
      </c>
      <c r="CB131" s="62">
        <f>'2017'!BU12</f>
        <v>0</v>
      </c>
      <c r="CC131" s="63">
        <f>'2017'!BV12</f>
        <v>0</v>
      </c>
      <c r="CD131" s="60">
        <f>'2017'!BW12</f>
        <v>806</v>
      </c>
      <c r="CE131" s="61">
        <f>'2017'!BX12</f>
        <v>1893</v>
      </c>
      <c r="CF131" s="61">
        <f>'2017'!BY12</f>
        <v>70</v>
      </c>
      <c r="CG131" s="61">
        <f>'2017'!BZ12</f>
        <v>43</v>
      </c>
      <c r="CH131" s="61">
        <f>'2017'!CA12</f>
        <v>4</v>
      </c>
      <c r="CI131" s="61">
        <f>'2017'!CB12</f>
        <v>15</v>
      </c>
      <c r="CJ131" s="62">
        <f>'2017'!CC12</f>
        <v>0</v>
      </c>
      <c r="CK131" s="62">
        <f>'2017'!CD12</f>
        <v>0</v>
      </c>
      <c r="CL131" s="62">
        <f>'2017'!CE12</f>
        <v>4.38</v>
      </c>
      <c r="CM131" s="62">
        <f>'2017'!CF12</f>
        <v>7.9</v>
      </c>
      <c r="CN131" s="62">
        <f>'2017'!CG12</f>
        <v>14.4</v>
      </c>
      <c r="CO131" s="62">
        <f>'2017'!CH12</f>
        <v>0</v>
      </c>
      <c r="CP131" s="62">
        <f>'2017'!CI12</f>
        <v>6.5</v>
      </c>
      <c r="CQ131" s="62">
        <f>'2017'!CJ12</f>
        <v>98.5</v>
      </c>
      <c r="CR131" s="63">
        <f>'2017'!CK12</f>
        <v>1.5</v>
      </c>
      <c r="CS131" s="60">
        <f>'2017'!CL12</f>
        <v>641</v>
      </c>
      <c r="CT131" s="61">
        <f>'2017'!CM12</f>
        <v>1847</v>
      </c>
      <c r="CU131" s="61">
        <f>'2017'!CN12</f>
        <v>61</v>
      </c>
      <c r="CV131" s="61">
        <f>'2017'!CO12</f>
        <v>26</v>
      </c>
      <c r="CW131" s="61">
        <f>'2017'!CP12</f>
        <v>5</v>
      </c>
      <c r="CX131" s="61">
        <f>'2017'!CQ12</f>
        <v>15</v>
      </c>
      <c r="CY131" s="62">
        <f>'2017'!CR12</f>
        <v>0</v>
      </c>
      <c r="CZ131" s="62">
        <f>'2017'!CS12</f>
        <v>0</v>
      </c>
      <c r="DA131" s="62">
        <f>'2017'!CT12</f>
        <v>3.92</v>
      </c>
      <c r="DB131" s="62">
        <f>'2017'!CU12</f>
        <v>6.8</v>
      </c>
      <c r="DC131" s="62">
        <f>'2017'!CV12</f>
        <v>18.8</v>
      </c>
      <c r="DD131" s="62">
        <f>'2017'!CW12</f>
        <v>0</v>
      </c>
      <c r="DE131" s="62">
        <f>'2017'!CX12</f>
        <v>10.3</v>
      </c>
      <c r="DF131" s="62">
        <f>'2017'!CY12</f>
        <v>92.4</v>
      </c>
      <c r="DG131" s="63">
        <f>'2017'!CZ12</f>
        <v>7.6</v>
      </c>
      <c r="DH131" s="60">
        <f>'2017'!DA12</f>
        <v>959</v>
      </c>
      <c r="DI131" s="61">
        <f>'2017'!DB12</f>
        <v>1752</v>
      </c>
      <c r="DJ131" s="61">
        <f>'2017'!DC12</f>
        <v>69</v>
      </c>
      <c r="DK131" s="61">
        <f>'2017'!DD12</f>
        <v>35</v>
      </c>
      <c r="DL131" s="61">
        <f>'2017'!DE12</f>
        <v>6</v>
      </c>
      <c r="DM131" s="61">
        <f>'2017'!DF12</f>
        <v>14</v>
      </c>
      <c r="DN131" s="62">
        <f>'2017'!DG12</f>
        <v>1.26</v>
      </c>
      <c r="DO131" s="62">
        <f>'2017'!DH12</f>
        <v>6.85</v>
      </c>
      <c r="DP131" s="62">
        <f>'2017'!DI12</f>
        <v>5.51</v>
      </c>
      <c r="DQ131" s="62">
        <f>'2017'!DJ12</f>
        <v>7.2</v>
      </c>
      <c r="DR131" s="62">
        <f>'2017'!DK12</f>
        <v>19.7</v>
      </c>
      <c r="DS131" s="62">
        <f>'2017'!DL12</f>
        <v>0</v>
      </c>
      <c r="DT131" s="62">
        <f>'2017'!DM12</f>
        <v>2.8</v>
      </c>
      <c r="DU131" s="62">
        <f>'2017'!DN12</f>
        <v>92.7</v>
      </c>
      <c r="DV131" s="63">
        <f>'2017'!DO12</f>
        <v>7.3</v>
      </c>
    </row>
    <row r="132" spans="1:126" ht="15.75" customHeight="1" x14ac:dyDescent="0.2">
      <c r="A132" s="30">
        <f t="shared" si="14"/>
        <v>130</v>
      </c>
      <c r="B132" s="31">
        <f>'2016'!A11</f>
        <v>9</v>
      </c>
      <c r="C132" s="31">
        <v>2016</v>
      </c>
      <c r="D132" s="32" t="str">
        <f>'2016'!B11</f>
        <v>Leonte Carroo</v>
      </c>
      <c r="E132" s="32" t="str" cm="1">
        <f t="array" ref="E132">_xlfn.IFS(F132&gt;12.5,"Cornerstone",AND(F132&gt;11.995,F132&lt;12.5),"Elite",AND(F132&gt;11,F132&lt;12.995),"Elite Upside",AND(F132&gt;=9.69,F132&lt;10.999),"Upside",AND(F132&gt;8.4,F132&lt;9.999),"Upside Lite",AND(F132&gt;7.25,F132&lt;8.999),"Outlier",AND(F132&gt;=6,F132&lt;7.25),"Outlier Lite",F132&lt;6.999,"Purgatory")</f>
        <v>Upside Lite</v>
      </c>
      <c r="F132" s="33">
        <f>'2016'!C11</f>
        <v>9.0300000000000011</v>
      </c>
      <c r="G132" s="33">
        <f t="shared" si="15"/>
        <v>78.8</v>
      </c>
      <c r="H132" s="303">
        <f t="shared" si="16"/>
        <v>0.34347340015725131</v>
      </c>
      <c r="I132" s="34" t="str">
        <f>'2016'!D11</f>
        <v>Rutgers</v>
      </c>
      <c r="J132" s="35">
        <f>'2016'!E11</f>
        <v>2</v>
      </c>
      <c r="K132" s="36">
        <f>'2016'!F11</f>
        <v>34358</v>
      </c>
      <c r="L132" s="37">
        <f>'2016'!G11</f>
        <v>31.695890410958903</v>
      </c>
      <c r="M132" s="37" t="str">
        <f>'2016'!H11</f>
        <v>SR</v>
      </c>
      <c r="N132" s="37">
        <f>'2016'!I11</f>
        <v>22.271232876712329</v>
      </c>
      <c r="O132" s="37" t="str">
        <f>'2016'!J11</f>
        <v>Wide</v>
      </c>
      <c r="P132" s="37" t="str">
        <f>'2016'!K11</f>
        <v>PROTO Z</v>
      </c>
      <c r="Q132" s="37" t="str">
        <f>'2016'!L11</f>
        <v>N/A</v>
      </c>
      <c r="R132" s="55">
        <f>'2016'!M11</f>
        <v>71</v>
      </c>
      <c r="S132" s="55">
        <f>'2016'!N11</f>
        <v>211</v>
      </c>
      <c r="T132" s="231">
        <f t="shared" ref="T132:T195" si="17">S132*0.453592/(R132*0.0254)^2</f>
        <v>29.428200812362746</v>
      </c>
      <c r="U132" s="37">
        <f>'2016'!O11</f>
        <v>4.5</v>
      </c>
      <c r="V132" s="56">
        <f>'2016'!P11</f>
        <v>3</v>
      </c>
      <c r="W132" s="57">
        <f>'2016'!Q11</f>
        <v>0</v>
      </c>
      <c r="X132" s="58">
        <f>'2016'!R11</f>
        <v>0</v>
      </c>
      <c r="Y132" s="58">
        <f>'2016'!S11</f>
        <v>0.15605615409729023</v>
      </c>
      <c r="Z132" s="58">
        <f>'2016'!T11</f>
        <v>0.36738836265223274</v>
      </c>
      <c r="AA132" s="58">
        <f>'2016'!U11</f>
        <v>0.48768710767745049</v>
      </c>
      <c r="AB132" s="58">
        <f>'2016'!V11</f>
        <v>0.48768710767745049</v>
      </c>
      <c r="AC132" s="59">
        <f>'2016'!W11</f>
        <v>0.48768710767745049</v>
      </c>
      <c r="AD132" s="42">
        <f>'2016'!X11</f>
        <v>20.616438356164384</v>
      </c>
      <c r="AE132" s="43">
        <f>'2016'!Y11</f>
        <v>4.16</v>
      </c>
      <c r="AF132" s="43">
        <f>'2016'!Z11</f>
        <v>7.4</v>
      </c>
      <c r="AG132" s="43">
        <f>'2016'!AA11</f>
        <v>15.4</v>
      </c>
      <c r="AH132" s="43">
        <f>'2016'!AB11</f>
        <v>0</v>
      </c>
      <c r="AI132" s="43">
        <f>'2016'!AC11</f>
        <v>0</v>
      </c>
      <c r="AJ132" s="44" t="str">
        <f>'2016'!AD11</f>
        <v>N/A</v>
      </c>
      <c r="AK132" s="44" t="str">
        <f>'2016'!AE11</f>
        <v>N/A</v>
      </c>
      <c r="AL132" s="45">
        <f>'2016'!AF11</f>
        <v>4.9000000000000002E-2</v>
      </c>
      <c r="AM132" s="46">
        <f t="shared" si="13"/>
        <v>0</v>
      </c>
      <c r="AN132" s="45">
        <f>'2016'!AG11</f>
        <v>0.92900000000000005</v>
      </c>
      <c r="AO132" s="45">
        <f>'2016'!AH11</f>
        <v>7.1000000000000008E-2</v>
      </c>
      <c r="AP132" s="43">
        <f>'2016'!AI11</f>
        <v>102.91114159426917</v>
      </c>
      <c r="AQ132" s="47">
        <f>'2016'!AJ11</f>
        <v>97.705477225691808</v>
      </c>
      <c r="AR132" s="48">
        <f>'2016'!AK11</f>
        <v>10</v>
      </c>
      <c r="AS132" s="49">
        <f>'2016'!AL11</f>
        <v>5</v>
      </c>
      <c r="AT132" s="49">
        <f>'2016'!AM11</f>
        <v>8</v>
      </c>
      <c r="AU132" s="49">
        <f>'2016'!AN11</f>
        <v>5</v>
      </c>
      <c r="AV132" s="49">
        <f>'2016'!AO11</f>
        <v>8</v>
      </c>
      <c r="AW132" s="49">
        <f>'2016'!AP11</f>
        <v>6</v>
      </c>
      <c r="AX132" s="49">
        <f>'2016'!AQ11</f>
        <v>7</v>
      </c>
      <c r="AY132" s="50">
        <f>'2016'!AR11</f>
        <v>0</v>
      </c>
      <c r="AZ132" s="60">
        <f>'2016'!AS11</f>
        <v>0</v>
      </c>
      <c r="BA132" s="61">
        <f>'2016'!AT11</f>
        <v>1</v>
      </c>
      <c r="BB132" s="61">
        <f>'2016'!AU11</f>
        <v>0</v>
      </c>
      <c r="BC132" s="61">
        <f>'2016'!AV11</f>
        <v>0</v>
      </c>
      <c r="BD132" s="61">
        <f>'2016'!AW11</f>
        <v>0</v>
      </c>
      <c r="BE132" s="61">
        <f>'2016'!AX11</f>
        <v>0</v>
      </c>
      <c r="BF132" s="62">
        <f>'2016'!AY11</f>
        <v>0</v>
      </c>
      <c r="BG132" s="62">
        <f>'2016'!AZ11</f>
        <v>0</v>
      </c>
      <c r="BH132" s="62">
        <f>'2016'!BA11</f>
        <v>0</v>
      </c>
      <c r="BI132" s="62">
        <f>'2016'!BB11</f>
        <v>0</v>
      </c>
      <c r="BJ132" s="62">
        <f>'2016'!BC11</f>
        <v>0</v>
      </c>
      <c r="BK132" s="62">
        <f>'2016'!BD11</f>
        <v>0</v>
      </c>
      <c r="BL132" s="62">
        <f>'2016'!BE11</f>
        <v>0</v>
      </c>
      <c r="BM132" s="62">
        <f>'2016'!BF11</f>
        <v>0</v>
      </c>
      <c r="BN132" s="63">
        <f>'2016'!BG11</f>
        <v>0</v>
      </c>
      <c r="BO132" s="60">
        <f>'2016'!BH11</f>
        <v>0</v>
      </c>
      <c r="BP132" s="61">
        <f>'2016'!BI11</f>
        <v>1</v>
      </c>
      <c r="BQ132" s="61">
        <f>'2016'!BJ11</f>
        <v>0</v>
      </c>
      <c r="BR132" s="61">
        <f>'2016'!BK11</f>
        <v>0</v>
      </c>
      <c r="BS132" s="61">
        <f>'2016'!BL11</f>
        <v>0</v>
      </c>
      <c r="BT132" s="61">
        <f>'2016'!BM11</f>
        <v>0</v>
      </c>
      <c r="BU132" s="62">
        <f>'2016'!BN11</f>
        <v>0</v>
      </c>
      <c r="BV132" s="62">
        <f>'2016'!BO11</f>
        <v>0</v>
      </c>
      <c r="BW132" s="62">
        <f>'2016'!BP11</f>
        <v>0</v>
      </c>
      <c r="BX132" s="62">
        <f>'2016'!BQ11</f>
        <v>0</v>
      </c>
      <c r="BY132" s="62">
        <f>'2016'!BR11</f>
        <v>0</v>
      </c>
      <c r="BZ132" s="62">
        <f>'2016'!BS11</f>
        <v>0</v>
      </c>
      <c r="CA132" s="62">
        <f>'2016'!BT11</f>
        <v>0</v>
      </c>
      <c r="CB132" s="62">
        <f>'2016'!BU11</f>
        <v>0</v>
      </c>
      <c r="CC132" s="63">
        <f>'2016'!BV11</f>
        <v>0</v>
      </c>
      <c r="CD132" s="60">
        <f>'2016'!BW11</f>
        <v>478</v>
      </c>
      <c r="CE132" s="61">
        <f>'2016'!BX11</f>
        <v>3063</v>
      </c>
      <c r="CF132" s="61">
        <f>'2016'!BY11</f>
        <v>0</v>
      </c>
      <c r="CG132" s="61">
        <f>'2016'!BZ11</f>
        <v>28</v>
      </c>
      <c r="CH132" s="61">
        <f>'2016'!CA11</f>
        <v>9</v>
      </c>
      <c r="CI132" s="61">
        <f>'2016'!CB11</f>
        <v>0</v>
      </c>
      <c r="CJ132" s="62">
        <f>'2016'!CC11</f>
        <v>0</v>
      </c>
      <c r="CK132" s="62">
        <f>'2016'!CD11</f>
        <v>0</v>
      </c>
      <c r="CL132" s="62">
        <f>'2016'!CE11</f>
        <v>0</v>
      </c>
      <c r="CM132" s="62">
        <f>'2016'!CF11</f>
        <v>0</v>
      </c>
      <c r="CN132" s="62">
        <f>'2016'!CG11</f>
        <v>0</v>
      </c>
      <c r="CO132" s="62">
        <f>'2016'!CH11</f>
        <v>0</v>
      </c>
      <c r="CP132" s="62">
        <f>'2016'!CI11</f>
        <v>0</v>
      </c>
      <c r="CQ132" s="62">
        <f>'2016'!CJ11</f>
        <v>0</v>
      </c>
      <c r="CR132" s="63">
        <f>'2016'!CK11</f>
        <v>0</v>
      </c>
      <c r="CS132" s="60">
        <f>'2016'!CL11</f>
        <v>1086</v>
      </c>
      <c r="CT132" s="61">
        <f>'2016'!CM11</f>
        <v>2956</v>
      </c>
      <c r="CU132" s="61">
        <f>'2016'!CN11</f>
        <v>100</v>
      </c>
      <c r="CV132" s="61">
        <f>'2016'!CO11</f>
        <v>55</v>
      </c>
      <c r="CW132" s="61">
        <f>'2016'!CP11</f>
        <v>10</v>
      </c>
      <c r="CX132" s="61">
        <f>'2016'!CQ11</f>
        <v>22</v>
      </c>
      <c r="CY132" s="62">
        <f>'2016'!CR11</f>
        <v>0</v>
      </c>
      <c r="CZ132" s="62">
        <f>'2016'!CS11</f>
        <v>0</v>
      </c>
      <c r="DA132" s="62">
        <f>'2016'!CT11</f>
        <v>2.91</v>
      </c>
      <c r="DB132" s="62">
        <f>'2016'!CU11</f>
        <v>7.4</v>
      </c>
      <c r="DC132" s="62">
        <f>'2016'!CV11</f>
        <v>15.4</v>
      </c>
      <c r="DD132" s="62">
        <f>'2016'!CW11</f>
        <v>0</v>
      </c>
      <c r="DE132" s="62">
        <f>'2016'!CX11</f>
        <v>0</v>
      </c>
      <c r="DF132" s="62">
        <f>'2016'!CY11</f>
        <v>93.3</v>
      </c>
      <c r="DG132" s="63">
        <f>'2016'!CZ11</f>
        <v>6.7</v>
      </c>
      <c r="DH132" s="60">
        <f>'2016'!DA11</f>
        <v>808</v>
      </c>
      <c r="DI132" s="61">
        <f>'2016'!DB11</f>
        <v>1656.8</v>
      </c>
      <c r="DJ132" s="61">
        <f>'2016'!DC11</f>
        <v>57</v>
      </c>
      <c r="DK132" s="61">
        <f>'2016'!DD11</f>
        <v>39</v>
      </c>
      <c r="DL132" s="61">
        <f>'2016'!DE11</f>
        <v>10</v>
      </c>
      <c r="DM132" s="61">
        <f>'2016'!DF11</f>
        <v>0</v>
      </c>
      <c r="DN132" s="62">
        <f>'2016'!DG11</f>
        <v>0</v>
      </c>
      <c r="DO132" s="62">
        <f>'2016'!DH11</f>
        <v>0</v>
      </c>
      <c r="DP132" s="62">
        <f>'2016'!DI11</f>
        <v>4.16</v>
      </c>
      <c r="DQ132" s="62">
        <f>'2016'!DJ11</f>
        <v>6.8</v>
      </c>
      <c r="DR132" s="62">
        <f>'2016'!DK11</f>
        <v>14.6</v>
      </c>
      <c r="DS132" s="62">
        <f>'2016'!DL11</f>
        <v>0</v>
      </c>
      <c r="DT132" s="62">
        <f>'2016'!DM11</f>
        <v>4.9000000000000004</v>
      </c>
      <c r="DU132" s="62">
        <f>'2016'!DN11</f>
        <v>92.5</v>
      </c>
      <c r="DV132" s="63">
        <f>'2016'!DO11</f>
        <v>7.5</v>
      </c>
    </row>
    <row r="133" spans="1:126" ht="15.75" customHeight="1" x14ac:dyDescent="0.2">
      <c r="A133" s="30">
        <f t="shared" si="14"/>
        <v>131</v>
      </c>
      <c r="B133" s="31">
        <f>'2026 - WIP'!A12</f>
        <v>10</v>
      </c>
      <c r="C133" s="31">
        <v>2026</v>
      </c>
      <c r="D133" s="32" t="str">
        <f>'2026 - WIP'!B12</f>
        <v>Zachariah Branch</v>
      </c>
      <c r="E133" s="32" t="str" cm="1">
        <f t="array" ref="E133">_xlfn.IFS(F133&gt;12.5,"Cornerstone",AND(F133&gt;11.995,F133&lt;12.5),"Elite",AND(F133&gt;11,F133&lt;12.995),"Elite Upside",AND(F133&gt;=9.69,F133&lt;10.999),"Upside",AND(F133&gt;8.4,F133&lt;9.999),"Upside Lite",AND(F133&gt;7.25,F133&lt;8.999),"Outlier",AND(F133&gt;=6,F133&lt;7.25),"Outlier Lite",F133&lt;6.999,"Purgatory")</f>
        <v>Upside Lite</v>
      </c>
      <c r="F133" s="33">
        <f>'2026 - WIP'!C12</f>
        <v>8.985714285714284</v>
      </c>
      <c r="G133" s="33">
        <f t="shared" si="15"/>
        <v>78.600000000000009</v>
      </c>
      <c r="H133" s="303">
        <f t="shared" si="16"/>
        <v>0.31805541742109789</v>
      </c>
      <c r="I133" s="34" t="str">
        <f>'2026 - WIP'!D12</f>
        <v>Georgia</v>
      </c>
      <c r="J133" s="35">
        <f>'2026 - WIP'!E12</f>
        <v>1</v>
      </c>
      <c r="K133" s="36">
        <f>'2026 - WIP'!F12</f>
        <v>38075</v>
      </c>
      <c r="L133" s="37">
        <f>'2026 - WIP'!G12</f>
        <v>21.512328767123286</v>
      </c>
      <c r="M133" s="37" t="str">
        <f>'2026 - WIP'!H12</f>
        <v>JR</v>
      </c>
      <c r="N133" s="37">
        <f>'2026 - WIP'!I12</f>
        <v>22.093150684931508</v>
      </c>
      <c r="O133" s="37" t="str">
        <f>'2026 - WIP'!J12</f>
        <v>Slot</v>
      </c>
      <c r="P133" s="37" t="str">
        <f>'2026 - WIP'!K12</f>
        <v>RAT</v>
      </c>
      <c r="Q133" s="37" t="str">
        <f>'2026 - WIP'!L12</f>
        <v>Elite Separator</v>
      </c>
      <c r="R133" s="35">
        <f>'2026 - WIP'!M12</f>
        <v>70</v>
      </c>
      <c r="S133" s="35">
        <f>'2026 - WIP'!N12</f>
        <v>180</v>
      </c>
      <c r="T133" s="231">
        <f t="shared" si="17"/>
        <v>25.827024715273918</v>
      </c>
      <c r="U133" s="35">
        <f>'2026 - WIP'!O12</f>
        <v>4.3499999999999996</v>
      </c>
      <c r="V133" s="38">
        <f>'2026 - WIP'!P12</f>
        <v>3</v>
      </c>
      <c r="W133" s="57">
        <f>'2026 - WIP'!Q12</f>
        <v>0</v>
      </c>
      <c r="X133" s="58">
        <f>'2026 - WIP'!R12</f>
        <v>0</v>
      </c>
      <c r="Y133" s="58">
        <f>'2026 - WIP'!S12</f>
        <v>8.7360087360087366E-2</v>
      </c>
      <c r="Z133" s="58">
        <f>'2026 - WIP'!T12</f>
        <v>0.14359940618933426</v>
      </c>
      <c r="AA133" s="58">
        <f>'2026 - WIP'!U12</f>
        <v>0.22576530612244897</v>
      </c>
      <c r="AB133" s="58">
        <f>'2026 - WIP'!V12</f>
        <v>0.22576530612244897</v>
      </c>
      <c r="AC133" s="59">
        <f>'2026 - WIP'!W12</f>
        <v>0.22576530612244897</v>
      </c>
      <c r="AD133" s="42">
        <f>'2026 - WIP'!X12</f>
        <v>21.44109589041096</v>
      </c>
      <c r="AE133" s="43">
        <f>'2026 - WIP'!Y12</f>
        <v>2.9</v>
      </c>
      <c r="AF133" s="43">
        <f>'2026 - WIP'!Z12</f>
        <v>15.8</v>
      </c>
      <c r="AG133" s="43">
        <f>'2026 - WIP'!AA12</f>
        <v>0.9</v>
      </c>
      <c r="AH133" s="43">
        <f>'2026 - WIP'!AB12</f>
        <v>0</v>
      </c>
      <c r="AI133" s="43">
        <f>'2026 - WIP'!AC12</f>
        <v>0</v>
      </c>
      <c r="AJ133" s="44">
        <f>'2026 - WIP'!AD12</f>
        <v>3.1212723658051694E-2</v>
      </c>
      <c r="AK133" s="44">
        <f>'2026 - WIP'!AE12</f>
        <v>0.19976143141153083</v>
      </c>
      <c r="AL133" s="45">
        <f>'2026 - WIP'!AF12</f>
        <v>0.06</v>
      </c>
      <c r="AM133" s="46">
        <f t="shared" si="13"/>
        <v>0</v>
      </c>
      <c r="AN133" s="45">
        <f>'2026 - WIP'!AG12</f>
        <v>0.20100000000000001</v>
      </c>
      <c r="AO133" s="45">
        <f>'2026 - WIP'!AH12</f>
        <v>0.78700000000000003</v>
      </c>
      <c r="AP133" s="43">
        <f>'2026 - WIP'!AI12</f>
        <v>100.54152608526334</v>
      </c>
      <c r="AQ133" s="47">
        <f>'2026 - WIP'!AJ12</f>
        <v>93.446173943776515</v>
      </c>
      <c r="AR133" s="48">
        <f>'2026 - WIP'!AK12</f>
        <v>6</v>
      </c>
      <c r="AS133" s="49">
        <f>'2026 - WIP'!AL12</f>
        <v>4</v>
      </c>
      <c r="AT133" s="49">
        <f>'2026 - WIP'!AM12</f>
        <v>5</v>
      </c>
      <c r="AU133" s="49">
        <f>'2026 - WIP'!AN12</f>
        <v>10</v>
      </c>
      <c r="AV133" s="49">
        <f>'2026 - WIP'!AO12</f>
        <v>9</v>
      </c>
      <c r="AW133" s="49">
        <f>'2026 - WIP'!AP12</f>
        <v>5</v>
      </c>
      <c r="AX133" s="49">
        <f>'2026 - WIP'!AQ12</f>
        <v>6</v>
      </c>
      <c r="AY133" s="50">
        <f>'2026 - WIP'!AR12</f>
        <v>0.5</v>
      </c>
      <c r="AZ133" s="60">
        <f>'2026 - WIP'!AS12</f>
        <v>0</v>
      </c>
      <c r="BA133" s="61">
        <f>'2026 - WIP'!AT12</f>
        <v>1</v>
      </c>
      <c r="BB133" s="61">
        <f>'2026 - WIP'!AU12</f>
        <v>0</v>
      </c>
      <c r="BC133" s="61">
        <f>'2026 - WIP'!AV12</f>
        <v>0</v>
      </c>
      <c r="BD133" s="61">
        <f>'2026 - WIP'!AW12</f>
        <v>0</v>
      </c>
      <c r="BE133" s="61">
        <f>'2026 - WIP'!AX12</f>
        <v>0</v>
      </c>
      <c r="BF133" s="62">
        <f>'2026 - WIP'!AY12</f>
        <v>0</v>
      </c>
      <c r="BG133" s="62">
        <f>'2026 - WIP'!AZ12</f>
        <v>0</v>
      </c>
      <c r="BH133" s="62">
        <f>'2026 - WIP'!BA12</f>
        <v>0</v>
      </c>
      <c r="BI133" s="62">
        <f>'2026 - WIP'!BB12</f>
        <v>0</v>
      </c>
      <c r="BJ133" s="62">
        <f>'2026 - WIP'!BC12</f>
        <v>0</v>
      </c>
      <c r="BK133" s="62">
        <f>'2026 - WIP'!BH12</f>
        <v>0</v>
      </c>
      <c r="BL133" s="62">
        <f>'2026 - WIP'!BI12</f>
        <v>0</v>
      </c>
      <c r="BM133" s="62">
        <f>'2026 - WIP'!BJ12</f>
        <v>0</v>
      </c>
      <c r="BN133" s="63">
        <f>'2026 - WIP'!BK12</f>
        <v>0</v>
      </c>
      <c r="BO133" s="60">
        <f>'2026 - WIP'!BL12</f>
        <v>0</v>
      </c>
      <c r="BP133" s="61">
        <f>'2026 - WIP'!BM12</f>
        <v>1</v>
      </c>
      <c r="BQ133" s="61">
        <f>'2026 - WIP'!BN12</f>
        <v>0</v>
      </c>
      <c r="BR133" s="61">
        <f>'2026 - WIP'!BO12</f>
        <v>0</v>
      </c>
      <c r="BS133" s="61">
        <f>'2026 - WIP'!BP12</f>
        <v>0</v>
      </c>
      <c r="BT133" s="61">
        <f>'2026 - WIP'!BQ12</f>
        <v>0</v>
      </c>
      <c r="BU133" s="62">
        <f>'2026 - WIP'!BR12</f>
        <v>0</v>
      </c>
      <c r="BV133" s="62">
        <f>'2026 - WIP'!BS12</f>
        <v>0</v>
      </c>
      <c r="BW133" s="62">
        <f>'2026 - WIP'!BT12</f>
        <v>0</v>
      </c>
      <c r="BX133" s="62">
        <f>'2026 - WIP'!BU12</f>
        <v>0</v>
      </c>
      <c r="BY133" s="62">
        <f>'2026 - WIP'!BV12</f>
        <v>0</v>
      </c>
      <c r="BZ133" s="62">
        <f>'2026 - WIP'!CA12</f>
        <v>0</v>
      </c>
      <c r="CA133" s="62">
        <f>'2026 - WIP'!CB12</f>
        <v>0</v>
      </c>
      <c r="CB133" s="62">
        <f>'2026 - WIP'!CC12</f>
        <v>0</v>
      </c>
      <c r="CC133" s="63">
        <f>'2026 - WIP'!CD12</f>
        <v>0</v>
      </c>
      <c r="CD133" s="60">
        <f>'2026 - WIP'!CE12</f>
        <v>320</v>
      </c>
      <c r="CE133" s="61">
        <f>'2026 - WIP'!CF12</f>
        <v>3663</v>
      </c>
      <c r="CF133" s="61">
        <f>'2026 - WIP'!CG12</f>
        <v>44</v>
      </c>
      <c r="CG133" s="61">
        <f>'2026 - WIP'!CH12</f>
        <v>32</v>
      </c>
      <c r="CH133" s="61">
        <f>'2026 - WIP'!CI12</f>
        <v>2</v>
      </c>
      <c r="CI133" s="61">
        <f>'2026 - WIP'!CJ12</f>
        <v>30.799999999999997</v>
      </c>
      <c r="CJ133" s="62">
        <f>'2026 - WIP'!CK12</f>
        <v>0</v>
      </c>
      <c r="CK133" s="62">
        <f>'2026 - WIP'!CL12</f>
        <v>0</v>
      </c>
      <c r="CL133" s="62">
        <f>'2026 - WIP'!CM12</f>
        <v>1.89</v>
      </c>
      <c r="CM133" s="62">
        <f>'2026 - WIP'!CN12</f>
        <v>7.8</v>
      </c>
      <c r="CN133" s="62">
        <f>'2026 - WIP'!CO12</f>
        <v>5.3</v>
      </c>
      <c r="CO133" s="62">
        <f>'2026 - WIP'!CT12</f>
        <v>33.299999999999997</v>
      </c>
      <c r="CP133" s="62">
        <f>'2026 - WIP'!CU12</f>
        <v>8.6</v>
      </c>
      <c r="CQ133" s="62">
        <f>'2026 - WIP'!CV12</f>
        <v>12.7</v>
      </c>
      <c r="CR133" s="63">
        <f>'2026 - WIP'!CW12</f>
        <v>74</v>
      </c>
      <c r="CS133" s="60">
        <f>'2026 - WIP'!CX12</f>
        <v>503</v>
      </c>
      <c r="CT133" s="61">
        <f>'2026 - WIP'!CY12</f>
        <v>3502.7999999999997</v>
      </c>
      <c r="CU133" s="61">
        <f>'2026 - WIP'!CZ12</f>
        <v>74</v>
      </c>
      <c r="CV133" s="61">
        <f>'2026 - WIP'!DA12</f>
        <v>47</v>
      </c>
      <c r="CW133" s="61">
        <f>'2026 - WIP'!DB12</f>
        <v>1</v>
      </c>
      <c r="CX133" s="61">
        <f>'2026 - WIP'!DC12</f>
        <v>26.400000000000002</v>
      </c>
      <c r="CY133" s="62">
        <f>'2026 - WIP'!DD12</f>
        <v>0</v>
      </c>
      <c r="CZ133" s="62">
        <f>'2026 - WIP'!DE12</f>
        <v>0</v>
      </c>
      <c r="DA133" s="62">
        <f>'2026 - WIP'!DF12</f>
        <v>1.57</v>
      </c>
      <c r="DB133" s="62">
        <f>'2026 - WIP'!DG12</f>
        <v>8.3000000000000007</v>
      </c>
      <c r="DC133" s="62">
        <f>'2026 - WIP'!DH12</f>
        <v>6.7</v>
      </c>
      <c r="DD133" s="62">
        <f>'2026 - WIP'!DM12</f>
        <v>20</v>
      </c>
      <c r="DE133" s="62">
        <f>'2026 - WIP'!DN12</f>
        <v>6</v>
      </c>
      <c r="DF133" s="62">
        <f>'2026 - WIP'!DO12</f>
        <v>20.100000000000001</v>
      </c>
      <c r="DG133" s="63">
        <f>'2026 - WIP'!DP12</f>
        <v>78.7</v>
      </c>
      <c r="DH133" s="60">
        <f>'2026 - WIP'!DQ12</f>
        <v>177</v>
      </c>
      <c r="DI133" s="61">
        <f>'2026 - WIP'!DR12</f>
        <v>784</v>
      </c>
      <c r="DJ133" s="61">
        <f>'2026 - WIP'!DS12</f>
        <v>15</v>
      </c>
      <c r="DK133" s="61">
        <f>'2026 - WIP'!DT12</f>
        <v>11</v>
      </c>
      <c r="DL133" s="61">
        <f>'2026 - WIP'!DU12</f>
        <v>2</v>
      </c>
      <c r="DM133" s="61">
        <f>'2026 - WIP'!DV12</f>
        <v>0</v>
      </c>
      <c r="DN133" s="62">
        <f>'2026 - WIP'!DW12</f>
        <v>0</v>
      </c>
      <c r="DO133" s="62">
        <f>'2026 - WIP'!DX12</f>
        <v>0</v>
      </c>
      <c r="DP133" s="62">
        <f>'2026 - WIP'!DY12</f>
        <v>2.9</v>
      </c>
      <c r="DQ133" s="62">
        <f>'2026 - WIP'!DZ12</f>
        <v>15.8</v>
      </c>
      <c r="DR133" s="62">
        <f>'2026 - WIP'!EA12</f>
        <v>0.9</v>
      </c>
      <c r="DS133" s="62">
        <f>'2026 - WIP'!EF12</f>
        <v>0</v>
      </c>
      <c r="DT133" s="62">
        <f>'2026 - WIP'!EG12</f>
        <v>8.3000000000000007</v>
      </c>
      <c r="DU133" s="62">
        <f>'2026 - WIP'!EH12</f>
        <v>27.3</v>
      </c>
      <c r="DV133" s="63">
        <f>'2026 - WIP'!EI12</f>
        <v>71.2</v>
      </c>
    </row>
    <row r="134" spans="1:126" ht="15.75" customHeight="1" x14ac:dyDescent="0.2">
      <c r="A134" s="30">
        <f t="shared" si="14"/>
        <v>132</v>
      </c>
      <c r="B134" s="31">
        <f>'2017'!A13</f>
        <v>11</v>
      </c>
      <c r="C134" s="31">
        <v>2017</v>
      </c>
      <c r="D134" s="32" t="str">
        <f>'2017'!B13</f>
        <v>Josh Malone</v>
      </c>
      <c r="E134" s="32" t="str" cm="1">
        <f t="array" ref="E134">_xlfn.IFS(F134&gt;12.5,"Cornerstone",AND(F134&gt;11.995,F134&lt;12.5),"Elite",AND(F134&gt;11,F134&lt;12.995),"Elite Upside",AND(F134&gt;=9.69,F134&lt;10.999),"Upside",AND(F134&gt;8.4,F134&lt;9.999),"Upside Lite",AND(F134&gt;7.25,F134&lt;8.999),"Outlier",AND(F134&gt;=6,F134&lt;7.25),"Outlier Lite",F134&lt;6.999,"Purgatory")</f>
        <v>Upside Lite</v>
      </c>
      <c r="F134" s="33">
        <f>'2017'!C13</f>
        <v>8.982857142857144</v>
      </c>
      <c r="G134" s="33">
        <f t="shared" si="15"/>
        <v>78.5</v>
      </c>
      <c r="H134" s="303">
        <f t="shared" si="16"/>
        <v>0.31641554756715429</v>
      </c>
      <c r="I134" s="34" t="str">
        <f>'2017'!D13</f>
        <v>Tennessee</v>
      </c>
      <c r="J134" s="35">
        <f>'2017'!E13</f>
        <v>1</v>
      </c>
      <c r="K134" s="36">
        <f>'2017'!F13</f>
        <v>35145</v>
      </c>
      <c r="L134" s="37">
        <f>'2017'!G13</f>
        <v>29.539726027397261</v>
      </c>
      <c r="M134" s="37" t="str">
        <f>'2017'!H13</f>
        <v>JR</v>
      </c>
      <c r="N134" s="37">
        <f>'2017'!I13</f>
        <v>21.115068493150684</v>
      </c>
      <c r="O134" s="37" t="str">
        <f>'2017'!J13</f>
        <v>Wide</v>
      </c>
      <c r="P134" s="37" t="str">
        <f>'2017'!K13</f>
        <v>PROTO X</v>
      </c>
      <c r="Q134" s="37" t="str">
        <f>'2017'!L13</f>
        <v>N/A</v>
      </c>
      <c r="R134" s="55">
        <f>'2017'!M13</f>
        <v>75</v>
      </c>
      <c r="S134" s="55">
        <f>'2017'!N13</f>
        <v>205</v>
      </c>
      <c r="T134" s="231">
        <f t="shared" si="17"/>
        <v>25.622959334807561</v>
      </c>
      <c r="U134" s="37">
        <f>'2017'!O13</f>
        <v>4.4000000000000004</v>
      </c>
      <c r="V134" s="56">
        <f>'2017'!P13</f>
        <v>4</v>
      </c>
      <c r="W134" s="57">
        <f>'2017'!Q13</f>
        <v>0</v>
      </c>
      <c r="X134" s="58">
        <f>'2017'!R13</f>
        <v>0</v>
      </c>
      <c r="Y134" s="58">
        <f>'2017'!S13</f>
        <v>7.9272477693891563E-2</v>
      </c>
      <c r="Z134" s="58">
        <f>'2017'!T13</f>
        <v>0.156855151045701</v>
      </c>
      <c r="AA134" s="58">
        <f>'2017'!U13</f>
        <v>0.31354838709677418</v>
      </c>
      <c r="AB134" s="58">
        <f>'2017'!V13</f>
        <v>0.31354838709677418</v>
      </c>
      <c r="AC134" s="59">
        <f>'2017'!W13</f>
        <v>0.31354838709677418</v>
      </c>
      <c r="AD134" s="42">
        <f>'2017'!X13</f>
        <v>20.473972602739725</v>
      </c>
      <c r="AE134" s="43">
        <f>'2017'!Y13</f>
        <v>2.44</v>
      </c>
      <c r="AF134" s="43">
        <f>'2017'!Z13</f>
        <v>5.8</v>
      </c>
      <c r="AG134" s="43">
        <f>'2017'!AA13</f>
        <v>15.9</v>
      </c>
      <c r="AH134" s="43">
        <f>'2017'!AB13</f>
        <v>0.97</v>
      </c>
      <c r="AI134" s="43">
        <f>'2017'!AC13</f>
        <v>2.56</v>
      </c>
      <c r="AJ134" s="44" t="str">
        <f>'2017'!AD13</f>
        <v>N/A</v>
      </c>
      <c r="AK134" s="44" t="str">
        <f>'2017'!AE13</f>
        <v>N/A</v>
      </c>
      <c r="AL134" s="45">
        <f>'2017'!AF13</f>
        <v>5.7000000000000002E-2</v>
      </c>
      <c r="AM134" s="46">
        <f t="shared" si="13"/>
        <v>0</v>
      </c>
      <c r="AN134" s="45">
        <f>'2017'!AG13</f>
        <v>0.89300000000000002</v>
      </c>
      <c r="AO134" s="45">
        <f>'2017'!AH13</f>
        <v>8.7999999999999995E-2</v>
      </c>
      <c r="AP134" s="43">
        <f>'2017'!AI13</f>
        <v>109.38887371081208</v>
      </c>
      <c r="AQ134" s="47">
        <f>'2017'!AJ13</f>
        <v>112.75453992314004</v>
      </c>
      <c r="AR134" s="48">
        <f>'2017'!AK13</f>
        <v>8</v>
      </c>
      <c r="AS134" s="49">
        <f>'2017'!AL13</f>
        <v>6</v>
      </c>
      <c r="AT134" s="49">
        <f>'2017'!AM13</f>
        <v>4</v>
      </c>
      <c r="AU134" s="49">
        <f>'2017'!AN13</f>
        <v>4</v>
      </c>
      <c r="AV134" s="49">
        <f>'2017'!AO13</f>
        <v>9</v>
      </c>
      <c r="AW134" s="49">
        <f>'2017'!AP13</f>
        <v>8</v>
      </c>
      <c r="AX134" s="49">
        <f>'2017'!AQ13</f>
        <v>5</v>
      </c>
      <c r="AY134" s="50">
        <f>'2017'!AR13</f>
        <v>0</v>
      </c>
      <c r="AZ134" s="60">
        <f>'2017'!AS13</f>
        <v>0</v>
      </c>
      <c r="BA134" s="61">
        <f>'2017'!AT13</f>
        <v>3787</v>
      </c>
      <c r="BB134" s="61">
        <f>'2017'!AU13</f>
        <v>0</v>
      </c>
      <c r="BC134" s="61">
        <f>'2017'!AV13</f>
        <v>0</v>
      </c>
      <c r="BD134" s="61">
        <f>'2017'!AW13</f>
        <v>0</v>
      </c>
      <c r="BE134" s="61">
        <f>'2017'!AX13</f>
        <v>0</v>
      </c>
      <c r="BF134" s="62">
        <f>'2017'!AY13</f>
        <v>0</v>
      </c>
      <c r="BG134" s="62">
        <f>'2017'!AZ13</f>
        <v>0</v>
      </c>
      <c r="BH134" s="62">
        <f>'2017'!BA13</f>
        <v>0</v>
      </c>
      <c r="BI134" s="62">
        <f>'2017'!BB13</f>
        <v>0</v>
      </c>
      <c r="BJ134" s="62">
        <f>'2017'!BC13</f>
        <v>0</v>
      </c>
      <c r="BK134" s="62">
        <f>'2017'!BD13</f>
        <v>0</v>
      </c>
      <c r="BL134" s="62">
        <f>'2017'!BE13</f>
        <v>0</v>
      </c>
      <c r="BM134" s="62">
        <f>'2017'!BF13</f>
        <v>0</v>
      </c>
      <c r="BN134" s="63">
        <f>'2017'!BG13</f>
        <v>0</v>
      </c>
      <c r="BO134" s="60">
        <f>'2017'!BH13</f>
        <v>0</v>
      </c>
      <c r="BP134" s="61">
        <f>'2017'!BI13</f>
        <v>1979</v>
      </c>
      <c r="BQ134" s="61">
        <f>'2017'!BJ13</f>
        <v>0</v>
      </c>
      <c r="BR134" s="61">
        <f>'2017'!BK13</f>
        <v>0</v>
      </c>
      <c r="BS134" s="61">
        <f>'2017'!BL13</f>
        <v>0</v>
      </c>
      <c r="BT134" s="61">
        <f>'2017'!BM13</f>
        <v>0</v>
      </c>
      <c r="BU134" s="62">
        <f>'2017'!BN13</f>
        <v>0</v>
      </c>
      <c r="BV134" s="62">
        <f>'2017'!BO13</f>
        <v>0</v>
      </c>
      <c r="BW134" s="62">
        <f>'2017'!BP13</f>
        <v>0</v>
      </c>
      <c r="BX134" s="62">
        <f>'2017'!BQ13</f>
        <v>0</v>
      </c>
      <c r="BY134" s="62">
        <f>'2017'!BR13</f>
        <v>0</v>
      </c>
      <c r="BZ134" s="62">
        <f>'2017'!BS13</f>
        <v>0</v>
      </c>
      <c r="CA134" s="62">
        <f>'2017'!BT13</f>
        <v>0</v>
      </c>
      <c r="CB134" s="62">
        <f>'2017'!BU13</f>
        <v>0</v>
      </c>
      <c r="CC134" s="63">
        <f>'2017'!BV13</f>
        <v>0</v>
      </c>
      <c r="CD134" s="60">
        <f>'2017'!BW13</f>
        <v>231</v>
      </c>
      <c r="CE134" s="61">
        <f>'2017'!BX13</f>
        <v>2914</v>
      </c>
      <c r="CF134" s="61">
        <f>'2017'!BY13</f>
        <v>49</v>
      </c>
      <c r="CG134" s="61">
        <f>'2017'!BZ13</f>
        <v>23</v>
      </c>
      <c r="CH134" s="61">
        <f>'2017'!CA13</f>
        <v>1</v>
      </c>
      <c r="CI134" s="61">
        <f>'2017'!CB13</f>
        <v>23</v>
      </c>
      <c r="CJ134" s="62">
        <f>'2017'!CC13</f>
        <v>0</v>
      </c>
      <c r="CK134" s="62">
        <f>'2017'!CD13</f>
        <v>0</v>
      </c>
      <c r="CL134" s="62">
        <f>'2017'!CE13</f>
        <v>0.92</v>
      </c>
      <c r="CM134" s="62">
        <f>'2017'!CF13</f>
        <v>4.8</v>
      </c>
      <c r="CN134" s="62">
        <f>'2017'!CG13</f>
        <v>13.9</v>
      </c>
      <c r="CO134" s="62">
        <f>'2017'!CH13</f>
        <v>0</v>
      </c>
      <c r="CP134" s="62">
        <f>'2017'!CI13</f>
        <v>11.5</v>
      </c>
      <c r="CQ134" s="62">
        <f>'2017'!CJ13</f>
        <v>93.5</v>
      </c>
      <c r="CR134" s="63">
        <f>'2017'!CK13</f>
        <v>6.1</v>
      </c>
      <c r="CS134" s="60">
        <f>'2017'!CL13</f>
        <v>405</v>
      </c>
      <c r="CT134" s="61">
        <f>'2017'!CM13</f>
        <v>2582</v>
      </c>
      <c r="CU134" s="61">
        <f>'2017'!CN13</f>
        <v>53</v>
      </c>
      <c r="CV134" s="61">
        <f>'2017'!CO13</f>
        <v>32</v>
      </c>
      <c r="CW134" s="61">
        <f>'2017'!CP13</f>
        <v>2</v>
      </c>
      <c r="CX134" s="61">
        <f>'2017'!CQ13</f>
        <v>17</v>
      </c>
      <c r="CY134" s="62">
        <f>'2017'!CR13</f>
        <v>0</v>
      </c>
      <c r="CZ134" s="62">
        <f>'2017'!CS13</f>
        <v>0</v>
      </c>
      <c r="DA134" s="62">
        <f>'2017'!CT13</f>
        <v>1.3</v>
      </c>
      <c r="DB134" s="62">
        <f>'2017'!CU13</f>
        <v>5.3</v>
      </c>
      <c r="DC134" s="62">
        <f>'2017'!CV13</f>
        <v>13.6</v>
      </c>
      <c r="DD134" s="62">
        <f>'2017'!CW13</f>
        <v>0</v>
      </c>
      <c r="DE134" s="62">
        <f>'2017'!CX13</f>
        <v>8.6</v>
      </c>
      <c r="DF134" s="62">
        <f>'2017'!CY13</f>
        <v>93.1</v>
      </c>
      <c r="DG134" s="63">
        <f>'2017'!CZ13</f>
        <v>6.9</v>
      </c>
      <c r="DH134" s="60">
        <f>'2017'!DA13</f>
        <v>972</v>
      </c>
      <c r="DI134" s="61">
        <f>'2017'!DB13</f>
        <v>3100</v>
      </c>
      <c r="DJ134" s="61">
        <f>'2017'!DC13</f>
        <v>74</v>
      </c>
      <c r="DK134" s="61">
        <f>'2017'!DD13</f>
        <v>50</v>
      </c>
      <c r="DL134" s="61">
        <f>'2017'!DE13</f>
        <v>11</v>
      </c>
      <c r="DM134" s="61">
        <f>'2017'!DF13</f>
        <v>28</v>
      </c>
      <c r="DN134" s="62">
        <f>'2017'!DG13</f>
        <v>0.97</v>
      </c>
      <c r="DO134" s="62">
        <f>'2017'!DH13</f>
        <v>2.56</v>
      </c>
      <c r="DP134" s="62">
        <f>'2017'!DI13</f>
        <v>2.44</v>
      </c>
      <c r="DQ134" s="62">
        <f>'2017'!DJ13</f>
        <v>5.8</v>
      </c>
      <c r="DR134" s="62">
        <f>'2017'!DK13</f>
        <v>15.9</v>
      </c>
      <c r="DS134" s="62">
        <f>'2017'!DL13</f>
        <v>0</v>
      </c>
      <c r="DT134" s="62">
        <f>'2017'!DM13</f>
        <v>5.7</v>
      </c>
      <c r="DU134" s="62">
        <f>'2017'!DN13</f>
        <v>89.3</v>
      </c>
      <c r="DV134" s="63">
        <f>'2017'!DO13</f>
        <v>10.7</v>
      </c>
    </row>
    <row r="135" spans="1:126" ht="15.75" customHeight="1" x14ac:dyDescent="0.2">
      <c r="A135" s="30">
        <f t="shared" si="14"/>
        <v>133</v>
      </c>
      <c r="B135" s="31">
        <f>'2022'!A18</f>
        <v>16</v>
      </c>
      <c r="C135" s="31">
        <v>2022</v>
      </c>
      <c r="D135" s="32" t="str">
        <f>'2022'!B18</f>
        <v>Jalen Tolbert</v>
      </c>
      <c r="E135" s="32" t="str" cm="1">
        <f t="array" ref="E135">_xlfn.IFS(F135&gt;12.5,"Cornerstone",AND(F135&gt;11.995,F135&lt;12.5),"Elite",AND(F135&gt;11,F135&lt;12.995),"Elite Upside",AND(F135&gt;=9.69,F135&lt;10.999),"Upside",AND(F135&gt;8.4,F135&lt;9.999),"Upside Lite",AND(F135&gt;7.25,F135&lt;8.999),"Outlier",AND(F135&gt;=6,F135&lt;7.25),"Outlier Lite",F135&lt;6.999,"Purgatory")</f>
        <v>Upside Lite</v>
      </c>
      <c r="F135" s="33">
        <f>'2022'!C18</f>
        <v>8.9728571428571424</v>
      </c>
      <c r="G135" s="33">
        <f t="shared" si="15"/>
        <v>78.3</v>
      </c>
      <c r="H135" s="303">
        <f t="shared" si="16"/>
        <v>0.31067600307834492</v>
      </c>
      <c r="I135" s="34" t="str">
        <f>'2022'!D18</f>
        <v>South Alabama</v>
      </c>
      <c r="J135" s="35">
        <f>'2022'!E18</f>
        <v>8</v>
      </c>
      <c r="K135" s="36">
        <f>'2022'!F18</f>
        <v>36218</v>
      </c>
      <c r="L135" s="37">
        <f>'2022'!G18</f>
        <v>26.6</v>
      </c>
      <c r="M135" s="37" t="str">
        <f>'2022'!H18</f>
        <v>RS SR</v>
      </c>
      <c r="N135" s="37">
        <f>'2022'!I18</f>
        <v>23.18082191780822</v>
      </c>
      <c r="O135" s="37" t="str">
        <f>'2022'!J18</f>
        <v>Wide</v>
      </c>
      <c r="P135" s="37" t="str">
        <f>'2022'!K18</f>
        <v>DEEP</v>
      </c>
      <c r="Q135" s="37" t="str">
        <f>'2022'!L18</f>
        <v>Elite Earner</v>
      </c>
      <c r="R135" s="55">
        <f>'2022'!M18</f>
        <v>75</v>
      </c>
      <c r="S135" s="55">
        <f>'2022'!N18</f>
        <v>190</v>
      </c>
      <c r="T135" s="231">
        <f t="shared" si="17"/>
        <v>23.74810865177286</v>
      </c>
      <c r="U135" s="35">
        <f>'2022'!O18</f>
        <v>4.4400000000000004</v>
      </c>
      <c r="V135" s="56">
        <f>'2022'!P18</f>
        <v>3</v>
      </c>
      <c r="W135" s="57">
        <f>'2022'!Q18</f>
        <v>0</v>
      </c>
      <c r="X135" s="58">
        <f>'2022'!R18</f>
        <v>2.4600246002460024E-2</v>
      </c>
      <c r="Y135" s="58">
        <f>'2022'!S18</f>
        <v>0.27334732423924452</v>
      </c>
      <c r="Z135" s="58">
        <f>'2022'!T18</f>
        <v>0.39904376609047443</v>
      </c>
      <c r="AA135" s="58">
        <f>'2022'!U18</f>
        <v>0.47981770833333331</v>
      </c>
      <c r="AB135" s="58">
        <f>'2022'!V18</f>
        <v>0.47981770833333331</v>
      </c>
      <c r="AC135" s="59">
        <f>'2022'!W18</f>
        <v>0.3646614583333333</v>
      </c>
      <c r="AD135" s="42">
        <f>'2022'!X18</f>
        <v>20.520547945205479</v>
      </c>
      <c r="AE135" s="43">
        <f>'2022'!Y18</f>
        <v>3.16</v>
      </c>
      <c r="AF135" s="43">
        <f>'2022'!Z18</f>
        <v>7.1</v>
      </c>
      <c r="AG135" s="43">
        <f>'2022'!AA18</f>
        <v>17.100000000000001</v>
      </c>
      <c r="AH135" s="43">
        <f>'2022'!AB18</f>
        <v>0.98</v>
      </c>
      <c r="AI135" s="43">
        <f>'2022'!AC18</f>
        <v>3.62</v>
      </c>
      <c r="AJ135" s="44">
        <f>'2022'!AD18</f>
        <v>5.7883310719131616E-2</v>
      </c>
      <c r="AK135" s="44">
        <f>'2022'!AE18</f>
        <v>0.21867028493894167</v>
      </c>
      <c r="AL135" s="45">
        <f>'2022'!AF18</f>
        <v>8.900000000000001E-2</v>
      </c>
      <c r="AM135" s="46">
        <f t="shared" si="13"/>
        <v>0.44400000000000001</v>
      </c>
      <c r="AN135" s="45">
        <f>'2022'!AG18</f>
        <v>0.82350000000000001</v>
      </c>
      <c r="AO135" s="45">
        <f>'2022'!AH18</f>
        <v>0.17650000000000002</v>
      </c>
      <c r="AP135" s="43">
        <f>'2022'!AI18</f>
        <v>97.780378974648457</v>
      </c>
      <c r="AQ135" s="47">
        <f>'2022'!AJ18</f>
        <v>100.78887615155165</v>
      </c>
      <c r="AR135" s="48">
        <f>'2022'!AK18</f>
        <v>9</v>
      </c>
      <c r="AS135" s="49">
        <f>'2022'!AL18</f>
        <v>5</v>
      </c>
      <c r="AT135" s="49">
        <f>'2022'!AM18</f>
        <v>6</v>
      </c>
      <c r="AU135" s="49">
        <f>'2022'!AN18</f>
        <v>5</v>
      </c>
      <c r="AV135" s="49">
        <f>'2022'!AO18</f>
        <v>9</v>
      </c>
      <c r="AW135" s="49">
        <f>'2022'!AP18</f>
        <v>6</v>
      </c>
      <c r="AX135" s="49">
        <f>'2022'!AQ18</f>
        <v>7</v>
      </c>
      <c r="AY135" s="50">
        <f>'2022'!AR18</f>
        <v>0</v>
      </c>
      <c r="AZ135" s="60">
        <f>'2022'!AS18</f>
        <v>0</v>
      </c>
      <c r="BA135" s="61">
        <f>'2022'!AT18</f>
        <v>2845</v>
      </c>
      <c r="BB135" s="61">
        <f>'2022'!AU18</f>
        <v>0</v>
      </c>
      <c r="BC135" s="61">
        <f>'2022'!AV18</f>
        <v>0</v>
      </c>
      <c r="BD135" s="61">
        <f>'2022'!AW18</f>
        <v>0</v>
      </c>
      <c r="BE135" s="61">
        <f>'2022'!AX18</f>
        <v>0</v>
      </c>
      <c r="BF135" s="62">
        <f>'2022'!AY18</f>
        <v>0</v>
      </c>
      <c r="BG135" s="62">
        <f>'2022'!AZ18</f>
        <v>0</v>
      </c>
      <c r="BH135" s="62">
        <f>'2022'!BA18</f>
        <v>0</v>
      </c>
      <c r="BI135" s="62">
        <f>'2022'!BB18</f>
        <v>0</v>
      </c>
      <c r="BJ135" s="62">
        <f>'2022'!BC18</f>
        <v>0</v>
      </c>
      <c r="BK135" s="62">
        <f>'2022'!BH18</f>
        <v>0</v>
      </c>
      <c r="BL135" s="62">
        <f>'2022'!BI18</f>
        <v>0</v>
      </c>
      <c r="BM135" s="62">
        <f>'2022'!BJ18</f>
        <v>0</v>
      </c>
      <c r="BN135" s="63">
        <f>'2022'!BK18</f>
        <v>0</v>
      </c>
      <c r="BO135" s="60">
        <f>'2022'!BL18</f>
        <v>60</v>
      </c>
      <c r="BP135" s="61">
        <f>'2022'!BM18</f>
        <v>2439</v>
      </c>
      <c r="BQ135" s="61">
        <f>'2022'!BN18</f>
        <v>11</v>
      </c>
      <c r="BR135" s="61">
        <f>'2022'!BO18</f>
        <v>5</v>
      </c>
      <c r="BS135" s="61">
        <f>'2022'!BP18</f>
        <v>0</v>
      </c>
      <c r="BT135" s="61">
        <f>'2022'!BQ18</f>
        <v>19</v>
      </c>
      <c r="BU135" s="62">
        <f>'2022'!BR18</f>
        <v>1.88</v>
      </c>
      <c r="BV135" s="62">
        <f>'2022'!BS18</f>
        <v>0.43</v>
      </c>
      <c r="BW135" s="62">
        <f>'2022'!BT18</f>
        <v>1.4</v>
      </c>
      <c r="BX135" s="62">
        <f>'2022'!BU18</f>
        <v>9.6</v>
      </c>
      <c r="BY135" s="62">
        <f>'2022'!BV18</f>
        <v>0</v>
      </c>
      <c r="BZ135" s="62">
        <f>'2022'!CA18</f>
        <v>0</v>
      </c>
      <c r="CA135" s="62">
        <f>'2022'!CB18</f>
        <v>16.7</v>
      </c>
      <c r="CB135" s="62">
        <f>'2022'!CC18</f>
        <v>97.9</v>
      </c>
      <c r="CC135" s="63">
        <f>'2022'!CD18</f>
        <v>2.1</v>
      </c>
      <c r="CD135" s="60">
        <f>'2022'!CE18</f>
        <v>521</v>
      </c>
      <c r="CE135" s="61">
        <f>'2022'!CF18</f>
        <v>1906</v>
      </c>
      <c r="CF135" s="61">
        <f>'2022'!CG18</f>
        <v>61</v>
      </c>
      <c r="CG135" s="61">
        <f>'2022'!CH18</f>
        <v>27</v>
      </c>
      <c r="CH135" s="61">
        <f>'2022'!CI18</f>
        <v>6</v>
      </c>
      <c r="CI135" s="61">
        <f>'2022'!CJ18</f>
        <v>14</v>
      </c>
      <c r="CJ135" s="62">
        <f>'2022'!CK18</f>
        <v>0.36</v>
      </c>
      <c r="CK135" s="62">
        <f>'2022'!CL18</f>
        <v>1.85</v>
      </c>
      <c r="CL135" s="62">
        <f>'2022'!CM18</f>
        <v>1.74</v>
      </c>
      <c r="CM135" s="62">
        <f>'2022'!CN18</f>
        <v>5.6</v>
      </c>
      <c r="CN135" s="62">
        <f>'2022'!CO18</f>
        <v>17.899999999999999</v>
      </c>
      <c r="CO135" s="62">
        <f>'2022'!CT18</f>
        <v>38.5</v>
      </c>
      <c r="CP135" s="62">
        <f>'2022'!CU18</f>
        <v>12.9</v>
      </c>
      <c r="CQ135" s="62">
        <f>'2022'!CV18</f>
        <v>96.9</v>
      </c>
      <c r="CR135" s="63">
        <f>'2022'!CW18</f>
        <v>3.1</v>
      </c>
      <c r="CS135" s="60">
        <f>'2022'!CX18</f>
        <v>1085</v>
      </c>
      <c r="CT135" s="61">
        <f>'2022'!CY18</f>
        <v>2719</v>
      </c>
      <c r="CU135" s="61">
        <f>'2022'!CZ18</f>
        <v>105</v>
      </c>
      <c r="CV135" s="61">
        <f>'2022'!DA18</f>
        <v>64</v>
      </c>
      <c r="CW135" s="61">
        <f>'2022'!DB18</f>
        <v>8</v>
      </c>
      <c r="CX135" s="61">
        <f>'2022'!DC18</f>
        <v>18</v>
      </c>
      <c r="CY135" s="62">
        <f>'2022'!DD18</f>
        <v>0.7</v>
      </c>
      <c r="CZ135" s="62">
        <f>'2022'!DE18</f>
        <v>3.1</v>
      </c>
      <c r="DA135" s="62">
        <f>'2022'!DF18</f>
        <v>2.58</v>
      </c>
      <c r="DB135" s="62">
        <f>'2022'!DG18</f>
        <v>4.4000000000000004</v>
      </c>
      <c r="DC135" s="62">
        <f>'2022'!DH18</f>
        <v>17.100000000000001</v>
      </c>
      <c r="DD135" s="62">
        <f>'2022'!DM18</f>
        <v>43.8</v>
      </c>
      <c r="DE135" s="62">
        <f>'2022'!DN18</f>
        <v>7.2</v>
      </c>
      <c r="DF135" s="62">
        <f>'2022'!DO18</f>
        <v>98.4</v>
      </c>
      <c r="DG135" s="63">
        <f>'2022'!DP18</f>
        <v>1.6</v>
      </c>
      <c r="DH135" s="60">
        <f>'2022'!DQ18</f>
        <v>1474</v>
      </c>
      <c r="DI135" s="61">
        <f>'2022'!DR18</f>
        <v>3072</v>
      </c>
      <c r="DJ135" s="61">
        <f>'2022'!DS18</f>
        <v>129</v>
      </c>
      <c r="DK135" s="61">
        <f>'2022'!DT18</f>
        <v>82</v>
      </c>
      <c r="DL135" s="61">
        <f>'2022'!DU18</f>
        <v>8</v>
      </c>
      <c r="DM135" s="61">
        <f>'2022'!DV18</f>
        <v>22</v>
      </c>
      <c r="DN135" s="62">
        <f>'2022'!DW18</f>
        <v>0.98</v>
      </c>
      <c r="DO135" s="62">
        <f>'2022'!DX18</f>
        <v>3.62</v>
      </c>
      <c r="DP135" s="62">
        <f>'2022'!DY18</f>
        <v>3.16</v>
      </c>
      <c r="DQ135" s="62">
        <f>'2022'!DZ18</f>
        <v>7.1</v>
      </c>
      <c r="DR135" s="62">
        <f>'2022'!EA18</f>
        <v>14.2</v>
      </c>
      <c r="DS135" s="62">
        <f>'2022'!EF18</f>
        <v>44.4</v>
      </c>
      <c r="DT135" s="62">
        <f>'2022'!EG18</f>
        <v>8.9</v>
      </c>
      <c r="DU135" s="62">
        <f>'2022'!EH18</f>
        <v>66.3</v>
      </c>
      <c r="DV135" s="63">
        <f>'2022'!EI18</f>
        <v>33.700000000000003</v>
      </c>
    </row>
    <row r="136" spans="1:126" ht="15.75" customHeight="1" x14ac:dyDescent="0.2">
      <c r="A136" s="30">
        <f t="shared" si="14"/>
        <v>134</v>
      </c>
      <c r="B136" s="31">
        <f>'2017'!A14</f>
        <v>12</v>
      </c>
      <c r="C136" s="31">
        <v>2017</v>
      </c>
      <c r="D136" s="32" t="str">
        <f>'2017'!B14</f>
        <v>ArDarius Stewart</v>
      </c>
      <c r="E136" s="32" t="str" cm="1">
        <f t="array" ref="E136">_xlfn.IFS(F136&gt;12.5,"Cornerstone",AND(F136&gt;11.995,F136&lt;12.5),"Elite",AND(F136&gt;11,F136&lt;12.995),"Elite Upside",AND(F136&gt;=9.69,F136&lt;10.999),"Upside",AND(F136&gt;8.4,F136&lt;9.999),"Upside Lite",AND(F136&gt;7.25,F136&lt;8.999),"Outlier",AND(F136&gt;=6,F136&lt;7.25),"Outlier Lite",F136&lt;6.999,"Purgatory")</f>
        <v>Upside Lite</v>
      </c>
      <c r="F136" s="33">
        <f>'2017'!C14</f>
        <v>8.9514285714285702</v>
      </c>
      <c r="G136" s="33">
        <f t="shared" si="15"/>
        <v>78.2</v>
      </c>
      <c r="H136" s="303">
        <f t="shared" si="16"/>
        <v>0.29837697917375489</v>
      </c>
      <c r="I136" s="34" t="str">
        <f>'2017'!D14</f>
        <v>Alabama</v>
      </c>
      <c r="J136" s="35">
        <f>'2017'!E14</f>
        <v>1</v>
      </c>
      <c r="K136" s="36">
        <f>'2017'!F14</f>
        <v>34311</v>
      </c>
      <c r="L136" s="37">
        <f>'2017'!G14</f>
        <v>31.824657534246576</v>
      </c>
      <c r="M136" s="37" t="str">
        <f>'2017'!H14</f>
        <v>JR</v>
      </c>
      <c r="N136" s="37">
        <f>'2017'!I14</f>
        <v>23.4</v>
      </c>
      <c r="O136" s="37" t="str">
        <f>'2017'!J14</f>
        <v>Hybrid</v>
      </c>
      <c r="P136" s="37" t="str">
        <f>'2017'!K14</f>
        <v>PROTO Z</v>
      </c>
      <c r="Q136" s="37" t="str">
        <f>'2017'!L14</f>
        <v>N/A</v>
      </c>
      <c r="R136" s="55">
        <f>'2017'!M14</f>
        <v>72</v>
      </c>
      <c r="S136" s="55">
        <f>'2017'!N14</f>
        <v>205</v>
      </c>
      <c r="T136" s="231">
        <f t="shared" si="17"/>
        <v>27.802690250442232</v>
      </c>
      <c r="U136" s="37">
        <f>'2017'!O14</f>
        <v>4.49</v>
      </c>
      <c r="V136" s="56">
        <f>'2017'!P14</f>
        <v>3</v>
      </c>
      <c r="W136" s="57">
        <f>'2017'!Q14</f>
        <v>0</v>
      </c>
      <c r="X136" s="58">
        <f>'2017'!R14</f>
        <v>0</v>
      </c>
      <c r="Y136" s="58">
        <f>'2017'!S14</f>
        <v>3.8303341902313624E-2</v>
      </c>
      <c r="Z136" s="58">
        <f>'2017'!T14</f>
        <v>0.20551967116852612</v>
      </c>
      <c r="AA136" s="58">
        <f>'2017'!U14</f>
        <v>0.27393785668991755</v>
      </c>
      <c r="AB136" s="58">
        <f>'2017'!V14</f>
        <v>0.27393785668991755</v>
      </c>
      <c r="AC136" s="59">
        <f>'2017'!W14</f>
        <v>0.27393785668991755</v>
      </c>
      <c r="AD136" s="42">
        <f>'2017'!X14</f>
        <v>21.742465753424657</v>
      </c>
      <c r="AE136" s="43">
        <f>'2017'!Y14</f>
        <v>2.87</v>
      </c>
      <c r="AF136" s="43">
        <f>'2017'!Z14</f>
        <v>10.5</v>
      </c>
      <c r="AG136" s="43">
        <f>'2017'!AA14</f>
        <v>13.9</v>
      </c>
      <c r="AH136" s="43">
        <f>'2017'!AB14</f>
        <v>0.71</v>
      </c>
      <c r="AI136" s="43">
        <f>'2017'!AC14</f>
        <v>2.67</v>
      </c>
      <c r="AJ136" s="44" t="str">
        <f>'2017'!AD14</f>
        <v>N/A</v>
      </c>
      <c r="AK136" s="44" t="str">
        <f>'2017'!AE14</f>
        <v>N/A</v>
      </c>
      <c r="AL136" s="45">
        <f>'2017'!AF14</f>
        <v>6.9000000000000006E-2</v>
      </c>
      <c r="AM136" s="46">
        <f t="shared" si="13"/>
        <v>0</v>
      </c>
      <c r="AN136" s="45">
        <f>'2017'!AG14</f>
        <v>0.73699999999999999</v>
      </c>
      <c r="AO136" s="45">
        <f>'2017'!AH14</f>
        <v>0.23099999999999998</v>
      </c>
      <c r="AP136" s="43">
        <f>'2017'!AI14</f>
        <v>100.87847137826604</v>
      </c>
      <c r="AQ136" s="47">
        <f>'2017'!AJ14</f>
        <v>97.806164608955086</v>
      </c>
      <c r="AR136" s="48">
        <f>'2017'!AK14</f>
        <v>7</v>
      </c>
      <c r="AS136" s="49">
        <f>'2017'!AL14</f>
        <v>3</v>
      </c>
      <c r="AT136" s="49">
        <f>'2017'!AM14</f>
        <v>5</v>
      </c>
      <c r="AU136" s="49">
        <f>'2017'!AN14</f>
        <v>8</v>
      </c>
      <c r="AV136" s="49">
        <f>'2017'!AO14</f>
        <v>8</v>
      </c>
      <c r="AW136" s="49">
        <f>'2017'!AP14</f>
        <v>6</v>
      </c>
      <c r="AX136" s="49">
        <f>'2017'!AQ14</f>
        <v>7</v>
      </c>
      <c r="AY136" s="50">
        <f>'2017'!AR14</f>
        <v>0</v>
      </c>
      <c r="AZ136" s="60">
        <f>'2017'!AS14</f>
        <v>0</v>
      </c>
      <c r="BA136" s="61">
        <f>'2017'!AT14</f>
        <v>3052</v>
      </c>
      <c r="BB136" s="61">
        <f>'2017'!AU14</f>
        <v>0</v>
      </c>
      <c r="BC136" s="61">
        <f>'2017'!AV14</f>
        <v>0</v>
      </c>
      <c r="BD136" s="61">
        <f>'2017'!AW14</f>
        <v>0</v>
      </c>
      <c r="BE136" s="61">
        <f>'2017'!AX14</f>
        <v>0</v>
      </c>
      <c r="BF136" s="62">
        <f>'2017'!AY14</f>
        <v>0</v>
      </c>
      <c r="BG136" s="62">
        <f>'2017'!AZ14</f>
        <v>0</v>
      </c>
      <c r="BH136" s="62">
        <f>'2017'!BA14</f>
        <v>0</v>
      </c>
      <c r="BI136" s="62">
        <f>'2017'!BB14</f>
        <v>0</v>
      </c>
      <c r="BJ136" s="62">
        <f>'2017'!BC14</f>
        <v>0</v>
      </c>
      <c r="BK136" s="62">
        <f>'2017'!BD14</f>
        <v>0</v>
      </c>
      <c r="BL136" s="62">
        <f>'2017'!BE14</f>
        <v>0</v>
      </c>
      <c r="BM136" s="62">
        <f>'2017'!BF14</f>
        <v>0</v>
      </c>
      <c r="BN136" s="63">
        <f>'2017'!BG14</f>
        <v>0</v>
      </c>
      <c r="BO136" s="60">
        <f>'2017'!BH14</f>
        <v>0</v>
      </c>
      <c r="BP136" s="61">
        <f>'2017'!BI14</f>
        <v>3230</v>
      </c>
      <c r="BQ136" s="61">
        <f>'2017'!BJ14</f>
        <v>0</v>
      </c>
      <c r="BR136" s="61">
        <f>'2017'!BK14</f>
        <v>0</v>
      </c>
      <c r="BS136" s="61">
        <f>'2017'!BL14</f>
        <v>0</v>
      </c>
      <c r="BT136" s="61">
        <f>'2017'!BM14</f>
        <v>0</v>
      </c>
      <c r="BU136" s="62">
        <f>'2017'!BN14</f>
        <v>0</v>
      </c>
      <c r="BV136" s="62">
        <f>'2017'!BO14</f>
        <v>0</v>
      </c>
      <c r="BW136" s="62">
        <f>'2017'!BP14</f>
        <v>0</v>
      </c>
      <c r="BX136" s="62">
        <f>'2017'!BQ14</f>
        <v>0</v>
      </c>
      <c r="BY136" s="62">
        <f>'2017'!BR14</f>
        <v>0</v>
      </c>
      <c r="BZ136" s="62">
        <f>'2017'!BS14</f>
        <v>0</v>
      </c>
      <c r="CA136" s="62">
        <f>'2017'!BT14</f>
        <v>0</v>
      </c>
      <c r="CB136" s="62">
        <f>'2017'!BU14</f>
        <v>0</v>
      </c>
      <c r="CC136" s="63">
        <f>'2017'!BV14</f>
        <v>0</v>
      </c>
      <c r="CD136" s="60">
        <f>'2017'!BW14</f>
        <v>149</v>
      </c>
      <c r="CE136" s="61">
        <f>'2017'!BX14</f>
        <v>3890</v>
      </c>
      <c r="CF136" s="61">
        <f>'2017'!BY14</f>
        <v>18</v>
      </c>
      <c r="CG136" s="61">
        <f>'2017'!BZ14</f>
        <v>12</v>
      </c>
      <c r="CH136" s="61">
        <f>'2017'!CA14</f>
        <v>0</v>
      </c>
      <c r="CI136" s="61">
        <f>'2017'!CB14</f>
        <v>32</v>
      </c>
      <c r="CJ136" s="62">
        <f>'2017'!CC14</f>
        <v>0</v>
      </c>
      <c r="CK136" s="62">
        <f>'2017'!CD14</f>
        <v>0</v>
      </c>
      <c r="CL136" s="62">
        <f>'2017'!CE14</f>
        <v>2.87</v>
      </c>
      <c r="CM136" s="62">
        <f>'2017'!CF14</f>
        <v>5</v>
      </c>
      <c r="CN136" s="62">
        <f>'2017'!CG14</f>
        <v>13.9</v>
      </c>
      <c r="CO136" s="62">
        <f>'2017'!CH14</f>
        <v>0</v>
      </c>
      <c r="CP136" s="62">
        <f>'2017'!CI14</f>
        <v>7.7</v>
      </c>
      <c r="CQ136" s="62">
        <f>'2017'!CJ14</f>
        <v>72.2</v>
      </c>
      <c r="CR136" s="63">
        <f>'2017'!CK14</f>
        <v>22.2</v>
      </c>
      <c r="CS136" s="60">
        <f>'2017'!CL14</f>
        <v>700</v>
      </c>
      <c r="CT136" s="61">
        <f>'2017'!CM14</f>
        <v>3406</v>
      </c>
      <c r="CU136" s="61">
        <f>'2017'!CN14</f>
        <v>101</v>
      </c>
      <c r="CV136" s="61">
        <f>'2017'!CO14</f>
        <v>64</v>
      </c>
      <c r="CW136" s="61">
        <f>'2017'!CP14</f>
        <v>4</v>
      </c>
      <c r="CX136" s="61">
        <f>'2017'!CQ14</f>
        <v>22</v>
      </c>
      <c r="CY136" s="62">
        <f>'2017'!CR14</f>
        <v>0</v>
      </c>
      <c r="CZ136" s="62">
        <f>'2017'!CS14</f>
        <v>0</v>
      </c>
      <c r="DA136" s="62">
        <f>'2017'!CT14</f>
        <v>1.52</v>
      </c>
      <c r="DB136" s="62">
        <f>'2017'!CU14</f>
        <v>6.3</v>
      </c>
      <c r="DC136" s="62">
        <f>'2017'!CV14</f>
        <v>9.9</v>
      </c>
      <c r="DD136" s="62">
        <f>'2017'!CW14</f>
        <v>0</v>
      </c>
      <c r="DE136" s="62">
        <f>'2017'!CX14</f>
        <v>9.9</v>
      </c>
      <c r="DF136" s="62">
        <f>'2017'!CY14</f>
        <v>74.5</v>
      </c>
      <c r="DG136" s="63">
        <f>'2017'!CZ14</f>
        <v>24.3</v>
      </c>
      <c r="DH136" s="60">
        <f>'2017'!DA14</f>
        <v>864</v>
      </c>
      <c r="DI136" s="61">
        <f>'2017'!DB14</f>
        <v>3154</v>
      </c>
      <c r="DJ136" s="61">
        <f>'2017'!DC14</f>
        <v>77</v>
      </c>
      <c r="DK136" s="61">
        <f>'2017'!DD14</f>
        <v>54</v>
      </c>
      <c r="DL136" s="61">
        <f>'2017'!DE14</f>
        <v>8</v>
      </c>
      <c r="DM136" s="61">
        <f>'2017'!DF14</f>
        <v>26</v>
      </c>
      <c r="DN136" s="62">
        <f>'2017'!DG14</f>
        <v>0.71</v>
      </c>
      <c r="DO136" s="62">
        <f>'2017'!DH14</f>
        <v>2.67</v>
      </c>
      <c r="DP136" s="62">
        <f>'2017'!DI14</f>
        <v>2.6</v>
      </c>
      <c r="DQ136" s="62">
        <f>'2017'!DJ14</f>
        <v>10.5</v>
      </c>
      <c r="DR136" s="62">
        <f>'2017'!DK14</f>
        <v>9.3000000000000007</v>
      </c>
      <c r="DS136" s="62">
        <f>'2017'!DL14</f>
        <v>0</v>
      </c>
      <c r="DT136" s="62">
        <f>'2017'!DM14</f>
        <v>6.9</v>
      </c>
      <c r="DU136" s="62">
        <f>'2017'!DN14</f>
        <v>73.7</v>
      </c>
      <c r="DV136" s="63">
        <f>'2017'!DO14</f>
        <v>21.9</v>
      </c>
    </row>
    <row r="137" spans="1:126" ht="15.75" customHeight="1" x14ac:dyDescent="0.2">
      <c r="A137" s="30">
        <f t="shared" si="14"/>
        <v>135</v>
      </c>
      <c r="B137" s="31">
        <f>'2026 - WIP'!A13</f>
        <v>11</v>
      </c>
      <c r="C137" s="31">
        <v>2026</v>
      </c>
      <c r="D137" s="32" t="str">
        <f>'2026 - WIP'!B13</f>
        <v>Nyck Harbor</v>
      </c>
      <c r="E137" s="32" t="str" cm="1">
        <f t="array" ref="E137">_xlfn.IFS(F137&gt;12.5,"Cornerstone",AND(F137&gt;11.995,F137&lt;12.5),"Elite",AND(F137&gt;11,F137&lt;12.995),"Elite Upside",AND(F137&gt;=9.69,F137&lt;10.999),"Upside",AND(F137&gt;8.4,F137&lt;9.999),"Upside Lite",AND(F137&gt;7.25,F137&lt;8.999),"Outlier",AND(F137&gt;=6,F137&lt;7.25),"Outlier Lite",F137&lt;6.999,"Purgatory")</f>
        <v>Upside Lite</v>
      </c>
      <c r="F137" s="33">
        <f>'2026 - WIP'!C13</f>
        <v>8.9428571428571431</v>
      </c>
      <c r="G137" s="33">
        <f t="shared" si="15"/>
        <v>78</v>
      </c>
      <c r="H137" s="303">
        <f t="shared" si="16"/>
        <v>0.29345736961191993</v>
      </c>
      <c r="I137" s="34" t="str">
        <f>'2026 - WIP'!D13</f>
        <v>South Carolina</v>
      </c>
      <c r="J137" s="35">
        <f>'2026 - WIP'!E13</f>
        <v>1</v>
      </c>
      <c r="K137" s="36">
        <f>'2026 - WIP'!F13</f>
        <v>38538</v>
      </c>
      <c r="L137" s="37">
        <f>'2026 - WIP'!G13</f>
        <v>20.243835616438357</v>
      </c>
      <c r="M137" s="37" t="str">
        <f>'2026 - WIP'!H13</f>
        <v>JR</v>
      </c>
      <c r="N137" s="37">
        <f>'2026 - WIP'!I13</f>
        <v>20.824657534246576</v>
      </c>
      <c r="O137" s="37" t="str">
        <f>'2026 - WIP'!J13</f>
        <v>Wide</v>
      </c>
      <c r="P137" s="37" t="str">
        <f>'2026 - WIP'!K13</f>
        <v>DEEP</v>
      </c>
      <c r="Q137" s="37" t="str">
        <f>'2026 - WIP'!L13</f>
        <v>Poor Earner</v>
      </c>
      <c r="R137" s="35">
        <f>'2026 - WIP'!M13</f>
        <v>77</v>
      </c>
      <c r="S137" s="35">
        <f>'2026 - WIP'!N13</f>
        <v>245</v>
      </c>
      <c r="T137" s="231">
        <f t="shared" si="17"/>
        <v>29.052438270165794</v>
      </c>
      <c r="U137" s="35">
        <f>'2026 - WIP'!O13</f>
        <v>4.3499999999999996</v>
      </c>
      <c r="V137" s="38">
        <f>'2026 - WIP'!P13</f>
        <v>3</v>
      </c>
      <c r="W137" s="57">
        <f>'2026 - WIP'!Q13</f>
        <v>0</v>
      </c>
      <c r="X137" s="58">
        <f>'2026 - WIP'!R13</f>
        <v>0</v>
      </c>
      <c r="Y137" s="58">
        <f>'2026 - WIP'!S13</f>
        <v>5.845323741007194E-2</v>
      </c>
      <c r="Z137" s="58">
        <f>'2026 - WIP'!T13</f>
        <v>0.12947658402203857</v>
      </c>
      <c r="AA137" s="58">
        <f>'2026 - WIP'!U13</f>
        <v>0.2383654937570942</v>
      </c>
      <c r="AB137" s="58">
        <f>'2026 - WIP'!V13</f>
        <v>0.2383654937570942</v>
      </c>
      <c r="AC137" s="59">
        <f>'2026 - WIP'!W13</f>
        <v>0.2383654937570942</v>
      </c>
      <c r="AD137" s="42">
        <f>'2026 - WIP'!X13</f>
        <v>20.172602739726027</v>
      </c>
      <c r="AE137" s="43">
        <f>'2026 - WIP'!Y13</f>
        <v>2.23</v>
      </c>
      <c r="AF137" s="43">
        <f>'2026 - WIP'!Z13</f>
        <v>4.7</v>
      </c>
      <c r="AG137" s="43">
        <f>'2026 - WIP'!AA13</f>
        <v>17.600000000000001</v>
      </c>
      <c r="AH137" s="43">
        <f>'2026 - WIP'!AB13</f>
        <v>0</v>
      </c>
      <c r="AI137" s="43">
        <f>'2026 - WIP'!AC13</f>
        <v>0</v>
      </c>
      <c r="AJ137" s="44">
        <f>'2026 - WIP'!AD13</f>
        <v>2.8723404255319152E-2</v>
      </c>
      <c r="AK137" s="44">
        <f>'2026 - WIP'!AE13</f>
        <v>0.1220744680851064</v>
      </c>
      <c r="AL137" s="45">
        <f>'2026 - WIP'!AF13</f>
        <v>3.7000000000000005E-2</v>
      </c>
      <c r="AM137" s="46">
        <f t="shared" si="13"/>
        <v>0</v>
      </c>
      <c r="AN137" s="45">
        <f>'2026 - WIP'!AG13</f>
        <v>0.85599999999999998</v>
      </c>
      <c r="AO137" s="45">
        <f>'2026 - WIP'!AH13</f>
        <v>0.14400000000000002</v>
      </c>
      <c r="AP137" s="43">
        <f>'2026 - WIP'!AI13</f>
        <v>136.84818828271955</v>
      </c>
      <c r="AQ137" s="47">
        <f>'2026 - WIP'!AJ13</f>
        <v>146.73851893965352</v>
      </c>
      <c r="AR137" s="48">
        <f>'2026 - WIP'!AK13</f>
        <v>6</v>
      </c>
      <c r="AS137" s="49">
        <f>'2026 - WIP'!AL13</f>
        <v>6</v>
      </c>
      <c r="AT137" s="49">
        <f>'2026 - WIP'!AM13</f>
        <v>4</v>
      </c>
      <c r="AU137" s="49">
        <f>'2026 - WIP'!AN13</f>
        <v>2</v>
      </c>
      <c r="AV137" s="49">
        <f>'2026 - WIP'!AO13</f>
        <v>9</v>
      </c>
      <c r="AW137" s="49">
        <f>'2026 - WIP'!AP13</f>
        <v>10</v>
      </c>
      <c r="AX137" s="49">
        <f>'2026 - WIP'!AQ13</f>
        <v>6</v>
      </c>
      <c r="AY137" s="50">
        <f>'2026 - WIP'!AR13</f>
        <v>0</v>
      </c>
      <c r="AZ137" s="60">
        <f>'2026 - WIP'!AS13</f>
        <v>0</v>
      </c>
      <c r="BA137" s="61">
        <f>'2026 - WIP'!AT13</f>
        <v>1</v>
      </c>
      <c r="BB137" s="61">
        <f>'2026 - WIP'!AU13</f>
        <v>0</v>
      </c>
      <c r="BC137" s="61">
        <f>'2026 - WIP'!AV13</f>
        <v>0</v>
      </c>
      <c r="BD137" s="61">
        <f>'2026 - WIP'!AW13</f>
        <v>0</v>
      </c>
      <c r="BE137" s="61">
        <f>'2026 - WIP'!AX13</f>
        <v>0</v>
      </c>
      <c r="BF137" s="62">
        <f>'2026 - WIP'!AY13</f>
        <v>0</v>
      </c>
      <c r="BG137" s="62">
        <f>'2026 - WIP'!AZ13</f>
        <v>0</v>
      </c>
      <c r="BH137" s="62">
        <f>'2026 - WIP'!BA13</f>
        <v>0</v>
      </c>
      <c r="BI137" s="62">
        <f>'2026 - WIP'!BB13</f>
        <v>0</v>
      </c>
      <c r="BJ137" s="62">
        <f>'2026 - WIP'!BC13</f>
        <v>0</v>
      </c>
      <c r="BK137" s="62">
        <f>'2026 - WIP'!BH13</f>
        <v>0</v>
      </c>
      <c r="BL137" s="62">
        <f>'2026 - WIP'!BI13</f>
        <v>0</v>
      </c>
      <c r="BM137" s="62">
        <f>'2026 - WIP'!BJ13</f>
        <v>0</v>
      </c>
      <c r="BN137" s="63">
        <f>'2026 - WIP'!BK13</f>
        <v>0</v>
      </c>
      <c r="BO137" s="60">
        <f>'2026 - WIP'!BL13</f>
        <v>0</v>
      </c>
      <c r="BP137" s="61">
        <f>'2026 - WIP'!BM13</f>
        <v>1</v>
      </c>
      <c r="BQ137" s="61">
        <f>'2026 - WIP'!BN13</f>
        <v>0</v>
      </c>
      <c r="BR137" s="61">
        <f>'2026 - WIP'!BO13</f>
        <v>0</v>
      </c>
      <c r="BS137" s="61">
        <f>'2026 - WIP'!BP13</f>
        <v>0</v>
      </c>
      <c r="BT137" s="61">
        <f>'2026 - WIP'!BQ13</f>
        <v>0</v>
      </c>
      <c r="BU137" s="62">
        <f>'2026 - WIP'!BR13</f>
        <v>0</v>
      </c>
      <c r="BV137" s="62">
        <f>'2026 - WIP'!BS13</f>
        <v>0</v>
      </c>
      <c r="BW137" s="62">
        <f>'2026 - WIP'!BT13</f>
        <v>0</v>
      </c>
      <c r="BX137" s="62">
        <f>'2026 - WIP'!BU13</f>
        <v>0</v>
      </c>
      <c r="BY137" s="62">
        <f>'2026 - WIP'!BV13</f>
        <v>0</v>
      </c>
      <c r="BZ137" s="62">
        <f>'2026 - WIP'!CA13</f>
        <v>0</v>
      </c>
      <c r="CA137" s="62">
        <f>'2026 - WIP'!CB13</f>
        <v>0</v>
      </c>
      <c r="CB137" s="62">
        <f>'2026 - WIP'!CC13</f>
        <v>0</v>
      </c>
      <c r="CC137" s="63">
        <f>'2026 - WIP'!CD13</f>
        <v>0</v>
      </c>
      <c r="CD137" s="60">
        <f>'2026 - WIP'!CE13</f>
        <v>195</v>
      </c>
      <c r="CE137" s="61">
        <f>'2026 - WIP'!CF13</f>
        <v>3336</v>
      </c>
      <c r="CF137" s="61">
        <f>'2026 - WIP'!CG13</f>
        <v>20</v>
      </c>
      <c r="CG137" s="61">
        <f>'2026 - WIP'!CH13</f>
        <v>12</v>
      </c>
      <c r="CH137" s="61">
        <f>'2026 - WIP'!CI13</f>
        <v>1</v>
      </c>
      <c r="CI137" s="61">
        <f>'2026 - WIP'!CJ13</f>
        <v>21</v>
      </c>
      <c r="CJ137" s="62">
        <f>'2026 - WIP'!CK13</f>
        <v>0</v>
      </c>
      <c r="CK137" s="62">
        <f>'2026 - WIP'!CL13</f>
        <v>0</v>
      </c>
      <c r="CL137" s="62">
        <f>'2026 - WIP'!CM13</f>
        <v>0.82</v>
      </c>
      <c r="CM137" s="62">
        <f>'2026 - WIP'!CN13</f>
        <v>4</v>
      </c>
      <c r="CN137" s="62">
        <f>'2026 - WIP'!CO13</f>
        <v>12.7</v>
      </c>
      <c r="CO137" s="62">
        <f>'2026 - WIP'!CT13</f>
        <v>50</v>
      </c>
      <c r="CP137" s="62">
        <f>'2026 - WIP'!CU13</f>
        <v>20</v>
      </c>
      <c r="CQ137" s="62">
        <f>'2026 - WIP'!CV13</f>
        <v>88.9</v>
      </c>
      <c r="CR137" s="63">
        <f>'2026 - WIP'!CW13</f>
        <v>14.4</v>
      </c>
      <c r="CS137" s="60">
        <f>'2026 - WIP'!CX13</f>
        <v>376</v>
      </c>
      <c r="CT137" s="61">
        <f>'2026 - WIP'!CY13</f>
        <v>2904</v>
      </c>
      <c r="CU137" s="61">
        <f>'2026 - WIP'!CZ13</f>
        <v>42</v>
      </c>
      <c r="CV137" s="61">
        <f>'2026 - WIP'!DA13</f>
        <v>26</v>
      </c>
      <c r="CW137" s="61">
        <f>'2026 - WIP'!DB13</f>
        <v>3</v>
      </c>
      <c r="CX137" s="61">
        <f>'2026 - WIP'!DC13</f>
        <v>21</v>
      </c>
      <c r="CY137" s="62">
        <f>'2026 - WIP'!DD13</f>
        <v>0</v>
      </c>
      <c r="CZ137" s="62">
        <f>'2026 - WIP'!DE13</f>
        <v>0</v>
      </c>
      <c r="DA137" s="62">
        <f>'2026 - WIP'!DF13</f>
        <v>1.35</v>
      </c>
      <c r="DB137" s="62">
        <f>'2026 - WIP'!DG13</f>
        <v>2.2999999999999998</v>
      </c>
      <c r="DC137" s="62">
        <f>'2026 - WIP'!DH13</f>
        <v>16</v>
      </c>
      <c r="DD137" s="62">
        <f>'2026 - WIP'!DM13</f>
        <v>50</v>
      </c>
      <c r="DE137" s="62">
        <f>'2026 - WIP'!DN13</f>
        <v>3.7</v>
      </c>
      <c r="DF137" s="62">
        <f>'2026 - WIP'!DO13</f>
        <v>85.6</v>
      </c>
      <c r="DG137" s="63">
        <f>'2026 - WIP'!DP13</f>
        <v>14.4</v>
      </c>
      <c r="DH137" s="60">
        <f>'2026 - WIP'!DQ13</f>
        <v>210</v>
      </c>
      <c r="DI137" s="61">
        <f>'2026 - WIP'!DR13</f>
        <v>881</v>
      </c>
      <c r="DJ137" s="61">
        <f>'2026 - WIP'!DS13</f>
        <v>18</v>
      </c>
      <c r="DK137" s="61">
        <f>'2026 - WIP'!DT13</f>
        <v>10</v>
      </c>
      <c r="DL137" s="61">
        <f>'2026 - WIP'!DU13</f>
        <v>1</v>
      </c>
      <c r="DM137" s="61">
        <f>'2026 - WIP'!DV13</f>
        <v>0</v>
      </c>
      <c r="DN137" s="62">
        <f>'2026 - WIP'!DW13</f>
        <v>0</v>
      </c>
      <c r="DO137" s="62">
        <f>'2026 - WIP'!DX13</f>
        <v>0</v>
      </c>
      <c r="DP137" s="62">
        <f>'2026 - WIP'!DY13</f>
        <v>2.23</v>
      </c>
      <c r="DQ137" s="62">
        <f>'2026 - WIP'!DZ13</f>
        <v>4.7</v>
      </c>
      <c r="DR137" s="62">
        <f>'2026 - WIP'!EA13</f>
        <v>17.600000000000001</v>
      </c>
      <c r="DS137" s="62">
        <f>'2026 - WIP'!EF13</f>
        <v>0</v>
      </c>
      <c r="DT137" s="62">
        <f>'2026 - WIP'!EG13</f>
        <v>16.7</v>
      </c>
      <c r="DU137" s="62">
        <f>'2026 - WIP'!EH13</f>
        <v>80</v>
      </c>
      <c r="DV137" s="63">
        <f>'2026 - WIP'!EI13</f>
        <v>19</v>
      </c>
    </row>
    <row r="138" spans="1:126" ht="15.75" customHeight="1" x14ac:dyDescent="0.2">
      <c r="A138" s="30">
        <f t="shared" si="14"/>
        <v>136</v>
      </c>
      <c r="B138" s="31">
        <f>'2017'!A15</f>
        <v>13</v>
      </c>
      <c r="C138" s="31">
        <v>2017</v>
      </c>
      <c r="D138" s="32" t="str">
        <f>'2017'!B15</f>
        <v>Kenny Golladay</v>
      </c>
      <c r="E138" s="32" t="str" cm="1">
        <f t="array" ref="E138">_xlfn.IFS(F138&gt;12.5,"Cornerstone",AND(F138&gt;11.995,F138&lt;12.5),"Elite",AND(F138&gt;11,F138&lt;12.995),"Elite Upside",AND(F138&gt;=9.69,F138&lt;10.999),"Upside",AND(F138&gt;8.4,F138&lt;9.999),"Upside Lite",AND(F138&gt;7.25,F138&lt;8.999),"Outlier",AND(F138&gt;=6,F138&lt;7.25),"Outlier Lite",F138&lt;6.999,"Purgatory")</f>
        <v>Upside Lite</v>
      </c>
      <c r="F138" s="33">
        <f>'2017'!C15</f>
        <v>8.9257142857142853</v>
      </c>
      <c r="G138" s="33">
        <f t="shared" si="15"/>
        <v>77.8</v>
      </c>
      <c r="H138" s="303">
        <f t="shared" si="16"/>
        <v>0.2836181504882479</v>
      </c>
      <c r="I138" s="34" t="str">
        <f>'2017'!D15</f>
        <v>Northern Illinois</v>
      </c>
      <c r="J138" s="35">
        <f>'2017'!E15</f>
        <v>9</v>
      </c>
      <c r="K138" s="36">
        <f>'2017'!F15</f>
        <v>34276</v>
      </c>
      <c r="L138" s="37">
        <f>'2017'!G15</f>
        <v>31.920547945205481</v>
      </c>
      <c r="M138" s="37" t="str">
        <f>'2017'!H15</f>
        <v>SR</v>
      </c>
      <c r="N138" s="37">
        <f>'2017'!I15</f>
        <v>23.495890410958904</v>
      </c>
      <c r="O138" s="37" t="str">
        <f>'2017'!J15</f>
        <v>Wide</v>
      </c>
      <c r="P138" s="37" t="str">
        <f>'2017'!K15</f>
        <v>SLOB</v>
      </c>
      <c r="Q138" s="37" t="str">
        <f>'2017'!L15</f>
        <v>N/A</v>
      </c>
      <c r="R138" s="55">
        <f>'2017'!M15</f>
        <v>76</v>
      </c>
      <c r="S138" s="55">
        <f>'2017'!N15</f>
        <v>214</v>
      </c>
      <c r="T138" s="231">
        <f t="shared" si="17"/>
        <v>26.048609299434666</v>
      </c>
      <c r="U138" s="37">
        <f>'2017'!O15</f>
        <v>4.5</v>
      </c>
      <c r="V138" s="56">
        <f>'2017'!P15</f>
        <v>3</v>
      </c>
      <c r="W138" s="57">
        <f>'2017'!Q15</f>
        <v>0.1566837107377648</v>
      </c>
      <c r="X138" s="58">
        <f>'2017'!R15</f>
        <v>0.32286340394448504</v>
      </c>
      <c r="Y138" s="58">
        <f>'2017'!S15</f>
        <v>0</v>
      </c>
      <c r="Z138" s="58">
        <f>'2017'!T15</f>
        <v>0.38690884167237832</v>
      </c>
      <c r="AA138" s="58">
        <f>'2017'!U15</f>
        <v>0.43005952380952384</v>
      </c>
      <c r="AB138" s="58">
        <f>'2017'!V15</f>
        <v>0.43005952380952384</v>
      </c>
      <c r="AC138" s="59">
        <f>'2017'!W15</f>
        <v>0.30104166666666665</v>
      </c>
      <c r="AD138" s="42">
        <f>'2017'!X15</f>
        <v>19.838356164383562</v>
      </c>
      <c r="AE138" s="43">
        <f>'2017'!Y15</f>
        <v>2.93</v>
      </c>
      <c r="AF138" s="43">
        <f>'2017'!Z15</f>
        <v>5.5</v>
      </c>
      <c r="AG138" s="43">
        <f>'2017'!AA15</f>
        <v>14.6</v>
      </c>
      <c r="AH138" s="43">
        <f>'2017'!AB15</f>
        <v>0.4</v>
      </c>
      <c r="AI138" s="43">
        <f>'2017'!AC15</f>
        <v>2.91</v>
      </c>
      <c r="AJ138" s="44" t="str">
        <f>'2017'!AD15</f>
        <v>N/A</v>
      </c>
      <c r="AK138" s="44" t="str">
        <f>'2017'!AE15</f>
        <v>N/A</v>
      </c>
      <c r="AL138" s="45">
        <f>'2017'!AF15</f>
        <v>4.4000000000000004E-2</v>
      </c>
      <c r="AM138" s="46">
        <f t="shared" si="13"/>
        <v>0</v>
      </c>
      <c r="AN138" s="45">
        <f>'2017'!AG15</f>
        <v>0.92400000000000004</v>
      </c>
      <c r="AO138" s="45">
        <f>'2017'!AH15</f>
        <v>0.11799999999999999</v>
      </c>
      <c r="AP138" s="43">
        <f>'2017'!AI15</f>
        <v>104.37433318091755</v>
      </c>
      <c r="AQ138" s="47">
        <f>'2017'!AJ15</f>
        <v>109.74458326996387</v>
      </c>
      <c r="AR138" s="48">
        <f>'2017'!AK15</f>
        <v>8</v>
      </c>
      <c r="AS138" s="49">
        <f>'2017'!AL15</f>
        <v>7</v>
      </c>
      <c r="AT138" s="49">
        <f>'2017'!AM15</f>
        <v>5</v>
      </c>
      <c r="AU138" s="49">
        <f>'2017'!AN15</f>
        <v>4</v>
      </c>
      <c r="AV138" s="49">
        <f>'2017'!AO15</f>
        <v>8</v>
      </c>
      <c r="AW138" s="49">
        <f>'2017'!AP15</f>
        <v>8</v>
      </c>
      <c r="AX138" s="49">
        <f>'2017'!AQ15</f>
        <v>7</v>
      </c>
      <c r="AY138" s="50">
        <f>'2017'!AR15</f>
        <v>0</v>
      </c>
      <c r="AZ138" s="60">
        <f>'2017'!AS15</f>
        <v>429</v>
      </c>
      <c r="BA138" s="61">
        <f>'2017'!AT15</f>
        <v>2738</v>
      </c>
      <c r="BB138" s="61">
        <f>'2017'!AU15</f>
        <v>0</v>
      </c>
      <c r="BC138" s="61">
        <f>'2017'!AV15</f>
        <v>0</v>
      </c>
      <c r="BD138" s="61">
        <f>'2017'!AW15</f>
        <v>0</v>
      </c>
      <c r="BE138" s="61">
        <f>'2017'!AX15</f>
        <v>0</v>
      </c>
      <c r="BF138" s="62">
        <f>'2017'!AY15</f>
        <v>0</v>
      </c>
      <c r="BG138" s="62">
        <f>'2017'!AZ15</f>
        <v>0</v>
      </c>
      <c r="BH138" s="62">
        <f>'2017'!BA15</f>
        <v>0</v>
      </c>
      <c r="BI138" s="62">
        <f>'2017'!BB15</f>
        <v>0</v>
      </c>
      <c r="BJ138" s="62">
        <f>'2017'!BC15</f>
        <v>0</v>
      </c>
      <c r="BK138" s="62">
        <f>'2017'!BD15</f>
        <v>0</v>
      </c>
      <c r="BL138" s="62">
        <f>'2017'!BE15</f>
        <v>0</v>
      </c>
      <c r="BM138" s="62">
        <f>'2017'!BF15</f>
        <v>0</v>
      </c>
      <c r="BN138" s="63">
        <f>'2017'!BG15</f>
        <v>0</v>
      </c>
      <c r="BO138" s="60">
        <f>'2017'!BH15</f>
        <v>884</v>
      </c>
      <c r="BP138" s="61">
        <f>'2017'!BI15</f>
        <v>2738</v>
      </c>
      <c r="BQ138" s="61">
        <f>'2017'!BJ15</f>
        <v>0</v>
      </c>
      <c r="BR138" s="61">
        <f>'2017'!BK15</f>
        <v>0</v>
      </c>
      <c r="BS138" s="61">
        <f>'2017'!BL15</f>
        <v>0</v>
      </c>
      <c r="BT138" s="61">
        <f>'2017'!BM15</f>
        <v>0</v>
      </c>
      <c r="BU138" s="62">
        <f>'2017'!BN15</f>
        <v>0</v>
      </c>
      <c r="BV138" s="62">
        <f>'2017'!BO15</f>
        <v>0</v>
      </c>
      <c r="BW138" s="62">
        <f>'2017'!BP15</f>
        <v>0</v>
      </c>
      <c r="BX138" s="62">
        <f>'2017'!BQ15</f>
        <v>0</v>
      </c>
      <c r="BY138" s="62">
        <f>'2017'!BR15</f>
        <v>0</v>
      </c>
      <c r="BZ138" s="62">
        <f>'2017'!BS15</f>
        <v>0</v>
      </c>
      <c r="CA138" s="62">
        <f>'2017'!BT15</f>
        <v>0</v>
      </c>
      <c r="CB138" s="62">
        <f>'2017'!BU15</f>
        <v>0</v>
      </c>
      <c r="CC138" s="63">
        <f>'2017'!BV15</f>
        <v>0</v>
      </c>
      <c r="CD138" s="60">
        <f>'2017'!BW15</f>
        <v>0</v>
      </c>
      <c r="CE138" s="61">
        <f>'2017'!BX15</f>
        <v>2689</v>
      </c>
      <c r="CF138" s="61">
        <f>'2017'!BY15</f>
        <v>0</v>
      </c>
      <c r="CG138" s="61">
        <f>'2017'!BZ15</f>
        <v>0</v>
      </c>
      <c r="CH138" s="61">
        <f>'2017'!CA15</f>
        <v>0</v>
      </c>
      <c r="CI138" s="61">
        <f>'2017'!CB15</f>
        <v>19</v>
      </c>
      <c r="CJ138" s="62">
        <f>'2017'!CC15</f>
        <v>0</v>
      </c>
      <c r="CK138" s="62">
        <f>'2017'!CD15</f>
        <v>0</v>
      </c>
      <c r="CL138" s="62">
        <f>'2017'!CE15</f>
        <v>0</v>
      </c>
      <c r="CM138" s="62">
        <f>'2017'!CF15</f>
        <v>0</v>
      </c>
      <c r="CN138" s="62">
        <f>'2017'!CG15</f>
        <v>0</v>
      </c>
      <c r="CO138" s="62">
        <f>'2017'!CH15</f>
        <v>0</v>
      </c>
      <c r="CP138" s="62">
        <f>'2017'!CI15</f>
        <v>0</v>
      </c>
      <c r="CQ138" s="62">
        <f>'2017'!CJ15</f>
        <v>0</v>
      </c>
      <c r="CR138" s="63">
        <f>'2017'!CK15</f>
        <v>0</v>
      </c>
      <c r="CS138" s="60">
        <f>'2017'!CL15</f>
        <v>1129</v>
      </c>
      <c r="CT138" s="61">
        <f>'2017'!CM15</f>
        <v>2918</v>
      </c>
      <c r="CU138" s="61">
        <f>'2017'!CN15</f>
        <v>130</v>
      </c>
      <c r="CV138" s="61">
        <f>'2017'!CO15</f>
        <v>73</v>
      </c>
      <c r="CW138" s="61">
        <f>'2017'!CP15</f>
        <v>10</v>
      </c>
      <c r="CX138" s="61">
        <f>'2017'!CQ15</f>
        <v>22</v>
      </c>
      <c r="CY138" s="62">
        <f>'2017'!CR15</f>
        <v>0</v>
      </c>
      <c r="CZ138" s="62">
        <f>'2017'!CS15</f>
        <v>0</v>
      </c>
      <c r="DA138" s="62">
        <f>'2017'!CT15</f>
        <v>2.56</v>
      </c>
      <c r="DB138" s="62">
        <f>'2017'!CU15</f>
        <v>5.5</v>
      </c>
      <c r="DC138" s="62">
        <f>'2017'!CV15</f>
        <v>14.6</v>
      </c>
      <c r="DD138" s="62">
        <f>'2017'!CW15</f>
        <v>0</v>
      </c>
      <c r="DE138" s="62">
        <f>'2017'!CX15</f>
        <v>1.4</v>
      </c>
      <c r="DF138" s="62">
        <f>'2017'!CY15</f>
        <v>83.5</v>
      </c>
      <c r="DG138" s="63">
        <f>'2017'!CZ15</f>
        <v>16.5</v>
      </c>
      <c r="DH138" s="60">
        <f>'2017'!DA15</f>
        <v>1156</v>
      </c>
      <c r="DI138" s="61">
        <f>'2017'!DB15</f>
        <v>2688</v>
      </c>
      <c r="DJ138" s="61">
        <f>'2017'!DC15</f>
        <v>141</v>
      </c>
      <c r="DK138" s="61">
        <f>'2017'!DD15</f>
        <v>87</v>
      </c>
      <c r="DL138" s="61">
        <f>'2017'!DE15</f>
        <v>8</v>
      </c>
      <c r="DM138" s="61">
        <f>'2017'!DF15</f>
        <v>20</v>
      </c>
      <c r="DN138" s="62">
        <f>'2017'!DG15</f>
        <v>0.4</v>
      </c>
      <c r="DO138" s="62">
        <f>'2017'!DH15</f>
        <v>2.91</v>
      </c>
      <c r="DP138" s="62">
        <f>'2017'!DI15</f>
        <v>2.93</v>
      </c>
      <c r="DQ138" s="62">
        <f>'2017'!DJ15</f>
        <v>3.5</v>
      </c>
      <c r="DR138" s="62">
        <f>'2017'!DK15</f>
        <v>13.3</v>
      </c>
      <c r="DS138" s="62">
        <f>'2017'!DL15</f>
        <v>0</v>
      </c>
      <c r="DT138" s="62">
        <f>'2017'!DM15</f>
        <v>4.4000000000000004</v>
      </c>
      <c r="DU138" s="62">
        <f>'2017'!DN15</f>
        <v>92.4</v>
      </c>
      <c r="DV138" s="63">
        <f>'2017'!DO15</f>
        <v>7.1</v>
      </c>
    </row>
    <row r="139" spans="1:126" ht="15.75" customHeight="1" x14ac:dyDescent="0.2">
      <c r="A139" s="30">
        <f t="shared" si="14"/>
        <v>137</v>
      </c>
      <c r="B139" s="31">
        <f>'2020'!A16</f>
        <v>14</v>
      </c>
      <c r="C139" s="31">
        <v>2020</v>
      </c>
      <c r="D139" s="32" t="str">
        <f>'2020'!B16</f>
        <v>Denzel Mims</v>
      </c>
      <c r="E139" s="32" t="str" cm="1">
        <f t="array" ref="E139">_xlfn.IFS(F139&gt;12.5,"Cornerstone",AND(F139&gt;11.995,F139&lt;12.5),"Elite",AND(F139&gt;11,F139&lt;12.995),"Elite Upside",AND(F139&gt;=9.69,F139&lt;10.999),"Upside",AND(F139&gt;8.4,F139&lt;9.999),"Upside Lite",AND(F139&gt;7.25,F139&lt;8.999),"Outlier",AND(F139&gt;=6,F139&lt;7.25),"Outlier Lite",F139&lt;6.999,"Purgatory")</f>
        <v>Upside Lite</v>
      </c>
      <c r="F139" s="33">
        <f>'2020'!C16</f>
        <v>8.92</v>
      </c>
      <c r="G139" s="33">
        <f t="shared" si="15"/>
        <v>77.7</v>
      </c>
      <c r="H139" s="303">
        <f t="shared" si="16"/>
        <v>0.28033841078035759</v>
      </c>
      <c r="I139" s="34" t="str">
        <f>'2020'!D16</f>
        <v>Baylor</v>
      </c>
      <c r="J139" s="35">
        <f>'2020'!E16</f>
        <v>3</v>
      </c>
      <c r="K139" s="36">
        <f>'2020'!F16</f>
        <v>35713</v>
      </c>
      <c r="L139" s="37">
        <f>'2020'!G16</f>
        <v>27.983561643835618</v>
      </c>
      <c r="M139" s="37" t="str">
        <f>'2020'!H16</f>
        <v>SR</v>
      </c>
      <c r="N139" s="37">
        <f>'2020'!I16</f>
        <v>22.550684931506851</v>
      </c>
      <c r="O139" s="37" t="str">
        <f>'2020'!J16</f>
        <v>Wide</v>
      </c>
      <c r="P139" s="37" t="str">
        <f>'2020'!K16</f>
        <v>PROTO X</v>
      </c>
      <c r="Q139" s="37" t="str">
        <f>'2020'!L16</f>
        <v>Poor Separator</v>
      </c>
      <c r="R139" s="55">
        <f>'2020'!M16</f>
        <v>75</v>
      </c>
      <c r="S139" s="55">
        <f>'2020'!N16</f>
        <v>207</v>
      </c>
      <c r="T139" s="231">
        <f t="shared" si="17"/>
        <v>25.872939425878855</v>
      </c>
      <c r="U139" s="35">
        <f>'2020'!O16</f>
        <v>4.38</v>
      </c>
      <c r="V139" s="56">
        <f>'2020'!P16</f>
        <v>2</v>
      </c>
      <c r="W139" s="57">
        <f>'2020'!Q16</f>
        <v>0</v>
      </c>
      <c r="X139" s="58">
        <f>'2020'!R16</f>
        <v>6.5717415115005475E-3</v>
      </c>
      <c r="Y139" s="58">
        <f>'2020'!S16</f>
        <v>0.31488991888760137</v>
      </c>
      <c r="Z139" s="58">
        <f>'2020'!T16</f>
        <v>0.21061007957559683</v>
      </c>
      <c r="AA139" s="58">
        <f>'2020'!U16</f>
        <v>0.28563427611313358</v>
      </c>
      <c r="AB139" s="58">
        <f>'2020'!V16</f>
        <v>0.30026209750036748</v>
      </c>
      <c r="AC139" s="59">
        <f>'2020'!W16</f>
        <v>0.28524899262534908</v>
      </c>
      <c r="AD139" s="42">
        <f>'2020'!X16</f>
        <v>19.906849315068492</v>
      </c>
      <c r="AE139" s="43">
        <f>'2020'!Y16</f>
        <v>2.68</v>
      </c>
      <c r="AF139" s="43">
        <f>'2020'!Z16</f>
        <v>3.2</v>
      </c>
      <c r="AG139" s="43">
        <f>'2020'!AA16</f>
        <v>14.9</v>
      </c>
      <c r="AH139" s="43">
        <f>'2020'!AB16</f>
        <v>0.84</v>
      </c>
      <c r="AI139" s="43">
        <f>'2020'!AC16</f>
        <v>2.4500000000000002</v>
      </c>
      <c r="AJ139" s="44">
        <f>'2020'!AD16</f>
        <v>0.10772549019607844</v>
      </c>
      <c r="AK139" s="44">
        <f>'2020'!AE16</f>
        <v>0.18917647058823531</v>
      </c>
      <c r="AL139" s="45">
        <f>'2020'!AF16</f>
        <v>9.6000000000000002E-2</v>
      </c>
      <c r="AM139" s="46">
        <f t="shared" si="13"/>
        <v>0.48799999999999999</v>
      </c>
      <c r="AN139" s="45">
        <f>'2020'!AG16</f>
        <v>0.97599999999999998</v>
      </c>
      <c r="AO139" s="45">
        <f>'2020'!AH16</f>
        <v>2.3E-2</v>
      </c>
      <c r="AP139" s="43">
        <f>'2020'!AI16</f>
        <v>112.48740527430711</v>
      </c>
      <c r="AQ139" s="47">
        <f>'2020'!AJ16</f>
        <v>115.94840680399703</v>
      </c>
      <c r="AR139" s="48">
        <f>'2020'!AK16</f>
        <v>7</v>
      </c>
      <c r="AS139" s="49">
        <f>'2020'!AL16</f>
        <v>6</v>
      </c>
      <c r="AT139" s="49">
        <f>'2020'!AM16</f>
        <v>5</v>
      </c>
      <c r="AU139" s="49">
        <f>'2020'!AN16</f>
        <v>0</v>
      </c>
      <c r="AV139" s="49">
        <f>'2020'!AO16</f>
        <v>9</v>
      </c>
      <c r="AW139" s="49">
        <f>'2020'!AP16</f>
        <v>9</v>
      </c>
      <c r="AX139" s="49">
        <f>'2020'!AQ16</f>
        <v>8</v>
      </c>
      <c r="AY139" s="50">
        <f>'2020'!AR16</f>
        <v>0</v>
      </c>
      <c r="AZ139" s="60">
        <f>'2020'!AS16</f>
        <v>0</v>
      </c>
      <c r="BA139" s="61">
        <f>'2020'!AT16</f>
        <v>3764</v>
      </c>
      <c r="BB139" s="61">
        <f>'2020'!AU16</f>
        <v>0</v>
      </c>
      <c r="BC139" s="61">
        <f>'2020'!AV16</f>
        <v>0</v>
      </c>
      <c r="BD139" s="61">
        <f>'2020'!AW16</f>
        <v>0</v>
      </c>
      <c r="BE139" s="61">
        <f>'2020'!AX16</f>
        <v>0</v>
      </c>
      <c r="BF139" s="62">
        <f>'2020'!AY16</f>
        <v>0</v>
      </c>
      <c r="BG139" s="62">
        <f>'2020'!AZ16</f>
        <v>0</v>
      </c>
      <c r="BH139" s="62">
        <f>'2020'!BA16</f>
        <v>0</v>
      </c>
      <c r="BI139" s="62">
        <f>'2020'!BB16</f>
        <v>0</v>
      </c>
      <c r="BJ139" s="62">
        <f>'2020'!BC16</f>
        <v>0</v>
      </c>
      <c r="BK139" s="62">
        <f>'2020'!BD16</f>
        <v>0</v>
      </c>
      <c r="BL139" s="62">
        <f>'2020'!BE16</f>
        <v>0</v>
      </c>
      <c r="BM139" s="62">
        <f>'2020'!BF16</f>
        <v>0</v>
      </c>
      <c r="BN139" s="63">
        <f>'2020'!BG16</f>
        <v>0</v>
      </c>
      <c r="BO139" s="60">
        <f>'2020'!BH16</f>
        <v>24</v>
      </c>
      <c r="BP139" s="61">
        <f>'2020'!BI16</f>
        <v>3652</v>
      </c>
      <c r="BQ139" s="61">
        <f>'2020'!BJ16</f>
        <v>10</v>
      </c>
      <c r="BR139" s="61">
        <f>'2020'!BK16</f>
        <v>4</v>
      </c>
      <c r="BS139" s="61">
        <f>'2020'!BL16</f>
        <v>0</v>
      </c>
      <c r="BT139" s="61">
        <f>'2020'!BM16</f>
        <v>33</v>
      </c>
      <c r="BU139" s="62">
        <f>'2020'!BN16</f>
        <v>-0.18</v>
      </c>
      <c r="BV139" s="62">
        <f>'2020'!BO16</f>
        <v>0.18</v>
      </c>
      <c r="BW139" s="62">
        <f>'2020'!BP16</f>
        <v>0.31</v>
      </c>
      <c r="BX139" s="62">
        <f>'2020'!BQ16</f>
        <v>1.3</v>
      </c>
      <c r="BY139" s="62">
        <f>'2020'!BR16</f>
        <v>11.9</v>
      </c>
      <c r="BZ139" s="62">
        <f>'2020'!BS16</f>
        <v>0</v>
      </c>
      <c r="CA139" s="62">
        <f>'2020'!BT16</f>
        <v>20</v>
      </c>
      <c r="CB139" s="62">
        <f>'2020'!BU16</f>
        <v>71.3</v>
      </c>
      <c r="CC139" s="63">
        <f>'2020'!BV16</f>
        <v>28.8</v>
      </c>
      <c r="CD139" s="60">
        <f>'2020'!BW16</f>
        <v>1087</v>
      </c>
      <c r="CE139" s="61">
        <f>'2020'!BX16</f>
        <v>3452</v>
      </c>
      <c r="CF139" s="61">
        <f>'2020'!BY16</f>
        <v>112</v>
      </c>
      <c r="CG139" s="61">
        <f>'2020'!BZ16</f>
        <v>61</v>
      </c>
      <c r="CH139" s="61">
        <f>'2020'!CA16</f>
        <v>8</v>
      </c>
      <c r="CI139" s="61">
        <f>'2020'!CB16</f>
        <v>23</v>
      </c>
      <c r="CJ139" s="62">
        <f>'2020'!CC16</f>
        <v>0.64</v>
      </c>
      <c r="CK139" s="62">
        <f>'2020'!CD16</f>
        <v>2.35</v>
      </c>
      <c r="CL139" s="62">
        <f>'2020'!CE16</f>
        <v>2.2599999999999998</v>
      </c>
      <c r="CM139" s="62">
        <f>'2020'!CF16</f>
        <v>6.9</v>
      </c>
      <c r="CN139" s="62">
        <f>'2020'!CG16</f>
        <v>13.4</v>
      </c>
      <c r="CO139" s="62">
        <f>'2020'!CL16</f>
        <v>30.8</v>
      </c>
      <c r="CP139" s="62">
        <f>'2020'!CM16</f>
        <v>7.6</v>
      </c>
      <c r="CQ139" s="62">
        <f>'2020'!CN16</f>
        <v>96.8</v>
      </c>
      <c r="CR139" s="63">
        <f>'2020'!CO16</f>
        <v>3.2</v>
      </c>
      <c r="CS139" s="60">
        <f>'2020'!CP16</f>
        <v>794</v>
      </c>
      <c r="CT139" s="61">
        <f>'2020'!CQ16</f>
        <v>3770</v>
      </c>
      <c r="CU139" s="61">
        <f>'2020'!CR16</f>
        <v>91</v>
      </c>
      <c r="CV139" s="61">
        <f>'2020'!CS16</f>
        <v>55</v>
      </c>
      <c r="CW139" s="61">
        <f>'2020'!CT16</f>
        <v>8</v>
      </c>
      <c r="CX139" s="61">
        <f>'2020'!CU16</f>
        <v>22</v>
      </c>
      <c r="CY139" s="62">
        <f>'2020'!CV16</f>
        <v>0.84</v>
      </c>
      <c r="CZ139" s="62">
        <f>'2020'!CW16</f>
        <v>1.79</v>
      </c>
      <c r="DA139" s="62">
        <f>'2020'!CX16</f>
        <v>1.93</v>
      </c>
      <c r="DB139" s="62">
        <f>'2020'!CY16</f>
        <v>3.2</v>
      </c>
      <c r="DC139" s="62">
        <f>'2020'!CZ16</f>
        <v>14.7</v>
      </c>
      <c r="DD139" s="62">
        <f>'2020'!DE16</f>
        <v>37</v>
      </c>
      <c r="DE139" s="62">
        <f>'2020'!DF16</f>
        <v>16.7</v>
      </c>
      <c r="DF139" s="62">
        <f>'2020'!DG16</f>
        <v>100</v>
      </c>
      <c r="DG139" s="63">
        <f>'2020'!DH16</f>
        <v>0</v>
      </c>
      <c r="DH139" s="60">
        <f>'2020'!DI16</f>
        <v>1020</v>
      </c>
      <c r="DI139" s="61">
        <f>'2020'!DJ16</f>
        <v>3571</v>
      </c>
      <c r="DJ139" s="61">
        <f>'2020'!DK16</f>
        <v>113</v>
      </c>
      <c r="DK139" s="61">
        <f>'2020'!DL16</f>
        <v>66</v>
      </c>
      <c r="DL139" s="61">
        <f>'2020'!DM16</f>
        <v>12</v>
      </c>
      <c r="DM139" s="61">
        <f>'2020'!DN16</f>
        <v>24</v>
      </c>
      <c r="DN139" s="62">
        <f>'2020'!DO16</f>
        <v>0.73</v>
      </c>
      <c r="DO139" s="62">
        <f>'2020'!DP16</f>
        <v>2.4500000000000002</v>
      </c>
      <c r="DP139" s="62">
        <f>'2020'!DQ16</f>
        <v>2.68</v>
      </c>
      <c r="DQ139" s="62">
        <f>'2020'!DR16</f>
        <v>3</v>
      </c>
      <c r="DR139" s="62">
        <f>'2020'!DS16</f>
        <v>14.9</v>
      </c>
      <c r="DS139" s="62">
        <f>'2020'!DX16</f>
        <v>48.8</v>
      </c>
      <c r="DT139" s="62">
        <f>'2020'!DY16</f>
        <v>9.6</v>
      </c>
      <c r="DU139" s="62">
        <f>'2020'!DZ16</f>
        <v>95.2</v>
      </c>
      <c r="DV139" s="63">
        <f>'2020'!EA16</f>
        <v>4.5999999999999996</v>
      </c>
    </row>
    <row r="140" spans="1:126" ht="15.75" customHeight="1" x14ac:dyDescent="0.2">
      <c r="A140" s="30">
        <f t="shared" si="14"/>
        <v>138</v>
      </c>
      <c r="B140" s="31">
        <f>'2018'!A11</f>
        <v>9</v>
      </c>
      <c r="C140" s="31">
        <v>2018</v>
      </c>
      <c r="D140" s="32" t="str">
        <f>'2018'!B11</f>
        <v>Courtland Sutton</v>
      </c>
      <c r="E140" s="32" t="str" cm="1">
        <f t="array" ref="E140">_xlfn.IFS(F140&gt;12.5,"Cornerstone",AND(F140&gt;11.995,F140&lt;12.5),"Elite",AND(F140&gt;11,F140&lt;12.995),"Elite Upside",AND(F140&gt;=9.69,F140&lt;10.999),"Upside",AND(F140&gt;8.4,F140&lt;9.999),"Upside Lite",AND(F140&gt;7.25,F140&lt;8.999),"Outlier",AND(F140&gt;=6,F140&lt;7.25),"Outlier Lite",F140&lt;6.999,"Purgatory")</f>
        <v>Upside Lite</v>
      </c>
      <c r="F140" s="33">
        <f>'2018'!C11</f>
        <v>8.91</v>
      </c>
      <c r="G140" s="33">
        <f t="shared" si="15"/>
        <v>77.5</v>
      </c>
      <c r="H140" s="303">
        <f t="shared" si="16"/>
        <v>0.27459886629154923</v>
      </c>
      <c r="I140" s="34" t="str">
        <f>'2018'!D11</f>
        <v>SMU</v>
      </c>
      <c r="J140" s="35">
        <f>'2018'!E11</f>
        <v>6</v>
      </c>
      <c r="K140" s="36">
        <f>'2018'!F11</f>
        <v>34982</v>
      </c>
      <c r="L140" s="37">
        <f>'2018'!G11</f>
        <v>29.986301369863014</v>
      </c>
      <c r="M140" s="37" t="str">
        <f>'2018'!H11</f>
        <v>RS JR</v>
      </c>
      <c r="N140" s="37">
        <f>'2018'!I11</f>
        <v>22.55890410958904</v>
      </c>
      <c r="O140" s="37" t="str">
        <f>'2018'!J11</f>
        <v>Wide</v>
      </c>
      <c r="P140" s="37" t="str">
        <f>'2018'!K11</f>
        <v>SLOB</v>
      </c>
      <c r="Q140" s="37" t="str">
        <f>'2018'!L11</f>
        <v>Elite Earner</v>
      </c>
      <c r="R140" s="55">
        <f>'2018'!M11</f>
        <v>76</v>
      </c>
      <c r="S140" s="55">
        <f>'2018'!N11</f>
        <v>216</v>
      </c>
      <c r="T140" s="231">
        <f t="shared" si="17"/>
        <v>26.292054246158354</v>
      </c>
      <c r="U140" s="35">
        <f>'2018'!O11</f>
        <v>4.54</v>
      </c>
      <c r="V140" s="56">
        <f>'2018'!P11</f>
        <v>2</v>
      </c>
      <c r="W140" s="57">
        <f>'2018'!Q11</f>
        <v>0</v>
      </c>
      <c r="X140" s="58">
        <f>'2018'!R11</f>
        <v>0</v>
      </c>
      <c r="Y140" s="58">
        <f>'2018'!S11</f>
        <v>0.32900763358778629</v>
      </c>
      <c r="Z140" s="58">
        <f>'2018'!T11</f>
        <v>0.39330808080808083</v>
      </c>
      <c r="AA140" s="58">
        <f>'2018'!U11</f>
        <v>0.28380852733455403</v>
      </c>
      <c r="AB140" s="58">
        <f>'2018'!V11</f>
        <v>0.33855830407131743</v>
      </c>
      <c r="AC140" s="59">
        <f>'2018'!W11</f>
        <v>0.28777455846061983</v>
      </c>
      <c r="AD140" s="42">
        <f>'2018'!X11</f>
        <v>19.904109589041095</v>
      </c>
      <c r="AE140" s="43">
        <f>'2018'!Y11</f>
        <v>2.85</v>
      </c>
      <c r="AF140" s="43">
        <f>'2018'!Z11</f>
        <v>5.3</v>
      </c>
      <c r="AG140" s="43">
        <f>'2018'!AA11</f>
        <v>15.3</v>
      </c>
      <c r="AH140" s="43">
        <f>'2018'!AB11</f>
        <v>0.76</v>
      </c>
      <c r="AI140" s="43">
        <f>'2018'!AC11</f>
        <v>2.73</v>
      </c>
      <c r="AJ140" s="44">
        <f>'2018'!AD11</f>
        <v>5.7032258064516124E-2</v>
      </c>
      <c r="AK140" s="44">
        <f>'2018'!AE11</f>
        <v>0.20164976958525344</v>
      </c>
      <c r="AL140" s="45">
        <f>'2018'!AF11</f>
        <v>6.8000000000000005E-2</v>
      </c>
      <c r="AM140" s="46">
        <f t="shared" si="13"/>
        <v>0.46399999999999997</v>
      </c>
      <c r="AN140" s="45">
        <f>'2018'!AG11</f>
        <v>0.82000000000000006</v>
      </c>
      <c r="AO140" s="45">
        <f>'2018'!AH11</f>
        <v>0.18</v>
      </c>
      <c r="AP140" s="43">
        <f>'2018'!AI11</f>
        <v>101.68580600610686</v>
      </c>
      <c r="AQ140" s="47">
        <f>'2018'!AJ11</f>
        <v>106.91772646122963</v>
      </c>
      <c r="AR140" s="48">
        <f>'2018'!AK11</f>
        <v>7</v>
      </c>
      <c r="AS140" s="49">
        <f>'2018'!AL11</f>
        <v>6</v>
      </c>
      <c r="AT140" s="49">
        <f>'2018'!AM11</f>
        <v>5</v>
      </c>
      <c r="AU140" s="49">
        <f>'2018'!AN11</f>
        <v>3</v>
      </c>
      <c r="AV140" s="49">
        <f>'2018'!AO11</f>
        <v>7</v>
      </c>
      <c r="AW140" s="49">
        <f>'2018'!AP11</f>
        <v>7</v>
      </c>
      <c r="AX140" s="49">
        <f>'2018'!AQ11</f>
        <v>8</v>
      </c>
      <c r="AY140" s="50">
        <f>'2018'!AR11</f>
        <v>0</v>
      </c>
      <c r="AZ140" s="60">
        <f>'2018'!AS11</f>
        <v>0</v>
      </c>
      <c r="BA140" s="61">
        <f>'2018'!AT11</f>
        <v>23</v>
      </c>
      <c r="BB140" s="61">
        <f>'2018'!AU11</f>
        <v>0</v>
      </c>
      <c r="BC140" s="61">
        <f>'2018'!AV11</f>
        <v>0</v>
      </c>
      <c r="BD140" s="61">
        <f>'2018'!AW11</f>
        <v>0</v>
      </c>
      <c r="BE140" s="61">
        <f>'2018'!AX11</f>
        <v>0</v>
      </c>
      <c r="BF140" s="62">
        <f>'2018'!AY11</f>
        <v>0</v>
      </c>
      <c r="BG140" s="62">
        <f>'2018'!AZ11</f>
        <v>0</v>
      </c>
      <c r="BH140" s="62">
        <f>'2018'!BA11</f>
        <v>0</v>
      </c>
      <c r="BI140" s="62">
        <f>'2018'!BB11</f>
        <v>0</v>
      </c>
      <c r="BJ140" s="62">
        <f>'2018'!BC11</f>
        <v>0</v>
      </c>
      <c r="BK140" s="62">
        <f>'2018'!BD11</f>
        <v>0</v>
      </c>
      <c r="BL140" s="62">
        <f>'2018'!BE11</f>
        <v>0</v>
      </c>
      <c r="BM140" s="62">
        <f>'2018'!BF11</f>
        <v>0</v>
      </c>
      <c r="BN140" s="63">
        <f>'2018'!BG11</f>
        <v>0</v>
      </c>
      <c r="BO140" s="60">
        <f>'2018'!BH11</f>
        <v>0</v>
      </c>
      <c r="BP140" s="61">
        <f>'2018'!BI11</f>
        <v>23</v>
      </c>
      <c r="BQ140" s="61">
        <f>'2018'!BJ11</f>
        <v>3</v>
      </c>
      <c r="BR140" s="61">
        <f>'2018'!BK11</f>
        <v>2</v>
      </c>
      <c r="BS140" s="61">
        <f>'2018'!BL11</f>
        <v>0</v>
      </c>
      <c r="BT140" s="61">
        <f>'2018'!BM11</f>
        <v>0</v>
      </c>
      <c r="BU140" s="62">
        <f>'2018'!BN11</f>
        <v>0</v>
      </c>
      <c r="BV140" s="62">
        <f>'2018'!BO11</f>
        <v>0</v>
      </c>
      <c r="BW140" s="62">
        <f>'2018'!BP11</f>
        <v>0</v>
      </c>
      <c r="BX140" s="62">
        <f>'2018'!BQ11</f>
        <v>0</v>
      </c>
      <c r="BY140" s="62">
        <f>'2018'!BR11</f>
        <v>0</v>
      </c>
      <c r="BZ140" s="62">
        <f>'2018'!BS11</f>
        <v>0</v>
      </c>
      <c r="CA140" s="62">
        <f>'2018'!BT11</f>
        <v>0</v>
      </c>
      <c r="CB140" s="62">
        <f>'2018'!BU11</f>
        <v>96.4</v>
      </c>
      <c r="CC140" s="63">
        <f>'2018'!BV11</f>
        <v>3.6</v>
      </c>
      <c r="CD140" s="60">
        <f>'2018'!BW11</f>
        <v>862</v>
      </c>
      <c r="CE140" s="61">
        <f>'2018'!BX11</f>
        <v>2620</v>
      </c>
      <c r="CF140" s="61">
        <f>'2018'!BY11</f>
        <v>90</v>
      </c>
      <c r="CG140" s="61">
        <f>'2018'!BZ11</f>
        <v>49</v>
      </c>
      <c r="CH140" s="61">
        <f>'2018'!CA11</f>
        <v>9</v>
      </c>
      <c r="CI140" s="61">
        <f>'2018'!CB11</f>
        <v>19</v>
      </c>
      <c r="CJ140" s="62">
        <f>'2018'!CC11</f>
        <v>0</v>
      </c>
      <c r="CK140" s="62">
        <f>'2018'!CD11</f>
        <v>0</v>
      </c>
      <c r="CL140" s="62">
        <f>'2018'!CE11</f>
        <v>2.44</v>
      </c>
      <c r="CM140" s="62">
        <f>'2018'!CF11</f>
        <v>3.1</v>
      </c>
      <c r="CN140" s="62">
        <f>'2018'!CG11</f>
        <v>21.4</v>
      </c>
      <c r="CO140" s="62">
        <f>'2018'!CH11</f>
        <v>0</v>
      </c>
      <c r="CP140" s="62">
        <f>'2018'!CI11</f>
        <v>9.3000000000000007</v>
      </c>
      <c r="CQ140" s="62">
        <f>'2018'!CJ11</f>
        <v>89.2</v>
      </c>
      <c r="CR140" s="63">
        <f>'2018'!CK11</f>
        <v>10.3</v>
      </c>
      <c r="CS140" s="60">
        <f>'2018'!CL11</f>
        <v>1246</v>
      </c>
      <c r="CT140" s="61">
        <f>'2018'!CM11</f>
        <v>3168</v>
      </c>
      <c r="CU140" s="61">
        <f>'2018'!CN11</f>
        <v>130</v>
      </c>
      <c r="CV140" s="61">
        <f>'2018'!CO11</f>
        <v>76</v>
      </c>
      <c r="CW140" s="61">
        <f>'2018'!CP11</f>
        <v>10</v>
      </c>
      <c r="CX140" s="61">
        <f>'2018'!CQ11</f>
        <v>22</v>
      </c>
      <c r="CY140" s="62">
        <f>'2018'!CR11</f>
        <v>0.76</v>
      </c>
      <c r="CZ140" s="62">
        <f>'2018'!CS11</f>
        <v>2.73</v>
      </c>
      <c r="DA140" s="62">
        <f>'2018'!CT11</f>
        <v>2.85</v>
      </c>
      <c r="DB140" s="62">
        <f>'2018'!CU11</f>
        <v>3.7</v>
      </c>
      <c r="DC140" s="62">
        <f>'2018'!CV11</f>
        <v>15.3</v>
      </c>
      <c r="DD140" s="62">
        <f>'2018'!CW11</f>
        <v>0</v>
      </c>
      <c r="DE140" s="62">
        <f>'2018'!CX11</f>
        <v>6.2</v>
      </c>
      <c r="DF140" s="62">
        <f>'2018'!CY11</f>
        <v>80.599999999999994</v>
      </c>
      <c r="DG140" s="63">
        <f>'2018'!CZ11</f>
        <v>19.399999999999999</v>
      </c>
      <c r="DH140" s="60">
        <f>'2018'!DA11</f>
        <v>1085</v>
      </c>
      <c r="DI140" s="61">
        <f>'2018'!DB11</f>
        <v>3823</v>
      </c>
      <c r="DJ140" s="61">
        <f>'2018'!DC11</f>
        <v>127</v>
      </c>
      <c r="DK140" s="61">
        <f>'2018'!DD11</f>
        <v>68</v>
      </c>
      <c r="DL140" s="61">
        <f>'2018'!DE11</f>
        <v>12</v>
      </c>
      <c r="DM140" s="61">
        <f>'2018'!DF11</f>
        <v>35</v>
      </c>
      <c r="DN140" s="62">
        <f>'2018'!DG11</f>
        <v>0.51</v>
      </c>
      <c r="DO140" s="62">
        <f>'2018'!DH11</f>
        <v>2.23</v>
      </c>
      <c r="DP140" s="62">
        <f>'2018'!DI11</f>
        <v>2.21</v>
      </c>
      <c r="DQ140" s="62">
        <f>'2018'!DJ11</f>
        <v>5.3</v>
      </c>
      <c r="DR140" s="62">
        <f>'2018'!DK11</f>
        <v>14.6</v>
      </c>
      <c r="DS140" s="62">
        <f>'2018'!DP11</f>
        <v>46.4</v>
      </c>
      <c r="DT140" s="62">
        <f>'2018'!DQ11</f>
        <v>6.8</v>
      </c>
      <c r="DU140" s="62">
        <f>'2018'!DR11</f>
        <v>83.4</v>
      </c>
      <c r="DV140" s="63">
        <f>'2018'!DS11</f>
        <v>16.600000000000001</v>
      </c>
    </row>
    <row r="141" spans="1:126" ht="15.75" customHeight="1" x14ac:dyDescent="0.2">
      <c r="A141" s="30">
        <f t="shared" si="14"/>
        <v>139</v>
      </c>
      <c r="B141" s="31">
        <f>'2016'!A12</f>
        <v>10</v>
      </c>
      <c r="C141" s="31">
        <v>2016</v>
      </c>
      <c r="D141" s="32" t="str">
        <f>'2016'!B12</f>
        <v>Malcolm Mitchell</v>
      </c>
      <c r="E141" s="32" t="str" cm="1">
        <f t="array" ref="E141">_xlfn.IFS(F141&gt;12.5,"Cornerstone",AND(F141&gt;11.995,F141&lt;12.5),"Elite",AND(F141&gt;11,F141&lt;12.995),"Elite Upside",AND(F141&gt;=9.69,F141&lt;10.999),"Upside",AND(F141&gt;8.4,F141&lt;9.999),"Upside Lite",AND(F141&gt;7.25,F141&lt;8.999),"Outlier",AND(F141&gt;=6,F141&lt;7.25),"Outlier Lite",F141&lt;6.999,"Purgatory")</f>
        <v>Upside Lite</v>
      </c>
      <c r="F141" s="33">
        <f>'2016'!C12</f>
        <v>8.8585714285714285</v>
      </c>
      <c r="G141" s="33">
        <f t="shared" si="15"/>
        <v>77.3</v>
      </c>
      <c r="H141" s="303">
        <f t="shared" si="16"/>
        <v>0.24508120892053423</v>
      </c>
      <c r="I141" s="34" t="str">
        <f>'2016'!D12</f>
        <v>Georgia</v>
      </c>
      <c r="J141" s="35">
        <f>'2016'!E12</f>
        <v>1</v>
      </c>
      <c r="K141" s="36">
        <f>'2016'!F12</f>
        <v>34170</v>
      </c>
      <c r="L141" s="37">
        <f>'2016'!G12</f>
        <v>32.210958904109589</v>
      </c>
      <c r="M141" s="37" t="str">
        <f>'2016'!H12</f>
        <v>RS SR</v>
      </c>
      <c r="N141" s="37">
        <f>'2016'!I12</f>
        <v>22.786301369863015</v>
      </c>
      <c r="O141" s="37" t="str">
        <f>'2016'!J12</f>
        <v>Wide</v>
      </c>
      <c r="P141" s="37" t="str">
        <f>'2016'!K12</f>
        <v>PROTO Z</v>
      </c>
      <c r="Q141" s="37" t="str">
        <f>'2016'!L12</f>
        <v>N/A</v>
      </c>
      <c r="R141" s="55">
        <f>'2016'!M12</f>
        <v>72</v>
      </c>
      <c r="S141" s="55">
        <f>'2016'!N12</f>
        <v>198</v>
      </c>
      <c r="T141" s="231">
        <f t="shared" si="17"/>
        <v>26.853330095549079</v>
      </c>
      <c r="U141" s="37">
        <f>'2016'!O12</f>
        <v>4.45</v>
      </c>
      <c r="V141" s="56">
        <f>'2016'!P12</f>
        <v>4</v>
      </c>
      <c r="W141" s="57">
        <f>'2016'!Q12</f>
        <v>0.24725785461981781</v>
      </c>
      <c r="X141" s="58">
        <f>'2016'!R12</f>
        <v>0.15433181339880742</v>
      </c>
      <c r="Y141" s="58">
        <f>'2016'!S12</f>
        <v>0</v>
      </c>
      <c r="Z141" s="58">
        <f>'2016'!T12</f>
        <v>0.13840253460063365</v>
      </c>
      <c r="AA141" s="58">
        <f>'2016'!U12</f>
        <v>0.35951787198669993</v>
      </c>
      <c r="AB141" s="58">
        <f>'2016'!V12</f>
        <v>0.35951787198669993</v>
      </c>
      <c r="AC141" s="59">
        <f>'2016'!W12</f>
        <v>0.35951787198669993</v>
      </c>
      <c r="AD141" s="42">
        <f>'2016'!X12</f>
        <v>18.126027397260273</v>
      </c>
      <c r="AE141" s="43">
        <f>'2016'!Y12</f>
        <v>2.67</v>
      </c>
      <c r="AF141" s="43">
        <f>'2016'!Z12</f>
        <v>4.9000000000000004</v>
      </c>
      <c r="AG141" s="43">
        <f>'2016'!AA12</f>
        <v>13.4</v>
      </c>
      <c r="AH141" s="43">
        <f>'2016'!AB12</f>
        <v>0</v>
      </c>
      <c r="AI141" s="43">
        <f>'2016'!AC12</f>
        <v>0</v>
      </c>
      <c r="AJ141" s="44" t="str">
        <f>'2016'!AD12</f>
        <v>N/A</v>
      </c>
      <c r="AK141" s="44" t="str">
        <f>'2016'!AE12</f>
        <v>N/A</v>
      </c>
      <c r="AL141" s="45">
        <f>'2016'!AF12</f>
        <v>4.9000000000000002E-2</v>
      </c>
      <c r="AM141" s="46">
        <f t="shared" si="13"/>
        <v>0</v>
      </c>
      <c r="AN141" s="45">
        <f>'2016'!AG12</f>
        <v>0.85099999999999998</v>
      </c>
      <c r="AO141" s="45">
        <f>'2016'!AH12</f>
        <v>0.14299999999999999</v>
      </c>
      <c r="AP141" s="43">
        <f>'2016'!AI12</f>
        <v>100.98459823900774</v>
      </c>
      <c r="AQ141" s="47">
        <f>'2016'!AJ12</f>
        <v>97.909059320475976</v>
      </c>
      <c r="AR141" s="48">
        <f>'2016'!AK12</f>
        <v>9</v>
      </c>
      <c r="AS141" s="49">
        <f>'2016'!AL12</f>
        <v>10</v>
      </c>
      <c r="AT141" s="49">
        <f>'2016'!AM12</f>
        <v>5</v>
      </c>
      <c r="AU141" s="49">
        <f>'2016'!AN12</f>
        <v>2</v>
      </c>
      <c r="AV141" s="49">
        <f>'2016'!AO12</f>
        <v>9</v>
      </c>
      <c r="AW141" s="49">
        <f>'2016'!AP12</f>
        <v>6</v>
      </c>
      <c r="AX141" s="49">
        <f>'2016'!AQ12</f>
        <v>5</v>
      </c>
      <c r="AY141" s="50">
        <f>'2016'!AR12</f>
        <v>0</v>
      </c>
      <c r="AZ141" s="60">
        <f>'2016'!AS12</f>
        <v>665</v>
      </c>
      <c r="BA141" s="61">
        <f>'2016'!AT12</f>
        <v>2689.5</v>
      </c>
      <c r="BB141" s="61">
        <f>'2016'!AU12</f>
        <v>0</v>
      </c>
      <c r="BC141" s="61">
        <f>'2016'!AV12</f>
        <v>45</v>
      </c>
      <c r="BD141" s="61">
        <f>'2016'!AW12</f>
        <v>4</v>
      </c>
      <c r="BE141" s="61">
        <f>'2016'!AX12</f>
        <v>0</v>
      </c>
      <c r="BF141" s="62">
        <f>'2016'!AY12</f>
        <v>0</v>
      </c>
      <c r="BG141" s="62">
        <f>'2016'!AZ12</f>
        <v>0</v>
      </c>
      <c r="BH141" s="62">
        <f>'2016'!BA12</f>
        <v>0</v>
      </c>
      <c r="BI141" s="62">
        <f>'2016'!BB12</f>
        <v>0</v>
      </c>
      <c r="BJ141" s="62">
        <f>'2016'!BC12</f>
        <v>0</v>
      </c>
      <c r="BK141" s="62">
        <f>'2016'!BD12</f>
        <v>0</v>
      </c>
      <c r="BL141" s="62">
        <f>'2016'!BE12</f>
        <v>0</v>
      </c>
      <c r="BM141" s="62">
        <f>'2016'!BF12</f>
        <v>0</v>
      </c>
      <c r="BN141" s="63">
        <f>'2016'!BG12</f>
        <v>0</v>
      </c>
      <c r="BO141" s="60">
        <f>'2016'!BH12</f>
        <v>572</v>
      </c>
      <c r="BP141" s="61">
        <f>'2016'!BI12</f>
        <v>3706.3</v>
      </c>
      <c r="BQ141" s="61">
        <f>'2016'!BJ12</f>
        <v>0</v>
      </c>
      <c r="BR141" s="61">
        <f>'2016'!BK12</f>
        <v>40</v>
      </c>
      <c r="BS141" s="61">
        <f>'2016'!BL12</f>
        <v>4</v>
      </c>
      <c r="BT141" s="61">
        <f>'2016'!BM12</f>
        <v>0</v>
      </c>
      <c r="BU141" s="62">
        <f>'2016'!BN12</f>
        <v>0</v>
      </c>
      <c r="BV141" s="62">
        <f>'2016'!BO12</f>
        <v>0</v>
      </c>
      <c r="BW141" s="62">
        <f>'2016'!BP12</f>
        <v>0</v>
      </c>
      <c r="BX141" s="62">
        <f>'2016'!BQ12</f>
        <v>0</v>
      </c>
      <c r="BY141" s="62">
        <f>'2016'!BR12</f>
        <v>0</v>
      </c>
      <c r="BZ141" s="62">
        <f>'2016'!BS12</f>
        <v>0</v>
      </c>
      <c r="CA141" s="62">
        <f>'2016'!BT12</f>
        <v>0</v>
      </c>
      <c r="CB141" s="62">
        <f>'2016'!BU12</f>
        <v>0</v>
      </c>
      <c r="CC141" s="63">
        <f>'2016'!BV12</f>
        <v>0</v>
      </c>
      <c r="CD141" s="60">
        <f>'2016'!BW12</f>
        <v>0</v>
      </c>
      <c r="CE141" s="61">
        <f>'2016'!BX12</f>
        <v>1</v>
      </c>
      <c r="CF141" s="61">
        <f>'2016'!BY12</f>
        <v>0</v>
      </c>
      <c r="CG141" s="61">
        <f>'2016'!BZ12</f>
        <v>0</v>
      </c>
      <c r="CH141" s="61">
        <f>'2016'!CA12</f>
        <v>0</v>
      </c>
      <c r="CI141" s="61">
        <f>'2016'!CB12</f>
        <v>0</v>
      </c>
      <c r="CJ141" s="62">
        <f>'2016'!CC12</f>
        <v>0</v>
      </c>
      <c r="CK141" s="62">
        <f>'2016'!CD12</f>
        <v>0</v>
      </c>
      <c r="CL141" s="62">
        <f>'2016'!CE12</f>
        <v>0</v>
      </c>
      <c r="CM141" s="62">
        <f>'2016'!CF12</f>
        <v>0</v>
      </c>
      <c r="CN141" s="62">
        <f>'2016'!CG12</f>
        <v>0</v>
      </c>
      <c r="CO141" s="62">
        <f>'2016'!CH12</f>
        <v>0</v>
      </c>
      <c r="CP141" s="62">
        <f>'2016'!CI12</f>
        <v>0</v>
      </c>
      <c r="CQ141" s="62">
        <f>'2016'!CJ12</f>
        <v>0</v>
      </c>
      <c r="CR141" s="63">
        <f>'2016'!CK12</f>
        <v>0</v>
      </c>
      <c r="CS141" s="60">
        <f>'2016'!CL12</f>
        <v>249</v>
      </c>
      <c r="CT141" s="61">
        <f>'2016'!CM12</f>
        <v>1799.1000000000001</v>
      </c>
      <c r="CU141" s="61">
        <f>'2016'!CN12</f>
        <v>48</v>
      </c>
      <c r="CV141" s="61">
        <f>'2016'!CO12</f>
        <v>31</v>
      </c>
      <c r="CW141" s="61">
        <f>'2016'!CP12</f>
        <v>3</v>
      </c>
      <c r="CX141" s="61">
        <f>'2016'!CQ12</f>
        <v>0</v>
      </c>
      <c r="CY141" s="62">
        <f>'2016'!CR12</f>
        <v>0</v>
      </c>
      <c r="CZ141" s="62">
        <f>'2016'!CS12</f>
        <v>0</v>
      </c>
      <c r="DA141" s="62">
        <f>'2016'!CT12</f>
        <v>1.59</v>
      </c>
      <c r="DB141" s="62">
        <f>'2016'!CU12</f>
        <v>3.9</v>
      </c>
      <c r="DC141" s="62">
        <f>'2016'!CV12</f>
        <v>9.6</v>
      </c>
      <c r="DD141" s="62">
        <f>'2016'!CW12</f>
        <v>0</v>
      </c>
      <c r="DE141" s="62">
        <f>'2016'!CX12</f>
        <v>3.1</v>
      </c>
      <c r="DF141" s="62">
        <f>'2016'!CY12</f>
        <v>78.400000000000006</v>
      </c>
      <c r="DG141" s="63">
        <f>'2016'!CZ12</f>
        <v>20.399999999999999</v>
      </c>
      <c r="DH141" s="60">
        <f>'2016'!DA12</f>
        <v>865</v>
      </c>
      <c r="DI141" s="61">
        <f>'2016'!DB12</f>
        <v>2406</v>
      </c>
      <c r="DJ141" s="61">
        <f>'2016'!DC12</f>
        <v>94</v>
      </c>
      <c r="DK141" s="61">
        <f>'2016'!DD12</f>
        <v>58</v>
      </c>
      <c r="DL141" s="61">
        <f>'2016'!DE12</f>
        <v>5</v>
      </c>
      <c r="DM141" s="61">
        <f>'2016'!DF12</f>
        <v>0</v>
      </c>
      <c r="DN141" s="62">
        <f>'2016'!DG12</f>
        <v>0</v>
      </c>
      <c r="DO141" s="62">
        <f>'2016'!DH12</f>
        <v>0</v>
      </c>
      <c r="DP141" s="62">
        <f>'2016'!DI12</f>
        <v>2.67</v>
      </c>
      <c r="DQ141" s="62">
        <f>'2016'!DJ12</f>
        <v>4.9000000000000004</v>
      </c>
      <c r="DR141" s="62">
        <f>'2016'!DK12</f>
        <v>13.4</v>
      </c>
      <c r="DS141" s="62">
        <f>'2016'!DL12</f>
        <v>0</v>
      </c>
      <c r="DT141" s="62">
        <f>'2016'!DM12</f>
        <v>4.9000000000000004</v>
      </c>
      <c r="DU141" s="62">
        <f>'2016'!DN12</f>
        <v>91.8</v>
      </c>
      <c r="DV141" s="63">
        <f>'2016'!DO12</f>
        <v>8.1999999999999993</v>
      </c>
    </row>
    <row r="142" spans="1:126" ht="15.75" customHeight="1" x14ac:dyDescent="0.2">
      <c r="A142" s="30">
        <f t="shared" si="14"/>
        <v>140</v>
      </c>
      <c r="B142" s="31">
        <f>'2023'!A14</f>
        <v>12</v>
      </c>
      <c r="C142" s="31">
        <v>2023</v>
      </c>
      <c r="D142" s="32" t="str">
        <f>'2023'!B14</f>
        <v>Kayshon Boutte</v>
      </c>
      <c r="E142" s="32" t="str" cm="1">
        <f t="array" ref="E142">_xlfn.IFS(F142&gt;12.5,"Cornerstone",AND(F142&gt;11.995,F142&lt;12.5),"Elite",AND(F142&gt;11,F142&lt;12.995),"Elite Upside",AND(F142&gt;=9.69,F142&lt;10.999),"Upside",AND(F142&gt;8.4,F142&lt;9.999),"Upside Lite",AND(F142&gt;7.25,F142&lt;8.999),"Outlier",AND(F142&gt;=6,F142&lt;7.25),"Outlier Lite",F142&lt;6.999,"Purgatory")</f>
        <v>Upside Lite</v>
      </c>
      <c r="F142" s="33">
        <f>'2023'!C14</f>
        <v>8.8428571428571434</v>
      </c>
      <c r="G142" s="33">
        <f t="shared" si="15"/>
        <v>77.2</v>
      </c>
      <c r="H142" s="303">
        <f t="shared" si="16"/>
        <v>0.23606192472383555</v>
      </c>
      <c r="I142" s="34" t="str">
        <f>'2023'!D14</f>
        <v>LSU</v>
      </c>
      <c r="J142" s="35">
        <f>'2023'!E14</f>
        <v>1</v>
      </c>
      <c r="K142" s="36">
        <f>'2023'!F14</f>
        <v>37383</v>
      </c>
      <c r="L142" s="37">
        <f>'2023'!G14</f>
        <v>23.408219178082192</v>
      </c>
      <c r="M142" s="37" t="str">
        <f>'2023'!H14</f>
        <v>JR</v>
      </c>
      <c r="N142" s="37">
        <f>'2023'!I14</f>
        <v>20.986301369863014</v>
      </c>
      <c r="O142" s="37" t="str">
        <f>'2023'!J14</f>
        <v>Hybrid</v>
      </c>
      <c r="P142" s="37" t="str">
        <f>'2023'!K14</f>
        <v>PROTO Z</v>
      </c>
      <c r="Q142" s="37" t="str">
        <f>'2023'!L14</f>
        <v>Poor Earner</v>
      </c>
      <c r="R142" s="35">
        <f>'2023'!M14</f>
        <v>71</v>
      </c>
      <c r="S142" s="35">
        <f>'2023'!N14</f>
        <v>195</v>
      </c>
      <c r="T142" s="231">
        <f t="shared" si="17"/>
        <v>27.196678475880265</v>
      </c>
      <c r="U142" s="35">
        <f>'2023'!O14</f>
        <v>4.5</v>
      </c>
      <c r="V142" s="38">
        <f>'2023'!P14</f>
        <v>6</v>
      </c>
      <c r="W142" s="57">
        <f>'2023'!Q14</f>
        <v>0</v>
      </c>
      <c r="X142" s="58">
        <f>'2023'!R14</f>
        <v>0</v>
      </c>
      <c r="Y142" s="58">
        <f>'2023'!S14</f>
        <v>0.23542600896860988</v>
      </c>
      <c r="Z142" s="58">
        <f>'2023'!T14</f>
        <v>0.15384615384615385</v>
      </c>
      <c r="AA142" s="58">
        <f>'2023'!U14</f>
        <v>0.14269800010609515</v>
      </c>
      <c r="AB142" s="58">
        <f>'2023'!V14</f>
        <v>0.1890620045373525</v>
      </c>
      <c r="AC142" s="59">
        <f>'2023'!W14</f>
        <v>0.1890620045373525</v>
      </c>
      <c r="AD142" s="42">
        <f>'2023'!X14</f>
        <v>18.345205479452055</v>
      </c>
      <c r="AE142" s="43">
        <f>'2023'!Y14</f>
        <v>2.27</v>
      </c>
      <c r="AF142" s="43">
        <f>'2023'!Z14</f>
        <v>7</v>
      </c>
      <c r="AG142" s="43">
        <f>'2023'!AA14</f>
        <v>9.6999999999999993</v>
      </c>
      <c r="AH142" s="43">
        <f>'2023'!AB14</f>
        <v>0.89</v>
      </c>
      <c r="AI142" s="43">
        <f>'2023'!AC14</f>
        <v>2.1800000000000002</v>
      </c>
      <c r="AJ142" s="44">
        <f>'2023'!AD14</f>
        <v>3.0464684014869889E-2</v>
      </c>
      <c r="AK142" s="44">
        <f>'2023'!AE14</f>
        <v>0.17171003717472119</v>
      </c>
      <c r="AL142" s="45">
        <f>'2023'!AF14</f>
        <v>0.127</v>
      </c>
      <c r="AM142" s="46">
        <f>DD142/100</f>
        <v>0.375</v>
      </c>
      <c r="AN142" s="45">
        <f>'2023'!AG14</f>
        <v>0.40249999999999997</v>
      </c>
      <c r="AO142" s="45">
        <f>'2023'!AH14</f>
        <v>0.59749999999999992</v>
      </c>
      <c r="AP142" s="43">
        <f>'2023'!AI14</f>
        <v>95.107453132144485</v>
      </c>
      <c r="AQ142" s="47">
        <f>'2023'!AJ14</f>
        <v>90.296531085354985</v>
      </c>
      <c r="AR142" s="48">
        <f>'2023'!AK14</f>
        <v>5</v>
      </c>
      <c r="AS142" s="49">
        <f>'2023'!AL14</f>
        <v>10</v>
      </c>
      <c r="AT142" s="49">
        <f>'2023'!AM14</f>
        <v>4</v>
      </c>
      <c r="AU142" s="49">
        <f>'2023'!AN14</f>
        <v>5</v>
      </c>
      <c r="AV142" s="49">
        <f>'2023'!AO14</f>
        <v>8</v>
      </c>
      <c r="AW142" s="49">
        <f>'2023'!AP14</f>
        <v>5</v>
      </c>
      <c r="AX142" s="49">
        <f>'2023'!AQ14</f>
        <v>2</v>
      </c>
      <c r="AY142" s="50">
        <f>'2023'!AR14</f>
        <v>1</v>
      </c>
      <c r="AZ142" s="60">
        <f>'2023'!AS14</f>
        <v>0</v>
      </c>
      <c r="BA142" s="61">
        <f>'2023'!AT14</f>
        <v>2970</v>
      </c>
      <c r="BB142" s="61">
        <f>'2023'!AU14</f>
        <v>0</v>
      </c>
      <c r="BC142" s="61">
        <f>'2023'!AV14</f>
        <v>0</v>
      </c>
      <c r="BD142" s="61">
        <f>'2023'!AW14</f>
        <v>0</v>
      </c>
      <c r="BE142" s="61">
        <f>'2023'!AX14</f>
        <v>0</v>
      </c>
      <c r="BF142" s="62">
        <f>'2023'!AY14</f>
        <v>0</v>
      </c>
      <c r="BG142" s="62">
        <f>'2023'!AZ14</f>
        <v>0</v>
      </c>
      <c r="BH142" s="62">
        <f>'2023'!BA14</f>
        <v>0</v>
      </c>
      <c r="BI142" s="62">
        <f>'2023'!BA14</f>
        <v>0</v>
      </c>
      <c r="BJ142" s="62">
        <f>'2023'!BC14</f>
        <v>0</v>
      </c>
      <c r="BK142" s="62">
        <f>'2023'!BH14</f>
        <v>0</v>
      </c>
      <c r="BL142" s="62">
        <f>'2023'!BI14</f>
        <v>0</v>
      </c>
      <c r="BM142" s="62">
        <f>'2023'!BJ14</f>
        <v>0</v>
      </c>
      <c r="BN142" s="63">
        <f>'2023'!BK14</f>
        <v>0</v>
      </c>
      <c r="BO142" s="60">
        <f>'2023'!BL14</f>
        <v>0</v>
      </c>
      <c r="BP142" s="61">
        <f>'2023'!BM14</f>
        <v>1</v>
      </c>
      <c r="BQ142" s="61">
        <f>'2023'!BN14</f>
        <v>0</v>
      </c>
      <c r="BR142" s="61">
        <f>'2023'!BO14</f>
        <v>0</v>
      </c>
      <c r="BS142" s="61">
        <f>'2023'!BP14</f>
        <v>0</v>
      </c>
      <c r="BT142" s="61">
        <f>'2023'!BQ14</f>
        <v>0</v>
      </c>
      <c r="BU142" s="62">
        <f>'2023'!BR14</f>
        <v>0</v>
      </c>
      <c r="BV142" s="62">
        <f>'2023'!BS14</f>
        <v>0</v>
      </c>
      <c r="BW142" s="62">
        <f>'2023'!BT14</f>
        <v>0</v>
      </c>
      <c r="BX142" s="62">
        <f>'2023'!BU14</f>
        <v>0</v>
      </c>
      <c r="BY142" s="62">
        <f>'2023'!BV14</f>
        <v>0</v>
      </c>
      <c r="BZ142" s="62">
        <f>'2023'!CA14</f>
        <v>0</v>
      </c>
      <c r="CA142" s="62">
        <f>'2023'!CB14</f>
        <v>0</v>
      </c>
      <c r="CB142" s="62">
        <f>'2023'!CC14</f>
        <v>0</v>
      </c>
      <c r="CC142" s="63">
        <f>'2023'!CD14</f>
        <v>0</v>
      </c>
      <c r="CD142" s="60">
        <f>'2023'!CE14</f>
        <v>735</v>
      </c>
      <c r="CE142" s="61">
        <f>'2023'!CF14</f>
        <v>3122</v>
      </c>
      <c r="CF142" s="61">
        <f>'2023'!CG14</f>
        <v>76</v>
      </c>
      <c r="CG142" s="61">
        <f>'2023'!CH14</f>
        <v>45</v>
      </c>
      <c r="CH142" s="61">
        <f>'2023'!CI14</f>
        <v>5</v>
      </c>
      <c r="CI142" s="61">
        <f>'2023'!CJ14</f>
        <v>24</v>
      </c>
      <c r="CJ142" s="62">
        <f>'2023'!CK14</f>
        <v>0.61</v>
      </c>
      <c r="CK142" s="62">
        <f>'2023'!CL14</f>
        <v>1.79</v>
      </c>
      <c r="CL142" s="62">
        <f>'2023'!CM14</f>
        <v>2.38</v>
      </c>
      <c r="CM142" s="62">
        <f>'2023'!CN14</f>
        <v>7.6</v>
      </c>
      <c r="CN142" s="62">
        <f>'2023'!CO14</f>
        <v>12.8</v>
      </c>
      <c r="CO142" s="62">
        <f>'2023'!CT14</f>
        <v>23.5</v>
      </c>
      <c r="CP142" s="62">
        <f>'2023'!CU14</f>
        <v>11.8</v>
      </c>
      <c r="CQ142" s="62">
        <f>'2023'!CV14</f>
        <v>93.1</v>
      </c>
      <c r="CR142" s="63">
        <f>'2023'!CW14</f>
        <v>6.6</v>
      </c>
      <c r="CS142" s="60">
        <f>'2023'!CX14</f>
        <v>509</v>
      </c>
      <c r="CT142" s="61">
        <f>'2023'!CY14</f>
        <v>3308.5</v>
      </c>
      <c r="CU142" s="61">
        <f>'2023'!CZ14</f>
        <v>50</v>
      </c>
      <c r="CV142" s="61">
        <f>'2023'!DA14</f>
        <v>37</v>
      </c>
      <c r="CW142" s="61">
        <f>'2023'!DB14</f>
        <v>9</v>
      </c>
      <c r="CX142" s="61">
        <f>'2023'!DC14</f>
        <v>32</v>
      </c>
      <c r="CY142" s="62">
        <f>'2023'!DD14</f>
        <v>0.89</v>
      </c>
      <c r="CZ142" s="62">
        <f>'2023'!DE14</f>
        <v>2.1800000000000002</v>
      </c>
      <c r="DA142" s="62">
        <f>'2023'!DF14</f>
        <v>2.27</v>
      </c>
      <c r="DB142" s="62">
        <f>'2023'!DG14</f>
        <v>7</v>
      </c>
      <c r="DC142" s="62">
        <f>'2023'!DH14</f>
        <v>10.4</v>
      </c>
      <c r="DD142" s="62">
        <f>'2023'!DM14</f>
        <v>37.5</v>
      </c>
      <c r="DE142" s="62">
        <f>'2023'!DN14</f>
        <v>7.5</v>
      </c>
      <c r="DF142" s="62">
        <f>'2023'!DO14</f>
        <v>52.6</v>
      </c>
      <c r="DG142" s="63">
        <f>'2023'!DP14</f>
        <v>47.4</v>
      </c>
      <c r="DH142" s="60">
        <f>'2023'!DQ14</f>
        <v>538</v>
      </c>
      <c r="DI142" s="61">
        <f>'2023'!DR14</f>
        <v>3770.2000000000003</v>
      </c>
      <c r="DJ142" s="61">
        <f>'2023'!DS14</f>
        <v>73</v>
      </c>
      <c r="DK142" s="61">
        <f>'2023'!DT14</f>
        <v>48</v>
      </c>
      <c r="DL142" s="61">
        <f>'2023'!DU14</f>
        <v>2</v>
      </c>
      <c r="DM142" s="61">
        <f>'2023'!DV14</f>
        <v>23</v>
      </c>
      <c r="DN142" s="62">
        <f>'2023'!DW14</f>
        <v>0.41</v>
      </c>
      <c r="DO142" s="62">
        <f>'2023'!DX14</f>
        <v>1.45</v>
      </c>
      <c r="DP142" s="62">
        <f>'2023'!DY14</f>
        <v>1.49</v>
      </c>
      <c r="DQ142" s="62">
        <f>'2023'!DZ14</f>
        <v>4.8</v>
      </c>
      <c r="DR142" s="62">
        <f>'2023'!EA14</f>
        <v>9.6999999999999993</v>
      </c>
      <c r="DS142" s="62">
        <f>'2023'!EF14</f>
        <v>45.5</v>
      </c>
      <c r="DT142" s="62">
        <f>'2023'!EG14</f>
        <v>12.7</v>
      </c>
      <c r="DU142" s="62">
        <f>'2023'!EH14</f>
        <v>27.9</v>
      </c>
      <c r="DV142" s="63">
        <f>'2023'!EI14</f>
        <v>72.099999999999994</v>
      </c>
    </row>
    <row r="143" spans="1:126" ht="15.75" customHeight="1" x14ac:dyDescent="0.2">
      <c r="A143" s="30">
        <f t="shared" si="14"/>
        <v>141</v>
      </c>
      <c r="B143" s="31">
        <f>'2024'!A14</f>
        <v>12</v>
      </c>
      <c r="C143" s="31">
        <v>2024</v>
      </c>
      <c r="D143" s="32" t="str">
        <f>'2024'!B14</f>
        <v>Jalen McMillan</v>
      </c>
      <c r="E143" s="32" t="str" cm="1">
        <f t="array" ref="E143">_xlfn.IFS(F143&gt;12.5,"Cornerstone",AND(F143&gt;11.995,F143&lt;12.5),"Elite",AND(F143&gt;11,F143&lt;12.995),"Elite Upside",AND(F143&gt;=9.69,F143&lt;10.999),"Upside",AND(F143&gt;8.4,F143&lt;9.999),"Upside Lite",AND(F143&gt;7.25,F143&lt;8.999),"Outlier",AND(F143&gt;=6,F143&lt;7.25),"Outlier Lite",F143&lt;6.999,"Purgatory")</f>
        <v>Upside Lite</v>
      </c>
      <c r="F143" s="33">
        <f>'2024'!C14</f>
        <v>8.8371428571428581</v>
      </c>
      <c r="G143" s="33">
        <f t="shared" si="15"/>
        <v>77</v>
      </c>
      <c r="H143" s="303">
        <f t="shared" si="16"/>
        <v>0.23278218501594522</v>
      </c>
      <c r="I143" s="34" t="str">
        <f>'2024'!D14</f>
        <v>Washington</v>
      </c>
      <c r="J143" s="35">
        <f>'2024'!E14</f>
        <v>3</v>
      </c>
      <c r="K143" s="36">
        <f>'2024'!F14</f>
        <v>37232</v>
      </c>
      <c r="L143" s="37">
        <f>'2024'!G14</f>
        <v>23.82191780821918</v>
      </c>
      <c r="M143" s="37" t="str">
        <f>'2024'!H14</f>
        <v>JR</v>
      </c>
      <c r="N143" s="37">
        <f>'2024'!I14</f>
        <v>22.402739726027399</v>
      </c>
      <c r="O143" s="37" t="str">
        <f>'2024'!J14</f>
        <v>Slot</v>
      </c>
      <c r="P143" s="37" t="str">
        <f>'2024'!K14</f>
        <v>BALL HOG</v>
      </c>
      <c r="Q143" s="37" t="str">
        <f>'2024'!L14</f>
        <v>Elite Separator</v>
      </c>
      <c r="R143" s="35">
        <f>'2024'!M14</f>
        <v>73</v>
      </c>
      <c r="S143" s="35">
        <f>'2024'!N14</f>
        <v>197</v>
      </c>
      <c r="T143" s="231">
        <f t="shared" si="17"/>
        <v>25.990728881439004</v>
      </c>
      <c r="U143" s="35">
        <f>'2024'!O14</f>
        <v>4.47</v>
      </c>
      <c r="V143" s="38">
        <f>'2024'!P14</f>
        <v>3</v>
      </c>
      <c r="W143" s="57">
        <f>'2024'!Q14</f>
        <v>0</v>
      </c>
      <c r="X143" s="58">
        <f>'2024'!R14</f>
        <v>1.7660044150110375E-2</v>
      </c>
      <c r="Y143" s="58">
        <f>'2024'!S14</f>
        <v>0.17407407407407408</v>
      </c>
      <c r="Z143" s="58">
        <f>'2024'!T14</f>
        <v>0.22841689203245266</v>
      </c>
      <c r="AA143" s="58">
        <f>'2024'!U14</f>
        <v>0.14626920940566562</v>
      </c>
      <c r="AB143" s="58">
        <f>'2024'!V14</f>
        <v>0.18734305071905916</v>
      </c>
      <c r="AC143" s="59">
        <f>'2024'!W14</f>
        <v>0.17797589818310619</v>
      </c>
      <c r="AD143" s="42">
        <f>'2024'!X14</f>
        <v>20.734246575342464</v>
      </c>
      <c r="AE143" s="43">
        <f>'2024'!Y14</f>
        <v>2.3199999999999998</v>
      </c>
      <c r="AF143" s="43">
        <f>'2024'!Z14</f>
        <v>6.4</v>
      </c>
      <c r="AG143" s="43">
        <f>'2024'!AA14</f>
        <v>13.1</v>
      </c>
      <c r="AH143" s="43">
        <f>'2024'!AB14</f>
        <v>0.7</v>
      </c>
      <c r="AI143" s="43">
        <f>'2024'!AC14</f>
        <v>1.91</v>
      </c>
      <c r="AJ143" s="44">
        <f>'2024'!AD14</f>
        <v>4.1591320072332724E-3</v>
      </c>
      <c r="AK143" s="44">
        <f>'2024'!AE14</f>
        <v>0.25786618444846288</v>
      </c>
      <c r="AL143" s="45">
        <f>'2024'!AF14</f>
        <v>0.1</v>
      </c>
      <c r="AM143" s="46">
        <f>DS143/100</f>
        <v>0</v>
      </c>
      <c r="AN143" s="45">
        <f>'2024'!AG14</f>
        <v>5.6999999999999995E-2</v>
      </c>
      <c r="AO143" s="45">
        <f>'2024'!AH14</f>
        <v>0.90850000000000009</v>
      </c>
      <c r="AP143" s="43">
        <f>'2024'!AI14</f>
        <v>98.688404846965284</v>
      </c>
      <c r="AQ143" s="47">
        <f>'2024'!AJ14</f>
        <v>97.683094881202052</v>
      </c>
      <c r="AR143" s="48">
        <f>'2024'!AK14</f>
        <v>4</v>
      </c>
      <c r="AS143" s="49">
        <f>'2024'!AL14</f>
        <v>5</v>
      </c>
      <c r="AT143" s="49">
        <f>'2024'!AM14</f>
        <v>4</v>
      </c>
      <c r="AU143" s="49">
        <f>'2024'!AN14</f>
        <v>5</v>
      </c>
      <c r="AV143" s="49">
        <f>'2024'!AO14</f>
        <v>8</v>
      </c>
      <c r="AW143" s="49">
        <f>'2024'!AP14</f>
        <v>6</v>
      </c>
      <c r="AX143" s="49">
        <f>'2024'!AQ14</f>
        <v>6</v>
      </c>
      <c r="AY143" s="50">
        <f>'2024'!AR14</f>
        <v>1</v>
      </c>
      <c r="AZ143" s="60">
        <f>'2024'!AS14</f>
        <v>0</v>
      </c>
      <c r="BA143" s="61">
        <f>'2024'!AT14</f>
        <v>3164</v>
      </c>
      <c r="BB143" s="61">
        <f>'2024'!AU14</f>
        <v>0</v>
      </c>
      <c r="BC143" s="61">
        <f>'2024'!AV14</f>
        <v>0</v>
      </c>
      <c r="BD143" s="61">
        <f>'2024'!AW14</f>
        <v>0</v>
      </c>
      <c r="BE143" s="61">
        <f>'2024'!AX14</f>
        <v>24</v>
      </c>
      <c r="BF143" s="62">
        <f>'2024'!AY14</f>
        <v>0</v>
      </c>
      <c r="BG143" s="62">
        <f>'2024'!AZ14</f>
        <v>0</v>
      </c>
      <c r="BH143" s="62">
        <f>'2024'!BA14</f>
        <v>0</v>
      </c>
      <c r="BI143" s="62">
        <f>'2024'!BB14</f>
        <v>0</v>
      </c>
      <c r="BJ143" s="62">
        <f>'2024'!BC14</f>
        <v>0</v>
      </c>
      <c r="BK143" s="62">
        <f>'2024'!BH14</f>
        <v>0</v>
      </c>
      <c r="BL143" s="62">
        <f>'2024'!BI14</f>
        <v>0</v>
      </c>
      <c r="BM143" s="62">
        <f>'2024'!BJ14</f>
        <v>0</v>
      </c>
      <c r="BN143" s="63">
        <f>'2024'!BK14</f>
        <v>0</v>
      </c>
      <c r="BO143" s="60">
        <f>'2024'!BL14</f>
        <v>16</v>
      </c>
      <c r="BP143" s="61">
        <f>'2024'!BM14</f>
        <v>906</v>
      </c>
      <c r="BQ143" s="61">
        <f>'2024'!BN14</f>
        <v>5</v>
      </c>
      <c r="BR143" s="61">
        <f>'2024'!BO14</f>
        <v>1</v>
      </c>
      <c r="BS143" s="61">
        <f>'2024'!BP14</f>
        <v>0</v>
      </c>
      <c r="BT143" s="61">
        <f>'2024'!BQ14</f>
        <v>0</v>
      </c>
      <c r="BU143" s="62">
        <f>'2024'!BR14</f>
        <v>0.01</v>
      </c>
      <c r="BV143" s="62">
        <f>'2024'!BS14</f>
        <v>0.22</v>
      </c>
      <c r="BW143" s="62">
        <f>'2024'!BT14</f>
        <v>0.55000000000000004</v>
      </c>
      <c r="BX143" s="62">
        <f>'2024'!BU14</f>
        <v>2</v>
      </c>
      <c r="BY143" s="62">
        <f>'2024'!BV14</f>
        <v>28.8</v>
      </c>
      <c r="BZ143" s="62">
        <f>'2024'!CA14</f>
        <v>0</v>
      </c>
      <c r="CA143" s="62">
        <f>'2024'!CB14</f>
        <v>50</v>
      </c>
      <c r="CB143" s="62">
        <f>'2024'!CC14</f>
        <v>96.7</v>
      </c>
      <c r="CC143" s="63">
        <f>'2024'!CD14</f>
        <v>3.3</v>
      </c>
      <c r="CD143" s="60">
        <f>'2024'!CE14</f>
        <v>470</v>
      </c>
      <c r="CE143" s="61">
        <f>'2024'!CF14</f>
        <v>2700</v>
      </c>
      <c r="CF143" s="61">
        <f>'2024'!CG14</f>
        <v>59</v>
      </c>
      <c r="CG143" s="61">
        <f>'2024'!CH14</f>
        <v>39</v>
      </c>
      <c r="CH143" s="61">
        <f>'2024'!CI14</f>
        <v>3</v>
      </c>
      <c r="CI143" s="61">
        <f>'2024'!CJ14</f>
        <v>15</v>
      </c>
      <c r="CJ143" s="62">
        <f>'2024'!CK14</f>
        <v>0.11</v>
      </c>
      <c r="CK143" s="62">
        <f>'2024'!CL14</f>
        <v>1.44</v>
      </c>
      <c r="CL143" s="62">
        <f>'2024'!CM14</f>
        <v>1.55</v>
      </c>
      <c r="CM143" s="62">
        <f>'2024'!CN14</f>
        <v>5.2</v>
      </c>
      <c r="CN143" s="62">
        <f>'2024'!CO14</f>
        <v>11.5</v>
      </c>
      <c r="CO143" s="62">
        <f>'2024'!CT14</f>
        <v>0</v>
      </c>
      <c r="CP143" s="62">
        <f>'2024'!CU14</f>
        <v>2.5</v>
      </c>
      <c r="CQ143" s="62">
        <f>'2024'!CV14</f>
        <v>85.6</v>
      </c>
      <c r="CR143" s="63">
        <f>'2024'!CW14</f>
        <v>14.1</v>
      </c>
      <c r="CS143" s="60">
        <f>'2024'!CX14</f>
        <v>1098</v>
      </c>
      <c r="CT143" s="61">
        <f>'2024'!CY14</f>
        <v>4807</v>
      </c>
      <c r="CU143" s="61">
        <f>'2024'!CZ14</f>
        <v>118</v>
      </c>
      <c r="CV143" s="61">
        <f>'2024'!DA14</f>
        <v>79</v>
      </c>
      <c r="CW143" s="61">
        <f>'2024'!DB14</f>
        <v>9</v>
      </c>
      <c r="CX143" s="61">
        <f>'2024'!DC14</f>
        <v>32</v>
      </c>
      <c r="CY143" s="62">
        <f>'2024'!DD14</f>
        <v>0.13</v>
      </c>
      <c r="CZ143" s="62">
        <f>'2024'!DE14</f>
        <v>1.91</v>
      </c>
      <c r="DA143" s="62">
        <f>'2024'!DF14</f>
        <v>2.3199999999999998</v>
      </c>
      <c r="DB143" s="62">
        <f>'2024'!DG14</f>
        <v>5.4</v>
      </c>
      <c r="DC143" s="62">
        <f>'2024'!DH14</f>
        <v>13.1</v>
      </c>
      <c r="DD143" s="62">
        <f>'2024'!DM14</f>
        <v>33.299999999999997</v>
      </c>
      <c r="DE143" s="62">
        <f>'2024'!DN14</f>
        <v>8.1</v>
      </c>
      <c r="DF143" s="62">
        <f>'2024'!DO14</f>
        <v>5.6</v>
      </c>
      <c r="DG143" s="63">
        <f>'2024'!DP14</f>
        <v>92.5</v>
      </c>
      <c r="DH143" s="60">
        <f>'2024'!DQ14</f>
        <v>553</v>
      </c>
      <c r="DI143" s="61">
        <f>'2024'!DR14</f>
        <v>3780.7</v>
      </c>
      <c r="DJ143" s="61">
        <f>'2024'!DS14</f>
        <v>63</v>
      </c>
      <c r="DK143" s="61">
        <f>'2024'!DT14</f>
        <v>45</v>
      </c>
      <c r="DL143" s="61">
        <f>'2024'!DU14</f>
        <v>5</v>
      </c>
      <c r="DM143" s="61">
        <f>'2024'!DV14</f>
        <v>27.5</v>
      </c>
      <c r="DN143" s="62">
        <f>'2024'!DW14</f>
        <v>0.7</v>
      </c>
      <c r="DO143" s="62">
        <f>'2024'!DX14</f>
        <v>0.7</v>
      </c>
      <c r="DP143" s="62">
        <f>'2024'!DY14</f>
        <v>2.2999999999999998</v>
      </c>
      <c r="DQ143" s="62">
        <f>'2024'!DZ14</f>
        <v>6.4</v>
      </c>
      <c r="DR143" s="62">
        <f>'2024'!EA14</f>
        <v>9.6</v>
      </c>
      <c r="DS143" s="62">
        <f>'2024'!EF14</f>
        <v>0</v>
      </c>
      <c r="DT143" s="62">
        <f>'2024'!EG14</f>
        <v>10</v>
      </c>
      <c r="DU143" s="62">
        <f>'2024'!EH14</f>
        <v>5.8</v>
      </c>
      <c r="DV143" s="63">
        <f>'2024'!EI14</f>
        <v>89.2</v>
      </c>
    </row>
    <row r="144" spans="1:126" ht="15.75" customHeight="1" x14ac:dyDescent="0.2">
      <c r="A144" s="30">
        <f t="shared" si="14"/>
        <v>142</v>
      </c>
      <c r="B144" s="31">
        <f>'2016'!A13</f>
        <v>11</v>
      </c>
      <c r="C144" s="31">
        <v>2016</v>
      </c>
      <c r="D144" s="32" t="str">
        <f>'2016'!B13</f>
        <v>Ricardo Louis</v>
      </c>
      <c r="E144" s="32" t="str" cm="1">
        <f t="array" ref="E144">_xlfn.IFS(F144&gt;12.5,"Cornerstone",AND(F144&gt;11.995,F144&lt;12.5),"Elite",AND(F144&gt;11,F144&lt;12.995),"Elite Upside",AND(F144&gt;=9.69,F144&lt;10.999),"Upside",AND(F144&gt;8.4,F144&lt;9.999),"Upside Lite",AND(F144&gt;7.25,F144&lt;8.999),"Outlier",AND(F144&gt;=6,F144&lt;7.25),"Outlier Lite",F144&lt;6.999,"Purgatory")</f>
        <v>Upside Lite</v>
      </c>
      <c r="F144" s="33">
        <f>'2016'!C13</f>
        <v>8.8328571428571419</v>
      </c>
      <c r="G144" s="33">
        <f t="shared" si="15"/>
        <v>76.7</v>
      </c>
      <c r="H144" s="303">
        <f t="shared" si="16"/>
        <v>0.23032238023502621</v>
      </c>
      <c r="I144" s="34" t="str">
        <f>'2016'!D13</f>
        <v>Auburn</v>
      </c>
      <c r="J144" s="35">
        <f>'2016'!E13</f>
        <v>1</v>
      </c>
      <c r="K144" s="36">
        <f>'2016'!F13</f>
        <v>34416</v>
      </c>
      <c r="L144" s="37">
        <f>'2016'!G13</f>
        <v>31.536986301369861</v>
      </c>
      <c r="M144" s="37" t="str">
        <f>'2016'!H13</f>
        <v>SR</v>
      </c>
      <c r="N144" s="37">
        <f>'2016'!I13</f>
        <v>22.112328767123287</v>
      </c>
      <c r="O144" s="37" t="str">
        <f>'2016'!J13</f>
        <v>Hybrid</v>
      </c>
      <c r="P144" s="37" t="str">
        <f>'2016'!K13</f>
        <v>PROTO Z</v>
      </c>
      <c r="Q144" s="37" t="str">
        <f>'2016'!L13</f>
        <v>N/A</v>
      </c>
      <c r="R144" s="55">
        <f>'2016'!M13</f>
        <v>74</v>
      </c>
      <c r="S144" s="55">
        <f>'2016'!N13</f>
        <v>215</v>
      </c>
      <c r="T144" s="231">
        <f t="shared" si="17"/>
        <v>27.604060686572797</v>
      </c>
      <c r="U144" s="37">
        <f>'2016'!O13</f>
        <v>4.43</v>
      </c>
      <c r="V144" s="56">
        <f>'2016'!P13</f>
        <v>4</v>
      </c>
      <c r="W144" s="57">
        <f>'2016'!Q13</f>
        <v>0</v>
      </c>
      <c r="X144" s="58">
        <f>'2016'!R13</f>
        <v>2.0898641588296761E-2</v>
      </c>
      <c r="Y144" s="58">
        <f>'2016'!S13</f>
        <v>0.13418662262592898</v>
      </c>
      <c r="Z144" s="58">
        <f>'2016'!T13</f>
        <v>9.4771241830065356E-2</v>
      </c>
      <c r="AA144" s="58">
        <f>'2016'!U13</f>
        <v>0.31781914893617019</v>
      </c>
      <c r="AB144" s="58">
        <f>'2016'!V13</f>
        <v>0.31781914893617019</v>
      </c>
      <c r="AC144" s="59">
        <f>'2016'!W13</f>
        <v>0.31781914893617019</v>
      </c>
      <c r="AD144" s="42">
        <f>'2016'!X13</f>
        <v>21.454794520547946</v>
      </c>
      <c r="AE144" s="43">
        <f>'2016'!Y13</f>
        <v>3.51</v>
      </c>
      <c r="AF144" s="43">
        <f>'2016'!Z13</f>
        <v>7.6</v>
      </c>
      <c r="AG144" s="43">
        <f>'2016'!AA13</f>
        <v>15.8</v>
      </c>
      <c r="AH144" s="43">
        <f>'2016'!AB13</f>
        <v>0</v>
      </c>
      <c r="AI144" s="43">
        <f>'2016'!AC13</f>
        <v>0</v>
      </c>
      <c r="AJ144" s="44" t="str">
        <f>'2016'!AD13</f>
        <v>N/A</v>
      </c>
      <c r="AK144" s="44" t="str">
        <f>'2016'!AE13</f>
        <v>N/A</v>
      </c>
      <c r="AL144" s="45">
        <f>'2016'!AF13</f>
        <v>0.115</v>
      </c>
      <c r="AM144" s="46">
        <f>DS144/100</f>
        <v>0</v>
      </c>
      <c r="AN144" s="45">
        <f>'2016'!AG13</f>
        <v>0.69350000000000001</v>
      </c>
      <c r="AO144" s="45">
        <f>'2016'!AH13</f>
        <v>0.26950000000000002</v>
      </c>
      <c r="AP144" s="43">
        <f>'2016'!AI13</f>
        <v>111.64866915794711</v>
      </c>
      <c r="AQ144" s="47">
        <f>'2016'!AJ13</f>
        <v>112.78987663868548</v>
      </c>
      <c r="AR144" s="48">
        <f>'2016'!AK13</f>
        <v>8</v>
      </c>
      <c r="AS144" s="49">
        <f>'2016'!AL13</f>
        <v>4</v>
      </c>
      <c r="AT144" s="49">
        <f>'2016'!AM13</f>
        <v>7</v>
      </c>
      <c r="AU144" s="49">
        <f>'2016'!AN13</f>
        <v>6</v>
      </c>
      <c r="AV144" s="49">
        <f>'2016'!AO13</f>
        <v>9</v>
      </c>
      <c r="AW144" s="49">
        <f>'2016'!AP13</f>
        <v>8</v>
      </c>
      <c r="AX144" s="49">
        <f>'2016'!AQ13</f>
        <v>5</v>
      </c>
      <c r="AY144" s="50">
        <f>'2016'!AR13</f>
        <v>0</v>
      </c>
      <c r="AZ144" s="60">
        <f>'2016'!AS13</f>
        <v>0</v>
      </c>
      <c r="BA144" s="61">
        <f>'2016'!AT13</f>
        <v>1</v>
      </c>
      <c r="BB144" s="61">
        <f>'2016'!AU13</f>
        <v>0</v>
      </c>
      <c r="BC144" s="61">
        <f>'2016'!AV13</f>
        <v>0</v>
      </c>
      <c r="BD144" s="61">
        <f>'2016'!AW13</f>
        <v>0</v>
      </c>
      <c r="BE144" s="61">
        <f>'2016'!AX13</f>
        <v>0</v>
      </c>
      <c r="BF144" s="62">
        <f>'2016'!AY13</f>
        <v>0</v>
      </c>
      <c r="BG144" s="62">
        <f>'2016'!AZ13</f>
        <v>0</v>
      </c>
      <c r="BH144" s="62">
        <f>'2016'!BA13</f>
        <v>0</v>
      </c>
      <c r="BI144" s="62">
        <f>'2016'!BB13</f>
        <v>0</v>
      </c>
      <c r="BJ144" s="62">
        <f>'2016'!BC13</f>
        <v>0</v>
      </c>
      <c r="BK144" s="62">
        <f>'2016'!BD13</f>
        <v>0</v>
      </c>
      <c r="BL144" s="62">
        <f>'2016'!BE13</f>
        <v>0</v>
      </c>
      <c r="BM144" s="62">
        <f>'2016'!BF13</f>
        <v>0</v>
      </c>
      <c r="BN144" s="63">
        <f>'2016'!BG13</f>
        <v>0</v>
      </c>
      <c r="BO144" s="60">
        <f>'2016'!BH13</f>
        <v>36</v>
      </c>
      <c r="BP144" s="61">
        <f>'2016'!BI13</f>
        <v>1722.6</v>
      </c>
      <c r="BQ144" s="61">
        <f>'2016'!BJ13</f>
        <v>0</v>
      </c>
      <c r="BR144" s="61">
        <f>'2016'!BK13</f>
        <v>3</v>
      </c>
      <c r="BS144" s="61">
        <f>'2016'!BL13</f>
        <v>0</v>
      </c>
      <c r="BT144" s="61">
        <f>'2016'!BM13</f>
        <v>0</v>
      </c>
      <c r="BU144" s="62">
        <f>'2016'!BN13</f>
        <v>0</v>
      </c>
      <c r="BV144" s="62">
        <f>'2016'!BO13</f>
        <v>0</v>
      </c>
      <c r="BW144" s="62">
        <f>'2016'!BP13</f>
        <v>0</v>
      </c>
      <c r="BX144" s="62">
        <f>'2016'!BQ13</f>
        <v>0</v>
      </c>
      <c r="BY144" s="62">
        <f>'2016'!BR13</f>
        <v>0</v>
      </c>
      <c r="BZ144" s="62">
        <f>'2016'!BS13</f>
        <v>0</v>
      </c>
      <c r="CA144" s="62">
        <f>'2016'!BT13</f>
        <v>0</v>
      </c>
      <c r="CB144" s="62">
        <f>'2016'!BU13</f>
        <v>0</v>
      </c>
      <c r="CC144" s="63">
        <f>'2016'!BV13</f>
        <v>0</v>
      </c>
      <c r="CD144" s="60">
        <f>'2016'!BW13</f>
        <v>325</v>
      </c>
      <c r="CE144" s="61">
        <f>'2016'!BX13</f>
        <v>2422</v>
      </c>
      <c r="CF144" s="61">
        <f>'2016'!BY13</f>
        <v>0</v>
      </c>
      <c r="CG144" s="61">
        <f>'2016'!BZ13</f>
        <v>28</v>
      </c>
      <c r="CH144" s="61">
        <f>'2016'!CA13</f>
        <v>2</v>
      </c>
      <c r="CI144" s="61">
        <f>'2016'!CB13</f>
        <v>0</v>
      </c>
      <c r="CJ144" s="62">
        <f>'2016'!CC13</f>
        <v>0</v>
      </c>
      <c r="CK144" s="62">
        <f>'2016'!CD13</f>
        <v>0</v>
      </c>
      <c r="CL144" s="62">
        <f>'2016'!CE13</f>
        <v>0</v>
      </c>
      <c r="CM144" s="62">
        <f>'2016'!CF13</f>
        <v>0</v>
      </c>
      <c r="CN144" s="62">
        <f>'2016'!CG13</f>
        <v>0</v>
      </c>
      <c r="CO144" s="62">
        <f>'2016'!CH13</f>
        <v>0</v>
      </c>
      <c r="CP144" s="62">
        <f>'2016'!CI13</f>
        <v>0</v>
      </c>
      <c r="CQ144" s="62">
        <f>'2016'!CJ13</f>
        <v>0</v>
      </c>
      <c r="CR144" s="63">
        <f>'2016'!CK13</f>
        <v>0</v>
      </c>
      <c r="CS144" s="60">
        <f>'2016'!CL13</f>
        <v>261</v>
      </c>
      <c r="CT144" s="61">
        <f>'2016'!CM13</f>
        <v>2754</v>
      </c>
      <c r="CU144" s="61">
        <f>'2016'!CN13</f>
        <v>31</v>
      </c>
      <c r="CV144" s="61">
        <f>'2016'!CO13</f>
        <v>21</v>
      </c>
      <c r="CW144" s="61">
        <f>'2016'!CP13</f>
        <v>3</v>
      </c>
      <c r="CX144" s="61">
        <f>'2016'!CQ13</f>
        <v>0</v>
      </c>
      <c r="CY144" s="62">
        <f>'2016'!CR13</f>
        <v>0</v>
      </c>
      <c r="CZ144" s="62">
        <f>'2016'!CS13</f>
        <v>0</v>
      </c>
      <c r="DA144" s="62">
        <f>'2016'!CT13</f>
        <v>2.23</v>
      </c>
      <c r="DB144" s="62">
        <f>'2016'!CU13</f>
        <v>7.6</v>
      </c>
      <c r="DC144" s="62">
        <f>'2016'!CV13</f>
        <v>10.5</v>
      </c>
      <c r="DD144" s="62">
        <f>'2016'!CW13</f>
        <v>0</v>
      </c>
      <c r="DE144" s="62">
        <f>'2016'!CX13</f>
        <v>19.2</v>
      </c>
      <c r="DF144" s="62">
        <f>'2016'!CY13</f>
        <v>50</v>
      </c>
      <c r="DG144" s="63">
        <f>'2016'!CZ13</f>
        <v>42.6</v>
      </c>
      <c r="DH144" s="60">
        <f>'2016'!DA13</f>
        <v>717</v>
      </c>
      <c r="DI144" s="61">
        <f>'2016'!DB13</f>
        <v>2256</v>
      </c>
      <c r="DJ144" s="61">
        <f>'2016'!DC13</f>
        <v>81</v>
      </c>
      <c r="DK144" s="61">
        <f>'2016'!DD13</f>
        <v>46</v>
      </c>
      <c r="DL144" s="61">
        <f>'2016'!DE13</f>
        <v>3</v>
      </c>
      <c r="DM144" s="61">
        <f>'2016'!DF13</f>
        <v>0</v>
      </c>
      <c r="DN144" s="62">
        <f>'2016'!DG13</f>
        <v>0</v>
      </c>
      <c r="DO144" s="62">
        <f>'2016'!DH13</f>
        <v>0</v>
      </c>
      <c r="DP144" s="62">
        <f>'2016'!DI13</f>
        <v>3.51</v>
      </c>
      <c r="DQ144" s="62">
        <f>'2016'!DJ13</f>
        <v>4.3</v>
      </c>
      <c r="DR144" s="62">
        <f>'2016'!DK13</f>
        <v>15.8</v>
      </c>
      <c r="DS144" s="62">
        <f>'2016'!DL13</f>
        <v>0</v>
      </c>
      <c r="DT144" s="62">
        <f>'2016'!DM13</f>
        <v>11.5</v>
      </c>
      <c r="DU144" s="62">
        <f>'2016'!DN13</f>
        <v>88.7</v>
      </c>
      <c r="DV144" s="63">
        <f>'2016'!DO13</f>
        <v>11.3</v>
      </c>
    </row>
    <row r="145" spans="1:126" ht="15.75" customHeight="1" x14ac:dyDescent="0.2">
      <c r="A145" s="30">
        <f t="shared" si="14"/>
        <v>142</v>
      </c>
      <c r="B145" s="31">
        <f>'2018'!A12</f>
        <v>10</v>
      </c>
      <c r="C145" s="31">
        <v>2018</v>
      </c>
      <c r="D145" s="32" t="str">
        <f>'2018'!B12</f>
        <v>Dante Pettis</v>
      </c>
      <c r="E145" s="32" t="str" cm="1">
        <f t="array" ref="E145">_xlfn.IFS(F145&gt;12.5,"Cornerstone",AND(F145&gt;11.995,F145&lt;12.5),"Elite",AND(F145&gt;11,F145&lt;12.995),"Elite Upside",AND(F145&gt;=9.69,F145&lt;10.999),"Upside",AND(F145&gt;8.4,F145&lt;9.999),"Upside Lite",AND(F145&gt;7.25,F145&lt;8.999),"Outlier",AND(F145&gt;=6,F145&lt;7.25),"Outlier Lite",F145&lt;6.999,"Purgatory")</f>
        <v>Upside Lite</v>
      </c>
      <c r="F145" s="33">
        <f>'2018'!C12</f>
        <v>8.8328571428571419</v>
      </c>
      <c r="G145" s="33">
        <f t="shared" si="15"/>
        <v>76.7</v>
      </c>
      <c r="H145" s="303">
        <f t="shared" si="16"/>
        <v>0.23032238023502621</v>
      </c>
      <c r="I145" s="34" t="str">
        <f>'2018'!D12</f>
        <v>Washington</v>
      </c>
      <c r="J145" s="35">
        <f>'2018'!E12</f>
        <v>5</v>
      </c>
      <c r="K145" s="36">
        <f>'2018'!F12</f>
        <v>34995</v>
      </c>
      <c r="L145" s="37">
        <f>'2018'!G12</f>
        <v>29.950684931506849</v>
      </c>
      <c r="M145" s="37" t="str">
        <f>'2018'!H12</f>
        <v>SR</v>
      </c>
      <c r="N145" s="37">
        <f>'2018'!I12</f>
        <v>22.523287671232875</v>
      </c>
      <c r="O145" s="37" t="str">
        <f>'2018'!J12</f>
        <v>Wide</v>
      </c>
      <c r="P145" s="37" t="str">
        <f>'2018'!K12</f>
        <v>PROTO Z</v>
      </c>
      <c r="Q145" s="37" t="str">
        <f>'2018'!L12</f>
        <v>Elite Earner</v>
      </c>
      <c r="R145" s="55">
        <f>'2018'!M12</f>
        <v>73</v>
      </c>
      <c r="S145" s="55">
        <f>'2018'!N12</f>
        <v>194</v>
      </c>
      <c r="T145" s="231">
        <f t="shared" si="17"/>
        <v>25.594930979691199</v>
      </c>
      <c r="U145" s="35">
        <f>'2018'!O12</f>
        <v>4.32</v>
      </c>
      <c r="V145" s="56">
        <f>'2018'!P12</f>
        <v>2</v>
      </c>
      <c r="W145" s="57">
        <f>'2018'!Q12</f>
        <v>0</v>
      </c>
      <c r="X145" s="58">
        <f>'2018'!R12</f>
        <v>9.2466976079971439E-2</v>
      </c>
      <c r="Y145" s="58">
        <f>'2018'!S12</f>
        <v>0.13311897106109324</v>
      </c>
      <c r="Z145" s="58">
        <f>'2018'!T12</f>
        <v>0.22688379795749378</v>
      </c>
      <c r="AA145" s="58">
        <f>'2018'!U12</f>
        <v>0.26341294565593631</v>
      </c>
      <c r="AB145" s="58">
        <f>'2018'!V12</f>
        <v>0.26341294565593631</v>
      </c>
      <c r="AC145" s="59">
        <f>'2018'!W12</f>
        <v>0.25024229837313949</v>
      </c>
      <c r="AD145" s="42">
        <f>'2018'!X12</f>
        <v>20.87123287671233</v>
      </c>
      <c r="AE145" s="43">
        <f>'2018'!Y12</f>
        <v>2.57</v>
      </c>
      <c r="AF145" s="43">
        <f>'2018'!Z12</f>
        <v>4.5</v>
      </c>
      <c r="AG145" s="43">
        <f>'2018'!AA12</f>
        <v>14.7</v>
      </c>
      <c r="AH145" s="43">
        <f>'2018'!AB12</f>
        <v>1.1000000000000001</v>
      </c>
      <c r="AI145" s="43">
        <f>'2018'!AC12</f>
        <v>2.19</v>
      </c>
      <c r="AJ145" s="44">
        <f>'2018'!AD12</f>
        <v>6.416557161629434E-2</v>
      </c>
      <c r="AK145" s="44">
        <f>'2018'!AE12</f>
        <v>0.26679369250985541</v>
      </c>
      <c r="AL145" s="45">
        <f>'2018'!AF12</f>
        <v>4.5999999999999999E-2</v>
      </c>
      <c r="AM145" s="46">
        <f>DS145/100</f>
        <v>0.47399999999999998</v>
      </c>
      <c r="AN145" s="45">
        <f>'2018'!AG12</f>
        <v>0.84499999999999997</v>
      </c>
      <c r="AO145" s="45">
        <f>'2018'!AH12</f>
        <v>0.15100000000000002</v>
      </c>
      <c r="AP145" s="43">
        <f>'2018'!AI12</f>
        <v>111.40296206446244</v>
      </c>
      <c r="AQ145" s="47">
        <f>'2018'!AJ12</f>
        <v>110.26813261664012</v>
      </c>
      <c r="AR145" s="48">
        <f>'2018'!AK12</f>
        <v>7</v>
      </c>
      <c r="AS145" s="49">
        <f>'2018'!AL12</f>
        <v>5</v>
      </c>
      <c r="AT145" s="49">
        <f>'2018'!AM12</f>
        <v>5</v>
      </c>
      <c r="AU145" s="49">
        <f>'2018'!AN12</f>
        <v>2</v>
      </c>
      <c r="AV145" s="49">
        <f>'2018'!AO12</f>
        <v>10</v>
      </c>
      <c r="AW145" s="49">
        <f>'2018'!AP12</f>
        <v>8</v>
      </c>
      <c r="AX145" s="49">
        <f>'2018'!AQ12</f>
        <v>8</v>
      </c>
      <c r="AY145" s="50">
        <f>'2018'!AR12</f>
        <v>0</v>
      </c>
      <c r="AZ145" s="60">
        <f>'2018'!AS12</f>
        <v>0</v>
      </c>
      <c r="BA145" s="61">
        <f>'2018'!AT12</f>
        <v>3384</v>
      </c>
      <c r="BB145" s="61">
        <f>'2018'!AU12</f>
        <v>0</v>
      </c>
      <c r="BC145" s="61">
        <f>'2018'!AV12</f>
        <v>0</v>
      </c>
      <c r="BD145" s="61">
        <f>'2018'!AW12</f>
        <v>0</v>
      </c>
      <c r="BE145" s="61">
        <f>'2018'!AX12</f>
        <v>0</v>
      </c>
      <c r="BF145" s="62">
        <f>'2018'!AY12</f>
        <v>0</v>
      </c>
      <c r="BG145" s="62">
        <f>'2018'!AZ12</f>
        <v>0</v>
      </c>
      <c r="BH145" s="62">
        <f>'2018'!BA12</f>
        <v>0</v>
      </c>
      <c r="BI145" s="62">
        <f>'2018'!BB12</f>
        <v>0</v>
      </c>
      <c r="BJ145" s="62">
        <f>'2018'!BC12</f>
        <v>0</v>
      </c>
      <c r="BK145" s="62">
        <f>'2018'!BD12</f>
        <v>0</v>
      </c>
      <c r="BL145" s="62">
        <f>'2018'!BE12</f>
        <v>0</v>
      </c>
      <c r="BM145" s="62">
        <f>'2018'!BF12</f>
        <v>0</v>
      </c>
      <c r="BN145" s="63">
        <f>'2018'!BG12</f>
        <v>0</v>
      </c>
      <c r="BO145" s="60">
        <f>'2018'!BH12</f>
        <v>259</v>
      </c>
      <c r="BP145" s="61">
        <f>'2018'!BI12</f>
        <v>2801</v>
      </c>
      <c r="BQ145" s="61">
        <f>'2018'!BJ12</f>
        <v>28</v>
      </c>
      <c r="BR145" s="61">
        <f>'2018'!BK12</f>
        <v>17</v>
      </c>
      <c r="BS145" s="61">
        <f>'2018'!BL12</f>
        <v>1</v>
      </c>
      <c r="BT145" s="61">
        <f>'2018'!BM12</f>
        <v>19</v>
      </c>
      <c r="BU145" s="62">
        <f>'2018'!BN12</f>
        <v>0</v>
      </c>
      <c r="BV145" s="62">
        <f>'2018'!BO12</f>
        <v>0</v>
      </c>
      <c r="BW145" s="62">
        <f>'2018'!BP12</f>
        <v>1.33</v>
      </c>
      <c r="BX145" s="62">
        <f>'2018'!BQ12</f>
        <v>5.2</v>
      </c>
      <c r="BY145" s="62">
        <f>'2018'!BR12</f>
        <v>14</v>
      </c>
      <c r="BZ145" s="62">
        <f>'2018'!BS12</f>
        <v>0</v>
      </c>
      <c r="CA145" s="62">
        <f>'2018'!BT12</f>
        <v>0</v>
      </c>
      <c r="CB145" s="62">
        <f>'2018'!BU12</f>
        <v>84.8</v>
      </c>
      <c r="CC145" s="63">
        <f>'2018'!BV12</f>
        <v>15.2</v>
      </c>
      <c r="CD145" s="60">
        <f>'2018'!BW12</f>
        <v>414</v>
      </c>
      <c r="CE145" s="61">
        <f>'2018'!BX12</f>
        <v>3110</v>
      </c>
      <c r="CF145" s="61">
        <f>'2018'!BY12</f>
        <v>56</v>
      </c>
      <c r="CG145" s="61">
        <f>'2018'!BZ12</f>
        <v>30</v>
      </c>
      <c r="CH145" s="61">
        <f>'2018'!CA12</f>
        <v>1</v>
      </c>
      <c r="CI145" s="61">
        <f>'2018'!CB12</f>
        <v>17</v>
      </c>
      <c r="CJ145" s="62">
        <f>'2018'!CC12</f>
        <v>0</v>
      </c>
      <c r="CK145" s="62">
        <f>'2018'!CD12</f>
        <v>0</v>
      </c>
      <c r="CL145" s="62">
        <f>'2018'!CE12</f>
        <v>1.31</v>
      </c>
      <c r="CM145" s="62">
        <f>'2018'!CF12</f>
        <v>4</v>
      </c>
      <c r="CN145" s="62">
        <f>'2018'!CG12</f>
        <v>11.9</v>
      </c>
      <c r="CO145" s="62">
        <f>'2018'!CH12</f>
        <v>0</v>
      </c>
      <c r="CP145" s="62">
        <f>'2018'!CI12</f>
        <v>9.1</v>
      </c>
      <c r="CQ145" s="62">
        <f>'2018'!CJ12</f>
        <v>88.1</v>
      </c>
      <c r="CR145" s="63">
        <f>'2018'!CK12</f>
        <v>11.6</v>
      </c>
      <c r="CS145" s="60">
        <f>'2018'!CL12</f>
        <v>822</v>
      </c>
      <c r="CT145" s="61">
        <f>'2018'!CM12</f>
        <v>3623</v>
      </c>
      <c r="CU145" s="61">
        <f>'2018'!CN12</f>
        <v>72</v>
      </c>
      <c r="CV145" s="61">
        <f>'2018'!CO12</f>
        <v>53</v>
      </c>
      <c r="CW145" s="61">
        <f>'2018'!CP12</f>
        <v>15</v>
      </c>
      <c r="CX145" s="61">
        <f>'2018'!CQ12</f>
        <v>47</v>
      </c>
      <c r="CY145" s="62">
        <f>'2018'!CR12</f>
        <v>1.1000000000000001</v>
      </c>
      <c r="CZ145" s="62">
        <f>'2018'!CS12</f>
        <v>2.13</v>
      </c>
      <c r="DA145" s="62">
        <f>'2018'!CT12</f>
        <v>2.2999999999999998</v>
      </c>
      <c r="DB145" s="62">
        <f>'2018'!CU12</f>
        <v>2.6</v>
      </c>
      <c r="DC145" s="62">
        <f>'2018'!CV12</f>
        <v>14.7</v>
      </c>
      <c r="DD145" s="62">
        <f>'2018'!CW12</f>
        <v>0</v>
      </c>
      <c r="DE145" s="62">
        <f>'2018'!CX12</f>
        <v>1.9</v>
      </c>
      <c r="DF145" s="62">
        <f>'2018'!CY12</f>
        <v>85</v>
      </c>
      <c r="DG145" s="63">
        <f>'2018'!CZ12</f>
        <v>14.8</v>
      </c>
      <c r="DH145" s="60">
        <f>'2018'!DA12</f>
        <v>761</v>
      </c>
      <c r="DI145" s="61">
        <f>'2018'!DB12</f>
        <v>2889</v>
      </c>
      <c r="DJ145" s="61">
        <f>'2018'!DC12</f>
        <v>98</v>
      </c>
      <c r="DK145" s="61">
        <f>'2018'!DD12</f>
        <v>62</v>
      </c>
      <c r="DL145" s="61">
        <f>'2018'!DE12</f>
        <v>7</v>
      </c>
      <c r="DM145" s="61">
        <f>'2018'!DF12</f>
        <v>19</v>
      </c>
      <c r="DN145" s="62">
        <f>'2018'!DG12</f>
        <v>0.43</v>
      </c>
      <c r="DO145" s="62">
        <f>'2018'!DH12</f>
        <v>2.19</v>
      </c>
      <c r="DP145" s="62">
        <f>'2018'!DI12</f>
        <v>2.57</v>
      </c>
      <c r="DQ145" s="62">
        <f>'2018'!DJ12</f>
        <v>4.5</v>
      </c>
      <c r="DR145" s="62">
        <f>'2018'!DK12</f>
        <v>11.3</v>
      </c>
      <c r="DS145" s="62">
        <f>'2018'!DP12</f>
        <v>47.4</v>
      </c>
      <c r="DT145" s="62">
        <f>'2018'!DQ12</f>
        <v>4.5999999999999996</v>
      </c>
      <c r="DU145" s="62">
        <f>'2018'!DR12</f>
        <v>84</v>
      </c>
      <c r="DV145" s="63">
        <f>'2018'!DS12</f>
        <v>15.4</v>
      </c>
    </row>
    <row r="146" spans="1:126" ht="15.75" customHeight="1" x14ac:dyDescent="0.2">
      <c r="A146" s="30">
        <f t="shared" si="14"/>
        <v>144</v>
      </c>
      <c r="B146" s="31">
        <f>'2022'!A19</f>
        <v>17</v>
      </c>
      <c r="C146" s="31">
        <v>2022</v>
      </c>
      <c r="D146" s="32" t="str">
        <f>'2022'!B19</f>
        <v>Khalil Shakir</v>
      </c>
      <c r="E146" s="32" t="str" cm="1">
        <f t="array" ref="E146">_xlfn.IFS(F146&gt;12.5,"Cornerstone",AND(F146&gt;11.995,F146&lt;12.5),"Elite",AND(F146&gt;11,F146&lt;12.995),"Elite Upside",AND(F146&gt;=9.69,F146&lt;10.999),"Upside",AND(F146&gt;8.4,F146&lt;9.999),"Upside Lite",AND(F146&gt;7.25,F146&lt;8.999),"Outlier",AND(F146&gt;=6,F146&lt;7.25),"Outlier Lite",F146&lt;6.999,"Purgatory")</f>
        <v>Upside Lite</v>
      </c>
      <c r="F146" s="33">
        <f>'2022'!C19</f>
        <v>8.8171428571428567</v>
      </c>
      <c r="G146" s="33">
        <f t="shared" si="15"/>
        <v>76.5</v>
      </c>
      <c r="H146" s="303">
        <f t="shared" si="16"/>
        <v>0.22130309603832754</v>
      </c>
      <c r="I146" s="34" t="str">
        <f>'2022'!D19</f>
        <v>Boise State</v>
      </c>
      <c r="J146" s="35">
        <f>'2022'!E19</f>
        <v>7</v>
      </c>
      <c r="K146" s="36">
        <f>'2022'!F19</f>
        <v>36559</v>
      </c>
      <c r="L146" s="37">
        <f>'2022'!G19</f>
        <v>25.665753424657535</v>
      </c>
      <c r="M146" s="37" t="str">
        <f>'2022'!H19</f>
        <v>SR</v>
      </c>
      <c r="N146" s="37">
        <f>'2022'!I19</f>
        <v>22.246575342465754</v>
      </c>
      <c r="O146" s="37" t="str">
        <f>'2022'!J19</f>
        <v>Hybrid</v>
      </c>
      <c r="P146" s="37" t="str">
        <f>'2022'!K19</f>
        <v>BALL HOG</v>
      </c>
      <c r="Q146" s="37" t="str">
        <f>'2022'!L19</f>
        <v>Elite Earner</v>
      </c>
      <c r="R146" s="55">
        <f>'2022'!M19</f>
        <v>72</v>
      </c>
      <c r="S146" s="55">
        <f>'2022'!N19</f>
        <v>190</v>
      </c>
      <c r="T146" s="231">
        <f t="shared" si="17"/>
        <v>25.76834706138548</v>
      </c>
      <c r="U146" s="35">
        <f>'2022'!O19</f>
        <v>4.3499999999999996</v>
      </c>
      <c r="V146" s="56">
        <f>'2022'!P19</f>
        <v>5</v>
      </c>
      <c r="W146" s="57">
        <f>'2022'!Q19</f>
        <v>0</v>
      </c>
      <c r="X146" s="58">
        <f>'2022'!R19</f>
        <v>4.4783983140147525E-2</v>
      </c>
      <c r="Y146" s="58">
        <f>'2022'!S19</f>
        <v>0.23799126637554585</v>
      </c>
      <c r="Z146" s="58">
        <f>'2022'!T19</f>
        <v>0.4246898995865328</v>
      </c>
      <c r="AA146" s="58">
        <f>'2022'!U19</f>
        <v>0.35721138471378316</v>
      </c>
      <c r="AB146" s="58">
        <f>'2022'!V19</f>
        <v>0.39095064215015796</v>
      </c>
      <c r="AC146" s="59">
        <f>'2022'!W19</f>
        <v>0.29712248803412006</v>
      </c>
      <c r="AD146" s="42">
        <f>'2022'!X19</f>
        <v>19.586301369863012</v>
      </c>
      <c r="AE146" s="43">
        <f>'2022'!Y19</f>
        <v>3.32</v>
      </c>
      <c r="AF146" s="43">
        <f>'2022'!Z19</f>
        <v>6.1</v>
      </c>
      <c r="AG146" s="43">
        <f>'2022'!AA19</f>
        <v>10.7</v>
      </c>
      <c r="AH146" s="43">
        <f>'2022'!AB19</f>
        <v>0.91</v>
      </c>
      <c r="AI146" s="43">
        <f>'2022'!AC19</f>
        <v>3.25</v>
      </c>
      <c r="AJ146" s="44">
        <f>'2022'!AD19</f>
        <v>4.5604297224709045E-2</v>
      </c>
      <c r="AK146" s="44">
        <f>'2022'!AE19</f>
        <v>0.24322291853178157</v>
      </c>
      <c r="AL146" s="45">
        <f>'2022'!AF19</f>
        <v>0.115</v>
      </c>
      <c r="AM146" s="46">
        <f>DS146/100</f>
        <v>0.44400000000000001</v>
      </c>
      <c r="AN146" s="45">
        <f>'2022'!AG19</f>
        <v>0.41449999999999998</v>
      </c>
      <c r="AO146" s="45">
        <f>'2022'!AH19</f>
        <v>0.54349999999999998</v>
      </c>
      <c r="AP146" s="43">
        <f>'2022'!AI19</f>
        <v>106.12716642333353</v>
      </c>
      <c r="AQ146" s="47">
        <f>'2022'!AJ19</f>
        <v>102.89500789282229</v>
      </c>
      <c r="AR146" s="48">
        <f>'2022'!AK19</f>
        <v>8</v>
      </c>
      <c r="AS146" s="49">
        <f>'2022'!AL19</f>
        <v>7</v>
      </c>
      <c r="AT146" s="49">
        <f>'2022'!AM19</f>
        <v>6</v>
      </c>
      <c r="AU146" s="49">
        <f>'2022'!AN19</f>
        <v>5</v>
      </c>
      <c r="AV146" s="49">
        <f>'2022'!AO19</f>
        <v>9</v>
      </c>
      <c r="AW146" s="49">
        <f>'2022'!AP19</f>
        <v>7</v>
      </c>
      <c r="AX146" s="49">
        <f>'2022'!AQ19</f>
        <v>4</v>
      </c>
      <c r="AY146" s="50">
        <f>'2022'!AR19</f>
        <v>0</v>
      </c>
      <c r="AZ146" s="60">
        <f>'2022'!AS19</f>
        <v>0</v>
      </c>
      <c r="BA146" s="61">
        <f>'2022'!AT19</f>
        <v>3677</v>
      </c>
      <c r="BB146" s="61">
        <f>'2022'!AU19</f>
        <v>0</v>
      </c>
      <c r="BC146" s="61">
        <f>'2022'!AV19</f>
        <v>0</v>
      </c>
      <c r="BD146" s="61">
        <f>'2022'!AW19</f>
        <v>0</v>
      </c>
      <c r="BE146" s="61">
        <f>'2022'!AX19</f>
        <v>0</v>
      </c>
      <c r="BF146" s="62">
        <f>'2022'!AY19</f>
        <v>0</v>
      </c>
      <c r="BG146" s="62">
        <f>'2022'!AZ19</f>
        <v>0</v>
      </c>
      <c r="BH146" s="62">
        <f>'2022'!BA19</f>
        <v>0</v>
      </c>
      <c r="BI146" s="62">
        <f>'2022'!BB19</f>
        <v>0</v>
      </c>
      <c r="BJ146" s="62">
        <f>'2022'!BC19</f>
        <v>0</v>
      </c>
      <c r="BK146" s="62">
        <f>'2022'!BH19</f>
        <v>0</v>
      </c>
      <c r="BL146" s="62">
        <f>'2022'!BI19</f>
        <v>0</v>
      </c>
      <c r="BM146" s="62">
        <f>'2022'!BJ19</f>
        <v>0</v>
      </c>
      <c r="BN146" s="63">
        <f>'2022'!BK19</f>
        <v>0</v>
      </c>
      <c r="BO146" s="60">
        <f>'2022'!BL19</f>
        <v>170</v>
      </c>
      <c r="BP146" s="61">
        <f>'2022'!BM19</f>
        <v>3796</v>
      </c>
      <c r="BQ146" s="61">
        <f>'2022'!BN19</f>
        <v>21</v>
      </c>
      <c r="BR146" s="61">
        <f>'2022'!BO19</f>
        <v>16</v>
      </c>
      <c r="BS146" s="61">
        <f>'2022'!BP19</f>
        <v>1</v>
      </c>
      <c r="BT146" s="61">
        <f>'2022'!BQ19</f>
        <v>31</v>
      </c>
      <c r="BU146" s="62">
        <f>'2022'!BR19</f>
        <v>0.34</v>
      </c>
      <c r="BV146" s="62">
        <f>'2022'!BS19</f>
        <v>0.46</v>
      </c>
      <c r="BW146" s="62">
        <f>'2022'!BT19</f>
        <v>2.1</v>
      </c>
      <c r="BX146" s="62">
        <f>'2022'!BU19</f>
        <v>6.6</v>
      </c>
      <c r="BY146" s="62">
        <f>'2022'!BV19</f>
        <v>6.8</v>
      </c>
      <c r="BZ146" s="62">
        <f>'2022'!CA19</f>
        <v>0</v>
      </c>
      <c r="CA146" s="62">
        <f>'2022'!CB19</f>
        <v>11.1</v>
      </c>
      <c r="CB146" s="62">
        <f>'2022'!CC19</f>
        <v>44.2</v>
      </c>
      <c r="CC146" s="63">
        <f>'2022'!CD19</f>
        <v>46.5</v>
      </c>
      <c r="CD146" s="60">
        <f>'2022'!CE19</f>
        <v>872</v>
      </c>
      <c r="CE146" s="61">
        <f>'2022'!CF19</f>
        <v>3664</v>
      </c>
      <c r="CF146" s="61">
        <f>'2022'!CG19</f>
        <v>94</v>
      </c>
      <c r="CG146" s="61">
        <f>'2022'!CH19</f>
        <v>63</v>
      </c>
      <c r="CH146" s="61">
        <f>'2022'!CI19</f>
        <v>6</v>
      </c>
      <c r="CI146" s="61">
        <f>'2022'!CJ19</f>
        <v>31</v>
      </c>
      <c r="CJ146" s="62">
        <f>'2022'!CK19</f>
        <v>0.69</v>
      </c>
      <c r="CK146" s="62">
        <f>'2022'!CL19</f>
        <v>1.88</v>
      </c>
      <c r="CL146" s="62">
        <f>'2022'!CM19</f>
        <v>2.77</v>
      </c>
      <c r="CM146" s="62">
        <f>'2022'!CN19</f>
        <v>6.7</v>
      </c>
      <c r="CN146" s="62">
        <f>'2022'!CO19</f>
        <v>9.5</v>
      </c>
      <c r="CO146" s="62">
        <f>'2022'!CT19</f>
        <v>42.9</v>
      </c>
      <c r="CP146" s="62">
        <f>'2022'!CU19</f>
        <v>6</v>
      </c>
      <c r="CQ146" s="62">
        <f>'2022'!CV19</f>
        <v>28.2</v>
      </c>
      <c r="CR146" s="63">
        <f>'2022'!CW19</f>
        <v>67.5</v>
      </c>
      <c r="CS146" s="60">
        <f>'2022'!CX19</f>
        <v>719</v>
      </c>
      <c r="CT146" s="61">
        <f>'2022'!CY19</f>
        <v>1693</v>
      </c>
      <c r="CU146" s="61">
        <f>'2022'!CZ19</f>
        <v>76</v>
      </c>
      <c r="CV146" s="61">
        <f>'2022'!DA19</f>
        <v>52</v>
      </c>
      <c r="CW146" s="61">
        <f>'2022'!DB19</f>
        <v>6</v>
      </c>
      <c r="CX146" s="61">
        <f>'2022'!DC19</f>
        <v>12</v>
      </c>
      <c r="CY146" s="62">
        <f>'2022'!DD19</f>
        <v>0.56000000000000005</v>
      </c>
      <c r="CZ146" s="62">
        <f>'2022'!DE19</f>
        <v>3.25</v>
      </c>
      <c r="DA146" s="62">
        <f>'2022'!DF19</f>
        <v>3.32</v>
      </c>
      <c r="DB146" s="62">
        <f>'2022'!DG19</f>
        <v>5.6</v>
      </c>
      <c r="DC146" s="62">
        <f>'2022'!DH19</f>
        <v>10.7</v>
      </c>
      <c r="DD146" s="62">
        <f>'2022'!DM19</f>
        <v>50</v>
      </c>
      <c r="DE146" s="62">
        <f>'2022'!DN19</f>
        <v>7.1</v>
      </c>
      <c r="DF146" s="62">
        <f>'2022'!DO19</f>
        <v>60.6</v>
      </c>
      <c r="DG146" s="63">
        <f>'2022'!DP19</f>
        <v>32</v>
      </c>
      <c r="DH146" s="60">
        <f>'2022'!DQ19</f>
        <v>1117</v>
      </c>
      <c r="DI146" s="61">
        <f>'2022'!DR19</f>
        <v>3127</v>
      </c>
      <c r="DJ146" s="61">
        <f>'2022'!DS19</f>
        <v>114</v>
      </c>
      <c r="DK146" s="61">
        <f>'2022'!DT19</f>
        <v>77</v>
      </c>
      <c r="DL146" s="61">
        <f>'2022'!DU19</f>
        <v>7</v>
      </c>
      <c r="DM146" s="61">
        <f>'2022'!DV19</f>
        <v>20</v>
      </c>
      <c r="DN146" s="62">
        <f>'2022'!DW19</f>
        <v>0.91</v>
      </c>
      <c r="DO146" s="62">
        <f>'2022'!DX19</f>
        <v>2.72</v>
      </c>
      <c r="DP146" s="62">
        <f>'2022'!DY19</f>
        <v>2.83</v>
      </c>
      <c r="DQ146" s="62">
        <f>'2022'!DZ19</f>
        <v>6.1</v>
      </c>
      <c r="DR146" s="62">
        <f>'2022'!EA19</f>
        <v>9.8000000000000007</v>
      </c>
      <c r="DS146" s="62">
        <f>'2022'!EF19</f>
        <v>44.4</v>
      </c>
      <c r="DT146" s="62">
        <f>'2022'!EG19</f>
        <v>11.5</v>
      </c>
      <c r="DU146" s="62">
        <f>'2022'!EH19</f>
        <v>22.3</v>
      </c>
      <c r="DV146" s="63">
        <f>'2022'!EI19</f>
        <v>76.7</v>
      </c>
    </row>
    <row r="147" spans="1:126" ht="15.75" customHeight="1" x14ac:dyDescent="0.2">
      <c r="A147" s="30">
        <f t="shared" si="14"/>
        <v>145</v>
      </c>
      <c r="B147" s="31">
        <f>'2023'!A15</f>
        <v>13</v>
      </c>
      <c r="C147" s="31">
        <v>2023</v>
      </c>
      <c r="D147" s="32" t="str">
        <f>'2023'!B15</f>
        <v>Jonathan Mingo</v>
      </c>
      <c r="E147" s="32" t="str" cm="1">
        <f t="array" ref="E147">_xlfn.IFS(F147&gt;12.5,"Cornerstone",AND(F147&gt;11.995,F147&lt;12.5),"Elite",AND(F147&gt;11,F147&lt;12.995),"Elite Upside",AND(F147&gt;=9.69,F147&lt;10.999),"Upside",AND(F147&gt;8.4,F147&lt;9.999),"Upside Lite",AND(F147&gt;7.25,F147&lt;8.999),"Outlier",AND(F147&gt;=6,F147&lt;7.25),"Outlier Lite",F147&lt;6.999,"Purgatory")</f>
        <v>Upside Lite</v>
      </c>
      <c r="F147" s="33">
        <f>'2023'!C15</f>
        <v>8.8028571428571443</v>
      </c>
      <c r="G147" s="33">
        <f t="shared" si="15"/>
        <v>76.400000000000006</v>
      </c>
      <c r="H147" s="303">
        <f t="shared" si="16"/>
        <v>0.21310374676860222</v>
      </c>
      <c r="I147" s="34" t="str">
        <f>'2023'!D15</f>
        <v>Ole Miss</v>
      </c>
      <c r="J147" s="35">
        <f>'2023'!E15</f>
        <v>1</v>
      </c>
      <c r="K147" s="36">
        <f>'2023'!F15</f>
        <v>37001</v>
      </c>
      <c r="L147" s="37">
        <f>'2023'!G15</f>
        <v>24.454794520547946</v>
      </c>
      <c r="M147" s="37" t="str">
        <f>'2023'!H15</f>
        <v>SR</v>
      </c>
      <c r="N147" s="37">
        <f>'2023'!I15</f>
        <v>22.032876712328768</v>
      </c>
      <c r="O147" s="37" t="str">
        <f>'2023'!J15</f>
        <v>Hybrid</v>
      </c>
      <c r="P147" s="37" t="str">
        <f>'2023'!K15</f>
        <v>SLOB</v>
      </c>
      <c r="Q147" s="37" t="str">
        <f>'2023'!L15</f>
        <v>Poor Separator</v>
      </c>
      <c r="R147" s="35">
        <f>'2023'!M15</f>
        <v>74</v>
      </c>
      <c r="S147" s="35">
        <f>'2023'!N15</f>
        <v>220</v>
      </c>
      <c r="T147" s="231">
        <f t="shared" si="17"/>
        <v>28.246015586260537</v>
      </c>
      <c r="U147" s="35">
        <f>'2023'!O15</f>
        <v>4.51</v>
      </c>
      <c r="V147" s="38">
        <f>'2023'!P15</f>
        <v>2</v>
      </c>
      <c r="W147" s="57">
        <f>'2023'!Q15</f>
        <v>0</v>
      </c>
      <c r="X147" s="58">
        <f>'2023'!R15</f>
        <v>0.12665684830633284</v>
      </c>
      <c r="Y147" s="58">
        <f>'2023'!S15</f>
        <v>0.13735865468251668</v>
      </c>
      <c r="Z147" s="58">
        <f>'2023'!T15</f>
        <v>0.17635336521799402</v>
      </c>
      <c r="AA147" s="58">
        <f>'2023'!U15</f>
        <v>0.2761916982100468</v>
      </c>
      <c r="AB147" s="58">
        <f>'2023'!V15</f>
        <v>0.2761916982100468</v>
      </c>
      <c r="AC147" s="59">
        <f>'2023'!W15</f>
        <v>0.2761916982100468</v>
      </c>
      <c r="AD147" s="42">
        <f>'2023'!X15</f>
        <v>21.367123287671234</v>
      </c>
      <c r="AE147" s="43">
        <f>'2023'!Y15</f>
        <v>2.15</v>
      </c>
      <c r="AF147" s="43">
        <f>'2023'!Z15</f>
        <v>7.3</v>
      </c>
      <c r="AG147" s="43">
        <f>'2023'!AA15</f>
        <v>14.5</v>
      </c>
      <c r="AH147" s="43">
        <f>'2023'!AB15</f>
        <v>0.84</v>
      </c>
      <c r="AI147" s="43">
        <f>'2023'!AC15</f>
        <v>2.35</v>
      </c>
      <c r="AJ147" s="44">
        <f>'2023'!AD15</f>
        <v>4.2450638792102209E-2</v>
      </c>
      <c r="AK147" s="44">
        <f>'2023'!AE15</f>
        <v>0.17479674796747968</v>
      </c>
      <c r="AL147" s="45">
        <f>'2023'!AF15</f>
        <v>7.2999999999999995E-2</v>
      </c>
      <c r="AM147" s="46">
        <f>DD147/100</f>
        <v>0.6</v>
      </c>
      <c r="AN147" s="45">
        <f>'2023'!AG15</f>
        <v>0.71849999999999992</v>
      </c>
      <c r="AO147" s="45">
        <f>'2023'!AH15</f>
        <v>0.23600000000000002</v>
      </c>
      <c r="AP147" s="43">
        <f>'2023'!AI15</f>
        <v>106.35220755068498</v>
      </c>
      <c r="AQ147" s="47">
        <f>'2023'!AJ15</f>
        <v>107.43927769460386</v>
      </c>
      <c r="AR147" s="48">
        <f>'2023'!AK15</f>
        <v>7</v>
      </c>
      <c r="AS147" s="49">
        <f>'2023'!AL15</f>
        <v>4</v>
      </c>
      <c r="AT147" s="49">
        <f>'2023'!AM15</f>
        <v>4</v>
      </c>
      <c r="AU147" s="49">
        <f>'2023'!AN15</f>
        <v>5</v>
      </c>
      <c r="AV147" s="49">
        <f>'2023'!AO15</f>
        <v>7</v>
      </c>
      <c r="AW147" s="49">
        <f>'2023'!AP15</f>
        <v>7</v>
      </c>
      <c r="AX147" s="49">
        <f>'2023'!AQ15</f>
        <v>8</v>
      </c>
      <c r="AY147" s="50">
        <f>'2023'!AR15</f>
        <v>0.25</v>
      </c>
      <c r="AZ147" s="60">
        <f>'2023'!AS15</f>
        <v>0</v>
      </c>
      <c r="BA147" s="61">
        <f>'2023'!AT15</f>
        <v>4156.7999999999993</v>
      </c>
      <c r="BB147" s="61">
        <f>'2023'!AU15</f>
        <v>0</v>
      </c>
      <c r="BC147" s="61">
        <f>'2023'!AV15</f>
        <v>0</v>
      </c>
      <c r="BD147" s="61">
        <f>'2023'!AW15</f>
        <v>0</v>
      </c>
      <c r="BE147" s="61">
        <f>'2023'!AX15</f>
        <v>0</v>
      </c>
      <c r="BF147" s="62">
        <f>'2023'!AY15</f>
        <v>0</v>
      </c>
      <c r="BG147" s="62">
        <f>'2023'!AZ15</f>
        <v>0</v>
      </c>
      <c r="BH147" s="62">
        <f>'2023'!BA15</f>
        <v>0</v>
      </c>
      <c r="BI147" s="62">
        <f>'2023'!BA15</f>
        <v>0</v>
      </c>
      <c r="BJ147" s="62">
        <f>'2023'!BC15</f>
        <v>0</v>
      </c>
      <c r="BK147" s="62">
        <f>'2023'!BH15</f>
        <v>0</v>
      </c>
      <c r="BL147" s="62">
        <f>'2023'!BI15</f>
        <v>0</v>
      </c>
      <c r="BM147" s="62">
        <f>'2023'!BJ15</f>
        <v>0</v>
      </c>
      <c r="BN147" s="63">
        <f>'2023'!BK15</f>
        <v>0</v>
      </c>
      <c r="BO147" s="60">
        <f>'2023'!BL15</f>
        <v>172</v>
      </c>
      <c r="BP147" s="61">
        <f>'2023'!BM15</f>
        <v>1358</v>
      </c>
      <c r="BQ147" s="61">
        <f>'2023'!BN15</f>
        <v>31</v>
      </c>
      <c r="BR147" s="61">
        <f>'2023'!BO15</f>
        <v>12</v>
      </c>
      <c r="BS147" s="61">
        <f>'2023'!BP15</f>
        <v>1</v>
      </c>
      <c r="BT147" s="61">
        <f>'2023'!BQ15</f>
        <v>11</v>
      </c>
      <c r="BU147" s="62">
        <f>'2023'!BR15</f>
        <v>0.6</v>
      </c>
      <c r="BV147" s="62">
        <f>'2023'!BS15</f>
        <v>0.84</v>
      </c>
      <c r="BW147" s="62">
        <f>'2023'!BT15</f>
        <v>0.72</v>
      </c>
      <c r="BX147" s="62">
        <f>'2023'!BU15</f>
        <v>2.7</v>
      </c>
      <c r="BY147" s="62">
        <f>'2023'!BV15</f>
        <v>14.4</v>
      </c>
      <c r="BZ147" s="62">
        <f>'2023'!CA15</f>
        <v>33.299999999999997</v>
      </c>
      <c r="CA147" s="62">
        <f>'2023'!CB15</f>
        <v>14.3</v>
      </c>
      <c r="CB147" s="62">
        <f>'2023'!CC15</f>
        <v>85.7</v>
      </c>
      <c r="CC147" s="63">
        <f>'2023'!CD15</f>
        <v>14.3</v>
      </c>
      <c r="CD147" s="60">
        <f>'2023'!CE15</f>
        <v>379</v>
      </c>
      <c r="CE147" s="61">
        <f>'2023'!CF15</f>
        <v>2759.2</v>
      </c>
      <c r="CF147" s="61">
        <f>'2023'!CG15</f>
        <v>50</v>
      </c>
      <c r="CG147" s="61">
        <f>'2023'!CH15</f>
        <v>27</v>
      </c>
      <c r="CH147" s="61">
        <f>'2023'!CI15</f>
        <v>3</v>
      </c>
      <c r="CI147" s="61">
        <f>'2023'!CJ15</f>
        <v>30</v>
      </c>
      <c r="CJ147" s="62">
        <f>'2023'!CK15</f>
        <v>0.42</v>
      </c>
      <c r="CK147" s="62">
        <f>'2023'!CL15</f>
        <v>1.4</v>
      </c>
      <c r="CL147" s="62">
        <f>'2023'!CM15</f>
        <v>1.1100000000000001</v>
      </c>
      <c r="CM147" s="62">
        <f>'2023'!CN15</f>
        <v>4.9000000000000004</v>
      </c>
      <c r="CN147" s="62">
        <f>'2023'!CO15</f>
        <v>13.8</v>
      </c>
      <c r="CO147" s="62">
        <f>'2023'!CT15</f>
        <v>57.1</v>
      </c>
      <c r="CP147" s="62">
        <f>'2023'!CU15</f>
        <v>10</v>
      </c>
      <c r="CQ147" s="62">
        <f>'2023'!CV15</f>
        <v>83.3</v>
      </c>
      <c r="CR147" s="63">
        <f>'2023'!CW15</f>
        <v>16.399999999999999</v>
      </c>
      <c r="CS147" s="60">
        <f>'2023'!CX15</f>
        <v>346</v>
      </c>
      <c r="CT147" s="61">
        <f>'2023'!CY15</f>
        <v>1648.8000000000002</v>
      </c>
      <c r="CU147" s="61">
        <f>'2023'!CZ15</f>
        <v>38</v>
      </c>
      <c r="CV147" s="61">
        <f>'2023'!DA15</f>
        <v>23</v>
      </c>
      <c r="CW147" s="61">
        <f>'2023'!DB15</f>
        <v>3</v>
      </c>
      <c r="CX147" s="61">
        <f>'2023'!DC15</f>
        <v>21</v>
      </c>
      <c r="CY147" s="62">
        <f>'2023'!DD15</f>
        <v>0.76</v>
      </c>
      <c r="CZ147" s="62">
        <f>'2023'!DE15</f>
        <v>1.66</v>
      </c>
      <c r="DA147" s="62">
        <f>'2023'!DF15</f>
        <v>1.66</v>
      </c>
      <c r="DB147" s="62">
        <f>'2023'!DG15</f>
        <v>5.7</v>
      </c>
      <c r="DC147" s="62">
        <f>'2023'!DH15</f>
        <v>12.5</v>
      </c>
      <c r="DD147" s="62">
        <f>'2023'!DM15</f>
        <v>60</v>
      </c>
      <c r="DE147" s="62">
        <f>'2023'!DN15</f>
        <v>14.8</v>
      </c>
      <c r="DF147" s="62">
        <f>'2023'!DO15</f>
        <v>87.9</v>
      </c>
      <c r="DG147" s="63">
        <f>'2023'!DP15</f>
        <v>12.1</v>
      </c>
      <c r="DH147" s="60">
        <f>'2023'!DQ15</f>
        <v>861</v>
      </c>
      <c r="DI147" s="61">
        <f>'2023'!DR15</f>
        <v>3117.4</v>
      </c>
      <c r="DJ147" s="61">
        <f>'2023'!DS15</f>
        <v>87</v>
      </c>
      <c r="DK147" s="61">
        <f>'2023'!DT15</f>
        <v>51</v>
      </c>
      <c r="DL147" s="61">
        <f>'2023'!DU15</f>
        <v>5</v>
      </c>
      <c r="DM147" s="61">
        <f>'2023'!DV15</f>
        <v>22</v>
      </c>
      <c r="DN147" s="62">
        <f>'2023'!DW15</f>
        <v>0.84</v>
      </c>
      <c r="DO147" s="62">
        <f>'2023'!DX15</f>
        <v>2.35</v>
      </c>
      <c r="DP147" s="62">
        <f>'2023'!DY15</f>
        <v>2.15</v>
      </c>
      <c r="DQ147" s="62">
        <f>'2023'!DZ15</f>
        <v>7.3</v>
      </c>
      <c r="DR147" s="62">
        <f>'2023'!EA15</f>
        <v>14.5</v>
      </c>
      <c r="DS147" s="62">
        <f>'2023'!EF15</f>
        <v>41.2</v>
      </c>
      <c r="DT147" s="62">
        <f>'2023'!EG15</f>
        <v>7.3</v>
      </c>
      <c r="DU147" s="62">
        <f>'2023'!EH15</f>
        <v>55.8</v>
      </c>
      <c r="DV147" s="63">
        <f>'2023'!EI15</f>
        <v>35.1</v>
      </c>
    </row>
    <row r="148" spans="1:126" ht="15.75" customHeight="1" x14ac:dyDescent="0.2">
      <c r="A148" s="30">
        <f t="shared" si="14"/>
        <v>146</v>
      </c>
      <c r="B148" s="31">
        <f>'2015'!A14</f>
        <v>12</v>
      </c>
      <c r="C148" s="31">
        <v>2015</v>
      </c>
      <c r="D148" s="32" t="str">
        <f>'2015'!B14</f>
        <v>Devin Funchess</v>
      </c>
      <c r="E148" s="32" t="str" cm="1">
        <f t="array" ref="E148">_xlfn.IFS(F148&gt;12.5,"Cornerstone",AND(F148&gt;11.995,F148&lt;12.5),"Elite",AND(F148&gt;11,F148&lt;12.995),"Elite Upside",AND(F148&gt;=9.69,F148&lt;10.999),"Upside",AND(F148&gt;8.4,F148&lt;9.999),"Upside Lite",AND(F148&gt;7.25,F148&lt;8.999),"Outlier",AND(F148&gt;=6,F148&lt;7.25),"Outlier Lite",F148&lt;6.999,"Purgatory")</f>
        <v>Upside Lite</v>
      </c>
      <c r="F148" s="33">
        <f>'2015'!C14</f>
        <v>8.8014285714285716</v>
      </c>
      <c r="G148" s="33">
        <f t="shared" si="15"/>
        <v>76.2</v>
      </c>
      <c r="H148" s="303">
        <f t="shared" si="16"/>
        <v>0.21228381184162887</v>
      </c>
      <c r="I148" s="34" t="str">
        <f>'2015'!D14</f>
        <v>Michigan</v>
      </c>
      <c r="J148" s="35">
        <f>'2015'!E14</f>
        <v>2</v>
      </c>
      <c r="K148" s="36">
        <f>'2015'!F14</f>
        <v>34475</v>
      </c>
      <c r="L148" s="37">
        <f>'2015'!G14</f>
        <v>31.375342465753423</v>
      </c>
      <c r="M148" s="37" t="str">
        <f>'2015'!H14</f>
        <v>JR</v>
      </c>
      <c r="N148" s="37">
        <f>'2015'!I14</f>
        <v>20.947945205479453</v>
      </c>
      <c r="O148" s="37" t="str">
        <f>'2015'!J14</f>
        <v>Hybrid</v>
      </c>
      <c r="P148" s="37" t="str">
        <f>'2015'!K14</f>
        <v>SLOB</v>
      </c>
      <c r="Q148" s="37" t="str">
        <f>'2015'!L14</f>
        <v>N/A</v>
      </c>
      <c r="R148" s="55">
        <f>'2015'!M14</f>
        <v>77</v>
      </c>
      <c r="S148" s="55">
        <f>'2015'!N14</f>
        <v>230</v>
      </c>
      <c r="T148" s="231">
        <f t="shared" si="17"/>
        <v>27.273717559747485</v>
      </c>
      <c r="U148" s="37">
        <f>'2015'!O14</f>
        <v>4.7</v>
      </c>
      <c r="V148" s="56">
        <f>'2015'!P14</f>
        <v>2</v>
      </c>
      <c r="W148" s="57">
        <f>'2015'!Q14</f>
        <v>0</v>
      </c>
      <c r="X148" s="58">
        <f>'2015'!R14</f>
        <v>0</v>
      </c>
      <c r="Y148" s="58">
        <f>'2015'!S14</f>
        <v>9.0316106372303057E-2</v>
      </c>
      <c r="Z148" s="58">
        <f>'2015'!T14</f>
        <v>0.23219718134972372</v>
      </c>
      <c r="AA148" s="58">
        <f>'2015'!U14</f>
        <v>0.35889150019584803</v>
      </c>
      <c r="AB148" s="58">
        <f>'2015'!V14</f>
        <v>0.35889150019584803</v>
      </c>
      <c r="AC148" s="59">
        <f>'2015'!W14</f>
        <v>0.35889150019584803</v>
      </c>
      <c r="AD148" s="42">
        <f>'2015'!X14</f>
        <v>19.293150684931508</v>
      </c>
      <c r="AE148" s="43">
        <f>'2015'!Y14</f>
        <v>2.21</v>
      </c>
      <c r="AF148" s="43">
        <f>'2015'!Z14</f>
        <v>4.3</v>
      </c>
      <c r="AG148" s="43">
        <f>'2015'!AA14</f>
        <v>9.6999999999999993</v>
      </c>
      <c r="AH148" s="43">
        <f>'2015'!AB14</f>
        <v>0</v>
      </c>
      <c r="AI148" s="43">
        <f>'2015'!AC14</f>
        <v>0</v>
      </c>
      <c r="AJ148" s="44" t="str">
        <f>'2015'!AD14</f>
        <v>N/A</v>
      </c>
      <c r="AK148" s="44" t="str">
        <f>'2015'!AE14</f>
        <v>N/A</v>
      </c>
      <c r="AL148" s="45">
        <f>'2015'!AF14</f>
        <v>8.8000000000000009E-2</v>
      </c>
      <c r="AM148" s="46">
        <f>DS148</f>
        <v>0</v>
      </c>
      <c r="AN148" s="45">
        <f>'2015'!AG14</f>
        <v>0.57700000000000007</v>
      </c>
      <c r="AO148" s="45">
        <f>'2015'!AH14</f>
        <v>0.39399999999999996</v>
      </c>
      <c r="AP148" s="43">
        <f>'2015'!AI14</f>
        <v>94.268457302844155</v>
      </c>
      <c r="AQ148" s="47">
        <f>'2015'!AJ14</f>
        <v>101.08145369646847</v>
      </c>
      <c r="AR148" s="48">
        <f>'2015'!AK14</f>
        <v>9</v>
      </c>
      <c r="AS148" s="49">
        <f>'2015'!AL14</f>
        <v>7</v>
      </c>
      <c r="AT148" s="49">
        <f>'2015'!AM14</f>
        <v>4</v>
      </c>
      <c r="AU148" s="49">
        <f>'2015'!AN14</f>
        <v>1</v>
      </c>
      <c r="AV148" s="49">
        <f>'2015'!AO14</f>
        <v>4</v>
      </c>
      <c r="AW148" s="49">
        <f>'2015'!AP14</f>
        <v>6</v>
      </c>
      <c r="AX148" s="49">
        <f>'2015'!AQ14</f>
        <v>8</v>
      </c>
      <c r="AY148" s="50">
        <f>'2015'!AR14</f>
        <v>0.5</v>
      </c>
      <c r="AZ148" s="60">
        <f>'2015'!AS14</f>
        <v>0</v>
      </c>
      <c r="BA148" s="61">
        <f>'2015'!AT14</f>
        <v>1</v>
      </c>
      <c r="BB148" s="61">
        <f>'2015'!AU14</f>
        <v>0</v>
      </c>
      <c r="BC148" s="61">
        <f>'2015'!AV14</f>
        <v>0</v>
      </c>
      <c r="BD148" s="61">
        <f>'2015'!AW14</f>
        <v>0</v>
      </c>
      <c r="BE148" s="61">
        <f>'2015'!AX14</f>
        <v>0</v>
      </c>
      <c r="BF148" s="62">
        <f>'2015'!AY14</f>
        <v>0</v>
      </c>
      <c r="BG148" s="62">
        <f>'2015'!AZ14</f>
        <v>0</v>
      </c>
      <c r="BH148" s="62">
        <f>'2015'!BA14</f>
        <v>0</v>
      </c>
      <c r="BI148" s="62">
        <f>'2015'!BB14</f>
        <v>0</v>
      </c>
      <c r="BJ148" s="62">
        <f>'2015'!BC14</f>
        <v>0</v>
      </c>
      <c r="BK148" s="62">
        <f>'2015'!BD14</f>
        <v>0</v>
      </c>
      <c r="BL148" s="62">
        <f>'2015'!BE14</f>
        <v>0</v>
      </c>
      <c r="BM148" s="62">
        <f>'2015'!BF14</f>
        <v>0</v>
      </c>
      <c r="BN148" s="63">
        <f>'2015'!BG14</f>
        <v>0</v>
      </c>
      <c r="BO148" s="60">
        <f>'2015'!BH14</f>
        <v>0</v>
      </c>
      <c r="BP148" s="61">
        <f>'2015'!BI14</f>
        <v>1</v>
      </c>
      <c r="BQ148" s="61">
        <f>'2015'!BJ14</f>
        <v>0</v>
      </c>
      <c r="BR148" s="61">
        <f>'2015'!BK14</f>
        <v>0</v>
      </c>
      <c r="BS148" s="61">
        <f>'2015'!BL14</f>
        <v>0</v>
      </c>
      <c r="BT148" s="61">
        <f>'2015'!BM14</f>
        <v>0</v>
      </c>
      <c r="BU148" s="62">
        <f>'2015'!BN14</f>
        <v>0</v>
      </c>
      <c r="BV148" s="62">
        <f>'2015'!BO14</f>
        <v>0</v>
      </c>
      <c r="BW148" s="62">
        <f>'2015'!BP14</f>
        <v>0</v>
      </c>
      <c r="BX148" s="62">
        <f>'2015'!BQ14</f>
        <v>0</v>
      </c>
      <c r="BY148" s="62">
        <f>'2015'!BR14</f>
        <v>0</v>
      </c>
      <c r="BZ148" s="62">
        <f>'2015'!BS14</f>
        <v>0</v>
      </c>
      <c r="CA148" s="62">
        <f>'2015'!BT14</f>
        <v>0</v>
      </c>
      <c r="CB148" s="62">
        <f>'2015'!BU14</f>
        <v>0</v>
      </c>
      <c r="CC148" s="63">
        <f>'2015'!BV14</f>
        <v>0</v>
      </c>
      <c r="CD148" s="60">
        <f>'2015'!BW14</f>
        <v>234</v>
      </c>
      <c r="CE148" s="61">
        <f>'2015'!BX14</f>
        <v>2590.9</v>
      </c>
      <c r="CF148" s="61">
        <f>'2015'!BY14</f>
        <v>0</v>
      </c>
      <c r="CG148" s="61">
        <f>'2015'!BZ14</f>
        <v>0</v>
      </c>
      <c r="CH148" s="61">
        <f>'2015'!CA14</f>
        <v>0</v>
      </c>
      <c r="CI148" s="61">
        <f>'2015'!CB14</f>
        <v>0</v>
      </c>
      <c r="CJ148" s="62">
        <f>'2015'!CC14</f>
        <v>0</v>
      </c>
      <c r="CK148" s="62">
        <f>'2015'!CD14</f>
        <v>0</v>
      </c>
      <c r="CL148" s="62">
        <f>'2015'!CE14</f>
        <v>0</v>
      </c>
      <c r="CM148" s="62">
        <f>'2015'!CF14</f>
        <v>0</v>
      </c>
      <c r="CN148" s="62">
        <f>'2015'!CG14</f>
        <v>0</v>
      </c>
      <c r="CO148" s="62">
        <f>'2015'!CH14</f>
        <v>0</v>
      </c>
      <c r="CP148" s="62">
        <f>'2015'!CI14</f>
        <v>0</v>
      </c>
      <c r="CQ148" s="62">
        <f>'2015'!CJ14</f>
        <v>0</v>
      </c>
      <c r="CR148" s="63">
        <f>'2015'!CK14</f>
        <v>0</v>
      </c>
      <c r="CS148" s="60">
        <f>'2015'!CL14</f>
        <v>748</v>
      </c>
      <c r="CT148" s="61">
        <f>'2015'!CM14</f>
        <v>3221.4</v>
      </c>
      <c r="CU148" s="61">
        <f>'2015'!CN14</f>
        <v>0</v>
      </c>
      <c r="CV148" s="61">
        <f>'2015'!CO14</f>
        <v>0</v>
      </c>
      <c r="CW148" s="61">
        <f>'2015'!CP14</f>
        <v>0</v>
      </c>
      <c r="CX148" s="61">
        <f>'2015'!CQ14</f>
        <v>0</v>
      </c>
      <c r="CY148" s="62">
        <f>'2015'!CR14</f>
        <v>0</v>
      </c>
      <c r="CZ148" s="62">
        <f>'2015'!CS14</f>
        <v>0</v>
      </c>
      <c r="DA148" s="62">
        <f>'2015'!CT14</f>
        <v>0</v>
      </c>
      <c r="DB148" s="62">
        <f>'2015'!CU14</f>
        <v>0</v>
      </c>
      <c r="DC148" s="62">
        <f>'2015'!CV14</f>
        <v>0</v>
      </c>
      <c r="DD148" s="62">
        <f>'2015'!CW14</f>
        <v>0</v>
      </c>
      <c r="DE148" s="62">
        <f>'2015'!CX14</f>
        <v>0</v>
      </c>
      <c r="DF148" s="62">
        <f>'2015'!CY14</f>
        <v>0</v>
      </c>
      <c r="DG148" s="63">
        <f>'2015'!CZ14</f>
        <v>0</v>
      </c>
      <c r="DH148" s="60">
        <f>'2015'!DA14</f>
        <v>733</v>
      </c>
      <c r="DI148" s="61">
        <f>'2015'!DB14</f>
        <v>2042.3999999999999</v>
      </c>
      <c r="DJ148" s="61">
        <f>'2015'!DC14</f>
        <v>0</v>
      </c>
      <c r="DK148" s="61">
        <f>'2015'!DD14</f>
        <v>62</v>
      </c>
      <c r="DL148" s="61">
        <f>'2015'!DE14</f>
        <v>4</v>
      </c>
      <c r="DM148" s="61">
        <f>'2015'!DF14</f>
        <v>0</v>
      </c>
      <c r="DN148" s="62">
        <f>'2015'!DG14</f>
        <v>0</v>
      </c>
      <c r="DO148" s="62">
        <f>'2015'!DH14</f>
        <v>0</v>
      </c>
      <c r="DP148" s="62">
        <f>'2015'!DI14</f>
        <v>2.21</v>
      </c>
      <c r="DQ148" s="62">
        <f>'2015'!DJ14</f>
        <v>4.3</v>
      </c>
      <c r="DR148" s="62">
        <f>'2015'!DK14</f>
        <v>9.6999999999999993</v>
      </c>
      <c r="DS148" s="62">
        <f>'2015'!DL14</f>
        <v>0</v>
      </c>
      <c r="DT148" s="62">
        <f>'2015'!DM14</f>
        <v>8.8000000000000007</v>
      </c>
      <c r="DU148" s="62">
        <f>'2015'!DN14</f>
        <v>57.7</v>
      </c>
      <c r="DV148" s="63">
        <f>'2015'!DO14</f>
        <v>39.4</v>
      </c>
    </row>
    <row r="149" spans="1:126" ht="15.75" customHeight="1" x14ac:dyDescent="0.2">
      <c r="A149" s="30">
        <f t="shared" si="14"/>
        <v>147</v>
      </c>
      <c r="B149" s="31">
        <f>'2024'!A15</f>
        <v>13</v>
      </c>
      <c r="C149" s="31">
        <v>2024</v>
      </c>
      <c r="D149" s="32" t="str">
        <f>'2024'!B15</f>
        <v>Malachi Corley</v>
      </c>
      <c r="E149" s="32" t="str" cm="1">
        <f t="array" ref="E149">_xlfn.IFS(F149&gt;12.5,"Cornerstone",AND(F149&gt;11.995,F149&lt;12.5),"Elite",AND(F149&gt;11,F149&lt;12.995),"Elite Upside",AND(F149&gt;=9.69,F149&lt;10.999),"Upside",AND(F149&gt;8.4,F149&lt;9.999),"Upside Lite",AND(F149&gt;7.25,F149&lt;8.999),"Outlier",AND(F149&gt;=6,F149&lt;7.25),"Outlier Lite",F149&lt;6.999,"Purgatory")</f>
        <v>Upside Lite</v>
      </c>
      <c r="F149" s="33">
        <f>'2024'!C15</f>
        <v>8.7942857142857154</v>
      </c>
      <c r="G149" s="33">
        <f t="shared" si="15"/>
        <v>76</v>
      </c>
      <c r="H149" s="303">
        <f t="shared" si="16"/>
        <v>0.20818413720676621</v>
      </c>
      <c r="I149" s="34" t="str">
        <f>'2024'!D15</f>
        <v>Western Kentucky</v>
      </c>
      <c r="J149" s="35">
        <f>'2024'!E15</f>
        <v>10</v>
      </c>
      <c r="K149" s="36">
        <f>'2024'!F15</f>
        <v>37336</v>
      </c>
      <c r="L149" s="37">
        <f>'2024'!G15</f>
        <v>23.536986301369861</v>
      </c>
      <c r="M149" s="37" t="str">
        <f>'2024'!H15</f>
        <v>RS JR</v>
      </c>
      <c r="N149" s="37">
        <f>'2024'!I15</f>
        <v>22.117808219178084</v>
      </c>
      <c r="O149" s="37" t="str">
        <f>'2024'!J15</f>
        <v>Slot</v>
      </c>
      <c r="P149" s="37" t="str">
        <f>'2024'!K15</f>
        <v>RAT</v>
      </c>
      <c r="Q149" s="37" t="str">
        <f>'2024'!L15</f>
        <v>Elite Earner</v>
      </c>
      <c r="R149" s="35">
        <f>'2024'!M15</f>
        <v>70</v>
      </c>
      <c r="S149" s="35">
        <f>'2024'!N15</f>
        <v>215</v>
      </c>
      <c r="T149" s="231">
        <f t="shared" si="17"/>
        <v>30.848946187688291</v>
      </c>
      <c r="U149" s="35">
        <f>'2024'!O15</f>
        <v>4.49</v>
      </c>
      <c r="V149" s="38">
        <f>'2024'!P15</f>
        <v>3</v>
      </c>
      <c r="W149" s="57">
        <f>'2024'!Q15</f>
        <v>0</v>
      </c>
      <c r="X149" s="58">
        <f>'2024'!R15</f>
        <v>0.13107481347045774</v>
      </c>
      <c r="Y149" s="58">
        <f>'2024'!S15</f>
        <v>0.11265193188181429</v>
      </c>
      <c r="Z149" s="58">
        <f>'2024'!T15</f>
        <v>0.25999837754522592</v>
      </c>
      <c r="AA149" s="58">
        <f>'2024'!U15</f>
        <v>0.27693432298695458</v>
      </c>
      <c r="AB149" s="58">
        <f>'2024'!V15</f>
        <v>0.27693432298695458</v>
      </c>
      <c r="AC149" s="59">
        <f>'2024'!W15</f>
        <v>0.19385402609086819</v>
      </c>
      <c r="AD149" s="42">
        <f>'2024'!X15</f>
        <v>20.449315068493149</v>
      </c>
      <c r="AE149" s="43">
        <f>'2024'!Y15</f>
        <v>2.78</v>
      </c>
      <c r="AF149" s="43">
        <f>'2024'!Z15</f>
        <v>9.6999999999999993</v>
      </c>
      <c r="AG149" s="43">
        <f>'2024'!AA15</f>
        <v>6.1</v>
      </c>
      <c r="AH149" s="43">
        <f>'2024'!AB15</f>
        <v>0.82</v>
      </c>
      <c r="AI149" s="43">
        <f>'2024'!AC15</f>
        <v>2.08</v>
      </c>
      <c r="AJ149" s="44">
        <f>'2024'!AD15</f>
        <v>4.7979695431472076E-2</v>
      </c>
      <c r="AK149" s="44">
        <f>'2024'!AE15</f>
        <v>0.27658883248730964</v>
      </c>
      <c r="AL149" s="45">
        <f>'2024'!AF15</f>
        <v>7.0999999999999994E-2</v>
      </c>
      <c r="AM149" s="46">
        <f>DD149/100</f>
        <v>0.33299999999999996</v>
      </c>
      <c r="AN149" s="45">
        <f>'2024'!AG15</f>
        <v>0.10600000000000001</v>
      </c>
      <c r="AO149" s="45">
        <f>'2024'!AH15</f>
        <v>0.88300000000000001</v>
      </c>
      <c r="AP149" s="43">
        <f>'2024'!AI15</f>
        <v>105.79937242110829</v>
      </c>
      <c r="AQ149" s="47">
        <f>'2024'!AJ15</f>
        <v>98.332966917779615</v>
      </c>
      <c r="AR149" s="48">
        <f>'2024'!AK15</f>
        <v>5</v>
      </c>
      <c r="AS149" s="49">
        <f>'2024'!AL15</f>
        <v>6</v>
      </c>
      <c r="AT149" s="49">
        <f>'2024'!AM15</f>
        <v>5</v>
      </c>
      <c r="AU149" s="49">
        <f>'2024'!AN15</f>
        <v>7</v>
      </c>
      <c r="AV149" s="49">
        <f>'2024'!AO15</f>
        <v>8</v>
      </c>
      <c r="AW149" s="49">
        <f>'2024'!AP15</f>
        <v>6</v>
      </c>
      <c r="AX149" s="49">
        <f>'2024'!AQ15</f>
        <v>6</v>
      </c>
      <c r="AY149" s="50">
        <f>'2024'!AR15</f>
        <v>0</v>
      </c>
      <c r="AZ149" s="60">
        <f>'2024'!AS15</f>
        <v>0</v>
      </c>
      <c r="BA149" s="61">
        <f>'2024'!AT15</f>
        <v>1</v>
      </c>
      <c r="BB149" s="61">
        <f>'2024'!AU15</f>
        <v>0</v>
      </c>
      <c r="BC149" s="61">
        <f>'2024'!AV15</f>
        <v>0</v>
      </c>
      <c r="BD149" s="61">
        <f>'2024'!AW15</f>
        <v>0</v>
      </c>
      <c r="BE149" s="61">
        <f>'2024'!AX15</f>
        <v>0</v>
      </c>
      <c r="BF149" s="62">
        <f>'2024'!AY15</f>
        <v>0</v>
      </c>
      <c r="BG149" s="62">
        <f>'2024'!AZ15</f>
        <v>0</v>
      </c>
      <c r="BH149" s="62">
        <f>'2024'!BA15</f>
        <v>0</v>
      </c>
      <c r="BI149" s="62">
        <f>'2024'!BB15</f>
        <v>0</v>
      </c>
      <c r="BJ149" s="62">
        <f>'2024'!BC15</f>
        <v>0</v>
      </c>
      <c r="BK149" s="62">
        <f>'2024'!BH15</f>
        <v>0</v>
      </c>
      <c r="BL149" s="62">
        <f>'2024'!BI15</f>
        <v>0</v>
      </c>
      <c r="BM149" s="62">
        <f>'2024'!BJ15</f>
        <v>0</v>
      </c>
      <c r="BN149" s="63">
        <f>'2024'!BK15</f>
        <v>0</v>
      </c>
      <c r="BO149" s="60">
        <f>'2024'!BL15</f>
        <v>65</v>
      </c>
      <c r="BP149" s="61">
        <f>'2024'!BM15</f>
        <v>495.90000000000003</v>
      </c>
      <c r="BQ149" s="61">
        <f>'2024'!BN15</f>
        <v>11</v>
      </c>
      <c r="BR149" s="61">
        <f>'2024'!BO15</f>
        <v>6</v>
      </c>
      <c r="BS149" s="61">
        <f>'2024'!BP15</f>
        <v>0</v>
      </c>
      <c r="BT149" s="61">
        <f>'2024'!BQ15</f>
        <v>3</v>
      </c>
      <c r="BU149" s="62">
        <f>'2024'!BR15</f>
        <v>0.08</v>
      </c>
      <c r="BV149" s="62">
        <f>'2024'!BS15</f>
        <v>0.76</v>
      </c>
      <c r="BW149" s="62">
        <f>'2024'!BT15</f>
        <v>1.33</v>
      </c>
      <c r="BX149" s="62">
        <f>'2024'!BU15</f>
        <v>10.199999999999999</v>
      </c>
      <c r="BY149" s="62">
        <f>'2024'!BV15</f>
        <v>7.8</v>
      </c>
      <c r="BZ149" s="62">
        <f>'2024'!CA15</f>
        <v>0</v>
      </c>
      <c r="CA149" s="62">
        <f>'2024'!CB15</f>
        <v>0</v>
      </c>
      <c r="CB149" s="62">
        <f>'2024'!CC15</f>
        <v>3.8</v>
      </c>
      <c r="CC149" s="63">
        <f>'2024'!CD15</f>
        <v>90.4</v>
      </c>
      <c r="CD149" s="60">
        <f>'2024'!CE15</f>
        <v>684</v>
      </c>
      <c r="CE149" s="61">
        <f>'2024'!CF15</f>
        <v>6071.8</v>
      </c>
      <c r="CF149" s="61">
        <f>'2024'!CG15</f>
        <v>103</v>
      </c>
      <c r="CG149" s="61">
        <f>'2024'!CH15</f>
        <v>73</v>
      </c>
      <c r="CH149" s="61">
        <f>'2024'!CI15</f>
        <v>7</v>
      </c>
      <c r="CI149" s="61">
        <f>'2024'!CJ15</f>
        <v>63</v>
      </c>
      <c r="CJ149" s="62">
        <f>'2024'!CK15</f>
        <v>0.04</v>
      </c>
      <c r="CK149" s="62">
        <f>'2024'!CL15</f>
        <v>0.99</v>
      </c>
      <c r="CL149" s="62">
        <f>'2024'!CM15</f>
        <v>1.44</v>
      </c>
      <c r="CM149" s="62">
        <f>'2024'!CN15</f>
        <v>5.5</v>
      </c>
      <c r="CN149" s="62">
        <f>'2024'!CO15</f>
        <v>7.4</v>
      </c>
      <c r="CO149" s="62">
        <f>'2024'!CT15</f>
        <v>25</v>
      </c>
      <c r="CP149" s="62">
        <f>'2024'!CU15</f>
        <v>5.2</v>
      </c>
      <c r="CQ149" s="62">
        <f>'2024'!CV15</f>
        <v>3</v>
      </c>
      <c r="CR149" s="63">
        <f>'2024'!CW15</f>
        <v>97</v>
      </c>
      <c r="CS149" s="60">
        <f>'2024'!CX15</f>
        <v>1282</v>
      </c>
      <c r="CT149" s="61">
        <f>'2024'!CY15</f>
        <v>4930.8</v>
      </c>
      <c r="CU149" s="61">
        <f>'2024'!CZ15</f>
        <v>137</v>
      </c>
      <c r="CV149" s="61">
        <f>'2024'!DA15</f>
        <v>101</v>
      </c>
      <c r="CW149" s="61">
        <f>'2024'!DB15</f>
        <v>11</v>
      </c>
      <c r="CX149" s="61">
        <f>'2024'!DC15</f>
        <v>43.4</v>
      </c>
      <c r="CY149" s="62">
        <f>'2024'!DD15</f>
        <v>0.12</v>
      </c>
      <c r="CZ149" s="62">
        <f>'2024'!DE15</f>
        <v>2.08</v>
      </c>
      <c r="DA149" s="62">
        <f>'2024'!DF15</f>
        <v>2.67</v>
      </c>
      <c r="DB149" s="62">
        <f>'2024'!DG15</f>
        <v>9.6999999999999993</v>
      </c>
      <c r="DC149" s="62">
        <f>'2024'!DH15</f>
        <v>6.1</v>
      </c>
      <c r="DD149" s="62">
        <f>'2024'!DM15</f>
        <v>33.299999999999997</v>
      </c>
      <c r="DE149" s="62">
        <f>'2024'!DN15</f>
        <v>2.9</v>
      </c>
      <c r="DF149" s="62">
        <f>'2024'!DO15</f>
        <v>7.7</v>
      </c>
      <c r="DG149" s="63">
        <f>'2024'!DP15</f>
        <v>90.7</v>
      </c>
      <c r="DH149" s="60">
        <f>'2024'!DQ15</f>
        <v>985</v>
      </c>
      <c r="DI149" s="61">
        <f>'2024'!DR15</f>
        <v>3556.7999999999997</v>
      </c>
      <c r="DJ149" s="61">
        <f>'2024'!DS15</f>
        <v>115</v>
      </c>
      <c r="DK149" s="61">
        <f>'2024'!DT15</f>
        <v>79</v>
      </c>
      <c r="DL149" s="61">
        <f>'2024'!DU15</f>
        <v>11</v>
      </c>
      <c r="DM149" s="61">
        <f>'2024'!DV15</f>
        <v>34.799999999999997</v>
      </c>
      <c r="DN149" s="62">
        <f>'2024'!DW15</f>
        <v>0.82</v>
      </c>
      <c r="DO149" s="62">
        <f>'2024'!DX15</f>
        <v>0.82</v>
      </c>
      <c r="DP149" s="62">
        <f>'2024'!DY15</f>
        <v>2.78</v>
      </c>
      <c r="DQ149" s="62">
        <f>'2024'!DZ15</f>
        <v>8.6</v>
      </c>
      <c r="DR149" s="62">
        <f>'2024'!EA15</f>
        <v>5.5</v>
      </c>
      <c r="DS149" s="62">
        <f>'2024'!EF15</f>
        <v>23.5</v>
      </c>
      <c r="DT149" s="62">
        <f>'2024'!EG15</f>
        <v>7.1</v>
      </c>
      <c r="DU149" s="62">
        <f>'2024'!EH15</f>
        <v>13.5</v>
      </c>
      <c r="DV149" s="63">
        <f>'2024'!EI15</f>
        <v>85.9</v>
      </c>
    </row>
    <row r="150" spans="1:126" ht="15.75" customHeight="1" x14ac:dyDescent="0.2">
      <c r="A150" s="30">
        <f t="shared" si="14"/>
        <v>148</v>
      </c>
      <c r="B150" s="31">
        <f>'2023'!A16</f>
        <v>14</v>
      </c>
      <c r="C150" s="31">
        <v>2023</v>
      </c>
      <c r="D150" s="32" t="str">
        <f>'2023'!B16</f>
        <v>Parker Washington</v>
      </c>
      <c r="E150" s="32" t="str" cm="1">
        <f t="array" ref="E150">_xlfn.IFS(F150&gt;12.5,"Cornerstone",AND(F150&gt;11.995,F150&lt;12.5),"Elite",AND(F150&gt;11,F150&lt;12.995),"Elite Upside",AND(F150&gt;=9.69,F150&lt;10.999),"Upside",AND(F150&gt;8.4,F150&lt;9.999),"Upside Lite",AND(F150&gt;7.25,F150&lt;8.999),"Outlier",AND(F150&gt;=6,F150&lt;7.25),"Outlier Lite",F150&lt;6.999,"Purgatory")</f>
        <v>Upside Lite</v>
      </c>
      <c r="F150" s="33">
        <f>'2023'!C16</f>
        <v>8.7514285714285709</v>
      </c>
      <c r="G150" s="33">
        <f t="shared" si="15"/>
        <v>75.900000000000006</v>
      </c>
      <c r="H150" s="303">
        <f t="shared" si="16"/>
        <v>0.18358608939758619</v>
      </c>
      <c r="I150" s="34" t="str">
        <f>'2023'!D16</f>
        <v>Penn State</v>
      </c>
      <c r="J150" s="35">
        <f>'2023'!E16</f>
        <v>2</v>
      </c>
      <c r="K150" s="36">
        <f>'2023'!F16</f>
        <v>37336</v>
      </c>
      <c r="L150" s="37">
        <f>'2023'!G16</f>
        <v>23.536986301369861</v>
      </c>
      <c r="M150" s="37" t="str">
        <f>'2023'!H16</f>
        <v>JR</v>
      </c>
      <c r="N150" s="37">
        <f>'2023'!I16</f>
        <v>21.115068493150684</v>
      </c>
      <c r="O150" s="37" t="str">
        <f>'2023'!J16</f>
        <v>Slot</v>
      </c>
      <c r="P150" s="37" t="str">
        <f>'2023'!K16</f>
        <v>PROTO Z</v>
      </c>
      <c r="Q150" s="37" t="str">
        <f>'2023'!L16</f>
        <v>Elite Separator</v>
      </c>
      <c r="R150" s="35">
        <f>'2023'!M16</f>
        <v>70</v>
      </c>
      <c r="S150" s="35">
        <f>'2023'!N16</f>
        <v>204</v>
      </c>
      <c r="T150" s="231">
        <f t="shared" si="17"/>
        <v>29.270628010643776</v>
      </c>
      <c r="U150" s="35">
        <f>'2023'!O16</f>
        <v>4.45</v>
      </c>
      <c r="V150" s="38">
        <f>'2023'!P16</f>
        <v>6</v>
      </c>
      <c r="W150" s="57">
        <f>'2023'!Q16</f>
        <v>0</v>
      </c>
      <c r="X150" s="58">
        <f>'2023'!R16</f>
        <v>0</v>
      </c>
      <c r="Y150" s="58">
        <f>'2023'!S16</f>
        <v>0.21223958333333334</v>
      </c>
      <c r="Z150" s="58">
        <f>'2023'!T16</f>
        <v>0.23492336341498352</v>
      </c>
      <c r="AA150" s="58">
        <f>'2023'!U16</f>
        <v>0.24198019801980197</v>
      </c>
      <c r="AB150" s="58">
        <f>'2023'!V16</f>
        <v>0.24198019801980197</v>
      </c>
      <c r="AC150" s="59">
        <f>'2023'!W16</f>
        <v>0.24198019801980197</v>
      </c>
      <c r="AD150" s="42">
        <f>'2023'!X16</f>
        <v>18.473972602739725</v>
      </c>
      <c r="AE150" s="43">
        <f>'2023'!Y16</f>
        <v>2.1800000000000002</v>
      </c>
      <c r="AF150" s="43">
        <f>'2023'!Z16</f>
        <v>6.3</v>
      </c>
      <c r="AG150" s="43">
        <f>'2023'!AA16</f>
        <v>10.3</v>
      </c>
      <c r="AH150" s="43">
        <f>'2023'!AB16</f>
        <v>0.93</v>
      </c>
      <c r="AI150" s="43">
        <f>'2023'!AC16</f>
        <v>1.8</v>
      </c>
      <c r="AJ150" s="44">
        <f>'2023'!AD16</f>
        <v>2.4975450081833064E-2</v>
      </c>
      <c r="AK150" s="44">
        <f>'2023'!AE16</f>
        <v>0.21050736497545011</v>
      </c>
      <c r="AL150" s="45">
        <f>'2023'!AF16</f>
        <v>6.0999999999999999E-2</v>
      </c>
      <c r="AM150" s="46">
        <f>DD150/100</f>
        <v>0.6</v>
      </c>
      <c r="AN150" s="45">
        <f>'2023'!AG16</f>
        <v>0.18500000000000003</v>
      </c>
      <c r="AO150" s="45">
        <f>'2023'!AH16</f>
        <v>0.8115</v>
      </c>
      <c r="AP150" s="43">
        <f>'2023'!AI16</f>
        <v>104.04473757958372</v>
      </c>
      <c r="AQ150" s="47">
        <f>'2023'!AJ16</f>
        <v>96.702159041739748</v>
      </c>
      <c r="AR150" s="48">
        <f>'2023'!AK16</f>
        <v>6</v>
      </c>
      <c r="AS150" s="49">
        <f>'2023'!AL16</f>
        <v>10</v>
      </c>
      <c r="AT150" s="49">
        <f>'2023'!AM16</f>
        <v>4</v>
      </c>
      <c r="AU150" s="49">
        <f>'2023'!AN16</f>
        <v>4</v>
      </c>
      <c r="AV150" s="49">
        <f>'2023'!AO16</f>
        <v>9</v>
      </c>
      <c r="AW150" s="49">
        <f>'2023'!AP16</f>
        <v>6</v>
      </c>
      <c r="AX150" s="49">
        <f>'2023'!AQ16</f>
        <v>2</v>
      </c>
      <c r="AY150" s="50">
        <f>'2023'!AR16</f>
        <v>0.5</v>
      </c>
      <c r="AZ150" s="60">
        <f>'2023'!AS16</f>
        <v>0</v>
      </c>
      <c r="BA150" s="61">
        <f>'2023'!AT16</f>
        <v>2836.6</v>
      </c>
      <c r="BB150" s="61">
        <f>'2023'!AU16</f>
        <v>0</v>
      </c>
      <c r="BC150" s="61">
        <f>'2023'!AV16</f>
        <v>0</v>
      </c>
      <c r="BD150" s="61">
        <f>'2023'!AW16</f>
        <v>0</v>
      </c>
      <c r="BE150" s="61">
        <f>'2023'!AX16</f>
        <v>0</v>
      </c>
      <c r="BF150" s="62">
        <f>'2023'!AY16</f>
        <v>0</v>
      </c>
      <c r="BG150" s="62">
        <f>'2023'!AZ16</f>
        <v>0</v>
      </c>
      <c r="BH150" s="62">
        <f>'2023'!BA16</f>
        <v>0</v>
      </c>
      <c r="BI150" s="62">
        <f>'2023'!BA16</f>
        <v>0</v>
      </c>
      <c r="BJ150" s="62">
        <f>'2023'!BC16</f>
        <v>0</v>
      </c>
      <c r="BK150" s="62">
        <f>'2023'!BH16</f>
        <v>0</v>
      </c>
      <c r="BL150" s="62">
        <f>'2023'!BI16</f>
        <v>0</v>
      </c>
      <c r="BM150" s="62">
        <f>'2023'!BJ16</f>
        <v>0</v>
      </c>
      <c r="BN150" s="63">
        <f>'2023'!BK16</f>
        <v>0</v>
      </c>
      <c r="BO150" s="60">
        <f>'2023'!BL16</f>
        <v>0</v>
      </c>
      <c r="BP150" s="61">
        <f>'2023'!BM16</f>
        <v>2876.9</v>
      </c>
      <c r="BQ150" s="61">
        <f>'2023'!BN16</f>
        <v>0</v>
      </c>
      <c r="BR150" s="61">
        <f>'2023'!BO16</f>
        <v>0</v>
      </c>
      <c r="BS150" s="61">
        <f>'2023'!BP16</f>
        <v>0</v>
      </c>
      <c r="BT150" s="61">
        <f>'2023'!BQ16</f>
        <v>0</v>
      </c>
      <c r="BU150" s="62">
        <f>'2023'!BR16</f>
        <v>0</v>
      </c>
      <c r="BV150" s="62">
        <f>'2023'!BS16</f>
        <v>0</v>
      </c>
      <c r="BW150" s="62">
        <f>'2023'!BT16</f>
        <v>0</v>
      </c>
      <c r="BX150" s="62">
        <f>'2023'!BU16</f>
        <v>0</v>
      </c>
      <c r="BY150" s="62">
        <f>'2023'!BV16</f>
        <v>0</v>
      </c>
      <c r="BZ150" s="62">
        <f>'2023'!CA16</f>
        <v>0</v>
      </c>
      <c r="CA150" s="62">
        <f>'2023'!CB16</f>
        <v>0</v>
      </c>
      <c r="CB150" s="62">
        <f>'2023'!CC16</f>
        <v>0</v>
      </c>
      <c r="CC150" s="63">
        <f>'2023'!CD16</f>
        <v>0</v>
      </c>
      <c r="CD150" s="60">
        <f>'2023'!CE16</f>
        <v>489</v>
      </c>
      <c r="CE150" s="61">
        <f>'2023'!CF16</f>
        <v>2304</v>
      </c>
      <c r="CF150" s="61">
        <f>'2023'!CG16</f>
        <v>58</v>
      </c>
      <c r="CG150" s="61">
        <f>'2023'!CH16</f>
        <v>36</v>
      </c>
      <c r="CH150" s="61">
        <f>'2023'!CI16</f>
        <v>6</v>
      </c>
      <c r="CI150" s="61">
        <f>'2023'!CJ16</f>
        <v>17</v>
      </c>
      <c r="CJ150" s="62">
        <f>'2023'!CK16</f>
        <v>0.5</v>
      </c>
      <c r="CK150" s="62">
        <f>'2023'!CL16</f>
        <v>1.6</v>
      </c>
      <c r="CL150" s="62">
        <f>'2023'!CM16</f>
        <v>1.55</v>
      </c>
      <c r="CM150" s="62">
        <f>'2023'!CN16</f>
        <v>4.3</v>
      </c>
      <c r="CN150" s="62">
        <f>'2023'!CO16</f>
        <v>11.3</v>
      </c>
      <c r="CO150" s="62">
        <f>'2023'!CT16</f>
        <v>38.5</v>
      </c>
      <c r="CP150" s="62">
        <f>'2023'!CU16</f>
        <v>7.7</v>
      </c>
      <c r="CQ150" s="62">
        <f>'2023'!CV16</f>
        <v>2.4</v>
      </c>
      <c r="CR150" s="63">
        <f>'2023'!CW16</f>
        <v>97.6</v>
      </c>
      <c r="CS150" s="60">
        <f>'2023'!CX16</f>
        <v>820</v>
      </c>
      <c r="CT150" s="61">
        <f>'2023'!CY16</f>
        <v>3490.5</v>
      </c>
      <c r="CU150" s="61">
        <f>'2023'!CZ16</f>
        <v>86</v>
      </c>
      <c r="CV150" s="61">
        <f>'2023'!DA16</f>
        <v>64</v>
      </c>
      <c r="CW150" s="61">
        <f>'2023'!DB16</f>
        <v>4</v>
      </c>
      <c r="CX150" s="61">
        <f>'2023'!DC16</f>
        <v>25</v>
      </c>
      <c r="CY150" s="62">
        <f>'2023'!DD16</f>
        <v>0.93</v>
      </c>
      <c r="CZ150" s="62">
        <f>'2023'!DE16</f>
        <v>1.69</v>
      </c>
      <c r="DA150" s="62">
        <f>'2023'!DF16</f>
        <v>2</v>
      </c>
      <c r="DB150" s="62">
        <f>'2023'!DG16</f>
        <v>6.1</v>
      </c>
      <c r="DC150" s="62">
        <f>'2023'!DH16</f>
        <v>9.1</v>
      </c>
      <c r="DD150" s="62">
        <f>'2023'!DM16</f>
        <v>60</v>
      </c>
      <c r="DE150" s="62">
        <f>'2023'!DN16</f>
        <v>3</v>
      </c>
      <c r="DF150" s="62">
        <f>'2023'!DO16</f>
        <v>8.9</v>
      </c>
      <c r="DG150" s="63">
        <f>'2023'!DP16</f>
        <v>91.1</v>
      </c>
      <c r="DH150" s="60">
        <f>'2023'!DQ16</f>
        <v>611</v>
      </c>
      <c r="DI150" s="61">
        <f>'2023'!DR16</f>
        <v>2525</v>
      </c>
      <c r="DJ150" s="61">
        <f>'2023'!DS16</f>
        <v>66</v>
      </c>
      <c r="DK150" s="61">
        <f>'2023'!DT16</f>
        <v>46</v>
      </c>
      <c r="DL150" s="61">
        <f>'2023'!DU16</f>
        <v>2</v>
      </c>
      <c r="DM150" s="61">
        <f>'2023'!DV16</f>
        <v>29</v>
      </c>
      <c r="DN150" s="62">
        <f>'2023'!DW16</f>
        <v>0.7</v>
      </c>
      <c r="DO150" s="62">
        <f>'2023'!DX16</f>
        <v>1.8</v>
      </c>
      <c r="DP150" s="62">
        <f>'2023'!DY16</f>
        <v>2.1800000000000002</v>
      </c>
      <c r="DQ150" s="62">
        <f>'2023'!DZ16</f>
        <v>6.3</v>
      </c>
      <c r="DR150" s="62">
        <f>'2023'!EA16</f>
        <v>10.3</v>
      </c>
      <c r="DS150" s="62">
        <f>'2023'!EF16</f>
        <v>71.400000000000006</v>
      </c>
      <c r="DT150" s="62">
        <f>'2023'!EG16</f>
        <v>6.1</v>
      </c>
      <c r="DU150" s="62">
        <f>'2023'!EH16</f>
        <v>28.1</v>
      </c>
      <c r="DV150" s="63">
        <f>'2023'!EI16</f>
        <v>71.2</v>
      </c>
    </row>
    <row r="151" spans="1:126" ht="15.75" customHeight="1" x14ac:dyDescent="0.2">
      <c r="A151" s="30">
        <f t="shared" si="14"/>
        <v>149</v>
      </c>
      <c r="B151" s="31">
        <f>'2025'!A13</f>
        <v>11</v>
      </c>
      <c r="C151" s="31">
        <v>2025</v>
      </c>
      <c r="D151" s="32" t="str">
        <f>'2025'!B13</f>
        <v>Tai Felton</v>
      </c>
      <c r="E151" s="32" t="str" cm="1">
        <f t="array" ref="E151">_xlfn.IFS(F151&gt;12.5,"Cornerstone",AND(F151&gt;11.995,F151&lt;12.5),"Elite",AND(F151&gt;11,F151&lt;12.995),"Elite Upside",AND(F151&gt;=9.69,F151&lt;10.999),"Upside",AND(F151&gt;8.4,F151&lt;9.999),"Upside Lite",AND(F151&gt;7.25,F151&lt;8.999),"Outlier",AND(F151&gt;=6,F151&lt;7.25),"Outlier Lite",F151&lt;6.999,"Purgatory")</f>
        <v>Upside Lite</v>
      </c>
      <c r="F151" s="33">
        <f>'2025'!C13</f>
        <v>8.7371428571428567</v>
      </c>
      <c r="G151" s="33">
        <f t="shared" si="15"/>
        <v>75.7</v>
      </c>
      <c r="H151" s="303">
        <f t="shared" si="16"/>
        <v>0.17538674012785985</v>
      </c>
      <c r="I151" s="34" t="str">
        <f>'2025'!D13</f>
        <v>Maryland</v>
      </c>
      <c r="J151" s="35">
        <f>'2025'!E13</f>
        <v>2</v>
      </c>
      <c r="K151" s="36">
        <f>'2025'!F13</f>
        <v>37695</v>
      </c>
      <c r="L151" s="37">
        <f>'2025'!G13</f>
        <v>22.553424657534247</v>
      </c>
      <c r="M151" s="37" t="str">
        <f>'2025'!H13</f>
        <v>SR</v>
      </c>
      <c r="N151" s="37">
        <f>'2025'!I13</f>
        <v>22.134246575342466</v>
      </c>
      <c r="O151" s="37" t="str">
        <f>'2025'!J13</f>
        <v>Hybrid</v>
      </c>
      <c r="P151" s="37" t="str">
        <f>'2025'!K13</f>
        <v>BALL HOG</v>
      </c>
      <c r="Q151" s="37" t="str">
        <f>'2025'!L13</f>
        <v>Elite Separator</v>
      </c>
      <c r="R151" s="55">
        <f>'2025'!M13</f>
        <v>72</v>
      </c>
      <c r="S151" s="55">
        <f>'2025'!N13</f>
        <v>183</v>
      </c>
      <c r="T151" s="231">
        <f t="shared" si="17"/>
        <v>24.818986906492331</v>
      </c>
      <c r="U151" s="37">
        <f>'2025'!O13</f>
        <v>4.37</v>
      </c>
      <c r="V151" s="56">
        <f>'2025'!P13</f>
        <v>3</v>
      </c>
      <c r="W151" s="57">
        <f>'2025'!Q13</f>
        <v>0</v>
      </c>
      <c r="X151" s="58">
        <f>'2025'!R13</f>
        <v>2.0929087327642808E-2</v>
      </c>
      <c r="Y151" s="58">
        <f>'2025'!S13</f>
        <v>9.1349849228404195E-2</v>
      </c>
      <c r="Z151" s="58">
        <f>'2025'!T13</f>
        <v>0.20189204843202693</v>
      </c>
      <c r="AA151" s="58">
        <f>'2025'!U13</f>
        <v>0.3382299601015597</v>
      </c>
      <c r="AB151" s="58">
        <f>'2025'!V13</f>
        <v>0.3382299601015597</v>
      </c>
      <c r="AC151" s="59">
        <f>'2025'!W13</f>
        <v>0.3382299601015597</v>
      </c>
      <c r="AD151" s="42">
        <f>'2025'!X13</f>
        <v>20.468493150684932</v>
      </c>
      <c r="AE151" s="43">
        <f>'2025'!Y13</f>
        <v>2.3199999999999998</v>
      </c>
      <c r="AF151" s="43">
        <f>'2025'!Z13</f>
        <v>6.5</v>
      </c>
      <c r="AG151" s="43">
        <f>'2025'!AA13</f>
        <v>14.6</v>
      </c>
      <c r="AH151" s="43">
        <f>'2025'!AB13</f>
        <v>1.01</v>
      </c>
      <c r="AI151" s="43">
        <f>'2025'!AC13</f>
        <v>0</v>
      </c>
      <c r="AJ151" s="44">
        <f>'2025'!AD13</f>
        <v>3.7319034852546916E-2</v>
      </c>
      <c r="AK151" s="44">
        <f>'2025'!AE13</f>
        <v>0.259159964253798</v>
      </c>
      <c r="AL151" s="45">
        <f>'2025'!AF13</f>
        <v>7.6999999999999999E-2</v>
      </c>
      <c r="AM151" s="46">
        <f>DS151/100</f>
        <v>0.38900000000000001</v>
      </c>
      <c r="AN151" s="45">
        <f>'2025'!AG13</f>
        <v>0.74150000000000005</v>
      </c>
      <c r="AO151" s="45">
        <f>'2025'!AH13</f>
        <v>0.25849999999999995</v>
      </c>
      <c r="AP151" s="43">
        <f>'2025'!AI13</f>
        <v>100.35877174776616</v>
      </c>
      <c r="AQ151" s="47">
        <f>'2025'!AJ13</f>
        <v>97.302292703350105</v>
      </c>
      <c r="AR151" s="48">
        <f>'2025'!AK13</f>
        <v>9</v>
      </c>
      <c r="AS151" s="49">
        <f>'2025'!AL13</f>
        <v>6</v>
      </c>
      <c r="AT151" s="49">
        <f>'2025'!AM13</f>
        <v>4</v>
      </c>
      <c r="AU151" s="49">
        <f>'2025'!AN13</f>
        <v>5</v>
      </c>
      <c r="AV151" s="49">
        <f>'2025'!AO13</f>
        <v>9</v>
      </c>
      <c r="AW151" s="49">
        <f>'2025'!AP13</f>
        <v>6</v>
      </c>
      <c r="AX151" s="49">
        <f>'2025'!AQ13</f>
        <v>6</v>
      </c>
      <c r="AY151" s="50">
        <f>'2025'!AR13</f>
        <v>0</v>
      </c>
      <c r="AZ151" s="60">
        <f>'2025'!AS13</f>
        <v>0</v>
      </c>
      <c r="BA151" s="61">
        <f>'2025'!AT13</f>
        <v>1</v>
      </c>
      <c r="BB151" s="61">
        <f>'2025'!AU13</f>
        <v>0</v>
      </c>
      <c r="BC151" s="61">
        <f>'2025'!AV13</f>
        <v>0</v>
      </c>
      <c r="BD151" s="61">
        <f>'2025'!AW13</f>
        <v>0</v>
      </c>
      <c r="BE151" s="61">
        <f>'2025'!AX13</f>
        <v>0</v>
      </c>
      <c r="BF151" s="62">
        <f>'2025'!AY13</f>
        <v>0</v>
      </c>
      <c r="BG151" s="62">
        <f>'2025'!AZ13</f>
        <v>0</v>
      </c>
      <c r="BH151" s="62">
        <f>'2025'!BA13</f>
        <v>0</v>
      </c>
      <c r="BI151" s="62">
        <f>'2025'!BB13</f>
        <v>0</v>
      </c>
      <c r="BJ151" s="62">
        <f>'2025'!BC13</f>
        <v>0</v>
      </c>
      <c r="BK151" s="62">
        <f>'2025'!BH13</f>
        <v>0</v>
      </c>
      <c r="BL151" s="62">
        <f>'2025'!BI13</f>
        <v>0</v>
      </c>
      <c r="BM151" s="62">
        <f>'2025'!BJ13</f>
        <v>0</v>
      </c>
      <c r="BN151" s="63">
        <f>'2025'!BK13</f>
        <v>0</v>
      </c>
      <c r="BO151" s="60">
        <f>'2025'!BL13</f>
        <v>51</v>
      </c>
      <c r="BP151" s="61">
        <f>'2025'!BM13</f>
        <v>2436.8000000000002</v>
      </c>
      <c r="BQ151" s="61">
        <f>'2025'!BN13</f>
        <v>5</v>
      </c>
      <c r="BR151" s="61">
        <f>'2025'!BO13</f>
        <v>5</v>
      </c>
      <c r="BS151" s="61">
        <f>'2025'!BP13</f>
        <v>0</v>
      </c>
      <c r="BT151" s="61">
        <f>'2025'!BQ13</f>
        <v>16.8</v>
      </c>
      <c r="BU151" s="62">
        <f>'2025'!BR13</f>
        <v>0</v>
      </c>
      <c r="BV151" s="62">
        <f>'2025'!BS13</f>
        <v>0</v>
      </c>
      <c r="BW151" s="62">
        <f>'2025'!BT13</f>
        <v>1.04</v>
      </c>
      <c r="BX151" s="62">
        <f>'2025'!BU13</f>
        <v>1.8</v>
      </c>
      <c r="BY151" s="62">
        <f>'2025'!BV13</f>
        <v>8.4</v>
      </c>
      <c r="BZ151" s="62">
        <f>'2025'!CA13</f>
        <v>100</v>
      </c>
      <c r="CA151" s="62">
        <f>'2025'!CB13</f>
        <v>0</v>
      </c>
      <c r="CB151" s="62">
        <f>'2025'!CC13</f>
        <v>98.1</v>
      </c>
      <c r="CC151" s="63">
        <f>'2025'!CD13</f>
        <v>1.9</v>
      </c>
      <c r="CD151" s="60">
        <f>'2025'!CE13</f>
        <v>309</v>
      </c>
      <c r="CE151" s="61">
        <f>'2025'!CF13</f>
        <v>3382.6</v>
      </c>
      <c r="CF151" s="61">
        <f>'2025'!CG13</f>
        <v>35</v>
      </c>
      <c r="CG151" s="61">
        <f>'2025'!CH13</f>
        <v>23</v>
      </c>
      <c r="CH151" s="61">
        <f>'2025'!CI13</f>
        <v>2</v>
      </c>
      <c r="CI151" s="61">
        <f>'2025'!CJ13</f>
        <v>20.8</v>
      </c>
      <c r="CJ151" s="62">
        <f>'2025'!CK13</f>
        <v>1</v>
      </c>
      <c r="CK151" s="62">
        <f>'2025'!CL13</f>
        <v>0</v>
      </c>
      <c r="CL151" s="62">
        <f>'2025'!CM13</f>
        <v>1.19</v>
      </c>
      <c r="CM151" s="62">
        <f>'2025'!CN13</f>
        <v>6.7</v>
      </c>
      <c r="CN151" s="62">
        <f>'2025'!CO13</f>
        <v>13.3</v>
      </c>
      <c r="CO151" s="62">
        <f>'2025'!CT13</f>
        <v>42.9</v>
      </c>
      <c r="CP151" s="62">
        <f>'2025'!CU13</f>
        <v>4.2</v>
      </c>
      <c r="CQ151" s="62">
        <f>'2025'!CV13</f>
        <v>83.2</v>
      </c>
      <c r="CR151" s="63">
        <f>'2025'!CW13</f>
        <v>16.8</v>
      </c>
      <c r="CS151" s="60">
        <f>'2025'!CX13</f>
        <v>732</v>
      </c>
      <c r="CT151" s="61">
        <f>'2025'!CY13</f>
        <v>3625.7</v>
      </c>
      <c r="CU151" s="61">
        <f>'2025'!CZ13</f>
        <v>81</v>
      </c>
      <c r="CV151" s="61">
        <f>'2025'!DA13</f>
        <v>48</v>
      </c>
      <c r="CW151" s="61">
        <f>'2025'!DB13</f>
        <v>6</v>
      </c>
      <c r="CX151" s="61">
        <f>'2025'!DC13</f>
        <v>27.3</v>
      </c>
      <c r="CY151" s="62">
        <f>'2025'!DD13</f>
        <v>1.01</v>
      </c>
      <c r="CZ151" s="62">
        <f>'2025'!DE13</f>
        <v>0</v>
      </c>
      <c r="DA151" s="62">
        <f>'2025'!DF13</f>
        <v>1.85</v>
      </c>
      <c r="DB151" s="62">
        <f>'2025'!DG13</f>
        <v>6.5</v>
      </c>
      <c r="DC151" s="62">
        <f>'2025'!DH13</f>
        <v>14.6</v>
      </c>
      <c r="DD151" s="62">
        <f>'2025'!DM13</f>
        <v>30.8</v>
      </c>
      <c r="DE151" s="62">
        <f>'2025'!DN13</f>
        <v>5.9</v>
      </c>
      <c r="DF151" s="62">
        <f>'2025'!DO13</f>
        <v>77.599999999999994</v>
      </c>
      <c r="DG151" s="63">
        <f>'2025'!DP13</f>
        <v>22.4</v>
      </c>
      <c r="DH151" s="60">
        <f>'2025'!DQ13</f>
        <v>1119</v>
      </c>
      <c r="DI151" s="61">
        <f>'2025'!DR13</f>
        <v>3308.3999999999996</v>
      </c>
      <c r="DJ151" s="61">
        <f>'2025'!DS13</f>
        <v>143</v>
      </c>
      <c r="DK151" s="61">
        <f>'2025'!DT13</f>
        <v>96</v>
      </c>
      <c r="DL151" s="61">
        <f>'2025'!DU13</f>
        <v>9</v>
      </c>
      <c r="DM151" s="61">
        <f>'2025'!DV13</f>
        <v>21.6</v>
      </c>
      <c r="DN151" s="62">
        <f>'2025'!DW13</f>
        <v>0.94</v>
      </c>
      <c r="DO151" s="62">
        <f>'2025'!DX13</f>
        <v>0</v>
      </c>
      <c r="DP151" s="62">
        <f>'2025'!DY13</f>
        <v>2.3199999999999998</v>
      </c>
      <c r="DQ151" s="62">
        <f>'2025'!DZ13</f>
        <v>6.1</v>
      </c>
      <c r="DR151" s="62">
        <f>'2025'!EA13</f>
        <v>9.9</v>
      </c>
      <c r="DS151" s="62">
        <f>'2025'!EF13</f>
        <v>38.9</v>
      </c>
      <c r="DT151" s="62">
        <f>'2025'!EG13</f>
        <v>7.7</v>
      </c>
      <c r="DU151" s="62">
        <f>'2025'!EH13</f>
        <v>70.7</v>
      </c>
      <c r="DV151" s="63">
        <f>'2025'!EI13</f>
        <v>29.3</v>
      </c>
    </row>
    <row r="152" spans="1:126" ht="15.75" customHeight="1" x14ac:dyDescent="0.2">
      <c r="A152" s="30">
        <f t="shared" si="14"/>
        <v>150</v>
      </c>
      <c r="B152" s="31">
        <f>'2025'!A14</f>
        <v>12</v>
      </c>
      <c r="C152" s="31">
        <v>2025</v>
      </c>
      <c r="D152" s="32" t="str">
        <f>'2025'!B14</f>
        <v>Isaac TeSlaa</v>
      </c>
      <c r="E152" s="32" t="str" cm="1">
        <f t="array" ref="E152">_xlfn.IFS(F152&gt;12.5,"Cornerstone",AND(F152&gt;11.995,F152&lt;12.5),"Elite",AND(F152&gt;11,F152&lt;12.995),"Elite Upside",AND(F152&gt;=9.69,F152&lt;10.999),"Upside",AND(F152&gt;8.4,F152&lt;9.999),"Upside Lite",AND(F152&gt;7.25,F152&lt;8.999),"Outlier",AND(F152&gt;=6,F152&lt;7.25),"Outlier Lite",F152&lt;6.999,"Purgatory")</f>
        <v>Upside Lite</v>
      </c>
      <c r="F152" s="33">
        <f>'2025'!C14</f>
        <v>8.7342857142857149</v>
      </c>
      <c r="G152" s="33">
        <f t="shared" si="15"/>
        <v>75.599999999999994</v>
      </c>
      <c r="H152" s="303">
        <f t="shared" si="16"/>
        <v>0.17374687027391519</v>
      </c>
      <c r="I152" s="34" t="str">
        <f>'2025'!D14</f>
        <v>Arkansas</v>
      </c>
      <c r="J152" s="35">
        <f>'2025'!E14</f>
        <v>1</v>
      </c>
      <c r="K152" s="36">
        <f>'2025'!F14</f>
        <v>37307</v>
      </c>
      <c r="L152" s="37">
        <f>'2025'!G14</f>
        <v>23.616438356164384</v>
      </c>
      <c r="M152" s="37" t="str">
        <f>'2025'!H14</f>
        <v>RS SR</v>
      </c>
      <c r="N152" s="37">
        <f>'2025'!I14</f>
        <v>23.197260273972603</v>
      </c>
      <c r="O152" s="37" t="str">
        <f>'2025'!J14</f>
        <v>Slot</v>
      </c>
      <c r="P152" s="37" t="str">
        <f>'2025'!K14</f>
        <v>PROTO X</v>
      </c>
      <c r="Q152" s="37" t="str">
        <f>'2025'!L14</f>
        <v>Poor Earner</v>
      </c>
      <c r="R152" s="55">
        <f>'2025'!M14</f>
        <v>76</v>
      </c>
      <c r="S152" s="55">
        <f>'2025'!N14</f>
        <v>214</v>
      </c>
      <c r="T152" s="231">
        <f t="shared" si="17"/>
        <v>26.048609299434666</v>
      </c>
      <c r="U152" s="37">
        <f>'2025'!O14</f>
        <v>4.4400000000000004</v>
      </c>
      <c r="V152" s="56">
        <f>'2025'!P14</f>
        <v>3</v>
      </c>
      <c r="W152" s="57">
        <f>'2025'!Q14</f>
        <v>0</v>
      </c>
      <c r="X152" s="58">
        <f>'2025'!R14</f>
        <v>0.33654773384763742</v>
      </c>
      <c r="Y152" s="58">
        <f>'2025'!S14</f>
        <v>0.30182232346241455</v>
      </c>
      <c r="Z152" s="58">
        <f>'2025'!T14</f>
        <v>0.156</v>
      </c>
      <c r="AA152" s="58">
        <f>'2025'!U14</f>
        <v>0.14897787734528142</v>
      </c>
      <c r="AB152" s="58">
        <f>'2025'!V14</f>
        <v>0.24276280559645941</v>
      </c>
      <c r="AC152" s="59">
        <f>'2025'!W14</f>
        <v>0.24276280559645941</v>
      </c>
      <c r="AD152" s="42">
        <f>'2025'!X14</f>
        <v>19.542465753424658</v>
      </c>
      <c r="AE152" s="43">
        <f>'2025'!Y14</f>
        <v>1.99</v>
      </c>
      <c r="AF152" s="43">
        <f>'2025'!Z14</f>
        <v>6</v>
      </c>
      <c r="AG152" s="43">
        <f>'2025'!AA14</f>
        <v>14.3</v>
      </c>
      <c r="AH152" s="43">
        <f>'2025'!AB14</f>
        <v>1.42</v>
      </c>
      <c r="AI152" s="43">
        <f>'2025'!AC14</f>
        <v>0</v>
      </c>
      <c r="AJ152" s="44">
        <f>'2025'!AD14</f>
        <v>2.6184210526315786E-2</v>
      </c>
      <c r="AK152" s="44">
        <f>'2025'!AE14</f>
        <v>0.10847744360902255</v>
      </c>
      <c r="AL152" s="45">
        <f>'2025'!AF14</f>
        <v>0</v>
      </c>
      <c r="AM152" s="46">
        <f>DS152/100</f>
        <v>0.71400000000000008</v>
      </c>
      <c r="AN152" s="45">
        <f>'2025'!AG14</f>
        <v>0.30399999999999999</v>
      </c>
      <c r="AO152" s="45">
        <f>'2025'!AH14</f>
        <v>0.69399999999999995</v>
      </c>
      <c r="AP152" s="43">
        <f>'2025'!AI14</f>
        <v>110.13158473986721</v>
      </c>
      <c r="AQ152" s="47">
        <f>'2025'!AJ14</f>
        <v>115.79805593763687</v>
      </c>
      <c r="AR152" s="48">
        <f>'2025'!AK14</f>
        <v>6</v>
      </c>
      <c r="AS152" s="49">
        <f>'2025'!AL14</f>
        <v>7</v>
      </c>
      <c r="AT152" s="49">
        <f>'2025'!AM14</f>
        <v>3</v>
      </c>
      <c r="AU152" s="49">
        <f>'2025'!AN14</f>
        <v>5</v>
      </c>
      <c r="AV152" s="49">
        <f>'2025'!AO14</f>
        <v>9</v>
      </c>
      <c r="AW152" s="49">
        <f>'2025'!AP14</f>
        <v>9</v>
      </c>
      <c r="AX152" s="49">
        <f>'2025'!AQ14</f>
        <v>6</v>
      </c>
      <c r="AY152" s="50">
        <f>'2025'!AR14</f>
        <v>0.25</v>
      </c>
      <c r="AZ152" s="60">
        <f>'2025'!AS14</f>
        <v>0</v>
      </c>
      <c r="BA152" s="61">
        <f>'2025'!AT14</f>
        <v>1</v>
      </c>
      <c r="BB152" s="61">
        <f>'2025'!AU14</f>
        <v>0</v>
      </c>
      <c r="BC152" s="61">
        <f>'2025'!AV14</f>
        <v>0</v>
      </c>
      <c r="BD152" s="61">
        <f>'2025'!AW14</f>
        <v>0</v>
      </c>
      <c r="BE152" s="61">
        <f>'2025'!AX14</f>
        <v>0</v>
      </c>
      <c r="BF152" s="62">
        <f>'2025'!AY14</f>
        <v>0</v>
      </c>
      <c r="BG152" s="62">
        <f>'2025'!AZ14</f>
        <v>0</v>
      </c>
      <c r="BH152" s="62">
        <f>'2025'!BA14</f>
        <v>0</v>
      </c>
      <c r="BI152" s="62">
        <f>'2025'!BB14</f>
        <v>0</v>
      </c>
      <c r="BJ152" s="62">
        <f>'2025'!BC14</f>
        <v>0</v>
      </c>
      <c r="BK152" s="62">
        <f>'2025'!BH14</f>
        <v>0</v>
      </c>
      <c r="BL152" s="62">
        <f>'2025'!BI14</f>
        <v>0</v>
      </c>
      <c r="BM152" s="62">
        <f>'2025'!BJ14</f>
        <v>0</v>
      </c>
      <c r="BN152" s="63">
        <f>'2025'!BK14</f>
        <v>0</v>
      </c>
      <c r="BO152" s="60">
        <f>'2025'!BL14</f>
        <v>698</v>
      </c>
      <c r="BP152" s="61">
        <f>'2025'!BM14</f>
        <v>2074</v>
      </c>
      <c r="BQ152" s="61">
        <f>'2025'!BN14</f>
        <v>0</v>
      </c>
      <c r="BR152" s="61">
        <f>'2025'!BO14</f>
        <v>0</v>
      </c>
      <c r="BS152" s="61">
        <f>'2025'!BP14</f>
        <v>0</v>
      </c>
      <c r="BT152" s="61">
        <f>'2025'!BQ14</f>
        <v>0</v>
      </c>
      <c r="BU152" s="62">
        <f>'2025'!BR14</f>
        <v>0</v>
      </c>
      <c r="BV152" s="62">
        <f>'2025'!BS14</f>
        <v>0</v>
      </c>
      <c r="BW152" s="62">
        <f>'2025'!BT14</f>
        <v>0</v>
      </c>
      <c r="BX152" s="62">
        <f>'2025'!BU14</f>
        <v>0</v>
      </c>
      <c r="BY152" s="62">
        <f>'2025'!BV14</f>
        <v>0</v>
      </c>
      <c r="BZ152" s="62">
        <f>'2025'!CA14</f>
        <v>0</v>
      </c>
      <c r="CA152" s="62">
        <f>'2025'!CB14</f>
        <v>0</v>
      </c>
      <c r="CB152" s="62">
        <f>'2025'!CC14</f>
        <v>0</v>
      </c>
      <c r="CC152" s="63">
        <f>'2025'!CD14</f>
        <v>0</v>
      </c>
      <c r="CD152" s="60">
        <f>'2025'!CE14</f>
        <v>1325</v>
      </c>
      <c r="CE152" s="61">
        <f>'2025'!CF14</f>
        <v>2195</v>
      </c>
      <c r="CF152" s="61">
        <f>'2025'!CG14</f>
        <v>0</v>
      </c>
      <c r="CG152" s="61">
        <f>'2025'!CH14</f>
        <v>0</v>
      </c>
      <c r="CH152" s="61">
        <f>'2025'!CI14</f>
        <v>0</v>
      </c>
      <c r="CI152" s="61">
        <f>'2025'!CJ14</f>
        <v>0</v>
      </c>
      <c r="CJ152" s="62">
        <f>'2025'!CK14</f>
        <v>0</v>
      </c>
      <c r="CK152" s="62">
        <f>'2025'!CL14</f>
        <v>0</v>
      </c>
      <c r="CL152" s="62">
        <f>'2025'!CM14</f>
        <v>0</v>
      </c>
      <c r="CM152" s="62">
        <f>'2025'!CN14</f>
        <v>0</v>
      </c>
      <c r="CN152" s="62">
        <f>'2025'!CO14</f>
        <v>0</v>
      </c>
      <c r="CO152" s="62">
        <f>'2025'!CT14</f>
        <v>0</v>
      </c>
      <c r="CP152" s="62">
        <f>'2025'!CU14</f>
        <v>0</v>
      </c>
      <c r="CQ152" s="62">
        <f>'2025'!CV14</f>
        <v>0</v>
      </c>
      <c r="CR152" s="63">
        <f>'2025'!CW14</f>
        <v>0</v>
      </c>
      <c r="CS152" s="60">
        <f>'2025'!CX14</f>
        <v>351</v>
      </c>
      <c r="CT152" s="61">
        <f>'2025'!CY14</f>
        <v>2250</v>
      </c>
      <c r="CU152" s="61">
        <f>'2025'!CZ14</f>
        <v>64</v>
      </c>
      <c r="CV152" s="61">
        <f>'2025'!DA14</f>
        <v>34</v>
      </c>
      <c r="CW152" s="61">
        <f>'2025'!DB14</f>
        <v>2</v>
      </c>
      <c r="CX152" s="61">
        <f>'2025'!DC14</f>
        <v>22</v>
      </c>
      <c r="CY152" s="62">
        <f>'2025'!DD14</f>
        <v>0.43</v>
      </c>
      <c r="CZ152" s="62">
        <f>'2025'!DE14</f>
        <v>0</v>
      </c>
      <c r="DA152" s="62">
        <f>'2025'!DF14</f>
        <v>1.04</v>
      </c>
      <c r="DB152" s="62">
        <f>'2025'!DG14</f>
        <v>4.0999999999999996</v>
      </c>
      <c r="DC152" s="62">
        <f>'2025'!DH14</f>
        <v>10.3</v>
      </c>
      <c r="DD152" s="62">
        <f>'2025'!DM14</f>
        <v>47.1</v>
      </c>
      <c r="DE152" s="62">
        <f>'2025'!DN14</f>
        <v>0</v>
      </c>
      <c r="DF152" s="62">
        <f>'2025'!DO14</f>
        <v>40.1</v>
      </c>
      <c r="DG152" s="63">
        <f>'2025'!DP14</f>
        <v>59.9</v>
      </c>
      <c r="DH152" s="60">
        <f>'2025'!DQ14</f>
        <v>532</v>
      </c>
      <c r="DI152" s="61">
        <f>'2025'!DR14</f>
        <v>3571</v>
      </c>
      <c r="DJ152" s="61">
        <f>'2025'!DS14</f>
        <v>36</v>
      </c>
      <c r="DK152" s="61">
        <f>'2025'!DT14</f>
        <v>28</v>
      </c>
      <c r="DL152" s="61">
        <f>'2025'!DU14</f>
        <v>3</v>
      </c>
      <c r="DM152" s="61">
        <f>'2025'!DV14</f>
        <v>16</v>
      </c>
      <c r="DN152" s="62">
        <f>'2025'!DW14</f>
        <v>1.42</v>
      </c>
      <c r="DO152" s="62">
        <f>'2025'!DX14</f>
        <v>0</v>
      </c>
      <c r="DP152" s="62">
        <f>'2025'!DY14</f>
        <v>1.99</v>
      </c>
      <c r="DQ152" s="62">
        <f>'2025'!DZ14</f>
        <v>6</v>
      </c>
      <c r="DR152" s="62">
        <f>'2025'!EA14</f>
        <v>14.3</v>
      </c>
      <c r="DS152" s="62">
        <f>'2025'!EF14</f>
        <v>71.400000000000006</v>
      </c>
      <c r="DT152" s="62">
        <f>'2025'!EG14</f>
        <v>0</v>
      </c>
      <c r="DU152" s="62">
        <f>'2025'!EH14</f>
        <v>20.7</v>
      </c>
      <c r="DV152" s="63">
        <f>'2025'!EI14</f>
        <v>78.900000000000006</v>
      </c>
    </row>
    <row r="153" spans="1:126" ht="15.75" customHeight="1" x14ac:dyDescent="0.2">
      <c r="A153" s="30">
        <f t="shared" si="14"/>
        <v>151</v>
      </c>
      <c r="B153" s="31">
        <f>'2018'!A13</f>
        <v>11</v>
      </c>
      <c r="C153" s="31">
        <v>2018</v>
      </c>
      <c r="D153" s="32" t="str">
        <f>'2018'!B13</f>
        <v>Keke Coutee</v>
      </c>
      <c r="E153" s="32" t="str" cm="1">
        <f t="array" ref="E153">_xlfn.IFS(F153&gt;12.5,"Cornerstone",AND(F153&gt;11.995,F153&lt;12.5),"Elite",AND(F153&gt;11,F153&lt;12.995),"Elite Upside",AND(F153&gt;=9.69,F153&lt;10.999),"Upside",AND(F153&gt;8.4,F153&lt;9.999),"Upside Lite",AND(F153&gt;7.25,F153&lt;8.999),"Outlier",AND(F153&gt;=6,F153&lt;7.25),"Outlier Lite",F153&lt;6.999,"Purgatory")</f>
        <v>Upside Lite</v>
      </c>
      <c r="F153" s="33">
        <f>'2018'!C13</f>
        <v>8.7199999999999989</v>
      </c>
      <c r="G153" s="33">
        <f t="shared" si="15"/>
        <v>75.400000000000006</v>
      </c>
      <c r="H153" s="303">
        <f t="shared" si="16"/>
        <v>0.16554752100418785</v>
      </c>
      <c r="I153" s="34" t="str">
        <f>'2018'!D13</f>
        <v>Texas Tech</v>
      </c>
      <c r="J153" s="35">
        <f>'2018'!E13</f>
        <v>3</v>
      </c>
      <c r="K153" s="36">
        <f>'2018'!F13</f>
        <v>35444</v>
      </c>
      <c r="L153" s="37">
        <f>'2018'!G13</f>
        <v>28.720547945205478</v>
      </c>
      <c r="M153" s="37" t="str">
        <f>'2018'!H13</f>
        <v>JR</v>
      </c>
      <c r="N153" s="37">
        <f>'2018'!I13</f>
        <v>21.293150684931508</v>
      </c>
      <c r="O153" s="37" t="str">
        <f>'2018'!J13</f>
        <v>Slot</v>
      </c>
      <c r="P153" s="37" t="str">
        <f>'2018'!K13</f>
        <v>RAT</v>
      </c>
      <c r="Q153" s="37" t="str">
        <f>'2018'!L13</f>
        <v>Elite Separator</v>
      </c>
      <c r="R153" s="55">
        <f>'2018'!M13</f>
        <v>69</v>
      </c>
      <c r="S153" s="55">
        <f>'2018'!N13</f>
        <v>187</v>
      </c>
      <c r="T153" s="231">
        <f t="shared" si="17"/>
        <v>27.614766676708317</v>
      </c>
      <c r="U153" s="35">
        <f>'2018'!O13</f>
        <v>4.43</v>
      </c>
      <c r="V153" s="56">
        <f>'2018'!P13</f>
        <v>4</v>
      </c>
      <c r="W153" s="57">
        <f>'2018'!Q13</f>
        <v>0</v>
      </c>
      <c r="X153" s="58">
        <f>'2018'!R13</f>
        <v>0</v>
      </c>
      <c r="Y153" s="58">
        <f>'2018'!S13</f>
        <v>2.0808561236623068E-2</v>
      </c>
      <c r="Z153" s="58">
        <f>'2018'!T13</f>
        <v>0.16018718502519799</v>
      </c>
      <c r="AA153" s="58">
        <f>'2018'!U13</f>
        <v>0.32941447671738128</v>
      </c>
      <c r="AB153" s="58">
        <f>'2018'!V13</f>
        <v>0.32941447671738128</v>
      </c>
      <c r="AC153" s="59">
        <f>'2018'!W13</f>
        <v>0.31294375288151222</v>
      </c>
      <c r="AD153" s="42">
        <f>'2018'!X13</f>
        <v>20.654794520547945</v>
      </c>
      <c r="AE153" s="43">
        <f>'2018'!Y13</f>
        <v>3.1</v>
      </c>
      <c r="AF153" s="43">
        <f>'2018'!Z13</f>
        <v>8.9</v>
      </c>
      <c r="AG153" s="43">
        <f>'2018'!AA13</f>
        <v>10.3</v>
      </c>
      <c r="AH153" s="43">
        <f>'2018'!AB13</f>
        <v>0.88</v>
      </c>
      <c r="AI153" s="43">
        <f>'2018'!AC13</f>
        <v>2.64</v>
      </c>
      <c r="AJ153" s="44">
        <f>'2018'!AD13</f>
        <v>3.2435269419174247E-2</v>
      </c>
      <c r="AK153" s="44">
        <f>'2018'!AE13</f>
        <v>0.22920923722883133</v>
      </c>
      <c r="AL153" s="45">
        <f>'2018'!AF13</f>
        <v>7.9000000000000001E-2</v>
      </c>
      <c r="AM153" s="46">
        <f>DS153/100</f>
        <v>0.2</v>
      </c>
      <c r="AN153" s="45">
        <f>'2018'!AG13</f>
        <v>5.0500000000000003E-2</v>
      </c>
      <c r="AO153" s="45">
        <f>'2018'!AH13</f>
        <v>0.9395</v>
      </c>
      <c r="AP153" s="43">
        <f>'2018'!AI13</f>
        <v>97.108377360633071</v>
      </c>
      <c r="AQ153" s="47">
        <f>'2018'!AJ13</f>
        <v>88.328188722275726</v>
      </c>
      <c r="AR153" s="48">
        <f>'2018'!AK13</f>
        <v>8</v>
      </c>
      <c r="AS153" s="49">
        <f>'2018'!AL13</f>
        <v>5</v>
      </c>
      <c r="AT153" s="49">
        <f>'2018'!AM13</f>
        <v>6</v>
      </c>
      <c r="AU153" s="49">
        <f>'2018'!AN13</f>
        <v>6</v>
      </c>
      <c r="AV153" s="49">
        <f>'2018'!AO13</f>
        <v>9</v>
      </c>
      <c r="AW153" s="49">
        <f>'2018'!AP13</f>
        <v>4</v>
      </c>
      <c r="AX153" s="49">
        <f>'2018'!AQ13</f>
        <v>5</v>
      </c>
      <c r="AY153" s="50">
        <f>'2018'!AR13</f>
        <v>0</v>
      </c>
      <c r="AZ153" s="60">
        <f>'2018'!AS13</f>
        <v>0</v>
      </c>
      <c r="BA153" s="61">
        <f>'2018'!AT13</f>
        <v>5107</v>
      </c>
      <c r="BB153" s="61">
        <f>'2018'!AU13</f>
        <v>0</v>
      </c>
      <c r="BC153" s="61">
        <f>'2018'!AV13</f>
        <v>0</v>
      </c>
      <c r="BD153" s="61">
        <f>'2018'!AW13</f>
        <v>0</v>
      </c>
      <c r="BE153" s="61">
        <f>'2018'!AX13</f>
        <v>0</v>
      </c>
      <c r="BF153" s="62">
        <f>'2018'!AY13</f>
        <v>0</v>
      </c>
      <c r="BG153" s="62">
        <f>'2018'!AZ13</f>
        <v>0</v>
      </c>
      <c r="BH153" s="62">
        <f>'2018'!BA13</f>
        <v>0</v>
      </c>
      <c r="BI153" s="62">
        <f>'2018'!BB13</f>
        <v>0</v>
      </c>
      <c r="BJ153" s="62">
        <f>'2018'!BC13</f>
        <v>0</v>
      </c>
      <c r="BK153" s="62">
        <f>'2018'!BD13</f>
        <v>0</v>
      </c>
      <c r="BL153" s="62">
        <f>'2018'!BE13</f>
        <v>0</v>
      </c>
      <c r="BM153" s="62">
        <f>'2018'!BF13</f>
        <v>0</v>
      </c>
      <c r="BN153" s="63">
        <f>'2018'!BG13</f>
        <v>0</v>
      </c>
      <c r="BO153" s="60">
        <f>'2018'!BH13</f>
        <v>0</v>
      </c>
      <c r="BP153" s="61">
        <f>'2018'!BI13</f>
        <v>4213</v>
      </c>
      <c r="BQ153" s="61">
        <f>'2018'!BJ13</f>
        <v>0</v>
      </c>
      <c r="BR153" s="61">
        <f>'2018'!BK13</f>
        <v>0</v>
      </c>
      <c r="BS153" s="61">
        <f>'2018'!BL13</f>
        <v>0</v>
      </c>
      <c r="BT153" s="61">
        <f>'2018'!BM13</f>
        <v>0</v>
      </c>
      <c r="BU153" s="62">
        <f>'2018'!BN13</f>
        <v>0</v>
      </c>
      <c r="BV153" s="62">
        <f>'2018'!BO13</f>
        <v>0</v>
      </c>
      <c r="BW153" s="62">
        <f>'2018'!BP13</f>
        <v>0</v>
      </c>
      <c r="BX153" s="62">
        <f>'2018'!BQ13</f>
        <v>0</v>
      </c>
      <c r="BY153" s="62">
        <f>'2018'!BR13</f>
        <v>0</v>
      </c>
      <c r="BZ153" s="62">
        <f>'2018'!BS13</f>
        <v>0</v>
      </c>
      <c r="CA153" s="62">
        <f>'2018'!BT13</f>
        <v>0</v>
      </c>
      <c r="CB153" s="62">
        <f>'2018'!BU13</f>
        <v>0</v>
      </c>
      <c r="CC153" s="63">
        <f>'2018'!BV13</f>
        <v>0</v>
      </c>
      <c r="CD153" s="60">
        <f>'2018'!BW13</f>
        <v>105</v>
      </c>
      <c r="CE153" s="61">
        <f>'2018'!BX13</f>
        <v>5046</v>
      </c>
      <c r="CF153" s="61">
        <f>'2018'!BY13</f>
        <v>19</v>
      </c>
      <c r="CG153" s="61">
        <f>'2018'!BZ13</f>
        <v>12</v>
      </c>
      <c r="CH153" s="61">
        <f>'2018'!CA13</f>
        <v>0</v>
      </c>
      <c r="CI153" s="61">
        <f>'2018'!CB13</f>
        <v>39</v>
      </c>
      <c r="CJ153" s="62">
        <f>'2018'!CC13</f>
        <v>0</v>
      </c>
      <c r="CK153" s="62">
        <f>'2018'!CD13</f>
        <v>0</v>
      </c>
      <c r="CL153" s="62">
        <f>'2018'!CE13</f>
        <v>0.82</v>
      </c>
      <c r="CM153" s="62">
        <f>'2018'!CF13</f>
        <v>6.9</v>
      </c>
      <c r="CN153" s="62">
        <f>'2018'!CG13</f>
        <v>7.5</v>
      </c>
      <c r="CO153" s="62">
        <f>'2018'!CH13</f>
        <v>0</v>
      </c>
      <c r="CP153" s="62">
        <f>'2018'!CI13</f>
        <v>25</v>
      </c>
      <c r="CQ153" s="62">
        <f>'2018'!CJ13</f>
        <v>97.3</v>
      </c>
      <c r="CR153" s="63">
        <f>'2018'!CK13</f>
        <v>1.4</v>
      </c>
      <c r="CS153" s="60">
        <f>'2018'!CL13</f>
        <v>890</v>
      </c>
      <c r="CT153" s="61">
        <f>'2018'!CM13</f>
        <v>5556</v>
      </c>
      <c r="CU153" s="61">
        <f>'2018'!CN13</f>
        <v>82</v>
      </c>
      <c r="CV153" s="61">
        <f>'2018'!CO13</f>
        <v>55</v>
      </c>
      <c r="CW153" s="61">
        <f>'2018'!CP13</f>
        <v>7</v>
      </c>
      <c r="CX153" s="61">
        <f>'2018'!CQ13</f>
        <v>47</v>
      </c>
      <c r="CY153" s="62">
        <f>'2018'!CR13</f>
        <v>0.83</v>
      </c>
      <c r="CZ153" s="62">
        <f>'2018'!CS13</f>
        <v>1.36</v>
      </c>
      <c r="DA153" s="62">
        <f>'2018'!CT13</f>
        <v>3.1</v>
      </c>
      <c r="DB153" s="62">
        <f>'2018'!CU13</f>
        <v>8.9</v>
      </c>
      <c r="DC153" s="62">
        <f>'2018'!CV13</f>
        <v>10.3</v>
      </c>
      <c r="DD153" s="62">
        <f>'2018'!CW13</f>
        <v>0</v>
      </c>
      <c r="DE153" s="62">
        <f>'2018'!CX13</f>
        <v>9.8000000000000007</v>
      </c>
      <c r="DF153" s="62">
        <f>'2018'!CY13</f>
        <v>4.8</v>
      </c>
      <c r="DG153" s="63">
        <f>'2018'!CZ13</f>
        <v>93.9</v>
      </c>
      <c r="DH153" s="60">
        <f>'2018'!DA13</f>
        <v>1429</v>
      </c>
      <c r="DI153" s="61">
        <f>'2018'!DB13</f>
        <v>4338</v>
      </c>
      <c r="DJ153" s="61">
        <f>'2018'!DC13</f>
        <v>121</v>
      </c>
      <c r="DK153" s="61">
        <f>'2018'!DD13</f>
        <v>93</v>
      </c>
      <c r="DL153" s="61">
        <f>'2018'!DE13</f>
        <v>10</v>
      </c>
      <c r="DM153" s="61">
        <f>'2018'!DF13</f>
        <v>35</v>
      </c>
      <c r="DN153" s="62">
        <f>'2018'!DG13</f>
        <v>0.88</v>
      </c>
      <c r="DO153" s="62">
        <f>'2018'!DH13</f>
        <v>2.64</v>
      </c>
      <c r="DP153" s="62">
        <f>'2018'!DI13</f>
        <v>3.09</v>
      </c>
      <c r="DQ153" s="62">
        <f>'2018'!DJ13</f>
        <v>8.3000000000000007</v>
      </c>
      <c r="DR153" s="62">
        <f>'2018'!DK13</f>
        <v>8.3000000000000007</v>
      </c>
      <c r="DS153" s="62">
        <f>'2018'!DP13</f>
        <v>20</v>
      </c>
      <c r="DT153" s="62">
        <f>'2018'!DQ13</f>
        <v>7.9</v>
      </c>
      <c r="DU153" s="62">
        <f>'2018'!DR13</f>
        <v>5.3</v>
      </c>
      <c r="DV153" s="63">
        <f>'2018'!DS13</f>
        <v>94</v>
      </c>
    </row>
    <row r="154" spans="1:126" ht="15.75" customHeight="1" x14ac:dyDescent="0.2">
      <c r="A154" s="30">
        <f t="shared" si="14"/>
        <v>152</v>
      </c>
      <c r="B154" s="31">
        <f>'2025'!A15</f>
        <v>13</v>
      </c>
      <c r="C154" s="31">
        <v>2025</v>
      </c>
      <c r="D154" s="32" t="str">
        <f>'2025'!B15</f>
        <v>Jalen Royals</v>
      </c>
      <c r="E154" s="32" t="str" cm="1">
        <f t="array" ref="E154">_xlfn.IFS(F154&gt;12.5,"Cornerstone",AND(F154&gt;11.995,F154&lt;12.5),"Elite",AND(F154&gt;11,F154&lt;12.995),"Elite Upside",AND(F154&gt;=9.69,F154&lt;10.999),"Upside",AND(F154&gt;8.4,F154&lt;9.999),"Upside Lite",AND(F154&gt;7.25,F154&lt;8.999),"Outlier",AND(F154&gt;=6,F154&lt;7.25),"Outlier Lite",F154&lt;6.999,"Purgatory")</f>
        <v>Upside Lite</v>
      </c>
      <c r="F154" s="33">
        <f>'2025'!C15</f>
        <v>8.7171428571428589</v>
      </c>
      <c r="G154" s="33">
        <f t="shared" si="15"/>
        <v>75.2</v>
      </c>
      <c r="H154" s="303">
        <f t="shared" si="16"/>
        <v>0.16390765115024419</v>
      </c>
      <c r="I154" s="34" t="str">
        <f>'2025'!D15</f>
        <v>Utah State</v>
      </c>
      <c r="J154" s="35">
        <f>'2025'!E15</f>
        <v>7</v>
      </c>
      <c r="K154" s="36">
        <f>'2025'!F15</f>
        <v>37670</v>
      </c>
      <c r="L154" s="37">
        <f>'2025'!G15</f>
        <v>22.621917808219177</v>
      </c>
      <c r="M154" s="37" t="str">
        <f>'2025'!H15</f>
        <v>SR</v>
      </c>
      <c r="N154" s="37">
        <f>'2025'!I15</f>
        <v>22.202739726027396</v>
      </c>
      <c r="O154" s="37" t="str">
        <f>'2025'!J15</f>
        <v>Wide</v>
      </c>
      <c r="P154" s="37" t="str">
        <f>'2025'!K15</f>
        <v>BALL HOG</v>
      </c>
      <c r="Q154" s="37" t="str">
        <f>'2025'!L15</f>
        <v>Elite Earner</v>
      </c>
      <c r="R154" s="55">
        <f>'2025'!M15</f>
        <v>72</v>
      </c>
      <c r="S154" s="55">
        <f>'2025'!N15</f>
        <v>205</v>
      </c>
      <c r="T154" s="231">
        <f t="shared" si="17"/>
        <v>27.802690250442232</v>
      </c>
      <c r="U154" s="37">
        <f>'2025'!O15</f>
        <v>4.42</v>
      </c>
      <c r="V154" s="56">
        <f>'2025'!P15</f>
        <v>4</v>
      </c>
      <c r="W154" s="57">
        <f>'2025'!Q15</f>
        <v>0</v>
      </c>
      <c r="X154" s="58">
        <f>'2025'!R15</f>
        <v>0</v>
      </c>
      <c r="Y154" s="58">
        <f>'2025'!S15</f>
        <v>0</v>
      </c>
      <c r="Z154" s="58">
        <f>'2025'!T15</f>
        <v>0.32802759789384495</v>
      </c>
      <c r="AA154" s="58">
        <f>'2025'!U15</f>
        <v>0.44540001061740186</v>
      </c>
      <c r="AB154" s="58">
        <f>'2025'!V15</f>
        <v>0.44540001061740186</v>
      </c>
      <c r="AC154" s="59">
        <f>'2025'!W15</f>
        <v>0.33850400806922543</v>
      </c>
      <c r="AD154" s="42">
        <f>'2025'!X15</f>
        <v>20.536986301369861</v>
      </c>
      <c r="AE154" s="43">
        <f>'2025'!Y15</f>
        <v>3</v>
      </c>
      <c r="AF154" s="43">
        <f>'2025'!Z15</f>
        <v>7.9</v>
      </c>
      <c r="AG154" s="43">
        <f>'2025'!AA15</f>
        <v>13.2</v>
      </c>
      <c r="AH154" s="43">
        <f>'2025'!AB15</f>
        <v>1.46</v>
      </c>
      <c r="AI154" s="43">
        <f>'2025'!AC15</f>
        <v>0</v>
      </c>
      <c r="AJ154" s="44">
        <f>'2025'!AD15</f>
        <v>5.3635280095351602E-2</v>
      </c>
      <c r="AK154" s="44">
        <f>'2025'!AE15</f>
        <v>0.23599523241954706</v>
      </c>
      <c r="AL154" s="45">
        <f>'2025'!AF15</f>
        <v>5.2000000000000005E-2</v>
      </c>
      <c r="AM154" s="46">
        <f>DS154/100</f>
        <v>0.53299999999999992</v>
      </c>
      <c r="AN154" s="45">
        <f>'2025'!AG15</f>
        <v>0.84650000000000003</v>
      </c>
      <c r="AO154" s="45">
        <f>'2025'!AH15</f>
        <v>0.1535</v>
      </c>
      <c r="AP154" s="43">
        <f>'2025'!AI15</f>
        <v>107.42238226371812</v>
      </c>
      <c r="AQ154" s="47">
        <f>'2025'!AJ15</f>
        <v>104.15077725528384</v>
      </c>
      <c r="AR154" s="48">
        <f>'2025'!AK15</f>
        <v>9</v>
      </c>
      <c r="AS154" s="49">
        <f>'2025'!AL15</f>
        <v>5</v>
      </c>
      <c r="AT154" s="49">
        <f>'2025'!AM15</f>
        <v>6</v>
      </c>
      <c r="AU154" s="49">
        <f>'2025'!AN15</f>
        <v>6</v>
      </c>
      <c r="AV154" s="49">
        <f>'2025'!AO15</f>
        <v>9</v>
      </c>
      <c r="AW154" s="49">
        <f>'2025'!AP15</f>
        <v>7</v>
      </c>
      <c r="AX154" s="49">
        <f>'2025'!AQ15</f>
        <v>4</v>
      </c>
      <c r="AY154" s="50">
        <f>'2025'!AR15</f>
        <v>0</v>
      </c>
      <c r="AZ154" s="60">
        <f>'2025'!AS15</f>
        <v>0</v>
      </c>
      <c r="BA154" s="61">
        <f>'2025'!AT15</f>
        <v>1</v>
      </c>
      <c r="BB154" s="61">
        <f>'2025'!AU15</f>
        <v>0</v>
      </c>
      <c r="BC154" s="61">
        <f>'2025'!AV15</f>
        <v>0</v>
      </c>
      <c r="BD154" s="61">
        <f>'2025'!AW15</f>
        <v>0</v>
      </c>
      <c r="BE154" s="61">
        <f>'2025'!AX15</f>
        <v>0</v>
      </c>
      <c r="BF154" s="62">
        <f>'2025'!AY15</f>
        <v>0</v>
      </c>
      <c r="BG154" s="62">
        <f>'2025'!AZ15</f>
        <v>0</v>
      </c>
      <c r="BH154" s="62">
        <f>'2025'!BA15</f>
        <v>0</v>
      </c>
      <c r="BI154" s="62">
        <f>'2025'!BB15</f>
        <v>0</v>
      </c>
      <c r="BJ154" s="62">
        <f>'2025'!BC15</f>
        <v>0</v>
      </c>
      <c r="BK154" s="62">
        <f>'2025'!BH15</f>
        <v>0</v>
      </c>
      <c r="BL154" s="62">
        <f>'2025'!BI15</f>
        <v>0</v>
      </c>
      <c r="BM154" s="62">
        <f>'2025'!BJ15</f>
        <v>0</v>
      </c>
      <c r="BN154" s="63">
        <f>'2025'!BK15</f>
        <v>0</v>
      </c>
      <c r="BO154" s="60">
        <f>'2025'!BL15</f>
        <v>0</v>
      </c>
      <c r="BP154" s="61">
        <f>'2025'!BM15</f>
        <v>1</v>
      </c>
      <c r="BQ154" s="61">
        <f>'2025'!BN15</f>
        <v>0</v>
      </c>
      <c r="BR154" s="61">
        <f>'2025'!BO15</f>
        <v>0</v>
      </c>
      <c r="BS154" s="61">
        <f>'2025'!BP15</f>
        <v>0</v>
      </c>
      <c r="BT154" s="61">
        <f>'2025'!BQ15</f>
        <v>0</v>
      </c>
      <c r="BU154" s="62">
        <f>'2025'!BR15</f>
        <v>0</v>
      </c>
      <c r="BV154" s="62">
        <f>'2025'!BS15</f>
        <v>0</v>
      </c>
      <c r="BW154" s="62">
        <f>'2025'!BT15</f>
        <v>0</v>
      </c>
      <c r="BX154" s="62">
        <f>'2025'!BU15</f>
        <v>0</v>
      </c>
      <c r="BY154" s="62">
        <f>'2025'!BV15</f>
        <v>0</v>
      </c>
      <c r="BZ154" s="62">
        <f>'2025'!CA15</f>
        <v>0</v>
      </c>
      <c r="CA154" s="62">
        <f>'2025'!CB15</f>
        <v>0</v>
      </c>
      <c r="CB154" s="62">
        <f>'2025'!CC15</f>
        <v>0</v>
      </c>
      <c r="CC154" s="63">
        <f>'2025'!CD15</f>
        <v>0</v>
      </c>
      <c r="CD154" s="60">
        <f>'2025'!CE15</f>
        <v>0</v>
      </c>
      <c r="CE154" s="61">
        <f>'2025'!CF15</f>
        <v>1</v>
      </c>
      <c r="CF154" s="61">
        <f>'2025'!CG15</f>
        <v>0</v>
      </c>
      <c r="CG154" s="61">
        <f>'2025'!CH15</f>
        <v>0</v>
      </c>
      <c r="CH154" s="61">
        <f>'2025'!CI15</f>
        <v>0</v>
      </c>
      <c r="CI154" s="61">
        <f>'2025'!CJ15</f>
        <v>0</v>
      </c>
      <c r="CJ154" s="62">
        <f>'2025'!CK15</f>
        <v>0</v>
      </c>
      <c r="CK154" s="62">
        <f>'2025'!CL15</f>
        <v>0</v>
      </c>
      <c r="CL154" s="62">
        <f>'2025'!CM15</f>
        <v>0</v>
      </c>
      <c r="CM154" s="62">
        <f>'2025'!CN15</f>
        <v>0</v>
      </c>
      <c r="CN154" s="62">
        <f>'2025'!CO15</f>
        <v>0</v>
      </c>
      <c r="CO154" s="62">
        <f>'2025'!CT15</f>
        <v>0</v>
      </c>
      <c r="CP154" s="62">
        <f>'2025'!CU15</f>
        <v>0</v>
      </c>
      <c r="CQ154" s="62">
        <f>'2025'!CV15</f>
        <v>0</v>
      </c>
      <c r="CR154" s="63">
        <f>'2025'!CW15</f>
        <v>0</v>
      </c>
      <c r="CS154" s="60">
        <f>'2025'!CX15</f>
        <v>1084</v>
      </c>
      <c r="CT154" s="61">
        <f>'2025'!CY15</f>
        <v>3304.6</v>
      </c>
      <c r="CU154" s="61">
        <f>'2025'!CZ15</f>
        <v>99</v>
      </c>
      <c r="CV154" s="61">
        <f>'2025'!DA15</f>
        <v>70</v>
      </c>
      <c r="CW154" s="61">
        <f>'2025'!DB15</f>
        <v>15</v>
      </c>
      <c r="CX154" s="61">
        <f>'2025'!DC15</f>
        <v>35.1</v>
      </c>
      <c r="CY154" s="62">
        <f>'2025'!DD15</f>
        <v>1.46</v>
      </c>
      <c r="CZ154" s="62">
        <f>'2025'!DE15</f>
        <v>0</v>
      </c>
      <c r="DA154" s="62">
        <f>'2025'!DF15</f>
        <v>2.21</v>
      </c>
      <c r="DB154" s="62">
        <f>'2025'!DG15</f>
        <v>5.9</v>
      </c>
      <c r="DC154" s="62">
        <f>'2025'!DH15</f>
        <v>13.2</v>
      </c>
      <c r="DD154" s="62">
        <f>'2025'!DM15</f>
        <v>73.900000000000006</v>
      </c>
      <c r="DE154" s="62">
        <f>'2025'!DN15</f>
        <v>6.7</v>
      </c>
      <c r="DF154" s="62">
        <f>'2025'!DO15</f>
        <v>91.4</v>
      </c>
      <c r="DG154" s="63">
        <f>'2025'!DP15</f>
        <v>8.6</v>
      </c>
      <c r="DH154" s="60">
        <f>'2025'!DQ15</f>
        <v>839</v>
      </c>
      <c r="DI154" s="61">
        <f>'2025'!DR15</f>
        <v>1883.7000000000003</v>
      </c>
      <c r="DJ154" s="61">
        <f>'2025'!DS15</f>
        <v>81</v>
      </c>
      <c r="DK154" s="61">
        <f>'2025'!DT15</f>
        <v>55</v>
      </c>
      <c r="DL154" s="61">
        <f>'2025'!DU15</f>
        <v>6</v>
      </c>
      <c r="DM154" s="61">
        <f>'2025'!DV15</f>
        <v>16.8</v>
      </c>
      <c r="DN154" s="62">
        <f>'2025'!DW15</f>
        <v>1.26</v>
      </c>
      <c r="DO154" s="62">
        <f>'2025'!DX15</f>
        <v>0</v>
      </c>
      <c r="DP154" s="62">
        <f>'2025'!DY15</f>
        <v>3</v>
      </c>
      <c r="DQ154" s="62">
        <f>'2025'!DZ15</f>
        <v>7.9</v>
      </c>
      <c r="DR154" s="62">
        <f>'2025'!EA15</f>
        <v>9.4</v>
      </c>
      <c r="DS154" s="62">
        <f>'2025'!EF15</f>
        <v>53.3</v>
      </c>
      <c r="DT154" s="62">
        <f>'2025'!EG15</f>
        <v>5.2</v>
      </c>
      <c r="DU154" s="62">
        <f>'2025'!EH15</f>
        <v>77.900000000000006</v>
      </c>
      <c r="DV154" s="63">
        <f>'2025'!EI15</f>
        <v>22.1</v>
      </c>
    </row>
    <row r="155" spans="1:126" ht="15.75" customHeight="1" x14ac:dyDescent="0.2">
      <c r="A155" s="30">
        <f t="shared" si="14"/>
        <v>153</v>
      </c>
      <c r="B155" s="31">
        <f>'2023'!A17</f>
        <v>15</v>
      </c>
      <c r="C155" s="31">
        <v>2023</v>
      </c>
      <c r="D155" s="32" t="str">
        <f>'2023'!B17</f>
        <v>Cedric Tillman</v>
      </c>
      <c r="E155" s="32" t="str" cm="1">
        <f t="array" ref="E155">_xlfn.IFS(F155&gt;12.5,"Cornerstone",AND(F155&gt;11.995,F155&lt;12.5),"Elite",AND(F155&gt;11,F155&lt;12.995),"Elite Upside",AND(F155&gt;=9.69,F155&lt;10.999),"Upside",AND(F155&gt;8.4,F155&lt;9.999),"Upside Lite",AND(F155&gt;7.25,F155&lt;8.999),"Outlier",AND(F155&gt;=6,F155&lt;7.25),"Outlier Lite",F155&lt;6.999,"Purgatory")</f>
        <v>Upside Lite</v>
      </c>
      <c r="F155" s="33">
        <f>'2023'!C17</f>
        <v>8.7028571428571428</v>
      </c>
      <c r="G155" s="33">
        <f t="shared" si="15"/>
        <v>75.099999999999994</v>
      </c>
      <c r="H155" s="303">
        <f t="shared" si="16"/>
        <v>0.15570830188051685</v>
      </c>
      <c r="I155" s="34" t="str">
        <f>'2023'!D17</f>
        <v>Tennessee</v>
      </c>
      <c r="J155" s="35">
        <f>'2023'!E17</f>
        <v>1</v>
      </c>
      <c r="K155" s="36">
        <f>'2023'!F17</f>
        <v>36635</v>
      </c>
      <c r="L155" s="37">
        <f>'2023'!G17</f>
        <v>25.457534246575342</v>
      </c>
      <c r="M155" s="37" t="str">
        <f>'2023'!H17</f>
        <v>SR</v>
      </c>
      <c r="N155" s="37">
        <f>'2023'!I17</f>
        <v>23.035616438356165</v>
      </c>
      <c r="O155" s="37" t="str">
        <f>'2023'!J17</f>
        <v>Wide</v>
      </c>
      <c r="P155" s="37" t="str">
        <f>'2023'!K17</f>
        <v>SLOB</v>
      </c>
      <c r="Q155" s="37" t="str">
        <f>'2023'!L17</f>
        <v>Elite Earner</v>
      </c>
      <c r="R155" s="35">
        <f>'2023'!M17</f>
        <v>75</v>
      </c>
      <c r="S155" s="35">
        <f>'2023'!N17</f>
        <v>213</v>
      </c>
      <c r="T155" s="231">
        <f t="shared" si="17"/>
        <v>26.622879699092731</v>
      </c>
      <c r="U155" s="35">
        <f>'2023'!O17</f>
        <v>4.54</v>
      </c>
      <c r="V155" s="38">
        <f>'2023'!P17</f>
        <v>3</v>
      </c>
      <c r="W155" s="57">
        <f>'2023'!Q17</f>
        <v>-1.2729124236252544E-3</v>
      </c>
      <c r="X155" s="58">
        <f>'2023'!R17</f>
        <v>2.084636230977694E-2</v>
      </c>
      <c r="Y155" s="58">
        <f>'2023'!S17</f>
        <v>3.2730825598436736E-2</v>
      </c>
      <c r="Z155" s="58">
        <f>'2023'!T17</f>
        <v>0.32342997337163032</v>
      </c>
      <c r="AA155" s="58">
        <f>'2023'!U17</f>
        <v>0.21312480834099967</v>
      </c>
      <c r="AB155" s="58">
        <f>'2023'!V17</f>
        <v>0.26827739085631497</v>
      </c>
      <c r="AC155" s="59">
        <f>'2023'!W17</f>
        <v>0.26827739085631497</v>
      </c>
      <c r="AD155" s="42">
        <f>'2023'!X17</f>
        <v>21.372602739726027</v>
      </c>
      <c r="AE155" s="43">
        <f>'2023'!Y17</f>
        <v>2.46</v>
      </c>
      <c r="AF155" s="43">
        <f>'2023'!Z17</f>
        <v>5</v>
      </c>
      <c r="AG155" s="43">
        <f>'2023'!AA17</f>
        <v>14.4</v>
      </c>
      <c r="AH155" s="43">
        <f>'2023'!AB17</f>
        <v>1.0900000000000001</v>
      </c>
      <c r="AI155" s="43">
        <f>'2023'!AC17</f>
        <v>3.15</v>
      </c>
      <c r="AJ155" s="44">
        <f>'2023'!AD17</f>
        <v>6.7482014388489192E-2</v>
      </c>
      <c r="AK155" s="44">
        <f>'2023'!AE17</f>
        <v>0.21690647482014386</v>
      </c>
      <c r="AL155" s="45">
        <f>'2023'!AF17</f>
        <v>5.0999999999999997E-2</v>
      </c>
      <c r="AM155" s="46">
        <f>DD155/100</f>
        <v>0.72199999999999998</v>
      </c>
      <c r="AN155" s="45">
        <f>'2023'!AG17</f>
        <v>0.89799999999999991</v>
      </c>
      <c r="AO155" s="45">
        <f>'2023'!AH17</f>
        <v>0.10100000000000001</v>
      </c>
      <c r="AP155" s="43">
        <f>'2023'!AI17</f>
        <v>100.27350314491093</v>
      </c>
      <c r="AQ155" s="47">
        <f>'2023'!AJ17</f>
        <v>103.35870852346518</v>
      </c>
      <c r="AR155" s="48">
        <f>'2023'!AK17</f>
        <v>7</v>
      </c>
      <c r="AS155" s="49">
        <f>'2023'!AL17</f>
        <v>4</v>
      </c>
      <c r="AT155" s="49">
        <f>'2023'!AM17</f>
        <v>4</v>
      </c>
      <c r="AU155" s="49">
        <f>'2023'!AN17</f>
        <v>3</v>
      </c>
      <c r="AV155" s="49">
        <f>'2023'!AO17</f>
        <v>7</v>
      </c>
      <c r="AW155" s="49">
        <f>'2023'!AP17</f>
        <v>7</v>
      </c>
      <c r="AX155" s="49">
        <f>'2023'!AQ17</f>
        <v>7</v>
      </c>
      <c r="AY155" s="50">
        <f>'2023'!AR17</f>
        <v>0.75</v>
      </c>
      <c r="AZ155" s="60">
        <f>'2023'!AS17</f>
        <v>-3</v>
      </c>
      <c r="BA155" s="61">
        <f>'2023'!AT17</f>
        <v>2356.8000000000002</v>
      </c>
      <c r="BB155" s="61">
        <f>'2023'!AU17</f>
        <v>2</v>
      </c>
      <c r="BC155" s="61">
        <f>'2023'!AV17</f>
        <v>1</v>
      </c>
      <c r="BD155" s="61">
        <f>'2023'!AW17</f>
        <v>0</v>
      </c>
      <c r="BE155" s="61">
        <f>'2023'!AX17</f>
        <v>15</v>
      </c>
      <c r="BF155" s="62">
        <f>'2023'!AY17</f>
        <v>-1.1399999999999999</v>
      </c>
      <c r="BG155" s="62">
        <f>'2023'!AZ17</f>
        <v>-0.12</v>
      </c>
      <c r="BH155" s="62">
        <f>'2023'!BA17</f>
        <v>-0.5</v>
      </c>
      <c r="BI155" s="62">
        <f>'2023'!BA17</f>
        <v>-0.5</v>
      </c>
      <c r="BJ155" s="62">
        <f>'2023'!BC17</f>
        <v>0</v>
      </c>
      <c r="BK155" s="62">
        <f>'2023'!BH17</f>
        <v>0</v>
      </c>
      <c r="BL155" s="62">
        <f>'2023'!BI17</f>
        <v>0</v>
      </c>
      <c r="BM155" s="62">
        <f>'2023'!BJ17</f>
        <v>83.3</v>
      </c>
      <c r="BN155" s="63">
        <f>'2023'!BK17</f>
        <v>0</v>
      </c>
      <c r="BO155" s="60">
        <f>'2023'!BL17</f>
        <v>60</v>
      </c>
      <c r="BP155" s="61">
        <f>'2023'!BM17</f>
        <v>2878.2000000000003</v>
      </c>
      <c r="BQ155" s="61">
        <f>'2023'!BN17</f>
        <v>7</v>
      </c>
      <c r="BR155" s="61">
        <f>'2023'!BO17</f>
        <v>4</v>
      </c>
      <c r="BS155" s="61">
        <f>'2023'!BP17</f>
        <v>1</v>
      </c>
      <c r="BT155" s="61">
        <f>'2023'!BQ17</f>
        <v>19</v>
      </c>
      <c r="BU155" s="62">
        <f>'2023'!BR17</f>
        <v>1.55</v>
      </c>
      <c r="BV155" s="62">
        <f>'2023'!BS17</f>
        <v>0.67</v>
      </c>
      <c r="BW155" s="62">
        <f>'2023'!BT17</f>
        <v>1.88</v>
      </c>
      <c r="BX155" s="62">
        <f>'2023'!BU17</f>
        <v>0</v>
      </c>
      <c r="BY155" s="62">
        <f>'2023'!BV17</f>
        <v>0</v>
      </c>
      <c r="BZ155" s="62">
        <f>'2023'!CA17</f>
        <v>50</v>
      </c>
      <c r="CA155" s="62">
        <f>'2023'!CB17</f>
        <v>0</v>
      </c>
      <c r="CB155" s="62">
        <f>'2023'!CC17</f>
        <v>88.6</v>
      </c>
      <c r="CC155" s="63">
        <f>'2023'!CD17</f>
        <v>8.6</v>
      </c>
      <c r="CD155" s="60">
        <f>'2023'!CE17</f>
        <v>67</v>
      </c>
      <c r="CE155" s="61">
        <f>'2023'!CF17</f>
        <v>2047</v>
      </c>
      <c r="CF155" s="61">
        <f>'2023'!CG17</f>
        <v>13</v>
      </c>
      <c r="CG155" s="61">
        <f>'2023'!CH17</f>
        <v>3</v>
      </c>
      <c r="CH155" s="61">
        <f>'2023'!CI17</f>
        <v>1</v>
      </c>
      <c r="CI155" s="61">
        <f>'2023'!CJ17</f>
        <v>14</v>
      </c>
      <c r="CJ155" s="62">
        <f>'2023'!CK17</f>
        <v>0.8</v>
      </c>
      <c r="CK155" s="62">
        <f>'2023'!CL17</f>
        <v>1.2</v>
      </c>
      <c r="CL155" s="62">
        <f>'2023'!CM17</f>
        <v>0.75</v>
      </c>
      <c r="CM155" s="62">
        <f>'2023'!CN17</f>
        <v>2</v>
      </c>
      <c r="CN155" s="62">
        <f>'2023'!CO17</f>
        <v>19.899999999999999</v>
      </c>
      <c r="CO155" s="62">
        <f>'2023'!CT17</f>
        <v>20</v>
      </c>
      <c r="CP155" s="62">
        <f>'2023'!CU17</f>
        <v>0</v>
      </c>
      <c r="CQ155" s="62">
        <f>'2023'!CV17</f>
        <v>77.2</v>
      </c>
      <c r="CR155" s="63">
        <f>'2023'!CW17</f>
        <v>22.8</v>
      </c>
      <c r="CS155" s="60">
        <f>'2023'!CX17</f>
        <v>1081</v>
      </c>
      <c r="CT155" s="61">
        <f>'2023'!CY17</f>
        <v>3342.3</v>
      </c>
      <c r="CU155" s="61">
        <f>'2023'!CZ17</f>
        <v>86</v>
      </c>
      <c r="CV155" s="61">
        <f>'2023'!DA17</f>
        <v>64</v>
      </c>
      <c r="CW155" s="61">
        <f>'2023'!DB17</f>
        <v>12</v>
      </c>
      <c r="CX155" s="61">
        <f>'2023'!DC17</f>
        <v>33</v>
      </c>
      <c r="CY155" s="62">
        <f>'2023'!DD17</f>
        <v>1.0900000000000001</v>
      </c>
      <c r="CZ155" s="62">
        <f>'2023'!DE17</f>
        <v>3.15</v>
      </c>
      <c r="DA155" s="62">
        <f>'2023'!DF17</f>
        <v>2.46</v>
      </c>
      <c r="DB155" s="62">
        <f>'2023'!DG17</f>
        <v>5</v>
      </c>
      <c r="DC155" s="62">
        <f>'2023'!DH17</f>
        <v>16.3</v>
      </c>
      <c r="DD155" s="62">
        <f>'2023'!DM17</f>
        <v>72.2</v>
      </c>
      <c r="DE155" s="62">
        <f>'2023'!DN17</f>
        <v>4.5</v>
      </c>
      <c r="DF155" s="62">
        <f>'2023'!DO17</f>
        <v>91</v>
      </c>
      <c r="DG155" s="63">
        <f>'2023'!DP17</f>
        <v>8.8000000000000007</v>
      </c>
      <c r="DH155" s="60">
        <f>'2023'!DQ17</f>
        <v>417</v>
      </c>
      <c r="DI155" s="61">
        <f>'2023'!DR17</f>
        <v>1956.6000000000001</v>
      </c>
      <c r="DJ155" s="61">
        <f>'2023'!DS17</f>
        <v>59</v>
      </c>
      <c r="DK155" s="61">
        <f>'2023'!DT17</f>
        <v>37</v>
      </c>
      <c r="DL155" s="61">
        <f>'2023'!DU17</f>
        <v>3</v>
      </c>
      <c r="DM155" s="61">
        <f>'2023'!DV17</f>
        <v>38</v>
      </c>
      <c r="DN155" s="62">
        <f>'2023'!DW17</f>
        <v>0.51</v>
      </c>
      <c r="DO155" s="62">
        <f>'2023'!DX17</f>
        <v>1.99</v>
      </c>
      <c r="DP155" s="62">
        <f>'2023'!DY17</f>
        <v>2.0099999999999998</v>
      </c>
      <c r="DQ155" s="62">
        <f>'2023'!DZ17</f>
        <v>2.9</v>
      </c>
      <c r="DR155" s="62">
        <f>'2023'!EA17</f>
        <v>14.4</v>
      </c>
      <c r="DS155" s="62">
        <f>'2023'!EF17</f>
        <v>42.9</v>
      </c>
      <c r="DT155" s="62">
        <f>'2023'!EG17</f>
        <v>5.0999999999999996</v>
      </c>
      <c r="DU155" s="62">
        <f>'2023'!EH17</f>
        <v>88.6</v>
      </c>
      <c r="DV155" s="63">
        <f>'2023'!EI17</f>
        <v>11.4</v>
      </c>
    </row>
    <row r="156" spans="1:126" ht="15.75" customHeight="1" x14ac:dyDescent="0.2">
      <c r="A156" s="30">
        <f t="shared" si="14"/>
        <v>154</v>
      </c>
      <c r="B156" s="31">
        <f>'2015'!A15</f>
        <v>13</v>
      </c>
      <c r="C156" s="31">
        <v>2015</v>
      </c>
      <c r="D156" s="32" t="str">
        <f>'2015'!B15</f>
        <v>Tyler Lockett</v>
      </c>
      <c r="E156" s="32" t="str" cm="1">
        <f t="array" ref="E156">_xlfn.IFS(F156&gt;12.5,"Cornerstone",AND(F156&gt;11.995,F156&lt;12.5),"Elite",AND(F156&gt;11,F156&lt;12.995),"Elite Upside",AND(F156&gt;=9.69,F156&lt;10.999),"Upside",AND(F156&gt;8.4,F156&lt;9.999),"Upside Lite",AND(F156&gt;7.25,F156&lt;8.999),"Outlier",AND(F156&gt;=6,F156&lt;7.25),"Outlier Lite",F156&lt;6.999,"Purgatory")</f>
        <v>Upside Lite</v>
      </c>
      <c r="F156" s="33">
        <f>'2015'!C15</f>
        <v>8.6985714285714284</v>
      </c>
      <c r="G156" s="33">
        <f t="shared" si="15"/>
        <v>74.900000000000006</v>
      </c>
      <c r="H156" s="303">
        <f t="shared" si="16"/>
        <v>0.15324849709959884</v>
      </c>
      <c r="I156" s="34" t="str">
        <f>'2015'!D15</f>
        <v>Kansas State</v>
      </c>
      <c r="J156" s="35">
        <f>'2015'!E15</f>
        <v>3</v>
      </c>
      <c r="K156" s="36">
        <f>'2015'!F15</f>
        <v>33875</v>
      </c>
      <c r="L156" s="37">
        <f>'2015'!G15</f>
        <v>33.019178082191779</v>
      </c>
      <c r="M156" s="37" t="str">
        <f>'2015'!H15</f>
        <v>SR</v>
      </c>
      <c r="N156" s="37">
        <f>'2015'!I15</f>
        <v>22.591780821917808</v>
      </c>
      <c r="O156" s="37" t="str">
        <f>'2015'!J15</f>
        <v>Wide</v>
      </c>
      <c r="P156" s="37" t="str">
        <f>'2015'!K15</f>
        <v>RAT</v>
      </c>
      <c r="Q156" s="37" t="str">
        <f>'2015'!L15</f>
        <v>N/A</v>
      </c>
      <c r="R156" s="55">
        <f>'2015'!M15</f>
        <v>71</v>
      </c>
      <c r="S156" s="55">
        <f>'2015'!N15</f>
        <v>175</v>
      </c>
      <c r="T156" s="231">
        <f t="shared" si="17"/>
        <v>24.407275555277163</v>
      </c>
      <c r="U156" s="37">
        <f>'2015'!O15</f>
        <v>4.4000000000000004</v>
      </c>
      <c r="V156" s="56">
        <f>'2015'!P15</f>
        <v>3</v>
      </c>
      <c r="W156" s="57">
        <f>'2015'!Q15</f>
        <v>0</v>
      </c>
      <c r="X156" s="58">
        <f>'2015'!R15</f>
        <v>0.12490479817212491</v>
      </c>
      <c r="Y156" s="58">
        <f>'2015'!S15</f>
        <v>0.25480305615310433</v>
      </c>
      <c r="Z156" s="58">
        <f>'2015'!T15</f>
        <v>0.43202903015987132</v>
      </c>
      <c r="AA156" s="58">
        <f>'2015'!U15</f>
        <v>0.40549221133772284</v>
      </c>
      <c r="AB156" s="58">
        <f>'2015'!V15</f>
        <v>0.41876062074879705</v>
      </c>
      <c r="AC156" s="59">
        <f>'2015'!W15</f>
        <v>0.3978225897113572</v>
      </c>
      <c r="AD156" s="42">
        <f>'2015'!X15</f>
        <v>19.936986301369863</v>
      </c>
      <c r="AE156" s="43">
        <f>'2015'!Y15</f>
        <v>3.65</v>
      </c>
      <c r="AF156" s="43">
        <f>'2015'!Z15</f>
        <v>4.3</v>
      </c>
      <c r="AG156" s="43">
        <f>'2015'!AA15</f>
        <v>11.9</v>
      </c>
      <c r="AH156" s="43">
        <f>'2015'!AB15</f>
        <v>0</v>
      </c>
      <c r="AI156" s="43">
        <f>'2015'!AC15</f>
        <v>0</v>
      </c>
      <c r="AJ156" s="44" t="str">
        <f>'2015'!AD15</f>
        <v>N/A</v>
      </c>
      <c r="AK156" s="44" t="str">
        <f>'2015'!AE15</f>
        <v>N/A</v>
      </c>
      <c r="AL156" s="45">
        <f>'2015'!AF15</f>
        <v>6.2E-2</v>
      </c>
      <c r="AM156" s="46">
        <f>DS156</f>
        <v>0</v>
      </c>
      <c r="AN156" s="45">
        <f>'2015'!AG15</f>
        <v>0.84299999999999997</v>
      </c>
      <c r="AO156" s="45">
        <f>'2015'!AH15</f>
        <v>0.153</v>
      </c>
      <c r="AP156" s="43">
        <f>'2015'!AI15</f>
        <v>93.380745850693231</v>
      </c>
      <c r="AQ156" s="47">
        <f>'2015'!AJ15</f>
        <v>88.657167685535626</v>
      </c>
      <c r="AR156" s="48">
        <f>'2015'!AK15</f>
        <v>10</v>
      </c>
      <c r="AS156" s="49">
        <f>'2015'!AL15</f>
        <v>6</v>
      </c>
      <c r="AT156" s="49">
        <f>'2015'!AM15</f>
        <v>7</v>
      </c>
      <c r="AU156" s="49">
        <f>'2015'!AN15</f>
        <v>1</v>
      </c>
      <c r="AV156" s="49">
        <f>'2015'!AO15</f>
        <v>9</v>
      </c>
      <c r="AW156" s="49">
        <f>'2015'!AP15</f>
        <v>4</v>
      </c>
      <c r="AX156" s="49">
        <f>'2015'!AQ15</f>
        <v>7</v>
      </c>
      <c r="AY156" s="50">
        <f>'2015'!AR15</f>
        <v>0.5</v>
      </c>
      <c r="AZ156" s="60">
        <f>'2015'!AS15</f>
        <v>0</v>
      </c>
      <c r="BA156" s="61">
        <f>'2015'!AT15</f>
        <v>1</v>
      </c>
      <c r="BB156" s="61">
        <f>'2015'!AU15</f>
        <v>0</v>
      </c>
      <c r="BC156" s="61">
        <f>'2015'!AV15</f>
        <v>0</v>
      </c>
      <c r="BD156" s="61">
        <f>'2015'!AW15</f>
        <v>0</v>
      </c>
      <c r="BE156" s="61">
        <f>'2015'!AX15</f>
        <v>0</v>
      </c>
      <c r="BF156" s="62">
        <f>'2015'!AY15</f>
        <v>0</v>
      </c>
      <c r="BG156" s="62">
        <f>'2015'!AZ15</f>
        <v>0</v>
      </c>
      <c r="BH156" s="62">
        <f>'2015'!BA15</f>
        <v>0</v>
      </c>
      <c r="BI156" s="62">
        <f>'2015'!BB15</f>
        <v>0</v>
      </c>
      <c r="BJ156" s="62">
        <f>'2015'!BC15</f>
        <v>0</v>
      </c>
      <c r="BK156" s="62">
        <f>'2015'!BD15</f>
        <v>0</v>
      </c>
      <c r="BL156" s="62">
        <f>'2015'!BE15</f>
        <v>0</v>
      </c>
      <c r="BM156" s="62">
        <f>'2015'!BF15</f>
        <v>0</v>
      </c>
      <c r="BN156" s="63">
        <f>'2015'!BG15</f>
        <v>0</v>
      </c>
      <c r="BO156" s="60">
        <f>'2015'!BH15</f>
        <v>246</v>
      </c>
      <c r="BP156" s="61">
        <f>'2015'!BI15</f>
        <v>1969.5</v>
      </c>
      <c r="BQ156" s="61">
        <f>'2015'!BJ15</f>
        <v>0</v>
      </c>
      <c r="BR156" s="61">
        <f>'2015'!BK15</f>
        <v>0</v>
      </c>
      <c r="BS156" s="61">
        <f>'2015'!BL15</f>
        <v>0</v>
      </c>
      <c r="BT156" s="61">
        <f>'2015'!BM15</f>
        <v>0</v>
      </c>
      <c r="BU156" s="62">
        <f>'2015'!BN15</f>
        <v>0</v>
      </c>
      <c r="BV156" s="62">
        <f>'2015'!BO15</f>
        <v>0</v>
      </c>
      <c r="BW156" s="62">
        <f>'2015'!BP15</f>
        <v>0</v>
      </c>
      <c r="BX156" s="62">
        <f>'2015'!BQ15</f>
        <v>0</v>
      </c>
      <c r="BY156" s="62">
        <f>'2015'!BR15</f>
        <v>0</v>
      </c>
      <c r="BZ156" s="62">
        <f>'2015'!BS15</f>
        <v>0</v>
      </c>
      <c r="CA156" s="62">
        <f>'2015'!BT15</f>
        <v>0</v>
      </c>
      <c r="CB156" s="62">
        <f>'2015'!BU15</f>
        <v>0</v>
      </c>
      <c r="CC156" s="63">
        <f>'2015'!BV15</f>
        <v>0</v>
      </c>
      <c r="CD156" s="60">
        <f>'2015'!BW15</f>
        <v>687</v>
      </c>
      <c r="CE156" s="61">
        <f>'2015'!BX15</f>
        <v>2696.2000000000003</v>
      </c>
      <c r="CF156" s="61">
        <f>'2015'!BY15</f>
        <v>0</v>
      </c>
      <c r="CG156" s="61">
        <f>'2015'!BZ15</f>
        <v>0</v>
      </c>
      <c r="CH156" s="61">
        <f>'2015'!CA15</f>
        <v>0</v>
      </c>
      <c r="CI156" s="61">
        <f>'2015'!CB15</f>
        <v>0</v>
      </c>
      <c r="CJ156" s="62">
        <f>'2015'!CC15</f>
        <v>0</v>
      </c>
      <c r="CK156" s="62">
        <f>'2015'!CD15</f>
        <v>0</v>
      </c>
      <c r="CL156" s="62">
        <f>'2015'!CE15</f>
        <v>0</v>
      </c>
      <c r="CM156" s="62">
        <f>'2015'!CF15</f>
        <v>0</v>
      </c>
      <c r="CN156" s="62">
        <f>'2015'!CG15</f>
        <v>0</v>
      </c>
      <c r="CO156" s="62">
        <f>'2015'!CH15</f>
        <v>0</v>
      </c>
      <c r="CP156" s="62">
        <f>'2015'!CI15</f>
        <v>0</v>
      </c>
      <c r="CQ156" s="62">
        <f>'2015'!CJ15</f>
        <v>0</v>
      </c>
      <c r="CR156" s="63">
        <f>'2015'!CK15</f>
        <v>0</v>
      </c>
      <c r="CS156" s="60">
        <f>'2015'!CL15</f>
        <v>1262</v>
      </c>
      <c r="CT156" s="61">
        <f>'2015'!CM15</f>
        <v>2921.1</v>
      </c>
      <c r="CU156" s="61">
        <f>'2015'!CN15</f>
        <v>0</v>
      </c>
      <c r="CV156" s="61">
        <f>'2015'!CO15</f>
        <v>0</v>
      </c>
      <c r="CW156" s="61">
        <f>'2015'!CP15</f>
        <v>0</v>
      </c>
      <c r="CX156" s="61">
        <f>'2015'!CQ15</f>
        <v>0</v>
      </c>
      <c r="CY156" s="62">
        <f>'2015'!CR15</f>
        <v>0</v>
      </c>
      <c r="CZ156" s="62">
        <f>'2015'!CS15</f>
        <v>0</v>
      </c>
      <c r="DA156" s="62">
        <f>'2015'!CT15</f>
        <v>0</v>
      </c>
      <c r="DB156" s="62">
        <f>'2015'!CU15</f>
        <v>0</v>
      </c>
      <c r="DC156" s="62">
        <f>'2015'!CV15</f>
        <v>0</v>
      </c>
      <c r="DD156" s="62">
        <f>'2015'!CW15</f>
        <v>0</v>
      </c>
      <c r="DE156" s="62">
        <f>'2015'!CX15</f>
        <v>0</v>
      </c>
      <c r="DF156" s="62">
        <f>'2015'!CY15</f>
        <v>0</v>
      </c>
      <c r="DG156" s="63">
        <f>'2015'!CZ15</f>
        <v>0</v>
      </c>
      <c r="DH156" s="60">
        <f>'2015'!DA15</f>
        <v>1515</v>
      </c>
      <c r="DI156" s="61">
        <f>'2015'!DB15</f>
        <v>3736.2</v>
      </c>
      <c r="DJ156" s="61">
        <f>'2015'!DC15</f>
        <v>0</v>
      </c>
      <c r="DK156" s="61">
        <f>'2015'!DD15</f>
        <v>106</v>
      </c>
      <c r="DL156" s="61">
        <f>'2015'!DE15</f>
        <v>11</v>
      </c>
      <c r="DM156" s="61">
        <f>'2015'!DF15</f>
        <v>0</v>
      </c>
      <c r="DN156" s="62">
        <f>'2015'!DG15</f>
        <v>0</v>
      </c>
      <c r="DO156" s="62">
        <f>'2015'!DH15</f>
        <v>0</v>
      </c>
      <c r="DP156" s="62">
        <f>'2015'!DI15</f>
        <v>3.65</v>
      </c>
      <c r="DQ156" s="62">
        <f>'2015'!DJ15</f>
        <v>4.3</v>
      </c>
      <c r="DR156" s="62">
        <f>'2015'!DK15</f>
        <v>11.9</v>
      </c>
      <c r="DS156" s="62">
        <f>'2015'!DL15</f>
        <v>0</v>
      </c>
      <c r="DT156" s="62">
        <f>'2015'!DM15</f>
        <v>6.2</v>
      </c>
      <c r="DU156" s="62">
        <f>'2015'!DN15</f>
        <v>84.3</v>
      </c>
      <c r="DV156" s="63">
        <f>'2015'!DO15</f>
        <v>15.3</v>
      </c>
    </row>
    <row r="157" spans="1:126" ht="15.75" customHeight="1" x14ac:dyDescent="0.2">
      <c r="A157" s="30">
        <f t="shared" si="14"/>
        <v>155</v>
      </c>
      <c r="B157" s="31">
        <f>'2017'!A16</f>
        <v>14</v>
      </c>
      <c r="C157" s="31">
        <v>2017</v>
      </c>
      <c r="D157" s="32" t="str">
        <f>'2017'!B16</f>
        <v>Amara Darboh</v>
      </c>
      <c r="E157" s="32" t="str" cm="1">
        <f t="array" ref="E157">_xlfn.IFS(F157&gt;12.5,"Cornerstone",AND(F157&gt;11.995,F157&lt;12.5),"Elite",AND(F157&gt;11,F157&lt;12.995),"Elite Upside",AND(F157&gt;=9.69,F157&lt;10.999),"Upside",AND(F157&gt;8.4,F157&lt;9.999),"Upside Lite",AND(F157&gt;7.25,F157&lt;8.999),"Outlier",AND(F157&gt;=6,F157&lt;7.25),"Outlier Lite",F157&lt;6.999,"Purgatory")</f>
        <v>Upside Lite</v>
      </c>
      <c r="F157" s="33">
        <f>'2017'!C16</f>
        <v>8.6757142857142853</v>
      </c>
      <c r="G157" s="33">
        <f t="shared" si="15"/>
        <v>74.7</v>
      </c>
      <c r="H157" s="303">
        <f t="shared" si="16"/>
        <v>0.14012953826803651</v>
      </c>
      <c r="I157" s="34" t="str">
        <f>'2017'!D16</f>
        <v>Michigan</v>
      </c>
      <c r="J157" s="35">
        <f>'2017'!E16</f>
        <v>2</v>
      </c>
      <c r="K157" s="36">
        <f>'2017'!F16</f>
        <v>34366</v>
      </c>
      <c r="L157" s="37">
        <f>'2017'!G16</f>
        <v>31.673972602739727</v>
      </c>
      <c r="M157" s="37" t="str">
        <f>'2017'!H16</f>
        <v>SR</v>
      </c>
      <c r="N157" s="37">
        <f>'2017'!I16</f>
        <v>23.24931506849315</v>
      </c>
      <c r="O157" s="37" t="str">
        <f>'2017'!J16</f>
        <v>Wide</v>
      </c>
      <c r="P157" s="37" t="str">
        <f>'2017'!K16</f>
        <v>PROTO Z</v>
      </c>
      <c r="Q157" s="37" t="str">
        <f>'2017'!L16</f>
        <v>N/A</v>
      </c>
      <c r="R157" s="55">
        <f>'2017'!M16</f>
        <v>74</v>
      </c>
      <c r="S157" s="55">
        <f>'2017'!N16</f>
        <v>212</v>
      </c>
      <c r="T157" s="231">
        <f t="shared" si="17"/>
        <v>27.218887746760153</v>
      </c>
      <c r="U157" s="37">
        <f>'2017'!O16</f>
        <v>4.45</v>
      </c>
      <c r="V157" s="56">
        <f>'2017'!P16</f>
        <v>3</v>
      </c>
      <c r="W157" s="57">
        <f>'2017'!Q16</f>
        <v>0</v>
      </c>
      <c r="X157" s="58">
        <f>'2017'!R16</f>
        <v>0</v>
      </c>
      <c r="Y157" s="58">
        <f>'2017'!S16</f>
        <v>0.2316356513222331</v>
      </c>
      <c r="Z157" s="58">
        <f>'2017'!T16</f>
        <v>0.23527508090614888</v>
      </c>
      <c r="AA157" s="58">
        <f>'2017'!U16</f>
        <v>0.31277213352685052</v>
      </c>
      <c r="AB157" s="58">
        <f>'2017'!V16</f>
        <v>0.31277213352685052</v>
      </c>
      <c r="AC157" s="59">
        <f>'2017'!W16</f>
        <v>0.31277213352685052</v>
      </c>
      <c r="AD157" s="42">
        <f>'2017'!X16</f>
        <v>20.594520547945205</v>
      </c>
      <c r="AE157" s="43">
        <f>'2017'!Y16</f>
        <v>2.4500000000000002</v>
      </c>
      <c r="AF157" s="43">
        <f>'2017'!Z16</f>
        <v>5.5</v>
      </c>
      <c r="AG157" s="43">
        <f>'2017'!AA16</f>
        <v>14.9</v>
      </c>
      <c r="AH157" s="43">
        <f>'2017'!AB16</f>
        <v>0.6</v>
      </c>
      <c r="AI157" s="43">
        <f>'2017'!AC16</f>
        <v>2.33</v>
      </c>
      <c r="AJ157" s="44" t="str">
        <f>'2017'!AD16</f>
        <v>N/A</v>
      </c>
      <c r="AK157" s="44" t="str">
        <f>'2017'!AE16</f>
        <v>N/A</v>
      </c>
      <c r="AL157" s="45">
        <f>'2017'!AF16</f>
        <v>9.5000000000000001E-2</v>
      </c>
      <c r="AM157" s="46">
        <f>DS157/100</f>
        <v>0</v>
      </c>
      <c r="AN157" s="45">
        <f>'2017'!AG16</f>
        <v>0.90900000000000003</v>
      </c>
      <c r="AO157" s="45">
        <f>'2017'!AH16</f>
        <v>0.10300000000000001</v>
      </c>
      <c r="AP157" s="43">
        <f>'2017'!AI16</f>
        <v>108.12492336701838</v>
      </c>
      <c r="AQ157" s="47">
        <f>'2017'!AJ16</f>
        <v>109.23011317654618</v>
      </c>
      <c r="AR157" s="48">
        <f>'2017'!AK16</f>
        <v>8</v>
      </c>
      <c r="AS157" s="49">
        <f>'2017'!AL16</f>
        <v>5</v>
      </c>
      <c r="AT157" s="49">
        <f>'2017'!AM16</f>
        <v>4</v>
      </c>
      <c r="AU157" s="49">
        <f>'2017'!AN16</f>
        <v>4</v>
      </c>
      <c r="AV157" s="49">
        <f>'2017'!AO16</f>
        <v>9</v>
      </c>
      <c r="AW157" s="49">
        <f>'2017'!AP16</f>
        <v>8</v>
      </c>
      <c r="AX157" s="49">
        <f>'2017'!AQ16</f>
        <v>7</v>
      </c>
      <c r="AY157" s="50">
        <f>'2017'!AR16</f>
        <v>0</v>
      </c>
      <c r="AZ157" s="60">
        <f>'2017'!AS16</f>
        <v>0</v>
      </c>
      <c r="BA157" s="61">
        <f>'2017'!AT16</f>
        <v>2591</v>
      </c>
      <c r="BB157" s="61">
        <f>'2017'!AU16</f>
        <v>0</v>
      </c>
      <c r="BC157" s="61">
        <f>'2017'!AV16</f>
        <v>0</v>
      </c>
      <c r="BD157" s="61">
        <f>'2017'!AW16</f>
        <v>0</v>
      </c>
      <c r="BE157" s="61">
        <f>'2017'!AX16</f>
        <v>0</v>
      </c>
      <c r="BF157" s="62">
        <f>'2017'!AY16</f>
        <v>0</v>
      </c>
      <c r="BG157" s="62">
        <f>'2017'!AZ16</f>
        <v>0</v>
      </c>
      <c r="BH157" s="62">
        <f>'2017'!BA16</f>
        <v>0</v>
      </c>
      <c r="BI157" s="62">
        <f>'2017'!BB16</f>
        <v>0</v>
      </c>
      <c r="BJ157" s="62">
        <f>'2017'!BC16</f>
        <v>0</v>
      </c>
      <c r="BK157" s="62">
        <f>'2017'!BD16</f>
        <v>0</v>
      </c>
      <c r="BL157" s="62">
        <f>'2017'!BE16</f>
        <v>0</v>
      </c>
      <c r="BM157" s="62">
        <f>'2017'!BF16</f>
        <v>0</v>
      </c>
      <c r="BN157" s="63">
        <f>'2017'!BG16</f>
        <v>0</v>
      </c>
      <c r="BO157" s="60">
        <f>'2017'!BH16</f>
        <v>0</v>
      </c>
      <c r="BP157" s="61">
        <f>'2017'!BI16</f>
        <v>3221</v>
      </c>
      <c r="BQ157" s="61">
        <f>'2017'!BJ16</f>
        <v>0</v>
      </c>
      <c r="BR157" s="61">
        <f>'2017'!BK16</f>
        <v>0</v>
      </c>
      <c r="BS157" s="61">
        <f>'2017'!BL16</f>
        <v>0</v>
      </c>
      <c r="BT157" s="61">
        <f>'2017'!BM16</f>
        <v>0</v>
      </c>
      <c r="BU157" s="62">
        <f>'2017'!BN16</f>
        <v>0</v>
      </c>
      <c r="BV157" s="62">
        <f>'2017'!BO16</f>
        <v>0</v>
      </c>
      <c r="BW157" s="62">
        <f>'2017'!BP16</f>
        <v>0</v>
      </c>
      <c r="BX157" s="62">
        <f>'2017'!BQ16</f>
        <v>0</v>
      </c>
      <c r="BY157" s="62">
        <f>'2017'!BR16</f>
        <v>0</v>
      </c>
      <c r="BZ157" s="62">
        <f>'2017'!BS16</f>
        <v>0</v>
      </c>
      <c r="CA157" s="62">
        <f>'2017'!BT16</f>
        <v>0</v>
      </c>
      <c r="CB157" s="62">
        <f>'2017'!BU16</f>
        <v>0</v>
      </c>
      <c r="CC157" s="63">
        <f>'2017'!BV16</f>
        <v>0</v>
      </c>
      <c r="CD157" s="60">
        <f>'2017'!BW16</f>
        <v>473</v>
      </c>
      <c r="CE157" s="61">
        <f>'2017'!BX16</f>
        <v>2042</v>
      </c>
      <c r="CF157" s="61">
        <f>'2017'!BY16</f>
        <v>65</v>
      </c>
      <c r="CG157" s="61">
        <f>'2017'!BZ16</f>
        <v>36</v>
      </c>
      <c r="CH157" s="61">
        <f>'2017'!CA16</f>
        <v>2</v>
      </c>
      <c r="CI157" s="61">
        <f>'2017'!CB16</f>
        <v>10</v>
      </c>
      <c r="CJ157" s="62">
        <f>'2017'!CC16</f>
        <v>0</v>
      </c>
      <c r="CK157" s="62">
        <f>'2017'!CD16</f>
        <v>0</v>
      </c>
      <c r="CL157" s="62">
        <f>'2017'!CE16</f>
        <v>1.63</v>
      </c>
      <c r="CM157" s="62">
        <f>'2017'!CF16</f>
        <v>5.4</v>
      </c>
      <c r="CN157" s="62">
        <f>'2017'!CG16</f>
        <v>13.5</v>
      </c>
      <c r="CO157" s="62">
        <f>'2017'!CH16</f>
        <v>0</v>
      </c>
      <c r="CP157" s="62">
        <f>'2017'!CI16</f>
        <v>7.7</v>
      </c>
      <c r="CQ157" s="62">
        <f>'2017'!CJ16</f>
        <v>86.2</v>
      </c>
      <c r="CR157" s="63">
        <f>'2017'!CK16</f>
        <v>11.7</v>
      </c>
      <c r="CS157" s="60">
        <f>'2017'!CL16</f>
        <v>727</v>
      </c>
      <c r="CT157" s="61">
        <f>'2017'!CM16</f>
        <v>3090</v>
      </c>
      <c r="CU157" s="61">
        <f>'2017'!CN16</f>
        <v>89</v>
      </c>
      <c r="CV157" s="61">
        <f>'2017'!CO16</f>
        <v>59</v>
      </c>
      <c r="CW157" s="61">
        <f>'2017'!CP16</f>
        <v>5</v>
      </c>
      <c r="CX157" s="61">
        <f>'2017'!CQ16</f>
        <v>21</v>
      </c>
      <c r="CY157" s="62">
        <f>'2017'!CR16</f>
        <v>0</v>
      </c>
      <c r="CZ157" s="62">
        <f>'2017'!CS16</f>
        <v>0</v>
      </c>
      <c r="DA157" s="62">
        <f>'2017'!CT16</f>
        <v>1.9</v>
      </c>
      <c r="DB157" s="62">
        <f>'2017'!CU16</f>
        <v>5.3</v>
      </c>
      <c r="DC157" s="62">
        <f>'2017'!CV16</f>
        <v>10</v>
      </c>
      <c r="DD157" s="62">
        <f>'2017'!CW16</f>
        <v>0</v>
      </c>
      <c r="DE157" s="62">
        <f>'2017'!CX16</f>
        <v>13.2</v>
      </c>
      <c r="DF157" s="62">
        <f>'2017'!CY16</f>
        <v>88.3</v>
      </c>
      <c r="DG157" s="63">
        <f>'2017'!CZ16</f>
        <v>11.5</v>
      </c>
      <c r="DH157" s="60">
        <f>'2017'!DA16</f>
        <v>862</v>
      </c>
      <c r="DI157" s="61">
        <f>'2017'!DB16</f>
        <v>2756</v>
      </c>
      <c r="DJ157" s="61">
        <f>'2017'!DC16</f>
        <v>101</v>
      </c>
      <c r="DK157" s="61">
        <f>'2017'!DD16</f>
        <v>57</v>
      </c>
      <c r="DL157" s="61">
        <f>'2017'!DE16</f>
        <v>7</v>
      </c>
      <c r="DM157" s="61">
        <f>'2017'!DF16</f>
        <v>20</v>
      </c>
      <c r="DN157" s="62">
        <f>'2017'!DG16</f>
        <v>0.6</v>
      </c>
      <c r="DO157" s="62">
        <f>'2017'!DH16</f>
        <v>2.33</v>
      </c>
      <c r="DP157" s="62">
        <f>'2017'!DI16</f>
        <v>2.4500000000000002</v>
      </c>
      <c r="DQ157" s="62">
        <f>'2017'!DJ16</f>
        <v>5.5</v>
      </c>
      <c r="DR157" s="62">
        <f>'2017'!DK16</f>
        <v>14.9</v>
      </c>
      <c r="DS157" s="62">
        <f>'2017'!DL16</f>
        <v>0</v>
      </c>
      <c r="DT157" s="62">
        <f>'2017'!DM16</f>
        <v>9.5</v>
      </c>
      <c r="DU157" s="62">
        <f>'2017'!DN16</f>
        <v>90.9</v>
      </c>
      <c r="DV157" s="63">
        <f>'2017'!DO16</f>
        <v>9.1</v>
      </c>
    </row>
    <row r="158" spans="1:126" ht="15.75" customHeight="1" x14ac:dyDescent="0.2">
      <c r="A158" s="30">
        <f t="shared" si="14"/>
        <v>156</v>
      </c>
      <c r="B158" s="31">
        <f>'2015'!A16</f>
        <v>14</v>
      </c>
      <c r="C158" s="31">
        <v>2015</v>
      </c>
      <c r="D158" s="32" t="str">
        <f>'2015'!B16</f>
        <v>Kenny Bell</v>
      </c>
      <c r="E158" s="32" t="str" cm="1">
        <f t="array" ref="E158">_xlfn.IFS(F158&gt;12.5,"Cornerstone",AND(F158&gt;11.995,F158&lt;12.5),"Elite",AND(F158&gt;11,F158&lt;12.995),"Elite Upside",AND(F158&gt;=9.69,F158&lt;10.999),"Upside",AND(F158&gt;8.4,F158&lt;9.999),"Upside Lite",AND(F158&gt;7.25,F158&lt;8.999),"Outlier",AND(F158&gt;=6,F158&lt;7.25),"Outlier Lite",F158&lt;6.999,"Purgatory")</f>
        <v>Upside Lite</v>
      </c>
      <c r="F158" s="33">
        <f>'2015'!C16</f>
        <v>8.6671428571428564</v>
      </c>
      <c r="G158" s="33">
        <f t="shared" si="15"/>
        <v>74.599999999999994</v>
      </c>
      <c r="H158" s="303">
        <f t="shared" si="16"/>
        <v>0.13520992870620049</v>
      </c>
      <c r="I158" s="34" t="str">
        <f>'2015'!D16</f>
        <v>Nebraska</v>
      </c>
      <c r="J158" s="35">
        <f>'2015'!E16</f>
        <v>2</v>
      </c>
      <c r="K158" s="36">
        <f>'2015'!F16</f>
        <v>33659</v>
      </c>
      <c r="L158" s="37">
        <f>'2015'!G16</f>
        <v>33.610958904109587</v>
      </c>
      <c r="M158" s="37" t="str">
        <f>'2015'!H16</f>
        <v>SR</v>
      </c>
      <c r="N158" s="37">
        <f>'2015'!I16</f>
        <v>23.183561643835617</v>
      </c>
      <c r="O158" s="37" t="str">
        <f>'2015'!J16</f>
        <v>Hybrid</v>
      </c>
      <c r="P158" s="37" t="str">
        <f>'2015'!K16</f>
        <v>PROTO Z</v>
      </c>
      <c r="Q158" s="37" t="str">
        <f>'2015'!L16</f>
        <v>N/A</v>
      </c>
      <c r="R158" s="55">
        <f>'2015'!M16</f>
        <v>73</v>
      </c>
      <c r="S158" s="55">
        <f>'2015'!N16</f>
        <v>197</v>
      </c>
      <c r="T158" s="231">
        <f t="shared" si="17"/>
        <v>25.990728881439004</v>
      </c>
      <c r="U158" s="37">
        <f>'2015'!O16</f>
        <v>4.42</v>
      </c>
      <c r="V158" s="56">
        <f>'2015'!P16</f>
        <v>5</v>
      </c>
      <c r="W158" s="57">
        <f>'2015'!Q16</f>
        <v>0</v>
      </c>
      <c r="X158" s="58">
        <f>'2015'!R16</f>
        <v>0.21796690307328606</v>
      </c>
      <c r="Y158" s="58">
        <f>'2015'!S16</f>
        <v>0.29717630853994492</v>
      </c>
      <c r="Z158" s="58">
        <f>'2015'!T16</f>
        <v>0.22565506452874462</v>
      </c>
      <c r="AA158" s="58">
        <f>'2015'!U16</f>
        <v>0.28726877040261156</v>
      </c>
      <c r="AB158" s="58">
        <f>'2015'!V16</f>
        <v>0.29222253947127824</v>
      </c>
      <c r="AC158" s="59">
        <f>'2015'!W16</f>
        <v>0.29222253947127824</v>
      </c>
      <c r="AD158" s="42">
        <f>'2015'!X16</f>
        <v>19.526027397260275</v>
      </c>
      <c r="AE158" s="43">
        <f>'2015'!Y16</f>
        <v>3.04</v>
      </c>
      <c r="AF158" s="43">
        <f>'2015'!Z16</f>
        <v>6.4</v>
      </c>
      <c r="AG158" s="43">
        <f>'2015'!AA16</f>
        <v>15.6</v>
      </c>
      <c r="AH158" s="43">
        <f>'2015'!AB16</f>
        <v>0</v>
      </c>
      <c r="AI158" s="43">
        <f>'2015'!AC16</f>
        <v>0</v>
      </c>
      <c r="AJ158" s="44" t="str">
        <f>'2015'!AD16</f>
        <v>N/A</v>
      </c>
      <c r="AK158" s="44" t="str">
        <f>'2015'!AE16</f>
        <v>N/A</v>
      </c>
      <c r="AL158" s="45">
        <f>'2015'!AF16</f>
        <v>9.6000000000000002E-2</v>
      </c>
      <c r="AM158" s="46">
        <f>DS158</f>
        <v>0</v>
      </c>
      <c r="AN158" s="45">
        <f>'2015'!AG16</f>
        <v>0.71</v>
      </c>
      <c r="AO158" s="45">
        <f>'2015'!AH16</f>
        <v>0.182</v>
      </c>
      <c r="AP158" s="43">
        <f>'2015'!AI16</f>
        <v>103.23028929732912</v>
      </c>
      <c r="AQ158" s="47">
        <f>'2015'!AJ16</f>
        <v>102.17871248078056</v>
      </c>
      <c r="AR158" s="48">
        <f>'2015'!AK16</f>
        <v>8</v>
      </c>
      <c r="AS158" s="49">
        <f>'2015'!AL16</f>
        <v>7</v>
      </c>
      <c r="AT158" s="49">
        <f>'2015'!AM16</f>
        <v>6</v>
      </c>
      <c r="AU158" s="49">
        <f>'2015'!AN16</f>
        <v>5</v>
      </c>
      <c r="AV158" s="49">
        <f>'2015'!AO16</f>
        <v>9</v>
      </c>
      <c r="AW158" s="49">
        <f>'2015'!AP16</f>
        <v>7</v>
      </c>
      <c r="AX158" s="49">
        <f>'2015'!AQ16</f>
        <v>4</v>
      </c>
      <c r="AY158" s="50">
        <f>'2015'!AR16</f>
        <v>0</v>
      </c>
      <c r="AZ158" s="60">
        <f>'2015'!AS16</f>
        <v>0</v>
      </c>
      <c r="BA158" s="61">
        <f>'2015'!AT16</f>
        <v>1</v>
      </c>
      <c r="BB158" s="61">
        <f>'2015'!AU16</f>
        <v>0</v>
      </c>
      <c r="BC158" s="61">
        <f>'2015'!AV16</f>
        <v>0</v>
      </c>
      <c r="BD158" s="61">
        <f>'2015'!AW16</f>
        <v>0</v>
      </c>
      <c r="BE158" s="61">
        <f>'2015'!AX16</f>
        <v>0</v>
      </c>
      <c r="BF158" s="62">
        <f>'2015'!AY16</f>
        <v>0</v>
      </c>
      <c r="BG158" s="62">
        <f>'2015'!AZ16</f>
        <v>0</v>
      </c>
      <c r="BH158" s="62">
        <f>'2015'!BA16</f>
        <v>0</v>
      </c>
      <c r="BI158" s="62">
        <f>'2015'!BB16</f>
        <v>0</v>
      </c>
      <c r="BJ158" s="62">
        <f>'2015'!BC16</f>
        <v>0</v>
      </c>
      <c r="BK158" s="62">
        <f>'2015'!BD16</f>
        <v>0</v>
      </c>
      <c r="BL158" s="62">
        <f>'2015'!BE16</f>
        <v>0</v>
      </c>
      <c r="BM158" s="62">
        <f>'2015'!BF16</f>
        <v>0</v>
      </c>
      <c r="BN158" s="63">
        <f>'2015'!BG16</f>
        <v>0</v>
      </c>
      <c r="BO158" s="60">
        <f>'2015'!BH16</f>
        <v>461</v>
      </c>
      <c r="BP158" s="61">
        <f>'2015'!BI16</f>
        <v>2115</v>
      </c>
      <c r="BQ158" s="61">
        <f>'2015'!BJ16</f>
        <v>0</v>
      </c>
      <c r="BR158" s="61">
        <f>'2015'!BK16</f>
        <v>0</v>
      </c>
      <c r="BS158" s="61">
        <f>'2015'!BL16</f>
        <v>0</v>
      </c>
      <c r="BT158" s="61">
        <f>'2015'!BM16</f>
        <v>0</v>
      </c>
      <c r="BU158" s="62">
        <f>'2015'!BN16</f>
        <v>0</v>
      </c>
      <c r="BV158" s="62">
        <f>'2015'!BO16</f>
        <v>0</v>
      </c>
      <c r="BW158" s="62">
        <f>'2015'!BP16</f>
        <v>0</v>
      </c>
      <c r="BX158" s="62">
        <f>'2015'!BQ16</f>
        <v>0</v>
      </c>
      <c r="BY158" s="62">
        <f>'2015'!BR16</f>
        <v>0</v>
      </c>
      <c r="BZ158" s="62">
        <f>'2015'!BS16</f>
        <v>0</v>
      </c>
      <c r="CA158" s="62">
        <f>'2015'!BT16</f>
        <v>0</v>
      </c>
      <c r="CB158" s="62">
        <f>'2015'!BU16</f>
        <v>0</v>
      </c>
      <c r="CC158" s="63">
        <f>'2015'!BV16</f>
        <v>0</v>
      </c>
      <c r="CD158" s="60">
        <f>'2015'!BW16</f>
        <v>863</v>
      </c>
      <c r="CE158" s="61">
        <f>'2015'!BX16</f>
        <v>2904</v>
      </c>
      <c r="CF158" s="61">
        <f>'2015'!BY16</f>
        <v>0</v>
      </c>
      <c r="CG158" s="61">
        <f>'2015'!BZ16</f>
        <v>0</v>
      </c>
      <c r="CH158" s="61">
        <f>'2015'!CA16</f>
        <v>0</v>
      </c>
      <c r="CI158" s="61">
        <f>'2015'!CB16</f>
        <v>0</v>
      </c>
      <c r="CJ158" s="62">
        <f>'2015'!CC16</f>
        <v>0</v>
      </c>
      <c r="CK158" s="62">
        <f>'2015'!CD16</f>
        <v>0</v>
      </c>
      <c r="CL158" s="62">
        <f>'2015'!CE16</f>
        <v>0</v>
      </c>
      <c r="CM158" s="62">
        <f>'2015'!CF16</f>
        <v>0</v>
      </c>
      <c r="CN158" s="62">
        <f>'2015'!CG16</f>
        <v>0</v>
      </c>
      <c r="CO158" s="62">
        <f>'2015'!CH16</f>
        <v>0</v>
      </c>
      <c r="CP158" s="62">
        <f>'2015'!CI16</f>
        <v>0</v>
      </c>
      <c r="CQ158" s="62">
        <f>'2015'!CJ16</f>
        <v>0</v>
      </c>
      <c r="CR158" s="63">
        <f>'2015'!CK16</f>
        <v>0</v>
      </c>
      <c r="CS158" s="60">
        <f>'2015'!CL16</f>
        <v>577</v>
      </c>
      <c r="CT158" s="61">
        <f>'2015'!CM16</f>
        <v>2557</v>
      </c>
      <c r="CU158" s="61">
        <f>'2015'!CN16</f>
        <v>0</v>
      </c>
      <c r="CV158" s="61">
        <f>'2015'!CO16</f>
        <v>0</v>
      </c>
      <c r="CW158" s="61">
        <f>'2015'!CP16</f>
        <v>0</v>
      </c>
      <c r="CX158" s="61">
        <f>'2015'!CQ16</f>
        <v>0</v>
      </c>
      <c r="CY158" s="62">
        <f>'2015'!CR16</f>
        <v>0</v>
      </c>
      <c r="CZ158" s="62">
        <f>'2015'!CS16</f>
        <v>0</v>
      </c>
      <c r="DA158" s="62">
        <f>'2015'!CT16</f>
        <v>0</v>
      </c>
      <c r="DB158" s="62">
        <f>'2015'!CU16</f>
        <v>0</v>
      </c>
      <c r="DC158" s="62">
        <f>'2015'!CV16</f>
        <v>0</v>
      </c>
      <c r="DD158" s="62">
        <f>'2015'!CW16</f>
        <v>0</v>
      </c>
      <c r="DE158" s="62">
        <f>'2015'!CX16</f>
        <v>0</v>
      </c>
      <c r="DF158" s="62">
        <f>'2015'!CY16</f>
        <v>0</v>
      </c>
      <c r="DG158" s="63">
        <f>'2015'!CZ16</f>
        <v>0</v>
      </c>
      <c r="DH158" s="60">
        <f>'2015'!DA16</f>
        <v>792</v>
      </c>
      <c r="DI158" s="61">
        <f>'2015'!DB16</f>
        <v>2757</v>
      </c>
      <c r="DJ158" s="61">
        <f>'2015'!DC16</f>
        <v>90</v>
      </c>
      <c r="DK158" s="61">
        <f>'2015'!DD16</f>
        <v>47</v>
      </c>
      <c r="DL158" s="61">
        <f>'2015'!DE16</f>
        <v>6</v>
      </c>
      <c r="DM158" s="61">
        <f>'2015'!DF16</f>
        <v>0</v>
      </c>
      <c r="DN158" s="62">
        <f>'2015'!DG16</f>
        <v>0</v>
      </c>
      <c r="DO158" s="62">
        <f>'2015'!DH16</f>
        <v>0</v>
      </c>
      <c r="DP158" s="62">
        <f>'2015'!DI16</f>
        <v>3.04</v>
      </c>
      <c r="DQ158" s="62">
        <f>'2015'!DJ16</f>
        <v>6.4</v>
      </c>
      <c r="DR158" s="62">
        <f>'2015'!DK16</f>
        <v>15.6</v>
      </c>
      <c r="DS158" s="62">
        <f>'2015'!DL16</f>
        <v>0</v>
      </c>
      <c r="DT158" s="62">
        <f>'2015'!DM16</f>
        <v>9.6</v>
      </c>
      <c r="DU158" s="62">
        <f>'2015'!DN16</f>
        <v>71</v>
      </c>
      <c r="DV158" s="63">
        <f>'2015'!DO16</f>
        <v>18.2</v>
      </c>
    </row>
    <row r="159" spans="1:126" ht="15.75" customHeight="1" x14ac:dyDescent="0.2">
      <c r="A159" s="30">
        <f t="shared" si="14"/>
        <v>157</v>
      </c>
      <c r="B159" s="31">
        <f>'2024'!A16</f>
        <v>14</v>
      </c>
      <c r="C159" s="31">
        <v>2024</v>
      </c>
      <c r="D159" s="32" t="str">
        <f>'2024'!B16</f>
        <v>Ja'Lynn Polk</v>
      </c>
      <c r="E159" s="32" t="str" cm="1">
        <f t="array" ref="E159">_xlfn.IFS(F159&gt;12.5,"Cornerstone",AND(F159&gt;11.995,F159&lt;12.5),"Elite",AND(F159&gt;11,F159&lt;12.995),"Elite Upside",AND(F159&gt;=9.69,F159&lt;10.999),"Upside",AND(F159&gt;8.4,F159&lt;9.999),"Upside Lite",AND(F159&gt;7.25,F159&lt;8.999),"Outlier",AND(F159&gt;=6,F159&lt;7.25),"Outlier Lite",F159&lt;6.999,"Purgatory")</f>
        <v>Upside Lite</v>
      </c>
      <c r="F159" s="33">
        <f>'2024'!C16</f>
        <v>8.6371428571428552</v>
      </c>
      <c r="G159" s="33">
        <f t="shared" si="15"/>
        <v>74.400000000000006</v>
      </c>
      <c r="H159" s="303">
        <f t="shared" si="16"/>
        <v>0.11799129523977447</v>
      </c>
      <c r="I159" s="34" t="str">
        <f>'2024'!D16</f>
        <v>Washington</v>
      </c>
      <c r="J159" s="35">
        <f>'2024'!E16</f>
        <v>5</v>
      </c>
      <c r="K159" s="36">
        <f>'2024'!F16</f>
        <v>36992</v>
      </c>
      <c r="L159" s="37">
        <f>'2024'!G16</f>
        <v>24.479452054794521</v>
      </c>
      <c r="M159" s="37" t="str">
        <f>'2024'!H16</f>
        <v>JR</v>
      </c>
      <c r="N159" s="37">
        <f>'2024'!I16</f>
        <v>23.06027397260274</v>
      </c>
      <c r="O159" s="37" t="str">
        <f>'2024'!J16</f>
        <v>Hybrid</v>
      </c>
      <c r="P159" s="37" t="str">
        <f>'2024'!K16</f>
        <v>BALL HOG</v>
      </c>
      <c r="Q159" s="37" t="str">
        <f>'2024'!L16</f>
        <v>Poor Separator</v>
      </c>
      <c r="R159" s="35">
        <f>'2024'!M16</f>
        <v>73</v>
      </c>
      <c r="S159" s="35">
        <f>'2024'!N16</f>
        <v>203</v>
      </c>
      <c r="T159" s="231">
        <f t="shared" si="17"/>
        <v>26.782324684934608</v>
      </c>
      <c r="U159" s="35">
        <f>'2024'!O16</f>
        <v>4.5199999999999996</v>
      </c>
      <c r="V159" s="38">
        <f>'2024'!P16</f>
        <v>2</v>
      </c>
      <c r="W159" s="57">
        <f>'2024'!Q16</f>
        <v>0</v>
      </c>
      <c r="X159" s="58">
        <f>'2024'!R16</f>
        <v>9.8987626546681667E-2</v>
      </c>
      <c r="Y159" s="58">
        <f>'2024'!S16</f>
        <v>0.16888888888888889</v>
      </c>
      <c r="Z159" s="58">
        <f>'2024'!T16</f>
        <v>0.14436077713524981</v>
      </c>
      <c r="AA159" s="58">
        <f>'2024'!U16</f>
        <v>0.22480845698768306</v>
      </c>
      <c r="AB159" s="58">
        <f>'2024'!V16</f>
        <v>0.22480845698768306</v>
      </c>
      <c r="AC159" s="59">
        <f>'2024'!W16</f>
        <v>0.21356803413829889</v>
      </c>
      <c r="AD159" s="42">
        <f>'2024'!X16</f>
        <v>22.394520547945206</v>
      </c>
      <c r="AE159" s="43">
        <f>'2024'!Y16</f>
        <v>2.2999999999999998</v>
      </c>
      <c r="AF159" s="43">
        <f>'2024'!Z16</f>
        <v>5.2</v>
      </c>
      <c r="AG159" s="43">
        <f>'2024'!AA16</f>
        <v>15.8</v>
      </c>
      <c r="AH159" s="43">
        <f>'2024'!AB16</f>
        <v>1.1200000000000001</v>
      </c>
      <c r="AI159" s="43">
        <f>'2024'!AC16</f>
        <v>1.21</v>
      </c>
      <c r="AJ159" s="44">
        <f>'2024'!AD16</f>
        <v>4.7627264883520273E-2</v>
      </c>
      <c r="AK159" s="44">
        <f>'2024'!AE16</f>
        <v>0.16669542709232094</v>
      </c>
      <c r="AL159" s="45">
        <f>'2024'!AF16</f>
        <v>5.5E-2</v>
      </c>
      <c r="AM159" s="46">
        <f t="shared" ref="AM159:AM170" si="18">DS159/100</f>
        <v>0.54200000000000004</v>
      </c>
      <c r="AN159" s="45">
        <f>'2024'!AG16</f>
        <v>0.47850000000000004</v>
      </c>
      <c r="AO159" s="45">
        <f>'2024'!AH16</f>
        <v>0.51900000000000002</v>
      </c>
      <c r="AP159" s="43">
        <f>'2024'!AI16</f>
        <v>97.268516967901164</v>
      </c>
      <c r="AQ159" s="47">
        <f>'2024'!AJ16</f>
        <v>96.27767098539212</v>
      </c>
      <c r="AR159" s="48">
        <f>'2024'!AK16</f>
        <v>6</v>
      </c>
      <c r="AS159" s="49">
        <f>'2024'!AL16</f>
        <v>2</v>
      </c>
      <c r="AT159" s="49">
        <f>'2024'!AM16</f>
        <v>4</v>
      </c>
      <c r="AU159" s="49">
        <f>'2024'!AN16</f>
        <v>3</v>
      </c>
      <c r="AV159" s="49">
        <f>'2024'!AO16</f>
        <v>7</v>
      </c>
      <c r="AW159" s="49">
        <f>'2024'!AP16</f>
        <v>6</v>
      </c>
      <c r="AX159" s="49">
        <f>'2024'!AQ16</f>
        <v>8</v>
      </c>
      <c r="AY159" s="50">
        <f>'2024'!AR16</f>
        <v>1</v>
      </c>
      <c r="AZ159" s="60">
        <f>'2024'!AS16</f>
        <v>0</v>
      </c>
      <c r="BA159" s="61">
        <f>'2024'!AT16</f>
        <v>1</v>
      </c>
      <c r="BB159" s="61">
        <f>'2024'!AU16</f>
        <v>0</v>
      </c>
      <c r="BC159" s="61">
        <f>'2024'!AV16</f>
        <v>0</v>
      </c>
      <c r="BD159" s="61">
        <f>'2024'!AW16</f>
        <v>0</v>
      </c>
      <c r="BE159" s="61">
        <f>'2024'!AX16</f>
        <v>0</v>
      </c>
      <c r="BF159" s="62">
        <f>'2024'!AY16</f>
        <v>0</v>
      </c>
      <c r="BG159" s="62">
        <f>'2024'!AZ16</f>
        <v>0</v>
      </c>
      <c r="BH159" s="62">
        <f>'2024'!BA16</f>
        <v>0</v>
      </c>
      <c r="BI159" s="62">
        <f>'2024'!BB16</f>
        <v>0</v>
      </c>
      <c r="BJ159" s="62">
        <f>'2024'!BC16</f>
        <v>0</v>
      </c>
      <c r="BK159" s="62">
        <f>'2024'!BH16</f>
        <v>0</v>
      </c>
      <c r="BL159" s="62">
        <f>'2024'!BI16</f>
        <v>0</v>
      </c>
      <c r="BM159" s="62">
        <f>'2024'!BJ16</f>
        <v>0</v>
      </c>
      <c r="BN159" s="63">
        <f>'2024'!BK16</f>
        <v>0</v>
      </c>
      <c r="BO159" s="60">
        <f>'2024'!BL16</f>
        <v>264</v>
      </c>
      <c r="BP159" s="61">
        <f>'2024'!BM16</f>
        <v>2667</v>
      </c>
      <c r="BQ159" s="61">
        <f>'2024'!BN16</f>
        <v>38</v>
      </c>
      <c r="BR159" s="61">
        <f>'2024'!BO16</f>
        <v>28</v>
      </c>
      <c r="BS159" s="61">
        <f>'2024'!BP16</f>
        <v>2</v>
      </c>
      <c r="BT159" s="61">
        <f>'2024'!BQ16</f>
        <v>0</v>
      </c>
      <c r="BU159" s="62">
        <f>'2024'!BR16</f>
        <v>0.04</v>
      </c>
      <c r="BV159" s="62">
        <f>'2024'!BS16</f>
        <v>0.67</v>
      </c>
      <c r="BW159" s="62">
        <f>'2024'!BT16</f>
        <v>1.21</v>
      </c>
      <c r="BX159" s="62">
        <f>'2024'!BU16</f>
        <v>6.3</v>
      </c>
      <c r="BY159" s="62">
        <f>'2024'!BV16</f>
        <v>6.1</v>
      </c>
      <c r="BZ159" s="62">
        <f>'2024'!CA16</f>
        <v>37.5</v>
      </c>
      <c r="CA159" s="62">
        <f>'2024'!CB16</f>
        <v>0</v>
      </c>
      <c r="CB159" s="62">
        <f>'2024'!CC16</f>
        <v>0</v>
      </c>
      <c r="CC159" s="63">
        <f>'2024'!CD16</f>
        <v>100</v>
      </c>
      <c r="CD159" s="60">
        <f>'2024'!CE16</f>
        <v>114</v>
      </c>
      <c r="CE159" s="61">
        <f>'2024'!CF16</f>
        <v>675</v>
      </c>
      <c r="CF159" s="61">
        <f>'2024'!CG16</f>
        <v>7</v>
      </c>
      <c r="CG159" s="61">
        <f>'2024'!CH16</f>
        <v>5</v>
      </c>
      <c r="CH159" s="61">
        <f>'2024'!CI16</f>
        <v>1</v>
      </c>
      <c r="CI159" s="61">
        <f>'2024'!CJ16</f>
        <v>0</v>
      </c>
      <c r="CJ159" s="62">
        <f>'2024'!CK16</f>
        <v>0.08</v>
      </c>
      <c r="CK159" s="62">
        <f>'2024'!CL16</f>
        <v>0.86</v>
      </c>
      <c r="CL159" s="62">
        <f>'2024'!CM16</f>
        <v>2.5299999999999998</v>
      </c>
      <c r="CM159" s="62">
        <f>'2024'!CN16</f>
        <v>8.1999999999999993</v>
      </c>
      <c r="CN159" s="62">
        <f>'2024'!CO16</f>
        <v>15.4</v>
      </c>
      <c r="CO159" s="62">
        <f>'2024'!CT16</f>
        <v>50</v>
      </c>
      <c r="CP159" s="62">
        <f>'2024'!CU16</f>
        <v>16.7</v>
      </c>
      <c r="CQ159" s="62">
        <f>'2024'!CV16</f>
        <v>12.8</v>
      </c>
      <c r="CR159" s="63">
        <f>'2024'!CW16</f>
        <v>87.2</v>
      </c>
      <c r="CS159" s="60">
        <f>'2024'!CX16</f>
        <v>694</v>
      </c>
      <c r="CT159" s="61">
        <f>'2024'!CY16</f>
        <v>4807.4000000000005</v>
      </c>
      <c r="CU159" s="61">
        <f>'2024'!CZ16</f>
        <v>65</v>
      </c>
      <c r="CV159" s="61">
        <f>'2024'!DA16</f>
        <v>41</v>
      </c>
      <c r="CW159" s="61">
        <f>'2024'!DB16</f>
        <v>6</v>
      </c>
      <c r="CX159" s="61">
        <f>'2024'!DC16</f>
        <v>0</v>
      </c>
      <c r="CY159" s="62">
        <f>'2024'!DD16</f>
        <v>0.09</v>
      </c>
      <c r="CZ159" s="62">
        <f>'2024'!DE16</f>
        <v>1.21</v>
      </c>
      <c r="DA159" s="62">
        <f>'2024'!DF16</f>
        <v>1.77</v>
      </c>
      <c r="DB159" s="62">
        <f>'2024'!DG16</f>
        <v>4.5</v>
      </c>
      <c r="DC159" s="62">
        <f>'2024'!DH16</f>
        <v>15.8</v>
      </c>
      <c r="DD159" s="62">
        <f>'2024'!DM16</f>
        <v>50</v>
      </c>
      <c r="DE159" s="62">
        <f>'2024'!DN16</f>
        <v>7.3</v>
      </c>
      <c r="DF159" s="62">
        <f>'2024'!DO16</f>
        <v>37</v>
      </c>
      <c r="DG159" s="63">
        <f>'2024'!DP16</f>
        <v>62.7</v>
      </c>
      <c r="DH159" s="60">
        <f>'2024'!DQ16</f>
        <v>1159</v>
      </c>
      <c r="DI159" s="61">
        <f>'2024'!DR16</f>
        <v>5155.5</v>
      </c>
      <c r="DJ159" s="61">
        <f>'2024'!DS16</f>
        <v>108</v>
      </c>
      <c r="DK159" s="61">
        <f>'2024'!DT16</f>
        <v>69</v>
      </c>
      <c r="DL159" s="61">
        <f>'2024'!DU16</f>
        <v>9</v>
      </c>
      <c r="DM159" s="61">
        <f>'2024'!DV16</f>
        <v>37.5</v>
      </c>
      <c r="DN159" s="62">
        <f>'2024'!DW16</f>
        <v>1.1200000000000001</v>
      </c>
      <c r="DO159" s="62">
        <f>'2024'!DX16</f>
        <v>1.1200000000000001</v>
      </c>
      <c r="DP159" s="62">
        <f>'2024'!DY16</f>
        <v>2.2999999999999998</v>
      </c>
      <c r="DQ159" s="62">
        <f>'2024'!DZ16</f>
        <v>5.2</v>
      </c>
      <c r="DR159" s="62">
        <f>'2024'!EA16</f>
        <v>13.8</v>
      </c>
      <c r="DS159" s="62">
        <f>'2024'!EF16</f>
        <v>54.2</v>
      </c>
      <c r="DT159" s="62">
        <f>'2024'!EG16</f>
        <v>5.5</v>
      </c>
      <c r="DU159" s="62">
        <f>'2024'!EH16</f>
        <v>58.7</v>
      </c>
      <c r="DV159" s="63">
        <f>'2024'!EI16</f>
        <v>41.1</v>
      </c>
    </row>
    <row r="160" spans="1:126" ht="15.75" customHeight="1" x14ac:dyDescent="0.2">
      <c r="A160" s="30">
        <f t="shared" si="14"/>
        <v>158</v>
      </c>
      <c r="B160" s="31">
        <f>'2018'!A14</f>
        <v>12</v>
      </c>
      <c r="C160" s="31">
        <v>2018</v>
      </c>
      <c r="D160" s="32" t="str">
        <f>'2018'!B14</f>
        <v>Equanimeous St. Brown</v>
      </c>
      <c r="E160" s="32" t="str" cm="1">
        <f t="array" ref="E160">_xlfn.IFS(F160&gt;12.5,"Cornerstone",AND(F160&gt;11.995,F160&lt;12.5),"Elite",AND(F160&gt;11,F160&lt;12.995),"Elite Upside",AND(F160&gt;=9.69,F160&lt;10.999),"Upside",AND(F160&gt;8.4,F160&lt;9.999),"Upside Lite",AND(F160&gt;7.25,F160&lt;8.999),"Outlier",AND(F160&gt;=6,F160&lt;7.25),"Outlier Lite",F160&lt;6.999,"Purgatory")</f>
        <v>Upside Lite</v>
      </c>
      <c r="F160" s="33">
        <f>'2018'!C14</f>
        <v>8.6257142857142863</v>
      </c>
      <c r="G160" s="33">
        <f t="shared" si="15"/>
        <v>74.3</v>
      </c>
      <c r="H160" s="303">
        <f t="shared" si="16"/>
        <v>0.11143181582399483</v>
      </c>
      <c r="I160" s="34" t="str">
        <f>'2018'!D14</f>
        <v>Notre Dame</v>
      </c>
      <c r="J160" s="35">
        <f>'2018'!E14</f>
        <v>2</v>
      </c>
      <c r="K160" s="36">
        <f>'2018'!F14</f>
        <v>35338</v>
      </c>
      <c r="L160" s="37">
        <f>'2018'!G14</f>
        <v>29.010958904109589</v>
      </c>
      <c r="M160" s="37" t="str">
        <f>'2018'!H14</f>
        <v>JR</v>
      </c>
      <c r="N160" s="37">
        <f>'2018'!I14</f>
        <v>21.583561643835615</v>
      </c>
      <c r="O160" s="37" t="str">
        <f>'2018'!J14</f>
        <v>Wide</v>
      </c>
      <c r="P160" s="37" t="str">
        <f>'2018'!K14</f>
        <v>PROTO X</v>
      </c>
      <c r="Q160" s="37" t="str">
        <f>'2018'!L14</f>
        <v>Poor Separator</v>
      </c>
      <c r="R160" s="55">
        <f>'2018'!M14</f>
        <v>77</v>
      </c>
      <c r="S160" s="55">
        <f>'2018'!N14</f>
        <v>214</v>
      </c>
      <c r="T160" s="231">
        <f t="shared" si="17"/>
        <v>25.376415468634612</v>
      </c>
      <c r="U160" s="35">
        <f>'2018'!O14</f>
        <v>4.4800000000000004</v>
      </c>
      <c r="V160" s="56">
        <f>'2018'!P14</f>
        <v>6</v>
      </c>
      <c r="W160" s="57">
        <f>'2018'!Q14</f>
        <v>0</v>
      </c>
      <c r="X160" s="58">
        <f>'2018'!R14</f>
        <v>0</v>
      </c>
      <c r="Y160" s="58">
        <f>'2018'!S14</f>
        <v>0</v>
      </c>
      <c r="Z160" s="58">
        <f>'2018'!T14</f>
        <v>0.31497869550966895</v>
      </c>
      <c r="AA160" s="58">
        <f>'2018'!U14</f>
        <v>0.22141014617368873</v>
      </c>
      <c r="AB160" s="58">
        <f>'2018'!V14</f>
        <v>0.26819442084167883</v>
      </c>
      <c r="AC160" s="59">
        <f>'2018'!W14</f>
        <v>0.26819442084167883</v>
      </c>
      <c r="AD160" s="42">
        <f>'2018'!X14</f>
        <v>19.931506849315067</v>
      </c>
      <c r="AE160" s="43">
        <f>'2018'!Y14</f>
        <v>2.69</v>
      </c>
      <c r="AF160" s="43">
        <f>'2018'!Z14</f>
        <v>6</v>
      </c>
      <c r="AG160" s="43">
        <f>'2018'!AA14</f>
        <v>15</v>
      </c>
      <c r="AH160" s="43">
        <f>'2018'!AB14</f>
        <v>0.97</v>
      </c>
      <c r="AI160" s="43">
        <f>'2018'!AC14</f>
        <v>2.48</v>
      </c>
      <c r="AJ160" s="44">
        <f>'2018'!AD14</f>
        <v>5.2815533980582523E-2</v>
      </c>
      <c r="AK160" s="44">
        <f>'2018'!AE14</f>
        <v>0.18155339805825244</v>
      </c>
      <c r="AL160" s="45">
        <f>'2018'!AF14</f>
        <v>8.3000000000000004E-2</v>
      </c>
      <c r="AM160" s="46">
        <f t="shared" si="18"/>
        <v>0.375</v>
      </c>
      <c r="AN160" s="45">
        <f>'2018'!AG14</f>
        <v>0.8125</v>
      </c>
      <c r="AO160" s="45">
        <f>'2018'!AH14</f>
        <v>0.186</v>
      </c>
      <c r="AP160" s="43">
        <f>'2018'!AI14</f>
        <v>106.25067873330771</v>
      </c>
      <c r="AQ160" s="47">
        <f>'2018'!AJ14</f>
        <v>113.92965759581978</v>
      </c>
      <c r="AR160" s="48">
        <f>'2018'!AK14</f>
        <v>7</v>
      </c>
      <c r="AS160" s="49">
        <f>'2018'!AL14</f>
        <v>6</v>
      </c>
      <c r="AT160" s="49">
        <f>'2018'!AM14</f>
        <v>5</v>
      </c>
      <c r="AU160" s="49">
        <f>'2018'!AN14</f>
        <v>5</v>
      </c>
      <c r="AV160" s="49">
        <f>'2018'!AO14</f>
        <v>8</v>
      </c>
      <c r="AW160" s="49">
        <f>'2018'!AP14</f>
        <v>8</v>
      </c>
      <c r="AX160" s="49">
        <f>'2018'!AQ14</f>
        <v>2</v>
      </c>
      <c r="AY160" s="50">
        <f>'2018'!AR14</f>
        <v>0.5</v>
      </c>
      <c r="AZ160" s="60">
        <f>'2018'!AS14</f>
        <v>0</v>
      </c>
      <c r="BA160" s="61">
        <f>'2018'!AT14</f>
        <v>23</v>
      </c>
      <c r="BB160" s="61">
        <f>'2018'!AU14</f>
        <v>0</v>
      </c>
      <c r="BC160" s="61">
        <f>'2018'!AV14</f>
        <v>0</v>
      </c>
      <c r="BD160" s="61">
        <f>'2018'!AW14</f>
        <v>0</v>
      </c>
      <c r="BE160" s="61">
        <f>'2018'!AX14</f>
        <v>0</v>
      </c>
      <c r="BF160" s="62">
        <f>'2018'!AY14</f>
        <v>0</v>
      </c>
      <c r="BG160" s="62">
        <f>'2018'!AZ14</f>
        <v>0</v>
      </c>
      <c r="BH160" s="62">
        <f>'2018'!BA14</f>
        <v>0</v>
      </c>
      <c r="BI160" s="62">
        <f>'2018'!BB14</f>
        <v>0</v>
      </c>
      <c r="BJ160" s="62">
        <f>'2018'!BC14</f>
        <v>0</v>
      </c>
      <c r="BK160" s="62">
        <f>'2018'!BD14</f>
        <v>0</v>
      </c>
      <c r="BL160" s="62">
        <f>'2018'!BE14</f>
        <v>0</v>
      </c>
      <c r="BM160" s="62">
        <f>'2018'!BF14</f>
        <v>0</v>
      </c>
      <c r="BN160" s="63">
        <f>'2018'!BG14</f>
        <v>0</v>
      </c>
      <c r="BO160" s="60">
        <f>'2018'!BH14</f>
        <v>0</v>
      </c>
      <c r="BP160" s="61">
        <f>'2018'!BI14</f>
        <v>23</v>
      </c>
      <c r="BQ160" s="61">
        <f>'2018'!BJ14</f>
        <v>0</v>
      </c>
      <c r="BR160" s="61">
        <f>'2018'!BK14</f>
        <v>0</v>
      </c>
      <c r="BS160" s="61">
        <f>'2018'!BL14</f>
        <v>0</v>
      </c>
      <c r="BT160" s="61">
        <f>'2018'!BM14</f>
        <v>0</v>
      </c>
      <c r="BU160" s="62">
        <f>'2018'!BN14</f>
        <v>0</v>
      </c>
      <c r="BV160" s="62">
        <f>'2018'!BO14</f>
        <v>0</v>
      </c>
      <c r="BW160" s="62">
        <f>'2018'!BP14</f>
        <v>0</v>
      </c>
      <c r="BX160" s="62">
        <f>'2018'!BQ14</f>
        <v>0</v>
      </c>
      <c r="BY160" s="62">
        <f>'2018'!BR14</f>
        <v>0</v>
      </c>
      <c r="BZ160" s="62">
        <f>'2018'!BS14</f>
        <v>0</v>
      </c>
      <c r="CA160" s="62">
        <f>'2018'!BT14</f>
        <v>0</v>
      </c>
      <c r="CB160" s="62">
        <f>'2018'!BU14</f>
        <v>0</v>
      </c>
      <c r="CC160" s="63">
        <f>'2018'!BV14</f>
        <v>0</v>
      </c>
      <c r="CD160" s="60">
        <f>'2018'!BW14</f>
        <v>0</v>
      </c>
      <c r="CE160" s="61">
        <f>'2018'!BX14</f>
        <v>3364</v>
      </c>
      <c r="CF160" s="61">
        <f>'2018'!BY14</f>
        <v>1</v>
      </c>
      <c r="CG160" s="61">
        <f>'2018'!BZ14</f>
        <v>1</v>
      </c>
      <c r="CH160" s="61">
        <f>'2018'!CA14</f>
        <v>0</v>
      </c>
      <c r="CI160" s="61">
        <f>'2018'!CB14</f>
        <v>25</v>
      </c>
      <c r="CJ160" s="62">
        <f>'2018'!CC14</f>
        <v>0</v>
      </c>
      <c r="CK160" s="62">
        <f>'2018'!CD14</f>
        <v>0</v>
      </c>
      <c r="CL160" s="62">
        <f>'2018'!CE14</f>
        <v>0</v>
      </c>
      <c r="CM160" s="62">
        <f>'2018'!CF14</f>
        <v>0</v>
      </c>
      <c r="CN160" s="62">
        <f>'2018'!CG14</f>
        <v>0</v>
      </c>
      <c r="CO160" s="62">
        <f>'2018'!CH14</f>
        <v>0</v>
      </c>
      <c r="CP160" s="62">
        <f>'2018'!CI14</f>
        <v>0</v>
      </c>
      <c r="CQ160" s="62">
        <f>'2018'!CJ14</f>
        <v>85.7</v>
      </c>
      <c r="CR160" s="63">
        <f>'2018'!CK14</f>
        <v>14.3</v>
      </c>
      <c r="CS160" s="60">
        <f>'2018'!CL14</f>
        <v>961</v>
      </c>
      <c r="CT160" s="61">
        <f>'2018'!CM14</f>
        <v>3051</v>
      </c>
      <c r="CU160" s="61">
        <f>'2018'!CN14</f>
        <v>89</v>
      </c>
      <c r="CV160" s="61">
        <f>'2018'!CO14</f>
        <v>58</v>
      </c>
      <c r="CW160" s="61">
        <f>'2018'!CP14</f>
        <v>9</v>
      </c>
      <c r="CX160" s="61">
        <f>'2018'!CQ14</f>
        <v>27</v>
      </c>
      <c r="CY160" s="62">
        <f>'2018'!CR14</f>
        <v>0.97</v>
      </c>
      <c r="CZ160" s="62">
        <f>'2018'!CS14</f>
        <v>2.48</v>
      </c>
      <c r="DA160" s="62">
        <f>'2018'!CT14</f>
        <v>2.69</v>
      </c>
      <c r="DB160" s="62">
        <f>'2018'!CU14</f>
        <v>6</v>
      </c>
      <c r="DC160" s="62">
        <f>'2018'!CV14</f>
        <v>12.7</v>
      </c>
      <c r="DD160" s="62">
        <f>'2018'!CW14</f>
        <v>0</v>
      </c>
      <c r="DE160" s="62">
        <f>'2018'!CX14</f>
        <v>4.9000000000000004</v>
      </c>
      <c r="DF160" s="62">
        <f>'2018'!CY14</f>
        <v>84.1</v>
      </c>
      <c r="DG160" s="63">
        <f>'2018'!CZ14</f>
        <v>15.9</v>
      </c>
      <c r="DH160" s="60">
        <f>'2018'!DA14</f>
        <v>515</v>
      </c>
      <c r="DI160" s="61">
        <f>'2018'!DB14</f>
        <v>2326</v>
      </c>
      <c r="DJ160" s="61">
        <f>'2018'!DC14</f>
        <v>71</v>
      </c>
      <c r="DK160" s="61">
        <f>'2018'!DD14</f>
        <v>33</v>
      </c>
      <c r="DL160" s="61">
        <f>'2018'!DE14</f>
        <v>4</v>
      </c>
      <c r="DM160" s="61">
        <f>'2018'!DF14</f>
        <v>20</v>
      </c>
      <c r="DN160" s="62">
        <f>'2018'!DG14</f>
        <v>0.23</v>
      </c>
      <c r="DO160" s="62">
        <f>'2018'!DH14</f>
        <v>1.55</v>
      </c>
      <c r="DP160" s="62">
        <f>'2018'!DI14</f>
        <v>1.7</v>
      </c>
      <c r="DQ160" s="62">
        <f>'2018'!DJ14</f>
        <v>4.5999999999999996</v>
      </c>
      <c r="DR160" s="62">
        <f>'2018'!DK14</f>
        <v>15</v>
      </c>
      <c r="DS160" s="62">
        <f>'2018'!DP14</f>
        <v>37.5</v>
      </c>
      <c r="DT160" s="62">
        <f>'2018'!DQ14</f>
        <v>8.3000000000000007</v>
      </c>
      <c r="DU160" s="62">
        <f>'2018'!DR14</f>
        <v>78.400000000000006</v>
      </c>
      <c r="DV160" s="63">
        <f>'2018'!DS14</f>
        <v>21.3</v>
      </c>
    </row>
    <row r="161" spans="1:126" ht="15.75" customHeight="1" x14ac:dyDescent="0.2">
      <c r="A161" s="30">
        <f t="shared" si="14"/>
        <v>159</v>
      </c>
      <c r="B161" s="31">
        <f>'2022'!A20</f>
        <v>18</v>
      </c>
      <c r="C161" s="31">
        <v>2022</v>
      </c>
      <c r="D161" s="32" t="str">
        <f>'2022'!B20</f>
        <v>Romeo Doubs</v>
      </c>
      <c r="E161" s="32" t="str" cm="1">
        <f t="array" ref="E161">_xlfn.IFS(F161&gt;12.5,"Cornerstone",AND(F161&gt;11.995,F161&lt;12.5),"Elite",AND(F161&gt;11,F161&lt;12.995),"Elite Upside",AND(F161&gt;=9.69,F161&lt;10.999),"Upside",AND(F161&gt;8.4,F161&lt;9.999),"Upside Lite",AND(F161&gt;7.25,F161&lt;8.999),"Outlier",AND(F161&gt;=6,F161&lt;7.25),"Outlier Lite",F161&lt;6.999,"Purgatory")</f>
        <v>Upside Lite</v>
      </c>
      <c r="F161" s="33">
        <f>'2022'!C20</f>
        <v>8.5871428571428563</v>
      </c>
      <c r="G161" s="33">
        <f t="shared" si="15"/>
        <v>74.099999999999994</v>
      </c>
      <c r="H161" s="303">
        <f t="shared" si="16"/>
        <v>8.9293572795732815E-2</v>
      </c>
      <c r="I161" s="34" t="str">
        <f>'2022'!D20</f>
        <v>Nevada</v>
      </c>
      <c r="J161" s="35">
        <f>'2022'!E20</f>
        <v>7</v>
      </c>
      <c r="K161" s="36">
        <f>'2022'!F20</f>
        <v>36629</v>
      </c>
      <c r="L161" s="37">
        <f>'2022'!G20</f>
        <v>25.473972602739725</v>
      </c>
      <c r="M161" s="37" t="str">
        <f>'2022'!H20</f>
        <v>SR</v>
      </c>
      <c r="N161" s="37">
        <f>'2022'!I20</f>
        <v>22.054794520547944</v>
      </c>
      <c r="O161" s="37" t="str">
        <f>'2022'!J20</f>
        <v>Wide</v>
      </c>
      <c r="P161" s="37" t="str">
        <f>'2022'!K20</f>
        <v>DEEP</v>
      </c>
      <c r="Q161" s="37" t="str">
        <f>'2022'!L20</f>
        <v>Elite Separator</v>
      </c>
      <c r="R161" s="55">
        <f>'2022'!M20</f>
        <v>74</v>
      </c>
      <c r="S161" s="55">
        <f>'2022'!N20</f>
        <v>201</v>
      </c>
      <c r="T161" s="231">
        <f t="shared" si="17"/>
        <v>25.806586967447128</v>
      </c>
      <c r="U161" s="35">
        <f>'2022'!O20</f>
        <v>4.47</v>
      </c>
      <c r="V161" s="56">
        <f>'2022'!P20</f>
        <v>4</v>
      </c>
      <c r="W161" s="57">
        <f>'2022'!Q20</f>
        <v>0</v>
      </c>
      <c r="X161" s="58">
        <f>'2022'!R20</f>
        <v>0.15507726269315672</v>
      </c>
      <c r="Y161" s="58">
        <f>'2022'!S20</f>
        <v>0.25991189427312777</v>
      </c>
      <c r="Z161" s="58">
        <f>'2022'!T20</f>
        <v>0.3488857938718663</v>
      </c>
      <c r="AA161" s="58">
        <f>'2022'!U20</f>
        <v>0.291213696759624</v>
      </c>
      <c r="AB161" s="58">
        <f>'2022'!V20</f>
        <v>0.32004974531574515</v>
      </c>
      <c r="AC161" s="59">
        <f>'2022'!W20</f>
        <v>0.24323780643996631</v>
      </c>
      <c r="AD161" s="42">
        <f>'2022'!X20</f>
        <v>19.394520547945206</v>
      </c>
      <c r="AE161" s="43">
        <f>'2022'!Y20</f>
        <v>3.04</v>
      </c>
      <c r="AF161" s="43">
        <f>'2022'!Z20</f>
        <v>6.8</v>
      </c>
      <c r="AG161" s="43">
        <f>'2022'!AA20</f>
        <v>17.100000000000001</v>
      </c>
      <c r="AH161" s="43">
        <f>'2022'!AB20</f>
        <v>0.93</v>
      </c>
      <c r="AI161" s="43">
        <f>'2022'!AC20</f>
        <v>2.76</v>
      </c>
      <c r="AJ161" s="44">
        <f>'2022'!AD20</f>
        <v>3.1109107303877365E-2</v>
      </c>
      <c r="AK161" s="44">
        <f>'2022'!AE20</f>
        <v>0.19702434625788998</v>
      </c>
      <c r="AL161" s="45">
        <f>'2022'!AF20</f>
        <v>4.8000000000000001E-2</v>
      </c>
      <c r="AM161" s="46">
        <f t="shared" si="18"/>
        <v>0.6</v>
      </c>
      <c r="AN161" s="45">
        <f>'2022'!AG20</f>
        <v>0.83949999999999991</v>
      </c>
      <c r="AO161" s="45">
        <f>'2022'!AH20</f>
        <v>0.1605</v>
      </c>
      <c r="AP161" s="43">
        <f>'2022'!AI20</f>
        <v>100.69223032609149</v>
      </c>
      <c r="AQ161" s="47">
        <f>'2022'!AJ20</f>
        <v>101.72144748888458</v>
      </c>
      <c r="AR161" s="48">
        <f>'2022'!AK20</f>
        <v>6</v>
      </c>
      <c r="AS161" s="49">
        <f>'2022'!AL20</f>
        <v>7</v>
      </c>
      <c r="AT161" s="49">
        <f>'2022'!AM20</f>
        <v>6</v>
      </c>
      <c r="AU161" s="49">
        <f>'2022'!AN20</f>
        <v>5</v>
      </c>
      <c r="AV161" s="49">
        <f>'2022'!AO20</f>
        <v>8</v>
      </c>
      <c r="AW161" s="49">
        <f>'2022'!AP20</f>
        <v>6</v>
      </c>
      <c r="AX161" s="49">
        <f>'2022'!AQ20</f>
        <v>5</v>
      </c>
      <c r="AY161" s="50">
        <f>'2022'!AR20</f>
        <v>0.25</v>
      </c>
      <c r="AZ161" s="60">
        <f>'2022'!AS20</f>
        <v>0</v>
      </c>
      <c r="BA161" s="61">
        <f>'2022'!AT20</f>
        <v>3245</v>
      </c>
      <c r="BB161" s="61">
        <f>'2022'!AU20</f>
        <v>0</v>
      </c>
      <c r="BC161" s="61">
        <f>'2022'!AV20</f>
        <v>0</v>
      </c>
      <c r="BD161" s="61">
        <f>'2022'!AW20</f>
        <v>0</v>
      </c>
      <c r="BE161" s="61">
        <f>'2022'!AX20</f>
        <v>0</v>
      </c>
      <c r="BF161" s="62">
        <f>'2022'!AY20</f>
        <v>0</v>
      </c>
      <c r="BG161" s="62">
        <f>'2022'!AZ20</f>
        <v>0</v>
      </c>
      <c r="BH161" s="62">
        <f>'2022'!BA20</f>
        <v>0</v>
      </c>
      <c r="BI161" s="62">
        <f>'2022'!BB20</f>
        <v>0</v>
      </c>
      <c r="BJ161" s="62">
        <f>'2022'!BC20</f>
        <v>0</v>
      </c>
      <c r="BK161" s="62">
        <f>'2022'!BH20</f>
        <v>0</v>
      </c>
      <c r="BL161" s="62">
        <f>'2022'!BI20</f>
        <v>0</v>
      </c>
      <c r="BM161" s="62">
        <f>'2022'!BJ20</f>
        <v>0</v>
      </c>
      <c r="BN161" s="63">
        <f>'2022'!BK20</f>
        <v>0</v>
      </c>
      <c r="BO161" s="60">
        <f>'2022'!BL20</f>
        <v>562</v>
      </c>
      <c r="BP161" s="61">
        <f>'2022'!BM20</f>
        <v>3624</v>
      </c>
      <c r="BQ161" s="61">
        <f>'2022'!BN20</f>
        <v>74</v>
      </c>
      <c r="BR161" s="61">
        <f>'2022'!BO20</f>
        <v>44</v>
      </c>
      <c r="BS161" s="61">
        <f>'2022'!BP20</f>
        <v>2</v>
      </c>
      <c r="BT161" s="61">
        <f>'2022'!BQ20</f>
        <v>25</v>
      </c>
      <c r="BU161" s="62">
        <f>'2022'!BR20</f>
        <v>0.36</v>
      </c>
      <c r="BV161" s="62">
        <f>'2022'!BS20</f>
        <v>1.1399999999999999</v>
      </c>
      <c r="BW161" s="62">
        <f>'2022'!BT20</f>
        <v>1.71</v>
      </c>
      <c r="BX161" s="62">
        <f>'2022'!BU20</f>
        <v>6.9</v>
      </c>
      <c r="BY161" s="62">
        <f>'2022'!BV20</f>
        <v>12.8</v>
      </c>
      <c r="BZ161" s="62">
        <f>'2022'!CA20</f>
        <v>40</v>
      </c>
      <c r="CA161" s="62">
        <f>'2022'!CB20</f>
        <v>4.3</v>
      </c>
      <c r="CB161" s="62">
        <f>'2022'!CC20</f>
        <v>98.4</v>
      </c>
      <c r="CC161" s="63">
        <f>'2022'!CD20</f>
        <v>1.6</v>
      </c>
      <c r="CD161" s="60">
        <f>'2022'!CE20</f>
        <v>649</v>
      </c>
      <c r="CE161" s="61">
        <f>'2022'!CF20</f>
        <v>2497</v>
      </c>
      <c r="CF161" s="61">
        <f>'2022'!CG20</f>
        <v>74</v>
      </c>
      <c r="CG161" s="61">
        <f>'2022'!CH20</f>
        <v>44</v>
      </c>
      <c r="CH161" s="61">
        <f>'2022'!CI20</f>
        <v>4</v>
      </c>
      <c r="CI161" s="61">
        <f>'2022'!CJ20</f>
        <v>14</v>
      </c>
      <c r="CJ161" s="62">
        <f>'2022'!CK20</f>
        <v>0.43</v>
      </c>
      <c r="CK161" s="62">
        <f>'2022'!CL20</f>
        <v>1.85</v>
      </c>
      <c r="CL161" s="62">
        <f>'2022'!CM20</f>
        <v>2.15</v>
      </c>
      <c r="CM161" s="62">
        <f>'2022'!CN20</f>
        <v>7</v>
      </c>
      <c r="CN161" s="62">
        <f>'2022'!CO20</f>
        <v>14.2</v>
      </c>
      <c r="CO161" s="62">
        <f>'2022'!CT20</f>
        <v>36.4</v>
      </c>
      <c r="CP161" s="62">
        <f>'2022'!CU20</f>
        <v>6.4</v>
      </c>
      <c r="CQ161" s="62">
        <f>'2022'!CV20</f>
        <v>96.5</v>
      </c>
      <c r="CR161" s="63">
        <f>'2022'!CW20</f>
        <v>3.5</v>
      </c>
      <c r="CS161" s="60">
        <f>'2022'!CX20</f>
        <v>1002</v>
      </c>
      <c r="CT161" s="61">
        <f>'2022'!CY20</f>
        <v>2872</v>
      </c>
      <c r="CU161" s="61">
        <f>'2022'!CZ20</f>
        <v>90</v>
      </c>
      <c r="CV161" s="61">
        <f>'2022'!DA20</f>
        <v>60</v>
      </c>
      <c r="CW161" s="61">
        <f>'2022'!DB20</f>
        <v>9</v>
      </c>
      <c r="CX161" s="61">
        <f>'2022'!DC20</f>
        <v>27</v>
      </c>
      <c r="CY161" s="62">
        <f>'2022'!DD20</f>
        <v>0.69</v>
      </c>
      <c r="CZ161" s="62">
        <f>'2022'!DE20</f>
        <v>2.76</v>
      </c>
      <c r="DA161" s="62">
        <f>'2022'!DF20</f>
        <v>3.04</v>
      </c>
      <c r="DB161" s="62">
        <f>'2022'!DG20</f>
        <v>6.8</v>
      </c>
      <c r="DC161" s="62">
        <f>'2022'!DH20</f>
        <v>17.100000000000001</v>
      </c>
      <c r="DD161" s="62">
        <f>'2022'!DM20</f>
        <v>31.3</v>
      </c>
      <c r="DE161" s="62">
        <f>'2022'!DN20</f>
        <v>7.7</v>
      </c>
      <c r="DF161" s="62">
        <f>'2022'!DO20</f>
        <v>89.3</v>
      </c>
      <c r="DG161" s="63">
        <f>'2022'!DP20</f>
        <v>10.7</v>
      </c>
      <c r="DH161" s="60">
        <f>'2022'!DQ20</f>
        <v>1109</v>
      </c>
      <c r="DI161" s="61">
        <f>'2022'!DR20</f>
        <v>3808.2</v>
      </c>
      <c r="DJ161" s="61">
        <f>'2022'!DS20</f>
        <v>110</v>
      </c>
      <c r="DK161" s="61">
        <f>'2022'!DT20</f>
        <v>80</v>
      </c>
      <c r="DL161" s="61">
        <f>'2022'!DU20</f>
        <v>11</v>
      </c>
      <c r="DM161" s="61">
        <f>'2022'!DV20</f>
        <v>38</v>
      </c>
      <c r="DN161" s="62">
        <f>'2022'!DW20</f>
        <v>0.93</v>
      </c>
      <c r="DO161" s="62">
        <f>'2022'!DX20</f>
        <v>2.2000000000000002</v>
      </c>
      <c r="DP161" s="62">
        <f>'2022'!DY20</f>
        <v>2.2999999999999998</v>
      </c>
      <c r="DQ161" s="62">
        <f>'2022'!DZ20</f>
        <v>4</v>
      </c>
      <c r="DR161" s="62">
        <f>'2022'!EA20</f>
        <v>13.8</v>
      </c>
      <c r="DS161" s="62">
        <f>'2022'!EF20</f>
        <v>60</v>
      </c>
      <c r="DT161" s="62">
        <f>'2022'!EG20</f>
        <v>4.8</v>
      </c>
      <c r="DU161" s="62">
        <f>'2022'!EH20</f>
        <v>78.599999999999994</v>
      </c>
      <c r="DV161" s="63">
        <f>'2022'!EI20</f>
        <v>21.4</v>
      </c>
    </row>
    <row r="162" spans="1:126" ht="15.75" customHeight="1" x14ac:dyDescent="0.2">
      <c r="A162" s="30">
        <f t="shared" si="14"/>
        <v>160</v>
      </c>
      <c r="B162" s="31">
        <f>'2026 - WIP'!A14</f>
        <v>12</v>
      </c>
      <c r="C162" s="31">
        <v>2026</v>
      </c>
      <c r="D162" s="32" t="str">
        <f>'2026 - WIP'!B14</f>
        <v>Eric McAlister</v>
      </c>
      <c r="E162" s="32" t="str" cm="1">
        <f t="array" ref="E162">_xlfn.IFS(F162&gt;12.5,"Cornerstone",AND(F162&gt;11.995,F162&lt;12.5),"Elite",AND(F162&gt;11,F162&lt;12.995),"Elite Upside",AND(F162&gt;=9.69,F162&lt;10.999),"Upside",AND(F162&gt;8.4,F162&lt;9.999),"Upside Lite",AND(F162&gt;7.25,F162&lt;8.999),"Outlier",AND(F162&gt;=6,F162&lt;7.25),"Outlier Lite",F162&lt;6.999,"Purgatory")</f>
        <v>Upside Lite</v>
      </c>
      <c r="F162" s="33">
        <f>'2026 - WIP'!C14</f>
        <v>8.5814285714285727</v>
      </c>
      <c r="G162" s="33">
        <f t="shared" si="15"/>
        <v>73.900000000000006</v>
      </c>
      <c r="H162" s="303">
        <f t="shared" si="16"/>
        <v>8.6013833087843494E-2</v>
      </c>
      <c r="I162" s="34" t="str">
        <f>'2026 - WIP'!D14</f>
        <v>TCU</v>
      </c>
      <c r="J162" s="35">
        <f>'2026 - WIP'!E14</f>
        <v>3</v>
      </c>
      <c r="K162" s="36">
        <f>'2026 - WIP'!F14</f>
        <v>37802</v>
      </c>
      <c r="L162" s="37">
        <f>'2026 - WIP'!G14</f>
        <v>22.260273972602739</v>
      </c>
      <c r="M162" s="37" t="str">
        <f>'2026 - WIP'!H14</f>
        <v>SR</v>
      </c>
      <c r="N162" s="37">
        <f>'2026 - WIP'!I14</f>
        <v>22.841095890410958</v>
      </c>
      <c r="O162" s="37" t="str">
        <f>'2026 - WIP'!J14</f>
        <v>Wide</v>
      </c>
      <c r="P162" s="37" t="str">
        <f>'2026 - WIP'!K14</f>
        <v>SLOB</v>
      </c>
      <c r="Q162" s="37" t="str">
        <f>'2026 - WIP'!L14</f>
        <v>Poor Earner</v>
      </c>
      <c r="R162" s="35">
        <f>'2026 - WIP'!M14</f>
        <v>75</v>
      </c>
      <c r="S162" s="35">
        <f>'2026 - WIP'!N14</f>
        <v>205</v>
      </c>
      <c r="T162" s="231">
        <f t="shared" si="17"/>
        <v>25.622959334807561</v>
      </c>
      <c r="U162" s="35">
        <f>'2026 - WIP'!O14</f>
        <v>4.5</v>
      </c>
      <c r="V162" s="38">
        <f>'2026 - WIP'!P14</f>
        <v>5</v>
      </c>
      <c r="W162" s="57">
        <f>'2026 - WIP'!Q14</f>
        <v>0</v>
      </c>
      <c r="X162" s="58">
        <f>'2026 - WIP'!R14</f>
        <v>0.1045282105093228</v>
      </c>
      <c r="Y162" s="58">
        <f>'2026 - WIP'!S14</f>
        <v>0.43831902394938999</v>
      </c>
      <c r="Z162" s="58">
        <f>'2026 - WIP'!T14</f>
        <v>0.1798647136608687</v>
      </c>
      <c r="AA162" s="58">
        <f>'2026 - WIP'!U14</f>
        <v>0.3125</v>
      </c>
      <c r="AB162" s="58">
        <f>'2026 - WIP'!V14</f>
        <v>0.37540951197469496</v>
      </c>
      <c r="AC162" s="59">
        <f>'2026 - WIP'!W14</f>
        <v>0.35663903637596017</v>
      </c>
      <c r="AD162" s="42">
        <f>'2026 - WIP'!X14</f>
        <v>20.186301369863013</v>
      </c>
      <c r="AE162" s="43">
        <f>'2026 - WIP'!Y14</f>
        <v>3.03</v>
      </c>
      <c r="AF162" s="43">
        <f>'2026 - WIP'!Z14</f>
        <v>13.5</v>
      </c>
      <c r="AG162" s="43">
        <f>'2026 - WIP'!AA14</f>
        <v>13.6</v>
      </c>
      <c r="AH162" s="43">
        <f>'2026 - WIP'!AB14</f>
        <v>0</v>
      </c>
      <c r="AI162" s="43">
        <f>'2026 - WIP'!AC14</f>
        <v>0</v>
      </c>
      <c r="AJ162" s="44">
        <f>'2026 - WIP'!AD14</f>
        <v>3.7926509186351709E-2</v>
      </c>
      <c r="AK162" s="44">
        <f>'2026 - WIP'!AE14</f>
        <v>0.18204724409448819</v>
      </c>
      <c r="AL162" s="45">
        <f>'2026 - WIP'!AF14</f>
        <v>0.114</v>
      </c>
      <c r="AM162" s="46">
        <f t="shared" si="18"/>
        <v>0</v>
      </c>
      <c r="AN162" s="45">
        <f>'2026 - WIP'!AG14</f>
        <v>0.77500000000000002</v>
      </c>
      <c r="AO162" s="45">
        <f>'2026 - WIP'!AH14</f>
        <v>0.2</v>
      </c>
      <c r="AP162" s="43">
        <f>'2026 - WIP'!AI14</f>
        <v>99.984758420972412</v>
      </c>
      <c r="AQ162" s="47">
        <f>'2026 - WIP'!AJ14</f>
        <v>103.06107972998302</v>
      </c>
      <c r="AR162" s="48">
        <f>'2026 - WIP'!AK14</f>
        <v>9</v>
      </c>
      <c r="AS162" s="49">
        <f>'2026 - WIP'!AL14</f>
        <v>6</v>
      </c>
      <c r="AT162" s="49">
        <f>'2026 - WIP'!AM14</f>
        <v>6</v>
      </c>
      <c r="AU162" s="49">
        <f>'2026 - WIP'!AN14</f>
        <v>10</v>
      </c>
      <c r="AV162" s="49">
        <f>'2026 - WIP'!AO14</f>
        <v>8</v>
      </c>
      <c r="AW162" s="49">
        <f>'2026 - WIP'!AP14</f>
        <v>7</v>
      </c>
      <c r="AX162" s="49">
        <f>'2026 - WIP'!AQ14</f>
        <v>2</v>
      </c>
      <c r="AY162" s="50">
        <f>'2026 - WIP'!AR14</f>
        <v>0</v>
      </c>
      <c r="AZ162" s="60">
        <f>'2026 - WIP'!AS14</f>
        <v>0</v>
      </c>
      <c r="BA162" s="61">
        <f>'2026 - WIP'!AT14</f>
        <v>1</v>
      </c>
      <c r="BB162" s="61">
        <f>'2026 - WIP'!AU14</f>
        <v>0</v>
      </c>
      <c r="BC162" s="61">
        <f>'2026 - WIP'!AV14</f>
        <v>0</v>
      </c>
      <c r="BD162" s="61">
        <f>'2026 - WIP'!AW14</f>
        <v>0</v>
      </c>
      <c r="BE162" s="61">
        <f>'2026 - WIP'!AX14</f>
        <v>0</v>
      </c>
      <c r="BF162" s="62">
        <f>'2026 - WIP'!AY14</f>
        <v>0</v>
      </c>
      <c r="BG162" s="62">
        <f>'2026 - WIP'!AZ14</f>
        <v>0</v>
      </c>
      <c r="BH162" s="62">
        <f>'2026 - WIP'!BA14</f>
        <v>0</v>
      </c>
      <c r="BI162" s="62">
        <f>'2026 - WIP'!BB14</f>
        <v>0</v>
      </c>
      <c r="BJ162" s="62">
        <f>'2026 - WIP'!BC14</f>
        <v>0</v>
      </c>
      <c r="BK162" s="62">
        <f>'2026 - WIP'!BH14</f>
        <v>0</v>
      </c>
      <c r="BL162" s="62">
        <f>'2026 - WIP'!BI14</f>
        <v>0</v>
      </c>
      <c r="BM162" s="62">
        <f>'2026 - WIP'!BJ14</f>
        <v>0</v>
      </c>
      <c r="BN162" s="63">
        <f>'2026 - WIP'!BK14</f>
        <v>0</v>
      </c>
      <c r="BO162" s="60">
        <f>'2026 - WIP'!BL14</f>
        <v>259</v>
      </c>
      <c r="BP162" s="61">
        <f>'2026 - WIP'!BM14</f>
        <v>2477.7999999999997</v>
      </c>
      <c r="BQ162" s="61">
        <f>'2026 - WIP'!BN14</f>
        <v>24</v>
      </c>
      <c r="BR162" s="61">
        <f>'2026 - WIP'!BO14</f>
        <v>11</v>
      </c>
      <c r="BS162" s="61">
        <f>'2026 - WIP'!BP14</f>
        <v>4</v>
      </c>
      <c r="BT162" s="61">
        <f>'2026 - WIP'!BQ14</f>
        <v>18.2</v>
      </c>
      <c r="BU162" s="62">
        <f>'2026 - WIP'!BR14</f>
        <v>0</v>
      </c>
      <c r="BV162" s="62">
        <f>'2026 - WIP'!BS14</f>
        <v>0</v>
      </c>
      <c r="BW162" s="62">
        <f>'2026 - WIP'!BT14</f>
        <v>3.81</v>
      </c>
      <c r="BX162" s="62">
        <f>'2026 - WIP'!BU14</f>
        <v>4</v>
      </c>
      <c r="BY162" s="62">
        <f>'2026 - WIP'!BV14</f>
        <v>24.7</v>
      </c>
      <c r="BZ162" s="62">
        <f>'2026 - WIP'!CA14</f>
        <v>57.1</v>
      </c>
      <c r="CA162" s="62">
        <f>'2026 - WIP'!CB14</f>
        <v>8.3000000000000007</v>
      </c>
      <c r="CB162" s="62">
        <f>'2026 - WIP'!CC14</f>
        <v>92.6</v>
      </c>
      <c r="CC162" s="63">
        <f>'2026 - WIP'!CD14</f>
        <v>7.4</v>
      </c>
      <c r="CD162" s="60">
        <f>'2026 - WIP'!CE14</f>
        <v>873</v>
      </c>
      <c r="CE162" s="61">
        <f>'2026 - WIP'!CF14</f>
        <v>1991.7</v>
      </c>
      <c r="CF162" s="61">
        <f>'2026 - WIP'!CG14</f>
        <v>90</v>
      </c>
      <c r="CG162" s="61">
        <f>'2026 - WIP'!CH14</f>
        <v>47</v>
      </c>
      <c r="CH162" s="61">
        <f>'2026 - WIP'!CI14</f>
        <v>5</v>
      </c>
      <c r="CI162" s="61">
        <f>'2026 - WIP'!CJ14</f>
        <v>12.6</v>
      </c>
      <c r="CJ162" s="62">
        <f>'2026 - WIP'!CK14</f>
        <v>0</v>
      </c>
      <c r="CK162" s="62">
        <f>'2026 - WIP'!CL14</f>
        <v>0</v>
      </c>
      <c r="CL162" s="62">
        <f>'2026 - WIP'!CM14</f>
        <v>3.03</v>
      </c>
      <c r="CM162" s="62">
        <f>'2026 - WIP'!CN14</f>
        <v>6.1</v>
      </c>
      <c r="CN162" s="62">
        <f>'2026 - WIP'!CO14</f>
        <v>15.7</v>
      </c>
      <c r="CO162" s="62">
        <f>'2026 - WIP'!CT14</f>
        <v>51.9</v>
      </c>
      <c r="CP162" s="62">
        <f>'2026 - WIP'!CU14</f>
        <v>7.8</v>
      </c>
      <c r="CQ162" s="62">
        <f>'2026 - WIP'!CV14</f>
        <v>90.1</v>
      </c>
      <c r="CR162" s="63">
        <f>'2026 - WIP'!CW14</f>
        <v>9.9</v>
      </c>
      <c r="CS162" s="60">
        <f>'2026 - WIP'!CX14</f>
        <v>762</v>
      </c>
      <c r="CT162" s="61">
        <f>'2026 - WIP'!CY14</f>
        <v>4068</v>
      </c>
      <c r="CU162" s="61">
        <f>'2026 - WIP'!CZ14</f>
        <v>58</v>
      </c>
      <c r="CV162" s="61">
        <f>'2026 - WIP'!DA14</f>
        <v>39</v>
      </c>
      <c r="CW162" s="61">
        <f>'2026 - WIP'!DB14</f>
        <v>5</v>
      </c>
      <c r="CX162" s="61">
        <f>'2026 - WIP'!DC14</f>
        <v>29</v>
      </c>
      <c r="CY162" s="62">
        <f>'2026 - WIP'!DD14</f>
        <v>0</v>
      </c>
      <c r="CZ162" s="62">
        <f>'2026 - WIP'!DE14</f>
        <v>0</v>
      </c>
      <c r="DA162" s="62">
        <f>'2026 - WIP'!DF14</f>
        <v>2.89</v>
      </c>
      <c r="DB162" s="62">
        <f>'2026 - WIP'!DG14</f>
        <v>8.9</v>
      </c>
      <c r="DC162" s="62">
        <f>'2026 - WIP'!DH14</f>
        <v>11.4</v>
      </c>
      <c r="DD162" s="62">
        <f>'2026 - WIP'!DM14</f>
        <v>40</v>
      </c>
      <c r="DE162" s="62">
        <f>'2026 - WIP'!DN14</f>
        <v>11.4</v>
      </c>
      <c r="DF162" s="62">
        <f>'2026 - WIP'!DO14</f>
        <v>77.5</v>
      </c>
      <c r="DG162" s="63">
        <f>'2026 - WIP'!DP14</f>
        <v>20</v>
      </c>
      <c r="DH162" s="60">
        <f>'2026 - WIP'!DQ14</f>
        <v>320</v>
      </c>
      <c r="DI162" s="61">
        <f>'2026 - WIP'!DR14</f>
        <v>1024</v>
      </c>
      <c r="DJ162" s="61">
        <f>'2026 - WIP'!DS14</f>
        <v>23</v>
      </c>
      <c r="DK162" s="61">
        <f>'2026 - WIP'!DT14</f>
        <v>13</v>
      </c>
      <c r="DL162" s="61">
        <f>'2026 - WIP'!DU14</f>
        <v>3</v>
      </c>
      <c r="DM162" s="61">
        <f>'2026 - WIP'!DV14</f>
        <v>0</v>
      </c>
      <c r="DN162" s="62">
        <f>'2026 - WIP'!DW14</f>
        <v>0</v>
      </c>
      <c r="DO162" s="62">
        <f>'2026 - WIP'!DX14</f>
        <v>0</v>
      </c>
      <c r="DP162" s="62">
        <f>'2026 - WIP'!DY14</f>
        <v>2.88</v>
      </c>
      <c r="DQ162" s="62">
        <f>'2026 - WIP'!DZ14</f>
        <v>13.5</v>
      </c>
      <c r="DR162" s="62">
        <f>'2026 - WIP'!EA14</f>
        <v>13.6</v>
      </c>
      <c r="DS162" s="62">
        <f>'2026 - WIP'!EF14</f>
        <v>0</v>
      </c>
      <c r="DT162" s="62">
        <f>'2026 - WIP'!EG14</f>
        <v>0</v>
      </c>
      <c r="DU162" s="62">
        <f>'2026 - WIP'!EH14</f>
        <v>77.8</v>
      </c>
      <c r="DV162" s="63">
        <f>'2026 - WIP'!EI14</f>
        <v>22.2</v>
      </c>
    </row>
    <row r="163" spans="1:126" ht="15.75" customHeight="1" x14ac:dyDescent="0.2">
      <c r="A163" s="30">
        <f t="shared" si="14"/>
        <v>161</v>
      </c>
      <c r="B163" s="31">
        <f>'2025'!A16</f>
        <v>14</v>
      </c>
      <c r="C163" s="31">
        <v>2025</v>
      </c>
      <c r="D163" s="32" t="str">
        <f>'2025'!B16</f>
        <v>Chimere Dike</v>
      </c>
      <c r="E163" s="32" t="str" cm="1">
        <f t="array" ref="E163">_xlfn.IFS(F163&gt;12.5,"Cornerstone",AND(F163&gt;11.995,F163&lt;12.5),"Elite",AND(F163&gt;11,F163&lt;12.995),"Elite Upside",AND(F163&gt;=9.69,F163&lt;10.999),"Upside",AND(F163&gt;8.4,F163&lt;9.999),"Upside Lite",AND(F163&gt;7.25,F163&lt;8.999),"Outlier",AND(F163&gt;=6,F163&lt;7.25),"Outlier Lite",F163&lt;6.999,"Purgatory")</f>
        <v>Upside Lite</v>
      </c>
      <c r="F163" s="33">
        <f>'2025'!C16</f>
        <v>8.5542857142857152</v>
      </c>
      <c r="G163" s="33">
        <f t="shared" si="15"/>
        <v>73.8</v>
      </c>
      <c r="H163" s="303">
        <f t="shared" si="16"/>
        <v>7.0435069475363155E-2</v>
      </c>
      <c r="I163" s="34" t="str">
        <f>'2025'!D16</f>
        <v>Florida</v>
      </c>
      <c r="J163" s="35">
        <f>'2025'!E16</f>
        <v>1</v>
      </c>
      <c r="K163" s="36">
        <f>'2025'!F16</f>
        <v>37604</v>
      </c>
      <c r="L163" s="37">
        <f>'2025'!G16</f>
        <v>22.802739726027397</v>
      </c>
      <c r="M163" s="37" t="str">
        <f>'2025'!H16</f>
        <v>RS SR</v>
      </c>
      <c r="N163" s="37">
        <f>'2025'!I16</f>
        <v>22.383561643835616</v>
      </c>
      <c r="O163" s="37" t="str">
        <f>'2025'!J16</f>
        <v>Hybrid</v>
      </c>
      <c r="P163" s="37" t="str">
        <f>'2025'!K16</f>
        <v>PROTO Z</v>
      </c>
      <c r="Q163" s="37" t="str">
        <f>'2025'!L16</f>
        <v>Poor Earner</v>
      </c>
      <c r="R163" s="55">
        <f>'2025'!M16</f>
        <v>73</v>
      </c>
      <c r="S163" s="55">
        <f>'2025'!N16</f>
        <v>196</v>
      </c>
      <c r="T163" s="231">
        <f t="shared" si="17"/>
        <v>25.85879624752307</v>
      </c>
      <c r="U163" s="37">
        <f>'2025'!O16</f>
        <v>4.34</v>
      </c>
      <c r="V163" s="56">
        <f>'2025'!P16</f>
        <v>4</v>
      </c>
      <c r="W163" s="57">
        <f>'2025'!Q16</f>
        <v>0.14917127071823205</v>
      </c>
      <c r="X163" s="58">
        <f>'2025'!R16</f>
        <v>0.13060597330260251</v>
      </c>
      <c r="Y163" s="58">
        <f>'2025'!S16</f>
        <v>0.28835690968443961</v>
      </c>
      <c r="Z163" s="58">
        <f>'2025'!T16</f>
        <v>0.13541408636776486</v>
      </c>
      <c r="AA163" s="58">
        <f>'2025'!U16</f>
        <v>0.26687116564417179</v>
      </c>
      <c r="AB163" s="58">
        <f>'2025'!V16</f>
        <v>0.2776140376643057</v>
      </c>
      <c r="AC163" s="59">
        <f>'2025'!W16</f>
        <v>0.2776140376643057</v>
      </c>
      <c r="AD163" s="42">
        <f>'2025'!X16</f>
        <v>19.715068493150685</v>
      </c>
      <c r="AE163" s="43">
        <f>'2025'!Y16</f>
        <v>2.2999999999999998</v>
      </c>
      <c r="AF163" s="43">
        <f>'2025'!Z16</f>
        <v>6</v>
      </c>
      <c r="AG163" s="43">
        <f>'2025'!AA16</f>
        <v>14.9</v>
      </c>
      <c r="AH163" s="43">
        <f>'2025'!AB16</f>
        <v>1.25</v>
      </c>
      <c r="AI163" s="43">
        <f>'2025'!AC16</f>
        <v>0</v>
      </c>
      <c r="AJ163" s="44">
        <f>'2025'!AD16</f>
        <v>3.5249042145593865E-2</v>
      </c>
      <c r="AK163" s="44">
        <f>'2025'!AE16</f>
        <v>0.1556832694763729</v>
      </c>
      <c r="AL163" s="45">
        <f>'2025'!AF16</f>
        <v>8.6999999999999994E-2</v>
      </c>
      <c r="AM163" s="46">
        <f t="shared" si="18"/>
        <v>0.58299999999999996</v>
      </c>
      <c r="AN163" s="45">
        <f>'2025'!AG16</f>
        <v>0.69299999999999995</v>
      </c>
      <c r="AO163" s="45">
        <f>'2025'!AH16</f>
        <v>0.30299999999999999</v>
      </c>
      <c r="AP163" s="43">
        <f>'2025'!AI16</f>
        <v>110.49106227853035</v>
      </c>
      <c r="AQ163" s="47">
        <f>'2025'!AJ16</f>
        <v>109.36552208757661</v>
      </c>
      <c r="AR163" s="48">
        <f>'2025'!AK16</f>
        <v>7</v>
      </c>
      <c r="AS163" s="49">
        <f>'2025'!AL16</f>
        <v>7</v>
      </c>
      <c r="AT163" s="49">
        <f>'2025'!AM16</f>
        <v>4</v>
      </c>
      <c r="AU163" s="49">
        <f>'2025'!AN16</f>
        <v>5</v>
      </c>
      <c r="AV163" s="49">
        <f>'2025'!AO16</f>
        <v>10</v>
      </c>
      <c r="AW163" s="49">
        <f>'2025'!AP16</f>
        <v>8</v>
      </c>
      <c r="AX163" s="49">
        <f>'2025'!AQ16</f>
        <v>4</v>
      </c>
      <c r="AY163" s="50">
        <f>'2025'!AR16</f>
        <v>0.25</v>
      </c>
      <c r="AZ163" s="60">
        <f>'2025'!AS16</f>
        <v>189</v>
      </c>
      <c r="BA163" s="61">
        <f>'2025'!AT16</f>
        <v>1267</v>
      </c>
      <c r="BB163" s="61">
        <f>'2025'!AU16</f>
        <v>28</v>
      </c>
      <c r="BC163" s="61">
        <f>'2025'!AV16</f>
        <v>12</v>
      </c>
      <c r="BD163" s="61">
        <f>'2025'!AW16</f>
        <v>1</v>
      </c>
      <c r="BE163" s="61">
        <f>'2025'!AX16</f>
        <v>9.7999999999999989</v>
      </c>
      <c r="BF163" s="62">
        <f>'2025'!AY16</f>
        <v>0</v>
      </c>
      <c r="BG163" s="62">
        <f>'2025'!AZ16</f>
        <v>0</v>
      </c>
      <c r="BH163" s="62">
        <f>'2025'!BA16</f>
        <v>1.03</v>
      </c>
      <c r="BI163" s="62">
        <f>'2025'!BB16</f>
        <v>6.4</v>
      </c>
      <c r="BJ163" s="62">
        <f>'2025'!BC16</f>
        <v>14.5</v>
      </c>
      <c r="BK163" s="62">
        <f>'2025'!BH16</f>
        <v>28.6</v>
      </c>
      <c r="BL163" s="62">
        <f>'2025'!BI16</f>
        <v>7.7</v>
      </c>
      <c r="BM163" s="62">
        <f>'2025'!BJ16</f>
        <v>78.3</v>
      </c>
      <c r="BN163" s="63">
        <f>'2025'!BK16</f>
        <v>21.7</v>
      </c>
      <c r="BO163" s="60">
        <f>'2025'!BL16</f>
        <v>272</v>
      </c>
      <c r="BP163" s="61">
        <f>'2025'!BM16</f>
        <v>2082.6</v>
      </c>
      <c r="BQ163" s="61">
        <f>'2025'!BN16</f>
        <v>32</v>
      </c>
      <c r="BR163" s="61">
        <f>'2025'!BO16</f>
        <v>19</v>
      </c>
      <c r="BS163" s="61">
        <f>'2025'!BP16</f>
        <v>1</v>
      </c>
      <c r="BT163" s="61">
        <f>'2025'!BQ16</f>
        <v>10.4</v>
      </c>
      <c r="BU163" s="62">
        <f>'2025'!BR16</f>
        <v>0</v>
      </c>
      <c r="BV163" s="62">
        <f>'2025'!BS16</f>
        <v>0</v>
      </c>
      <c r="BW163" s="62">
        <f>'2025'!BT16</f>
        <v>1.39</v>
      </c>
      <c r="BX163" s="62">
        <f>'2025'!BU16</f>
        <v>3</v>
      </c>
      <c r="BY163" s="62">
        <f>'2025'!BV16</f>
        <v>14.1</v>
      </c>
      <c r="BZ163" s="62">
        <f>'2025'!CA16</f>
        <v>66.7</v>
      </c>
      <c r="CA163" s="62">
        <f>'2025'!CB16</f>
        <v>13.6</v>
      </c>
      <c r="CB163" s="62">
        <f>'2025'!CC16</f>
        <v>11.2</v>
      </c>
      <c r="CC163" s="63">
        <f>'2025'!CD16</f>
        <v>88.3</v>
      </c>
      <c r="CD163" s="60">
        <f>'2025'!CE16</f>
        <v>689</v>
      </c>
      <c r="CE163" s="61">
        <f>'2025'!CF16</f>
        <v>2389.4</v>
      </c>
      <c r="CF163" s="61">
        <f>'2025'!CG16</f>
        <v>75</v>
      </c>
      <c r="CG163" s="61">
        <f>'2025'!CH16</f>
        <v>47</v>
      </c>
      <c r="CH163" s="61">
        <f>'2025'!CI16</f>
        <v>6</v>
      </c>
      <c r="CI163" s="61">
        <f>'2025'!CJ16</f>
        <v>20.8</v>
      </c>
      <c r="CJ163" s="62">
        <f>'2025'!CK16</f>
        <v>1.24</v>
      </c>
      <c r="CK163" s="62">
        <f>'2025'!CL16</f>
        <v>0</v>
      </c>
      <c r="CL163" s="62">
        <f>'2025'!CM16</f>
        <v>2.2799999999999998</v>
      </c>
      <c r="CM163" s="62">
        <f>'2025'!CN16</f>
        <v>5.7</v>
      </c>
      <c r="CN163" s="62">
        <f>'2025'!CO16</f>
        <v>11.5</v>
      </c>
      <c r="CO163" s="62">
        <f>'2025'!CT16</f>
        <v>41.7</v>
      </c>
      <c r="CP163" s="62">
        <f>'2025'!CU16</f>
        <v>9.6</v>
      </c>
      <c r="CQ163" s="62">
        <f>'2025'!CV16</f>
        <v>20.8</v>
      </c>
      <c r="CR163" s="63">
        <f>'2025'!CW16</f>
        <v>78.900000000000006</v>
      </c>
      <c r="CS163" s="60">
        <f>'2025'!CX16</f>
        <v>328</v>
      </c>
      <c r="CT163" s="61">
        <f>'2025'!CY16</f>
        <v>2422.1999999999998</v>
      </c>
      <c r="CU163" s="61">
        <f>'2025'!CZ16</f>
        <v>37</v>
      </c>
      <c r="CV163" s="61">
        <f>'2025'!DA16</f>
        <v>19</v>
      </c>
      <c r="CW163" s="61">
        <f>'2025'!DB16</f>
        <v>1</v>
      </c>
      <c r="CX163" s="61">
        <f>'2025'!DC16</f>
        <v>12.100000000000001</v>
      </c>
      <c r="CY163" s="62">
        <f>'2025'!DD16</f>
        <v>1.25</v>
      </c>
      <c r="CZ163" s="62">
        <f>'2025'!DE16</f>
        <v>0</v>
      </c>
      <c r="DA163" s="62">
        <f>'2025'!DF16</f>
        <v>1.1299999999999999</v>
      </c>
      <c r="DB163" s="62">
        <f>'2025'!DG16</f>
        <v>5.3</v>
      </c>
      <c r="DC163" s="62">
        <f>'2025'!DH16</f>
        <v>14.4</v>
      </c>
      <c r="DD163" s="62">
        <f>'2025'!DM16</f>
        <v>50</v>
      </c>
      <c r="DE163" s="62">
        <f>'2025'!DN16</f>
        <v>17.399999999999999</v>
      </c>
      <c r="DF163" s="62">
        <f>'2025'!DO16</f>
        <v>98.7</v>
      </c>
      <c r="DG163" s="63">
        <f>'2025'!DP16</f>
        <v>1.3</v>
      </c>
      <c r="DH163" s="60">
        <f>'2025'!DQ16</f>
        <v>783</v>
      </c>
      <c r="DI163" s="61">
        <f>'2025'!DR16</f>
        <v>2934</v>
      </c>
      <c r="DJ163" s="61">
        <f>'2025'!DS16</f>
        <v>65</v>
      </c>
      <c r="DK163" s="61">
        <f>'2025'!DT16</f>
        <v>42</v>
      </c>
      <c r="DL163" s="61">
        <f>'2025'!DU16</f>
        <v>2</v>
      </c>
      <c r="DM163" s="61">
        <f>'2025'!DV16</f>
        <v>16.799999999999997</v>
      </c>
      <c r="DN163" s="62">
        <f>'2025'!DW16</f>
        <v>0.89</v>
      </c>
      <c r="DO163" s="62">
        <f>'2025'!DX16</f>
        <v>0</v>
      </c>
      <c r="DP163" s="62">
        <f>'2025'!DY16</f>
        <v>2.2999999999999998</v>
      </c>
      <c r="DQ163" s="62">
        <f>'2025'!DZ16</f>
        <v>6</v>
      </c>
      <c r="DR163" s="62">
        <f>'2025'!EA16</f>
        <v>14.9</v>
      </c>
      <c r="DS163" s="62">
        <f>'2025'!EF16</f>
        <v>58.3</v>
      </c>
      <c r="DT163" s="62">
        <f>'2025'!EG16</f>
        <v>8.6999999999999993</v>
      </c>
      <c r="DU163" s="62">
        <f>'2025'!EH16</f>
        <v>39.9</v>
      </c>
      <c r="DV163" s="63">
        <f>'2025'!EI16</f>
        <v>59.3</v>
      </c>
    </row>
    <row r="164" spans="1:126" ht="15.75" customHeight="1" x14ac:dyDescent="0.2">
      <c r="A164" s="30">
        <f t="shared" si="14"/>
        <v>162</v>
      </c>
      <c r="B164" s="31">
        <f>'2019'!A11</f>
        <v>9</v>
      </c>
      <c r="C164" s="31">
        <v>2019</v>
      </c>
      <c r="D164" s="32" t="str">
        <f>'2019'!B11</f>
        <v>Diontae Johnson</v>
      </c>
      <c r="E164" s="32" t="str" cm="1">
        <f t="array" ref="E164">_xlfn.IFS(F164&gt;12.5,"Cornerstone",AND(F164&gt;11.995,F164&lt;12.5),"Elite",AND(F164&gt;11,F164&lt;12.995),"Elite Upside",AND(F164&gt;=9.69,F164&lt;10.999),"Upside",AND(F164&gt;8.4,F164&lt;9.999),"Upside Lite",AND(F164&gt;7.25,F164&lt;8.999),"Outlier",AND(F164&gt;=6,F164&lt;7.25),"Outlier Lite",F164&lt;6.999,"Purgatory")</f>
        <v>Upside Lite</v>
      </c>
      <c r="F164" s="33">
        <f>'2019'!C11</f>
        <v>8.5471428571428572</v>
      </c>
      <c r="G164" s="33">
        <f t="shared" si="15"/>
        <v>73.599999999999994</v>
      </c>
      <c r="H164" s="303">
        <f t="shared" si="16"/>
        <v>6.6335394840499468E-2</v>
      </c>
      <c r="I164" s="34" t="str">
        <f>'2019'!D11</f>
        <v>Toledo</v>
      </c>
      <c r="J164" s="35">
        <f>'2019'!E11</f>
        <v>9</v>
      </c>
      <c r="K164" s="36">
        <f>'2019'!F11</f>
        <v>35251</v>
      </c>
      <c r="L164" s="37">
        <f>'2019'!G11</f>
        <v>29.24931506849315</v>
      </c>
      <c r="M164" s="37" t="str">
        <f>'2019'!H11</f>
        <v>JR</v>
      </c>
      <c r="N164" s="37">
        <f>'2019'!I11</f>
        <v>22.81917808219178</v>
      </c>
      <c r="O164" s="37" t="str">
        <f>'2019'!J11</f>
        <v>Hybrid</v>
      </c>
      <c r="P164" s="37" t="str">
        <f>'2019'!K11</f>
        <v>BALL HOG</v>
      </c>
      <c r="Q164" s="37" t="str">
        <f>'2019'!L11</f>
        <v>Elite Separator</v>
      </c>
      <c r="R164" s="55">
        <f>'2019'!M11</f>
        <v>70</v>
      </c>
      <c r="S164" s="55">
        <f>'2019'!N11</f>
        <v>183</v>
      </c>
      <c r="T164" s="231">
        <f t="shared" si="17"/>
        <v>26.25747512719515</v>
      </c>
      <c r="U164" s="35">
        <f>'2019'!O11</f>
        <v>4.53</v>
      </c>
      <c r="V164" s="56">
        <f>'2019'!P11</f>
        <v>3</v>
      </c>
      <c r="W164" s="57">
        <f>'2019'!Q11</f>
        <v>0</v>
      </c>
      <c r="X164" s="58">
        <f>'2019'!R11</f>
        <v>7.0427596119295721E-2</v>
      </c>
      <c r="Y164" s="58">
        <f>'2019'!S11</f>
        <v>0</v>
      </c>
      <c r="Z164" s="58">
        <f>'2019'!T11</f>
        <v>0.32610359785659609</v>
      </c>
      <c r="AA164" s="58">
        <f>'2019'!U11</f>
        <v>0.25683428957138038</v>
      </c>
      <c r="AB164" s="58">
        <f>'2019'!V11</f>
        <v>0.29146894371398824</v>
      </c>
      <c r="AC164" s="59">
        <f>'2019'!W11</f>
        <v>0.20402826059979176</v>
      </c>
      <c r="AD164" s="42">
        <f>'2019'!X11</f>
        <v>21.169863013698631</v>
      </c>
      <c r="AE164" s="43">
        <f>'2019'!Y11</f>
        <v>3.68</v>
      </c>
      <c r="AF164" s="43">
        <f>'2019'!Z11</f>
        <v>9</v>
      </c>
      <c r="AG164" s="43">
        <f>'2019'!AA11</f>
        <v>13.3</v>
      </c>
      <c r="AH164" s="43">
        <f>'2019'!AB11</f>
        <v>0.94</v>
      </c>
      <c r="AI164" s="43">
        <f>'2019'!AC11</f>
        <v>3.02</v>
      </c>
      <c r="AJ164" s="44">
        <f>'2019'!AD11</f>
        <v>2.3127463863337715E-2</v>
      </c>
      <c r="AK164" s="44">
        <f>'2019'!AE11</f>
        <v>0.23416557161629437</v>
      </c>
      <c r="AL164" s="45">
        <f>'2019'!AF11</f>
        <v>0.125</v>
      </c>
      <c r="AM164" s="46">
        <f t="shared" si="18"/>
        <v>0.25</v>
      </c>
      <c r="AN164" s="45">
        <f>'2019'!AG11</f>
        <v>0.72799999999999998</v>
      </c>
      <c r="AO164" s="45">
        <f>'2019'!AH11</f>
        <v>0.26200000000000001</v>
      </c>
      <c r="AP164" s="43">
        <f>'2019'!AI11</f>
        <v>86.913707743148635</v>
      </c>
      <c r="AQ164" s="47">
        <f>'2019'!AJ11</f>
        <v>80.780089263586888</v>
      </c>
      <c r="AR164" s="48">
        <f>'2019'!AK11</f>
        <v>5</v>
      </c>
      <c r="AS164" s="49">
        <f>'2019'!AL11</f>
        <v>4</v>
      </c>
      <c r="AT164" s="49">
        <f>'2019'!AM11</f>
        <v>7</v>
      </c>
      <c r="AU164" s="49">
        <f>'2019'!AN11</f>
        <v>7</v>
      </c>
      <c r="AV164" s="49">
        <f>'2019'!AO11</f>
        <v>7</v>
      </c>
      <c r="AW164" s="49">
        <f>'2019'!AP11</f>
        <v>3</v>
      </c>
      <c r="AX164" s="49">
        <f>'2019'!AQ11</f>
        <v>7</v>
      </c>
      <c r="AY164" s="50">
        <f>'2019'!AR11</f>
        <v>0.25</v>
      </c>
      <c r="AZ164" s="60">
        <f>'2019'!AS11</f>
        <v>0</v>
      </c>
      <c r="BA164" s="61">
        <f>'2019'!AT11</f>
        <v>3053</v>
      </c>
      <c r="BB164" s="61">
        <f>'2019'!AU11</f>
        <v>0</v>
      </c>
      <c r="BC164" s="61">
        <f>'2019'!AV11</f>
        <v>0</v>
      </c>
      <c r="BD164" s="61">
        <f>'2019'!AW11</f>
        <v>0</v>
      </c>
      <c r="BE164" s="61">
        <f>'2019'!AX11</f>
        <v>0</v>
      </c>
      <c r="BF164" s="62">
        <f>'2019'!AY11</f>
        <v>0</v>
      </c>
      <c r="BG164" s="62">
        <f>'2019'!AZ11</f>
        <v>0</v>
      </c>
      <c r="BH164" s="62">
        <f>'2019'!BA11</f>
        <v>0</v>
      </c>
      <c r="BI164" s="62">
        <f>'2019'!BB11</f>
        <v>0</v>
      </c>
      <c r="BJ164" s="62">
        <f>'2019'!BC11</f>
        <v>0</v>
      </c>
      <c r="BK164" s="62">
        <f>'2019'!BD11</f>
        <v>0</v>
      </c>
      <c r="BL164" s="62">
        <f>'2019'!BE11</f>
        <v>0</v>
      </c>
      <c r="BM164" s="62">
        <f>'2019'!BF11</f>
        <v>0</v>
      </c>
      <c r="BN164" s="63">
        <f>'2019'!BG11</f>
        <v>0</v>
      </c>
      <c r="BO164" s="60">
        <f>'2019'!BH11</f>
        <v>196</v>
      </c>
      <c r="BP164" s="61">
        <f>'2019'!BI11</f>
        <v>2783</v>
      </c>
      <c r="BQ164" s="61">
        <f>'2019'!BJ11</f>
        <v>26</v>
      </c>
      <c r="BR164" s="61">
        <f>'2019'!BK11</f>
        <v>14</v>
      </c>
      <c r="BS164" s="61">
        <f>'2019'!BL11</f>
        <v>3</v>
      </c>
      <c r="BT164" s="61">
        <f>'2019'!BM11</f>
        <v>0</v>
      </c>
      <c r="BU164" s="62">
        <f>'2019'!BN11</f>
        <v>0</v>
      </c>
      <c r="BV164" s="62">
        <f>'2019'!BO11</f>
        <v>0</v>
      </c>
      <c r="BW164" s="62">
        <f>'2019'!BP11</f>
        <v>0</v>
      </c>
      <c r="BX164" s="62">
        <f>'2019'!BQ11</f>
        <v>0</v>
      </c>
      <c r="BY164" s="62">
        <f>'2019'!BR11</f>
        <v>0</v>
      </c>
      <c r="BZ164" s="62">
        <f>'2019'!BS11</f>
        <v>0</v>
      </c>
      <c r="CA164" s="62">
        <f>'2019'!BT11</f>
        <v>22.2</v>
      </c>
      <c r="CB164" s="62">
        <f>'2019'!BU11</f>
        <v>87.5</v>
      </c>
      <c r="CC164" s="63">
        <f>'2019'!BV11</f>
        <v>12.5</v>
      </c>
      <c r="CD164" s="60">
        <f>'2019'!BW11</f>
        <v>0</v>
      </c>
      <c r="CE164" s="61">
        <f>'2019'!BX11</f>
        <v>4196</v>
      </c>
      <c r="CF164" s="61">
        <f>'2019'!BY11</f>
        <v>0</v>
      </c>
      <c r="CG164" s="61">
        <f>'2019'!BZ11</f>
        <v>0</v>
      </c>
      <c r="CH164" s="61">
        <f>'2019'!CA11</f>
        <v>0</v>
      </c>
      <c r="CI164" s="61">
        <f>'2019'!CB11</f>
        <v>0</v>
      </c>
      <c r="CJ164" s="62">
        <f>'2019'!CC11</f>
        <v>0</v>
      </c>
      <c r="CK164" s="62">
        <f>'2019'!CD11</f>
        <v>0</v>
      </c>
      <c r="CL164" s="62">
        <f>'2019'!CE11</f>
        <v>0</v>
      </c>
      <c r="CM164" s="62">
        <f>'2019'!CF11</f>
        <v>0</v>
      </c>
      <c r="CN164" s="62">
        <f>'2019'!CG11</f>
        <v>0</v>
      </c>
      <c r="CO164" s="62">
        <f>'2019'!CH11</f>
        <v>0</v>
      </c>
      <c r="CP164" s="62">
        <f>'2019'!CI11</f>
        <v>0</v>
      </c>
      <c r="CQ164" s="62">
        <f>'2019'!CJ11</f>
        <v>0</v>
      </c>
      <c r="CR164" s="63">
        <f>'2019'!CK11</f>
        <v>0</v>
      </c>
      <c r="CS164" s="60">
        <f>'2019'!CL11</f>
        <v>1278</v>
      </c>
      <c r="CT164" s="61">
        <f>'2019'!CM11</f>
        <v>3919</v>
      </c>
      <c r="CU164" s="61">
        <f>'2019'!CN11</f>
        <v>104</v>
      </c>
      <c r="CV164" s="61">
        <f>'2019'!CO11</f>
        <v>74</v>
      </c>
      <c r="CW164" s="61">
        <f>'2019'!CP11</f>
        <v>13</v>
      </c>
      <c r="CX164" s="61">
        <f>'2019'!CQ11</f>
        <v>28</v>
      </c>
      <c r="CY164" s="62">
        <f>'2019'!CR11</f>
        <v>0.94</v>
      </c>
      <c r="CZ164" s="62">
        <f>'2019'!CS11</f>
        <v>3.02</v>
      </c>
      <c r="DA164" s="62">
        <f>'2019'!CT11</f>
        <v>3.68</v>
      </c>
      <c r="DB164" s="62">
        <f>'2019'!CU11</f>
        <v>7.6</v>
      </c>
      <c r="DC164" s="62">
        <f>'2019'!CV11</f>
        <v>13.3</v>
      </c>
      <c r="DD164" s="62">
        <f>'2019'!DA11</f>
        <v>66.7</v>
      </c>
      <c r="DE164" s="62">
        <f>'2019'!DB11</f>
        <v>6.3</v>
      </c>
      <c r="DF164" s="62">
        <f>'2019'!DC11</f>
        <v>77</v>
      </c>
      <c r="DG164" s="63">
        <f>'2019'!DD11</f>
        <v>22.2</v>
      </c>
      <c r="DH164" s="60">
        <f>'2019'!DE11</f>
        <v>761</v>
      </c>
      <c r="DI164" s="61">
        <f>'2019'!DF11</f>
        <v>2963</v>
      </c>
      <c r="DJ164" s="61">
        <f>'2019'!DG11</f>
        <v>89</v>
      </c>
      <c r="DK164" s="61">
        <f>'2019'!DH11</f>
        <v>49</v>
      </c>
      <c r="DL164" s="61">
        <f>'2019'!DI11</f>
        <v>8</v>
      </c>
      <c r="DM164" s="61">
        <f>'2019'!DJ11</f>
        <v>32</v>
      </c>
      <c r="DN164" s="62">
        <f>'2019'!DK11</f>
        <v>0.56999999999999995</v>
      </c>
      <c r="DO164" s="62">
        <f>'2019'!DL11</f>
        <v>1.93</v>
      </c>
      <c r="DP164" s="62">
        <f>'2019'!DM11</f>
        <v>2.2000000000000002</v>
      </c>
      <c r="DQ164" s="62">
        <f>'2019'!DN11</f>
        <v>9</v>
      </c>
      <c r="DR164" s="62">
        <f>'2019'!DO11</f>
        <v>12.2</v>
      </c>
      <c r="DS164" s="62">
        <f>'2019'!DT11</f>
        <v>25</v>
      </c>
      <c r="DT164" s="62">
        <f>'2019'!DU11</f>
        <v>12.5</v>
      </c>
      <c r="DU164" s="62">
        <f>'2019'!DV11</f>
        <v>68.599999999999994</v>
      </c>
      <c r="DV164" s="63">
        <f>'2019'!DW11</f>
        <v>30.2</v>
      </c>
    </row>
    <row r="165" spans="1:126" ht="15.75" customHeight="1" x14ac:dyDescent="0.2">
      <c r="A165" s="30">
        <f t="shared" si="14"/>
        <v>163</v>
      </c>
      <c r="B165" s="31">
        <f>'2025'!A17</f>
        <v>15</v>
      </c>
      <c r="C165" s="31">
        <v>2025</v>
      </c>
      <c r="D165" s="32" t="str">
        <f>'2025'!B17</f>
        <v>Elic Ayomanor</v>
      </c>
      <c r="E165" s="32" t="str" cm="1">
        <f t="array" ref="E165">_xlfn.IFS(F165&gt;12.5,"Cornerstone",AND(F165&gt;11.995,F165&lt;12.5),"Elite",AND(F165&gt;11,F165&lt;12.995),"Elite Upside",AND(F165&gt;=9.69,F165&lt;10.999),"Upside",AND(F165&gt;8.4,F165&lt;9.999),"Upside Lite",AND(F165&gt;7.25,F165&lt;8.999),"Outlier",AND(F165&gt;=6,F165&lt;7.25),"Outlier Lite",F165&lt;6.999,"Purgatory")</f>
        <v>Upside Lite</v>
      </c>
      <c r="F165" s="33">
        <f>'2025'!C17</f>
        <v>8.5457142857142863</v>
      </c>
      <c r="G165" s="33">
        <f t="shared" si="15"/>
        <v>73.400000000000006</v>
      </c>
      <c r="H165" s="303">
        <f t="shared" si="16"/>
        <v>6.5515459913527141E-2</v>
      </c>
      <c r="I165" s="34" t="str">
        <f>'2025'!D17</f>
        <v>Stanford</v>
      </c>
      <c r="J165" s="35">
        <f>'2025'!E17</f>
        <v>4</v>
      </c>
      <c r="K165" s="36">
        <f>'2025'!F17</f>
        <v>37802</v>
      </c>
      <c r="L165" s="37">
        <f>'2025'!G17</f>
        <v>22.260273972602739</v>
      </c>
      <c r="M165" s="37" t="str">
        <f>'2025'!H17</f>
        <v>JR</v>
      </c>
      <c r="N165" s="37">
        <f>'2025'!I17</f>
        <v>21.841095890410958</v>
      </c>
      <c r="O165" s="37" t="str">
        <f>'2025'!J17</f>
        <v>Wide</v>
      </c>
      <c r="P165" s="37" t="str">
        <f>'2025'!K17</f>
        <v>PROTO Z</v>
      </c>
      <c r="Q165" s="37" t="str">
        <f>'2025'!L17</f>
        <v>Poor Separator</v>
      </c>
      <c r="R165" s="55">
        <f>'2025'!M17</f>
        <v>74</v>
      </c>
      <c r="S165" s="55">
        <f>'2025'!N17</f>
        <v>206</v>
      </c>
      <c r="T165" s="231">
        <f t="shared" si="17"/>
        <v>26.448541867134868</v>
      </c>
      <c r="U165" s="37">
        <f>'2025'!O17</f>
        <v>4.4400000000000004</v>
      </c>
      <c r="V165" s="56">
        <f>'2025'!P17</f>
        <v>4</v>
      </c>
      <c r="W165" s="57">
        <f>'2025'!Q17</f>
        <v>0</v>
      </c>
      <c r="X165" s="58">
        <f>'2025'!R17</f>
        <v>0</v>
      </c>
      <c r="Y165" s="58">
        <f>'2025'!S17</f>
        <v>0</v>
      </c>
      <c r="Z165" s="58">
        <f>'2025'!T17</f>
        <v>0.36552217453505009</v>
      </c>
      <c r="AA165" s="58">
        <f>'2025'!U17</f>
        <v>0.36209150326797385</v>
      </c>
      <c r="AB165" s="58">
        <f>'2025'!V17</f>
        <v>0.363806838901512</v>
      </c>
      <c r="AC165" s="59">
        <f>'2025'!W17</f>
        <v>0.34561649695643637</v>
      </c>
      <c r="AD165" s="42">
        <f>'2025'!X17</f>
        <v>20.175342465753424</v>
      </c>
      <c r="AE165" s="43">
        <f>'2025'!Y17</f>
        <v>2.33</v>
      </c>
      <c r="AF165" s="43">
        <f>'2025'!Z17</f>
        <v>5.0999999999999996</v>
      </c>
      <c r="AG165" s="43">
        <f>'2025'!AA17</f>
        <v>14.2</v>
      </c>
      <c r="AH165" s="43">
        <f>'2025'!AB17</f>
        <v>1.1000000000000001</v>
      </c>
      <c r="AI165" s="43">
        <f>'2025'!AC17</f>
        <v>0</v>
      </c>
      <c r="AJ165" s="44">
        <f>'2025'!AD17</f>
        <v>6.6305655836341751E-2</v>
      </c>
      <c r="AK165" s="44">
        <f>'2025'!AE17</f>
        <v>0.18291215403128758</v>
      </c>
      <c r="AL165" s="45">
        <f>'2025'!AF17</f>
        <v>8.6999999999999994E-2</v>
      </c>
      <c r="AM165" s="46">
        <f t="shared" si="18"/>
        <v>0.48299999999999998</v>
      </c>
      <c r="AN165" s="45">
        <f>'2025'!AG17</f>
        <v>0.86250000000000004</v>
      </c>
      <c r="AO165" s="45">
        <f>'2025'!AH17</f>
        <v>0.13650000000000001</v>
      </c>
      <c r="AP165" s="43">
        <f>'2025'!AI17</f>
        <v>106.01451615146095</v>
      </c>
      <c r="AQ165" s="47">
        <f>'2025'!AJ17</f>
        <v>107.09813461114676</v>
      </c>
      <c r="AR165" s="48">
        <f>'2025'!AK17</f>
        <v>9</v>
      </c>
      <c r="AS165" s="49">
        <f>'2025'!AL17</f>
        <v>6</v>
      </c>
      <c r="AT165" s="49">
        <f>'2025'!AM17</f>
        <v>4</v>
      </c>
      <c r="AU165" s="49">
        <f>'2025'!AN17</f>
        <v>3</v>
      </c>
      <c r="AV165" s="49">
        <f>'2025'!AO17</f>
        <v>9</v>
      </c>
      <c r="AW165" s="49">
        <f>'2025'!AP17</f>
        <v>7</v>
      </c>
      <c r="AX165" s="49">
        <f>'2025'!AQ17</f>
        <v>4</v>
      </c>
      <c r="AY165" s="50">
        <f>'2025'!AR17</f>
        <v>0</v>
      </c>
      <c r="AZ165" s="60">
        <f>'2025'!AS17</f>
        <v>0</v>
      </c>
      <c r="BA165" s="61">
        <f>'2025'!AT17</f>
        <v>1</v>
      </c>
      <c r="BB165" s="61">
        <f>'2025'!AU17</f>
        <v>0</v>
      </c>
      <c r="BC165" s="61">
        <f>'2025'!AV17</f>
        <v>0</v>
      </c>
      <c r="BD165" s="61">
        <f>'2025'!AW17</f>
        <v>0</v>
      </c>
      <c r="BE165" s="61">
        <f>'2025'!AX17</f>
        <v>1</v>
      </c>
      <c r="BF165" s="62">
        <f>'2025'!AY17</f>
        <v>0</v>
      </c>
      <c r="BG165" s="62">
        <f>'2025'!AZ17</f>
        <v>0</v>
      </c>
      <c r="BH165" s="62">
        <f>'2025'!BA17</f>
        <v>0</v>
      </c>
      <c r="BI165" s="62">
        <f>'2025'!BB17</f>
        <v>0</v>
      </c>
      <c r="BJ165" s="62">
        <f>'2025'!BC17</f>
        <v>0</v>
      </c>
      <c r="BK165" s="62">
        <f>'2025'!BH17</f>
        <v>0</v>
      </c>
      <c r="BL165" s="62">
        <f>'2025'!BI17</f>
        <v>0</v>
      </c>
      <c r="BM165" s="62">
        <f>'2025'!BJ17</f>
        <v>0</v>
      </c>
      <c r="BN165" s="63">
        <f>'2025'!BK17</f>
        <v>0</v>
      </c>
      <c r="BO165" s="60">
        <f>'2025'!BL17</f>
        <v>0</v>
      </c>
      <c r="BP165" s="61">
        <f>'2025'!BM17</f>
        <v>1</v>
      </c>
      <c r="BQ165" s="61">
        <f>'2025'!BN17</f>
        <v>0</v>
      </c>
      <c r="BR165" s="61">
        <f>'2025'!BO17</f>
        <v>0</v>
      </c>
      <c r="BS165" s="61">
        <f>'2025'!BP17</f>
        <v>0</v>
      </c>
      <c r="BT165" s="61">
        <f>'2025'!BQ17</f>
        <v>1</v>
      </c>
      <c r="BU165" s="62">
        <f>'2025'!BR17</f>
        <v>0</v>
      </c>
      <c r="BV165" s="62">
        <f>'2025'!BS17</f>
        <v>0</v>
      </c>
      <c r="BW165" s="62">
        <f>'2025'!BT17</f>
        <v>0</v>
      </c>
      <c r="BX165" s="62">
        <f>'2025'!BU17</f>
        <v>0</v>
      </c>
      <c r="BY165" s="62">
        <f>'2025'!BV17</f>
        <v>0</v>
      </c>
      <c r="BZ165" s="62">
        <f>'2025'!CA17</f>
        <v>0</v>
      </c>
      <c r="CA165" s="62">
        <f>'2025'!CB17</f>
        <v>0</v>
      </c>
      <c r="CB165" s="62">
        <f>'2025'!CC17</f>
        <v>0</v>
      </c>
      <c r="CC165" s="63">
        <f>'2025'!CD17</f>
        <v>0</v>
      </c>
      <c r="CD165" s="60">
        <f>'2025'!CE17</f>
        <v>0</v>
      </c>
      <c r="CE165" s="61">
        <f>'2025'!CF17</f>
        <v>1</v>
      </c>
      <c r="CF165" s="61">
        <f>'2025'!CG17</f>
        <v>0</v>
      </c>
      <c r="CG165" s="61">
        <f>'2025'!CH17</f>
        <v>0</v>
      </c>
      <c r="CH165" s="61">
        <f>'2025'!CI17</f>
        <v>0</v>
      </c>
      <c r="CI165" s="61">
        <f>'2025'!CJ17</f>
        <v>0</v>
      </c>
      <c r="CJ165" s="62">
        <f>'2025'!CK17</f>
        <v>0</v>
      </c>
      <c r="CK165" s="62">
        <f>'2025'!CL17</f>
        <v>0</v>
      </c>
      <c r="CL165" s="62">
        <f>'2025'!CM17</f>
        <v>0</v>
      </c>
      <c r="CM165" s="62">
        <f>'2025'!CN17</f>
        <v>0</v>
      </c>
      <c r="CN165" s="62">
        <f>'2025'!CO17</f>
        <v>0</v>
      </c>
      <c r="CO165" s="62">
        <f>'2025'!CT17</f>
        <v>0</v>
      </c>
      <c r="CP165" s="62">
        <f>'2025'!CU17</f>
        <v>0</v>
      </c>
      <c r="CQ165" s="62">
        <f>'2025'!CV17</f>
        <v>0</v>
      </c>
      <c r="CR165" s="63">
        <f>'2025'!CW17</f>
        <v>0</v>
      </c>
      <c r="CS165" s="60">
        <f>'2025'!CX17</f>
        <v>1022</v>
      </c>
      <c r="CT165" s="61">
        <f>'2025'!CY17</f>
        <v>2796</v>
      </c>
      <c r="CU165" s="61">
        <f>'2025'!CZ17</f>
        <v>107</v>
      </c>
      <c r="CV165" s="61">
        <f>'2025'!DA17</f>
        <v>63</v>
      </c>
      <c r="CW165" s="61">
        <f>'2025'!DB17</f>
        <v>6</v>
      </c>
      <c r="CX165" s="61">
        <f>'2025'!DC17</f>
        <v>10.8</v>
      </c>
      <c r="CY165" s="62">
        <f>'2025'!DD17</f>
        <v>1.1000000000000001</v>
      </c>
      <c r="CZ165" s="62">
        <f>'2025'!DE17</f>
        <v>0</v>
      </c>
      <c r="DA165" s="62">
        <f>'2025'!DF17</f>
        <v>2.33</v>
      </c>
      <c r="DB165" s="62">
        <f>'2025'!DG17</f>
        <v>5.0999999999999996</v>
      </c>
      <c r="DC165" s="62">
        <f>'2025'!DH17</f>
        <v>14.1</v>
      </c>
      <c r="DD165" s="62">
        <f>'2025'!DM17</f>
        <v>48.3</v>
      </c>
      <c r="DE165" s="62">
        <f>'2025'!DN17</f>
        <v>8.6999999999999993</v>
      </c>
      <c r="DF165" s="62">
        <f>'2025'!DO17</f>
        <v>85.9</v>
      </c>
      <c r="DG165" s="63">
        <f>'2025'!DP17</f>
        <v>14.1</v>
      </c>
      <c r="DH165" s="60">
        <f>'2025'!DQ17</f>
        <v>831</v>
      </c>
      <c r="DI165" s="61">
        <f>'2025'!DR17</f>
        <v>2295</v>
      </c>
      <c r="DJ165" s="61">
        <f>'2025'!DS17</f>
        <v>109</v>
      </c>
      <c r="DK165" s="61">
        <f>'2025'!DT17</f>
        <v>63</v>
      </c>
      <c r="DL165" s="61">
        <f>'2025'!DU17</f>
        <v>6</v>
      </c>
      <c r="DM165" s="61">
        <f>'2025'!DV17</f>
        <v>18</v>
      </c>
      <c r="DN165" s="62">
        <f>'2025'!DW17</f>
        <v>0.97</v>
      </c>
      <c r="DO165" s="62">
        <f>'2025'!DX17</f>
        <v>0</v>
      </c>
      <c r="DP165" s="62">
        <f>'2025'!DY17</f>
        <v>1.9</v>
      </c>
      <c r="DQ165" s="62">
        <f>'2025'!DZ17</f>
        <v>3.9</v>
      </c>
      <c r="DR165" s="62">
        <f>'2025'!EA17</f>
        <v>14.2</v>
      </c>
      <c r="DS165" s="62">
        <f>'2025'!EF17</f>
        <v>48.3</v>
      </c>
      <c r="DT165" s="62">
        <f>'2025'!EG17</f>
        <v>8.6999999999999993</v>
      </c>
      <c r="DU165" s="62">
        <f>'2025'!EH17</f>
        <v>86.6</v>
      </c>
      <c r="DV165" s="63">
        <f>'2025'!EI17</f>
        <v>13.2</v>
      </c>
    </row>
    <row r="166" spans="1:126" ht="15.75" customHeight="1" x14ac:dyDescent="0.2">
      <c r="A166" s="30">
        <f t="shared" si="14"/>
        <v>164</v>
      </c>
      <c r="B166" s="31">
        <f>'2018'!A15</f>
        <v>13</v>
      </c>
      <c r="C166" s="31">
        <v>2018</v>
      </c>
      <c r="D166" s="32" t="str">
        <f>'2018'!B15</f>
        <v>Anthony Miller</v>
      </c>
      <c r="E166" s="32" t="str" cm="1">
        <f t="array" ref="E166">_xlfn.IFS(F166&gt;12.5,"Cornerstone",AND(F166&gt;11.995,F166&lt;12.5),"Elite",AND(F166&gt;11,F166&lt;12.995),"Elite Upside",AND(F166&gt;=9.69,F166&lt;10.999),"Upside",AND(F166&gt;8.4,F166&lt;9.999),"Upside Lite",AND(F166&gt;7.25,F166&lt;8.999),"Outlier",AND(F166&gt;=6,F166&lt;7.25),"Outlier Lite",F166&lt;6.999,"Purgatory")</f>
        <v>Upside Lite</v>
      </c>
      <c r="F166" s="33">
        <f>'2018'!C15</f>
        <v>8.5071428571428562</v>
      </c>
      <c r="G166" s="33">
        <f t="shared" si="15"/>
        <v>73.3</v>
      </c>
      <c r="H166" s="303">
        <f t="shared" si="16"/>
        <v>4.3377216885265121E-2</v>
      </c>
      <c r="I166" s="34" t="str">
        <f>'2018'!D15</f>
        <v>Memphis</v>
      </c>
      <c r="J166" s="35">
        <f>'2018'!E15</f>
        <v>6</v>
      </c>
      <c r="K166" s="36">
        <f>'2018'!F15</f>
        <v>34616</v>
      </c>
      <c r="L166" s="37">
        <f>'2018'!G15</f>
        <v>30.989041095890411</v>
      </c>
      <c r="M166" s="37" t="str">
        <f>'2018'!H15</f>
        <v>SR</v>
      </c>
      <c r="N166" s="37">
        <f>'2018'!I15</f>
        <v>23.561643835616437</v>
      </c>
      <c r="O166" s="37" t="str">
        <f>'2018'!J15</f>
        <v>Hybrid</v>
      </c>
      <c r="P166" s="37" t="str">
        <f>'2018'!K15</f>
        <v>RAT</v>
      </c>
      <c r="Q166" s="37" t="str">
        <f>'2018'!L15</f>
        <v>Elite Earner</v>
      </c>
      <c r="R166" s="55">
        <f>'2018'!M15</f>
        <v>71</v>
      </c>
      <c r="S166" s="55">
        <f>'2018'!N15</f>
        <v>185</v>
      </c>
      <c r="T166" s="231">
        <f t="shared" si="17"/>
        <v>25.801977015578711</v>
      </c>
      <c r="U166" s="35">
        <f>'2018'!O15</f>
        <v>4.38</v>
      </c>
      <c r="V166" s="56">
        <f>'2018'!P15</f>
        <v>2</v>
      </c>
      <c r="W166" s="57">
        <f>'2018'!Q15</f>
        <v>0</v>
      </c>
      <c r="X166" s="58">
        <f>'2018'!R15</f>
        <v>0</v>
      </c>
      <c r="Y166" s="58">
        <f>'2018'!S15</f>
        <v>0.17363022266700026</v>
      </c>
      <c r="Z166" s="58">
        <f>'2018'!T15</f>
        <v>0.36239575435936316</v>
      </c>
      <c r="AA166" s="58">
        <f>'2018'!U15</f>
        <v>0.3357060849598163</v>
      </c>
      <c r="AB166" s="58">
        <f>'2018'!V15</f>
        <v>0.34905091965958973</v>
      </c>
      <c r="AC166" s="59">
        <f>'2018'!W15</f>
        <v>0.29669328171065129</v>
      </c>
      <c r="AD166" s="42">
        <f>'2018'!X15</f>
        <v>21.909589041095892</v>
      </c>
      <c r="AE166" s="43">
        <f>'2018'!Y15</f>
        <v>3.47</v>
      </c>
      <c r="AF166" s="43">
        <f>'2018'!Z15</f>
        <v>7.4</v>
      </c>
      <c r="AG166" s="43">
        <f>'2018'!AA15</f>
        <v>12.1</v>
      </c>
      <c r="AH166" s="43">
        <f>'2018'!AB15</f>
        <v>0.77</v>
      </c>
      <c r="AI166" s="43">
        <f>'2018'!AC15</f>
        <v>3.01</v>
      </c>
      <c r="AJ166" s="44">
        <f>'2018'!AD15</f>
        <v>5.6963064295485644E-2</v>
      </c>
      <c r="AK166" s="44">
        <f>'2018'!AE15</f>
        <v>0.29905608755129964</v>
      </c>
      <c r="AL166" s="45">
        <f>'2018'!AF15</f>
        <v>0.111</v>
      </c>
      <c r="AM166" s="46">
        <f t="shared" si="18"/>
        <v>0.41700000000000004</v>
      </c>
      <c r="AN166" s="45">
        <f>'2018'!AG15</f>
        <v>0.65249999999999997</v>
      </c>
      <c r="AO166" s="45">
        <f>'2018'!AH15</f>
        <v>0.33450000000000002</v>
      </c>
      <c r="AP166" s="43">
        <f>'2018'!AI15</f>
        <v>100.53222210505709</v>
      </c>
      <c r="AQ166" s="47">
        <f>'2018'!AJ15</f>
        <v>95.446893165946918</v>
      </c>
      <c r="AR166" s="48">
        <f>'2018'!AK15</f>
        <v>8</v>
      </c>
      <c r="AS166" s="49">
        <f>'2018'!AL15</f>
        <v>3</v>
      </c>
      <c r="AT166" s="49">
        <f>'2018'!AM15</f>
        <v>6</v>
      </c>
      <c r="AU166" s="49">
        <f>'2018'!AN15</f>
        <v>5</v>
      </c>
      <c r="AV166" s="49">
        <f>'2018'!AO15</f>
        <v>9</v>
      </c>
      <c r="AW166" s="49">
        <f>'2018'!AP15</f>
        <v>5</v>
      </c>
      <c r="AX166" s="49">
        <f>'2018'!AQ15</f>
        <v>8</v>
      </c>
      <c r="AY166" s="50">
        <f>'2018'!AR15</f>
        <v>0</v>
      </c>
      <c r="AZ166" s="60">
        <f>'2018'!AS15</f>
        <v>0</v>
      </c>
      <c r="BA166" s="61">
        <f>'2018'!AT15</f>
        <v>2078</v>
      </c>
      <c r="BB166" s="61">
        <f>'2018'!AU15</f>
        <v>0</v>
      </c>
      <c r="BC166" s="61">
        <f>'2018'!AV15</f>
        <v>0</v>
      </c>
      <c r="BD166" s="61">
        <f>'2018'!AW15</f>
        <v>0</v>
      </c>
      <c r="BE166" s="61">
        <f>'2018'!AX15</f>
        <v>0</v>
      </c>
      <c r="BF166" s="62">
        <f>'2018'!AY15</f>
        <v>0</v>
      </c>
      <c r="BG166" s="62">
        <f>'2018'!AZ15</f>
        <v>0</v>
      </c>
      <c r="BH166" s="62">
        <f>'2018'!BA15</f>
        <v>0</v>
      </c>
      <c r="BI166" s="62">
        <f>'2018'!BB15</f>
        <v>0</v>
      </c>
      <c r="BJ166" s="62">
        <f>'2018'!BC15</f>
        <v>0</v>
      </c>
      <c r="BK166" s="62">
        <f>'2018'!BD15</f>
        <v>0</v>
      </c>
      <c r="BL166" s="62">
        <f>'2018'!BE15</f>
        <v>0</v>
      </c>
      <c r="BM166" s="62">
        <f>'2018'!BF15</f>
        <v>0</v>
      </c>
      <c r="BN166" s="63">
        <f>'2018'!BG15</f>
        <v>0</v>
      </c>
      <c r="BO166" s="60">
        <f>'2018'!BH15</f>
        <v>0</v>
      </c>
      <c r="BP166" s="61">
        <f>'2018'!BI15</f>
        <v>3076</v>
      </c>
      <c r="BQ166" s="61">
        <f>'2018'!BJ15</f>
        <v>0</v>
      </c>
      <c r="BR166" s="61">
        <f>'2018'!BK15</f>
        <v>0</v>
      </c>
      <c r="BS166" s="61">
        <f>'2018'!BL15</f>
        <v>0</v>
      </c>
      <c r="BT166" s="61">
        <f>'2018'!BM15</f>
        <v>0</v>
      </c>
      <c r="BU166" s="62">
        <f>'2018'!BN15</f>
        <v>0</v>
      </c>
      <c r="BV166" s="62">
        <f>'2018'!BO15</f>
        <v>0</v>
      </c>
      <c r="BW166" s="62">
        <f>'2018'!BP15</f>
        <v>0</v>
      </c>
      <c r="BX166" s="62">
        <f>'2018'!BQ15</f>
        <v>0</v>
      </c>
      <c r="BY166" s="62">
        <f>'2018'!BR15</f>
        <v>0</v>
      </c>
      <c r="BZ166" s="62">
        <f>'2018'!BS15</f>
        <v>0</v>
      </c>
      <c r="CA166" s="62">
        <f>'2018'!BT15</f>
        <v>0</v>
      </c>
      <c r="CB166" s="62">
        <f>'2018'!BU15</f>
        <v>0</v>
      </c>
      <c r="CC166" s="63">
        <f>'2018'!BV15</f>
        <v>0</v>
      </c>
      <c r="CD166" s="60">
        <f>'2018'!BW15</f>
        <v>694</v>
      </c>
      <c r="CE166" s="61">
        <f>'2018'!BX15</f>
        <v>3997</v>
      </c>
      <c r="CF166" s="61">
        <f>'2018'!BY15</f>
        <v>67</v>
      </c>
      <c r="CG166" s="61">
        <f>'2018'!BZ15</f>
        <v>47</v>
      </c>
      <c r="CH166" s="61">
        <f>'2018'!CA15</f>
        <v>5</v>
      </c>
      <c r="CI166" s="61">
        <f>'2018'!CB15</f>
        <v>30</v>
      </c>
      <c r="CJ166" s="62">
        <f>'2018'!CC15</f>
        <v>0</v>
      </c>
      <c r="CK166" s="62">
        <f>'2018'!CD15</f>
        <v>0</v>
      </c>
      <c r="CL166" s="62">
        <f>'2018'!CE15</f>
        <v>2.98</v>
      </c>
      <c r="CM166" s="62">
        <f>'2018'!CF15</f>
        <v>8.5</v>
      </c>
      <c r="CN166" s="62">
        <f>'2018'!CG15</f>
        <v>8.6</v>
      </c>
      <c r="CO166" s="62">
        <f>'2018'!CH15</f>
        <v>0</v>
      </c>
      <c r="CP166" s="62">
        <f>'2018'!CI15</f>
        <v>4.0999999999999996</v>
      </c>
      <c r="CQ166" s="62">
        <f>'2018'!CJ15</f>
        <v>78.8</v>
      </c>
      <c r="CR166" s="63">
        <f>'2018'!CK15</f>
        <v>20.8</v>
      </c>
      <c r="CS166" s="60">
        <f>'2018'!CL15</f>
        <v>1434</v>
      </c>
      <c r="CT166" s="61">
        <f>'2018'!CM15</f>
        <v>3957</v>
      </c>
      <c r="CU166" s="61">
        <f>'2018'!CN15</f>
        <v>135</v>
      </c>
      <c r="CV166" s="61">
        <f>'2018'!CO15</f>
        <v>95</v>
      </c>
      <c r="CW166" s="61">
        <f>'2018'!CP15</f>
        <v>14</v>
      </c>
      <c r="CX166" s="61">
        <f>'2018'!CQ15</f>
        <v>34</v>
      </c>
      <c r="CY166" s="62">
        <f>'2018'!CR15</f>
        <v>0.77</v>
      </c>
      <c r="CZ166" s="62">
        <f>'2018'!CS15</f>
        <v>3.01</v>
      </c>
      <c r="DA166" s="62">
        <f>'2018'!CT15</f>
        <v>3.22</v>
      </c>
      <c r="DB166" s="62">
        <f>'2018'!CU15</f>
        <v>5.7</v>
      </c>
      <c r="DC166" s="62">
        <f>'2018'!CV15</f>
        <v>12.1</v>
      </c>
      <c r="DD166" s="62">
        <f>'2018'!CW15</f>
        <v>0</v>
      </c>
      <c r="DE166" s="62">
        <f>'2018'!CX15</f>
        <v>8.6999999999999993</v>
      </c>
      <c r="DF166" s="62">
        <f>'2018'!CY15</f>
        <v>69.3</v>
      </c>
      <c r="DG166" s="63">
        <f>'2018'!CZ15</f>
        <v>29.8</v>
      </c>
      <c r="DH166" s="60">
        <f>'2018'!DA15</f>
        <v>1462</v>
      </c>
      <c r="DI166" s="61">
        <f>'2018'!DB15</f>
        <v>4355</v>
      </c>
      <c r="DJ166" s="61">
        <f>'2018'!DC15</f>
        <v>150</v>
      </c>
      <c r="DK166" s="61">
        <f>'2018'!DD15</f>
        <v>96</v>
      </c>
      <c r="DL166" s="61">
        <f>'2018'!DE15</f>
        <v>18</v>
      </c>
      <c r="DM166" s="61">
        <f>'2018'!DF15</f>
        <v>39</v>
      </c>
      <c r="DN166" s="62">
        <f>'2018'!DG15</f>
        <v>0.68</v>
      </c>
      <c r="DO166" s="62">
        <f>'2018'!DH15</f>
        <v>3</v>
      </c>
      <c r="DP166" s="62">
        <f>'2018'!DI15</f>
        <v>3.47</v>
      </c>
      <c r="DQ166" s="62">
        <f>'2018'!DJ15</f>
        <v>7.4</v>
      </c>
      <c r="DR166" s="62">
        <f>'2018'!DK15</f>
        <v>11.7</v>
      </c>
      <c r="DS166" s="62">
        <f>'2018'!DP15</f>
        <v>41.7</v>
      </c>
      <c r="DT166" s="62">
        <f>'2018'!DQ15</f>
        <v>11.1</v>
      </c>
      <c r="DU166" s="62">
        <f>'2018'!DR15</f>
        <v>61.2</v>
      </c>
      <c r="DV166" s="63">
        <f>'2018'!DS15</f>
        <v>37.1</v>
      </c>
    </row>
    <row r="167" spans="1:126" ht="15.75" customHeight="1" x14ac:dyDescent="0.2">
      <c r="A167" s="30">
        <f t="shared" si="14"/>
        <v>165</v>
      </c>
      <c r="B167" s="31">
        <f>'2021'!A18</f>
        <v>16</v>
      </c>
      <c r="C167" s="31">
        <v>2021</v>
      </c>
      <c r="D167" s="32" t="str">
        <f>'2021'!B18</f>
        <v>Josh Palmer</v>
      </c>
      <c r="E167" s="32" t="str" cm="1">
        <f t="array" ref="E167">_xlfn.IFS(F167&gt;12.5,"Cornerstone",AND(F167&gt;11.995,F167&lt;12.5),"Elite",AND(F167&gt;11,F167&lt;12.995),"Elite Upside",AND(F167&gt;=9.69,F167&lt;10.999),"Upside",AND(F167&gt;8.4,F167&lt;9.999),"Upside Lite",AND(F167&gt;7.25,F167&lt;8.999),"Outlier",AND(F167&gt;=6,F167&lt;7.25),"Outlier Lite",F167&lt;6.999,"Purgatory")</f>
        <v>Upside Lite</v>
      </c>
      <c r="F167" s="33">
        <f>'2021'!C18</f>
        <v>8.5014285714285727</v>
      </c>
      <c r="G167" s="33">
        <f t="shared" si="15"/>
        <v>73.099999999999994</v>
      </c>
      <c r="H167" s="303">
        <f t="shared" si="16"/>
        <v>4.0097477177375808E-2</v>
      </c>
      <c r="I167" s="34" t="str">
        <f>'2021'!D18</f>
        <v>Tennessee</v>
      </c>
      <c r="J167" s="35">
        <f>'2021'!E18</f>
        <v>1</v>
      </c>
      <c r="K167" s="36">
        <f>'2021'!F18</f>
        <v>36425</v>
      </c>
      <c r="L167" s="37">
        <f>'2021'!G18</f>
        <v>26.032876712328768</v>
      </c>
      <c r="M167" s="37" t="str">
        <f>'2021'!H18</f>
        <v>SR</v>
      </c>
      <c r="N167" s="37">
        <f>'2021'!I18</f>
        <v>21.616438356164384</v>
      </c>
      <c r="O167" s="37" t="str">
        <f>'2021'!J18</f>
        <v>Wide</v>
      </c>
      <c r="P167" s="37" t="str">
        <f>'2021'!K18</f>
        <v>DEEP</v>
      </c>
      <c r="Q167" s="37" t="str">
        <f>'2021'!L18</f>
        <v>Poor Separator</v>
      </c>
      <c r="R167" s="55">
        <f>'2021'!M18</f>
        <v>73.25</v>
      </c>
      <c r="S167" s="55">
        <f>'2021'!N18</f>
        <v>210</v>
      </c>
      <c r="T167" s="231">
        <f t="shared" si="17"/>
        <v>27.51705739873174</v>
      </c>
      <c r="U167" s="35">
        <f>'2021'!O18</f>
        <v>4.5199999999999996</v>
      </c>
      <c r="V167" s="56">
        <f>'2021'!P18</f>
        <v>3</v>
      </c>
      <c r="W167" s="57">
        <f>'2021'!Q18</f>
        <v>0</v>
      </c>
      <c r="X167" s="58">
        <f>'2021'!R18</f>
        <v>4.7024952015355087E-2</v>
      </c>
      <c r="Y167" s="58">
        <f>'2021'!S18</f>
        <v>0.209588459906661</v>
      </c>
      <c r="Z167" s="58">
        <f>'2021'!T18</f>
        <v>0.18763029881862406</v>
      </c>
      <c r="AA167" s="58">
        <f>'2021'!U18</f>
        <v>0.23204689789936492</v>
      </c>
      <c r="AB167" s="58">
        <f>'2021'!V18</f>
        <v>0.23204689789936492</v>
      </c>
      <c r="AC167" s="59">
        <f>'2021'!W18</f>
        <v>0.23204689789936492</v>
      </c>
      <c r="AD167" s="42">
        <f>'2021'!X18</f>
        <v>18.956164383561642</v>
      </c>
      <c r="AE167" s="43">
        <f>'2021'!Y18</f>
        <v>2.12</v>
      </c>
      <c r="AF167" s="43">
        <f>'2021'!Z18</f>
        <v>2.8</v>
      </c>
      <c r="AG167" s="43">
        <f>'2021'!AA18</f>
        <v>17.100000000000001</v>
      </c>
      <c r="AH167" s="43">
        <f>'2021'!AB18</f>
        <v>0.53</v>
      </c>
      <c r="AI167" s="43">
        <f>'2021'!AC18</f>
        <v>1.67</v>
      </c>
      <c r="AJ167" s="44">
        <f>'2021'!AD18</f>
        <v>7.0800000000000002E-2</v>
      </c>
      <c r="AK167" s="44">
        <f>'2021'!AE18</f>
        <v>0.15277894736842104</v>
      </c>
      <c r="AL167" s="45">
        <f>'2021'!AF18</f>
        <v>5.9000000000000004E-2</v>
      </c>
      <c r="AM167" s="46">
        <f t="shared" si="18"/>
        <v>0.42100000000000004</v>
      </c>
      <c r="AN167" s="45">
        <f>'2021'!AG18</f>
        <v>0.8</v>
      </c>
      <c r="AO167" s="45">
        <f>'2021'!AH18</f>
        <v>0.19400000000000001</v>
      </c>
      <c r="AP167" s="43">
        <f>'2021'!AI18</f>
        <v>100.62260375989776</v>
      </c>
      <c r="AQ167" s="47">
        <f>'2021'!AJ18</f>
        <v>100.10965992441815</v>
      </c>
      <c r="AR167" s="48">
        <f>'2021'!AK18</f>
        <v>6</v>
      </c>
      <c r="AS167" s="49">
        <f>'2021'!AL18</f>
        <v>8</v>
      </c>
      <c r="AT167" s="49">
        <f>'2021'!AM18</f>
        <v>4</v>
      </c>
      <c r="AU167" s="49">
        <f>'2021'!AN18</f>
        <v>0</v>
      </c>
      <c r="AV167" s="49">
        <f>'2021'!AO18</f>
        <v>7</v>
      </c>
      <c r="AW167" s="49">
        <f>'2021'!AP18</f>
        <v>6</v>
      </c>
      <c r="AX167" s="49">
        <f>'2021'!AQ18</f>
        <v>7</v>
      </c>
      <c r="AY167" s="50">
        <f>'2021'!AR18</f>
        <v>0.75</v>
      </c>
      <c r="AZ167" s="60">
        <f>'2021'!AS18</f>
        <v>0</v>
      </c>
      <c r="BA167" s="61">
        <f>'2021'!AT18</f>
        <v>3100</v>
      </c>
      <c r="BB167" s="61">
        <f>'2021'!AU18</f>
        <v>0</v>
      </c>
      <c r="BC167" s="61">
        <f>'2021'!AV18</f>
        <v>0</v>
      </c>
      <c r="BD167" s="61">
        <f>'2021'!AW18</f>
        <v>0</v>
      </c>
      <c r="BE167" s="61">
        <f>'2021'!AX18</f>
        <v>0</v>
      </c>
      <c r="BF167" s="62">
        <f>'2021'!AY18</f>
        <v>0</v>
      </c>
      <c r="BG167" s="62">
        <f>'2021'!AZ18</f>
        <v>0</v>
      </c>
      <c r="BH167" s="62">
        <f>'2021'!BA18</f>
        <v>0</v>
      </c>
      <c r="BI167" s="62">
        <f>'2021'!BB18</f>
        <v>0</v>
      </c>
      <c r="BJ167" s="62">
        <f>'2021'!BC18</f>
        <v>0</v>
      </c>
      <c r="BK167" s="62">
        <f>'2021'!BD18</f>
        <v>0</v>
      </c>
      <c r="BL167" s="62">
        <f>'2021'!BE18</f>
        <v>0</v>
      </c>
      <c r="BM167" s="62">
        <f>'2021'!BF18</f>
        <v>0</v>
      </c>
      <c r="BN167" s="63">
        <f>'2021'!BG18</f>
        <v>0</v>
      </c>
      <c r="BO167" s="60">
        <f>'2021'!BH18</f>
        <v>98</v>
      </c>
      <c r="BP167" s="61">
        <f>'2021'!BI18</f>
        <v>2084</v>
      </c>
      <c r="BQ167" s="61">
        <f>'2021'!BJ18</f>
        <v>30</v>
      </c>
      <c r="BR167" s="61">
        <f>'2021'!BK18</f>
        <v>9</v>
      </c>
      <c r="BS167" s="61">
        <f>'2021'!BL18</f>
        <v>0</v>
      </c>
      <c r="BT167" s="61">
        <f>'2021'!BM18</f>
        <v>11</v>
      </c>
      <c r="BU167" s="62">
        <f>'2021'!BN18</f>
        <v>0.1</v>
      </c>
      <c r="BV167" s="62">
        <f>'2021'!BO18</f>
        <v>0.38</v>
      </c>
      <c r="BW167" s="62">
        <f>'2021'!BP18</f>
        <v>0.44</v>
      </c>
      <c r="BX167" s="62">
        <f>'2021'!BQ18</f>
        <v>1.1000000000000001</v>
      </c>
      <c r="BY167" s="62">
        <f>'2021'!BR18</f>
        <v>17.399999999999999</v>
      </c>
      <c r="BZ167" s="62">
        <f>'2021'!BW18</f>
        <v>20</v>
      </c>
      <c r="CA167" s="62">
        <f>'2021'!BX18</f>
        <v>25</v>
      </c>
      <c r="CB167" s="62">
        <f>'2021'!BY18</f>
        <v>90.8</v>
      </c>
      <c r="CC167" s="63">
        <f>'2021'!BZ18</f>
        <v>8.8000000000000007</v>
      </c>
      <c r="CD167" s="60">
        <f>'2021'!CA18</f>
        <v>494</v>
      </c>
      <c r="CE167" s="61">
        <f>'2021'!CB18</f>
        <v>2357</v>
      </c>
      <c r="CF167" s="61">
        <f>'2021'!CC18</f>
        <v>42</v>
      </c>
      <c r="CG167" s="61">
        <f>'2021'!CD18</f>
        <v>23</v>
      </c>
      <c r="CH167" s="61">
        <f>'2021'!CE18</f>
        <v>2</v>
      </c>
      <c r="CI167" s="61">
        <f>'2021'!CF18</f>
        <v>15</v>
      </c>
      <c r="CJ167" s="62">
        <f>'2021'!CG18</f>
        <v>0.46</v>
      </c>
      <c r="CK167" s="62">
        <f>'2021'!CH18</f>
        <v>1.63</v>
      </c>
      <c r="CL167" s="62">
        <f>'2021'!CI18</f>
        <v>2.12</v>
      </c>
      <c r="CM167" s="62">
        <f>'2021'!CJ18</f>
        <v>3.9</v>
      </c>
      <c r="CN167" s="62">
        <f>'2021'!CK18</f>
        <v>20.2</v>
      </c>
      <c r="CO167" s="62">
        <f>'2021'!CP18</f>
        <v>46.2</v>
      </c>
      <c r="CP167" s="62">
        <f>'2021'!CQ18</f>
        <v>8</v>
      </c>
      <c r="CQ167" s="62">
        <f>'2021'!CR18</f>
        <v>80.2</v>
      </c>
      <c r="CR167" s="63">
        <f>'2021'!CS18</f>
        <v>19.8</v>
      </c>
      <c r="CS167" s="60">
        <f>'2021'!CT18</f>
        <v>540</v>
      </c>
      <c r="CT167" s="61">
        <f>'2021'!CU18</f>
        <v>2878</v>
      </c>
      <c r="CU167" s="61">
        <f>'2021'!CV18</f>
        <v>58</v>
      </c>
      <c r="CV167" s="61">
        <f>'2021'!CW18</f>
        <v>34</v>
      </c>
      <c r="CW167" s="61">
        <f>'2021'!CX18</f>
        <v>1</v>
      </c>
      <c r="CX167" s="61">
        <f>'2021'!CY18</f>
        <v>19</v>
      </c>
      <c r="CY167" s="62">
        <f>'2021'!CZ18</f>
        <v>0.53</v>
      </c>
      <c r="CZ167" s="62">
        <f>'2021'!DA18</f>
        <v>1.47</v>
      </c>
      <c r="DA167" s="62">
        <f>'2021'!DB18</f>
        <v>1.24</v>
      </c>
      <c r="DB167" s="62">
        <f>'2021'!DC18</f>
        <v>2.8</v>
      </c>
      <c r="DC167" s="62">
        <f>'2021'!DD18</f>
        <v>15.3</v>
      </c>
      <c r="DD167" s="62">
        <f>'2021'!DI18</f>
        <v>64.7</v>
      </c>
      <c r="DE167" s="62">
        <f>'2021'!DJ18</f>
        <v>5.6</v>
      </c>
      <c r="DF167" s="62">
        <f>'2021'!DK18</f>
        <v>83.9</v>
      </c>
      <c r="DG167" s="63">
        <f>'2021'!DL18</f>
        <v>15.3</v>
      </c>
      <c r="DH167" s="60">
        <f>'2021'!DM18</f>
        <v>475</v>
      </c>
      <c r="DI167" s="61">
        <f>'2021'!DN18</f>
        <v>2047</v>
      </c>
      <c r="DJ167" s="61">
        <f>'2021'!DO18</f>
        <v>60</v>
      </c>
      <c r="DK167" s="61">
        <f>'2021'!DP18</f>
        <v>32</v>
      </c>
      <c r="DL167" s="61">
        <f>'2021'!DQ18</f>
        <v>4</v>
      </c>
      <c r="DM167" s="61">
        <f>'2021'!DR18</f>
        <v>14</v>
      </c>
      <c r="DN167" s="62">
        <f>'2021'!DS18</f>
        <v>0.5</v>
      </c>
      <c r="DO167" s="62">
        <f>'2021'!DT18</f>
        <v>1.67</v>
      </c>
      <c r="DP167" s="62">
        <f>'2021'!DU18</f>
        <v>1.77</v>
      </c>
      <c r="DQ167" s="62">
        <f>'2021'!DV18</f>
        <v>1.9</v>
      </c>
      <c r="DR167" s="62">
        <f>'2021'!DW18</f>
        <v>17.100000000000001</v>
      </c>
      <c r="DS167" s="62">
        <f>'2021'!EB18</f>
        <v>42.1</v>
      </c>
      <c r="DT167" s="62">
        <f>'2021'!EC18</f>
        <v>5.9</v>
      </c>
      <c r="DU167" s="62">
        <f>'2021'!ED18</f>
        <v>76.099999999999994</v>
      </c>
      <c r="DV167" s="63">
        <f>'2021'!EE18</f>
        <v>23.5</v>
      </c>
    </row>
    <row r="168" spans="1:126" ht="15.75" customHeight="1" x14ac:dyDescent="0.2">
      <c r="A168" s="30">
        <f t="shared" si="14"/>
        <v>166</v>
      </c>
      <c r="B168" s="31">
        <f>'2017'!A17</f>
        <v>15</v>
      </c>
      <c r="C168" s="31">
        <v>2017</v>
      </c>
      <c r="D168" s="32" t="str">
        <f>'2017'!B17</f>
        <v>Mack Hollins</v>
      </c>
      <c r="E168" s="32" t="str" cm="1">
        <f t="array" ref="E168">_xlfn.IFS(F168&gt;12.5,"Cornerstone",AND(F168&gt;11.995,F168&lt;12.5),"Elite",AND(F168&gt;11,F168&lt;12.995),"Elite Upside",AND(F168&gt;=9.69,F168&lt;10.999),"Upside",AND(F168&gt;8.4,F168&lt;9.999),"Upside Lite",AND(F168&gt;7.25,F168&lt;8.999),"Outlier",AND(F168&gt;=6,F168&lt;7.25),"Outlier Lite",F168&lt;6.999,"Purgatory")</f>
        <v>Upside Lite</v>
      </c>
      <c r="F168" s="33">
        <f>'2017'!C17</f>
        <v>8.4957142857142856</v>
      </c>
      <c r="G168" s="33">
        <f t="shared" si="15"/>
        <v>73</v>
      </c>
      <c r="H168" s="303">
        <f t="shared" si="16"/>
        <v>3.6817737469484454E-2</v>
      </c>
      <c r="I168" s="34" t="str">
        <f>'2017'!D17</f>
        <v>North Carolina</v>
      </c>
      <c r="J168" s="35">
        <f>'2017'!E17</f>
        <v>4</v>
      </c>
      <c r="K168" s="36">
        <f>'2017'!F17</f>
        <v>34228</v>
      </c>
      <c r="L168" s="37">
        <f>'2017'!G17</f>
        <v>32.052054794520551</v>
      </c>
      <c r="M168" s="37" t="str">
        <f>'2017'!H17</f>
        <v>JR</v>
      </c>
      <c r="N168" s="37">
        <f>'2017'!I17</f>
        <v>23.627397260273973</v>
      </c>
      <c r="O168" s="37" t="str">
        <f>'2017'!J17</f>
        <v>Wide</v>
      </c>
      <c r="P168" s="37" t="str">
        <f>'2017'!K17</f>
        <v>SLOB</v>
      </c>
      <c r="Q168" s="37" t="str">
        <f>'2017'!L17</f>
        <v>N/A</v>
      </c>
      <c r="R168" s="55">
        <f>'2017'!M17</f>
        <v>76</v>
      </c>
      <c r="S168" s="55">
        <f>'2017'!N17</f>
        <v>206</v>
      </c>
      <c r="T168" s="231">
        <f t="shared" si="17"/>
        <v>25.074829512539914</v>
      </c>
      <c r="U168" s="37">
        <f>'2017'!O17</f>
        <v>4.53</v>
      </c>
      <c r="V168" s="56">
        <f>'2017'!P17</f>
        <v>4</v>
      </c>
      <c r="W168" s="57">
        <f>'2017'!Q17</f>
        <v>0</v>
      </c>
      <c r="X168" s="58">
        <f>'2017'!R17</f>
        <v>0</v>
      </c>
      <c r="Y168" s="58">
        <f>'2017'!S17</f>
        <v>0.16961815163254013</v>
      </c>
      <c r="Z168" s="58">
        <f>'2017'!T17</f>
        <v>0.20272108843537415</v>
      </c>
      <c r="AA168" s="58">
        <f>'2017'!U17</f>
        <v>8.1081081081081086E-2</v>
      </c>
      <c r="AB168" s="58">
        <f>'2017'!V17</f>
        <v>0.20272108843537415</v>
      </c>
      <c r="AC168" s="59">
        <f>'2017'!W17</f>
        <v>0.19258503401360544</v>
      </c>
      <c r="AD168" s="42">
        <f>'2017'!X17</f>
        <v>21.969863013698632</v>
      </c>
      <c r="AE168" s="43">
        <f>'2017'!Y17</f>
        <v>3.3</v>
      </c>
      <c r="AF168" s="43">
        <f>'2017'!Z17</f>
        <v>7.3</v>
      </c>
      <c r="AG168" s="43">
        <f>'2017'!AA17</f>
        <v>20.100000000000001</v>
      </c>
      <c r="AH168" s="43">
        <f>'2017'!AB17</f>
        <v>1.08</v>
      </c>
      <c r="AI168" s="43">
        <f>'2017'!AC17</f>
        <v>1.18</v>
      </c>
      <c r="AJ168" s="44" t="str">
        <f>'2017'!AD17</f>
        <v>N/A</v>
      </c>
      <c r="AK168" s="44" t="str">
        <f>'2017'!AE17</f>
        <v>N/A</v>
      </c>
      <c r="AL168" s="45">
        <f>'2017'!AF17</f>
        <v>5.9000000000000004E-2</v>
      </c>
      <c r="AM168" s="46">
        <f t="shared" si="18"/>
        <v>0</v>
      </c>
      <c r="AN168" s="45">
        <f>'2017'!AG17</f>
        <v>0.91700000000000004</v>
      </c>
      <c r="AO168" s="45">
        <f>'2017'!AH17</f>
        <v>6.8499999999999991E-2</v>
      </c>
      <c r="AP168" s="43">
        <f>'2017'!AI17</f>
        <v>97.837288497752013</v>
      </c>
      <c r="AQ168" s="47">
        <f>'2017'!AJ17</f>
        <v>102.87119569748837</v>
      </c>
      <c r="AR168" s="48">
        <f>'2017'!AK17</f>
        <v>5</v>
      </c>
      <c r="AS168" s="49">
        <f>'2017'!AL17</f>
        <v>3</v>
      </c>
      <c r="AT168" s="49">
        <f>'2017'!AM17</f>
        <v>6</v>
      </c>
      <c r="AU168" s="49">
        <f>'2017'!AN17</f>
        <v>5</v>
      </c>
      <c r="AV168" s="49">
        <f>'2017'!AO17</f>
        <v>7</v>
      </c>
      <c r="AW168" s="49">
        <f>'2017'!AP17</f>
        <v>7</v>
      </c>
      <c r="AX168" s="49">
        <f>'2017'!AQ17</f>
        <v>5</v>
      </c>
      <c r="AY168" s="50">
        <f>'2017'!AR17</f>
        <v>1</v>
      </c>
      <c r="AZ168" s="60">
        <f>'2017'!AS17</f>
        <v>0</v>
      </c>
      <c r="BA168" s="61">
        <f>'2017'!AT17</f>
        <v>3501</v>
      </c>
      <c r="BB168" s="61">
        <f>'2017'!AU17</f>
        <v>0</v>
      </c>
      <c r="BC168" s="61">
        <f>'2017'!AV17</f>
        <v>0</v>
      </c>
      <c r="BD168" s="61">
        <f>'2017'!AW17</f>
        <v>0</v>
      </c>
      <c r="BE168" s="61">
        <f>'2017'!AX17</f>
        <v>0</v>
      </c>
      <c r="BF168" s="62">
        <f>'2017'!AY17</f>
        <v>0</v>
      </c>
      <c r="BG168" s="62">
        <f>'2017'!AZ17</f>
        <v>0</v>
      </c>
      <c r="BH168" s="62">
        <f>'2017'!BA17</f>
        <v>0</v>
      </c>
      <c r="BI168" s="62">
        <f>'2017'!BB17</f>
        <v>0</v>
      </c>
      <c r="BJ168" s="62">
        <f>'2017'!BC17</f>
        <v>0</v>
      </c>
      <c r="BK168" s="62">
        <f>'2017'!BD17</f>
        <v>0</v>
      </c>
      <c r="BL168" s="62">
        <f>'2017'!BE17</f>
        <v>0</v>
      </c>
      <c r="BM168" s="62">
        <f>'2017'!BF17</f>
        <v>0</v>
      </c>
      <c r="BN168" s="63">
        <f>'2017'!BG17</f>
        <v>0</v>
      </c>
      <c r="BO168" s="60">
        <f>'2017'!BH17</f>
        <v>0</v>
      </c>
      <c r="BP168" s="61">
        <f>'2017'!BI17</f>
        <v>3606</v>
      </c>
      <c r="BQ168" s="61">
        <f>'2017'!BJ17</f>
        <v>0</v>
      </c>
      <c r="BR168" s="61">
        <f>'2017'!BK17</f>
        <v>0</v>
      </c>
      <c r="BS168" s="61">
        <f>'2017'!BL17</f>
        <v>0</v>
      </c>
      <c r="BT168" s="61">
        <f>'2017'!BM17</f>
        <v>0</v>
      </c>
      <c r="BU168" s="62">
        <f>'2017'!BN17</f>
        <v>0</v>
      </c>
      <c r="BV168" s="62">
        <f>'2017'!BO17</f>
        <v>0</v>
      </c>
      <c r="BW168" s="62">
        <f>'2017'!BP17</f>
        <v>0</v>
      </c>
      <c r="BX168" s="62">
        <f>'2017'!BQ17</f>
        <v>0</v>
      </c>
      <c r="BY168" s="62">
        <f>'2017'!BR17</f>
        <v>0</v>
      </c>
      <c r="BZ168" s="62">
        <f>'2017'!BS17</f>
        <v>0</v>
      </c>
      <c r="CA168" s="62">
        <f>'2017'!BT17</f>
        <v>0</v>
      </c>
      <c r="CB168" s="62">
        <f>'2017'!BU17</f>
        <v>0</v>
      </c>
      <c r="CC168" s="63">
        <f>'2017'!BV17</f>
        <v>0</v>
      </c>
      <c r="CD168" s="60">
        <f>'2017'!BW17</f>
        <v>613</v>
      </c>
      <c r="CE168" s="61">
        <f>'2017'!BX17</f>
        <v>3614</v>
      </c>
      <c r="CF168" s="61">
        <f>'2017'!BY17</f>
        <v>62</v>
      </c>
      <c r="CG168" s="61">
        <f>'2017'!BZ17</f>
        <v>35</v>
      </c>
      <c r="CH168" s="61">
        <f>'2017'!CA17</f>
        <v>8</v>
      </c>
      <c r="CI168" s="61">
        <f>'2017'!CB17</f>
        <v>29</v>
      </c>
      <c r="CJ168" s="62">
        <f>'2017'!CC17</f>
        <v>0</v>
      </c>
      <c r="CK168" s="62">
        <f>'2017'!CD17</f>
        <v>0</v>
      </c>
      <c r="CL168" s="62">
        <f>'2017'!CE17</f>
        <v>2.2200000000000002</v>
      </c>
      <c r="CM168" s="62">
        <f>'2017'!CF17</f>
        <v>7.1</v>
      </c>
      <c r="CN168" s="62">
        <f>'2017'!CG17</f>
        <v>15.7</v>
      </c>
      <c r="CO168" s="62">
        <f>'2017'!CH17</f>
        <v>0</v>
      </c>
      <c r="CP168" s="62">
        <f>'2017'!CI17</f>
        <v>5.4</v>
      </c>
      <c r="CQ168" s="62">
        <f>'2017'!CJ17</f>
        <v>94.5</v>
      </c>
      <c r="CR168" s="63">
        <f>'2017'!CK17</f>
        <v>5.5</v>
      </c>
      <c r="CS168" s="60">
        <f>'2017'!CL17</f>
        <v>745</v>
      </c>
      <c r="CT168" s="61">
        <f>'2017'!CM17</f>
        <v>3675</v>
      </c>
      <c r="CU168" s="61">
        <f>'2017'!CN17</f>
        <v>51</v>
      </c>
      <c r="CV168" s="61">
        <f>'2017'!CO17</f>
        <v>30</v>
      </c>
      <c r="CW168" s="61">
        <f>'2017'!CP17</f>
        <v>8</v>
      </c>
      <c r="CX168" s="61">
        <f>'2017'!CQ17</f>
        <v>31</v>
      </c>
      <c r="CY168" s="62">
        <f>'2017'!CR17</f>
        <v>0</v>
      </c>
      <c r="CZ168" s="62">
        <f>'2017'!CS17</f>
        <v>0</v>
      </c>
      <c r="DA168" s="62">
        <f>'2017'!CT17</f>
        <v>3.3</v>
      </c>
      <c r="DB168" s="62">
        <f>'2017'!CU17</f>
        <v>7.3</v>
      </c>
      <c r="DC168" s="62">
        <f>'2017'!CV17</f>
        <v>20.100000000000001</v>
      </c>
      <c r="DD168" s="62">
        <f>'2017'!CW17</f>
        <v>0</v>
      </c>
      <c r="DE168" s="62">
        <f>'2017'!CX17</f>
        <v>16.7</v>
      </c>
      <c r="DF168" s="62">
        <f>'2017'!CY17</f>
        <v>90.2</v>
      </c>
      <c r="DG168" s="63">
        <f>'2017'!CZ17</f>
        <v>8.6</v>
      </c>
      <c r="DH168" s="60">
        <f>'2017'!DA17</f>
        <v>309</v>
      </c>
      <c r="DI168" s="61">
        <f>'2017'!DB17</f>
        <v>3811</v>
      </c>
      <c r="DJ168" s="61">
        <f>'2017'!DC17</f>
        <v>31</v>
      </c>
      <c r="DK168" s="61">
        <f>'2017'!DD17</f>
        <v>16</v>
      </c>
      <c r="DL168" s="61">
        <f>'2017'!DE17</f>
        <v>4</v>
      </c>
      <c r="DM168" s="61">
        <f>'2017'!DF17</f>
        <v>30</v>
      </c>
      <c r="DN168" s="62">
        <f>'2017'!DG17</f>
        <v>1.08</v>
      </c>
      <c r="DO168" s="62">
        <f>'2017'!DH17</f>
        <v>1.18</v>
      </c>
      <c r="DP168" s="62">
        <f>'2017'!DI17</f>
        <v>2.13</v>
      </c>
      <c r="DQ168" s="62">
        <f>'2017'!DJ17</f>
        <v>3.3</v>
      </c>
      <c r="DR168" s="62">
        <f>'2017'!DK17</f>
        <v>18</v>
      </c>
      <c r="DS168" s="62">
        <f>'2017'!DL17</f>
        <v>0</v>
      </c>
      <c r="DT168" s="62">
        <f>'2017'!DM17</f>
        <v>5.9</v>
      </c>
      <c r="DU168" s="62">
        <f>'2017'!DN17</f>
        <v>91.7</v>
      </c>
      <c r="DV168" s="63">
        <f>'2017'!DO17</f>
        <v>5.0999999999999996</v>
      </c>
    </row>
    <row r="169" spans="1:126" ht="15.75" customHeight="1" x14ac:dyDescent="0.2">
      <c r="A169" s="30">
        <f t="shared" si="14"/>
        <v>167</v>
      </c>
      <c r="B169" s="31">
        <f>'2018'!A16</f>
        <v>14</v>
      </c>
      <c r="C169" s="31">
        <v>2018</v>
      </c>
      <c r="D169" s="32" t="str">
        <f>'2018'!B16</f>
        <v>Jordan Lasley</v>
      </c>
      <c r="E169" s="32" t="str" cm="1">
        <f t="array" ref="E169">_xlfn.IFS(F169&gt;12.5,"Cornerstone",AND(F169&gt;11.995,F169&lt;12.5),"Elite",AND(F169&gt;11,F169&lt;12.995),"Elite Upside",AND(F169&gt;=9.69,F169&lt;10.999),"Upside",AND(F169&gt;8.4,F169&lt;9.999),"Upside Lite",AND(F169&gt;7.25,F169&lt;8.999),"Outlier",AND(F169&gt;=6,F169&lt;7.25),"Outlier Lite",F169&lt;6.999,"Purgatory")</f>
        <v>Upside Lite</v>
      </c>
      <c r="F169" s="33">
        <f>'2018'!C16</f>
        <v>8.4885714285714293</v>
      </c>
      <c r="G169" s="33">
        <f t="shared" si="15"/>
        <v>72.8</v>
      </c>
      <c r="H169" s="303">
        <f t="shared" si="16"/>
        <v>3.2718062834621801E-2</v>
      </c>
      <c r="I169" s="34" t="str">
        <f>'2018'!D16</f>
        <v>UCLA</v>
      </c>
      <c r="J169" s="35">
        <f>'2018'!E16</f>
        <v>5</v>
      </c>
      <c r="K169" s="36">
        <f>'2018'!F16</f>
        <v>35382</v>
      </c>
      <c r="L169" s="37">
        <f>'2018'!G16</f>
        <v>28.890410958904109</v>
      </c>
      <c r="M169" s="37" t="str">
        <f>'2018'!H16</f>
        <v>JR</v>
      </c>
      <c r="N169" s="37">
        <f>'2018'!I16</f>
        <v>21.463013698630139</v>
      </c>
      <c r="O169" s="37" t="str">
        <f>'2018'!J16</f>
        <v>Wide</v>
      </c>
      <c r="P169" s="37" t="str">
        <f>'2018'!K16</f>
        <v>BALL HOG</v>
      </c>
      <c r="Q169" s="37" t="str">
        <f>'2018'!L16</f>
        <v>Elite Earner</v>
      </c>
      <c r="R169" s="55">
        <f>'2018'!M16</f>
        <v>73</v>
      </c>
      <c r="S169" s="55">
        <f>'2018'!N16</f>
        <v>214</v>
      </c>
      <c r="T169" s="231">
        <f t="shared" si="17"/>
        <v>28.233583658009881</v>
      </c>
      <c r="U169" s="35">
        <f>'2018'!O16</f>
        <v>4.5</v>
      </c>
      <c r="V169" s="56">
        <f>'2018'!P16</f>
        <v>5</v>
      </c>
      <c r="W169" s="57">
        <f>'2018'!Q16</f>
        <v>0</v>
      </c>
      <c r="X169" s="58">
        <f>'2018'!R16</f>
        <v>0</v>
      </c>
      <c r="Y169" s="58">
        <f>'2018'!S16</f>
        <v>0</v>
      </c>
      <c r="Z169" s="58">
        <f>'2018'!T16</f>
        <v>0.17479560191711305</v>
      </c>
      <c r="AA169" s="58">
        <f>'2018'!U16</f>
        <v>0.28226887003126394</v>
      </c>
      <c r="AB169" s="58">
        <f>'2018'!V16</f>
        <v>0.28226887003126394</v>
      </c>
      <c r="AC169" s="59">
        <f>'2018'!W16</f>
        <v>0.26815542652970076</v>
      </c>
      <c r="AD169" s="42">
        <f>'2018'!X16</f>
        <v>20.824657534246576</v>
      </c>
      <c r="AE169" s="43">
        <f>'2018'!Y16</f>
        <v>3.15</v>
      </c>
      <c r="AF169" s="43">
        <f>'2018'!Z16</f>
        <v>7.3</v>
      </c>
      <c r="AG169" s="43">
        <f>'2018'!AA16</f>
        <v>12.8</v>
      </c>
      <c r="AH169" s="43">
        <f>'2018'!AB16</f>
        <v>0.78</v>
      </c>
      <c r="AI169" s="43">
        <f>'2018'!AC16</f>
        <v>3</v>
      </c>
      <c r="AJ169" s="44">
        <f>'2018'!AD16</f>
        <v>5.9810126582278481E-2</v>
      </c>
      <c r="AK169" s="44">
        <f>'2018'!AE16</f>
        <v>0.19936708860759494</v>
      </c>
      <c r="AL169" s="45">
        <f>'2018'!AF16</f>
        <v>0.159</v>
      </c>
      <c r="AM169" s="46">
        <f t="shared" si="18"/>
        <v>0.54200000000000004</v>
      </c>
      <c r="AN169" s="45">
        <f>'2018'!AG16</f>
        <v>0.873</v>
      </c>
      <c r="AO169" s="45">
        <f>'2018'!AH16</f>
        <v>0.1245</v>
      </c>
      <c r="AP169" s="43">
        <f>'2018'!AI16</f>
        <v>104.37433318091755</v>
      </c>
      <c r="AQ169" s="47">
        <f>'2018'!AJ16</f>
        <v>103.31110232335753</v>
      </c>
      <c r="AR169" s="48">
        <f>'2018'!AK16</f>
        <v>7</v>
      </c>
      <c r="AS169" s="49">
        <f>'2018'!AL16</f>
        <v>5</v>
      </c>
      <c r="AT169" s="49">
        <f>'2018'!AM16</f>
        <v>6</v>
      </c>
      <c r="AU169" s="49">
        <f>'2018'!AN16</f>
        <v>5</v>
      </c>
      <c r="AV169" s="49">
        <f>'2018'!AO16</f>
        <v>8</v>
      </c>
      <c r="AW169" s="49">
        <f>'2018'!AP16</f>
        <v>7</v>
      </c>
      <c r="AX169" s="49">
        <f>'2018'!AQ16</f>
        <v>4</v>
      </c>
      <c r="AY169" s="50">
        <f>'2018'!AR16</f>
        <v>0</v>
      </c>
      <c r="AZ169" s="60">
        <f>'2018'!AS16</f>
        <v>0</v>
      </c>
      <c r="BA169" s="61">
        <f>'2018'!AT16</f>
        <v>3274</v>
      </c>
      <c r="BB169" s="61">
        <f>'2018'!AU16</f>
        <v>0</v>
      </c>
      <c r="BC169" s="61">
        <f>'2018'!AV16</f>
        <v>0</v>
      </c>
      <c r="BD169" s="61">
        <f>'2018'!AW16</f>
        <v>0</v>
      </c>
      <c r="BE169" s="61">
        <f>'2018'!AX16</f>
        <v>0</v>
      </c>
      <c r="BF169" s="62">
        <f>'2018'!AY16</f>
        <v>0</v>
      </c>
      <c r="BG169" s="62">
        <f>'2018'!AZ16</f>
        <v>0</v>
      </c>
      <c r="BH169" s="62">
        <f>'2018'!BA16</f>
        <v>0</v>
      </c>
      <c r="BI169" s="62">
        <f>'2018'!BB16</f>
        <v>0</v>
      </c>
      <c r="BJ169" s="62">
        <f>'2018'!BC16</f>
        <v>0</v>
      </c>
      <c r="BK169" s="62">
        <f>'2018'!BD16</f>
        <v>0</v>
      </c>
      <c r="BL169" s="62">
        <f>'2018'!BE16</f>
        <v>0</v>
      </c>
      <c r="BM169" s="62">
        <f>'2018'!BF16</f>
        <v>0</v>
      </c>
      <c r="BN169" s="63">
        <f>'2018'!BG16</f>
        <v>0</v>
      </c>
      <c r="BO169" s="60">
        <f>'2018'!BH16</f>
        <v>0</v>
      </c>
      <c r="BP169" s="61">
        <f>'2018'!BI16</f>
        <v>3358</v>
      </c>
      <c r="BQ169" s="61">
        <f>'2018'!BJ16</f>
        <v>0</v>
      </c>
      <c r="BR169" s="61">
        <f>'2018'!BK16</f>
        <v>0</v>
      </c>
      <c r="BS169" s="61">
        <f>'2018'!BL16</f>
        <v>0</v>
      </c>
      <c r="BT169" s="61">
        <f>'2018'!BM16</f>
        <v>0</v>
      </c>
      <c r="BU169" s="62">
        <f>'2018'!BN16</f>
        <v>0</v>
      </c>
      <c r="BV169" s="62">
        <f>'2018'!BO16</f>
        <v>0</v>
      </c>
      <c r="BW169" s="62">
        <f>'2018'!BP16</f>
        <v>0</v>
      </c>
      <c r="BX169" s="62">
        <f>'2018'!BQ16</f>
        <v>0</v>
      </c>
      <c r="BY169" s="62">
        <f>'2018'!BR16</f>
        <v>0</v>
      </c>
      <c r="BZ169" s="62">
        <f>'2018'!BS16</f>
        <v>0</v>
      </c>
      <c r="CA169" s="62">
        <f>'2018'!BT16</f>
        <v>0</v>
      </c>
      <c r="CB169" s="62">
        <f>'2018'!BU16</f>
        <v>0</v>
      </c>
      <c r="CC169" s="63">
        <f>'2018'!BV16</f>
        <v>0</v>
      </c>
      <c r="CD169" s="60">
        <f>'2018'!BW16</f>
        <v>0</v>
      </c>
      <c r="CE169" s="61">
        <f>'2018'!BX16</f>
        <v>3749</v>
      </c>
      <c r="CF169" s="61">
        <f>'2018'!BY16</f>
        <v>3</v>
      </c>
      <c r="CG169" s="61">
        <f>'2018'!BZ16</f>
        <v>2</v>
      </c>
      <c r="CH169" s="61">
        <f>'2018'!CA16</f>
        <v>0</v>
      </c>
      <c r="CI169" s="61">
        <f>'2018'!CB16</f>
        <v>0</v>
      </c>
      <c r="CJ169" s="62">
        <f>'2018'!CC16</f>
        <v>0</v>
      </c>
      <c r="CK169" s="62">
        <f>'2018'!CD16</f>
        <v>0</v>
      </c>
      <c r="CL169" s="62">
        <f>'2018'!CE16</f>
        <v>0</v>
      </c>
      <c r="CM169" s="62">
        <f>'2018'!CF16</f>
        <v>0</v>
      </c>
      <c r="CN169" s="62">
        <f>'2018'!CG16</f>
        <v>0</v>
      </c>
      <c r="CO169" s="62">
        <f>'2018'!CH16</f>
        <v>0</v>
      </c>
      <c r="CP169" s="62">
        <f>'2018'!CI16</f>
        <v>0</v>
      </c>
      <c r="CQ169" s="62">
        <f>'2018'!CJ16</f>
        <v>30</v>
      </c>
      <c r="CR169" s="63">
        <f>'2018'!CK16</f>
        <v>70</v>
      </c>
      <c r="CS169" s="60">
        <f>'2018'!CL16</f>
        <v>620</v>
      </c>
      <c r="CT169" s="61">
        <f>'2018'!CM16</f>
        <v>3547</v>
      </c>
      <c r="CU169" s="61">
        <f>'2018'!CN16</f>
        <v>72</v>
      </c>
      <c r="CV169" s="61">
        <f>'2018'!CO16</f>
        <v>41</v>
      </c>
      <c r="CW169" s="61">
        <f>'2018'!CP16</f>
        <v>5</v>
      </c>
      <c r="CX169" s="61">
        <f>'2018'!CQ16</f>
        <v>22</v>
      </c>
      <c r="CY169" s="62">
        <f>'2018'!CR16</f>
        <v>0.78</v>
      </c>
      <c r="CZ169" s="62">
        <f>'2018'!CS16</f>
        <v>1.36</v>
      </c>
      <c r="DA169" s="62">
        <f>'2018'!CT16</f>
        <v>2.2400000000000002</v>
      </c>
      <c r="DB169" s="62">
        <f>'2018'!CU16</f>
        <v>6</v>
      </c>
      <c r="DC169" s="62">
        <f>'2018'!CV16</f>
        <v>12.3</v>
      </c>
      <c r="DD169" s="62">
        <f>'2018'!CW16</f>
        <v>0</v>
      </c>
      <c r="DE169" s="62">
        <f>'2018'!CX16</f>
        <v>12.8</v>
      </c>
      <c r="DF169" s="62">
        <f>'2018'!CY16</f>
        <v>85.4</v>
      </c>
      <c r="DG169" s="63">
        <f>'2018'!CZ16</f>
        <v>14.3</v>
      </c>
      <c r="DH169" s="60">
        <f>'2018'!DA16</f>
        <v>1264</v>
      </c>
      <c r="DI169" s="61">
        <f>'2018'!DB16</f>
        <v>4478</v>
      </c>
      <c r="DJ169" s="61">
        <f>'2018'!DC16</f>
        <v>104</v>
      </c>
      <c r="DK169" s="61">
        <f>'2018'!DD16</f>
        <v>69</v>
      </c>
      <c r="DL169" s="61">
        <f>'2018'!DE16</f>
        <v>9</v>
      </c>
      <c r="DM169" s="61">
        <f>'2018'!DF16</f>
        <v>31</v>
      </c>
      <c r="DN169" s="62">
        <f>'2018'!DG16</f>
        <v>0.74</v>
      </c>
      <c r="DO169" s="62">
        <f>'2018'!DH16</f>
        <v>3</v>
      </c>
      <c r="DP169" s="62">
        <f>'2018'!DI16</f>
        <v>3.15</v>
      </c>
      <c r="DQ169" s="62">
        <f>'2018'!DJ16</f>
        <v>7.3</v>
      </c>
      <c r="DR169" s="62">
        <f>'2018'!DK16</f>
        <v>12.8</v>
      </c>
      <c r="DS169" s="62">
        <f>'2018'!DP16</f>
        <v>54.2</v>
      </c>
      <c r="DT169" s="62">
        <f>'2018'!DQ16</f>
        <v>15.9</v>
      </c>
      <c r="DU169" s="62">
        <f>'2018'!DR16</f>
        <v>89.2</v>
      </c>
      <c r="DV169" s="63">
        <f>'2018'!DS16</f>
        <v>10.6</v>
      </c>
    </row>
    <row r="170" spans="1:126" ht="15.75" customHeight="1" x14ac:dyDescent="0.2">
      <c r="A170" s="30">
        <f t="shared" si="14"/>
        <v>168</v>
      </c>
      <c r="B170" s="31">
        <f>'2016'!A14</f>
        <v>12</v>
      </c>
      <c r="C170" s="31">
        <v>2016</v>
      </c>
      <c r="D170" s="32" t="str">
        <f>'2016'!B14</f>
        <v>Tyreek Hill</v>
      </c>
      <c r="E170" s="32" t="str" cm="1">
        <f t="array" ref="E170">_xlfn.IFS(F170&gt;12.5,"Cornerstone",AND(F170&gt;11.995,F170&lt;12.5),"Elite",AND(F170&gt;11,F170&lt;12.995),"Elite Upside",AND(F170&gt;=9.69,F170&lt;10.999),"Upside",AND(F170&gt;8.4,F170&lt;9.999),"Upside Lite",AND(F170&gt;7.25,F170&lt;8.999),"Outlier",AND(F170&gt;=6,F170&lt;7.25),"Outlier Lite",F170&lt;6.999,"Purgatory")</f>
        <v>Upside Lite</v>
      </c>
      <c r="F170" s="33">
        <f>'2016'!C14</f>
        <v>8.4871428571428567</v>
      </c>
      <c r="G170" s="33">
        <f t="shared" si="15"/>
        <v>72.599999999999994</v>
      </c>
      <c r="H170" s="303">
        <f t="shared" si="16"/>
        <v>3.1898127907648455E-2</v>
      </c>
      <c r="I170" s="34" t="str">
        <f>'2016'!D14</f>
        <v>West Alabama</v>
      </c>
      <c r="J170" s="35">
        <f>'2016'!E14</f>
        <v>11</v>
      </c>
      <c r="K170" s="36">
        <f>'2016'!F14</f>
        <v>34394</v>
      </c>
      <c r="L170" s="37">
        <f>'2016'!G14</f>
        <v>31.597260273972601</v>
      </c>
      <c r="M170" s="37" t="str">
        <f>'2016'!H14</f>
        <v>SR</v>
      </c>
      <c r="N170" s="37">
        <f>'2016'!I14</f>
        <v>22.172602739726027</v>
      </c>
      <c r="O170" s="37" t="str">
        <f>'2016'!J14</f>
        <v>Slot</v>
      </c>
      <c r="P170" s="37" t="str">
        <f>'2016'!K14</f>
        <v>RAT</v>
      </c>
      <c r="Q170" s="37" t="str">
        <f>'2016'!L14</f>
        <v>N/A</v>
      </c>
      <c r="R170" s="55">
        <f>'2016'!M14</f>
        <v>70</v>
      </c>
      <c r="S170" s="55">
        <f>'2016'!N14</f>
        <v>185</v>
      </c>
      <c r="T170" s="231">
        <f t="shared" si="17"/>
        <v>26.54444206847597</v>
      </c>
      <c r="U170" s="37">
        <f>'2016'!O14</f>
        <v>4.29</v>
      </c>
      <c r="V170" s="56">
        <f>'2016'!P14</f>
        <v>5</v>
      </c>
      <c r="W170" s="57">
        <f>'2016'!Q14</f>
        <v>0</v>
      </c>
      <c r="X170" s="58">
        <f>'2016'!R14</f>
        <v>0.20098486230165968</v>
      </c>
      <c r="Y170" s="58">
        <f>'2016'!S14</f>
        <v>0.35095447870778268</v>
      </c>
      <c r="Z170" s="58">
        <f>'2016'!T14</f>
        <v>9.6683181943297558E-2</v>
      </c>
      <c r="AA170" s="58">
        <f>'2016'!U14</f>
        <v>0.17706708268330734</v>
      </c>
      <c r="AB170" s="58">
        <f>'2016'!V14</f>
        <v>0.26401078069554501</v>
      </c>
      <c r="AC170" s="59">
        <f>'2016'!W14</f>
        <v>0.158406468417327</v>
      </c>
      <c r="AD170" s="42">
        <f>'2016'!X14</f>
        <v>18.515068493150686</v>
      </c>
      <c r="AE170" s="43">
        <f>'2016'!Y14</f>
        <v>3.5</v>
      </c>
      <c r="AF170" s="43">
        <f>'2016'!Z14</f>
        <v>10</v>
      </c>
      <c r="AG170" s="43">
        <f>'2016'!AA14</f>
        <v>2.5</v>
      </c>
      <c r="AH170" s="43">
        <f>'2016'!AB14</f>
        <v>0</v>
      </c>
      <c r="AI170" s="43">
        <f>'2016'!AC14</f>
        <v>0</v>
      </c>
      <c r="AJ170" s="44" t="str">
        <f>'2016'!AD14</f>
        <v>N/A</v>
      </c>
      <c r="AK170" s="44" t="str">
        <f>'2016'!AE14</f>
        <v>N/A</v>
      </c>
      <c r="AL170" s="45">
        <f>'2016'!AF14</f>
        <v>3.1E-2</v>
      </c>
      <c r="AM170" s="46">
        <f t="shared" si="18"/>
        <v>0</v>
      </c>
      <c r="AN170" s="45">
        <f>'2016'!AG14</f>
        <v>6.0999999999999999E-2</v>
      </c>
      <c r="AO170" s="45">
        <f>'2016'!AH14</f>
        <v>0.1305</v>
      </c>
      <c r="AP170" s="43">
        <f>'2016'!AI14</f>
        <v>109.23770197082015</v>
      </c>
      <c r="AQ170" s="47">
        <f>'2016'!AJ14</f>
        <v>101.5286488781462</v>
      </c>
      <c r="AR170" s="48">
        <f>'2016'!AK14</f>
        <v>4</v>
      </c>
      <c r="AS170" s="49">
        <f>'2016'!AL14</f>
        <v>9</v>
      </c>
      <c r="AT170" s="49">
        <f>'2016'!AM14</f>
        <v>7</v>
      </c>
      <c r="AU170" s="49">
        <f>'2016'!AN14</f>
        <v>8</v>
      </c>
      <c r="AV170" s="49">
        <f>'2016'!AO14</f>
        <v>10</v>
      </c>
      <c r="AW170" s="49">
        <f>'2016'!AP14</f>
        <v>6</v>
      </c>
      <c r="AX170" s="49">
        <f>'2016'!AQ14</f>
        <v>4</v>
      </c>
      <c r="AY170" s="50">
        <f>'2016'!AR14</f>
        <v>0</v>
      </c>
      <c r="AZ170" s="60">
        <f>'2016'!AS14</f>
        <v>0</v>
      </c>
      <c r="BA170" s="61">
        <f>'2016'!AT14</f>
        <v>1</v>
      </c>
      <c r="BB170" s="61">
        <f>'2016'!AU14</f>
        <v>0</v>
      </c>
      <c r="BC170" s="61">
        <f>'2016'!AV14</f>
        <v>0</v>
      </c>
      <c r="BD170" s="61">
        <f>'2016'!AW14</f>
        <v>0</v>
      </c>
      <c r="BE170" s="61">
        <f>'2016'!AX14</f>
        <v>0</v>
      </c>
      <c r="BF170" s="62">
        <f>'2016'!AY14</f>
        <v>0</v>
      </c>
      <c r="BG170" s="62">
        <f>'2016'!AZ14</f>
        <v>0</v>
      </c>
      <c r="BH170" s="62">
        <f>'2016'!BA14</f>
        <v>0</v>
      </c>
      <c r="BI170" s="62">
        <f>'2016'!BB14</f>
        <v>0</v>
      </c>
      <c r="BJ170" s="62">
        <f>'2016'!BC14</f>
        <v>0</v>
      </c>
      <c r="BK170" s="62">
        <f>'2016'!BD14</f>
        <v>0</v>
      </c>
      <c r="BL170" s="62">
        <f>'2016'!BE14</f>
        <v>0</v>
      </c>
      <c r="BM170" s="62">
        <f>'2016'!BF14</f>
        <v>0</v>
      </c>
      <c r="BN170" s="63">
        <f>'2016'!BG14</f>
        <v>0</v>
      </c>
      <c r="BO170" s="60">
        <f>'2016'!BH14</f>
        <v>1102</v>
      </c>
      <c r="BP170" s="61">
        <f>'2016'!BI14</f>
        <v>5483</v>
      </c>
      <c r="BQ170" s="61">
        <f>'2016'!BJ14</f>
        <v>0</v>
      </c>
      <c r="BR170" s="61">
        <f>'2016'!BK14</f>
        <v>0</v>
      </c>
      <c r="BS170" s="61">
        <f>'2016'!BL14</f>
        <v>0</v>
      </c>
      <c r="BT170" s="61">
        <f>'2016'!BM14</f>
        <v>0</v>
      </c>
      <c r="BU170" s="62">
        <f>'2016'!BN14</f>
        <v>0</v>
      </c>
      <c r="BV170" s="62">
        <f>'2016'!BO14</f>
        <v>0</v>
      </c>
      <c r="BW170" s="62">
        <f>'2016'!BP14</f>
        <v>0</v>
      </c>
      <c r="BX170" s="62">
        <f>'2016'!BQ14</f>
        <v>0</v>
      </c>
      <c r="BY170" s="62">
        <f>'2016'!BR14</f>
        <v>0</v>
      </c>
      <c r="BZ170" s="62">
        <f>'2016'!BS14</f>
        <v>0</v>
      </c>
      <c r="CA170" s="62">
        <f>'2016'!BT14</f>
        <v>0</v>
      </c>
      <c r="CB170" s="62">
        <f>'2016'!BU14</f>
        <v>0</v>
      </c>
      <c r="CC170" s="63">
        <f>'2016'!BV14</f>
        <v>0</v>
      </c>
      <c r="CD170" s="60">
        <f>'2016'!BW14</f>
        <v>1195</v>
      </c>
      <c r="CE170" s="61">
        <f>'2016'!BX14</f>
        <v>3405</v>
      </c>
      <c r="CF170" s="61">
        <f>'2016'!BY14</f>
        <v>0</v>
      </c>
      <c r="CG170" s="61">
        <f>'2016'!BZ14</f>
        <v>0</v>
      </c>
      <c r="CH170" s="61">
        <f>'2016'!CA14</f>
        <v>0</v>
      </c>
      <c r="CI170" s="61">
        <f>'2016'!CB14</f>
        <v>0</v>
      </c>
      <c r="CJ170" s="62">
        <f>'2016'!CC14</f>
        <v>0</v>
      </c>
      <c r="CK170" s="62">
        <f>'2016'!CD14</f>
        <v>0</v>
      </c>
      <c r="CL170" s="62">
        <f>'2016'!CE14</f>
        <v>0</v>
      </c>
      <c r="CM170" s="62">
        <f>'2016'!CF14</f>
        <v>0</v>
      </c>
      <c r="CN170" s="62">
        <f>'2016'!CG14</f>
        <v>0</v>
      </c>
      <c r="CO170" s="62">
        <f>'2016'!CH14</f>
        <v>0</v>
      </c>
      <c r="CP170" s="62">
        <f>'2016'!CI14</f>
        <v>0</v>
      </c>
      <c r="CQ170" s="62">
        <f>'2016'!CJ14</f>
        <v>0</v>
      </c>
      <c r="CR170" s="63">
        <f>'2016'!CK14</f>
        <v>0</v>
      </c>
      <c r="CS170" s="60">
        <f>'2016'!CL14</f>
        <v>281</v>
      </c>
      <c r="CT170" s="61">
        <f>'2016'!CM14</f>
        <v>2906.3999999999996</v>
      </c>
      <c r="CU170" s="61">
        <f>'2016'!CN14</f>
        <v>36</v>
      </c>
      <c r="CV170" s="61">
        <f>'2016'!CO14</f>
        <v>31</v>
      </c>
      <c r="CW170" s="61">
        <f>'2016'!CP14</f>
        <v>1</v>
      </c>
      <c r="CX170" s="61">
        <f>'2016'!CQ14</f>
        <v>0</v>
      </c>
      <c r="CY170" s="62">
        <f>'2016'!CR14</f>
        <v>0</v>
      </c>
      <c r="CZ170" s="62">
        <f>'2016'!CS14</f>
        <v>0</v>
      </c>
      <c r="DA170" s="62">
        <f>'2016'!CT14</f>
        <v>1.9970000000000001</v>
      </c>
      <c r="DB170" s="62">
        <f>'2016'!CU14</f>
        <v>7.6</v>
      </c>
      <c r="DC170" s="62">
        <f>'2016'!CV14</f>
        <v>2.5</v>
      </c>
      <c r="DD170" s="62">
        <f>'2016'!CW14</f>
        <v>0</v>
      </c>
      <c r="DE170" s="62">
        <f>'2016'!CX14</f>
        <v>3.1</v>
      </c>
      <c r="DF170" s="62">
        <f>'2016'!CY14</f>
        <v>12.2</v>
      </c>
      <c r="DG170" s="63">
        <f>'2016'!CZ14</f>
        <v>26.1</v>
      </c>
      <c r="DH170" s="60">
        <f>'2016'!DA14</f>
        <v>681</v>
      </c>
      <c r="DI170" s="61">
        <f>'2016'!DB14</f>
        <v>3846</v>
      </c>
      <c r="DJ170" s="61">
        <f>'2016'!DC14</f>
        <v>0</v>
      </c>
      <c r="DK170" s="61">
        <f>'2016'!DD14</f>
        <v>27</v>
      </c>
      <c r="DL170" s="61">
        <f>'2016'!DE14</f>
        <v>3</v>
      </c>
      <c r="DM170" s="61">
        <f>'2016'!DF14</f>
        <v>0</v>
      </c>
      <c r="DN170" s="62">
        <f>'2016'!DG14</f>
        <v>0</v>
      </c>
      <c r="DO170" s="62">
        <f>'2016'!DH14</f>
        <v>0</v>
      </c>
      <c r="DP170" s="62">
        <f>'2016'!DI14</f>
        <v>3.5</v>
      </c>
      <c r="DQ170" s="62">
        <f>'2016'!DJ14</f>
        <v>10</v>
      </c>
      <c r="DR170" s="62">
        <f>'2016'!DK14</f>
        <v>0</v>
      </c>
      <c r="DS170" s="62">
        <f>'2016'!DL14</f>
        <v>0</v>
      </c>
      <c r="DT170" s="62">
        <f>'2016'!DM14</f>
        <v>0</v>
      </c>
      <c r="DU170" s="62">
        <f>'2016'!DN14</f>
        <v>0</v>
      </c>
      <c r="DV170" s="63">
        <f>'2016'!DO14</f>
        <v>0</v>
      </c>
    </row>
    <row r="171" spans="1:126" ht="15.75" customHeight="1" x14ac:dyDescent="0.2">
      <c r="A171" s="30">
        <f t="shared" si="14"/>
        <v>169</v>
      </c>
      <c r="B171" s="31">
        <f>'2023'!A18</f>
        <v>16</v>
      </c>
      <c r="C171" s="31">
        <v>2023</v>
      </c>
      <c r="D171" s="32" t="str">
        <f>'2023'!B18</f>
        <v>Michael Wilson</v>
      </c>
      <c r="E171" s="32" t="str" cm="1">
        <f t="array" ref="E171">_xlfn.IFS(F171&gt;12.5,"Cornerstone",AND(F171&gt;11.995,F171&lt;12.5),"Elite",AND(F171&gt;11,F171&lt;12.995),"Elite Upside",AND(F171&gt;=9.69,F171&lt;10.999),"Upside",AND(F171&gt;8.4,F171&lt;9.999),"Upside Lite",AND(F171&gt;7.25,F171&lt;8.999),"Outlier",AND(F171&gt;=6,F171&lt;7.25),"Outlier Lite",F171&lt;6.999,"Purgatory")</f>
        <v>Upside Lite</v>
      </c>
      <c r="F171" s="33">
        <f>'2023'!C18</f>
        <v>8.485714285714284</v>
      </c>
      <c r="G171" s="33">
        <f t="shared" si="15"/>
        <v>72.5</v>
      </c>
      <c r="H171" s="303">
        <f t="shared" si="16"/>
        <v>3.1078192980675105E-2</v>
      </c>
      <c r="I171" s="34" t="str">
        <f>'2023'!D18</f>
        <v>Stanford</v>
      </c>
      <c r="J171" s="35">
        <f>'2023'!E18</f>
        <v>5</v>
      </c>
      <c r="K171" s="36">
        <f>'2023'!F18</f>
        <v>36579</v>
      </c>
      <c r="L171" s="37">
        <f>'2023'!G18</f>
        <v>25.610958904109587</v>
      </c>
      <c r="M171" s="37" t="str">
        <f>'2023'!H18</f>
        <v>RS SR</v>
      </c>
      <c r="N171" s="37">
        <f>'2023'!I18</f>
        <v>23.18904109589041</v>
      </c>
      <c r="O171" s="37" t="str">
        <f>'2023'!J18</f>
        <v>Wide</v>
      </c>
      <c r="P171" s="37" t="str">
        <f>'2023'!K18</f>
        <v>PROTO Z</v>
      </c>
      <c r="Q171" s="37" t="str">
        <f>'2023'!L18</f>
        <v>Poor Separator</v>
      </c>
      <c r="R171" s="35">
        <f>'2023'!M18</f>
        <v>72</v>
      </c>
      <c r="S171" s="35">
        <f>'2023'!N18</f>
        <v>213</v>
      </c>
      <c r="T171" s="231">
        <f t="shared" si="17"/>
        <v>28.887673284605828</v>
      </c>
      <c r="U171" s="35">
        <f>'2023'!O18</f>
        <v>4.58</v>
      </c>
      <c r="V171" s="38">
        <f>'2023'!P18</f>
        <v>3</v>
      </c>
      <c r="W171" s="57">
        <f>'2023'!Q18</f>
        <v>4.6136946173562794E-2</v>
      </c>
      <c r="X171" s="58">
        <f>'2023'!R18</f>
        <v>0.21341463414634149</v>
      </c>
      <c r="Y171" s="58">
        <f>'2023'!S18</f>
        <v>0.22189349112426035</v>
      </c>
      <c r="Z171" s="58">
        <f>'2023'!T18</f>
        <v>0.2079460966542751</v>
      </c>
      <c r="AA171" s="58">
        <f>'2023'!U18</f>
        <v>0.27592082841787913</v>
      </c>
      <c r="AB171" s="58">
        <f>'2023'!V18</f>
        <v>0.27592082841787913</v>
      </c>
      <c r="AC171" s="59">
        <f>'2023'!W18</f>
        <v>0.26212478699698516</v>
      </c>
      <c r="AD171" s="42">
        <f>'2023'!X18</f>
        <v>19.531506849315068</v>
      </c>
      <c r="AE171" s="43">
        <f>'2023'!Y18</f>
        <v>2.2999999999999998</v>
      </c>
      <c r="AF171" s="43">
        <f>'2023'!Z18</f>
        <v>6.9</v>
      </c>
      <c r="AG171" s="43">
        <f>'2023'!AA18</f>
        <v>10.4</v>
      </c>
      <c r="AH171" s="43">
        <f>'2023'!AB18</f>
        <v>0.96</v>
      </c>
      <c r="AI171" s="43">
        <f>'2023'!AC18</f>
        <v>2.0699999999999998</v>
      </c>
      <c r="AJ171" s="44">
        <f>'2023'!AD18</f>
        <v>5.4631828978622322E-2</v>
      </c>
      <c r="AK171" s="44">
        <f>'2023'!AE18</f>
        <v>0.16389548693586695</v>
      </c>
      <c r="AL171" s="45">
        <f>'2023'!AF18</f>
        <v>0.129</v>
      </c>
      <c r="AM171" s="46">
        <f>DD171/100</f>
        <v>0.5</v>
      </c>
      <c r="AN171" s="45">
        <f>'2023'!AG18</f>
        <v>0.8035000000000001</v>
      </c>
      <c r="AO171" s="45">
        <f>'2023'!AH18</f>
        <v>0.1925</v>
      </c>
      <c r="AP171" s="43">
        <f>'2023'!AI18</f>
        <v>96.816122944114213</v>
      </c>
      <c r="AQ171" s="47">
        <f>'2023'!AJ18</f>
        <v>93.867537127579652</v>
      </c>
      <c r="AR171" s="48">
        <f>'2023'!AK18</f>
        <v>7</v>
      </c>
      <c r="AS171" s="49">
        <f>'2023'!AL18</f>
        <v>7</v>
      </c>
      <c r="AT171" s="49">
        <f>'2023'!AM18</f>
        <v>4</v>
      </c>
      <c r="AU171" s="49">
        <f>'2023'!AN18</f>
        <v>4</v>
      </c>
      <c r="AV171" s="49">
        <f>'2023'!AO18</f>
        <v>6</v>
      </c>
      <c r="AW171" s="49">
        <f>'2023'!AP18</f>
        <v>5</v>
      </c>
      <c r="AX171" s="49">
        <f>'2023'!AQ18</f>
        <v>7</v>
      </c>
      <c r="AY171" s="50">
        <f>'2023'!AR18</f>
        <v>0.5</v>
      </c>
      <c r="AZ171" s="60">
        <f>'2023'!AS18</f>
        <v>126</v>
      </c>
      <c r="BA171" s="61">
        <f>'2023'!AT18</f>
        <v>2731</v>
      </c>
      <c r="BB171" s="61">
        <f>'2023'!AU18</f>
        <v>23</v>
      </c>
      <c r="BC171" s="61">
        <f>'2023'!AV18</f>
        <v>14</v>
      </c>
      <c r="BD171" s="61">
        <f>'2023'!AW18</f>
        <v>1</v>
      </c>
      <c r="BE171" s="61">
        <f>'2023'!AX18</f>
        <v>29</v>
      </c>
      <c r="BF171" s="62">
        <f>'2023'!AY18</f>
        <v>0.06</v>
      </c>
      <c r="BG171" s="62">
        <f>'2023'!AZ18</f>
        <v>0.37</v>
      </c>
      <c r="BH171" s="62">
        <f>'2023'!BA18</f>
        <v>1.25</v>
      </c>
      <c r="BI171" s="62">
        <f>'2023'!BA18</f>
        <v>1.25</v>
      </c>
      <c r="BJ171" s="62">
        <f>'2023'!BC18</f>
        <v>9</v>
      </c>
      <c r="BK171" s="62">
        <f>'2023'!BH18</f>
        <v>60</v>
      </c>
      <c r="BL171" s="62">
        <f>'2023'!BI18</f>
        <v>0</v>
      </c>
      <c r="BM171" s="62">
        <f>'2023'!BJ18</f>
        <v>84.1</v>
      </c>
      <c r="BN171" s="63">
        <f>'2023'!BK18</f>
        <v>15</v>
      </c>
      <c r="BO171" s="60">
        <f>'2023'!BL18</f>
        <v>672</v>
      </c>
      <c r="BP171" s="61">
        <f>'2023'!BM18</f>
        <v>3148.7999999999997</v>
      </c>
      <c r="BQ171" s="61">
        <f>'2023'!BN18</f>
        <v>80</v>
      </c>
      <c r="BR171" s="61">
        <f>'2023'!BO18</f>
        <v>56</v>
      </c>
      <c r="BS171" s="61">
        <f>'2023'!BP18</f>
        <v>5</v>
      </c>
      <c r="BT171" s="61">
        <f>'2023'!BQ18</f>
        <v>18</v>
      </c>
      <c r="BU171" s="62">
        <f>'2023'!BR18</f>
        <v>0.68</v>
      </c>
      <c r="BV171" s="62">
        <f>'2023'!BS18</f>
        <v>1.52</v>
      </c>
      <c r="BW171" s="62">
        <f>'2023'!BT18</f>
        <v>1.6</v>
      </c>
      <c r="BX171" s="62">
        <f>'2023'!BU18</f>
        <v>3.9</v>
      </c>
      <c r="BY171" s="62">
        <f>'2023'!BV18</f>
        <v>8.9</v>
      </c>
      <c r="BZ171" s="62">
        <f>'2023'!CA18</f>
        <v>71.400000000000006</v>
      </c>
      <c r="CA171" s="62">
        <f>'2023'!CB18</f>
        <v>5.0999999999999996</v>
      </c>
      <c r="CB171" s="62">
        <f>'2023'!CC18</f>
        <v>81</v>
      </c>
      <c r="CC171" s="63">
        <f>'2023'!CD18</f>
        <v>18.8</v>
      </c>
      <c r="CD171" s="60">
        <f>'2023'!CE18</f>
        <v>255</v>
      </c>
      <c r="CE171" s="61">
        <f>'2023'!CF18</f>
        <v>1149.2</v>
      </c>
      <c r="CF171" s="61">
        <f>'2023'!CG18</f>
        <v>26</v>
      </c>
      <c r="CG171" s="61">
        <f>'2023'!CH18</f>
        <v>19</v>
      </c>
      <c r="CH171" s="61">
        <f>'2023'!CI18</f>
        <v>1</v>
      </c>
      <c r="CI171" s="61">
        <f>'2023'!CJ18</f>
        <v>7</v>
      </c>
      <c r="CJ171" s="62">
        <f>'2023'!CK18</f>
        <v>0.8</v>
      </c>
      <c r="CK171" s="62">
        <f>'2023'!CL18</f>
        <v>1.69</v>
      </c>
      <c r="CL171" s="62">
        <f>'2023'!CM18</f>
        <v>2.1800000000000002</v>
      </c>
      <c r="CM171" s="62">
        <f>'2023'!CN18</f>
        <v>5.2</v>
      </c>
      <c r="CN171" s="62">
        <f>'2023'!CO18</f>
        <v>9</v>
      </c>
      <c r="CO171" s="62">
        <f>'2023'!CT18</f>
        <v>62.5</v>
      </c>
      <c r="CP171" s="62">
        <f>'2023'!CU18</f>
        <v>13.6</v>
      </c>
      <c r="CQ171" s="62">
        <f>'2023'!CV18</f>
        <v>42.6</v>
      </c>
      <c r="CR171" s="63">
        <f>'2023'!CW18</f>
        <v>57.4</v>
      </c>
      <c r="CS171" s="60">
        <f>'2023'!CX18</f>
        <v>179</v>
      </c>
      <c r="CT171" s="61">
        <f>'2023'!CY18</f>
        <v>860.8</v>
      </c>
      <c r="CU171" s="61">
        <f>'2023'!CZ18</f>
        <v>30</v>
      </c>
      <c r="CV171" s="61">
        <f>'2023'!DA18</f>
        <v>19</v>
      </c>
      <c r="CW171" s="61">
        <f>'2023'!DB18</f>
        <v>0</v>
      </c>
      <c r="CX171" s="61">
        <f>'2023'!DC18</f>
        <v>16</v>
      </c>
      <c r="CY171" s="62">
        <f>'2023'!DD18</f>
        <v>0.52</v>
      </c>
      <c r="CZ171" s="62">
        <f>'2023'!DE18</f>
        <v>1.64</v>
      </c>
      <c r="DA171" s="62">
        <f>'2023'!DF18</f>
        <v>1.57</v>
      </c>
      <c r="DB171" s="62">
        <f>'2023'!DG18</f>
        <v>0</v>
      </c>
      <c r="DC171" s="62">
        <f>'2023'!DH18</f>
        <v>8.6999999999999993</v>
      </c>
      <c r="DD171" s="62">
        <f>'2023'!DM18</f>
        <v>50</v>
      </c>
      <c r="DE171" s="62">
        <f>'2023'!DN18</f>
        <v>9.5</v>
      </c>
      <c r="DF171" s="62">
        <f>'2023'!DO18</f>
        <v>84.4</v>
      </c>
      <c r="DG171" s="63">
        <f>'2023'!DP18</f>
        <v>14.8</v>
      </c>
      <c r="DH171" s="60">
        <f>'2023'!DQ18</f>
        <v>421</v>
      </c>
      <c r="DI171" s="61">
        <f>'2023'!DR18</f>
        <v>1525.8000000000002</v>
      </c>
      <c r="DJ171" s="61">
        <f>'2023'!DS18</f>
        <v>40</v>
      </c>
      <c r="DK171" s="61">
        <f>'2023'!DT18</f>
        <v>27</v>
      </c>
      <c r="DL171" s="61">
        <f>'2023'!DU18</f>
        <v>4</v>
      </c>
      <c r="DM171" s="61">
        <f>'2023'!DV18</f>
        <v>15</v>
      </c>
      <c r="DN171" s="62">
        <f>'2023'!DW18</f>
        <v>0.96</v>
      </c>
      <c r="DO171" s="62">
        <f>'2023'!DX18</f>
        <v>2.0699999999999998</v>
      </c>
      <c r="DP171" s="62">
        <f>'2023'!DY18</f>
        <v>2.2999999999999998</v>
      </c>
      <c r="DQ171" s="62">
        <f>'2023'!DZ18</f>
        <v>6.9</v>
      </c>
      <c r="DR171" s="62">
        <f>'2023'!EA18</f>
        <v>10.4</v>
      </c>
      <c r="DS171" s="62">
        <f>'2023'!EF18</f>
        <v>50</v>
      </c>
      <c r="DT171" s="62">
        <f>'2023'!EG18</f>
        <v>12.9</v>
      </c>
      <c r="DU171" s="62">
        <f>'2023'!EH18</f>
        <v>76.3</v>
      </c>
      <c r="DV171" s="63">
        <f>'2023'!EI18</f>
        <v>23.7</v>
      </c>
    </row>
    <row r="172" spans="1:126" ht="15.75" customHeight="1" x14ac:dyDescent="0.2">
      <c r="A172" s="30">
        <f t="shared" si="14"/>
        <v>170</v>
      </c>
      <c r="B172" s="31">
        <f>'2026 - WIP'!A15</f>
        <v>13</v>
      </c>
      <c r="C172" s="31">
        <v>2026</v>
      </c>
      <c r="D172" s="32" t="str">
        <f>'2026 - WIP'!B15</f>
        <v>Chris Bell</v>
      </c>
      <c r="E172" s="32" t="str" cm="1">
        <f t="array" ref="E172">_xlfn.IFS(F172&gt;12.5,"Cornerstone",AND(F172&gt;11.995,F172&lt;12.5),"Elite",AND(F172&gt;11,F172&lt;12.995),"Elite Upside",AND(F172&gt;=9.69,F172&lt;10.999),"Upside",AND(F172&gt;8.4,F172&lt;9.999),"Upside Lite",AND(F172&gt;7.25,F172&lt;8.999),"Outlier",AND(F172&gt;=6,F172&lt;7.25),"Outlier Lite",F172&lt;6.999,"Purgatory")</f>
        <v>Upside Lite</v>
      </c>
      <c r="F172" s="33">
        <f>'2026 - WIP'!C15</f>
        <v>8.4771428571428569</v>
      </c>
      <c r="G172" s="33">
        <f t="shared" si="15"/>
        <v>72.3</v>
      </c>
      <c r="H172" s="303">
        <f t="shared" si="16"/>
        <v>2.6158583418840118E-2</v>
      </c>
      <c r="I172" s="34" t="str">
        <f>'2026 - WIP'!D15</f>
        <v>Louisville</v>
      </c>
      <c r="J172" s="35">
        <f>'2026 - WIP'!E15</f>
        <v>4</v>
      </c>
      <c r="K172" s="36">
        <f>'2026 - WIP'!F15</f>
        <v>37773</v>
      </c>
      <c r="L172" s="37">
        <f>'2026 - WIP'!G15</f>
        <v>22.339726027397262</v>
      </c>
      <c r="M172" s="37" t="str">
        <f>'2026 - WIP'!H15</f>
        <v>SR</v>
      </c>
      <c r="N172" s="37">
        <f>'2026 - WIP'!I15</f>
        <v>22.920547945205481</v>
      </c>
      <c r="O172" s="37" t="str">
        <f>'2026 - WIP'!J15</f>
        <v>Wide</v>
      </c>
      <c r="P172" s="37" t="str">
        <f>'2026 - WIP'!K15</f>
        <v>PROTO Z</v>
      </c>
      <c r="Q172" s="37" t="str">
        <f>'2026 - WIP'!L15</f>
        <v>Poor Earner</v>
      </c>
      <c r="R172" s="35">
        <f>'2026 - WIP'!M15</f>
        <v>74</v>
      </c>
      <c r="S172" s="35">
        <f>'2026 - WIP'!N15</f>
        <v>220</v>
      </c>
      <c r="T172" s="231">
        <f t="shared" si="17"/>
        <v>28.246015586260537</v>
      </c>
      <c r="U172" s="35">
        <f>'2026 - WIP'!O15</f>
        <v>4.4000000000000004</v>
      </c>
      <c r="V172" s="38">
        <f>'2026 - WIP'!P15</f>
        <v>3</v>
      </c>
      <c r="W172" s="57">
        <f>'2026 - WIP'!Q15</f>
        <v>0</v>
      </c>
      <c r="X172" s="58">
        <f>'2026 - WIP'!R15</f>
        <v>5.6772100567721008E-2</v>
      </c>
      <c r="Y172" s="58">
        <f>'2026 - WIP'!S15</f>
        <v>0.1228493812254754</v>
      </c>
      <c r="Z172" s="58">
        <f>'2026 - WIP'!T15</f>
        <v>0.21468103699388291</v>
      </c>
      <c r="AA172" s="58">
        <f>'2026 - WIP'!U15</f>
        <v>0.25353925353925355</v>
      </c>
      <c r="AB172" s="58">
        <f>'2026 - WIP'!V15</f>
        <v>0.25353925353925355</v>
      </c>
      <c r="AC172" s="59">
        <f>'2026 - WIP'!W15</f>
        <v>0.24086229086229086</v>
      </c>
      <c r="AD172" s="42">
        <f>'2026 - WIP'!X15</f>
        <v>21.268493150684932</v>
      </c>
      <c r="AE172" s="43">
        <f>'2026 - WIP'!Y15</f>
        <v>2.66</v>
      </c>
      <c r="AF172" s="43">
        <f>'2026 - WIP'!Z15</f>
        <v>7.2</v>
      </c>
      <c r="AG172" s="43">
        <f>'2026 - WIP'!AA15</f>
        <v>12.5</v>
      </c>
      <c r="AH172" s="43">
        <f>'2026 - WIP'!AB15</f>
        <v>0</v>
      </c>
      <c r="AI172" s="43">
        <f>'2026 - WIP'!AC15</f>
        <v>0</v>
      </c>
      <c r="AJ172" s="44">
        <f>'2026 - WIP'!AD15</f>
        <v>3.6431478968792404E-2</v>
      </c>
      <c r="AK172" s="44">
        <f>'2026 - WIP'!AE15</f>
        <v>0.11415196743554953</v>
      </c>
      <c r="AL172" s="45">
        <f>'2026 - WIP'!AF15</f>
        <v>8.5000000000000006E-2</v>
      </c>
      <c r="AM172" s="46">
        <f t="shared" ref="AM172:AM180" si="19">DS172/100</f>
        <v>0</v>
      </c>
      <c r="AN172" s="45">
        <f>'2026 - WIP'!AG15</f>
        <v>0.83299999999999996</v>
      </c>
      <c r="AO172" s="45">
        <f>'2026 - WIP'!AH15</f>
        <v>6.7000000000000004E-2</v>
      </c>
      <c r="AP172" s="43">
        <f>'2026 - WIP'!AI15</f>
        <v>117.39293764087149</v>
      </c>
      <c r="AQ172" s="47">
        <f>'2026 - WIP'!AJ15</f>
        <v>118.59285967874273</v>
      </c>
      <c r="AR172" s="48">
        <f>'2026 - WIP'!AK15</f>
        <v>6</v>
      </c>
      <c r="AS172" s="49">
        <f>'2026 - WIP'!AL15</f>
        <v>4</v>
      </c>
      <c r="AT172" s="49">
        <f>'2026 - WIP'!AM15</f>
        <v>5</v>
      </c>
      <c r="AU172" s="49">
        <f>'2026 - WIP'!AN15</f>
        <v>5</v>
      </c>
      <c r="AV172" s="49">
        <f>'2026 - WIP'!AO15</f>
        <v>9</v>
      </c>
      <c r="AW172" s="49">
        <f>'2026 - WIP'!AP15</f>
        <v>9</v>
      </c>
      <c r="AX172" s="49">
        <f>'2026 - WIP'!AQ15</f>
        <v>6</v>
      </c>
      <c r="AY172" s="50">
        <f>'2026 - WIP'!AR15</f>
        <v>0</v>
      </c>
      <c r="AZ172" s="60">
        <f>'2026 - WIP'!AS15</f>
        <v>0</v>
      </c>
      <c r="BA172" s="61">
        <f>'2026 - WIP'!AT15</f>
        <v>1</v>
      </c>
      <c r="BB172" s="61">
        <f>'2026 - WIP'!AU15</f>
        <v>0</v>
      </c>
      <c r="BC172" s="61">
        <f>'2026 - WIP'!AV15</f>
        <v>0</v>
      </c>
      <c r="BD172" s="61">
        <f>'2026 - WIP'!AW15</f>
        <v>0</v>
      </c>
      <c r="BE172" s="61">
        <f>'2026 - WIP'!AX15</f>
        <v>0</v>
      </c>
      <c r="BF172" s="62">
        <f>'2026 - WIP'!AY15</f>
        <v>0</v>
      </c>
      <c r="BG172" s="62">
        <f>'2026 - WIP'!AZ15</f>
        <v>0</v>
      </c>
      <c r="BH172" s="62">
        <f>'2026 - WIP'!BA15</f>
        <v>0</v>
      </c>
      <c r="BI172" s="62">
        <f>'2026 - WIP'!BB15</f>
        <v>0</v>
      </c>
      <c r="BJ172" s="62">
        <f>'2026 - WIP'!BC15</f>
        <v>0</v>
      </c>
      <c r="BK172" s="62">
        <f>'2026 - WIP'!BH15</f>
        <v>0</v>
      </c>
      <c r="BL172" s="62">
        <f>'2026 - WIP'!BI15</f>
        <v>0</v>
      </c>
      <c r="BM172" s="62">
        <f>'2026 - WIP'!BJ15</f>
        <v>0</v>
      </c>
      <c r="BN172" s="63">
        <f>'2026 - WIP'!BK15</f>
        <v>0</v>
      </c>
      <c r="BO172" s="60">
        <f>'2026 - WIP'!BL15</f>
        <v>105</v>
      </c>
      <c r="BP172" s="61">
        <f>'2026 - WIP'!BM15</f>
        <v>1849.5</v>
      </c>
      <c r="BQ172" s="61">
        <f>'2026 - WIP'!BN15</f>
        <v>12</v>
      </c>
      <c r="BR172" s="61">
        <f>'2026 - WIP'!BO15</f>
        <v>7</v>
      </c>
      <c r="BS172" s="61">
        <f>'2026 - WIP'!BP15</f>
        <v>0</v>
      </c>
      <c r="BT172" s="61">
        <f>'2026 - WIP'!BQ15</f>
        <v>9</v>
      </c>
      <c r="BU172" s="62">
        <f>'2026 - WIP'!BR15</f>
        <v>0</v>
      </c>
      <c r="BV172" s="62">
        <f>'2026 - WIP'!BS15</f>
        <v>0</v>
      </c>
      <c r="BW172" s="62">
        <f>'2026 - WIP'!BT15</f>
        <v>1.57</v>
      </c>
      <c r="BX172" s="62">
        <f>'2026 - WIP'!BU15</f>
        <v>7.4</v>
      </c>
      <c r="BY172" s="62">
        <f>'2026 - WIP'!BV15</f>
        <v>12.7</v>
      </c>
      <c r="BZ172" s="62">
        <f>'2026 - WIP'!CA15</f>
        <v>50</v>
      </c>
      <c r="CA172" s="62">
        <f>'2026 - WIP'!CB15</f>
        <v>22.2</v>
      </c>
      <c r="CB172" s="62">
        <f>'2026 - WIP'!CC15</f>
        <v>84.7</v>
      </c>
      <c r="CC172" s="63">
        <f>'2026 - WIP'!CD15</f>
        <v>15.3</v>
      </c>
      <c r="CD172" s="60">
        <f>'2026 - WIP'!CE15</f>
        <v>407</v>
      </c>
      <c r="CE172" s="61">
        <f>'2026 - WIP'!CF15</f>
        <v>3313</v>
      </c>
      <c r="CF172" s="61">
        <f>'2026 - WIP'!CG15</f>
        <v>43</v>
      </c>
      <c r="CG172" s="61">
        <f>'2026 - WIP'!CH15</f>
        <v>29</v>
      </c>
      <c r="CH172" s="61">
        <f>'2026 - WIP'!CI15</f>
        <v>2</v>
      </c>
      <c r="CI172" s="61">
        <f>'2026 - WIP'!CJ15</f>
        <v>22</v>
      </c>
      <c r="CJ172" s="62">
        <f>'2026 - WIP'!CK15</f>
        <v>0</v>
      </c>
      <c r="CK172" s="62">
        <f>'2026 - WIP'!CL15</f>
        <v>0</v>
      </c>
      <c r="CL172" s="62">
        <f>'2026 - WIP'!CM15</f>
        <v>1.7</v>
      </c>
      <c r="CM172" s="62">
        <f>'2026 - WIP'!CN15</f>
        <v>4.9000000000000004</v>
      </c>
      <c r="CN172" s="62">
        <f>'2026 - WIP'!CO15</f>
        <v>11.9</v>
      </c>
      <c r="CO172" s="62">
        <f>'2026 - WIP'!CT15</f>
        <v>62.5</v>
      </c>
      <c r="CP172" s="62">
        <f>'2026 - WIP'!CU15</f>
        <v>12.1</v>
      </c>
      <c r="CQ172" s="62">
        <f>'2026 - WIP'!CV15</f>
        <v>98</v>
      </c>
      <c r="CR172" s="63">
        <f>'2026 - WIP'!CW15</f>
        <v>2</v>
      </c>
      <c r="CS172" s="60">
        <f>'2026 - WIP'!CX15</f>
        <v>737</v>
      </c>
      <c r="CT172" s="61">
        <f>'2026 - WIP'!CY15</f>
        <v>3433</v>
      </c>
      <c r="CU172" s="61">
        <f>'2026 - WIP'!CZ15</f>
        <v>62</v>
      </c>
      <c r="CV172" s="61">
        <f>'2026 - WIP'!DA15</f>
        <v>43</v>
      </c>
      <c r="CW172" s="61">
        <f>'2026 - WIP'!DB15</f>
        <v>4</v>
      </c>
      <c r="CX172" s="61">
        <f>'2026 - WIP'!DC15</f>
        <v>26</v>
      </c>
      <c r="CY172" s="62">
        <f>'2026 - WIP'!DD15</f>
        <v>0</v>
      </c>
      <c r="CZ172" s="62">
        <f>'2026 - WIP'!DE15</f>
        <v>0</v>
      </c>
      <c r="DA172" s="62">
        <f>'2026 - WIP'!DF15</f>
        <v>1.79</v>
      </c>
      <c r="DB172" s="62">
        <f>'2026 - WIP'!DG15</f>
        <v>7.2</v>
      </c>
      <c r="DC172" s="62">
        <f>'2026 - WIP'!DH15</f>
        <v>11.8</v>
      </c>
      <c r="DD172" s="62">
        <f>'2026 - WIP'!DM15</f>
        <v>60</v>
      </c>
      <c r="DE172" s="62">
        <f>'2026 - WIP'!DN15</f>
        <v>8.5</v>
      </c>
      <c r="DF172" s="62">
        <f>'2026 - WIP'!DO15</f>
        <v>83.3</v>
      </c>
      <c r="DG172" s="63">
        <f>'2026 - WIP'!DP15</f>
        <v>6.7</v>
      </c>
      <c r="DH172" s="60">
        <f>'2026 - WIP'!DQ15</f>
        <v>197</v>
      </c>
      <c r="DI172" s="61">
        <f>'2026 - WIP'!DR15</f>
        <v>777</v>
      </c>
      <c r="DJ172" s="61">
        <f>'2026 - WIP'!DS15</f>
        <v>22</v>
      </c>
      <c r="DK172" s="61">
        <f>'2026 - WIP'!DT15</f>
        <v>13</v>
      </c>
      <c r="DL172" s="61">
        <f>'2026 - WIP'!DU15</f>
        <v>1</v>
      </c>
      <c r="DM172" s="61">
        <f>'2026 - WIP'!DV15</f>
        <v>0</v>
      </c>
      <c r="DN172" s="62">
        <f>'2026 - WIP'!DW15</f>
        <v>0</v>
      </c>
      <c r="DO172" s="62">
        <f>'2026 - WIP'!DX15</f>
        <v>0</v>
      </c>
      <c r="DP172" s="62">
        <f>'2026 - WIP'!DY15</f>
        <v>2.66</v>
      </c>
      <c r="DQ172" s="62">
        <f>'2026 - WIP'!DZ15</f>
        <v>6.5</v>
      </c>
      <c r="DR172" s="62">
        <f>'2026 - WIP'!EA15</f>
        <v>12.5</v>
      </c>
      <c r="DS172" s="62">
        <f>'2026 - WIP'!EF15</f>
        <v>0</v>
      </c>
      <c r="DT172" s="62">
        <f>'2026 - WIP'!EG15</f>
        <v>7.1</v>
      </c>
      <c r="DU172" s="62">
        <f>'2026 - WIP'!EH15</f>
        <v>83.1</v>
      </c>
      <c r="DV172" s="63">
        <f>'2026 - WIP'!EI15</f>
        <v>16.899999999999999</v>
      </c>
    </row>
    <row r="173" spans="1:126" ht="15.75" customHeight="1" x14ac:dyDescent="0.2">
      <c r="A173" s="30">
        <f t="shared" si="14"/>
        <v>171</v>
      </c>
      <c r="B173" s="31">
        <f>'2026 - WIP'!A16</f>
        <v>14</v>
      </c>
      <c r="C173" s="31">
        <v>2026</v>
      </c>
      <c r="D173" s="32" t="str">
        <f>'2026 - WIP'!B16</f>
        <v>Aaron Anderson</v>
      </c>
      <c r="E173" s="32" t="str" cm="1">
        <f t="array" ref="E173">_xlfn.IFS(F173&gt;12.5,"Cornerstone",AND(F173&gt;11.995,F173&lt;12.5),"Elite",AND(F173&gt;11,F173&lt;12.995),"Elite Upside",AND(F173&gt;=9.69,F173&lt;10.999),"Upside",AND(F173&gt;8.4,F173&lt;9.999),"Upside Lite",AND(F173&gt;7.25,F173&lt;8.999),"Outlier",AND(F173&gt;=6,F173&lt;7.25),"Outlier Lite",F173&lt;6.999,"Purgatory")</f>
        <v>Upside Lite</v>
      </c>
      <c r="F173" s="33">
        <f>'2026 - WIP'!C16</f>
        <v>8.4714285714285715</v>
      </c>
      <c r="G173" s="33">
        <f t="shared" si="15"/>
        <v>72.099999999999994</v>
      </c>
      <c r="H173" s="303">
        <f t="shared" si="16"/>
        <v>2.2878843710949788E-2</v>
      </c>
      <c r="I173" s="34" t="str">
        <f>'2026 - WIP'!D16</f>
        <v>LSU</v>
      </c>
      <c r="J173" s="35">
        <f>'2026 - WIP'!E16</f>
        <v>1</v>
      </c>
      <c r="K173" s="36">
        <f>'2026 - WIP'!F16</f>
        <v>37592</v>
      </c>
      <c r="L173" s="37">
        <f>'2026 - WIP'!G16</f>
        <v>22.835616438356166</v>
      </c>
      <c r="M173" s="37" t="str">
        <f>'2026 - WIP'!H16</f>
        <v>RS JR</v>
      </c>
      <c r="N173" s="37">
        <f>'2026 - WIP'!I16</f>
        <v>23.416438356164385</v>
      </c>
      <c r="O173" s="37" t="str">
        <f>'2026 - WIP'!J16</f>
        <v>Slot</v>
      </c>
      <c r="P173" s="37" t="str">
        <f>'2026 - WIP'!K16</f>
        <v>RAT</v>
      </c>
      <c r="Q173" s="37" t="str">
        <f>'2026 - WIP'!L16</f>
        <v>Poor Earner</v>
      </c>
      <c r="R173" s="35">
        <f>'2026 - WIP'!M16</f>
        <v>68</v>
      </c>
      <c r="S173" s="35">
        <f>'2026 - WIP'!N16</f>
        <v>187</v>
      </c>
      <c r="T173" s="231">
        <f t="shared" si="17"/>
        <v>28.432937748228444</v>
      </c>
      <c r="U173" s="35">
        <f>'2026 - WIP'!O16</f>
        <v>4.38</v>
      </c>
      <c r="V173" s="38">
        <f>'2026 - WIP'!P16</f>
        <v>4</v>
      </c>
      <c r="W173" s="57">
        <f>'2026 - WIP'!Q16</f>
        <v>0</v>
      </c>
      <c r="X173" s="58">
        <f>'2026 - WIP'!R16</f>
        <v>0</v>
      </c>
      <c r="Y173" s="58">
        <f>'2026 - WIP'!S16</f>
        <v>1.5826604790901044E-2</v>
      </c>
      <c r="Z173" s="58">
        <f>'2026 - WIP'!T16</f>
        <v>0.20721006448884657</v>
      </c>
      <c r="AA173" s="58">
        <f>'2026 - WIP'!U16</f>
        <v>0.26636363636363636</v>
      </c>
      <c r="AB173" s="58">
        <f>'2026 - WIP'!V16</f>
        <v>0.26636363636363636</v>
      </c>
      <c r="AC173" s="59">
        <f>'2026 - WIP'!W16</f>
        <v>0.26636363636363636</v>
      </c>
      <c r="AD173" s="42">
        <f>'2026 - WIP'!X16</f>
        <v>21.764383561643836</v>
      </c>
      <c r="AE173" s="43">
        <f>'2026 - WIP'!Y16</f>
        <v>3.18</v>
      </c>
      <c r="AF173" s="43">
        <f>'2026 - WIP'!Z16</f>
        <v>7.7</v>
      </c>
      <c r="AG173" s="43">
        <f>'2026 - WIP'!AA16</f>
        <v>7.5</v>
      </c>
      <c r="AH173" s="43">
        <f>'2026 - WIP'!AB16</f>
        <v>0</v>
      </c>
      <c r="AI173" s="43">
        <f>'2026 - WIP'!AC16</f>
        <v>0</v>
      </c>
      <c r="AJ173" s="44">
        <f>'2026 - WIP'!AD16</f>
        <v>3.3979591836734692E-2</v>
      </c>
      <c r="AK173" s="44">
        <f>'2026 - WIP'!AE16</f>
        <v>0.18122448979591838</v>
      </c>
      <c r="AL173" s="45">
        <f>'2026 - WIP'!AF16</f>
        <v>5.4000000000000006E-2</v>
      </c>
      <c r="AM173" s="46">
        <f t="shared" si="19"/>
        <v>0.6</v>
      </c>
      <c r="AN173" s="45">
        <f>'2026 - WIP'!AG16</f>
        <v>8.3000000000000004E-2</v>
      </c>
      <c r="AO173" s="45">
        <f>'2026 - WIP'!AH16</f>
        <v>0.91700000000000004</v>
      </c>
      <c r="AP173" s="43">
        <f>'2026 - WIP'!AI16</f>
        <v>101.61905693862526</v>
      </c>
      <c r="AQ173" s="47">
        <f>'2026 - WIP'!AJ16</f>
        <v>90.428956763287758</v>
      </c>
      <c r="AR173" s="48">
        <f>'2026 - WIP'!AK16</f>
        <v>7</v>
      </c>
      <c r="AS173" s="49">
        <f>'2026 - WIP'!AL16</f>
        <v>3</v>
      </c>
      <c r="AT173" s="49">
        <f>'2026 - WIP'!AM16</f>
        <v>6</v>
      </c>
      <c r="AU173" s="49">
        <f>'2026 - WIP'!AN16</f>
        <v>6</v>
      </c>
      <c r="AV173" s="49">
        <f>'2026 - WIP'!AO16</f>
        <v>9</v>
      </c>
      <c r="AW173" s="49">
        <f>'2026 - WIP'!AP16</f>
        <v>5</v>
      </c>
      <c r="AX173" s="49">
        <f>'2026 - WIP'!AQ16</f>
        <v>4</v>
      </c>
      <c r="AY173" s="50">
        <f>'2026 - WIP'!AR16</f>
        <v>1</v>
      </c>
      <c r="AZ173" s="60">
        <f>'2026 - WIP'!AS16</f>
        <v>0</v>
      </c>
      <c r="BA173" s="61">
        <f>'2026 - WIP'!AT16</f>
        <v>1</v>
      </c>
      <c r="BB173" s="61">
        <f>'2026 - WIP'!AU16</f>
        <v>0</v>
      </c>
      <c r="BC173" s="61">
        <f>'2026 - WIP'!AV16</f>
        <v>0</v>
      </c>
      <c r="BD173" s="61">
        <f>'2026 - WIP'!AW16</f>
        <v>0</v>
      </c>
      <c r="BE173" s="61">
        <f>'2026 - WIP'!AX16</f>
        <v>0</v>
      </c>
      <c r="BF173" s="62">
        <f>'2026 - WIP'!AY16</f>
        <v>0</v>
      </c>
      <c r="BG173" s="62">
        <f>'2026 - WIP'!AZ16</f>
        <v>0</v>
      </c>
      <c r="BH173" s="62">
        <f>'2026 - WIP'!BA16</f>
        <v>0</v>
      </c>
      <c r="BI173" s="62">
        <f>'2026 - WIP'!BB16</f>
        <v>0</v>
      </c>
      <c r="BJ173" s="62">
        <f>'2026 - WIP'!BC16</f>
        <v>0</v>
      </c>
      <c r="BK173" s="62">
        <f>'2026 - WIP'!BH16</f>
        <v>0</v>
      </c>
      <c r="BL173" s="62">
        <f>'2026 - WIP'!BI16</f>
        <v>0</v>
      </c>
      <c r="BM173" s="62">
        <f>'2026 - WIP'!BJ16</f>
        <v>0</v>
      </c>
      <c r="BN173" s="63">
        <f>'2026 - WIP'!BK16</f>
        <v>0</v>
      </c>
      <c r="BO173" s="60">
        <f>'2026 - WIP'!BL16</f>
        <v>0</v>
      </c>
      <c r="BP173" s="61">
        <f>'2026 - WIP'!BM16</f>
        <v>1</v>
      </c>
      <c r="BQ173" s="61">
        <f>'2026 - WIP'!BN16</f>
        <v>0</v>
      </c>
      <c r="BR173" s="61">
        <f>'2026 - WIP'!BO16</f>
        <v>0</v>
      </c>
      <c r="BS173" s="61">
        <f>'2026 - WIP'!BP16</f>
        <v>0</v>
      </c>
      <c r="BT173" s="61">
        <f>'2026 - WIP'!BQ16</f>
        <v>0</v>
      </c>
      <c r="BU173" s="62">
        <f>'2026 - WIP'!BR16</f>
        <v>0</v>
      </c>
      <c r="BV173" s="62">
        <f>'2026 - WIP'!BS16</f>
        <v>0</v>
      </c>
      <c r="BW173" s="62">
        <f>'2026 - WIP'!BT16</f>
        <v>0</v>
      </c>
      <c r="BX173" s="62">
        <f>'2026 - WIP'!BU16</f>
        <v>0</v>
      </c>
      <c r="BY173" s="62">
        <f>'2026 - WIP'!BV16</f>
        <v>0</v>
      </c>
      <c r="BZ173" s="62">
        <f>'2026 - WIP'!CA16</f>
        <v>0</v>
      </c>
      <c r="CA173" s="62">
        <f>'2026 - WIP'!CB16</f>
        <v>0</v>
      </c>
      <c r="CB173" s="62">
        <f>'2026 - WIP'!CC16</f>
        <v>0</v>
      </c>
      <c r="CC173" s="63">
        <f>'2026 - WIP'!CD16</f>
        <v>0</v>
      </c>
      <c r="CD173" s="60">
        <f>'2026 - WIP'!CE16</f>
        <v>59</v>
      </c>
      <c r="CE173" s="61">
        <f>'2026 - WIP'!CF16</f>
        <v>3727.8999999999996</v>
      </c>
      <c r="CF173" s="61">
        <f>'2026 - WIP'!CG16</f>
        <v>15</v>
      </c>
      <c r="CG173" s="61">
        <f>'2026 - WIP'!CH16</f>
        <v>12</v>
      </c>
      <c r="CH173" s="61">
        <f>'2026 - WIP'!CI16</f>
        <v>0</v>
      </c>
      <c r="CI173" s="61">
        <f>'2026 - WIP'!CJ16</f>
        <v>0</v>
      </c>
      <c r="CJ173" s="62">
        <f>'2026 - WIP'!CK16</f>
        <v>0</v>
      </c>
      <c r="CK173" s="62">
        <f>'2026 - WIP'!CL16</f>
        <v>0</v>
      </c>
      <c r="CL173" s="62">
        <f>'2026 - WIP'!CM16</f>
        <v>0.72</v>
      </c>
      <c r="CM173" s="62">
        <f>'2026 - WIP'!CN16</f>
        <v>6.2</v>
      </c>
      <c r="CN173" s="62">
        <f>'2026 - WIP'!CO16</f>
        <v>3.7</v>
      </c>
      <c r="CO173" s="62">
        <f>'2026 - WIP'!CT16</f>
        <v>100</v>
      </c>
      <c r="CP173" s="62">
        <f>'2026 - WIP'!CU16</f>
        <v>0</v>
      </c>
      <c r="CQ173" s="62">
        <f>'2026 - WIP'!CV16</f>
        <v>5.7</v>
      </c>
      <c r="CR173" s="63">
        <f>'2026 - WIP'!CW16</f>
        <v>94.3</v>
      </c>
      <c r="CS173" s="60">
        <f>'2026 - WIP'!CX16</f>
        <v>784</v>
      </c>
      <c r="CT173" s="61">
        <f>'2026 - WIP'!CY16</f>
        <v>3783.6000000000004</v>
      </c>
      <c r="CU173" s="61">
        <f>'2026 - WIP'!CZ16</f>
        <v>76</v>
      </c>
      <c r="CV173" s="61">
        <f>'2026 - WIP'!DA16</f>
        <v>53</v>
      </c>
      <c r="CW173" s="61">
        <f>'2026 - WIP'!DB16</f>
        <v>5</v>
      </c>
      <c r="CX173" s="61">
        <f>'2026 - WIP'!DC16</f>
        <v>26.400000000000002</v>
      </c>
      <c r="CY173" s="62">
        <f>'2026 - WIP'!DD16</f>
        <v>0</v>
      </c>
      <c r="CZ173" s="62">
        <f>'2026 - WIP'!DE16</f>
        <v>0</v>
      </c>
      <c r="DA173" s="62">
        <f>'2026 - WIP'!DF16</f>
        <v>2.2200000000000002</v>
      </c>
      <c r="DB173" s="62">
        <f>'2026 - WIP'!DG16</f>
        <v>7.3</v>
      </c>
      <c r="DC173" s="62">
        <f>'2026 - WIP'!DH16</f>
        <v>10</v>
      </c>
      <c r="DD173" s="62">
        <f>'2026 - WIP'!DM16</f>
        <v>37.5</v>
      </c>
      <c r="DE173" s="62">
        <f>'2026 - WIP'!DN16</f>
        <v>5.4</v>
      </c>
      <c r="DF173" s="62">
        <f>'2026 - WIP'!DO16</f>
        <v>8.3000000000000007</v>
      </c>
      <c r="DG173" s="63">
        <f>'2026 - WIP'!DP16</f>
        <v>91.7</v>
      </c>
      <c r="DH173" s="60">
        <f>'2026 - WIP'!DQ16</f>
        <v>293</v>
      </c>
      <c r="DI173" s="61">
        <f>'2026 - WIP'!DR16</f>
        <v>1100</v>
      </c>
      <c r="DJ173" s="61">
        <f>'2026 - WIP'!DS16</f>
        <v>29</v>
      </c>
      <c r="DK173" s="61">
        <f>'2026 - WIP'!DT16</f>
        <v>21</v>
      </c>
      <c r="DL173" s="61">
        <f>'2026 - WIP'!DU16</f>
        <v>0</v>
      </c>
      <c r="DM173" s="61">
        <f>'2026 - WIP'!DV16</f>
        <v>0</v>
      </c>
      <c r="DN173" s="62">
        <f>'2026 - WIP'!DW16</f>
        <v>0</v>
      </c>
      <c r="DO173" s="62">
        <f>'2026 - WIP'!DX16</f>
        <v>0</v>
      </c>
      <c r="DP173" s="62">
        <f>'2026 - WIP'!DY16</f>
        <v>3.18</v>
      </c>
      <c r="DQ173" s="62">
        <f>'2026 - WIP'!DZ16</f>
        <v>7.7</v>
      </c>
      <c r="DR173" s="62">
        <f>'2026 - WIP'!EA16</f>
        <v>7.5</v>
      </c>
      <c r="DS173" s="62">
        <f>'2026 - WIP'!EF16</f>
        <v>60</v>
      </c>
      <c r="DT173" s="62">
        <f>'2026 - WIP'!EG16</f>
        <v>12.5</v>
      </c>
      <c r="DU173" s="62">
        <f>'2026 - WIP'!EH16</f>
        <v>11.2</v>
      </c>
      <c r="DV173" s="63">
        <f>'2026 - WIP'!EI16</f>
        <v>88.8</v>
      </c>
    </row>
    <row r="174" spans="1:126" ht="15.75" customHeight="1" x14ac:dyDescent="0.2">
      <c r="A174" s="30">
        <f t="shared" si="14"/>
        <v>172</v>
      </c>
      <c r="B174" s="31">
        <f>'2018'!A17</f>
        <v>15</v>
      </c>
      <c r="C174" s="31">
        <v>2018</v>
      </c>
      <c r="D174" s="32" t="str">
        <f>'2018'!B17</f>
        <v>Daesean Hamilton</v>
      </c>
      <c r="E174" s="32" t="str" cm="1">
        <f t="array" ref="E174">_xlfn.IFS(F174&gt;12.5,"Cornerstone",AND(F174&gt;11.995,F174&lt;12.5),"Elite",AND(F174&gt;11,F174&lt;12.995),"Elite Upside",AND(F174&gt;=9.69,F174&lt;10.999),"Upside",AND(F174&gt;8.4,F174&lt;9.999),"Upside Lite",AND(F174&gt;7.25,F174&lt;8.999),"Outlier",AND(F174&gt;=6,F174&lt;7.25),"Outlier Lite",F174&lt;6.999,"Purgatory")</f>
        <v>Upside Lite</v>
      </c>
      <c r="F174" s="33">
        <f>'2018'!C17</f>
        <v>8.4585714285714282</v>
      </c>
      <c r="G174" s="33">
        <f t="shared" si="15"/>
        <v>72</v>
      </c>
      <c r="H174" s="303">
        <f t="shared" si="16"/>
        <v>1.5499429368195778E-2</v>
      </c>
      <c r="I174" s="34" t="str">
        <f>'2018'!D17</f>
        <v>Penn State</v>
      </c>
      <c r="J174" s="35">
        <f>'2018'!E17</f>
        <v>2</v>
      </c>
      <c r="K174" s="36">
        <f>'2018'!F17</f>
        <v>34768</v>
      </c>
      <c r="L174" s="37">
        <f>'2018'!G17</f>
        <v>30.572602739726026</v>
      </c>
      <c r="M174" s="37" t="str">
        <f>'2018'!H17</f>
        <v>SR</v>
      </c>
      <c r="N174" s="37">
        <f>'2018'!I17</f>
        <v>23.145205479452056</v>
      </c>
      <c r="O174" s="37" t="str">
        <f>'2018'!J17</f>
        <v>Slot</v>
      </c>
      <c r="P174" s="37" t="str">
        <f>'2018'!K17</f>
        <v>PROTO Z</v>
      </c>
      <c r="Q174" s="37" t="str">
        <f>'2018'!L17</f>
        <v>Poor Separator</v>
      </c>
      <c r="R174" s="55">
        <f>'2018'!M17</f>
        <v>73</v>
      </c>
      <c r="S174" s="55">
        <f>'2018'!N17</f>
        <v>198</v>
      </c>
      <c r="T174" s="231">
        <f t="shared" si="17"/>
        <v>26.122661515354938</v>
      </c>
      <c r="U174" s="35">
        <f>'2018'!O17</f>
        <v>4.49</v>
      </c>
      <c r="V174" s="56">
        <f>'2018'!P17</f>
        <v>4</v>
      </c>
      <c r="W174" s="57">
        <f>'2018'!Q17</f>
        <v>0</v>
      </c>
      <c r="X174" s="58">
        <f>'2018'!R17</f>
        <v>0.29630850362557681</v>
      </c>
      <c r="Y174" s="58">
        <f>'2018'!S17</f>
        <v>0.20803443328550933</v>
      </c>
      <c r="Z174" s="58">
        <f>'2018'!T17</f>
        <v>0.13863013698630136</v>
      </c>
      <c r="AA174" s="58">
        <f>'2018'!U17</f>
        <v>0.22720042417815484</v>
      </c>
      <c r="AB174" s="58">
        <f>'2018'!V17</f>
        <v>0.26175446390186585</v>
      </c>
      <c r="AC174" s="59">
        <f>'2018'!W17</f>
        <v>0.26175446390186585</v>
      </c>
      <c r="AD174" s="42">
        <f>'2018'!X17</f>
        <v>19.490410958904111</v>
      </c>
      <c r="AE174" s="43">
        <f>'2018'!Y17</f>
        <v>2.02</v>
      </c>
      <c r="AF174" s="43">
        <f>'2018'!Z17</f>
        <v>6.3</v>
      </c>
      <c r="AG174" s="43">
        <f>'2018'!AA17</f>
        <v>10.9</v>
      </c>
      <c r="AH174" s="43">
        <f>'2018'!AB17</f>
        <v>0.99</v>
      </c>
      <c r="AI174" s="43">
        <f>'2018'!AC17</f>
        <v>1.87</v>
      </c>
      <c r="AJ174" s="44">
        <f>'2018'!AD17</f>
        <v>4.2427071178529757E-2</v>
      </c>
      <c r="AK174" s="44">
        <f>'2018'!AE17</f>
        <v>0.15085180863477246</v>
      </c>
      <c r="AL174" s="45">
        <f>'2018'!AF17</f>
        <v>7.0000000000000007E-2</v>
      </c>
      <c r="AM174" s="46">
        <f t="shared" si="19"/>
        <v>0.61099999999999999</v>
      </c>
      <c r="AN174" s="45">
        <f>'2018'!AG17</f>
        <v>8.0000000000000002E-3</v>
      </c>
      <c r="AO174" s="45">
        <f>'2018'!AH17</f>
        <v>0.99199999999999999</v>
      </c>
      <c r="AP174" s="43">
        <f>'2018'!AI17</f>
        <v>97.433840648276473</v>
      </c>
      <c r="AQ174" s="47">
        <f>'2018'!AJ17</f>
        <v>96.441310561705606</v>
      </c>
      <c r="AR174" s="48">
        <f>'2018'!AK17</f>
        <v>7</v>
      </c>
      <c r="AS174" s="49">
        <f>'2018'!AL17</f>
        <v>7</v>
      </c>
      <c r="AT174" s="49">
        <f>'2018'!AM17</f>
        <v>4</v>
      </c>
      <c r="AU174" s="49">
        <f>'2018'!AN17</f>
        <v>5</v>
      </c>
      <c r="AV174" s="49">
        <f>'2018'!AO17</f>
        <v>8</v>
      </c>
      <c r="AW174" s="49">
        <f>'2018'!AP17</f>
        <v>6</v>
      </c>
      <c r="AX174" s="49">
        <f>'2018'!AQ17</f>
        <v>5</v>
      </c>
      <c r="AY174" s="50">
        <f>'2018'!AR17</f>
        <v>0.5</v>
      </c>
      <c r="AZ174" s="60">
        <f>'2018'!AS17</f>
        <v>0</v>
      </c>
      <c r="BA174" s="61">
        <f>'2018'!AT17</f>
        <v>3110</v>
      </c>
      <c r="BB174" s="61">
        <f>'2018'!AU17</f>
        <v>0</v>
      </c>
      <c r="BC174" s="61">
        <f>'2018'!AV17</f>
        <v>0</v>
      </c>
      <c r="BD174" s="61">
        <f>'2018'!AW17</f>
        <v>0</v>
      </c>
      <c r="BE174" s="61">
        <f>'2018'!AX17</f>
        <v>0</v>
      </c>
      <c r="BF174" s="62">
        <f>'2018'!AY17</f>
        <v>0</v>
      </c>
      <c r="BG174" s="62">
        <f>'2018'!AZ17</f>
        <v>0</v>
      </c>
      <c r="BH174" s="62">
        <f>'2018'!BA17</f>
        <v>0</v>
      </c>
      <c r="BI174" s="62">
        <f>'2018'!BB17</f>
        <v>0</v>
      </c>
      <c r="BJ174" s="62">
        <f>'2018'!BC17</f>
        <v>0</v>
      </c>
      <c r="BK174" s="62">
        <f>'2018'!BD17</f>
        <v>0</v>
      </c>
      <c r="BL174" s="62">
        <f>'2018'!BE17</f>
        <v>0</v>
      </c>
      <c r="BM174" s="62">
        <f>'2018'!BF17</f>
        <v>0</v>
      </c>
      <c r="BN174" s="63">
        <f>'2018'!BG17</f>
        <v>0</v>
      </c>
      <c r="BO174" s="60">
        <f>'2018'!BH17</f>
        <v>899</v>
      </c>
      <c r="BP174" s="61">
        <f>'2018'!BI17</f>
        <v>3034</v>
      </c>
      <c r="BQ174" s="61">
        <f>'2018'!BJ17</f>
        <v>138</v>
      </c>
      <c r="BR174" s="61">
        <f>'2018'!BK17</f>
        <v>82</v>
      </c>
      <c r="BS174" s="61">
        <f>'2018'!BL17</f>
        <v>2</v>
      </c>
      <c r="BT174" s="61">
        <f>'2018'!BM17</f>
        <v>13</v>
      </c>
      <c r="BU174" s="62">
        <f>'2018'!BN17</f>
        <v>0</v>
      </c>
      <c r="BV174" s="62">
        <f>'2018'!BO17</f>
        <v>0</v>
      </c>
      <c r="BW174" s="62">
        <f>'2018'!BP17</f>
        <v>1.73</v>
      </c>
      <c r="BX174" s="62">
        <f>'2018'!BQ17</f>
        <v>5.9</v>
      </c>
      <c r="BY174" s="62">
        <f>'2018'!BR17</f>
        <v>8.8000000000000007</v>
      </c>
      <c r="BZ174" s="62">
        <f>'2018'!BS17</f>
        <v>0</v>
      </c>
      <c r="CA174" s="62">
        <f>'2018'!BT17</f>
        <v>8.9</v>
      </c>
      <c r="CB174" s="62">
        <f>'2018'!BU17</f>
        <v>47.2</v>
      </c>
      <c r="CC174" s="63">
        <f>'2018'!BV17</f>
        <v>51.6</v>
      </c>
      <c r="CD174" s="60">
        <f>'2018'!BW17</f>
        <v>580</v>
      </c>
      <c r="CE174" s="61">
        <f>'2018'!BX17</f>
        <v>2788</v>
      </c>
      <c r="CF174" s="61">
        <f>'2018'!BY17</f>
        <v>81</v>
      </c>
      <c r="CG174" s="61">
        <f>'2018'!BZ17</f>
        <v>45</v>
      </c>
      <c r="CH174" s="61">
        <f>'2018'!CA17</f>
        <v>6</v>
      </c>
      <c r="CI174" s="61">
        <f>'2018'!CB17</f>
        <v>20</v>
      </c>
      <c r="CJ174" s="62">
        <f>'2018'!CC17</f>
        <v>0</v>
      </c>
      <c r="CK174" s="62">
        <f>'2018'!CD17</f>
        <v>0</v>
      </c>
      <c r="CL174" s="62">
        <f>'2018'!CE17</f>
        <v>1.4</v>
      </c>
      <c r="CM174" s="62">
        <f>'2018'!CF17</f>
        <v>5.8</v>
      </c>
      <c r="CN174" s="62">
        <f>'2018'!CG17</f>
        <v>9.6999999999999993</v>
      </c>
      <c r="CO174" s="62">
        <f>'2018'!CH17</f>
        <v>0</v>
      </c>
      <c r="CP174" s="62">
        <f>'2018'!CI17</f>
        <v>8.1999999999999993</v>
      </c>
      <c r="CQ174" s="62">
        <f>'2018'!CJ17</f>
        <v>30.9</v>
      </c>
      <c r="CR174" s="63">
        <f>'2018'!CK17</f>
        <v>66.400000000000006</v>
      </c>
      <c r="CS174" s="60">
        <f>'2018'!CL17</f>
        <v>506</v>
      </c>
      <c r="CT174" s="61">
        <f>'2018'!CM17</f>
        <v>3650</v>
      </c>
      <c r="CU174" s="61">
        <f>'2018'!CN17</f>
        <v>64</v>
      </c>
      <c r="CV174" s="61">
        <f>'2018'!CO17</f>
        <v>34</v>
      </c>
      <c r="CW174" s="61">
        <f>'2018'!CP17</f>
        <v>1</v>
      </c>
      <c r="CX174" s="61">
        <f>'2018'!CQ17</f>
        <v>29</v>
      </c>
      <c r="CY174" s="62">
        <f>'2018'!CR17</f>
        <v>0.44</v>
      </c>
      <c r="CZ174" s="62">
        <f>'2018'!CS17</f>
        <v>1.47</v>
      </c>
      <c r="DA174" s="62">
        <f>'2018'!CT17</f>
        <v>1.24</v>
      </c>
      <c r="DB174" s="62">
        <f>'2018'!CU17</f>
        <v>5.5</v>
      </c>
      <c r="DC174" s="62">
        <f>'2018'!CV17</f>
        <v>10.9</v>
      </c>
      <c r="DD174" s="62">
        <f>'2018'!CW17</f>
        <v>0</v>
      </c>
      <c r="DE174" s="62">
        <f>'2018'!CX17</f>
        <v>19</v>
      </c>
      <c r="DF174" s="62">
        <f>'2018'!CY17</f>
        <v>0</v>
      </c>
      <c r="DG174" s="63">
        <f>'2018'!CZ17</f>
        <v>100</v>
      </c>
      <c r="DH174" s="60">
        <f>'2018'!DA17</f>
        <v>857</v>
      </c>
      <c r="DI174" s="61">
        <f>'2018'!DB17</f>
        <v>3772</v>
      </c>
      <c r="DJ174" s="61">
        <f>'2018'!DC17</f>
        <v>82</v>
      </c>
      <c r="DK174" s="61">
        <f>'2018'!DD17</f>
        <v>53</v>
      </c>
      <c r="DL174" s="61">
        <f>'2018'!DE17</f>
        <v>9</v>
      </c>
      <c r="DM174" s="61">
        <f>'2018'!DF17</f>
        <v>32</v>
      </c>
      <c r="DN174" s="62">
        <f>'2018'!DG17</f>
        <v>0.99</v>
      </c>
      <c r="DO174" s="62">
        <f>'2018'!DH17</f>
        <v>1.87</v>
      </c>
      <c r="DP174" s="62">
        <f>'2018'!DI17</f>
        <v>2.02</v>
      </c>
      <c r="DQ174" s="62">
        <f>'2018'!DJ17</f>
        <v>6.3</v>
      </c>
      <c r="DR174" s="62">
        <f>'2018'!DK17</f>
        <v>10.8</v>
      </c>
      <c r="DS174" s="62">
        <f>'2018'!DP17</f>
        <v>61.1</v>
      </c>
      <c r="DT174" s="62">
        <f>'2018'!DQ17</f>
        <v>7</v>
      </c>
      <c r="DU174" s="62">
        <f>'2018'!DR17</f>
        <v>1.6</v>
      </c>
      <c r="DV174" s="63">
        <f>'2018'!DS17</f>
        <v>98.4</v>
      </c>
    </row>
    <row r="175" spans="1:126" ht="15.75" customHeight="1" x14ac:dyDescent="0.2">
      <c r="A175" s="30">
        <f t="shared" si="14"/>
        <v>173</v>
      </c>
      <c r="B175" s="31">
        <f>'2020'!A17</f>
        <v>15</v>
      </c>
      <c r="C175" s="31">
        <v>2020</v>
      </c>
      <c r="D175" s="32" t="str">
        <f>'2020'!B17</f>
        <v>Quez Watkins</v>
      </c>
      <c r="E175" s="32" t="str" cm="1">
        <f t="array" ref="E175">_xlfn.IFS(F175&gt;12.5,"Cornerstone",AND(F175&gt;11.995,F175&lt;12.5),"Elite",AND(F175&gt;11,F175&lt;12.995),"Elite Upside",AND(F175&gt;=9.69,F175&lt;10.999),"Upside",AND(F175&gt;8.4,F175&lt;9.999),"Upside Lite",AND(F175&gt;7.25,F175&lt;8.999),"Outlier",AND(F175&gt;=6,F175&lt;7.25),"Outlier Lite",F175&lt;6.999,"Purgatory")</f>
        <v>Upside Lite</v>
      </c>
      <c r="F175" s="33">
        <f>'2020'!C17</f>
        <v>8.4314285714285724</v>
      </c>
      <c r="G175" s="33">
        <f t="shared" si="15"/>
        <v>71.8</v>
      </c>
      <c r="H175" s="303">
        <f t="shared" si="16"/>
        <v>-7.9334244283547502E-5</v>
      </c>
      <c r="I175" s="34" t="str">
        <f>'2020'!D17</f>
        <v>Southern Miss</v>
      </c>
      <c r="J175" s="35">
        <f>'2020'!E17</f>
        <v>10</v>
      </c>
      <c r="K175" s="36">
        <f>'2020'!F17</f>
        <v>35954</v>
      </c>
      <c r="L175" s="37">
        <f>'2020'!G17</f>
        <v>27.323287671232876</v>
      </c>
      <c r="M175" s="37" t="str">
        <f>'2020'!H17</f>
        <v>JR</v>
      </c>
      <c r="N175" s="37">
        <f>'2020'!I17</f>
        <v>21.890410958904109</v>
      </c>
      <c r="O175" s="37" t="str">
        <f>'2020'!J17</f>
        <v>Wide</v>
      </c>
      <c r="P175" s="37" t="str">
        <f>'2020'!K17</f>
        <v>BALL HOG</v>
      </c>
      <c r="Q175" s="37" t="str">
        <f>'2020'!L17</f>
        <v>Poor Separator</v>
      </c>
      <c r="R175" s="55">
        <f>'2020'!M17</f>
        <v>72</v>
      </c>
      <c r="S175" s="55">
        <f>'2020'!N17</f>
        <v>193</v>
      </c>
      <c r="T175" s="231">
        <f t="shared" si="17"/>
        <v>26.17521569919683</v>
      </c>
      <c r="U175" s="35">
        <f>'2020'!O17</f>
        <v>4.3499999999999996</v>
      </c>
      <c r="V175" s="56">
        <f>'2020'!P17</f>
        <v>6</v>
      </c>
      <c r="W175" s="57">
        <f>'2020'!Q17</f>
        <v>0</v>
      </c>
      <c r="X175" s="58">
        <f>'2020'!R17</f>
        <v>0</v>
      </c>
      <c r="Y175" s="58">
        <f>'2020'!S17</f>
        <v>0.10797821211150273</v>
      </c>
      <c r="Z175" s="58">
        <f>'2020'!T17</f>
        <v>0.31693404634581107</v>
      </c>
      <c r="AA175" s="58">
        <f>'2020'!U17</f>
        <v>0.31296493092454836</v>
      </c>
      <c r="AB175" s="58">
        <f>'2020'!V17</f>
        <v>0.31494948863517969</v>
      </c>
      <c r="AC175" s="59">
        <f>'2020'!W17</f>
        <v>0.22046464204462576</v>
      </c>
      <c r="AD175" s="42">
        <f>'2020'!X17</f>
        <v>20.243835616438357</v>
      </c>
      <c r="AE175" s="43">
        <f>'2020'!Y17</f>
        <v>2.99</v>
      </c>
      <c r="AF175" s="43">
        <f>'2020'!Z17</f>
        <v>9.1</v>
      </c>
      <c r="AG175" s="43">
        <f>'2020'!AA17</f>
        <v>14.3</v>
      </c>
      <c r="AH175" s="43">
        <f>'2020'!AB17</f>
        <v>0.8</v>
      </c>
      <c r="AI175" s="43">
        <f>'2020'!AC17</f>
        <v>2.86</v>
      </c>
      <c r="AJ175" s="44">
        <f>'2020'!AD17</f>
        <v>7.6146010186757221E-2</v>
      </c>
      <c r="AK175" s="44">
        <f>'2020'!AE17</f>
        <v>0.18275042444821732</v>
      </c>
      <c r="AL175" s="45">
        <f>'2020'!AF17</f>
        <v>0.1</v>
      </c>
      <c r="AM175" s="46">
        <f t="shared" si="19"/>
        <v>0.5</v>
      </c>
      <c r="AN175" s="45">
        <f>'2020'!AG17</f>
        <v>0.83699999999999997</v>
      </c>
      <c r="AO175" s="45">
        <f>'2020'!AH17</f>
        <v>0.16299999999999998</v>
      </c>
      <c r="AP175" s="43">
        <f>'2020'!AI17</f>
        <v>107.8028585247546</v>
      </c>
      <c r="AQ175" s="47">
        <f>'2020'!AJ17</f>
        <v>104.51966591218265</v>
      </c>
      <c r="AR175" s="48">
        <f>'2020'!AK17</f>
        <v>6</v>
      </c>
      <c r="AS175" s="49">
        <f>'2020'!AL17</f>
        <v>6</v>
      </c>
      <c r="AT175" s="49">
        <f>'2020'!AM17</f>
        <v>6</v>
      </c>
      <c r="AU175" s="49">
        <f>'2020'!AN17</f>
        <v>7</v>
      </c>
      <c r="AV175" s="49">
        <f>'2020'!AO17</f>
        <v>9</v>
      </c>
      <c r="AW175" s="49">
        <f>'2020'!AP17</f>
        <v>7</v>
      </c>
      <c r="AX175" s="49">
        <f>'2020'!AQ17</f>
        <v>2</v>
      </c>
      <c r="AY175" s="50">
        <f>'2020'!AR17</f>
        <v>0</v>
      </c>
      <c r="AZ175" s="60">
        <f>'2020'!AS17</f>
        <v>0</v>
      </c>
      <c r="BA175" s="61">
        <f>'2020'!AT17</f>
        <v>4616</v>
      </c>
      <c r="BB175" s="61">
        <f>'2020'!AU17</f>
        <v>0</v>
      </c>
      <c r="BC175" s="61">
        <f>'2020'!AV17</f>
        <v>0</v>
      </c>
      <c r="BD175" s="61">
        <f>'2020'!AW17</f>
        <v>0</v>
      </c>
      <c r="BE175" s="61">
        <f>'2020'!AX17</f>
        <v>0</v>
      </c>
      <c r="BF175" s="62">
        <f>'2020'!AY17</f>
        <v>0</v>
      </c>
      <c r="BG175" s="62">
        <f>'2020'!AZ17</f>
        <v>0</v>
      </c>
      <c r="BH175" s="62">
        <f>'2020'!BA17</f>
        <v>0</v>
      </c>
      <c r="BI175" s="62">
        <f>'2020'!BB17</f>
        <v>0</v>
      </c>
      <c r="BJ175" s="62">
        <f>'2020'!BC17</f>
        <v>0</v>
      </c>
      <c r="BK175" s="62">
        <f>'2020'!BD17</f>
        <v>0</v>
      </c>
      <c r="BL175" s="62">
        <f>'2020'!BE17</f>
        <v>0</v>
      </c>
      <c r="BM175" s="62">
        <f>'2020'!BF17</f>
        <v>0</v>
      </c>
      <c r="BN175" s="63">
        <f>'2020'!BG17</f>
        <v>0</v>
      </c>
      <c r="BO175" s="60">
        <f>'2020'!BH17</f>
        <v>0</v>
      </c>
      <c r="BP175" s="61">
        <f>'2020'!BI17</f>
        <v>3877</v>
      </c>
      <c r="BQ175" s="61">
        <f>'2020'!BJ17</f>
        <v>0</v>
      </c>
      <c r="BR175" s="61">
        <f>'2020'!BK17</f>
        <v>0</v>
      </c>
      <c r="BS175" s="61">
        <f>'2020'!BL17</f>
        <v>0</v>
      </c>
      <c r="BT175" s="61">
        <f>'2020'!BM17</f>
        <v>0</v>
      </c>
      <c r="BU175" s="62">
        <f>'2020'!BN17</f>
        <v>0</v>
      </c>
      <c r="BV175" s="62">
        <f>'2020'!BO17</f>
        <v>0</v>
      </c>
      <c r="BW175" s="62">
        <f>'2020'!BP17</f>
        <v>0</v>
      </c>
      <c r="BX175" s="62">
        <f>'2020'!BQ17</f>
        <v>0</v>
      </c>
      <c r="BY175" s="62">
        <f>'2020'!BR17</f>
        <v>0</v>
      </c>
      <c r="BZ175" s="62">
        <f>'2020'!BS17</f>
        <v>0</v>
      </c>
      <c r="CA175" s="62">
        <f>'2020'!BT17</f>
        <v>0</v>
      </c>
      <c r="CB175" s="62">
        <f>'2020'!BU17</f>
        <v>0</v>
      </c>
      <c r="CC175" s="63">
        <f>'2020'!BV17</f>
        <v>0</v>
      </c>
      <c r="CD175" s="60">
        <f>'2020'!BW17</f>
        <v>337</v>
      </c>
      <c r="CE175" s="61">
        <f>'2020'!BX17</f>
        <v>3121</v>
      </c>
      <c r="CF175" s="61">
        <f>'2020'!BY17</f>
        <v>43</v>
      </c>
      <c r="CG175" s="61">
        <f>'2020'!BZ17</f>
        <v>23</v>
      </c>
      <c r="CH175" s="61">
        <f>'2020'!CA17</f>
        <v>2</v>
      </c>
      <c r="CI175" s="61">
        <f>'2020'!CB17</f>
        <v>24</v>
      </c>
      <c r="CJ175" s="62">
        <f>'2020'!CC17</f>
        <v>0.31</v>
      </c>
      <c r="CK175" s="62">
        <f>'2020'!CD17</f>
        <v>0.91</v>
      </c>
      <c r="CL175" s="62">
        <f>'2020'!CE17</f>
        <v>1.7</v>
      </c>
      <c r="CM175" s="62">
        <f>'2020'!CF17</f>
        <v>5.8</v>
      </c>
      <c r="CN175" s="62">
        <f>'2020'!CG17</f>
        <v>14.1</v>
      </c>
      <c r="CO175" s="62">
        <f>'2020'!CL17</f>
        <v>42.9</v>
      </c>
      <c r="CP175" s="62">
        <f>'2020'!CM17</f>
        <v>14.8</v>
      </c>
      <c r="CQ175" s="62">
        <f>'2020'!CN17</f>
        <v>97.6</v>
      </c>
      <c r="CR175" s="63">
        <f>'2020'!CO17</f>
        <v>2.4</v>
      </c>
      <c r="CS175" s="60">
        <f>'2020'!CP17</f>
        <v>889</v>
      </c>
      <c r="CT175" s="61">
        <f>'2020'!CQ17</f>
        <v>2805</v>
      </c>
      <c r="CU175" s="61">
        <f>'2020'!CR17</f>
        <v>107</v>
      </c>
      <c r="CV175" s="61">
        <f>'2020'!CS17</f>
        <v>72</v>
      </c>
      <c r="CW175" s="61">
        <f>'2020'!CT17</f>
        <v>9</v>
      </c>
      <c r="CX175" s="61">
        <f>'2020'!CU17</f>
        <v>19</v>
      </c>
      <c r="CY175" s="62">
        <f>'2020'!CV17</f>
        <v>0.61</v>
      </c>
      <c r="CZ175" s="62">
        <f>'2020'!CW17</f>
        <v>2.2999999999999998</v>
      </c>
      <c r="DA175" s="62">
        <f>'2020'!CX17</f>
        <v>2.29</v>
      </c>
      <c r="DB175" s="62">
        <f>'2020'!CY17</f>
        <v>7.5</v>
      </c>
      <c r="DC175" s="62">
        <f>'2020'!CZ17</f>
        <v>9.1999999999999993</v>
      </c>
      <c r="DD175" s="62">
        <f>'2020'!DE17</f>
        <v>42.1</v>
      </c>
      <c r="DE175" s="62">
        <f>'2020'!DF17</f>
        <v>5.3</v>
      </c>
      <c r="DF175" s="62">
        <f>'2020'!DG17</f>
        <v>96.1</v>
      </c>
      <c r="DG175" s="63">
        <f>'2020'!DH17</f>
        <v>3.9</v>
      </c>
      <c r="DH175" s="60">
        <f>'2020'!DI17</f>
        <v>1178</v>
      </c>
      <c r="DI175" s="61">
        <f>'2020'!DJ17</f>
        <v>3764</v>
      </c>
      <c r="DJ175" s="61">
        <f>'2020'!DK17</f>
        <v>102</v>
      </c>
      <c r="DK175" s="61">
        <f>'2020'!DL17</f>
        <v>63</v>
      </c>
      <c r="DL175" s="61">
        <f>'2020'!DM17</f>
        <v>6</v>
      </c>
      <c r="DM175" s="61">
        <f>'2020'!DN17</f>
        <v>20</v>
      </c>
      <c r="DN175" s="62">
        <f>'2020'!DO17</f>
        <v>0.8</v>
      </c>
      <c r="DO175" s="62">
        <f>'2020'!DP17</f>
        <v>2.86</v>
      </c>
      <c r="DP175" s="62">
        <f>'2020'!DQ17</f>
        <v>2.99</v>
      </c>
      <c r="DQ175" s="62">
        <f>'2020'!DR17</f>
        <v>9.1</v>
      </c>
      <c r="DR175" s="62">
        <f>'2020'!DS17</f>
        <v>14.3</v>
      </c>
      <c r="DS175" s="62">
        <f>'2020'!DX17</f>
        <v>50</v>
      </c>
      <c r="DT175" s="62">
        <f>'2020'!DY17</f>
        <v>10</v>
      </c>
      <c r="DU175" s="62">
        <f>'2020'!DZ17</f>
        <v>71.3</v>
      </c>
      <c r="DV175" s="63">
        <f>'2020'!EA17</f>
        <v>28.7</v>
      </c>
    </row>
    <row r="176" spans="1:126" ht="15.75" customHeight="1" x14ac:dyDescent="0.2">
      <c r="A176" s="30">
        <f t="shared" si="14"/>
        <v>174</v>
      </c>
      <c r="B176" s="31">
        <f>'2022'!A21</f>
        <v>19</v>
      </c>
      <c r="C176" s="31">
        <v>2022</v>
      </c>
      <c r="D176" s="32" t="str">
        <f>'2022'!B21</f>
        <v>Danny Gray</v>
      </c>
      <c r="E176" s="32" t="str" cm="1">
        <f t="array" ref="E176">_xlfn.IFS(F176&gt;12.5,"Cornerstone",AND(F176&gt;11.995,F176&lt;12.5),"Elite",AND(F176&gt;11,F176&lt;12.995),"Elite Upside",AND(F176&gt;=9.69,F176&lt;10.999),"Upside",AND(F176&gt;8.4,F176&lt;9.999),"Upside Lite",AND(F176&gt;7.25,F176&lt;8.999),"Outlier",AND(F176&gt;=6,F176&lt;7.25),"Outlier Lite",F176&lt;6.999,"Purgatory")</f>
        <v>Outlier</v>
      </c>
      <c r="F176" s="33">
        <f>'2022'!C21</f>
        <v>8.3971428571428568</v>
      </c>
      <c r="G176" s="33">
        <f t="shared" si="15"/>
        <v>71.7</v>
      </c>
      <c r="H176" s="303">
        <f t="shared" si="16"/>
        <v>-1.9757772491627572E-2</v>
      </c>
      <c r="I176" s="34" t="str">
        <f>'2022'!D21</f>
        <v>SMU</v>
      </c>
      <c r="J176" s="35">
        <f>'2022'!E21</f>
        <v>6</v>
      </c>
      <c r="K176" s="36">
        <f>'2022'!F21</f>
        <v>36251</v>
      </c>
      <c r="L176" s="37">
        <f>'2022'!G21</f>
        <v>26.509589041095889</v>
      </c>
      <c r="M176" s="37" t="str">
        <f>'2022'!H21</f>
        <v>SR</v>
      </c>
      <c r="N176" s="37">
        <f>'2022'!I21</f>
        <v>23.090410958904108</v>
      </c>
      <c r="O176" s="37" t="str">
        <f>'2022'!J21</f>
        <v>Wide</v>
      </c>
      <c r="P176" s="37" t="str">
        <f>'2022'!K21</f>
        <v>PROTO Z</v>
      </c>
      <c r="Q176" s="37" t="str">
        <f>'2022'!L21</f>
        <v>Elite Earner</v>
      </c>
      <c r="R176" s="55">
        <f>'2022'!M21</f>
        <v>74</v>
      </c>
      <c r="S176" s="55">
        <f>'2022'!N21</f>
        <v>198</v>
      </c>
      <c r="T176" s="231">
        <f t="shared" si="17"/>
        <v>25.421414027634484</v>
      </c>
      <c r="U176" s="35">
        <f>'2022'!O21</f>
        <v>4.33</v>
      </c>
      <c r="V176" s="56">
        <f>'2022'!P21</f>
        <v>3</v>
      </c>
      <c r="W176" s="57">
        <f>'2022'!Q21</f>
        <v>0</v>
      </c>
      <c r="X176" s="58">
        <f>'2022'!R21</f>
        <v>0</v>
      </c>
      <c r="Y176" s="58">
        <f>'2022'!S21</f>
        <v>0</v>
      </c>
      <c r="Z176" s="58">
        <f>'2022'!T21</f>
        <v>0.14088050314465408</v>
      </c>
      <c r="AA176" s="58">
        <f>'2022'!U21</f>
        <v>0.21975916803503009</v>
      </c>
      <c r="AB176" s="58">
        <f>'2022'!V21</f>
        <v>0.21975916803503009</v>
      </c>
      <c r="AC176" s="59">
        <f>'2022'!W21</f>
        <v>0.18679529282977558</v>
      </c>
      <c r="AD176" s="42">
        <f>'2022'!X21</f>
        <v>22.435616438356163</v>
      </c>
      <c r="AE176" s="43">
        <f>'2022'!Y21</f>
        <v>2.69</v>
      </c>
      <c r="AF176" s="43">
        <f>'2022'!Z21</f>
        <v>9.6</v>
      </c>
      <c r="AG176" s="43">
        <f>'2022'!AA21</f>
        <v>10.9</v>
      </c>
      <c r="AH176" s="43">
        <f>'2022'!AB21</f>
        <v>1.1399999999999999</v>
      </c>
      <c r="AI176" s="43">
        <f>'2022'!AC21</f>
        <v>2.0299999999999998</v>
      </c>
      <c r="AJ176" s="44">
        <f>'2022'!AD21</f>
        <v>4.6899128268991279E-2</v>
      </c>
      <c r="AK176" s="44">
        <f>'2022'!AE21</f>
        <v>0.19429638854296388</v>
      </c>
      <c r="AL176" s="45">
        <f>'2022'!AF21</f>
        <v>0.125</v>
      </c>
      <c r="AM176" s="46">
        <f t="shared" si="19"/>
        <v>0.57100000000000006</v>
      </c>
      <c r="AN176" s="45">
        <f>'2022'!AG21</f>
        <v>0.75950000000000006</v>
      </c>
      <c r="AO176" s="45">
        <f>'2022'!AH21</f>
        <v>0.23599999999999999</v>
      </c>
      <c r="AP176" s="43">
        <f>'2022'!AI21</f>
        <v>112.65321758980322</v>
      </c>
      <c r="AQ176" s="47">
        <f>'2022'!AJ21</f>
        <v>113.80469297784262</v>
      </c>
      <c r="AR176" s="48">
        <f>'2022'!AK21</f>
        <v>5</v>
      </c>
      <c r="AS176" s="49">
        <f>'2022'!AL21</f>
        <v>2</v>
      </c>
      <c r="AT176" s="49">
        <f>'2022'!AM21</f>
        <v>5</v>
      </c>
      <c r="AU176" s="49">
        <f>'2022'!AN21</f>
        <v>7</v>
      </c>
      <c r="AV176" s="49">
        <f>'2022'!AO21</f>
        <v>10</v>
      </c>
      <c r="AW176" s="49">
        <f>'2022'!AP21</f>
        <v>8</v>
      </c>
      <c r="AX176" s="49">
        <f>'2022'!AQ21</f>
        <v>7</v>
      </c>
      <c r="AY176" s="50">
        <f>'2022'!AR21</f>
        <v>0</v>
      </c>
      <c r="AZ176" s="60">
        <f>'2022'!AS21</f>
        <v>0</v>
      </c>
      <c r="BA176" s="61">
        <f>'2022'!AT21</f>
        <v>3823</v>
      </c>
      <c r="BB176" s="61">
        <f>'2022'!AU21</f>
        <v>0</v>
      </c>
      <c r="BC176" s="61">
        <f>'2022'!AV21</f>
        <v>0</v>
      </c>
      <c r="BD176" s="61">
        <f>'2022'!AW21</f>
        <v>0</v>
      </c>
      <c r="BE176" s="61">
        <f>'2022'!AX21</f>
        <v>0</v>
      </c>
      <c r="BF176" s="62">
        <f>'2022'!AY21</f>
        <v>0</v>
      </c>
      <c r="BG176" s="62">
        <f>'2022'!AZ21</f>
        <v>0</v>
      </c>
      <c r="BH176" s="62">
        <f>'2022'!BA21</f>
        <v>0</v>
      </c>
      <c r="BI176" s="62">
        <f>'2022'!BB21</f>
        <v>0</v>
      </c>
      <c r="BJ176" s="62">
        <f>'2022'!BC21</f>
        <v>0</v>
      </c>
      <c r="BK176" s="62">
        <f>'2022'!BH21</f>
        <v>0</v>
      </c>
      <c r="BL176" s="62">
        <f>'2022'!BI21</f>
        <v>0</v>
      </c>
      <c r="BM176" s="62">
        <f>'2022'!BJ21</f>
        <v>0</v>
      </c>
      <c r="BN176" s="63">
        <f>'2022'!BK21</f>
        <v>0</v>
      </c>
      <c r="BO176" s="60">
        <f>'2022'!BL21</f>
        <v>0</v>
      </c>
      <c r="BP176" s="61">
        <f>'2022'!BM21</f>
        <v>3260</v>
      </c>
      <c r="BQ176" s="61">
        <f>'2022'!BN21</f>
        <v>0</v>
      </c>
      <c r="BR176" s="61">
        <f>'2022'!BO21</f>
        <v>0</v>
      </c>
      <c r="BS176" s="61">
        <f>'2022'!BP21</f>
        <v>0</v>
      </c>
      <c r="BT176" s="61">
        <f>'2022'!BQ21</f>
        <v>0</v>
      </c>
      <c r="BU176" s="62">
        <f>'2022'!BR21</f>
        <v>0</v>
      </c>
      <c r="BV176" s="62">
        <f>'2022'!BS21</f>
        <v>0</v>
      </c>
      <c r="BW176" s="62">
        <f>'2022'!BT21</f>
        <v>0</v>
      </c>
      <c r="BX176" s="62">
        <f>'2022'!BU21</f>
        <v>0</v>
      </c>
      <c r="BY176" s="62">
        <f>'2022'!BV21</f>
        <v>0</v>
      </c>
      <c r="BZ176" s="62">
        <f>'2022'!CA21</f>
        <v>0</v>
      </c>
      <c r="CA176" s="62">
        <f>'2022'!CB21</f>
        <v>0</v>
      </c>
      <c r="CB176" s="62">
        <f>'2022'!CC21</f>
        <v>0</v>
      </c>
      <c r="CC176" s="63">
        <f>'2022'!CD21</f>
        <v>0</v>
      </c>
      <c r="CD176" s="60">
        <f>'2022'!CE21</f>
        <v>0</v>
      </c>
      <c r="CE176" s="61">
        <f>'2022'!CF21</f>
        <v>4017</v>
      </c>
      <c r="CF176" s="61">
        <f>'2022'!CG21</f>
        <v>0</v>
      </c>
      <c r="CG176" s="61">
        <f>'2022'!CH21</f>
        <v>0</v>
      </c>
      <c r="CH176" s="61">
        <f>'2022'!CI21</f>
        <v>0</v>
      </c>
      <c r="CI176" s="61">
        <f>'2022'!CJ21</f>
        <v>0</v>
      </c>
      <c r="CJ176" s="62">
        <f>'2022'!CK21</f>
        <v>0</v>
      </c>
      <c r="CK176" s="62">
        <f>'2022'!CL21</f>
        <v>0</v>
      </c>
      <c r="CL176" s="62">
        <f>'2022'!CM21</f>
        <v>0</v>
      </c>
      <c r="CM176" s="62">
        <f>'2022'!CN21</f>
        <v>0</v>
      </c>
      <c r="CN176" s="62">
        <f>'2022'!CO21</f>
        <v>0</v>
      </c>
      <c r="CO176" s="62">
        <f>'2022'!CT21</f>
        <v>0</v>
      </c>
      <c r="CP176" s="62">
        <f>'2022'!CU21</f>
        <v>0</v>
      </c>
      <c r="CQ176" s="62">
        <f>'2022'!CV21</f>
        <v>0</v>
      </c>
      <c r="CR176" s="63">
        <f>'2022'!CW21</f>
        <v>0</v>
      </c>
      <c r="CS176" s="60">
        <f>'2022'!CX21</f>
        <v>448</v>
      </c>
      <c r="CT176" s="61">
        <f>'2022'!CY21</f>
        <v>3180</v>
      </c>
      <c r="CU176" s="61">
        <f>'2022'!CZ21</f>
        <v>51</v>
      </c>
      <c r="CV176" s="61">
        <f>'2022'!DA21</f>
        <v>33</v>
      </c>
      <c r="CW176" s="61">
        <f>'2022'!DB21</f>
        <v>4</v>
      </c>
      <c r="CX176" s="61">
        <f>'2022'!DC21</f>
        <v>23</v>
      </c>
      <c r="CY176" s="62">
        <f>'2022'!DD21</f>
        <v>0.62</v>
      </c>
      <c r="CZ176" s="62">
        <f>'2022'!DE21</f>
        <v>1.51</v>
      </c>
      <c r="DA176" s="62">
        <f>'2022'!DF21</f>
        <v>2.08</v>
      </c>
      <c r="DB176" s="62">
        <f>'2022'!DG21</f>
        <v>9.6</v>
      </c>
      <c r="DC176" s="62">
        <f>'2022'!DH21</f>
        <v>9.3000000000000007</v>
      </c>
      <c r="DD176" s="62">
        <f>'2022'!DM21</f>
        <v>40</v>
      </c>
      <c r="DE176" s="62">
        <f>'2022'!DN21</f>
        <v>8.3000000000000007</v>
      </c>
      <c r="DF176" s="62">
        <f>'2022'!DO21</f>
        <v>62</v>
      </c>
      <c r="DG176" s="63">
        <f>'2022'!DP21</f>
        <v>37.1</v>
      </c>
      <c r="DH176" s="60">
        <f>'2022'!DQ21</f>
        <v>803</v>
      </c>
      <c r="DI176" s="61">
        <f>'2022'!DR21</f>
        <v>3654</v>
      </c>
      <c r="DJ176" s="61">
        <f>'2022'!DS21</f>
        <v>72</v>
      </c>
      <c r="DK176" s="61">
        <f>'2022'!DT21</f>
        <v>49</v>
      </c>
      <c r="DL176" s="61">
        <f>'2022'!DU21</f>
        <v>9</v>
      </c>
      <c r="DM176" s="61">
        <f>'2022'!DV21</f>
        <v>39</v>
      </c>
      <c r="DN176" s="62">
        <f>'2022'!DW21</f>
        <v>1.1399999999999999</v>
      </c>
      <c r="DO176" s="62">
        <f>'2022'!DX21</f>
        <v>2.0299999999999998</v>
      </c>
      <c r="DP176" s="62">
        <f>'2022'!DY21</f>
        <v>2.69</v>
      </c>
      <c r="DQ176" s="62">
        <f>'2022'!DZ21</f>
        <v>8.6</v>
      </c>
      <c r="DR176" s="62">
        <f>'2022'!EA21</f>
        <v>10.9</v>
      </c>
      <c r="DS176" s="62">
        <f>'2022'!EF21</f>
        <v>57.1</v>
      </c>
      <c r="DT176" s="62">
        <f>'2022'!EG21</f>
        <v>12.5</v>
      </c>
      <c r="DU176" s="62">
        <f>'2022'!EH21</f>
        <v>89.9</v>
      </c>
      <c r="DV176" s="63">
        <f>'2022'!EI21</f>
        <v>10.1</v>
      </c>
    </row>
    <row r="177" spans="1:126" ht="15.75" customHeight="1" x14ac:dyDescent="0.2">
      <c r="A177" s="30">
        <f t="shared" si="14"/>
        <v>175</v>
      </c>
      <c r="B177" s="31">
        <f>'2017'!A19</f>
        <v>17</v>
      </c>
      <c r="C177" s="31">
        <v>2017</v>
      </c>
      <c r="D177" s="32" t="str">
        <f>'2017'!B18</f>
        <v>Rodney Adams</v>
      </c>
      <c r="E177" s="32" t="str" cm="1">
        <f t="array" ref="E177">_xlfn.IFS(F177&gt;12.5,"Cornerstone",AND(F177&gt;11.995,F177&lt;12.5),"Elite",AND(F177&gt;11,F177&lt;12.995),"Elite Upside",AND(F177&gt;=9.69,F177&lt;10.999),"Upside",AND(F177&gt;8.4,F177&lt;9.999),"Upside Lite",AND(F177&gt;7.25,F177&lt;8.999),"Outlier",AND(F177&gt;=6,F177&lt;7.25),"Outlier Lite",F177&lt;6.999,"Purgatory")</f>
        <v>Outlier</v>
      </c>
      <c r="F177" s="33">
        <f>'2017'!C18</f>
        <v>8.3871428571428552</v>
      </c>
      <c r="G177" s="33">
        <f t="shared" si="15"/>
        <v>71.5</v>
      </c>
      <c r="H177" s="303">
        <f t="shared" si="16"/>
        <v>-2.5497316980436925E-2</v>
      </c>
      <c r="I177" s="34" t="str">
        <f>'2017'!D18</f>
        <v>USF</v>
      </c>
      <c r="J177" s="35">
        <f>'2017'!E18</f>
        <v>6</v>
      </c>
      <c r="K177" s="36">
        <f>'2017'!F18</f>
        <v>34592</v>
      </c>
      <c r="L177" s="37">
        <f>'2017'!G18</f>
        <v>31.054794520547944</v>
      </c>
      <c r="M177" s="37" t="str">
        <f>'2017'!H18</f>
        <v>SR</v>
      </c>
      <c r="N177" s="37">
        <f>'2017'!I18</f>
        <v>22.63013698630137</v>
      </c>
      <c r="O177" s="37" t="str">
        <f>'2017'!J18</f>
        <v>Slot</v>
      </c>
      <c r="P177" s="37" t="str">
        <f>'2017'!K18</f>
        <v>BALL HOG</v>
      </c>
      <c r="Q177" s="37" t="str">
        <f>'2017'!L18</f>
        <v>N/A</v>
      </c>
      <c r="R177" s="55">
        <f>'2017'!M18</f>
        <v>73</v>
      </c>
      <c r="S177" s="55">
        <f>'2017'!N18</f>
        <v>190</v>
      </c>
      <c r="T177" s="231">
        <f t="shared" si="17"/>
        <v>25.067200444027463</v>
      </c>
      <c r="U177" s="37">
        <f>'2017'!O18</f>
        <v>4.4400000000000004</v>
      </c>
      <c r="V177" s="56">
        <f>'2017'!P18</f>
        <v>5</v>
      </c>
      <c r="W177" s="57">
        <f>'2017'!Q18</f>
        <v>0</v>
      </c>
      <c r="X177" s="58">
        <f>'2017'!R18</f>
        <v>6.0459492140266021E-3</v>
      </c>
      <c r="Y177" s="58">
        <f>'2017'!S18</f>
        <v>0.13680643795002118</v>
      </c>
      <c r="Z177" s="58">
        <f>'2017'!T18</f>
        <v>0.32176656151419558</v>
      </c>
      <c r="AA177" s="58">
        <f>'2017'!U18</f>
        <v>0.27949676980618837</v>
      </c>
      <c r="AB177" s="58">
        <f>'2017'!V18</f>
        <v>0.30063166566019195</v>
      </c>
      <c r="AC177" s="59">
        <f>'2017'!W18</f>
        <v>0.25553691581116317</v>
      </c>
      <c r="AD177" s="42">
        <f>'2017'!X18</f>
        <v>20.972602739726028</v>
      </c>
      <c r="AE177" s="43">
        <f>'2017'!Y18</f>
        <v>2.61</v>
      </c>
      <c r="AF177" s="43">
        <f>'2017'!Z18</f>
        <v>12</v>
      </c>
      <c r="AG177" s="43">
        <f>'2017'!AA18</f>
        <v>13.9</v>
      </c>
      <c r="AH177" s="43">
        <f>'2017'!AB18</f>
        <v>0.41</v>
      </c>
      <c r="AI177" s="43">
        <f>'2017'!AC18</f>
        <v>2.2999999999999998</v>
      </c>
      <c r="AJ177" s="44" t="str">
        <f>'2017'!AD18</f>
        <v>N/A</v>
      </c>
      <c r="AK177" s="44" t="str">
        <f>'2017'!AE18</f>
        <v>N/A</v>
      </c>
      <c r="AL177" s="45">
        <f>'2017'!AF18</f>
        <v>4.0999999999999995E-2</v>
      </c>
      <c r="AM177" s="46">
        <f t="shared" si="19"/>
        <v>0</v>
      </c>
      <c r="AN177" s="45">
        <f>'2017'!AG18</f>
        <v>0.188</v>
      </c>
      <c r="AO177" s="45">
        <f>'2017'!AH18</f>
        <v>0.53550000000000009</v>
      </c>
      <c r="AP177" s="43">
        <f>'2017'!AI18</f>
        <v>97.780378974648457</v>
      </c>
      <c r="AQ177" s="47">
        <f>'2017'!AJ18</f>
        <v>96.784318803326897</v>
      </c>
      <c r="AR177" s="48">
        <f>'2017'!AK18</f>
        <v>7</v>
      </c>
      <c r="AS177" s="49">
        <f>'2017'!AL18</f>
        <v>5</v>
      </c>
      <c r="AT177" s="49">
        <f>'2017'!AM18</f>
        <v>5</v>
      </c>
      <c r="AU177" s="49">
        <f>'2017'!AN18</f>
        <v>10</v>
      </c>
      <c r="AV177" s="49">
        <f>'2017'!AO18</f>
        <v>9</v>
      </c>
      <c r="AW177" s="49">
        <f>'2017'!AP18</f>
        <v>6</v>
      </c>
      <c r="AX177" s="49">
        <f>'2017'!AQ18</f>
        <v>4</v>
      </c>
      <c r="AY177" s="50">
        <f>'2017'!AR18</f>
        <v>0</v>
      </c>
      <c r="AZ177" s="60">
        <f>'2017'!AS18</f>
        <v>0</v>
      </c>
      <c r="BA177" s="61">
        <f>'2017'!AT18</f>
        <v>2589</v>
      </c>
      <c r="BB177" s="61">
        <f>'2017'!AU18</f>
        <v>0</v>
      </c>
      <c r="BC177" s="61">
        <f>'2017'!AV18</f>
        <v>0</v>
      </c>
      <c r="BD177" s="61">
        <f>'2017'!AW18</f>
        <v>0</v>
      </c>
      <c r="BE177" s="61">
        <f>'2017'!AX18</f>
        <v>0</v>
      </c>
      <c r="BF177" s="62">
        <f>'2017'!AY18</f>
        <v>0</v>
      </c>
      <c r="BG177" s="62">
        <f>'2017'!AZ18</f>
        <v>0</v>
      </c>
      <c r="BH177" s="62">
        <f>'2017'!BA18</f>
        <v>0</v>
      </c>
      <c r="BI177" s="62">
        <f>'2017'!BB18</f>
        <v>0</v>
      </c>
      <c r="BJ177" s="62">
        <f>'2017'!BC18</f>
        <v>0</v>
      </c>
      <c r="BK177" s="62">
        <f>'2017'!BD18</f>
        <v>0</v>
      </c>
      <c r="BL177" s="62">
        <f>'2017'!BE18</f>
        <v>0</v>
      </c>
      <c r="BM177" s="62">
        <f>'2017'!BF18</f>
        <v>0</v>
      </c>
      <c r="BN177" s="63">
        <f>'2017'!BG18</f>
        <v>0</v>
      </c>
      <c r="BO177" s="60">
        <f>'2017'!BH18</f>
        <v>15</v>
      </c>
      <c r="BP177" s="61">
        <f>'2017'!BI18</f>
        <v>2481</v>
      </c>
      <c r="BQ177" s="61">
        <f>'2017'!BJ18</f>
        <v>0</v>
      </c>
      <c r="BR177" s="61">
        <f>'2017'!BK18</f>
        <v>2</v>
      </c>
      <c r="BS177" s="61">
        <f>'2017'!BL18</f>
        <v>0</v>
      </c>
      <c r="BT177" s="61">
        <f>'2017'!BM18</f>
        <v>7</v>
      </c>
      <c r="BU177" s="62">
        <f>'2017'!BN18</f>
        <v>0</v>
      </c>
      <c r="BV177" s="62">
        <f>'2017'!BO18</f>
        <v>0</v>
      </c>
      <c r="BW177" s="62">
        <f>'2017'!BP18</f>
        <v>0</v>
      </c>
      <c r="BX177" s="62">
        <f>'2017'!BQ18</f>
        <v>0</v>
      </c>
      <c r="BY177" s="62">
        <f>'2017'!BR18</f>
        <v>0</v>
      </c>
      <c r="BZ177" s="62">
        <f>'2017'!BS18</f>
        <v>0</v>
      </c>
      <c r="CA177" s="62">
        <f>'2017'!BT18</f>
        <v>0</v>
      </c>
      <c r="CB177" s="62">
        <f>'2017'!BU18</f>
        <v>0</v>
      </c>
      <c r="CC177" s="63">
        <f>'2017'!BV18</f>
        <v>0</v>
      </c>
      <c r="CD177" s="60">
        <f>'2017'!BW18</f>
        <v>323</v>
      </c>
      <c r="CE177" s="61">
        <f>'2017'!BX18</f>
        <v>2361</v>
      </c>
      <c r="CF177" s="61">
        <f>'2017'!BY18</f>
        <v>46</v>
      </c>
      <c r="CG177" s="61">
        <f>'2017'!BZ18</f>
        <v>23</v>
      </c>
      <c r="CH177" s="61">
        <f>'2017'!CA18</f>
        <v>2</v>
      </c>
      <c r="CI177" s="61">
        <f>'2017'!CB18</f>
        <v>1</v>
      </c>
      <c r="CJ177" s="62">
        <f>'2017'!CC18</f>
        <v>0</v>
      </c>
      <c r="CK177" s="62">
        <f>'2017'!CD18</f>
        <v>0</v>
      </c>
      <c r="CL177" s="62">
        <f>'2017'!CE18</f>
        <v>1.46</v>
      </c>
      <c r="CM177" s="62">
        <f>'2017'!CF18</f>
        <v>9.6999999999999993</v>
      </c>
      <c r="CN177" s="62">
        <f>'2017'!CG18</f>
        <v>12.8</v>
      </c>
      <c r="CO177" s="62">
        <f>'2017'!CH18</f>
        <v>0</v>
      </c>
      <c r="CP177" s="62">
        <f>'2017'!CI18</f>
        <v>4.2</v>
      </c>
      <c r="CQ177" s="62">
        <f>'2017'!CJ18</f>
        <v>84.4</v>
      </c>
      <c r="CR177" s="63">
        <f>'2017'!CK18</f>
        <v>15.2</v>
      </c>
      <c r="CS177" s="60">
        <f>'2017'!CL18</f>
        <v>816</v>
      </c>
      <c r="CT177" s="61">
        <f>'2017'!CM18</f>
        <v>2536</v>
      </c>
      <c r="CU177" s="61">
        <f>'2017'!CN18</f>
        <v>72</v>
      </c>
      <c r="CV177" s="61">
        <f>'2017'!CO18</f>
        <v>44</v>
      </c>
      <c r="CW177" s="61">
        <f>'2017'!CP18</f>
        <v>9</v>
      </c>
      <c r="CX177" s="61">
        <f>'2017'!CQ18</f>
        <v>26</v>
      </c>
      <c r="CY177" s="62">
        <f>'2017'!CR18</f>
        <v>0</v>
      </c>
      <c r="CZ177" s="62">
        <f>'2017'!CS18</f>
        <v>0</v>
      </c>
      <c r="DA177" s="62">
        <f>'2017'!CT18</f>
        <v>2.61</v>
      </c>
      <c r="DB177" s="62">
        <f>'2017'!CU18</f>
        <v>12</v>
      </c>
      <c r="DC177" s="62">
        <f>'2017'!CV18</f>
        <v>13.9</v>
      </c>
      <c r="DD177" s="62">
        <f>'2017'!CW18</f>
        <v>0</v>
      </c>
      <c r="DE177" s="62">
        <f>'2017'!CX18</f>
        <v>10.199999999999999</v>
      </c>
      <c r="DF177" s="62">
        <f>'2017'!CY18</f>
        <v>73.2</v>
      </c>
      <c r="DG177" s="63">
        <f>'2017'!CZ18</f>
        <v>25.9</v>
      </c>
      <c r="DH177" s="60">
        <f>'2017'!DA18</f>
        <v>822</v>
      </c>
      <c r="DI177" s="61">
        <f>'2017'!DB18</f>
        <v>2941</v>
      </c>
      <c r="DJ177" s="61">
        <f>'2017'!DC18</f>
        <v>98</v>
      </c>
      <c r="DK177" s="61">
        <f>'2017'!DD18</f>
        <v>70</v>
      </c>
      <c r="DL177" s="61">
        <f>'2017'!DE18</f>
        <v>5</v>
      </c>
      <c r="DM177" s="61">
        <f>'2017'!DF18</f>
        <v>26</v>
      </c>
      <c r="DN177" s="62">
        <f>'2017'!DG18</f>
        <v>0.41</v>
      </c>
      <c r="DO177" s="62">
        <f>'2017'!DH18</f>
        <v>2.2999999999999998</v>
      </c>
      <c r="DP177" s="62">
        <f>'2017'!DI18</f>
        <v>2.56</v>
      </c>
      <c r="DQ177" s="62">
        <f>'2017'!DJ18</f>
        <v>9.8000000000000007</v>
      </c>
      <c r="DR177" s="62">
        <f>'2017'!DK18</f>
        <v>7</v>
      </c>
      <c r="DS177" s="62">
        <f>'2017'!DL18</f>
        <v>0</v>
      </c>
      <c r="DT177" s="62">
        <f>'2017'!DM18</f>
        <v>4.0999999999999996</v>
      </c>
      <c r="DU177" s="62">
        <f>'2017'!DN18</f>
        <v>18.8</v>
      </c>
      <c r="DV177" s="63">
        <f>'2017'!DO18</f>
        <v>81.2</v>
      </c>
    </row>
    <row r="178" spans="1:126" ht="15.75" customHeight="1" x14ac:dyDescent="0.2">
      <c r="A178" s="30">
        <f t="shared" si="14"/>
        <v>176</v>
      </c>
      <c r="B178" s="31">
        <f>'2024'!A17</f>
        <v>15</v>
      </c>
      <c r="C178" s="31">
        <v>2024</v>
      </c>
      <c r="D178" s="32" t="str">
        <f>'2024'!B17</f>
        <v>Johnny Wilson</v>
      </c>
      <c r="E178" s="32" t="str" cm="1">
        <f t="array" ref="E178">_xlfn.IFS(F178&gt;12.5,"Cornerstone",AND(F178&gt;11.995,F178&lt;12.5),"Elite",AND(F178&gt;11,F178&lt;12.995),"Elite Upside",AND(F178&gt;=9.69,F178&lt;10.999),"Upside",AND(F178&gt;8.4,F178&lt;9.999),"Upside Lite",AND(F178&gt;7.25,F178&lt;8.999),"Outlier",AND(F178&gt;=6,F178&lt;7.25),"Outlier Lite",F178&lt;6.999,"Purgatory")</f>
        <v>Outlier</v>
      </c>
      <c r="F178" s="33">
        <f>'2024'!C17</f>
        <v>8.3642857142857139</v>
      </c>
      <c r="G178" s="33">
        <f t="shared" si="15"/>
        <v>71.3</v>
      </c>
      <c r="H178" s="303">
        <f t="shared" si="16"/>
        <v>-3.8616275811998245E-2</v>
      </c>
      <c r="I178" s="34" t="str">
        <f>'2024'!D17</f>
        <v>Florida State</v>
      </c>
      <c r="J178" s="35">
        <f>'2024'!E17</f>
        <v>4</v>
      </c>
      <c r="K178" s="36">
        <f>'2024'!F17</f>
        <v>36984</v>
      </c>
      <c r="L178" s="37">
        <f>'2024'!G17</f>
        <v>24.5013698630137</v>
      </c>
      <c r="M178" s="37" t="str">
        <f>'2024'!H17</f>
        <v>RS JR</v>
      </c>
      <c r="N178" s="37">
        <f>'2024'!I17</f>
        <v>23.082191780821919</v>
      </c>
      <c r="O178" s="37" t="str">
        <f>'2024'!J17</f>
        <v>Wide</v>
      </c>
      <c r="P178" s="37" t="str">
        <f>'2024'!K17</f>
        <v>SLOB</v>
      </c>
      <c r="Q178" s="37" t="str">
        <f>'2024'!L17</f>
        <v>Poor Separator</v>
      </c>
      <c r="R178" s="35">
        <f>'2024'!M17</f>
        <v>78</v>
      </c>
      <c r="S178" s="35">
        <f>'2024'!N17</f>
        <v>231</v>
      </c>
      <c r="T178" s="231">
        <f t="shared" si="17"/>
        <v>26.694434651196723</v>
      </c>
      <c r="U178" s="35">
        <f>'2024'!O17</f>
        <v>4.5199999999999996</v>
      </c>
      <c r="V178" s="38">
        <f>'2024'!P17</f>
        <v>6</v>
      </c>
      <c r="W178" s="57">
        <f>'2024'!Q17</f>
        <v>0</v>
      </c>
      <c r="X178" s="58">
        <f>'2024'!R17</f>
        <v>0.11451363870303653</v>
      </c>
      <c r="Y178" s="58">
        <f>'2024'!S17</f>
        <v>5.8472600845482205E-2</v>
      </c>
      <c r="Z178" s="58">
        <f>'2024'!T17</f>
        <v>0.25536639526276833</v>
      </c>
      <c r="AA178" s="58">
        <f>'2024'!U17</f>
        <v>0.24542561654733491</v>
      </c>
      <c r="AB178" s="58">
        <f>'2024'!V17</f>
        <v>0.25039600590505162</v>
      </c>
      <c r="AC178" s="59">
        <f>'2024'!W17</f>
        <v>0.23787620560979902</v>
      </c>
      <c r="AD178" s="42">
        <f>'2024'!X17</f>
        <v>21.413698630136988</v>
      </c>
      <c r="AE178" s="43">
        <f>'2024'!Y17</f>
        <v>3.36</v>
      </c>
      <c r="AF178" s="43">
        <f>'2024'!Z17</f>
        <v>7.1</v>
      </c>
      <c r="AG178" s="43">
        <f>'2024'!AA17</f>
        <v>15.8</v>
      </c>
      <c r="AH178" s="43">
        <f>'2024'!AB17</f>
        <v>0.9</v>
      </c>
      <c r="AI178" s="43">
        <f>'2024'!AC17</f>
        <v>2.4</v>
      </c>
      <c r="AJ178" s="44">
        <f>'2024'!AD17</f>
        <v>8.6288492706645056E-2</v>
      </c>
      <c r="AK178" s="44">
        <f>'2024'!AE17</f>
        <v>0.18826580226904374</v>
      </c>
      <c r="AL178" s="45">
        <f>'2024'!AF17</f>
        <v>0.109</v>
      </c>
      <c r="AM178" s="46">
        <f t="shared" si="19"/>
        <v>0.40899999999999997</v>
      </c>
      <c r="AN178" s="45">
        <f>'2024'!AG17</f>
        <v>0.88400000000000012</v>
      </c>
      <c r="AO178" s="45">
        <f>'2024'!AH17</f>
        <v>0.11399999999999999</v>
      </c>
      <c r="AP178" s="43">
        <f>'2024'!AI17</f>
        <v>110.68486413588754</v>
      </c>
      <c r="AQ178" s="47">
        <f>'2024'!AJ17</f>
        <v>121.00383416387641</v>
      </c>
      <c r="AR178" s="48">
        <f>'2024'!AK17</f>
        <v>6</v>
      </c>
      <c r="AS178" s="49">
        <f>'2024'!AL17</f>
        <v>4</v>
      </c>
      <c r="AT178" s="49">
        <f>'2024'!AM17</f>
        <v>6</v>
      </c>
      <c r="AU178" s="49">
        <f>'2024'!AN17</f>
        <v>5</v>
      </c>
      <c r="AV178" s="49">
        <f>'2024'!AO17</f>
        <v>7</v>
      </c>
      <c r="AW178" s="49">
        <f>'2024'!AP17</f>
        <v>10</v>
      </c>
      <c r="AX178" s="49">
        <f>'2024'!AQ17</f>
        <v>1</v>
      </c>
      <c r="AY178" s="50">
        <f>'2024'!AR17</f>
        <v>1</v>
      </c>
      <c r="AZ178" s="60">
        <f>'2024'!AS17</f>
        <v>0</v>
      </c>
      <c r="BA178" s="61">
        <f>'2024'!AT17</f>
        <v>3234.4</v>
      </c>
      <c r="BB178" s="61">
        <f>'2024'!AU17</f>
        <v>0</v>
      </c>
      <c r="BC178" s="61">
        <f>'2024'!AV17</f>
        <v>0</v>
      </c>
      <c r="BD178" s="61">
        <f>'2024'!AW17</f>
        <v>0</v>
      </c>
      <c r="BE178" s="61">
        <f>'2024'!AX17</f>
        <v>0</v>
      </c>
      <c r="BF178" s="62">
        <f>'2024'!AY17</f>
        <v>0</v>
      </c>
      <c r="BG178" s="62">
        <f>'2024'!AZ17</f>
        <v>0</v>
      </c>
      <c r="BH178" s="62">
        <f>'2024'!BA17</f>
        <v>0</v>
      </c>
      <c r="BI178" s="62">
        <f>'2024'!BB17</f>
        <v>0</v>
      </c>
      <c r="BJ178" s="62">
        <f>'2024'!BC17</f>
        <v>0</v>
      </c>
      <c r="BK178" s="62">
        <f>'2024'!BH17</f>
        <v>0</v>
      </c>
      <c r="BL178" s="62">
        <f>'2024'!BI17</f>
        <v>0</v>
      </c>
      <c r="BM178" s="62">
        <f>'2024'!BJ17</f>
        <v>0</v>
      </c>
      <c r="BN178" s="63">
        <f>'2024'!BK17</f>
        <v>0</v>
      </c>
      <c r="BO178" s="60">
        <f>'2024'!BL17</f>
        <v>89</v>
      </c>
      <c r="BP178" s="61">
        <f>'2024'!BM17</f>
        <v>777.2</v>
      </c>
      <c r="BQ178" s="61">
        <f>'2024'!BN17</f>
        <v>13</v>
      </c>
      <c r="BR178" s="61">
        <f>'2024'!BO17</f>
        <v>6</v>
      </c>
      <c r="BS178" s="61">
        <f>'2024'!BP17</f>
        <v>0</v>
      </c>
      <c r="BT178" s="61">
        <f>'2024'!BQ17</f>
        <v>5</v>
      </c>
      <c r="BU178" s="62">
        <f>'2024'!BR17</f>
        <v>0.09</v>
      </c>
      <c r="BV178" s="62">
        <f>'2024'!BS17</f>
        <v>1.24</v>
      </c>
      <c r="BW178" s="62">
        <f>'2024'!BT17</f>
        <v>1.35</v>
      </c>
      <c r="BX178" s="62">
        <f>'2024'!BU17</f>
        <v>2.2999999999999998</v>
      </c>
      <c r="BY178" s="62">
        <f>'2024'!BV17</f>
        <v>14.5</v>
      </c>
      <c r="BZ178" s="62">
        <f>'2024'!CA17</f>
        <v>16.7</v>
      </c>
      <c r="CA178" s="62">
        <f>'2024'!CB17</f>
        <v>14.3</v>
      </c>
      <c r="CB178" s="62">
        <f>'2024'!CC17</f>
        <v>74.599999999999994</v>
      </c>
      <c r="CC178" s="63">
        <f>'2024'!CD17</f>
        <v>25.4</v>
      </c>
      <c r="CD178" s="60">
        <f>'2024'!CE17</f>
        <v>148</v>
      </c>
      <c r="CE178" s="61">
        <f>'2024'!CF17</f>
        <v>2531.1</v>
      </c>
      <c r="CF178" s="61">
        <f>'2024'!CG17</f>
        <v>23</v>
      </c>
      <c r="CG178" s="61">
        <f>'2024'!CH17</f>
        <v>12</v>
      </c>
      <c r="CH178" s="61">
        <f>'2024'!CI17</f>
        <v>1</v>
      </c>
      <c r="CI178" s="61">
        <f>'2024'!CJ17</f>
        <v>20</v>
      </c>
      <c r="CJ178" s="62">
        <f>'2024'!CK17</f>
        <v>0.08</v>
      </c>
      <c r="CK178" s="62">
        <f>'2024'!CL17</f>
        <v>1.5</v>
      </c>
      <c r="CL178" s="62">
        <f>'2024'!CM17</f>
        <v>1.38</v>
      </c>
      <c r="CM178" s="62">
        <f>'2024'!CN17</f>
        <v>5.6</v>
      </c>
      <c r="CN178" s="62">
        <f>'2024'!CO17</f>
        <v>11.8</v>
      </c>
      <c r="CO178" s="62">
        <f>'2024'!CT17</f>
        <v>33.299999999999997</v>
      </c>
      <c r="CP178" s="62">
        <f>'2024'!CU17</f>
        <v>20</v>
      </c>
      <c r="CQ178" s="62">
        <f>'2024'!CV17</f>
        <v>49.1</v>
      </c>
      <c r="CR178" s="63">
        <f>'2024'!CW17</f>
        <v>50</v>
      </c>
      <c r="CS178" s="60">
        <f>'2024'!CX17</f>
        <v>897</v>
      </c>
      <c r="CT178" s="61">
        <f>'2024'!CY17</f>
        <v>3512.6</v>
      </c>
      <c r="CU178" s="61">
        <f>'2024'!CZ17</f>
        <v>76</v>
      </c>
      <c r="CV178" s="61">
        <f>'2024'!DA17</f>
        <v>43</v>
      </c>
      <c r="CW178" s="61">
        <f>'2024'!DB17</f>
        <v>5</v>
      </c>
      <c r="CX178" s="61">
        <f>'2024'!DC17</f>
        <v>28</v>
      </c>
      <c r="CY178" s="62">
        <f>'2024'!DD17</f>
        <v>0.15</v>
      </c>
      <c r="CZ178" s="62">
        <f>'2024'!DE17</f>
        <v>2.4</v>
      </c>
      <c r="DA178" s="62">
        <f>'2024'!DF17</f>
        <v>3.36</v>
      </c>
      <c r="DB178" s="62">
        <f>'2024'!DG17</f>
        <v>7.1</v>
      </c>
      <c r="DC178" s="62">
        <f>'2024'!DH17</f>
        <v>15.8</v>
      </c>
      <c r="DD178" s="62">
        <f>'2024'!DM17</f>
        <v>52.2</v>
      </c>
      <c r="DE178" s="62">
        <f>'2024'!DN17</f>
        <v>12.2</v>
      </c>
      <c r="DF178" s="62">
        <f>'2024'!DO17</f>
        <v>85.9</v>
      </c>
      <c r="DG178" s="63">
        <f>'2024'!DP17</f>
        <v>14.1</v>
      </c>
      <c r="DH178" s="60">
        <f>'2024'!DQ17</f>
        <v>617</v>
      </c>
      <c r="DI178" s="61">
        <f>'2024'!DR17</f>
        <v>2514</v>
      </c>
      <c r="DJ178" s="61">
        <f>'2024'!DS17</f>
        <v>70</v>
      </c>
      <c r="DK178" s="61">
        <f>'2024'!DT17</f>
        <v>41</v>
      </c>
      <c r="DL178" s="61">
        <f>'2024'!DU17</f>
        <v>2</v>
      </c>
      <c r="DM178" s="61">
        <f>'2024'!DV17</f>
        <v>18</v>
      </c>
      <c r="DN178" s="62">
        <f>'2024'!DW17</f>
        <v>0.9</v>
      </c>
      <c r="DO178" s="62">
        <f>'2024'!DX17</f>
        <v>0.9</v>
      </c>
      <c r="DP178" s="62">
        <f>'2024'!DY17</f>
        <v>2.42</v>
      </c>
      <c r="DQ178" s="62">
        <f>'2024'!DZ17</f>
        <v>3.8</v>
      </c>
      <c r="DR178" s="62">
        <f>'2024'!EA17</f>
        <v>13.8</v>
      </c>
      <c r="DS178" s="62">
        <f>'2024'!EF17</f>
        <v>40.9</v>
      </c>
      <c r="DT178" s="62">
        <f>'2024'!EG17</f>
        <v>10.9</v>
      </c>
      <c r="DU178" s="62">
        <f>'2024'!EH17</f>
        <v>90.9</v>
      </c>
      <c r="DV178" s="63">
        <f>'2024'!EI17</f>
        <v>8.6999999999999993</v>
      </c>
    </row>
    <row r="179" spans="1:126" ht="15.75" customHeight="1" x14ac:dyDescent="0.2">
      <c r="A179" s="30">
        <f t="shared" si="14"/>
        <v>177</v>
      </c>
      <c r="B179" s="31">
        <f>'2017'!A18</f>
        <v>16</v>
      </c>
      <c r="C179" s="31">
        <v>2017</v>
      </c>
      <c r="D179" s="32" t="str">
        <f>'2017'!B19</f>
        <v>Robert Davis</v>
      </c>
      <c r="E179" s="32" t="str" cm="1">
        <f t="array" ref="E179">_xlfn.IFS(F179&gt;12.5,"Cornerstone",AND(F179&gt;11.995,F179&lt;12.5),"Elite",AND(F179&gt;11,F179&lt;12.995),"Elite Upside",AND(F179&gt;=9.69,F179&lt;10.999),"Upside",AND(F179&gt;8.4,F179&lt;9.999),"Upside Lite",AND(F179&gt;7.25,F179&lt;8.999),"Outlier",AND(F179&gt;=6,F179&lt;7.25),"Outlier Lite",F179&lt;6.999,"Purgatory")</f>
        <v>Outlier</v>
      </c>
      <c r="F179" s="33">
        <f>'2017'!C19</f>
        <v>8.3414285714285707</v>
      </c>
      <c r="G179" s="33">
        <f t="shared" si="15"/>
        <v>71.2</v>
      </c>
      <c r="H179" s="303">
        <f t="shared" si="16"/>
        <v>-5.1735234643560592E-2</v>
      </c>
      <c r="I179" s="34" t="str">
        <f>'2017'!D19</f>
        <v>Georgia State</v>
      </c>
      <c r="J179" s="35">
        <f>'2017'!E19</f>
        <v>8</v>
      </c>
      <c r="K179" s="36">
        <f>'2017'!F19</f>
        <v>34791</v>
      </c>
      <c r="L179" s="37">
        <f>'2017'!G19</f>
        <v>30.509589041095889</v>
      </c>
      <c r="M179" s="37" t="str">
        <f>'2017'!H19</f>
        <v>SR</v>
      </c>
      <c r="N179" s="37">
        <f>'2017'!I19</f>
        <v>22.084931506849315</v>
      </c>
      <c r="O179" s="37" t="str">
        <f>'2017'!J19</f>
        <v>Wide</v>
      </c>
      <c r="P179" s="37" t="str">
        <f>'2017'!K19</f>
        <v>PROTO X</v>
      </c>
      <c r="Q179" s="37" t="str">
        <f>'2017'!L19</f>
        <v>N/A</v>
      </c>
      <c r="R179" s="55">
        <f>'2017'!M19</f>
        <v>75</v>
      </c>
      <c r="S179" s="55">
        <f>'2017'!N19</f>
        <v>217</v>
      </c>
      <c r="T179" s="231">
        <f t="shared" si="17"/>
        <v>27.122839881235318</v>
      </c>
      <c r="U179" s="37">
        <f>'2017'!O19</f>
        <v>4.45</v>
      </c>
      <c r="V179" s="56">
        <f>'2017'!P19</f>
        <v>6</v>
      </c>
      <c r="W179" s="57">
        <f>'2017'!Q19</f>
        <v>0</v>
      </c>
      <c r="X179" s="58">
        <f>'2017'!R19</f>
        <v>0.23418972332015811</v>
      </c>
      <c r="Y179" s="58">
        <f>'2017'!S19</f>
        <v>0.21863799283154123</v>
      </c>
      <c r="Z179" s="58">
        <f>'2017'!T19</f>
        <v>0.22441035035493473</v>
      </c>
      <c r="AA179" s="58">
        <f>'2017'!U19</f>
        <v>0.32758037225042302</v>
      </c>
      <c r="AB179" s="58">
        <f>'2017'!V19</f>
        <v>0.32758037225042302</v>
      </c>
      <c r="AC179" s="59">
        <f>'2017'!W19</f>
        <v>0.24896108291032151</v>
      </c>
      <c r="AD179" s="42">
        <f>'2017'!X19</f>
        <v>18.427397260273974</v>
      </c>
      <c r="AE179" s="43">
        <f>'2017'!Y19</f>
        <v>2.39</v>
      </c>
      <c r="AF179" s="43">
        <f>'2017'!Z19</f>
        <v>6.3</v>
      </c>
      <c r="AG179" s="43">
        <f>'2017'!AA19</f>
        <v>13</v>
      </c>
      <c r="AH179" s="43">
        <f>'2017'!AB19</f>
        <v>0.42</v>
      </c>
      <c r="AI179" s="43">
        <f>'2017'!AC19</f>
        <v>2.31</v>
      </c>
      <c r="AJ179" s="44" t="str">
        <f>'2017'!AD19</f>
        <v>N/A</v>
      </c>
      <c r="AK179" s="44" t="str">
        <f>'2017'!AE19</f>
        <v>N/A</v>
      </c>
      <c r="AL179" s="45">
        <f>'2017'!AF19</f>
        <v>4.2999999999999997E-2</v>
      </c>
      <c r="AM179" s="46">
        <f t="shared" si="19"/>
        <v>0</v>
      </c>
      <c r="AN179" s="45">
        <f>'2017'!AG19</f>
        <v>0.88500000000000001</v>
      </c>
      <c r="AO179" s="45">
        <f>'2017'!AH19</f>
        <v>0.10200000000000001</v>
      </c>
      <c r="AP179" s="43">
        <f>'2017'!AI19</f>
        <v>110.67503948416504</v>
      </c>
      <c r="AQ179" s="47">
        <f>'2017'!AJ19</f>
        <v>114.08027831974051</v>
      </c>
      <c r="AR179" s="48">
        <f>'2017'!AK19</f>
        <v>6</v>
      </c>
      <c r="AS179" s="49">
        <f>'2017'!AL19</f>
        <v>10</v>
      </c>
      <c r="AT179" s="49">
        <f>'2017'!AM19</f>
        <v>4</v>
      </c>
      <c r="AU179" s="49">
        <f>'2017'!AN19</f>
        <v>5</v>
      </c>
      <c r="AV179" s="49">
        <f>'2017'!AO19</f>
        <v>9</v>
      </c>
      <c r="AW179" s="49">
        <f>'2017'!AP19</f>
        <v>9</v>
      </c>
      <c r="AX179" s="49">
        <f>'2017'!AQ19</f>
        <v>2</v>
      </c>
      <c r="AY179" s="50">
        <f>'2017'!AR19</f>
        <v>0</v>
      </c>
      <c r="AZ179" s="60">
        <f>'2017'!AS19</f>
        <v>0</v>
      </c>
      <c r="BA179" s="61">
        <f>'2017'!AT19</f>
        <v>3036</v>
      </c>
      <c r="BB179" s="61">
        <f>'2017'!AU19</f>
        <v>0</v>
      </c>
      <c r="BC179" s="61">
        <f>'2017'!AV19</f>
        <v>0</v>
      </c>
      <c r="BD179" s="61">
        <f>'2017'!AW19</f>
        <v>0</v>
      </c>
      <c r="BE179" s="61">
        <f>'2017'!AX19</f>
        <v>0</v>
      </c>
      <c r="BF179" s="62">
        <f>'2017'!AY19</f>
        <v>0</v>
      </c>
      <c r="BG179" s="62">
        <f>'2017'!AZ19</f>
        <v>0</v>
      </c>
      <c r="BH179" s="62">
        <f>'2017'!BA19</f>
        <v>0</v>
      </c>
      <c r="BI179" s="62">
        <f>'2017'!BB19</f>
        <v>0</v>
      </c>
      <c r="BJ179" s="62">
        <f>'2017'!BC19</f>
        <v>0</v>
      </c>
      <c r="BK179" s="62">
        <f>'2017'!BD19</f>
        <v>0</v>
      </c>
      <c r="BL179" s="62">
        <f>'2017'!BE19</f>
        <v>0</v>
      </c>
      <c r="BM179" s="62">
        <f>'2017'!BF19</f>
        <v>0</v>
      </c>
      <c r="BN179" s="63">
        <f>'2017'!BG19</f>
        <v>0</v>
      </c>
      <c r="BO179" s="60">
        <f>'2017'!BH19</f>
        <v>711</v>
      </c>
      <c r="BP179" s="61">
        <f>'2017'!BI19</f>
        <v>3036</v>
      </c>
      <c r="BQ179" s="61">
        <f>'2017'!BJ19</f>
        <v>0</v>
      </c>
      <c r="BR179" s="61">
        <f>'2017'!BK19</f>
        <v>44</v>
      </c>
      <c r="BS179" s="61">
        <f>'2017'!BL19</f>
        <v>4</v>
      </c>
      <c r="BT179" s="61">
        <f>'2017'!BM19</f>
        <v>18</v>
      </c>
      <c r="BU179" s="62">
        <f>'2017'!BN19</f>
        <v>0</v>
      </c>
      <c r="BV179" s="62">
        <f>'2017'!BO19</f>
        <v>0</v>
      </c>
      <c r="BW179" s="62">
        <f>'2017'!BP19</f>
        <v>0</v>
      </c>
      <c r="BX179" s="62">
        <f>'2017'!BQ19</f>
        <v>0</v>
      </c>
      <c r="BY179" s="62">
        <f>'2017'!BR19</f>
        <v>0</v>
      </c>
      <c r="BZ179" s="62">
        <f>'2017'!BS19</f>
        <v>0</v>
      </c>
      <c r="CA179" s="62">
        <f>'2017'!BT19</f>
        <v>0</v>
      </c>
      <c r="CB179" s="62">
        <f>'2017'!BU19</f>
        <v>0</v>
      </c>
      <c r="CC179" s="63">
        <f>'2017'!BV19</f>
        <v>0</v>
      </c>
      <c r="CD179" s="60">
        <f>'2017'!BW19</f>
        <v>732</v>
      </c>
      <c r="CE179" s="61">
        <f>'2017'!BX19</f>
        <v>3348</v>
      </c>
      <c r="CF179" s="61">
        <f>'2017'!BY19</f>
        <v>97</v>
      </c>
      <c r="CG179" s="61">
        <f>'2017'!BZ19</f>
        <v>50</v>
      </c>
      <c r="CH179" s="61">
        <f>'2017'!CA19</f>
        <v>2</v>
      </c>
      <c r="CI179" s="61">
        <f>'2017'!CB19</f>
        <v>23</v>
      </c>
      <c r="CJ179" s="62">
        <f>'2017'!CC19</f>
        <v>0</v>
      </c>
      <c r="CK179" s="62">
        <f>'2017'!CD19</f>
        <v>0</v>
      </c>
      <c r="CL179" s="62">
        <f>'2017'!CE19</f>
        <v>1.53</v>
      </c>
      <c r="CM179" s="62">
        <f>'2017'!CF19</f>
        <v>6.3</v>
      </c>
      <c r="CN179" s="62">
        <f>'2017'!CG19</f>
        <v>11.5</v>
      </c>
      <c r="CO179" s="62">
        <f>'2017'!CH19</f>
        <v>0</v>
      </c>
      <c r="CP179" s="62">
        <f>'2017'!CI19</f>
        <v>9.1</v>
      </c>
      <c r="CQ179" s="62">
        <f>'2017'!CJ19</f>
        <v>95</v>
      </c>
      <c r="CR179" s="63">
        <f>'2017'!CK19</f>
        <v>5</v>
      </c>
      <c r="CS179" s="60">
        <f>'2017'!CL19</f>
        <v>980</v>
      </c>
      <c r="CT179" s="61">
        <f>'2017'!CM19</f>
        <v>4367</v>
      </c>
      <c r="CU179" s="61">
        <f>'2017'!CN19</f>
        <v>96</v>
      </c>
      <c r="CV179" s="61">
        <f>'2017'!CO19</f>
        <v>61</v>
      </c>
      <c r="CW179" s="61">
        <f>'2017'!CP19</f>
        <v>6</v>
      </c>
      <c r="CX179" s="61">
        <f>'2017'!CQ19</f>
        <v>28</v>
      </c>
      <c r="CY179" s="62">
        <f>'2017'!CR19</f>
        <v>0</v>
      </c>
      <c r="CZ179" s="62">
        <f>'2017'!CS19</f>
        <v>0</v>
      </c>
      <c r="DA179" s="62">
        <f>'2017'!CT19</f>
        <v>1.93</v>
      </c>
      <c r="DB179" s="62">
        <f>'2017'!CU19</f>
        <v>5.5</v>
      </c>
      <c r="DC179" s="62">
        <f>'2017'!CV19</f>
        <v>12.4</v>
      </c>
      <c r="DD179" s="62">
        <f>'2017'!CW19</f>
        <v>0</v>
      </c>
      <c r="DE179" s="62">
        <f>'2017'!CX19</f>
        <v>6.2</v>
      </c>
      <c r="DF179" s="62">
        <f>'2017'!CY19</f>
        <v>90.9</v>
      </c>
      <c r="DG179" s="63">
        <f>'2017'!CZ19</f>
        <v>8.9</v>
      </c>
      <c r="DH179" s="60">
        <f>'2017'!DA19</f>
        <v>968</v>
      </c>
      <c r="DI179" s="61">
        <f>'2017'!DB19</f>
        <v>2955</v>
      </c>
      <c r="DJ179" s="61">
        <f>'2017'!DC19</f>
        <v>122</v>
      </c>
      <c r="DK179" s="61">
        <f>'2017'!DD19</f>
        <v>67</v>
      </c>
      <c r="DL179" s="61">
        <f>'2017'!DE19</f>
        <v>5</v>
      </c>
      <c r="DM179" s="61">
        <f>'2017'!DF19</f>
        <v>17</v>
      </c>
      <c r="DN179" s="62">
        <f>'2017'!DG19</f>
        <v>0.42</v>
      </c>
      <c r="DO179" s="62">
        <f>'2017'!DH19</f>
        <v>2.31</v>
      </c>
      <c r="DP179" s="62">
        <f>'2017'!DI19</f>
        <v>2.39</v>
      </c>
      <c r="DQ179" s="62">
        <f>'2017'!DJ19</f>
        <v>6</v>
      </c>
      <c r="DR179" s="62">
        <f>'2017'!DK19</f>
        <v>13</v>
      </c>
      <c r="DS179" s="62">
        <f>'2017'!DL19</f>
        <v>0</v>
      </c>
      <c r="DT179" s="62">
        <f>'2017'!DM19</f>
        <v>4.3</v>
      </c>
      <c r="DU179" s="62">
        <f>'2017'!DN19</f>
        <v>88.5</v>
      </c>
      <c r="DV179" s="63">
        <f>'2017'!DO19</f>
        <v>11.5</v>
      </c>
    </row>
    <row r="180" spans="1:126" ht="15.75" customHeight="1" x14ac:dyDescent="0.2">
      <c r="A180" s="30">
        <f t="shared" si="14"/>
        <v>178</v>
      </c>
      <c r="B180" s="31">
        <f>'2024'!A18</f>
        <v>16</v>
      </c>
      <c r="C180" s="31">
        <v>2024</v>
      </c>
      <c r="D180" s="32" t="str">
        <f>'2024'!B18</f>
        <v>Jermaine Burton</v>
      </c>
      <c r="E180" s="32" t="str" cm="1">
        <f t="array" ref="E180">_xlfn.IFS(F180&gt;12.5,"Cornerstone",AND(F180&gt;11.995,F180&lt;12.5),"Elite",AND(F180&gt;11,F180&lt;12.995),"Elite Upside",AND(F180&gt;=9.69,F180&lt;10.999),"Upside",AND(F180&gt;8.4,F180&lt;9.999),"Upside Lite",AND(F180&gt;7.25,F180&lt;8.999),"Outlier",AND(F180&gt;=6,F180&lt;7.25),"Outlier Lite",F180&lt;6.999,"Purgatory")</f>
        <v>Outlier</v>
      </c>
      <c r="F180" s="33">
        <f>'2024'!C18</f>
        <v>8.3228571428571438</v>
      </c>
      <c r="G180" s="33">
        <f t="shared" si="15"/>
        <v>71</v>
      </c>
      <c r="H180" s="303">
        <f t="shared" si="16"/>
        <v>-6.2394388694203912E-2</v>
      </c>
      <c r="I180" s="34" t="str">
        <f>'2024'!D18</f>
        <v>Alabama</v>
      </c>
      <c r="J180" s="35">
        <f>'2024'!E18</f>
        <v>1</v>
      </c>
      <c r="K180" s="36">
        <f>'2024'!F18</f>
        <v>37070</v>
      </c>
      <c r="L180" s="37">
        <f>'2024'!G18</f>
        <v>24.265753424657536</v>
      </c>
      <c r="M180" s="37" t="str">
        <f>'2024'!H18</f>
        <v>SR</v>
      </c>
      <c r="N180" s="37">
        <f>'2024'!I18</f>
        <v>22.846575342465755</v>
      </c>
      <c r="O180" s="37" t="str">
        <f>'2024'!J18</f>
        <v>Hybrid</v>
      </c>
      <c r="P180" s="37" t="str">
        <f>'2024'!K18</f>
        <v>DEEP</v>
      </c>
      <c r="Q180" s="37" t="str">
        <f>'2024'!L18</f>
        <v>Poor Separator</v>
      </c>
      <c r="R180" s="35">
        <f>'2024'!M18</f>
        <v>72</v>
      </c>
      <c r="S180" s="35">
        <f>'2024'!N18</f>
        <v>196</v>
      </c>
      <c r="T180" s="231">
        <f t="shared" si="17"/>
        <v>26.58208433700818</v>
      </c>
      <c r="U180" s="35">
        <f>'2024'!O18</f>
        <v>4.45</v>
      </c>
      <c r="V180" s="38">
        <f>'2024'!P18</f>
        <v>3</v>
      </c>
      <c r="W180" s="57">
        <f>'2024'!Q18</f>
        <v>0</v>
      </c>
      <c r="X180" s="58">
        <f>'2024'!R18</f>
        <v>0.16166466586634654</v>
      </c>
      <c r="Y180" s="58">
        <f>'2024'!S18</f>
        <v>0.13153367738520577</v>
      </c>
      <c r="Z180" s="58">
        <f>'2024'!T18</f>
        <v>0.17917162895328834</v>
      </c>
      <c r="AA180" s="58">
        <f>'2024'!U18</f>
        <v>0.27851458885941643</v>
      </c>
      <c r="AB180" s="58">
        <f>'2024'!V18</f>
        <v>0.27851458885941643</v>
      </c>
      <c r="AC180" s="59">
        <f>'2024'!W18</f>
        <v>0.27851458885941643</v>
      </c>
      <c r="AD180" s="42">
        <f>'2024'!X18</f>
        <v>22.18082191780822</v>
      </c>
      <c r="AE180" s="43">
        <f>'2024'!Y18</f>
        <v>2.75</v>
      </c>
      <c r="AF180" s="43">
        <f>'2024'!Z18</f>
        <v>5</v>
      </c>
      <c r="AG180" s="43">
        <f>'2024'!AA18</f>
        <v>20.2</v>
      </c>
      <c r="AH180" s="43">
        <f>'2024'!AB18</f>
        <v>1.21</v>
      </c>
      <c r="AI180" s="43">
        <f>'2024'!AC18</f>
        <v>1.55</v>
      </c>
      <c r="AJ180" s="44">
        <f>'2024'!AD18</f>
        <v>5.5137844611528819E-2</v>
      </c>
      <c r="AK180" s="44">
        <f>'2024'!AE18</f>
        <v>0.14129072681704261</v>
      </c>
      <c r="AL180" s="45">
        <f>'2024'!AF18</f>
        <v>0</v>
      </c>
      <c r="AM180" s="46">
        <f t="shared" si="19"/>
        <v>0.56299999999999994</v>
      </c>
      <c r="AN180" s="45">
        <f>'2024'!AG18</f>
        <v>0.70099999999999996</v>
      </c>
      <c r="AO180" s="45">
        <f>'2024'!AH18</f>
        <v>0.29599999999999999</v>
      </c>
      <c r="AP180" s="43">
        <f>'2024'!AI18</f>
        <v>99.964551792149067</v>
      </c>
      <c r="AQ180" s="47">
        <f>'2024'!AJ18</f>
        <v>96.920078923299442</v>
      </c>
      <c r="AR180" s="48">
        <f>'2024'!AK18</f>
        <v>7</v>
      </c>
      <c r="AS180" s="49">
        <f>'2024'!AL18</f>
        <v>2</v>
      </c>
      <c r="AT180" s="49">
        <f>'2024'!AM18</f>
        <v>5</v>
      </c>
      <c r="AU180" s="49">
        <f>'2024'!AN18</f>
        <v>3</v>
      </c>
      <c r="AV180" s="49">
        <f>'2024'!AO18</f>
        <v>9</v>
      </c>
      <c r="AW180" s="49">
        <f>'2024'!AP18</f>
        <v>6</v>
      </c>
      <c r="AX180" s="49">
        <f>'2024'!AQ18</f>
        <v>6</v>
      </c>
      <c r="AY180" s="50">
        <f>'2024'!AR18</f>
        <v>1</v>
      </c>
      <c r="AZ180" s="60">
        <f>'2024'!AS18</f>
        <v>0</v>
      </c>
      <c r="BA180" s="61">
        <f>'2024'!AT18</f>
        <v>3176.6</v>
      </c>
      <c r="BB180" s="61">
        <f>'2024'!AU18</f>
        <v>0</v>
      </c>
      <c r="BC180" s="61">
        <f>'2024'!AV18</f>
        <v>0</v>
      </c>
      <c r="BD180" s="61">
        <f>'2024'!AW18</f>
        <v>0</v>
      </c>
      <c r="BE180" s="61">
        <f>'2024'!AX18</f>
        <v>26</v>
      </c>
      <c r="BF180" s="62">
        <f>'2024'!AY18</f>
        <v>0</v>
      </c>
      <c r="BG180" s="62">
        <f>'2024'!AZ18</f>
        <v>0</v>
      </c>
      <c r="BH180" s="62">
        <f>'2024'!BA18</f>
        <v>0</v>
      </c>
      <c r="BI180" s="62">
        <f>'2024'!BB18</f>
        <v>0</v>
      </c>
      <c r="BJ180" s="62">
        <f>'2024'!BC18</f>
        <v>0</v>
      </c>
      <c r="BK180" s="62">
        <f>'2024'!BH18</f>
        <v>0</v>
      </c>
      <c r="BL180" s="62">
        <f>'2024'!BI18</f>
        <v>0</v>
      </c>
      <c r="BM180" s="62">
        <f>'2024'!BJ18</f>
        <v>0</v>
      </c>
      <c r="BN180" s="63">
        <f>'2024'!BK18</f>
        <v>0</v>
      </c>
      <c r="BO180" s="60">
        <f>'2024'!BL18</f>
        <v>404</v>
      </c>
      <c r="BP180" s="61">
        <f>'2024'!BM18</f>
        <v>2499</v>
      </c>
      <c r="BQ180" s="61">
        <f>'2024'!BN18</f>
        <v>52</v>
      </c>
      <c r="BR180" s="61">
        <f>'2024'!BO18</f>
        <v>27</v>
      </c>
      <c r="BS180" s="61">
        <f>'2024'!BP18</f>
        <v>3</v>
      </c>
      <c r="BT180" s="61">
        <f>'2024'!BQ18</f>
        <v>19</v>
      </c>
      <c r="BU180" s="62">
        <f>'2024'!BR18</f>
        <v>7.0000000000000007E-2</v>
      </c>
      <c r="BV180" s="62">
        <f>'2024'!BS18</f>
        <v>1.32</v>
      </c>
      <c r="BW180" s="62">
        <f>'2024'!BT18</f>
        <v>1.58</v>
      </c>
      <c r="BX180" s="62">
        <f>'2024'!BU18</f>
        <v>3.3</v>
      </c>
      <c r="BY180" s="62">
        <f>'2024'!BV18</f>
        <v>15</v>
      </c>
      <c r="BZ180" s="62">
        <f>'2024'!CA18</f>
        <v>40</v>
      </c>
      <c r="CA180" s="62">
        <f>'2024'!CB18</f>
        <v>6.9</v>
      </c>
      <c r="CB180" s="62">
        <f>'2024'!CC18</f>
        <v>78.5</v>
      </c>
      <c r="CC180" s="63">
        <f>'2024'!CD18</f>
        <v>21.1</v>
      </c>
      <c r="CD180" s="60">
        <f>'2024'!CE18</f>
        <v>497</v>
      </c>
      <c r="CE180" s="61">
        <f>'2024'!CF18</f>
        <v>3778.5</v>
      </c>
      <c r="CF180" s="61">
        <f>'2024'!CG18</f>
        <v>30</v>
      </c>
      <c r="CG180" s="61">
        <f>'2024'!CH18</f>
        <v>26</v>
      </c>
      <c r="CH180" s="61">
        <f>'2024'!CI18</f>
        <v>5</v>
      </c>
      <c r="CI180" s="61">
        <f>'2024'!CJ18</f>
        <v>39</v>
      </c>
      <c r="CJ180" s="62">
        <f>'2024'!CK18</f>
        <v>0.13</v>
      </c>
      <c r="CK180" s="62">
        <f>'2024'!CL18</f>
        <v>1.43</v>
      </c>
      <c r="CL180" s="62">
        <f>'2024'!CM18</f>
        <v>2.39</v>
      </c>
      <c r="CM180" s="62">
        <f>'2024'!CN18</f>
        <v>4.7</v>
      </c>
      <c r="CN180" s="62">
        <f>'2024'!CO18</f>
        <v>14.3</v>
      </c>
      <c r="CO180" s="62">
        <f>'2024'!CT18</f>
        <v>75</v>
      </c>
      <c r="CP180" s="62">
        <f>'2024'!CU18</f>
        <v>0</v>
      </c>
      <c r="CQ180" s="62">
        <f>'2024'!CV18</f>
        <v>81.8</v>
      </c>
      <c r="CR180" s="63">
        <f>'2024'!CW18</f>
        <v>17.8</v>
      </c>
      <c r="CS180" s="60">
        <f>'2024'!CX18</f>
        <v>677</v>
      </c>
      <c r="CT180" s="61">
        <f>'2024'!CY18</f>
        <v>3778.5</v>
      </c>
      <c r="CU180" s="61">
        <f>'2024'!CZ18</f>
        <v>58</v>
      </c>
      <c r="CV180" s="61">
        <f>'2024'!DA18</f>
        <v>40</v>
      </c>
      <c r="CW180" s="61">
        <f>'2024'!DB18</f>
        <v>7</v>
      </c>
      <c r="CX180" s="61">
        <f>'2024'!DC18</f>
        <v>37</v>
      </c>
      <c r="CY180" s="62">
        <f>'2024'!DD18</f>
        <v>0.14000000000000001</v>
      </c>
      <c r="CZ180" s="62">
        <f>'2024'!DE18</f>
        <v>1.55</v>
      </c>
      <c r="DA180" s="62">
        <f>'2024'!DF18</f>
        <v>2.0299999999999998</v>
      </c>
      <c r="DB180" s="62">
        <f>'2024'!DG18</f>
        <v>5</v>
      </c>
      <c r="DC180" s="62">
        <f>'2024'!DH18</f>
        <v>16.399999999999999</v>
      </c>
      <c r="DD180" s="62">
        <f>'2024'!DM18</f>
        <v>50</v>
      </c>
      <c r="DE180" s="62">
        <f>'2024'!DN18</f>
        <v>4.8</v>
      </c>
      <c r="DF180" s="62">
        <f>'2024'!DO18</f>
        <v>60.1</v>
      </c>
      <c r="DG180" s="63">
        <f>'2024'!DP18</f>
        <v>39.299999999999997</v>
      </c>
      <c r="DH180" s="60">
        <f>'2024'!DQ18</f>
        <v>798</v>
      </c>
      <c r="DI180" s="61">
        <f>'2024'!DR18</f>
        <v>2865.2000000000003</v>
      </c>
      <c r="DJ180" s="61">
        <f>'2024'!DS18</f>
        <v>57</v>
      </c>
      <c r="DK180" s="61">
        <f>'2024'!DT18</f>
        <v>39</v>
      </c>
      <c r="DL180" s="61">
        <f>'2024'!DU18</f>
        <v>8</v>
      </c>
      <c r="DM180" s="61">
        <f>'2024'!DV18</f>
        <v>20.8</v>
      </c>
      <c r="DN180" s="62">
        <f>'2024'!DW18</f>
        <v>1.21</v>
      </c>
      <c r="DO180" s="62">
        <f>'2024'!DX18</f>
        <v>1.21</v>
      </c>
      <c r="DP180" s="62">
        <f>'2024'!DY18</f>
        <v>2.75</v>
      </c>
      <c r="DQ180" s="62">
        <f>'2024'!DZ18</f>
        <v>3.4</v>
      </c>
      <c r="DR180" s="62">
        <f>'2024'!EA18</f>
        <v>20.2</v>
      </c>
      <c r="DS180" s="62">
        <f>'2024'!EF18</f>
        <v>56.3</v>
      </c>
      <c r="DT180" s="62">
        <f>'2024'!EG18</f>
        <v>0</v>
      </c>
      <c r="DU180" s="62">
        <f>'2024'!EH18</f>
        <v>80.099999999999994</v>
      </c>
      <c r="DV180" s="63">
        <f>'2024'!EI18</f>
        <v>19.899999999999999</v>
      </c>
    </row>
    <row r="181" spans="1:126" ht="15.75" customHeight="1" x14ac:dyDescent="0.2">
      <c r="A181" s="30">
        <f t="shared" si="14"/>
        <v>179</v>
      </c>
      <c r="B181" s="31">
        <f>'2023'!A19</f>
        <v>17</v>
      </c>
      <c r="C181" s="31">
        <v>2023</v>
      </c>
      <c r="D181" s="32" t="str">
        <f>'2023'!B19</f>
        <v>Trey Palmer</v>
      </c>
      <c r="E181" s="32" t="str" cm="1">
        <f t="array" ref="E181">_xlfn.IFS(F181&gt;12.5,"Cornerstone",AND(F181&gt;11.995,F181&lt;12.5),"Elite",AND(F181&gt;11,F181&lt;12.995),"Elite Upside",AND(F181&gt;=9.69,F181&lt;10.999),"Upside",AND(F181&gt;8.4,F181&lt;9.999),"Upside Lite",AND(F181&gt;7.25,F181&lt;8.999),"Outlier",AND(F181&gt;=6,F181&lt;7.25),"Outlier Lite",F181&lt;6.999,"Purgatory")</f>
        <v>Outlier</v>
      </c>
      <c r="F181" s="33">
        <f>'2023'!C19</f>
        <v>8.3171428571428567</v>
      </c>
      <c r="G181" s="33">
        <f t="shared" si="15"/>
        <v>70.8</v>
      </c>
      <c r="H181" s="303">
        <f t="shared" si="16"/>
        <v>-6.5674128402095258E-2</v>
      </c>
      <c r="I181" s="34" t="str">
        <f>'2023'!D19</f>
        <v>Nebraska</v>
      </c>
      <c r="J181" s="35">
        <f>'2023'!E19</f>
        <v>2</v>
      </c>
      <c r="K181" s="36">
        <f>'2023'!F19</f>
        <v>36983</v>
      </c>
      <c r="L181" s="37">
        <f>'2023'!G19</f>
        <v>24.504109589041096</v>
      </c>
      <c r="M181" s="37" t="str">
        <f>'2023'!H19</f>
        <v>SR</v>
      </c>
      <c r="N181" s="37">
        <f>'2023'!I19</f>
        <v>22.082191780821919</v>
      </c>
      <c r="O181" s="37" t="str">
        <f>'2023'!J19</f>
        <v>Hybrid</v>
      </c>
      <c r="P181" s="37" t="str">
        <f>'2023'!K19</f>
        <v>BALL HOG</v>
      </c>
      <c r="Q181" s="37" t="str">
        <f>'2023'!L19</f>
        <v>Elite Earner</v>
      </c>
      <c r="R181" s="35">
        <f>'2023'!M19</f>
        <v>72</v>
      </c>
      <c r="S181" s="35">
        <f>'2023'!N19</f>
        <v>192</v>
      </c>
      <c r="T181" s="231">
        <f t="shared" si="17"/>
        <v>26.03959281992638</v>
      </c>
      <c r="U181" s="35">
        <f>'2023'!O19</f>
        <v>4.33</v>
      </c>
      <c r="V181" s="38">
        <f>'2023'!P19</f>
        <v>6</v>
      </c>
      <c r="W181" s="57">
        <f>'2023'!Q19</f>
        <v>0</v>
      </c>
      <c r="X181" s="58">
        <f>'2023'!R19</f>
        <v>9.9601593625498006E-4</v>
      </c>
      <c r="Y181" s="58">
        <f>'2023'!S19</f>
        <v>3.459320948110186E-2</v>
      </c>
      <c r="Z181" s="58">
        <f>'2023'!T19</f>
        <v>0.10397461085083874</v>
      </c>
      <c r="AA181" s="58">
        <f>'2023'!U19</f>
        <v>0.39364432367149754</v>
      </c>
      <c r="AB181" s="58">
        <f>'2023'!V19</f>
        <v>0.39364432367149754</v>
      </c>
      <c r="AC181" s="59">
        <f>'2023'!W19</f>
        <v>0.39364432367149754</v>
      </c>
      <c r="AD181" s="42">
        <f>'2023'!X19</f>
        <v>21.416438356164385</v>
      </c>
      <c r="AE181" s="43">
        <f>'2023'!Y19</f>
        <v>3.26</v>
      </c>
      <c r="AF181" s="43">
        <f>'2023'!Z19</f>
        <v>5.9</v>
      </c>
      <c r="AG181" s="43">
        <f>'2023'!AA19</f>
        <v>13.5</v>
      </c>
      <c r="AH181" s="43">
        <f>'2023'!AB19</f>
        <v>0.86</v>
      </c>
      <c r="AI181" s="43">
        <f>'2023'!AC19</f>
        <v>3.07</v>
      </c>
      <c r="AJ181" s="44">
        <f>'2023'!AD19</f>
        <v>7.188878235858101E-2</v>
      </c>
      <c r="AK181" s="44">
        <f>'2023'!AE19</f>
        <v>0.27192713326941509</v>
      </c>
      <c r="AL181" s="45">
        <f>'2023'!AF19</f>
        <v>0.13400000000000001</v>
      </c>
      <c r="AM181" s="46">
        <f>DD181/100</f>
        <v>0.75</v>
      </c>
      <c r="AN181" s="45">
        <f>'2023'!AG19</f>
        <v>0.39</v>
      </c>
      <c r="AO181" s="45">
        <f>'2023'!AH19</f>
        <v>0.60699999999999998</v>
      </c>
      <c r="AP181" s="43">
        <f>'2023'!AI19</f>
        <v>109.23948372344555</v>
      </c>
      <c r="AQ181" s="47">
        <f>'2023'!AJ19</f>
        <v>105.91253793675629</v>
      </c>
      <c r="AR181" s="48">
        <f>'2023'!AK19</f>
        <v>10</v>
      </c>
      <c r="AS181" s="49">
        <f>'2023'!AL19</f>
        <v>4</v>
      </c>
      <c r="AT181" s="49">
        <f>'2023'!AM19</f>
        <v>6</v>
      </c>
      <c r="AU181" s="49">
        <f>'2023'!AN19</f>
        <v>3</v>
      </c>
      <c r="AV181" s="49">
        <f>'2023'!AO19</f>
        <v>10</v>
      </c>
      <c r="AW181" s="49">
        <f>'2023'!AP19</f>
        <v>7</v>
      </c>
      <c r="AX181" s="49">
        <f>'2023'!AQ19</f>
        <v>2</v>
      </c>
      <c r="AY181" s="50">
        <f>'2023'!AR19</f>
        <v>0</v>
      </c>
      <c r="AZ181" s="60">
        <f>'2023'!AS19</f>
        <v>0</v>
      </c>
      <c r="BA181" s="61">
        <f>'2023'!AT19</f>
        <v>2970.5</v>
      </c>
      <c r="BB181" s="61">
        <f>'2023'!AU19</f>
        <v>0</v>
      </c>
      <c r="BC181" s="61">
        <f>'2023'!AV19</f>
        <v>0</v>
      </c>
      <c r="BD181" s="61">
        <f>'2023'!AW19</f>
        <v>0</v>
      </c>
      <c r="BE181" s="61">
        <f>'2023'!AX19</f>
        <v>0</v>
      </c>
      <c r="BF181" s="62">
        <f>'2023'!AY19</f>
        <v>0</v>
      </c>
      <c r="BG181" s="62">
        <f>'2023'!AZ19</f>
        <v>0</v>
      </c>
      <c r="BH181" s="62">
        <f>'2023'!BA19</f>
        <v>0</v>
      </c>
      <c r="BI181" s="62">
        <f>'2023'!BA19</f>
        <v>0</v>
      </c>
      <c r="BJ181" s="62">
        <f>'2023'!BC19</f>
        <v>0</v>
      </c>
      <c r="BK181" s="62">
        <f>'2023'!BH19</f>
        <v>0</v>
      </c>
      <c r="BL181" s="62">
        <f>'2023'!BI19</f>
        <v>0</v>
      </c>
      <c r="BM181" s="62">
        <f>'2023'!BJ19</f>
        <v>0</v>
      </c>
      <c r="BN181" s="63">
        <f>'2023'!BK19</f>
        <v>0</v>
      </c>
      <c r="BO181" s="60">
        <f>'2023'!BL19</f>
        <v>6</v>
      </c>
      <c r="BP181" s="61">
        <f>'2023'!BM19</f>
        <v>6024</v>
      </c>
      <c r="BQ181" s="61">
        <f>'2023'!BN19</f>
        <v>4</v>
      </c>
      <c r="BR181" s="61">
        <f>'2023'!BO19</f>
        <v>1</v>
      </c>
      <c r="BS181" s="61">
        <f>'2023'!BP19</f>
        <v>0</v>
      </c>
      <c r="BT181" s="61">
        <f>'2023'!BQ19</f>
        <v>61</v>
      </c>
      <c r="BU181" s="62">
        <f>'2023'!BR19</f>
        <v>0.4</v>
      </c>
      <c r="BV181" s="62">
        <f>'2023'!BS19</f>
        <v>0.03</v>
      </c>
      <c r="BW181" s="62">
        <f>'2023'!BT19</f>
        <v>0.14000000000000001</v>
      </c>
      <c r="BX181" s="62">
        <f>'2023'!BU19</f>
        <v>0</v>
      </c>
      <c r="BY181" s="62">
        <f>'2023'!BV19</f>
        <v>0</v>
      </c>
      <c r="BZ181" s="62">
        <f>'2023'!CA19</f>
        <v>0</v>
      </c>
      <c r="CA181" s="62">
        <f>'2023'!CB19</f>
        <v>0</v>
      </c>
      <c r="CB181" s="62">
        <f>'2023'!CC19</f>
        <v>0</v>
      </c>
      <c r="CC181" s="63">
        <f>'2023'!CD19</f>
        <v>100</v>
      </c>
      <c r="CD181" s="60">
        <f>'2023'!CE19</f>
        <v>108</v>
      </c>
      <c r="CE181" s="61">
        <f>'2023'!CF19</f>
        <v>3122</v>
      </c>
      <c r="CF181" s="61">
        <f>'2023'!CG19</f>
        <v>14</v>
      </c>
      <c r="CG181" s="61">
        <f>'2023'!CH19</f>
        <v>10</v>
      </c>
      <c r="CH181" s="61">
        <f>'2023'!CI19</f>
        <v>0</v>
      </c>
      <c r="CI181" s="61">
        <f>'2023'!CJ19</f>
        <v>24</v>
      </c>
      <c r="CJ181" s="62">
        <f>'2023'!CK19</f>
        <v>0.3</v>
      </c>
      <c r="CK181" s="62">
        <f>'2023'!CL19</f>
        <v>0.38</v>
      </c>
      <c r="CL181" s="62">
        <f>'2023'!CM19</f>
        <v>1.24</v>
      </c>
      <c r="CM181" s="62">
        <f>'2023'!CN19</f>
        <v>4</v>
      </c>
      <c r="CN181" s="62">
        <f>'2023'!CO19</f>
        <v>5.9</v>
      </c>
      <c r="CO181" s="62">
        <f>'2023'!CT19</f>
        <v>0</v>
      </c>
      <c r="CP181" s="62">
        <f>'2023'!CU19</f>
        <v>16.7</v>
      </c>
      <c r="CQ181" s="62">
        <f>'2023'!CV19</f>
        <v>33.299999999999997</v>
      </c>
      <c r="CR181" s="63">
        <f>'2023'!CW19</f>
        <v>66.7</v>
      </c>
      <c r="CS181" s="60">
        <f>'2023'!CX19</f>
        <v>344</v>
      </c>
      <c r="CT181" s="61">
        <f>'2023'!CY19</f>
        <v>3308.5</v>
      </c>
      <c r="CU181" s="61">
        <f>'2023'!CZ19</f>
        <v>49</v>
      </c>
      <c r="CV181" s="61">
        <f>'2023'!DA19</f>
        <v>30</v>
      </c>
      <c r="CW181" s="61">
        <f>'2023'!DB19</f>
        <v>3</v>
      </c>
      <c r="CX181" s="61">
        <f>'2023'!DC19</f>
        <v>32</v>
      </c>
      <c r="CY181" s="62">
        <f>'2023'!DD19</f>
        <v>0.45</v>
      </c>
      <c r="CZ181" s="62">
        <f>'2023'!DE19</f>
        <v>0.97</v>
      </c>
      <c r="DA181" s="62">
        <f>'2023'!DF19</f>
        <v>1.47</v>
      </c>
      <c r="DB181" s="62">
        <f>'2023'!DG19</f>
        <v>5.9</v>
      </c>
      <c r="DC181" s="62">
        <f>'2023'!DH19</f>
        <v>10.199999999999999</v>
      </c>
      <c r="DD181" s="62">
        <f>'2023'!DM19</f>
        <v>75</v>
      </c>
      <c r="DE181" s="62">
        <f>'2023'!DN19</f>
        <v>16.7</v>
      </c>
      <c r="DF181" s="62">
        <f>'2023'!DO19</f>
        <v>45.9</v>
      </c>
      <c r="DG181" s="63">
        <f>'2023'!DP19</f>
        <v>54.1</v>
      </c>
      <c r="DH181" s="60">
        <f>'2023'!DQ19</f>
        <v>1043</v>
      </c>
      <c r="DI181" s="61">
        <f>'2023'!DR19</f>
        <v>2649.6000000000004</v>
      </c>
      <c r="DJ181" s="61">
        <f>'2023'!DS19</f>
        <v>110</v>
      </c>
      <c r="DK181" s="61">
        <f>'2023'!DT19</f>
        <v>71</v>
      </c>
      <c r="DL181" s="61">
        <f>'2023'!DU19</f>
        <v>9</v>
      </c>
      <c r="DM181" s="61">
        <f>'2023'!DV19</f>
        <v>17</v>
      </c>
      <c r="DN181" s="62">
        <f>'2023'!DW19</f>
        <v>0.86</v>
      </c>
      <c r="DO181" s="62">
        <f>'2023'!DX19</f>
        <v>3.07</v>
      </c>
      <c r="DP181" s="62">
        <f>'2023'!DY19</f>
        <v>3.26</v>
      </c>
      <c r="DQ181" s="62">
        <f>'2023'!DZ19</f>
        <v>5.4</v>
      </c>
      <c r="DR181" s="62">
        <f>'2023'!EA19</f>
        <v>13.5</v>
      </c>
      <c r="DS181" s="62">
        <f>'2023'!EF19</f>
        <v>30.4</v>
      </c>
      <c r="DT181" s="62">
        <f>'2023'!EG19</f>
        <v>13.4</v>
      </c>
      <c r="DU181" s="62">
        <f>'2023'!EH19</f>
        <v>32.1</v>
      </c>
      <c r="DV181" s="63">
        <f>'2023'!EI19</f>
        <v>67.3</v>
      </c>
    </row>
    <row r="182" spans="1:126" ht="15.75" customHeight="1" x14ac:dyDescent="0.2">
      <c r="A182" s="30">
        <f t="shared" si="14"/>
        <v>180</v>
      </c>
      <c r="B182" s="31">
        <f>'2021'!A19</f>
        <v>17</v>
      </c>
      <c r="C182" s="31">
        <v>2021</v>
      </c>
      <c r="D182" s="32" t="str">
        <f>'2021'!B19</f>
        <v>Simi Fehoko</v>
      </c>
      <c r="E182" s="32" t="str" cm="1">
        <f t="array" ref="E182">_xlfn.IFS(F182&gt;12.5,"Cornerstone",AND(F182&gt;11.995,F182&lt;12.5),"Elite",AND(F182&gt;11,F182&lt;12.995),"Elite Upside",AND(F182&gt;=9.69,F182&lt;10.999),"Upside",AND(F182&gt;8.4,F182&lt;9.999),"Upside Lite",AND(F182&gt;7.25,F182&lt;8.999),"Outlier",AND(F182&gt;=6,F182&lt;7.25),"Outlier Lite",F182&lt;6.999,"Purgatory")</f>
        <v>Outlier</v>
      </c>
      <c r="F182" s="33">
        <f>'2021'!C19</f>
        <v>8.3142857142857132</v>
      </c>
      <c r="G182" s="33">
        <f t="shared" si="15"/>
        <v>70.7</v>
      </c>
      <c r="H182" s="303">
        <f t="shared" si="16"/>
        <v>-6.7313998256040938E-2</v>
      </c>
      <c r="I182" s="34" t="str">
        <f>'2021'!D19</f>
        <v>Stanford</v>
      </c>
      <c r="J182" s="35">
        <f>'2021'!E19</f>
        <v>5</v>
      </c>
      <c r="K182" s="36">
        <f>'2021'!F19</f>
        <v>35739</v>
      </c>
      <c r="L182" s="37">
        <f>'2021'!G19</f>
        <v>27.912328767123288</v>
      </c>
      <c r="M182" s="37" t="str">
        <f>'2021'!H19</f>
        <v>JR</v>
      </c>
      <c r="N182" s="37">
        <f>'2021'!I19</f>
        <v>23.495890410958904</v>
      </c>
      <c r="O182" s="37" t="str">
        <f>'2021'!J19</f>
        <v>Hybrid</v>
      </c>
      <c r="P182" s="37" t="str">
        <f>'2021'!K19</f>
        <v>DEEP</v>
      </c>
      <c r="Q182" s="37" t="str">
        <f>'2021'!L19</f>
        <v>Elite Earner</v>
      </c>
      <c r="R182" s="55">
        <f>'2021'!M19</f>
        <v>76</v>
      </c>
      <c r="S182" s="55">
        <f>'2021'!N19</f>
        <v>220</v>
      </c>
      <c r="T182" s="231">
        <f t="shared" si="17"/>
        <v>26.778944139605731</v>
      </c>
      <c r="U182" s="35">
        <f>'2021'!O19</f>
        <v>4.37</v>
      </c>
      <c r="V182" s="56">
        <f>'2021'!P19</f>
        <v>5</v>
      </c>
      <c r="W182" s="57">
        <f>'2021'!Q19</f>
        <v>0</v>
      </c>
      <c r="X182" s="58">
        <f>'2021'!R19</f>
        <v>0</v>
      </c>
      <c r="Y182" s="58">
        <f>'2021'!S19</f>
        <v>1.6901408450704226E-3</v>
      </c>
      <c r="Z182" s="58">
        <f>'2021'!T19</f>
        <v>0.17973959987297555</v>
      </c>
      <c r="AA182" s="58">
        <f>'2021'!U19</f>
        <v>0.33294663573085848</v>
      </c>
      <c r="AB182" s="58">
        <f>'2021'!V19</f>
        <v>0.33294663573085848</v>
      </c>
      <c r="AC182" s="59">
        <f>'2021'!W19</f>
        <v>0.31629930394431555</v>
      </c>
      <c r="AD182" s="42">
        <f>'2021'!X19</f>
        <v>22.849315068493151</v>
      </c>
      <c r="AE182" s="43">
        <f>'2021'!Y19</f>
        <v>2.73</v>
      </c>
      <c r="AF182" s="43">
        <f>'2021'!Z19</f>
        <v>7</v>
      </c>
      <c r="AG182" s="43">
        <f>'2021'!AA19</f>
        <v>21.9</v>
      </c>
      <c r="AH182" s="43">
        <f>'2021'!AB19</f>
        <v>1.03</v>
      </c>
      <c r="AI182" s="43">
        <f>'2021'!AC19</f>
        <v>2.65</v>
      </c>
      <c r="AJ182" s="44">
        <f>'2021'!AD19</f>
        <v>6.1829268292682926E-2</v>
      </c>
      <c r="AK182" s="44">
        <f>'2021'!AE19</f>
        <v>0.21878048780487805</v>
      </c>
      <c r="AL182" s="45">
        <f>'2021'!AF19</f>
        <v>0.14000000000000001</v>
      </c>
      <c r="AM182" s="46">
        <f t="shared" ref="AM182:AM187" si="20">DS182/100</f>
        <v>0.53799999999999992</v>
      </c>
      <c r="AN182" s="45">
        <f>'2021'!AG19</f>
        <v>0.61099999999999999</v>
      </c>
      <c r="AO182" s="45">
        <f>'2021'!AH19</f>
        <v>0.38900000000000001</v>
      </c>
      <c r="AP182" s="43">
        <f>'2021'!AI19</f>
        <v>120.64988953283363</v>
      </c>
      <c r="AQ182" s="47">
        <f>'2021'!AJ19</f>
        <v>126.85754672460753</v>
      </c>
      <c r="AR182" s="48">
        <f>'2021'!AK19</f>
        <v>8</v>
      </c>
      <c r="AS182" s="49">
        <f>'2021'!AL19</f>
        <v>1</v>
      </c>
      <c r="AT182" s="49">
        <f>'2021'!AM19</f>
        <v>5</v>
      </c>
      <c r="AU182" s="49">
        <f>'2021'!AN19</f>
        <v>5</v>
      </c>
      <c r="AV182" s="49">
        <f>'2021'!AO19</f>
        <v>9</v>
      </c>
      <c r="AW182" s="49">
        <f>'2021'!AP19</f>
        <v>10</v>
      </c>
      <c r="AX182" s="49">
        <f>'2021'!AQ19</f>
        <v>4</v>
      </c>
      <c r="AY182" s="50">
        <f>'2021'!AR19</f>
        <v>0</v>
      </c>
      <c r="AZ182" s="60">
        <f>'2021'!AS19</f>
        <v>0</v>
      </c>
      <c r="BA182" s="61">
        <f>'2021'!AT19</f>
        <v>2056</v>
      </c>
      <c r="BB182" s="61">
        <f>'2021'!AU19</f>
        <v>0</v>
      </c>
      <c r="BC182" s="61">
        <f>'2021'!AV19</f>
        <v>0</v>
      </c>
      <c r="BD182" s="61">
        <f>'2021'!AW19</f>
        <v>0</v>
      </c>
      <c r="BE182" s="61">
        <f>'2021'!AX19</f>
        <v>0</v>
      </c>
      <c r="BF182" s="62">
        <f>'2021'!AY19</f>
        <v>0</v>
      </c>
      <c r="BG182" s="62">
        <f>'2021'!AZ19</f>
        <v>0</v>
      </c>
      <c r="BH182" s="62">
        <f>'2021'!BA19</f>
        <v>0</v>
      </c>
      <c r="BI182" s="62">
        <f>'2021'!BB19</f>
        <v>0</v>
      </c>
      <c r="BJ182" s="62">
        <f>'2021'!BC19</f>
        <v>0</v>
      </c>
      <c r="BK182" s="62">
        <f>'2021'!BD19</f>
        <v>0</v>
      </c>
      <c r="BL182" s="62">
        <f>'2021'!BE19</f>
        <v>0</v>
      </c>
      <c r="BM182" s="62">
        <f>'2021'!BF19</f>
        <v>0</v>
      </c>
      <c r="BN182" s="63">
        <f>'2021'!BG19</f>
        <v>0</v>
      </c>
      <c r="BO182" s="60">
        <f>'2021'!BH19</f>
        <v>0</v>
      </c>
      <c r="BP182" s="61">
        <f>'2021'!BI19</f>
        <v>2608</v>
      </c>
      <c r="BQ182" s="61">
        <f>'2021'!BJ19</f>
        <v>0</v>
      </c>
      <c r="BR182" s="61">
        <f>'2021'!BK19</f>
        <v>0</v>
      </c>
      <c r="BS182" s="61">
        <f>'2021'!BL19</f>
        <v>0</v>
      </c>
      <c r="BT182" s="61">
        <f>'2021'!BM19</f>
        <v>0</v>
      </c>
      <c r="BU182" s="62">
        <f>'2021'!BN19</f>
        <v>0</v>
      </c>
      <c r="BV182" s="62">
        <f>'2021'!BO19</f>
        <v>0</v>
      </c>
      <c r="BW182" s="62">
        <f>'2021'!BP19</f>
        <v>0</v>
      </c>
      <c r="BX182" s="62">
        <f>'2021'!BQ19</f>
        <v>0</v>
      </c>
      <c r="BY182" s="62">
        <f>'2021'!BR19</f>
        <v>0</v>
      </c>
      <c r="BZ182" s="62">
        <f>'2021'!BW19</f>
        <v>0</v>
      </c>
      <c r="CA182" s="62">
        <f>'2021'!BX19</f>
        <v>0</v>
      </c>
      <c r="CB182" s="62">
        <f>'2021'!BY19</f>
        <v>0</v>
      </c>
      <c r="CC182" s="63">
        <f>'2021'!BZ19</f>
        <v>0</v>
      </c>
      <c r="CD182" s="60">
        <f>'2021'!CA19</f>
        <v>6</v>
      </c>
      <c r="CE182" s="61">
        <f>'2021'!CB19</f>
        <v>3550</v>
      </c>
      <c r="CF182" s="61">
        <f>'2021'!CC19</f>
        <v>3</v>
      </c>
      <c r="CG182" s="61">
        <f>'2021'!CD19</f>
        <v>1</v>
      </c>
      <c r="CH182" s="61">
        <f>'2021'!CE19</f>
        <v>0</v>
      </c>
      <c r="CI182" s="61">
        <f>'2021'!CF19</f>
        <v>29</v>
      </c>
      <c r="CJ182" s="62">
        <f>'2021'!CG19</f>
        <v>-0.42</v>
      </c>
      <c r="CK182" s="62">
        <f>'2021'!CH19</f>
        <v>0.16</v>
      </c>
      <c r="CL182" s="62">
        <f>'2021'!CI19</f>
        <v>0.18</v>
      </c>
      <c r="CM182" s="62">
        <f>'2021'!CJ19</f>
        <v>1</v>
      </c>
      <c r="CN182" s="62">
        <f>'2021'!CK19</f>
        <v>0</v>
      </c>
      <c r="CO182" s="62">
        <f>'2021'!CP19</f>
        <v>0</v>
      </c>
      <c r="CP182" s="62">
        <f>'2021'!CQ19</f>
        <v>0</v>
      </c>
      <c r="CQ182" s="62">
        <f>'2021'!CR19</f>
        <v>78.599999999999994</v>
      </c>
      <c r="CR182" s="63">
        <f>'2021'!CS19</f>
        <v>21.4</v>
      </c>
      <c r="CS182" s="60">
        <f>'2021'!CT19</f>
        <v>566</v>
      </c>
      <c r="CT182" s="61">
        <f>'2021'!CU19</f>
        <v>3149</v>
      </c>
      <c r="CU182" s="61">
        <f>'2021'!CV19</f>
        <v>54</v>
      </c>
      <c r="CV182" s="61">
        <f>'2021'!CW19</f>
        <v>24</v>
      </c>
      <c r="CW182" s="61">
        <f>'2021'!CX19</f>
        <v>6</v>
      </c>
      <c r="CX182" s="61">
        <f>'2021'!CY19</f>
        <v>18</v>
      </c>
      <c r="CY182" s="62">
        <f>'2021'!CZ19</f>
        <v>1.03</v>
      </c>
      <c r="CZ182" s="62">
        <f>'2021'!DA19</f>
        <v>1.73</v>
      </c>
      <c r="DA182" s="62">
        <f>'2021'!DB19</f>
        <v>2.13</v>
      </c>
      <c r="DB182" s="62">
        <f>'2021'!DC19</f>
        <v>7</v>
      </c>
      <c r="DC182" s="62">
        <f>'2021'!DD19</f>
        <v>21.9</v>
      </c>
      <c r="DD182" s="62">
        <f>'2021'!DI19</f>
        <v>42.9</v>
      </c>
      <c r="DE182" s="62">
        <f>'2021'!DJ19</f>
        <v>7.7</v>
      </c>
      <c r="DF182" s="62">
        <f>'2021'!DK19</f>
        <v>52.5</v>
      </c>
      <c r="DG182" s="63">
        <f>'2021'!DL19</f>
        <v>47.5</v>
      </c>
      <c r="DH182" s="60">
        <f>'2021'!DM19</f>
        <v>574</v>
      </c>
      <c r="DI182" s="61">
        <f>'2021'!DN19</f>
        <v>1724</v>
      </c>
      <c r="DJ182" s="61">
        <f>'2021'!DO19</f>
        <v>59</v>
      </c>
      <c r="DK182" s="61">
        <f>'2021'!DP19</f>
        <v>37</v>
      </c>
      <c r="DL182" s="61">
        <f>'2021'!DQ19</f>
        <v>3</v>
      </c>
      <c r="DM182" s="61">
        <f>'2021'!DR19</f>
        <v>7</v>
      </c>
      <c r="DN182" s="62">
        <f>'2021'!DS19</f>
        <v>0.72</v>
      </c>
      <c r="DO182" s="62">
        <f>'2021'!DT19</f>
        <v>2.65</v>
      </c>
      <c r="DP182" s="62">
        <f>'2021'!DU19</f>
        <v>2.73</v>
      </c>
      <c r="DQ182" s="62">
        <f>'2021'!DV19</f>
        <v>5.4</v>
      </c>
      <c r="DR182" s="62">
        <f>'2021'!DW19</f>
        <v>12.6</v>
      </c>
      <c r="DS182" s="62">
        <f>'2021'!EB19</f>
        <v>53.8</v>
      </c>
      <c r="DT182" s="62">
        <f>'2021'!EC19</f>
        <v>14</v>
      </c>
      <c r="DU182" s="62">
        <f>'2021'!ED19</f>
        <v>69.7</v>
      </c>
      <c r="DV182" s="63">
        <f>'2021'!EE19</f>
        <v>30.3</v>
      </c>
    </row>
    <row r="183" spans="1:126" ht="15.75" customHeight="1" x14ac:dyDescent="0.2">
      <c r="A183" s="30">
        <f t="shared" si="14"/>
        <v>181</v>
      </c>
      <c r="B183" s="31">
        <f>'2019'!A12</f>
        <v>10</v>
      </c>
      <c r="C183" s="31">
        <v>2019</v>
      </c>
      <c r="D183" s="32" t="str">
        <f>'2019'!B12</f>
        <v>Gary Jennings</v>
      </c>
      <c r="E183" s="32" t="str" cm="1">
        <f t="array" ref="E183">_xlfn.IFS(F183&gt;12.5,"Cornerstone",AND(F183&gt;11.995,F183&lt;12.5),"Elite",AND(F183&gt;11,F183&lt;12.995),"Elite Upside",AND(F183&gt;=9.69,F183&lt;10.999),"Upside",AND(F183&gt;8.4,F183&lt;9.999),"Upside Lite",AND(F183&gt;7.25,F183&lt;8.999),"Outlier",AND(F183&gt;=6,F183&lt;7.25),"Outlier Lite",F183&lt;6.999,"Purgatory")</f>
        <v>Outlier</v>
      </c>
      <c r="F183" s="33">
        <f>'2019'!C12</f>
        <v>8.3042857142857134</v>
      </c>
      <c r="G183" s="33">
        <f t="shared" si="15"/>
        <v>70.5</v>
      </c>
      <c r="H183" s="303">
        <f t="shared" si="16"/>
        <v>-7.3053542744849265E-2</v>
      </c>
      <c r="I183" s="34" t="str">
        <f>'2019'!D12</f>
        <v>West Virginia</v>
      </c>
      <c r="J183" s="35">
        <f>'2019'!E12</f>
        <v>3</v>
      </c>
      <c r="K183" s="36">
        <f>'2019'!F12</f>
        <v>35496</v>
      </c>
      <c r="L183" s="37">
        <f>'2019'!G12</f>
        <v>28.578082191780823</v>
      </c>
      <c r="M183" s="37" t="str">
        <f>'2019'!H12</f>
        <v>SR</v>
      </c>
      <c r="N183" s="37">
        <f>'2019'!I12</f>
        <v>22.147945205479452</v>
      </c>
      <c r="O183" s="37" t="str">
        <f>'2019'!J12</f>
        <v>Slot</v>
      </c>
      <c r="P183" s="37" t="str">
        <f>'2019'!K12</f>
        <v>BALL HOG</v>
      </c>
      <c r="Q183" s="37" t="str">
        <f>'2019'!L12</f>
        <v>Poor Separator</v>
      </c>
      <c r="R183" s="55">
        <f>'2019'!M12</f>
        <v>73</v>
      </c>
      <c r="S183" s="55">
        <f>'2019'!N12</f>
        <v>214</v>
      </c>
      <c r="T183" s="231">
        <f t="shared" si="17"/>
        <v>28.233583658009881</v>
      </c>
      <c r="U183" s="35">
        <f>'2019'!O12</f>
        <v>4.42</v>
      </c>
      <c r="V183" s="56">
        <f>'2019'!P12</f>
        <v>4</v>
      </c>
      <c r="W183" s="57">
        <f>'2019'!Q12</f>
        <v>0</v>
      </c>
      <c r="X183" s="58">
        <f>'2019'!R12</f>
        <v>3.5484857754665033E-2</v>
      </c>
      <c r="Y183" s="58">
        <f>'2019'!S12</f>
        <v>4.9356865091235415E-2</v>
      </c>
      <c r="Z183" s="58">
        <f>'2019'!T12</f>
        <v>0.2725690126834121</v>
      </c>
      <c r="AA183" s="58">
        <f>'2019'!U12</f>
        <v>0.21750474383301707</v>
      </c>
      <c r="AB183" s="58">
        <f>'2019'!V12</f>
        <v>0.24503687825821457</v>
      </c>
      <c r="AC183" s="59">
        <f>'2019'!W12</f>
        <v>0.23278503434530384</v>
      </c>
      <c r="AD183" s="42">
        <f>'2019'!X12</f>
        <v>20.4986301369863</v>
      </c>
      <c r="AE183" s="43">
        <f>'2019'!Y12</f>
        <v>2.69</v>
      </c>
      <c r="AF183" s="43">
        <f>'2019'!Z12</f>
        <v>6.6</v>
      </c>
      <c r="AG183" s="43">
        <f>'2019'!AA12</f>
        <v>13.4</v>
      </c>
      <c r="AH183" s="43">
        <f>'2019'!AB12</f>
        <v>1.1100000000000001</v>
      </c>
      <c r="AI183" s="43">
        <f>'2019'!AC12</f>
        <v>2.2799999999999998</v>
      </c>
      <c r="AJ183" s="44">
        <f>'2019'!AD12</f>
        <v>4.6935659760087241E-2</v>
      </c>
      <c r="AK183" s="44">
        <f>'2019'!AE12</f>
        <v>0.16427480916030535</v>
      </c>
      <c r="AL183" s="45">
        <f>'2019'!AF12</f>
        <v>0.1</v>
      </c>
      <c r="AM183" s="46">
        <f t="shared" si="20"/>
        <v>0.68799999999999994</v>
      </c>
      <c r="AN183" s="45">
        <f>'2019'!AG12</f>
        <v>0.02</v>
      </c>
      <c r="AO183" s="45">
        <f>'2019'!AH12</f>
        <v>0.97399999999999998</v>
      </c>
      <c r="AP183" s="43">
        <f>'2019'!AI12</f>
        <v>112.13848685090575</v>
      </c>
      <c r="AQ183" s="47">
        <f>'2019'!AJ12</f>
        <v>110.99616482683777</v>
      </c>
      <c r="AR183" s="48">
        <f>'2019'!AK12</f>
        <v>6</v>
      </c>
      <c r="AS183" s="49">
        <f>'2019'!AL12</f>
        <v>6</v>
      </c>
      <c r="AT183" s="49">
        <f>'2019'!AM12</f>
        <v>5</v>
      </c>
      <c r="AU183" s="49">
        <f>'2019'!AN12</f>
        <v>5</v>
      </c>
      <c r="AV183" s="49">
        <f>'2019'!AO12</f>
        <v>9</v>
      </c>
      <c r="AW183" s="49">
        <f>'2019'!AP12</f>
        <v>8</v>
      </c>
      <c r="AX183" s="49">
        <f>'2019'!AQ12</f>
        <v>5</v>
      </c>
      <c r="AY183" s="50">
        <f>'2019'!AR12</f>
        <v>0</v>
      </c>
      <c r="AZ183" s="60">
        <f>'2019'!AS12</f>
        <v>0</v>
      </c>
      <c r="BA183" s="61">
        <f>'2019'!AT12</f>
        <v>4121</v>
      </c>
      <c r="BB183" s="61">
        <f>'2019'!AU12</f>
        <v>0</v>
      </c>
      <c r="BC183" s="61">
        <f>'2019'!AV12</f>
        <v>0</v>
      </c>
      <c r="BD183" s="61">
        <f>'2019'!AW12</f>
        <v>0</v>
      </c>
      <c r="BE183" s="61">
        <f>'2019'!AX12</f>
        <v>0</v>
      </c>
      <c r="BF183" s="62">
        <f>'2019'!AY12</f>
        <v>0</v>
      </c>
      <c r="BG183" s="62">
        <f>'2019'!AZ12</f>
        <v>0</v>
      </c>
      <c r="BH183" s="62">
        <f>'2019'!BA12</f>
        <v>0</v>
      </c>
      <c r="BI183" s="62">
        <f>'2019'!BB12</f>
        <v>0</v>
      </c>
      <c r="BJ183" s="62">
        <f>'2019'!BC12</f>
        <v>0</v>
      </c>
      <c r="BK183" s="62">
        <f>'2019'!BD12</f>
        <v>0</v>
      </c>
      <c r="BL183" s="62">
        <f>'2019'!BE12</f>
        <v>0</v>
      </c>
      <c r="BM183" s="62">
        <f>'2019'!BF12</f>
        <v>0</v>
      </c>
      <c r="BN183" s="63">
        <f>'2019'!BG12</f>
        <v>0</v>
      </c>
      <c r="BO183" s="60">
        <f>'2019'!BH12</f>
        <v>116</v>
      </c>
      <c r="BP183" s="61">
        <f>'2019'!BI12</f>
        <v>3269</v>
      </c>
      <c r="BQ183" s="61">
        <f>'2019'!BJ12</f>
        <v>14</v>
      </c>
      <c r="BR183" s="61">
        <f>'2019'!BK12</f>
        <v>7</v>
      </c>
      <c r="BS183" s="61">
        <f>'2019'!BL12</f>
        <v>1</v>
      </c>
      <c r="BT183" s="61">
        <f>'2019'!BM12</f>
        <v>26</v>
      </c>
      <c r="BU183" s="62">
        <f>'2019'!BN12</f>
        <v>0</v>
      </c>
      <c r="BV183" s="62">
        <f>'2019'!BO12</f>
        <v>0</v>
      </c>
      <c r="BW183" s="62">
        <f>'2019'!BP12</f>
        <v>2</v>
      </c>
      <c r="BX183" s="62">
        <f>'2019'!BQ12</f>
        <v>8.9</v>
      </c>
      <c r="BY183" s="62">
        <f>'2019'!BR12</f>
        <v>15</v>
      </c>
      <c r="BZ183" s="62">
        <f>'2019'!BS12</f>
        <v>0</v>
      </c>
      <c r="CA183" s="62">
        <f>'2019'!BT12</f>
        <v>0</v>
      </c>
      <c r="CB183" s="62">
        <f>'2019'!BU12</f>
        <v>91.5</v>
      </c>
      <c r="CC183" s="63">
        <f>'2019'!BV12</f>
        <v>8.5</v>
      </c>
      <c r="CD183" s="60">
        <f>'2019'!BW12</f>
        <v>165</v>
      </c>
      <c r="CE183" s="61">
        <f>'2019'!BX12</f>
        <v>3343</v>
      </c>
      <c r="CF183" s="61">
        <f>'2019'!BY12</f>
        <v>11</v>
      </c>
      <c r="CG183" s="61">
        <f>'2019'!BZ12</f>
        <v>10</v>
      </c>
      <c r="CH183" s="61">
        <f>'2019'!CA12</f>
        <v>2</v>
      </c>
      <c r="CI183" s="61">
        <f>'2019'!CB12</f>
        <v>26</v>
      </c>
      <c r="CJ183" s="62">
        <f>'2019'!CC12</f>
        <v>1.33</v>
      </c>
      <c r="CK183" s="62">
        <f>'2019'!CD12</f>
        <v>0.46</v>
      </c>
      <c r="CL183" s="62">
        <f>'2019'!CE12</f>
        <v>2.17</v>
      </c>
      <c r="CM183" s="62">
        <f>'2019'!CF12</f>
        <v>10.199999999999999</v>
      </c>
      <c r="CN183" s="62">
        <f>'2019'!CG12</f>
        <v>8.9</v>
      </c>
      <c r="CO183" s="62">
        <f>'2019'!CH12</f>
        <v>0</v>
      </c>
      <c r="CP183" s="62">
        <f>'2019'!CI12</f>
        <v>0</v>
      </c>
      <c r="CQ183" s="62">
        <f>'2019'!CJ12</f>
        <v>83.3</v>
      </c>
      <c r="CR183" s="63">
        <f>'2019'!CK12</f>
        <v>16.7</v>
      </c>
      <c r="CS183" s="60">
        <f>'2019'!CL12</f>
        <v>1096</v>
      </c>
      <c r="CT183" s="61">
        <f>'2019'!CM12</f>
        <v>4021</v>
      </c>
      <c r="CU183" s="61">
        <f>'2019'!CN12</f>
        <v>136</v>
      </c>
      <c r="CV183" s="61">
        <f>'2019'!CO12</f>
        <v>96</v>
      </c>
      <c r="CW183" s="61">
        <f>'2019'!CP12</f>
        <v>1</v>
      </c>
      <c r="CX183" s="61">
        <f>'2019'!CQ12</f>
        <v>37</v>
      </c>
      <c r="CY183" s="62">
        <f>'2019'!CR12</f>
        <v>0.43</v>
      </c>
      <c r="CZ183" s="62">
        <f>'2019'!CS12</f>
        <v>2.2799999999999998</v>
      </c>
      <c r="DA183" s="62">
        <f>'2019'!CT12</f>
        <v>2.2799999999999998</v>
      </c>
      <c r="DB183" s="62">
        <f>'2019'!CU12</f>
        <v>3.8</v>
      </c>
      <c r="DC183" s="62">
        <f>'2019'!CV12</f>
        <v>11</v>
      </c>
      <c r="DD183" s="62">
        <f>'2019'!DA12</f>
        <v>46.7</v>
      </c>
      <c r="DE183" s="62">
        <f>'2019'!DB12</f>
        <v>6.8</v>
      </c>
      <c r="DF183" s="62">
        <f>'2019'!DC12</f>
        <v>2</v>
      </c>
      <c r="DG183" s="63">
        <f>'2019'!DD12</f>
        <v>96.8</v>
      </c>
      <c r="DH183" s="60">
        <f>'2019'!DE12</f>
        <v>917</v>
      </c>
      <c r="DI183" s="61">
        <f>'2019'!DF12</f>
        <v>4216</v>
      </c>
      <c r="DJ183" s="61">
        <f>'2019'!DG12</f>
        <v>72</v>
      </c>
      <c r="DK183" s="61">
        <f>'2019'!DH12</f>
        <v>54</v>
      </c>
      <c r="DL183" s="61">
        <f>'2019'!DI12</f>
        <v>13</v>
      </c>
      <c r="DM183" s="61">
        <f>'2019'!DJ12</f>
        <v>38</v>
      </c>
      <c r="DN183" s="62">
        <f>'2019'!DK12</f>
        <v>1.1100000000000001</v>
      </c>
      <c r="DO183" s="62">
        <f>'2019'!DL12</f>
        <v>2.25</v>
      </c>
      <c r="DP183" s="62">
        <f>'2019'!DM12</f>
        <v>2.69</v>
      </c>
      <c r="DQ183" s="62">
        <f>'2019'!DN12</f>
        <v>6.6</v>
      </c>
      <c r="DR183" s="62">
        <f>'2019'!DO12</f>
        <v>13.4</v>
      </c>
      <c r="DS183" s="62">
        <f>'2019'!DT12</f>
        <v>68.8</v>
      </c>
      <c r="DT183" s="62">
        <f>'2019'!DU12</f>
        <v>10</v>
      </c>
      <c r="DU183" s="62">
        <f>'2019'!DV12</f>
        <v>2</v>
      </c>
      <c r="DV183" s="63">
        <f>'2019'!DW12</f>
        <v>98</v>
      </c>
    </row>
    <row r="184" spans="1:126" ht="15.75" customHeight="1" x14ac:dyDescent="0.2">
      <c r="A184" s="30">
        <f t="shared" si="14"/>
        <v>182</v>
      </c>
      <c r="B184" s="31">
        <f>'2021'!A20</f>
        <v>18</v>
      </c>
      <c r="C184" s="31">
        <v>2021</v>
      </c>
      <c r="D184" s="32" t="str">
        <f>'2021'!B20</f>
        <v>Amari Rodgers</v>
      </c>
      <c r="E184" s="32" t="str" cm="1">
        <f t="array" ref="E184">_xlfn.IFS(F184&gt;12.5,"Cornerstone",AND(F184&gt;11.995,F184&lt;12.5),"Elite",AND(F184&gt;11,F184&lt;12.995),"Elite Upside",AND(F184&gt;=9.69,F184&lt;10.999),"Upside",AND(F184&gt;8.4,F184&lt;9.999),"Upside Lite",AND(F184&gt;7.25,F184&lt;8.999),"Outlier",AND(F184&gt;=6,F184&lt;7.25),"Outlier Lite",F184&lt;6.999,"Purgatory")</f>
        <v>Outlier</v>
      </c>
      <c r="F184" s="33">
        <f>'2021'!C20</f>
        <v>8.2857142857142865</v>
      </c>
      <c r="G184" s="33">
        <f t="shared" si="15"/>
        <v>70.399999999999991</v>
      </c>
      <c r="H184" s="303">
        <f t="shared" si="16"/>
        <v>-8.3712696795492592E-2</v>
      </c>
      <c r="I184" s="34" t="str">
        <f>'2021'!D20</f>
        <v>Clemson</v>
      </c>
      <c r="J184" s="35">
        <f>'2021'!E20</f>
        <v>4</v>
      </c>
      <c r="K184" s="36">
        <f>'2021'!F20</f>
        <v>36426</v>
      </c>
      <c r="L184" s="37">
        <f>'2021'!G20</f>
        <v>26.030136986301368</v>
      </c>
      <c r="M184" s="37" t="str">
        <f>'2021'!H20</f>
        <v>SR</v>
      </c>
      <c r="N184" s="37">
        <f>'2021'!I20</f>
        <v>21.613698630136987</v>
      </c>
      <c r="O184" s="37" t="str">
        <f>'2021'!J20</f>
        <v>Slot</v>
      </c>
      <c r="P184" s="37" t="str">
        <f>'2021'!K20</f>
        <v>RAT</v>
      </c>
      <c r="Q184" s="37" t="str">
        <f>'2021'!L20</f>
        <v>Elite Separator</v>
      </c>
      <c r="R184" s="55">
        <f>'2021'!M20</f>
        <v>69.5</v>
      </c>
      <c r="S184" s="55">
        <f>'2021'!N20</f>
        <v>212</v>
      </c>
      <c r="T184" s="231">
        <f t="shared" si="17"/>
        <v>30.857746348793253</v>
      </c>
      <c r="U184" s="35">
        <f>'2021'!O20</f>
        <v>4.5199999999999996</v>
      </c>
      <c r="V184" s="56">
        <f>'2021'!P20</f>
        <v>2</v>
      </c>
      <c r="W184" s="57">
        <f>'2021'!Q20</f>
        <v>0</v>
      </c>
      <c r="X184" s="58">
        <f>'2021'!R20</f>
        <v>3.7306642402183801E-2</v>
      </c>
      <c r="Y184" s="58">
        <f>'2021'!S20</f>
        <v>0.13739545997610514</v>
      </c>
      <c r="Z184" s="58">
        <f>'2021'!T20</f>
        <v>9.8497109826589602E-2</v>
      </c>
      <c r="AA184" s="58">
        <f>'2021'!U20</f>
        <v>0.24390243902439024</v>
      </c>
      <c r="AB184" s="58">
        <f>'2021'!V20</f>
        <v>0.24390243902439024</v>
      </c>
      <c r="AC184" s="59">
        <f>'2021'!W20</f>
        <v>0.23170731707317072</v>
      </c>
      <c r="AD184" s="42">
        <f>'2021'!X20</f>
        <v>20.967123287671232</v>
      </c>
      <c r="AE184" s="43">
        <f>'2021'!Y20</f>
        <v>2.78</v>
      </c>
      <c r="AF184" s="43">
        <f>'2021'!Z20</f>
        <v>11</v>
      </c>
      <c r="AG184" s="43">
        <f>'2021'!AA20</f>
        <v>7.6</v>
      </c>
      <c r="AH184" s="43">
        <f>'2021'!AB20</f>
        <v>0.68</v>
      </c>
      <c r="AI184" s="43">
        <f>'2021'!AC20</f>
        <v>2.08</v>
      </c>
      <c r="AJ184" s="44">
        <f>'2021'!AD20</f>
        <v>1.9078431372549019E-2</v>
      </c>
      <c r="AK184" s="44">
        <f>'2021'!AE20</f>
        <v>0.25074509803921569</v>
      </c>
      <c r="AL184" s="45">
        <f>'2021'!AF20</f>
        <v>7.2000000000000008E-2</v>
      </c>
      <c r="AM184" s="46">
        <f t="shared" si="20"/>
        <v>0.14300000000000002</v>
      </c>
      <c r="AN184" s="45">
        <f>'2021'!AG20</f>
        <v>0.107</v>
      </c>
      <c r="AO184" s="45">
        <f>'2021'!AH20</f>
        <v>0.88349999999999995</v>
      </c>
      <c r="AP184" s="43">
        <f>'2021'!AI20</f>
        <v>101.58091427189679</v>
      </c>
      <c r="AQ184" s="47">
        <f>'2021'!AJ20</f>
        <v>93.402460201161801</v>
      </c>
      <c r="AR184" s="48">
        <f>'2021'!AK20</f>
        <v>6</v>
      </c>
      <c r="AS184" s="49">
        <f>'2021'!AL20</f>
        <v>5</v>
      </c>
      <c r="AT184" s="49">
        <f>'2021'!AM20</f>
        <v>5</v>
      </c>
      <c r="AU184" s="49">
        <f>'2021'!AN20</f>
        <v>9</v>
      </c>
      <c r="AV184" s="49">
        <f>'2021'!AO20</f>
        <v>7</v>
      </c>
      <c r="AW184" s="49">
        <f>'2021'!AP20</f>
        <v>5</v>
      </c>
      <c r="AX184" s="49">
        <f>'2021'!AQ20</f>
        <v>8</v>
      </c>
      <c r="AY184" s="50">
        <f>'2021'!AR20</f>
        <v>0</v>
      </c>
      <c r="AZ184" s="60">
        <f>'2021'!AS20</f>
        <v>0</v>
      </c>
      <c r="BA184" s="61">
        <f>'2021'!AT20</f>
        <v>5087</v>
      </c>
      <c r="BB184" s="61">
        <f>'2021'!AU20</f>
        <v>0</v>
      </c>
      <c r="BC184" s="61">
        <f>'2021'!AV20</f>
        <v>0</v>
      </c>
      <c r="BD184" s="61">
        <f>'2021'!AW20</f>
        <v>0</v>
      </c>
      <c r="BE184" s="61">
        <f>'2021'!AX20</f>
        <v>0</v>
      </c>
      <c r="BF184" s="62">
        <f>'2021'!AY20</f>
        <v>0</v>
      </c>
      <c r="BG184" s="62">
        <f>'2021'!AZ20</f>
        <v>0</v>
      </c>
      <c r="BH184" s="62">
        <f>'2021'!BA20</f>
        <v>0</v>
      </c>
      <c r="BI184" s="62">
        <f>'2021'!BB20</f>
        <v>0</v>
      </c>
      <c r="BJ184" s="62">
        <f>'2021'!BC20</f>
        <v>0</v>
      </c>
      <c r="BK184" s="62">
        <f>'2021'!BD20</f>
        <v>0</v>
      </c>
      <c r="BL184" s="62">
        <f>'2021'!BE20</f>
        <v>0</v>
      </c>
      <c r="BM184" s="62">
        <f>'2021'!BF20</f>
        <v>0</v>
      </c>
      <c r="BN184" s="63">
        <f>'2021'!BG20</f>
        <v>0</v>
      </c>
      <c r="BO184" s="60">
        <f>'2021'!BH20</f>
        <v>123</v>
      </c>
      <c r="BP184" s="61">
        <f>'2021'!BI20</f>
        <v>3297</v>
      </c>
      <c r="BQ184" s="61">
        <f>'2021'!BJ20</f>
        <v>22</v>
      </c>
      <c r="BR184" s="61">
        <f>'2021'!BK20</f>
        <v>19</v>
      </c>
      <c r="BS184" s="61">
        <f>'2021'!BL20</f>
        <v>0</v>
      </c>
      <c r="BT184" s="61">
        <f>'2021'!BM20</f>
        <v>17</v>
      </c>
      <c r="BU184" s="62">
        <f>'2021'!BN20</f>
        <v>-7.0000000000000007E-2</v>
      </c>
      <c r="BV184" s="62">
        <f>'2021'!BO20</f>
        <v>0.3</v>
      </c>
      <c r="BW184" s="62">
        <f>'2021'!BP20</f>
        <v>1.0900000000000001</v>
      </c>
      <c r="BX184" s="62">
        <f>'2021'!BQ20</f>
        <v>4.2</v>
      </c>
      <c r="BY184" s="62">
        <f>'2021'!BR20</f>
        <v>2.4</v>
      </c>
      <c r="BZ184" s="62">
        <f>'2021'!BW20</f>
        <v>100</v>
      </c>
      <c r="CA184" s="62">
        <f>'2021'!BX20</f>
        <v>0</v>
      </c>
      <c r="CB184" s="62">
        <f>'2021'!BY20</f>
        <v>85.2</v>
      </c>
      <c r="CC184" s="63">
        <f>'2021'!BZ20</f>
        <v>13</v>
      </c>
      <c r="CD184" s="60">
        <f>'2021'!CA20</f>
        <v>575</v>
      </c>
      <c r="CE184" s="61">
        <f>'2021'!CB20</f>
        <v>4185</v>
      </c>
      <c r="CF184" s="61">
        <f>'2021'!CC20</f>
        <v>71</v>
      </c>
      <c r="CG184" s="61">
        <f>'2021'!CD20</f>
        <v>55</v>
      </c>
      <c r="CH184" s="61">
        <f>'2021'!CE20</f>
        <v>4</v>
      </c>
      <c r="CI184" s="61">
        <f>'2021'!CF20</f>
        <v>37</v>
      </c>
      <c r="CJ184" s="62">
        <f>'2021'!CG20</f>
        <v>0.38</v>
      </c>
      <c r="CK184" s="62">
        <f>'2021'!CH20</f>
        <v>1.1299999999999999</v>
      </c>
      <c r="CL184" s="62">
        <f>'2021'!CI20</f>
        <v>2.11</v>
      </c>
      <c r="CM184" s="62">
        <f>'2021'!CJ20</f>
        <v>8</v>
      </c>
      <c r="CN184" s="62">
        <f>'2021'!CK20</f>
        <v>6.1</v>
      </c>
      <c r="CO184" s="62">
        <f>'2021'!CP20</f>
        <v>37.5</v>
      </c>
      <c r="CP184" s="62">
        <f>'2021'!CQ20</f>
        <v>6.8</v>
      </c>
      <c r="CQ184" s="62">
        <f>'2021'!CR20</f>
        <v>84.4</v>
      </c>
      <c r="CR184" s="63">
        <f>'2021'!CS20</f>
        <v>13.7</v>
      </c>
      <c r="CS184" s="60">
        <f>'2021'!CT20</f>
        <v>426</v>
      </c>
      <c r="CT184" s="61">
        <f>'2021'!CU20</f>
        <v>4325</v>
      </c>
      <c r="CU184" s="61">
        <f>'2021'!CV20</f>
        <v>40</v>
      </c>
      <c r="CV184" s="61">
        <f>'2021'!CW20</f>
        <v>30</v>
      </c>
      <c r="CW184" s="61">
        <f>'2021'!CX20</f>
        <v>4</v>
      </c>
      <c r="CX184" s="61">
        <f>'2021'!CY20</f>
        <v>40</v>
      </c>
      <c r="CY184" s="62">
        <f>'2021'!CZ20</f>
        <v>0.64</v>
      </c>
      <c r="CZ184" s="62">
        <f>'2021'!DA20</f>
        <v>0.95</v>
      </c>
      <c r="DA184" s="62">
        <f>'2021'!DB20</f>
        <v>2.14</v>
      </c>
      <c r="DB184" s="62">
        <f>'2021'!DC20</f>
        <v>11</v>
      </c>
      <c r="DC184" s="62">
        <f>'2021'!DD20</f>
        <v>6.3</v>
      </c>
      <c r="DD184" s="62">
        <f>'2021'!DI20</f>
        <v>50</v>
      </c>
      <c r="DE184" s="62">
        <f>'2021'!DJ20</f>
        <v>0</v>
      </c>
      <c r="DF184" s="62">
        <f>'2021'!DK20</f>
        <v>8.1999999999999993</v>
      </c>
      <c r="DG184" s="63">
        <f>'2021'!DL20</f>
        <v>90.4</v>
      </c>
      <c r="DH184" s="60">
        <f>'2021'!DM20</f>
        <v>1020</v>
      </c>
      <c r="DI184" s="61">
        <f>'2021'!DN20</f>
        <v>4182</v>
      </c>
      <c r="DJ184" s="61">
        <f>'2021'!DO20</f>
        <v>99</v>
      </c>
      <c r="DK184" s="61">
        <f>'2021'!DP20</f>
        <v>77</v>
      </c>
      <c r="DL184" s="61">
        <f>'2021'!DQ20</f>
        <v>7</v>
      </c>
      <c r="DM184" s="61">
        <f>'2021'!DR20</f>
        <v>31</v>
      </c>
      <c r="DN184" s="62">
        <f>'2021'!DS20</f>
        <v>0.68</v>
      </c>
      <c r="DO184" s="62">
        <f>'2021'!DT20</f>
        <v>2.08</v>
      </c>
      <c r="DP184" s="62">
        <f>'2021'!DU20</f>
        <v>2.78</v>
      </c>
      <c r="DQ184" s="62">
        <f>'2021'!DV20</f>
        <v>8.3000000000000007</v>
      </c>
      <c r="DR184" s="62">
        <f>'2021'!DW20</f>
        <v>7.6</v>
      </c>
      <c r="DS184" s="62">
        <f>'2021'!EB20</f>
        <v>14.3</v>
      </c>
      <c r="DT184" s="62">
        <f>'2021'!EC20</f>
        <v>7.2</v>
      </c>
      <c r="DU184" s="62">
        <f>'2021'!ED20</f>
        <v>13.2</v>
      </c>
      <c r="DV184" s="63">
        <f>'2021'!EE20</f>
        <v>86.3</v>
      </c>
    </row>
    <row r="185" spans="1:126" ht="15.75" customHeight="1" x14ac:dyDescent="0.2">
      <c r="A185" s="30">
        <f t="shared" si="14"/>
        <v>183</v>
      </c>
      <c r="B185" s="31">
        <f>'2025'!A18</f>
        <v>16</v>
      </c>
      <c r="C185" s="31">
        <v>2025</v>
      </c>
      <c r="D185" s="32" t="str">
        <f>'2025'!B18</f>
        <v>Jack Bech</v>
      </c>
      <c r="E185" s="32" t="str" cm="1">
        <f t="array" ref="E185">_xlfn.IFS(F185&gt;12.5,"Cornerstone",AND(F185&gt;11.995,F185&lt;12.5),"Elite",AND(F185&gt;11,F185&lt;12.995),"Elite Upside",AND(F185&gt;=9.69,F185&lt;10.999),"Upside",AND(F185&gt;8.4,F185&lt;9.999),"Upside Lite",AND(F185&gt;7.25,F185&lt;8.999),"Outlier",AND(F185&gt;=6,F185&lt;7.25),"Outlier Lite",F185&lt;6.999,"Purgatory")</f>
        <v>Outlier</v>
      </c>
      <c r="F185" s="33">
        <f>'2025'!C18</f>
        <v>8.2657142857142851</v>
      </c>
      <c r="G185" s="33">
        <f t="shared" si="15"/>
        <v>70.199999999999989</v>
      </c>
      <c r="H185" s="303">
        <f t="shared" si="16"/>
        <v>-9.5191785773110271E-2</v>
      </c>
      <c r="I185" s="34" t="str">
        <f>'2025'!D18</f>
        <v>TCU</v>
      </c>
      <c r="J185" s="35">
        <f>'2025'!E18</f>
        <v>3</v>
      </c>
      <c r="K185" s="36">
        <f>'2025'!F18</f>
        <v>37305</v>
      </c>
      <c r="L185" s="37">
        <f>'2025'!G18</f>
        <v>23.621917808219177</v>
      </c>
      <c r="M185" s="37" t="str">
        <f>'2025'!H18</f>
        <v>SR</v>
      </c>
      <c r="N185" s="37">
        <f>'2025'!I18</f>
        <v>23.202739726027396</v>
      </c>
      <c r="O185" s="37" t="str">
        <f>'2025'!J18</f>
        <v>Hybrid</v>
      </c>
      <c r="P185" s="37" t="str">
        <f>'2025'!K18</f>
        <v>PROTO Z</v>
      </c>
      <c r="Q185" s="37" t="str">
        <f>'2025'!L18</f>
        <v>Poor Separator</v>
      </c>
      <c r="R185" s="55">
        <f>'2025'!M18</f>
        <v>73</v>
      </c>
      <c r="S185" s="55">
        <f>'2025'!N18</f>
        <v>214</v>
      </c>
      <c r="T185" s="231">
        <f t="shared" si="17"/>
        <v>28.233583658009881</v>
      </c>
      <c r="U185" s="37">
        <f>'2025'!O18</f>
        <v>4.55</v>
      </c>
      <c r="V185" s="56">
        <f>'2025'!P18</f>
        <v>2</v>
      </c>
      <c r="W185" s="57">
        <f>'2025'!Q18</f>
        <v>0</v>
      </c>
      <c r="X185" s="58">
        <f>'2025'!R18</f>
        <v>0.15423434789465384</v>
      </c>
      <c r="Y185" s="58">
        <f>'2025'!S18</f>
        <v>6.1888847629657129E-2</v>
      </c>
      <c r="Z185" s="58">
        <f>'2025'!T18</f>
        <v>5.8456117873158235E-2</v>
      </c>
      <c r="AA185" s="58">
        <f>'2025'!U18</f>
        <v>0.27538084585064454</v>
      </c>
      <c r="AB185" s="58">
        <f>'2025'!V18</f>
        <v>0.27538084585064454</v>
      </c>
      <c r="AC185" s="59">
        <f>'2025'!W18</f>
        <v>0.26161180355811231</v>
      </c>
      <c r="AD185" s="42">
        <f>'2025'!X18</f>
        <v>22.539726027397261</v>
      </c>
      <c r="AE185" s="43">
        <f>'2025'!Y18</f>
        <v>2.44</v>
      </c>
      <c r="AF185" s="43">
        <f>'2025'!Z18</f>
        <v>5.5</v>
      </c>
      <c r="AG185" s="43">
        <f>'2025'!AA18</f>
        <v>13.3</v>
      </c>
      <c r="AH185" s="43">
        <f>'2025'!AB18</f>
        <v>0.98</v>
      </c>
      <c r="AI185" s="43">
        <f>'2025'!AC18</f>
        <v>0</v>
      </c>
      <c r="AJ185" s="44">
        <f>'2025'!AD18</f>
        <v>4.7195357833655707E-2</v>
      </c>
      <c r="AK185" s="44">
        <f>'2025'!AE18</f>
        <v>0.16754352030947775</v>
      </c>
      <c r="AL185" s="45">
        <f>'2025'!AF18</f>
        <v>1.6E-2</v>
      </c>
      <c r="AM185" s="46">
        <f t="shared" si="20"/>
        <v>0.65</v>
      </c>
      <c r="AN185" s="45">
        <f>'2025'!AG18</f>
        <v>0.4385</v>
      </c>
      <c r="AO185" s="45">
        <f>'2025'!AH18</f>
        <v>0.51249999999999996</v>
      </c>
      <c r="AP185" s="43">
        <f>'2025'!AI18</f>
        <v>99.86152234195221</v>
      </c>
      <c r="AQ185" s="47">
        <f>'2025'!AJ18</f>
        <v>98.844262170786919</v>
      </c>
      <c r="AR185" s="48">
        <f>'2025'!AK18</f>
        <v>7</v>
      </c>
      <c r="AS185" s="49">
        <f>'2025'!AL18</f>
        <v>1</v>
      </c>
      <c r="AT185" s="49">
        <f>'2025'!AM18</f>
        <v>4</v>
      </c>
      <c r="AU185" s="49">
        <f>'2025'!AN18</f>
        <v>4</v>
      </c>
      <c r="AV185" s="49">
        <f>'2025'!AO18</f>
        <v>7</v>
      </c>
      <c r="AW185" s="49">
        <f>'2025'!AP18</f>
        <v>6</v>
      </c>
      <c r="AX185" s="49">
        <f>'2025'!AQ18</f>
        <v>8</v>
      </c>
      <c r="AY185" s="50">
        <f>'2025'!AR18</f>
        <v>1</v>
      </c>
      <c r="AZ185" s="60">
        <f>'2025'!AS18</f>
        <v>0</v>
      </c>
      <c r="BA185" s="61">
        <f>'2025'!AT18</f>
        <v>1</v>
      </c>
      <c r="BB185" s="61">
        <f>'2025'!AU18</f>
        <v>0</v>
      </c>
      <c r="BC185" s="61">
        <f>'2025'!AV18</f>
        <v>0</v>
      </c>
      <c r="BD185" s="61">
        <f>'2025'!AW18</f>
        <v>0</v>
      </c>
      <c r="BE185" s="61">
        <f>'2025'!AX18</f>
        <v>0</v>
      </c>
      <c r="BF185" s="62">
        <f>'2025'!AY18</f>
        <v>0</v>
      </c>
      <c r="BG185" s="62">
        <f>'2025'!AZ18</f>
        <v>0</v>
      </c>
      <c r="BH185" s="62">
        <f>'2025'!BA18</f>
        <v>0</v>
      </c>
      <c r="BI185" s="62">
        <f>'2025'!BB18</f>
        <v>0</v>
      </c>
      <c r="BJ185" s="62">
        <f>'2025'!BC18</f>
        <v>0</v>
      </c>
      <c r="BK185" s="62">
        <f>'2025'!BH18</f>
        <v>0</v>
      </c>
      <c r="BL185" s="62">
        <f>'2025'!BI18</f>
        <v>0</v>
      </c>
      <c r="BM185" s="62">
        <f>'2025'!BJ18</f>
        <v>0</v>
      </c>
      <c r="BN185" s="63">
        <f>'2025'!BK18</f>
        <v>0</v>
      </c>
      <c r="BO185" s="60">
        <f>'2025'!BL18</f>
        <v>489</v>
      </c>
      <c r="BP185" s="61">
        <f>'2025'!BM18</f>
        <v>3170.5</v>
      </c>
      <c r="BQ185" s="61">
        <f>'2025'!BN18</f>
        <v>67</v>
      </c>
      <c r="BR185" s="61">
        <f>'2025'!BO18</f>
        <v>43</v>
      </c>
      <c r="BS185" s="61">
        <f>'2025'!BP18</f>
        <v>3</v>
      </c>
      <c r="BT185" s="61">
        <f>'2025'!BQ18</f>
        <v>32.5</v>
      </c>
      <c r="BU185" s="62">
        <f>'2025'!BR18</f>
        <v>0</v>
      </c>
      <c r="BV185" s="62">
        <f>'2025'!BS18</f>
        <v>0</v>
      </c>
      <c r="BW185" s="62">
        <f>'2025'!BT18</f>
        <v>1.52</v>
      </c>
      <c r="BX185" s="62">
        <f>'2025'!BU18</f>
        <v>6.3</v>
      </c>
      <c r="BY185" s="62">
        <f>'2025'!BV18</f>
        <v>8</v>
      </c>
      <c r="BZ185" s="62">
        <f>'2025'!CA18</f>
        <v>75</v>
      </c>
      <c r="CA185" s="62">
        <f>'2025'!CB18</f>
        <v>4.4000000000000004</v>
      </c>
      <c r="CB185" s="62">
        <f>'2025'!CC18</f>
        <v>8.6999999999999993</v>
      </c>
      <c r="CC185" s="63">
        <f>'2025'!CD18</f>
        <v>66.3</v>
      </c>
      <c r="CD185" s="60">
        <f>'2025'!CE18</f>
        <v>200</v>
      </c>
      <c r="CE185" s="61">
        <f>'2025'!CF18</f>
        <v>3231.6000000000004</v>
      </c>
      <c r="CF185" s="61">
        <f>'2025'!CG18</f>
        <v>23</v>
      </c>
      <c r="CG185" s="61">
        <f>'2025'!CH18</f>
        <v>16</v>
      </c>
      <c r="CH185" s="61">
        <f>'2025'!CI18</f>
        <v>1</v>
      </c>
      <c r="CI185" s="61">
        <f>'2025'!CJ18</f>
        <v>19.200000000000003</v>
      </c>
      <c r="CJ185" s="62">
        <f>'2025'!CK18</f>
        <v>1</v>
      </c>
      <c r="CK185" s="62">
        <f>'2025'!CL18</f>
        <v>0</v>
      </c>
      <c r="CL185" s="62">
        <f>'2025'!CM18</f>
        <v>1.29</v>
      </c>
      <c r="CM185" s="62">
        <f>'2025'!CN18</f>
        <v>4.3</v>
      </c>
      <c r="CN185" s="62">
        <f>'2025'!CO18</f>
        <v>8.9</v>
      </c>
      <c r="CO185" s="62">
        <f>'2025'!CT18</f>
        <v>50</v>
      </c>
      <c r="CP185" s="62">
        <f>'2025'!CU18</f>
        <v>0</v>
      </c>
      <c r="CQ185" s="62">
        <f>'2025'!CV18</f>
        <v>4.63</v>
      </c>
      <c r="CR185" s="63">
        <f>'2025'!CW18</f>
        <v>95.7</v>
      </c>
      <c r="CS185" s="60">
        <f>'2025'!CX18</f>
        <v>146</v>
      </c>
      <c r="CT185" s="61">
        <f>'2025'!CY18</f>
        <v>2497.6</v>
      </c>
      <c r="CU185" s="61">
        <f>'2025'!CZ18</f>
        <v>19</v>
      </c>
      <c r="CV185" s="61">
        <f>'2025'!DA18</f>
        <v>12</v>
      </c>
      <c r="CW185" s="61">
        <f>'2025'!DB18</f>
        <v>0</v>
      </c>
      <c r="CX185" s="61">
        <f>'2025'!DC18</f>
        <v>18.399999999999999</v>
      </c>
      <c r="CY185" s="62">
        <f>'2025'!DD18</f>
        <v>-0.27</v>
      </c>
      <c r="CZ185" s="62">
        <f>'2025'!DE18</f>
        <v>0</v>
      </c>
      <c r="DA185" s="62">
        <f>'2025'!DF18</f>
        <v>1.38</v>
      </c>
      <c r="DB185" s="62">
        <f>'2025'!DG18</f>
        <v>4.3</v>
      </c>
      <c r="DC185" s="62">
        <f>'2025'!DH18</f>
        <v>8.4</v>
      </c>
      <c r="DD185" s="62">
        <f>'2025'!DM18</f>
        <v>50</v>
      </c>
      <c r="DE185" s="62">
        <f>'2025'!DN18</f>
        <v>7.7</v>
      </c>
      <c r="DF185" s="62">
        <f>'2025'!DO18</f>
        <v>15.9</v>
      </c>
      <c r="DG185" s="63">
        <f>'2025'!DP18</f>
        <v>75.7</v>
      </c>
      <c r="DH185" s="60">
        <f>'2025'!DQ18</f>
        <v>1034</v>
      </c>
      <c r="DI185" s="61">
        <f>'2025'!DR18</f>
        <v>3754.7999999999997</v>
      </c>
      <c r="DJ185" s="61">
        <f>'2025'!DS18</f>
        <v>91</v>
      </c>
      <c r="DK185" s="61">
        <f>'2025'!DT18</f>
        <v>62</v>
      </c>
      <c r="DL185" s="61">
        <f>'2025'!DU18</f>
        <v>9</v>
      </c>
      <c r="DM185" s="61">
        <f>'2025'!DV18</f>
        <v>25.200000000000003</v>
      </c>
      <c r="DN185" s="62">
        <f>'2025'!DW18</f>
        <v>0.98</v>
      </c>
      <c r="DO185" s="62">
        <f>'2025'!DX18</f>
        <v>0</v>
      </c>
      <c r="DP185" s="62">
        <f>'2025'!DY18</f>
        <v>2.44</v>
      </c>
      <c r="DQ185" s="62">
        <f>'2025'!DZ18</f>
        <v>5.5</v>
      </c>
      <c r="DR185" s="62">
        <f>'2025'!EA18</f>
        <v>13.3</v>
      </c>
      <c r="DS185" s="62">
        <f>'2025'!EF18</f>
        <v>65</v>
      </c>
      <c r="DT185" s="62">
        <f>'2025'!EG18</f>
        <v>1.6</v>
      </c>
      <c r="DU185" s="62">
        <f>'2025'!EH18</f>
        <v>71.8</v>
      </c>
      <c r="DV185" s="63">
        <f>'2025'!EI18</f>
        <v>26.8</v>
      </c>
    </row>
    <row r="186" spans="1:126" ht="15.75" customHeight="1" x14ac:dyDescent="0.2">
      <c r="A186" s="30">
        <f t="shared" si="14"/>
        <v>184</v>
      </c>
      <c r="B186" s="31">
        <f>'2017'!A20</f>
        <v>18</v>
      </c>
      <c r="C186" s="31">
        <v>2017</v>
      </c>
      <c r="D186" s="32" t="str">
        <f>'2017'!B20</f>
        <v>Carlos Henderson</v>
      </c>
      <c r="E186" s="32" t="str" cm="1">
        <f t="array" ref="E186">_xlfn.IFS(F186&gt;12.5,"Cornerstone",AND(F186&gt;11.995,F186&lt;12.5),"Elite",AND(F186&gt;11,F186&lt;12.995),"Elite Upside",AND(F186&gt;=9.69,F186&lt;10.999),"Upside",AND(F186&gt;8.4,F186&lt;9.999),"Upside Lite",AND(F186&gt;7.25,F186&lt;8.999),"Outlier",AND(F186&gt;=6,F186&lt;7.25),"Outlier Lite",F186&lt;6.999,"Purgatory")</f>
        <v>Outlier</v>
      </c>
      <c r="F186" s="33">
        <f>'2017'!C20</f>
        <v>8.2457142857142856</v>
      </c>
      <c r="G186" s="33">
        <f t="shared" si="15"/>
        <v>70</v>
      </c>
      <c r="H186" s="303">
        <f t="shared" si="16"/>
        <v>-0.10667087475072694</v>
      </c>
      <c r="I186" s="34" t="str">
        <f>'2017'!D20</f>
        <v>LA Tech</v>
      </c>
      <c r="J186" s="35">
        <f>'2017'!E20</f>
        <v>10</v>
      </c>
      <c r="K186" s="36">
        <f>'2017'!F20</f>
        <v>34687</v>
      </c>
      <c r="L186" s="37">
        <f>'2017'!G20</f>
        <v>30.794520547945204</v>
      </c>
      <c r="M186" s="37" t="str">
        <f>'2017'!H20</f>
        <v>JR</v>
      </c>
      <c r="N186" s="37">
        <f>'2017'!I20</f>
        <v>22.36986301369863</v>
      </c>
      <c r="O186" s="37" t="str">
        <f>'2017'!J20</f>
        <v>Wide</v>
      </c>
      <c r="P186" s="37" t="str">
        <f>'2017'!K20</f>
        <v>DEEP</v>
      </c>
      <c r="Q186" s="37" t="str">
        <f>'2017'!L20</f>
        <v>N/A</v>
      </c>
      <c r="R186" s="55">
        <f>'2017'!M20</f>
        <v>70</v>
      </c>
      <c r="S186" s="55">
        <f>'2017'!N20</f>
        <v>165</v>
      </c>
      <c r="T186" s="231">
        <f t="shared" si="17"/>
        <v>23.674772655667759</v>
      </c>
      <c r="U186" s="37">
        <f>'2017'!O20</f>
        <v>4.46</v>
      </c>
      <c r="V186" s="56">
        <f>'2017'!P20</f>
        <v>3</v>
      </c>
      <c r="W186" s="57">
        <f>'2017'!Q20</f>
        <v>0</v>
      </c>
      <c r="X186" s="58">
        <f>'2017'!R20</f>
        <v>0</v>
      </c>
      <c r="Y186" s="58">
        <f>'2017'!S20</f>
        <v>0.16114415179835739</v>
      </c>
      <c r="Z186" s="58">
        <f>'2017'!T20</f>
        <v>0.18424184717924305</v>
      </c>
      <c r="AA186" s="58">
        <f>'2017'!U20</f>
        <v>0.30174955769608808</v>
      </c>
      <c r="AB186" s="58">
        <f>'2017'!V20</f>
        <v>0.30174955769608808</v>
      </c>
      <c r="AC186" s="59">
        <f>'2017'!W20</f>
        <v>0.21122469038726163</v>
      </c>
      <c r="AD186" s="42">
        <f>'2017'!X20</f>
        <v>21.728767123287671</v>
      </c>
      <c r="AE186" s="43">
        <f>'2017'!Y20</f>
        <v>3.66</v>
      </c>
      <c r="AF186" s="43">
        <f>'2017'!Z20</f>
        <v>9.6</v>
      </c>
      <c r="AG186" s="43">
        <f>'2017'!AA20</f>
        <v>20.5</v>
      </c>
      <c r="AH186" s="43">
        <f>'2017'!AB20</f>
        <v>0.83</v>
      </c>
      <c r="AI186" s="43">
        <f>'2017'!AC20</f>
        <v>2.98</v>
      </c>
      <c r="AJ186" s="44" t="str">
        <f>'2017'!AD20</f>
        <v>N/A</v>
      </c>
      <c r="AK186" s="44" t="str">
        <f>'2017'!AE20</f>
        <v>N/A</v>
      </c>
      <c r="AL186" s="45">
        <f>'2017'!AF20</f>
        <v>4.7E-2</v>
      </c>
      <c r="AM186" s="46">
        <f t="shared" si="20"/>
        <v>0</v>
      </c>
      <c r="AN186" s="45">
        <f>'2017'!AG20</f>
        <v>0.95</v>
      </c>
      <c r="AO186" s="45">
        <f>'2017'!AH20</f>
        <v>7.350000000000001E-2</v>
      </c>
      <c r="AP186" s="43">
        <f>'2017'!AI20</f>
        <v>83.401623559935345</v>
      </c>
      <c r="AQ186" s="47">
        <f>'2017'!AJ20</f>
        <v>77.515857634444757</v>
      </c>
      <c r="AR186" s="48">
        <f>'2017'!AK20</f>
        <v>6</v>
      </c>
      <c r="AS186" s="49">
        <f>'2017'!AL20</f>
        <v>3</v>
      </c>
      <c r="AT186" s="49">
        <f>'2017'!AM20</f>
        <v>7</v>
      </c>
      <c r="AU186" s="49">
        <f>'2017'!AN20</f>
        <v>7</v>
      </c>
      <c r="AV186" s="49">
        <f>'2017'!AO20</f>
        <v>8</v>
      </c>
      <c r="AW186" s="49">
        <f>'2017'!AP20</f>
        <v>2</v>
      </c>
      <c r="AX186" s="49">
        <f>'2017'!AQ20</f>
        <v>7</v>
      </c>
      <c r="AY186" s="50">
        <f>'2017'!AR20</f>
        <v>0</v>
      </c>
      <c r="AZ186" s="60">
        <f>'2017'!AS20</f>
        <v>0</v>
      </c>
      <c r="BA186" s="61">
        <f>'2017'!AT20</f>
        <v>4209</v>
      </c>
      <c r="BB186" s="61">
        <f>'2017'!AU20</f>
        <v>0</v>
      </c>
      <c r="BC186" s="61">
        <f>'2017'!AV20</f>
        <v>0</v>
      </c>
      <c r="BD186" s="61">
        <f>'2017'!AW20</f>
        <v>0</v>
      </c>
      <c r="BE186" s="61">
        <f>'2017'!AX20</f>
        <v>0</v>
      </c>
      <c r="BF186" s="62">
        <f>'2017'!AY20</f>
        <v>0</v>
      </c>
      <c r="BG186" s="62">
        <f>'2017'!AZ20</f>
        <v>0</v>
      </c>
      <c r="BH186" s="62">
        <f>'2017'!BA20</f>
        <v>0</v>
      </c>
      <c r="BI186" s="62">
        <f>'2017'!BB20</f>
        <v>0</v>
      </c>
      <c r="BJ186" s="62">
        <f>'2017'!BC20</f>
        <v>0</v>
      </c>
      <c r="BK186" s="62">
        <f>'2017'!BD20</f>
        <v>0</v>
      </c>
      <c r="BL186" s="62">
        <f>'2017'!BE20</f>
        <v>0</v>
      </c>
      <c r="BM186" s="62">
        <f>'2017'!BF20</f>
        <v>0</v>
      </c>
      <c r="BN186" s="63">
        <f>'2017'!BG20</f>
        <v>0</v>
      </c>
      <c r="BO186" s="60">
        <f>'2017'!BH20</f>
        <v>0</v>
      </c>
      <c r="BP186" s="61">
        <f>'2017'!BI20</f>
        <v>2472</v>
      </c>
      <c r="BQ186" s="61">
        <f>'2017'!BJ20</f>
        <v>0</v>
      </c>
      <c r="BR186" s="61">
        <f>'2017'!BK20</f>
        <v>0</v>
      </c>
      <c r="BS186" s="61">
        <f>'2017'!BL20</f>
        <v>0</v>
      </c>
      <c r="BT186" s="61">
        <f>'2017'!BM20</f>
        <v>0</v>
      </c>
      <c r="BU186" s="62">
        <f>'2017'!BN20</f>
        <v>0</v>
      </c>
      <c r="BV186" s="62">
        <f>'2017'!BO20</f>
        <v>0</v>
      </c>
      <c r="BW186" s="62">
        <f>'2017'!BP20</f>
        <v>0</v>
      </c>
      <c r="BX186" s="62">
        <f>'2017'!BQ20</f>
        <v>0</v>
      </c>
      <c r="BY186" s="62">
        <f>'2017'!BR20</f>
        <v>0</v>
      </c>
      <c r="BZ186" s="62">
        <f>'2017'!BS20</f>
        <v>0</v>
      </c>
      <c r="CA186" s="62">
        <f>'2017'!BT20</f>
        <v>0</v>
      </c>
      <c r="CB186" s="62">
        <f>'2017'!BU20</f>
        <v>0</v>
      </c>
      <c r="CC186" s="63">
        <f>'2017'!BV20</f>
        <v>0</v>
      </c>
      <c r="CD186" s="60">
        <f>'2017'!BW20</f>
        <v>569</v>
      </c>
      <c r="CE186" s="61">
        <f>'2017'!BX20</f>
        <v>3531</v>
      </c>
      <c r="CF186" s="61">
        <f>'2017'!BY20</f>
        <v>46</v>
      </c>
      <c r="CG186" s="61">
        <f>'2017'!BZ20</f>
        <v>27</v>
      </c>
      <c r="CH186" s="61">
        <f>'2017'!CA20</f>
        <v>4</v>
      </c>
      <c r="CI186" s="61">
        <f>'2017'!CB20</f>
        <v>0</v>
      </c>
      <c r="CJ186" s="62">
        <f>'2017'!CC20</f>
        <v>0</v>
      </c>
      <c r="CK186" s="62">
        <f>'2017'!CD20</f>
        <v>0</v>
      </c>
      <c r="CL186" s="62">
        <f>'2017'!CE20</f>
        <v>2.5499999999999998</v>
      </c>
      <c r="CM186" s="62">
        <f>'2017'!CF20</f>
        <v>8.6</v>
      </c>
      <c r="CN186" s="62">
        <f>'2017'!CG20</f>
        <v>14.1</v>
      </c>
      <c r="CO186" s="62">
        <f>'2017'!CH20</f>
        <v>0</v>
      </c>
      <c r="CP186" s="62">
        <f>'2017'!CI20</f>
        <v>15.6</v>
      </c>
      <c r="CQ186" s="62">
        <f>'2017'!CJ20</f>
        <v>89.9</v>
      </c>
      <c r="CR186" s="63">
        <f>'2017'!CK20</f>
        <v>7.5</v>
      </c>
      <c r="CS186" s="60">
        <f>'2017'!CL20</f>
        <v>774</v>
      </c>
      <c r="CT186" s="61">
        <f>'2017'!CM20</f>
        <v>4201</v>
      </c>
      <c r="CU186" s="61">
        <f>'2017'!CN20</f>
        <v>61</v>
      </c>
      <c r="CV186" s="61">
        <f>'2017'!CO20</f>
        <v>36</v>
      </c>
      <c r="CW186" s="61">
        <f>'2017'!CP20</f>
        <v>5</v>
      </c>
      <c r="CX186" s="61">
        <f>'2017'!CQ20</f>
        <v>28</v>
      </c>
      <c r="CY186" s="62">
        <f>'2017'!CR20</f>
        <v>0</v>
      </c>
      <c r="CZ186" s="62">
        <f>'2017'!CS20</f>
        <v>0</v>
      </c>
      <c r="DA186" s="62">
        <f>'2017'!CT20</f>
        <v>2.64</v>
      </c>
      <c r="DB186" s="62">
        <f>'2017'!CU20</f>
        <v>6.8</v>
      </c>
      <c r="DC186" s="62">
        <f>'2017'!CV20</f>
        <v>20.5</v>
      </c>
      <c r="DD186" s="62">
        <f>'2017'!CW20</f>
        <v>0</v>
      </c>
      <c r="DE186" s="62">
        <f>'2017'!CX20</f>
        <v>12.2</v>
      </c>
      <c r="DF186" s="62">
        <f>'2017'!CY20</f>
        <v>89.7</v>
      </c>
      <c r="DG186" s="63">
        <f>'2017'!CZ20</f>
        <v>10</v>
      </c>
      <c r="DH186" s="60">
        <f>'2017'!DA20</f>
        <v>1535</v>
      </c>
      <c r="DI186" s="61">
        <f>'2017'!DB20</f>
        <v>5087</v>
      </c>
      <c r="DJ186" s="61">
        <f>'2017'!DC20</f>
        <v>137</v>
      </c>
      <c r="DK186" s="61">
        <f>'2017'!DD20</f>
        <v>82</v>
      </c>
      <c r="DL186" s="61">
        <f>'2017'!DE20</f>
        <v>19</v>
      </c>
      <c r="DM186" s="61">
        <f>'2017'!DF20</f>
        <v>43</v>
      </c>
      <c r="DN186" s="62">
        <f>'2017'!DG20</f>
        <v>0.83</v>
      </c>
      <c r="DO186" s="62">
        <f>'2017'!DH20</f>
        <v>2.98</v>
      </c>
      <c r="DP186" s="62">
        <f>'2017'!DI20</f>
        <v>3.66</v>
      </c>
      <c r="DQ186" s="62">
        <f>'2017'!DJ20</f>
        <v>9.6</v>
      </c>
      <c r="DR186" s="62">
        <f>'2017'!DK20</f>
        <v>15.2</v>
      </c>
      <c r="DS186" s="62">
        <f>'2017'!DL20</f>
        <v>0</v>
      </c>
      <c r="DT186" s="62">
        <f>'2017'!DM20</f>
        <v>4.7</v>
      </c>
      <c r="DU186" s="62">
        <f>'2017'!DN20</f>
        <v>95</v>
      </c>
      <c r="DV186" s="63">
        <f>'2017'!DO20</f>
        <v>4.7</v>
      </c>
    </row>
    <row r="187" spans="1:126" ht="15.75" customHeight="1" x14ac:dyDescent="0.2">
      <c r="A187" s="30">
        <f t="shared" si="14"/>
        <v>185</v>
      </c>
      <c r="B187" s="31">
        <f>'2020'!A18</f>
        <v>16</v>
      </c>
      <c r="C187" s="31">
        <v>2020</v>
      </c>
      <c r="D187" s="32" t="str">
        <f>'2020'!B18</f>
        <v>Lynn Bowden Jr.</v>
      </c>
      <c r="E187" s="32" t="str" cm="1">
        <f t="array" ref="E187">_xlfn.IFS(F187&gt;12.5,"Cornerstone",AND(F187&gt;11.995,F187&lt;12.5),"Elite",AND(F187&gt;11,F187&lt;12.995),"Elite Upside",AND(F187&gt;=9.69,F187&lt;10.999),"Upside",AND(F187&gt;8.4,F187&lt;9.999),"Upside Lite",AND(F187&gt;7.25,F187&lt;8.999),"Outlier",AND(F187&gt;=6,F187&lt;7.25),"Outlier Lite",F187&lt;6.999,"Purgatory")</f>
        <v>Outlier</v>
      </c>
      <c r="F187" s="33">
        <f>'2020'!C18</f>
        <v>8.2285714285714278</v>
      </c>
      <c r="G187" s="33">
        <f t="shared" si="15"/>
        <v>69.899999999999991</v>
      </c>
      <c r="H187" s="303">
        <f t="shared" si="16"/>
        <v>-0.11651009387439895</v>
      </c>
      <c r="I187" s="34" t="str">
        <f>'2020'!D18</f>
        <v>Kentucky</v>
      </c>
      <c r="J187" s="35">
        <f>'2020'!E18</f>
        <v>1</v>
      </c>
      <c r="K187" s="36">
        <f>'2020'!F18</f>
        <v>35717</v>
      </c>
      <c r="L187" s="37">
        <f>'2020'!G18</f>
        <v>27.972602739726028</v>
      </c>
      <c r="M187" s="37" t="str">
        <f>'2020'!H18</f>
        <v>JR</v>
      </c>
      <c r="N187" s="37">
        <f>'2020'!I18</f>
        <v>22.539726027397261</v>
      </c>
      <c r="O187" s="37" t="str">
        <f>'2020'!J18</f>
        <v>Slot</v>
      </c>
      <c r="P187" s="37" t="str">
        <f>'2020'!K18</f>
        <v>BALL HOG</v>
      </c>
      <c r="Q187" s="37" t="str">
        <f>'2020'!L18</f>
        <v>Elite Earner</v>
      </c>
      <c r="R187" s="55">
        <f>'2020'!M18</f>
        <v>71</v>
      </c>
      <c r="S187" s="55">
        <f>'2020'!N18</f>
        <v>198</v>
      </c>
      <c r="T187" s="231">
        <f t="shared" si="17"/>
        <v>27.61508891397073</v>
      </c>
      <c r="U187" s="35">
        <f>'2020'!O18</f>
        <v>4.46</v>
      </c>
      <c r="V187" s="56">
        <f>'2020'!P18</f>
        <v>3</v>
      </c>
      <c r="W187" s="57">
        <f>'2020'!Q18</f>
        <v>0</v>
      </c>
      <c r="X187" s="58">
        <f>'2020'!R18</f>
        <v>0</v>
      </c>
      <c r="Y187" s="58">
        <f>'2020'!S18</f>
        <v>8.5854456255110387E-2</v>
      </c>
      <c r="Z187" s="58">
        <f>'2020'!T18</f>
        <v>0.35493091948546929</v>
      </c>
      <c r="AA187" s="58">
        <f>'2020'!U18</f>
        <v>0.23402824478816409</v>
      </c>
      <c r="AB187" s="58">
        <f>'2020'!V18</f>
        <v>0.29447958213681669</v>
      </c>
      <c r="AC187" s="59">
        <f>'2020'!W18</f>
        <v>0.29447958213681669</v>
      </c>
      <c r="AD187" s="42">
        <f>'2020'!X18</f>
        <v>20.893150684931506</v>
      </c>
      <c r="AE187" s="43">
        <f>'2020'!Y18</f>
        <v>2.2400000000000002</v>
      </c>
      <c r="AF187" s="43">
        <f>'2020'!Z18</f>
        <v>7</v>
      </c>
      <c r="AG187" s="43">
        <f>'2020'!AA18</f>
        <v>11.6</v>
      </c>
      <c r="AH187" s="43">
        <f>'2020'!AB18</f>
        <v>0.51</v>
      </c>
      <c r="AI187" s="43">
        <f>'2020'!AC18</f>
        <v>2.5299999999999998</v>
      </c>
      <c r="AJ187" s="44">
        <f>'2020'!AD18</f>
        <v>4.0028735632183912E-2</v>
      </c>
      <c r="AK187" s="44">
        <f>'2020'!AE18</f>
        <v>0.28591954022988508</v>
      </c>
      <c r="AL187" s="45">
        <f>'2020'!AF18</f>
        <v>0.16699999999999998</v>
      </c>
      <c r="AM187" s="46">
        <f t="shared" si="20"/>
        <v>0.28600000000000003</v>
      </c>
      <c r="AN187" s="45">
        <f>'2020'!AG18</f>
        <v>0.11300000000000002</v>
      </c>
      <c r="AO187" s="45">
        <f>'2020'!AH18</f>
        <v>0.69950000000000001</v>
      </c>
      <c r="AP187" s="43">
        <f>'2020'!AI18</f>
        <v>100.08194827192241</v>
      </c>
      <c r="AQ187" s="47">
        <f>'2020'!AJ18</f>
        <v>95.019396015812163</v>
      </c>
      <c r="AR187" s="48">
        <f>'2020'!AK18</f>
        <v>8</v>
      </c>
      <c r="AS187" s="49">
        <f>'2020'!AL18</f>
        <v>5</v>
      </c>
      <c r="AT187" s="49">
        <f>'2020'!AM18</f>
        <v>4</v>
      </c>
      <c r="AU187" s="49">
        <f>'2020'!AN18</f>
        <v>5</v>
      </c>
      <c r="AV187" s="49">
        <f>'2020'!AO18</f>
        <v>8</v>
      </c>
      <c r="AW187" s="49">
        <f>'2020'!AP18</f>
        <v>5</v>
      </c>
      <c r="AX187" s="49">
        <f>'2020'!AQ18</f>
        <v>7</v>
      </c>
      <c r="AY187" s="50">
        <f>'2020'!AR18</f>
        <v>0</v>
      </c>
      <c r="AZ187" s="60">
        <f>'2020'!AS18</f>
        <v>0</v>
      </c>
      <c r="BA187" s="61">
        <f>'2020'!AT18</f>
        <v>2512</v>
      </c>
      <c r="BB187" s="61">
        <f>'2020'!AU18</f>
        <v>0</v>
      </c>
      <c r="BC187" s="61">
        <f>'2020'!AV18</f>
        <v>0</v>
      </c>
      <c r="BD187" s="61">
        <f>'2020'!AW18</f>
        <v>0</v>
      </c>
      <c r="BE187" s="61">
        <f>'2020'!AX18</f>
        <v>0</v>
      </c>
      <c r="BF187" s="62">
        <f>'2020'!AY18</f>
        <v>0</v>
      </c>
      <c r="BG187" s="62">
        <f>'2020'!AZ18</f>
        <v>0</v>
      </c>
      <c r="BH187" s="62">
        <f>'2020'!BA18</f>
        <v>0</v>
      </c>
      <c r="BI187" s="62">
        <f>'2020'!BB18</f>
        <v>0</v>
      </c>
      <c r="BJ187" s="62">
        <f>'2020'!BC18</f>
        <v>0</v>
      </c>
      <c r="BK187" s="62">
        <f>'2020'!BD18</f>
        <v>0</v>
      </c>
      <c r="BL187" s="62">
        <f>'2020'!BE18</f>
        <v>0</v>
      </c>
      <c r="BM187" s="62">
        <f>'2020'!BF18</f>
        <v>0</v>
      </c>
      <c r="BN187" s="63">
        <f>'2020'!BG18</f>
        <v>0</v>
      </c>
      <c r="BO187" s="60">
        <f>'2020'!BH18</f>
        <v>0</v>
      </c>
      <c r="BP187" s="61">
        <f>'2020'!BI18</f>
        <v>2419</v>
      </c>
      <c r="BQ187" s="61">
        <f>'2020'!BJ18</f>
        <v>0</v>
      </c>
      <c r="BR187" s="61">
        <f>'2020'!BK18</f>
        <v>0</v>
      </c>
      <c r="BS187" s="61">
        <f>'2020'!BL18</f>
        <v>0</v>
      </c>
      <c r="BT187" s="61">
        <f>'2020'!BM18</f>
        <v>0</v>
      </c>
      <c r="BU187" s="62">
        <f>'2020'!BN18</f>
        <v>0</v>
      </c>
      <c r="BV187" s="62">
        <f>'2020'!BO18</f>
        <v>0</v>
      </c>
      <c r="BW187" s="62">
        <f>'2020'!BP18</f>
        <v>0</v>
      </c>
      <c r="BX187" s="62">
        <f>'2020'!BQ18</f>
        <v>0</v>
      </c>
      <c r="BY187" s="62">
        <f>'2020'!BR18</f>
        <v>0</v>
      </c>
      <c r="BZ187" s="62">
        <f>'2020'!BS18</f>
        <v>0</v>
      </c>
      <c r="CA187" s="62">
        <f>'2020'!BT18</f>
        <v>0</v>
      </c>
      <c r="CB187" s="62">
        <f>'2020'!BU18</f>
        <v>0</v>
      </c>
      <c r="CC187" s="63">
        <f>'2020'!BV18</f>
        <v>0</v>
      </c>
      <c r="CD187" s="60">
        <f>'2020'!BW18</f>
        <v>210</v>
      </c>
      <c r="CE187" s="61">
        <f>'2020'!BX18</f>
        <v>2446</v>
      </c>
      <c r="CF187" s="61">
        <f>'2020'!BY18</f>
        <v>22</v>
      </c>
      <c r="CG187" s="61">
        <f>'2020'!BZ18</f>
        <v>17</v>
      </c>
      <c r="CH187" s="61">
        <f>'2020'!CA18</f>
        <v>0</v>
      </c>
      <c r="CI187" s="61">
        <f>'2020'!CB18</f>
        <v>10</v>
      </c>
      <c r="CJ187" s="62">
        <f>'2020'!CC18</f>
        <v>0.3</v>
      </c>
      <c r="CK187" s="62">
        <f>'2020'!CD18</f>
        <v>0.68</v>
      </c>
      <c r="CL187" s="62">
        <f>'2020'!CE18</f>
        <v>2.27</v>
      </c>
      <c r="CM187" s="62">
        <f>'2020'!CF18</f>
        <v>9.4</v>
      </c>
      <c r="CN187" s="62">
        <f>'2020'!CG18</f>
        <v>5.0999999999999996</v>
      </c>
      <c r="CO187" s="62">
        <f>'2020'!CL18</f>
        <v>100</v>
      </c>
      <c r="CP187" s="62">
        <f>'2020'!CM18</f>
        <v>10.5</v>
      </c>
      <c r="CQ187" s="62">
        <f>'2020'!CN18</f>
        <v>3.3</v>
      </c>
      <c r="CR187" s="63">
        <f>'2020'!CO18</f>
        <v>92.3</v>
      </c>
      <c r="CS187" s="60">
        <f>'2020'!CP18</f>
        <v>745</v>
      </c>
      <c r="CT187" s="61">
        <f>'2020'!CQ18</f>
        <v>2099</v>
      </c>
      <c r="CU187" s="61">
        <f>'2020'!CR18</f>
        <v>86</v>
      </c>
      <c r="CV187" s="61">
        <f>'2020'!CS18</f>
        <v>67</v>
      </c>
      <c r="CW187" s="61">
        <f>'2020'!CT18</f>
        <v>5</v>
      </c>
      <c r="CX187" s="61">
        <f>'2020'!CU18</f>
        <v>14</v>
      </c>
      <c r="CY187" s="62">
        <f>'2020'!CV18</f>
        <v>0.51</v>
      </c>
      <c r="CZ187" s="62">
        <f>'2020'!CW18</f>
        <v>2.5299999999999998</v>
      </c>
      <c r="DA187" s="62">
        <f>'2020'!CX18</f>
        <v>2.2400000000000002</v>
      </c>
      <c r="DB187" s="62">
        <f>'2020'!CY18</f>
        <v>7</v>
      </c>
      <c r="DC187" s="62">
        <f>'2020'!CZ18</f>
        <v>7.2</v>
      </c>
      <c r="DD187" s="62">
        <f>'2020'!DE18</f>
        <v>50</v>
      </c>
      <c r="DE187" s="62">
        <f>'2020'!DF18</f>
        <v>5.6</v>
      </c>
      <c r="DF187" s="62">
        <f>'2020'!DG18</f>
        <v>8.3000000000000007</v>
      </c>
      <c r="DG187" s="63">
        <f>'2020'!DH18</f>
        <v>91.4</v>
      </c>
      <c r="DH187" s="60">
        <f>'2020'!DI18</f>
        <v>348</v>
      </c>
      <c r="DI187" s="61">
        <f>'2020'!DJ18</f>
        <v>1487</v>
      </c>
      <c r="DJ187" s="61">
        <f>'2020'!DK18</f>
        <v>57</v>
      </c>
      <c r="DK187" s="61">
        <f>'2020'!DL18</f>
        <v>30</v>
      </c>
      <c r="DL187" s="61">
        <f>'2020'!DM18</f>
        <v>1</v>
      </c>
      <c r="DM187" s="61">
        <f>'2020'!DN18</f>
        <v>9</v>
      </c>
      <c r="DN187" s="62">
        <f>'2020'!DO18</f>
        <v>0.31</v>
      </c>
      <c r="DO187" s="62">
        <f>'2020'!DP18</f>
        <v>1.35</v>
      </c>
      <c r="DP187" s="62">
        <f>'2020'!DQ18</f>
        <v>1.99</v>
      </c>
      <c r="DQ187" s="62">
        <f>'2020'!DR18</f>
        <v>5.9</v>
      </c>
      <c r="DR187" s="62">
        <f>'2020'!DS18</f>
        <v>11.6</v>
      </c>
      <c r="DS187" s="62">
        <f>'2020'!DX18</f>
        <v>28.6</v>
      </c>
      <c r="DT187" s="62">
        <f>'2020'!DY18</f>
        <v>16.7</v>
      </c>
      <c r="DU187" s="62">
        <f>'2020'!DZ18</f>
        <v>14.3</v>
      </c>
      <c r="DV187" s="63">
        <f>'2020'!EA18</f>
        <v>48.5</v>
      </c>
    </row>
    <row r="188" spans="1:126" ht="15.75" customHeight="1" x14ac:dyDescent="0.2">
      <c r="A188" s="30">
        <f t="shared" si="14"/>
        <v>186</v>
      </c>
      <c r="B188" s="31">
        <f>'2023'!A20</f>
        <v>18</v>
      </c>
      <c r="C188" s="31">
        <v>2023</v>
      </c>
      <c r="D188" s="32" t="str">
        <f>'2023'!B20</f>
        <v>Dontayvion Wicks</v>
      </c>
      <c r="E188" s="32" t="str" cm="1">
        <f t="array" ref="E188">_xlfn.IFS(F188&gt;12.5,"Cornerstone",AND(F188&gt;11.995,F188&lt;12.5),"Elite",AND(F188&gt;11,F188&lt;12.995),"Elite Upside",AND(F188&gt;=9.69,F188&lt;10.999),"Upside",AND(F188&gt;8.4,F188&lt;9.999),"Upside Lite",AND(F188&gt;7.25,F188&lt;8.999),"Outlier",AND(F188&gt;=6,F188&lt;7.25),"Outlier Lite",F188&lt;6.999,"Purgatory")</f>
        <v>Outlier</v>
      </c>
      <c r="F188" s="33">
        <f>'2023'!C20</f>
        <v>8.2214285714285715</v>
      </c>
      <c r="G188" s="33">
        <f t="shared" si="15"/>
        <v>69.699999999999989</v>
      </c>
      <c r="H188" s="303">
        <f t="shared" si="16"/>
        <v>-0.12060976850926161</v>
      </c>
      <c r="I188" s="34" t="str">
        <f>'2023'!D20</f>
        <v>Virginia</v>
      </c>
      <c r="J188" s="35">
        <f>'2023'!E20</f>
        <v>4</v>
      </c>
      <c r="K188" s="36">
        <f>'2023'!F20</f>
        <v>37014</v>
      </c>
      <c r="L188" s="37">
        <f>'2023'!G20</f>
        <v>24.419178082191781</v>
      </c>
      <c r="M188" s="37" t="str">
        <f>'2023'!H20</f>
        <v>JR</v>
      </c>
      <c r="N188" s="37">
        <f>'2023'!I20</f>
        <v>21.997260273972604</v>
      </c>
      <c r="O188" s="37" t="str">
        <f>'2023'!J20</f>
        <v>Wide</v>
      </c>
      <c r="P188" s="37" t="str">
        <f>'2023'!K20</f>
        <v>PROTO Z</v>
      </c>
      <c r="Q188" s="37" t="str">
        <f>'2023'!L20</f>
        <v>Elite Earner</v>
      </c>
      <c r="R188" s="35">
        <f>'2023'!M20</f>
        <v>73</v>
      </c>
      <c r="S188" s="35">
        <f>'2023'!N20</f>
        <v>206</v>
      </c>
      <c r="T188" s="231">
        <f t="shared" si="17"/>
        <v>27.178122586682409</v>
      </c>
      <c r="U188" s="35">
        <f>'2023'!O20</f>
        <v>4.57</v>
      </c>
      <c r="V188" s="38">
        <f>'2023'!P20</f>
        <v>5</v>
      </c>
      <c r="W188" s="57">
        <f>'2023'!Q20</f>
        <v>0</v>
      </c>
      <c r="X188" s="58">
        <f>'2023'!R20</f>
        <v>1.6312777450927955E-2</v>
      </c>
      <c r="Y188" s="58">
        <f>'2023'!S20</f>
        <v>0</v>
      </c>
      <c r="Z188" s="58">
        <f>'2023'!T20</f>
        <v>0.25534895568008148</v>
      </c>
      <c r="AA188" s="58">
        <f>'2023'!U20</f>
        <v>0.24321266968325791</v>
      </c>
      <c r="AB188" s="58">
        <f>'2023'!V20</f>
        <v>0.24928081268166968</v>
      </c>
      <c r="AC188" s="59">
        <f>'2023'!W20</f>
        <v>0.23681677204758619</v>
      </c>
      <c r="AD188" s="42">
        <f>'2023'!X20</f>
        <v>20.334246575342465</v>
      </c>
      <c r="AE188" s="43">
        <f>'2023'!Y20</f>
        <v>3.25</v>
      </c>
      <c r="AF188" s="43">
        <f>'2023'!Z20</f>
        <v>5</v>
      </c>
      <c r="AG188" s="43">
        <f>'2023'!AA20</f>
        <v>14.6</v>
      </c>
      <c r="AH188" s="43">
        <f>'2023'!AB20</f>
        <v>0.97</v>
      </c>
      <c r="AI188" s="43">
        <f>'2023'!AC20</f>
        <v>2.17</v>
      </c>
      <c r="AJ188" s="44">
        <f>'2023'!AD20</f>
        <v>4.7209302325581397E-2</v>
      </c>
      <c r="AK188" s="44">
        <f>'2023'!AE20</f>
        <v>0.1955813953488372</v>
      </c>
      <c r="AL188" s="45">
        <f>'2023'!AF20</f>
        <v>0.23100000000000001</v>
      </c>
      <c r="AM188" s="46">
        <f>DD188/100</f>
        <v>0.51700000000000002</v>
      </c>
      <c r="AN188" s="45">
        <f>'2023'!AG20</f>
        <v>0.86699999999999999</v>
      </c>
      <c r="AO188" s="45">
        <f>'2023'!AH20</f>
        <v>0.13300000000000001</v>
      </c>
      <c r="AP188" s="43">
        <f>'2023'!AI20</f>
        <v>94.456623232978913</v>
      </c>
      <c r="AQ188" s="47">
        <f>'2023'!AJ20</f>
        <v>93.494421190948671</v>
      </c>
      <c r="AR188" s="48">
        <f>'2023'!AK20</f>
        <v>6</v>
      </c>
      <c r="AS188" s="49">
        <f>'2023'!AL20</f>
        <v>6</v>
      </c>
      <c r="AT188" s="49">
        <f>'2023'!AM20</f>
        <v>6</v>
      </c>
      <c r="AU188" s="49">
        <f>'2023'!AN20</f>
        <v>3</v>
      </c>
      <c r="AV188" s="49">
        <f>'2023'!AO20</f>
        <v>6</v>
      </c>
      <c r="AW188" s="49">
        <f>'2023'!AP20</f>
        <v>5</v>
      </c>
      <c r="AX188" s="49">
        <f>'2023'!AQ20</f>
        <v>4</v>
      </c>
      <c r="AY188" s="50">
        <f>'2023'!AR20</f>
        <v>0.75</v>
      </c>
      <c r="AZ188" s="60">
        <f>'2023'!AS20</f>
        <v>0</v>
      </c>
      <c r="BA188" s="61">
        <f>'2023'!AT20</f>
        <v>2750.7999999999997</v>
      </c>
      <c r="BB188" s="61">
        <f>'2023'!AU20</f>
        <v>0</v>
      </c>
      <c r="BC188" s="61">
        <f>'2023'!AV20</f>
        <v>0</v>
      </c>
      <c r="BD188" s="61">
        <f>'2023'!AW20</f>
        <v>0</v>
      </c>
      <c r="BE188" s="61">
        <f>'2023'!AX20</f>
        <v>0</v>
      </c>
      <c r="BF188" s="62">
        <f>'2023'!AY20</f>
        <v>0</v>
      </c>
      <c r="BG188" s="62">
        <f>'2023'!AZ20</f>
        <v>0</v>
      </c>
      <c r="BH188" s="62">
        <f>'2023'!BA20</f>
        <v>0</v>
      </c>
      <c r="BI188" s="62">
        <f>'2023'!BA20</f>
        <v>0</v>
      </c>
      <c r="BJ188" s="62">
        <f>'2023'!BC20</f>
        <v>0</v>
      </c>
      <c r="BK188" s="62">
        <f>'2023'!BH20</f>
        <v>0</v>
      </c>
      <c r="BL188" s="62">
        <f>'2023'!BI20</f>
        <v>0</v>
      </c>
      <c r="BM188" s="62">
        <f>'2023'!BJ20</f>
        <v>0</v>
      </c>
      <c r="BN188" s="63">
        <f>'2023'!BK20</f>
        <v>0</v>
      </c>
      <c r="BO188" s="60">
        <f>'2023'!BL20</f>
        <v>61</v>
      </c>
      <c r="BP188" s="61">
        <f>'2023'!BM20</f>
        <v>3739.4000000000005</v>
      </c>
      <c r="BQ188" s="61">
        <f>'2023'!BN20</f>
        <v>8</v>
      </c>
      <c r="BR188" s="61">
        <f>'2023'!BO20</f>
        <v>3</v>
      </c>
      <c r="BS188" s="61">
        <f>'2023'!BP20</f>
        <v>1</v>
      </c>
      <c r="BT188" s="61">
        <f>'2023'!BQ20</f>
        <v>23</v>
      </c>
      <c r="BU188" s="62">
        <f>'2023'!BR20</f>
        <v>1.05</v>
      </c>
      <c r="BV188" s="62">
        <f>'2023'!BS20</f>
        <v>0.64</v>
      </c>
      <c r="BW188" s="62">
        <f>'2023'!BT20</f>
        <v>1.49</v>
      </c>
      <c r="BX188" s="62">
        <f>'2023'!BU20</f>
        <v>0</v>
      </c>
      <c r="BY188" s="62">
        <f>'2023'!BV20</f>
        <v>0</v>
      </c>
      <c r="BZ188" s="62">
        <f>'2023'!CA20</f>
        <v>33.299999999999997</v>
      </c>
      <c r="CA188" s="62">
        <f>'2023'!CB20</f>
        <v>25</v>
      </c>
      <c r="CB188" s="62">
        <f>'2023'!CC20</f>
        <v>85.7</v>
      </c>
      <c r="CC188" s="63">
        <f>'2023'!CD20</f>
        <v>11.9</v>
      </c>
      <c r="CD188" s="60">
        <f>'2023'!CE20</f>
        <v>0</v>
      </c>
      <c r="CE188" s="61">
        <f>'2023'!CF20</f>
        <v>2606</v>
      </c>
      <c r="CF188" s="61">
        <f>'2023'!CG20</f>
        <v>0</v>
      </c>
      <c r="CG188" s="61">
        <f>'2023'!CH20</f>
        <v>0</v>
      </c>
      <c r="CH188" s="61">
        <f>'2023'!CI20</f>
        <v>0</v>
      </c>
      <c r="CI188" s="61">
        <f>'2023'!CJ20</f>
        <v>0</v>
      </c>
      <c r="CJ188" s="62">
        <f>'2023'!CK20</f>
        <v>0</v>
      </c>
      <c r="CK188" s="62">
        <f>'2023'!CL20</f>
        <v>0</v>
      </c>
      <c r="CL188" s="62">
        <f>'2023'!CM20</f>
        <v>0</v>
      </c>
      <c r="CM188" s="62">
        <f>'2023'!CN20</f>
        <v>0</v>
      </c>
      <c r="CN188" s="62">
        <f>'2023'!CO20</f>
        <v>0</v>
      </c>
      <c r="CO188" s="62">
        <f>'2023'!CT20</f>
        <v>0</v>
      </c>
      <c r="CP188" s="62">
        <f>'2023'!CU20</f>
        <v>0</v>
      </c>
      <c r="CQ188" s="62">
        <f>'2023'!CV20</f>
        <v>0</v>
      </c>
      <c r="CR188" s="63">
        <f>'2023'!CW20</f>
        <v>0</v>
      </c>
      <c r="CS188" s="60">
        <f>'2023'!CX20</f>
        <v>1203</v>
      </c>
      <c r="CT188" s="61">
        <f>'2023'!CY20</f>
        <v>4711.2000000000007</v>
      </c>
      <c r="CU188" s="61">
        <f>'2023'!CZ20</f>
        <v>93</v>
      </c>
      <c r="CV188" s="61">
        <f>'2023'!DA20</f>
        <v>57</v>
      </c>
      <c r="CW188" s="61">
        <f>'2023'!DB20</f>
        <v>9</v>
      </c>
      <c r="CX188" s="61">
        <f>'2023'!DC20</f>
        <v>31</v>
      </c>
      <c r="CY188" s="62">
        <f>'2023'!DD20</f>
        <v>0.97</v>
      </c>
      <c r="CZ188" s="62">
        <f>'2023'!DE20</f>
        <v>2.17</v>
      </c>
      <c r="DA188" s="62">
        <f>'2023'!DF20</f>
        <v>3.25</v>
      </c>
      <c r="DB188" s="62">
        <f>'2023'!DG20</f>
        <v>5</v>
      </c>
      <c r="DC188" s="62">
        <f>'2023'!DH20</f>
        <v>18.5</v>
      </c>
      <c r="DD188" s="62">
        <f>'2023'!DM20</f>
        <v>51.7</v>
      </c>
      <c r="DE188" s="62">
        <f>'2023'!DN20</f>
        <v>8.1</v>
      </c>
      <c r="DF188" s="62">
        <f>'2023'!DO20</f>
        <v>82.3</v>
      </c>
      <c r="DG188" s="63">
        <f>'2023'!DP20</f>
        <v>17.7</v>
      </c>
      <c r="DH188" s="60">
        <f>'2023'!DQ20</f>
        <v>430</v>
      </c>
      <c r="DI188" s="61">
        <f>'2023'!DR20</f>
        <v>1768</v>
      </c>
      <c r="DJ188" s="61">
        <f>'2023'!DS20</f>
        <v>72</v>
      </c>
      <c r="DK188" s="61">
        <f>'2023'!DT20</f>
        <v>30</v>
      </c>
      <c r="DL188" s="61">
        <f>'2023'!DU20</f>
        <v>2</v>
      </c>
      <c r="DM188" s="61">
        <f>'2023'!DV20</f>
        <v>7</v>
      </c>
      <c r="DN188" s="62">
        <f>'2023'!DW20</f>
        <v>0.12</v>
      </c>
      <c r="DO188" s="62">
        <f>'2023'!DX20</f>
        <v>1.56</v>
      </c>
      <c r="DP188" s="62">
        <f>'2023'!DY20</f>
        <v>1.45</v>
      </c>
      <c r="DQ188" s="62">
        <f>'2023'!DZ20</f>
        <v>4.0999999999999996</v>
      </c>
      <c r="DR188" s="62">
        <f>'2023'!EA20</f>
        <v>14.6</v>
      </c>
      <c r="DS188" s="62">
        <f>'2023'!EF20</f>
        <v>21.4</v>
      </c>
      <c r="DT188" s="62">
        <f>'2023'!EG20</f>
        <v>23.1</v>
      </c>
      <c r="DU188" s="62">
        <f>'2023'!EH20</f>
        <v>91.1</v>
      </c>
      <c r="DV188" s="63">
        <f>'2023'!EI20</f>
        <v>8.9</v>
      </c>
    </row>
    <row r="189" spans="1:126" ht="15.75" customHeight="1" x14ac:dyDescent="0.2">
      <c r="A189" s="30">
        <f t="shared" si="14"/>
        <v>187</v>
      </c>
      <c r="B189" s="31">
        <f>'2024'!A19</f>
        <v>17</v>
      </c>
      <c r="C189" s="31">
        <v>2024</v>
      </c>
      <c r="D189" s="32" t="str">
        <f>'2024'!B19</f>
        <v>Luke McCaffrey</v>
      </c>
      <c r="E189" s="32" t="str" cm="1">
        <f t="array" ref="E189">_xlfn.IFS(F189&gt;12.5,"Cornerstone",AND(F189&gt;11.995,F189&lt;12.5),"Elite",AND(F189&gt;11,F189&lt;12.995),"Elite Upside",AND(F189&gt;=9.69,F189&lt;10.999),"Upside",AND(F189&gt;8.4,F189&lt;9.999),"Upside Lite",AND(F189&gt;7.25,F189&lt;8.999),"Outlier",AND(F189&gt;=6,F189&lt;7.25),"Outlier Lite",F189&lt;6.999,"Purgatory")</f>
        <v>Outlier</v>
      </c>
      <c r="F189" s="33">
        <f>'2024'!C19</f>
        <v>8.2085714285714282</v>
      </c>
      <c r="G189" s="33">
        <f t="shared" si="15"/>
        <v>69.5</v>
      </c>
      <c r="H189" s="303">
        <f t="shared" si="16"/>
        <v>-0.12798918285201563</v>
      </c>
      <c r="I189" s="34" t="str">
        <f>'2024'!D19</f>
        <v>Rice</v>
      </c>
      <c r="J189" s="35">
        <f>'2024'!E19</f>
        <v>6</v>
      </c>
      <c r="K189" s="36">
        <f>'2024'!F19</f>
        <v>36983</v>
      </c>
      <c r="L189" s="37">
        <f>'2024'!G19</f>
        <v>24.504109589041096</v>
      </c>
      <c r="M189" s="37" t="str">
        <f>'2024'!H19</f>
        <v>RS JR</v>
      </c>
      <c r="N189" s="37">
        <f>'2024'!I19</f>
        <v>23.084931506849315</v>
      </c>
      <c r="O189" s="37" t="str">
        <f>'2024'!J19</f>
        <v>Slot</v>
      </c>
      <c r="P189" s="37" t="str">
        <f>'2024'!K19</f>
        <v>BALL HOG</v>
      </c>
      <c r="Q189" s="37" t="str">
        <f>'2024'!L19</f>
        <v>Poor Separator</v>
      </c>
      <c r="R189" s="35">
        <f>'2024'!M19</f>
        <v>74</v>
      </c>
      <c r="S189" s="35">
        <f>'2024'!N19</f>
        <v>198</v>
      </c>
      <c r="T189" s="231">
        <f t="shared" si="17"/>
        <v>25.421414027634484</v>
      </c>
      <c r="U189" s="35">
        <f>'2024'!O19</f>
        <v>4.46</v>
      </c>
      <c r="V189" s="38">
        <f>'2024'!P19</f>
        <v>3</v>
      </c>
      <c r="W189" s="57">
        <f>'2024'!Q19</f>
        <v>0</v>
      </c>
      <c r="X189" s="58">
        <f>'2024'!R19</f>
        <v>0</v>
      </c>
      <c r="Y189" s="58">
        <f>'2024'!S19</f>
        <v>0</v>
      </c>
      <c r="Z189" s="58">
        <f>'2024'!T19</f>
        <v>0.28221242046918305</v>
      </c>
      <c r="AA189" s="58">
        <f>'2024'!U19</f>
        <v>0.30256816934057218</v>
      </c>
      <c r="AB189" s="58">
        <f>'2024'!V19</f>
        <v>0.30256816934057218</v>
      </c>
      <c r="AC189" s="59">
        <f>'2024'!W19</f>
        <v>0.25718294393948632</v>
      </c>
      <c r="AD189" s="42">
        <f>'2024'!X19</f>
        <v>21.416438356164385</v>
      </c>
      <c r="AE189" s="43">
        <f>'2024'!Y19</f>
        <v>2.25</v>
      </c>
      <c r="AF189" s="43">
        <f>'2024'!Z19</f>
        <v>6</v>
      </c>
      <c r="AG189" s="43">
        <f>'2024'!AA19</f>
        <v>11.4</v>
      </c>
      <c r="AH189" s="43">
        <f>'2024'!AB19</f>
        <v>0.75</v>
      </c>
      <c r="AI189" s="43">
        <f>'2024'!AC19</f>
        <v>3.47</v>
      </c>
      <c r="AJ189" s="44">
        <f>'2024'!AD19</f>
        <v>5.9556451612903225E-2</v>
      </c>
      <c r="AK189" s="44">
        <f>'2024'!AE19</f>
        <v>0.12591935483870967</v>
      </c>
      <c r="AL189" s="45">
        <f>'2024'!AF19</f>
        <v>4.0999999999999995E-2</v>
      </c>
      <c r="AM189" s="46">
        <f>DS189/100</f>
        <v>0.60699999999999998</v>
      </c>
      <c r="AN189" s="45">
        <f>'2024'!AG19</f>
        <v>0.28299999999999997</v>
      </c>
      <c r="AO189" s="45">
        <f>'2024'!AH19</f>
        <v>0.71100000000000008</v>
      </c>
      <c r="AP189" s="43">
        <f>'2024'!AI19</f>
        <v>100.08194827192241</v>
      </c>
      <c r="AQ189" s="47">
        <f>'2024'!AJ19</f>
        <v>101.10492748803122</v>
      </c>
      <c r="AR189" s="48">
        <f>'2024'!AK19</f>
        <v>7</v>
      </c>
      <c r="AS189" s="49">
        <f>'2024'!AL19</f>
        <v>4</v>
      </c>
      <c r="AT189" s="49">
        <f>'2024'!AM19</f>
        <v>4</v>
      </c>
      <c r="AU189" s="49">
        <f>'2024'!AN19</f>
        <v>5</v>
      </c>
      <c r="AV189" s="49">
        <f>'2024'!AO19</f>
        <v>8</v>
      </c>
      <c r="AW189" s="49">
        <f>'2024'!AP19</f>
        <v>6</v>
      </c>
      <c r="AX189" s="49">
        <f>'2024'!AQ19</f>
        <v>6</v>
      </c>
      <c r="AY189" s="50">
        <f>'2024'!AR19</f>
        <v>0</v>
      </c>
      <c r="AZ189" s="60">
        <f>'2024'!AS19</f>
        <v>0</v>
      </c>
      <c r="BA189" s="61">
        <f>'2024'!AT19</f>
        <v>1</v>
      </c>
      <c r="BB189" s="61">
        <f>'2024'!AU19</f>
        <v>0</v>
      </c>
      <c r="BC189" s="61">
        <f>'2024'!AV19</f>
        <v>0</v>
      </c>
      <c r="BD189" s="61">
        <f>'2024'!AW19</f>
        <v>0</v>
      </c>
      <c r="BE189" s="61">
        <f>'2024'!AX19</f>
        <v>0</v>
      </c>
      <c r="BF189" s="62">
        <f>'2024'!AY19</f>
        <v>0.19</v>
      </c>
      <c r="BG189" s="62">
        <f>'2024'!AZ19</f>
        <v>0.12</v>
      </c>
      <c r="BH189" s="62">
        <f>'2024'!BA19</f>
        <v>0</v>
      </c>
      <c r="BI189" s="62">
        <f>'2024'!BB19</f>
        <v>0</v>
      </c>
      <c r="BJ189" s="62">
        <f>'2024'!BC19</f>
        <v>0</v>
      </c>
      <c r="BK189" s="62">
        <f>'2024'!BH19</f>
        <v>0</v>
      </c>
      <c r="BL189" s="62">
        <f>'2024'!BI19</f>
        <v>0</v>
      </c>
      <c r="BM189" s="62">
        <f>'2024'!BJ19</f>
        <v>0</v>
      </c>
      <c r="BN189" s="63">
        <f>'2024'!BK19</f>
        <v>0</v>
      </c>
      <c r="BO189" s="60">
        <f>'2024'!BL19</f>
        <v>0</v>
      </c>
      <c r="BP189" s="61">
        <f>'2024'!BM19</f>
        <v>1</v>
      </c>
      <c r="BQ189" s="61">
        <f>'2024'!BN19</f>
        <v>0</v>
      </c>
      <c r="BR189" s="61">
        <f>'2024'!BO19</f>
        <v>0</v>
      </c>
      <c r="BS189" s="61">
        <f>'2024'!BP19</f>
        <v>0</v>
      </c>
      <c r="BT189" s="61">
        <f>'2024'!BQ19</f>
        <v>0</v>
      </c>
      <c r="BU189" s="62">
        <f>'2024'!BR19</f>
        <v>0.12</v>
      </c>
      <c r="BV189" s="62">
        <f>'2024'!BS19</f>
        <v>0.03</v>
      </c>
      <c r="BW189" s="62">
        <f>'2024'!BT19</f>
        <v>0</v>
      </c>
      <c r="BX189" s="62">
        <f>'2024'!BU19</f>
        <v>0</v>
      </c>
      <c r="BY189" s="62">
        <f>'2024'!BV19</f>
        <v>0</v>
      </c>
      <c r="BZ189" s="62">
        <f>'2024'!CA19</f>
        <v>0</v>
      </c>
      <c r="CA189" s="62">
        <f>'2024'!CB19</f>
        <v>0</v>
      </c>
      <c r="CB189" s="62">
        <f>'2024'!CC19</f>
        <v>0</v>
      </c>
      <c r="CC189" s="63">
        <f>'2024'!CD19</f>
        <v>0</v>
      </c>
      <c r="CD189" s="60">
        <f>'2024'!CE19</f>
        <v>0</v>
      </c>
      <c r="CE189" s="61">
        <f>'2024'!CF19</f>
        <v>1</v>
      </c>
      <c r="CF189" s="61">
        <f>'2024'!CG19</f>
        <v>0</v>
      </c>
      <c r="CG189" s="61">
        <f>'2024'!CH19</f>
        <v>0</v>
      </c>
      <c r="CH189" s="61">
        <f>'2024'!CI19</f>
        <v>0</v>
      </c>
      <c r="CI189" s="61">
        <f>'2024'!CJ19</f>
        <v>0</v>
      </c>
      <c r="CJ189" s="62">
        <f>'2024'!CK19</f>
        <v>0.05</v>
      </c>
      <c r="CK189" s="62">
        <f>'2024'!CL19</f>
        <v>0</v>
      </c>
      <c r="CL189" s="62">
        <f>'2024'!CM19</f>
        <v>0</v>
      </c>
      <c r="CM189" s="62">
        <f>'2024'!CN19</f>
        <v>0</v>
      </c>
      <c r="CN189" s="62">
        <f>'2024'!CO19</f>
        <v>0</v>
      </c>
      <c r="CO189" s="62">
        <f>'2024'!CT19</f>
        <v>0</v>
      </c>
      <c r="CP189" s="62">
        <f>'2024'!CU19</f>
        <v>0</v>
      </c>
      <c r="CQ189" s="62">
        <f>'2024'!CV19</f>
        <v>0</v>
      </c>
      <c r="CR189" s="63">
        <f>'2024'!CW19</f>
        <v>0</v>
      </c>
      <c r="CS189" s="60">
        <f>'2024'!CX19</f>
        <v>723</v>
      </c>
      <c r="CT189" s="61">
        <f>'2024'!CY19</f>
        <v>2561.9</v>
      </c>
      <c r="CU189" s="61">
        <f>'2024'!CZ19</f>
        <v>85.6</v>
      </c>
      <c r="CV189" s="61">
        <f>'2024'!DA19</f>
        <v>58</v>
      </c>
      <c r="CW189" s="61">
        <f>'2024'!DB19</f>
        <v>6</v>
      </c>
      <c r="CX189" s="61">
        <f>'2024'!DC19</f>
        <v>19.8</v>
      </c>
      <c r="CY189" s="62">
        <f>'2024'!DD19</f>
        <v>0.24</v>
      </c>
      <c r="CZ189" s="62">
        <f>'2024'!DE19</f>
        <v>2.33</v>
      </c>
      <c r="DA189" s="62">
        <f>'2024'!DF19</f>
        <v>2.25</v>
      </c>
      <c r="DB189" s="62">
        <f>'2024'!DG19</f>
        <v>4.7</v>
      </c>
      <c r="DC189" s="62">
        <f>'2024'!DH19</f>
        <v>11.4</v>
      </c>
      <c r="DD189" s="62">
        <f>'2024'!DM19</f>
        <v>62.5</v>
      </c>
      <c r="DE189" s="62">
        <f>'2024'!DN19</f>
        <v>9.4</v>
      </c>
      <c r="DF189" s="62">
        <f>'2024'!DO19</f>
        <v>28.7</v>
      </c>
      <c r="DG189" s="63">
        <f>'2024'!DP19</f>
        <v>70.7</v>
      </c>
      <c r="DH189" s="60">
        <f>'2024'!DQ19</f>
        <v>992</v>
      </c>
      <c r="DI189" s="61">
        <f>'2024'!DR19</f>
        <v>3278.6</v>
      </c>
      <c r="DJ189" s="61">
        <f>'2024'!DS19</f>
        <v>87.2</v>
      </c>
      <c r="DK189" s="61">
        <f>'2024'!DT19</f>
        <v>71</v>
      </c>
      <c r="DL189" s="61">
        <f>'2024'!DU19</f>
        <v>13</v>
      </c>
      <c r="DM189" s="61">
        <f>'2024'!DV19</f>
        <v>28.6</v>
      </c>
      <c r="DN189" s="62">
        <f>'2024'!DW19</f>
        <v>0.75</v>
      </c>
      <c r="DO189" s="62">
        <f>'2024'!DX19</f>
        <v>3.47</v>
      </c>
      <c r="DP189" s="62">
        <f>'2024'!DY19</f>
        <v>2.11</v>
      </c>
      <c r="DQ189" s="62">
        <f>'2024'!DZ19</f>
        <v>6</v>
      </c>
      <c r="DR189" s="62">
        <f>'2024'!EA19</f>
        <v>10.7</v>
      </c>
      <c r="DS189" s="62">
        <f>'2024'!EF19</f>
        <v>60.7</v>
      </c>
      <c r="DT189" s="62">
        <f>'2024'!EG19</f>
        <v>4.0999999999999996</v>
      </c>
      <c r="DU189" s="62">
        <f>'2024'!EH19</f>
        <v>27.9</v>
      </c>
      <c r="DV189" s="63">
        <f>'2024'!EI19</f>
        <v>71.5</v>
      </c>
    </row>
    <row r="190" spans="1:126" ht="15.75" customHeight="1" x14ac:dyDescent="0.2">
      <c r="A190" s="30">
        <f t="shared" si="14"/>
        <v>188</v>
      </c>
      <c r="B190" s="31">
        <f>'2020'!A19</f>
        <v>17</v>
      </c>
      <c r="C190" s="31">
        <v>2020</v>
      </c>
      <c r="D190" s="32" t="str">
        <f>'2020'!B19</f>
        <v>Gabe Davis</v>
      </c>
      <c r="E190" s="32" t="str" cm="1">
        <f t="array" ref="E190">_xlfn.IFS(F190&gt;12.5,"Cornerstone",AND(F190&gt;11.995,F190&lt;12.5),"Elite",AND(F190&gt;11,F190&lt;12.995),"Elite Upside",AND(F190&gt;=9.69,F190&lt;10.999),"Upside",AND(F190&gt;8.4,F190&lt;9.999),"Upside Lite",AND(F190&gt;7.25,F190&lt;8.999),"Outlier",AND(F190&gt;=6,F190&lt;7.25),"Outlier Lite",F190&lt;6.999,"Purgatory")</f>
        <v>Outlier</v>
      </c>
      <c r="F190" s="33">
        <f>'2020'!C19</f>
        <v>8.1800000000000015</v>
      </c>
      <c r="G190" s="33">
        <f t="shared" si="15"/>
        <v>69.399999999999991</v>
      </c>
      <c r="H190" s="303">
        <f t="shared" si="16"/>
        <v>-0.14438788139146727</v>
      </c>
      <c r="I190" s="34" t="str">
        <f>'2020'!D19</f>
        <v>UCF</v>
      </c>
      <c r="J190" s="35">
        <f>'2020'!E19</f>
        <v>6</v>
      </c>
      <c r="K190" s="36">
        <f>'2020'!F19</f>
        <v>36251</v>
      </c>
      <c r="L190" s="37">
        <f>'2020'!G19</f>
        <v>26.509589041095889</v>
      </c>
      <c r="M190" s="37" t="str">
        <f>'2020'!H19</f>
        <v>JR</v>
      </c>
      <c r="N190" s="37">
        <f>'2020'!I19</f>
        <v>21.076712328767123</v>
      </c>
      <c r="O190" s="37" t="str">
        <f>'2020'!J19</f>
        <v>Wide</v>
      </c>
      <c r="P190" s="37" t="str">
        <f>'2020'!K19</f>
        <v>SLOB</v>
      </c>
      <c r="Q190" s="37" t="str">
        <f>'2020'!L19</f>
        <v>Elite Earner</v>
      </c>
      <c r="R190" s="55">
        <f>'2020'!M19</f>
        <v>74</v>
      </c>
      <c r="S190" s="55">
        <f>'2020'!N19</f>
        <v>210</v>
      </c>
      <c r="T190" s="231">
        <f t="shared" si="17"/>
        <v>26.962105786885058</v>
      </c>
      <c r="U190" s="35">
        <f>'2020'!O19</f>
        <v>4.54</v>
      </c>
      <c r="V190" s="56">
        <f>'2020'!P19</f>
        <v>4</v>
      </c>
      <c r="W190" s="57">
        <f>'2020'!Q19</f>
        <v>0</v>
      </c>
      <c r="X190" s="58">
        <f>'2020'!R19</f>
        <v>0</v>
      </c>
      <c r="Y190" s="58">
        <f>'2020'!S19</f>
        <v>9.0656155808022262E-2</v>
      </c>
      <c r="Z190" s="58">
        <f>'2020'!T19</f>
        <v>0.24350164326262325</v>
      </c>
      <c r="AA190" s="58">
        <f>'2020'!U19</f>
        <v>0.30143308234151078</v>
      </c>
      <c r="AB190" s="58">
        <f>'2020'!V19</f>
        <v>0.30143308234151078</v>
      </c>
      <c r="AC190" s="59">
        <f>'2020'!W19</f>
        <v>0.25621811999028415</v>
      </c>
      <c r="AD190" s="42">
        <f>'2020'!X19</f>
        <v>19.43013698630137</v>
      </c>
      <c r="AE190" s="43">
        <f>'2020'!Y19</f>
        <v>2.95</v>
      </c>
      <c r="AF190" s="43">
        <f>'2020'!Z19</f>
        <v>4.5999999999999996</v>
      </c>
      <c r="AG190" s="43">
        <f>'2020'!AA19</f>
        <v>16.5</v>
      </c>
      <c r="AH190" s="43">
        <f>'2020'!AB19</f>
        <v>0.78</v>
      </c>
      <c r="AI190" s="43">
        <f>'2020'!AC19</f>
        <v>2.91</v>
      </c>
      <c r="AJ190" s="44">
        <f>'2020'!AD19</f>
        <v>7.1313456889605165E-2</v>
      </c>
      <c r="AK190" s="44">
        <f>'2020'!AE19</f>
        <v>0.23295729250604352</v>
      </c>
      <c r="AL190" s="45">
        <f>'2020'!AF19</f>
        <v>6.5000000000000002E-2</v>
      </c>
      <c r="AM190" s="46">
        <f>DS190/100</f>
        <v>0.36700000000000005</v>
      </c>
      <c r="AN190" s="45">
        <f>'2020'!AG19</f>
        <v>0.93399999999999994</v>
      </c>
      <c r="AO190" s="45">
        <f>'2020'!AH19</f>
        <v>6.3E-2</v>
      </c>
      <c r="AP190" s="43">
        <f>'2020'!AI19</f>
        <v>98.861200283715007</v>
      </c>
      <c r="AQ190" s="47">
        <f>'2020'!AJ19</f>
        <v>99.871701726942632</v>
      </c>
      <c r="AR190" s="48">
        <f>'2020'!AK19</f>
        <v>7</v>
      </c>
      <c r="AS190" s="49">
        <f>'2020'!AL19</f>
        <v>7</v>
      </c>
      <c r="AT190" s="49">
        <f>'2020'!AM19</f>
        <v>5</v>
      </c>
      <c r="AU190" s="49">
        <f>'2020'!AN19</f>
        <v>2</v>
      </c>
      <c r="AV190" s="49">
        <f>'2020'!AO19</f>
        <v>7</v>
      </c>
      <c r="AW190" s="49">
        <f>'2020'!AP19</f>
        <v>6</v>
      </c>
      <c r="AX190" s="49">
        <f>'2020'!AQ19</f>
        <v>5</v>
      </c>
      <c r="AY190" s="50">
        <f>'2020'!AR19</f>
        <v>0.25</v>
      </c>
      <c r="AZ190" s="60">
        <f>'2020'!AS19</f>
        <v>0</v>
      </c>
      <c r="BA190" s="61">
        <f>'2020'!AT19</f>
        <v>2246</v>
      </c>
      <c r="BB190" s="61">
        <f>'2020'!AU19</f>
        <v>0</v>
      </c>
      <c r="BC190" s="61">
        <f>'2020'!AV19</f>
        <v>0</v>
      </c>
      <c r="BD190" s="61">
        <f>'2020'!AW19</f>
        <v>0</v>
      </c>
      <c r="BE190" s="61">
        <f>'2020'!AX19</f>
        <v>0</v>
      </c>
      <c r="BF190" s="62">
        <f>'2020'!AY19</f>
        <v>0</v>
      </c>
      <c r="BG190" s="62">
        <f>'2020'!AZ19</f>
        <v>0</v>
      </c>
      <c r="BH190" s="62">
        <f>'2020'!BA19</f>
        <v>0</v>
      </c>
      <c r="BI190" s="62">
        <f>'2020'!BB19</f>
        <v>0</v>
      </c>
      <c r="BJ190" s="62">
        <f>'2020'!BC19</f>
        <v>0</v>
      </c>
      <c r="BK190" s="62">
        <f>'2020'!BD19</f>
        <v>0</v>
      </c>
      <c r="BL190" s="62">
        <f>'2020'!BE19</f>
        <v>0</v>
      </c>
      <c r="BM190" s="62">
        <f>'2020'!BF19</f>
        <v>0</v>
      </c>
      <c r="BN190" s="63">
        <f>'2020'!BG19</f>
        <v>0</v>
      </c>
      <c r="BO190" s="60">
        <f>'2020'!BH19</f>
        <v>0</v>
      </c>
      <c r="BP190" s="61">
        <f>'2020'!BI19</f>
        <v>2726</v>
      </c>
      <c r="BQ190" s="61">
        <f>'2020'!BJ19</f>
        <v>0</v>
      </c>
      <c r="BR190" s="61">
        <f>'2020'!BK19</f>
        <v>0</v>
      </c>
      <c r="BS190" s="61">
        <f>'2020'!BL19</f>
        <v>0</v>
      </c>
      <c r="BT190" s="61">
        <f>'2020'!BM19</f>
        <v>0</v>
      </c>
      <c r="BU190" s="62">
        <f>'2020'!BN19</f>
        <v>0</v>
      </c>
      <c r="BV190" s="62">
        <f>'2020'!BO19</f>
        <v>0</v>
      </c>
      <c r="BW190" s="62">
        <f>'2020'!BP19</f>
        <v>0</v>
      </c>
      <c r="BX190" s="62">
        <f>'2020'!BQ19</f>
        <v>0</v>
      </c>
      <c r="BY190" s="62">
        <f>'2020'!BR19</f>
        <v>0</v>
      </c>
      <c r="BZ190" s="62">
        <f>'2020'!BS19</f>
        <v>0</v>
      </c>
      <c r="CA190" s="62">
        <f>'2020'!BT19</f>
        <v>0</v>
      </c>
      <c r="CB190" s="62">
        <f>'2020'!BU19</f>
        <v>0</v>
      </c>
      <c r="CC190" s="63">
        <f>'2020'!BV19</f>
        <v>0</v>
      </c>
      <c r="CD190" s="60">
        <f>'2020'!BW19</f>
        <v>391</v>
      </c>
      <c r="CE190" s="61">
        <f>'2020'!BX19</f>
        <v>4313</v>
      </c>
      <c r="CF190" s="61">
        <f>'2020'!BY19</f>
        <v>42</v>
      </c>
      <c r="CG190" s="61">
        <f>'2020'!BZ19</f>
        <v>27</v>
      </c>
      <c r="CH190" s="61">
        <f>'2020'!CA19</f>
        <v>4</v>
      </c>
      <c r="CI190" s="61">
        <f>'2020'!CB19</f>
        <v>38</v>
      </c>
      <c r="CJ190" s="62">
        <f>'2020'!CC19</f>
        <v>0.71</v>
      </c>
      <c r="CK190" s="62">
        <f>'2020'!CD19</f>
        <v>1.18</v>
      </c>
      <c r="CL190" s="62">
        <f>'2020'!CE19</f>
        <v>1.52</v>
      </c>
      <c r="CM190" s="62">
        <f>'2020'!CF19</f>
        <v>5.6</v>
      </c>
      <c r="CN190" s="62">
        <f>'2020'!CG19</f>
        <v>11.3</v>
      </c>
      <c r="CO190" s="62">
        <f>'2020'!CL19</f>
        <v>42.9</v>
      </c>
      <c r="CP190" s="62">
        <f>'2020'!CM19</f>
        <v>12.9</v>
      </c>
      <c r="CQ190" s="62">
        <f>'2020'!CN19</f>
        <v>85.9</v>
      </c>
      <c r="CR190" s="63">
        <f>'2020'!CO19</f>
        <v>14.1</v>
      </c>
      <c r="CS190" s="60">
        <f>'2020'!CP19</f>
        <v>815</v>
      </c>
      <c r="CT190" s="61">
        <f>'2020'!CQ19</f>
        <v>3347</v>
      </c>
      <c r="CU190" s="61">
        <f>'2020'!CR19</f>
        <v>88</v>
      </c>
      <c r="CV190" s="61">
        <f>'2020'!CS19</f>
        <v>53</v>
      </c>
      <c r="CW190" s="61">
        <f>'2020'!CT19</f>
        <v>7</v>
      </c>
      <c r="CX190" s="61">
        <f>'2020'!CU19</f>
        <v>29</v>
      </c>
      <c r="CY190" s="62">
        <f>'2020'!CV19</f>
        <v>0.59</v>
      </c>
      <c r="CZ190" s="62">
        <f>'2020'!CW19</f>
        <v>2.2000000000000002</v>
      </c>
      <c r="DA190" s="62">
        <f>'2020'!CX19</f>
        <v>2.08</v>
      </c>
      <c r="DB190" s="62">
        <f>'2020'!CY19</f>
        <v>3.4</v>
      </c>
      <c r="DC190" s="62">
        <f>'2020'!CZ19</f>
        <v>14.3</v>
      </c>
      <c r="DD190" s="62">
        <f>'2020'!DE19</f>
        <v>44.4</v>
      </c>
      <c r="DE190" s="62">
        <f>'2020'!DF19</f>
        <v>11.7</v>
      </c>
      <c r="DF190" s="62">
        <f>'2020'!DG19</f>
        <v>93.8</v>
      </c>
      <c r="DG190" s="63">
        <f>'2020'!DH19</f>
        <v>5.9</v>
      </c>
      <c r="DH190" s="60">
        <f>'2020'!DI19</f>
        <v>1241</v>
      </c>
      <c r="DI190" s="61">
        <f>'2020'!DJ19</f>
        <v>4117</v>
      </c>
      <c r="DJ190" s="61">
        <f>'2020'!DK19</f>
        <v>128</v>
      </c>
      <c r="DK190" s="61">
        <f>'2020'!DL19</f>
        <v>72</v>
      </c>
      <c r="DL190" s="61">
        <f>'2020'!DM19</f>
        <v>12</v>
      </c>
      <c r="DM190" s="61">
        <f>'2020'!DN19</f>
        <v>36</v>
      </c>
      <c r="DN190" s="62">
        <f>'2020'!DO19</f>
        <v>0.78</v>
      </c>
      <c r="DO190" s="62">
        <f>'2020'!DP19</f>
        <v>2.91</v>
      </c>
      <c r="DP190" s="62">
        <f>'2020'!DQ19</f>
        <v>2.95</v>
      </c>
      <c r="DQ190" s="62">
        <f>'2020'!DR19</f>
        <v>4.5999999999999996</v>
      </c>
      <c r="DR190" s="62">
        <f>'2020'!DS19</f>
        <v>16.5</v>
      </c>
      <c r="DS190" s="62">
        <f>'2020'!DX19</f>
        <v>36.700000000000003</v>
      </c>
      <c r="DT190" s="62">
        <f>'2020'!DY19</f>
        <v>6.5</v>
      </c>
      <c r="DU190" s="62">
        <f>'2020'!DZ19</f>
        <v>93</v>
      </c>
      <c r="DV190" s="63">
        <f>'2020'!EA19</f>
        <v>6.7</v>
      </c>
    </row>
    <row r="191" spans="1:126" ht="15.75" customHeight="1" x14ac:dyDescent="0.2">
      <c r="A191" s="30">
        <f t="shared" si="14"/>
        <v>189</v>
      </c>
      <c r="B191" s="31">
        <f>'2020'!A20</f>
        <v>18</v>
      </c>
      <c r="C191" s="31">
        <v>2020</v>
      </c>
      <c r="D191" s="32" t="str">
        <f>'2020'!B20</f>
        <v>Tyler Johnson</v>
      </c>
      <c r="E191" s="32" t="str" cm="1">
        <f t="array" ref="E191">_xlfn.IFS(F191&gt;12.5,"Cornerstone",AND(F191&gt;11.995,F191&lt;12.5),"Elite",AND(F191&gt;11,F191&lt;12.995),"Elite Upside",AND(F191&gt;=9.69,F191&lt;10.999),"Upside",AND(F191&gt;8.4,F191&lt;9.999),"Upside Lite",AND(F191&gt;7.25,F191&lt;8.999),"Outlier",AND(F191&gt;=6,F191&lt;7.25),"Outlier Lite",F191&lt;6.999,"Purgatory")</f>
        <v>Outlier</v>
      </c>
      <c r="F191" s="33">
        <f>'2020'!C20</f>
        <v>8.154285714285713</v>
      </c>
      <c r="G191" s="33">
        <f t="shared" si="15"/>
        <v>69.199999999999989</v>
      </c>
      <c r="H191" s="303">
        <f t="shared" si="16"/>
        <v>-0.15914671007697631</v>
      </c>
      <c r="I191" s="34" t="str">
        <f>'2020'!D20</f>
        <v>Minnesota</v>
      </c>
      <c r="J191" s="35">
        <f>'2020'!E20</f>
        <v>2</v>
      </c>
      <c r="K191" s="36">
        <f>'2020'!F20</f>
        <v>36032</v>
      </c>
      <c r="L191" s="37">
        <f>'2020'!G20</f>
        <v>27.109589041095891</v>
      </c>
      <c r="M191" s="37" t="str">
        <f>'2020'!H20</f>
        <v>SR</v>
      </c>
      <c r="N191" s="37">
        <f>'2020'!I20</f>
        <v>21.676712328767124</v>
      </c>
      <c r="O191" s="37" t="str">
        <f>'2020'!J20</f>
        <v>Slot</v>
      </c>
      <c r="P191" s="37" t="str">
        <f>'2020'!K20</f>
        <v>BALL HOG</v>
      </c>
      <c r="Q191" s="37" t="str">
        <f>'2020'!L20</f>
        <v>Elite Earner</v>
      </c>
      <c r="R191" s="55">
        <f>'2020'!M20</f>
        <v>73</v>
      </c>
      <c r="S191" s="55">
        <f>'2020'!N20</f>
        <v>205</v>
      </c>
      <c r="T191" s="231">
        <f t="shared" si="17"/>
        <v>27.046189952766476</v>
      </c>
      <c r="U191" s="35">
        <f>'2020'!O20</f>
        <v>4.7</v>
      </c>
      <c r="V191" s="56">
        <f>'2020'!P20</f>
        <v>5</v>
      </c>
      <c r="W191" s="57">
        <f>'2020'!Q20</f>
        <v>0</v>
      </c>
      <c r="X191" s="58">
        <f>'2020'!R20</f>
        <v>6.2472308373947717E-2</v>
      </c>
      <c r="Y191" s="58">
        <f>'2020'!S20</f>
        <v>0.44745538664904166</v>
      </c>
      <c r="Z191" s="58">
        <f>'2020'!T20</f>
        <v>0.4307295504789978</v>
      </c>
      <c r="AA191" s="58">
        <f>'2020'!U20</f>
        <v>0.40024293956878226</v>
      </c>
      <c r="AB191" s="58">
        <f>'2020'!V20</f>
        <v>0.42384916310891196</v>
      </c>
      <c r="AC191" s="59">
        <f>'2020'!W20</f>
        <v>0.42384916310891196</v>
      </c>
      <c r="AD191" s="42">
        <f>'2020'!X20</f>
        <v>19.032876712328768</v>
      </c>
      <c r="AE191" s="43">
        <f>'2020'!Y20</f>
        <v>3.34</v>
      </c>
      <c r="AF191" s="43">
        <f>'2020'!Z20</f>
        <v>5.6</v>
      </c>
      <c r="AG191" s="43">
        <f>'2020'!AA20</f>
        <v>12.7</v>
      </c>
      <c r="AH191" s="43">
        <f>'2020'!AB20</f>
        <v>0.92</v>
      </c>
      <c r="AI191" s="43">
        <f>'2020'!AC20</f>
        <v>4.08</v>
      </c>
      <c r="AJ191" s="44">
        <f>'2020'!AD20</f>
        <v>6.0819423368740508E-2</v>
      </c>
      <c r="AK191" s="44">
        <f>'2020'!AE20</f>
        <v>0.24074355083459784</v>
      </c>
      <c r="AL191" s="45">
        <f>'2020'!AF20</f>
        <v>6.5000000000000002E-2</v>
      </c>
      <c r="AM191" s="46">
        <f>DS191/100</f>
        <v>0.66700000000000004</v>
      </c>
      <c r="AN191" s="45">
        <f>'2020'!AG20</f>
        <v>0.17200000000000001</v>
      </c>
      <c r="AO191" s="45">
        <f>'2020'!AH20</f>
        <v>0.82099999999999995</v>
      </c>
      <c r="AP191" s="43">
        <f>'2020'!AI20</f>
        <v>84.021885856882832</v>
      </c>
      <c r="AQ191" s="47">
        <f>'2020'!AJ20</f>
        <v>83.165979437834622</v>
      </c>
      <c r="AR191" s="48">
        <f>'2020'!AK20</f>
        <v>10</v>
      </c>
      <c r="AS191" s="49">
        <f>'2020'!AL20</f>
        <v>8</v>
      </c>
      <c r="AT191" s="49">
        <f>'2020'!AM20</f>
        <v>6</v>
      </c>
      <c r="AU191" s="49">
        <f>'2020'!AN20</f>
        <v>4</v>
      </c>
      <c r="AV191" s="49">
        <f>'2020'!AO20</f>
        <v>4</v>
      </c>
      <c r="AW191" s="49">
        <f>'2020'!AP20</f>
        <v>3</v>
      </c>
      <c r="AX191" s="49">
        <f>'2020'!AQ20</f>
        <v>4</v>
      </c>
      <c r="AY191" s="50">
        <f>'2020'!AR20</f>
        <v>0.5</v>
      </c>
      <c r="AZ191" s="60">
        <f>'2020'!AS20</f>
        <v>0</v>
      </c>
      <c r="BA191" s="61">
        <f>'2020'!AT20</f>
        <v>2793</v>
      </c>
      <c r="BB191" s="61">
        <f>'2020'!AU20</f>
        <v>0</v>
      </c>
      <c r="BC191" s="61">
        <f>'2020'!AV20</f>
        <v>0</v>
      </c>
      <c r="BD191" s="61">
        <f>'2020'!AW20</f>
        <v>0</v>
      </c>
      <c r="BE191" s="61">
        <f>'2020'!AX20</f>
        <v>0</v>
      </c>
      <c r="BF191" s="62">
        <f>'2020'!AY20</f>
        <v>0</v>
      </c>
      <c r="BG191" s="62">
        <f>'2020'!AZ20</f>
        <v>0</v>
      </c>
      <c r="BH191" s="62">
        <f>'2020'!BA20</f>
        <v>0</v>
      </c>
      <c r="BI191" s="62">
        <f>'2020'!BB20</f>
        <v>0</v>
      </c>
      <c r="BJ191" s="62">
        <f>'2020'!BC20</f>
        <v>0</v>
      </c>
      <c r="BK191" s="62">
        <f>'2020'!BD20</f>
        <v>0</v>
      </c>
      <c r="BL191" s="62">
        <f>'2020'!BE20</f>
        <v>0</v>
      </c>
      <c r="BM191" s="62">
        <f>'2020'!BF20</f>
        <v>0</v>
      </c>
      <c r="BN191" s="63">
        <f>'2020'!BG20</f>
        <v>0</v>
      </c>
      <c r="BO191" s="60">
        <f>'2020'!BH20</f>
        <v>141</v>
      </c>
      <c r="BP191" s="61">
        <f>'2020'!BI20</f>
        <v>2257</v>
      </c>
      <c r="BQ191" s="61">
        <f>'2020'!BJ20</f>
        <v>25</v>
      </c>
      <c r="BR191" s="61">
        <f>'2020'!BK20</f>
        <v>14</v>
      </c>
      <c r="BS191" s="61">
        <f>'2020'!BL20</f>
        <v>1</v>
      </c>
      <c r="BT191" s="61">
        <f>'2020'!BM20</f>
        <v>9</v>
      </c>
      <c r="BU191" s="62">
        <f>'2020'!BN20</f>
        <v>0.44</v>
      </c>
      <c r="BV191" s="62">
        <f>'2020'!BO20</f>
        <v>0.76</v>
      </c>
      <c r="BW191" s="62">
        <f>'2020'!BP20</f>
        <v>1.1000000000000001</v>
      </c>
      <c r="BX191" s="62">
        <f>'2020'!BQ20</f>
        <v>2.1</v>
      </c>
      <c r="BY191" s="62">
        <f>'2020'!BR20</f>
        <v>9.1999999999999993</v>
      </c>
      <c r="BZ191" s="62">
        <f>'2020'!BS20</f>
        <v>0</v>
      </c>
      <c r="CA191" s="62">
        <f>'2020'!BT20</f>
        <v>6.7</v>
      </c>
      <c r="CB191" s="62">
        <f>'2020'!BU20</f>
        <v>91</v>
      </c>
      <c r="CC191" s="63">
        <f>'2020'!BV20</f>
        <v>9</v>
      </c>
      <c r="CD191" s="60">
        <f>'2020'!BW20</f>
        <v>677</v>
      </c>
      <c r="CE191" s="61">
        <f>'2020'!BX20</f>
        <v>1513</v>
      </c>
      <c r="CF191" s="61">
        <f>'2020'!BY20</f>
        <v>67</v>
      </c>
      <c r="CG191" s="61">
        <f>'2020'!BZ20</f>
        <v>35</v>
      </c>
      <c r="CH191" s="61">
        <f>'2020'!CA20</f>
        <v>7</v>
      </c>
      <c r="CI191" s="61">
        <f>'2020'!CB20</f>
        <v>9</v>
      </c>
      <c r="CJ191" s="62">
        <f>'2020'!CC20</f>
        <v>0.81</v>
      </c>
      <c r="CK191" s="62">
        <f>'2020'!CD20</f>
        <v>3.19</v>
      </c>
      <c r="CL191" s="62">
        <f>'2020'!CE20</f>
        <v>2.77</v>
      </c>
      <c r="CM191" s="62">
        <f>'2020'!CF20</f>
        <v>6.4</v>
      </c>
      <c r="CN191" s="62">
        <f>'2020'!CG20</f>
        <v>14.9</v>
      </c>
      <c r="CO191" s="62">
        <f>'2020'!CL20</f>
        <v>29.4</v>
      </c>
      <c r="CP191" s="62">
        <f>'2020'!CM20</f>
        <v>16.7</v>
      </c>
      <c r="CQ191" s="62">
        <f>'2020'!CN20</f>
        <v>83.2</v>
      </c>
      <c r="CR191" s="63">
        <f>'2020'!CO20</f>
        <v>16.8</v>
      </c>
      <c r="CS191" s="60">
        <f>'2020'!CP20</f>
        <v>1169</v>
      </c>
      <c r="CT191" s="61">
        <f>'2020'!CQ20</f>
        <v>2714</v>
      </c>
      <c r="CU191" s="61">
        <f>'2020'!CR20</f>
        <v>126</v>
      </c>
      <c r="CV191" s="61">
        <f>'2020'!CS20</f>
        <v>78</v>
      </c>
      <c r="CW191" s="61">
        <f>'2020'!CT20</f>
        <v>12</v>
      </c>
      <c r="CX191" s="61">
        <f>'2020'!CU20</f>
        <v>20</v>
      </c>
      <c r="CY191" s="62">
        <f>'2020'!CV20</f>
        <v>0.76</v>
      </c>
      <c r="CZ191" s="62">
        <f>'2020'!CW20</f>
        <v>3.38</v>
      </c>
      <c r="DA191" s="62">
        <f>'2020'!CX20</f>
        <v>3.34</v>
      </c>
      <c r="DB191" s="62">
        <f>'2020'!CY20</f>
        <v>5.6</v>
      </c>
      <c r="DC191" s="62">
        <f>'2020'!CZ20</f>
        <v>12.7</v>
      </c>
      <c r="DD191" s="62">
        <f>'2020'!DE20</f>
        <v>55.2</v>
      </c>
      <c r="DE191" s="62">
        <f>'2020'!DF20</f>
        <v>11.4</v>
      </c>
      <c r="DF191" s="62">
        <f>'2020'!DG20</f>
        <v>20.6</v>
      </c>
      <c r="DG191" s="63">
        <f>'2020'!DH20</f>
        <v>78</v>
      </c>
      <c r="DH191" s="60">
        <f>'2020'!DI20</f>
        <v>1318</v>
      </c>
      <c r="DI191" s="61">
        <f>'2020'!DJ20</f>
        <v>3293</v>
      </c>
      <c r="DJ191" s="61">
        <f>'2020'!DK20</f>
        <v>119</v>
      </c>
      <c r="DK191" s="61">
        <f>'2020'!DL20</f>
        <v>87</v>
      </c>
      <c r="DL191" s="61">
        <f>'2020'!DM20</f>
        <v>13</v>
      </c>
      <c r="DM191" s="61">
        <f>'2020'!DN20</f>
        <v>31</v>
      </c>
      <c r="DN191" s="62">
        <f>'2020'!DO20</f>
        <v>0.92</v>
      </c>
      <c r="DO191" s="62">
        <f>'2020'!DP20</f>
        <v>4.08</v>
      </c>
      <c r="DP191" s="62">
        <f>'2020'!DQ20</f>
        <v>3.34</v>
      </c>
      <c r="DQ191" s="62">
        <f>'2020'!DR20</f>
        <v>5.2</v>
      </c>
      <c r="DR191" s="62">
        <f>'2020'!DS20</f>
        <v>11</v>
      </c>
      <c r="DS191" s="62">
        <f>'2020'!DX20</f>
        <v>66.7</v>
      </c>
      <c r="DT191" s="62">
        <f>'2020'!DY20</f>
        <v>6.5</v>
      </c>
      <c r="DU191" s="62">
        <f>'2020'!DZ20</f>
        <v>13.8</v>
      </c>
      <c r="DV191" s="63">
        <f>'2020'!EA20</f>
        <v>86.2</v>
      </c>
    </row>
    <row r="192" spans="1:126" ht="15.75" customHeight="1" x14ac:dyDescent="0.2">
      <c r="A192" s="30">
        <f t="shared" si="14"/>
        <v>190</v>
      </c>
      <c r="B192" s="31">
        <f>'2015'!A17</f>
        <v>15</v>
      </c>
      <c r="C192" s="31">
        <v>2015</v>
      </c>
      <c r="D192" s="32" t="str">
        <f>'2015'!B17</f>
        <v>Ty Montgomery</v>
      </c>
      <c r="E192" s="32" t="str" cm="1">
        <f t="array" ref="E192">_xlfn.IFS(F192&gt;12.5,"Cornerstone",AND(F192&gt;11.995,F192&lt;12.5),"Elite",AND(F192&gt;11,F192&lt;12.995),"Elite Upside",AND(F192&gt;=9.69,F192&lt;10.999),"Upside",AND(F192&gt;8.4,F192&lt;9.999),"Upside Lite",AND(F192&gt;7.25,F192&lt;8.999),"Outlier",AND(F192&gt;=6,F192&lt;7.25),"Outlier Lite",F192&lt;6.999,"Purgatory")</f>
        <v>Outlier</v>
      </c>
      <c r="F192" s="33">
        <f>'2015'!C17</f>
        <v>8.1514285714285712</v>
      </c>
      <c r="G192" s="33">
        <f t="shared" si="15"/>
        <v>68.899999999999991</v>
      </c>
      <c r="H192" s="303">
        <f t="shared" si="16"/>
        <v>-0.16078657993092096</v>
      </c>
      <c r="I192" s="34" t="str">
        <f>'2015'!D17</f>
        <v>Stanford</v>
      </c>
      <c r="J192" s="35">
        <f>'2015'!E17</f>
        <v>5</v>
      </c>
      <c r="K192" s="36">
        <f>'2015'!F17</f>
        <v>33991</v>
      </c>
      <c r="L192" s="37">
        <f>'2015'!G17</f>
        <v>32.701369863013696</v>
      </c>
      <c r="M192" s="37" t="str">
        <f>'2015'!H17</f>
        <v>SR</v>
      </c>
      <c r="N192" s="37">
        <f>'2015'!I17</f>
        <v>22.273972602739725</v>
      </c>
      <c r="O192" s="37" t="str">
        <f>'2015'!J17</f>
        <v>Wide</v>
      </c>
      <c r="P192" s="37" t="str">
        <f>'2015'!K17</f>
        <v>RAT</v>
      </c>
      <c r="Q192" s="37" t="str">
        <f>'2015'!L17</f>
        <v>N/A</v>
      </c>
      <c r="R192" s="55">
        <f>'2015'!M17</f>
        <v>72</v>
      </c>
      <c r="S192" s="55">
        <f>'2015'!N17</f>
        <v>220</v>
      </c>
      <c r="T192" s="231">
        <f t="shared" si="17"/>
        <v>29.837033439498978</v>
      </c>
      <c r="U192" s="37">
        <f>'2015'!O17</f>
        <v>4.55</v>
      </c>
      <c r="V192" s="56">
        <f>'2015'!P17</f>
        <v>3</v>
      </c>
      <c r="W192" s="57">
        <f>'2015'!Q17</f>
        <v>0</v>
      </c>
      <c r="X192" s="58">
        <f>'2015'!R17</f>
        <v>9.6605023461219977E-2</v>
      </c>
      <c r="Y192" s="58">
        <f>'2015'!S17</f>
        <v>9.6769796919721957E-2</v>
      </c>
      <c r="Z192" s="58">
        <f>'2015'!T17</f>
        <v>0.34572356549981959</v>
      </c>
      <c r="AA192" s="58">
        <f>'2015'!U17</f>
        <v>0.23894295434765406</v>
      </c>
      <c r="AB192" s="58">
        <f>'2015'!V17</f>
        <v>0.29233325992373682</v>
      </c>
      <c r="AC192" s="59">
        <f>'2015'!W17</f>
        <v>0.27771659692754996</v>
      </c>
      <c r="AD192" s="42">
        <f>'2015'!X17</f>
        <v>20.61917808219178</v>
      </c>
      <c r="AE192" s="43">
        <f>'2015'!Y17</f>
        <v>2.16</v>
      </c>
      <c r="AF192" s="43">
        <f>'2015'!Z17</f>
        <v>7.2</v>
      </c>
      <c r="AG192" s="43">
        <f>'2015'!AA17</f>
        <v>6.5</v>
      </c>
      <c r="AH192" s="43">
        <f>'2015'!AB17</f>
        <v>0</v>
      </c>
      <c r="AI192" s="43">
        <f>'2015'!AC17</f>
        <v>0</v>
      </c>
      <c r="AJ192" s="44" t="str">
        <f>'2015'!AD17</f>
        <v>N/A</v>
      </c>
      <c r="AK192" s="44" t="str">
        <f>'2015'!AE17</f>
        <v>N/A</v>
      </c>
      <c r="AL192" s="45">
        <f>'2015'!AF17</f>
        <v>7.5999999999999998E-2</v>
      </c>
      <c r="AM192" s="46">
        <f>DS192</f>
        <v>0</v>
      </c>
      <c r="AN192" s="45">
        <f>'2015'!AG17</f>
        <v>0.77400000000000002</v>
      </c>
      <c r="AO192" s="45">
        <f>'2015'!AH17</f>
        <v>0.21600000000000003</v>
      </c>
      <c r="AP192" s="43">
        <f>'2015'!AI17</f>
        <v>102.661378108549</v>
      </c>
      <c r="AQ192" s="47">
        <f>'2015'!AJ17</f>
        <v>99.534771979407765</v>
      </c>
      <c r="AR192" s="48">
        <f>'2015'!AK17</f>
        <v>7</v>
      </c>
      <c r="AS192" s="49">
        <f>'2015'!AL17</f>
        <v>5</v>
      </c>
      <c r="AT192" s="49">
        <f>'2015'!AM17</f>
        <v>4</v>
      </c>
      <c r="AU192" s="49">
        <f>'2015'!AN17</f>
        <v>5</v>
      </c>
      <c r="AV192" s="49">
        <f>'2015'!AO17</f>
        <v>7</v>
      </c>
      <c r="AW192" s="49">
        <f>'2015'!AP17</f>
        <v>6</v>
      </c>
      <c r="AX192" s="49">
        <f>'2015'!AQ17</f>
        <v>7</v>
      </c>
      <c r="AY192" s="50">
        <f>'2015'!AR17</f>
        <v>0.25</v>
      </c>
      <c r="AZ192" s="60">
        <f>'2015'!AS17</f>
        <v>0</v>
      </c>
      <c r="BA192" s="61">
        <f>'2015'!AT17</f>
        <v>1</v>
      </c>
      <c r="BB192" s="61">
        <f>'2015'!AU17</f>
        <v>0</v>
      </c>
      <c r="BC192" s="61">
        <f>'2015'!AV17</f>
        <v>0</v>
      </c>
      <c r="BD192" s="61">
        <f>'2015'!AW17</f>
        <v>0</v>
      </c>
      <c r="BE192" s="61">
        <f>'2015'!AX17</f>
        <v>0</v>
      </c>
      <c r="BF192" s="62">
        <f>'2015'!AY17</f>
        <v>0</v>
      </c>
      <c r="BG192" s="62">
        <f>'2015'!AZ17</f>
        <v>0</v>
      </c>
      <c r="BH192" s="62">
        <f>'2015'!BA17</f>
        <v>0</v>
      </c>
      <c r="BI192" s="62">
        <f>'2015'!BB17</f>
        <v>0</v>
      </c>
      <c r="BJ192" s="62">
        <f>'2015'!BC17</f>
        <v>0</v>
      </c>
      <c r="BK192" s="62">
        <f>'2015'!BD17</f>
        <v>0</v>
      </c>
      <c r="BL192" s="62">
        <f>'2015'!BE17</f>
        <v>0</v>
      </c>
      <c r="BM192" s="62">
        <f>'2015'!BF17</f>
        <v>0</v>
      </c>
      <c r="BN192" s="63">
        <f>'2015'!BG17</f>
        <v>0</v>
      </c>
      <c r="BO192" s="60">
        <f>'2015'!BH17</f>
        <v>350</v>
      </c>
      <c r="BP192" s="61">
        <f>'2015'!BI17</f>
        <v>3623</v>
      </c>
      <c r="BQ192" s="61">
        <f>'2015'!BJ17</f>
        <v>0</v>
      </c>
      <c r="BR192" s="61">
        <f>'2015'!BK17</f>
        <v>0</v>
      </c>
      <c r="BS192" s="61">
        <f>'2015'!BL17</f>
        <v>0</v>
      </c>
      <c r="BT192" s="61">
        <f>'2015'!BM17</f>
        <v>0</v>
      </c>
      <c r="BU192" s="62">
        <f>'2015'!BN17</f>
        <v>0</v>
      </c>
      <c r="BV192" s="62">
        <f>'2015'!BO17</f>
        <v>0</v>
      </c>
      <c r="BW192" s="62">
        <f>'2015'!BP17</f>
        <v>0</v>
      </c>
      <c r="BX192" s="62">
        <f>'2015'!BQ17</f>
        <v>0</v>
      </c>
      <c r="BY192" s="62">
        <f>'2015'!BR17</f>
        <v>0</v>
      </c>
      <c r="BZ192" s="62">
        <f>'2015'!BS17</f>
        <v>0</v>
      </c>
      <c r="CA192" s="62">
        <f>'2015'!BT17</f>
        <v>0</v>
      </c>
      <c r="CB192" s="62">
        <f>'2015'!BU17</f>
        <v>0</v>
      </c>
      <c r="CC192" s="63">
        <f>'2015'!BV17</f>
        <v>0</v>
      </c>
      <c r="CD192" s="60">
        <f>'2015'!BW17</f>
        <v>213</v>
      </c>
      <c r="CE192" s="61">
        <f>'2015'!BX17</f>
        <v>2201.1</v>
      </c>
      <c r="CF192" s="61">
        <f>'2015'!BY17</f>
        <v>0</v>
      </c>
      <c r="CG192" s="61">
        <f>'2015'!BZ17</f>
        <v>0</v>
      </c>
      <c r="CH192" s="61">
        <f>'2015'!CA17</f>
        <v>0</v>
      </c>
      <c r="CI192" s="61">
        <f>'2015'!CB17</f>
        <v>0</v>
      </c>
      <c r="CJ192" s="62">
        <f>'2015'!CC17</f>
        <v>0</v>
      </c>
      <c r="CK192" s="62">
        <f>'2015'!CD17</f>
        <v>0</v>
      </c>
      <c r="CL192" s="62">
        <f>'2015'!CE17</f>
        <v>0</v>
      </c>
      <c r="CM192" s="62">
        <f>'2015'!CF17</f>
        <v>0</v>
      </c>
      <c r="CN192" s="62">
        <f>'2015'!CG17</f>
        <v>0</v>
      </c>
      <c r="CO192" s="62">
        <f>'2015'!CH17</f>
        <v>0</v>
      </c>
      <c r="CP192" s="62">
        <f>'2015'!CI17</f>
        <v>0</v>
      </c>
      <c r="CQ192" s="62">
        <f>'2015'!CJ17</f>
        <v>0</v>
      </c>
      <c r="CR192" s="63">
        <f>'2015'!CK17</f>
        <v>0</v>
      </c>
      <c r="CS192" s="60">
        <f>'2015'!CL17</f>
        <v>958</v>
      </c>
      <c r="CT192" s="61">
        <f>'2015'!CM17</f>
        <v>2771</v>
      </c>
      <c r="CU192" s="61">
        <f>'2015'!CN17</f>
        <v>0</v>
      </c>
      <c r="CV192" s="61">
        <f>'2015'!CO17</f>
        <v>0</v>
      </c>
      <c r="CW192" s="61">
        <f>'2015'!CP17</f>
        <v>0</v>
      </c>
      <c r="CX192" s="61">
        <f>'2015'!CQ17</f>
        <v>0</v>
      </c>
      <c r="CY192" s="62">
        <f>'2015'!CR17</f>
        <v>0</v>
      </c>
      <c r="CZ192" s="62">
        <f>'2015'!CS17</f>
        <v>0</v>
      </c>
      <c r="DA192" s="62">
        <f>'2015'!CT17</f>
        <v>0</v>
      </c>
      <c r="DB192" s="62">
        <f>'2015'!CU17</f>
        <v>0</v>
      </c>
      <c r="DC192" s="62">
        <f>'2015'!CV17</f>
        <v>0</v>
      </c>
      <c r="DD192" s="62">
        <f>'2015'!CW17</f>
        <v>0</v>
      </c>
      <c r="DE192" s="62">
        <f>'2015'!CX17</f>
        <v>0</v>
      </c>
      <c r="DF192" s="62">
        <f>'2015'!CY17</f>
        <v>0</v>
      </c>
      <c r="DG192" s="63">
        <f>'2015'!CZ17</f>
        <v>0</v>
      </c>
      <c r="DH192" s="60">
        <f>'2015'!DA17</f>
        <v>604</v>
      </c>
      <c r="DI192" s="61">
        <f>'2015'!DB17</f>
        <v>2527.8000000000002</v>
      </c>
      <c r="DJ192" s="61">
        <f>'2015'!DC17</f>
        <v>98</v>
      </c>
      <c r="DK192" s="61">
        <f>'2015'!DD17</f>
        <v>61</v>
      </c>
      <c r="DL192" s="61">
        <f>'2015'!DE17</f>
        <v>3</v>
      </c>
      <c r="DM192" s="61">
        <f>'2015'!DF17</f>
        <v>0</v>
      </c>
      <c r="DN192" s="62">
        <f>'2015'!DG17</f>
        <v>0</v>
      </c>
      <c r="DO192" s="62">
        <f>'2015'!DH17</f>
        <v>0</v>
      </c>
      <c r="DP192" s="62">
        <f>'2015'!DI17</f>
        <v>2.16</v>
      </c>
      <c r="DQ192" s="62">
        <f>'2015'!DJ17</f>
        <v>7.2</v>
      </c>
      <c r="DR192" s="62">
        <f>'2015'!DK17</f>
        <v>6.5</v>
      </c>
      <c r="DS192" s="62">
        <f>'2015'!DL17</f>
        <v>0</v>
      </c>
      <c r="DT192" s="62">
        <f>'2015'!DM17</f>
        <v>7.6</v>
      </c>
      <c r="DU192" s="62">
        <f>'2015'!DN17</f>
        <v>77.400000000000006</v>
      </c>
      <c r="DV192" s="63">
        <f>'2015'!DO17</f>
        <v>21.6</v>
      </c>
    </row>
    <row r="193" spans="1:126" ht="15.75" customHeight="1" x14ac:dyDescent="0.2">
      <c r="A193" s="30">
        <f t="shared" si="14"/>
        <v>190</v>
      </c>
      <c r="B193" s="31">
        <f>'2025'!A19</f>
        <v>17</v>
      </c>
      <c r="C193" s="31">
        <v>2025</v>
      </c>
      <c r="D193" s="32" t="str">
        <f>'2025'!B19</f>
        <v>KeAndre Lambert-Smith</v>
      </c>
      <c r="E193" s="32" t="str" cm="1">
        <f t="array" ref="E193">_xlfn.IFS(F193&gt;12.5,"Cornerstone",AND(F193&gt;11.995,F193&lt;12.5),"Elite",AND(F193&gt;11,F193&lt;12.995),"Elite Upside",AND(F193&gt;=9.69,F193&lt;10.999),"Upside",AND(F193&gt;8.4,F193&lt;9.999),"Upside Lite",AND(F193&gt;7.25,F193&lt;8.999),"Outlier",AND(F193&gt;=6,F193&lt;7.25),"Outlier Lite",F193&lt;6.999,"Purgatory")</f>
        <v>Outlier</v>
      </c>
      <c r="F193" s="33">
        <f>'2025'!C19</f>
        <v>8.1514285714285712</v>
      </c>
      <c r="G193" s="33">
        <f t="shared" si="15"/>
        <v>68.899999999999991</v>
      </c>
      <c r="H193" s="303">
        <f t="shared" si="16"/>
        <v>-0.16078657993092096</v>
      </c>
      <c r="I193" s="34" t="str">
        <f>'2025'!D19</f>
        <v>Auburn</v>
      </c>
      <c r="J193" s="35">
        <f>'2025'!E19</f>
        <v>2</v>
      </c>
      <c r="K193" s="36">
        <f>'2025'!F19</f>
        <v>37466</v>
      </c>
      <c r="L193" s="37">
        <f>'2025'!G19</f>
        <v>23.18082191780822</v>
      </c>
      <c r="M193" s="37" t="str">
        <f>'2025'!H19</f>
        <v>RS JR</v>
      </c>
      <c r="N193" s="37">
        <f>'2025'!I19</f>
        <v>22.761643835616439</v>
      </c>
      <c r="O193" s="37" t="str">
        <f>'2025'!J19</f>
        <v>Wide</v>
      </c>
      <c r="P193" s="37" t="str">
        <f>'2025'!K19</f>
        <v>PROTO Z</v>
      </c>
      <c r="Q193" s="37" t="str">
        <f>'2025'!L19</f>
        <v>Poor Earner</v>
      </c>
      <c r="R193" s="55">
        <f>'2025'!M19</f>
        <v>73</v>
      </c>
      <c r="S193" s="55">
        <f>'2025'!N19</f>
        <v>186</v>
      </c>
      <c r="T193" s="231">
        <f t="shared" si="17"/>
        <v>24.539469908363728</v>
      </c>
      <c r="U193" s="37">
        <f>'2025'!O19</f>
        <v>4.38</v>
      </c>
      <c r="V193" s="56">
        <f>'2025'!P19</f>
        <v>5</v>
      </c>
      <c r="W193" s="57">
        <f>'2025'!Q19</f>
        <v>8.984375E-2</v>
      </c>
      <c r="X193" s="58">
        <f>'2025'!R19</f>
        <v>0.14926228334049563</v>
      </c>
      <c r="Y193" s="58">
        <f>'2025'!S19</f>
        <v>0.11850723533891851</v>
      </c>
      <c r="Z193" s="58">
        <f>'2025'!T19</f>
        <v>0.24078711985688731</v>
      </c>
      <c r="AA193" s="58">
        <f>'2025'!U19</f>
        <v>0.30977643046608566</v>
      </c>
      <c r="AB193" s="58">
        <f>'2025'!V19</f>
        <v>0.30977643046608566</v>
      </c>
      <c r="AC193" s="59">
        <f>'2025'!W19</f>
        <v>0.30977643046608566</v>
      </c>
      <c r="AD193" s="42">
        <f>'2025'!X19</f>
        <v>21.095890410958905</v>
      </c>
      <c r="AE193" s="43">
        <f>'2025'!Y19</f>
        <v>2.7</v>
      </c>
      <c r="AF193" s="43">
        <f>'2025'!Z19</f>
        <v>7.4</v>
      </c>
      <c r="AG193" s="43">
        <f>'2025'!AA19</f>
        <v>13.8</v>
      </c>
      <c r="AH193" s="43">
        <f>'2025'!AB19</f>
        <v>1.5</v>
      </c>
      <c r="AI193" s="43">
        <f>'2025'!AC19</f>
        <v>0.74</v>
      </c>
      <c r="AJ193" s="44">
        <f>'2025'!AD19</f>
        <v>3.8532110091743121E-2</v>
      </c>
      <c r="AK193" s="44">
        <f>'2025'!AE19</f>
        <v>0.17889908256880735</v>
      </c>
      <c r="AL193" s="45">
        <f>'2025'!AF19</f>
        <v>5.7000000000000002E-2</v>
      </c>
      <c r="AM193" s="46">
        <f>DS193/100</f>
        <v>0.5</v>
      </c>
      <c r="AN193" s="45">
        <f>'2025'!AG19</f>
        <v>0.76249999999999996</v>
      </c>
      <c r="AO193" s="45">
        <f>'2025'!AH19</f>
        <v>0.23599999999999999</v>
      </c>
      <c r="AP193" s="43">
        <f>'2025'!AI19</f>
        <v>101.07563952184117</v>
      </c>
      <c r="AQ193" s="47">
        <f>'2025'!AJ19</f>
        <v>100.04601149345457</v>
      </c>
      <c r="AR193" s="48">
        <f>'2025'!AK19</f>
        <v>8</v>
      </c>
      <c r="AS193" s="49">
        <f>'2025'!AL19</f>
        <v>4</v>
      </c>
      <c r="AT193" s="49">
        <f>'2025'!AM19</f>
        <v>5</v>
      </c>
      <c r="AU193" s="49">
        <f>'2025'!AN19</f>
        <v>5</v>
      </c>
      <c r="AV193" s="49">
        <f>'2025'!AO19</f>
        <v>9</v>
      </c>
      <c r="AW193" s="49">
        <f>'2025'!AP19</f>
        <v>6</v>
      </c>
      <c r="AX193" s="49">
        <f>'2025'!AQ19</f>
        <v>2</v>
      </c>
      <c r="AY193" s="50">
        <f>'2025'!AR19</f>
        <v>0.5</v>
      </c>
      <c r="AZ193" s="60">
        <f>'2025'!AS19</f>
        <v>138</v>
      </c>
      <c r="BA193" s="61">
        <f>'2025'!AT19</f>
        <v>1536</v>
      </c>
      <c r="BB193" s="61">
        <f>'2025'!AU19</f>
        <v>23</v>
      </c>
      <c r="BC193" s="61">
        <f>'2025'!AV19</f>
        <v>15</v>
      </c>
      <c r="BD193" s="61">
        <f>'2025'!AW19</f>
        <v>0</v>
      </c>
      <c r="BE193" s="61">
        <f>'2025'!AX19</f>
        <v>11.399999999999999</v>
      </c>
      <c r="BF193" s="62">
        <f>'2025'!AY19</f>
        <v>0</v>
      </c>
      <c r="BG193" s="62">
        <f>'2025'!AZ19</f>
        <v>0.73</v>
      </c>
      <c r="BH193" s="62">
        <f>'2025'!BA19</f>
        <v>0.81</v>
      </c>
      <c r="BI193" s="62">
        <f>'2025'!BB19</f>
        <v>4.2</v>
      </c>
      <c r="BJ193" s="62">
        <f>'2025'!BC19</f>
        <v>7.8</v>
      </c>
      <c r="BK193" s="62">
        <f>'2025'!BH19</f>
        <v>0</v>
      </c>
      <c r="BL193" s="62">
        <f>'2025'!BI19</f>
        <v>16.7</v>
      </c>
      <c r="BM193" s="62">
        <f>'2025'!BJ19</f>
        <v>94.3</v>
      </c>
      <c r="BN193" s="63">
        <f>'2025'!BK19</f>
        <v>5.7</v>
      </c>
      <c r="BO193" s="60">
        <f>'2025'!BL19</f>
        <v>521</v>
      </c>
      <c r="BP193" s="61">
        <f>'2025'!BM19</f>
        <v>3490.5</v>
      </c>
      <c r="BQ193" s="61">
        <f>'2025'!BN19</f>
        <v>59</v>
      </c>
      <c r="BR193" s="61">
        <f>'2025'!BO19</f>
        <v>34</v>
      </c>
      <c r="BS193" s="61">
        <f>'2025'!BP19</f>
        <v>3</v>
      </c>
      <c r="BT193" s="61">
        <f>'2025'!BQ19</f>
        <v>24.7</v>
      </c>
      <c r="BU193" s="62">
        <f>'2025'!BR19</f>
        <v>0</v>
      </c>
      <c r="BV193" s="62">
        <f>'2025'!BS19</f>
        <v>1.07</v>
      </c>
      <c r="BW193" s="62">
        <f>'2025'!BT19</f>
        <v>1.25</v>
      </c>
      <c r="BX193" s="62">
        <f>'2025'!BU19</f>
        <v>8.1999999999999993</v>
      </c>
      <c r="BY193" s="62">
        <f>'2025'!BV19</f>
        <v>12.2</v>
      </c>
      <c r="BZ193" s="62">
        <f>'2025'!CA19</f>
        <v>0</v>
      </c>
      <c r="CA193" s="62">
        <f>'2025'!CB19</f>
        <v>10.5</v>
      </c>
      <c r="CB193" s="62">
        <f>'2025'!CC19</f>
        <v>82.1</v>
      </c>
      <c r="CC193" s="63">
        <f>'2025'!CD19</f>
        <v>17.899999999999999</v>
      </c>
      <c r="CD193" s="60">
        <f>'2025'!CE19</f>
        <v>389</v>
      </c>
      <c r="CE193" s="61">
        <f>'2025'!CF19</f>
        <v>3282.5</v>
      </c>
      <c r="CF193" s="61">
        <f>'2025'!CG19</f>
        <v>38</v>
      </c>
      <c r="CG193" s="61">
        <f>'2025'!CH19</f>
        <v>24</v>
      </c>
      <c r="CH193" s="61">
        <f>'2025'!CI19</f>
        <v>4</v>
      </c>
      <c r="CI193" s="61">
        <f>'2025'!CJ19</f>
        <v>28.6</v>
      </c>
      <c r="CJ193" s="62">
        <f>'2025'!CK19</f>
        <v>1.03</v>
      </c>
      <c r="CK193" s="62">
        <f>'2025'!CL19</f>
        <v>1.1399999999999999</v>
      </c>
      <c r="CL193" s="62">
        <f>'2025'!CM19</f>
        <v>1.71</v>
      </c>
      <c r="CM193" s="62">
        <f>'2025'!CN19</f>
        <v>7.9</v>
      </c>
      <c r="CN193" s="62">
        <f>'2025'!CO19</f>
        <v>9.6</v>
      </c>
      <c r="CO193" s="62">
        <f>'2025'!CT19</f>
        <v>37.5</v>
      </c>
      <c r="CP193" s="62">
        <f>'2025'!CU19</f>
        <v>7.7</v>
      </c>
      <c r="CQ193" s="62">
        <f>'2025'!CV19</f>
        <v>80.7</v>
      </c>
      <c r="CR193" s="63">
        <f>'2025'!CW19</f>
        <v>19.3</v>
      </c>
      <c r="CS193" s="60">
        <f>'2025'!CX19</f>
        <v>673</v>
      </c>
      <c r="CT193" s="61">
        <f>'2025'!CY19</f>
        <v>2795</v>
      </c>
      <c r="CU193" s="61">
        <f>'2025'!CZ19</f>
        <v>85</v>
      </c>
      <c r="CV193" s="61">
        <f>'2025'!DA19</f>
        <v>53</v>
      </c>
      <c r="CW193" s="61">
        <f>'2025'!DB19</f>
        <v>4</v>
      </c>
      <c r="CX193" s="61">
        <f>'2025'!DC19</f>
        <v>29.9</v>
      </c>
      <c r="CY193" s="62">
        <f>'2025'!DD19</f>
        <v>0.74</v>
      </c>
      <c r="CZ193" s="62">
        <f>'2025'!DE19</f>
        <v>0.74</v>
      </c>
      <c r="DA193" s="62">
        <f>'2025'!DF19</f>
        <v>1.92</v>
      </c>
      <c r="DB193" s="62">
        <f>'2025'!DG19</f>
        <v>6.3</v>
      </c>
      <c r="DC193" s="62">
        <f>'2025'!DH19</f>
        <v>9.6999999999999993</v>
      </c>
      <c r="DD193" s="62">
        <f>'2025'!DM19</f>
        <v>45.5</v>
      </c>
      <c r="DE193" s="62">
        <f>'2025'!DN19</f>
        <v>8.6</v>
      </c>
      <c r="DF193" s="62">
        <f>'2025'!DO19</f>
        <v>67.099999999999994</v>
      </c>
      <c r="DG193" s="63">
        <f>'2025'!DP19</f>
        <v>32.9</v>
      </c>
      <c r="DH193" s="60">
        <f>'2025'!DQ19</f>
        <v>981</v>
      </c>
      <c r="DI193" s="61">
        <f>'2025'!DR19</f>
        <v>3166.7999999999997</v>
      </c>
      <c r="DJ193" s="61">
        <f>'2025'!DS19</f>
        <v>79</v>
      </c>
      <c r="DK193" s="61">
        <f>'2025'!DT19</f>
        <v>50</v>
      </c>
      <c r="DL193" s="61">
        <f>'2025'!DU19</f>
        <v>8</v>
      </c>
      <c r="DM193" s="61">
        <f>'2025'!DV19</f>
        <v>27.599999999999998</v>
      </c>
      <c r="DN193" s="62">
        <f>'2025'!DW19</f>
        <v>1.5</v>
      </c>
      <c r="DO193" s="62">
        <f>'2025'!DX19</f>
        <v>0</v>
      </c>
      <c r="DP193" s="62">
        <f>'2025'!DY19</f>
        <v>2.7</v>
      </c>
      <c r="DQ193" s="62">
        <f>'2025'!DZ19</f>
        <v>7.4</v>
      </c>
      <c r="DR193" s="62">
        <f>'2025'!EA19</f>
        <v>13.8</v>
      </c>
      <c r="DS193" s="62">
        <f>'2025'!EF19</f>
        <v>50</v>
      </c>
      <c r="DT193" s="62">
        <f>'2025'!EG19</f>
        <v>5.7</v>
      </c>
      <c r="DU193" s="62">
        <f>'2025'!EH19</f>
        <v>85.4</v>
      </c>
      <c r="DV193" s="63">
        <f>'2025'!EI19</f>
        <v>14.3</v>
      </c>
    </row>
    <row r="194" spans="1:126" ht="15.75" customHeight="1" x14ac:dyDescent="0.2">
      <c r="A194" s="30">
        <f t="shared" si="14"/>
        <v>192</v>
      </c>
      <c r="B194" s="31">
        <f>'2020'!A21</f>
        <v>19</v>
      </c>
      <c r="C194" s="31">
        <v>2020</v>
      </c>
      <c r="D194" s="32" t="str">
        <f>'2020'!B21</f>
        <v>Darnell Mooney</v>
      </c>
      <c r="E194" s="32" t="str" cm="1">
        <f t="array" ref="E194">_xlfn.IFS(F194&gt;12.5,"Cornerstone",AND(F194&gt;11.995,F194&lt;12.5),"Elite",AND(F194&gt;11,F194&lt;12.995),"Elite Upside",AND(F194&gt;=9.69,F194&lt;10.999),"Upside",AND(F194&gt;8.4,F194&lt;9.999),"Upside Lite",AND(F194&gt;7.25,F194&lt;8.999),"Outlier",AND(F194&gt;=6,F194&lt;7.25),"Outlier Lite",F194&lt;6.999,"Purgatory")</f>
        <v>Outlier</v>
      </c>
      <c r="F194" s="33">
        <f>'2020'!C21</f>
        <v>8.1199999999999992</v>
      </c>
      <c r="G194" s="33">
        <f t="shared" si="15"/>
        <v>68.7</v>
      </c>
      <c r="H194" s="303">
        <f t="shared" si="16"/>
        <v>-0.17882514832431931</v>
      </c>
      <c r="I194" s="34" t="str">
        <f>'2020'!D21</f>
        <v>Tulane</v>
      </c>
      <c r="J194" s="35">
        <f>'2020'!E21</f>
        <v>6</v>
      </c>
      <c r="K194" s="36">
        <f>'2020'!F21</f>
        <v>35732</v>
      </c>
      <c r="L194" s="37">
        <f>'2020'!G21</f>
        <v>27.931506849315067</v>
      </c>
      <c r="M194" s="37" t="str">
        <f>'2020'!H21</f>
        <v>SR</v>
      </c>
      <c r="N194" s="37">
        <f>'2020'!I21</f>
        <v>22.4986301369863</v>
      </c>
      <c r="O194" s="37" t="str">
        <f>'2020'!J21</f>
        <v>Hybrid</v>
      </c>
      <c r="P194" s="37" t="str">
        <f>'2020'!K21</f>
        <v>RAT</v>
      </c>
      <c r="Q194" s="37" t="str">
        <f>'2020'!L21</f>
        <v>Elite Earner</v>
      </c>
      <c r="R194" s="55">
        <f>'2020'!M21</f>
        <v>71</v>
      </c>
      <c r="S194" s="55">
        <f>'2020'!N21</f>
        <v>174</v>
      </c>
      <c r="T194" s="231">
        <f t="shared" si="17"/>
        <v>24.267805409247007</v>
      </c>
      <c r="U194" s="35">
        <f>'2020'!O21</f>
        <v>4.38</v>
      </c>
      <c r="V194" s="56">
        <f>'2020'!P21</f>
        <v>5</v>
      </c>
      <c r="W194" s="57">
        <f>'2020'!Q21</f>
        <v>0</v>
      </c>
      <c r="X194" s="58">
        <f>'2020'!R21</f>
        <v>0.26176470588235295</v>
      </c>
      <c r="Y194" s="58">
        <f>'2020'!S21</f>
        <v>0.31197916666666664</v>
      </c>
      <c r="Z194" s="58">
        <f>'2020'!T21</f>
        <v>0.41757779646761983</v>
      </c>
      <c r="AA194" s="58">
        <f>'2020'!U21</f>
        <v>0.26614408361328856</v>
      </c>
      <c r="AB194" s="58">
        <f>'2020'!V21</f>
        <v>0.3418609400404542</v>
      </c>
      <c r="AC194" s="59">
        <f>'2020'!W21</f>
        <v>0.29058179903438608</v>
      </c>
      <c r="AD194" s="42">
        <f>'2020'!X21</f>
        <v>18.852054794520548</v>
      </c>
      <c r="AE194" s="43">
        <f>'2020'!Y21</f>
        <v>3.13</v>
      </c>
      <c r="AF194" s="43">
        <f>'2020'!Z21</f>
        <v>8.4</v>
      </c>
      <c r="AG194" s="43">
        <f>'2020'!AA21</f>
        <v>14.6</v>
      </c>
      <c r="AH194" s="43">
        <f>'2020'!AB21</f>
        <v>0.85</v>
      </c>
      <c r="AI194" s="43">
        <f>'2020'!AC21</f>
        <v>3.3</v>
      </c>
      <c r="AJ194" s="44">
        <f>'2020'!AD21</f>
        <v>5.3295932678821878E-2</v>
      </c>
      <c r="AK194" s="44">
        <f>'2020'!AE21</f>
        <v>0.19354838709677419</v>
      </c>
      <c r="AL194" s="45">
        <f>'2020'!AF21</f>
        <v>0.14499999999999999</v>
      </c>
      <c r="AM194" s="46">
        <f>DS194/100</f>
        <v>0.57899999999999996</v>
      </c>
      <c r="AN194" s="45">
        <f>'2020'!AG21</f>
        <v>0.54200000000000004</v>
      </c>
      <c r="AO194" s="45">
        <f>'2020'!AH21</f>
        <v>0.45499999999999996</v>
      </c>
      <c r="AP194" s="43">
        <f>'2020'!AI21</f>
        <v>94.55463052043207</v>
      </c>
      <c r="AQ194" s="47">
        <f>'2020'!AJ21</f>
        <v>89.771672491214943</v>
      </c>
      <c r="AR194" s="48">
        <f>'2020'!AK21</f>
        <v>8</v>
      </c>
      <c r="AS194" s="49">
        <f>'2020'!AL21</f>
        <v>8</v>
      </c>
      <c r="AT194" s="49">
        <f>'2020'!AM21</f>
        <v>6</v>
      </c>
      <c r="AU194" s="49">
        <f>'2020'!AN21</f>
        <v>6</v>
      </c>
      <c r="AV194" s="49">
        <f>'2020'!AO21</f>
        <v>9</v>
      </c>
      <c r="AW194" s="49">
        <f>'2020'!AP21</f>
        <v>4</v>
      </c>
      <c r="AX194" s="49">
        <f>'2020'!AQ21</f>
        <v>4</v>
      </c>
      <c r="AY194" s="50">
        <f>'2020'!AR21</f>
        <v>0</v>
      </c>
      <c r="AZ194" s="60">
        <f>'2020'!AS21</f>
        <v>0</v>
      </c>
      <c r="BA194" s="61">
        <f>'2020'!AT21</f>
        <v>2415</v>
      </c>
      <c r="BB194" s="61">
        <f>'2020'!AU21</f>
        <v>0</v>
      </c>
      <c r="BC194" s="61">
        <f>'2020'!AV21</f>
        <v>0</v>
      </c>
      <c r="BD194" s="61">
        <f>'2020'!AW21</f>
        <v>0</v>
      </c>
      <c r="BE194" s="61">
        <f>'2020'!AX21</f>
        <v>0</v>
      </c>
      <c r="BF194" s="62">
        <f>'2020'!AY21</f>
        <v>0</v>
      </c>
      <c r="BG194" s="62">
        <f>'2020'!AZ21</f>
        <v>0</v>
      </c>
      <c r="BH194" s="62">
        <f>'2020'!BA21</f>
        <v>0</v>
      </c>
      <c r="BI194" s="62">
        <f>'2020'!BB21</f>
        <v>0</v>
      </c>
      <c r="BJ194" s="62">
        <f>'2020'!BC21</f>
        <v>0</v>
      </c>
      <c r="BK194" s="62">
        <f>'2020'!BD21</f>
        <v>0</v>
      </c>
      <c r="BL194" s="62">
        <f>'2020'!BE21</f>
        <v>0</v>
      </c>
      <c r="BM194" s="62">
        <f>'2020'!BF21</f>
        <v>0</v>
      </c>
      <c r="BN194" s="63">
        <f>'2020'!BG21</f>
        <v>0</v>
      </c>
      <c r="BO194" s="60">
        <f>'2020'!BH21</f>
        <v>356</v>
      </c>
      <c r="BP194" s="61">
        <f>'2020'!BI21</f>
        <v>1360</v>
      </c>
      <c r="BQ194" s="61">
        <f>'2020'!BJ21</f>
        <v>52</v>
      </c>
      <c r="BR194" s="61">
        <f>'2020'!BK21</f>
        <v>24</v>
      </c>
      <c r="BS194" s="61">
        <f>'2020'!BL21</f>
        <v>2</v>
      </c>
      <c r="BT194" s="61">
        <f>'2020'!BM21</f>
        <v>10</v>
      </c>
      <c r="BU194" s="62">
        <f>'2020'!BN21</f>
        <v>7.0000000000000007E-2</v>
      </c>
      <c r="BV194" s="62">
        <f>'2020'!BO21</f>
        <v>1.23</v>
      </c>
      <c r="BW194" s="62">
        <f>'2020'!BP21</f>
        <v>1.63</v>
      </c>
      <c r="BX194" s="62">
        <f>'2020'!BQ21</f>
        <v>2.7</v>
      </c>
      <c r="BY194" s="62">
        <f>'2020'!BR21</f>
        <v>12.9</v>
      </c>
      <c r="BZ194" s="62">
        <f>'2020'!BS21</f>
        <v>0</v>
      </c>
      <c r="CA194" s="62">
        <f>'2020'!BT21</f>
        <v>11.1</v>
      </c>
      <c r="CB194" s="62">
        <f>'2020'!BU21</f>
        <v>83.9</v>
      </c>
      <c r="CC194" s="63">
        <f>'2020'!BV21</f>
        <v>16.100000000000001</v>
      </c>
      <c r="CD194" s="60">
        <f>'2020'!BW21</f>
        <v>599</v>
      </c>
      <c r="CE194" s="61">
        <f>'2020'!BX21</f>
        <v>1920</v>
      </c>
      <c r="CF194" s="61">
        <f>'2020'!BY21</f>
        <v>61</v>
      </c>
      <c r="CG194" s="61">
        <f>'2020'!BZ21</f>
        <v>35</v>
      </c>
      <c r="CH194" s="61">
        <f>'2020'!CA21</f>
        <v>4</v>
      </c>
      <c r="CI194" s="61">
        <f>'2020'!CB21</f>
        <v>12</v>
      </c>
      <c r="CJ194" s="62">
        <f>'2020'!CC21</f>
        <v>0.82</v>
      </c>
      <c r="CK194" s="62">
        <f>'2020'!CD21</f>
        <v>2.63</v>
      </c>
      <c r="CL194" s="62">
        <f>'2020'!CE21</f>
        <v>2.23</v>
      </c>
      <c r="CM194" s="62">
        <f>'2020'!CF21</f>
        <v>5.5</v>
      </c>
      <c r="CN194" s="62">
        <f>'2020'!CG21</f>
        <v>16.3</v>
      </c>
      <c r="CO194" s="62">
        <f>'2020'!CL21</f>
        <v>50</v>
      </c>
      <c r="CP194" s="62">
        <f>'2020'!CM21</f>
        <v>10.3</v>
      </c>
      <c r="CQ194" s="62">
        <f>'2020'!CN21</f>
        <v>78.8</v>
      </c>
      <c r="CR194" s="63">
        <f>'2020'!CO21</f>
        <v>20.5</v>
      </c>
      <c r="CS194" s="60">
        <f>'2020'!CP21</f>
        <v>993</v>
      </c>
      <c r="CT194" s="61">
        <f>'2020'!CQ21</f>
        <v>2378</v>
      </c>
      <c r="CU194" s="61">
        <f>'2020'!CR21</f>
        <v>83</v>
      </c>
      <c r="CV194" s="61">
        <f>'2020'!CS21</f>
        <v>48</v>
      </c>
      <c r="CW194" s="61">
        <f>'2020'!CT21</f>
        <v>8</v>
      </c>
      <c r="CX194" s="61">
        <f>'2020'!CU21</f>
        <v>15</v>
      </c>
      <c r="CY194" s="62">
        <f>'2020'!CV21</f>
        <v>0.85</v>
      </c>
      <c r="CZ194" s="62">
        <f>'2020'!CW21</f>
        <v>3.3</v>
      </c>
      <c r="DA194" s="62">
        <f>'2020'!CX21</f>
        <v>3.13</v>
      </c>
      <c r="DB194" s="62">
        <f>'2020'!CY21</f>
        <v>8.4</v>
      </c>
      <c r="DC194" s="62">
        <f>'2020'!CZ21</f>
        <v>13.7</v>
      </c>
      <c r="DD194" s="62">
        <f>'2020'!DE21</f>
        <v>62.5</v>
      </c>
      <c r="DE194" s="62">
        <f>'2020'!DF21</f>
        <v>14.3</v>
      </c>
      <c r="DF194" s="62">
        <f>'2020'!DG21</f>
        <v>19.100000000000001</v>
      </c>
      <c r="DG194" s="63">
        <f>'2020'!DH21</f>
        <v>80.599999999999994</v>
      </c>
      <c r="DH194" s="60">
        <f>'2020'!DI21</f>
        <v>713</v>
      </c>
      <c r="DI194" s="61">
        <f>'2020'!DJ21</f>
        <v>2679</v>
      </c>
      <c r="DJ194" s="61">
        <f>'2020'!DK21</f>
        <v>88</v>
      </c>
      <c r="DK194" s="61">
        <f>'2020'!DL21</f>
        <v>47</v>
      </c>
      <c r="DL194" s="61">
        <f>'2020'!DM21</f>
        <v>5</v>
      </c>
      <c r="DM194" s="61">
        <f>'2020'!DN21</f>
        <v>19</v>
      </c>
      <c r="DN194" s="62">
        <f>'2020'!DO21</f>
        <v>0.38</v>
      </c>
      <c r="DO194" s="62">
        <f>'2020'!DP21</f>
        <v>2.12</v>
      </c>
      <c r="DP194" s="62">
        <f>'2020'!DQ21</f>
        <v>2</v>
      </c>
      <c r="DQ194" s="62">
        <f>'2020'!DR21</f>
        <v>3.3</v>
      </c>
      <c r="DR194" s="62">
        <f>'2020'!DS21</f>
        <v>14.6</v>
      </c>
      <c r="DS194" s="62">
        <f>'2020'!DX21</f>
        <v>57.9</v>
      </c>
      <c r="DT194" s="62">
        <f>'2020'!DY21</f>
        <v>14.5</v>
      </c>
      <c r="DU194" s="62">
        <f>'2020'!DZ21</f>
        <v>89.3</v>
      </c>
      <c r="DV194" s="63">
        <f>'2020'!EA21</f>
        <v>10.4</v>
      </c>
    </row>
    <row r="195" spans="1:126" ht="15.75" customHeight="1" x14ac:dyDescent="0.2">
      <c r="A195" s="30">
        <f t="shared" ref="A195:A258" si="21">_xlfn.RANK.EQ(F195,F$3:F$616)</f>
        <v>193</v>
      </c>
      <c r="B195" s="31">
        <f>'2020'!A22</f>
        <v>20</v>
      </c>
      <c r="C195" s="31">
        <v>2020</v>
      </c>
      <c r="D195" s="32" t="str">
        <f>'2020'!B22</f>
        <v>Antonio Gandy-Golden</v>
      </c>
      <c r="E195" s="32" t="str" cm="1">
        <f t="array" ref="E195">_xlfn.IFS(F195&gt;12.5,"Cornerstone",AND(F195&gt;11.995,F195&lt;12.5),"Elite",AND(F195&gt;11,F195&lt;12.995),"Elite Upside",AND(F195&gt;=9.69,F195&lt;10.999),"Upside",AND(F195&gt;8.4,F195&lt;9.999),"Upside Lite",AND(F195&gt;7.25,F195&lt;8.999),"Outlier",AND(F195&gt;=6,F195&lt;7.25),"Outlier Lite",F195&lt;6.999,"Purgatory")</f>
        <v>Outlier</v>
      </c>
      <c r="F195" s="33">
        <f>'2020'!C22</f>
        <v>8.1100000000000012</v>
      </c>
      <c r="G195" s="33">
        <f t="shared" ref="G195:G258" si="22">(_xlfn.PERCENTRANK.EXC($F$3:$F$616,F195)*100)</f>
        <v>68.600000000000009</v>
      </c>
      <c r="H195" s="303">
        <f t="shared" ref="H195:H258" si="23">STANDARDIZE(F195,(AVERAGE($F$3:$F$372)),(_xlfn.STDEV.P($F$3:$F$371)))</f>
        <v>-0.18456469281312662</v>
      </c>
      <c r="I195" s="34" t="str">
        <f>'2020'!D22</f>
        <v xml:space="preserve">Liberty </v>
      </c>
      <c r="J195" s="35">
        <f>'2020'!E22</f>
        <v>6</v>
      </c>
      <c r="K195" s="36">
        <f>'2020'!F22</f>
        <v>35896</v>
      </c>
      <c r="L195" s="37">
        <f>'2020'!G22</f>
        <v>27.482191780821918</v>
      </c>
      <c r="M195" s="37" t="str">
        <f>'2020'!H22</f>
        <v>SR</v>
      </c>
      <c r="N195" s="37">
        <f>'2020'!I22</f>
        <v>22.049315068493151</v>
      </c>
      <c r="O195" s="37" t="str">
        <f>'2020'!J22</f>
        <v>Wide</v>
      </c>
      <c r="P195" s="37" t="str">
        <f>'2020'!K22</f>
        <v>SLOB</v>
      </c>
      <c r="Q195" s="37" t="str">
        <f>'2020'!L22</f>
        <v>Elite Earner</v>
      </c>
      <c r="R195" s="55">
        <f>'2020'!M22</f>
        <v>76</v>
      </c>
      <c r="S195" s="55">
        <f>'2020'!N22</f>
        <v>223</v>
      </c>
      <c r="T195" s="231">
        <f t="shared" si="17"/>
        <v>27.144111559691265</v>
      </c>
      <c r="U195" s="35">
        <f>'2020'!O22</f>
        <v>4.5999999999999996</v>
      </c>
      <c r="V195" s="56">
        <f>'2020'!P22</f>
        <v>4</v>
      </c>
      <c r="W195" s="57">
        <f>'2020'!Q22</f>
        <v>0</v>
      </c>
      <c r="X195" s="58">
        <f>'2020'!R22</f>
        <v>0</v>
      </c>
      <c r="Y195" s="58">
        <f>'2020'!S22</f>
        <v>0</v>
      </c>
      <c r="Z195" s="58">
        <f>'2020'!T22</f>
        <v>0.33046526449968133</v>
      </c>
      <c r="AA195" s="58">
        <f>'2020'!U22</f>
        <v>0.37167199148029817</v>
      </c>
      <c r="AB195" s="58">
        <f>'2020'!V22</f>
        <v>0.37167199148029817</v>
      </c>
      <c r="AC195" s="59">
        <f>'2020'!W22</f>
        <v>0.31592119275825342</v>
      </c>
      <c r="AD195" s="42">
        <f>'2020'!X22</f>
        <v>20.402739726027399</v>
      </c>
      <c r="AE195" s="43">
        <f>'2020'!Y22</f>
        <v>3.06</v>
      </c>
      <c r="AF195" s="43">
        <f>'2020'!Z22</f>
        <v>6.3</v>
      </c>
      <c r="AG195" s="43">
        <f>'2020'!AA22</f>
        <v>0</v>
      </c>
      <c r="AH195" s="43">
        <f>'2020'!AB22</f>
        <v>0.56999999999999995</v>
      </c>
      <c r="AI195" s="43">
        <f>'2020'!AC22</f>
        <v>3.09</v>
      </c>
      <c r="AJ195" s="44">
        <f>'2020'!AD22</f>
        <v>8.1103151862464182E-2</v>
      </c>
      <c r="AK195" s="44">
        <f>'2020'!AE22</f>
        <v>0.2213896848137536</v>
      </c>
      <c r="AL195" s="45">
        <f>'2020'!AF22</f>
        <v>2.5000000000000001E-2</v>
      </c>
      <c r="AM195" s="46">
        <f>DS195/100</f>
        <v>0.45899999999999996</v>
      </c>
      <c r="AN195" s="45">
        <f>'2020'!AG22</f>
        <v>0.90999999999999992</v>
      </c>
      <c r="AO195" s="45">
        <f>'2020'!AH22</f>
        <v>8.8000000000000009E-2</v>
      </c>
      <c r="AP195" s="43">
        <f>'2020'!AI22</f>
        <v>99.61013575566129</v>
      </c>
      <c r="AQ195" s="47">
        <f>'2020'!AJ22</f>
        <v>104.73525918504437</v>
      </c>
      <c r="AR195" s="48">
        <f>'2020'!AK22</f>
        <v>8</v>
      </c>
      <c r="AS195" s="49">
        <f>'2020'!AL22</f>
        <v>6</v>
      </c>
      <c r="AT195" s="49">
        <f>'2020'!AM22</f>
        <v>6</v>
      </c>
      <c r="AU195" s="49">
        <f>'2020'!AN22</f>
        <v>5</v>
      </c>
      <c r="AV195" s="49">
        <f>'2020'!AO22</f>
        <v>6</v>
      </c>
      <c r="AW195" s="49">
        <f>'2020'!AP22</f>
        <v>7</v>
      </c>
      <c r="AX195" s="49">
        <f>'2020'!AQ22</f>
        <v>5</v>
      </c>
      <c r="AY195" s="50">
        <f>'2020'!AR22</f>
        <v>0</v>
      </c>
      <c r="AZ195" s="60">
        <f>'2020'!AS22</f>
        <v>0</v>
      </c>
      <c r="BA195" s="61">
        <f>'2020'!AT22</f>
        <v>23</v>
      </c>
      <c r="BB195" s="61">
        <f>'2020'!AU22</f>
        <v>0</v>
      </c>
      <c r="BC195" s="61">
        <f>'2020'!AV22</f>
        <v>0</v>
      </c>
      <c r="BD195" s="61">
        <f>'2020'!AW22</f>
        <v>0</v>
      </c>
      <c r="BE195" s="61">
        <f>'2020'!AX22</f>
        <v>0</v>
      </c>
      <c r="BF195" s="62">
        <f>'2020'!AY22</f>
        <v>0</v>
      </c>
      <c r="BG195" s="62">
        <f>'2020'!AZ22</f>
        <v>0</v>
      </c>
      <c r="BH195" s="62">
        <f>'2020'!BA22</f>
        <v>0</v>
      </c>
      <c r="BI195" s="62">
        <f>'2020'!BB22</f>
        <v>0</v>
      </c>
      <c r="BJ195" s="62">
        <f>'2020'!BC22</f>
        <v>0</v>
      </c>
      <c r="BK195" s="62">
        <f>'2020'!BD22</f>
        <v>0</v>
      </c>
      <c r="BL195" s="62">
        <f>'2020'!BE22</f>
        <v>0</v>
      </c>
      <c r="BM195" s="62">
        <f>'2020'!BF22</f>
        <v>0</v>
      </c>
      <c r="BN195" s="63">
        <f>'2020'!BG22</f>
        <v>0</v>
      </c>
      <c r="BO195" s="60">
        <f>'2020'!BH22</f>
        <v>0</v>
      </c>
      <c r="BP195" s="61">
        <f>'2020'!BI22</f>
        <v>23</v>
      </c>
      <c r="BQ195" s="61">
        <f>'2020'!BJ22</f>
        <v>0</v>
      </c>
      <c r="BR195" s="61">
        <f>'2020'!BK22</f>
        <v>0</v>
      </c>
      <c r="BS195" s="61">
        <f>'2020'!BL22</f>
        <v>0</v>
      </c>
      <c r="BT195" s="61">
        <f>'2020'!BM22</f>
        <v>0</v>
      </c>
      <c r="BU195" s="62">
        <f>'2020'!BN22</f>
        <v>3.81</v>
      </c>
      <c r="BV195" s="62">
        <f>'2020'!BO22</f>
        <v>0</v>
      </c>
      <c r="BW195" s="62">
        <f>'2020'!BP22</f>
        <v>0</v>
      </c>
      <c r="BX195" s="62">
        <f>'2020'!BQ22</f>
        <v>0</v>
      </c>
      <c r="BY195" s="62">
        <f>'2020'!BR22</f>
        <v>0</v>
      </c>
      <c r="BZ195" s="62">
        <f>'2020'!BS22</f>
        <v>0</v>
      </c>
      <c r="CA195" s="62">
        <f>'2020'!BT22</f>
        <v>0</v>
      </c>
      <c r="CB195" s="62">
        <f>'2020'!BU22</f>
        <v>0</v>
      </c>
      <c r="CC195" s="63">
        <f>'2020'!BV22</f>
        <v>0</v>
      </c>
      <c r="CD195" s="60">
        <f>'2020'!BW22</f>
        <v>0</v>
      </c>
      <c r="CE195" s="61">
        <f>'2020'!BX22</f>
        <v>23</v>
      </c>
      <c r="CF195" s="61">
        <f>'2020'!BY22</f>
        <v>0</v>
      </c>
      <c r="CG195" s="61">
        <f>'2020'!BZ22</f>
        <v>0</v>
      </c>
      <c r="CH195" s="61">
        <f>'2020'!CA22</f>
        <v>0</v>
      </c>
      <c r="CI195" s="61">
        <f>'2020'!CB22</f>
        <v>0</v>
      </c>
      <c r="CJ195" s="62">
        <f>'2020'!CC22</f>
        <v>0.38</v>
      </c>
      <c r="CK195" s="62">
        <f>'2020'!CD22</f>
        <v>0</v>
      </c>
      <c r="CL195" s="62">
        <f>'2020'!CE22</f>
        <v>0</v>
      </c>
      <c r="CM195" s="62">
        <f>'2020'!CF22</f>
        <v>0</v>
      </c>
      <c r="CN195" s="62">
        <f>'2020'!CG22</f>
        <v>0</v>
      </c>
      <c r="CO195" s="62">
        <f>'2020'!CL22</f>
        <v>0</v>
      </c>
      <c r="CP195" s="62">
        <f>'2020'!CM22</f>
        <v>0</v>
      </c>
      <c r="CQ195" s="62">
        <f>'2020'!CN22</f>
        <v>0</v>
      </c>
      <c r="CR195" s="63">
        <f>'2020'!CO22</f>
        <v>0</v>
      </c>
      <c r="CS195" s="60">
        <f>'2020'!CP22</f>
        <v>1037</v>
      </c>
      <c r="CT195" s="61">
        <f>'2020'!CQ22</f>
        <v>3138</v>
      </c>
      <c r="CU195" s="61">
        <f>'2020'!CR22</f>
        <v>125</v>
      </c>
      <c r="CV195" s="61">
        <f>'2020'!CS22</f>
        <v>70</v>
      </c>
      <c r="CW195" s="61">
        <f>'2020'!CT22</f>
        <v>10</v>
      </c>
      <c r="CX195" s="61">
        <f>'2020'!CU22</f>
        <v>21</v>
      </c>
      <c r="CY195" s="62">
        <f>'2020'!CV22</f>
        <v>0.55000000000000004</v>
      </c>
      <c r="CZ195" s="62">
        <f>'2020'!CW22</f>
        <v>2.4900000000000002</v>
      </c>
      <c r="DA195" s="62">
        <f>'2020'!CX22</f>
        <v>2.4</v>
      </c>
      <c r="DB195" s="62">
        <f>'2020'!CY22</f>
        <v>4.9000000000000004</v>
      </c>
      <c r="DC195" s="62">
        <f>'2020'!CZ22</f>
        <v>0</v>
      </c>
      <c r="DD195" s="62">
        <f>'2020'!DE22</f>
        <v>52.9</v>
      </c>
      <c r="DE195" s="62">
        <f>'2020'!DF22</f>
        <v>11.4</v>
      </c>
      <c r="DF195" s="62">
        <f>'2020'!DG22</f>
        <v>92.8</v>
      </c>
      <c r="DG195" s="63">
        <f>'2020'!DH22</f>
        <v>7.2</v>
      </c>
      <c r="DH195" s="60">
        <f>'2020'!DI22</f>
        <v>1396</v>
      </c>
      <c r="DI195" s="61">
        <f>'2020'!DJ22</f>
        <v>3756</v>
      </c>
      <c r="DJ195" s="61">
        <f>'2020'!DK22</f>
        <v>138</v>
      </c>
      <c r="DK195" s="61">
        <f>'2020'!DL22</f>
        <v>79</v>
      </c>
      <c r="DL195" s="61">
        <f>'2020'!DM22</f>
        <v>10</v>
      </c>
      <c r="DM195" s="61">
        <f>'2020'!DN22</f>
        <v>29</v>
      </c>
      <c r="DN195" s="62">
        <f>'2020'!DO22</f>
        <v>0.56999999999999995</v>
      </c>
      <c r="DO195" s="62">
        <f>'2020'!DP22</f>
        <v>3.09</v>
      </c>
      <c r="DP195" s="62">
        <f>'2020'!DQ22</f>
        <v>3.06</v>
      </c>
      <c r="DQ195" s="62">
        <f>'2020'!DR22</f>
        <v>6.3</v>
      </c>
      <c r="DR195" s="62">
        <f>'2020'!DS22</f>
        <v>0</v>
      </c>
      <c r="DS195" s="62">
        <f>'2020'!DX22</f>
        <v>45.9</v>
      </c>
      <c r="DT195" s="62">
        <f>'2020'!DY22</f>
        <v>2.5</v>
      </c>
      <c r="DU195" s="62">
        <f>'2020'!DZ22</f>
        <v>89.2</v>
      </c>
      <c r="DV195" s="63">
        <f>'2020'!EA22</f>
        <v>10.4</v>
      </c>
    </row>
    <row r="196" spans="1:126" ht="15.75" customHeight="1" x14ac:dyDescent="0.2">
      <c r="A196" s="30">
        <f t="shared" si="21"/>
        <v>194</v>
      </c>
      <c r="B196" s="31">
        <f>'2015'!A18</f>
        <v>16</v>
      </c>
      <c r="C196" s="31">
        <v>2015</v>
      </c>
      <c r="D196" s="32" t="str">
        <f>'2015'!B18</f>
        <v>DeAndre Smelter</v>
      </c>
      <c r="E196" s="32" t="str" cm="1">
        <f t="array" ref="E196">_xlfn.IFS(F196&gt;12.5,"Cornerstone",AND(F196&gt;11.995,F196&lt;12.5),"Elite",AND(F196&gt;11,F196&lt;12.995),"Elite Upside",AND(F196&gt;=9.69,F196&lt;10.999),"Upside",AND(F196&gt;8.4,F196&lt;9.999),"Upside Lite",AND(F196&gt;7.25,F196&lt;8.999),"Outlier",AND(F196&gt;=6,F196&lt;7.25),"Outlier Lite",F196&lt;6.999,"Purgatory")</f>
        <v>Outlier</v>
      </c>
      <c r="F196" s="33">
        <f>'2015'!C18</f>
        <v>8.1028571428571432</v>
      </c>
      <c r="G196" s="33">
        <f t="shared" si="22"/>
        <v>68.400000000000006</v>
      </c>
      <c r="H196" s="303">
        <f t="shared" si="23"/>
        <v>-0.18866436744799031</v>
      </c>
      <c r="I196" s="34" t="str">
        <f>'2015'!D18</f>
        <v>Georgia Tech</v>
      </c>
      <c r="J196" s="35">
        <f>'2015'!E18</f>
        <v>4</v>
      </c>
      <c r="K196" s="36">
        <f>'2015'!F18</f>
        <v>33575</v>
      </c>
      <c r="L196" s="37">
        <f>'2015'!G18</f>
        <v>33.841095890410962</v>
      </c>
      <c r="M196" s="37" t="str">
        <f>'2015'!H18</f>
        <v>SR</v>
      </c>
      <c r="N196" s="37">
        <f>'2015'!I18</f>
        <v>23.413698630136988</v>
      </c>
      <c r="O196" s="37" t="str">
        <f>'2015'!J18</f>
        <v>Wide</v>
      </c>
      <c r="P196" s="37" t="str">
        <f>'2015'!K18</f>
        <v>SLOB</v>
      </c>
      <c r="Q196" s="37" t="str">
        <f>'2015'!L18</f>
        <v>N/A</v>
      </c>
      <c r="R196" s="55">
        <f>'2015'!M18</f>
        <v>74</v>
      </c>
      <c r="S196" s="55">
        <f>'2015'!N18</f>
        <v>226</v>
      </c>
      <c r="T196" s="231">
        <f t="shared" ref="T196:T259" si="24">S196*0.453592/(R196*0.0254)^2</f>
        <v>29.016361465885826</v>
      </c>
      <c r="U196" s="37">
        <f>'2015'!O18</f>
        <v>4.58</v>
      </c>
      <c r="V196" s="56">
        <f>'2015'!P18</f>
        <v>4</v>
      </c>
      <c r="W196" s="57">
        <f>'2015'!Q18</f>
        <v>0</v>
      </c>
      <c r="X196" s="58">
        <f>'2015'!R18</f>
        <v>0</v>
      </c>
      <c r="Y196" s="58">
        <f>'2015'!S18</f>
        <v>0</v>
      </c>
      <c r="Z196" s="58">
        <f>'2015'!T18</f>
        <v>0.22047546012269936</v>
      </c>
      <c r="AA196" s="58">
        <f>'2015'!U18</f>
        <v>0.44332837301587297</v>
      </c>
      <c r="AB196" s="58">
        <f>'2015'!V18</f>
        <v>0.44332837301587297</v>
      </c>
      <c r="AC196" s="59">
        <f>'2015'!W18</f>
        <v>0.42116195436507931</v>
      </c>
      <c r="AD196" s="42">
        <f>'2015'!X18</f>
        <v>21.758904109589039</v>
      </c>
      <c r="AE196" s="43">
        <f>'2015'!Y18</f>
        <v>4.3899999999999997</v>
      </c>
      <c r="AF196" s="43">
        <f>'2015'!Z18</f>
        <v>6.8</v>
      </c>
      <c r="AG196" s="43">
        <f>'2015'!AA18</f>
        <v>17</v>
      </c>
      <c r="AH196" s="43">
        <f>'2015'!AB18</f>
        <v>0</v>
      </c>
      <c r="AI196" s="43">
        <f>'2015'!AC18</f>
        <v>0</v>
      </c>
      <c r="AJ196" s="44" t="str">
        <f>'2015'!AD18</f>
        <v>N/A</v>
      </c>
      <c r="AK196" s="44" t="str">
        <f>'2015'!AE18</f>
        <v>N/A</v>
      </c>
      <c r="AL196" s="45">
        <f>'2015'!AF18</f>
        <v>5.4000000000000006E-2</v>
      </c>
      <c r="AM196" s="46">
        <f>DS196</f>
        <v>0</v>
      </c>
      <c r="AN196" s="45">
        <f>'2015'!AG18</f>
        <v>0.88500000000000001</v>
      </c>
      <c r="AO196" s="45">
        <f>'2015'!AH18</f>
        <v>5.5E-2</v>
      </c>
      <c r="AP196" s="43">
        <f>'2015'!AI18</f>
        <v>102.72508819422447</v>
      </c>
      <c r="AQ196" s="47">
        <f>'2015'!AJ18</f>
        <v>103.77508404272773</v>
      </c>
      <c r="AR196" s="48">
        <f>'2015'!AK18</f>
        <v>10</v>
      </c>
      <c r="AS196" s="49">
        <f>'2015'!AL18</f>
        <v>3</v>
      </c>
      <c r="AT196" s="49">
        <f>'2015'!AM18</f>
        <v>8</v>
      </c>
      <c r="AU196" s="49">
        <f>'2015'!AN18</f>
        <v>5</v>
      </c>
      <c r="AV196" s="49">
        <f>'2015'!AO18</f>
        <v>6</v>
      </c>
      <c r="AW196" s="49">
        <f>'2015'!AP18</f>
        <v>7</v>
      </c>
      <c r="AX196" s="49">
        <f>'2015'!AQ18</f>
        <v>5</v>
      </c>
      <c r="AY196" s="50">
        <f>'2015'!AR18</f>
        <v>0</v>
      </c>
      <c r="AZ196" s="60">
        <f>'2015'!AS18</f>
        <v>0</v>
      </c>
      <c r="BA196" s="61">
        <f>'2015'!AT18</f>
        <v>1</v>
      </c>
      <c r="BB196" s="61">
        <f>'2015'!AU18</f>
        <v>0</v>
      </c>
      <c r="BC196" s="61">
        <f>'2015'!AV18</f>
        <v>0</v>
      </c>
      <c r="BD196" s="61">
        <f>'2015'!AW18</f>
        <v>0</v>
      </c>
      <c r="BE196" s="61">
        <f>'2015'!AX18</f>
        <v>0</v>
      </c>
      <c r="BF196" s="62">
        <f>'2015'!AY18</f>
        <v>0</v>
      </c>
      <c r="BG196" s="62">
        <f>'2015'!AZ18</f>
        <v>0</v>
      </c>
      <c r="BH196" s="62">
        <f>'2015'!BA18</f>
        <v>0</v>
      </c>
      <c r="BI196" s="62">
        <f>'2015'!BB18</f>
        <v>0</v>
      </c>
      <c r="BJ196" s="62">
        <f>'2015'!BC18</f>
        <v>0</v>
      </c>
      <c r="BK196" s="62">
        <f>'2015'!BD18</f>
        <v>0</v>
      </c>
      <c r="BL196" s="62">
        <f>'2015'!BE18</f>
        <v>0</v>
      </c>
      <c r="BM196" s="62">
        <f>'2015'!BF18</f>
        <v>0</v>
      </c>
      <c r="BN196" s="63">
        <f>'2015'!BG18</f>
        <v>0</v>
      </c>
      <c r="BO196" s="60">
        <f>'2015'!BH18</f>
        <v>0</v>
      </c>
      <c r="BP196" s="61">
        <f>'2015'!BI18</f>
        <v>1</v>
      </c>
      <c r="BQ196" s="61">
        <f>'2015'!BJ18</f>
        <v>0</v>
      </c>
      <c r="BR196" s="61">
        <f>'2015'!BK18</f>
        <v>0</v>
      </c>
      <c r="BS196" s="61">
        <f>'2015'!BL18</f>
        <v>0</v>
      </c>
      <c r="BT196" s="61">
        <f>'2015'!BM18</f>
        <v>0</v>
      </c>
      <c r="BU196" s="62">
        <f>'2015'!BN18</f>
        <v>0</v>
      </c>
      <c r="BV196" s="62">
        <f>'2015'!BO18</f>
        <v>0</v>
      </c>
      <c r="BW196" s="62">
        <f>'2015'!BP18</f>
        <v>0</v>
      </c>
      <c r="BX196" s="62">
        <f>'2015'!BQ18</f>
        <v>0</v>
      </c>
      <c r="BY196" s="62">
        <f>'2015'!BR18</f>
        <v>0</v>
      </c>
      <c r="BZ196" s="62">
        <f>'2015'!BS18</f>
        <v>0</v>
      </c>
      <c r="CA196" s="62">
        <f>'2015'!BT18</f>
        <v>0</v>
      </c>
      <c r="CB196" s="62">
        <f>'2015'!BU18</f>
        <v>0</v>
      </c>
      <c r="CC196" s="63">
        <f>'2015'!BV18</f>
        <v>0</v>
      </c>
      <c r="CD196" s="60">
        <f>'2015'!BW18</f>
        <v>0</v>
      </c>
      <c r="CE196" s="61">
        <f>'2015'!BX18</f>
        <v>1</v>
      </c>
      <c r="CF196" s="61">
        <f>'2015'!BY18</f>
        <v>0</v>
      </c>
      <c r="CG196" s="61">
        <f>'2015'!BZ18</f>
        <v>0</v>
      </c>
      <c r="CH196" s="61">
        <f>'2015'!CA18</f>
        <v>0</v>
      </c>
      <c r="CI196" s="61">
        <f>'2015'!CB18</f>
        <v>0</v>
      </c>
      <c r="CJ196" s="62">
        <f>'2015'!CC18</f>
        <v>0</v>
      </c>
      <c r="CK196" s="62">
        <f>'2015'!CD18</f>
        <v>0</v>
      </c>
      <c r="CL196" s="62">
        <f>'2015'!CE18</f>
        <v>0</v>
      </c>
      <c r="CM196" s="62">
        <f>'2015'!CF18</f>
        <v>0</v>
      </c>
      <c r="CN196" s="62">
        <f>'2015'!CG18</f>
        <v>0</v>
      </c>
      <c r="CO196" s="62">
        <f>'2015'!CH18</f>
        <v>0</v>
      </c>
      <c r="CP196" s="62">
        <f>'2015'!CI18</f>
        <v>0</v>
      </c>
      <c r="CQ196" s="62">
        <f>'2015'!CJ18</f>
        <v>0</v>
      </c>
      <c r="CR196" s="63">
        <f>'2015'!CK18</f>
        <v>0</v>
      </c>
      <c r="CS196" s="60">
        <f>'2015'!CL18</f>
        <v>345</v>
      </c>
      <c r="CT196" s="61">
        <f>'2015'!CM18</f>
        <v>1564.8000000000002</v>
      </c>
      <c r="CU196" s="61">
        <f>'2015'!CN18</f>
        <v>0</v>
      </c>
      <c r="CV196" s="61">
        <f>'2015'!CO18</f>
        <v>0</v>
      </c>
      <c r="CW196" s="61">
        <f>'2015'!CP18</f>
        <v>0</v>
      </c>
      <c r="CX196" s="61">
        <f>'2015'!CQ18</f>
        <v>0</v>
      </c>
      <c r="CY196" s="62">
        <f>'2015'!CR18</f>
        <v>0</v>
      </c>
      <c r="CZ196" s="62">
        <f>'2015'!CS18</f>
        <v>0</v>
      </c>
      <c r="DA196" s="62">
        <f>'2015'!CT18</f>
        <v>0</v>
      </c>
      <c r="DB196" s="62">
        <f>'2015'!CU18</f>
        <v>0</v>
      </c>
      <c r="DC196" s="62">
        <f>'2015'!CV18</f>
        <v>0</v>
      </c>
      <c r="DD196" s="62">
        <f>'2015'!CW18</f>
        <v>0</v>
      </c>
      <c r="DE196" s="62">
        <f>'2015'!CX18</f>
        <v>0</v>
      </c>
      <c r="DF196" s="62">
        <f>'2015'!CY18</f>
        <v>0</v>
      </c>
      <c r="DG196" s="63">
        <f>'2015'!CZ18</f>
        <v>0</v>
      </c>
      <c r="DH196" s="60">
        <f>'2015'!DA18</f>
        <v>715</v>
      </c>
      <c r="DI196" s="61">
        <f>'2015'!DB18</f>
        <v>1612.8000000000002</v>
      </c>
      <c r="DJ196" s="61">
        <f>'2015'!DC18</f>
        <v>62</v>
      </c>
      <c r="DK196" s="61">
        <f>'2015'!DD18</f>
        <v>35</v>
      </c>
      <c r="DL196" s="61">
        <f>'2015'!DE18</f>
        <v>7</v>
      </c>
      <c r="DM196" s="61">
        <f>'2015'!DF18</f>
        <v>0</v>
      </c>
      <c r="DN196" s="62">
        <f>'2015'!DG18</f>
        <v>0</v>
      </c>
      <c r="DO196" s="62">
        <f>'2015'!DH18</f>
        <v>0</v>
      </c>
      <c r="DP196" s="62">
        <f>'2015'!DI18</f>
        <v>4.3899999999999997</v>
      </c>
      <c r="DQ196" s="62">
        <f>'2015'!DJ18</f>
        <v>6.8</v>
      </c>
      <c r="DR196" s="62">
        <f>'2015'!DK18</f>
        <v>17</v>
      </c>
      <c r="DS196" s="62">
        <f>'2015'!DL18</f>
        <v>0</v>
      </c>
      <c r="DT196" s="62">
        <f>'2015'!DM18</f>
        <v>5.4</v>
      </c>
      <c r="DU196" s="62">
        <f>'2015'!DN18</f>
        <v>88.5</v>
      </c>
      <c r="DV196" s="63">
        <f>'2015'!DO18</f>
        <v>5.5</v>
      </c>
    </row>
    <row r="197" spans="1:126" ht="15.75" customHeight="1" x14ac:dyDescent="0.2">
      <c r="A197" s="30">
        <f t="shared" si="21"/>
        <v>195</v>
      </c>
      <c r="B197" s="31">
        <f>'2025'!A20</f>
        <v>18</v>
      </c>
      <c r="C197" s="31">
        <v>2025</v>
      </c>
      <c r="D197" s="32" t="str">
        <f>'2025'!B20</f>
        <v>Tory Horton</v>
      </c>
      <c r="E197" s="32" t="str" cm="1">
        <f t="array" ref="E197">_xlfn.IFS(F197&gt;12.5,"Cornerstone",AND(F197&gt;11.995,F197&lt;12.5),"Elite",AND(F197&gt;11,F197&lt;12.995),"Elite Upside",AND(F197&gt;=9.69,F197&lt;10.999),"Upside",AND(F197&gt;8.4,F197&lt;9.999),"Upside Lite",AND(F197&gt;7.25,F197&lt;8.999),"Outlier",AND(F197&gt;=6,F197&lt;7.25),"Outlier Lite",F197&lt;6.999,"Purgatory")</f>
        <v>Outlier</v>
      </c>
      <c r="F197" s="33">
        <f>'2025'!C20</f>
        <v>8.088571428571429</v>
      </c>
      <c r="G197" s="33">
        <f t="shared" si="22"/>
        <v>68.2</v>
      </c>
      <c r="H197" s="303">
        <f t="shared" si="23"/>
        <v>-0.19686371671771666</v>
      </c>
      <c r="I197" s="34" t="str">
        <f>'2025'!D20</f>
        <v>Colorado State</v>
      </c>
      <c r="J197" s="35">
        <f>'2025'!E20</f>
        <v>7</v>
      </c>
      <c r="K197" s="36">
        <f>'2025'!F20</f>
        <v>37169</v>
      </c>
      <c r="L197" s="37">
        <f>'2025'!G20</f>
        <v>23.994520547945207</v>
      </c>
      <c r="M197" s="37" t="str">
        <f>'2025'!H20</f>
        <v>SR</v>
      </c>
      <c r="N197" s="37">
        <f>'2025'!I20</f>
        <v>23.575342465753426</v>
      </c>
      <c r="O197" s="37" t="str">
        <f>'2025'!J20</f>
        <v>Hybrid</v>
      </c>
      <c r="P197" s="37" t="str">
        <f>'2025'!K20</f>
        <v>BALL HOG</v>
      </c>
      <c r="Q197" s="37" t="str">
        <f>'2025'!L20</f>
        <v>Elite Earner</v>
      </c>
      <c r="R197" s="55">
        <f>'2025'!M20</f>
        <v>74</v>
      </c>
      <c r="S197" s="55">
        <f>'2025'!N20</f>
        <v>196</v>
      </c>
      <c r="T197" s="231">
        <f t="shared" si="24"/>
        <v>25.164632067759388</v>
      </c>
      <c r="U197" s="37">
        <f>'2025'!O20</f>
        <v>4.41</v>
      </c>
      <c r="V197" s="56">
        <f>'2025'!P20</f>
        <v>5</v>
      </c>
      <c r="W197" s="57">
        <f>'2025'!Q20</f>
        <v>0.11699571712106967</v>
      </c>
      <c r="X197" s="58">
        <f>'2025'!R20</f>
        <v>0.15862699788176393</v>
      </c>
      <c r="Y197" s="58">
        <f>'2025'!S20</f>
        <v>0.47891260162601618</v>
      </c>
      <c r="Z197" s="58">
        <f>'2025'!T20</f>
        <v>0.31103860793909732</v>
      </c>
      <c r="AA197" s="58">
        <f>'2025'!U20</f>
        <v>0.2513287775246773</v>
      </c>
      <c r="AB197" s="58">
        <f>'2025'!V20</f>
        <v>0.36512068957534671</v>
      </c>
      <c r="AC197" s="59">
        <f>'2025'!W20</f>
        <v>0.27749172407726352</v>
      </c>
      <c r="AD197" s="42">
        <f>'2025'!X20</f>
        <v>20.906849315068492</v>
      </c>
      <c r="AE197" s="43">
        <f>'2025'!Y20</f>
        <v>3.45</v>
      </c>
      <c r="AF197" s="43">
        <f>'2025'!Z20</f>
        <v>6</v>
      </c>
      <c r="AG197" s="43">
        <f>'2025'!AA20</f>
        <v>13.5</v>
      </c>
      <c r="AH197" s="43">
        <f>'2025'!AB20</f>
        <v>1.1299999999999999</v>
      </c>
      <c r="AI197" s="43">
        <f>'2025'!AC20</f>
        <v>0</v>
      </c>
      <c r="AJ197" s="44">
        <f>'2025'!AD20</f>
        <v>6.2537764350453176E-2</v>
      </c>
      <c r="AK197" s="44">
        <f>'2025'!AE20</f>
        <v>0.33353474320241694</v>
      </c>
      <c r="AL197" s="45">
        <f>'2025'!AF20</f>
        <v>3.7999999999999999E-2</v>
      </c>
      <c r="AM197" s="46">
        <f t="shared" ref="AM197:AM203" si="25">DS197/100</f>
        <v>0.5</v>
      </c>
      <c r="AN197" s="45">
        <f>'2025'!AG20</f>
        <v>0.67949999999999999</v>
      </c>
      <c r="AO197" s="45">
        <f>'2025'!AH20</f>
        <v>0.31899999999999995</v>
      </c>
      <c r="AP197" s="43">
        <f>'2025'!AI20</f>
        <v>103.64102731064273</v>
      </c>
      <c r="AQ197" s="47">
        <f>'2025'!AJ20</f>
        <v>104.70038535378242</v>
      </c>
      <c r="AR197" s="48">
        <f>'2025'!AK20</f>
        <v>7</v>
      </c>
      <c r="AS197" s="49">
        <f>'2025'!AL20</f>
        <v>5</v>
      </c>
      <c r="AT197" s="49">
        <f>'2025'!AM20</f>
        <v>6</v>
      </c>
      <c r="AU197" s="49">
        <f>'2025'!AN20</f>
        <v>5</v>
      </c>
      <c r="AV197" s="49">
        <f>'2025'!AO20</f>
        <v>9</v>
      </c>
      <c r="AW197" s="49">
        <f>'2025'!AP20</f>
        <v>7</v>
      </c>
      <c r="AX197" s="49">
        <f>'2025'!AQ20</f>
        <v>2</v>
      </c>
      <c r="AY197" s="50">
        <f>'2025'!AR20</f>
        <v>0.5</v>
      </c>
      <c r="AZ197" s="60">
        <f>'2025'!AS20</f>
        <v>336</v>
      </c>
      <c r="BA197" s="61">
        <f>'2025'!AT20</f>
        <v>2871.9</v>
      </c>
      <c r="BB197" s="61">
        <f>'2025'!AU20</f>
        <v>32</v>
      </c>
      <c r="BC197" s="61">
        <f>'2025'!AV20</f>
        <v>20</v>
      </c>
      <c r="BD197" s="61">
        <f>'2025'!AW20</f>
        <v>5</v>
      </c>
      <c r="BE197" s="61">
        <f>'2025'!AX20</f>
        <v>27</v>
      </c>
      <c r="BF197" s="62">
        <f>'2025'!AY20</f>
        <v>0</v>
      </c>
      <c r="BG197" s="62">
        <f>'2025'!AZ20</f>
        <v>0</v>
      </c>
      <c r="BH197" s="62">
        <f>'2025'!BA20</f>
        <v>1.99</v>
      </c>
      <c r="BI197" s="62">
        <f>'2025'!BB20</f>
        <v>8.4</v>
      </c>
      <c r="BJ197" s="62">
        <f>'2025'!BC20</f>
        <v>15.7</v>
      </c>
      <c r="BK197" s="62">
        <f>'2025'!BH20</f>
        <v>66.7</v>
      </c>
      <c r="BL197" s="62">
        <f>'2025'!BI20</f>
        <v>4.8</v>
      </c>
      <c r="BM197" s="62">
        <f>'2025'!BJ20</f>
        <v>98.9</v>
      </c>
      <c r="BN197" s="63">
        <f>'2025'!BK20</f>
        <v>1.1000000000000001</v>
      </c>
      <c r="BO197" s="60">
        <f>'2025'!BL20</f>
        <v>659</v>
      </c>
      <c r="BP197" s="61">
        <f>'2025'!BM20</f>
        <v>4154.3999999999996</v>
      </c>
      <c r="BQ197" s="61">
        <f>'2025'!BN20</f>
        <v>66</v>
      </c>
      <c r="BR197" s="61">
        <f>'2025'!BO20</f>
        <v>52</v>
      </c>
      <c r="BS197" s="61">
        <f>'2025'!BP20</f>
        <v>5</v>
      </c>
      <c r="BT197" s="61">
        <f>'2025'!BQ20</f>
        <v>34.799999999999997</v>
      </c>
      <c r="BU197" s="62">
        <f>'2025'!BR20</f>
        <v>0</v>
      </c>
      <c r="BV197" s="62">
        <f>'2025'!BS20</f>
        <v>0</v>
      </c>
      <c r="BW197" s="62">
        <f>'2025'!BT20</f>
        <v>1.78</v>
      </c>
      <c r="BX197" s="62">
        <f>'2025'!BU20</f>
        <v>5.5</v>
      </c>
      <c r="BY197" s="62">
        <f>'2025'!BV20</f>
        <v>9.3000000000000007</v>
      </c>
      <c r="BZ197" s="62">
        <f>'2025'!CA20</f>
        <v>100</v>
      </c>
      <c r="CA197" s="62">
        <f>'2025'!CB20</f>
        <v>3.7</v>
      </c>
      <c r="CB197" s="62">
        <f>'2025'!CC20</f>
        <v>81.400000000000006</v>
      </c>
      <c r="CC197" s="63">
        <f>'2025'!CD20</f>
        <v>18.600000000000001</v>
      </c>
      <c r="CD197" s="60">
        <f>'2025'!CE20</f>
        <v>1131</v>
      </c>
      <c r="CE197" s="61">
        <f>'2025'!CF20</f>
        <v>2361.6000000000004</v>
      </c>
      <c r="CF197" s="61">
        <f>'2025'!CG20</f>
        <v>109</v>
      </c>
      <c r="CG197" s="61">
        <f>'2025'!CH20</f>
        <v>71</v>
      </c>
      <c r="CH197" s="61">
        <f>'2025'!CI20</f>
        <v>8</v>
      </c>
      <c r="CI197" s="61">
        <f>'2025'!CJ20</f>
        <v>12</v>
      </c>
      <c r="CJ197" s="62">
        <f>'2025'!CK20</f>
        <v>0.89</v>
      </c>
      <c r="CK197" s="62">
        <f>'2025'!CL20</f>
        <v>0</v>
      </c>
      <c r="CL197" s="62">
        <f>'2025'!CM20</f>
        <v>2.77</v>
      </c>
      <c r="CM197" s="62">
        <f>'2025'!CN20</f>
        <v>5.8</v>
      </c>
      <c r="CN197" s="62">
        <f>'2025'!CO20</f>
        <v>13.1</v>
      </c>
      <c r="CO197" s="62">
        <f>'2025'!CT20</f>
        <v>44.4</v>
      </c>
      <c r="CP197" s="62">
        <f>'2025'!CU20</f>
        <v>11.3</v>
      </c>
      <c r="CQ197" s="62">
        <f>'2025'!CV20</f>
        <v>81.3</v>
      </c>
      <c r="CR197" s="63">
        <f>'2025'!CW20</f>
        <v>18.5</v>
      </c>
      <c r="CS197" s="60">
        <f>'2025'!CX20</f>
        <v>1144</v>
      </c>
      <c r="CT197" s="61">
        <f>'2025'!CY20</f>
        <v>3678</v>
      </c>
      <c r="CU197" s="61">
        <f>'2025'!CZ20</f>
        <v>134</v>
      </c>
      <c r="CV197" s="61">
        <f>'2025'!DA20</f>
        <v>96</v>
      </c>
      <c r="CW197" s="61">
        <f>'2025'!DB20</f>
        <v>8</v>
      </c>
      <c r="CX197" s="61">
        <f>'2025'!DC20</f>
        <v>24</v>
      </c>
      <c r="CY197" s="62">
        <f>'2025'!DD20</f>
        <v>1.1299999999999999</v>
      </c>
      <c r="CZ197" s="62">
        <f>'2025'!DE20</f>
        <v>0</v>
      </c>
      <c r="DA197" s="62">
        <f>'2025'!DF20</f>
        <v>2.74</v>
      </c>
      <c r="DB197" s="62">
        <f>'2025'!DG20</f>
        <v>6</v>
      </c>
      <c r="DC197" s="62">
        <f>'2025'!DH20</f>
        <v>10.199999999999999</v>
      </c>
      <c r="DD197" s="62">
        <f>'2025'!DM20</f>
        <v>57.1</v>
      </c>
      <c r="DE197" s="62">
        <f>'2025'!DN20</f>
        <v>4</v>
      </c>
      <c r="DF197" s="62">
        <f>'2025'!DO20</f>
        <v>71.2</v>
      </c>
      <c r="DG197" s="63">
        <f>'2025'!DP20</f>
        <v>28.5</v>
      </c>
      <c r="DH197" s="60">
        <f>'2025'!DQ20</f>
        <v>331</v>
      </c>
      <c r="DI197" s="61">
        <f>'2025'!DR20</f>
        <v>1317</v>
      </c>
      <c r="DJ197" s="61">
        <f>'2025'!DS20</f>
        <v>38</v>
      </c>
      <c r="DK197" s="61">
        <f>'2025'!DT20</f>
        <v>25</v>
      </c>
      <c r="DL197" s="61">
        <f>'2025'!DU20</f>
        <v>1</v>
      </c>
      <c r="DM197" s="61">
        <f>'2025'!DV20</f>
        <v>6.5</v>
      </c>
      <c r="DN197" s="62">
        <f>'2025'!DW20</f>
        <v>1.01</v>
      </c>
      <c r="DO197" s="62">
        <f>'2025'!DX20</f>
        <v>0</v>
      </c>
      <c r="DP197" s="62">
        <f>'2025'!DY20</f>
        <v>3.45</v>
      </c>
      <c r="DQ197" s="62">
        <f>'2025'!DZ20</f>
        <v>3.9</v>
      </c>
      <c r="DR197" s="62">
        <f>'2025'!EA20</f>
        <v>13.5</v>
      </c>
      <c r="DS197" s="62">
        <f>'2025'!EF20</f>
        <v>50</v>
      </c>
      <c r="DT197" s="62">
        <f>'2025'!EG20</f>
        <v>3.8</v>
      </c>
      <c r="DU197" s="62">
        <f>'2025'!EH20</f>
        <v>64.7</v>
      </c>
      <c r="DV197" s="63">
        <f>'2025'!EI20</f>
        <v>35.299999999999997</v>
      </c>
    </row>
    <row r="198" spans="1:126" ht="15.75" customHeight="1" x14ac:dyDescent="0.2">
      <c r="A198" s="30">
        <f t="shared" si="21"/>
        <v>196</v>
      </c>
      <c r="B198" s="31">
        <f>'2017'!A21</f>
        <v>19</v>
      </c>
      <c r="C198" s="31">
        <v>2017</v>
      </c>
      <c r="D198" s="32" t="str">
        <f>'2017'!B21</f>
        <v>Shelton Gibson</v>
      </c>
      <c r="E198" s="32" t="str" cm="1">
        <f t="array" ref="E198">_xlfn.IFS(F198&gt;12.5,"Cornerstone",AND(F198&gt;11.995,F198&lt;12.5),"Elite",AND(F198&gt;11,F198&lt;12.995),"Elite Upside",AND(F198&gt;=9.69,F198&lt;10.999),"Upside",AND(F198&gt;8.4,F198&lt;9.999),"Upside Lite",AND(F198&gt;7.25,F198&lt;8.999),"Outlier",AND(F198&gt;=6,F198&lt;7.25),"Outlier Lite",F198&lt;6.999,"Purgatory")</f>
        <v>Outlier</v>
      </c>
      <c r="F198" s="33">
        <f>'2017'!C21</f>
        <v>8.0771428571428565</v>
      </c>
      <c r="G198" s="33">
        <f t="shared" si="22"/>
        <v>68.100000000000009</v>
      </c>
      <c r="H198" s="303">
        <f t="shared" si="23"/>
        <v>-0.20342319613349832</v>
      </c>
      <c r="I198" s="34" t="str">
        <f>'2017'!D21</f>
        <v>West Virginia</v>
      </c>
      <c r="J198" s="35">
        <f>'2017'!E21</f>
        <v>3</v>
      </c>
      <c r="K198" s="36">
        <f>'2017'!F21</f>
        <v>34778</v>
      </c>
      <c r="L198" s="37">
        <f>'2017'!G21</f>
        <v>30.545205479452054</v>
      </c>
      <c r="M198" s="37" t="str">
        <f>'2017'!H21</f>
        <v>JR</v>
      </c>
      <c r="N198" s="37">
        <f>'2017'!I21</f>
        <v>22.12054794520548</v>
      </c>
      <c r="O198" s="37" t="str">
        <f>'2017'!J21</f>
        <v>Wide</v>
      </c>
      <c r="P198" s="37" t="str">
        <f>'2017'!K21</f>
        <v>DEEP</v>
      </c>
      <c r="Q198" s="37" t="str">
        <f>'2017'!L21</f>
        <v>N/A</v>
      </c>
      <c r="R198" s="55">
        <f>'2017'!M21</f>
        <v>71</v>
      </c>
      <c r="S198" s="55">
        <f>'2017'!N21</f>
        <v>191</v>
      </c>
      <c r="T198" s="231">
        <f t="shared" si="24"/>
        <v>26.638797891759644</v>
      </c>
      <c r="U198" s="37">
        <f>'2017'!O21</f>
        <v>4.5</v>
      </c>
      <c r="V198" s="56">
        <f>'2017'!P21</f>
        <v>5</v>
      </c>
      <c r="W198" s="57">
        <f>'2017'!Q21</f>
        <v>0</v>
      </c>
      <c r="X198" s="58">
        <f>'2017'!R21</f>
        <v>0</v>
      </c>
      <c r="Y198" s="58">
        <f>'2017'!S21</f>
        <v>9.7063819461295803E-4</v>
      </c>
      <c r="Z198" s="58">
        <f>'2017'!T21</f>
        <v>0.27133680024472318</v>
      </c>
      <c r="AA198" s="58">
        <f>'2017'!U21</f>
        <v>0.28447502243493866</v>
      </c>
      <c r="AB198" s="58">
        <f>'2017'!V21</f>
        <v>0.28447502243493866</v>
      </c>
      <c r="AC198" s="59">
        <f>'2017'!W21</f>
        <v>0.27025127131319171</v>
      </c>
      <c r="AD198" s="42">
        <f>'2017'!X21</f>
        <v>20.463013698630139</v>
      </c>
      <c r="AE198" s="43">
        <f>'2017'!Y21</f>
        <v>2.58</v>
      </c>
      <c r="AF198" s="43">
        <f>'2017'!Z21</f>
        <v>8.8000000000000007</v>
      </c>
      <c r="AG198" s="43">
        <f>'2017'!AA21</f>
        <v>20.6</v>
      </c>
      <c r="AH198" s="43">
        <f>'2017'!AB21</f>
        <v>0.77</v>
      </c>
      <c r="AI198" s="43">
        <f>'2017'!AC21</f>
        <v>2.33</v>
      </c>
      <c r="AJ198" s="44" t="str">
        <f>'2017'!AD21</f>
        <v>N/A</v>
      </c>
      <c r="AK198" s="44" t="str">
        <f>'2017'!AE21</f>
        <v>N/A</v>
      </c>
      <c r="AL198" s="45">
        <f>'2017'!AF21</f>
        <v>8.5000000000000006E-2</v>
      </c>
      <c r="AM198" s="46">
        <f t="shared" si="25"/>
        <v>0</v>
      </c>
      <c r="AN198" s="45">
        <f>'2017'!AG21</f>
        <v>0.92799999999999994</v>
      </c>
      <c r="AO198" s="45">
        <f>'2017'!AH21</f>
        <v>8.7500000000000008E-2</v>
      </c>
      <c r="AP198" s="43">
        <f>'2017'!AI21</f>
        <v>93.156531016613314</v>
      </c>
      <c r="AQ198" s="47">
        <f>'2017'!AJ21</f>
        <v>88.444294550270769</v>
      </c>
      <c r="AR198" s="48">
        <f>'2017'!AK21</f>
        <v>7</v>
      </c>
      <c r="AS198" s="49">
        <f>'2017'!AL21</f>
        <v>6</v>
      </c>
      <c r="AT198" s="49">
        <f>'2017'!AM21</f>
        <v>5</v>
      </c>
      <c r="AU198" s="49">
        <f>'2017'!AN21</f>
        <v>6</v>
      </c>
      <c r="AV198" s="49">
        <f>'2017'!AO21</f>
        <v>8</v>
      </c>
      <c r="AW198" s="49">
        <f>'2017'!AP21</f>
        <v>4</v>
      </c>
      <c r="AX198" s="49">
        <f>'2017'!AQ21</f>
        <v>4</v>
      </c>
      <c r="AY198" s="50">
        <f>'2017'!AR21</f>
        <v>0</v>
      </c>
      <c r="AZ198" s="60">
        <f>'2017'!AS21</f>
        <v>0</v>
      </c>
      <c r="BA198" s="61">
        <f>'2017'!AT21</f>
        <v>4292</v>
      </c>
      <c r="BB198" s="61">
        <f>'2017'!AU21</f>
        <v>0</v>
      </c>
      <c r="BC198" s="61">
        <f>'2017'!AV21</f>
        <v>0</v>
      </c>
      <c r="BD198" s="61">
        <f>'2017'!AW21</f>
        <v>0</v>
      </c>
      <c r="BE198" s="61">
        <f>'2017'!AX21</f>
        <v>0</v>
      </c>
      <c r="BF198" s="62">
        <f>'2017'!AY21</f>
        <v>0</v>
      </c>
      <c r="BG198" s="62">
        <f>'2017'!AZ21</f>
        <v>0</v>
      </c>
      <c r="BH198" s="62">
        <f>'2017'!BA21</f>
        <v>0</v>
      </c>
      <c r="BI198" s="62">
        <f>'2017'!BB21</f>
        <v>0</v>
      </c>
      <c r="BJ198" s="62">
        <f>'2017'!BC21</f>
        <v>0</v>
      </c>
      <c r="BK198" s="62">
        <f>'2017'!BD21</f>
        <v>0</v>
      </c>
      <c r="BL198" s="62">
        <f>'2017'!BE21</f>
        <v>0</v>
      </c>
      <c r="BM198" s="62">
        <f>'2017'!BF21</f>
        <v>0</v>
      </c>
      <c r="BN198" s="63">
        <f>'2017'!BG21</f>
        <v>0</v>
      </c>
      <c r="BO198" s="60">
        <f>'2017'!BH21</f>
        <v>0</v>
      </c>
      <c r="BP198" s="61">
        <f>'2017'!BI21</f>
        <v>3145</v>
      </c>
      <c r="BQ198" s="61">
        <f>'2017'!BJ21</f>
        <v>0</v>
      </c>
      <c r="BR198" s="61">
        <f>'2017'!BK21</f>
        <v>0</v>
      </c>
      <c r="BS198" s="61">
        <f>'2017'!BL21</f>
        <v>0</v>
      </c>
      <c r="BT198" s="61">
        <f>'2017'!BM21</f>
        <v>0</v>
      </c>
      <c r="BU198" s="62">
        <f>'2017'!BN21</f>
        <v>0</v>
      </c>
      <c r="BV198" s="62">
        <f>'2017'!BO21</f>
        <v>0</v>
      </c>
      <c r="BW198" s="62">
        <f>'2017'!BP21</f>
        <v>0</v>
      </c>
      <c r="BX198" s="62">
        <f>'2017'!BQ21</f>
        <v>0</v>
      </c>
      <c r="BY198" s="62">
        <f>'2017'!BR21</f>
        <v>0</v>
      </c>
      <c r="BZ198" s="62">
        <f>'2017'!BS21</f>
        <v>0</v>
      </c>
      <c r="CA198" s="62">
        <f>'2017'!BT21</f>
        <v>0</v>
      </c>
      <c r="CB198" s="62">
        <f>'2017'!BU21</f>
        <v>0</v>
      </c>
      <c r="CC198" s="63">
        <f>'2017'!BV21</f>
        <v>0</v>
      </c>
      <c r="CD198" s="60">
        <f>'2017'!BW21</f>
        <v>4</v>
      </c>
      <c r="CE198" s="61">
        <f>'2017'!BX21</f>
        <v>4121</v>
      </c>
      <c r="CF198" s="61">
        <f>'2017'!BY21</f>
        <v>6</v>
      </c>
      <c r="CG198" s="61">
        <f>'2017'!BZ21</f>
        <v>4</v>
      </c>
      <c r="CH198" s="61">
        <f>'2017'!CA21</f>
        <v>0</v>
      </c>
      <c r="CI198" s="61">
        <f>'2017'!CB21</f>
        <v>26</v>
      </c>
      <c r="CJ198" s="62">
        <f>'2017'!CC21</f>
        <v>0</v>
      </c>
      <c r="CK198" s="62">
        <f>'2017'!CD21</f>
        <v>0</v>
      </c>
      <c r="CL198" s="62">
        <f>'2017'!CE21</f>
        <v>5</v>
      </c>
      <c r="CM198" s="62">
        <f>'2017'!CF21</f>
        <v>3.8</v>
      </c>
      <c r="CN198" s="62">
        <f>'2017'!CG21</f>
        <v>15.5</v>
      </c>
      <c r="CO198" s="62">
        <f>'2017'!CH21</f>
        <v>0</v>
      </c>
      <c r="CP198" s="62">
        <f>'2017'!CI21</f>
        <v>20</v>
      </c>
      <c r="CQ198" s="62">
        <f>'2017'!CJ21</f>
        <v>100</v>
      </c>
      <c r="CR198" s="63">
        <f>'2017'!CK21</f>
        <v>0</v>
      </c>
      <c r="CS198" s="60">
        <f>'2017'!CL21</f>
        <v>887</v>
      </c>
      <c r="CT198" s="61">
        <f>'2017'!CM21</f>
        <v>3269</v>
      </c>
      <c r="CU198" s="61">
        <f>'2017'!CN21</f>
        <v>82</v>
      </c>
      <c r="CV198" s="61">
        <f>'2017'!CO21</f>
        <v>37</v>
      </c>
      <c r="CW198" s="61">
        <f>'2017'!CP21</f>
        <v>9</v>
      </c>
      <c r="CX198" s="61">
        <f>'2017'!CQ21</f>
        <v>26</v>
      </c>
      <c r="CY198" s="62">
        <f>'2017'!CR21</f>
        <v>0</v>
      </c>
      <c r="CZ198" s="62">
        <f>'2017'!CS21</f>
        <v>0</v>
      </c>
      <c r="DA198" s="62">
        <f>'2017'!CT21</f>
        <v>2.5299999999999998</v>
      </c>
      <c r="DB198" s="62">
        <f>'2017'!CU21</f>
        <v>8.8000000000000007</v>
      </c>
      <c r="DC198" s="62">
        <f>'2017'!CV21</f>
        <v>20.6</v>
      </c>
      <c r="DD198" s="62">
        <f>'2017'!CW21</f>
        <v>0</v>
      </c>
      <c r="DE198" s="62">
        <f>'2017'!CX21</f>
        <v>15.9</v>
      </c>
      <c r="DF198" s="62">
        <f>'2017'!CY21</f>
        <v>89.7</v>
      </c>
      <c r="DG198" s="63">
        <f>'2017'!CZ21</f>
        <v>10.3</v>
      </c>
      <c r="DH198" s="60">
        <f>'2017'!DA21</f>
        <v>951</v>
      </c>
      <c r="DI198" s="61">
        <f>'2017'!DB21</f>
        <v>3343</v>
      </c>
      <c r="DJ198" s="61">
        <f>'2017'!DC21</f>
        <v>72</v>
      </c>
      <c r="DK198" s="61">
        <f>'2017'!DD21</f>
        <v>43</v>
      </c>
      <c r="DL198" s="61">
        <f>'2017'!DE21</f>
        <v>8</v>
      </c>
      <c r="DM198" s="61">
        <f>'2017'!DF21</f>
        <v>26</v>
      </c>
      <c r="DN198" s="62">
        <f>'2017'!DG21</f>
        <v>0.77</v>
      </c>
      <c r="DO198" s="62">
        <f>'2017'!DH21</f>
        <v>2.33</v>
      </c>
      <c r="DP198" s="62">
        <f>'2017'!DI21</f>
        <v>2.58</v>
      </c>
      <c r="DQ198" s="62">
        <f>'2017'!DJ21</f>
        <v>4.8</v>
      </c>
      <c r="DR198" s="62">
        <f>'2017'!DK21</f>
        <v>19.2</v>
      </c>
      <c r="DS198" s="62">
        <f>'2017'!DL21</f>
        <v>0</v>
      </c>
      <c r="DT198" s="62">
        <f>'2017'!DM21</f>
        <v>8.5</v>
      </c>
      <c r="DU198" s="62">
        <f>'2017'!DN21</f>
        <v>92.8</v>
      </c>
      <c r="DV198" s="63">
        <f>'2017'!DO21</f>
        <v>7.2</v>
      </c>
    </row>
    <row r="199" spans="1:126" ht="15.75" customHeight="1" x14ac:dyDescent="0.2">
      <c r="A199" s="30">
        <f t="shared" si="21"/>
        <v>197</v>
      </c>
      <c r="B199" s="31">
        <f>'2018'!A18</f>
        <v>16</v>
      </c>
      <c r="C199" s="31">
        <v>2018</v>
      </c>
      <c r="D199" s="32" t="str">
        <f>'2018'!B18</f>
        <v>J'Mon Moore</v>
      </c>
      <c r="E199" s="32" t="str" cm="1">
        <f t="array" ref="E199">_xlfn.IFS(F199&gt;12.5,"Cornerstone",AND(F199&gt;11.995,F199&lt;12.5),"Elite",AND(F199&gt;11,F199&lt;12.995),"Elite Upside",AND(F199&gt;=9.69,F199&lt;10.999),"Upside",AND(F199&gt;8.4,F199&lt;9.999),"Upside Lite",AND(F199&gt;7.25,F199&lt;8.999),"Outlier",AND(F199&gt;=6,F199&lt;7.25),"Outlier Lite",F199&lt;6.999,"Purgatory")</f>
        <v>Outlier</v>
      </c>
      <c r="F199" s="33">
        <f>'2018'!C18</f>
        <v>8.07</v>
      </c>
      <c r="G199" s="33">
        <f t="shared" si="22"/>
        <v>67.900000000000006</v>
      </c>
      <c r="H199" s="303">
        <f t="shared" si="23"/>
        <v>-0.20752287076836098</v>
      </c>
      <c r="I199" s="34" t="str">
        <f>'2018'!D18</f>
        <v>Missouri</v>
      </c>
      <c r="J199" s="35">
        <f>'2018'!E18</f>
        <v>1</v>
      </c>
      <c r="K199" s="36">
        <f>'2018'!F18</f>
        <v>34842</v>
      </c>
      <c r="L199" s="37">
        <f>'2018'!G18</f>
        <v>30.36986301369863</v>
      </c>
      <c r="M199" s="37" t="str">
        <f>'2018'!H18</f>
        <v>SR</v>
      </c>
      <c r="N199" s="37">
        <f>'2018'!I18</f>
        <v>22.942465753424656</v>
      </c>
      <c r="O199" s="37" t="str">
        <f>'2018'!J18</f>
        <v>Wide</v>
      </c>
      <c r="P199" s="37" t="str">
        <f>'2018'!K18</f>
        <v>PROTO X</v>
      </c>
      <c r="Q199" s="37" t="str">
        <f>'2018'!L18</f>
        <v>Elite Earner</v>
      </c>
      <c r="R199" s="55">
        <f>'2018'!M18</f>
        <v>76</v>
      </c>
      <c r="S199" s="55">
        <f>'2018'!N18</f>
        <v>220</v>
      </c>
      <c r="T199" s="231">
        <f t="shared" si="24"/>
        <v>26.778944139605731</v>
      </c>
      <c r="U199" s="35">
        <f>'2018'!O18</f>
        <v>4.4800000000000004</v>
      </c>
      <c r="V199" s="56">
        <f>'2018'!P18</f>
        <v>4</v>
      </c>
      <c r="W199" s="57">
        <f>'2018'!Q18</f>
        <v>0</v>
      </c>
      <c r="X199" s="58">
        <f>'2018'!R18</f>
        <v>1.2462235649546828E-2</v>
      </c>
      <c r="Y199" s="58">
        <f>'2018'!S18</f>
        <v>0.17623363544813697</v>
      </c>
      <c r="Z199" s="58">
        <f>'2018'!T18</f>
        <v>0.28547249647390693</v>
      </c>
      <c r="AA199" s="58">
        <f>'2018'!U18</f>
        <v>0.26969092721834498</v>
      </c>
      <c r="AB199" s="58">
        <f>'2018'!V18</f>
        <v>0.27758171184612596</v>
      </c>
      <c r="AC199" s="59">
        <f>'2018'!W18</f>
        <v>0.27758171184612596</v>
      </c>
      <c r="AD199" s="42">
        <f>'2018'!X18</f>
        <v>21.290410958904111</v>
      </c>
      <c r="AE199" s="43">
        <f>'2018'!Y18</f>
        <v>2.85</v>
      </c>
      <c r="AF199" s="43">
        <f>'2018'!Z18</f>
        <v>7.2</v>
      </c>
      <c r="AG199" s="43">
        <f>'2018'!AA18</f>
        <v>13.4</v>
      </c>
      <c r="AH199" s="43">
        <f>'2018'!AB18</f>
        <v>0.72</v>
      </c>
      <c r="AI199" s="43">
        <f>'2018'!AC18</f>
        <v>2.52</v>
      </c>
      <c r="AJ199" s="44">
        <f>'2018'!AD18</f>
        <v>5.0046210720887246E-2</v>
      </c>
      <c r="AK199" s="44">
        <f>'2018'!AE18</f>
        <v>0.20545286506469501</v>
      </c>
      <c r="AL199" s="45">
        <f>'2018'!AF18</f>
        <v>0.11</v>
      </c>
      <c r="AM199" s="46">
        <f t="shared" si="25"/>
        <v>0.57899999999999996</v>
      </c>
      <c r="AN199" s="45">
        <f>'2018'!AG18</f>
        <v>0.98</v>
      </c>
      <c r="AO199" s="45">
        <f>'2018'!AH18</f>
        <v>1.8000000000000002E-2</v>
      </c>
      <c r="AP199" s="43">
        <f>'2018'!AI18</f>
        <v>109.22966972583036</v>
      </c>
      <c r="AQ199" s="47">
        <f>'2018'!AJ18</f>
        <v>114.84973574871812</v>
      </c>
      <c r="AR199" s="48">
        <f>'2018'!AK18</f>
        <v>7</v>
      </c>
      <c r="AS199" s="49">
        <f>'2018'!AL18</f>
        <v>4</v>
      </c>
      <c r="AT199" s="49">
        <f>'2018'!AM18</f>
        <v>5</v>
      </c>
      <c r="AU199" s="49">
        <f>'2018'!AN18</f>
        <v>5</v>
      </c>
      <c r="AV199" s="49">
        <f>'2018'!AO18</f>
        <v>8</v>
      </c>
      <c r="AW199" s="49">
        <f>'2018'!AP18</f>
        <v>9</v>
      </c>
      <c r="AX199" s="49">
        <f>'2018'!AQ18</f>
        <v>5</v>
      </c>
      <c r="AY199" s="50">
        <f>'2018'!AR18</f>
        <v>0</v>
      </c>
      <c r="AZ199" s="60">
        <f>'2018'!AS18</f>
        <v>0</v>
      </c>
      <c r="BA199" s="61">
        <f>'2018'!AT18</f>
        <v>3540</v>
      </c>
      <c r="BB199" s="61">
        <f>'2018'!AU18</f>
        <v>0</v>
      </c>
      <c r="BC199" s="61">
        <f>'2018'!AV18</f>
        <v>0</v>
      </c>
      <c r="BD199" s="61">
        <f>'2018'!AW18</f>
        <v>0</v>
      </c>
      <c r="BE199" s="61">
        <f>'2018'!AX18</f>
        <v>0</v>
      </c>
      <c r="BF199" s="62">
        <f>'2018'!AY18</f>
        <v>0</v>
      </c>
      <c r="BG199" s="62">
        <f>'2018'!AZ18</f>
        <v>0</v>
      </c>
      <c r="BH199" s="62">
        <f>'2018'!BA18</f>
        <v>0</v>
      </c>
      <c r="BI199" s="62">
        <f>'2018'!BB18</f>
        <v>0</v>
      </c>
      <c r="BJ199" s="62">
        <f>'2018'!BC18</f>
        <v>0</v>
      </c>
      <c r="BK199" s="62">
        <f>'2018'!BD18</f>
        <v>0</v>
      </c>
      <c r="BL199" s="62">
        <f>'2018'!BE18</f>
        <v>0</v>
      </c>
      <c r="BM199" s="62">
        <f>'2018'!BF18</f>
        <v>0</v>
      </c>
      <c r="BN199" s="63">
        <f>'2018'!BG18</f>
        <v>0</v>
      </c>
      <c r="BO199" s="60">
        <f>'2018'!BH18</f>
        <v>33</v>
      </c>
      <c r="BP199" s="61">
        <f>'2018'!BI18</f>
        <v>2648</v>
      </c>
      <c r="BQ199" s="61">
        <f>'2018'!BJ18</f>
        <v>6</v>
      </c>
      <c r="BR199" s="61">
        <f>'2018'!BK18</f>
        <v>2</v>
      </c>
      <c r="BS199" s="61">
        <f>'2018'!BL18</f>
        <v>0</v>
      </c>
      <c r="BT199" s="61">
        <f>'2018'!BM18</f>
        <v>25</v>
      </c>
      <c r="BU199" s="62">
        <f>'2018'!BN18</f>
        <v>0</v>
      </c>
      <c r="BV199" s="62">
        <f>'2018'!BO18</f>
        <v>0</v>
      </c>
      <c r="BW199" s="62">
        <f>'2018'!BP18</f>
        <v>0.77</v>
      </c>
      <c r="BX199" s="62">
        <f>'2018'!BQ18</f>
        <v>9.5</v>
      </c>
      <c r="BY199" s="62">
        <f>'2018'!BR18</f>
        <v>19</v>
      </c>
      <c r="BZ199" s="62">
        <f>'2018'!BS18</f>
        <v>0</v>
      </c>
      <c r="CA199" s="62">
        <f>'2018'!BT18</f>
        <v>50</v>
      </c>
      <c r="CB199" s="62">
        <f>'2018'!BU18</f>
        <v>93.3</v>
      </c>
      <c r="CC199" s="63">
        <f>'2018'!BV18</f>
        <v>6.7</v>
      </c>
      <c r="CD199" s="60">
        <f>'2018'!BW18</f>
        <v>350</v>
      </c>
      <c r="CE199" s="61">
        <f>'2018'!BX18</f>
        <v>1986</v>
      </c>
      <c r="CF199" s="61">
        <f>'2018'!BY18</f>
        <v>64</v>
      </c>
      <c r="CG199" s="61">
        <f>'2018'!BZ18</f>
        <v>29</v>
      </c>
      <c r="CH199" s="61">
        <f>'2018'!CA18</f>
        <v>3</v>
      </c>
      <c r="CI199" s="61">
        <f>'2018'!CB18</f>
        <v>10</v>
      </c>
      <c r="CJ199" s="62">
        <f>'2018'!CC18</f>
        <v>0</v>
      </c>
      <c r="CK199" s="62">
        <f>'2018'!CD18</f>
        <v>0</v>
      </c>
      <c r="CL199" s="62">
        <f>'2018'!CE18</f>
        <v>1.05</v>
      </c>
      <c r="CM199" s="62">
        <f>'2018'!CF18</f>
        <v>4.0999999999999996</v>
      </c>
      <c r="CN199" s="62">
        <f>'2018'!CG18</f>
        <v>12.8</v>
      </c>
      <c r="CO199" s="62">
        <f>'2018'!CH18</f>
        <v>0</v>
      </c>
      <c r="CP199" s="62">
        <f>'2018'!CI18</f>
        <v>12.1</v>
      </c>
      <c r="CQ199" s="62">
        <f>'2018'!CJ18</f>
        <v>92.6</v>
      </c>
      <c r="CR199" s="63">
        <f>'2018'!CK18</f>
        <v>7.1</v>
      </c>
      <c r="CS199" s="60">
        <f>'2018'!CL18</f>
        <v>1012</v>
      </c>
      <c r="CT199" s="61">
        <f>'2018'!CM18</f>
        <v>3545</v>
      </c>
      <c r="CU199" s="61">
        <f>'2018'!CN18</f>
        <v>122</v>
      </c>
      <c r="CV199" s="61">
        <f>'2018'!CO18</f>
        <v>62</v>
      </c>
      <c r="CW199" s="61">
        <f>'2018'!CP18</f>
        <v>8</v>
      </c>
      <c r="CX199" s="61">
        <f>'2018'!CQ18</f>
        <v>25</v>
      </c>
      <c r="CY199" s="62">
        <f>'2018'!CR18</f>
        <v>0.35</v>
      </c>
      <c r="CZ199" s="62">
        <f>'2018'!CS18</f>
        <v>2.2599999999999998</v>
      </c>
      <c r="DA199" s="62">
        <f>'2018'!CT18</f>
        <v>2.41</v>
      </c>
      <c r="DB199" s="62">
        <f>'2018'!CU18</f>
        <v>7.2</v>
      </c>
      <c r="DC199" s="62">
        <f>'2018'!CV18</f>
        <v>13.4</v>
      </c>
      <c r="DD199" s="62">
        <f>'2018'!CW18</f>
        <v>0</v>
      </c>
      <c r="DE199" s="62">
        <f>'2018'!CX18</f>
        <v>13.9</v>
      </c>
      <c r="DF199" s="62">
        <f>'2018'!CY18</f>
        <v>97.5</v>
      </c>
      <c r="DG199" s="63">
        <f>'2018'!CZ18</f>
        <v>2.1</v>
      </c>
      <c r="DH199" s="60">
        <f>'2018'!DA18</f>
        <v>1082</v>
      </c>
      <c r="DI199" s="61">
        <f>'2018'!DB18</f>
        <v>4012</v>
      </c>
      <c r="DJ199" s="61">
        <f>'2018'!DC18</f>
        <v>97</v>
      </c>
      <c r="DK199" s="61">
        <f>'2018'!DD18</f>
        <v>65</v>
      </c>
      <c r="DL199" s="61">
        <f>'2018'!DE18</f>
        <v>10</v>
      </c>
      <c r="DM199" s="61">
        <f>'2018'!DF18</f>
        <v>44</v>
      </c>
      <c r="DN199" s="62">
        <f>'2018'!DG18</f>
        <v>0.72</v>
      </c>
      <c r="DO199" s="62">
        <f>'2018'!DH18</f>
        <v>2.52</v>
      </c>
      <c r="DP199" s="62">
        <f>'2018'!DI18</f>
        <v>2.85</v>
      </c>
      <c r="DQ199" s="62">
        <f>'2018'!DJ18</f>
        <v>6.5</v>
      </c>
      <c r="DR199" s="62">
        <f>'2018'!DK18</f>
        <v>12.4</v>
      </c>
      <c r="DS199" s="62">
        <f>'2018'!DP18</f>
        <v>57.9</v>
      </c>
      <c r="DT199" s="62">
        <f>'2018'!DQ18</f>
        <v>11</v>
      </c>
      <c r="DU199" s="62">
        <f>'2018'!DR18</f>
        <v>98.5</v>
      </c>
      <c r="DV199" s="63">
        <f>'2018'!DS18</f>
        <v>1.5</v>
      </c>
    </row>
    <row r="200" spans="1:126" ht="15.75" customHeight="1" x14ac:dyDescent="0.2">
      <c r="A200" s="30">
        <f t="shared" si="21"/>
        <v>198</v>
      </c>
      <c r="B200" s="31">
        <f>'2017'!A22</f>
        <v>20</v>
      </c>
      <c r="C200" s="31">
        <v>2017</v>
      </c>
      <c r="D200" s="32" t="str">
        <f>'2017'!B22</f>
        <v>Ryan Switzer</v>
      </c>
      <c r="E200" s="32" t="str" cm="1">
        <f t="array" ref="E200">_xlfn.IFS(F200&gt;12.5,"Cornerstone",AND(F200&gt;11.995,F200&lt;12.5),"Elite",AND(F200&gt;11,F200&lt;12.995),"Elite Upside",AND(F200&gt;=9.69,F200&lt;10.999),"Upside",AND(F200&gt;8.4,F200&lt;9.999),"Upside Lite",AND(F200&gt;7.25,F200&lt;8.999),"Outlier",AND(F200&gt;=6,F200&lt;7.25),"Outlier Lite",F200&lt;6.999,"Purgatory")</f>
        <v>Outlier</v>
      </c>
      <c r="F200" s="33">
        <f>'2017'!C22</f>
        <v>8.0385714285714283</v>
      </c>
      <c r="G200" s="33">
        <f t="shared" si="22"/>
        <v>67.800000000000011</v>
      </c>
      <c r="H200" s="303">
        <f t="shared" si="23"/>
        <v>-0.22556143916175933</v>
      </c>
      <c r="I200" s="34" t="str">
        <f>'2017'!D22</f>
        <v>North Carolina</v>
      </c>
      <c r="J200" s="35">
        <f>'2017'!E22</f>
        <v>4</v>
      </c>
      <c r="K200" s="36">
        <f>'2017'!F22</f>
        <v>34642</v>
      </c>
      <c r="L200" s="37">
        <f>'2017'!G22</f>
        <v>30.917808219178081</v>
      </c>
      <c r="M200" s="37" t="str">
        <f>'2017'!H22</f>
        <v>SR</v>
      </c>
      <c r="N200" s="37">
        <f>'2017'!I22</f>
        <v>22.493150684931507</v>
      </c>
      <c r="O200" s="37" t="str">
        <f>'2017'!J22</f>
        <v>Slot</v>
      </c>
      <c r="P200" s="37" t="str">
        <f>'2017'!K22</f>
        <v>RAT</v>
      </c>
      <c r="Q200" s="37" t="str">
        <f>'2017'!L22</f>
        <v>N/A</v>
      </c>
      <c r="R200" s="55">
        <f>'2017'!M22</f>
        <v>68</v>
      </c>
      <c r="S200" s="55">
        <f>'2017'!N22</f>
        <v>185</v>
      </c>
      <c r="T200" s="231">
        <f t="shared" si="24"/>
        <v>28.128842157338298</v>
      </c>
      <c r="U200" s="37">
        <f>'2017'!O22</f>
        <v>4.51</v>
      </c>
      <c r="V200" s="56">
        <f>'2017'!P22</f>
        <v>4</v>
      </c>
      <c r="W200" s="57">
        <f>'2017'!Q22</f>
        <v>0</v>
      </c>
      <c r="X200" s="58">
        <f>'2017'!R22</f>
        <v>9.456461453133666E-2</v>
      </c>
      <c r="Y200" s="58">
        <f>'2017'!S22</f>
        <v>0.20946319867183177</v>
      </c>
      <c r="Z200" s="58">
        <f>'2017'!T22</f>
        <v>0.18857142857142858</v>
      </c>
      <c r="AA200" s="58">
        <f>'2017'!U22</f>
        <v>0.29178693256363158</v>
      </c>
      <c r="AB200" s="58">
        <f>'2017'!V22</f>
        <v>0.29178693256363158</v>
      </c>
      <c r="AC200" s="59">
        <f>'2017'!W22</f>
        <v>0.27719758593545002</v>
      </c>
      <c r="AD200" s="42">
        <f>'2017'!X22</f>
        <v>19.838356164383562</v>
      </c>
      <c r="AE200" s="43">
        <f>'2017'!Y22</f>
        <v>2.76</v>
      </c>
      <c r="AF200" s="43">
        <f>'2017'!Z22</f>
        <v>9.3000000000000007</v>
      </c>
      <c r="AG200" s="43">
        <f>'2017'!AA22</f>
        <v>8.1</v>
      </c>
      <c r="AH200" s="43">
        <f>'2017'!AB22</f>
        <v>0.56000000000000005</v>
      </c>
      <c r="AI200" s="43">
        <f>'2017'!AC22</f>
        <v>2.4300000000000002</v>
      </c>
      <c r="AJ200" s="44" t="str">
        <f>'2017'!AD22</f>
        <v>N/A</v>
      </c>
      <c r="AK200" s="44" t="str">
        <f>'2017'!AE22</f>
        <v>N/A</v>
      </c>
      <c r="AL200" s="45">
        <f>'2017'!AF22</f>
        <v>0.03</v>
      </c>
      <c r="AM200" s="46">
        <f t="shared" si="25"/>
        <v>0</v>
      </c>
      <c r="AN200" s="45">
        <f>'2017'!AG22</f>
        <v>0.124</v>
      </c>
      <c r="AO200" s="45">
        <f>'2017'!AH22</f>
        <v>0.88250000000000006</v>
      </c>
      <c r="AP200" s="43">
        <f>'2017'!AI22</f>
        <v>89.432538167621459</v>
      </c>
      <c r="AQ200" s="47">
        <f>'2017'!AJ22</f>
        <v>79.584394608930438</v>
      </c>
      <c r="AR200" s="48">
        <f>'2017'!AK22</f>
        <v>7</v>
      </c>
      <c r="AS200" s="49">
        <f>'2017'!AL22</f>
        <v>7</v>
      </c>
      <c r="AT200" s="49">
        <f>'2017'!AM22</f>
        <v>5</v>
      </c>
      <c r="AU200" s="49">
        <f>'2017'!AN22</f>
        <v>7</v>
      </c>
      <c r="AV200" s="49">
        <f>'2017'!AO22</f>
        <v>7</v>
      </c>
      <c r="AW200" s="49">
        <f>'2017'!AP22</f>
        <v>2</v>
      </c>
      <c r="AX200" s="49">
        <f>'2017'!AQ22</f>
        <v>5</v>
      </c>
      <c r="AY200" s="50">
        <f>'2017'!AR22</f>
        <v>1</v>
      </c>
      <c r="AZ200" s="60">
        <f>'2017'!AS22</f>
        <v>0</v>
      </c>
      <c r="BA200" s="61">
        <f>'2017'!AT22</f>
        <v>3501</v>
      </c>
      <c r="BB200" s="61">
        <f>'2017'!AU22</f>
        <v>0</v>
      </c>
      <c r="BC200" s="61">
        <f>'2017'!AV22</f>
        <v>0</v>
      </c>
      <c r="BD200" s="61">
        <f>'2017'!AW22</f>
        <v>0</v>
      </c>
      <c r="BE200" s="61">
        <f>'2017'!AX22</f>
        <v>0</v>
      </c>
      <c r="BF200" s="62">
        <f>'2017'!AY22</f>
        <v>0</v>
      </c>
      <c r="BG200" s="62">
        <f>'2017'!AZ22</f>
        <v>0</v>
      </c>
      <c r="BH200" s="62">
        <f>'2017'!BA22</f>
        <v>0</v>
      </c>
      <c r="BI200" s="62">
        <f>'2017'!BB22</f>
        <v>0</v>
      </c>
      <c r="BJ200" s="62">
        <f>'2017'!BC22</f>
        <v>0</v>
      </c>
      <c r="BK200" s="62">
        <f>'2017'!BD22</f>
        <v>0</v>
      </c>
      <c r="BL200" s="62">
        <f>'2017'!BE22</f>
        <v>0</v>
      </c>
      <c r="BM200" s="62">
        <f>'2017'!BF22</f>
        <v>0</v>
      </c>
      <c r="BN200" s="63">
        <f>'2017'!BG22</f>
        <v>0</v>
      </c>
      <c r="BO200" s="60">
        <f>'2017'!BH22</f>
        <v>341</v>
      </c>
      <c r="BP200" s="61">
        <f>'2017'!BI22</f>
        <v>3606</v>
      </c>
      <c r="BQ200" s="61">
        <f>'2017'!BJ22</f>
        <v>0</v>
      </c>
      <c r="BR200" s="61">
        <f>'2017'!BK22</f>
        <v>32</v>
      </c>
      <c r="BS200" s="61">
        <f>'2017'!BL22</f>
        <v>3</v>
      </c>
      <c r="BT200" s="61">
        <f>'2017'!BM22</f>
        <v>28</v>
      </c>
      <c r="BU200" s="62">
        <f>'2017'!BN22</f>
        <v>0</v>
      </c>
      <c r="BV200" s="62">
        <f>'2017'!BO22</f>
        <v>0</v>
      </c>
      <c r="BW200" s="62">
        <f>'2017'!BP22</f>
        <v>0</v>
      </c>
      <c r="BX200" s="62">
        <f>'2017'!BQ22</f>
        <v>0</v>
      </c>
      <c r="BY200" s="62">
        <f>'2017'!BR22</f>
        <v>0</v>
      </c>
      <c r="BZ200" s="62">
        <f>'2017'!BS22</f>
        <v>0</v>
      </c>
      <c r="CA200" s="62">
        <f>'2017'!BT22</f>
        <v>0</v>
      </c>
      <c r="CB200" s="62">
        <f>'2017'!BU22</f>
        <v>0</v>
      </c>
      <c r="CC200" s="63">
        <f>'2017'!BV22</f>
        <v>0</v>
      </c>
      <c r="CD200" s="60">
        <f>'2017'!BW22</f>
        <v>757</v>
      </c>
      <c r="CE200" s="61">
        <f>'2017'!BX22</f>
        <v>3614</v>
      </c>
      <c r="CF200" s="61">
        <f>'2017'!BY22</f>
        <v>86</v>
      </c>
      <c r="CG200" s="61">
        <f>'2017'!BZ22</f>
        <v>61</v>
      </c>
      <c r="CH200" s="61">
        <f>'2017'!CA22</f>
        <v>4</v>
      </c>
      <c r="CI200" s="61">
        <f>'2017'!CB22</f>
        <v>29</v>
      </c>
      <c r="CJ200" s="62">
        <f>'2017'!CC22</f>
        <v>0</v>
      </c>
      <c r="CK200" s="62">
        <f>'2017'!CD22</f>
        <v>0</v>
      </c>
      <c r="CL200" s="62">
        <f>'2017'!CE22</f>
        <v>1.96</v>
      </c>
      <c r="CM200" s="62">
        <f>'2017'!CF22</f>
        <v>9</v>
      </c>
      <c r="CN200" s="62">
        <f>'2017'!CG22</f>
        <v>7</v>
      </c>
      <c r="CO200" s="62">
        <f>'2017'!CH22</f>
        <v>0</v>
      </c>
      <c r="CP200" s="62">
        <f>'2017'!CI22</f>
        <v>6.2</v>
      </c>
      <c r="CQ200" s="62">
        <f>'2017'!CJ22</f>
        <v>4.7</v>
      </c>
      <c r="CR200" s="63">
        <f>'2017'!CK22</f>
        <v>91.4</v>
      </c>
      <c r="CS200" s="60">
        <f>'2017'!CL22</f>
        <v>693</v>
      </c>
      <c r="CT200" s="61">
        <f>'2017'!CM22</f>
        <v>3675</v>
      </c>
      <c r="CU200" s="61">
        <f>'2017'!CN22</f>
        <v>78</v>
      </c>
      <c r="CV200" s="61">
        <f>'2017'!CO22</f>
        <v>55</v>
      </c>
      <c r="CW200" s="61">
        <f>'2017'!CP22</f>
        <v>6</v>
      </c>
      <c r="CX200" s="61">
        <f>'2017'!CQ22</f>
        <v>31</v>
      </c>
      <c r="CY200" s="62">
        <f>'2017'!CR22</f>
        <v>0</v>
      </c>
      <c r="CZ200" s="62">
        <f>'2017'!CS22</f>
        <v>0</v>
      </c>
      <c r="DA200" s="62">
        <f>'2017'!CT22</f>
        <v>2.21</v>
      </c>
      <c r="DB200" s="62">
        <f>'2017'!CU22</f>
        <v>9.3000000000000007</v>
      </c>
      <c r="DC200" s="62">
        <f>'2017'!CV22</f>
        <v>6.5</v>
      </c>
      <c r="DD200" s="62">
        <f>'2017'!CW22</f>
        <v>0</v>
      </c>
      <c r="DE200" s="62">
        <f>'2017'!CX22</f>
        <v>5.2</v>
      </c>
      <c r="DF200" s="62">
        <f>'2017'!CY22</f>
        <v>5.6</v>
      </c>
      <c r="DG200" s="63">
        <f>'2017'!CZ22</f>
        <v>89.6</v>
      </c>
      <c r="DH200" s="60">
        <f>'2017'!DA22</f>
        <v>1112</v>
      </c>
      <c r="DI200" s="61">
        <f>'2017'!DB22</f>
        <v>3811</v>
      </c>
      <c r="DJ200" s="61">
        <f>'2017'!DC22</f>
        <v>126</v>
      </c>
      <c r="DK200" s="61">
        <f>'2017'!DD22</f>
        <v>97</v>
      </c>
      <c r="DL200" s="61">
        <f>'2017'!DE22</f>
        <v>6</v>
      </c>
      <c r="DM200" s="61">
        <f>'2017'!DF22</f>
        <v>30</v>
      </c>
      <c r="DN200" s="62">
        <f>'2017'!DG22</f>
        <v>0.56000000000000005</v>
      </c>
      <c r="DO200" s="62">
        <f>'2017'!DH22</f>
        <v>2.4300000000000002</v>
      </c>
      <c r="DP200" s="62">
        <f>'2017'!DI22</f>
        <v>2.76</v>
      </c>
      <c r="DQ200" s="62">
        <f>'2017'!DJ22</f>
        <v>5.7</v>
      </c>
      <c r="DR200" s="62">
        <f>'2017'!DK22</f>
        <v>8.1</v>
      </c>
      <c r="DS200" s="62">
        <f>'2017'!DL22</f>
        <v>0</v>
      </c>
      <c r="DT200" s="62">
        <f>'2017'!DM22</f>
        <v>3</v>
      </c>
      <c r="DU200" s="62">
        <f>'2017'!DN22</f>
        <v>12.4</v>
      </c>
      <c r="DV200" s="63">
        <f>'2017'!DO22</f>
        <v>86.9</v>
      </c>
    </row>
    <row r="201" spans="1:126" ht="15.75" customHeight="1" x14ac:dyDescent="0.2">
      <c r="A201" s="30">
        <f t="shared" si="21"/>
        <v>199</v>
      </c>
      <c r="B201" s="31">
        <f>'2019'!A13</f>
        <v>11</v>
      </c>
      <c r="C201" s="31">
        <v>2019</v>
      </c>
      <c r="D201" s="32" t="str">
        <f>'2019'!B13</f>
        <v>Miles Boykin</v>
      </c>
      <c r="E201" s="32" t="str" cm="1">
        <f t="array" ref="E201">_xlfn.IFS(F201&gt;12.5,"Cornerstone",AND(F201&gt;11.995,F201&lt;12.5),"Elite",AND(F201&gt;11,F201&lt;12.995),"Elite Upside",AND(F201&gt;=9.69,F201&lt;10.999),"Upside",AND(F201&gt;8.4,F201&lt;9.999),"Upside Lite",AND(F201&gt;7.25,F201&lt;8.999),"Outlier",AND(F201&gt;=6,F201&lt;7.25),"Outlier Lite",F201&lt;6.999,"Purgatory")</f>
        <v>Outlier</v>
      </c>
      <c r="F201" s="33">
        <f>'2019'!C13</f>
        <v>8.0214285714285722</v>
      </c>
      <c r="G201" s="33">
        <f t="shared" si="22"/>
        <v>67.600000000000009</v>
      </c>
      <c r="H201" s="303">
        <f t="shared" si="23"/>
        <v>-0.23540065828543033</v>
      </c>
      <c r="I201" s="34" t="str">
        <f>'2019'!D13</f>
        <v>Notre Dame</v>
      </c>
      <c r="J201" s="35">
        <f>'2019'!E13</f>
        <v>2</v>
      </c>
      <c r="K201" s="36">
        <f>'2019'!F13</f>
        <v>35289</v>
      </c>
      <c r="L201" s="37">
        <f>'2019'!G13</f>
        <v>29.145205479452056</v>
      </c>
      <c r="M201" s="37" t="str">
        <f>'2019'!H13</f>
        <v>SR</v>
      </c>
      <c r="N201" s="37">
        <f>'2019'!I13</f>
        <v>22.715068493150685</v>
      </c>
      <c r="O201" s="37" t="str">
        <f>'2019'!J13</f>
        <v>Wide</v>
      </c>
      <c r="P201" s="37" t="str">
        <f>'2019'!K13</f>
        <v>DEEP</v>
      </c>
      <c r="Q201" s="37" t="str">
        <f>'2019'!L13</f>
        <v>Poor Separator</v>
      </c>
      <c r="R201" s="55">
        <f>'2019'!M13</f>
        <v>76</v>
      </c>
      <c r="S201" s="55">
        <f>'2019'!N13</f>
        <v>220</v>
      </c>
      <c r="T201" s="231">
        <f t="shared" si="24"/>
        <v>26.778944139605731</v>
      </c>
      <c r="U201" s="35">
        <f>'2019'!O13</f>
        <v>4.42</v>
      </c>
      <c r="V201" s="56">
        <f>'2019'!P13</f>
        <v>3</v>
      </c>
      <c r="W201" s="57">
        <f>'2019'!Q13</f>
        <v>0</v>
      </c>
      <c r="X201" s="58">
        <f>'2019'!R13</f>
        <v>0</v>
      </c>
      <c r="Y201" s="58">
        <f>'2019'!S13</f>
        <v>2.6548672566371681E-2</v>
      </c>
      <c r="Z201" s="58">
        <f>'2019'!T13</f>
        <v>0.10877042132416165</v>
      </c>
      <c r="AA201" s="58">
        <f>'2019'!U13</f>
        <v>0.26053181953988647</v>
      </c>
      <c r="AB201" s="58">
        <f>'2019'!V13</f>
        <v>0.26053181953988647</v>
      </c>
      <c r="AC201" s="59">
        <f>'2019'!W13</f>
        <v>0.26053181953988647</v>
      </c>
      <c r="AD201" s="42">
        <f>'2019'!X13</f>
        <v>22.065753424657533</v>
      </c>
      <c r="AE201" s="43">
        <f>'2019'!Y13</f>
        <v>2.13</v>
      </c>
      <c r="AF201" s="43">
        <f>'2019'!Z13</f>
        <v>5.2</v>
      </c>
      <c r="AG201" s="43">
        <f>'2019'!AA13</f>
        <v>19.600000000000001</v>
      </c>
      <c r="AH201" s="43">
        <f>'2019'!AB13</f>
        <v>1.08</v>
      </c>
      <c r="AI201" s="43">
        <f>'2019'!AC13</f>
        <v>2.09</v>
      </c>
      <c r="AJ201" s="44">
        <f>'2019'!AD13</f>
        <v>5.6146788990825688E-2</v>
      </c>
      <c r="AK201" s="44">
        <f>'2019'!AE13</f>
        <v>0.17311926605504588</v>
      </c>
      <c r="AL201" s="45">
        <f>'2019'!AF13</f>
        <v>4.8000000000000001E-2</v>
      </c>
      <c r="AM201" s="46">
        <f t="shared" si="25"/>
        <v>0.41700000000000004</v>
      </c>
      <c r="AN201" s="45">
        <f>'2019'!AG13</f>
        <v>0.83349999999999991</v>
      </c>
      <c r="AO201" s="45">
        <f>'2019'!AH13</f>
        <v>0.16250000000000001</v>
      </c>
      <c r="AP201" s="43">
        <f>'2019'!AI13</f>
        <v>115.2825565756975</v>
      </c>
      <c r="AQ201" s="47">
        <f>'2019'!AJ13</f>
        <v>121.21405468302446</v>
      </c>
      <c r="AR201" s="48">
        <f>'2019'!AK13</f>
        <v>7</v>
      </c>
      <c r="AS201" s="49">
        <f>'2019'!AL13</f>
        <v>2</v>
      </c>
      <c r="AT201" s="49">
        <f>'2019'!AM13</f>
        <v>4</v>
      </c>
      <c r="AU201" s="49">
        <f>'2019'!AN13</f>
        <v>3</v>
      </c>
      <c r="AV201" s="49">
        <f>'2019'!AO13</f>
        <v>9</v>
      </c>
      <c r="AW201" s="49">
        <f>'2019'!AP13</f>
        <v>10</v>
      </c>
      <c r="AX201" s="49">
        <f>'2019'!AQ13</f>
        <v>7</v>
      </c>
      <c r="AY201" s="50">
        <f>'2019'!AR13</f>
        <v>0</v>
      </c>
      <c r="AZ201" s="60">
        <f>'2019'!AS13</f>
        <v>0</v>
      </c>
      <c r="BA201" s="61">
        <f>'2019'!AT13</f>
        <v>3711</v>
      </c>
      <c r="BB201" s="61">
        <f>'2019'!AU13</f>
        <v>0</v>
      </c>
      <c r="BC201" s="61">
        <f>'2019'!AV13</f>
        <v>0</v>
      </c>
      <c r="BD201" s="61">
        <f>'2019'!AW13</f>
        <v>0</v>
      </c>
      <c r="BE201" s="61">
        <f>'2019'!AX13</f>
        <v>0</v>
      </c>
      <c r="BF201" s="62">
        <f>'2019'!AY13</f>
        <v>0</v>
      </c>
      <c r="BG201" s="62">
        <f>'2019'!AZ13</f>
        <v>0</v>
      </c>
      <c r="BH201" s="62">
        <f>'2019'!BA13</f>
        <v>0</v>
      </c>
      <c r="BI201" s="62">
        <f>'2019'!BB13</f>
        <v>0</v>
      </c>
      <c r="BJ201" s="62">
        <f>'2019'!BC13</f>
        <v>0</v>
      </c>
      <c r="BK201" s="62">
        <f>'2019'!BD13</f>
        <v>0</v>
      </c>
      <c r="BL201" s="62">
        <f>'2019'!BE13</f>
        <v>0</v>
      </c>
      <c r="BM201" s="62">
        <f>'2019'!BF13</f>
        <v>0</v>
      </c>
      <c r="BN201" s="63">
        <f>'2019'!BG13</f>
        <v>0</v>
      </c>
      <c r="BO201" s="60">
        <f>'2019'!BH13</f>
        <v>0</v>
      </c>
      <c r="BP201" s="61">
        <f>'2019'!BI13</f>
        <v>3364</v>
      </c>
      <c r="BQ201" s="61">
        <f>'2019'!BJ13</f>
        <v>0</v>
      </c>
      <c r="BR201" s="61">
        <f>'2019'!BK13</f>
        <v>0</v>
      </c>
      <c r="BS201" s="61">
        <f>'2019'!BL13</f>
        <v>0</v>
      </c>
      <c r="BT201" s="61">
        <f>'2019'!BM13</f>
        <v>0</v>
      </c>
      <c r="BU201" s="62">
        <f>'2019'!BN13</f>
        <v>0</v>
      </c>
      <c r="BV201" s="62">
        <f>'2019'!BO13</f>
        <v>0</v>
      </c>
      <c r="BW201" s="62">
        <f>'2019'!BP13</f>
        <v>0</v>
      </c>
      <c r="BX201" s="62">
        <f>'2019'!BQ13</f>
        <v>0</v>
      </c>
      <c r="BY201" s="62">
        <f>'2019'!BR13</f>
        <v>0</v>
      </c>
      <c r="BZ201" s="62">
        <f>'2019'!BS13</f>
        <v>0</v>
      </c>
      <c r="CA201" s="62">
        <f>'2019'!BT13</f>
        <v>0</v>
      </c>
      <c r="CB201" s="62">
        <f>'2019'!BU13</f>
        <v>0</v>
      </c>
      <c r="CC201" s="63">
        <f>'2019'!BV13</f>
        <v>0</v>
      </c>
      <c r="CD201" s="60">
        <f>'2019'!BW13</f>
        <v>81</v>
      </c>
      <c r="CE201" s="61">
        <f>'2019'!BX13</f>
        <v>3051</v>
      </c>
      <c r="CF201" s="61">
        <f>'2019'!BY13</f>
        <v>15</v>
      </c>
      <c r="CG201" s="61">
        <f>'2019'!BZ13</f>
        <v>6</v>
      </c>
      <c r="CH201" s="61">
        <f>'2019'!CA13</f>
        <v>1</v>
      </c>
      <c r="CI201" s="61">
        <f>'2019'!CB13</f>
        <v>27</v>
      </c>
      <c r="CJ201" s="62">
        <f>'2019'!CC13</f>
        <v>0.77</v>
      </c>
      <c r="CK201" s="62">
        <f>'2019'!CD13</f>
        <v>0.39</v>
      </c>
      <c r="CL201" s="62">
        <f>'2019'!CE13</f>
        <v>1.29</v>
      </c>
      <c r="CM201" s="62">
        <f>'2019'!CF13</f>
        <v>3.5</v>
      </c>
      <c r="CN201" s="62">
        <f>'2019'!CG13</f>
        <v>13.9</v>
      </c>
      <c r="CO201" s="62">
        <f>'2019'!CH13</f>
        <v>0</v>
      </c>
      <c r="CP201" s="62">
        <f>'2019'!CI13</f>
        <v>33.299999999999997</v>
      </c>
      <c r="CQ201" s="62">
        <f>'2019'!CJ13</f>
        <v>83.3</v>
      </c>
      <c r="CR201" s="63">
        <f>'2019'!CK13</f>
        <v>15.2</v>
      </c>
      <c r="CS201" s="60">
        <f>'2019'!CL13</f>
        <v>253</v>
      </c>
      <c r="CT201" s="61">
        <f>'2019'!CM13</f>
        <v>2326</v>
      </c>
      <c r="CU201" s="61">
        <f>'2019'!CN13</f>
        <v>25</v>
      </c>
      <c r="CV201" s="61">
        <f>'2019'!CO13</f>
        <v>12</v>
      </c>
      <c r="CW201" s="61">
        <f>'2019'!CP13</f>
        <v>2</v>
      </c>
      <c r="CX201" s="61">
        <f>'2019'!CQ13</f>
        <v>20</v>
      </c>
      <c r="CY201" s="62">
        <f>'2019'!CR13</f>
        <v>1.08</v>
      </c>
      <c r="CZ201" s="62">
        <f>'2019'!CS13</f>
        <v>1.35</v>
      </c>
      <c r="DA201" s="62">
        <f>'2019'!CT13</f>
        <v>2.13</v>
      </c>
      <c r="DB201" s="62">
        <f>'2019'!CU13</f>
        <v>5.2</v>
      </c>
      <c r="DC201" s="62">
        <f>'2019'!CV13</f>
        <v>19.600000000000001</v>
      </c>
      <c r="DD201" s="62">
        <f>'2019'!DA13</f>
        <v>50</v>
      </c>
      <c r="DE201" s="62">
        <f>'2019'!DB13</f>
        <v>7.7</v>
      </c>
      <c r="DF201" s="62">
        <f>'2019'!DC13</f>
        <v>81.5</v>
      </c>
      <c r="DG201" s="63">
        <f>'2019'!DD13</f>
        <v>17.7</v>
      </c>
      <c r="DH201" s="60">
        <f>'2019'!DE13</f>
        <v>872</v>
      </c>
      <c r="DI201" s="61">
        <f>'2019'!DF13</f>
        <v>3347</v>
      </c>
      <c r="DJ201" s="61">
        <f>'2019'!DG13</f>
        <v>98</v>
      </c>
      <c r="DK201" s="61">
        <f>'2019'!DH13</f>
        <v>59</v>
      </c>
      <c r="DL201" s="61">
        <f>'2019'!DI13</f>
        <v>8</v>
      </c>
      <c r="DM201" s="61">
        <f>'2019'!DJ13</f>
        <v>23</v>
      </c>
      <c r="DN201" s="62">
        <f>'2019'!DK13</f>
        <v>0.66</v>
      </c>
      <c r="DO201" s="62">
        <f>'2019'!DL13</f>
        <v>2.09</v>
      </c>
      <c r="DP201" s="62">
        <f>'2019'!DM13</f>
        <v>2.04</v>
      </c>
      <c r="DQ201" s="62">
        <f>'2019'!DN13</f>
        <v>3.7</v>
      </c>
      <c r="DR201" s="62">
        <f>'2019'!DO13</f>
        <v>15.1</v>
      </c>
      <c r="DS201" s="62">
        <f>'2019'!DT13</f>
        <v>41.7</v>
      </c>
      <c r="DT201" s="62">
        <f>'2019'!DU13</f>
        <v>4.8</v>
      </c>
      <c r="DU201" s="62">
        <f>'2019'!DV13</f>
        <v>85.2</v>
      </c>
      <c r="DV201" s="63">
        <f>'2019'!DW13</f>
        <v>14.8</v>
      </c>
    </row>
    <row r="202" spans="1:126" ht="15.75" customHeight="1" x14ac:dyDescent="0.2">
      <c r="A202" s="30">
        <f t="shared" si="21"/>
        <v>200</v>
      </c>
      <c r="B202" s="31">
        <f>'2021'!A21</f>
        <v>19</v>
      </c>
      <c r="C202" s="31">
        <v>2021</v>
      </c>
      <c r="D202" s="32" t="str">
        <f>'2021'!B21</f>
        <v>Tamorrion Terry</v>
      </c>
      <c r="E202" s="32" t="str" cm="1">
        <f t="array" ref="E202">_xlfn.IFS(F202&gt;12.5,"Cornerstone",AND(F202&gt;11.995,F202&lt;12.5),"Elite",AND(F202&gt;11,F202&lt;12.995),"Elite Upside",AND(F202&gt;=9.69,F202&lt;10.999),"Upside",AND(F202&gt;8.4,F202&lt;9.999),"Upside Lite",AND(F202&gt;7.25,F202&lt;8.999),"Outlier",AND(F202&gt;=6,F202&lt;7.25),"Outlier Lite",F202&lt;6.999,"Purgatory")</f>
        <v>Outlier</v>
      </c>
      <c r="F202" s="33">
        <f>'2021'!C21</f>
        <v>7.9971428571428564</v>
      </c>
      <c r="G202" s="33">
        <f t="shared" si="22"/>
        <v>67.400000000000006</v>
      </c>
      <c r="H202" s="303">
        <f t="shared" si="23"/>
        <v>-0.24933955204396602</v>
      </c>
      <c r="I202" s="34" t="str">
        <f>'2021'!D21</f>
        <v>Florida State</v>
      </c>
      <c r="J202" s="35">
        <f>'2021'!E21</f>
        <v>4</v>
      </c>
      <c r="K202" s="36">
        <f>'2021'!F21</f>
        <v>35875</v>
      </c>
      <c r="L202" s="37">
        <f>'2021'!G21</f>
        <v>27.539726027397261</v>
      </c>
      <c r="M202" s="37" t="str">
        <f>'2021'!H21</f>
        <v>JR</v>
      </c>
      <c r="N202" s="37">
        <f>'2021'!I21</f>
        <v>23.123287671232877</v>
      </c>
      <c r="O202" s="37" t="str">
        <f>'2021'!J21</f>
        <v>Wide</v>
      </c>
      <c r="P202" s="37" t="str">
        <f>'2021'!K21</f>
        <v>PROTO X</v>
      </c>
      <c r="Q202" s="37" t="str">
        <f>'2021'!L21</f>
        <v>Poor Separator</v>
      </c>
      <c r="R202" s="55">
        <f>'2021'!M21</f>
        <v>75</v>
      </c>
      <c r="S202" s="55">
        <f>'2021'!N21</f>
        <v>207</v>
      </c>
      <c r="T202" s="231">
        <f t="shared" si="24"/>
        <v>25.872939425878855</v>
      </c>
      <c r="U202" s="35">
        <f>'2021'!O21</f>
        <v>4.45</v>
      </c>
      <c r="V202" s="56">
        <f>'2021'!P21</f>
        <v>0</v>
      </c>
      <c r="W202" s="57">
        <f>'2021'!Q21</f>
        <v>0</v>
      </c>
      <c r="X202" s="58">
        <f>'2021'!R21</f>
        <v>0</v>
      </c>
      <c r="Y202" s="58">
        <f>'2021'!S21</f>
        <v>0.22955877815489045</v>
      </c>
      <c r="Z202" s="58">
        <f>'2021'!T21</f>
        <v>0.34147743604484049</v>
      </c>
      <c r="AA202" s="58">
        <f>'2021'!U21</f>
        <v>0.16318464144551101</v>
      </c>
      <c r="AB202" s="58">
        <f>'2021'!V21</f>
        <v>0.25233103874517576</v>
      </c>
      <c r="AC202" s="59">
        <f>'2021'!W21</f>
        <v>0.23971448680791696</v>
      </c>
      <c r="AD202" s="42">
        <f>'2021'!X21</f>
        <v>20.463013698630139</v>
      </c>
      <c r="AE202" s="43">
        <f>'2021'!Y21</f>
        <v>2.52</v>
      </c>
      <c r="AF202" s="43">
        <f>'2021'!Z21</f>
        <v>10.6</v>
      </c>
      <c r="AG202" s="43">
        <f>'2021'!AA21</f>
        <v>13.2</v>
      </c>
      <c r="AH202" s="43">
        <f>'2021'!AB21</f>
        <v>0.71</v>
      </c>
      <c r="AI202" s="43">
        <f>'2021'!AC21</f>
        <v>2.75</v>
      </c>
      <c r="AJ202" s="44">
        <f>'2021'!AD21</f>
        <v>4.9273356401384083E-2</v>
      </c>
      <c r="AK202" s="44">
        <f>'2021'!AE21</f>
        <v>0.18477508650519031</v>
      </c>
      <c r="AL202" s="45">
        <f>'2021'!AF21</f>
        <v>4.2000000000000003E-2</v>
      </c>
      <c r="AM202" s="46">
        <f t="shared" si="25"/>
        <v>0.625</v>
      </c>
      <c r="AN202" s="45">
        <f>'2021'!AG21</f>
        <v>0.91900000000000004</v>
      </c>
      <c r="AO202" s="45">
        <f>'2021'!AH21</f>
        <v>0.08</v>
      </c>
      <c r="AP202" s="43">
        <f>'2021'!AI21</f>
        <v>105.57480724987172</v>
      </c>
      <c r="AQ202" s="47">
        <f>'2021'!AJ21</f>
        <v>108.82312263680316</v>
      </c>
      <c r="AR202" s="48">
        <f>'2021'!AK21</f>
        <v>6</v>
      </c>
      <c r="AS202" s="49">
        <f>'2021'!AL21</f>
        <v>6</v>
      </c>
      <c r="AT202" s="49">
        <f>'2021'!AM21</f>
        <v>5</v>
      </c>
      <c r="AU202" s="49">
        <f>'2021'!AN21</f>
        <v>8</v>
      </c>
      <c r="AV202" s="49">
        <f>'2021'!AO21</f>
        <v>9</v>
      </c>
      <c r="AW202" s="49">
        <f>'2021'!AP21</f>
        <v>8</v>
      </c>
      <c r="AX202" s="49">
        <f>'2021'!AQ21</f>
        <v>0</v>
      </c>
      <c r="AY202" s="50">
        <f>'2021'!AR21</f>
        <v>0</v>
      </c>
      <c r="AZ202" s="60">
        <f>'2021'!AS21</f>
        <v>0</v>
      </c>
      <c r="BA202" s="61">
        <f>'2021'!AT21</f>
        <v>3433</v>
      </c>
      <c r="BB202" s="61">
        <f>'2021'!AU21</f>
        <v>0</v>
      </c>
      <c r="BC202" s="61">
        <f>'2021'!AV21</f>
        <v>0</v>
      </c>
      <c r="BD202" s="61">
        <f>'2021'!AW21</f>
        <v>0</v>
      </c>
      <c r="BE202" s="61">
        <f>'2021'!AX21</f>
        <v>0</v>
      </c>
      <c r="BF202" s="62">
        <f>'2021'!AY21</f>
        <v>0</v>
      </c>
      <c r="BG202" s="62">
        <f>'2021'!AZ21</f>
        <v>0</v>
      </c>
      <c r="BH202" s="62">
        <f>'2021'!BA21</f>
        <v>0</v>
      </c>
      <c r="BI202" s="62">
        <f>'2021'!BB21</f>
        <v>0</v>
      </c>
      <c r="BJ202" s="62">
        <f>'2021'!BC21</f>
        <v>0</v>
      </c>
      <c r="BK202" s="62">
        <f>'2021'!BD21</f>
        <v>0</v>
      </c>
      <c r="BL202" s="62">
        <f>'2021'!BE21</f>
        <v>0</v>
      </c>
      <c r="BM202" s="62">
        <f>'2021'!BF21</f>
        <v>0</v>
      </c>
      <c r="BN202" s="63">
        <f>'2021'!BG21</f>
        <v>0</v>
      </c>
      <c r="BO202" s="60">
        <f>'2021'!BH21</f>
        <v>0</v>
      </c>
      <c r="BP202" s="61">
        <f>'2021'!BI21</f>
        <v>2551</v>
      </c>
      <c r="BQ202" s="61">
        <f>'2021'!BJ21</f>
        <v>0</v>
      </c>
      <c r="BR202" s="61">
        <f>'2021'!BK21</f>
        <v>0</v>
      </c>
      <c r="BS202" s="61">
        <f>'2021'!BL21</f>
        <v>0</v>
      </c>
      <c r="BT202" s="61">
        <f>'2021'!BM21</f>
        <v>0</v>
      </c>
      <c r="BU202" s="62">
        <f>'2021'!BN21</f>
        <v>0</v>
      </c>
      <c r="BV202" s="62">
        <f>'2021'!BO21</f>
        <v>0</v>
      </c>
      <c r="BW202" s="62">
        <f>'2021'!BP21</f>
        <v>0</v>
      </c>
      <c r="BX202" s="62">
        <f>'2021'!BQ21</f>
        <v>0</v>
      </c>
      <c r="BY202" s="62">
        <f>'2021'!BR21</f>
        <v>16.399999999999999</v>
      </c>
      <c r="BZ202" s="62">
        <f>'2021'!BW21</f>
        <v>0</v>
      </c>
      <c r="CA202" s="62">
        <f>'2021'!BX21</f>
        <v>0</v>
      </c>
      <c r="CB202" s="62">
        <f>'2021'!BY21</f>
        <v>0</v>
      </c>
      <c r="CC202" s="63">
        <f>'2021'!BZ21</f>
        <v>0</v>
      </c>
      <c r="CD202" s="60">
        <f>'2021'!CA21</f>
        <v>744</v>
      </c>
      <c r="CE202" s="61">
        <f>'2021'!CB21</f>
        <v>3241</v>
      </c>
      <c r="CF202" s="61">
        <f>'2021'!CC21</f>
        <v>67</v>
      </c>
      <c r="CG202" s="61">
        <f>'2021'!CD21</f>
        <v>35</v>
      </c>
      <c r="CH202" s="61">
        <f>'2021'!CE21</f>
        <v>8</v>
      </c>
      <c r="CI202" s="61">
        <f>'2021'!CF21</f>
        <v>20</v>
      </c>
      <c r="CJ202" s="62">
        <f>'2021'!CG21</f>
        <v>0.74</v>
      </c>
      <c r="CK202" s="62">
        <f>'2021'!CH21</f>
        <v>1.64</v>
      </c>
      <c r="CL202" s="62">
        <f>'2021'!CI21</f>
        <v>1.65</v>
      </c>
      <c r="CM202" s="62">
        <f>'2021'!CJ21</f>
        <v>5.2</v>
      </c>
      <c r="CN202" s="62">
        <f>'2021'!CK21</f>
        <v>13</v>
      </c>
      <c r="CO202" s="62">
        <f>'2021'!CP21</f>
        <v>48</v>
      </c>
      <c r="CP202" s="62">
        <f>'2021'!CQ21</f>
        <v>12.5</v>
      </c>
      <c r="CQ202" s="62">
        <f>'2021'!CR21</f>
        <v>86.5</v>
      </c>
      <c r="CR202" s="63">
        <f>'2021'!CS21</f>
        <v>13.5</v>
      </c>
      <c r="CS202" s="60">
        <f>'2021'!CT21</f>
        <v>1188</v>
      </c>
      <c r="CT202" s="61">
        <f>'2021'!CU21</f>
        <v>3479</v>
      </c>
      <c r="CU202" s="61">
        <f>'2021'!CV21</f>
        <v>103</v>
      </c>
      <c r="CV202" s="61">
        <f>'2021'!CW21</f>
        <v>60</v>
      </c>
      <c r="CW202" s="61">
        <f>'2021'!CX21</f>
        <v>9</v>
      </c>
      <c r="CX202" s="61">
        <f>'2021'!CY21</f>
        <v>24</v>
      </c>
      <c r="CY202" s="62">
        <f>'2021'!CZ21</f>
        <v>0.71</v>
      </c>
      <c r="CZ202" s="62">
        <f>'2021'!DA21</f>
        <v>2.75</v>
      </c>
      <c r="DA202" s="62">
        <f>'2021'!DB21</f>
        <v>2.52</v>
      </c>
      <c r="DB202" s="62">
        <f>'2021'!DC21</f>
        <v>10.6</v>
      </c>
      <c r="DC202" s="62">
        <f>'2021'!DD21</f>
        <v>12.9</v>
      </c>
      <c r="DD202" s="62">
        <f>'2021'!DI21</f>
        <v>42.3</v>
      </c>
      <c r="DE202" s="62">
        <f>'2021'!DJ21</f>
        <v>9.1</v>
      </c>
      <c r="DF202" s="62">
        <f>'2021'!DK21</f>
        <v>90.3</v>
      </c>
      <c r="DG202" s="63">
        <f>'2021'!DL21</f>
        <v>9.5</v>
      </c>
      <c r="DH202" s="60">
        <f>'2021'!DM21</f>
        <v>289</v>
      </c>
      <c r="DI202" s="61">
        <f>'2021'!DN21</f>
        <v>1771</v>
      </c>
      <c r="DJ202" s="61">
        <f>'2021'!DO21</f>
        <v>38</v>
      </c>
      <c r="DK202" s="61">
        <f>'2021'!DP21</f>
        <v>23</v>
      </c>
      <c r="DL202" s="61">
        <f>'2021'!DQ21</f>
        <v>1</v>
      </c>
      <c r="DM202" s="61">
        <f>'2021'!DR21</f>
        <v>10</v>
      </c>
      <c r="DN202" s="62">
        <f>'2021'!DS21</f>
        <v>0.28999999999999998</v>
      </c>
      <c r="DO202" s="62">
        <f>'2021'!DT21</f>
        <v>1.28</v>
      </c>
      <c r="DP202" s="62">
        <f>'2021'!DU21</f>
        <v>1.78</v>
      </c>
      <c r="DQ202" s="62">
        <f>'2021'!DV21</f>
        <v>4</v>
      </c>
      <c r="DR202" s="62">
        <f>'2021'!DW21</f>
        <v>13.2</v>
      </c>
      <c r="DS202" s="62">
        <f>'2021'!EB21</f>
        <v>62.5</v>
      </c>
      <c r="DT202" s="62">
        <f>'2021'!EC21</f>
        <v>4.2</v>
      </c>
      <c r="DU202" s="62">
        <f>'2021'!ED21</f>
        <v>93.5</v>
      </c>
      <c r="DV202" s="63">
        <f>'2021'!EE21</f>
        <v>6.5</v>
      </c>
    </row>
    <row r="203" spans="1:126" ht="15.75" customHeight="1" x14ac:dyDescent="0.2">
      <c r="A203" s="30">
        <f t="shared" si="21"/>
        <v>201</v>
      </c>
      <c r="B203" s="31">
        <f>'2019'!A14</f>
        <v>12</v>
      </c>
      <c r="C203" s="31">
        <v>2019</v>
      </c>
      <c r="D203" s="32" t="str">
        <f>'2019'!B14</f>
        <v>Mecole Hardman</v>
      </c>
      <c r="E203" s="32" t="str" cm="1">
        <f t="array" ref="E203">_xlfn.IFS(F203&gt;12.5,"Cornerstone",AND(F203&gt;11.995,F203&lt;12.5),"Elite",AND(F203&gt;11,F203&lt;12.995),"Elite Upside",AND(F203&gt;=9.69,F203&lt;10.999),"Upside",AND(F203&gt;8.4,F203&lt;9.999),"Upside Lite",AND(F203&gt;7.25,F203&lt;8.999),"Outlier",AND(F203&gt;=6,F203&lt;7.25),"Outlier Lite",F203&lt;6.999,"Purgatory")</f>
        <v>Outlier</v>
      </c>
      <c r="F203" s="33">
        <f>'2019'!C14</f>
        <v>7.9799999999999995</v>
      </c>
      <c r="G203" s="33">
        <f t="shared" si="22"/>
        <v>67.300000000000011</v>
      </c>
      <c r="H203" s="303">
        <f t="shared" si="23"/>
        <v>-0.25917877116763754</v>
      </c>
      <c r="I203" s="34" t="str">
        <f>'2019'!D14</f>
        <v>Georgia</v>
      </c>
      <c r="J203" s="35">
        <f>'2019'!E14</f>
        <v>1</v>
      </c>
      <c r="K203" s="36">
        <f>'2019'!F14</f>
        <v>35866</v>
      </c>
      <c r="L203" s="37">
        <f>'2019'!G14</f>
        <v>27.564383561643837</v>
      </c>
      <c r="M203" s="37" t="str">
        <f>'2019'!H14</f>
        <v>JR</v>
      </c>
      <c r="N203" s="37">
        <f>'2019'!I14</f>
        <v>21.134246575342466</v>
      </c>
      <c r="O203" s="37" t="str">
        <f>'2019'!J14</f>
        <v>Slot</v>
      </c>
      <c r="P203" s="37" t="str">
        <f>'2019'!K14</f>
        <v>RAT</v>
      </c>
      <c r="Q203" s="37" t="str">
        <f>'2019'!L14</f>
        <v>Elite Separator</v>
      </c>
      <c r="R203" s="55">
        <f>'2019'!M14</f>
        <v>70</v>
      </c>
      <c r="S203" s="55">
        <f>'2019'!N14</f>
        <v>187</v>
      </c>
      <c r="T203" s="231">
        <f t="shared" si="24"/>
        <v>26.831409009756793</v>
      </c>
      <c r="U203" s="35">
        <f>'2019'!O14</f>
        <v>4.33</v>
      </c>
      <c r="V203" s="56">
        <f>'2019'!P14</f>
        <v>2</v>
      </c>
      <c r="W203" s="57">
        <f>'2019'!Q14</f>
        <v>0</v>
      </c>
      <c r="X203" s="58">
        <f>'2019'!R14</f>
        <v>0</v>
      </c>
      <c r="Y203" s="58">
        <f>'2019'!S14</f>
        <v>0</v>
      </c>
      <c r="Z203" s="58">
        <f>'2019'!T14</f>
        <v>0.15755748209574066</v>
      </c>
      <c r="AA203" s="58">
        <f>'2019'!U14</f>
        <v>0.17156398104265402</v>
      </c>
      <c r="AB203" s="58">
        <f>'2019'!V14</f>
        <v>0.17156398104265402</v>
      </c>
      <c r="AC203" s="59">
        <f>'2019'!W14</f>
        <v>0.17156398104265402</v>
      </c>
      <c r="AD203" s="42" t="str">
        <f>'2019'!X14</f>
        <v>N/A</v>
      </c>
      <c r="AE203" s="43">
        <f>'2019'!Y14</f>
        <v>2.9</v>
      </c>
      <c r="AF203" s="43">
        <f>'2019'!Z14</f>
        <v>8.9</v>
      </c>
      <c r="AG203" s="43">
        <f>'2019'!AA14</f>
        <v>11.8</v>
      </c>
      <c r="AH203" s="43">
        <f>'2019'!AB14</f>
        <v>0.97</v>
      </c>
      <c r="AI203" s="43">
        <f>'2019'!AC14</f>
        <v>1.49</v>
      </c>
      <c r="AJ203" s="44">
        <f>'2019'!AD14</f>
        <v>2.1362799263351748E-2</v>
      </c>
      <c r="AK203" s="44">
        <f>'2019'!AE14</f>
        <v>0.27771639042357277</v>
      </c>
      <c r="AL203" s="45">
        <f>'2019'!AF14</f>
        <v>0.10300000000000001</v>
      </c>
      <c r="AM203" s="46">
        <f t="shared" si="25"/>
        <v>0</v>
      </c>
      <c r="AN203" s="45">
        <f>'2019'!AG14</f>
        <v>0.14400000000000002</v>
      </c>
      <c r="AO203" s="45">
        <f>'2019'!AH14</f>
        <v>0.84499999999999997</v>
      </c>
      <c r="AP203" s="43">
        <f>'2019'!AI14</f>
        <v>106.39470550148081</v>
      </c>
      <c r="AQ203" s="47">
        <f>'2019'!AJ14</f>
        <v>98.886286533555065</v>
      </c>
      <c r="AR203" s="48">
        <f>'2019'!AK14</f>
        <v>4</v>
      </c>
      <c r="AS203" s="49">
        <f>'2019'!AL14</f>
        <v>0</v>
      </c>
      <c r="AT203" s="49">
        <f>'2019'!AM14</f>
        <v>5</v>
      </c>
      <c r="AU203" s="49">
        <f>'2019'!AN14</f>
        <v>6</v>
      </c>
      <c r="AV203" s="49">
        <f>'2019'!AO14</f>
        <v>10</v>
      </c>
      <c r="AW203" s="49">
        <f>'2019'!AP14</f>
        <v>6</v>
      </c>
      <c r="AX203" s="49">
        <f>'2019'!AQ14</f>
        <v>8</v>
      </c>
      <c r="AY203" s="50">
        <f>'2019'!AR14</f>
        <v>0</v>
      </c>
      <c r="AZ203" s="60">
        <f>'2019'!AS14</f>
        <v>0</v>
      </c>
      <c r="BA203" s="61">
        <f>'2019'!AT14</f>
        <v>2599</v>
      </c>
      <c r="BB203" s="61">
        <f>'2019'!AU14</f>
        <v>0</v>
      </c>
      <c r="BC203" s="61">
        <f>'2019'!AV14</f>
        <v>0</v>
      </c>
      <c r="BD203" s="61">
        <f>'2019'!AW14</f>
        <v>0</v>
      </c>
      <c r="BE203" s="61">
        <f>'2019'!AX14</f>
        <v>0</v>
      </c>
      <c r="BF203" s="62">
        <f>'2019'!AY14</f>
        <v>0</v>
      </c>
      <c r="BG203" s="62">
        <f>'2019'!AZ14</f>
        <v>0</v>
      </c>
      <c r="BH203" s="62">
        <f>'2019'!BA14</f>
        <v>0</v>
      </c>
      <c r="BI203" s="62">
        <f>'2019'!BB14</f>
        <v>0</v>
      </c>
      <c r="BJ203" s="62">
        <f>'2019'!BC14</f>
        <v>0</v>
      </c>
      <c r="BK203" s="62">
        <f>'2019'!BD14</f>
        <v>0</v>
      </c>
      <c r="BL203" s="62">
        <f>'2019'!BE14</f>
        <v>0</v>
      </c>
      <c r="BM203" s="62">
        <f>'2019'!BF14</f>
        <v>0</v>
      </c>
      <c r="BN203" s="63">
        <f>'2019'!BG14</f>
        <v>0</v>
      </c>
      <c r="BO203" s="60">
        <f>'2019'!BH14</f>
        <v>0</v>
      </c>
      <c r="BP203" s="61">
        <f>'2019'!BI14</f>
        <v>2406</v>
      </c>
      <c r="BQ203" s="61">
        <f>'2019'!BJ14</f>
        <v>0</v>
      </c>
      <c r="BR203" s="61">
        <f>'2019'!BK14</f>
        <v>0</v>
      </c>
      <c r="BS203" s="61">
        <f>'2019'!BL14</f>
        <v>0</v>
      </c>
      <c r="BT203" s="61">
        <f>'2019'!BM14</f>
        <v>0</v>
      </c>
      <c r="BU203" s="62">
        <f>'2019'!BN14</f>
        <v>0</v>
      </c>
      <c r="BV203" s="62">
        <f>'2019'!BO14</f>
        <v>0</v>
      </c>
      <c r="BW203" s="62">
        <f>'2019'!BP14</f>
        <v>0</v>
      </c>
      <c r="BX203" s="62">
        <f>'2019'!BQ14</f>
        <v>0</v>
      </c>
      <c r="BY203" s="62">
        <f>'2019'!BR14</f>
        <v>0</v>
      </c>
      <c r="BZ203" s="62">
        <f>'2019'!BS14</f>
        <v>0</v>
      </c>
      <c r="CA203" s="62">
        <f>'2019'!BT14</f>
        <v>0</v>
      </c>
      <c r="CB203" s="62">
        <f>'2019'!BU14</f>
        <v>0</v>
      </c>
      <c r="CC203" s="63">
        <f>'2019'!BV14</f>
        <v>0</v>
      </c>
      <c r="CD203" s="60">
        <f>'2019'!BW14</f>
        <v>0</v>
      </c>
      <c r="CE203" s="61">
        <f>'2019'!BX14</f>
        <v>2515</v>
      </c>
      <c r="CF203" s="61">
        <f>'2019'!BY14</f>
        <v>0</v>
      </c>
      <c r="CG203" s="61">
        <f>'2019'!BZ14</f>
        <v>0</v>
      </c>
      <c r="CH203" s="61">
        <f>'2019'!CA14</f>
        <v>0</v>
      </c>
      <c r="CI203" s="61">
        <f>'2019'!CB14</f>
        <v>0</v>
      </c>
      <c r="CJ203" s="62">
        <f>'2019'!CC14</f>
        <v>0</v>
      </c>
      <c r="CK203" s="62">
        <f>'2019'!CD14</f>
        <v>0</v>
      </c>
      <c r="CL203" s="62">
        <f>'2019'!CE14</f>
        <v>0</v>
      </c>
      <c r="CM203" s="62">
        <f>'2019'!CF14</f>
        <v>0</v>
      </c>
      <c r="CN203" s="62">
        <f>'2019'!CG14</f>
        <v>0</v>
      </c>
      <c r="CO203" s="62">
        <f>'2019'!CH14</f>
        <v>0</v>
      </c>
      <c r="CP203" s="62">
        <f>'2019'!CI14</f>
        <v>0</v>
      </c>
      <c r="CQ203" s="62">
        <f>'2019'!CJ14</f>
        <v>0</v>
      </c>
      <c r="CR203" s="63">
        <f>'2019'!CK14</f>
        <v>0</v>
      </c>
      <c r="CS203" s="60">
        <f>'2019'!CL14</f>
        <v>418</v>
      </c>
      <c r="CT203" s="61">
        <f>'2019'!CM14</f>
        <v>2653</v>
      </c>
      <c r="CU203" s="61">
        <f>'2019'!CN14</f>
        <v>37</v>
      </c>
      <c r="CV203" s="61">
        <f>'2019'!CO14</f>
        <v>27</v>
      </c>
      <c r="CW203" s="61">
        <f>'2019'!CP14</f>
        <v>4</v>
      </c>
      <c r="CX203" s="61">
        <f>'2019'!CQ14</f>
        <v>24</v>
      </c>
      <c r="CY203" s="62">
        <f>'2019'!CR14</f>
        <v>0.97</v>
      </c>
      <c r="CZ203" s="62">
        <f>'2019'!CS14</f>
        <v>1.37</v>
      </c>
      <c r="DA203" s="62">
        <f>'2019'!CT14</f>
        <v>2.75</v>
      </c>
      <c r="DB203" s="62">
        <f>'2019'!CU14</f>
        <v>8.4</v>
      </c>
      <c r="DC203" s="62">
        <f>'2019'!CV14</f>
        <v>11.8</v>
      </c>
      <c r="DD203" s="62">
        <f>'2019'!DA14</f>
        <v>66.7</v>
      </c>
      <c r="DE203" s="62">
        <f>'2019'!DB14</f>
        <v>10</v>
      </c>
      <c r="DF203" s="62">
        <f>'2019'!DC14</f>
        <v>15.5</v>
      </c>
      <c r="DG203" s="63">
        <f>'2019'!DD14</f>
        <v>83.2</v>
      </c>
      <c r="DH203" s="60">
        <f>'2019'!DE14</f>
        <v>543</v>
      </c>
      <c r="DI203" s="61">
        <f>'2019'!DF14</f>
        <v>3165</v>
      </c>
      <c r="DJ203" s="61">
        <f>'2019'!DG14</f>
        <v>56</v>
      </c>
      <c r="DK203" s="61">
        <f>'2019'!DH14</f>
        <v>35</v>
      </c>
      <c r="DL203" s="61">
        <f>'2019'!DI14</f>
        <v>7</v>
      </c>
      <c r="DM203" s="61">
        <f>'2019'!DJ14</f>
        <v>34</v>
      </c>
      <c r="DN203" s="62">
        <f>'2019'!DK14</f>
        <v>0.56999999999999995</v>
      </c>
      <c r="DO203" s="62">
        <f>'2019'!DL14</f>
        <v>1.49</v>
      </c>
      <c r="DP203" s="62">
        <f>'2019'!DM14</f>
        <v>2.9</v>
      </c>
      <c r="DQ203" s="62">
        <f>'2019'!DN14</f>
        <v>8.9</v>
      </c>
      <c r="DR203" s="62">
        <f>'2019'!DO14</f>
        <v>11.8</v>
      </c>
      <c r="DS203" s="62">
        <f>'2019'!DT14</f>
        <v>0</v>
      </c>
      <c r="DT203" s="62">
        <f>'2019'!DU14</f>
        <v>10.3</v>
      </c>
      <c r="DU203" s="62">
        <f>'2019'!DV14</f>
        <v>13.3</v>
      </c>
      <c r="DV203" s="63">
        <f>'2019'!DW14</f>
        <v>85.8</v>
      </c>
    </row>
    <row r="204" spans="1:126" ht="15.75" customHeight="1" x14ac:dyDescent="0.2">
      <c r="A204" s="30">
        <f t="shared" si="21"/>
        <v>202</v>
      </c>
      <c r="B204" s="31">
        <f>'2023'!A21</f>
        <v>19</v>
      </c>
      <c r="C204" s="31">
        <v>2023</v>
      </c>
      <c r="D204" s="32" t="str">
        <f>'2023'!B21</f>
        <v>Ronnie Bell</v>
      </c>
      <c r="E204" s="32" t="str" cm="1">
        <f t="array" ref="E204">_xlfn.IFS(F204&gt;12.5,"Cornerstone",AND(F204&gt;11.995,F204&lt;12.5),"Elite",AND(F204&gt;11,F204&lt;12.995),"Elite Upside",AND(F204&gt;=9.69,F204&lt;10.999),"Upside",AND(F204&gt;8.4,F204&lt;9.999),"Upside Lite",AND(F204&gt;7.25,F204&lt;8.999),"Outlier",AND(F204&gt;=6,F204&lt;7.25),"Outlier Lite",F204&lt;6.999,"Purgatory")</f>
        <v>Outlier</v>
      </c>
      <c r="F204" s="33">
        <f>'2023'!C21</f>
        <v>7.9771428571428569</v>
      </c>
      <c r="G204" s="33">
        <f t="shared" si="22"/>
        <v>67.100000000000009</v>
      </c>
      <c r="H204" s="303">
        <f t="shared" si="23"/>
        <v>-0.2608186410215827</v>
      </c>
      <c r="I204" s="34" t="str">
        <f>'2023'!D21</f>
        <v>Michigan</v>
      </c>
      <c r="J204" s="35">
        <f>'2023'!E21</f>
        <v>2</v>
      </c>
      <c r="K204" s="36">
        <f>'2023'!F21</f>
        <v>36553</v>
      </c>
      <c r="L204" s="37">
        <f>'2023'!G21</f>
        <v>25.682191780821917</v>
      </c>
      <c r="M204" s="37" t="str">
        <f>'2023'!H21</f>
        <v>SR</v>
      </c>
      <c r="N204" s="37">
        <f>'2023'!I21</f>
        <v>23.260273972602739</v>
      </c>
      <c r="O204" s="37" t="str">
        <f>'2023'!J21</f>
        <v>Hybrid</v>
      </c>
      <c r="P204" s="37" t="str">
        <f>'2023'!K21</f>
        <v>PROTO Z</v>
      </c>
      <c r="Q204" s="37" t="str">
        <f>'2023'!L21</f>
        <v>Elite Earner</v>
      </c>
      <c r="R204" s="35">
        <f>'2023'!M21</f>
        <v>72</v>
      </c>
      <c r="S204" s="35">
        <f>'2023'!N21</f>
        <v>191</v>
      </c>
      <c r="T204" s="231">
        <f t="shared" si="24"/>
        <v>25.90396994065593</v>
      </c>
      <c r="U204" s="35">
        <f>'2023'!O21</f>
        <v>4.54</v>
      </c>
      <c r="V204" s="38">
        <f>'2023'!P21</f>
        <v>7</v>
      </c>
      <c r="W204" s="57">
        <f>'2023'!Q21</f>
        <v>5.1709996077172714E-2</v>
      </c>
      <c r="X204" s="58">
        <f>'2023'!R21</f>
        <v>0.23248681143417985</v>
      </c>
      <c r="Y204" s="58">
        <f>'2023'!S21</f>
        <v>0.26701291783193498</v>
      </c>
      <c r="Z204" s="58">
        <f>'2023'!T21</f>
        <v>0.33231307389593356</v>
      </c>
      <c r="AA204" s="58">
        <f>'2023'!U21</f>
        <v>0.28876762164620284</v>
      </c>
      <c r="AB204" s="58">
        <f>'2023'!V21</f>
        <v>0.3105403477710682</v>
      </c>
      <c r="AC204" s="59">
        <f>'2023'!W21</f>
        <v>0.3105403477710682</v>
      </c>
      <c r="AD204" s="42">
        <f>'2023'!X21</f>
        <v>19.602739726027398</v>
      </c>
      <c r="AE204" s="43">
        <f>'2023'!Y21</f>
        <v>2.56</v>
      </c>
      <c r="AF204" s="43">
        <f>'2023'!Z21</f>
        <v>8</v>
      </c>
      <c r="AG204" s="43">
        <f>'2023'!AA21</f>
        <v>11.5</v>
      </c>
      <c r="AH204" s="43">
        <f>'2023'!AB21</f>
        <v>0.69</v>
      </c>
      <c r="AI204" s="43">
        <f>'2023'!AC21</f>
        <v>4.47</v>
      </c>
      <c r="AJ204" s="44">
        <f>'2023'!AD21</f>
        <v>5.183352080989876E-2</v>
      </c>
      <c r="AK204" s="44">
        <f>'2023'!AE21</f>
        <v>0.22749156355455569</v>
      </c>
      <c r="AL204" s="45">
        <f>'2023'!AF21</f>
        <v>7.4999999999999997E-2</v>
      </c>
      <c r="AM204" s="46">
        <f>DD204/100</f>
        <v>0</v>
      </c>
      <c r="AN204" s="45">
        <f>'2023'!AG21</f>
        <v>0.62349999999999994</v>
      </c>
      <c r="AO204" s="45">
        <f>'2023'!AH21</f>
        <v>0.371</v>
      </c>
      <c r="AP204" s="43">
        <f>'2023'!AI21</f>
        <v>89.916615496140793</v>
      </c>
      <c r="AQ204" s="47">
        <f>'2023'!AJ21</f>
        <v>87.178157798596416</v>
      </c>
      <c r="AR204" s="48">
        <f>'2023'!AK21</f>
        <v>8</v>
      </c>
      <c r="AS204" s="49">
        <f>'2023'!AL21</f>
        <v>7</v>
      </c>
      <c r="AT204" s="49">
        <f>'2023'!AM21</f>
        <v>5</v>
      </c>
      <c r="AU204" s="49">
        <f>'2023'!AN21</f>
        <v>6</v>
      </c>
      <c r="AV204" s="49">
        <f>'2023'!AO21</f>
        <v>7</v>
      </c>
      <c r="AW204" s="49">
        <f>'2023'!AP21</f>
        <v>4</v>
      </c>
      <c r="AX204" s="49">
        <f>'2023'!AQ21</f>
        <v>1</v>
      </c>
      <c r="AY204" s="50">
        <f>'2023'!AR21</f>
        <v>0.5</v>
      </c>
      <c r="AZ204" s="60">
        <f>'2023'!AS21</f>
        <v>145</v>
      </c>
      <c r="BA204" s="61">
        <f>'2023'!AT21</f>
        <v>2804.1</v>
      </c>
      <c r="BB204" s="61">
        <f>'2023'!AU21</f>
        <v>9</v>
      </c>
      <c r="BC204" s="61">
        <f>'2023'!AV21</f>
        <v>8</v>
      </c>
      <c r="BD204" s="61">
        <f>'2023'!AW21</f>
        <v>2</v>
      </c>
      <c r="BE204" s="61">
        <f>'2023'!AX21</f>
        <v>24</v>
      </c>
      <c r="BF204" s="62">
        <f>'2023'!AY21</f>
        <v>0.45</v>
      </c>
      <c r="BG204" s="62">
        <f>'2023'!AZ21</f>
        <v>0.63</v>
      </c>
      <c r="BH204" s="62">
        <f>'2023'!BA21</f>
        <v>2.16</v>
      </c>
      <c r="BI204" s="62">
        <f>'2023'!BA21</f>
        <v>2.16</v>
      </c>
      <c r="BJ204" s="62">
        <f>'2023'!BC21</f>
        <v>0</v>
      </c>
      <c r="BK204" s="62">
        <f>'2023'!BH21</f>
        <v>0</v>
      </c>
      <c r="BL204" s="62">
        <f>'2023'!BI21</f>
        <v>0</v>
      </c>
      <c r="BM204" s="62">
        <f>'2023'!BJ21</f>
        <v>65.3</v>
      </c>
      <c r="BN204" s="63">
        <f>'2023'!BK21</f>
        <v>34.700000000000003</v>
      </c>
      <c r="BO204" s="60">
        <f>'2023'!BL21</f>
        <v>758</v>
      </c>
      <c r="BP204" s="61">
        <f>'2023'!BM21</f>
        <v>3260.4</v>
      </c>
      <c r="BQ204" s="61">
        <f>'2023'!BN21</f>
        <v>83</v>
      </c>
      <c r="BR204" s="61">
        <f>'2023'!BO21</f>
        <v>46</v>
      </c>
      <c r="BS204" s="61">
        <f>'2023'!BP21</f>
        <v>1</v>
      </c>
      <c r="BT204" s="61">
        <f>'2023'!BQ21</f>
        <v>25</v>
      </c>
      <c r="BU204" s="62">
        <f>'2023'!BR21</f>
        <v>0.6</v>
      </c>
      <c r="BV204" s="62">
        <f>'2023'!BS21</f>
        <v>1.95</v>
      </c>
      <c r="BW204" s="62">
        <f>'2023'!BT21</f>
        <v>2.2999999999999998</v>
      </c>
      <c r="BX204" s="62">
        <f>'2023'!BU21</f>
        <v>9.9</v>
      </c>
      <c r="BY204" s="62">
        <f>'2023'!BV21</f>
        <v>11.2</v>
      </c>
      <c r="BZ204" s="62">
        <f>'2023'!CA21</f>
        <v>15.4</v>
      </c>
      <c r="CA204" s="62">
        <f>'2023'!CB21</f>
        <v>14.8</v>
      </c>
      <c r="CB204" s="62">
        <f>'2023'!CC21</f>
        <v>17.3</v>
      </c>
      <c r="CC204" s="63">
        <f>'2023'!CD21</f>
        <v>82.4</v>
      </c>
      <c r="CD204" s="60">
        <f>'2023'!CE21</f>
        <v>401</v>
      </c>
      <c r="CE204" s="61">
        <f>'2023'!CF21</f>
        <v>1501.8000000000002</v>
      </c>
      <c r="CF204" s="61">
        <f>'2023'!CG21</f>
        <v>38</v>
      </c>
      <c r="CG204" s="61">
        <f>'2023'!CH21</f>
        <v>26</v>
      </c>
      <c r="CH204" s="61">
        <f>'2023'!CI21</f>
        <v>1</v>
      </c>
      <c r="CI204" s="61">
        <f>'2023'!CJ21</f>
        <v>9</v>
      </c>
      <c r="CJ204" s="62">
        <f>'2023'!CK21</f>
        <v>0.69</v>
      </c>
      <c r="CK204" s="62">
        <f>'2023'!CL21</f>
        <v>1.88</v>
      </c>
      <c r="CL204" s="62">
        <f>'2023'!CM21</f>
        <v>2.2000000000000002</v>
      </c>
      <c r="CM204" s="62">
        <f>'2023'!CN21</f>
        <v>8</v>
      </c>
      <c r="CN204" s="62">
        <f>'2023'!CO21</f>
        <v>11.9</v>
      </c>
      <c r="CO204" s="62">
        <f>'2023'!CT21</f>
        <v>50</v>
      </c>
      <c r="CP204" s="62">
        <f>'2023'!CU21</f>
        <v>7.1</v>
      </c>
      <c r="CQ204" s="62">
        <f>'2023'!CV21</f>
        <v>49.2</v>
      </c>
      <c r="CR204" s="63">
        <f>'2023'!CW21</f>
        <v>50.3</v>
      </c>
      <c r="CS204" s="60">
        <f>'2023'!CX21</f>
        <v>76</v>
      </c>
      <c r="CT204" s="61">
        <f>'2023'!CY21</f>
        <v>228.7</v>
      </c>
      <c r="CU204" s="61">
        <f>'2023'!CZ21</f>
        <v>1</v>
      </c>
      <c r="CV204" s="61">
        <f>'2023'!DA21</f>
        <v>1</v>
      </c>
      <c r="CW204" s="61">
        <f>'2023'!DB21</f>
        <v>1</v>
      </c>
      <c r="CX204" s="61">
        <f>'2023'!DC21</f>
        <v>21</v>
      </c>
      <c r="CY204" s="62">
        <f>'2023'!DD21</f>
        <v>6.8</v>
      </c>
      <c r="CZ204" s="62">
        <f>'2023'!DE21</f>
        <v>4.47</v>
      </c>
      <c r="DA204" s="62">
        <f>'2023'!DF21</f>
        <v>0</v>
      </c>
      <c r="DB204" s="62">
        <f>'2023'!DG21</f>
        <v>0</v>
      </c>
      <c r="DC204" s="62">
        <f>'2023'!DH21</f>
        <v>0</v>
      </c>
      <c r="DD204" s="62">
        <f>'2023'!DM21</f>
        <v>0</v>
      </c>
      <c r="DE204" s="62">
        <f>'2023'!DN21</f>
        <v>0</v>
      </c>
      <c r="DF204" s="62">
        <f>'2023'!DO21</f>
        <v>66.7</v>
      </c>
      <c r="DG204" s="63">
        <f>'2023'!DP21</f>
        <v>33.299999999999997</v>
      </c>
      <c r="DH204" s="60">
        <f>'2023'!DQ21</f>
        <v>889</v>
      </c>
      <c r="DI204" s="61">
        <f>'2023'!DR21</f>
        <v>3078.6</v>
      </c>
      <c r="DJ204" s="61">
        <f>'2023'!DS21</f>
        <v>97</v>
      </c>
      <c r="DK204" s="61">
        <f>'2023'!DT21</f>
        <v>62</v>
      </c>
      <c r="DL204" s="61">
        <f>'2023'!DU21</f>
        <v>4</v>
      </c>
      <c r="DM204" s="61">
        <f>'2023'!DV21</f>
        <v>24</v>
      </c>
      <c r="DN204" s="62">
        <f>'2023'!DW21</f>
        <v>0.67</v>
      </c>
      <c r="DO204" s="62">
        <f>'2023'!DX21</f>
        <v>2.4</v>
      </c>
      <c r="DP204" s="62">
        <f>'2023'!DY21</f>
        <v>2.56</v>
      </c>
      <c r="DQ204" s="62">
        <f>'2023'!DZ21</f>
        <v>5</v>
      </c>
      <c r="DR204" s="62">
        <f>'2023'!EA21</f>
        <v>11.5</v>
      </c>
      <c r="DS204" s="62">
        <f>'2023'!EF21</f>
        <v>16.7</v>
      </c>
      <c r="DT204" s="62">
        <f>'2023'!EG21</f>
        <v>7.5</v>
      </c>
      <c r="DU204" s="62">
        <f>'2023'!EH21</f>
        <v>58</v>
      </c>
      <c r="DV204" s="63">
        <f>'2023'!EI21</f>
        <v>40.9</v>
      </c>
    </row>
    <row r="205" spans="1:126" ht="15.75" customHeight="1" x14ac:dyDescent="0.2">
      <c r="A205" s="30">
        <f t="shared" si="21"/>
        <v>203</v>
      </c>
      <c r="B205" s="31">
        <f>'2024'!A20</f>
        <v>18</v>
      </c>
      <c r="C205" s="31">
        <v>2024</v>
      </c>
      <c r="D205" s="32" t="str">
        <f>'2024'!B20</f>
        <v>Jacob Cowing</v>
      </c>
      <c r="E205" s="32" t="str" cm="1">
        <f t="array" ref="E205">_xlfn.IFS(F205&gt;12.5,"Cornerstone",AND(F205&gt;11.995,F205&lt;12.5),"Elite",AND(F205&gt;11,F205&lt;12.995),"Elite Upside",AND(F205&gt;=9.69,F205&lt;10.999),"Upside",AND(F205&gt;8.4,F205&lt;9.999),"Upside Lite",AND(F205&gt;7.25,F205&lt;8.999),"Outlier",AND(F205&gt;=6,F205&lt;7.25),"Outlier Lite",F205&lt;6.999,"Purgatory")</f>
        <v>Outlier</v>
      </c>
      <c r="F205" s="33">
        <f>'2024'!C20</f>
        <v>7.975714285714286</v>
      </c>
      <c r="G205" s="33">
        <f t="shared" si="22"/>
        <v>66.900000000000006</v>
      </c>
      <c r="H205" s="303">
        <f t="shared" si="23"/>
        <v>-0.261638575948555</v>
      </c>
      <c r="I205" s="34" t="str">
        <f>'2024'!D20</f>
        <v>Arizona</v>
      </c>
      <c r="J205" s="35">
        <f>'2024'!E20</f>
        <v>5</v>
      </c>
      <c r="K205" s="36">
        <f>'2024'!F20</f>
        <v>36926</v>
      </c>
      <c r="L205" s="37">
        <f>'2024'!G20</f>
        <v>24.660273972602738</v>
      </c>
      <c r="M205" s="37" t="str">
        <f>'2024'!H20</f>
        <v>RS SR</v>
      </c>
      <c r="N205" s="37">
        <f>'2024'!I20</f>
        <v>23.241095890410961</v>
      </c>
      <c r="O205" s="37" t="str">
        <f>'2024'!J20</f>
        <v>Slot</v>
      </c>
      <c r="P205" s="37" t="str">
        <f>'2024'!K20</f>
        <v>RAT</v>
      </c>
      <c r="Q205" s="37" t="str">
        <f>'2024'!L20</f>
        <v>Elite Separator</v>
      </c>
      <c r="R205" s="35">
        <f>'2024'!M20</f>
        <v>68</v>
      </c>
      <c r="S205" s="35">
        <f>'2024'!N20</f>
        <v>168</v>
      </c>
      <c r="T205" s="231">
        <f t="shared" si="24"/>
        <v>25.544029634772077</v>
      </c>
      <c r="U205" s="35">
        <f>'2024'!O20</f>
        <v>4.38</v>
      </c>
      <c r="V205" s="38">
        <f>'2024'!P20</f>
        <v>4</v>
      </c>
      <c r="W205" s="57">
        <f>'2024'!Q20</f>
        <v>0.23996509598603841</v>
      </c>
      <c r="X205" s="58">
        <f>'2024'!R20</f>
        <v>0.4126851409460105</v>
      </c>
      <c r="Y205" s="58">
        <f>'2024'!S20</f>
        <v>0.41511620813761974</v>
      </c>
      <c r="Z205" s="58">
        <f>'2024'!T20</f>
        <v>0.27062395309882747</v>
      </c>
      <c r="AA205" s="58">
        <f>'2024'!U20</f>
        <v>0.21657226976720975</v>
      </c>
      <c r="AB205" s="58">
        <f>'2024'!V20</f>
        <v>0.31584423895241476</v>
      </c>
      <c r="AC205" s="59">
        <f>'2024'!W20</f>
        <v>0.300052027004794</v>
      </c>
      <c r="AD205" s="42">
        <f>'2024'!X20</f>
        <v>18.580821917808219</v>
      </c>
      <c r="AE205" s="43">
        <f>'2024'!Y20</f>
        <v>2.16</v>
      </c>
      <c r="AF205" s="43">
        <f>'2024'!Z20</f>
        <v>7.5</v>
      </c>
      <c r="AG205" s="43">
        <f>'2024'!AA20</f>
        <v>8.4</v>
      </c>
      <c r="AH205" s="43">
        <f>'2024'!AB20</f>
        <v>0.76</v>
      </c>
      <c r="AI205" s="43">
        <f>'2024'!AC20</f>
        <v>2.2400000000000002</v>
      </c>
      <c r="AJ205" s="44">
        <f>'2024'!AD20</f>
        <v>3.0967741935483867E-2</v>
      </c>
      <c r="AK205" s="44">
        <f>'2024'!AE20</f>
        <v>0.23668202764976956</v>
      </c>
      <c r="AL205" s="45">
        <f>'2024'!AF20</f>
        <v>6.3E-2</v>
      </c>
      <c r="AM205" s="46">
        <f>DS205/100</f>
        <v>0.35700000000000004</v>
      </c>
      <c r="AN205" s="45">
        <f>'2024'!AG20</f>
        <v>0.29049999999999998</v>
      </c>
      <c r="AO205" s="45">
        <f>'2024'!AH20</f>
        <v>0.70399999999999996</v>
      </c>
      <c r="AP205" s="43">
        <f>'2024'!AI20</f>
        <v>91.294126019727514</v>
      </c>
      <c r="AQ205" s="47">
        <f>'2024'!AJ20</f>
        <v>81.240987894290612</v>
      </c>
      <c r="AR205" s="48">
        <f>'2024'!AK20</f>
        <v>8</v>
      </c>
      <c r="AS205" s="49">
        <f>'2024'!AL20</f>
        <v>9</v>
      </c>
      <c r="AT205" s="49">
        <f>'2024'!AM20</f>
        <v>4</v>
      </c>
      <c r="AU205" s="49">
        <f>'2024'!AN20</f>
        <v>6</v>
      </c>
      <c r="AV205" s="49">
        <f>'2024'!AO20</f>
        <v>9</v>
      </c>
      <c r="AW205" s="49">
        <f>'2024'!AP20</f>
        <v>3</v>
      </c>
      <c r="AX205" s="49">
        <f>'2024'!AQ20</f>
        <v>4</v>
      </c>
      <c r="AY205" s="50">
        <f>'2024'!AR20</f>
        <v>0.5</v>
      </c>
      <c r="AZ205" s="60">
        <f>'2024'!AS20</f>
        <v>550</v>
      </c>
      <c r="BA205" s="61">
        <f>'2024'!AT20</f>
        <v>2292</v>
      </c>
      <c r="BB205" s="61">
        <f>'2024'!AU20</f>
        <v>66</v>
      </c>
      <c r="BC205" s="61">
        <f>'2024'!AV20</f>
        <v>31</v>
      </c>
      <c r="BD205" s="61">
        <f>'2024'!AW20</f>
        <v>3</v>
      </c>
      <c r="BE205" s="61">
        <f>'2024'!AX20</f>
        <v>13</v>
      </c>
      <c r="BF205" s="62">
        <f>'2024'!AY20</f>
        <v>0.12</v>
      </c>
      <c r="BG205" s="62">
        <f>'2024'!AZ20</f>
        <v>1.77</v>
      </c>
      <c r="BH205" s="62">
        <f>'2024'!BA20</f>
        <v>2.21</v>
      </c>
      <c r="BI205" s="62">
        <f>'2024'!BB20</f>
        <v>5.3</v>
      </c>
      <c r="BJ205" s="62">
        <f>'2024'!BC20</f>
        <v>14.8</v>
      </c>
      <c r="BK205" s="62">
        <f>'2024'!BH20</f>
        <v>20</v>
      </c>
      <c r="BL205" s="62">
        <f>'2024'!BI20</f>
        <v>16.2</v>
      </c>
      <c r="BM205" s="62">
        <f>'2024'!BJ20</f>
        <v>1.1000000000000001</v>
      </c>
      <c r="BN205" s="63">
        <f>'2024'!BK20</f>
        <v>98.9</v>
      </c>
      <c r="BO205" s="60">
        <f>'2024'!BL20</f>
        <v>691</v>
      </c>
      <c r="BP205" s="61">
        <f>'2024'!BM20</f>
        <v>1674.4</v>
      </c>
      <c r="BQ205" s="61">
        <f>'2024'!BN20</f>
        <v>75</v>
      </c>
      <c r="BR205" s="61">
        <f>'2024'!BO20</f>
        <v>41</v>
      </c>
      <c r="BS205" s="61">
        <f>'2024'!BP20</f>
        <v>3</v>
      </c>
      <c r="BT205" s="61">
        <f>'2024'!BQ20</f>
        <v>7</v>
      </c>
      <c r="BU205" s="62">
        <f>'2024'!BR20</f>
        <v>0.2</v>
      </c>
      <c r="BV205" s="62">
        <f>'2024'!BS20</f>
        <v>2.89</v>
      </c>
      <c r="BW205" s="62">
        <f>'2024'!BT20</f>
        <v>2.94</v>
      </c>
      <c r="BX205" s="62">
        <f>'2024'!BU20</f>
        <v>4.7</v>
      </c>
      <c r="BY205" s="62">
        <f>'2024'!BV20</f>
        <v>17.3</v>
      </c>
      <c r="BZ205" s="62">
        <f>'2024'!CA20</f>
        <v>38.5</v>
      </c>
      <c r="CA205" s="62">
        <f>'2024'!CB20</f>
        <v>16.3</v>
      </c>
      <c r="CB205" s="62">
        <f>'2024'!CC20</f>
        <v>31.7</v>
      </c>
      <c r="CC205" s="63">
        <f>'2024'!CD20</f>
        <v>68.3</v>
      </c>
      <c r="CD205" s="60">
        <f>'2024'!CE20</f>
        <v>1361</v>
      </c>
      <c r="CE205" s="61">
        <f>'2024'!CF20</f>
        <v>3278.6</v>
      </c>
      <c r="CF205" s="61">
        <f>'2024'!CG20</f>
        <v>111</v>
      </c>
      <c r="CG205" s="61">
        <f>'2024'!CH20</f>
        <v>69</v>
      </c>
      <c r="CH205" s="61">
        <f>'2024'!CI20</f>
        <v>7</v>
      </c>
      <c r="CI205" s="61">
        <f>'2024'!CJ20</f>
        <v>19</v>
      </c>
      <c r="CJ205" s="62">
        <f>'2024'!CK20</f>
        <v>0.28000000000000003</v>
      </c>
      <c r="CK205" s="62">
        <f>'2024'!CL20</f>
        <v>3.7</v>
      </c>
      <c r="CL205" s="62">
        <f>'2024'!CM20</f>
        <v>3.82</v>
      </c>
      <c r="CM205" s="62">
        <f>'2024'!CN20</f>
        <v>7</v>
      </c>
      <c r="CN205" s="62">
        <f>'2024'!CO20</f>
        <v>15.2</v>
      </c>
      <c r="CO205" s="62">
        <f>'2024'!CT20</f>
        <v>37</v>
      </c>
      <c r="CP205" s="62">
        <f>'2024'!CU20</f>
        <v>8</v>
      </c>
      <c r="CQ205" s="62">
        <f>'2024'!CV20</f>
        <v>24.1</v>
      </c>
      <c r="CR205" s="63">
        <f>'2024'!CW20</f>
        <v>75.900000000000006</v>
      </c>
      <c r="CS205" s="60">
        <f>'2024'!CX20</f>
        <v>1034</v>
      </c>
      <c r="CT205" s="61">
        <f>'2024'!CY20</f>
        <v>3820.7999999999997</v>
      </c>
      <c r="CU205" s="61">
        <f>'2024'!CZ20</f>
        <v>122</v>
      </c>
      <c r="CV205" s="61">
        <f>'2024'!DA20</f>
        <v>85</v>
      </c>
      <c r="CW205" s="61">
        <f>'2024'!DB20</f>
        <v>7</v>
      </c>
      <c r="CX205" s="61">
        <f>'2024'!DC20</f>
        <v>26</v>
      </c>
      <c r="CY205" s="62">
        <f>'2024'!DD20</f>
        <v>7.0000000000000007E-2</v>
      </c>
      <c r="CZ205" s="62">
        <f>'2024'!DE20</f>
        <v>2.2400000000000002</v>
      </c>
      <c r="DA205" s="62">
        <f>'2024'!DF20</f>
        <v>2.16</v>
      </c>
      <c r="DB205" s="62">
        <f>'2024'!DG20</f>
        <v>7.5</v>
      </c>
      <c r="DC205" s="62">
        <f>'2024'!DH20</f>
        <v>8.4</v>
      </c>
      <c r="DD205" s="62">
        <f>'2024'!DM20</f>
        <v>50</v>
      </c>
      <c r="DE205" s="62">
        <f>'2024'!DN20</f>
        <v>7.6</v>
      </c>
      <c r="DF205" s="62">
        <f>'2024'!DO20</f>
        <v>28.9</v>
      </c>
      <c r="DG205" s="63">
        <f>'2024'!DP20</f>
        <v>70.7</v>
      </c>
      <c r="DH205" s="60">
        <f>'2024'!DQ20</f>
        <v>868</v>
      </c>
      <c r="DI205" s="61">
        <f>'2024'!DR20</f>
        <v>4007.9</v>
      </c>
      <c r="DJ205" s="61">
        <f>'2024'!DS20</f>
        <v>121</v>
      </c>
      <c r="DK205" s="61">
        <f>'2024'!DT20</f>
        <v>89</v>
      </c>
      <c r="DL205" s="61">
        <f>'2024'!DU20</f>
        <v>13</v>
      </c>
      <c r="DM205" s="61">
        <f>'2024'!DV20</f>
        <v>36.4</v>
      </c>
      <c r="DN205" s="62">
        <f>'2024'!DW20</f>
        <v>0.76</v>
      </c>
      <c r="DO205" s="62">
        <f>'2024'!DX20</f>
        <v>0.76</v>
      </c>
      <c r="DP205" s="62">
        <f>'2024'!DY20</f>
        <v>1.92</v>
      </c>
      <c r="DQ205" s="62">
        <f>'2024'!DZ20</f>
        <v>5.8</v>
      </c>
      <c r="DR205" s="62">
        <f>'2024'!EA20</f>
        <v>6.7</v>
      </c>
      <c r="DS205" s="62">
        <f>'2024'!EF20</f>
        <v>35.700000000000003</v>
      </c>
      <c r="DT205" s="62">
        <f>'2024'!EG20</f>
        <v>6.3</v>
      </c>
      <c r="DU205" s="62">
        <f>'2024'!EH20</f>
        <v>29.2</v>
      </c>
      <c r="DV205" s="63">
        <f>'2024'!EI20</f>
        <v>70.099999999999994</v>
      </c>
    </row>
    <row r="206" spans="1:126" ht="15.75" customHeight="1" x14ac:dyDescent="0.2">
      <c r="A206" s="30">
        <f t="shared" si="21"/>
        <v>204</v>
      </c>
      <c r="B206" s="31">
        <f>'2023'!A22</f>
        <v>20</v>
      </c>
      <c r="C206" s="31">
        <v>2023</v>
      </c>
      <c r="D206" s="32" t="str">
        <f>'2023'!B22</f>
        <v>Tre Tucker</v>
      </c>
      <c r="E206" s="32" t="str" cm="1">
        <f t="array" ref="E206">_xlfn.IFS(F206&gt;12.5,"Cornerstone",AND(F206&gt;11.995,F206&lt;12.5),"Elite",AND(F206&gt;11,F206&lt;12.995),"Elite Upside",AND(F206&gt;=9.69,F206&lt;10.999),"Upside",AND(F206&gt;8.4,F206&lt;9.999),"Upside Lite",AND(F206&gt;7.25,F206&lt;8.999),"Outlier",AND(F206&gt;=6,F206&lt;7.25),"Outlier Lite",F206&lt;6.999,"Purgatory")</f>
        <v>Outlier</v>
      </c>
      <c r="F206" s="33">
        <f>'2023'!C22</f>
        <v>7.9642857142857144</v>
      </c>
      <c r="G206" s="33">
        <f t="shared" si="22"/>
        <v>66.8</v>
      </c>
      <c r="H206" s="303">
        <f t="shared" si="23"/>
        <v>-0.26819805536433616</v>
      </c>
      <c r="I206" s="34" t="str">
        <f>'2023'!D22</f>
        <v>Cincinnati</v>
      </c>
      <c r="J206" s="35">
        <f>'2023'!E22</f>
        <v>8</v>
      </c>
      <c r="K206" s="36">
        <f>'2023'!F22</f>
        <v>36958</v>
      </c>
      <c r="L206" s="37">
        <f>'2023'!G22</f>
        <v>24.572602739726026</v>
      </c>
      <c r="M206" s="37" t="str">
        <f>'2023'!H22</f>
        <v>SR</v>
      </c>
      <c r="N206" s="37">
        <f>'2023'!I22</f>
        <v>22.150684931506849</v>
      </c>
      <c r="O206" s="37" t="str">
        <f>'2023'!J22</f>
        <v>Slot</v>
      </c>
      <c r="P206" s="37" t="str">
        <f>'2023'!K22</f>
        <v>RAT</v>
      </c>
      <c r="Q206" s="37" t="str">
        <f>'2023'!L22</f>
        <v>Elite Separator</v>
      </c>
      <c r="R206" s="35">
        <f>'2023'!M22</f>
        <v>69</v>
      </c>
      <c r="S206" s="35">
        <f>'2023'!N22</f>
        <v>182</v>
      </c>
      <c r="T206" s="231">
        <f t="shared" si="24"/>
        <v>26.876403931341784</v>
      </c>
      <c r="U206" s="35">
        <f>'2023'!O22</f>
        <v>4.37</v>
      </c>
      <c r="V206" s="38">
        <f>'2023'!P22</f>
        <v>3</v>
      </c>
      <c r="W206" s="57">
        <f>'2023'!Q22</f>
        <v>0</v>
      </c>
      <c r="X206" s="58">
        <f>'2023'!R22</f>
        <v>3.6047331713815529E-2</v>
      </c>
      <c r="Y206" s="58">
        <f>'2023'!S22</f>
        <v>9.8910310142497904E-2</v>
      </c>
      <c r="Z206" s="58">
        <f>'2023'!T22</f>
        <v>0.12615493958777541</v>
      </c>
      <c r="AA206" s="58">
        <f>'2023'!U22</f>
        <v>0.21298849481791385</v>
      </c>
      <c r="AB206" s="58">
        <f>'2023'!V22</f>
        <v>0.21298849481791385</v>
      </c>
      <c r="AC206" s="59">
        <f>'2023'!W22</f>
        <v>0.16187125606161454</v>
      </c>
      <c r="AD206" s="42">
        <f>'2023'!X22</f>
        <v>21.484931506849314</v>
      </c>
      <c r="AE206" s="43">
        <f>'2023'!Y22</f>
        <v>2.38</v>
      </c>
      <c r="AF206" s="43">
        <f>'2023'!Z22</f>
        <v>6.4</v>
      </c>
      <c r="AG206" s="43">
        <f>'2023'!AA22</f>
        <v>8.1</v>
      </c>
      <c r="AH206" s="43">
        <f>'2023'!AB22</f>
        <v>0.77</v>
      </c>
      <c r="AI206" s="43">
        <f>'2023'!AC22</f>
        <v>1.67</v>
      </c>
      <c r="AJ206" s="44">
        <f>'2023'!AD22</f>
        <v>3.6666666666666674E-2</v>
      </c>
      <c r="AK206" s="44">
        <f>'2023'!AE22</f>
        <v>0.23000000000000004</v>
      </c>
      <c r="AL206" s="45">
        <f>'2023'!AF22</f>
        <v>0.10199999999999999</v>
      </c>
      <c r="AM206" s="46">
        <f>DD206/100</f>
        <v>0.6</v>
      </c>
      <c r="AN206" s="45">
        <f>'2023'!AG22</f>
        <v>5.8999999999999997E-2</v>
      </c>
      <c r="AO206" s="45">
        <f>'2023'!AH22</f>
        <v>0.92849999999999999</v>
      </c>
      <c r="AP206" s="43">
        <f>'2023'!AI22</f>
        <v>99.810363158980536</v>
      </c>
      <c r="AQ206" s="47">
        <f>'2023'!AJ22</f>
        <v>90.785870726733719</v>
      </c>
      <c r="AR206" s="48">
        <f>'2023'!AK22</f>
        <v>4</v>
      </c>
      <c r="AS206" s="49">
        <f>'2023'!AL22</f>
        <v>4</v>
      </c>
      <c r="AT206" s="49">
        <f>'2023'!AM22</f>
        <v>4</v>
      </c>
      <c r="AU206" s="49">
        <f>'2023'!AN22</f>
        <v>4</v>
      </c>
      <c r="AV206" s="49">
        <f>'2023'!AO22</f>
        <v>9</v>
      </c>
      <c r="AW206" s="49">
        <f>'2023'!AP22</f>
        <v>5</v>
      </c>
      <c r="AX206" s="49">
        <f>'2023'!AQ22</f>
        <v>7</v>
      </c>
      <c r="AY206" s="50">
        <f>'2023'!AR22</f>
        <v>0.25</v>
      </c>
      <c r="AZ206" s="60">
        <f>'2023'!AS22</f>
        <v>0</v>
      </c>
      <c r="BA206" s="61">
        <f>'2023'!AT22</f>
        <v>2847</v>
      </c>
      <c r="BB206" s="61">
        <f>'2023'!AU22</f>
        <v>0</v>
      </c>
      <c r="BC206" s="61">
        <f>'2023'!AV22</f>
        <v>0</v>
      </c>
      <c r="BD206" s="61">
        <f>'2023'!AW22</f>
        <v>0</v>
      </c>
      <c r="BE206" s="61">
        <f>'2023'!AX22</f>
        <v>0</v>
      </c>
      <c r="BF206" s="62">
        <f>'2023'!AY22</f>
        <v>0</v>
      </c>
      <c r="BG206" s="62">
        <f>'2023'!AZ22</f>
        <v>0</v>
      </c>
      <c r="BH206" s="62">
        <f>'2023'!BA22</f>
        <v>0</v>
      </c>
      <c r="BI206" s="62">
        <f>'2023'!BA22</f>
        <v>0</v>
      </c>
      <c r="BJ206" s="62">
        <f>'2023'!BC22</f>
        <v>0</v>
      </c>
      <c r="BK206" s="62">
        <f>'2023'!BH22</f>
        <v>0</v>
      </c>
      <c r="BL206" s="62">
        <f>'2023'!BI22</f>
        <v>0</v>
      </c>
      <c r="BM206" s="62">
        <f>'2023'!BJ22</f>
        <v>0</v>
      </c>
      <c r="BN206" s="63">
        <f>'2023'!BK22</f>
        <v>0</v>
      </c>
      <c r="BO206" s="60">
        <f>'2023'!BL22</f>
        <v>92</v>
      </c>
      <c r="BP206" s="61">
        <f>'2023'!BM22</f>
        <v>2552.2000000000003</v>
      </c>
      <c r="BQ206" s="61">
        <f>'2023'!BN22</f>
        <v>13</v>
      </c>
      <c r="BR206" s="61">
        <f>'2023'!BO22</f>
        <v>8</v>
      </c>
      <c r="BS206" s="61">
        <f>'2023'!BP22</f>
        <v>0</v>
      </c>
      <c r="BT206" s="61">
        <f>'2023'!BQ22</f>
        <v>19</v>
      </c>
      <c r="BU206" s="62">
        <f>'2023'!BR22</f>
        <v>0.53</v>
      </c>
      <c r="BV206" s="62">
        <f>'2023'!BS22</f>
        <v>0.24</v>
      </c>
      <c r="BW206" s="62">
        <f>'2023'!BT22</f>
        <v>3.67</v>
      </c>
      <c r="BX206" s="62">
        <f>'2023'!BU22</f>
        <v>0</v>
      </c>
      <c r="BY206" s="62">
        <f>'2023'!BV22</f>
        <v>0</v>
      </c>
      <c r="BZ206" s="62">
        <f>'2023'!CA22</f>
        <v>0</v>
      </c>
      <c r="CA206" s="62">
        <f>'2023'!CB22</f>
        <v>20</v>
      </c>
      <c r="CB206" s="62">
        <f>'2023'!CC22</f>
        <v>34.5</v>
      </c>
      <c r="CC206" s="63">
        <f>'2023'!CD22</f>
        <v>58.6</v>
      </c>
      <c r="CD206" s="60">
        <f>'2023'!CE22</f>
        <v>236</v>
      </c>
      <c r="CE206" s="61">
        <f>'2023'!CF22</f>
        <v>2386</v>
      </c>
      <c r="CF206" s="61">
        <f>'2023'!CG22</f>
        <v>24</v>
      </c>
      <c r="CG206" s="61">
        <f>'2023'!CH22</f>
        <v>18</v>
      </c>
      <c r="CH206" s="61">
        <f>'2023'!CI22</f>
        <v>3</v>
      </c>
      <c r="CI206" s="61">
        <f>'2023'!CJ22</f>
        <v>20</v>
      </c>
      <c r="CJ206" s="62">
        <f>'2023'!CK22</f>
        <v>0.59</v>
      </c>
      <c r="CK206" s="62">
        <f>'2023'!CL22</f>
        <v>0.8</v>
      </c>
      <c r="CL206" s="62">
        <f>'2023'!CM22</f>
        <v>2.4</v>
      </c>
      <c r="CM206" s="62">
        <f>'2023'!CN22</f>
        <v>9.9</v>
      </c>
      <c r="CN206" s="62">
        <f>'2023'!CO22</f>
        <v>5.4</v>
      </c>
      <c r="CO206" s="62">
        <f>'2023'!CT22</f>
        <v>0</v>
      </c>
      <c r="CP206" s="62">
        <f>'2023'!CU22</f>
        <v>0</v>
      </c>
      <c r="CQ206" s="62">
        <f>'2023'!CV22</f>
        <v>10</v>
      </c>
      <c r="CR206" s="63">
        <f>'2023'!CW22</f>
        <v>89</v>
      </c>
      <c r="CS206" s="60">
        <f>'2023'!CX22</f>
        <v>426</v>
      </c>
      <c r="CT206" s="61">
        <f>'2023'!CY22</f>
        <v>3376.7999999999997</v>
      </c>
      <c r="CU206" s="61">
        <f>'2023'!CZ22</f>
        <v>45</v>
      </c>
      <c r="CV206" s="61">
        <f>'2023'!DA22</f>
        <v>34</v>
      </c>
      <c r="CW206" s="61">
        <f>'2023'!DB22</f>
        <v>2</v>
      </c>
      <c r="CX206" s="61">
        <f>'2023'!DC22</f>
        <v>33</v>
      </c>
      <c r="CY206" s="62">
        <f>'2023'!DD22</f>
        <v>0.56000000000000005</v>
      </c>
      <c r="CZ206" s="62">
        <f>'2023'!DE22</f>
        <v>1.06</v>
      </c>
      <c r="DA206" s="62">
        <f>'2023'!DF22</f>
        <v>2.38</v>
      </c>
      <c r="DB206" s="62">
        <f>'2023'!DG22</f>
        <v>6.4</v>
      </c>
      <c r="DC206" s="62">
        <f>'2023'!DH22</f>
        <v>9.3000000000000007</v>
      </c>
      <c r="DD206" s="62">
        <f>'2023'!DM22</f>
        <v>60</v>
      </c>
      <c r="DE206" s="62">
        <f>'2023'!DN22</f>
        <v>5.6</v>
      </c>
      <c r="DF206" s="62">
        <f>'2023'!DO22</f>
        <v>8.6</v>
      </c>
      <c r="DG206" s="63">
        <f>'2023'!DP22</f>
        <v>89.2</v>
      </c>
      <c r="DH206" s="60">
        <f>'2023'!DQ22</f>
        <v>672</v>
      </c>
      <c r="DI206" s="61">
        <f>'2023'!DR22</f>
        <v>3155.1</v>
      </c>
      <c r="DJ206" s="61">
        <f>'2023'!DS22</f>
        <v>80</v>
      </c>
      <c r="DK206" s="61">
        <f>'2023'!DT22</f>
        <v>53</v>
      </c>
      <c r="DL206" s="61">
        <f>'2023'!DU22</f>
        <v>3</v>
      </c>
      <c r="DM206" s="61">
        <f>'2023'!DV22</f>
        <v>22</v>
      </c>
      <c r="DN206" s="62">
        <f>'2023'!DW22</f>
        <v>0.77</v>
      </c>
      <c r="DO206" s="62">
        <f>'2023'!DX22</f>
        <v>1.67</v>
      </c>
      <c r="DP206" s="62">
        <f>'2023'!DY22</f>
        <v>2.2400000000000002</v>
      </c>
      <c r="DQ206" s="62">
        <f>'2023'!DZ22</f>
        <v>6.3</v>
      </c>
      <c r="DR206" s="62">
        <f>'2023'!EA22</f>
        <v>8.1</v>
      </c>
      <c r="DS206" s="62">
        <f>'2023'!EF22</f>
        <v>36.4</v>
      </c>
      <c r="DT206" s="62">
        <f>'2023'!EG22</f>
        <v>10.199999999999999</v>
      </c>
      <c r="DU206" s="62">
        <f>'2023'!EH22</f>
        <v>3.2</v>
      </c>
      <c r="DV206" s="63">
        <f>'2023'!EI22</f>
        <v>96.5</v>
      </c>
    </row>
    <row r="207" spans="1:126" ht="15.75" customHeight="1" x14ac:dyDescent="0.2">
      <c r="A207" s="30">
        <f t="shared" si="21"/>
        <v>205</v>
      </c>
      <c r="B207" s="31">
        <f>'2025'!A21</f>
        <v>19</v>
      </c>
      <c r="C207" s="31">
        <v>2025</v>
      </c>
      <c r="D207" s="32" t="str">
        <f>'2025'!B21</f>
        <v>Savion Williams</v>
      </c>
      <c r="E207" s="32" t="str" cm="1">
        <f t="array" ref="E207">_xlfn.IFS(F207&gt;12.5,"Cornerstone",AND(F207&gt;11.995,F207&lt;12.5),"Elite",AND(F207&gt;11,F207&lt;12.995),"Elite Upside",AND(F207&gt;=9.69,F207&lt;10.999),"Upside",AND(F207&gt;8.4,F207&lt;9.999),"Upside Lite",AND(F207&gt;7.25,F207&lt;8.999),"Outlier",AND(F207&gt;=6,F207&lt;7.25),"Outlier Lite",F207&lt;6.999,"Purgatory")</f>
        <v>Outlier</v>
      </c>
      <c r="F207" s="33">
        <f>'2025'!C21</f>
        <v>7.9557142857142864</v>
      </c>
      <c r="G207" s="33">
        <f t="shared" si="22"/>
        <v>66.600000000000009</v>
      </c>
      <c r="H207" s="303">
        <f t="shared" si="23"/>
        <v>-0.27311766492617168</v>
      </c>
      <c r="I207" s="34" t="str">
        <f>'2025'!D21</f>
        <v>TCU</v>
      </c>
      <c r="J207" s="35">
        <f>'2025'!E21</f>
        <v>3</v>
      </c>
      <c r="K207" s="36">
        <f>'2025'!F21</f>
        <v>37217</v>
      </c>
      <c r="L207" s="37">
        <f>'2025'!G21</f>
        <v>23.863013698630137</v>
      </c>
      <c r="M207" s="37" t="str">
        <f>'2025'!H21</f>
        <v>SR</v>
      </c>
      <c r="N207" s="37">
        <f>'2025'!I21</f>
        <v>23.443835616438356</v>
      </c>
      <c r="O207" s="37" t="str">
        <f>'2025'!J21</f>
        <v>Wide</v>
      </c>
      <c r="P207" s="37" t="str">
        <f>'2025'!K21</f>
        <v>SLOB</v>
      </c>
      <c r="Q207" s="37" t="str">
        <f>'2025'!L21</f>
        <v>Elite Separator</v>
      </c>
      <c r="R207" s="55">
        <f>'2025'!M21</f>
        <v>76</v>
      </c>
      <c r="S207" s="55">
        <f>'2025'!N21</f>
        <v>222</v>
      </c>
      <c r="T207" s="231">
        <f t="shared" si="24"/>
        <v>27.022389086329419</v>
      </c>
      <c r="U207" s="37">
        <f>'2025'!O21</f>
        <v>4.49</v>
      </c>
      <c r="V207" s="56">
        <f>'2025'!P21</f>
        <v>3</v>
      </c>
      <c r="W207" s="57">
        <f>'2025'!Q21</f>
        <v>6.7923246731193742E-3</v>
      </c>
      <c r="X207" s="58">
        <f>'2025'!R21</f>
        <v>8.8689482470784647E-2</v>
      </c>
      <c r="Y207" s="58">
        <f>'2025'!S21</f>
        <v>9.9859890459814041E-2</v>
      </c>
      <c r="Z207" s="58">
        <f>'2025'!T21</f>
        <v>0.1624769264660082</v>
      </c>
      <c r="AA207" s="58">
        <f>'2025'!U21</f>
        <v>0.20041014168530946</v>
      </c>
      <c r="AB207" s="58">
        <f>'2025'!V21</f>
        <v>0.20041014168530946</v>
      </c>
      <c r="AC207" s="59">
        <f>'2025'!W21</f>
        <v>0.19038963460104397</v>
      </c>
      <c r="AD207" s="42">
        <f>'2025'!X21</f>
        <v>22.780821917808218</v>
      </c>
      <c r="AE207" s="43">
        <f>'2025'!Y21</f>
        <v>2.1</v>
      </c>
      <c r="AF207" s="43">
        <f>'2025'!Z21</f>
        <v>6.9</v>
      </c>
      <c r="AG207" s="43">
        <f>'2025'!AA21</f>
        <v>12.2</v>
      </c>
      <c r="AH207" s="43">
        <f>'2025'!AB21</f>
        <v>0.73</v>
      </c>
      <c r="AI207" s="43">
        <f>'2025'!AC21</f>
        <v>0.73</v>
      </c>
      <c r="AJ207" s="44">
        <f>'2025'!AD21</f>
        <v>3.0932896890343696E-2</v>
      </c>
      <c r="AK207" s="44">
        <f>'2025'!AE21</f>
        <v>0.2543371522094926</v>
      </c>
      <c r="AL207" s="45">
        <f>'2025'!AF21</f>
        <v>0.11800000000000001</v>
      </c>
      <c r="AM207" s="46">
        <f t="shared" ref="AM207:AM218" si="26">DS207/100</f>
        <v>0.88900000000000001</v>
      </c>
      <c r="AN207" s="45">
        <f>'2025'!AG21</f>
        <v>0.78800000000000003</v>
      </c>
      <c r="AO207" s="45">
        <f>'2025'!AH21</f>
        <v>0.17699999999999999</v>
      </c>
      <c r="AP207" s="43">
        <f>'2025'!AI21</f>
        <v>109.24400315109786</v>
      </c>
      <c r="AQ207" s="47">
        <f>'2025'!AJ21</f>
        <v>114.86480665489661</v>
      </c>
      <c r="AR207" s="48">
        <f>'2025'!AK21</f>
        <v>5</v>
      </c>
      <c r="AS207" s="49">
        <f>'2025'!AL21</f>
        <v>1</v>
      </c>
      <c r="AT207" s="49">
        <f>'2025'!AM21</f>
        <v>4</v>
      </c>
      <c r="AU207" s="49">
        <f>'2025'!AN21</f>
        <v>5</v>
      </c>
      <c r="AV207" s="49">
        <f>'2025'!AO21</f>
        <v>8</v>
      </c>
      <c r="AW207" s="49">
        <f>'2025'!AP21</f>
        <v>9</v>
      </c>
      <c r="AX207" s="49">
        <f>'2025'!AQ21</f>
        <v>6</v>
      </c>
      <c r="AY207" s="50">
        <f>'2025'!AR21</f>
        <v>1</v>
      </c>
      <c r="AZ207" s="60">
        <f>'2025'!AS21</f>
        <v>8</v>
      </c>
      <c r="BA207" s="61">
        <f>'2025'!AT21</f>
        <v>1177.8000000000002</v>
      </c>
      <c r="BB207" s="61">
        <f>'2025'!AU21</f>
        <v>4</v>
      </c>
      <c r="BC207" s="61">
        <f>'2025'!AV21</f>
        <v>1</v>
      </c>
      <c r="BD207" s="61">
        <f>'2025'!AW21</f>
        <v>0</v>
      </c>
      <c r="BE207" s="61">
        <f>'2025'!AX21</f>
        <v>6.6000000000000005</v>
      </c>
      <c r="BF207" s="62">
        <f>'2025'!AY21</f>
        <v>0</v>
      </c>
      <c r="BG207" s="62">
        <f>'2025'!AZ21</f>
        <v>0.05</v>
      </c>
      <c r="BH207" s="62">
        <f>'2025'!BA21</f>
        <v>0.4</v>
      </c>
      <c r="BI207" s="62">
        <f>'2025'!BB21</f>
        <v>3</v>
      </c>
      <c r="BJ207" s="62">
        <f>'2025'!BC21</f>
        <v>9.8000000000000007</v>
      </c>
      <c r="BK207" s="62">
        <f>'2025'!BH21</f>
        <v>0</v>
      </c>
      <c r="BL207" s="62">
        <f>'2025'!BI21</f>
        <v>0</v>
      </c>
      <c r="BM207" s="62">
        <f>'2025'!BJ21</f>
        <v>95</v>
      </c>
      <c r="BN207" s="63">
        <f>'2025'!BK21</f>
        <v>5</v>
      </c>
      <c r="BO207" s="60">
        <f>'2025'!BL21</f>
        <v>85</v>
      </c>
      <c r="BP207" s="61">
        <f>'2025'!BM21</f>
        <v>958.4</v>
      </c>
      <c r="BQ207" s="61">
        <f>'2025'!BN21</f>
        <v>15</v>
      </c>
      <c r="BR207" s="61">
        <f>'2025'!BO21</f>
        <v>7</v>
      </c>
      <c r="BS207" s="61">
        <f>'2025'!BP21</f>
        <v>0</v>
      </c>
      <c r="BT207" s="61">
        <f>'2025'!BQ21</f>
        <v>6.4</v>
      </c>
      <c r="BU207" s="62">
        <f>'2025'!BR21</f>
        <v>0.03</v>
      </c>
      <c r="BV207" s="62">
        <f>'2025'!BS21</f>
        <v>0.89</v>
      </c>
      <c r="BW207" s="62">
        <f>'2025'!BT21</f>
        <v>0.92</v>
      </c>
      <c r="BX207" s="62">
        <f>'2025'!BU21</f>
        <v>4.7</v>
      </c>
      <c r="BY207" s="62">
        <f>'2025'!BV21</f>
        <v>20.100000000000001</v>
      </c>
      <c r="BZ207" s="62">
        <f>'2025'!CA21</f>
        <v>50</v>
      </c>
      <c r="CA207" s="62">
        <f>'2025'!CB21</f>
        <v>12.5</v>
      </c>
      <c r="CB207" s="62">
        <f>'2025'!CC21</f>
        <v>91.8</v>
      </c>
      <c r="CC207" s="63">
        <f>'2025'!CD21</f>
        <v>8.1999999999999993</v>
      </c>
      <c r="CD207" s="60">
        <f>'2025'!CE21</f>
        <v>392</v>
      </c>
      <c r="CE207" s="61">
        <f>'2025'!CF21</f>
        <v>3925.5</v>
      </c>
      <c r="CF207" s="61">
        <f>'2025'!CG21</f>
        <v>44</v>
      </c>
      <c r="CG207" s="61">
        <f>'2025'!CH21</f>
        <v>29</v>
      </c>
      <c r="CH207" s="61">
        <f>'2025'!CI21</f>
        <v>4</v>
      </c>
      <c r="CI207" s="61">
        <f>'2025'!CJ21</f>
        <v>33</v>
      </c>
      <c r="CJ207" s="62">
        <f>'2025'!CK21</f>
        <v>0.7</v>
      </c>
      <c r="CK207" s="62">
        <f>'2025'!CL21</f>
        <v>1.04</v>
      </c>
      <c r="CL207" s="62">
        <f>'2025'!CM21</f>
        <v>1.1399999999999999</v>
      </c>
      <c r="CM207" s="62">
        <f>'2025'!CN21</f>
        <v>3.9</v>
      </c>
      <c r="CN207" s="62">
        <f>'2025'!CO21</f>
        <v>11.6</v>
      </c>
      <c r="CO207" s="62">
        <f>'2025'!CT21</f>
        <v>83.3</v>
      </c>
      <c r="CP207" s="62">
        <f>'2025'!CU21</f>
        <v>14.7</v>
      </c>
      <c r="CQ207" s="62">
        <f>'2025'!CV21</f>
        <v>91.1</v>
      </c>
      <c r="CR207" s="63">
        <f>'2025'!CW21</f>
        <v>8.9</v>
      </c>
      <c r="CS207" s="60">
        <f>'2025'!CX21</f>
        <v>573</v>
      </c>
      <c r="CT207" s="61">
        <f>'2025'!CY21</f>
        <v>3434.2</v>
      </c>
      <c r="CU207" s="61">
        <f>'2025'!CZ21</f>
        <v>64</v>
      </c>
      <c r="CV207" s="61">
        <f>'2025'!DA21</f>
        <v>41</v>
      </c>
      <c r="CW207" s="61">
        <f>'2025'!DB21</f>
        <v>4</v>
      </c>
      <c r="CX207" s="61">
        <f>'2025'!DC21</f>
        <v>25.299999999999997</v>
      </c>
      <c r="CY207" s="62">
        <f>'2025'!DD21</f>
        <v>0.73</v>
      </c>
      <c r="CZ207" s="62">
        <f>'2025'!DE21</f>
        <v>0.73</v>
      </c>
      <c r="DA207" s="62">
        <f>'2025'!DF21</f>
        <v>1.75</v>
      </c>
      <c r="DB207" s="62">
        <f>'2025'!DG21</f>
        <v>4.5999999999999996</v>
      </c>
      <c r="DC207" s="62">
        <f>'2025'!DH21</f>
        <v>12.2</v>
      </c>
      <c r="DD207" s="62">
        <f>'2025'!DM21</f>
        <v>66.7</v>
      </c>
      <c r="DE207" s="62">
        <f>'2025'!DN21</f>
        <v>4.7</v>
      </c>
      <c r="DF207" s="62">
        <f>'2025'!DO21</f>
        <v>86.7</v>
      </c>
      <c r="DG207" s="63">
        <f>'2025'!DP21</f>
        <v>12.5</v>
      </c>
      <c r="DH207" s="60">
        <f>'2025'!DQ21</f>
        <v>611</v>
      </c>
      <c r="DI207" s="61">
        <f>'2025'!DR21</f>
        <v>3754.7999999999997</v>
      </c>
      <c r="DJ207" s="61">
        <f>'2025'!DS21</f>
        <v>83</v>
      </c>
      <c r="DK207" s="61">
        <f>'2025'!DT21</f>
        <v>60</v>
      </c>
      <c r="DL207" s="61">
        <f>'2025'!DU21</f>
        <v>6</v>
      </c>
      <c r="DM207" s="61">
        <f>'2025'!DV21</f>
        <v>25.200000000000003</v>
      </c>
      <c r="DN207" s="62">
        <f>'2025'!DW21</f>
        <v>0.68</v>
      </c>
      <c r="DO207" s="62">
        <f>'2025'!DX21</f>
        <v>0</v>
      </c>
      <c r="DP207" s="62">
        <f>'2025'!DY21</f>
        <v>2.1</v>
      </c>
      <c r="DQ207" s="62">
        <f>'2025'!DZ21</f>
        <v>6.9</v>
      </c>
      <c r="DR207" s="62">
        <f>'2025'!EA21</f>
        <v>6.6</v>
      </c>
      <c r="DS207" s="62">
        <f>'2025'!EF21</f>
        <v>88.9</v>
      </c>
      <c r="DT207" s="62">
        <f>'2025'!EG21</f>
        <v>11.8</v>
      </c>
      <c r="DU207" s="62">
        <f>'2025'!EH21</f>
        <v>70.900000000000006</v>
      </c>
      <c r="DV207" s="63">
        <f>'2025'!EI21</f>
        <v>22.9</v>
      </c>
    </row>
    <row r="208" spans="1:126" ht="15.75" customHeight="1" x14ac:dyDescent="0.2">
      <c r="A208" s="30">
        <f t="shared" si="21"/>
        <v>206</v>
      </c>
      <c r="B208" s="31">
        <f>'2021'!A22</f>
        <v>20</v>
      </c>
      <c r="C208" s="31">
        <v>2021</v>
      </c>
      <c r="D208" s="32" t="str">
        <f>'2021'!B22</f>
        <v>Seth Williams</v>
      </c>
      <c r="E208" s="32" t="str" cm="1">
        <f t="array" ref="E208">_xlfn.IFS(F208&gt;12.5,"Cornerstone",AND(F208&gt;11.995,F208&lt;12.5),"Elite",AND(F208&gt;11,F208&lt;12.995),"Elite Upside",AND(F208&gt;=9.69,F208&lt;10.999),"Upside",AND(F208&gt;8.4,F208&lt;9.999),"Upside Lite",AND(F208&gt;7.25,F208&lt;8.999),"Outlier",AND(F208&gt;=6,F208&lt;7.25),"Outlier Lite",F208&lt;6.999,"Purgatory")</f>
        <v>Outlier</v>
      </c>
      <c r="F208" s="33">
        <f>'2021'!C22</f>
        <v>7.9528571428571428</v>
      </c>
      <c r="G208" s="33">
        <f t="shared" si="22"/>
        <v>66.5</v>
      </c>
      <c r="H208" s="303">
        <f t="shared" si="23"/>
        <v>-0.27475753478011733</v>
      </c>
      <c r="I208" s="34" t="str">
        <f>'2021'!D22</f>
        <v>Auburn</v>
      </c>
      <c r="J208" s="35">
        <f>'2021'!E22</f>
        <v>1</v>
      </c>
      <c r="K208" s="36">
        <f>'2021'!F22</f>
        <v>36626</v>
      </c>
      <c r="L208" s="37">
        <f>'2021'!G22</f>
        <v>25.482191780821918</v>
      </c>
      <c r="M208" s="37" t="str">
        <f>'2021'!H22</f>
        <v>JR</v>
      </c>
      <c r="N208" s="37">
        <f>'2021'!I22</f>
        <v>21.065753424657533</v>
      </c>
      <c r="O208" s="37" t="str">
        <f>'2021'!J22</f>
        <v>Wide</v>
      </c>
      <c r="P208" s="37" t="str">
        <f>'2021'!K22</f>
        <v>SLOB</v>
      </c>
      <c r="Q208" s="37" t="str">
        <f>'2021'!L22</f>
        <v>Poor Separator</v>
      </c>
      <c r="R208" s="55">
        <f>'2021'!M22</f>
        <v>75</v>
      </c>
      <c r="S208" s="55">
        <f>'2021'!N22</f>
        <v>211</v>
      </c>
      <c r="T208" s="231">
        <f t="shared" si="24"/>
        <v>26.372899608021438</v>
      </c>
      <c r="U208" s="35">
        <f>'2021'!O22</f>
        <v>4.49</v>
      </c>
      <c r="V208" s="56">
        <f>'2021'!P22</f>
        <v>6</v>
      </c>
      <c r="W208" s="57">
        <f>'2021'!Q22</f>
        <v>0</v>
      </c>
      <c r="X208" s="58">
        <f>'2021'!R22</f>
        <v>0</v>
      </c>
      <c r="Y208" s="58">
        <f>'2021'!S22</f>
        <v>0.18464730290456433</v>
      </c>
      <c r="Z208" s="58">
        <f>'2021'!T22</f>
        <v>0.3077493511308862</v>
      </c>
      <c r="AA208" s="58">
        <f>'2021'!U22</f>
        <v>0.31366075113495667</v>
      </c>
      <c r="AB208" s="58">
        <f>'2021'!V22</f>
        <v>0.31366075113495667</v>
      </c>
      <c r="AC208" s="59">
        <f>'2021'!W22</f>
        <v>0.31366075113495667</v>
      </c>
      <c r="AD208" s="42">
        <f>'2021'!X22</f>
        <v>19.402739726027399</v>
      </c>
      <c r="AE208" s="43">
        <f>'2021'!Y22</f>
        <v>2.58</v>
      </c>
      <c r="AF208" s="43">
        <f>'2021'!Z22</f>
        <v>5.5</v>
      </c>
      <c r="AG208" s="43">
        <f>'2021'!AA22</f>
        <v>13.8</v>
      </c>
      <c r="AH208" s="43">
        <f>'2021'!AB22</f>
        <v>0.53</v>
      </c>
      <c r="AI208" s="43">
        <f>'2021'!AC22</f>
        <v>2.19</v>
      </c>
      <c r="AJ208" s="44">
        <f>'2021'!AD22</f>
        <v>8.0921052631578949E-2</v>
      </c>
      <c r="AK208" s="44">
        <f>'2021'!AE22</f>
        <v>0.18881578947368421</v>
      </c>
      <c r="AL208" s="45">
        <f>'2021'!AF22</f>
        <v>0.14499999999999999</v>
      </c>
      <c r="AM208" s="46">
        <f t="shared" si="26"/>
        <v>0.3</v>
      </c>
      <c r="AN208" s="45">
        <f>'2021'!AG22</f>
        <v>0.80249999999999999</v>
      </c>
      <c r="AO208" s="45">
        <f>'2021'!AH22</f>
        <v>0.19750000000000001</v>
      </c>
      <c r="AP208" s="43">
        <f>'2021'!AI22</f>
        <v>103.8310120039714</v>
      </c>
      <c r="AQ208" s="47">
        <f>'2021'!AJ22</f>
        <v>107.02567446861514</v>
      </c>
      <c r="AR208" s="48">
        <f>'2021'!AK22</f>
        <v>8</v>
      </c>
      <c r="AS208" s="49">
        <f>'2021'!AL22</f>
        <v>7</v>
      </c>
      <c r="AT208" s="49">
        <f>'2021'!AM22</f>
        <v>5</v>
      </c>
      <c r="AU208" s="49">
        <f>'2021'!AN22</f>
        <v>4</v>
      </c>
      <c r="AV208" s="49">
        <f>'2021'!AO22</f>
        <v>8</v>
      </c>
      <c r="AW208" s="49">
        <f>'2021'!AP22</f>
        <v>7</v>
      </c>
      <c r="AX208" s="49">
        <f>'2021'!AQ22</f>
        <v>2</v>
      </c>
      <c r="AY208" s="50">
        <f>'2021'!AR22</f>
        <v>0</v>
      </c>
      <c r="AZ208" s="60">
        <f>'2021'!AS22</f>
        <v>0</v>
      </c>
      <c r="BA208" s="61">
        <f>'2021'!AT22</f>
        <v>2203</v>
      </c>
      <c r="BB208" s="61">
        <f>'2021'!AU22</f>
        <v>0</v>
      </c>
      <c r="BC208" s="61">
        <f>'2021'!AV22</f>
        <v>0</v>
      </c>
      <c r="BD208" s="61">
        <f>'2021'!AW22</f>
        <v>0</v>
      </c>
      <c r="BE208" s="61">
        <f>'2021'!AX22</f>
        <v>0</v>
      </c>
      <c r="BF208" s="62">
        <f>'2021'!AY22</f>
        <v>0</v>
      </c>
      <c r="BG208" s="62">
        <f>'2021'!AZ22</f>
        <v>0</v>
      </c>
      <c r="BH208" s="62">
        <f>'2021'!BA22</f>
        <v>0</v>
      </c>
      <c r="BI208" s="62">
        <f>'2021'!BB22</f>
        <v>0</v>
      </c>
      <c r="BJ208" s="62">
        <f>'2021'!BC22</f>
        <v>0</v>
      </c>
      <c r="BK208" s="62">
        <f>'2021'!BD22</f>
        <v>0</v>
      </c>
      <c r="BL208" s="62">
        <f>'2021'!BE22</f>
        <v>0</v>
      </c>
      <c r="BM208" s="62">
        <f>'2021'!BF22</f>
        <v>0</v>
      </c>
      <c r="BN208" s="63">
        <f>'2021'!BG22</f>
        <v>0</v>
      </c>
      <c r="BO208" s="60">
        <f>'2021'!BH22</f>
        <v>0</v>
      </c>
      <c r="BP208" s="61">
        <f>'2021'!BI22</f>
        <v>3270</v>
      </c>
      <c r="BQ208" s="61">
        <f>'2021'!BJ22</f>
        <v>0</v>
      </c>
      <c r="BR208" s="61">
        <f>'2021'!BK22</f>
        <v>0</v>
      </c>
      <c r="BS208" s="61">
        <f>'2021'!BL22</f>
        <v>0</v>
      </c>
      <c r="BT208" s="61">
        <f>'2021'!BM22</f>
        <v>0</v>
      </c>
      <c r="BU208" s="62">
        <f>'2021'!BN22</f>
        <v>0</v>
      </c>
      <c r="BV208" s="62">
        <f>'2021'!BO22</f>
        <v>0</v>
      </c>
      <c r="BW208" s="62">
        <f>'2021'!BP22</f>
        <v>0</v>
      </c>
      <c r="BX208" s="62">
        <f>'2021'!BQ22</f>
        <v>0</v>
      </c>
      <c r="BY208" s="62">
        <f>'2021'!BR22</f>
        <v>0</v>
      </c>
      <c r="BZ208" s="62">
        <f>'2021'!BW22</f>
        <v>0</v>
      </c>
      <c r="CA208" s="62">
        <f>'2021'!BX22</f>
        <v>0</v>
      </c>
      <c r="CB208" s="62">
        <f>'2021'!BY22</f>
        <v>0</v>
      </c>
      <c r="CC208" s="63">
        <f>'2021'!BZ22</f>
        <v>0</v>
      </c>
      <c r="CD208" s="60">
        <f>'2021'!CA22</f>
        <v>534</v>
      </c>
      <c r="CE208" s="61">
        <f>'2021'!CB22</f>
        <v>2892</v>
      </c>
      <c r="CF208" s="61">
        <f>'2021'!CC22</f>
        <v>47</v>
      </c>
      <c r="CG208" s="61">
        <f>'2021'!CD22</f>
        <v>26</v>
      </c>
      <c r="CH208" s="61">
        <f>'2021'!CE22</f>
        <v>5</v>
      </c>
      <c r="CI208" s="61">
        <f>'2021'!CF22</f>
        <v>21</v>
      </c>
      <c r="CJ208" s="62">
        <f>'2021'!CG22</f>
        <v>1.0900000000000001</v>
      </c>
      <c r="CK208" s="62">
        <f>'2021'!CH22</f>
        <v>1.79</v>
      </c>
      <c r="CL208" s="62">
        <f>'2021'!CI22</f>
        <v>1.62</v>
      </c>
      <c r="CM208" s="62">
        <f>'2021'!CJ22</f>
        <v>4.9000000000000004</v>
      </c>
      <c r="CN208" s="62">
        <f>'2021'!CK22</f>
        <v>15.1</v>
      </c>
      <c r="CO208" s="62">
        <f>'2021'!CP22</f>
        <v>35</v>
      </c>
      <c r="CP208" s="62">
        <f>'2021'!CQ22</f>
        <v>10.3</v>
      </c>
      <c r="CQ208" s="62">
        <f>'2021'!CR22</f>
        <v>34</v>
      </c>
      <c r="CR208" s="63">
        <f>'2021'!CS22</f>
        <v>66</v>
      </c>
      <c r="CS208" s="60">
        <f>'2021'!CT22</f>
        <v>830</v>
      </c>
      <c r="CT208" s="61">
        <f>'2021'!CU22</f>
        <v>2697</v>
      </c>
      <c r="CU208" s="61">
        <f>'2021'!CV22</f>
        <v>107</v>
      </c>
      <c r="CV208" s="61">
        <f>'2021'!CW22</f>
        <v>59</v>
      </c>
      <c r="CW208" s="61">
        <f>'2021'!CX22</f>
        <v>8</v>
      </c>
      <c r="CX208" s="61">
        <f>'2021'!CY22</f>
        <v>20</v>
      </c>
      <c r="CY208" s="62">
        <f>'2021'!CZ22</f>
        <v>0.53</v>
      </c>
      <c r="CZ208" s="62">
        <f>'2021'!DA22</f>
        <v>2.19</v>
      </c>
      <c r="DA208" s="62">
        <f>'2021'!DB22</f>
        <v>2.58</v>
      </c>
      <c r="DB208" s="62">
        <f>'2021'!DC22</f>
        <v>4.5</v>
      </c>
      <c r="DC208" s="62">
        <f>'2021'!DD22</f>
        <v>13</v>
      </c>
      <c r="DD208" s="62">
        <f>'2021'!DI22</f>
        <v>44</v>
      </c>
      <c r="DE208" s="62">
        <f>'2021'!DJ22</f>
        <v>7.8</v>
      </c>
      <c r="DF208" s="62">
        <f>'2021'!DK22</f>
        <v>87</v>
      </c>
      <c r="DG208" s="63">
        <f>'2021'!DL22</f>
        <v>13</v>
      </c>
      <c r="DH208" s="60">
        <f>'2021'!DM22</f>
        <v>760</v>
      </c>
      <c r="DI208" s="61">
        <f>'2021'!DN22</f>
        <v>2423</v>
      </c>
      <c r="DJ208" s="61">
        <f>'2021'!DO22</f>
        <v>100</v>
      </c>
      <c r="DK208" s="61">
        <f>'2021'!DP22</f>
        <v>47</v>
      </c>
      <c r="DL208" s="61">
        <f>'2021'!DQ22</f>
        <v>4</v>
      </c>
      <c r="DM208" s="61">
        <f>'2021'!DR22</f>
        <v>12</v>
      </c>
      <c r="DN208" s="62">
        <f>'2021'!DS22</f>
        <v>0.43</v>
      </c>
      <c r="DO208" s="62">
        <f>'2021'!DT22</f>
        <v>2.06</v>
      </c>
      <c r="DP208" s="62">
        <f>'2021'!DU22</f>
        <v>2.0499999999999998</v>
      </c>
      <c r="DQ208" s="62">
        <f>'2021'!DV22</f>
        <v>5.5</v>
      </c>
      <c r="DR208" s="62">
        <f>'2021'!DW22</f>
        <v>13.8</v>
      </c>
      <c r="DS208" s="62">
        <f>'2021'!EB22</f>
        <v>30</v>
      </c>
      <c r="DT208" s="62">
        <f>'2021'!EC22</f>
        <v>14.5</v>
      </c>
      <c r="DU208" s="62">
        <f>'2021'!ED22</f>
        <v>73.5</v>
      </c>
      <c r="DV208" s="63">
        <f>'2021'!EE22</f>
        <v>26.5</v>
      </c>
    </row>
    <row r="209" spans="1:126" ht="15.75" customHeight="1" x14ac:dyDescent="0.2">
      <c r="A209" s="30">
        <f t="shared" si="21"/>
        <v>207</v>
      </c>
      <c r="B209" s="31">
        <f>'2018'!A19</f>
        <v>17</v>
      </c>
      <c r="C209" s="31">
        <v>2018</v>
      </c>
      <c r="D209" s="32" t="str">
        <f>'2018'!B19</f>
        <v>Antonio Callaway</v>
      </c>
      <c r="E209" s="32" t="str" cm="1">
        <f t="array" ref="E209">_xlfn.IFS(F209&gt;12.5,"Cornerstone",AND(F209&gt;11.995,F209&lt;12.5),"Elite",AND(F209&gt;11,F209&lt;12.995),"Elite Upside",AND(F209&gt;=9.69,F209&lt;10.999),"Upside",AND(F209&gt;8.4,F209&lt;9.999),"Upside Lite",AND(F209&gt;7.25,F209&lt;8.999),"Outlier",AND(F209&gt;=6,F209&lt;7.25),"Outlier Lite",F209&lt;6.999,"Purgatory")</f>
        <v>Outlier</v>
      </c>
      <c r="F209" s="33">
        <f>'2018'!C19</f>
        <v>7.9371428571428577</v>
      </c>
      <c r="G209" s="33">
        <f t="shared" si="22"/>
        <v>66.3</v>
      </c>
      <c r="H209" s="303">
        <f t="shared" si="23"/>
        <v>-0.283776818976816</v>
      </c>
      <c r="I209" s="34" t="str">
        <f>'2018'!D19</f>
        <v>Florida</v>
      </c>
      <c r="J209" s="35">
        <f>'2018'!E19</f>
        <v>1</v>
      </c>
      <c r="K209" s="36">
        <f>'2018'!F19</f>
        <v>35439</v>
      </c>
      <c r="L209" s="37">
        <f>'2018'!G19</f>
        <v>28.734246575342464</v>
      </c>
      <c r="M209" s="37" t="str">
        <f>'2018'!H19</f>
        <v>JR</v>
      </c>
      <c r="N209" s="37">
        <f>'2018'!I19</f>
        <v>21.306849315068494</v>
      </c>
      <c r="O209" s="37" t="str">
        <f>'2018'!J19</f>
        <v>Hybrid</v>
      </c>
      <c r="P209" s="37" t="str">
        <f>'2018'!K19</f>
        <v>PROTO Z</v>
      </c>
      <c r="Q209" s="37" t="str">
        <f>'2018'!L19</f>
        <v>Poor Earner</v>
      </c>
      <c r="R209" s="55">
        <f>'2018'!M19</f>
        <v>71</v>
      </c>
      <c r="S209" s="55">
        <f>'2018'!N19</f>
        <v>201</v>
      </c>
      <c r="T209" s="231">
        <f t="shared" si="24"/>
        <v>28.033499352061199</v>
      </c>
      <c r="U209" s="35">
        <f>'2018'!O19</f>
        <v>4.41</v>
      </c>
      <c r="V209" s="56">
        <f>'2018'!P19</f>
        <v>4</v>
      </c>
      <c r="W209" s="57">
        <f>'2018'!Q19</f>
        <v>0</v>
      </c>
      <c r="X209" s="58">
        <f>'2018'!R19</f>
        <v>0</v>
      </c>
      <c r="Y209" s="58">
        <f>'2018'!S19</f>
        <v>0.23387374956881685</v>
      </c>
      <c r="Z209" s="58">
        <f>'2018'!T19</f>
        <v>0.25704099821746879</v>
      </c>
      <c r="AA209" s="58">
        <f>'2018'!U19</f>
        <v>0</v>
      </c>
      <c r="AB209" s="58">
        <f>'2018'!V19</f>
        <v>0.12852049910873439</v>
      </c>
      <c r="AC209" s="59">
        <f>'2018'!W19</f>
        <v>0.12852049910873439</v>
      </c>
      <c r="AD209" s="42">
        <f>'2018'!X19</f>
        <v>18.652054794520549</v>
      </c>
      <c r="AE209" s="43">
        <f>'2018'!Y19</f>
        <v>2.17</v>
      </c>
      <c r="AF209" s="43">
        <f>'2018'!Z19</f>
        <v>6.9</v>
      </c>
      <c r="AG209" s="43">
        <f>'2018'!AA19</f>
        <v>11.1</v>
      </c>
      <c r="AH209" s="43">
        <f>'2018'!AB19</f>
        <v>0.49</v>
      </c>
      <c r="AI209" s="43">
        <f>'2018'!AC19</f>
        <v>1.89</v>
      </c>
      <c r="AJ209" s="44">
        <f>'2018'!AD19</f>
        <v>0</v>
      </c>
      <c r="AK209" s="44">
        <f>'2018'!AE19</f>
        <v>0</v>
      </c>
      <c r="AL209" s="45">
        <f>'2018'!AF19</f>
        <v>0.115</v>
      </c>
      <c r="AM209" s="46">
        <f t="shared" si="26"/>
        <v>0</v>
      </c>
      <c r="AN209" s="45">
        <f>'2018'!AG19</f>
        <v>0.45649999999999996</v>
      </c>
      <c r="AO209" s="45">
        <f>'2018'!AH19</f>
        <v>3.7999999999999999E-2</v>
      </c>
      <c r="AP209" s="43">
        <f>'2018'!AI19</f>
        <v>106.28493106856729</v>
      </c>
      <c r="AQ209" s="47">
        <f>'2018'!AJ19</f>
        <v>100.90860669776512</v>
      </c>
      <c r="AR209" s="48">
        <f>'2018'!AK19</f>
        <v>3</v>
      </c>
      <c r="AS209" s="49">
        <f>'2018'!AL19</f>
        <v>9</v>
      </c>
      <c r="AT209" s="49">
        <f>'2018'!AM19</f>
        <v>4</v>
      </c>
      <c r="AU209" s="49">
        <f>'2018'!AN19</f>
        <v>5</v>
      </c>
      <c r="AV209" s="49">
        <f>'2018'!AO19</f>
        <v>9</v>
      </c>
      <c r="AW209" s="49">
        <f>'2018'!AP19</f>
        <v>6</v>
      </c>
      <c r="AX209" s="49">
        <f>'2018'!AQ19</f>
        <v>5</v>
      </c>
      <c r="AY209" s="50">
        <f>'2018'!AR19</f>
        <v>0</v>
      </c>
      <c r="AZ209" s="60">
        <f>'2018'!AS19</f>
        <v>0</v>
      </c>
      <c r="BA209" s="61">
        <f>'2018'!AT19</f>
        <v>2051</v>
      </c>
      <c r="BB209" s="61">
        <f>'2018'!AU19</f>
        <v>0</v>
      </c>
      <c r="BC209" s="61">
        <f>'2018'!AV19</f>
        <v>0</v>
      </c>
      <c r="BD209" s="61">
        <f>'2018'!AW19</f>
        <v>0</v>
      </c>
      <c r="BE209" s="61">
        <f>'2018'!AX19</f>
        <v>0</v>
      </c>
      <c r="BF209" s="62">
        <f>'2018'!AY19</f>
        <v>0</v>
      </c>
      <c r="BG209" s="62">
        <f>'2018'!AZ19</f>
        <v>0</v>
      </c>
      <c r="BH209" s="62">
        <f>'2018'!BA19</f>
        <v>0</v>
      </c>
      <c r="BI209" s="62">
        <f>'2018'!BB19</f>
        <v>0</v>
      </c>
      <c r="BJ209" s="62">
        <f>'2018'!BC19</f>
        <v>0</v>
      </c>
      <c r="BK209" s="62">
        <f>'2018'!BD19</f>
        <v>0</v>
      </c>
      <c r="BL209" s="62">
        <f>'2018'!BE19</f>
        <v>0</v>
      </c>
      <c r="BM209" s="62">
        <f>'2018'!BF19</f>
        <v>0</v>
      </c>
      <c r="BN209" s="63">
        <f>'2018'!BG19</f>
        <v>0</v>
      </c>
      <c r="BO209" s="60">
        <f>'2018'!BH19</f>
        <v>0</v>
      </c>
      <c r="BP209" s="61">
        <f>'2018'!BI19</f>
        <v>2159</v>
      </c>
      <c r="BQ209" s="61">
        <f>'2018'!BJ19</f>
        <v>0</v>
      </c>
      <c r="BR209" s="61">
        <f>'2018'!BK19</f>
        <v>0</v>
      </c>
      <c r="BS209" s="61">
        <f>'2018'!BL19</f>
        <v>0</v>
      </c>
      <c r="BT209" s="61">
        <f>'2018'!BM19</f>
        <v>0</v>
      </c>
      <c r="BU209" s="62">
        <f>'2018'!BN19</f>
        <v>0</v>
      </c>
      <c r="BV209" s="62">
        <f>'2018'!BO19</f>
        <v>0</v>
      </c>
      <c r="BW209" s="62">
        <f>'2018'!BP19</f>
        <v>0</v>
      </c>
      <c r="BX209" s="62">
        <f>'2018'!BQ19</f>
        <v>0</v>
      </c>
      <c r="BY209" s="62">
        <f>'2018'!BR19</f>
        <v>0</v>
      </c>
      <c r="BZ209" s="62">
        <f>'2018'!BS19</f>
        <v>0</v>
      </c>
      <c r="CA209" s="62">
        <f>'2018'!BT19</f>
        <v>0</v>
      </c>
      <c r="CB209" s="62">
        <f>'2018'!BU19</f>
        <v>0</v>
      </c>
      <c r="CC209" s="63">
        <f>'2018'!BV19</f>
        <v>0</v>
      </c>
      <c r="CD209" s="60">
        <f>'2018'!BW19</f>
        <v>678</v>
      </c>
      <c r="CE209" s="61">
        <f>'2018'!BX19</f>
        <v>2899</v>
      </c>
      <c r="CF209" s="61">
        <f>'2018'!BY19</f>
        <v>71</v>
      </c>
      <c r="CG209" s="61">
        <f>'2018'!BZ19</f>
        <v>35</v>
      </c>
      <c r="CH209" s="61">
        <f>'2018'!CA19</f>
        <v>4</v>
      </c>
      <c r="CI209" s="61">
        <f>'2018'!CB19</f>
        <v>20</v>
      </c>
      <c r="CJ209" s="62">
        <f>'2018'!CC19</f>
        <v>0</v>
      </c>
      <c r="CK209" s="62">
        <f>'2018'!CD19</f>
        <v>0</v>
      </c>
      <c r="CL209" s="62">
        <f>'2018'!CE19</f>
        <v>2.17</v>
      </c>
      <c r="CM209" s="62">
        <f>'2018'!CF19</f>
        <v>6.9</v>
      </c>
      <c r="CN209" s="62">
        <f>'2018'!CG19</f>
        <v>14.6</v>
      </c>
      <c r="CO209" s="62">
        <f>'2018'!CH19</f>
        <v>0</v>
      </c>
      <c r="CP209" s="62">
        <f>'2018'!CI19</f>
        <v>7.9</v>
      </c>
      <c r="CQ209" s="62">
        <f>'2018'!CJ19</f>
        <v>69.7</v>
      </c>
      <c r="CR209" s="63">
        <f>'2018'!CK19</f>
        <v>28.6</v>
      </c>
      <c r="CS209" s="60">
        <f>'2018'!CL19</f>
        <v>721</v>
      </c>
      <c r="CT209" s="61">
        <f>'2018'!CM19</f>
        <v>2805</v>
      </c>
      <c r="CU209" s="61">
        <f>'2018'!CN19</f>
        <v>85</v>
      </c>
      <c r="CV209" s="61">
        <f>'2018'!CO19</f>
        <v>54</v>
      </c>
      <c r="CW209" s="61">
        <f>'2018'!CP19</f>
        <v>3</v>
      </c>
      <c r="CX209" s="61">
        <f>'2018'!CQ19</f>
        <v>18</v>
      </c>
      <c r="CY209" s="62">
        <f>'2018'!CR19</f>
        <v>0.49</v>
      </c>
      <c r="CZ209" s="62">
        <f>'2018'!CS19</f>
        <v>1.89</v>
      </c>
      <c r="DA209" s="62">
        <f>'2018'!CT19</f>
        <v>2.17</v>
      </c>
      <c r="DB209" s="62">
        <f>'2018'!CU19</f>
        <v>6.9</v>
      </c>
      <c r="DC209" s="62">
        <f>'2018'!CV19</f>
        <v>11.1</v>
      </c>
      <c r="DD209" s="62">
        <f>'2018'!CW19</f>
        <v>0</v>
      </c>
      <c r="DE209" s="62">
        <f>'2018'!CX19</f>
        <v>11.5</v>
      </c>
      <c r="DF209" s="62">
        <f>'2018'!CY19</f>
        <v>91.3</v>
      </c>
      <c r="DG209" s="63">
        <f>'2018'!CZ19</f>
        <v>7.6</v>
      </c>
      <c r="DH209" s="60">
        <f>'2018'!DA19</f>
        <v>0</v>
      </c>
      <c r="DI209" s="61">
        <f>'2018'!DB19</f>
        <v>1975</v>
      </c>
      <c r="DJ209" s="61">
        <f>'2018'!DC19</f>
        <v>0</v>
      </c>
      <c r="DK209" s="61">
        <f>'2018'!DD19</f>
        <v>0</v>
      </c>
      <c r="DL209" s="61">
        <f>'2018'!DE19</f>
        <v>0</v>
      </c>
      <c r="DM209" s="61">
        <f>'2018'!DF19</f>
        <v>0</v>
      </c>
      <c r="DN209" s="62">
        <f>'2018'!DG19</f>
        <v>0</v>
      </c>
      <c r="DO209" s="62">
        <f>'2018'!DH19</f>
        <v>0</v>
      </c>
      <c r="DP209" s="62">
        <f>'2018'!DI19</f>
        <v>0</v>
      </c>
      <c r="DQ209" s="62">
        <f>'2018'!DJ19</f>
        <v>0</v>
      </c>
      <c r="DR209" s="62">
        <f>'2018'!DK19</f>
        <v>0</v>
      </c>
      <c r="DS209" s="62">
        <f>'2018'!DP19</f>
        <v>0</v>
      </c>
      <c r="DT209" s="62">
        <f>'2018'!DQ19</f>
        <v>0</v>
      </c>
      <c r="DU209" s="62">
        <f>'2018'!DR19</f>
        <v>0</v>
      </c>
      <c r="DV209" s="63">
        <f>'2018'!DS19</f>
        <v>0</v>
      </c>
    </row>
    <row r="210" spans="1:126" ht="15.75" customHeight="1" x14ac:dyDescent="0.2">
      <c r="A210" s="30">
        <f t="shared" si="21"/>
        <v>208</v>
      </c>
      <c r="B210" s="31">
        <f>'2019'!A15</f>
        <v>13</v>
      </c>
      <c r="C210" s="31">
        <v>2019</v>
      </c>
      <c r="D210" s="32" t="str">
        <f>'2019'!B15</f>
        <v>JJ Arcega-Whiteside</v>
      </c>
      <c r="E210" s="32" t="str" cm="1">
        <f t="array" ref="E210">_xlfn.IFS(F210&gt;12.5,"Cornerstone",AND(F210&gt;11.995,F210&lt;12.5),"Elite",AND(F210&gt;11,F210&lt;12.995),"Elite Upside",AND(F210&gt;=9.69,F210&lt;10.999),"Upside",AND(F210&gt;8.4,F210&lt;9.999),"Upside Lite",AND(F210&gt;7.25,F210&lt;8.999),"Outlier",AND(F210&gt;=6,F210&lt;7.25),"Outlier Lite",F210&lt;6.999,"Purgatory")</f>
        <v>Outlier</v>
      </c>
      <c r="F210" s="33">
        <f>'2019'!C15</f>
        <v>7.9257142857142853</v>
      </c>
      <c r="G210" s="33">
        <f t="shared" si="22"/>
        <v>66.100000000000009</v>
      </c>
      <c r="H210" s="303">
        <f t="shared" si="23"/>
        <v>-0.29033629839259772</v>
      </c>
      <c r="I210" s="34" t="str">
        <f>'2019'!D15</f>
        <v>Stanford</v>
      </c>
      <c r="J210" s="35">
        <f>'2019'!E15</f>
        <v>5</v>
      </c>
      <c r="K210" s="36">
        <f>'2019'!F15</f>
        <v>35430</v>
      </c>
      <c r="L210" s="37">
        <f>'2019'!G15</f>
        <v>28.758904109589039</v>
      </c>
      <c r="M210" s="37" t="str">
        <f>'2019'!H15</f>
        <v>SR</v>
      </c>
      <c r="N210" s="37">
        <f>'2019'!I15</f>
        <v>22.328767123287673</v>
      </c>
      <c r="O210" s="37" t="str">
        <f>'2019'!J15</f>
        <v>Wide</v>
      </c>
      <c r="P210" s="37" t="str">
        <f>'2019'!K15</f>
        <v>SLOB</v>
      </c>
      <c r="Q210" s="37" t="str">
        <f>'2019'!L15</f>
        <v>Poor Separator</v>
      </c>
      <c r="R210" s="55">
        <f>'2019'!M15</f>
        <v>74</v>
      </c>
      <c r="S210" s="55">
        <f>'2019'!N15</f>
        <v>225</v>
      </c>
      <c r="T210" s="231">
        <f t="shared" si="24"/>
        <v>28.887970485948276</v>
      </c>
      <c r="U210" s="35">
        <f>'2019'!O15</f>
        <v>4.49</v>
      </c>
      <c r="V210" s="56">
        <f>'2019'!P15</f>
        <v>2</v>
      </c>
      <c r="W210" s="57">
        <f>'2019'!Q15</f>
        <v>0</v>
      </c>
      <c r="X210" s="58">
        <f>'2019'!R15</f>
        <v>0</v>
      </c>
      <c r="Y210" s="58">
        <f>'2019'!S15</f>
        <v>0.18433852140077822</v>
      </c>
      <c r="Z210" s="58">
        <f>'2019'!T15</f>
        <v>0.2994631901840491</v>
      </c>
      <c r="AA210" s="58">
        <f>'2019'!U15</f>
        <v>0.29830985915492958</v>
      </c>
      <c r="AB210" s="58">
        <f>'2019'!V15</f>
        <v>0.29888652466948934</v>
      </c>
      <c r="AC210" s="59">
        <f>'2019'!W15</f>
        <v>0.28394219843601487</v>
      </c>
      <c r="AD210" s="42">
        <f>'2019'!X15</f>
        <v>20.67945205479452</v>
      </c>
      <c r="AE210" s="43">
        <f>'2019'!Y15</f>
        <v>2.92</v>
      </c>
      <c r="AF210" s="43">
        <f>'2019'!Z15</f>
        <v>3.4</v>
      </c>
      <c r="AG210" s="43">
        <f>'2019'!AA15</f>
        <v>17</v>
      </c>
      <c r="AH210" s="43">
        <f>'2019'!AB15</f>
        <v>0.99</v>
      </c>
      <c r="AI210" s="43">
        <f>'2019'!AC15</f>
        <v>2.78</v>
      </c>
      <c r="AJ210" s="44">
        <f>'2019'!AD15</f>
        <v>9.6506137865911237E-2</v>
      </c>
      <c r="AK210" s="44">
        <f>'2019'!AE15</f>
        <v>0.16268177525967895</v>
      </c>
      <c r="AL210" s="45">
        <f>'2019'!AF15</f>
        <v>0.06</v>
      </c>
      <c r="AM210" s="46">
        <f t="shared" si="26"/>
        <v>0.629</v>
      </c>
      <c r="AN210" s="45">
        <f>'2019'!AG15</f>
        <v>0.83750000000000002</v>
      </c>
      <c r="AO210" s="45">
        <f>'2019'!AH15</f>
        <v>0.16250000000000001</v>
      </c>
      <c r="AP210" s="43">
        <f>'2019'!AI15</f>
        <v>110.72027346395053</v>
      </c>
      <c r="AQ210" s="47">
        <f>'2019'!AJ15</f>
        <v>111.85199142619248</v>
      </c>
      <c r="AR210" s="48">
        <f>'2019'!AK15</f>
        <v>7</v>
      </c>
      <c r="AS210" s="49">
        <f>'2019'!AL15</f>
        <v>5</v>
      </c>
      <c r="AT210" s="49">
        <f>'2019'!AM15</f>
        <v>5</v>
      </c>
      <c r="AU210" s="49">
        <f>'2019'!AN15</f>
        <v>0</v>
      </c>
      <c r="AV210" s="49">
        <f>'2019'!AO15</f>
        <v>8</v>
      </c>
      <c r="AW210" s="49">
        <f>'2019'!AP15</f>
        <v>8</v>
      </c>
      <c r="AX210" s="49">
        <f>'2019'!AQ15</f>
        <v>8</v>
      </c>
      <c r="AY210" s="50">
        <f>'2019'!AR15</f>
        <v>0</v>
      </c>
      <c r="AZ210" s="60">
        <f>'2019'!AS15</f>
        <v>0</v>
      </c>
      <c r="BA210" s="61">
        <f>'2019'!AT15</f>
        <v>2988</v>
      </c>
      <c r="BB210" s="61">
        <f>'2019'!AU15</f>
        <v>0</v>
      </c>
      <c r="BC210" s="61">
        <f>'2019'!AV15</f>
        <v>0</v>
      </c>
      <c r="BD210" s="61">
        <f>'2019'!AW15</f>
        <v>0</v>
      </c>
      <c r="BE210" s="61">
        <f>'2019'!AX15</f>
        <v>0</v>
      </c>
      <c r="BF210" s="62">
        <f>'2019'!AY15</f>
        <v>0</v>
      </c>
      <c r="BG210" s="62">
        <f>'2019'!AZ15</f>
        <v>0</v>
      </c>
      <c r="BH210" s="62">
        <f>'2019'!BA15</f>
        <v>0</v>
      </c>
      <c r="BI210" s="62">
        <f>'2019'!BB15</f>
        <v>0</v>
      </c>
      <c r="BJ210" s="62">
        <f>'2019'!BC15</f>
        <v>0</v>
      </c>
      <c r="BK210" s="62">
        <f>'2019'!BD15</f>
        <v>0</v>
      </c>
      <c r="BL210" s="62">
        <f>'2019'!BE15</f>
        <v>0</v>
      </c>
      <c r="BM210" s="62">
        <f>'2019'!BF15</f>
        <v>0</v>
      </c>
      <c r="BN210" s="63">
        <f>'2019'!BG15</f>
        <v>0</v>
      </c>
      <c r="BO210" s="60">
        <f>'2019'!BH15</f>
        <v>0</v>
      </c>
      <c r="BP210" s="61">
        <f>'2019'!BI15</f>
        <v>2965</v>
      </c>
      <c r="BQ210" s="61">
        <f>'2019'!BJ15</f>
        <v>0</v>
      </c>
      <c r="BR210" s="61">
        <f>'2019'!BK15</f>
        <v>0</v>
      </c>
      <c r="BS210" s="61">
        <f>'2019'!BL15</f>
        <v>0</v>
      </c>
      <c r="BT210" s="61">
        <f>'2019'!BM15</f>
        <v>0</v>
      </c>
      <c r="BU210" s="62">
        <f>'2019'!BN15</f>
        <v>0</v>
      </c>
      <c r="BV210" s="62">
        <f>'2019'!BO15</f>
        <v>0</v>
      </c>
      <c r="BW210" s="62">
        <f>'2019'!BP15</f>
        <v>0</v>
      </c>
      <c r="BX210" s="62">
        <f>'2019'!BQ15</f>
        <v>0</v>
      </c>
      <c r="BY210" s="62">
        <f>'2019'!BR15</f>
        <v>0</v>
      </c>
      <c r="BZ210" s="62">
        <f>'2019'!BS15</f>
        <v>0</v>
      </c>
      <c r="CA210" s="62">
        <f>'2019'!BT15</f>
        <v>0</v>
      </c>
      <c r="CB210" s="62">
        <f>'2019'!BU15</f>
        <v>0</v>
      </c>
      <c r="CC210" s="63">
        <f>'2019'!BV15</f>
        <v>0</v>
      </c>
      <c r="CD210" s="60">
        <f>'2019'!BW15</f>
        <v>379</v>
      </c>
      <c r="CE210" s="61">
        <f>'2019'!BX15</f>
        <v>2056</v>
      </c>
      <c r="CF210" s="61">
        <f>'2019'!BY15</f>
        <v>39</v>
      </c>
      <c r="CG210" s="61">
        <f>'2019'!BZ15</f>
        <v>24</v>
      </c>
      <c r="CH210" s="61">
        <f>'2019'!CA15</f>
        <v>5</v>
      </c>
      <c r="CI210" s="61">
        <f>'2019'!CB15</f>
        <v>15</v>
      </c>
      <c r="CJ210" s="62">
        <f>'2019'!CC15</f>
        <v>1.04</v>
      </c>
      <c r="CK210" s="62">
        <f>'2019'!CD15</f>
        <v>1.57</v>
      </c>
      <c r="CL210" s="62">
        <f>'2019'!CE15</f>
        <v>2.08</v>
      </c>
      <c r="CM210" s="62">
        <f>'2019'!CF15</f>
        <v>4.5999999999999996</v>
      </c>
      <c r="CN210" s="62">
        <f>'2019'!CG15</f>
        <v>13.7</v>
      </c>
      <c r="CO210" s="62">
        <f>'2019'!CH15</f>
        <v>0</v>
      </c>
      <c r="CP210" s="62">
        <f>'2019'!CI15</f>
        <v>17.2</v>
      </c>
      <c r="CQ210" s="62">
        <f>'2019'!CJ15</f>
        <v>38.299999999999997</v>
      </c>
      <c r="CR210" s="63">
        <f>'2019'!CK15</f>
        <v>61.7</v>
      </c>
      <c r="CS210" s="60">
        <f>'2019'!CL15</f>
        <v>781</v>
      </c>
      <c r="CT210" s="61">
        <f>'2019'!CM15</f>
        <v>2608</v>
      </c>
      <c r="CU210" s="61">
        <f>'2019'!CN15</f>
        <v>73</v>
      </c>
      <c r="CV210" s="61">
        <f>'2019'!CO15</f>
        <v>48</v>
      </c>
      <c r="CW210" s="61">
        <f>'2019'!CP15</f>
        <v>9</v>
      </c>
      <c r="CX210" s="61">
        <f>'2019'!CQ15</f>
        <v>23</v>
      </c>
      <c r="CY210" s="62">
        <f>'2019'!CR15</f>
        <v>0.95</v>
      </c>
      <c r="CZ210" s="62">
        <f>'2019'!CS15</f>
        <v>2.78</v>
      </c>
      <c r="DA210" s="62">
        <f>'2019'!CT15</f>
        <v>2.65</v>
      </c>
      <c r="DB210" s="62">
        <f>'2019'!CU15</f>
        <v>3</v>
      </c>
      <c r="DC210" s="62">
        <f>'2019'!CV15</f>
        <v>17</v>
      </c>
      <c r="DD210" s="62">
        <f>'2019'!DA15</f>
        <v>0</v>
      </c>
      <c r="DE210" s="62">
        <f>'2019'!DB15</f>
        <v>4</v>
      </c>
      <c r="DF210" s="62">
        <f>'2019'!DC15</f>
        <v>80.400000000000006</v>
      </c>
      <c r="DG210" s="63">
        <f>'2019'!DD15</f>
        <v>19.600000000000001</v>
      </c>
      <c r="DH210" s="60">
        <f>'2019'!DE15</f>
        <v>1059</v>
      </c>
      <c r="DI210" s="61">
        <f>'2019'!DF15</f>
        <v>3550</v>
      </c>
      <c r="DJ210" s="61">
        <f>'2019'!DG15</f>
        <v>94</v>
      </c>
      <c r="DK210" s="61">
        <f>'2019'!DH15</f>
        <v>63</v>
      </c>
      <c r="DL210" s="61">
        <f>'2019'!DI15</f>
        <v>14</v>
      </c>
      <c r="DM210" s="61">
        <f>'2019'!DJ15</f>
        <v>29</v>
      </c>
      <c r="DN210" s="62">
        <f>'2019'!DK15</f>
        <v>0.99</v>
      </c>
      <c r="DO210" s="62">
        <f>'2019'!DL15</f>
        <v>2.7</v>
      </c>
      <c r="DP210" s="62">
        <f>'2019'!DM15</f>
        <v>2.92</v>
      </c>
      <c r="DQ210" s="62">
        <f>'2019'!DN15</f>
        <v>3.4</v>
      </c>
      <c r="DR210" s="62">
        <f>'2019'!DO15</f>
        <v>14.9</v>
      </c>
      <c r="DS210" s="62">
        <f>'2019'!DT15</f>
        <v>62.9</v>
      </c>
      <c r="DT210" s="62">
        <f>'2019'!DU15</f>
        <v>6</v>
      </c>
      <c r="DU210" s="62">
        <f>'2019'!DV15</f>
        <v>87.1</v>
      </c>
      <c r="DV210" s="63">
        <f>'2019'!DW15</f>
        <v>12.9</v>
      </c>
    </row>
    <row r="211" spans="1:126" ht="15.75" customHeight="1" x14ac:dyDescent="0.2">
      <c r="A211" s="30">
        <f t="shared" si="21"/>
        <v>209</v>
      </c>
      <c r="B211" s="31">
        <f>'2024'!A21</f>
        <v>19</v>
      </c>
      <c r="C211" s="31">
        <v>2024</v>
      </c>
      <c r="D211" s="32" t="str">
        <f>'2024'!B21</f>
        <v>Roman Wilson</v>
      </c>
      <c r="E211" s="32" t="str" cm="1">
        <f t="array" ref="E211">_xlfn.IFS(F211&gt;12.5,"Cornerstone",AND(F211&gt;11.995,F211&lt;12.5),"Elite",AND(F211&gt;11,F211&lt;12.995),"Elite Upside",AND(F211&gt;=9.69,F211&lt;10.999),"Upside",AND(F211&gt;8.4,F211&lt;9.999),"Upside Lite",AND(F211&gt;7.25,F211&lt;8.999),"Outlier",AND(F211&gt;=6,F211&lt;7.25),"Outlier Lite",F211&lt;6.999,"Purgatory")</f>
        <v>Outlier</v>
      </c>
      <c r="F211" s="33">
        <f>'2024'!C21</f>
        <v>7.8999999999999986</v>
      </c>
      <c r="G211" s="33">
        <f t="shared" si="22"/>
        <v>66</v>
      </c>
      <c r="H211" s="303">
        <f t="shared" si="23"/>
        <v>-0.30509512707810571</v>
      </c>
      <c r="I211" s="34" t="str">
        <f>'2024'!D21</f>
        <v>Michigan</v>
      </c>
      <c r="J211" s="35">
        <f>'2024'!E21</f>
        <v>2</v>
      </c>
      <c r="K211" s="36">
        <f>'2024'!F21</f>
        <v>37061</v>
      </c>
      <c r="L211" s="37">
        <f>'2024'!G21</f>
        <v>24.290410958904111</v>
      </c>
      <c r="M211" s="37" t="str">
        <f>'2024'!H21</f>
        <v>SR</v>
      </c>
      <c r="N211" s="37">
        <f>'2024'!I21</f>
        <v>22.87123287671233</v>
      </c>
      <c r="O211" s="37" t="str">
        <f>'2024'!J21</f>
        <v>Slot</v>
      </c>
      <c r="P211" s="37" t="str">
        <f>'2024'!K21</f>
        <v>RAT</v>
      </c>
      <c r="Q211" s="37" t="str">
        <f>'2024'!L21</f>
        <v>Elite Separator</v>
      </c>
      <c r="R211" s="35">
        <f>'2024'!M21</f>
        <v>71</v>
      </c>
      <c r="S211" s="35">
        <f>'2024'!N21</f>
        <v>185</v>
      </c>
      <c r="T211" s="231">
        <f t="shared" si="24"/>
        <v>25.801977015578711</v>
      </c>
      <c r="U211" s="35">
        <f>'2024'!O21</f>
        <v>4.3899999999999997</v>
      </c>
      <c r="V211" s="38">
        <f>'2024'!P21</f>
        <v>3</v>
      </c>
      <c r="W211" s="57">
        <f>'2024'!Q21</f>
        <v>0</v>
      </c>
      <c r="X211" s="58">
        <f>'2024'!R21</f>
        <v>8.1235850312957769E-2</v>
      </c>
      <c r="Y211" s="58">
        <f>'2024'!S21</f>
        <v>0.13117621337997379</v>
      </c>
      <c r="Z211" s="58">
        <f>'2024'!T21</f>
        <v>0.12213343727668421</v>
      </c>
      <c r="AA211" s="58">
        <f>'2024'!U21</f>
        <v>0.24613944782405242</v>
      </c>
      <c r="AB211" s="58">
        <f>'2024'!V21</f>
        <v>0.24613944782405242</v>
      </c>
      <c r="AC211" s="59">
        <f>'2024'!W21</f>
        <v>0.24613944782405242</v>
      </c>
      <c r="AD211" s="42">
        <f>'2024'!X21</f>
        <v>22.205479452054796</v>
      </c>
      <c r="AE211" s="43">
        <f>'2024'!Y21</f>
        <v>2.68</v>
      </c>
      <c r="AF211" s="43">
        <f>'2024'!Z21</f>
        <v>7.6</v>
      </c>
      <c r="AG211" s="43">
        <f>'2024'!AA21</f>
        <v>13.9</v>
      </c>
      <c r="AH211" s="43">
        <f>'2024'!AB21</f>
        <v>1.5</v>
      </c>
      <c r="AI211" s="43">
        <f>'2024'!AC21</f>
        <v>1.5</v>
      </c>
      <c r="AJ211" s="44">
        <f>'2024'!AD21</f>
        <v>2.7173637515842841E-2</v>
      </c>
      <c r="AK211" s="44">
        <f>'2024'!AE21</f>
        <v>0.20040557667934097</v>
      </c>
      <c r="AL211" s="45">
        <f>'2024'!AF21</f>
        <v>0.02</v>
      </c>
      <c r="AM211" s="46">
        <f t="shared" si="26"/>
        <v>0.375</v>
      </c>
      <c r="AN211" s="45">
        <f>'2024'!AG21</f>
        <v>0.20400000000000001</v>
      </c>
      <c r="AO211" s="45">
        <f>'2024'!AH21</f>
        <v>0.79350000000000009</v>
      </c>
      <c r="AP211" s="43">
        <f>'2024'!AI21</f>
        <v>99.61933609796219</v>
      </c>
      <c r="AQ211" s="47">
        <f>'2024'!AJ21</f>
        <v>94.580184648345266</v>
      </c>
      <c r="AR211" s="48">
        <f>'2024'!AK21</f>
        <v>6</v>
      </c>
      <c r="AS211" s="49">
        <f>'2024'!AL21</f>
        <v>2</v>
      </c>
      <c r="AT211" s="49">
        <f>'2024'!AM21</f>
        <v>5</v>
      </c>
      <c r="AU211" s="49">
        <f>'2024'!AN21</f>
        <v>6</v>
      </c>
      <c r="AV211" s="49">
        <f>'2024'!AO21</f>
        <v>9</v>
      </c>
      <c r="AW211" s="49">
        <f>'2024'!AP21</f>
        <v>5</v>
      </c>
      <c r="AX211" s="49">
        <f>'2024'!AQ21</f>
        <v>6</v>
      </c>
      <c r="AY211" s="50">
        <f>'2024'!AR21</f>
        <v>0.5</v>
      </c>
      <c r="AZ211" s="60">
        <f>'2024'!AS21</f>
        <v>0</v>
      </c>
      <c r="BA211" s="61">
        <f>'2024'!AT21</f>
        <v>3260.4</v>
      </c>
      <c r="BB211" s="61">
        <f>'2024'!AU21</f>
        <v>0</v>
      </c>
      <c r="BC211" s="61">
        <f>'2024'!AV21</f>
        <v>0</v>
      </c>
      <c r="BD211" s="61">
        <f>'2024'!AW21</f>
        <v>0</v>
      </c>
      <c r="BE211" s="61">
        <f>'2024'!AX21</f>
        <v>25</v>
      </c>
      <c r="BF211" s="62">
        <f>'2024'!AY21</f>
        <v>0</v>
      </c>
      <c r="BG211" s="62">
        <f>'2024'!AZ21</f>
        <v>0</v>
      </c>
      <c r="BH211" s="62">
        <f>'2024'!BA21</f>
        <v>0</v>
      </c>
      <c r="BI211" s="62">
        <f>'2024'!BB21</f>
        <v>0</v>
      </c>
      <c r="BJ211" s="62">
        <f>'2024'!BC21</f>
        <v>0</v>
      </c>
      <c r="BK211" s="62">
        <f>'2024'!BH21</f>
        <v>0</v>
      </c>
      <c r="BL211" s="62">
        <f>'2024'!BI21</f>
        <v>0</v>
      </c>
      <c r="BM211" s="62">
        <f>'2024'!BJ21</f>
        <v>0</v>
      </c>
      <c r="BN211" s="63">
        <f>'2024'!BK21</f>
        <v>0</v>
      </c>
      <c r="BO211" s="60">
        <f>'2024'!BL21</f>
        <v>122</v>
      </c>
      <c r="BP211" s="61">
        <f>'2024'!BM21</f>
        <v>1501.8000000000002</v>
      </c>
      <c r="BQ211" s="61">
        <f>'2024'!BN21</f>
        <v>14</v>
      </c>
      <c r="BR211" s="61">
        <f>'2024'!BO21</f>
        <v>9</v>
      </c>
      <c r="BS211" s="61">
        <f>'2024'!BP21</f>
        <v>1</v>
      </c>
      <c r="BT211" s="61">
        <f>'2024'!BQ21</f>
        <v>9</v>
      </c>
      <c r="BU211" s="62">
        <f>'2024'!BR21</f>
        <v>0.05</v>
      </c>
      <c r="BV211" s="62">
        <f>'2024'!BS21</f>
        <v>0.65</v>
      </c>
      <c r="BW211" s="62">
        <f>'2024'!BT21</f>
        <v>1.53</v>
      </c>
      <c r="BX211" s="62">
        <f>'2024'!BU21</f>
        <v>2.1</v>
      </c>
      <c r="BY211" s="62">
        <f>'2024'!BV21</f>
        <v>15.9</v>
      </c>
      <c r="BZ211" s="62">
        <f>'2024'!CA21</f>
        <v>100</v>
      </c>
      <c r="CA211" s="62">
        <f>'2024'!CB21</f>
        <v>18.2</v>
      </c>
      <c r="CB211" s="62">
        <f>'2024'!CC21</f>
        <v>63.9</v>
      </c>
      <c r="CC211" s="63">
        <f>'2024'!CD21</f>
        <v>36.1</v>
      </c>
      <c r="CD211" s="60">
        <f>'2024'!CE21</f>
        <v>420</v>
      </c>
      <c r="CE211" s="61">
        <f>'2024'!CF21</f>
        <v>3201.7999999999997</v>
      </c>
      <c r="CF211" s="61">
        <f>'2024'!CG21</f>
        <v>39</v>
      </c>
      <c r="CG211" s="61">
        <f>'2024'!CH21</f>
        <v>25</v>
      </c>
      <c r="CH211" s="61">
        <f>'2024'!CI21</f>
        <v>3</v>
      </c>
      <c r="CI211" s="61">
        <f>'2024'!CJ21</f>
        <v>21</v>
      </c>
      <c r="CJ211" s="62">
        <f>'2024'!CK21</f>
        <v>0.09</v>
      </c>
      <c r="CK211" s="62">
        <f>'2024'!CL21</f>
        <v>1.23</v>
      </c>
      <c r="CL211" s="62">
        <f>'2024'!CM21</f>
        <v>2.2999999999999998</v>
      </c>
      <c r="CM211" s="62">
        <f>'2024'!CN21</f>
        <v>5.8</v>
      </c>
      <c r="CN211" s="62">
        <f>'2024'!CO21</f>
        <v>14.3</v>
      </c>
      <c r="CO211" s="62">
        <f>'2024'!CT21</f>
        <v>50</v>
      </c>
      <c r="CP211" s="62">
        <f>'2024'!CU21</f>
        <v>7.4</v>
      </c>
      <c r="CQ211" s="62">
        <f>'2024'!CV21</f>
        <v>73.7</v>
      </c>
      <c r="CR211" s="63">
        <f>'2024'!CW21</f>
        <v>26.3</v>
      </c>
      <c r="CS211" s="60">
        <f>'2024'!CX21</f>
        <v>376</v>
      </c>
      <c r="CT211" s="61">
        <f>'2024'!CY21</f>
        <v>3078.6</v>
      </c>
      <c r="CU211" s="61">
        <f>'2024'!CZ21</f>
        <v>37</v>
      </c>
      <c r="CV211" s="61">
        <f>'2024'!DA21</f>
        <v>25</v>
      </c>
      <c r="CW211" s="61">
        <f>'2024'!DB21</f>
        <v>4</v>
      </c>
      <c r="CX211" s="61">
        <f>'2024'!DC21</f>
        <v>24</v>
      </c>
      <c r="CY211" s="62">
        <f>'2024'!DD21</f>
        <v>0.09</v>
      </c>
      <c r="CZ211" s="62">
        <f>'2024'!DE21</f>
        <v>1.22</v>
      </c>
      <c r="DA211" s="62">
        <f>'2024'!DF21</f>
        <v>2.15</v>
      </c>
      <c r="DB211" s="62">
        <f>'2024'!DG21</f>
        <v>7.6</v>
      </c>
      <c r="DC211" s="62">
        <f>'2024'!DH21</f>
        <v>13.5</v>
      </c>
      <c r="DD211" s="62">
        <f>'2024'!DM21</f>
        <v>75</v>
      </c>
      <c r="DE211" s="62">
        <f>'2024'!DN21</f>
        <v>7.4</v>
      </c>
      <c r="DF211" s="62">
        <f>'2024'!DO21</f>
        <v>9.5</v>
      </c>
      <c r="DG211" s="63">
        <f>'2024'!DP21</f>
        <v>90</v>
      </c>
      <c r="DH211" s="60">
        <f>'2024'!DQ21</f>
        <v>789</v>
      </c>
      <c r="DI211" s="61">
        <f>'2024'!DR21</f>
        <v>3205.5</v>
      </c>
      <c r="DJ211" s="61">
        <f>'2024'!DS21</f>
        <v>67</v>
      </c>
      <c r="DK211" s="61">
        <f>'2024'!DT21</f>
        <v>48</v>
      </c>
      <c r="DL211" s="61">
        <f>'2024'!DU21</f>
        <v>12</v>
      </c>
      <c r="DM211" s="61">
        <f>'2024'!DV21</f>
        <v>24</v>
      </c>
      <c r="DN211" s="62">
        <f>'2024'!DW21</f>
        <v>1.5</v>
      </c>
      <c r="DO211" s="62">
        <f>'2024'!DX21</f>
        <v>1.5</v>
      </c>
      <c r="DP211" s="62">
        <f>'2024'!DY21</f>
        <v>2.68</v>
      </c>
      <c r="DQ211" s="62">
        <f>'2024'!DZ21</f>
        <v>4.5999999999999996</v>
      </c>
      <c r="DR211" s="62">
        <f>'2024'!EA21</f>
        <v>13.9</v>
      </c>
      <c r="DS211" s="62">
        <f>'2024'!EF21</f>
        <v>37.5</v>
      </c>
      <c r="DT211" s="62">
        <f>'2024'!EG21</f>
        <v>2</v>
      </c>
      <c r="DU211" s="62">
        <f>'2024'!EH21</f>
        <v>31.3</v>
      </c>
      <c r="DV211" s="63">
        <f>'2024'!EI21</f>
        <v>68.7</v>
      </c>
    </row>
    <row r="212" spans="1:126" ht="15.75" customHeight="1" x14ac:dyDescent="0.2">
      <c r="A212" s="30">
        <f t="shared" si="21"/>
        <v>210</v>
      </c>
      <c r="B212" s="31">
        <f>'2019'!A16</f>
        <v>14</v>
      </c>
      <c r="C212" s="31">
        <v>2019</v>
      </c>
      <c r="D212" s="32" t="str">
        <f>'2019'!B16</f>
        <v>Terry McLaurin</v>
      </c>
      <c r="E212" s="32" t="str" cm="1">
        <f t="array" ref="E212">_xlfn.IFS(F212&gt;12.5,"Cornerstone",AND(F212&gt;11.995,F212&lt;12.5),"Elite",AND(F212&gt;11,F212&lt;12.995),"Elite Upside",AND(F212&gt;=9.69,F212&lt;10.999),"Upside",AND(F212&gt;8.4,F212&lt;9.999),"Upside Lite",AND(F212&gt;7.25,F212&lt;8.999),"Outlier",AND(F212&gt;=6,F212&lt;7.25),"Outlier Lite",F212&lt;6.999,"Purgatory")</f>
        <v>Outlier</v>
      </c>
      <c r="F212" s="33">
        <f>'2019'!C16</f>
        <v>7.8899999999999988</v>
      </c>
      <c r="G212" s="33">
        <f t="shared" si="22"/>
        <v>65.8</v>
      </c>
      <c r="H212" s="303">
        <f t="shared" si="23"/>
        <v>-0.31083467156691402</v>
      </c>
      <c r="I212" s="34" t="str">
        <f>'2019'!D16</f>
        <v>Ohio State</v>
      </c>
      <c r="J212" s="35">
        <f>'2019'!E16</f>
        <v>2</v>
      </c>
      <c r="K212" s="36">
        <f>'2019'!F16</f>
        <v>34957</v>
      </c>
      <c r="L212" s="37">
        <f>'2019'!G16</f>
        <v>30.054794520547944</v>
      </c>
      <c r="M212" s="37" t="str">
        <f>'2019'!H16</f>
        <v>SR</v>
      </c>
      <c r="N212" s="37">
        <f>'2019'!I16</f>
        <v>23.624657534246577</v>
      </c>
      <c r="O212" s="37" t="str">
        <f>'2019'!J16</f>
        <v>Wide</v>
      </c>
      <c r="P212" s="37" t="str">
        <f>'2019'!K16</f>
        <v>DEEP</v>
      </c>
      <c r="Q212" s="37" t="str">
        <f>'2019'!L16</f>
        <v>Poor Separator</v>
      </c>
      <c r="R212" s="55">
        <f>'2019'!M16</f>
        <v>72</v>
      </c>
      <c r="S212" s="55">
        <f>'2019'!N16</f>
        <v>209</v>
      </c>
      <c r="T212" s="231">
        <f t="shared" si="24"/>
        <v>28.345181767524029</v>
      </c>
      <c r="U212" s="35">
        <f>'2019'!O16</f>
        <v>4.3499999999999996</v>
      </c>
      <c r="V212" s="56">
        <f>'2019'!P16</f>
        <v>3</v>
      </c>
      <c r="W212" s="57">
        <f>'2019'!Q16</f>
        <v>0</v>
      </c>
      <c r="X212" s="58">
        <f>'2019'!R16</f>
        <v>0</v>
      </c>
      <c r="Y212" s="58">
        <f>'2019'!S16</f>
        <v>4.0992448759439054E-2</v>
      </c>
      <c r="Z212" s="58">
        <f>'2019'!T16</f>
        <v>0.11851046480021744</v>
      </c>
      <c r="AA212" s="58">
        <f>'2019'!U16</f>
        <v>0.1765686274509804</v>
      </c>
      <c r="AB212" s="58">
        <f>'2019'!V16</f>
        <v>0.1765686274509804</v>
      </c>
      <c r="AC212" s="59">
        <f>'2019'!W16</f>
        <v>0.1765686274509804</v>
      </c>
      <c r="AD212" s="42" t="str">
        <f>'2019'!X16</f>
        <v>N/A</v>
      </c>
      <c r="AE212" s="43">
        <f>'2019'!Y16</f>
        <v>2.19</v>
      </c>
      <c r="AF212" s="43">
        <f>'2019'!Z16</f>
        <v>6.3</v>
      </c>
      <c r="AG212" s="43">
        <f>'2019'!AA16</f>
        <v>17.3</v>
      </c>
      <c r="AH212" s="43">
        <f>'2019'!AB16</f>
        <v>1.73</v>
      </c>
      <c r="AI212" s="43">
        <f>'2019'!AC16</f>
        <v>1.44</v>
      </c>
      <c r="AJ212" s="44">
        <f>'2019'!AD16</f>
        <v>4.9985734664764615E-2</v>
      </c>
      <c r="AK212" s="44">
        <f>'2019'!AE16</f>
        <v>0.10309557774607703</v>
      </c>
      <c r="AL212" s="45">
        <f>'2019'!AF16</f>
        <v>5.4000000000000006E-2</v>
      </c>
      <c r="AM212" s="46">
        <f t="shared" si="26"/>
        <v>0.5</v>
      </c>
      <c r="AN212" s="45">
        <f>'2019'!AG16</f>
        <v>0.871</v>
      </c>
      <c r="AO212" s="45">
        <f>'2019'!AH16</f>
        <v>0.126</v>
      </c>
      <c r="AP212" s="43">
        <f>'2019'!AI16</f>
        <v>116.73988306566689</v>
      </c>
      <c r="AQ212" s="47">
        <f>'2019'!AJ16</f>
        <v>113.18450868210452</v>
      </c>
      <c r="AR212" s="48">
        <f>'2019'!AK16</f>
        <v>4</v>
      </c>
      <c r="AS212" s="49">
        <f>'2019'!AL16</f>
        <v>0</v>
      </c>
      <c r="AT212" s="49">
        <f>'2019'!AM16</f>
        <v>4</v>
      </c>
      <c r="AU212" s="49">
        <f>'2019'!AN16</f>
        <v>5</v>
      </c>
      <c r="AV212" s="49">
        <f>'2019'!AO16</f>
        <v>9</v>
      </c>
      <c r="AW212" s="49">
        <f>'2019'!AP16</f>
        <v>8</v>
      </c>
      <c r="AX212" s="49">
        <f>'2019'!AQ16</f>
        <v>7</v>
      </c>
      <c r="AY212" s="50">
        <f>'2019'!AR16</f>
        <v>1</v>
      </c>
      <c r="AZ212" s="60">
        <f>'2019'!AS16</f>
        <v>0</v>
      </c>
      <c r="BA212" s="61">
        <f>'2019'!AT16</f>
        <v>3707</v>
      </c>
      <c r="BB212" s="61">
        <f>'2019'!AU16</f>
        <v>0</v>
      </c>
      <c r="BC212" s="61">
        <f>'2019'!AV16</f>
        <v>0</v>
      </c>
      <c r="BD212" s="61">
        <f>'2019'!AW16</f>
        <v>0</v>
      </c>
      <c r="BE212" s="61">
        <f>'2019'!AX16</f>
        <v>0</v>
      </c>
      <c r="BF212" s="62">
        <f>'2019'!AY16</f>
        <v>0</v>
      </c>
      <c r="BG212" s="62">
        <f>'2019'!AZ16</f>
        <v>0</v>
      </c>
      <c r="BH212" s="62">
        <f>'2019'!BA16</f>
        <v>0</v>
      </c>
      <c r="BI212" s="62">
        <f>'2019'!BB16</f>
        <v>0</v>
      </c>
      <c r="BJ212" s="62">
        <f>'2019'!BC16</f>
        <v>0</v>
      </c>
      <c r="BK212" s="62">
        <f>'2019'!BD16</f>
        <v>0</v>
      </c>
      <c r="BL212" s="62">
        <f>'2019'!BE16</f>
        <v>0</v>
      </c>
      <c r="BM212" s="62">
        <f>'2019'!BF16</f>
        <v>0</v>
      </c>
      <c r="BN212" s="63">
        <f>'2019'!BG16</f>
        <v>0</v>
      </c>
      <c r="BO212" s="60">
        <f>'2019'!BH16</f>
        <v>0</v>
      </c>
      <c r="BP212" s="61">
        <f>'2019'!BI16</f>
        <v>2455</v>
      </c>
      <c r="BQ212" s="61">
        <f>'2019'!BJ16</f>
        <v>0</v>
      </c>
      <c r="BR212" s="61">
        <f>'2019'!BK16</f>
        <v>0</v>
      </c>
      <c r="BS212" s="61">
        <f>'2019'!BL16</f>
        <v>0</v>
      </c>
      <c r="BT212" s="61">
        <f>'2019'!BM16</f>
        <v>0</v>
      </c>
      <c r="BU212" s="62">
        <f>'2019'!BN16</f>
        <v>0</v>
      </c>
      <c r="BV212" s="62">
        <f>'2019'!BO16</f>
        <v>0</v>
      </c>
      <c r="BW212" s="62">
        <f>'2019'!BP16</f>
        <v>0</v>
      </c>
      <c r="BX212" s="62">
        <f>'2019'!BQ16</f>
        <v>0</v>
      </c>
      <c r="BY212" s="62">
        <f>'2019'!BR16</f>
        <v>0</v>
      </c>
      <c r="BZ212" s="62">
        <f>'2019'!BS16</f>
        <v>0</v>
      </c>
      <c r="CA212" s="62">
        <f>'2019'!BT16</f>
        <v>0</v>
      </c>
      <c r="CB212" s="62">
        <f>'2019'!BU16</f>
        <v>0</v>
      </c>
      <c r="CC212" s="63">
        <f>'2019'!BV16</f>
        <v>0</v>
      </c>
      <c r="CD212" s="60">
        <f>'2019'!BW16</f>
        <v>114</v>
      </c>
      <c r="CE212" s="61">
        <f>'2019'!BX16</f>
        <v>2781</v>
      </c>
      <c r="CF212" s="61">
        <f>'2019'!BY16</f>
        <v>21</v>
      </c>
      <c r="CG212" s="61">
        <f>'2019'!BZ16</f>
        <v>11</v>
      </c>
      <c r="CH212" s="61">
        <f>'2019'!CA16</f>
        <v>2</v>
      </c>
      <c r="CI212" s="61">
        <f>'2019'!CB16</f>
        <v>26</v>
      </c>
      <c r="CJ212" s="62">
        <f>'2019'!CC16</f>
        <v>0.54</v>
      </c>
      <c r="CK212" s="62">
        <f>'2019'!CD16</f>
        <v>0.28000000000000003</v>
      </c>
      <c r="CL212" s="62">
        <f>'2019'!CE16</f>
        <v>0.55000000000000004</v>
      </c>
      <c r="CM212" s="62">
        <f>'2019'!CF16</f>
        <v>2.7</v>
      </c>
      <c r="CN212" s="62">
        <f>'2019'!CG16</f>
        <v>15</v>
      </c>
      <c r="CO212" s="62">
        <f>'2019'!CH16</f>
        <v>0</v>
      </c>
      <c r="CP212" s="62">
        <f>'2019'!CI16</f>
        <v>21.4</v>
      </c>
      <c r="CQ212" s="62">
        <f>'2019'!CJ16</f>
        <v>74.2</v>
      </c>
      <c r="CR212" s="63">
        <f>'2019'!CK16</f>
        <v>25.8</v>
      </c>
      <c r="CS212" s="60">
        <f>'2019'!CL16</f>
        <v>436</v>
      </c>
      <c r="CT212" s="61">
        <f>'2019'!CM16</f>
        <v>3679</v>
      </c>
      <c r="CU212" s="61">
        <f>'2019'!CN16</f>
        <v>45</v>
      </c>
      <c r="CV212" s="61">
        <f>'2019'!CO16</f>
        <v>29</v>
      </c>
      <c r="CW212" s="61">
        <f>'2019'!CP16</f>
        <v>6</v>
      </c>
      <c r="CX212" s="61">
        <f>'2019'!CQ16</f>
        <v>39</v>
      </c>
      <c r="CY212" s="62">
        <f>'2019'!CR16</f>
        <v>0.85</v>
      </c>
      <c r="CZ212" s="62">
        <f>'2019'!CS16</f>
        <v>1.05</v>
      </c>
      <c r="DA212" s="62">
        <f>'2019'!CT16</f>
        <v>1.62</v>
      </c>
      <c r="DB212" s="62">
        <f>'2019'!CU16</f>
        <v>4.3</v>
      </c>
      <c r="DC212" s="62">
        <f>'2019'!CV16</f>
        <v>17.3</v>
      </c>
      <c r="DD212" s="62">
        <f>'2019'!DA16</f>
        <v>62.5</v>
      </c>
      <c r="DE212" s="62">
        <f>'2019'!DB16</f>
        <v>9.4</v>
      </c>
      <c r="DF212" s="62">
        <f>'2019'!DC16</f>
        <v>90.6</v>
      </c>
      <c r="DG212" s="63">
        <f>'2019'!DD16</f>
        <v>9.1</v>
      </c>
      <c r="DH212" s="60">
        <f>'2019'!DE16</f>
        <v>701</v>
      </c>
      <c r="DI212" s="61">
        <f>'2019'!DF16</f>
        <v>5100</v>
      </c>
      <c r="DJ212" s="61">
        <f>'2019'!DG16</f>
        <v>49</v>
      </c>
      <c r="DK212" s="61">
        <f>'2019'!DH16</f>
        <v>35</v>
      </c>
      <c r="DL212" s="61">
        <f>'2019'!DI16</f>
        <v>11</v>
      </c>
      <c r="DM212" s="61">
        <f>'2019'!DJ16</f>
        <v>51</v>
      </c>
      <c r="DN212" s="62">
        <f>'2019'!DK16</f>
        <v>1.73</v>
      </c>
      <c r="DO212" s="62">
        <f>'2019'!DL16</f>
        <v>1.44</v>
      </c>
      <c r="DP212" s="62">
        <f>'2019'!DM16</f>
        <v>2.19</v>
      </c>
      <c r="DQ212" s="62">
        <f>'2019'!DN16</f>
        <v>6.3</v>
      </c>
      <c r="DR212" s="62">
        <f>'2019'!DO16</f>
        <v>16.100000000000001</v>
      </c>
      <c r="DS212" s="62">
        <f>'2019'!DT16</f>
        <v>50</v>
      </c>
      <c r="DT212" s="62">
        <f>'2019'!DU16</f>
        <v>5.4</v>
      </c>
      <c r="DU212" s="62">
        <f>'2019'!DV16</f>
        <v>83.6</v>
      </c>
      <c r="DV212" s="63">
        <f>'2019'!DW16</f>
        <v>16.100000000000001</v>
      </c>
    </row>
    <row r="213" spans="1:126" ht="15.75" customHeight="1" x14ac:dyDescent="0.2">
      <c r="A213" s="30">
        <f t="shared" si="21"/>
        <v>211</v>
      </c>
      <c r="B213" s="31">
        <f>'2024'!A22</f>
        <v>20</v>
      </c>
      <c r="C213" s="31">
        <v>2024</v>
      </c>
      <c r="D213" s="32" t="str">
        <f>'2024'!B22</f>
        <v>Javon Baker</v>
      </c>
      <c r="E213" s="32" t="str" cm="1">
        <f t="array" ref="E213">_xlfn.IFS(F213&gt;12.5,"Cornerstone",AND(F213&gt;11.995,F213&lt;12.5),"Elite",AND(F213&gt;11,F213&lt;12.995),"Elite Upside",AND(F213&gt;=9.69,F213&lt;10.999),"Upside",AND(F213&gt;8.4,F213&lt;9.999),"Upside Lite",AND(F213&gt;7.25,F213&lt;8.999),"Outlier",AND(F213&gt;=6,F213&lt;7.25),"Outlier Lite",F213&lt;6.999,"Purgatory")</f>
        <v>Outlier</v>
      </c>
      <c r="F213" s="33">
        <f>'2024'!C22</f>
        <v>7.8785714285714299</v>
      </c>
      <c r="G213" s="33">
        <f t="shared" si="22"/>
        <v>65.600000000000009</v>
      </c>
      <c r="H213" s="303">
        <f t="shared" si="23"/>
        <v>-0.31739415098269369</v>
      </c>
      <c r="I213" s="34" t="str">
        <f>'2024'!D22</f>
        <v>UCF</v>
      </c>
      <c r="J213" s="35">
        <f>'2024'!E22</f>
        <v>3</v>
      </c>
      <c r="K213" s="36">
        <f>'2024'!F22</f>
        <v>37305</v>
      </c>
      <c r="L213" s="37">
        <f>'2024'!G22</f>
        <v>23.621917808219177</v>
      </c>
      <c r="M213" s="37" t="str">
        <f>'2024'!H22</f>
        <v>SR</v>
      </c>
      <c r="N213" s="37">
        <f>'2024'!I22</f>
        <v>22.202739726027396</v>
      </c>
      <c r="O213" s="37" t="str">
        <f>'2024'!J22</f>
        <v>Wide</v>
      </c>
      <c r="P213" s="37" t="str">
        <f>'2024'!K22</f>
        <v>DEEP</v>
      </c>
      <c r="Q213" s="37" t="str">
        <f>'2024'!L22</f>
        <v>Elite Earner</v>
      </c>
      <c r="R213" s="35">
        <f>'2024'!M22</f>
        <v>73</v>
      </c>
      <c r="S213" s="35">
        <f>'2024'!N22</f>
        <v>202</v>
      </c>
      <c r="T213" s="231">
        <f t="shared" si="24"/>
        <v>26.650392051018674</v>
      </c>
      <c r="U213" s="35">
        <f>'2024'!O22</f>
        <v>4.54</v>
      </c>
      <c r="V213" s="38">
        <f>'2024'!P22</f>
        <v>4</v>
      </c>
      <c r="W213" s="57">
        <f>'2024'!Q22</f>
        <v>0</v>
      </c>
      <c r="X213" s="58">
        <f>'2024'!R22</f>
        <v>7.2618125484120843E-3</v>
      </c>
      <c r="Y213" s="58">
        <f>'2024'!S22</f>
        <v>2.7149078006558788E-2</v>
      </c>
      <c r="Z213" s="58">
        <f>'2024'!T22</f>
        <v>0.30001507613447914</v>
      </c>
      <c r="AA213" s="58">
        <f>'2024'!U22</f>
        <v>0.33854476281060514</v>
      </c>
      <c r="AB213" s="58">
        <f>'2024'!V22</f>
        <v>0.33854476281060514</v>
      </c>
      <c r="AC213" s="59">
        <f>'2024'!W22</f>
        <v>0.32161752467007487</v>
      </c>
      <c r="AD213" s="42">
        <f>'2024'!X22</f>
        <v>20.534246575342465</v>
      </c>
      <c r="AE213" s="43">
        <f>'2024'!Y22</f>
        <v>3.21</v>
      </c>
      <c r="AF213" s="43">
        <f>'2024'!Z22</f>
        <v>7.2</v>
      </c>
      <c r="AG213" s="43">
        <f>'2024'!AA22</f>
        <v>17.100000000000001</v>
      </c>
      <c r="AH213" s="43">
        <f>'2024'!AB22</f>
        <v>1.47</v>
      </c>
      <c r="AI213" s="43">
        <f>'2024'!AC22</f>
        <v>1.76</v>
      </c>
      <c r="AJ213" s="44">
        <f>'2024'!AD22</f>
        <v>4.5092186128182617E-2</v>
      </c>
      <c r="AK213" s="44">
        <f>'2024'!AE22</f>
        <v>0.19446005267778754</v>
      </c>
      <c r="AL213" s="45">
        <f>'2024'!AF22</f>
        <v>0.10300000000000001</v>
      </c>
      <c r="AM213" s="46">
        <f t="shared" si="26"/>
        <v>0.56299999999999994</v>
      </c>
      <c r="AN213" s="45">
        <f>'2024'!AG22</f>
        <v>0.81150000000000011</v>
      </c>
      <c r="AO213" s="45">
        <f>'2024'!AH22</f>
        <v>0.187</v>
      </c>
      <c r="AP213" s="43">
        <f>'2024'!AI22</f>
        <v>95.095059320525863</v>
      </c>
      <c r="AQ213" s="47">
        <f>'2024'!AJ22</f>
        <v>94.126353716478292</v>
      </c>
      <c r="AR213" s="48">
        <f>'2024'!AK22</f>
        <v>8</v>
      </c>
      <c r="AS213" s="49">
        <f>'2024'!AL22</f>
        <v>5</v>
      </c>
      <c r="AT213" s="49">
        <f>'2024'!AM22</f>
        <v>6</v>
      </c>
      <c r="AU213" s="49">
        <f>'2024'!AN22</f>
        <v>5</v>
      </c>
      <c r="AV213" s="49">
        <f>'2024'!AO22</f>
        <v>7</v>
      </c>
      <c r="AW213" s="49">
        <f>'2024'!AP22</f>
        <v>5</v>
      </c>
      <c r="AX213" s="49">
        <f>'2024'!AQ22</f>
        <v>4</v>
      </c>
      <c r="AY213" s="50">
        <f>'2024'!AR22</f>
        <v>0.25</v>
      </c>
      <c r="AZ213" s="60">
        <f>'2024'!AS22</f>
        <v>0</v>
      </c>
      <c r="BA213" s="61">
        <f>'2024'!AT22</f>
        <v>1</v>
      </c>
      <c r="BB213" s="61">
        <f>'2024'!AU22</f>
        <v>0</v>
      </c>
      <c r="BC213" s="61">
        <f>'2024'!AV22</f>
        <v>0</v>
      </c>
      <c r="BD213" s="61">
        <f>'2024'!AW22</f>
        <v>0</v>
      </c>
      <c r="BE213" s="61">
        <f>'2024'!AX22</f>
        <v>0</v>
      </c>
      <c r="BF213" s="62">
        <f>'2024'!AY22</f>
        <v>0</v>
      </c>
      <c r="BG213" s="62">
        <f>'2024'!AZ22</f>
        <v>0</v>
      </c>
      <c r="BH213" s="62">
        <f>'2024'!BA22</f>
        <v>0</v>
      </c>
      <c r="BI213" s="62">
        <f>'2024'!BB22</f>
        <v>0</v>
      </c>
      <c r="BJ213" s="62">
        <f>'2024'!BC22</f>
        <v>0</v>
      </c>
      <c r="BK213" s="62">
        <f>'2024'!BH22</f>
        <v>0</v>
      </c>
      <c r="BL213" s="62">
        <f>'2024'!BI22</f>
        <v>0</v>
      </c>
      <c r="BM213" s="62">
        <f>'2024'!BJ22</f>
        <v>0</v>
      </c>
      <c r="BN213" s="63">
        <f>'2024'!BK22</f>
        <v>0</v>
      </c>
      <c r="BO213" s="60">
        <f>'2024'!BL22</f>
        <v>15</v>
      </c>
      <c r="BP213" s="61">
        <f>'2024'!BM22</f>
        <v>2065.6</v>
      </c>
      <c r="BQ213" s="61">
        <f>'2024'!BN22</f>
        <v>2</v>
      </c>
      <c r="BR213" s="61">
        <f>'2024'!BO22</f>
        <v>2</v>
      </c>
      <c r="BS213" s="61">
        <f>'2024'!BP22</f>
        <v>0</v>
      </c>
      <c r="BT213" s="61">
        <f>'2024'!BQ22</f>
        <v>0</v>
      </c>
      <c r="BU213" s="62">
        <f>'2024'!BR22</f>
        <v>0</v>
      </c>
      <c r="BV213" s="62">
        <f>'2024'!BS22</f>
        <v>0.45</v>
      </c>
      <c r="BW213" s="62">
        <f>'2024'!BT22</f>
        <v>0.43</v>
      </c>
      <c r="BX213" s="62">
        <f>'2024'!BU22</f>
        <v>9</v>
      </c>
      <c r="BY213" s="62">
        <f>'2024'!BV22</f>
        <v>-1.5</v>
      </c>
      <c r="BZ213" s="62">
        <f>'2024'!CA22</f>
        <v>0</v>
      </c>
      <c r="CA213" s="62">
        <f>'2024'!CB22</f>
        <v>0</v>
      </c>
      <c r="CB213" s="62">
        <f>'2024'!CC22</f>
        <v>81.099999999999994</v>
      </c>
      <c r="CC213" s="63">
        <f>'2024'!CD22</f>
        <v>18.899999999999999</v>
      </c>
      <c r="CD213" s="60">
        <f>'2024'!CE22</f>
        <v>101</v>
      </c>
      <c r="CE213" s="61">
        <f>'2024'!CF22</f>
        <v>3720.2</v>
      </c>
      <c r="CF213" s="61">
        <f>'2024'!CG22</f>
        <v>8</v>
      </c>
      <c r="CG213" s="61">
        <f>'2024'!CH22</f>
        <v>7</v>
      </c>
      <c r="CH213" s="61">
        <f>'2024'!CI22</f>
        <v>1</v>
      </c>
      <c r="CI213" s="61">
        <f>'2024'!CJ22</f>
        <v>0</v>
      </c>
      <c r="CJ213" s="62">
        <f>'2024'!CK22</f>
        <v>0.08</v>
      </c>
      <c r="CK213" s="62">
        <f>'2024'!CL22</f>
        <v>0.99</v>
      </c>
      <c r="CL213" s="62">
        <f>'2024'!CM22</f>
        <v>4.3899999999999997</v>
      </c>
      <c r="CM213" s="62">
        <f>'2024'!CN22</f>
        <v>4.7</v>
      </c>
      <c r="CN213" s="62">
        <f>'2024'!CO22</f>
        <v>10.8</v>
      </c>
      <c r="CO213" s="62">
        <f>'2024'!CT22</f>
        <v>100</v>
      </c>
      <c r="CP213" s="62">
        <f>'2024'!CU22</f>
        <v>0</v>
      </c>
      <c r="CQ213" s="62">
        <f>'2024'!CV22</f>
        <v>73.900000000000006</v>
      </c>
      <c r="CR213" s="63">
        <f>'2024'!CW22</f>
        <v>26.1</v>
      </c>
      <c r="CS213" s="60">
        <f>'2024'!CX22</f>
        <v>796</v>
      </c>
      <c r="CT213" s="61">
        <f>'2024'!CY22</f>
        <v>2653.2</v>
      </c>
      <c r="CU213" s="61">
        <f>'2024'!CZ22</f>
        <v>86</v>
      </c>
      <c r="CV213" s="61">
        <f>'2024'!DA22</f>
        <v>50</v>
      </c>
      <c r="CW213" s="61">
        <f>'2024'!DB22</f>
        <v>5</v>
      </c>
      <c r="CX213" s="61">
        <f>'2024'!DC22</f>
        <v>0</v>
      </c>
      <c r="CY213" s="62">
        <f>'2024'!DD22</f>
        <v>0.12</v>
      </c>
      <c r="CZ213" s="62">
        <f>'2024'!DE22</f>
        <v>1.76</v>
      </c>
      <c r="DA213" s="62">
        <f>'2024'!DF22</f>
        <v>2.38</v>
      </c>
      <c r="DB213" s="62">
        <f>'2024'!DG22</f>
        <v>4.2</v>
      </c>
      <c r="DC213" s="62">
        <f>'2024'!DH22</f>
        <v>13.1</v>
      </c>
      <c r="DD213" s="62">
        <f>'2024'!DM22</f>
        <v>50</v>
      </c>
      <c r="DE213" s="62">
        <f>'2024'!DN22</f>
        <v>12.3</v>
      </c>
      <c r="DF213" s="62">
        <f>'2024'!DO22</f>
        <v>89.4</v>
      </c>
      <c r="DG213" s="63">
        <f>'2024'!DP22</f>
        <v>10.3</v>
      </c>
      <c r="DH213" s="60">
        <f>'2024'!DQ22</f>
        <v>1139</v>
      </c>
      <c r="DI213" s="61">
        <f>'2024'!DR22</f>
        <v>3364.4</v>
      </c>
      <c r="DJ213" s="61">
        <f>'2024'!DS22</f>
        <v>85</v>
      </c>
      <c r="DK213" s="61">
        <f>'2024'!DT22</f>
        <v>52</v>
      </c>
      <c r="DL213" s="61">
        <f>'2024'!DU22</f>
        <v>7</v>
      </c>
      <c r="DM213" s="61">
        <f>'2024'!DV22</f>
        <v>23.400000000000002</v>
      </c>
      <c r="DN213" s="62">
        <f>'2024'!DW22</f>
        <v>1.47</v>
      </c>
      <c r="DO213" s="62">
        <f>'2024'!DX22</f>
        <v>1.47</v>
      </c>
      <c r="DP213" s="62">
        <f>'2024'!DY22</f>
        <v>3.21</v>
      </c>
      <c r="DQ213" s="62">
        <f>'2024'!DZ22</f>
        <v>7.2</v>
      </c>
      <c r="DR213" s="62">
        <f>'2024'!EA22</f>
        <v>17.100000000000001</v>
      </c>
      <c r="DS213" s="62">
        <f>'2024'!EF22</f>
        <v>56.3</v>
      </c>
      <c r="DT213" s="62">
        <f>'2024'!EG22</f>
        <v>10.3</v>
      </c>
      <c r="DU213" s="62">
        <f>'2024'!EH22</f>
        <v>72.900000000000006</v>
      </c>
      <c r="DV213" s="63">
        <f>'2024'!EI22</f>
        <v>27.1</v>
      </c>
    </row>
    <row r="214" spans="1:126" ht="15.75" customHeight="1" x14ac:dyDescent="0.2">
      <c r="A214" s="30">
        <f t="shared" si="21"/>
        <v>212</v>
      </c>
      <c r="B214" s="31">
        <f>'2025'!A22</f>
        <v>20</v>
      </c>
      <c r="C214" s="31">
        <v>2025</v>
      </c>
      <c r="D214" s="32" t="str">
        <f>'2025'!B22</f>
        <v>Jaylin Lane</v>
      </c>
      <c r="E214" s="32" t="str" cm="1">
        <f t="array" ref="E214">_xlfn.IFS(F214&gt;12.5,"Cornerstone",AND(F214&gt;11.995,F214&lt;12.5),"Elite",AND(F214&gt;11,F214&lt;12.995),"Elite Upside",AND(F214&gt;=9.69,F214&lt;10.999),"Upside",AND(F214&gt;8.4,F214&lt;9.999),"Upside Lite",AND(F214&gt;7.25,F214&lt;8.999),"Outlier",AND(F214&gt;=6,F214&lt;7.25),"Outlier Lite",F214&lt;6.999,"Purgatory")</f>
        <v>Outlier</v>
      </c>
      <c r="F214" s="33">
        <f>'2025'!C22</f>
        <v>7.8657142857142865</v>
      </c>
      <c r="G214" s="33">
        <f t="shared" si="22"/>
        <v>65.5</v>
      </c>
      <c r="H214" s="303">
        <f t="shared" si="23"/>
        <v>-0.32477356532544771</v>
      </c>
      <c r="I214" s="34" t="str">
        <f>'2025'!D22</f>
        <v>Virginia Tech</v>
      </c>
      <c r="J214" s="35">
        <f>'2025'!E22</f>
        <v>4</v>
      </c>
      <c r="K214" s="36">
        <f>'2025'!F22</f>
        <v>37377</v>
      </c>
      <c r="L214" s="37">
        <f>'2025'!G22</f>
        <v>23.424657534246574</v>
      </c>
      <c r="M214" s="37" t="str">
        <f>'2025'!H22</f>
        <v>SR</v>
      </c>
      <c r="N214" s="37">
        <f>'2025'!I22</f>
        <v>23.005479452054793</v>
      </c>
      <c r="O214" s="37" t="str">
        <f>'2025'!J22</f>
        <v>Slot</v>
      </c>
      <c r="P214" s="37" t="str">
        <f>'2025'!K22</f>
        <v>RAT</v>
      </c>
      <c r="Q214" s="37" t="str">
        <f>'2025'!L22</f>
        <v>Elite Separator</v>
      </c>
      <c r="R214" s="55">
        <f>'2025'!M22</f>
        <v>70</v>
      </c>
      <c r="S214" s="55">
        <f>'2025'!N22</f>
        <v>191</v>
      </c>
      <c r="T214" s="231">
        <f t="shared" si="24"/>
        <v>27.405342892318437</v>
      </c>
      <c r="U214" s="37">
        <f>'2025'!O22</f>
        <v>4.3499999999999996</v>
      </c>
      <c r="V214" s="56">
        <f>'2025'!P22</f>
        <v>4</v>
      </c>
      <c r="W214" s="57">
        <f>'2025'!Q22</f>
        <v>7.5644841269841279E-2</v>
      </c>
      <c r="X214" s="58">
        <f>'2025'!R22</f>
        <v>0.16561844863731656</v>
      </c>
      <c r="Y214" s="58">
        <f>'2025'!S22</f>
        <v>0.3227135402361988</v>
      </c>
      <c r="Z214" s="58">
        <f>'2025'!T22</f>
        <v>0.22227730953561398</v>
      </c>
      <c r="AA214" s="58">
        <f>'2025'!U22</f>
        <v>0.20503343892995424</v>
      </c>
      <c r="AB214" s="58">
        <f>'2025'!V22</f>
        <v>0.26387348958307655</v>
      </c>
      <c r="AC214" s="59">
        <f>'2025'!W22</f>
        <v>0.25067981510392273</v>
      </c>
      <c r="AD214" s="42">
        <f>'2025'!X22</f>
        <v>20.336986301369862</v>
      </c>
      <c r="AE214" s="43">
        <f>'2025'!Y22</f>
        <v>1.82</v>
      </c>
      <c r="AF214" s="43">
        <f>'2025'!Z22</f>
        <v>9.9</v>
      </c>
      <c r="AG214" s="43">
        <f>'2025'!AA22</f>
        <v>7.6</v>
      </c>
      <c r="AH214" s="43">
        <f>'2025'!AB22</f>
        <v>0.75</v>
      </c>
      <c r="AI214" s="43">
        <f>'2025'!AC22</f>
        <v>0.66</v>
      </c>
      <c r="AJ214" s="44">
        <f>'2025'!AD22</f>
        <v>1.8240343347639486E-2</v>
      </c>
      <c r="AK214" s="44">
        <f>'2025'!AE22</f>
        <v>0.19334763948497855</v>
      </c>
      <c r="AL214" s="45">
        <f>'2025'!AF22</f>
        <v>9.5000000000000001E-2</v>
      </c>
      <c r="AM214" s="46">
        <f t="shared" si="26"/>
        <v>0.2</v>
      </c>
      <c r="AN214" s="45">
        <f>'2025'!AG22</f>
        <v>0.11349999999999999</v>
      </c>
      <c r="AO214" s="45">
        <f>'2025'!AH22</f>
        <v>0.873</v>
      </c>
      <c r="AP214" s="43">
        <f>'2025'!AI22</f>
        <v>106.68573045714055</v>
      </c>
      <c r="AQ214" s="47">
        <f>'2025'!AJ22</f>
        <v>99.156773462562853</v>
      </c>
      <c r="AR214" s="48">
        <f>'2025'!AK22</f>
        <v>7</v>
      </c>
      <c r="AS214" s="49">
        <f>'2025'!AL22</f>
        <v>6</v>
      </c>
      <c r="AT214" s="49">
        <f>'2025'!AM22</f>
        <v>3</v>
      </c>
      <c r="AU214" s="49">
        <f>'2025'!AN22</f>
        <v>7</v>
      </c>
      <c r="AV214" s="49">
        <f>'2025'!AO22</f>
        <v>9</v>
      </c>
      <c r="AW214" s="49">
        <f>'2025'!AP22</f>
        <v>6</v>
      </c>
      <c r="AX214" s="49">
        <f>'2025'!AQ22</f>
        <v>4</v>
      </c>
      <c r="AY214" s="50">
        <f>'2025'!AR22</f>
        <v>0</v>
      </c>
      <c r="AZ214" s="60">
        <f>'2025'!AS22</f>
        <v>122</v>
      </c>
      <c r="BA214" s="61">
        <f>'2025'!AT22</f>
        <v>1612.8</v>
      </c>
      <c r="BB214" s="61">
        <f>'2025'!AU22</f>
        <v>17</v>
      </c>
      <c r="BC214" s="61">
        <f>'2025'!AV22</f>
        <v>13</v>
      </c>
      <c r="BD214" s="61">
        <f>'2025'!AW22</f>
        <v>1</v>
      </c>
      <c r="BE214" s="61">
        <f>'2025'!AX22</f>
        <v>9.7999999999999989</v>
      </c>
      <c r="BF214" s="62">
        <f>'2025'!AY22</f>
        <v>0.04</v>
      </c>
      <c r="BG214" s="62">
        <f>'2025'!AZ22</f>
        <v>0.53</v>
      </c>
      <c r="BH214" s="62">
        <f>'2025'!BA22</f>
        <v>2.0299999999999998</v>
      </c>
      <c r="BI214" s="62">
        <f>'2025'!BB22</f>
        <v>6.8</v>
      </c>
      <c r="BJ214" s="62">
        <f>'2025'!BC22</f>
        <v>2.8</v>
      </c>
      <c r="BK214" s="62">
        <f>'2025'!BH22</f>
        <v>33.299999999999997</v>
      </c>
      <c r="BL214" s="62">
        <f>'2025'!BI22</f>
        <v>13.3</v>
      </c>
      <c r="BM214" s="62">
        <f>'2025'!BJ22</f>
        <v>39.1</v>
      </c>
      <c r="BN214" s="63">
        <f>'2025'!BK22</f>
        <v>60.9</v>
      </c>
      <c r="BO214" s="60">
        <f>'2025'!BL22</f>
        <v>474</v>
      </c>
      <c r="BP214" s="61">
        <f>'2025'!BM22</f>
        <v>2862</v>
      </c>
      <c r="BQ214" s="61">
        <f>'2025'!BN22</f>
        <v>62</v>
      </c>
      <c r="BR214" s="61">
        <f>'2025'!BO22</f>
        <v>42</v>
      </c>
      <c r="BS214" s="61">
        <f>'2025'!BP22</f>
        <v>4</v>
      </c>
      <c r="BT214" s="61">
        <f>'2025'!BQ22</f>
        <v>26.400000000000002</v>
      </c>
      <c r="BU214" s="62">
        <f>'2025'!BR22</f>
        <v>0.04</v>
      </c>
      <c r="BV214" s="62">
        <f>'2025'!BS22</f>
        <v>1.08</v>
      </c>
      <c r="BW214" s="62">
        <f>'2025'!BT22</f>
        <v>2.0699999999999998</v>
      </c>
      <c r="BX214" s="62">
        <f>'2025'!BU22</f>
        <v>5.9</v>
      </c>
      <c r="BY214" s="62">
        <f>'2025'!BV22</f>
        <v>11.1</v>
      </c>
      <c r="BZ214" s="62">
        <f>'2025'!CA22</f>
        <v>50</v>
      </c>
      <c r="CA214" s="62">
        <f>'2025'!CB22</f>
        <v>2.2999999999999998</v>
      </c>
      <c r="CB214" s="62">
        <f>'2025'!CC22</f>
        <v>94.6</v>
      </c>
      <c r="CC214" s="63">
        <f>'2025'!CD22</f>
        <v>5.4</v>
      </c>
      <c r="CD214" s="60">
        <f>'2025'!CE22</f>
        <v>940</v>
      </c>
      <c r="CE214" s="61">
        <f>'2025'!CF22</f>
        <v>2912.8</v>
      </c>
      <c r="CF214" s="61">
        <f>'2025'!CG22</f>
        <v>93</v>
      </c>
      <c r="CG214" s="61">
        <f>'2025'!CH22</f>
        <v>69</v>
      </c>
      <c r="CH214" s="61">
        <f>'2025'!CI22</f>
        <v>5</v>
      </c>
      <c r="CI214" s="61">
        <f>'2025'!CJ22</f>
        <v>17.600000000000001</v>
      </c>
      <c r="CJ214" s="62">
        <f>'2025'!CK22</f>
        <v>0.79</v>
      </c>
      <c r="CK214" s="62">
        <f>'2025'!CL22</f>
        <v>2.09</v>
      </c>
      <c r="CL214" s="62">
        <f>'2025'!CM22</f>
        <v>2.33</v>
      </c>
      <c r="CM214" s="62">
        <f>'2025'!CN22</f>
        <v>8.4</v>
      </c>
      <c r="CN214" s="62">
        <f>'2025'!CO22</f>
        <v>7.6</v>
      </c>
      <c r="CO214" s="62">
        <f>'2025'!CT22</f>
        <v>44.4</v>
      </c>
      <c r="CP214" s="62">
        <f>'2025'!CU22</f>
        <v>4.2</v>
      </c>
      <c r="CQ214" s="62">
        <f>'2025'!CV22</f>
        <v>89.8</v>
      </c>
      <c r="CR214" s="63">
        <f>'2025'!CW22</f>
        <v>10</v>
      </c>
      <c r="CS214" s="60">
        <f>'2025'!CX22</f>
        <v>538</v>
      </c>
      <c r="CT214" s="61">
        <f>'2025'!CY22</f>
        <v>2420.3999999999996</v>
      </c>
      <c r="CU214" s="61">
        <f>'2025'!CZ22</f>
        <v>64</v>
      </c>
      <c r="CV214" s="61">
        <f>'2025'!DA22</f>
        <v>41</v>
      </c>
      <c r="CW214" s="61">
        <f>'2025'!DB22</f>
        <v>6</v>
      </c>
      <c r="CX214" s="61">
        <f>'2025'!DC22</f>
        <v>21.6</v>
      </c>
      <c r="CY214" s="62">
        <f>'2025'!DD22</f>
        <v>0.66</v>
      </c>
      <c r="CZ214" s="62">
        <f>'2025'!DE22</f>
        <v>0.66</v>
      </c>
      <c r="DA214" s="62">
        <f>'2025'!DF22</f>
        <v>1.82</v>
      </c>
      <c r="DB214" s="62">
        <f>'2025'!DG22</f>
        <v>9.9</v>
      </c>
      <c r="DC214" s="62">
        <f>'2025'!DH22</f>
        <v>7.6</v>
      </c>
      <c r="DD214" s="62">
        <f>'2025'!DM22</f>
        <v>20</v>
      </c>
      <c r="DE214" s="62">
        <f>'2025'!DN22</f>
        <v>6.8</v>
      </c>
      <c r="DF214" s="62">
        <f>'2025'!DO22</f>
        <v>9</v>
      </c>
      <c r="DG214" s="63">
        <f>'2025'!DP22</f>
        <v>90</v>
      </c>
      <c r="DH214" s="60">
        <f>'2025'!DQ22</f>
        <v>466</v>
      </c>
      <c r="DI214" s="61">
        <f>'2025'!DR22</f>
        <v>2272.8000000000002</v>
      </c>
      <c r="DJ214" s="61">
        <f>'2025'!DS22</f>
        <v>58</v>
      </c>
      <c r="DK214" s="61">
        <f>'2025'!DT22</f>
        <v>38</v>
      </c>
      <c r="DL214" s="61">
        <f>'2025'!DU22</f>
        <v>2</v>
      </c>
      <c r="DM214" s="61">
        <f>'2025'!DV22</f>
        <v>15.600000000000001</v>
      </c>
      <c r="DN214" s="62">
        <f>'2025'!DW22</f>
        <v>0.75</v>
      </c>
      <c r="DO214" s="62">
        <f>'2025'!DX22</f>
        <v>0</v>
      </c>
      <c r="DP214" s="62">
        <f>'2025'!DY22</f>
        <v>1.7</v>
      </c>
      <c r="DQ214" s="62">
        <f>'2025'!DZ22</f>
        <v>8.3000000000000007</v>
      </c>
      <c r="DR214" s="62">
        <f>'2025'!EA22</f>
        <v>7.5</v>
      </c>
      <c r="DS214" s="62">
        <f>'2025'!EF22</f>
        <v>20</v>
      </c>
      <c r="DT214" s="62">
        <f>'2025'!EG22</f>
        <v>9.5</v>
      </c>
      <c r="DU214" s="62">
        <f>'2025'!EH22</f>
        <v>13.7</v>
      </c>
      <c r="DV214" s="63">
        <f>'2025'!EI22</f>
        <v>84.6</v>
      </c>
    </row>
    <row r="215" spans="1:126" ht="15.75" customHeight="1" x14ac:dyDescent="0.2">
      <c r="A215" s="30">
        <f t="shared" si="21"/>
        <v>213</v>
      </c>
      <c r="B215" s="31">
        <f>'2025'!A23</f>
        <v>21</v>
      </c>
      <c r="C215" s="31">
        <v>2025</v>
      </c>
      <c r="D215" s="32" t="str">
        <f>'2025'!B23</f>
        <v>Pat Bryant</v>
      </c>
      <c r="E215" s="32" t="str" cm="1">
        <f t="array" ref="E215">_xlfn.IFS(F215&gt;12.5,"Cornerstone",AND(F215&gt;11.995,F215&lt;12.5),"Elite",AND(F215&gt;11,F215&lt;12.995),"Elite Upside",AND(F215&gt;=9.69,F215&lt;10.999),"Upside",AND(F215&gt;8.4,F215&lt;9.999),"Upside Lite",AND(F215&gt;7.25,F215&lt;8.999),"Outlier",AND(F215&gt;=6,F215&lt;7.25),"Outlier Lite",F215&lt;6.999,"Purgatory")</f>
        <v>Outlier</v>
      </c>
      <c r="F215" s="33">
        <f>'2025'!C23</f>
        <v>7.7928571428571427</v>
      </c>
      <c r="G215" s="33">
        <f t="shared" si="22"/>
        <v>65.3</v>
      </c>
      <c r="H215" s="303">
        <f t="shared" si="23"/>
        <v>-0.36659024660105272</v>
      </c>
      <c r="I215" s="34" t="str">
        <f>'2025'!D23</f>
        <v>Illinois</v>
      </c>
      <c r="J215" s="35">
        <f>'2025'!E23</f>
        <v>2</v>
      </c>
      <c r="K215" s="36">
        <f>'2025'!F23</f>
        <v>37600</v>
      </c>
      <c r="L215" s="37">
        <f>'2025'!G23</f>
        <v>22.813698630136987</v>
      </c>
      <c r="M215" s="37" t="str">
        <f>'2025'!H23</f>
        <v>SR</v>
      </c>
      <c r="N215" s="37">
        <f>'2025'!I23</f>
        <v>22.394520547945206</v>
      </c>
      <c r="O215" s="37" t="str">
        <f>'2025'!J23</f>
        <v>Wide</v>
      </c>
      <c r="P215" s="37" t="str">
        <f>'2025'!K23</f>
        <v>SLOB</v>
      </c>
      <c r="Q215" s="37" t="str">
        <f>'2025'!L23</f>
        <v>Poor Earner</v>
      </c>
      <c r="R215" s="55">
        <f>'2025'!M23</f>
        <v>74</v>
      </c>
      <c r="S215" s="55">
        <f>'2025'!N23</f>
        <v>204</v>
      </c>
      <c r="T215" s="231">
        <f t="shared" si="24"/>
        <v>26.191759907259772</v>
      </c>
      <c r="U215" s="37">
        <f>'2025'!O23</f>
        <v>4.6100000000000003</v>
      </c>
      <c r="V215" s="56">
        <f>'2025'!P23</f>
        <v>3</v>
      </c>
      <c r="W215" s="57">
        <f>'2025'!Q23</f>
        <v>0</v>
      </c>
      <c r="X215" s="58">
        <f>'2025'!R23</f>
        <v>6.2740076824583865E-2</v>
      </c>
      <c r="Y215" s="58">
        <f>'2025'!S23</f>
        <v>0.17666037141957819</v>
      </c>
      <c r="Z215" s="58">
        <f>'2025'!T23</f>
        <v>0.24169219344657941</v>
      </c>
      <c r="AA215" s="58">
        <f>'2025'!U23</f>
        <v>0.3882575757575758</v>
      </c>
      <c r="AB215" s="58">
        <f>'2025'!V23</f>
        <v>0.3882575757575758</v>
      </c>
      <c r="AC215" s="59">
        <f>'2025'!W23</f>
        <v>0.3882575757575758</v>
      </c>
      <c r="AD215" s="42">
        <f>'2025'!X23</f>
        <v>20.728767123287671</v>
      </c>
      <c r="AE215" s="43">
        <f>'2025'!Y23</f>
        <v>2.83</v>
      </c>
      <c r="AF215" s="43">
        <f>'2025'!Z23</f>
        <v>6.9</v>
      </c>
      <c r="AG215" s="43">
        <f>'2025'!AA23</f>
        <v>14.4</v>
      </c>
      <c r="AH215" s="43">
        <f>'2025'!AB23</f>
        <v>1.4</v>
      </c>
      <c r="AI215" s="43">
        <f>'2025'!AC23</f>
        <v>0</v>
      </c>
      <c r="AJ215" s="44">
        <f>'2025'!AD23</f>
        <v>3.7388211382113824E-2</v>
      </c>
      <c r="AK215" s="44">
        <f>'2025'!AE23</f>
        <v>0.18694105691056911</v>
      </c>
      <c r="AL215" s="45">
        <f>'2025'!AF23</f>
        <v>1.8000000000000002E-2</v>
      </c>
      <c r="AM215" s="46">
        <f t="shared" si="26"/>
        <v>0.69200000000000006</v>
      </c>
      <c r="AN215" s="45">
        <f>'2025'!AG23</f>
        <v>0.78249999999999997</v>
      </c>
      <c r="AO215" s="45">
        <f>'2025'!AH23</f>
        <v>0.20850000000000002</v>
      </c>
      <c r="AP215" s="43">
        <f>'2025'!AI23</f>
        <v>90.335085830227086</v>
      </c>
      <c r="AQ215" s="47">
        <f>'2025'!AJ23</f>
        <v>91.258438311722017</v>
      </c>
      <c r="AR215" s="48">
        <f>'2025'!AK23</f>
        <v>10</v>
      </c>
      <c r="AS215" s="49">
        <f>'2025'!AL23</f>
        <v>5</v>
      </c>
      <c r="AT215" s="49">
        <f>'2025'!AM23</f>
        <v>5</v>
      </c>
      <c r="AU215" s="49">
        <f>'2025'!AN23</f>
        <v>5</v>
      </c>
      <c r="AV215" s="49">
        <f>'2025'!AO23</f>
        <v>5</v>
      </c>
      <c r="AW215" s="49">
        <f>'2025'!AP23</f>
        <v>5</v>
      </c>
      <c r="AX215" s="49">
        <f>'2025'!AQ23</f>
        <v>6</v>
      </c>
      <c r="AY215" s="50">
        <f>'2025'!AR23</f>
        <v>0</v>
      </c>
      <c r="AZ215" s="60">
        <f>'2025'!AS23</f>
        <v>0</v>
      </c>
      <c r="BA215" s="61">
        <f>'2025'!AT23</f>
        <v>1</v>
      </c>
      <c r="BB215" s="61">
        <f>'2025'!AU23</f>
        <v>0</v>
      </c>
      <c r="BC215" s="61">
        <f>'2025'!AV23</f>
        <v>0</v>
      </c>
      <c r="BD215" s="61">
        <f>'2025'!AW23</f>
        <v>0</v>
      </c>
      <c r="BE215" s="61">
        <f>'2025'!AX23</f>
        <v>0</v>
      </c>
      <c r="BF215" s="62">
        <f>'2025'!AY23</f>
        <v>0</v>
      </c>
      <c r="BG215" s="62">
        <f>'2025'!AZ23</f>
        <v>0</v>
      </c>
      <c r="BH215" s="62">
        <f>'2025'!BA23</f>
        <v>0</v>
      </c>
      <c r="BI215" s="62">
        <f>'2025'!BB23</f>
        <v>0</v>
      </c>
      <c r="BJ215" s="62">
        <f>'2025'!BC23</f>
        <v>0</v>
      </c>
      <c r="BK215" s="62">
        <f>'2025'!BH23</f>
        <v>0</v>
      </c>
      <c r="BL215" s="62">
        <f>'2025'!BI23</f>
        <v>0</v>
      </c>
      <c r="BM215" s="62">
        <f>'2025'!BJ23</f>
        <v>0</v>
      </c>
      <c r="BN215" s="63">
        <f>'2025'!BK23</f>
        <v>0</v>
      </c>
      <c r="BO215" s="60">
        <f>'2025'!BL23</f>
        <v>98</v>
      </c>
      <c r="BP215" s="61">
        <f>'2025'!BM23</f>
        <v>1562</v>
      </c>
      <c r="BQ215" s="61">
        <f>'2025'!BN23</f>
        <v>11</v>
      </c>
      <c r="BR215" s="61">
        <f>'2025'!BO23</f>
        <v>6</v>
      </c>
      <c r="BS215" s="61">
        <f>'2025'!BP23</f>
        <v>0</v>
      </c>
      <c r="BT215" s="61">
        <f>'2025'!BQ23</f>
        <v>11</v>
      </c>
      <c r="BU215" s="62">
        <f>'2025'!BR23</f>
        <v>0</v>
      </c>
      <c r="BV215" s="62">
        <f>'2025'!BS23</f>
        <v>0</v>
      </c>
      <c r="BW215" s="62">
        <f>'2025'!BT23</f>
        <v>1.96</v>
      </c>
      <c r="BX215" s="62">
        <f>'2025'!BU23</f>
        <v>1.3</v>
      </c>
      <c r="BY215" s="62">
        <f>'2025'!BV23</f>
        <v>14.5</v>
      </c>
      <c r="BZ215" s="62">
        <f>'2025'!CA23</f>
        <v>33.299999999999997</v>
      </c>
      <c r="CA215" s="62">
        <f>'2025'!CB23</f>
        <v>14.3</v>
      </c>
      <c r="CB215" s="62">
        <f>'2025'!CC23</f>
        <v>94.6</v>
      </c>
      <c r="CC215" s="63">
        <f>'2025'!CD23</f>
        <v>5.4</v>
      </c>
      <c r="CD215" s="60">
        <f>'2025'!CE23</f>
        <v>449</v>
      </c>
      <c r="CE215" s="61">
        <f>'2025'!CF23</f>
        <v>2541.6000000000004</v>
      </c>
      <c r="CF215" s="61">
        <f>'2025'!CG23</f>
        <v>56</v>
      </c>
      <c r="CG215" s="61">
        <f>'2025'!CH23</f>
        <v>33</v>
      </c>
      <c r="CH215" s="61">
        <f>'2025'!CI23</f>
        <v>2</v>
      </c>
      <c r="CI215" s="61">
        <f>'2025'!CJ23</f>
        <v>14.399999999999999</v>
      </c>
      <c r="CJ215" s="62">
        <f>'2025'!CK23</f>
        <v>0</v>
      </c>
      <c r="CK215" s="62">
        <f>'2025'!CL23</f>
        <v>0</v>
      </c>
      <c r="CL215" s="62">
        <f>'2025'!CM23</f>
        <v>1.77</v>
      </c>
      <c r="CM215" s="62">
        <f>'2025'!CN23</f>
        <v>2.9</v>
      </c>
      <c r="CN215" s="62">
        <f>'2025'!CO23</f>
        <v>12.9</v>
      </c>
      <c r="CO215" s="62">
        <f>'2025'!CT23</f>
        <v>50</v>
      </c>
      <c r="CP215" s="62">
        <f>'2025'!CU23</f>
        <v>13.2</v>
      </c>
      <c r="CQ215" s="62">
        <f>'2025'!CV23</f>
        <v>83.8</v>
      </c>
      <c r="CR215" s="63">
        <f>'2025'!CW23</f>
        <v>16.2</v>
      </c>
      <c r="CS215" s="60">
        <f>'2025'!CX23</f>
        <v>560</v>
      </c>
      <c r="CT215" s="61">
        <f>'2025'!CY23</f>
        <v>3175.2000000000003</v>
      </c>
      <c r="CU215" s="61">
        <f>'2025'!CZ23</f>
        <v>63</v>
      </c>
      <c r="CV215" s="61">
        <f>'2025'!DA23</f>
        <v>43</v>
      </c>
      <c r="CW215" s="61">
        <f>'2025'!DB23</f>
        <v>7</v>
      </c>
      <c r="CX215" s="61">
        <f>'2025'!DC23</f>
        <v>22.799999999999997</v>
      </c>
      <c r="CY215" s="62">
        <f>'2025'!DD23</f>
        <v>0.8</v>
      </c>
      <c r="CZ215" s="62">
        <f>'2025'!DE23</f>
        <v>0</v>
      </c>
      <c r="DA215" s="62">
        <f>'2025'!DF23</f>
        <v>1.67</v>
      </c>
      <c r="DB215" s="62">
        <f>'2025'!DG23</f>
        <v>3.8</v>
      </c>
      <c r="DC215" s="62">
        <f>'2025'!DH23</f>
        <v>12.1</v>
      </c>
      <c r="DD215" s="62">
        <f>'2025'!DM23</f>
        <v>50</v>
      </c>
      <c r="DE215" s="62">
        <f>'2025'!DN23</f>
        <v>8.5</v>
      </c>
      <c r="DF215" s="62">
        <f>'2025'!DO23</f>
        <v>79.7</v>
      </c>
      <c r="DG215" s="63">
        <f>'2025'!DP23</f>
        <v>20.3</v>
      </c>
      <c r="DH215" s="60">
        <f>'2025'!DQ23</f>
        <v>984</v>
      </c>
      <c r="DI215" s="61">
        <f>'2025'!DR23</f>
        <v>2534.3999999999996</v>
      </c>
      <c r="DJ215" s="61">
        <f>'2025'!DS23</f>
        <v>78</v>
      </c>
      <c r="DK215" s="61">
        <f>'2025'!DT23</f>
        <v>54</v>
      </c>
      <c r="DL215" s="61">
        <f>'2025'!DU23</f>
        <v>10</v>
      </c>
      <c r="DM215" s="61">
        <f>'2025'!DV23</f>
        <v>21.6</v>
      </c>
      <c r="DN215" s="62">
        <f>'2025'!DW23</f>
        <v>1.4</v>
      </c>
      <c r="DO215" s="62">
        <f>'2025'!DX23</f>
        <v>0</v>
      </c>
      <c r="DP215" s="62">
        <f>'2025'!DY23</f>
        <v>2.83</v>
      </c>
      <c r="DQ215" s="62">
        <f>'2025'!DZ23</f>
        <v>6.9</v>
      </c>
      <c r="DR215" s="62">
        <f>'2025'!EA23</f>
        <v>14.4</v>
      </c>
      <c r="DS215" s="62">
        <f>'2025'!EF23</f>
        <v>69.2</v>
      </c>
      <c r="DT215" s="62">
        <f>'2025'!EG23</f>
        <v>1.8</v>
      </c>
      <c r="DU215" s="62">
        <f>'2025'!EH23</f>
        <v>76.8</v>
      </c>
      <c r="DV215" s="63">
        <f>'2025'!EI23</f>
        <v>21.4</v>
      </c>
    </row>
    <row r="216" spans="1:126" ht="15.75" customHeight="1" x14ac:dyDescent="0.2">
      <c r="A216" s="30">
        <f t="shared" si="21"/>
        <v>214</v>
      </c>
      <c r="B216" s="31">
        <f>'2018'!A20</f>
        <v>18</v>
      </c>
      <c r="C216" s="31">
        <v>2018</v>
      </c>
      <c r="D216" s="32" t="str">
        <f>'2018'!B20</f>
        <v>Deon Cain</v>
      </c>
      <c r="E216" s="32" t="str" cm="1">
        <f t="array" ref="E216">_xlfn.IFS(F216&gt;12.5,"Cornerstone",AND(F216&gt;11.995,F216&lt;12.5),"Elite",AND(F216&gt;11,F216&lt;12.995),"Elite Upside",AND(F216&gt;=9.69,F216&lt;10.999),"Upside",AND(F216&gt;8.4,F216&lt;9.999),"Upside Lite",AND(F216&gt;7.25,F216&lt;8.999),"Outlier",AND(F216&gt;=6,F216&lt;7.25),"Outlier Lite",F216&lt;6.999,"Purgatory")</f>
        <v>Outlier</v>
      </c>
      <c r="F216" s="33">
        <f>'2018'!C20</f>
        <v>7.7885714285714283</v>
      </c>
      <c r="G216" s="33">
        <f t="shared" si="22"/>
        <v>65.2</v>
      </c>
      <c r="H216" s="303">
        <f t="shared" si="23"/>
        <v>-0.36905005138197072</v>
      </c>
      <c r="I216" s="34" t="str">
        <f>'2018'!D20</f>
        <v>Clemson</v>
      </c>
      <c r="J216" s="35">
        <f>'2018'!E20</f>
        <v>4</v>
      </c>
      <c r="K216" s="36">
        <f>'2018'!F20</f>
        <v>35286</v>
      </c>
      <c r="L216" s="37">
        <f>'2018'!G20</f>
        <v>29.153424657534245</v>
      </c>
      <c r="M216" s="37" t="str">
        <f>'2018'!H20</f>
        <v>JR</v>
      </c>
      <c r="N216" s="37">
        <f>'2018'!I20</f>
        <v>21.726027397260275</v>
      </c>
      <c r="O216" s="37" t="str">
        <f>'2018'!J20</f>
        <v>Wide</v>
      </c>
      <c r="P216" s="37" t="str">
        <f>'2018'!K20</f>
        <v>DEEP</v>
      </c>
      <c r="Q216" s="37" t="str">
        <f>'2018'!L20</f>
        <v>Elite Earner</v>
      </c>
      <c r="R216" s="55">
        <f>'2018'!M20</f>
        <v>74</v>
      </c>
      <c r="S216" s="55">
        <f>'2018'!N20</f>
        <v>203</v>
      </c>
      <c r="T216" s="231">
        <f t="shared" si="24"/>
        <v>26.063368927322223</v>
      </c>
      <c r="U216" s="35">
        <f>'2018'!O20</f>
        <v>4.43</v>
      </c>
      <c r="V216" s="56">
        <f>'2018'!P20</f>
        <v>6</v>
      </c>
      <c r="W216" s="57">
        <f>'2018'!Q20</f>
        <v>0</v>
      </c>
      <c r="X216" s="58">
        <f>'2018'!R20</f>
        <v>0</v>
      </c>
      <c r="Y216" s="58">
        <f>'2018'!S20</f>
        <v>0.13308941230276697</v>
      </c>
      <c r="Z216" s="58">
        <f>'2018'!T20</f>
        <v>0.14453982830904372</v>
      </c>
      <c r="AA216" s="58">
        <f>'2018'!U20</f>
        <v>0.22262663026994237</v>
      </c>
      <c r="AB216" s="58">
        <f>'2018'!V20</f>
        <v>0.22262663026994237</v>
      </c>
      <c r="AC216" s="59">
        <f>'2018'!W20</f>
        <v>0.21149529875644524</v>
      </c>
      <c r="AD216" s="42">
        <f>'2018'!X20</f>
        <v>21.087671232876712</v>
      </c>
      <c r="AE216" s="43">
        <f>'2018'!Y20</f>
        <v>2.79</v>
      </c>
      <c r="AF216" s="43">
        <f>'2018'!Z20</f>
        <v>5.7</v>
      </c>
      <c r="AG216" s="43">
        <f>'2018'!AA20</f>
        <v>18.2</v>
      </c>
      <c r="AH216" s="43">
        <f>'2018'!AB20</f>
        <v>0.66</v>
      </c>
      <c r="AI216" s="43">
        <f>'2018'!AC20</f>
        <v>1.56</v>
      </c>
      <c r="AJ216" s="44">
        <f>'2018'!AD20</f>
        <v>5.6403269754768393E-2</v>
      </c>
      <c r="AK216" s="44">
        <f>'2018'!AE20</f>
        <v>0.19741144414168937</v>
      </c>
      <c r="AL216" s="45">
        <f>'2018'!AF20</f>
        <v>7.9000000000000001E-2</v>
      </c>
      <c r="AM216" s="46">
        <f t="shared" si="26"/>
        <v>0.4</v>
      </c>
      <c r="AN216" s="45">
        <f>'2018'!AG20</f>
        <v>0.91500000000000004</v>
      </c>
      <c r="AO216" s="45">
        <f>'2018'!AH20</f>
        <v>8.5000000000000006E-2</v>
      </c>
      <c r="AP216" s="43">
        <f>'2018'!AI20</f>
        <v>105.41711553052681</v>
      </c>
      <c r="AQ216" s="47">
        <f>'2018'!AJ20</f>
        <v>106.49462771001467</v>
      </c>
      <c r="AR216" s="48">
        <f>'2018'!AK20</f>
        <v>6</v>
      </c>
      <c r="AS216" s="49">
        <f>'2018'!AL20</f>
        <v>4</v>
      </c>
      <c r="AT216" s="49">
        <f>'2018'!AM20</f>
        <v>5</v>
      </c>
      <c r="AU216" s="49">
        <f>'2018'!AN20</f>
        <v>4</v>
      </c>
      <c r="AV216" s="49">
        <f>'2018'!AO20</f>
        <v>9</v>
      </c>
      <c r="AW216" s="49">
        <f>'2018'!AP20</f>
        <v>7</v>
      </c>
      <c r="AX216" s="49">
        <f>'2018'!AQ20</f>
        <v>2</v>
      </c>
      <c r="AY216" s="50">
        <f>'2018'!AR20</f>
        <v>0.5</v>
      </c>
      <c r="AZ216" s="60">
        <f>'2018'!AS20</f>
        <v>0</v>
      </c>
      <c r="BA216" s="61">
        <f>'2018'!AT20</f>
        <v>4330</v>
      </c>
      <c r="BB216" s="61">
        <f>'2018'!AU20</f>
        <v>0</v>
      </c>
      <c r="BC216" s="61">
        <f>'2018'!AV20</f>
        <v>0</v>
      </c>
      <c r="BD216" s="61">
        <f>'2018'!AW20</f>
        <v>0</v>
      </c>
      <c r="BE216" s="61">
        <f>'2018'!AX20</f>
        <v>0</v>
      </c>
      <c r="BF216" s="62">
        <f>'2018'!AY20</f>
        <v>0</v>
      </c>
      <c r="BG216" s="62">
        <f>'2018'!AZ20</f>
        <v>0</v>
      </c>
      <c r="BH216" s="62">
        <f>'2018'!BA20</f>
        <v>0</v>
      </c>
      <c r="BI216" s="62">
        <f>'2018'!BB20</f>
        <v>0</v>
      </c>
      <c r="BJ216" s="62">
        <f>'2018'!BC20</f>
        <v>0</v>
      </c>
      <c r="BK216" s="62">
        <f>'2018'!BD20</f>
        <v>0</v>
      </c>
      <c r="BL216" s="62">
        <f>'2018'!BE20</f>
        <v>0</v>
      </c>
      <c r="BM216" s="62">
        <f>'2018'!BF20</f>
        <v>0</v>
      </c>
      <c r="BN216" s="63">
        <f>'2018'!BG20</f>
        <v>0</v>
      </c>
      <c r="BO216" s="60">
        <f>'2018'!BH20</f>
        <v>0</v>
      </c>
      <c r="BP216" s="61">
        <f>'2018'!BI20</f>
        <v>3404</v>
      </c>
      <c r="BQ216" s="61">
        <f>'2018'!BJ20</f>
        <v>0</v>
      </c>
      <c r="BR216" s="61">
        <f>'2018'!BK20</f>
        <v>0</v>
      </c>
      <c r="BS216" s="61">
        <f>'2018'!BL20</f>
        <v>0</v>
      </c>
      <c r="BT216" s="61">
        <f>'2018'!BM20</f>
        <v>0</v>
      </c>
      <c r="BU216" s="62">
        <f>'2018'!BN20</f>
        <v>0</v>
      </c>
      <c r="BV216" s="62">
        <f>'2018'!BO20</f>
        <v>0</v>
      </c>
      <c r="BW216" s="62">
        <f>'2018'!BP20</f>
        <v>0</v>
      </c>
      <c r="BX216" s="62">
        <f>'2018'!BQ20</f>
        <v>0</v>
      </c>
      <c r="BY216" s="62">
        <f>'2018'!BR20</f>
        <v>0</v>
      </c>
      <c r="BZ216" s="62">
        <f>'2018'!BS20</f>
        <v>0</v>
      </c>
      <c r="CA216" s="62">
        <f>'2018'!BT20</f>
        <v>0</v>
      </c>
      <c r="CB216" s="62">
        <f>'2018'!BU20</f>
        <v>0</v>
      </c>
      <c r="CC216" s="63">
        <f>'2018'!BV20</f>
        <v>0</v>
      </c>
      <c r="CD216" s="60">
        <f>'2018'!BW20</f>
        <v>582</v>
      </c>
      <c r="CE216" s="61">
        <f>'2018'!BX20</f>
        <v>4373</v>
      </c>
      <c r="CF216" s="61">
        <f>'2018'!BY20</f>
        <v>49</v>
      </c>
      <c r="CG216" s="61">
        <f>'2018'!BZ20</f>
        <v>34</v>
      </c>
      <c r="CH216" s="61">
        <f>'2018'!CA20</f>
        <v>5</v>
      </c>
      <c r="CI216" s="61">
        <f>'2018'!CB20</f>
        <v>35</v>
      </c>
      <c r="CJ216" s="62">
        <f>'2018'!CC20</f>
        <v>0</v>
      </c>
      <c r="CK216" s="62">
        <f>'2018'!CD20</f>
        <v>0</v>
      </c>
      <c r="CL216" s="62">
        <f>'2018'!CE20</f>
        <v>3.44</v>
      </c>
      <c r="CM216" s="62">
        <f>'2018'!CF20</f>
        <v>7.6</v>
      </c>
      <c r="CN216" s="62">
        <f>'2018'!CG20</f>
        <v>13.2</v>
      </c>
      <c r="CO216" s="62">
        <f>'2018'!CH20</f>
        <v>0</v>
      </c>
      <c r="CP216" s="62">
        <f>'2018'!CI20</f>
        <v>5.6</v>
      </c>
      <c r="CQ216" s="62">
        <f>'2018'!CJ20</f>
        <v>88.2</v>
      </c>
      <c r="CR216" s="63">
        <f>'2018'!CK20</f>
        <v>11.2</v>
      </c>
      <c r="CS216" s="60">
        <f>'2018'!CL20</f>
        <v>724</v>
      </c>
      <c r="CT216" s="61">
        <f>'2018'!CM20</f>
        <v>5009</v>
      </c>
      <c r="CU216" s="61">
        <f>'2018'!CN20</f>
        <v>75</v>
      </c>
      <c r="CV216" s="61">
        <f>'2018'!CO20</f>
        <v>38</v>
      </c>
      <c r="CW216" s="61">
        <f>'2018'!CP20</f>
        <v>9</v>
      </c>
      <c r="CX216" s="61">
        <f>'2018'!CQ20</f>
        <v>45</v>
      </c>
      <c r="CY216" s="62">
        <f>'2018'!CR20</f>
        <v>0.66</v>
      </c>
      <c r="CZ216" s="62">
        <f>'2018'!CS20</f>
        <v>1.1499999999999999</v>
      </c>
      <c r="DA216" s="62">
        <f>'2018'!CT20</f>
        <v>2.79</v>
      </c>
      <c r="DB216" s="62">
        <f>'2018'!CU20</f>
        <v>5.7</v>
      </c>
      <c r="DC216" s="62">
        <f>'2018'!CV20</f>
        <v>18.2</v>
      </c>
      <c r="DD216" s="62">
        <f>'2018'!CW20</f>
        <v>0</v>
      </c>
      <c r="DE216" s="62">
        <f>'2018'!CX20</f>
        <v>13.6</v>
      </c>
      <c r="DF216" s="62">
        <f>'2018'!CY20</f>
        <v>86.5</v>
      </c>
      <c r="DG216" s="63">
        <f>'2018'!CZ20</f>
        <v>13.5</v>
      </c>
      <c r="DH216" s="60">
        <f>'2018'!DA20</f>
        <v>734</v>
      </c>
      <c r="DI216" s="61">
        <f>'2018'!DB20</f>
        <v>3297</v>
      </c>
      <c r="DJ216" s="61">
        <f>'2018'!DC20</f>
        <v>90</v>
      </c>
      <c r="DK216" s="61">
        <f>'2018'!DD20</f>
        <v>58</v>
      </c>
      <c r="DL216" s="61">
        <f>'2018'!DE20</f>
        <v>6</v>
      </c>
      <c r="DM216" s="61">
        <f>'2018'!DF20</f>
        <v>17</v>
      </c>
      <c r="DN216" s="62">
        <f>'2018'!DG20</f>
        <v>0.44</v>
      </c>
      <c r="DO216" s="62">
        <f>'2018'!DH20</f>
        <v>1.56</v>
      </c>
      <c r="DP216" s="62">
        <f>'2018'!DI20</f>
        <v>2.0699999999999998</v>
      </c>
      <c r="DQ216" s="62">
        <f>'2018'!DJ20</f>
        <v>3.7</v>
      </c>
      <c r="DR216" s="62">
        <f>'2018'!DK20</f>
        <v>13.1</v>
      </c>
      <c r="DS216" s="62">
        <f>'2018'!DP20</f>
        <v>40</v>
      </c>
      <c r="DT216" s="62">
        <f>'2018'!DQ20</f>
        <v>7.9</v>
      </c>
      <c r="DU216" s="62">
        <f>'2018'!DR20</f>
        <v>96.5</v>
      </c>
      <c r="DV216" s="63">
        <f>'2018'!DS20</f>
        <v>3.5</v>
      </c>
    </row>
    <row r="217" spans="1:126" ht="15.75" customHeight="1" x14ac:dyDescent="0.2">
      <c r="A217" s="30">
        <f t="shared" si="21"/>
        <v>215</v>
      </c>
      <c r="B217" s="31">
        <f>'2019'!A17</f>
        <v>15</v>
      </c>
      <c r="C217" s="31">
        <v>2019</v>
      </c>
      <c r="D217" s="32" t="str">
        <f>'2019'!B17</f>
        <v>Darius Slayton</v>
      </c>
      <c r="E217" s="32" t="str" cm="1">
        <f t="array" ref="E217">_xlfn.IFS(F217&gt;12.5,"Cornerstone",AND(F217&gt;11.995,F217&lt;12.5),"Elite",AND(F217&gt;11,F217&lt;12.995),"Elite Upside",AND(F217&gt;=9.69,F217&lt;10.999),"Upside",AND(F217&gt;8.4,F217&lt;9.999),"Upside Lite",AND(F217&gt;7.25,F217&lt;8.999),"Outlier",AND(F217&gt;=6,F217&lt;7.25),"Outlier Lite",F217&lt;6.999,"Purgatory")</f>
        <v>Outlier</v>
      </c>
      <c r="F217" s="33">
        <f>'2019'!C17</f>
        <v>7.7871428571428583</v>
      </c>
      <c r="G217" s="33">
        <f t="shared" si="22"/>
        <v>65</v>
      </c>
      <c r="H217" s="303">
        <f t="shared" si="23"/>
        <v>-0.36986998630894258</v>
      </c>
      <c r="I217" s="34" t="str">
        <f>'2019'!D17</f>
        <v>Auburn</v>
      </c>
      <c r="J217" s="35">
        <f>'2019'!E17</f>
        <v>1</v>
      </c>
      <c r="K217" s="36">
        <f>'2019'!F17</f>
        <v>35442</v>
      </c>
      <c r="L217" s="37">
        <f>'2019'!G17</f>
        <v>28.726027397260275</v>
      </c>
      <c r="M217" s="37" t="str">
        <f>'2019'!H17</f>
        <v>RS JR</v>
      </c>
      <c r="N217" s="37">
        <f>'2019'!I17</f>
        <v>22.295890410958904</v>
      </c>
      <c r="O217" s="37" t="str">
        <f>'2019'!J17</f>
        <v>Wide</v>
      </c>
      <c r="P217" s="37" t="str">
        <f>'2019'!K17</f>
        <v>DEEP</v>
      </c>
      <c r="Q217" s="37" t="str">
        <f>'2019'!L17</f>
        <v>Poor Earner</v>
      </c>
      <c r="R217" s="55">
        <f>'2019'!M17</f>
        <v>73</v>
      </c>
      <c r="S217" s="55">
        <f>'2019'!N17</f>
        <v>190</v>
      </c>
      <c r="T217" s="231">
        <f t="shared" si="24"/>
        <v>25.067200444027463</v>
      </c>
      <c r="U217" s="35">
        <f>'2019'!O17</f>
        <v>4.3899999999999997</v>
      </c>
      <c r="V217" s="56">
        <f>'2019'!P17</f>
        <v>5</v>
      </c>
      <c r="W217" s="57">
        <f>'2019'!Q17</f>
        <v>0</v>
      </c>
      <c r="X217" s="58">
        <f>'2019'!R17</f>
        <v>0</v>
      </c>
      <c r="Y217" s="58">
        <f>'2019'!S17</f>
        <v>0.13254652746255108</v>
      </c>
      <c r="Z217" s="58">
        <f>'2019'!T17</f>
        <v>0.19681665136210591</v>
      </c>
      <c r="AA217" s="58">
        <f>'2019'!U17</f>
        <v>0.23167358229598894</v>
      </c>
      <c r="AB217" s="58">
        <f>'2019'!V17</f>
        <v>0.23167358229598894</v>
      </c>
      <c r="AC217" s="59">
        <f>'2019'!W17</f>
        <v>0.23167358229598894</v>
      </c>
      <c r="AD217" s="42">
        <f>'2019'!X17</f>
        <v>21.646575342465752</v>
      </c>
      <c r="AE217" s="43">
        <f>'2019'!Y17</f>
        <v>2.23</v>
      </c>
      <c r="AF217" s="43">
        <f>'2019'!Z17</f>
        <v>8.1</v>
      </c>
      <c r="AG217" s="43">
        <f>'2019'!AA17</f>
        <v>18.100000000000001</v>
      </c>
      <c r="AH217" s="43">
        <f>'2019'!AB17</f>
        <v>0.77</v>
      </c>
      <c r="AI217" s="43">
        <f>'2019'!AC17</f>
        <v>2.14</v>
      </c>
      <c r="AJ217" s="44">
        <f>'2019'!AD17</f>
        <v>3.7298507462686571E-2</v>
      </c>
      <c r="AK217" s="44">
        <f>'2019'!AE17</f>
        <v>0.12067164179104478</v>
      </c>
      <c r="AL217" s="45">
        <f>'2019'!AF17</f>
        <v>0.18600000000000003</v>
      </c>
      <c r="AM217" s="46">
        <f t="shared" si="26"/>
        <v>0.35299999999999998</v>
      </c>
      <c r="AN217" s="45">
        <f>'2019'!AG17</f>
        <v>0.85650000000000004</v>
      </c>
      <c r="AO217" s="45">
        <f>'2019'!AH17</f>
        <v>0.14350000000000002</v>
      </c>
      <c r="AP217" s="43">
        <f>'2019'!AI17</f>
        <v>102.3117505870963</v>
      </c>
      <c r="AQ217" s="47">
        <f>'2019'!AJ17</f>
        <v>101.26953065619979</v>
      </c>
      <c r="AR217" s="48">
        <f>'2019'!AK17</f>
        <v>6</v>
      </c>
      <c r="AS217" s="49">
        <f>'2019'!AL17</f>
        <v>3</v>
      </c>
      <c r="AT217" s="49">
        <f>'2019'!AM17</f>
        <v>4</v>
      </c>
      <c r="AU217" s="49">
        <f>'2019'!AN17</f>
        <v>6</v>
      </c>
      <c r="AV217" s="49">
        <f>'2019'!AO17</f>
        <v>9</v>
      </c>
      <c r="AW217" s="49">
        <f>'2019'!AP17</f>
        <v>6</v>
      </c>
      <c r="AX217" s="49">
        <f>'2019'!AQ17</f>
        <v>4</v>
      </c>
      <c r="AY217" s="50">
        <f>'2019'!AR17</f>
        <v>0.25</v>
      </c>
      <c r="AZ217" s="60">
        <f>'2019'!AS17</f>
        <v>0</v>
      </c>
      <c r="BA217" s="61">
        <f>'2019'!AT17</f>
        <v>2984</v>
      </c>
      <c r="BB217" s="61">
        <f>'2019'!AU17</f>
        <v>0</v>
      </c>
      <c r="BC217" s="61">
        <f>'2019'!AV17</f>
        <v>0</v>
      </c>
      <c r="BD217" s="61">
        <f>'2019'!AW17</f>
        <v>0</v>
      </c>
      <c r="BE217" s="61">
        <f>'2019'!AX17</f>
        <v>0</v>
      </c>
      <c r="BF217" s="62">
        <f>'2019'!AY17</f>
        <v>0</v>
      </c>
      <c r="BG217" s="62">
        <f>'2019'!AZ17</f>
        <v>0</v>
      </c>
      <c r="BH217" s="62">
        <f>'2019'!BA17</f>
        <v>0</v>
      </c>
      <c r="BI217" s="62">
        <f>'2019'!BB17</f>
        <v>0</v>
      </c>
      <c r="BJ217" s="62">
        <f>'2019'!BC17</f>
        <v>0</v>
      </c>
      <c r="BK217" s="62">
        <f>'2019'!BD17</f>
        <v>0</v>
      </c>
      <c r="BL217" s="62">
        <f>'2019'!BE17</f>
        <v>0</v>
      </c>
      <c r="BM217" s="62">
        <f>'2019'!BF17</f>
        <v>0</v>
      </c>
      <c r="BN217" s="63">
        <f>'2019'!BG17</f>
        <v>0</v>
      </c>
      <c r="BO217" s="60">
        <f>'2019'!BH17</f>
        <v>0</v>
      </c>
      <c r="BP217" s="61">
        <f>'2019'!BI17</f>
        <v>2257</v>
      </c>
      <c r="BQ217" s="61">
        <f>'2019'!BJ17</f>
        <v>0</v>
      </c>
      <c r="BR217" s="61">
        <f>'2019'!BK17</f>
        <v>0</v>
      </c>
      <c r="BS217" s="61">
        <f>'2019'!BL17</f>
        <v>0</v>
      </c>
      <c r="BT217" s="61">
        <f>'2019'!BM17</f>
        <v>0</v>
      </c>
      <c r="BU217" s="62">
        <f>'2019'!BN17</f>
        <v>0</v>
      </c>
      <c r="BV217" s="62">
        <f>'2019'!BO17</f>
        <v>0</v>
      </c>
      <c r="BW217" s="62">
        <f>'2019'!BP17</f>
        <v>0</v>
      </c>
      <c r="BX217" s="62">
        <f>'2019'!BQ17</f>
        <v>0</v>
      </c>
      <c r="BY217" s="62">
        <f>'2019'!BR17</f>
        <v>0</v>
      </c>
      <c r="BZ217" s="62">
        <f>'2019'!BS17</f>
        <v>0</v>
      </c>
      <c r="CA217" s="62">
        <f>'2019'!BT17</f>
        <v>0</v>
      </c>
      <c r="CB217" s="62">
        <f>'2019'!BU17</f>
        <v>0</v>
      </c>
      <c r="CC217" s="63">
        <f>'2019'!BV17</f>
        <v>0</v>
      </c>
      <c r="CD217" s="60">
        <f>'2019'!BW17</f>
        <v>292</v>
      </c>
      <c r="CE217" s="61">
        <f>'2019'!BX17</f>
        <v>2203</v>
      </c>
      <c r="CF217" s="61">
        <f>'2019'!BY17</f>
        <v>24</v>
      </c>
      <c r="CG217" s="61">
        <f>'2019'!BZ17</f>
        <v>15</v>
      </c>
      <c r="CH217" s="61">
        <f>'2019'!CA17</f>
        <v>1</v>
      </c>
      <c r="CI217" s="61">
        <f>'2019'!CB17</f>
        <v>12</v>
      </c>
      <c r="CJ217" s="62">
        <f>'2019'!CC17</f>
        <v>1.06</v>
      </c>
      <c r="CK217" s="62">
        <f>'2019'!CD17</f>
        <v>1.91</v>
      </c>
      <c r="CL217" s="62">
        <f>'2019'!CE17</f>
        <v>1.27</v>
      </c>
      <c r="CM217" s="62">
        <f>'2019'!CF17</f>
        <v>5.3</v>
      </c>
      <c r="CN217" s="62">
        <f>'2019'!CG17</f>
        <v>14.3</v>
      </c>
      <c r="CO217" s="62">
        <f>'2019'!CH17</f>
        <v>0</v>
      </c>
      <c r="CP217" s="62">
        <f>'2019'!CI17</f>
        <v>0</v>
      </c>
      <c r="CQ217" s="62">
        <f>'2019'!CJ17</f>
        <v>36.1</v>
      </c>
      <c r="CR217" s="63">
        <f>'2019'!CK17</f>
        <v>63.9</v>
      </c>
      <c r="CS217" s="60">
        <f>'2019'!CL17</f>
        <v>643</v>
      </c>
      <c r="CT217" s="61">
        <f>'2019'!CM17</f>
        <v>3267</v>
      </c>
      <c r="CU217" s="61">
        <f>'2019'!CN17</f>
        <v>69</v>
      </c>
      <c r="CV217" s="61">
        <f>'2019'!CO17</f>
        <v>29</v>
      </c>
      <c r="CW217" s="61">
        <f>'2019'!CP17</f>
        <v>5</v>
      </c>
      <c r="CX217" s="61">
        <f>'2019'!CQ17</f>
        <v>21</v>
      </c>
      <c r="CY217" s="62">
        <f>'2019'!CR17</f>
        <v>0.35</v>
      </c>
      <c r="CZ217" s="62">
        <f>'2019'!CS17</f>
        <v>2.14</v>
      </c>
      <c r="DA217" s="62">
        <f>'2019'!CT17</f>
        <v>2.23</v>
      </c>
      <c r="DB217" s="62">
        <f>'2019'!CU17</f>
        <v>8.1</v>
      </c>
      <c r="DC217" s="62">
        <f>'2019'!CV17</f>
        <v>18.100000000000001</v>
      </c>
      <c r="DD217" s="62">
        <f>'2019'!DA17</f>
        <v>20</v>
      </c>
      <c r="DE217" s="62">
        <f>'2019'!DB17</f>
        <v>12.1</v>
      </c>
      <c r="DF217" s="62">
        <f>'2019'!DC17</f>
        <v>87.4</v>
      </c>
      <c r="DG217" s="63">
        <f>'2019'!DD17</f>
        <v>12.6</v>
      </c>
      <c r="DH217" s="60">
        <f>'2019'!DE17</f>
        <v>670</v>
      </c>
      <c r="DI217" s="61">
        <f>'2019'!DF17</f>
        <v>2892</v>
      </c>
      <c r="DJ217" s="61">
        <f>'2019'!DG17</f>
        <v>72</v>
      </c>
      <c r="DK217" s="61">
        <f>'2019'!DH17</f>
        <v>35</v>
      </c>
      <c r="DL217" s="61">
        <f>'2019'!DI17</f>
        <v>5</v>
      </c>
      <c r="DM217" s="61">
        <f>'2019'!DJ17</f>
        <v>21</v>
      </c>
      <c r="DN217" s="62">
        <f>'2019'!DK17</f>
        <v>0.77</v>
      </c>
      <c r="DO217" s="62">
        <f>'2019'!DL17</f>
        <v>1.93</v>
      </c>
      <c r="DP217" s="62">
        <f>'2019'!DM17</f>
        <v>1.47</v>
      </c>
      <c r="DQ217" s="62">
        <f>'2019'!DN17</f>
        <v>5.7</v>
      </c>
      <c r="DR217" s="62">
        <f>'2019'!DO17</f>
        <v>18.100000000000001</v>
      </c>
      <c r="DS217" s="62">
        <f>'2019'!DT17</f>
        <v>35.299999999999997</v>
      </c>
      <c r="DT217" s="62">
        <f>'2019'!DU17</f>
        <v>18.600000000000001</v>
      </c>
      <c r="DU217" s="62">
        <f>'2019'!DV17</f>
        <v>83.9</v>
      </c>
      <c r="DV217" s="63">
        <f>'2019'!DW17</f>
        <v>16.100000000000001</v>
      </c>
    </row>
    <row r="218" spans="1:126" ht="15.75" customHeight="1" x14ac:dyDescent="0.2">
      <c r="A218" s="30">
        <f t="shared" si="21"/>
        <v>216</v>
      </c>
      <c r="B218" s="31">
        <f>'2017'!A23</f>
        <v>21</v>
      </c>
      <c r="C218" s="31">
        <v>2017</v>
      </c>
      <c r="D218" s="32" t="str">
        <f>'2017'!B23</f>
        <v>Josh Reynolds</v>
      </c>
      <c r="E218" s="32" t="str" cm="1">
        <f t="array" ref="E218">_xlfn.IFS(F218&gt;12.5,"Cornerstone",AND(F218&gt;11.995,F218&lt;12.5),"Elite",AND(F218&gt;11,F218&lt;12.995),"Elite Upside",AND(F218&gt;=9.69,F218&lt;10.999),"Upside",AND(F218&gt;8.4,F218&lt;9.999),"Upside Lite",AND(F218&gt;7.25,F218&lt;8.999),"Outlier",AND(F218&gt;=6,F218&lt;7.25),"Outlier Lite",F218&lt;6.999,"Purgatory")</f>
        <v>Outlier</v>
      </c>
      <c r="F218" s="33">
        <f>'2017'!C23</f>
        <v>7.7785714285714285</v>
      </c>
      <c r="G218" s="33">
        <f t="shared" si="22"/>
        <v>64.8</v>
      </c>
      <c r="H218" s="303">
        <f t="shared" si="23"/>
        <v>-0.37478959587077909</v>
      </c>
      <c r="I218" s="34" t="str">
        <f>'2017'!D23</f>
        <v>Texas A&amp;M</v>
      </c>
      <c r="J218" s="35">
        <f>'2017'!E23</f>
        <v>1</v>
      </c>
      <c r="K218" s="36">
        <f>'2017'!F23</f>
        <v>34746</v>
      </c>
      <c r="L218" s="37">
        <f>'2017'!G23</f>
        <v>30.632876712328766</v>
      </c>
      <c r="M218" s="37" t="str">
        <f>'2017'!H23</f>
        <v>SR</v>
      </c>
      <c r="N218" s="37">
        <f>'2017'!I23</f>
        <v>22.208219178082192</v>
      </c>
      <c r="O218" s="37" t="str">
        <f>'2017'!J23</f>
        <v>Wide</v>
      </c>
      <c r="P218" s="37" t="str">
        <f>'2017'!K23</f>
        <v>PROTO X</v>
      </c>
      <c r="Q218" s="37" t="str">
        <f>'2017'!L23</f>
        <v>N/A</v>
      </c>
      <c r="R218" s="55">
        <f>'2017'!M23</f>
        <v>75</v>
      </c>
      <c r="S218" s="55">
        <f>'2017'!N23</f>
        <v>192</v>
      </c>
      <c r="T218" s="231">
        <f t="shared" si="24"/>
        <v>23.998088742844153</v>
      </c>
      <c r="U218" s="37">
        <f>'2017'!O23</f>
        <v>4.57</v>
      </c>
      <c r="V218" s="56">
        <f>'2017'!P23</f>
        <v>4</v>
      </c>
      <c r="W218" s="57">
        <f>'2017'!Q23</f>
        <v>0</v>
      </c>
      <c r="X218" s="58">
        <f>'2017'!R23</f>
        <v>0</v>
      </c>
      <c r="Y218" s="58">
        <f>'2017'!S23</f>
        <v>0.21203727020901536</v>
      </c>
      <c r="Z218" s="58">
        <f>'2017'!T23</f>
        <v>0.27294613301233822</v>
      </c>
      <c r="AA218" s="58">
        <f>'2017'!U23</f>
        <v>0.31323485076876695</v>
      </c>
      <c r="AB218" s="58">
        <f>'2017'!V23</f>
        <v>0.31323485076876695</v>
      </c>
      <c r="AC218" s="59">
        <f>'2017'!W23</f>
        <v>0.31323485076876695</v>
      </c>
      <c r="AD218" s="42">
        <f>'2017'!X23</f>
        <v>19.553424657534247</v>
      </c>
      <c r="AE218" s="43">
        <f>'2017'!Y23</f>
        <v>2.33</v>
      </c>
      <c r="AF218" s="43">
        <f>'2017'!Z23</f>
        <v>7.9</v>
      </c>
      <c r="AG218" s="43">
        <f>'2017'!AA23</f>
        <v>14.7</v>
      </c>
      <c r="AH218" s="43">
        <f>'2017'!AB23</f>
        <v>0.94</v>
      </c>
      <c r="AI218" s="43">
        <f>'2017'!AC23</f>
        <v>2.2200000000000002</v>
      </c>
      <c r="AJ218" s="44" t="str">
        <f>'2017'!AD23</f>
        <v>N/A</v>
      </c>
      <c r="AK218" s="44" t="str">
        <f>'2017'!AE23</f>
        <v>N/A</v>
      </c>
      <c r="AL218" s="45">
        <f>'2017'!AF23</f>
        <v>0.09</v>
      </c>
      <c r="AM218" s="46">
        <f t="shared" si="26"/>
        <v>0</v>
      </c>
      <c r="AN218" s="45">
        <f>'2017'!AG23</f>
        <v>0.96400000000000008</v>
      </c>
      <c r="AO218" s="45">
        <f>'2017'!AH23</f>
        <v>3.15E-2</v>
      </c>
      <c r="AP218" s="43">
        <f>'2017'!AI23</f>
        <v>88.03724107151433</v>
      </c>
      <c r="AQ218" s="47">
        <f>'2017'!AJ23</f>
        <v>90.745962330353663</v>
      </c>
      <c r="AR218" s="48">
        <f>'2017'!AK23</f>
        <v>8</v>
      </c>
      <c r="AS218" s="49">
        <f>'2017'!AL23</f>
        <v>7</v>
      </c>
      <c r="AT218" s="49">
        <f>'2017'!AM23</f>
        <v>4</v>
      </c>
      <c r="AU218" s="49">
        <f>'2017'!AN23</f>
        <v>6</v>
      </c>
      <c r="AV218" s="49">
        <f>'2017'!AO23</f>
        <v>6</v>
      </c>
      <c r="AW218" s="49">
        <f>'2017'!AP23</f>
        <v>5</v>
      </c>
      <c r="AX218" s="49">
        <f>'2017'!AQ23</f>
        <v>5</v>
      </c>
      <c r="AY218" s="50">
        <f>'2017'!AR23</f>
        <v>0</v>
      </c>
      <c r="AZ218" s="60">
        <f>'2017'!AS23</f>
        <v>0</v>
      </c>
      <c r="BA218" s="61">
        <f>'2017'!AT23</f>
        <v>4114</v>
      </c>
      <c r="BB218" s="61">
        <f>'2017'!AU23</f>
        <v>0</v>
      </c>
      <c r="BC218" s="61">
        <f>'2017'!AV23</f>
        <v>0</v>
      </c>
      <c r="BD218" s="61">
        <f>'2017'!AW23</f>
        <v>0</v>
      </c>
      <c r="BE218" s="61">
        <f>'2017'!AX23</f>
        <v>0</v>
      </c>
      <c r="BF218" s="62">
        <f>'2017'!AY23</f>
        <v>0</v>
      </c>
      <c r="BG218" s="62">
        <f>'2017'!AZ23</f>
        <v>0</v>
      </c>
      <c r="BH218" s="62">
        <f>'2017'!BA23</f>
        <v>0</v>
      </c>
      <c r="BI218" s="62">
        <f>'2017'!BB23</f>
        <v>0</v>
      </c>
      <c r="BJ218" s="62">
        <f>'2017'!BC23</f>
        <v>0</v>
      </c>
      <c r="BK218" s="62">
        <f>'2017'!BD23</f>
        <v>0</v>
      </c>
      <c r="BL218" s="62">
        <f>'2017'!BE23</f>
        <v>0</v>
      </c>
      <c r="BM218" s="62">
        <f>'2017'!BF23</f>
        <v>0</v>
      </c>
      <c r="BN218" s="63">
        <f>'2017'!BG23</f>
        <v>0</v>
      </c>
      <c r="BO218" s="60">
        <f>'2017'!BH23</f>
        <v>0</v>
      </c>
      <c r="BP218" s="61">
        <f>'2017'!BI23</f>
        <v>4593</v>
      </c>
      <c r="BQ218" s="61">
        <f>'2017'!BJ23</f>
        <v>0</v>
      </c>
      <c r="BR218" s="61">
        <f>'2017'!BK23</f>
        <v>0</v>
      </c>
      <c r="BS218" s="61">
        <f>'2017'!BL23</f>
        <v>0</v>
      </c>
      <c r="BT218" s="61">
        <f>'2017'!BM23</f>
        <v>0</v>
      </c>
      <c r="BU218" s="62">
        <f>'2017'!BN23</f>
        <v>0</v>
      </c>
      <c r="BV218" s="62">
        <f>'2017'!BO23</f>
        <v>0</v>
      </c>
      <c r="BW218" s="62">
        <f>'2017'!BP23</f>
        <v>0</v>
      </c>
      <c r="BX218" s="62">
        <f>'2017'!BQ23</f>
        <v>0</v>
      </c>
      <c r="BY218" s="62">
        <f>'2017'!BR23</f>
        <v>0</v>
      </c>
      <c r="BZ218" s="62">
        <f>'2017'!BS23</f>
        <v>0</v>
      </c>
      <c r="CA218" s="62">
        <f>'2017'!BT23</f>
        <v>0</v>
      </c>
      <c r="CB218" s="62">
        <f>'2017'!BU23</f>
        <v>0</v>
      </c>
      <c r="CC218" s="63">
        <f>'2017'!BV23</f>
        <v>0</v>
      </c>
      <c r="CD218" s="60">
        <f>'2017'!BW23</f>
        <v>842</v>
      </c>
      <c r="CE218" s="61">
        <f>'2017'!BX23</f>
        <v>3971</v>
      </c>
      <c r="CF218" s="61">
        <f>'2017'!BY23</f>
        <v>74</v>
      </c>
      <c r="CG218" s="61">
        <f>'2017'!BZ23</f>
        <v>52</v>
      </c>
      <c r="CH218" s="61">
        <f>'2017'!CA23</f>
        <v>13</v>
      </c>
      <c r="CI218" s="61">
        <f>'2017'!CB23</f>
        <v>39</v>
      </c>
      <c r="CJ218" s="62">
        <f>'2017'!CC23</f>
        <v>0</v>
      </c>
      <c r="CK218" s="62">
        <f>'2017'!CD23</f>
        <v>0</v>
      </c>
      <c r="CL218" s="62">
        <f>'2017'!CE23</f>
        <v>1.92</v>
      </c>
      <c r="CM218" s="62">
        <f>'2017'!CF23</f>
        <v>7.9</v>
      </c>
      <c r="CN218" s="62">
        <f>'2017'!CG23</f>
        <v>12.5</v>
      </c>
      <c r="CO218" s="62">
        <f>'2017'!CH23</f>
        <v>0</v>
      </c>
      <c r="CP218" s="62">
        <f>'2017'!CI23</f>
        <v>8.8000000000000007</v>
      </c>
      <c r="CQ218" s="62">
        <f>'2017'!CJ23</f>
        <v>99.3</v>
      </c>
      <c r="CR218" s="63">
        <f>'2017'!CK23</f>
        <v>0.7</v>
      </c>
      <c r="CS218" s="60">
        <f>'2017'!CL23</f>
        <v>907</v>
      </c>
      <c r="CT218" s="61">
        <f>'2017'!CM23</f>
        <v>3323</v>
      </c>
      <c r="CU218" s="61">
        <f>'2017'!CN23</f>
        <v>83</v>
      </c>
      <c r="CV218" s="61">
        <f>'2017'!CO23</f>
        <v>51</v>
      </c>
      <c r="CW218" s="61">
        <f>'2017'!CP23</f>
        <v>5</v>
      </c>
      <c r="CX218" s="61">
        <f>'2017'!CQ23</f>
        <v>25</v>
      </c>
      <c r="CY218" s="62">
        <f>'2017'!CR23</f>
        <v>0</v>
      </c>
      <c r="CZ218" s="62">
        <f>'2017'!CS23</f>
        <v>0</v>
      </c>
      <c r="DA218" s="62">
        <f>'2017'!CT23</f>
        <v>2.09</v>
      </c>
      <c r="DB218" s="62">
        <f>'2017'!CU23</f>
        <v>6</v>
      </c>
      <c r="DC218" s="62">
        <f>'2017'!CV23</f>
        <v>14.2</v>
      </c>
      <c r="DD218" s="62">
        <f>'2017'!CW23</f>
        <v>0</v>
      </c>
      <c r="DE218" s="62">
        <f>'2017'!CX23</f>
        <v>5.6</v>
      </c>
      <c r="DF218" s="62">
        <f>'2017'!CY23</f>
        <v>97.3</v>
      </c>
      <c r="DG218" s="63">
        <f>'2017'!CZ23</f>
        <v>2.7</v>
      </c>
      <c r="DH218" s="60">
        <f>'2017'!DA23</f>
        <v>1039</v>
      </c>
      <c r="DI218" s="61">
        <f>'2017'!DB23</f>
        <v>3317</v>
      </c>
      <c r="DJ218" s="61">
        <f>'2017'!DC23</f>
        <v>94</v>
      </c>
      <c r="DK218" s="61">
        <f>'2017'!DD23</f>
        <v>61</v>
      </c>
      <c r="DL218" s="61">
        <f>'2017'!DE23</f>
        <v>12</v>
      </c>
      <c r="DM218" s="61">
        <f>'2017'!DF23</f>
        <v>25</v>
      </c>
      <c r="DN218" s="62">
        <f>'2017'!DG23</f>
        <v>0.94</v>
      </c>
      <c r="DO218" s="62">
        <f>'2017'!DH23</f>
        <v>2.2200000000000002</v>
      </c>
      <c r="DP218" s="62">
        <f>'2017'!DI23</f>
        <v>2.33</v>
      </c>
      <c r="DQ218" s="62">
        <f>'2017'!DJ23</f>
        <v>4.9000000000000004</v>
      </c>
      <c r="DR218" s="62">
        <f>'2017'!DK23</f>
        <v>14.7</v>
      </c>
      <c r="DS218" s="62">
        <f>'2017'!DL23</f>
        <v>0</v>
      </c>
      <c r="DT218" s="62">
        <f>'2017'!DM23</f>
        <v>9</v>
      </c>
      <c r="DU218" s="62">
        <f>'2017'!DN23</f>
        <v>96.4</v>
      </c>
      <c r="DV218" s="63">
        <f>'2017'!DO23</f>
        <v>3.6</v>
      </c>
    </row>
    <row r="219" spans="1:126" ht="15.75" customHeight="1" x14ac:dyDescent="0.2">
      <c r="A219" s="30">
        <f t="shared" si="21"/>
        <v>217</v>
      </c>
      <c r="B219" s="31">
        <f>'2023'!A23</f>
        <v>21</v>
      </c>
      <c r="C219" s="31">
        <v>2023</v>
      </c>
      <c r="D219" s="32" t="str">
        <f>'2023'!B23</f>
        <v>Xavier Hutchinson</v>
      </c>
      <c r="E219" s="32" t="str" cm="1">
        <f t="array" ref="E219">_xlfn.IFS(F219&gt;12.5,"Cornerstone",AND(F219&gt;11.995,F219&lt;12.5),"Elite",AND(F219&gt;11,F219&lt;12.995),"Elite Upside",AND(F219&gt;=9.69,F219&lt;10.999),"Upside",AND(F219&gt;8.4,F219&lt;9.999),"Upside Lite",AND(F219&gt;7.25,F219&lt;8.999),"Outlier",AND(F219&gt;=6,F219&lt;7.25),"Outlier Lite",F219&lt;6.999,"Purgatory")</f>
        <v>Outlier</v>
      </c>
      <c r="F219" s="33">
        <f>'2023'!C23</f>
        <v>7.7528571428571436</v>
      </c>
      <c r="G219" s="33">
        <f t="shared" si="22"/>
        <v>64.7</v>
      </c>
      <c r="H219" s="303">
        <f t="shared" si="23"/>
        <v>-0.38954842455628608</v>
      </c>
      <c r="I219" s="34" t="str">
        <f>'2023'!D23</f>
        <v>Iowa State</v>
      </c>
      <c r="J219" s="35">
        <f>'2023'!E23</f>
        <v>3</v>
      </c>
      <c r="K219" s="36">
        <f>'2023'!F23</f>
        <v>36678</v>
      </c>
      <c r="L219" s="37">
        <f>'2023'!G23</f>
        <v>25.339726027397262</v>
      </c>
      <c r="M219" s="37" t="str">
        <f>'2023'!H23</f>
        <v>SR</v>
      </c>
      <c r="N219" s="37">
        <f>'2023'!I23</f>
        <v>22.917808219178081</v>
      </c>
      <c r="O219" s="37" t="str">
        <f>'2023'!J23</f>
        <v>Hybrid</v>
      </c>
      <c r="P219" s="37" t="str">
        <f>'2023'!K23</f>
        <v>SLOB</v>
      </c>
      <c r="Q219" s="37" t="str">
        <f>'2023'!L23</f>
        <v>Elite Earner</v>
      </c>
      <c r="R219" s="35">
        <f>'2023'!M23</f>
        <v>74</v>
      </c>
      <c r="S219" s="35">
        <f>'2023'!N23</f>
        <v>213</v>
      </c>
      <c r="T219" s="231">
        <f t="shared" si="24"/>
        <v>27.347278726697702</v>
      </c>
      <c r="U219" s="35">
        <f>'2023'!O23</f>
        <v>4.53</v>
      </c>
      <c r="V219" s="38">
        <f>'2023'!P23</f>
        <v>6</v>
      </c>
      <c r="W219" s="57">
        <f>'2023'!Q23</f>
        <v>0</v>
      </c>
      <c r="X219" s="58">
        <f>'2023'!R23</f>
        <v>0</v>
      </c>
      <c r="Y219" s="58">
        <f>'2023'!S23</f>
        <v>0.26626605884790716</v>
      </c>
      <c r="Z219" s="58">
        <f>'2023'!T23</f>
        <v>0.28780544701697092</v>
      </c>
      <c r="AA219" s="58">
        <f>'2023'!U23</f>
        <v>0.37274000509294625</v>
      </c>
      <c r="AB219" s="58">
        <f>'2023'!V23</f>
        <v>0.37274000509294625</v>
      </c>
      <c r="AC219" s="59">
        <f>'2023'!W23</f>
        <v>0.35410300483829893</v>
      </c>
      <c r="AD219" s="42">
        <f>'2023'!X23</f>
        <v>20.276712328767122</v>
      </c>
      <c r="AE219" s="43">
        <f>'2023'!Y23</f>
        <v>2.72</v>
      </c>
      <c r="AF219" s="43">
        <f>'2023'!Z23</f>
        <v>6.1</v>
      </c>
      <c r="AG219" s="43">
        <f>'2023'!AA23</f>
        <v>9.1999999999999993</v>
      </c>
      <c r="AH219" s="43">
        <f>'2023'!AB23</f>
        <v>1</v>
      </c>
      <c r="AI219" s="43">
        <f>'2023'!AC23</f>
        <v>2.44</v>
      </c>
      <c r="AJ219" s="44">
        <f>'2023'!AD23</f>
        <v>7.2006831767719895E-2</v>
      </c>
      <c r="AK219" s="44">
        <f>'2023'!AE23</f>
        <v>0.30196413321947052</v>
      </c>
      <c r="AL219" s="45">
        <f>'2023'!AF23</f>
        <v>5.2999999999999999E-2</v>
      </c>
      <c r="AM219" s="46">
        <f>DD219/100</f>
        <v>0.58299999999999996</v>
      </c>
      <c r="AN219" s="45">
        <f>'2023'!AG23</f>
        <v>0.73649999999999993</v>
      </c>
      <c r="AO219" s="45">
        <f>'2023'!AH23</f>
        <v>0.2555</v>
      </c>
      <c r="AP219" s="43">
        <f>'2023'!AI23</f>
        <v>101.16185655350087</v>
      </c>
      <c r="AQ219" s="47">
        <f>'2023'!AJ23</f>
        <v>102.19587396127594</v>
      </c>
      <c r="AR219" s="48">
        <f>'2023'!AK23</f>
        <v>9</v>
      </c>
      <c r="AS219" s="49">
        <f>'2023'!AL23</f>
        <v>6</v>
      </c>
      <c r="AT219" s="49">
        <f>'2023'!AM23</f>
        <v>5</v>
      </c>
      <c r="AU219" s="49">
        <f>'2023'!AN23</f>
        <v>4</v>
      </c>
      <c r="AV219" s="49">
        <f>'2023'!AO23</f>
        <v>7</v>
      </c>
      <c r="AW219" s="49">
        <f>'2023'!AP23</f>
        <v>7</v>
      </c>
      <c r="AX219" s="49">
        <f>'2023'!AQ23</f>
        <v>2</v>
      </c>
      <c r="AY219" s="50">
        <f>'2023'!AR23</f>
        <v>0</v>
      </c>
      <c r="AZ219" s="60">
        <f>'2023'!AS23</f>
        <v>0</v>
      </c>
      <c r="BA219" s="61">
        <f>'2023'!AT23</f>
        <v>3131.7000000000003</v>
      </c>
      <c r="BB219" s="61">
        <f>'2023'!AU23</f>
        <v>0</v>
      </c>
      <c r="BC219" s="61">
        <f>'2023'!AV23</f>
        <v>0</v>
      </c>
      <c r="BD219" s="61">
        <f>'2023'!AW23</f>
        <v>0</v>
      </c>
      <c r="BE219" s="61">
        <f>'2023'!AX23</f>
        <v>0</v>
      </c>
      <c r="BF219" s="62">
        <f>'2023'!AY23</f>
        <v>0</v>
      </c>
      <c r="BG219" s="62">
        <f>'2023'!AZ23</f>
        <v>0</v>
      </c>
      <c r="BH219" s="62">
        <f>'2023'!BA23</f>
        <v>0</v>
      </c>
      <c r="BI219" s="62">
        <f>'2023'!BA23</f>
        <v>0</v>
      </c>
      <c r="BJ219" s="62">
        <f>'2023'!BC23</f>
        <v>0</v>
      </c>
      <c r="BK219" s="62">
        <f>'2023'!BH23</f>
        <v>0</v>
      </c>
      <c r="BL219" s="62">
        <f>'2023'!BI23</f>
        <v>0</v>
      </c>
      <c r="BM219" s="62">
        <f>'2023'!BJ23</f>
        <v>0</v>
      </c>
      <c r="BN219" s="63">
        <f>'2023'!BK23</f>
        <v>0</v>
      </c>
      <c r="BO219" s="60">
        <f>'2023'!BL23</f>
        <v>0</v>
      </c>
      <c r="BP219" s="61">
        <f>'2023'!BM23</f>
        <v>4046.9</v>
      </c>
      <c r="BQ219" s="61">
        <f>'2023'!BN23</f>
        <v>0</v>
      </c>
      <c r="BR219" s="61">
        <f>'2023'!BO23</f>
        <v>0</v>
      </c>
      <c r="BS219" s="61">
        <f>'2023'!BP23</f>
        <v>0</v>
      </c>
      <c r="BT219" s="61">
        <f>'2023'!BQ23</f>
        <v>0</v>
      </c>
      <c r="BU219" s="62">
        <f>'2023'!BR23</f>
        <v>0</v>
      </c>
      <c r="BV219" s="62">
        <f>'2023'!BS23</f>
        <v>0</v>
      </c>
      <c r="BW219" s="62">
        <f>'2023'!BT23</f>
        <v>0</v>
      </c>
      <c r="BX219" s="62">
        <f>'2023'!BU23</f>
        <v>0</v>
      </c>
      <c r="BY219" s="62">
        <f>'2023'!BV23</f>
        <v>0</v>
      </c>
      <c r="BZ219" s="62">
        <f>'2023'!CA23</f>
        <v>0</v>
      </c>
      <c r="CA219" s="62">
        <f>'2023'!CB23</f>
        <v>0</v>
      </c>
      <c r="CB219" s="62">
        <f>'2023'!CC23</f>
        <v>0</v>
      </c>
      <c r="CC219" s="63">
        <f>'2023'!CD23</f>
        <v>0</v>
      </c>
      <c r="CD219" s="60">
        <f>'2023'!CE23</f>
        <v>771</v>
      </c>
      <c r="CE219" s="61">
        <f>'2023'!CF23</f>
        <v>2895.6000000000004</v>
      </c>
      <c r="CF219" s="61">
        <f>'2023'!CG23</f>
        <v>93</v>
      </c>
      <c r="CG219" s="61">
        <f>'2023'!CH23</f>
        <v>64</v>
      </c>
      <c r="CH219" s="61">
        <f>'2023'!CI23</f>
        <v>4</v>
      </c>
      <c r="CI219" s="61">
        <f>'2023'!CJ23</f>
        <v>20</v>
      </c>
      <c r="CJ219" s="62">
        <f>'2023'!CK23</f>
        <v>0.55000000000000004</v>
      </c>
      <c r="CK219" s="62">
        <f>'2023'!CL23</f>
        <v>2.0699999999999998</v>
      </c>
      <c r="CL219" s="62">
        <f>'2023'!CM23</f>
        <v>2.1800000000000002</v>
      </c>
      <c r="CM219" s="62">
        <f>'2023'!CN23</f>
        <v>5.8</v>
      </c>
      <c r="CN219" s="62">
        <f>'2023'!CO23</f>
        <v>10.199999999999999</v>
      </c>
      <c r="CO219" s="62">
        <f>'2023'!CT23</f>
        <v>47.6</v>
      </c>
      <c r="CP219" s="62">
        <f>'2023'!CU23</f>
        <v>5.9</v>
      </c>
      <c r="CQ219" s="62">
        <f>'2023'!CV23</f>
        <v>80.900000000000006</v>
      </c>
      <c r="CR219" s="63">
        <f>'2023'!CW23</f>
        <v>19.100000000000001</v>
      </c>
      <c r="CS219" s="60">
        <f>'2023'!CX23</f>
        <v>987</v>
      </c>
      <c r="CT219" s="61">
        <f>'2023'!CY23</f>
        <v>3429.4</v>
      </c>
      <c r="CU219" s="61">
        <f>'2023'!CZ23</f>
        <v>104</v>
      </c>
      <c r="CV219" s="61">
        <f>'2023'!DA23</f>
        <v>83</v>
      </c>
      <c r="CW219" s="61">
        <f>'2023'!DB23</f>
        <v>5</v>
      </c>
      <c r="CX219" s="61">
        <f>'2023'!DC23</f>
        <v>22</v>
      </c>
      <c r="CY219" s="62">
        <f>'2023'!DD23</f>
        <v>1</v>
      </c>
      <c r="CZ219" s="62">
        <f>'2023'!DE23</f>
        <v>2.21</v>
      </c>
      <c r="DA219" s="62">
        <f>'2023'!DF23</f>
        <v>2.5499999999999998</v>
      </c>
      <c r="DB219" s="62">
        <f>'2023'!DG23</f>
        <v>6.1</v>
      </c>
      <c r="DC219" s="62">
        <f>'2023'!DH23</f>
        <v>7.8</v>
      </c>
      <c r="DD219" s="62">
        <f>'2023'!DM23</f>
        <v>58.3</v>
      </c>
      <c r="DE219" s="62">
        <f>'2023'!DN23</f>
        <v>3.5</v>
      </c>
      <c r="DF219" s="62">
        <f>'2023'!DO23</f>
        <v>77.2</v>
      </c>
      <c r="DG219" s="63">
        <f>'2023'!DP23</f>
        <v>21.8</v>
      </c>
      <c r="DH219" s="60">
        <f>'2023'!DQ23</f>
        <v>1171</v>
      </c>
      <c r="DI219" s="61">
        <f>'2023'!DR23</f>
        <v>3141.6000000000004</v>
      </c>
      <c r="DJ219" s="61">
        <f>'2023'!DS23</f>
        <v>161</v>
      </c>
      <c r="DK219" s="61">
        <f>'2023'!DT23</f>
        <v>107</v>
      </c>
      <c r="DL219" s="61">
        <f>'2023'!DU23</f>
        <v>6</v>
      </c>
      <c r="DM219" s="61">
        <f>'2023'!DV23</f>
        <v>19</v>
      </c>
      <c r="DN219" s="62">
        <f>'2023'!DW23</f>
        <v>0.73</v>
      </c>
      <c r="DO219" s="62">
        <f>'2023'!DX23</f>
        <v>2.44</v>
      </c>
      <c r="DP219" s="62">
        <f>'2023'!DY23</f>
        <v>2.72</v>
      </c>
      <c r="DQ219" s="62">
        <f>'2023'!DZ23</f>
        <v>4.2</v>
      </c>
      <c r="DR219" s="62">
        <f>'2023'!EA23</f>
        <v>9.1999999999999993</v>
      </c>
      <c r="DS219" s="62">
        <f>'2023'!EF23</f>
        <v>45.2</v>
      </c>
      <c r="DT219" s="62">
        <f>'2023'!EG23</f>
        <v>5.3</v>
      </c>
      <c r="DU219" s="62">
        <f>'2023'!EH23</f>
        <v>70.099999999999994</v>
      </c>
      <c r="DV219" s="63">
        <f>'2023'!EI23</f>
        <v>29.3</v>
      </c>
    </row>
    <row r="220" spans="1:126" ht="15.75" customHeight="1" x14ac:dyDescent="0.2">
      <c r="A220" s="30">
        <f t="shared" si="21"/>
        <v>218</v>
      </c>
      <c r="B220" s="31">
        <f>'2019'!A20</f>
        <v>16</v>
      </c>
      <c r="C220" s="31">
        <v>2019</v>
      </c>
      <c r="D220" s="32" t="str">
        <f>'2019'!B20</f>
        <v>Dillon Mitchell</v>
      </c>
      <c r="E220" s="32" t="str" cm="1">
        <f t="array" ref="E220">_xlfn.IFS(F220&gt;12.5,"Cornerstone",AND(F220&gt;11.995,F220&lt;12.5),"Elite",AND(F220&gt;11,F220&lt;12.995),"Elite Upside",AND(F220&gt;=9.69,F220&lt;10.999),"Upside",AND(F220&gt;8.4,F220&lt;9.999),"Upside Lite",AND(F220&gt;7.25,F220&lt;8.999),"Outlier",AND(F220&gt;=6,F220&lt;7.25),"Outlier Lite",F220&lt;6.999,"Purgatory")</f>
        <v>Outlier</v>
      </c>
      <c r="F220" s="33">
        <f>'2019'!C20</f>
        <v>7.7514285714285718</v>
      </c>
      <c r="G220" s="33">
        <f t="shared" si="22"/>
        <v>64.5</v>
      </c>
      <c r="H220" s="303">
        <f t="shared" si="23"/>
        <v>-0.39036835948325888</v>
      </c>
      <c r="I220" s="34" t="str">
        <f>'2019'!D20</f>
        <v>Oregon</v>
      </c>
      <c r="J220" s="35">
        <f>'2019'!E20</f>
        <v>5</v>
      </c>
      <c r="K220" s="36">
        <f>'2019'!F20</f>
        <v>35566</v>
      </c>
      <c r="L220" s="37">
        <f>'2019'!G20</f>
        <v>28.386301369863013</v>
      </c>
      <c r="M220" s="37" t="str">
        <f>'2019'!H20</f>
        <v>JR</v>
      </c>
      <c r="N220" s="37">
        <f>'2019'!I20</f>
        <v>21.956164383561642</v>
      </c>
      <c r="O220" s="37" t="str">
        <f>'2019'!J20</f>
        <v>Wide</v>
      </c>
      <c r="P220" s="37" t="str">
        <f>'2019'!K20</f>
        <v>BALL HOG</v>
      </c>
      <c r="Q220" s="37" t="str">
        <f>'2019'!L20</f>
        <v>Elite Earner</v>
      </c>
      <c r="R220" s="55">
        <f>'2019'!M20</f>
        <v>73</v>
      </c>
      <c r="S220" s="55">
        <f>'2019'!N20</f>
        <v>203</v>
      </c>
      <c r="T220" s="231">
        <f t="shared" si="24"/>
        <v>26.782324684934608</v>
      </c>
      <c r="U220" s="35">
        <f>'2019'!O20</f>
        <v>4.46</v>
      </c>
      <c r="V220" s="56">
        <f>'2019'!P20</f>
        <v>7</v>
      </c>
      <c r="W220" s="57">
        <f>'2019'!Q20</f>
        <v>0</v>
      </c>
      <c r="X220" s="58">
        <f>'2019'!R20</f>
        <v>0</v>
      </c>
      <c r="Y220" s="58">
        <f>'2019'!S20</f>
        <v>2.8275212064090482E-3</v>
      </c>
      <c r="Z220" s="58">
        <f>'2019'!T20</f>
        <v>0.20939651680842447</v>
      </c>
      <c r="AA220" s="58">
        <f>'2019'!U20</f>
        <v>0.36747361887026692</v>
      </c>
      <c r="AB220" s="58">
        <f>'2019'!V20</f>
        <v>0.36747361887026692</v>
      </c>
      <c r="AC220" s="59">
        <f>'2019'!W20</f>
        <v>0.34909993792675353</v>
      </c>
      <c r="AD220" s="42">
        <f>'2019'!X20</f>
        <v>20.306849315068494</v>
      </c>
      <c r="AE220" s="43">
        <f>'2019'!Y20</f>
        <v>2.99</v>
      </c>
      <c r="AF220" s="43">
        <f>'2019'!Z20</f>
        <v>5.2</v>
      </c>
      <c r="AG220" s="43">
        <f>'2019'!AA20</f>
        <v>14.6</v>
      </c>
      <c r="AH220" s="43">
        <f>'2019'!AB20</f>
        <v>0.6</v>
      </c>
      <c r="AI220" s="43">
        <f>'2019'!AC20</f>
        <v>2.83</v>
      </c>
      <c r="AJ220" s="44">
        <f>'2019'!AD20</f>
        <v>9.0912162162162163E-2</v>
      </c>
      <c r="AK220" s="44">
        <f>'2019'!AE20</f>
        <v>0.23738175675675677</v>
      </c>
      <c r="AL220" s="45">
        <f>'2019'!AF20</f>
        <v>9.6000000000000002E-2</v>
      </c>
      <c r="AM220" s="46">
        <f>DS220/100</f>
        <v>0.27800000000000002</v>
      </c>
      <c r="AN220" s="45">
        <f>'2019'!AG20</f>
        <v>0.79100000000000004</v>
      </c>
      <c r="AO220" s="45">
        <f>'2019'!AH20</f>
        <v>0.20600000000000002</v>
      </c>
      <c r="AP220" s="43">
        <f>'2019'!AI20</f>
        <v>102.60927019798106</v>
      </c>
      <c r="AQ220" s="47">
        <f>'2019'!AJ20</f>
        <v>101.56401952167636</v>
      </c>
      <c r="AR220" s="48">
        <f>'2019'!AK20</f>
        <v>9</v>
      </c>
      <c r="AS220" s="49">
        <f>'2019'!AL20</f>
        <v>6</v>
      </c>
      <c r="AT220" s="49">
        <f>'2019'!AM20</f>
        <v>6</v>
      </c>
      <c r="AU220" s="49">
        <f>'2019'!AN20</f>
        <v>3</v>
      </c>
      <c r="AV220" s="49">
        <f>'2019'!AO20</f>
        <v>8</v>
      </c>
      <c r="AW220" s="49">
        <f>'2019'!AP20</f>
        <v>6</v>
      </c>
      <c r="AX220" s="49">
        <f>'2019'!AQ20</f>
        <v>1</v>
      </c>
      <c r="AY220" s="50">
        <f>'2019'!AR20</f>
        <v>0</v>
      </c>
      <c r="AZ220" s="60">
        <f>'2019'!AS20</f>
        <v>0</v>
      </c>
      <c r="BA220" s="61">
        <f>'2019'!AT20</f>
        <v>4687</v>
      </c>
      <c r="BB220" s="61">
        <f>'2019'!AU20</f>
        <v>0</v>
      </c>
      <c r="BC220" s="61">
        <f>'2019'!AV20</f>
        <v>0</v>
      </c>
      <c r="BD220" s="61">
        <f>'2019'!AW20</f>
        <v>0</v>
      </c>
      <c r="BE220" s="61">
        <f>'2019'!AX20</f>
        <v>0</v>
      </c>
      <c r="BF220" s="62">
        <f>'2019'!AY20</f>
        <v>0</v>
      </c>
      <c r="BG220" s="62">
        <f>'2019'!AZ20</f>
        <v>0</v>
      </c>
      <c r="BH220" s="62">
        <f>'2019'!BA20</f>
        <v>0</v>
      </c>
      <c r="BI220" s="62">
        <f>'2019'!BB20</f>
        <v>0</v>
      </c>
      <c r="BJ220" s="62">
        <f>'2019'!BC20</f>
        <v>0</v>
      </c>
      <c r="BK220" s="62">
        <f>'2019'!BD20</f>
        <v>0</v>
      </c>
      <c r="BL220" s="62">
        <f>'2019'!BE20</f>
        <v>0</v>
      </c>
      <c r="BM220" s="62">
        <f>'2019'!BF20</f>
        <v>0</v>
      </c>
      <c r="BN220" s="63">
        <f>'2019'!BG20</f>
        <v>0</v>
      </c>
      <c r="BO220" s="60">
        <f>'2019'!BH20</f>
        <v>0</v>
      </c>
      <c r="BP220" s="61">
        <f>'2019'!BI20</f>
        <v>3358</v>
      </c>
      <c r="BQ220" s="61">
        <f>'2019'!BJ20</f>
        <v>0</v>
      </c>
      <c r="BR220" s="61">
        <f>'2019'!BK20</f>
        <v>0</v>
      </c>
      <c r="BS220" s="61">
        <f>'2019'!BL20</f>
        <v>0</v>
      </c>
      <c r="BT220" s="61">
        <f>'2019'!BM20</f>
        <v>0</v>
      </c>
      <c r="BU220" s="62">
        <f>'2019'!BN20</f>
        <v>0</v>
      </c>
      <c r="BV220" s="62">
        <f>'2019'!BO20</f>
        <v>0</v>
      </c>
      <c r="BW220" s="62">
        <f>'2019'!BP20</f>
        <v>0</v>
      </c>
      <c r="BX220" s="62">
        <f>'2019'!BQ20</f>
        <v>0</v>
      </c>
      <c r="BY220" s="62">
        <f>'2019'!BR20</f>
        <v>0</v>
      </c>
      <c r="BZ220" s="62">
        <f>'2019'!BS20</f>
        <v>0</v>
      </c>
      <c r="CA220" s="62">
        <f>'2019'!BT20</f>
        <v>0</v>
      </c>
      <c r="CB220" s="62">
        <f>'2019'!BU20</f>
        <v>0</v>
      </c>
      <c r="CC220" s="63">
        <f>'2019'!BV20</f>
        <v>0</v>
      </c>
      <c r="CD220" s="60">
        <f>'2019'!BW20</f>
        <v>9</v>
      </c>
      <c r="CE220" s="61">
        <f>'2019'!BX20</f>
        <v>3183</v>
      </c>
      <c r="CF220" s="61">
        <f>'2019'!BY20</f>
        <v>6</v>
      </c>
      <c r="CG220" s="61">
        <f>'2019'!BZ20</f>
        <v>2</v>
      </c>
      <c r="CH220" s="61">
        <f>'2019'!CA20</f>
        <v>0</v>
      </c>
      <c r="CI220" s="61">
        <f>'2019'!CB20</f>
        <v>28</v>
      </c>
      <c r="CJ220" s="62">
        <f>'2019'!CC20</f>
        <v>-0.96</v>
      </c>
      <c r="CK220" s="62">
        <f>'2019'!CD20</f>
        <v>0.05</v>
      </c>
      <c r="CL220" s="62">
        <f>'2019'!CE20</f>
        <v>0.24</v>
      </c>
      <c r="CM220" s="62">
        <f>'2019'!CF20</f>
        <v>2.5</v>
      </c>
      <c r="CN220" s="62">
        <f>'2019'!CG20</f>
        <v>0</v>
      </c>
      <c r="CO220" s="62">
        <f>'2019'!CH20</f>
        <v>0</v>
      </c>
      <c r="CP220" s="62">
        <f>'2019'!CI20</f>
        <v>0</v>
      </c>
      <c r="CQ220" s="62">
        <f>'2019'!CJ20</f>
        <v>80</v>
      </c>
      <c r="CR220" s="63">
        <f>'2019'!CK20</f>
        <v>20</v>
      </c>
      <c r="CS220" s="60">
        <f>'2019'!CL20</f>
        <v>517</v>
      </c>
      <c r="CT220" s="61">
        <f>'2019'!CM20</f>
        <v>2469</v>
      </c>
      <c r="CU220" s="61">
        <f>'2019'!CN20</f>
        <v>62</v>
      </c>
      <c r="CV220" s="61">
        <f>'2019'!CO20</f>
        <v>42</v>
      </c>
      <c r="CW220" s="61">
        <f>'2019'!CP20</f>
        <v>4</v>
      </c>
      <c r="CX220" s="61">
        <f>'2019'!CQ20</f>
        <v>18</v>
      </c>
      <c r="CY220" s="62">
        <f>'2019'!CR20</f>
        <v>0.55000000000000004</v>
      </c>
      <c r="CZ220" s="62">
        <f>'2019'!CS20</f>
        <v>1.91</v>
      </c>
      <c r="DA220" s="62">
        <f>'2019'!CT20</f>
        <v>1.95</v>
      </c>
      <c r="DB220" s="62">
        <f>'2019'!CU20</f>
        <v>4.3</v>
      </c>
      <c r="DC220" s="62">
        <f>'2019'!CV20</f>
        <v>12.4</v>
      </c>
      <c r="DD220" s="62">
        <f>'2019'!DA20</f>
        <v>14.3</v>
      </c>
      <c r="DE220" s="62">
        <f>'2019'!DB20</f>
        <v>6.7</v>
      </c>
      <c r="DF220" s="62">
        <f>'2019'!DC20</f>
        <v>81.7</v>
      </c>
      <c r="DG220" s="63">
        <f>'2019'!DD20</f>
        <v>17.899999999999999</v>
      </c>
      <c r="DH220" s="60">
        <f>'2019'!DE20</f>
        <v>1184</v>
      </c>
      <c r="DI220" s="61">
        <f>'2019'!DF20</f>
        <v>3222</v>
      </c>
      <c r="DJ220" s="61">
        <f>'2019'!DG20</f>
        <v>130</v>
      </c>
      <c r="DK220" s="61">
        <f>'2019'!DH20</f>
        <v>75</v>
      </c>
      <c r="DL220" s="61">
        <f>'2019'!DI20</f>
        <v>10</v>
      </c>
      <c r="DM220" s="61">
        <f>'2019'!DJ20</f>
        <v>29</v>
      </c>
      <c r="DN220" s="62">
        <f>'2019'!DK20</f>
        <v>0.6</v>
      </c>
      <c r="DO220" s="62">
        <f>'2019'!DL20</f>
        <v>2.83</v>
      </c>
      <c r="DP220" s="62">
        <f>'2019'!DM20</f>
        <v>2.99</v>
      </c>
      <c r="DQ220" s="62">
        <f>'2019'!DN20</f>
        <v>5.2</v>
      </c>
      <c r="DR220" s="62">
        <f>'2019'!DO20</f>
        <v>14.6</v>
      </c>
      <c r="DS220" s="62">
        <f>'2019'!DT20</f>
        <v>27.8</v>
      </c>
      <c r="DT220" s="62">
        <f>'2019'!DU20</f>
        <v>9.6</v>
      </c>
      <c r="DU220" s="62">
        <f>'2019'!DV20</f>
        <v>76.5</v>
      </c>
      <c r="DV220" s="63">
        <f>'2019'!DW20</f>
        <v>23.3</v>
      </c>
    </row>
    <row r="221" spans="1:126" ht="15.75" customHeight="1" x14ac:dyDescent="0.2">
      <c r="A221" s="30">
        <f t="shared" si="21"/>
        <v>219</v>
      </c>
      <c r="B221" s="31">
        <f>'2022'!A22</f>
        <v>20</v>
      </c>
      <c r="C221" s="31">
        <v>2022</v>
      </c>
      <c r="D221" s="32" t="str">
        <f>'2022'!B22</f>
        <v>Erik Ezukanma</v>
      </c>
      <c r="E221" s="32" t="str" cm="1">
        <f t="array" ref="E221">_xlfn.IFS(F221&gt;12.5,"Cornerstone",AND(F221&gt;11.995,F221&lt;12.5),"Elite",AND(F221&gt;11,F221&lt;12.995),"Elite Upside",AND(F221&gt;=9.69,F221&lt;10.999),"Upside",AND(F221&gt;8.4,F221&lt;9.999),"Upside Lite",AND(F221&gt;7.25,F221&lt;8.999),"Outlier",AND(F221&gt;=6,F221&lt;7.25),"Outlier Lite",F221&lt;6.999,"Purgatory")</f>
        <v>Outlier</v>
      </c>
      <c r="F221" s="33">
        <f>'2022'!C22</f>
        <v>7.7471428571428582</v>
      </c>
      <c r="G221" s="33">
        <f t="shared" si="22"/>
        <v>64.3</v>
      </c>
      <c r="H221" s="303">
        <f t="shared" si="23"/>
        <v>-0.39282816426417638</v>
      </c>
      <c r="I221" s="34" t="str">
        <f>'2022'!D22</f>
        <v>Texas Tech</v>
      </c>
      <c r="J221" s="35">
        <f>'2022'!E22</f>
        <v>3</v>
      </c>
      <c r="K221" s="36">
        <f>'2022'!F22</f>
        <v>36550</v>
      </c>
      <c r="L221" s="37">
        <f>'2022'!G22</f>
        <v>25.69041095890411</v>
      </c>
      <c r="M221" s="37" t="str">
        <f>'2022'!H22</f>
        <v>SR</v>
      </c>
      <c r="N221" s="37">
        <f>'2022'!I22</f>
        <v>22.271232876712329</v>
      </c>
      <c r="O221" s="37" t="str">
        <f>'2022'!J22</f>
        <v>Wide</v>
      </c>
      <c r="P221" s="37" t="str">
        <f>'2022'!K22</f>
        <v>SLOB</v>
      </c>
      <c r="Q221" s="37" t="str">
        <f>'2022'!L22</f>
        <v>Elite Earner</v>
      </c>
      <c r="R221" s="55">
        <f>'2022'!M22</f>
        <v>75</v>
      </c>
      <c r="S221" s="55">
        <f>'2022'!N22</f>
        <v>220</v>
      </c>
      <c r="T221" s="231">
        <f t="shared" si="24"/>
        <v>27.497810017842259</v>
      </c>
      <c r="U221" s="35">
        <f>'2022'!O22</f>
        <v>4.49</v>
      </c>
      <c r="V221" s="56">
        <f>'2022'!P22</f>
        <v>4</v>
      </c>
      <c r="W221" s="57">
        <f>'2022'!Q22</f>
        <v>0</v>
      </c>
      <c r="X221" s="58">
        <f>'2022'!R22</f>
        <v>1.1344835736232569E-2</v>
      </c>
      <c r="Y221" s="58">
        <f>'2022'!S22</f>
        <v>0.17043121149897331</v>
      </c>
      <c r="Z221" s="58">
        <f>'2022'!T22</f>
        <v>0.28046494188226473</v>
      </c>
      <c r="AA221" s="58">
        <f>'2022'!U22</f>
        <v>0.21082535885167464</v>
      </c>
      <c r="AB221" s="58">
        <f>'2022'!V22</f>
        <v>0.24564515036696968</v>
      </c>
      <c r="AC221" s="59">
        <f>'2022'!W22</f>
        <v>0.23336289284862119</v>
      </c>
      <c r="AD221" s="42">
        <f>'2022'!X22</f>
        <v>20.627397260273973</v>
      </c>
      <c r="AE221" s="43">
        <f>'2022'!Y22</f>
        <v>2.31</v>
      </c>
      <c r="AF221" s="43">
        <f>'2022'!Z22</f>
        <v>7.8</v>
      </c>
      <c r="AG221" s="43">
        <f>'2022'!AA22</f>
        <v>13.1</v>
      </c>
      <c r="AH221" s="43">
        <f>'2022'!AB22</f>
        <v>0.81</v>
      </c>
      <c r="AI221" s="43">
        <f>'2022'!AC22</f>
        <v>2.17</v>
      </c>
      <c r="AJ221" s="44">
        <f>'2022'!AD22</f>
        <v>5.2425531914893617E-2</v>
      </c>
      <c r="AK221" s="44">
        <f>'2022'!AE22</f>
        <v>0.19004255319148936</v>
      </c>
      <c r="AL221" s="45">
        <f>'2022'!AF22</f>
        <v>7.8E-2</v>
      </c>
      <c r="AM221" s="46">
        <f>DS221/100</f>
        <v>0.56299999999999994</v>
      </c>
      <c r="AN221" s="45">
        <f>'2022'!AG22</f>
        <v>0.84550000000000003</v>
      </c>
      <c r="AO221" s="45">
        <f>'2022'!AH22</f>
        <v>0.14850000000000002</v>
      </c>
      <c r="AP221" s="43">
        <f>'2022'!AI22</f>
        <v>108.25982294252941</v>
      </c>
      <c r="AQ221" s="47">
        <f>'2022'!AJ22</f>
        <v>111.59075063078355</v>
      </c>
      <c r="AR221" s="48">
        <f>'2022'!AK22</f>
        <v>6</v>
      </c>
      <c r="AS221" s="49">
        <f>'2022'!AL22</f>
        <v>5</v>
      </c>
      <c r="AT221" s="49">
        <f>'2022'!AM22</f>
        <v>4</v>
      </c>
      <c r="AU221" s="49">
        <f>'2022'!AN22</f>
        <v>6</v>
      </c>
      <c r="AV221" s="49">
        <f>'2022'!AO22</f>
        <v>8</v>
      </c>
      <c r="AW221" s="49">
        <f>'2022'!AP22</f>
        <v>8</v>
      </c>
      <c r="AX221" s="49">
        <f>'2022'!AQ22</f>
        <v>5</v>
      </c>
      <c r="AY221" s="50">
        <f>'2022'!AR22</f>
        <v>0</v>
      </c>
      <c r="AZ221" s="60">
        <f>'2022'!AS22</f>
        <v>0</v>
      </c>
      <c r="BA221" s="61">
        <f>'2022'!AT22</f>
        <v>4338</v>
      </c>
      <c r="BB221" s="61">
        <f>'2022'!AU22</f>
        <v>0</v>
      </c>
      <c r="BC221" s="61">
        <f>'2022'!AV22</f>
        <v>0</v>
      </c>
      <c r="BD221" s="61">
        <f>'2022'!AW22</f>
        <v>0</v>
      </c>
      <c r="BE221" s="61">
        <f>'2022'!AX22</f>
        <v>0</v>
      </c>
      <c r="BF221" s="62">
        <f>'2022'!AY22</f>
        <v>0</v>
      </c>
      <c r="BG221" s="62">
        <f>'2022'!AZ22</f>
        <v>0</v>
      </c>
      <c r="BH221" s="62">
        <f>'2022'!BA22</f>
        <v>0</v>
      </c>
      <c r="BI221" s="62">
        <f>'2022'!BB22</f>
        <v>0</v>
      </c>
      <c r="BJ221" s="62">
        <f>'2022'!BC22</f>
        <v>0</v>
      </c>
      <c r="BK221" s="62">
        <f>'2022'!BH22</f>
        <v>0</v>
      </c>
      <c r="BL221" s="62">
        <f>'2022'!BI22</f>
        <v>0</v>
      </c>
      <c r="BM221" s="62">
        <f>'2022'!BJ22</f>
        <v>0</v>
      </c>
      <c r="BN221" s="63">
        <f>'2022'!BK22</f>
        <v>0</v>
      </c>
      <c r="BO221" s="60">
        <f>'2022'!BL22</f>
        <v>48</v>
      </c>
      <c r="BP221" s="61">
        <f>'2022'!BM22</f>
        <v>4231</v>
      </c>
      <c r="BQ221" s="61">
        <f>'2022'!BN22</f>
        <v>3</v>
      </c>
      <c r="BR221" s="61">
        <f>'2022'!BO22</f>
        <v>2</v>
      </c>
      <c r="BS221" s="61">
        <f>'2022'!BP22</f>
        <v>1</v>
      </c>
      <c r="BT221" s="61">
        <f>'2022'!BQ22</f>
        <v>28</v>
      </c>
      <c r="BU221" s="62">
        <f>'2022'!BR22</f>
        <v>2.13</v>
      </c>
      <c r="BV221" s="62">
        <f>'2022'!BS22</f>
        <v>0.53</v>
      </c>
      <c r="BW221" s="62">
        <f>'2022'!BT22</f>
        <v>3</v>
      </c>
      <c r="BX221" s="62">
        <f>'2022'!BU22</f>
        <v>3.5</v>
      </c>
      <c r="BY221" s="62">
        <f>'2022'!BV22</f>
        <v>0</v>
      </c>
      <c r="BZ221" s="62">
        <f>'2022'!CA22</f>
        <v>0</v>
      </c>
      <c r="CA221" s="62">
        <f>'2022'!CB22</f>
        <v>0</v>
      </c>
      <c r="CB221" s="62">
        <f>'2022'!CC22</f>
        <v>94.4</v>
      </c>
      <c r="CC221" s="63">
        <f>'2022'!CD22</f>
        <v>5.6</v>
      </c>
      <c r="CD221" s="60">
        <f>'2022'!CE22</f>
        <v>664</v>
      </c>
      <c r="CE221" s="61">
        <f>'2022'!CF22</f>
        <v>3896</v>
      </c>
      <c r="CF221" s="61">
        <f>'2022'!CG22</f>
        <v>65</v>
      </c>
      <c r="CG221" s="61">
        <f>'2022'!CH22</f>
        <v>42</v>
      </c>
      <c r="CH221" s="61">
        <f>'2022'!CI22</f>
        <v>4</v>
      </c>
      <c r="CI221" s="61">
        <f>'2022'!CJ22</f>
        <v>24</v>
      </c>
      <c r="CJ221" s="62">
        <f>'2022'!CK22</f>
        <v>0.73</v>
      </c>
      <c r="CK221" s="62">
        <f>'2022'!CL22</f>
        <v>1.37</v>
      </c>
      <c r="CL221" s="62">
        <f>'2022'!CM22</f>
        <v>1.82</v>
      </c>
      <c r="CM221" s="62">
        <f>'2022'!CN22</f>
        <v>5.5</v>
      </c>
      <c r="CN221" s="62">
        <f>'2022'!CO22</f>
        <v>12.7</v>
      </c>
      <c r="CO221" s="62">
        <f>'2022'!CT22</f>
        <v>15.4</v>
      </c>
      <c r="CP221" s="62">
        <f>'2022'!CU22</f>
        <v>6.7</v>
      </c>
      <c r="CQ221" s="62">
        <f>'2022'!CV22</f>
        <v>98.9</v>
      </c>
      <c r="CR221" s="63">
        <f>'2022'!CW22</f>
        <v>0.8</v>
      </c>
      <c r="CS221" s="60">
        <f>'2022'!CX22</f>
        <v>748</v>
      </c>
      <c r="CT221" s="61">
        <f>'2022'!CY22</f>
        <v>2667</v>
      </c>
      <c r="CU221" s="61">
        <f>'2022'!CZ22</f>
        <v>72</v>
      </c>
      <c r="CV221" s="61">
        <f>'2022'!DA22</f>
        <v>46</v>
      </c>
      <c r="CW221" s="61">
        <f>'2022'!DB22</f>
        <v>6</v>
      </c>
      <c r="CX221" s="61">
        <f>'2022'!DC22</f>
        <v>18</v>
      </c>
      <c r="CY221" s="62">
        <f>'2022'!DD22</f>
        <v>0.66</v>
      </c>
      <c r="CZ221" s="62">
        <f>'2022'!DE22</f>
        <v>1.87</v>
      </c>
      <c r="DA221" s="62">
        <f>'2022'!DF22</f>
        <v>2.29</v>
      </c>
      <c r="DB221" s="62">
        <f>'2022'!DG22</f>
        <v>6</v>
      </c>
      <c r="DC221" s="62">
        <f>'2022'!DH22</f>
        <v>13.1</v>
      </c>
      <c r="DD221" s="62">
        <f>'2022'!DM22</f>
        <v>55</v>
      </c>
      <c r="DE221" s="62">
        <f>'2022'!DN22</f>
        <v>9.8000000000000007</v>
      </c>
      <c r="DF221" s="62">
        <f>'2022'!DO22</f>
        <v>88.9</v>
      </c>
      <c r="DG221" s="63">
        <f>'2022'!DP22</f>
        <v>11.1</v>
      </c>
      <c r="DH221" s="60">
        <f>'2022'!DQ22</f>
        <v>705</v>
      </c>
      <c r="DI221" s="61">
        <f>'2022'!DR22</f>
        <v>3344</v>
      </c>
      <c r="DJ221" s="61">
        <f>'2022'!DS22</f>
        <v>74</v>
      </c>
      <c r="DK221" s="61">
        <f>'2022'!DT22</f>
        <v>47</v>
      </c>
      <c r="DL221" s="61">
        <f>'2022'!DU22</f>
        <v>4</v>
      </c>
      <c r="DM221" s="61">
        <f>'2022'!DV22</f>
        <v>18</v>
      </c>
      <c r="DN221" s="62">
        <f>'2022'!DW22</f>
        <v>0.81</v>
      </c>
      <c r="DO221" s="62">
        <f>'2022'!DX22</f>
        <v>2.17</v>
      </c>
      <c r="DP221" s="62">
        <f>'2022'!DY22</f>
        <v>2.31</v>
      </c>
      <c r="DQ221" s="62">
        <f>'2022'!DZ22</f>
        <v>7.8</v>
      </c>
      <c r="DR221" s="62">
        <f>'2022'!EA22</f>
        <v>11.8</v>
      </c>
      <c r="DS221" s="62">
        <f>'2022'!EF22</f>
        <v>56.3</v>
      </c>
      <c r="DT221" s="62">
        <f>'2022'!EG22</f>
        <v>7.8</v>
      </c>
      <c r="DU221" s="62">
        <f>'2022'!EH22</f>
        <v>80.2</v>
      </c>
      <c r="DV221" s="63">
        <f>'2022'!EI22</f>
        <v>18.600000000000001</v>
      </c>
    </row>
    <row r="222" spans="1:126" ht="15.75" customHeight="1" x14ac:dyDescent="0.2">
      <c r="A222" s="30">
        <f t="shared" si="21"/>
        <v>220</v>
      </c>
      <c r="B222" s="31">
        <f>'2021'!A23</f>
        <v>21</v>
      </c>
      <c r="C222" s="31">
        <v>2021</v>
      </c>
      <c r="D222" s="32" t="str">
        <f>'2021'!B23</f>
        <v>Dez Fitzpatrick</v>
      </c>
      <c r="E222" s="32" t="str" cm="1">
        <f t="array" ref="E222">_xlfn.IFS(F222&gt;12.5,"Cornerstone",AND(F222&gt;11.995,F222&lt;12.5),"Elite",AND(F222&gt;11,F222&lt;12.995),"Elite Upside",AND(F222&gt;=9.69,F222&lt;10.999),"Upside",AND(F222&gt;8.4,F222&lt;9.999),"Upside Lite",AND(F222&gt;7.25,F222&lt;8.999),"Outlier",AND(F222&gt;=6,F222&lt;7.25),"Outlier Lite",F222&lt;6.999,"Purgatory")</f>
        <v>Outlier</v>
      </c>
      <c r="F222" s="33">
        <f>'2021'!C23</f>
        <v>7.7457142857142873</v>
      </c>
      <c r="G222" s="33">
        <f t="shared" si="22"/>
        <v>64.2</v>
      </c>
      <c r="H222" s="303">
        <f t="shared" si="23"/>
        <v>-0.39364809919114874</v>
      </c>
      <c r="I222" s="34" t="str">
        <f>'2021'!D23</f>
        <v>Louisville</v>
      </c>
      <c r="J222" s="35">
        <f>'2021'!E23</f>
        <v>4</v>
      </c>
      <c r="K222" s="36">
        <f>'2021'!F23</f>
        <v>35781</v>
      </c>
      <c r="L222" s="37">
        <f>'2021'!G23</f>
        <v>27.797260273972604</v>
      </c>
      <c r="M222" s="37" t="str">
        <f>'2021'!H23</f>
        <v>SR</v>
      </c>
      <c r="N222" s="37">
        <f>'2021'!I23</f>
        <v>23.38082191780822</v>
      </c>
      <c r="O222" s="37" t="str">
        <f>'2021'!J23</f>
        <v>Wide</v>
      </c>
      <c r="P222" s="37" t="str">
        <f>'2021'!K23</f>
        <v>PROTO Z</v>
      </c>
      <c r="Q222" s="37" t="str">
        <f>'2021'!L23</f>
        <v>Poor Earner</v>
      </c>
      <c r="R222" s="55">
        <f>'2021'!M23</f>
        <v>73.75</v>
      </c>
      <c r="S222" s="55">
        <f>'2021'!N23</f>
        <v>208</v>
      </c>
      <c r="T222" s="231">
        <f t="shared" si="24"/>
        <v>26.886683739469181</v>
      </c>
      <c r="U222" s="35">
        <f>'2021'!O23</f>
        <v>4.49</v>
      </c>
      <c r="V222" s="56">
        <f>'2021'!P23</f>
        <v>4</v>
      </c>
      <c r="W222" s="57">
        <f>'2021'!Q23</f>
        <v>0</v>
      </c>
      <c r="X222" s="58">
        <f>'2021'!R23</f>
        <v>0.1793227296049256</v>
      </c>
      <c r="Y222" s="58">
        <f>'2021'!S23</f>
        <v>0.1666008685353336</v>
      </c>
      <c r="Z222" s="58">
        <f>'2021'!T23</f>
        <v>0.20833333333333334</v>
      </c>
      <c r="AA222" s="58">
        <f>'2021'!U23</f>
        <v>0.310126582278481</v>
      </c>
      <c r="AB222" s="58">
        <f>'2021'!V23</f>
        <v>0.310126582278481</v>
      </c>
      <c r="AC222" s="59">
        <f>'2021'!W23</f>
        <v>0.29462025316455692</v>
      </c>
      <c r="AD222" s="42">
        <f>'2021'!X23</f>
        <v>21.717808219178082</v>
      </c>
      <c r="AE222" s="43">
        <f>'2021'!Y23</f>
        <v>2.4900000000000002</v>
      </c>
      <c r="AF222" s="43">
        <f>'2021'!Z23</f>
        <v>8.8000000000000007</v>
      </c>
      <c r="AG222" s="43">
        <f>'2021'!AA23</f>
        <v>14.2</v>
      </c>
      <c r="AH222" s="43">
        <f>'2021'!AB23</f>
        <v>0.98</v>
      </c>
      <c r="AI222" s="43">
        <f>'2021'!AC23</f>
        <v>2.64</v>
      </c>
      <c r="AJ222" s="44">
        <f>'2021'!AD23</f>
        <v>3.5870348139255707E-2</v>
      </c>
      <c r="AK222" s="44">
        <f>'2021'!AE23</f>
        <v>0.18234093637454984</v>
      </c>
      <c r="AL222" s="45">
        <f>'2021'!AF23</f>
        <v>0.10400000000000001</v>
      </c>
      <c r="AM222" s="46">
        <f>DS222/100</f>
        <v>0.41700000000000004</v>
      </c>
      <c r="AN222" s="45">
        <f>'2021'!AG23</f>
        <v>0.94299999999999995</v>
      </c>
      <c r="AO222" s="45">
        <f>'2021'!AH23</f>
        <v>5.7000000000000002E-2</v>
      </c>
      <c r="AP222" s="43">
        <f>'2021'!AI23</f>
        <v>102.35474169111872</v>
      </c>
      <c r="AQ222" s="47">
        <f>'2021'!AJ23</f>
        <v>102.87740357254008</v>
      </c>
      <c r="AR222" s="48">
        <f>'2021'!AK23</f>
        <v>8</v>
      </c>
      <c r="AS222" s="49">
        <f>'2021'!AL23</f>
        <v>3</v>
      </c>
      <c r="AT222" s="49">
        <f>'2021'!AM23</f>
        <v>4</v>
      </c>
      <c r="AU222" s="49">
        <f>'2021'!AN23</f>
        <v>6</v>
      </c>
      <c r="AV222" s="49">
        <f>'2021'!AO23</f>
        <v>8</v>
      </c>
      <c r="AW222" s="49">
        <f>'2021'!AP23</f>
        <v>7</v>
      </c>
      <c r="AX222" s="49">
        <f>'2021'!AQ23</f>
        <v>5</v>
      </c>
      <c r="AY222" s="50">
        <f>'2021'!AR23</f>
        <v>0</v>
      </c>
      <c r="AZ222" s="60">
        <f>'2021'!AS23</f>
        <v>0</v>
      </c>
      <c r="BA222" s="61">
        <f>'2021'!AT23</f>
        <v>3777</v>
      </c>
      <c r="BB222" s="61">
        <f>'2021'!AU23</f>
        <v>0</v>
      </c>
      <c r="BC222" s="61">
        <f>'2021'!AV23</f>
        <v>0</v>
      </c>
      <c r="BD222" s="61">
        <f>'2021'!AW23</f>
        <v>0</v>
      </c>
      <c r="BE222" s="61">
        <f>'2021'!AX23</f>
        <v>0</v>
      </c>
      <c r="BF222" s="62">
        <f>'2021'!AY23</f>
        <v>0</v>
      </c>
      <c r="BG222" s="62">
        <f>'2021'!AZ23</f>
        <v>0</v>
      </c>
      <c r="BH222" s="62">
        <f>'2021'!BA23</f>
        <v>0</v>
      </c>
      <c r="BI222" s="62">
        <f>'2021'!BB23</f>
        <v>0</v>
      </c>
      <c r="BJ222" s="62">
        <f>'2021'!BC23</f>
        <v>0</v>
      </c>
      <c r="BK222" s="62">
        <f>'2021'!BD23</f>
        <v>0</v>
      </c>
      <c r="BL222" s="62">
        <f>'2021'!BE23</f>
        <v>0</v>
      </c>
      <c r="BM222" s="62">
        <f>'2021'!BF23</f>
        <v>0</v>
      </c>
      <c r="BN222" s="63">
        <f>'2021'!BG23</f>
        <v>0</v>
      </c>
      <c r="BO222" s="60">
        <f>'2021'!BH23</f>
        <v>699</v>
      </c>
      <c r="BP222" s="61">
        <f>'2021'!BI23</f>
        <v>3898</v>
      </c>
      <c r="BQ222" s="61">
        <f>'2021'!BJ23</f>
        <v>73</v>
      </c>
      <c r="BR222" s="61">
        <f>'2021'!BK23</f>
        <v>45</v>
      </c>
      <c r="BS222" s="61">
        <f>'2021'!BL23</f>
        <v>9</v>
      </c>
      <c r="BT222" s="61">
        <f>'2021'!BM23</f>
        <v>29</v>
      </c>
      <c r="BU222" s="62">
        <f>'2021'!BN23</f>
        <v>0.81</v>
      </c>
      <c r="BV222" s="62">
        <f>'2021'!BO23</f>
        <v>1.61</v>
      </c>
      <c r="BW222" s="62">
        <f>'2021'!BP23</f>
        <v>1.95</v>
      </c>
      <c r="BX222" s="62">
        <f>'2021'!BQ23</f>
        <v>3.6</v>
      </c>
      <c r="BY222" s="62">
        <f>'2021'!BR23</f>
        <v>15.8</v>
      </c>
      <c r="BZ222" s="62">
        <f>'2021'!BW23</f>
        <v>37.5</v>
      </c>
      <c r="CA222" s="62">
        <f>'2021'!BX23</f>
        <v>15.1</v>
      </c>
      <c r="CB222" s="62">
        <f>'2021'!BY23</f>
        <v>46.4</v>
      </c>
      <c r="CC222" s="63">
        <f>'2021'!BZ23</f>
        <v>53.4</v>
      </c>
      <c r="CD222" s="60">
        <f>'2021'!CA23</f>
        <v>422</v>
      </c>
      <c r="CE222" s="61">
        <f>'2021'!CB23</f>
        <v>2533</v>
      </c>
      <c r="CF222" s="61">
        <f>'2021'!CC23</f>
        <v>59</v>
      </c>
      <c r="CG222" s="61">
        <f>'2021'!CD23</f>
        <v>31</v>
      </c>
      <c r="CH222" s="61">
        <f>'2021'!CE23</f>
        <v>3</v>
      </c>
      <c r="CI222" s="61">
        <f>'2021'!CF23</f>
        <v>10</v>
      </c>
      <c r="CJ222" s="62">
        <f>'2021'!CG23</f>
        <v>0.43</v>
      </c>
      <c r="CK222" s="62">
        <f>'2021'!CH23</f>
        <v>1.1399999999999999</v>
      </c>
      <c r="CL222" s="62">
        <f>'2021'!CI23</f>
        <v>1.54</v>
      </c>
      <c r="CM222" s="62">
        <f>'2021'!CJ23</f>
        <v>5.6</v>
      </c>
      <c r="CN222" s="62">
        <f>'2021'!CK23</f>
        <v>12.6</v>
      </c>
      <c r="CO222" s="62">
        <f>'2021'!CP23</f>
        <v>75</v>
      </c>
      <c r="CP222" s="62">
        <f>'2021'!CQ23</f>
        <v>8.8000000000000007</v>
      </c>
      <c r="CQ222" s="62">
        <f>'2021'!CR23</f>
        <v>30.4</v>
      </c>
      <c r="CR222" s="63">
        <f>'2021'!CS23</f>
        <v>69.3</v>
      </c>
      <c r="CS222" s="60">
        <f>'2021'!CT23</f>
        <v>635</v>
      </c>
      <c r="CT222" s="61">
        <f>'2021'!CU23</f>
        <v>3048</v>
      </c>
      <c r="CU222" s="61">
        <f>'2021'!CV23</f>
        <v>64</v>
      </c>
      <c r="CV222" s="61">
        <f>'2021'!CW23</f>
        <v>35</v>
      </c>
      <c r="CW222" s="61">
        <f>'2021'!CX23</f>
        <v>6</v>
      </c>
      <c r="CX222" s="61">
        <f>'2021'!CY23</f>
        <v>32</v>
      </c>
      <c r="CY222" s="62">
        <f>'2021'!CZ23</f>
        <v>0.98</v>
      </c>
      <c r="CZ222" s="62">
        <f>'2021'!DA23</f>
        <v>2.4</v>
      </c>
      <c r="DA222" s="62">
        <f>'2021'!DB23</f>
        <v>1.95</v>
      </c>
      <c r="DB222" s="62">
        <f>'2021'!DC23</f>
        <v>4.7</v>
      </c>
      <c r="DC222" s="62">
        <f>'2021'!DD23</f>
        <v>14.2</v>
      </c>
      <c r="DD222" s="62">
        <f>'2021'!DI23</f>
        <v>45.5</v>
      </c>
      <c r="DE222" s="62">
        <f>'2021'!DJ23</f>
        <v>14.6</v>
      </c>
      <c r="DF222" s="62">
        <f>'2021'!DK23</f>
        <v>94</v>
      </c>
      <c r="DG222" s="63">
        <f>'2021'!DL23</f>
        <v>6</v>
      </c>
      <c r="DH222" s="60">
        <f>'2021'!DM23</f>
        <v>833</v>
      </c>
      <c r="DI222" s="61">
        <f>'2021'!DN23</f>
        <v>2686</v>
      </c>
      <c r="DJ222" s="61">
        <f>'2021'!DO23</f>
        <v>73</v>
      </c>
      <c r="DK222" s="61">
        <f>'2021'!DP23</f>
        <v>43</v>
      </c>
      <c r="DL222" s="61">
        <f>'2021'!DQ23</f>
        <v>3</v>
      </c>
      <c r="DM222" s="61">
        <f>'2021'!DR23</f>
        <v>20</v>
      </c>
      <c r="DN222" s="62">
        <f>'2021'!DS23</f>
        <v>0.86</v>
      </c>
      <c r="DO222" s="62">
        <f>'2021'!DT23</f>
        <v>2.64</v>
      </c>
      <c r="DP222" s="62">
        <f>'2021'!DU23</f>
        <v>2.4900000000000002</v>
      </c>
      <c r="DQ222" s="62">
        <f>'2021'!DV23</f>
        <v>8.8000000000000007</v>
      </c>
      <c r="DR222" s="62">
        <f>'2021'!DW23</f>
        <v>14.1</v>
      </c>
      <c r="DS222" s="62">
        <f>'2021'!EB23</f>
        <v>41.7</v>
      </c>
      <c r="DT222" s="62">
        <f>'2021'!EC23</f>
        <v>10.4</v>
      </c>
      <c r="DU222" s="62">
        <f>'2021'!ED23</f>
        <v>94.6</v>
      </c>
      <c r="DV222" s="63">
        <f>'2021'!EE23</f>
        <v>5.4</v>
      </c>
    </row>
    <row r="223" spans="1:126" ht="15.75" customHeight="1" x14ac:dyDescent="0.2">
      <c r="A223" s="30">
        <f t="shared" si="21"/>
        <v>221</v>
      </c>
      <c r="B223" s="31">
        <f>'2024'!A23</f>
        <v>21</v>
      </c>
      <c r="C223" s="31">
        <v>2024</v>
      </c>
      <c r="D223" s="32" t="str">
        <f>'2024'!B23</f>
        <v>Devontez Walker</v>
      </c>
      <c r="E223" s="32" t="str" cm="1">
        <f t="array" ref="E223">_xlfn.IFS(F223&gt;12.5,"Cornerstone",AND(F223&gt;11.995,F223&lt;12.5),"Elite",AND(F223&gt;11,F223&lt;12.995),"Elite Upside",AND(F223&gt;=9.69,F223&lt;10.999),"Upside",AND(F223&gt;8.4,F223&lt;9.999),"Upside Lite",AND(F223&gt;7.25,F223&lt;8.999),"Outlier",AND(F223&gt;=6,F223&lt;7.25),"Outlier Lite",F223&lt;6.999,"Purgatory")</f>
        <v>Outlier</v>
      </c>
      <c r="F223" s="33">
        <f>'2024'!C23</f>
        <v>7.7457142857142856</v>
      </c>
      <c r="G223" s="33">
        <f t="shared" si="22"/>
        <v>64</v>
      </c>
      <c r="H223" s="303">
        <f t="shared" si="23"/>
        <v>-0.39364809919114974</v>
      </c>
      <c r="I223" s="34" t="str">
        <f>'2024'!D23</f>
        <v>North Carolina</v>
      </c>
      <c r="J223" s="35">
        <f>'2024'!E23</f>
        <v>4</v>
      </c>
      <c r="K223" s="36">
        <f>'2024'!F23</f>
        <v>37061</v>
      </c>
      <c r="L223" s="37">
        <f>'2024'!G23</f>
        <v>24.290410958904111</v>
      </c>
      <c r="M223" s="37" t="str">
        <f>'2024'!H23</f>
        <v>JR</v>
      </c>
      <c r="N223" s="37">
        <f>'2024'!I23</f>
        <v>22.87123287671233</v>
      </c>
      <c r="O223" s="37" t="str">
        <f>'2024'!J23</f>
        <v>Wide</v>
      </c>
      <c r="P223" s="37" t="str">
        <f>'2024'!K23</f>
        <v>DEEP</v>
      </c>
      <c r="Q223" s="37" t="str">
        <f>'2024'!L23</f>
        <v>Poor Separator</v>
      </c>
      <c r="R223" s="35">
        <f>'2024'!M23</f>
        <v>73</v>
      </c>
      <c r="S223" s="35">
        <f>'2024'!N23</f>
        <v>193</v>
      </c>
      <c r="T223" s="231">
        <f t="shared" si="24"/>
        <v>25.462998345775265</v>
      </c>
      <c r="U223" s="35">
        <f>'2024'!O23</f>
        <v>4.3600000000000003</v>
      </c>
      <c r="V223" s="38">
        <f>'2024'!P23</f>
        <v>4</v>
      </c>
      <c r="W223" s="57">
        <f>'2024'!Q23</f>
        <v>0</v>
      </c>
      <c r="X223" s="58">
        <f>'2024'!R23</f>
        <v>0</v>
      </c>
      <c r="Y223" s="58">
        <f>'2024'!S23</f>
        <v>3.6004645760743324E-2</v>
      </c>
      <c r="Z223" s="58">
        <f>'2024'!T23</f>
        <v>0.31333991086313073</v>
      </c>
      <c r="AA223" s="58">
        <f>'2024'!U23</f>
        <v>0.29202874331550804</v>
      </c>
      <c r="AB223" s="58">
        <f>'2024'!V23</f>
        <v>0.30268432708931936</v>
      </c>
      <c r="AC223" s="59">
        <f>'2024'!W23</f>
        <v>0.28755011073485337</v>
      </c>
      <c r="AD223" s="42">
        <f>'2024'!X23</f>
        <v>21.202739726027396</v>
      </c>
      <c r="AE223" s="43">
        <f>'2024'!Y23</f>
        <v>2.62</v>
      </c>
      <c r="AF223" s="43">
        <f>'2024'!Z23</f>
        <v>4.8</v>
      </c>
      <c r="AG223" s="43">
        <f>'2024'!AA23</f>
        <v>18.2</v>
      </c>
      <c r="AH223" s="43">
        <f>'2024'!AB23</f>
        <v>0.6</v>
      </c>
      <c r="AI223" s="43">
        <f>'2024'!AC23</f>
        <v>2.64</v>
      </c>
      <c r="AJ223" s="44">
        <f>'2024'!AD23</f>
        <v>5.545064377682403E-2</v>
      </c>
      <c r="AK223" s="44">
        <f>'2024'!AE23</f>
        <v>0.1598283261802575</v>
      </c>
      <c r="AL223" s="45">
        <f>'2024'!AF23</f>
        <v>6.8000000000000005E-2</v>
      </c>
      <c r="AM223" s="46">
        <f>DS223/100</f>
        <v>0.58799999999999997</v>
      </c>
      <c r="AN223" s="45">
        <f>'2024'!AG23</f>
        <v>0.875</v>
      </c>
      <c r="AO223" s="45">
        <f>'2024'!AH23</f>
        <v>0.125</v>
      </c>
      <c r="AP223" s="43">
        <f>'2024'!AI23</f>
        <v>106.81723885592415</v>
      </c>
      <c r="AQ223" s="47">
        <f>'2024'!AJ23</f>
        <v>105.7291228315169</v>
      </c>
      <c r="AR223" s="48">
        <f>'2024'!AK23</f>
        <v>7</v>
      </c>
      <c r="AS223" s="49">
        <f>'2024'!AL23</f>
        <v>4</v>
      </c>
      <c r="AT223" s="49">
        <f>'2024'!AM23</f>
        <v>5</v>
      </c>
      <c r="AU223" s="49">
        <f>'2024'!AN23</f>
        <v>2</v>
      </c>
      <c r="AV223" s="49">
        <f>'2024'!AO23</f>
        <v>9</v>
      </c>
      <c r="AW223" s="49">
        <f>'2024'!AP23</f>
        <v>7</v>
      </c>
      <c r="AX223" s="49">
        <f>'2024'!AQ23</f>
        <v>4</v>
      </c>
      <c r="AY223" s="50">
        <f>'2024'!AR23</f>
        <v>0</v>
      </c>
      <c r="AZ223" s="60">
        <f>'2024'!AS23</f>
        <v>0</v>
      </c>
      <c r="BA223" s="61">
        <f>'2024'!AT23</f>
        <v>1</v>
      </c>
      <c r="BB223" s="61">
        <f>'2024'!AU23</f>
        <v>0</v>
      </c>
      <c r="BC223" s="61">
        <f>'2024'!AV23</f>
        <v>0</v>
      </c>
      <c r="BD223" s="61">
        <f>'2024'!AW23</f>
        <v>0</v>
      </c>
      <c r="BE223" s="61">
        <f>'2024'!AX23</f>
        <v>0</v>
      </c>
      <c r="BF223" s="62">
        <f>'2024'!AY23</f>
        <v>0</v>
      </c>
      <c r="BG223" s="62">
        <f>'2024'!AZ23</f>
        <v>0</v>
      </c>
      <c r="BH223" s="62">
        <f>'2024'!BA23</f>
        <v>0</v>
      </c>
      <c r="BI223" s="62">
        <f>'2024'!BB23</f>
        <v>0</v>
      </c>
      <c r="BJ223" s="62">
        <f>'2024'!BC23</f>
        <v>0</v>
      </c>
      <c r="BK223" s="62">
        <f>'2024'!BH23</f>
        <v>0</v>
      </c>
      <c r="BL223" s="62">
        <f>'2024'!BI23</f>
        <v>0</v>
      </c>
      <c r="BM223" s="62">
        <f>'2024'!BJ23</f>
        <v>0</v>
      </c>
      <c r="BN223" s="63">
        <f>'2024'!BK23</f>
        <v>0</v>
      </c>
      <c r="BO223" s="60">
        <f>'2024'!BL23</f>
        <v>0</v>
      </c>
      <c r="BP223" s="61">
        <f>'2024'!BM23</f>
        <v>1</v>
      </c>
      <c r="BQ223" s="61">
        <f>'2024'!BN23</f>
        <v>0</v>
      </c>
      <c r="BR223" s="61">
        <f>'2024'!BO23</f>
        <v>0</v>
      </c>
      <c r="BS223" s="61">
        <f>'2024'!BP23</f>
        <v>0</v>
      </c>
      <c r="BT223" s="61">
        <f>'2024'!BQ23</f>
        <v>0</v>
      </c>
      <c r="BU223" s="62">
        <f>'2024'!BR23</f>
        <v>0</v>
      </c>
      <c r="BV223" s="62">
        <f>'2024'!BS23</f>
        <v>0</v>
      </c>
      <c r="BW223" s="62">
        <f>'2024'!BT23</f>
        <v>0</v>
      </c>
      <c r="BX223" s="62">
        <f>'2024'!BU23</f>
        <v>0</v>
      </c>
      <c r="BY223" s="62">
        <f>'2024'!BV23</f>
        <v>0</v>
      </c>
      <c r="BZ223" s="62">
        <f>'2024'!CA23</f>
        <v>0</v>
      </c>
      <c r="CA223" s="62">
        <f>'2024'!CB23</f>
        <v>0</v>
      </c>
      <c r="CB223" s="62">
        <f>'2024'!CC23</f>
        <v>0</v>
      </c>
      <c r="CC223" s="63">
        <f>'2024'!CD23</f>
        <v>0</v>
      </c>
      <c r="CD223" s="60">
        <f>'2024'!CE23</f>
        <v>124</v>
      </c>
      <c r="CE223" s="61">
        <f>'2024'!CF23</f>
        <v>3444</v>
      </c>
      <c r="CF223" s="61">
        <f>'2024'!CG23</f>
        <v>7</v>
      </c>
      <c r="CG223" s="61">
        <f>'2024'!CH23</f>
        <v>5</v>
      </c>
      <c r="CH223" s="61">
        <f>'2024'!CI23</f>
        <v>1</v>
      </c>
      <c r="CI223" s="61">
        <f>'2024'!CJ23</f>
        <v>0</v>
      </c>
      <c r="CJ223" s="62">
        <f>'2024'!CK23</f>
        <v>0.09</v>
      </c>
      <c r="CK223" s="62">
        <f>'2024'!CL23</f>
        <v>1.35</v>
      </c>
      <c r="CL223" s="62">
        <f>'2024'!CM23</f>
        <v>3.54</v>
      </c>
      <c r="CM223" s="62">
        <f>'2024'!CN23</f>
        <v>7.6</v>
      </c>
      <c r="CN223" s="62">
        <f>'2024'!CO23</f>
        <v>22.3</v>
      </c>
      <c r="CO223" s="62">
        <f>'2024'!CT23</f>
        <v>0</v>
      </c>
      <c r="CP223" s="62">
        <f>'2024'!CU23</f>
        <v>0</v>
      </c>
      <c r="CQ223" s="62">
        <f>'2024'!CV23</f>
        <v>97.3</v>
      </c>
      <c r="CR223" s="63">
        <f>'2024'!CW23</f>
        <v>2.7</v>
      </c>
      <c r="CS223" s="60">
        <f>'2024'!CX23</f>
        <v>921</v>
      </c>
      <c r="CT223" s="61">
        <f>'2024'!CY23</f>
        <v>2939.2999999999997</v>
      </c>
      <c r="CU223" s="61">
        <f>'2024'!CZ23</f>
        <v>95</v>
      </c>
      <c r="CV223" s="61">
        <f>'2024'!DA23</f>
        <v>58</v>
      </c>
      <c r="CW223" s="61">
        <f>'2024'!DB23</f>
        <v>11</v>
      </c>
      <c r="CX223" s="61">
        <f>'2024'!DC23</f>
        <v>0</v>
      </c>
      <c r="CY223" s="62">
        <f>'2024'!DD23</f>
        <v>0.13</v>
      </c>
      <c r="CZ223" s="62">
        <f>'2024'!DE23</f>
        <v>2.64</v>
      </c>
      <c r="DA223" s="62">
        <f>'2024'!DF23</f>
        <v>2.62</v>
      </c>
      <c r="DB223" s="62">
        <f>'2024'!DG23</f>
        <v>4.8</v>
      </c>
      <c r="DC223" s="62">
        <f>'2024'!DH23</f>
        <v>15.9</v>
      </c>
      <c r="DD223" s="62">
        <f>'2024'!DM23</f>
        <v>28.6</v>
      </c>
      <c r="DE223" s="62">
        <f>'2024'!DN23</f>
        <v>10.8</v>
      </c>
      <c r="DF223" s="62">
        <f>'2024'!DO23</f>
        <v>81.900000000000006</v>
      </c>
      <c r="DG223" s="63">
        <f>'2024'!DP23</f>
        <v>18.100000000000001</v>
      </c>
      <c r="DH223" s="60">
        <f>'2024'!DQ23</f>
        <v>699</v>
      </c>
      <c r="DI223" s="61">
        <f>'2024'!DR23</f>
        <v>2393.6</v>
      </c>
      <c r="DJ223" s="61">
        <f>'2024'!DS23</f>
        <v>66</v>
      </c>
      <c r="DK223" s="61">
        <f>'2024'!DT23</f>
        <v>41</v>
      </c>
      <c r="DL223" s="61">
        <f>'2024'!DU23</f>
        <v>7</v>
      </c>
      <c r="DM223" s="61">
        <f>'2024'!DV23</f>
        <v>16</v>
      </c>
      <c r="DN223" s="62">
        <f>'2024'!DW23</f>
        <v>0.6</v>
      </c>
      <c r="DO223" s="62">
        <f>'2024'!DX23</f>
        <v>0.6</v>
      </c>
      <c r="DP223" s="62">
        <f>'2024'!DY23</f>
        <v>2.2799999999999998</v>
      </c>
      <c r="DQ223" s="62">
        <f>'2024'!DZ23</f>
        <v>2.8</v>
      </c>
      <c r="DR223" s="62">
        <f>'2024'!EA23</f>
        <v>18.2</v>
      </c>
      <c r="DS223" s="62">
        <f>'2024'!EF23</f>
        <v>58.8</v>
      </c>
      <c r="DT223" s="62">
        <f>'2024'!EG23</f>
        <v>6.8</v>
      </c>
      <c r="DU223" s="62">
        <f>'2024'!EH23</f>
        <v>93.1</v>
      </c>
      <c r="DV223" s="63">
        <f>'2024'!EI23</f>
        <v>6.9</v>
      </c>
    </row>
    <row r="224" spans="1:126" ht="15.75" customHeight="1" x14ac:dyDescent="0.2">
      <c r="A224" s="30">
        <f t="shared" si="21"/>
        <v>222</v>
      </c>
      <c r="B224" s="31">
        <f>'2015'!A19</f>
        <v>17</v>
      </c>
      <c r="C224" s="31">
        <v>2015</v>
      </c>
      <c r="D224" s="32" t="str">
        <f>'2015'!B19</f>
        <v>Chris Conley</v>
      </c>
      <c r="E224" s="32" t="str" cm="1">
        <f t="array" ref="E224">_xlfn.IFS(F224&gt;12.5,"Cornerstone",AND(F224&gt;11.995,F224&lt;12.5),"Elite",AND(F224&gt;11,F224&lt;12.995),"Elite Upside",AND(F224&gt;=9.69,F224&lt;10.999),"Upside",AND(F224&gt;8.4,F224&lt;9.999),"Upside Lite",AND(F224&gt;7.25,F224&lt;8.999),"Outlier",AND(F224&gt;=6,F224&lt;7.25),"Outlier Lite",F224&lt;6.999,"Purgatory")</f>
        <v>Outlier</v>
      </c>
      <c r="F224" s="33">
        <f>'2015'!C19</f>
        <v>7.7414285714285711</v>
      </c>
      <c r="G224" s="33">
        <f t="shared" si="22"/>
        <v>63.9</v>
      </c>
      <c r="H224" s="303">
        <f t="shared" si="23"/>
        <v>-0.39610790397206774</v>
      </c>
      <c r="I224" s="34" t="str">
        <f>'2015'!D19</f>
        <v>Georgia</v>
      </c>
      <c r="J224" s="35">
        <f>'2015'!E19</f>
        <v>1</v>
      </c>
      <c r="K224" s="36">
        <f>'2015'!F19</f>
        <v>33902</v>
      </c>
      <c r="L224" s="37">
        <f>'2015'!G19</f>
        <v>32.945205479452056</v>
      </c>
      <c r="M224" s="37" t="str">
        <f>'2015'!H19</f>
        <v>SR</v>
      </c>
      <c r="N224" s="37">
        <f>'2015'!I19</f>
        <v>22.517808219178082</v>
      </c>
      <c r="O224" s="37" t="str">
        <f>'2015'!J19</f>
        <v>Wide</v>
      </c>
      <c r="P224" s="37" t="str">
        <f>'2015'!K19</f>
        <v>PROTO X</v>
      </c>
      <c r="Q224" s="37" t="str">
        <f>'2015'!L19</f>
        <v>N/A</v>
      </c>
      <c r="R224" s="55">
        <f>'2015'!M19</f>
        <v>75</v>
      </c>
      <c r="S224" s="55">
        <f>'2015'!N19</f>
        <v>205</v>
      </c>
      <c r="T224" s="231">
        <f t="shared" si="24"/>
        <v>25.622959334807561</v>
      </c>
      <c r="U224" s="37">
        <f>'2015'!O19</f>
        <v>4.3499999999999996</v>
      </c>
      <c r="V224" s="56">
        <f>'2015'!P19</f>
        <v>3</v>
      </c>
      <c r="W224" s="57">
        <f>'2015'!Q19</f>
        <v>0</v>
      </c>
      <c r="X224" s="58">
        <f>'2015'!R19</f>
        <v>0.10708310094813163</v>
      </c>
      <c r="Y224" s="58">
        <f>'2015'!S19</f>
        <v>8.5684221075311914E-2</v>
      </c>
      <c r="Z224" s="58">
        <f>'2015'!T19</f>
        <v>0.18835715525721891</v>
      </c>
      <c r="AA224" s="58">
        <f>'2015'!U19</f>
        <v>0.25281871705083309</v>
      </c>
      <c r="AB224" s="58">
        <f>'2015'!V19</f>
        <v>0.25281871705083309</v>
      </c>
      <c r="AC224" s="59">
        <f>'2015'!W19</f>
        <v>0.25281871705083309</v>
      </c>
      <c r="AD224" s="42">
        <f>'2015'!X19</f>
        <v>21.865753424657534</v>
      </c>
      <c r="AE224" s="43">
        <f>'2015'!Y19</f>
        <v>2.4900000000000002</v>
      </c>
      <c r="AF224" s="43">
        <f>'2015'!Z19</f>
        <v>4.4000000000000004</v>
      </c>
      <c r="AG224" s="43">
        <f>'2015'!AA19</f>
        <v>12.1</v>
      </c>
      <c r="AH224" s="43">
        <f>'2015'!AB19</f>
        <v>0</v>
      </c>
      <c r="AI224" s="43">
        <f>'2015'!AC19</f>
        <v>0</v>
      </c>
      <c r="AJ224" s="44" t="str">
        <f>'2015'!AD19</f>
        <v>N/A</v>
      </c>
      <c r="AK224" s="44" t="str">
        <f>'2015'!AE19</f>
        <v>N/A</v>
      </c>
      <c r="AL224" s="45">
        <f>'2015'!AF19</f>
        <v>7.6999999999999999E-2</v>
      </c>
      <c r="AM224" s="46">
        <f>DS224</f>
        <v>0</v>
      </c>
      <c r="AN224" s="45">
        <f>'2015'!AG19</f>
        <v>0.87599999999999989</v>
      </c>
      <c r="AO224" s="45">
        <f>'2015'!AH19</f>
        <v>0.124</v>
      </c>
      <c r="AP224" s="43">
        <f>'2015'!AI19</f>
        <v>114.50562693043881</v>
      </c>
      <c r="AQ224" s="47">
        <f>'2015'!AJ19</f>
        <v>118.02872490747848</v>
      </c>
      <c r="AR224" s="48">
        <f>'2015'!AK19</f>
        <v>7</v>
      </c>
      <c r="AS224" s="49">
        <f>'2015'!AL19</f>
        <v>3</v>
      </c>
      <c r="AT224" s="49">
        <f>'2015'!AM19</f>
        <v>4</v>
      </c>
      <c r="AU224" s="49">
        <f>'2015'!AN19</f>
        <v>1</v>
      </c>
      <c r="AV224" s="49">
        <f>'2015'!AO19</f>
        <v>9</v>
      </c>
      <c r="AW224" s="49">
        <f>'2015'!AP19</f>
        <v>9</v>
      </c>
      <c r="AX224" s="49">
        <f>'2015'!AQ19</f>
        <v>7</v>
      </c>
      <c r="AY224" s="50">
        <f>'2015'!AR19</f>
        <v>0</v>
      </c>
      <c r="AZ224" s="60">
        <f>'2015'!AS19</f>
        <v>0</v>
      </c>
      <c r="BA224" s="61">
        <f>'2015'!AT19</f>
        <v>1</v>
      </c>
      <c r="BB224" s="61">
        <f>'2015'!AU19</f>
        <v>0</v>
      </c>
      <c r="BC224" s="61">
        <f>'2015'!AV19</f>
        <v>0</v>
      </c>
      <c r="BD224" s="61">
        <f>'2015'!AW19</f>
        <v>0</v>
      </c>
      <c r="BE224" s="61">
        <f>'2015'!AX19</f>
        <v>0</v>
      </c>
      <c r="BF224" s="62">
        <f>'2015'!AY19</f>
        <v>0</v>
      </c>
      <c r="BG224" s="62">
        <f>'2015'!AZ19</f>
        <v>0</v>
      </c>
      <c r="BH224" s="62">
        <f>'2015'!BA19</f>
        <v>0</v>
      </c>
      <c r="BI224" s="62">
        <f>'2015'!BB19</f>
        <v>0</v>
      </c>
      <c r="BJ224" s="62">
        <f>'2015'!BC19</f>
        <v>0</v>
      </c>
      <c r="BK224" s="62">
        <f>'2015'!BD19</f>
        <v>0</v>
      </c>
      <c r="BL224" s="62">
        <f>'2015'!BE19</f>
        <v>0</v>
      </c>
      <c r="BM224" s="62">
        <f>'2015'!BF19</f>
        <v>0</v>
      </c>
      <c r="BN224" s="63">
        <f>'2015'!BG19</f>
        <v>0</v>
      </c>
      <c r="BO224" s="60">
        <f>'2015'!BH19</f>
        <v>288</v>
      </c>
      <c r="BP224" s="61">
        <f>'2015'!BI19</f>
        <v>2689.5</v>
      </c>
      <c r="BQ224" s="61">
        <f>'2015'!BJ19</f>
        <v>0</v>
      </c>
      <c r="BR224" s="61">
        <f>'2015'!BK19</f>
        <v>0</v>
      </c>
      <c r="BS224" s="61">
        <f>'2015'!BL19</f>
        <v>0</v>
      </c>
      <c r="BT224" s="61">
        <f>'2015'!BM19</f>
        <v>0</v>
      </c>
      <c r="BU224" s="62">
        <f>'2015'!BN19</f>
        <v>0</v>
      </c>
      <c r="BV224" s="62">
        <f>'2015'!BO19</f>
        <v>0</v>
      </c>
      <c r="BW224" s="62">
        <f>'2015'!BP19</f>
        <v>0</v>
      </c>
      <c r="BX224" s="62">
        <f>'2015'!BQ19</f>
        <v>0</v>
      </c>
      <c r="BY224" s="62">
        <f>'2015'!BR19</f>
        <v>0</v>
      </c>
      <c r="BZ224" s="62">
        <f>'2015'!BS19</f>
        <v>0</v>
      </c>
      <c r="CA224" s="62">
        <f>'2015'!BT19</f>
        <v>0</v>
      </c>
      <c r="CB224" s="62">
        <f>'2015'!BU19</f>
        <v>0</v>
      </c>
      <c r="CC224" s="63">
        <f>'2015'!BV19</f>
        <v>0</v>
      </c>
      <c r="CD224" s="60">
        <f>'2015'!BW19</f>
        <v>342</v>
      </c>
      <c r="CE224" s="61">
        <f>'2015'!BX19</f>
        <v>3991.4000000000005</v>
      </c>
      <c r="CF224" s="61">
        <f>'2015'!BY19</f>
        <v>0</v>
      </c>
      <c r="CG224" s="61">
        <f>'2015'!BZ19</f>
        <v>0</v>
      </c>
      <c r="CH224" s="61">
        <f>'2015'!CA19</f>
        <v>0</v>
      </c>
      <c r="CI224" s="61">
        <f>'2015'!CB19</f>
        <v>0</v>
      </c>
      <c r="CJ224" s="62">
        <f>'2015'!CC19</f>
        <v>0</v>
      </c>
      <c r="CK224" s="62">
        <f>'2015'!CD19</f>
        <v>0</v>
      </c>
      <c r="CL224" s="62">
        <f>'2015'!CE19</f>
        <v>0</v>
      </c>
      <c r="CM224" s="62">
        <f>'2015'!CF19</f>
        <v>0</v>
      </c>
      <c r="CN224" s="62">
        <f>'2015'!CG19</f>
        <v>0</v>
      </c>
      <c r="CO224" s="62">
        <f>'2015'!CH19</f>
        <v>0</v>
      </c>
      <c r="CP224" s="62">
        <f>'2015'!CI19</f>
        <v>0</v>
      </c>
      <c r="CQ224" s="62">
        <f>'2015'!CJ19</f>
        <v>0</v>
      </c>
      <c r="CR224" s="63">
        <f>'2015'!CK19</f>
        <v>0</v>
      </c>
      <c r="CS224" s="60">
        <f>'2015'!CL19</f>
        <v>651</v>
      </c>
      <c r="CT224" s="61">
        <f>'2015'!CM19</f>
        <v>3456.2</v>
      </c>
      <c r="CU224" s="61">
        <f>'2015'!CN19</f>
        <v>0</v>
      </c>
      <c r="CV224" s="61">
        <f>'2015'!CO19</f>
        <v>0</v>
      </c>
      <c r="CW224" s="61">
        <f>'2015'!CP19</f>
        <v>0</v>
      </c>
      <c r="CX224" s="61">
        <f>'2015'!CQ19</f>
        <v>0</v>
      </c>
      <c r="CY224" s="62">
        <f>'2015'!CR19</f>
        <v>0</v>
      </c>
      <c r="CZ224" s="62">
        <f>'2015'!CS19</f>
        <v>0</v>
      </c>
      <c r="DA224" s="62">
        <f>'2015'!CT19</f>
        <v>0</v>
      </c>
      <c r="DB224" s="62">
        <f>'2015'!CU19</f>
        <v>0</v>
      </c>
      <c r="DC224" s="62">
        <f>'2015'!CV19</f>
        <v>0</v>
      </c>
      <c r="DD224" s="62">
        <f>'2015'!CW19</f>
        <v>0</v>
      </c>
      <c r="DE224" s="62">
        <f>'2015'!CX19</f>
        <v>0</v>
      </c>
      <c r="DF224" s="62">
        <f>'2015'!CY19</f>
        <v>0</v>
      </c>
      <c r="DG224" s="63">
        <f>'2015'!CZ19</f>
        <v>0</v>
      </c>
      <c r="DH224" s="60">
        <f>'2015'!DA19</f>
        <v>657</v>
      </c>
      <c r="DI224" s="61">
        <f>'2015'!DB19</f>
        <v>2598.7000000000003</v>
      </c>
      <c r="DJ224" s="61">
        <f>'2015'!DC19</f>
        <v>0</v>
      </c>
      <c r="DK224" s="61">
        <f>'2015'!DD19</f>
        <v>36</v>
      </c>
      <c r="DL224" s="61">
        <f>'2015'!DE19</f>
        <v>8</v>
      </c>
      <c r="DM224" s="61">
        <f>'2015'!DF19</f>
        <v>0</v>
      </c>
      <c r="DN224" s="62">
        <f>'2015'!DG19</f>
        <v>0</v>
      </c>
      <c r="DO224" s="62">
        <f>'2015'!DH19</f>
        <v>0</v>
      </c>
      <c r="DP224" s="62">
        <f>'2015'!DI19</f>
        <v>2.4900000000000002</v>
      </c>
      <c r="DQ224" s="62">
        <f>'2015'!DJ19</f>
        <v>4.4000000000000004</v>
      </c>
      <c r="DR224" s="62">
        <f>'2015'!DK19</f>
        <v>12.1</v>
      </c>
      <c r="DS224" s="62">
        <f>'2015'!DL19</f>
        <v>0</v>
      </c>
      <c r="DT224" s="62">
        <f>'2015'!DM19</f>
        <v>7.7</v>
      </c>
      <c r="DU224" s="62">
        <f>'2015'!DN19</f>
        <v>87.6</v>
      </c>
      <c r="DV224" s="63">
        <f>'2015'!DO19</f>
        <v>12.4</v>
      </c>
    </row>
    <row r="225" spans="1:126" ht="15.75" customHeight="1" x14ac:dyDescent="0.2">
      <c r="A225" s="30">
        <f t="shared" si="21"/>
        <v>223</v>
      </c>
      <c r="B225" s="31">
        <f>'2026 - WIP'!A17</f>
        <v>15</v>
      </c>
      <c r="C225" s="31">
        <v>2026</v>
      </c>
      <c r="D225" s="32" t="str">
        <f>'2026 - WIP'!B17</f>
        <v>Antonio Williams</v>
      </c>
      <c r="E225" s="32" t="str" cm="1">
        <f t="array" ref="E225">_xlfn.IFS(F225&gt;12.5,"Cornerstone",AND(F225&gt;11.995,F225&lt;12.5),"Elite",AND(F225&gt;11,F225&lt;12.995),"Elite Upside",AND(F225&gt;=9.69,F225&lt;10.999),"Upside",AND(F225&gt;8.4,F225&lt;9.999),"Upside Lite",AND(F225&gt;7.25,F225&lt;8.999),"Outlier",AND(F225&gt;=6,F225&lt;7.25),"Outlier Lite",F225&lt;6.999,"Purgatory")</f>
        <v>Outlier</v>
      </c>
      <c r="F225" s="33">
        <f>'2026 - WIP'!C17</f>
        <v>7.7214285714285715</v>
      </c>
      <c r="G225" s="33">
        <f t="shared" si="22"/>
        <v>63.7</v>
      </c>
      <c r="H225" s="303">
        <f t="shared" si="23"/>
        <v>-0.40758699294968442</v>
      </c>
      <c r="I225" s="34" t="str">
        <f>'2026 - WIP'!D17</f>
        <v>Clemson</v>
      </c>
      <c r="J225" s="35">
        <f>'2026 - WIP'!E17</f>
        <v>4</v>
      </c>
      <c r="K225" s="36">
        <f>'2026 - WIP'!F17</f>
        <v>38182</v>
      </c>
      <c r="L225" s="37">
        <f>'2026 - WIP'!G17</f>
        <v>21.219178082191782</v>
      </c>
      <c r="M225" s="37" t="str">
        <f>'2026 - WIP'!H17</f>
        <v>SR</v>
      </c>
      <c r="N225" s="37">
        <f>'2026 - WIP'!I17</f>
        <v>21.8</v>
      </c>
      <c r="O225" s="37" t="str">
        <f>'2026 - WIP'!J17</f>
        <v>Hybrid</v>
      </c>
      <c r="P225" s="37" t="str">
        <f>'2026 - WIP'!K17</f>
        <v>BALL HOG</v>
      </c>
      <c r="Q225" s="37" t="str">
        <f>'2026 - WIP'!L17</f>
        <v>Poor Separator</v>
      </c>
      <c r="R225" s="35">
        <f>'2026 - WIP'!M17</f>
        <v>71</v>
      </c>
      <c r="S225" s="35">
        <f>'2026 - WIP'!N17</f>
        <v>190</v>
      </c>
      <c r="T225" s="231">
        <f t="shared" si="24"/>
        <v>26.499327745729488</v>
      </c>
      <c r="U225" s="35">
        <f>'2026 - WIP'!O17</f>
        <v>4.45</v>
      </c>
      <c r="V225" s="38">
        <f>'2026 - WIP'!P17</f>
        <v>3</v>
      </c>
      <c r="W225" s="57">
        <f>'2026 - WIP'!Q17</f>
        <v>0</v>
      </c>
      <c r="X225" s="58">
        <f>'2026 - WIP'!R17</f>
        <v>0.18564052126874847</v>
      </c>
      <c r="Y225" s="58">
        <f>'2026 - WIP'!S17</f>
        <v>0.18213660245183888</v>
      </c>
      <c r="Z225" s="58">
        <f>'2026 - WIP'!T17</f>
        <v>0.23288022569889716</v>
      </c>
      <c r="AA225" s="58">
        <f>'2026 - WIP'!U17</f>
        <v>0.19678714859437751</v>
      </c>
      <c r="AB225" s="58">
        <f>'2026 - WIP'!V17</f>
        <v>0.23288022569889716</v>
      </c>
      <c r="AC225" s="59">
        <f>'2026 - WIP'!W17</f>
        <v>0.2212362144139523</v>
      </c>
      <c r="AD225" s="42">
        <f>'2026 - WIP'!X17</f>
        <v>20.147945205479452</v>
      </c>
      <c r="AE225" s="43">
        <f>'2026 - WIP'!Y17</f>
        <v>2.21</v>
      </c>
      <c r="AF225" s="43">
        <f>'2026 - WIP'!Z17</f>
        <v>4.5</v>
      </c>
      <c r="AG225" s="43">
        <f>'2026 - WIP'!AA17</f>
        <v>10.7</v>
      </c>
      <c r="AH225" s="43">
        <f>'2026 - WIP'!AB17</f>
        <v>0</v>
      </c>
      <c r="AI225" s="43">
        <f>'2026 - WIP'!AC17</f>
        <v>0</v>
      </c>
      <c r="AJ225" s="44">
        <f>'2026 - WIP'!AD17</f>
        <v>4.2896475770925105E-2</v>
      </c>
      <c r="AK225" s="44">
        <f>'2026 - WIP'!AE17</f>
        <v>0.18287444933920702</v>
      </c>
      <c r="AL225" s="45">
        <f>'2026 - WIP'!AF17</f>
        <v>9.6000000000000002E-2</v>
      </c>
      <c r="AM225" s="46">
        <f>DS225/100</f>
        <v>0.25</v>
      </c>
      <c r="AN225" s="45">
        <f>'2026 - WIP'!AG17</f>
        <v>0.40500000000000003</v>
      </c>
      <c r="AO225" s="45">
        <f>'2026 - WIP'!AH17</f>
        <v>0.57999999999999996</v>
      </c>
      <c r="AP225" s="43">
        <f>'2026 - WIP'!AI17</f>
        <v>96.90441245157308</v>
      </c>
      <c r="AQ225" s="47">
        <f>'2026 - WIP'!AJ17</f>
        <v>92.002592889159729</v>
      </c>
      <c r="AR225" s="48">
        <f>'2026 - WIP'!AK17</f>
        <v>6</v>
      </c>
      <c r="AS225" s="49">
        <f>'2026 - WIP'!AL17</f>
        <v>6</v>
      </c>
      <c r="AT225" s="49">
        <f>'2026 - WIP'!AM17</f>
        <v>4</v>
      </c>
      <c r="AU225" s="49">
        <f>'2026 - WIP'!AN17</f>
        <v>2</v>
      </c>
      <c r="AV225" s="49">
        <f>'2026 - WIP'!AO17</f>
        <v>9</v>
      </c>
      <c r="AW225" s="49">
        <f>'2026 - WIP'!AP17</f>
        <v>5</v>
      </c>
      <c r="AX225" s="49">
        <f>'2026 - WIP'!AQ17</f>
        <v>6</v>
      </c>
      <c r="AY225" s="50">
        <f>'2026 - WIP'!AR17</f>
        <v>1</v>
      </c>
      <c r="AZ225" s="60">
        <f>'2026 - WIP'!AS17</f>
        <v>0</v>
      </c>
      <c r="BA225" s="61">
        <f>'2026 - WIP'!AT17</f>
        <v>1</v>
      </c>
      <c r="BB225" s="61">
        <f>'2026 - WIP'!AU17</f>
        <v>0</v>
      </c>
      <c r="BC225" s="61">
        <f>'2026 - WIP'!AV17</f>
        <v>0</v>
      </c>
      <c r="BD225" s="61">
        <f>'2026 - WIP'!AW17</f>
        <v>0</v>
      </c>
      <c r="BE225" s="61">
        <f>'2026 - WIP'!AX17</f>
        <v>0</v>
      </c>
      <c r="BF225" s="62">
        <f>'2026 - WIP'!AY17</f>
        <v>0</v>
      </c>
      <c r="BG225" s="62">
        <f>'2026 - WIP'!AZ17</f>
        <v>0</v>
      </c>
      <c r="BH225" s="62">
        <f>'2026 - WIP'!BA17</f>
        <v>0</v>
      </c>
      <c r="BI225" s="62">
        <f>'2026 - WIP'!BB17</f>
        <v>0</v>
      </c>
      <c r="BJ225" s="62">
        <f>'2026 - WIP'!BC17</f>
        <v>0</v>
      </c>
      <c r="BK225" s="62">
        <f>'2026 - WIP'!BH17</f>
        <v>0</v>
      </c>
      <c r="BL225" s="62">
        <f>'2026 - WIP'!BI17</f>
        <v>0</v>
      </c>
      <c r="BM225" s="62">
        <f>'2026 - WIP'!BJ17</f>
        <v>0</v>
      </c>
      <c r="BN225" s="63">
        <f>'2026 - WIP'!BK17</f>
        <v>0</v>
      </c>
      <c r="BO225" s="60">
        <f>'2026 - WIP'!BL17</f>
        <v>604</v>
      </c>
      <c r="BP225" s="61">
        <f>'2026 - WIP'!BM17</f>
        <v>3253.6</v>
      </c>
      <c r="BQ225" s="61">
        <f>'2026 - WIP'!BN17</f>
        <v>75</v>
      </c>
      <c r="BR225" s="61">
        <f>'2026 - WIP'!BO17</f>
        <v>56</v>
      </c>
      <c r="BS225" s="61">
        <f>'2026 - WIP'!BP17</f>
        <v>4</v>
      </c>
      <c r="BT225" s="61">
        <f>'2026 - WIP'!BQ17</f>
        <v>23.8</v>
      </c>
      <c r="BU225" s="62">
        <f>'2026 - WIP'!BR17</f>
        <v>0</v>
      </c>
      <c r="BV225" s="62">
        <f>'2026 - WIP'!BS17</f>
        <v>0</v>
      </c>
      <c r="BW225" s="62">
        <f>'2026 - WIP'!BT17</f>
        <v>1.61</v>
      </c>
      <c r="BX225" s="62">
        <f>'2026 - WIP'!BU17</f>
        <v>6.1</v>
      </c>
      <c r="BY225" s="62">
        <f>'2026 - WIP'!BV17</f>
        <v>7.1</v>
      </c>
      <c r="BZ225" s="62">
        <f>'2026 - WIP'!CA17</f>
        <v>58.3</v>
      </c>
      <c r="CA225" s="62">
        <f>'2026 - WIP'!CB17</f>
        <v>1.8</v>
      </c>
      <c r="CB225" s="62">
        <f>'2026 - WIP'!CC17</f>
        <v>6.8</v>
      </c>
      <c r="CC225" s="63">
        <f>'2026 - WIP'!CD17</f>
        <v>93</v>
      </c>
      <c r="CD225" s="60">
        <f>'2026 - WIP'!CE17</f>
        <v>208</v>
      </c>
      <c r="CE225" s="61">
        <f>'2026 - WIP'!CF17</f>
        <v>1142</v>
      </c>
      <c r="CF225" s="61">
        <f>'2026 - WIP'!CG17</f>
        <v>28</v>
      </c>
      <c r="CG225" s="61">
        <f>'2026 - WIP'!CH17</f>
        <v>21</v>
      </c>
      <c r="CH225" s="61">
        <f>'2026 - WIP'!CI17</f>
        <v>2</v>
      </c>
      <c r="CI225" s="61">
        <f>'2026 - WIP'!CJ17</f>
        <v>7.5</v>
      </c>
      <c r="CJ225" s="62">
        <f>'2026 - WIP'!CK17</f>
        <v>0</v>
      </c>
      <c r="CK225" s="62">
        <f>'2026 - WIP'!CL17</f>
        <v>0</v>
      </c>
      <c r="CL225" s="62">
        <f>'2026 - WIP'!CM17</f>
        <v>2.21</v>
      </c>
      <c r="CM225" s="62">
        <f>'2026 - WIP'!CN17</f>
        <v>4.5</v>
      </c>
      <c r="CN225" s="62">
        <f>'2026 - WIP'!CO17</f>
        <v>8</v>
      </c>
      <c r="CO225" s="62">
        <f>'2026 - WIP'!CT17</f>
        <v>14.3</v>
      </c>
      <c r="CP225" s="62">
        <f>'2026 - WIP'!CU17</f>
        <v>4.5</v>
      </c>
      <c r="CQ225" s="62">
        <f>'2026 - WIP'!CV17</f>
        <v>30.9</v>
      </c>
      <c r="CR225" s="63">
        <f>'2026 - WIP'!CW17</f>
        <v>68</v>
      </c>
      <c r="CS225" s="60">
        <f>'2026 - WIP'!CX17</f>
        <v>908</v>
      </c>
      <c r="CT225" s="61">
        <f>'2026 - WIP'!CY17</f>
        <v>3899</v>
      </c>
      <c r="CU225" s="61">
        <f>'2026 - WIP'!CZ17</f>
        <v>100</v>
      </c>
      <c r="CV225" s="61">
        <f>'2026 - WIP'!DA17</f>
        <v>75</v>
      </c>
      <c r="CW225" s="61">
        <f>'2026 - WIP'!DB17</f>
        <v>11</v>
      </c>
      <c r="CX225" s="61">
        <f>'2026 - WIP'!DC17</f>
        <v>37</v>
      </c>
      <c r="CY225" s="62">
        <f>'2026 - WIP'!DD17</f>
        <v>0</v>
      </c>
      <c r="CZ225" s="62">
        <f>'2026 - WIP'!DE17</f>
        <v>0</v>
      </c>
      <c r="DA225" s="62">
        <f>'2026 - WIP'!DF17</f>
        <v>2.0499999999999998</v>
      </c>
      <c r="DB225" s="62">
        <f>'2026 - WIP'!DG17</f>
        <v>4.5</v>
      </c>
      <c r="DC225" s="62">
        <f>'2026 - WIP'!DH17</f>
        <v>10.199999999999999</v>
      </c>
      <c r="DD225" s="62">
        <f>'2026 - WIP'!DM17</f>
        <v>57.9</v>
      </c>
      <c r="DE225" s="62">
        <f>'2026 - WIP'!DN17</f>
        <v>9.6</v>
      </c>
      <c r="DF225" s="62">
        <f>'2026 - WIP'!DO17</f>
        <v>40.5</v>
      </c>
      <c r="DG225" s="63">
        <f>'2026 - WIP'!DP17</f>
        <v>58</v>
      </c>
      <c r="DH225" s="60">
        <f>'2026 - WIP'!DQ17</f>
        <v>49</v>
      </c>
      <c r="DI225" s="61">
        <f>'2026 - WIP'!DR17</f>
        <v>249</v>
      </c>
      <c r="DJ225" s="61">
        <f>'2026 - WIP'!DS17</f>
        <v>10</v>
      </c>
      <c r="DK225" s="61">
        <f>'2026 - WIP'!DT17</f>
        <v>5</v>
      </c>
      <c r="DL225" s="61">
        <f>'2026 - WIP'!DU17</f>
        <v>0</v>
      </c>
      <c r="DM225" s="61">
        <f>'2026 - WIP'!DV17</f>
        <v>0</v>
      </c>
      <c r="DN225" s="62">
        <f>'2026 - WIP'!DW17</f>
        <v>0</v>
      </c>
      <c r="DO225" s="62">
        <f>'2026 - WIP'!DX17</f>
        <v>0</v>
      </c>
      <c r="DP225" s="62">
        <f>'2026 - WIP'!DY17</f>
        <v>1.32</v>
      </c>
      <c r="DQ225" s="62">
        <f>'2026 - WIP'!DZ17</f>
        <v>3.4</v>
      </c>
      <c r="DR225" s="62">
        <f>'2026 - WIP'!EA17</f>
        <v>10.7</v>
      </c>
      <c r="DS225" s="62">
        <f>'2026 - WIP'!EF17</f>
        <v>25</v>
      </c>
      <c r="DT225" s="62">
        <f>'2026 - WIP'!EG17</f>
        <v>0</v>
      </c>
      <c r="DU225" s="62">
        <f>'2026 - WIP'!EH17</f>
        <v>5.0999999999999996</v>
      </c>
      <c r="DV225" s="63">
        <f>'2026 - WIP'!EI17</f>
        <v>92.3</v>
      </c>
    </row>
    <row r="226" spans="1:126" ht="15.75" customHeight="1" x14ac:dyDescent="0.2">
      <c r="A226" s="30">
        <f t="shared" si="21"/>
        <v>224</v>
      </c>
      <c r="B226" s="31">
        <f>'2025'!A24</f>
        <v>22</v>
      </c>
      <c r="C226" s="31">
        <v>2025</v>
      </c>
      <c r="D226" s="32" t="str">
        <f>'2025'!B24</f>
        <v>Isaiah Bond</v>
      </c>
      <c r="E226" s="32" t="str" cm="1">
        <f t="array" ref="E226">_xlfn.IFS(F226&gt;12.5,"Cornerstone",AND(F226&gt;11.995,F226&lt;12.5),"Elite",AND(F226&gt;11,F226&lt;12.995),"Elite Upside",AND(F226&gt;=9.69,F226&lt;10.999),"Upside",AND(F226&gt;8.4,F226&lt;9.999),"Upside Lite",AND(F226&gt;7.25,F226&lt;8.999),"Outlier",AND(F226&gt;=6,F226&lt;7.25),"Outlier Lite",F226&lt;6.999,"Purgatory")</f>
        <v>Outlier</v>
      </c>
      <c r="F226" s="33">
        <f>'2025'!C24</f>
        <v>7.7142857142857144</v>
      </c>
      <c r="G226" s="33">
        <f t="shared" si="22"/>
        <v>63.5</v>
      </c>
      <c r="H226" s="303">
        <f t="shared" si="23"/>
        <v>-0.41168666758454758</v>
      </c>
      <c r="I226" s="34" t="str">
        <f>'2025'!D24</f>
        <v>Texas</v>
      </c>
      <c r="J226" s="35">
        <f>'2025'!E24</f>
        <v>1</v>
      </c>
      <c r="K226" s="36">
        <f>'2025'!F24</f>
        <v>38061</v>
      </c>
      <c r="L226" s="37">
        <f>'2025'!G24</f>
        <v>21.550684931506851</v>
      </c>
      <c r="M226" s="37" t="str">
        <f>'2025'!H24</f>
        <v>JR</v>
      </c>
      <c r="N226" s="37">
        <f>'2025'!I24</f>
        <v>21.13150684931507</v>
      </c>
      <c r="O226" s="37" t="str">
        <f>'2025'!J24</f>
        <v>Hybrid</v>
      </c>
      <c r="P226" s="37" t="str">
        <f>'2025'!K24</f>
        <v>RAT</v>
      </c>
      <c r="Q226" s="37" t="str">
        <f>'2025'!L24</f>
        <v>Poor Earner</v>
      </c>
      <c r="R226" s="55">
        <f>'2025'!M24</f>
        <v>71</v>
      </c>
      <c r="S226" s="55">
        <f>'2025'!N24</f>
        <v>180</v>
      </c>
      <c r="T226" s="231">
        <f t="shared" si="24"/>
        <v>25.104626285427933</v>
      </c>
      <c r="U226" s="37">
        <f>'2025'!O24</f>
        <v>4.3899999999999997</v>
      </c>
      <c r="V226" s="56">
        <f>'2025'!P24</f>
        <v>0</v>
      </c>
      <c r="W226" s="57">
        <f>'2025'!Q24</f>
        <v>0</v>
      </c>
      <c r="X226" s="58">
        <f>'2025'!R24</f>
        <v>0</v>
      </c>
      <c r="Y226" s="58">
        <f>'2025'!S24</f>
        <v>6.0117502391037025E-2</v>
      </c>
      <c r="Z226" s="58">
        <f>'2025'!T24</f>
        <v>0.21746175784288307</v>
      </c>
      <c r="AA226" s="58">
        <f>'2025'!U24</f>
        <v>0.13834802213568353</v>
      </c>
      <c r="AB226" s="58">
        <f>'2025'!V24</f>
        <v>0.1779048899892833</v>
      </c>
      <c r="AC226" s="59">
        <f>'2025'!W24</f>
        <v>0.1779048899892833</v>
      </c>
      <c r="AD226" s="42">
        <f>'2025'!X24</f>
        <v>19.465753424657535</v>
      </c>
      <c r="AE226" s="43">
        <f>'2025'!Y24</f>
        <v>2.02</v>
      </c>
      <c r="AF226" s="43">
        <f>'2025'!Z24</f>
        <v>8</v>
      </c>
      <c r="AG226" s="43">
        <f>'2025'!AA24</f>
        <v>14.6</v>
      </c>
      <c r="AH226" s="43">
        <f>'2025'!AB24</f>
        <v>1.1000000000000001</v>
      </c>
      <c r="AI226" s="43">
        <f>'2025'!AC24</f>
        <v>0</v>
      </c>
      <c r="AJ226" s="44">
        <f>'2025'!AD24</f>
        <v>3.6259259259259262E-2</v>
      </c>
      <c r="AK226" s="44">
        <f>'2025'!AE24</f>
        <v>0.14833333333333334</v>
      </c>
      <c r="AL226" s="45">
        <f>'2025'!AF24</f>
        <v>5.5999999999999994E-2</v>
      </c>
      <c r="AM226" s="46">
        <f>DS226/100</f>
        <v>0.27300000000000002</v>
      </c>
      <c r="AN226" s="45">
        <f>'2025'!AG24</f>
        <v>0.58850000000000002</v>
      </c>
      <c r="AO226" s="45">
        <f>'2025'!AH24</f>
        <v>0.40599999999999997</v>
      </c>
      <c r="AP226" s="43">
        <f>'2025'!AI24</f>
        <v>96.926921608828067</v>
      </c>
      <c r="AQ226" s="47">
        <f>'2025'!AJ24</f>
        <v>92.023963441633214</v>
      </c>
      <c r="AR226" s="48">
        <f>'2025'!AK24</f>
        <v>4</v>
      </c>
      <c r="AS226" s="49">
        <f>'2025'!AL24</f>
        <v>7</v>
      </c>
      <c r="AT226" s="49">
        <f>'2025'!AM24</f>
        <v>4</v>
      </c>
      <c r="AU226" s="49">
        <f>'2025'!AN24</f>
        <v>6</v>
      </c>
      <c r="AV226" s="49">
        <f>'2025'!AO24</f>
        <v>9</v>
      </c>
      <c r="AW226" s="49">
        <f>'2025'!AP24</f>
        <v>5</v>
      </c>
      <c r="AX226" s="49">
        <f>'2025'!AQ24</f>
        <v>0</v>
      </c>
      <c r="AY226" s="50">
        <f>'2025'!AR24</f>
        <v>1</v>
      </c>
      <c r="AZ226" s="60">
        <f>'2025'!AS24</f>
        <v>0</v>
      </c>
      <c r="BA226" s="61">
        <f>'2025'!AT24</f>
        <v>1</v>
      </c>
      <c r="BB226" s="61">
        <f>'2025'!AU24</f>
        <v>0</v>
      </c>
      <c r="BC226" s="61">
        <f>'2025'!AV24</f>
        <v>0</v>
      </c>
      <c r="BD226" s="61">
        <f>'2025'!AW24</f>
        <v>0</v>
      </c>
      <c r="BE226" s="61">
        <f>'2025'!AX24</f>
        <v>1</v>
      </c>
      <c r="BF226" s="62">
        <f>'2025'!AY24</f>
        <v>0</v>
      </c>
      <c r="BG226" s="62">
        <f>'2025'!AZ24</f>
        <v>0</v>
      </c>
      <c r="BH226" s="62">
        <f>'2025'!BA24</f>
        <v>0</v>
      </c>
      <c r="BI226" s="62">
        <f>'2025'!BB24</f>
        <v>0</v>
      </c>
      <c r="BJ226" s="62">
        <f>'2025'!BC24</f>
        <v>0</v>
      </c>
      <c r="BK226" s="62">
        <f>'2025'!BH24</f>
        <v>0</v>
      </c>
      <c r="BL226" s="62">
        <f>'2025'!BI24</f>
        <v>0</v>
      </c>
      <c r="BM226" s="62">
        <f>'2025'!BJ24</f>
        <v>0</v>
      </c>
      <c r="BN226" s="63">
        <f>'2025'!BK24</f>
        <v>0</v>
      </c>
      <c r="BO226" s="60">
        <f>'2025'!BL24</f>
        <v>0</v>
      </c>
      <c r="BP226" s="61">
        <f>'2025'!BM24</f>
        <v>1</v>
      </c>
      <c r="BQ226" s="61">
        <f>'2025'!BN24</f>
        <v>0</v>
      </c>
      <c r="BR226" s="61">
        <f>'2025'!BO24</f>
        <v>0</v>
      </c>
      <c r="BS226" s="61">
        <f>'2025'!BP24</f>
        <v>0</v>
      </c>
      <c r="BT226" s="61">
        <f>'2025'!BQ24</f>
        <v>1</v>
      </c>
      <c r="BU226" s="62">
        <f>'2025'!BR24</f>
        <v>0</v>
      </c>
      <c r="BV226" s="62">
        <f>'2025'!BS24</f>
        <v>0</v>
      </c>
      <c r="BW226" s="62">
        <f>'2025'!BT24</f>
        <v>0</v>
      </c>
      <c r="BX226" s="62">
        <f>'2025'!BU24</f>
        <v>0</v>
      </c>
      <c r="BY226" s="62">
        <f>'2025'!BV24</f>
        <v>0</v>
      </c>
      <c r="BZ226" s="62">
        <f>'2025'!CA24</f>
        <v>0</v>
      </c>
      <c r="CA226" s="62">
        <f>'2025'!CB24</f>
        <v>0</v>
      </c>
      <c r="CB226" s="62">
        <f>'2025'!CC24</f>
        <v>0</v>
      </c>
      <c r="CC226" s="63">
        <f>'2025'!CD24</f>
        <v>0</v>
      </c>
      <c r="CD226" s="60">
        <f>'2025'!CE24</f>
        <v>220</v>
      </c>
      <c r="CE226" s="61">
        <f>'2025'!CF24</f>
        <v>3659.5</v>
      </c>
      <c r="CF226" s="61">
        <f>'2025'!CG24</f>
        <v>28</v>
      </c>
      <c r="CG226" s="61">
        <f>'2025'!CH24</f>
        <v>17</v>
      </c>
      <c r="CH226" s="61">
        <f>'2025'!CI24</f>
        <v>1</v>
      </c>
      <c r="CI226" s="61">
        <f>'2025'!CJ24</f>
        <v>36.4</v>
      </c>
      <c r="CJ226" s="62">
        <f>'2025'!CK24</f>
        <v>0.57999999999999996</v>
      </c>
      <c r="CK226" s="62">
        <f>'2025'!CL24</f>
        <v>0</v>
      </c>
      <c r="CL226" s="62">
        <f>'2025'!CM24</f>
        <v>1.17</v>
      </c>
      <c r="CM226" s="62">
        <f>'2025'!CN24</f>
        <v>4.9000000000000004</v>
      </c>
      <c r="CN226" s="62">
        <f>'2025'!CO24</f>
        <v>12.9</v>
      </c>
      <c r="CO226" s="62">
        <f>'2025'!CT24</f>
        <v>66.7</v>
      </c>
      <c r="CP226" s="62">
        <f>'2025'!CU24</f>
        <v>10.5</v>
      </c>
      <c r="CQ226" s="62">
        <f>'2025'!CV24</f>
        <v>57.4</v>
      </c>
      <c r="CR226" s="63">
        <f>'2025'!CW24</f>
        <v>42.6</v>
      </c>
      <c r="CS226" s="60">
        <f>'2025'!CX24</f>
        <v>671</v>
      </c>
      <c r="CT226" s="61">
        <f>'2025'!CY24</f>
        <v>3085.6</v>
      </c>
      <c r="CU226" s="61">
        <f>'2025'!CZ24</f>
        <v>75</v>
      </c>
      <c r="CV226" s="61">
        <f>'2025'!DA24</f>
        <v>49</v>
      </c>
      <c r="CW226" s="61">
        <f>'2025'!DB24</f>
        <v>4</v>
      </c>
      <c r="CX226" s="61">
        <f>'2025'!DC24</f>
        <v>22.400000000000002</v>
      </c>
      <c r="CY226" s="62">
        <f>'2025'!DD24</f>
        <v>0.56000000000000005</v>
      </c>
      <c r="CZ226" s="62">
        <f>'2025'!DE24</f>
        <v>0</v>
      </c>
      <c r="DA226" s="62">
        <f>'2025'!DF24</f>
        <v>2.02</v>
      </c>
      <c r="DB226" s="62">
        <f>'2025'!DG24</f>
        <v>4.5999999999999996</v>
      </c>
      <c r="DC226" s="62">
        <f>'2025'!DH24</f>
        <v>12.8</v>
      </c>
      <c r="DD226" s="62">
        <f>'2025'!DM24</f>
        <v>20</v>
      </c>
      <c r="DE226" s="62">
        <f>'2025'!DN24</f>
        <v>3.9</v>
      </c>
      <c r="DF226" s="62">
        <f>'2025'!DO24</f>
        <v>40.9</v>
      </c>
      <c r="DG226" s="63">
        <f>'2025'!DP24</f>
        <v>58.6</v>
      </c>
      <c r="DH226" s="60">
        <f>'2025'!DQ24</f>
        <v>540</v>
      </c>
      <c r="DI226" s="61">
        <f>'2025'!DR24</f>
        <v>3903.2000000000003</v>
      </c>
      <c r="DJ226" s="61">
        <f>'2025'!DS24</f>
        <v>56</v>
      </c>
      <c r="DK226" s="61">
        <f>'2025'!DT24</f>
        <v>34</v>
      </c>
      <c r="DL226" s="61">
        <f>'2025'!DU24</f>
        <v>5</v>
      </c>
      <c r="DM226" s="61">
        <f>'2025'!DV24</f>
        <v>30.799999999999997</v>
      </c>
      <c r="DN226" s="62">
        <f>'2025'!DW24</f>
        <v>1.1000000000000001</v>
      </c>
      <c r="DO226" s="62">
        <f>'2025'!DX24</f>
        <v>0</v>
      </c>
      <c r="DP226" s="62">
        <f>'2025'!DY24</f>
        <v>1.78</v>
      </c>
      <c r="DQ226" s="62">
        <f>'2025'!DZ24</f>
        <v>8</v>
      </c>
      <c r="DR226" s="62">
        <f>'2025'!EA24</f>
        <v>14.6</v>
      </c>
      <c r="DS226" s="62">
        <f>'2025'!EF24</f>
        <v>27.3</v>
      </c>
      <c r="DT226" s="62">
        <f>'2025'!EG24</f>
        <v>5.6</v>
      </c>
      <c r="DU226" s="62">
        <f>'2025'!EH24</f>
        <v>76.8</v>
      </c>
      <c r="DV226" s="63">
        <f>'2025'!EI24</f>
        <v>22.6</v>
      </c>
    </row>
    <row r="227" spans="1:126" ht="15.75" customHeight="1" x14ac:dyDescent="0.2">
      <c r="A227" s="30">
        <f t="shared" si="21"/>
        <v>225</v>
      </c>
      <c r="B227" s="31">
        <f>'2019'!A18</f>
        <v>17</v>
      </c>
      <c r="C227" s="31">
        <v>2019</v>
      </c>
      <c r="D227" s="32" t="str">
        <f>'2019'!B18</f>
        <v>Antoine Wesley</v>
      </c>
      <c r="E227" s="32" t="str" cm="1">
        <f t="array" ref="E227">_xlfn.IFS(F227&gt;12.5,"Cornerstone",AND(F227&gt;11.995,F227&lt;12.5),"Elite",AND(F227&gt;11,F227&lt;12.995),"Elite Upside",AND(F227&gt;=9.69,F227&lt;10.999),"Upside",AND(F227&gt;8.4,F227&lt;9.999),"Upside Lite",AND(F227&gt;7.25,F227&lt;8.999),"Outlier",AND(F227&gt;=6,F227&lt;7.25),"Outlier Lite",F227&lt;6.999,"Purgatory")</f>
        <v>Outlier</v>
      </c>
      <c r="F227" s="33">
        <f>'2019'!C18</f>
        <v>7.6971428571428575</v>
      </c>
      <c r="G227" s="33">
        <f t="shared" si="22"/>
        <v>63.4</v>
      </c>
      <c r="H227" s="303">
        <f t="shared" si="23"/>
        <v>-0.42152588670821911</v>
      </c>
      <c r="I227" s="34" t="str">
        <f>'2019'!D18</f>
        <v>Texas Tech</v>
      </c>
      <c r="J227" s="35">
        <f>'2019'!E18</f>
        <v>3</v>
      </c>
      <c r="K227" s="36">
        <f>'2019'!F18</f>
        <v>35725</v>
      </c>
      <c r="L227" s="37">
        <f>'2019'!G18</f>
        <v>27.950684931506849</v>
      </c>
      <c r="M227" s="37" t="str">
        <f>'2019'!H18</f>
        <v>JR</v>
      </c>
      <c r="N227" s="37">
        <f>'2019'!I18</f>
        <v>21.520547945205479</v>
      </c>
      <c r="O227" s="37" t="str">
        <f>'2019'!J18</f>
        <v>Hybrid</v>
      </c>
      <c r="P227" s="37" t="str">
        <f>'2019'!K18</f>
        <v>PROTO X</v>
      </c>
      <c r="Q227" s="37" t="str">
        <f>'2019'!L18</f>
        <v>Poor Separator</v>
      </c>
      <c r="R227" s="55">
        <f>'2019'!M18</f>
        <v>76</v>
      </c>
      <c r="S227" s="55">
        <f>'2019'!N18</f>
        <v>206</v>
      </c>
      <c r="T227" s="231">
        <f t="shared" si="24"/>
        <v>25.074829512539914</v>
      </c>
      <c r="U227" s="35">
        <f>'2019'!O18</f>
        <v>4.45</v>
      </c>
      <c r="V227" s="56">
        <f>'2019'!P18</f>
        <v>0</v>
      </c>
      <c r="W227" s="57">
        <f>'2019'!Q18</f>
        <v>0</v>
      </c>
      <c r="X227" s="58">
        <f>'2019'!R18</f>
        <v>0</v>
      </c>
      <c r="Y227" s="58">
        <f>'2019'!S18</f>
        <v>0</v>
      </c>
      <c r="Z227" s="58">
        <f>'2019'!T18</f>
        <v>3.1581373905025356E-2</v>
      </c>
      <c r="AA227" s="58">
        <f>'2019'!U18</f>
        <v>0.33325454975183172</v>
      </c>
      <c r="AB227" s="58">
        <f>'2019'!V18</f>
        <v>0.33325454975183172</v>
      </c>
      <c r="AC227" s="59">
        <f>'2019'!W18</f>
        <v>0.3165918222642401</v>
      </c>
      <c r="AD227" s="42">
        <f>'2019'!X18</f>
        <v>20.87123287671233</v>
      </c>
      <c r="AE227" s="43">
        <f>'2019'!Y18</f>
        <v>2.63</v>
      </c>
      <c r="AF227" s="43">
        <f>'2019'!Z18</f>
        <v>7.1</v>
      </c>
      <c r="AG227" s="43">
        <f>'2019'!AA18</f>
        <v>12.1</v>
      </c>
      <c r="AH227" s="43">
        <f>'2019'!AB18</f>
        <v>1.19</v>
      </c>
      <c r="AI227" s="43">
        <f>'2019'!AC18</f>
        <v>2.64</v>
      </c>
      <c r="AJ227" s="44">
        <f>'2019'!AD18</f>
        <v>5.143262411347517E-2</v>
      </c>
      <c r="AK227" s="44">
        <f>'2019'!AE18</f>
        <v>0.18185106382978722</v>
      </c>
      <c r="AL227" s="45">
        <f>'2019'!AF18</f>
        <v>2.2000000000000002E-2</v>
      </c>
      <c r="AM227" s="46">
        <f>DS227/100</f>
        <v>0.53600000000000003</v>
      </c>
      <c r="AN227" s="45">
        <f>'2019'!AG18</f>
        <v>0.4965</v>
      </c>
      <c r="AO227" s="45">
        <f>'2019'!AH18</f>
        <v>0.504</v>
      </c>
      <c r="AP227" s="43">
        <f>'2019'!AI18</f>
        <v>105.06478402644238</v>
      </c>
      <c r="AQ227" s="47">
        <f>'2019'!AJ18</f>
        <v>110.47055907264684</v>
      </c>
      <c r="AR227" s="48">
        <f>'2019'!AK18</f>
        <v>8</v>
      </c>
      <c r="AS227" s="49">
        <f>'2019'!AL18</f>
        <v>5</v>
      </c>
      <c r="AT227" s="49">
        <f>'2019'!AM18</f>
        <v>5</v>
      </c>
      <c r="AU227" s="49">
        <f>'2019'!AN18</f>
        <v>5</v>
      </c>
      <c r="AV227" s="49">
        <f>'2019'!AO18</f>
        <v>9</v>
      </c>
      <c r="AW227" s="49">
        <f>'2019'!AP18</f>
        <v>8</v>
      </c>
      <c r="AX227" s="49">
        <f>'2019'!AQ18</f>
        <v>0</v>
      </c>
      <c r="AY227" s="50">
        <f>'2019'!AR18</f>
        <v>0</v>
      </c>
      <c r="AZ227" s="60">
        <f>'2019'!AS18</f>
        <v>0</v>
      </c>
      <c r="BA227" s="61">
        <f>'2019'!AT18</f>
        <v>4213</v>
      </c>
      <c r="BB227" s="61">
        <f>'2019'!AU18</f>
        <v>0</v>
      </c>
      <c r="BC227" s="61">
        <f>'2019'!AV18</f>
        <v>0</v>
      </c>
      <c r="BD227" s="61">
        <f>'2019'!AW18</f>
        <v>0</v>
      </c>
      <c r="BE227" s="61">
        <f>'2019'!AX18</f>
        <v>0</v>
      </c>
      <c r="BF227" s="62">
        <f>'2019'!AY18</f>
        <v>0</v>
      </c>
      <c r="BG227" s="62">
        <f>'2019'!AZ18</f>
        <v>0</v>
      </c>
      <c r="BH227" s="62">
        <f>'2019'!BA18</f>
        <v>0</v>
      </c>
      <c r="BI227" s="62">
        <f>'2019'!BB18</f>
        <v>0</v>
      </c>
      <c r="BJ227" s="62">
        <f>'2019'!BC18</f>
        <v>0</v>
      </c>
      <c r="BK227" s="62">
        <f>'2019'!BD18</f>
        <v>0</v>
      </c>
      <c r="BL227" s="62">
        <f>'2019'!BE18</f>
        <v>0</v>
      </c>
      <c r="BM227" s="62">
        <f>'2019'!BF18</f>
        <v>0</v>
      </c>
      <c r="BN227" s="63">
        <f>'2019'!BG18</f>
        <v>0</v>
      </c>
      <c r="BO227" s="60">
        <f>'2019'!BH18</f>
        <v>0</v>
      </c>
      <c r="BP227" s="61">
        <f>'2019'!BI18</f>
        <v>5046</v>
      </c>
      <c r="BQ227" s="61">
        <f>'2019'!BJ18</f>
        <v>0</v>
      </c>
      <c r="BR227" s="61">
        <f>'2019'!BK18</f>
        <v>0</v>
      </c>
      <c r="BS227" s="61">
        <f>'2019'!BL18</f>
        <v>0</v>
      </c>
      <c r="BT227" s="61">
        <f>'2019'!BM18</f>
        <v>0</v>
      </c>
      <c r="BU227" s="62">
        <f>'2019'!BN18</f>
        <v>0</v>
      </c>
      <c r="BV227" s="62">
        <f>'2019'!BO18</f>
        <v>0</v>
      </c>
      <c r="BW227" s="62">
        <f>'2019'!BP18</f>
        <v>0</v>
      </c>
      <c r="BX227" s="62">
        <f>'2019'!BQ18</f>
        <v>0</v>
      </c>
      <c r="BY227" s="62">
        <f>'2019'!BR18</f>
        <v>0</v>
      </c>
      <c r="BZ227" s="62">
        <f>'2019'!BS18</f>
        <v>0</v>
      </c>
      <c r="CA227" s="62">
        <f>'2019'!BT18</f>
        <v>0</v>
      </c>
      <c r="CB227" s="62">
        <f>'2019'!BU18</f>
        <v>0</v>
      </c>
      <c r="CC227" s="63">
        <f>'2019'!BV18</f>
        <v>0</v>
      </c>
      <c r="CD227" s="60">
        <f>'2019'!BW18</f>
        <v>0</v>
      </c>
      <c r="CE227" s="61">
        <f>'2019'!BX18</f>
        <v>5556</v>
      </c>
      <c r="CF227" s="61">
        <f>'2019'!BY18</f>
        <v>2</v>
      </c>
      <c r="CG227" s="61">
        <f>'2019'!BZ18</f>
        <v>0</v>
      </c>
      <c r="CH227" s="61">
        <f>'2019'!CA18</f>
        <v>0</v>
      </c>
      <c r="CI227" s="61">
        <f>'2019'!CB18</f>
        <v>47</v>
      </c>
      <c r="CJ227" s="62">
        <f>'2019'!CC18</f>
        <v>0</v>
      </c>
      <c r="CK227" s="62">
        <f>'2019'!CD18</f>
        <v>0</v>
      </c>
      <c r="CL227" s="62">
        <f>'2019'!CE18</f>
        <v>0</v>
      </c>
      <c r="CM227" s="62">
        <f>'2019'!CF18</f>
        <v>0</v>
      </c>
      <c r="CN227" s="62">
        <f>'2019'!CG18</f>
        <v>0</v>
      </c>
      <c r="CO227" s="62">
        <f>'2019'!CH18</f>
        <v>0</v>
      </c>
      <c r="CP227" s="62">
        <f>'2019'!CI18</f>
        <v>100</v>
      </c>
      <c r="CQ227" s="62">
        <f>'2019'!CJ18</f>
        <v>96.4</v>
      </c>
      <c r="CR227" s="63">
        <f>'2019'!CK18</f>
        <v>3.6</v>
      </c>
      <c r="CS227" s="60">
        <f>'2019'!CL18</f>
        <v>137</v>
      </c>
      <c r="CT227" s="61">
        <f>'2019'!CM18</f>
        <v>4338</v>
      </c>
      <c r="CU227" s="61">
        <f>'2019'!CN18</f>
        <v>12</v>
      </c>
      <c r="CV227" s="61">
        <f>'2019'!CO18</f>
        <v>10</v>
      </c>
      <c r="CW227" s="61">
        <f>'2019'!CP18</f>
        <v>0</v>
      </c>
      <c r="CX227" s="61">
        <f>'2019'!CQ18</f>
        <v>35</v>
      </c>
      <c r="CY227" s="62">
        <f>'2019'!CR18</f>
        <v>1.19</v>
      </c>
      <c r="CZ227" s="62">
        <f>'2019'!CS18</f>
        <v>0.55000000000000004</v>
      </c>
      <c r="DA227" s="62">
        <f>'2019'!CT18</f>
        <v>2.63</v>
      </c>
      <c r="DB227" s="62">
        <f>'2019'!CU18</f>
        <v>2.9</v>
      </c>
      <c r="DC227" s="62">
        <f>'2019'!CV18</f>
        <v>11.3</v>
      </c>
      <c r="DD227" s="62">
        <f>'2019'!DA18</f>
        <v>75</v>
      </c>
      <c r="DE227" s="62">
        <f>'2019'!DB18</f>
        <v>0</v>
      </c>
      <c r="DF227" s="62">
        <f>'2019'!DC18</f>
        <v>5.5</v>
      </c>
      <c r="DG227" s="63">
        <f>'2019'!DD18</f>
        <v>94.5</v>
      </c>
      <c r="DH227" s="60">
        <f>'2019'!DE18</f>
        <v>1410</v>
      </c>
      <c r="DI227" s="61">
        <f>'2019'!DF18</f>
        <v>4231</v>
      </c>
      <c r="DJ227" s="61">
        <f>'2019'!DG18</f>
        <v>127</v>
      </c>
      <c r="DK227" s="61">
        <f>'2019'!DH18</f>
        <v>88</v>
      </c>
      <c r="DL227" s="61">
        <f>'2019'!DI18</f>
        <v>9</v>
      </c>
      <c r="DM227" s="61">
        <f>'2019'!DJ18</f>
        <v>28</v>
      </c>
      <c r="DN227" s="62">
        <f>'2019'!DK18</f>
        <v>0.8</v>
      </c>
      <c r="DO227" s="62">
        <f>'2019'!DL18</f>
        <v>2.64</v>
      </c>
      <c r="DP227" s="62">
        <f>'2019'!DM18</f>
        <v>2.59</v>
      </c>
      <c r="DQ227" s="62">
        <f>'2019'!DN18</f>
        <v>7.1</v>
      </c>
      <c r="DR227" s="62">
        <f>'2019'!DO18</f>
        <v>12.1</v>
      </c>
      <c r="DS227" s="62">
        <f>'2019'!DT18</f>
        <v>53.6</v>
      </c>
      <c r="DT227" s="62">
        <f>'2019'!DU18</f>
        <v>2.2000000000000002</v>
      </c>
      <c r="DU227" s="62">
        <f>'2019'!DV18</f>
        <v>93.8</v>
      </c>
      <c r="DV227" s="63">
        <f>'2019'!DW18</f>
        <v>6.3</v>
      </c>
    </row>
    <row r="228" spans="1:126" ht="15.75" customHeight="1" x14ac:dyDescent="0.2">
      <c r="A228" s="30">
        <f t="shared" si="21"/>
        <v>226</v>
      </c>
      <c r="B228" s="31">
        <f>'2023'!A24</f>
        <v>22</v>
      </c>
      <c r="C228" s="31">
        <v>2023</v>
      </c>
      <c r="D228" s="32" t="str">
        <f>'2023'!B24</f>
        <v>Tyler Scott</v>
      </c>
      <c r="E228" s="32" t="str" cm="1">
        <f t="array" ref="E228">_xlfn.IFS(F228&gt;12.5,"Cornerstone",AND(F228&gt;11.995,F228&lt;12.5),"Elite",AND(F228&gt;11,F228&lt;12.995),"Elite Upside",AND(F228&gt;=9.69,F228&lt;10.999),"Upside",AND(F228&gt;8.4,F228&lt;9.999),"Upside Lite",AND(F228&gt;7.25,F228&lt;8.999),"Outlier",AND(F228&gt;=6,F228&lt;7.25),"Outlier Lite",F228&lt;6.999,"Purgatory")</f>
        <v>Outlier</v>
      </c>
      <c r="F228" s="33">
        <f>'2023'!C24</f>
        <v>7.6928571428571431</v>
      </c>
      <c r="G228" s="33">
        <f t="shared" si="22"/>
        <v>63.2</v>
      </c>
      <c r="H228" s="303">
        <f t="shared" si="23"/>
        <v>-0.42398569148913706</v>
      </c>
      <c r="I228" s="34" t="str">
        <f>'2023'!D24</f>
        <v>Cincinnati</v>
      </c>
      <c r="J228" s="35">
        <f>'2023'!E24</f>
        <v>6</v>
      </c>
      <c r="K228" s="36">
        <f>'2023'!F24</f>
        <v>37185</v>
      </c>
      <c r="L228" s="37">
        <f>'2023'!G24</f>
        <v>23.950684931506849</v>
      </c>
      <c r="M228" s="37" t="str">
        <f>'2023'!H24</f>
        <v>JR</v>
      </c>
      <c r="N228" s="37">
        <f>'2023'!I24</f>
        <v>21.528767123287672</v>
      </c>
      <c r="O228" s="37" t="str">
        <f>'2023'!J24</f>
        <v>Wide</v>
      </c>
      <c r="P228" s="37" t="str">
        <f>'2023'!K24</f>
        <v>RAT</v>
      </c>
      <c r="Q228" s="37" t="str">
        <f>'2023'!L24</f>
        <v>Poor Separator</v>
      </c>
      <c r="R228" s="35">
        <f>'2023'!M24</f>
        <v>70</v>
      </c>
      <c r="S228" s="35">
        <f>'2023'!N24</f>
        <v>177</v>
      </c>
      <c r="T228" s="231">
        <f t="shared" si="24"/>
        <v>25.396574303352683</v>
      </c>
      <c r="U228" s="35">
        <f>'2023'!O24</f>
        <v>4.32</v>
      </c>
      <c r="V228" s="38">
        <f>'2023'!P24</f>
        <v>4</v>
      </c>
      <c r="W228" s="57">
        <f>'2023'!Q24</f>
        <v>0</v>
      </c>
      <c r="X228" s="58">
        <f>'2023'!R24</f>
        <v>0</v>
      </c>
      <c r="Y228" s="58">
        <f>'2023'!S24</f>
        <v>8.3822296730930428E-3</v>
      </c>
      <c r="Z228" s="58">
        <f>'2023'!T24</f>
        <v>0.15399194503672117</v>
      </c>
      <c r="AA228" s="58">
        <f>'2023'!U24</f>
        <v>0.28493550125194134</v>
      </c>
      <c r="AB228" s="58">
        <f>'2023'!V24</f>
        <v>0.28493550125194134</v>
      </c>
      <c r="AC228" s="59">
        <f>'2023'!W24</f>
        <v>0.24219517606415014</v>
      </c>
      <c r="AD228" s="42">
        <f>'2023'!X24</f>
        <v>20.863013698630137</v>
      </c>
      <c r="AE228" s="43">
        <f>'2023'!Y24</f>
        <v>2.4900000000000002</v>
      </c>
      <c r="AF228" s="43">
        <f>'2023'!Z24</f>
        <v>6.6</v>
      </c>
      <c r="AG228" s="43">
        <f>'2023'!AA24</f>
        <v>12.7</v>
      </c>
      <c r="AH228" s="43">
        <f>'2023'!AB24</f>
        <v>0.94</v>
      </c>
      <c r="AI228" s="43">
        <f>'2023'!AC24</f>
        <v>2.61</v>
      </c>
      <c r="AJ228" s="44">
        <f>'2023'!AD24</f>
        <v>5.5394883203559515E-2</v>
      </c>
      <c r="AK228" s="44">
        <f>'2023'!AE24</f>
        <v>0.18834260289210236</v>
      </c>
      <c r="AL228" s="45">
        <f>'2023'!AF24</f>
        <v>0.113</v>
      </c>
      <c r="AM228" s="46">
        <f>DD228/100</f>
        <v>0.28600000000000003</v>
      </c>
      <c r="AN228" s="45">
        <f>'2023'!AG24</f>
        <v>0.95899999999999996</v>
      </c>
      <c r="AO228" s="45">
        <f>'2023'!AH24</f>
        <v>3.95E-2</v>
      </c>
      <c r="AP228" s="43">
        <f>'2023'!AI24</f>
        <v>101.64084683200956</v>
      </c>
      <c r="AQ228" s="47">
        <f>'2023'!AJ24</f>
        <v>94.467914131341715</v>
      </c>
      <c r="AR228" s="48">
        <f>'2023'!AK24</f>
        <v>6</v>
      </c>
      <c r="AS228" s="49">
        <f>'2023'!AL24</f>
        <v>5</v>
      </c>
      <c r="AT228" s="49">
        <f>'2023'!AM24</f>
        <v>4</v>
      </c>
      <c r="AU228" s="49">
        <f>'2023'!AN24</f>
        <v>4</v>
      </c>
      <c r="AV228" s="49">
        <f>'2023'!AO24</f>
        <v>10</v>
      </c>
      <c r="AW228" s="49">
        <f>'2023'!AP24</f>
        <v>5</v>
      </c>
      <c r="AX228" s="49">
        <f>'2023'!AQ24</f>
        <v>5</v>
      </c>
      <c r="AY228" s="50">
        <f>'2023'!AR24</f>
        <v>0.25</v>
      </c>
      <c r="AZ228" s="60">
        <f>'2023'!AS24</f>
        <v>0</v>
      </c>
      <c r="BA228" s="61">
        <f>'2023'!AT24</f>
        <v>2847</v>
      </c>
      <c r="BB228" s="61">
        <f>'2023'!AU24</f>
        <v>0</v>
      </c>
      <c r="BC228" s="61">
        <f>'2023'!AV24</f>
        <v>0</v>
      </c>
      <c r="BD228" s="61">
        <f>'2023'!AW24</f>
        <v>0</v>
      </c>
      <c r="BE228" s="61">
        <f>'2023'!AX24</f>
        <v>0</v>
      </c>
      <c r="BF228" s="62">
        <f>'2023'!AY24</f>
        <v>0</v>
      </c>
      <c r="BG228" s="62">
        <f>'2023'!AZ24</f>
        <v>0</v>
      </c>
      <c r="BH228" s="62">
        <f>'2023'!BA24</f>
        <v>0</v>
      </c>
      <c r="BI228" s="62">
        <f>'2023'!BA24</f>
        <v>0</v>
      </c>
      <c r="BJ228" s="62">
        <f>'2023'!BC24</f>
        <v>0</v>
      </c>
      <c r="BK228" s="62">
        <f>'2023'!BH24</f>
        <v>0</v>
      </c>
      <c r="BL228" s="62">
        <f>'2023'!BI24</f>
        <v>0</v>
      </c>
      <c r="BM228" s="62">
        <f>'2023'!BJ24</f>
        <v>0</v>
      </c>
      <c r="BN228" s="63">
        <f>'2023'!BK24</f>
        <v>0</v>
      </c>
      <c r="BO228" s="60">
        <f>'2023'!BL24</f>
        <v>0</v>
      </c>
      <c r="BP228" s="61">
        <f>'2023'!BM24</f>
        <v>2552.2000000000003</v>
      </c>
      <c r="BQ228" s="61">
        <f>'2023'!BN24</f>
        <v>0</v>
      </c>
      <c r="BR228" s="61">
        <f>'2023'!BO24</f>
        <v>0</v>
      </c>
      <c r="BS228" s="61">
        <f>'2023'!BP24</f>
        <v>0</v>
      </c>
      <c r="BT228" s="61">
        <f>'2023'!BQ24</f>
        <v>0</v>
      </c>
      <c r="BU228" s="62">
        <f>'2023'!BR24</f>
        <v>0</v>
      </c>
      <c r="BV228" s="62">
        <f>'2023'!BS24</f>
        <v>0</v>
      </c>
      <c r="BW228" s="62">
        <f>'2023'!BT24</f>
        <v>0</v>
      </c>
      <c r="BX228" s="62">
        <f>'2023'!BU24</f>
        <v>0</v>
      </c>
      <c r="BY228" s="62">
        <f>'2023'!BV24</f>
        <v>0</v>
      </c>
      <c r="BZ228" s="62">
        <f>'2023'!CA24</f>
        <v>0</v>
      </c>
      <c r="CA228" s="62">
        <f>'2023'!CB24</f>
        <v>0</v>
      </c>
      <c r="CB228" s="62">
        <f>'2023'!CC24</f>
        <v>0</v>
      </c>
      <c r="CC228" s="63">
        <f>'2023'!CD24</f>
        <v>0</v>
      </c>
      <c r="CD228" s="60">
        <f>'2023'!CE24</f>
        <v>20</v>
      </c>
      <c r="CE228" s="61">
        <f>'2023'!CF24</f>
        <v>2386</v>
      </c>
      <c r="CF228" s="61">
        <f>'2023'!CG24</f>
        <v>4</v>
      </c>
      <c r="CG228" s="61">
        <f>'2023'!CH24</f>
        <v>3</v>
      </c>
      <c r="CH228" s="61">
        <f>'2023'!CI24</f>
        <v>0</v>
      </c>
      <c r="CI228" s="61">
        <f>'2023'!CJ24</f>
        <v>20</v>
      </c>
      <c r="CJ228" s="62">
        <f>'2023'!CK24</f>
        <v>0.31</v>
      </c>
      <c r="CK228" s="62">
        <f>'2023'!CL24</f>
        <v>0.16</v>
      </c>
      <c r="CL228" s="62">
        <f>'2023'!CM24</f>
        <v>0.38</v>
      </c>
      <c r="CM228" s="62">
        <f>'2023'!CN24</f>
        <v>0</v>
      </c>
      <c r="CN228" s="62">
        <f>'2023'!CO24</f>
        <v>0</v>
      </c>
      <c r="CO228" s="62">
        <f>'2023'!CT24</f>
        <v>0</v>
      </c>
      <c r="CP228" s="62">
        <f>'2023'!CU24</f>
        <v>25</v>
      </c>
      <c r="CQ228" s="62">
        <f>'2023'!CV24</f>
        <v>98.2</v>
      </c>
      <c r="CR228" s="63">
        <f>'2023'!CW24</f>
        <v>1.8</v>
      </c>
      <c r="CS228" s="60">
        <f>'2023'!CX24</f>
        <v>520</v>
      </c>
      <c r="CT228" s="61">
        <f>'2023'!CY24</f>
        <v>3376.7999999999997</v>
      </c>
      <c r="CU228" s="61">
        <f>'2023'!CZ24</f>
        <v>45</v>
      </c>
      <c r="CV228" s="61">
        <f>'2023'!DA24</f>
        <v>30</v>
      </c>
      <c r="CW228" s="61">
        <f>'2023'!DB24</f>
        <v>5</v>
      </c>
      <c r="CX228" s="61">
        <f>'2023'!DC24</f>
        <v>33</v>
      </c>
      <c r="CY228" s="62">
        <f>'2023'!DD24</f>
        <v>0.83</v>
      </c>
      <c r="CZ228" s="62">
        <f>'2023'!DE24</f>
        <v>1.3</v>
      </c>
      <c r="DA228" s="62">
        <f>'2023'!DF24</f>
        <v>1.95</v>
      </c>
      <c r="DB228" s="62">
        <f>'2023'!DG24</f>
        <v>6.5</v>
      </c>
      <c r="DC228" s="62">
        <f>'2023'!DH24</f>
        <v>11.8</v>
      </c>
      <c r="DD228" s="62">
        <f>'2023'!DM24</f>
        <v>28.6</v>
      </c>
      <c r="DE228" s="62">
        <f>'2023'!DN24</f>
        <v>6.3</v>
      </c>
      <c r="DF228" s="62">
        <f>'2023'!DO24</f>
        <v>95.3</v>
      </c>
      <c r="DG228" s="63">
        <f>'2023'!DP24</f>
        <v>4.7</v>
      </c>
      <c r="DH228" s="60">
        <f>'2023'!DQ24</f>
        <v>899</v>
      </c>
      <c r="DI228" s="61">
        <f>'2023'!DR24</f>
        <v>3155.1</v>
      </c>
      <c r="DJ228" s="61">
        <f>'2023'!DS24</f>
        <v>88</v>
      </c>
      <c r="DK228" s="61">
        <f>'2023'!DT24</f>
        <v>55</v>
      </c>
      <c r="DL228" s="61">
        <f>'2023'!DU24</f>
        <v>9</v>
      </c>
      <c r="DM228" s="61">
        <f>'2023'!DV24</f>
        <v>22</v>
      </c>
      <c r="DN228" s="62">
        <f>'2023'!DW24</f>
        <v>0.94</v>
      </c>
      <c r="DO228" s="62">
        <f>'2023'!DX24</f>
        <v>2.61</v>
      </c>
      <c r="DP228" s="62">
        <f>'2023'!DY24</f>
        <v>2.4900000000000002</v>
      </c>
      <c r="DQ228" s="62">
        <f>'2023'!DZ24</f>
        <v>6.6</v>
      </c>
      <c r="DR228" s="62">
        <f>'2023'!EA24</f>
        <v>12.7</v>
      </c>
      <c r="DS228" s="62">
        <f>'2023'!EF24</f>
        <v>55</v>
      </c>
      <c r="DT228" s="62">
        <f>'2023'!EG24</f>
        <v>11.3</v>
      </c>
      <c r="DU228" s="62">
        <f>'2023'!EH24</f>
        <v>96.5</v>
      </c>
      <c r="DV228" s="63">
        <f>'2023'!EI24</f>
        <v>3.2</v>
      </c>
    </row>
    <row r="229" spans="1:126" ht="15.75" customHeight="1" x14ac:dyDescent="0.2">
      <c r="A229" s="30">
        <f t="shared" si="21"/>
        <v>227</v>
      </c>
      <c r="B229" s="31">
        <f>'2022'!A23</f>
        <v>21</v>
      </c>
      <c r="C229" s="31">
        <v>2022</v>
      </c>
      <c r="D229" s="32" t="str">
        <f>'2022'!B23</f>
        <v>Bo Melton</v>
      </c>
      <c r="E229" s="32" t="str" cm="1">
        <f t="array" ref="E229">_xlfn.IFS(F229&gt;12.5,"Cornerstone",AND(F229&gt;11.995,F229&lt;12.5),"Elite",AND(F229&gt;11,F229&lt;12.995),"Elite Upside",AND(F229&gt;=9.69,F229&lt;10.999),"Upside",AND(F229&gt;8.4,F229&lt;9.999),"Upside Lite",AND(F229&gt;7.25,F229&lt;8.999),"Outlier",AND(F229&gt;=6,F229&lt;7.25),"Outlier Lite",F229&lt;6.999,"Purgatory")</f>
        <v>Outlier</v>
      </c>
      <c r="F229" s="33">
        <f>'2022'!C23</f>
        <v>7.6885714285714286</v>
      </c>
      <c r="G229" s="33">
        <f t="shared" si="22"/>
        <v>63</v>
      </c>
      <c r="H229" s="303">
        <f t="shared" si="23"/>
        <v>-0.42644549627005507</v>
      </c>
      <c r="I229" s="34" t="str">
        <f>'2022'!D23</f>
        <v>Rutgers</v>
      </c>
      <c r="J229" s="35">
        <f>'2022'!E23</f>
        <v>2</v>
      </c>
      <c r="K229" s="36">
        <f>'2022'!F23</f>
        <v>36298</v>
      </c>
      <c r="L229" s="37">
        <f>'2022'!G23</f>
        <v>26.38082191780822</v>
      </c>
      <c r="M229" s="37" t="str">
        <f>'2022'!H23</f>
        <v>SR</v>
      </c>
      <c r="N229" s="37">
        <f>'2022'!I23</f>
        <v>22.961643835616439</v>
      </c>
      <c r="O229" s="37" t="str">
        <f>'2022'!J23</f>
        <v>Wide</v>
      </c>
      <c r="P229" s="37" t="str">
        <f>'2022'!K23</f>
        <v>RAT</v>
      </c>
      <c r="Q229" s="37" t="str">
        <f>'2022'!L23</f>
        <v>Elite Earner</v>
      </c>
      <c r="R229" s="55">
        <f>'2022'!M23</f>
        <v>71</v>
      </c>
      <c r="S229" s="55">
        <f>'2022'!N23</f>
        <v>194</v>
      </c>
      <c r="T229" s="231">
        <f t="shared" si="24"/>
        <v>27.057208329850109</v>
      </c>
      <c r="U229" s="35">
        <f>'2022'!O23</f>
        <v>4.34</v>
      </c>
      <c r="V229" s="56">
        <f>'2022'!P23</f>
        <v>7</v>
      </c>
      <c r="W229" s="57">
        <f>'2022'!Q23</f>
        <v>5.9841384282624366E-2</v>
      </c>
      <c r="X229" s="58">
        <f>'2022'!R23</f>
        <v>0.15447667087011349</v>
      </c>
      <c r="Y229" s="58">
        <f>'2022'!S23</f>
        <v>0.25538277511961721</v>
      </c>
      <c r="Z229" s="58">
        <f>'2022'!T23</f>
        <v>0.35662381218557854</v>
      </c>
      <c r="AA229" s="58">
        <f>'2022'!U23</f>
        <v>0.2772543741588156</v>
      </c>
      <c r="AB229" s="58">
        <f>'2022'!V23</f>
        <v>0.31693909317219704</v>
      </c>
      <c r="AC229" s="59">
        <f>'2022'!W23</f>
        <v>0.31693909317219704</v>
      </c>
      <c r="AD229" s="42">
        <f>'2022'!X23</f>
        <v>20.301369863013697</v>
      </c>
      <c r="AE229" s="43">
        <f>'2022'!Y23</f>
        <v>2.83</v>
      </c>
      <c r="AF229" s="43">
        <f>'2022'!Z23</f>
        <v>6.3</v>
      </c>
      <c r="AG229" s="43">
        <f>'2022'!AA23</f>
        <v>11.9</v>
      </c>
      <c r="AH229" s="43">
        <f>'2022'!AB23</f>
        <v>0.74</v>
      </c>
      <c r="AI229" s="43">
        <f>'2022'!AC23</f>
        <v>2.21</v>
      </c>
      <c r="AJ229" s="44">
        <f>'2022'!AD23</f>
        <v>7.3268608414239489E-2</v>
      </c>
      <c r="AK229" s="44">
        <f>'2022'!AE23</f>
        <v>0.34344660194174759</v>
      </c>
      <c r="AL229" s="45">
        <f>'2022'!AF23</f>
        <v>8.199999999999999E-2</v>
      </c>
      <c r="AM229" s="46">
        <f t="shared" ref="AM229:AM242" si="27">DS229/100</f>
        <v>0.25</v>
      </c>
      <c r="AN229" s="45">
        <f>'2022'!AG23</f>
        <v>0.79849999999999999</v>
      </c>
      <c r="AO229" s="45">
        <f>'2022'!AH23</f>
        <v>0.20150000000000001</v>
      </c>
      <c r="AP229" s="43">
        <f>'2022'!AI23</f>
        <v>109.36360245936167</v>
      </c>
      <c r="AQ229" s="47">
        <f>'2022'!AJ23</f>
        <v>103.83154636006695</v>
      </c>
      <c r="AR229" s="48">
        <f>'2022'!AK23</f>
        <v>8</v>
      </c>
      <c r="AS229" s="49">
        <f>'2022'!AL23</f>
        <v>6</v>
      </c>
      <c r="AT229" s="49">
        <f>'2022'!AM23</f>
        <v>5</v>
      </c>
      <c r="AU229" s="49">
        <f>'2022'!AN23</f>
        <v>5</v>
      </c>
      <c r="AV229" s="49">
        <f>'2022'!AO23</f>
        <v>10</v>
      </c>
      <c r="AW229" s="49">
        <f>'2022'!AP23</f>
        <v>7</v>
      </c>
      <c r="AX229" s="49">
        <f>'2022'!AQ23</f>
        <v>1</v>
      </c>
      <c r="AY229" s="50">
        <f>'2022'!AR23</f>
        <v>0</v>
      </c>
      <c r="AZ229" s="60">
        <f>'2022'!AS23</f>
        <v>83</v>
      </c>
      <c r="BA229" s="61">
        <f>'2022'!AT23</f>
        <v>1387</v>
      </c>
      <c r="BB229" s="61">
        <f>'2022'!AU23</f>
        <v>12</v>
      </c>
      <c r="BC229" s="61">
        <f>'2022'!AV23</f>
        <v>4</v>
      </c>
      <c r="BD229" s="61">
        <f>'2022'!AW23</f>
        <v>0</v>
      </c>
      <c r="BE229" s="61">
        <f>'2022'!AX23</f>
        <v>7</v>
      </c>
      <c r="BF229" s="62">
        <f>'2022'!AY23</f>
        <v>0.38</v>
      </c>
      <c r="BG229" s="62">
        <f>'2022'!AZ23</f>
        <v>0.72</v>
      </c>
      <c r="BH229" s="62">
        <f>'2022'!BA23</f>
        <v>0.72</v>
      </c>
      <c r="BI229" s="62">
        <f>'2022'!BB23</f>
        <v>3.3</v>
      </c>
      <c r="BJ229" s="62">
        <f>'2022'!BC23</f>
        <v>12.8</v>
      </c>
      <c r="BK229" s="62">
        <f>'2022'!BH23</f>
        <v>0</v>
      </c>
      <c r="BL229" s="62">
        <f>'2022'!BI23</f>
        <v>20</v>
      </c>
      <c r="BM229" s="62">
        <f>'2022'!BJ23</f>
        <v>78.2</v>
      </c>
      <c r="BN229" s="63">
        <f>'2022'!BK23</f>
        <v>21.8</v>
      </c>
      <c r="BO229" s="60">
        <f>'2022'!BL23</f>
        <v>245</v>
      </c>
      <c r="BP229" s="61">
        <f>'2022'!BM23</f>
        <v>1586</v>
      </c>
      <c r="BQ229" s="61">
        <f>'2022'!BN23</f>
        <v>57</v>
      </c>
      <c r="BR229" s="61">
        <f>'2022'!BO23</f>
        <v>27</v>
      </c>
      <c r="BS229" s="61">
        <f>'2022'!BP23</f>
        <v>0</v>
      </c>
      <c r="BT229" s="61">
        <f>'2022'!BQ23</f>
        <v>5</v>
      </c>
      <c r="BU229" s="62">
        <f>'2022'!BR23</f>
        <v>0.19</v>
      </c>
      <c r="BV229" s="62">
        <f>'2022'!BS23</f>
        <v>0.87</v>
      </c>
      <c r="BW229" s="62">
        <f>'2022'!BT23</f>
        <v>0.87</v>
      </c>
      <c r="BX229" s="62">
        <f>'2022'!BU23</f>
        <v>3.9</v>
      </c>
      <c r="BY229" s="62">
        <f>'2022'!BV23</f>
        <v>10.6</v>
      </c>
      <c r="BZ229" s="62">
        <f>'2022'!CA23</f>
        <v>23.1</v>
      </c>
      <c r="CA229" s="62">
        <f>'2022'!CB23</f>
        <v>12.9</v>
      </c>
      <c r="CB229" s="62">
        <f>'2022'!CC23</f>
        <v>82.5</v>
      </c>
      <c r="CC229" s="63">
        <f>'2022'!CD23</f>
        <v>17.5</v>
      </c>
      <c r="CD229" s="60">
        <f>'2022'!CE23</f>
        <v>427</v>
      </c>
      <c r="CE229" s="61">
        <f>'2022'!CF23</f>
        <v>1672</v>
      </c>
      <c r="CF229" s="61">
        <f>'2022'!CG23</f>
        <v>48</v>
      </c>
      <c r="CG229" s="61">
        <f>'2022'!CH23</f>
        <v>30</v>
      </c>
      <c r="CH229" s="61">
        <f>'2022'!CI23</f>
        <v>2</v>
      </c>
      <c r="CI229" s="61">
        <f>'2022'!CJ23</f>
        <v>7</v>
      </c>
      <c r="CJ229" s="62">
        <f>'2022'!CK23</f>
        <v>0.53</v>
      </c>
      <c r="CK229" s="62">
        <f>'2022'!CL23</f>
        <v>1.54</v>
      </c>
      <c r="CL229" s="62">
        <f>'2022'!CM23</f>
        <v>1.66</v>
      </c>
      <c r="CM229" s="62">
        <f>'2022'!CN23</f>
        <v>5.6</v>
      </c>
      <c r="CN229" s="62">
        <f>'2022'!CO23</f>
        <v>12.9</v>
      </c>
      <c r="CO229" s="62">
        <f>'2022'!CT23</f>
        <v>62.5</v>
      </c>
      <c r="CP229" s="62">
        <f>'2022'!CU23</f>
        <v>3.2</v>
      </c>
      <c r="CQ229" s="62">
        <f>'2022'!CV23</f>
        <v>83.5</v>
      </c>
      <c r="CR229" s="63">
        <f>'2022'!CW23</f>
        <v>16.5</v>
      </c>
      <c r="CS229" s="60">
        <f>'2022'!CX23</f>
        <v>638</v>
      </c>
      <c r="CT229" s="61">
        <f>'2022'!CY23</f>
        <v>1789</v>
      </c>
      <c r="CU229" s="61">
        <f>'2022'!CZ23</f>
        <v>74</v>
      </c>
      <c r="CV229" s="61">
        <f>'2022'!DA23</f>
        <v>47</v>
      </c>
      <c r="CW229" s="61">
        <f>'2022'!DB23</f>
        <v>6</v>
      </c>
      <c r="CX229" s="61">
        <f>'2022'!DC23</f>
        <v>14</v>
      </c>
      <c r="CY229" s="62">
        <f>'2022'!DD23</f>
        <v>0.74</v>
      </c>
      <c r="CZ229" s="62">
        <f>'2022'!DE23</f>
        <v>2.0699999999999998</v>
      </c>
      <c r="DA229" s="62">
        <f>'2022'!DF23</f>
        <v>2.08</v>
      </c>
      <c r="DB229" s="62">
        <f>'2022'!DG23</f>
        <v>5.8</v>
      </c>
      <c r="DC229" s="62">
        <f>'2022'!DH23</f>
        <v>11.9</v>
      </c>
      <c r="DD229" s="62">
        <f>'2022'!DM23</f>
        <v>31.3</v>
      </c>
      <c r="DE229" s="62">
        <f>'2022'!DN23</f>
        <v>11.3</v>
      </c>
      <c r="DF229" s="62">
        <f>'2022'!DO23</f>
        <v>81.5</v>
      </c>
      <c r="DG229" s="63">
        <f>'2022'!DP23</f>
        <v>18.5</v>
      </c>
      <c r="DH229" s="60">
        <f>'2022'!DQ23</f>
        <v>618</v>
      </c>
      <c r="DI229" s="61">
        <f>'2022'!DR23</f>
        <v>2229</v>
      </c>
      <c r="DJ229" s="61">
        <f>'2022'!DS23</f>
        <v>91</v>
      </c>
      <c r="DK229" s="61">
        <f>'2022'!DT23</f>
        <v>56</v>
      </c>
      <c r="DL229" s="61">
        <f>'2022'!DU23</f>
        <v>3</v>
      </c>
      <c r="DM229" s="61">
        <f>'2022'!DV23</f>
        <v>9</v>
      </c>
      <c r="DN229" s="62">
        <f>'2022'!DW23</f>
        <v>0.39</v>
      </c>
      <c r="DO229" s="62">
        <f>'2022'!DX23</f>
        <v>2.21</v>
      </c>
      <c r="DP229" s="62">
        <f>'2022'!DY23</f>
        <v>2.83</v>
      </c>
      <c r="DQ229" s="62">
        <f>'2022'!DZ23</f>
        <v>6.3</v>
      </c>
      <c r="DR229" s="62">
        <f>'2022'!EA23</f>
        <v>10.5</v>
      </c>
      <c r="DS229" s="62">
        <f>'2022'!EF23</f>
        <v>25</v>
      </c>
      <c r="DT229" s="62">
        <f>'2022'!EG23</f>
        <v>8.1999999999999993</v>
      </c>
      <c r="DU229" s="62">
        <f>'2022'!EH23</f>
        <v>78.2</v>
      </c>
      <c r="DV229" s="63">
        <f>'2022'!EI23</f>
        <v>21.8</v>
      </c>
    </row>
    <row r="230" spans="1:126" ht="15.75" customHeight="1" x14ac:dyDescent="0.2">
      <c r="A230" s="30">
        <f t="shared" si="21"/>
        <v>228</v>
      </c>
      <c r="B230" s="31">
        <f>'2016'!A15</f>
        <v>13</v>
      </c>
      <c r="C230" s="31">
        <v>2016</v>
      </c>
      <c r="D230" s="32" t="str">
        <f>'2016'!B15</f>
        <v>Demarcus Robinson</v>
      </c>
      <c r="E230" s="32" t="str" cm="1">
        <f t="array" ref="E230">_xlfn.IFS(F230&gt;12.5,"Cornerstone",AND(F230&gt;11.995,F230&lt;12.5),"Elite",AND(F230&gt;11,F230&lt;12.995),"Elite Upside",AND(F230&gt;=9.69,F230&lt;10.999),"Upside",AND(F230&gt;8.4,F230&lt;9.999),"Upside Lite",AND(F230&gt;7.25,F230&lt;8.999),"Outlier",AND(F230&gt;=6,F230&lt;7.25),"Outlier Lite",F230&lt;6.999,"Purgatory")</f>
        <v>Outlier</v>
      </c>
      <c r="F230" s="33">
        <f>'2016'!C15</f>
        <v>7.6857142857142851</v>
      </c>
      <c r="G230" s="33">
        <f t="shared" si="22"/>
        <v>62.7</v>
      </c>
      <c r="H230" s="303">
        <f t="shared" si="23"/>
        <v>-0.42808536612400078</v>
      </c>
      <c r="I230" s="34" t="str">
        <f>'2016'!D15</f>
        <v>Florida</v>
      </c>
      <c r="J230" s="35">
        <f>'2016'!E15</f>
        <v>1</v>
      </c>
      <c r="K230" s="36">
        <f>'2016'!F15</f>
        <v>34598</v>
      </c>
      <c r="L230" s="37">
        <f>'2016'!G15</f>
        <v>31.038356164383561</v>
      </c>
      <c r="M230" s="37" t="str">
        <f>'2016'!H15</f>
        <v>JR</v>
      </c>
      <c r="N230" s="37">
        <f>'2016'!I15</f>
        <v>21.613698630136987</v>
      </c>
      <c r="O230" s="37" t="str">
        <f>'2016'!J15</f>
        <v>Wide</v>
      </c>
      <c r="P230" s="37" t="str">
        <f>'2016'!K15</f>
        <v>PROTO Z</v>
      </c>
      <c r="Q230" s="37" t="str">
        <f>'2016'!L15</f>
        <v>N/A</v>
      </c>
      <c r="R230" s="55">
        <f>'2016'!M15</f>
        <v>73</v>
      </c>
      <c r="S230" s="55">
        <f>'2016'!N15</f>
        <v>203</v>
      </c>
      <c r="T230" s="231">
        <f t="shared" si="24"/>
        <v>26.782324684934608</v>
      </c>
      <c r="U230" s="37">
        <f>'2016'!O15</f>
        <v>4.59</v>
      </c>
      <c r="V230" s="56">
        <f>'2016'!P15</f>
        <v>4</v>
      </c>
      <c r="W230" s="57">
        <f>'2016'!Q15</f>
        <v>0</v>
      </c>
      <c r="X230" s="58">
        <f>'2016'!R15</f>
        <v>0</v>
      </c>
      <c r="Y230" s="58">
        <f>'2016'!S15</f>
        <v>3.3645406670567583E-2</v>
      </c>
      <c r="Z230" s="58">
        <f>'2016'!T15</f>
        <v>0.37517369152385366</v>
      </c>
      <c r="AA230" s="58">
        <f>'2016'!U15</f>
        <v>0.19444547719076474</v>
      </c>
      <c r="AB230" s="58">
        <f>'2016'!V15</f>
        <v>0.28480958435730919</v>
      </c>
      <c r="AC230" s="59">
        <f>'2016'!W15</f>
        <v>0.28480958435730919</v>
      </c>
      <c r="AD230" s="42">
        <f>'2016'!X15</f>
        <v>19.958904109589042</v>
      </c>
      <c r="AE230" s="43">
        <f>'2016'!Y15</f>
        <v>2.48</v>
      </c>
      <c r="AF230" s="43">
        <f>'2016'!Z15</f>
        <v>5.9</v>
      </c>
      <c r="AG230" s="43">
        <f>'2016'!AA15</f>
        <v>14.7</v>
      </c>
      <c r="AH230" s="43">
        <f>'2016'!AB15</f>
        <v>0</v>
      </c>
      <c r="AI230" s="43">
        <f>'2016'!AC15</f>
        <v>0</v>
      </c>
      <c r="AJ230" s="44" t="str">
        <f>'2016'!AD15</f>
        <v>N/A</v>
      </c>
      <c r="AK230" s="44" t="str">
        <f>'2016'!AE15</f>
        <v>N/A</v>
      </c>
      <c r="AL230" s="45">
        <f>'2016'!AF15</f>
        <v>9.4E-2</v>
      </c>
      <c r="AM230" s="46">
        <f t="shared" si="27"/>
        <v>0</v>
      </c>
      <c r="AN230" s="45">
        <f>'2016'!AG15</f>
        <v>0.88200000000000001</v>
      </c>
      <c r="AO230" s="45">
        <f>'2016'!AH15</f>
        <v>0.11799999999999999</v>
      </c>
      <c r="AP230" s="43">
        <f>'2016'!AI15</f>
        <v>91.469286503097663</v>
      </c>
      <c r="AQ230" s="47">
        <f>'2016'!AJ15</f>
        <v>90.537515588111148</v>
      </c>
      <c r="AR230" s="48">
        <f>'2016'!AK15</f>
        <v>7</v>
      </c>
      <c r="AS230" s="49">
        <f>'2016'!AL15</f>
        <v>6</v>
      </c>
      <c r="AT230" s="49">
        <f>'2016'!AM15</f>
        <v>4</v>
      </c>
      <c r="AU230" s="49">
        <f>'2016'!AN15</f>
        <v>4</v>
      </c>
      <c r="AV230" s="49">
        <f>'2016'!AO15</f>
        <v>6</v>
      </c>
      <c r="AW230" s="49">
        <f>'2016'!AP15</f>
        <v>5</v>
      </c>
      <c r="AX230" s="49">
        <f>'2016'!AQ15</f>
        <v>5</v>
      </c>
      <c r="AY230" s="50">
        <f>'2016'!AR15</f>
        <v>0</v>
      </c>
      <c r="AZ230" s="60">
        <f>'2016'!AS15</f>
        <v>0</v>
      </c>
      <c r="BA230" s="61">
        <f>'2016'!AT15</f>
        <v>1</v>
      </c>
      <c r="BB230" s="61">
        <f>'2016'!AU15</f>
        <v>0</v>
      </c>
      <c r="BC230" s="61">
        <f>'2016'!AV15</f>
        <v>0</v>
      </c>
      <c r="BD230" s="61">
        <f>'2016'!AW15</f>
        <v>0</v>
      </c>
      <c r="BE230" s="61">
        <f>'2016'!AX15</f>
        <v>0</v>
      </c>
      <c r="BF230" s="62">
        <f>'2016'!AY15</f>
        <v>0</v>
      </c>
      <c r="BG230" s="62">
        <f>'2016'!AZ15</f>
        <v>0</v>
      </c>
      <c r="BH230" s="62">
        <f>'2016'!BA15</f>
        <v>0</v>
      </c>
      <c r="BI230" s="62">
        <f>'2016'!BB15</f>
        <v>0</v>
      </c>
      <c r="BJ230" s="62">
        <f>'2016'!BC15</f>
        <v>0</v>
      </c>
      <c r="BK230" s="62">
        <f>'2016'!BD15</f>
        <v>0</v>
      </c>
      <c r="BL230" s="62">
        <f>'2016'!BE15</f>
        <v>0</v>
      </c>
      <c r="BM230" s="62">
        <f>'2016'!BF15</f>
        <v>0</v>
      </c>
      <c r="BN230" s="63">
        <f>'2016'!BG15</f>
        <v>0</v>
      </c>
      <c r="BO230" s="60">
        <f>'2016'!BH15</f>
        <v>0</v>
      </c>
      <c r="BP230" s="61">
        <f>'2016'!BI15</f>
        <v>1</v>
      </c>
      <c r="BQ230" s="61">
        <f>'2016'!BJ15</f>
        <v>0</v>
      </c>
      <c r="BR230" s="61">
        <f>'2016'!BK15</f>
        <v>0</v>
      </c>
      <c r="BS230" s="61">
        <f>'2016'!BL15</f>
        <v>0</v>
      </c>
      <c r="BT230" s="61">
        <f>'2016'!BM15</f>
        <v>0</v>
      </c>
      <c r="BU230" s="62">
        <f>'2016'!BN15</f>
        <v>0</v>
      </c>
      <c r="BV230" s="62">
        <f>'2016'!BO15</f>
        <v>0</v>
      </c>
      <c r="BW230" s="62">
        <f>'2016'!BP15</f>
        <v>0</v>
      </c>
      <c r="BX230" s="62">
        <f>'2016'!BQ15</f>
        <v>0</v>
      </c>
      <c r="BY230" s="62">
        <f>'2016'!BR15</f>
        <v>0</v>
      </c>
      <c r="BZ230" s="62">
        <f>'2016'!BS15</f>
        <v>0</v>
      </c>
      <c r="CA230" s="62">
        <f>'2016'!BT15</f>
        <v>0</v>
      </c>
      <c r="CB230" s="62">
        <f>'2016'!BU15</f>
        <v>0</v>
      </c>
      <c r="CC230" s="63">
        <f>'2016'!BV15</f>
        <v>0</v>
      </c>
      <c r="CD230" s="60">
        <f>'2016'!BW15</f>
        <v>23</v>
      </c>
      <c r="CE230" s="61">
        <f>'2016'!BX15</f>
        <v>683.6</v>
      </c>
      <c r="CF230" s="61">
        <f>'2016'!BY15</f>
        <v>0</v>
      </c>
      <c r="CG230" s="61">
        <f>'2016'!BZ15</f>
        <v>0</v>
      </c>
      <c r="CH230" s="61">
        <f>'2016'!CA15</f>
        <v>0</v>
      </c>
      <c r="CI230" s="61">
        <f>'2016'!CB15</f>
        <v>0</v>
      </c>
      <c r="CJ230" s="62">
        <f>'2016'!CC15</f>
        <v>0</v>
      </c>
      <c r="CK230" s="62">
        <f>'2016'!CD15</f>
        <v>0</v>
      </c>
      <c r="CL230" s="62">
        <f>'2016'!CE15</f>
        <v>0</v>
      </c>
      <c r="CM230" s="62">
        <f>'2016'!CF15</f>
        <v>0</v>
      </c>
      <c r="CN230" s="62">
        <f>'2016'!CG15</f>
        <v>0</v>
      </c>
      <c r="CO230" s="62">
        <f>'2016'!CH15</f>
        <v>0</v>
      </c>
      <c r="CP230" s="62">
        <f>'2016'!CI15</f>
        <v>0</v>
      </c>
      <c r="CQ230" s="62">
        <f>'2016'!CJ15</f>
        <v>0</v>
      </c>
      <c r="CR230" s="63">
        <f>'2016'!CK15</f>
        <v>0</v>
      </c>
      <c r="CS230" s="60">
        <f>'2016'!CL15</f>
        <v>810</v>
      </c>
      <c r="CT230" s="61">
        <f>'2016'!CM15</f>
        <v>2159</v>
      </c>
      <c r="CU230" s="61">
        <f>'2016'!CN15</f>
        <v>96</v>
      </c>
      <c r="CV230" s="61">
        <f>'2016'!CO15</f>
        <v>53</v>
      </c>
      <c r="CW230" s="61">
        <f>'2016'!CP15</f>
        <v>7</v>
      </c>
      <c r="CX230" s="61">
        <f>'2016'!CQ15</f>
        <v>0</v>
      </c>
      <c r="CY230" s="62">
        <f>'2016'!CR15</f>
        <v>0</v>
      </c>
      <c r="CZ230" s="62">
        <f>'2016'!CS15</f>
        <v>0</v>
      </c>
      <c r="DA230" s="62">
        <f>'2016'!CT15</f>
        <v>2.48</v>
      </c>
      <c r="DB230" s="62">
        <f>'2016'!CU15</f>
        <v>5.9</v>
      </c>
      <c r="DC230" s="62">
        <f>'2016'!CV15</f>
        <v>14.7</v>
      </c>
      <c r="DD230" s="62">
        <f>'2016'!CW15</f>
        <v>0</v>
      </c>
      <c r="DE230" s="62">
        <f>'2016'!CX15</f>
        <v>7</v>
      </c>
      <c r="DF230" s="62">
        <f>'2016'!CY15</f>
        <v>91.7</v>
      </c>
      <c r="DG230" s="63">
        <f>'2016'!CZ15</f>
        <v>8.3000000000000007</v>
      </c>
      <c r="DH230" s="60">
        <f>'2016'!DA15</f>
        <v>523</v>
      </c>
      <c r="DI230" s="61">
        <f>'2016'!DB15</f>
        <v>2689.7000000000003</v>
      </c>
      <c r="DJ230" s="61">
        <f>'2016'!DC15</f>
        <v>76</v>
      </c>
      <c r="DK230" s="61">
        <f>'2016'!DD15</f>
        <v>48</v>
      </c>
      <c r="DL230" s="61">
        <f>'2016'!DE15</f>
        <v>2</v>
      </c>
      <c r="DM230" s="61">
        <f>'2016'!DF15</f>
        <v>0</v>
      </c>
      <c r="DN230" s="62">
        <f>'2016'!DG15</f>
        <v>0</v>
      </c>
      <c r="DO230" s="62">
        <f>'2016'!DH15</f>
        <v>0</v>
      </c>
      <c r="DP230" s="62">
        <f>'2016'!DI15</f>
        <v>1.51</v>
      </c>
      <c r="DQ230" s="62">
        <f>'2016'!DJ15</f>
        <v>5.7</v>
      </c>
      <c r="DR230" s="62">
        <f>'2016'!DK15</f>
        <v>10.6</v>
      </c>
      <c r="DS230" s="62">
        <f>'2016'!DL15</f>
        <v>0</v>
      </c>
      <c r="DT230" s="62">
        <f>'2016'!DM15</f>
        <v>9.4</v>
      </c>
      <c r="DU230" s="62">
        <f>'2016'!DN15</f>
        <v>84.7</v>
      </c>
      <c r="DV230" s="63">
        <f>'2016'!DO15</f>
        <v>15.3</v>
      </c>
    </row>
    <row r="231" spans="1:126" ht="15.75" customHeight="1" x14ac:dyDescent="0.2">
      <c r="A231" s="30">
        <f t="shared" si="21"/>
        <v>228</v>
      </c>
      <c r="B231" s="31">
        <f>'2025'!A25</f>
        <v>23</v>
      </c>
      <c r="C231" s="31">
        <v>2025</v>
      </c>
      <c r="D231" s="32" t="str">
        <f>'2025'!B25</f>
        <v>Isaiah Neyor</v>
      </c>
      <c r="E231" s="32" t="str" cm="1">
        <f t="array" ref="E231">_xlfn.IFS(F231&gt;12.5,"Cornerstone",AND(F231&gt;11.995,F231&lt;12.5),"Elite",AND(F231&gt;11,F231&lt;12.995),"Elite Upside",AND(F231&gt;=9.69,F231&lt;10.999),"Upside",AND(F231&gt;8.4,F231&lt;9.999),"Upside Lite",AND(F231&gt;7.25,F231&lt;8.999),"Outlier",AND(F231&gt;=6,F231&lt;7.25),"Outlier Lite",F231&lt;6.999,"Purgatory")</f>
        <v>Outlier</v>
      </c>
      <c r="F231" s="33">
        <f>'2025'!C25</f>
        <v>7.6857142857142851</v>
      </c>
      <c r="G231" s="33">
        <f t="shared" si="22"/>
        <v>62.7</v>
      </c>
      <c r="H231" s="303">
        <f t="shared" si="23"/>
        <v>-0.42808536612400078</v>
      </c>
      <c r="I231" s="34" t="str">
        <f>'2025'!D25</f>
        <v>Nebraska</v>
      </c>
      <c r="J231" s="35">
        <f>'2025'!E25</f>
        <v>2</v>
      </c>
      <c r="K231" s="36">
        <f>'2025'!F25</f>
        <v>37049</v>
      </c>
      <c r="L231" s="37">
        <f>'2025'!G25</f>
        <v>24.323287671232876</v>
      </c>
      <c r="M231" s="37" t="str">
        <f>'2025'!H25</f>
        <v>SR</v>
      </c>
      <c r="N231" s="37">
        <f>'2025'!I25</f>
        <v>23.904109589041095</v>
      </c>
      <c r="O231" s="37" t="str">
        <f>'2025'!J25</f>
        <v>Hybrid</v>
      </c>
      <c r="P231" s="37" t="str">
        <f>'2025'!K25</f>
        <v>PROTO X</v>
      </c>
      <c r="Q231" s="37" t="str">
        <f>'2025'!L25</f>
        <v>Poor Separator</v>
      </c>
      <c r="R231" s="55">
        <f>'2025'!M25</f>
        <v>76</v>
      </c>
      <c r="S231" s="55">
        <f>'2025'!N25</f>
        <v>218</v>
      </c>
      <c r="T231" s="231">
        <f t="shared" si="24"/>
        <v>26.535499192882043</v>
      </c>
      <c r="U231" s="37">
        <f>'2025'!O25</f>
        <v>4.4000000000000004</v>
      </c>
      <c r="V231" s="56">
        <f>'2025'!P25</f>
        <v>0</v>
      </c>
      <c r="W231" s="57">
        <f>'2025'!Q25</f>
        <v>0.26956521739130435</v>
      </c>
      <c r="X231" s="58">
        <f>'2025'!R25</f>
        <v>0.41513002364066193</v>
      </c>
      <c r="Y231" s="58">
        <f>'2025'!S25</f>
        <v>0</v>
      </c>
      <c r="Z231" s="58">
        <f>'2025'!T25</f>
        <v>4.8426150121065374E-2</v>
      </c>
      <c r="AA231" s="58">
        <f>'2025'!U25</f>
        <v>0.16600992410974896</v>
      </c>
      <c r="AB231" s="58">
        <f>'2025'!V25</f>
        <v>0.29056997387520545</v>
      </c>
      <c r="AC231" s="59">
        <f>'2025'!W25</f>
        <v>0.29056997387520545</v>
      </c>
      <c r="AD231" s="42">
        <f>'2025'!X25</f>
        <v>19.260273972602739</v>
      </c>
      <c r="AE231" s="43">
        <f>'2025'!Y25</f>
        <v>3.5</v>
      </c>
      <c r="AF231" s="43">
        <f>'2025'!Z25</f>
        <v>3.5</v>
      </c>
      <c r="AG231" s="43">
        <f>'2025'!AA25</f>
        <v>13.9</v>
      </c>
      <c r="AH231" s="43">
        <f>'2025'!AB25</f>
        <v>1.91</v>
      </c>
      <c r="AI231" s="43">
        <f>'2025'!AC25</f>
        <v>0</v>
      </c>
      <c r="AJ231" s="44">
        <f>'2025'!AD25</f>
        <v>4.8945054945054946E-2</v>
      </c>
      <c r="AK231" s="44">
        <f>'2025'!AE25</f>
        <v>0.13243956043956046</v>
      </c>
      <c r="AL231" s="45">
        <f>'2025'!AF25</f>
        <v>8.1000000000000003E-2</v>
      </c>
      <c r="AM231" s="46">
        <f t="shared" si="27"/>
        <v>0.29399999999999998</v>
      </c>
      <c r="AN231" s="45">
        <f>'2025'!AG25</f>
        <v>0.72850000000000004</v>
      </c>
      <c r="AO231" s="45">
        <f>'2025'!AH25</f>
        <v>0.27150000000000002</v>
      </c>
      <c r="AP231" s="43">
        <f>'2025'!AI25</f>
        <v>116.32572911686357</v>
      </c>
      <c r="AQ231" s="47">
        <f>'2025'!AJ25</f>
        <v>122.31090035685982</v>
      </c>
      <c r="AR231" s="48">
        <f>'2025'!AK25</f>
        <v>8</v>
      </c>
      <c r="AS231" s="49">
        <f>'2025'!AL25</f>
        <v>7</v>
      </c>
      <c r="AT231" s="49">
        <f>'2025'!AM25</f>
        <v>7</v>
      </c>
      <c r="AU231" s="49">
        <f>'2025'!AN25</f>
        <v>0</v>
      </c>
      <c r="AV231" s="49">
        <f>'2025'!AO25</f>
        <v>9</v>
      </c>
      <c r="AW231" s="49">
        <f>'2025'!AP25</f>
        <v>10</v>
      </c>
      <c r="AX231" s="49">
        <f>'2025'!AQ25</f>
        <v>0</v>
      </c>
      <c r="AY231" s="50">
        <f>'2025'!AR25</f>
        <v>0</v>
      </c>
      <c r="AZ231" s="60">
        <f>'2025'!AS25</f>
        <v>248</v>
      </c>
      <c r="BA231" s="61">
        <f>'2025'!AT25</f>
        <v>920</v>
      </c>
      <c r="BB231" s="61">
        <f>'2025'!AU25</f>
        <v>21</v>
      </c>
      <c r="BC231" s="61">
        <f>'2025'!AV25</f>
        <v>8</v>
      </c>
      <c r="BD231" s="61">
        <f>'2025'!AW25</f>
        <v>0</v>
      </c>
      <c r="BE231" s="61">
        <f>'2025'!AX25</f>
        <v>1</v>
      </c>
      <c r="BF231" s="62">
        <f>'2025'!AY25</f>
        <v>0</v>
      </c>
      <c r="BG231" s="62">
        <f>'2025'!AZ25</f>
        <v>0</v>
      </c>
      <c r="BH231" s="62">
        <f>'2025'!BA25</f>
        <v>2.2999999999999998</v>
      </c>
      <c r="BI231" s="62">
        <f>'2025'!BB25</f>
        <v>7</v>
      </c>
      <c r="BJ231" s="62">
        <f>'2025'!BC25</f>
        <v>22.7</v>
      </c>
      <c r="BK231" s="62">
        <f>'2025'!BH25</f>
        <v>33.299999999999997</v>
      </c>
      <c r="BL231" s="62">
        <f>'2025'!BI25</f>
        <v>11.1</v>
      </c>
      <c r="BM231" s="62">
        <f>'2025'!BJ25</f>
        <v>79.5</v>
      </c>
      <c r="BN231" s="63">
        <f>'2025'!BK25</f>
        <v>20.5</v>
      </c>
      <c r="BO231" s="60">
        <f>'2025'!BL25</f>
        <v>878</v>
      </c>
      <c r="BP231" s="61">
        <f>'2025'!BM25</f>
        <v>2115</v>
      </c>
      <c r="BQ231" s="61">
        <f>'2025'!BN25</f>
        <v>82</v>
      </c>
      <c r="BR231" s="61">
        <f>'2025'!BO25</f>
        <v>44</v>
      </c>
      <c r="BS231" s="61">
        <f>'2025'!BP25</f>
        <v>12</v>
      </c>
      <c r="BT231" s="61">
        <f>'2025'!BQ25</f>
        <v>15</v>
      </c>
      <c r="BU231" s="62">
        <f>'2025'!BR25</f>
        <v>0</v>
      </c>
      <c r="BV231" s="62">
        <f>'2025'!BS25</f>
        <v>0</v>
      </c>
      <c r="BW231" s="62">
        <f>'2025'!BT25</f>
        <v>2.87</v>
      </c>
      <c r="BX231" s="62">
        <f>'2025'!BU25</f>
        <v>5.8</v>
      </c>
      <c r="BY231" s="62">
        <f>'2025'!BV25</f>
        <v>17.7</v>
      </c>
      <c r="BZ231" s="62">
        <f>'2025'!CA25</f>
        <v>60</v>
      </c>
      <c r="CA231" s="62">
        <f>'2025'!CB25</f>
        <v>6.4</v>
      </c>
      <c r="CB231" s="62">
        <f>'2025'!CC25</f>
        <v>73.8</v>
      </c>
      <c r="CC231" s="63">
        <f>'2025'!CD25</f>
        <v>26.2</v>
      </c>
      <c r="CD231" s="60">
        <f>'2025'!CE25</f>
        <v>0</v>
      </c>
      <c r="CE231" s="61">
        <f>'2025'!CF25</f>
        <v>1</v>
      </c>
      <c r="CF231" s="61">
        <f>'2025'!CG25</f>
        <v>0</v>
      </c>
      <c r="CG231" s="61">
        <f>'2025'!CH25</f>
        <v>0</v>
      </c>
      <c r="CH231" s="61">
        <f>'2025'!CI25</f>
        <v>0</v>
      </c>
      <c r="CI231" s="61">
        <f>'2025'!CJ25</f>
        <v>0</v>
      </c>
      <c r="CJ231" s="62">
        <f>'2025'!CK25</f>
        <v>0</v>
      </c>
      <c r="CK231" s="62">
        <f>'2025'!CL25</f>
        <v>0</v>
      </c>
      <c r="CL231" s="62">
        <f>'2025'!CM25</f>
        <v>0</v>
      </c>
      <c r="CM231" s="62">
        <f>'2025'!CN25</f>
        <v>0</v>
      </c>
      <c r="CN231" s="62">
        <f>'2025'!CO25</f>
        <v>0</v>
      </c>
      <c r="CO231" s="62">
        <f>'2025'!CT25</f>
        <v>0</v>
      </c>
      <c r="CP231" s="62">
        <f>'2025'!CU25</f>
        <v>0</v>
      </c>
      <c r="CQ231" s="62">
        <f>'2025'!CV25</f>
        <v>0</v>
      </c>
      <c r="CR231" s="63">
        <f>'2025'!CW25</f>
        <v>0</v>
      </c>
      <c r="CS231" s="60">
        <f>'2025'!CX25</f>
        <v>14</v>
      </c>
      <c r="CT231" s="61">
        <f>'2025'!CY25</f>
        <v>289.10000000000002</v>
      </c>
      <c r="CU231" s="61">
        <f>'2025'!CZ25</f>
        <v>2</v>
      </c>
      <c r="CV231" s="61">
        <f>'2025'!DA25</f>
        <v>1</v>
      </c>
      <c r="CW231" s="61">
        <f>'2025'!DB25</f>
        <v>0</v>
      </c>
      <c r="CX231" s="61">
        <f>'2025'!DC25</f>
        <v>1.8</v>
      </c>
      <c r="CY231" s="62">
        <f>'2025'!DD25</f>
        <v>1.91</v>
      </c>
      <c r="CZ231" s="62">
        <f>'2025'!DE25</f>
        <v>0</v>
      </c>
      <c r="DA231" s="62">
        <f>'2025'!DF25</f>
        <v>3.5</v>
      </c>
      <c r="DB231" s="62">
        <f>'2025'!DG25</f>
        <v>2</v>
      </c>
      <c r="DC231" s="62">
        <f>'2025'!DH25</f>
        <v>10</v>
      </c>
      <c r="DD231" s="62">
        <f>'2025'!DM25</f>
        <v>100</v>
      </c>
      <c r="DE231" s="62">
        <f>'2025'!DN25</f>
        <v>50</v>
      </c>
      <c r="DF231" s="62">
        <f>'2025'!DO25</f>
        <v>50</v>
      </c>
      <c r="DG231" s="63">
        <f>'2025'!DP25</f>
        <v>50</v>
      </c>
      <c r="DH231" s="60">
        <f>'2025'!DQ25</f>
        <v>455</v>
      </c>
      <c r="DI231" s="61">
        <f>'2025'!DR25</f>
        <v>2740.8</v>
      </c>
      <c r="DJ231" s="61">
        <f>'2025'!DS25</f>
        <v>63</v>
      </c>
      <c r="DK231" s="61">
        <f>'2025'!DT25</f>
        <v>34</v>
      </c>
      <c r="DL231" s="61">
        <f>'2025'!DU25</f>
        <v>5</v>
      </c>
      <c r="DM231" s="61">
        <f>'2025'!DV25</f>
        <v>12</v>
      </c>
      <c r="DN231" s="62">
        <f>'2025'!DW25</f>
        <v>1.19</v>
      </c>
      <c r="DO231" s="62">
        <f>'2025'!DX25</f>
        <v>0</v>
      </c>
      <c r="DP231" s="62">
        <f>'2025'!DY25</f>
        <v>1.31</v>
      </c>
      <c r="DQ231" s="62">
        <f>'2025'!DZ25</f>
        <v>3.5</v>
      </c>
      <c r="DR231" s="62">
        <f>'2025'!EA25</f>
        <v>13.9</v>
      </c>
      <c r="DS231" s="62">
        <f>'2025'!EF25</f>
        <v>29.4</v>
      </c>
      <c r="DT231" s="62">
        <f>'2025'!EG25</f>
        <v>8.1</v>
      </c>
      <c r="DU231" s="62">
        <f>'2025'!EH25</f>
        <v>95.7</v>
      </c>
      <c r="DV231" s="63">
        <f>'2025'!EI25</f>
        <v>4.3</v>
      </c>
    </row>
    <row r="232" spans="1:126" ht="15.75" customHeight="1" x14ac:dyDescent="0.2">
      <c r="A232" s="30">
        <f t="shared" si="21"/>
        <v>230</v>
      </c>
      <c r="B232" s="31">
        <f>'2024'!A24</f>
        <v>22</v>
      </c>
      <c r="C232" s="31">
        <v>2024</v>
      </c>
      <c r="D232" s="32" t="str">
        <f>'2024'!B24</f>
        <v>Ainias Smith</v>
      </c>
      <c r="E232" s="32" t="str" cm="1">
        <f t="array" ref="E232">_xlfn.IFS(F232&gt;12.5,"Cornerstone",AND(F232&gt;11.995,F232&lt;12.5),"Elite",AND(F232&gt;11,F232&lt;12.995),"Elite Upside",AND(F232&gt;=9.69,F232&lt;10.999),"Upside",AND(F232&gt;8.4,F232&lt;9.999),"Upside Lite",AND(F232&gt;7.25,F232&lt;8.999),"Outlier",AND(F232&gt;=6,F232&lt;7.25),"Outlier Lite",F232&lt;6.999,"Purgatory")</f>
        <v>Outlier</v>
      </c>
      <c r="F232" s="33">
        <f>'2024'!C24</f>
        <v>7.6828571428571415</v>
      </c>
      <c r="G232" s="33">
        <f t="shared" si="22"/>
        <v>62.6</v>
      </c>
      <c r="H232" s="303">
        <f t="shared" si="23"/>
        <v>-0.42972523597794643</v>
      </c>
      <c r="I232" s="34" t="str">
        <f>'2024'!D24</f>
        <v>Texas A&amp;M</v>
      </c>
      <c r="J232" s="35">
        <f>'2024'!E24</f>
        <v>1</v>
      </c>
      <c r="K232" s="36">
        <f>'2024'!F24</f>
        <v>37042</v>
      </c>
      <c r="L232" s="37">
        <f>'2024'!G24</f>
        <v>24.342465753424658</v>
      </c>
      <c r="M232" s="37" t="str">
        <f>'2024'!H24</f>
        <v>RS SR</v>
      </c>
      <c r="N232" s="37">
        <f>'2024'!I24</f>
        <v>22.923287671232877</v>
      </c>
      <c r="O232" s="37" t="str">
        <f>'2024'!J24</f>
        <v>Slot</v>
      </c>
      <c r="P232" s="37" t="str">
        <f>'2024'!K24</f>
        <v>PROTO Z</v>
      </c>
      <c r="Q232" s="37" t="str">
        <f>'2024'!L24</f>
        <v>Elite Separator</v>
      </c>
      <c r="R232" s="35">
        <f>'2024'!M24</f>
        <v>69</v>
      </c>
      <c r="S232" s="35">
        <f>'2024'!N24</f>
        <v>190</v>
      </c>
      <c r="T232" s="231">
        <f t="shared" si="24"/>
        <v>28.057784323928235</v>
      </c>
      <c r="U232" s="35">
        <f>'2024'!O24</f>
        <v>4.55</v>
      </c>
      <c r="V232" s="38">
        <f>'2024'!P24</f>
        <v>5</v>
      </c>
      <c r="W232" s="57">
        <f>'2024'!Q24</f>
        <v>8.1040454872230563E-2</v>
      </c>
      <c r="X232" s="58">
        <f>'2024'!R24</f>
        <v>0.24092268261426741</v>
      </c>
      <c r="Y232" s="58">
        <f>'2024'!S24</f>
        <v>0.20333972515180571</v>
      </c>
      <c r="Z232" s="58">
        <f>'2024'!T24</f>
        <v>0.33158614402917047</v>
      </c>
      <c r="AA232" s="58">
        <f>'2024'!U24</f>
        <v>0.24464549483013293</v>
      </c>
      <c r="AB232" s="58">
        <f>'2024'!V24</f>
        <v>0.2881158194296517</v>
      </c>
      <c r="AC232" s="59">
        <f>'2024'!W24</f>
        <v>0.2881158194296517</v>
      </c>
      <c r="AD232" s="42">
        <f>'2024'!X24</f>
        <v>19.279452054794522</v>
      </c>
      <c r="AE232" s="43">
        <f>'2024'!Y24</f>
        <v>2.75</v>
      </c>
      <c r="AF232" s="43">
        <f>'2024'!Z24</f>
        <v>10</v>
      </c>
      <c r="AG232" s="43">
        <f>'2024'!AA24</f>
        <v>10.4</v>
      </c>
      <c r="AH232" s="43">
        <f>'2024'!AB24</f>
        <v>0.86</v>
      </c>
      <c r="AI232" s="43">
        <f>'2024'!AC24</f>
        <v>3.03</v>
      </c>
      <c r="AJ232" s="44">
        <f>'2024'!AD24</f>
        <v>2.5698113207547169E-2</v>
      </c>
      <c r="AK232" s="44">
        <f>'2024'!AE24</f>
        <v>0.1970188679245283</v>
      </c>
      <c r="AL232" s="45">
        <f>'2024'!AF24</f>
        <v>1.9E-2</v>
      </c>
      <c r="AM232" s="46">
        <f t="shared" si="27"/>
        <v>0.55600000000000005</v>
      </c>
      <c r="AN232" s="45">
        <f>'2024'!AG24</f>
        <v>0.17250000000000001</v>
      </c>
      <c r="AO232" s="45">
        <f>'2024'!AH24</f>
        <v>0.79949999999999988</v>
      </c>
      <c r="AP232" s="43">
        <f>'2024'!AI24</f>
        <v>88.662099275565041</v>
      </c>
      <c r="AQ232" s="47">
        <f>'2024'!AJ24</f>
        <v>80.64559258612455</v>
      </c>
      <c r="AR232" s="48">
        <f>'2024'!AK24</f>
        <v>7</v>
      </c>
      <c r="AS232" s="49">
        <f>'2024'!AL24</f>
        <v>7</v>
      </c>
      <c r="AT232" s="49">
        <f>'2024'!AM24</f>
        <v>5</v>
      </c>
      <c r="AU232" s="49">
        <f>'2024'!AN24</f>
        <v>8</v>
      </c>
      <c r="AV232" s="49">
        <f>'2024'!AO24</f>
        <v>7</v>
      </c>
      <c r="AW232" s="49">
        <f>'2024'!AP24</f>
        <v>3</v>
      </c>
      <c r="AX232" s="49">
        <f>'2024'!AQ24</f>
        <v>2</v>
      </c>
      <c r="AY232" s="50">
        <f>'2024'!AR24</f>
        <v>0.75</v>
      </c>
      <c r="AZ232" s="60">
        <f>'2024'!AS24</f>
        <v>248</v>
      </c>
      <c r="BA232" s="61">
        <f>'2024'!AT24</f>
        <v>3060.2000000000003</v>
      </c>
      <c r="BB232" s="61">
        <f>'2024'!AU24</f>
        <v>36</v>
      </c>
      <c r="BC232" s="61">
        <f>'2024'!AV24</f>
        <v>22</v>
      </c>
      <c r="BD232" s="61">
        <f>'2024'!AW24</f>
        <v>3</v>
      </c>
      <c r="BE232" s="61">
        <f>'2024'!AX24</f>
        <v>22</v>
      </c>
      <c r="BF232" s="62">
        <f>'2024'!AY24</f>
        <v>0.05</v>
      </c>
      <c r="BG232" s="62">
        <f>'2024'!AZ24</f>
        <v>0.66</v>
      </c>
      <c r="BH232" s="62">
        <f>'2024'!BA24</f>
        <v>1.73</v>
      </c>
      <c r="BI232" s="62">
        <f>'2024'!BB24</f>
        <v>4.8</v>
      </c>
      <c r="BJ232" s="62">
        <f>'2024'!BC24</f>
        <v>9.9</v>
      </c>
      <c r="BK232" s="62">
        <f>'2024'!BH24</f>
        <v>44.4</v>
      </c>
      <c r="BL232" s="62">
        <f>'2024'!BI24</f>
        <v>12</v>
      </c>
      <c r="BM232" s="62">
        <f>'2024'!BJ24</f>
        <v>45.8</v>
      </c>
      <c r="BN232" s="63">
        <f>'2024'!BK24</f>
        <v>45.8</v>
      </c>
      <c r="BO232" s="60">
        <f>'2024'!BL24</f>
        <v>564</v>
      </c>
      <c r="BP232" s="61">
        <f>'2024'!BM24</f>
        <v>2341</v>
      </c>
      <c r="BQ232" s="61">
        <f>'2024'!BN24</f>
        <v>64</v>
      </c>
      <c r="BR232" s="61">
        <f>'2024'!BO24</f>
        <v>43</v>
      </c>
      <c r="BS232" s="61">
        <f>'2024'!BP24</f>
        <v>6</v>
      </c>
      <c r="BT232" s="61">
        <f>'2024'!BQ24</f>
        <v>20</v>
      </c>
      <c r="BU232" s="62">
        <f>'2024'!BR24</f>
        <v>0.15</v>
      </c>
      <c r="BV232" s="62">
        <f>'2024'!BS24</f>
        <v>1.63</v>
      </c>
      <c r="BW232" s="62">
        <f>'2024'!BT24</f>
        <v>2.0499999999999998</v>
      </c>
      <c r="BX232" s="62">
        <f>'2024'!BU24</f>
        <v>7</v>
      </c>
      <c r="BY232" s="62">
        <f>'2024'!BV24</f>
        <v>9.1</v>
      </c>
      <c r="BZ232" s="62">
        <f>'2024'!CA24</f>
        <v>28.6</v>
      </c>
      <c r="CA232" s="62">
        <f>'2024'!CB24</f>
        <v>8.5</v>
      </c>
      <c r="CB232" s="62">
        <f>'2024'!CC24</f>
        <v>15.4</v>
      </c>
      <c r="CC232" s="63">
        <f>'2024'!CD24</f>
        <v>65.400000000000006</v>
      </c>
      <c r="CD232" s="60">
        <f>'2024'!CE24</f>
        <v>509</v>
      </c>
      <c r="CE232" s="61">
        <f>'2024'!CF24</f>
        <v>2503.1999999999998</v>
      </c>
      <c r="CF232" s="61">
        <f>'2024'!CG24</f>
        <v>77</v>
      </c>
      <c r="CG232" s="61">
        <f>'2024'!CH24</f>
        <v>47</v>
      </c>
      <c r="CH232" s="61">
        <f>'2024'!CI24</f>
        <v>6</v>
      </c>
      <c r="CI232" s="61">
        <f>'2024'!CJ24</f>
        <v>19</v>
      </c>
      <c r="CJ232" s="62">
        <f>'2024'!CK24</f>
        <v>0.11</v>
      </c>
      <c r="CK232" s="62">
        <f>'2024'!CL24</f>
        <v>1.38</v>
      </c>
      <c r="CL232" s="62">
        <f>'2024'!CM24</f>
        <v>1.52</v>
      </c>
      <c r="CM232" s="62">
        <f>'2024'!CN24</f>
        <v>3.4</v>
      </c>
      <c r="CN232" s="62">
        <f>'2024'!CO24</f>
        <v>9.8000000000000007</v>
      </c>
      <c r="CO232" s="62">
        <f>'2024'!CT24</f>
        <v>45.5</v>
      </c>
      <c r="CP232" s="62">
        <f>'2024'!CU24</f>
        <v>13</v>
      </c>
      <c r="CQ232" s="62">
        <f>'2024'!CV24</f>
        <v>20.6</v>
      </c>
      <c r="CR232" s="63">
        <f>'2024'!CW24</f>
        <v>74.599999999999994</v>
      </c>
      <c r="CS232" s="60">
        <f>'2024'!CX24</f>
        <v>291</v>
      </c>
      <c r="CT232" s="61">
        <f>'2024'!CY24</f>
        <v>877.6</v>
      </c>
      <c r="CU232" s="61">
        <f>'2024'!CZ24</f>
        <v>24</v>
      </c>
      <c r="CV232" s="61">
        <f>'2024'!DA24</f>
        <v>15</v>
      </c>
      <c r="CW232" s="61">
        <f>'2024'!DB24</f>
        <v>2</v>
      </c>
      <c r="CX232" s="61">
        <f>'2024'!DC24</f>
        <v>18</v>
      </c>
      <c r="CY232" s="62">
        <f>'2024'!DD24</f>
        <v>0.3</v>
      </c>
      <c r="CZ232" s="62">
        <f>'2024'!DE24</f>
        <v>3.03</v>
      </c>
      <c r="DA232" s="62">
        <f>'2024'!DF24</f>
        <v>2.75</v>
      </c>
      <c r="DB232" s="62">
        <f>'2024'!DG24</f>
        <v>10</v>
      </c>
      <c r="DC232" s="62">
        <f>'2024'!DH24</f>
        <v>10</v>
      </c>
      <c r="DD232" s="62">
        <f>'2024'!DM24</f>
        <v>25</v>
      </c>
      <c r="DE232" s="62">
        <f>'2024'!DN24</f>
        <v>6.3</v>
      </c>
      <c r="DF232" s="62">
        <f>'2024'!DO24</f>
        <v>10.7</v>
      </c>
      <c r="DG232" s="63">
        <f>'2024'!DP24</f>
        <v>84.8</v>
      </c>
      <c r="DH232" s="60">
        <f>'2024'!DQ24</f>
        <v>795</v>
      </c>
      <c r="DI232" s="61">
        <f>'2024'!DR24</f>
        <v>3249.6000000000004</v>
      </c>
      <c r="DJ232" s="61">
        <f>'2024'!DS24</f>
        <v>78</v>
      </c>
      <c r="DK232" s="61">
        <f>'2024'!DT24</f>
        <v>53</v>
      </c>
      <c r="DL232" s="61">
        <f>'2024'!DU24</f>
        <v>2</v>
      </c>
      <c r="DM232" s="61">
        <f>'2024'!DV24</f>
        <v>21.6</v>
      </c>
      <c r="DN232" s="62">
        <f>'2024'!DW24</f>
        <v>0.86</v>
      </c>
      <c r="DO232" s="62">
        <f>'2024'!DX24</f>
        <v>0.86</v>
      </c>
      <c r="DP232" s="62">
        <f>'2024'!DY24</f>
        <v>2.27</v>
      </c>
      <c r="DQ232" s="62">
        <f>'2024'!DZ24</f>
        <v>6.7</v>
      </c>
      <c r="DR232" s="62">
        <f>'2024'!EA24</f>
        <v>10.4</v>
      </c>
      <c r="DS232" s="62">
        <f>'2024'!EF24</f>
        <v>55.6</v>
      </c>
      <c r="DT232" s="62">
        <f>'2024'!EG24</f>
        <v>1.9</v>
      </c>
      <c r="DU232" s="62">
        <f>'2024'!EH24</f>
        <v>23.8</v>
      </c>
      <c r="DV232" s="63">
        <f>'2024'!EI24</f>
        <v>75.099999999999994</v>
      </c>
    </row>
    <row r="233" spans="1:126" ht="15.75" customHeight="1" x14ac:dyDescent="0.2">
      <c r="A233" s="30">
        <f t="shared" si="21"/>
        <v>231</v>
      </c>
      <c r="B233" s="31">
        <f>'2026 - WIP'!A18</f>
        <v>16</v>
      </c>
      <c r="C233" s="31">
        <v>2026</v>
      </c>
      <c r="D233" s="32" t="str">
        <f>'2026 - WIP'!B18</f>
        <v>Omar Cooper</v>
      </c>
      <c r="E233" s="32" t="str" cm="1">
        <f t="array" ref="E233">_xlfn.IFS(F233&gt;12.5,"Cornerstone",AND(F233&gt;11.995,F233&lt;12.5),"Elite",AND(F233&gt;11,F233&lt;12.995),"Elite Upside",AND(F233&gt;=9.69,F233&lt;10.999),"Upside",AND(F233&gt;8.4,F233&lt;9.999),"Upside Lite",AND(F233&gt;7.25,F233&lt;8.999),"Outlier",AND(F233&gt;=6,F233&lt;7.25),"Outlier Lite",F233&lt;6.999,"Purgatory")</f>
        <v>Outlier</v>
      </c>
      <c r="F233" s="33">
        <f>'2026 - WIP'!C18</f>
        <v>7.6657142857142855</v>
      </c>
      <c r="G233" s="33">
        <f t="shared" si="22"/>
        <v>62.4</v>
      </c>
      <c r="H233" s="303">
        <f t="shared" si="23"/>
        <v>-0.43956445510161746</v>
      </c>
      <c r="I233" s="34" t="str">
        <f>'2026 - WIP'!D18</f>
        <v>Indiana</v>
      </c>
      <c r="J233" s="35">
        <f>'2026 - WIP'!E18</f>
        <v>2</v>
      </c>
      <c r="K233" s="36">
        <f>'2026 - WIP'!F18</f>
        <v>37969</v>
      </c>
      <c r="L233" s="37">
        <f>'2026 - WIP'!G18</f>
        <v>21.802739726027397</v>
      </c>
      <c r="M233" s="37" t="str">
        <f>'2026 - WIP'!H18</f>
        <v>RS JR</v>
      </c>
      <c r="N233" s="37">
        <f>'2026 - WIP'!I18</f>
        <v>22.383561643835616</v>
      </c>
      <c r="O233" s="37" t="str">
        <f>'2026 - WIP'!J18</f>
        <v>Wide</v>
      </c>
      <c r="P233" s="37" t="str">
        <f>'2026 - WIP'!K18</f>
        <v>PROTO Z</v>
      </c>
      <c r="Q233" s="37" t="str">
        <f>'2026 - WIP'!L18</f>
        <v>Poor Earner</v>
      </c>
      <c r="R233" s="35">
        <f>'2026 - WIP'!M18</f>
        <v>72</v>
      </c>
      <c r="S233" s="35">
        <f>'2026 - WIP'!N18</f>
        <v>204</v>
      </c>
      <c r="T233" s="231">
        <f t="shared" si="24"/>
        <v>27.667067371171782</v>
      </c>
      <c r="U233" s="35">
        <f>'2026 - WIP'!O18</f>
        <v>4.5</v>
      </c>
      <c r="V233" s="38">
        <f>'2026 - WIP'!P18</f>
        <v>0</v>
      </c>
      <c r="W233" s="57">
        <f>'2026 - WIP'!Q18</f>
        <v>0</v>
      </c>
      <c r="X233" s="58">
        <f>'2026 - WIP'!R18</f>
        <v>0</v>
      </c>
      <c r="Y233" s="58">
        <f>'2026 - WIP'!S18</f>
        <v>0.13941102756892229</v>
      </c>
      <c r="Z233" s="58">
        <f>'2026 - WIP'!T18</f>
        <v>0.19349069143004971</v>
      </c>
      <c r="AA233" s="58">
        <f>'2026 - WIP'!U18</f>
        <v>0.33690795352993747</v>
      </c>
      <c r="AB233" s="58">
        <f>'2026 - WIP'!V18</f>
        <v>0.33690795352993747</v>
      </c>
      <c r="AC233" s="59">
        <f>'2026 - WIP'!W18</f>
        <v>0.33690795352993747</v>
      </c>
      <c r="AD233" s="42">
        <f>'2026 - WIP'!X18</f>
        <v>21.731506849315068</v>
      </c>
      <c r="AE233" s="43">
        <f>'2026 - WIP'!Y18</f>
        <v>2.52</v>
      </c>
      <c r="AF233" s="43">
        <f>'2026 - WIP'!Z18</f>
        <v>12.1</v>
      </c>
      <c r="AG233" s="43">
        <f>'2026 - WIP'!AA18</f>
        <v>10.4</v>
      </c>
      <c r="AH233" s="43">
        <f>'2026 - WIP'!AB18</f>
        <v>0</v>
      </c>
      <c r="AI233" s="43">
        <f>'2026 - WIP'!AC18</f>
        <v>0</v>
      </c>
      <c r="AJ233" s="44">
        <f>'2026 - WIP'!AD18</f>
        <v>7.0822281167108756E-3</v>
      </c>
      <c r="AK233" s="44">
        <f>'2026 - WIP'!AE18</f>
        <v>4.4854111405835548E-2</v>
      </c>
      <c r="AL233" s="45">
        <f>'2026 - WIP'!AF18</f>
        <v>3.4000000000000002E-2</v>
      </c>
      <c r="AM233" s="46">
        <f t="shared" si="27"/>
        <v>0.66700000000000004</v>
      </c>
      <c r="AN233" s="45">
        <f>'2026 - WIP'!AG18</f>
        <v>0.90300000000000002</v>
      </c>
      <c r="AO233" s="45">
        <f>'2026 - WIP'!AH18</f>
        <v>9.6999999999999989E-2</v>
      </c>
      <c r="AP233" s="43">
        <f>'2026 - WIP'!AI18</f>
        <v>99.497027892089619</v>
      </c>
      <c r="AQ233" s="47">
        <f>'2026 - WIP'!AJ18</f>
        <v>96.466793708891572</v>
      </c>
      <c r="AR233" s="48">
        <f>'2026 - WIP'!AK18</f>
        <v>9</v>
      </c>
      <c r="AS233" s="49">
        <f>'2026 - WIP'!AL18</f>
        <v>3</v>
      </c>
      <c r="AT233" s="49">
        <f>'2026 - WIP'!AM18</f>
        <v>5</v>
      </c>
      <c r="AU233" s="49">
        <f>'2026 - WIP'!AN18</f>
        <v>10</v>
      </c>
      <c r="AV233" s="49">
        <f>'2026 - WIP'!AO18</f>
        <v>8</v>
      </c>
      <c r="AW233" s="49">
        <f>'2026 - WIP'!AP18</f>
        <v>6</v>
      </c>
      <c r="AX233" s="49">
        <f>'2026 - WIP'!AQ18</f>
        <v>0</v>
      </c>
      <c r="AY233" s="50">
        <f>'2026 - WIP'!AR18</f>
        <v>0</v>
      </c>
      <c r="AZ233" s="60">
        <f>'2026 - WIP'!AS18</f>
        <v>0</v>
      </c>
      <c r="BA233" s="61">
        <f>'2026 - WIP'!AT18</f>
        <v>1</v>
      </c>
      <c r="BB233" s="61">
        <f>'2026 - WIP'!AU18</f>
        <v>0</v>
      </c>
      <c r="BC233" s="61">
        <f>'2026 - WIP'!AV18</f>
        <v>0</v>
      </c>
      <c r="BD233" s="61">
        <f>'2026 - WIP'!AW18</f>
        <v>0</v>
      </c>
      <c r="BE233" s="61">
        <f>'2026 - WIP'!AX18</f>
        <v>0</v>
      </c>
      <c r="BF233" s="62">
        <f>'2026 - WIP'!AY18</f>
        <v>0</v>
      </c>
      <c r="BG233" s="62">
        <f>'2026 - WIP'!AZ18</f>
        <v>0</v>
      </c>
      <c r="BH233" s="62">
        <f>'2026 - WIP'!BA18</f>
        <v>0</v>
      </c>
      <c r="BI233" s="62">
        <f>'2026 - WIP'!BB18</f>
        <v>0</v>
      </c>
      <c r="BJ233" s="62">
        <f>'2026 - WIP'!BC18</f>
        <v>0</v>
      </c>
      <c r="BK233" s="62">
        <f>'2026 - WIP'!BH18</f>
        <v>0</v>
      </c>
      <c r="BL233" s="62">
        <f>'2026 - WIP'!BI18</f>
        <v>0</v>
      </c>
      <c r="BM233" s="62">
        <f>'2026 - WIP'!BJ18</f>
        <v>0</v>
      </c>
      <c r="BN233" s="63">
        <f>'2026 - WIP'!BK18</f>
        <v>0</v>
      </c>
      <c r="BO233" s="60">
        <f>'2026 - WIP'!BL18</f>
        <v>0</v>
      </c>
      <c r="BP233" s="61">
        <f>'2026 - WIP'!BM18</f>
        <v>1</v>
      </c>
      <c r="BQ233" s="61">
        <f>'2026 - WIP'!BN18</f>
        <v>0</v>
      </c>
      <c r="BR233" s="61">
        <f>'2026 - WIP'!BO18</f>
        <v>0</v>
      </c>
      <c r="BS233" s="61">
        <f>'2026 - WIP'!BP18</f>
        <v>0</v>
      </c>
      <c r="BT233" s="61">
        <f>'2026 - WIP'!BQ18</f>
        <v>0</v>
      </c>
      <c r="BU233" s="62">
        <f>'2026 - WIP'!BR18</f>
        <v>0</v>
      </c>
      <c r="BV233" s="62">
        <f>'2026 - WIP'!BS18</f>
        <v>0</v>
      </c>
      <c r="BW233" s="62">
        <f>'2026 - WIP'!BT18</f>
        <v>0</v>
      </c>
      <c r="BX233" s="62">
        <f>'2026 - WIP'!BU18</f>
        <v>0</v>
      </c>
      <c r="BY233" s="62">
        <f>'2026 - WIP'!BV18</f>
        <v>0</v>
      </c>
      <c r="BZ233" s="62">
        <f>'2026 - WIP'!CA18</f>
        <v>0</v>
      </c>
      <c r="CA233" s="62">
        <f>'2026 - WIP'!CB18</f>
        <v>0</v>
      </c>
      <c r="CB233" s="62">
        <f>'2026 - WIP'!CC18</f>
        <v>0</v>
      </c>
      <c r="CC233" s="63">
        <f>'2026 - WIP'!CD18</f>
        <v>0</v>
      </c>
      <c r="CD233" s="60">
        <f>'2026 - WIP'!CE18</f>
        <v>267</v>
      </c>
      <c r="CE233" s="61">
        <f>'2026 - WIP'!CF18</f>
        <v>1915.2</v>
      </c>
      <c r="CF233" s="61">
        <f>'2026 - WIP'!CG18</f>
        <v>32</v>
      </c>
      <c r="CG233" s="61">
        <f>'2026 - WIP'!CH18</f>
        <v>18</v>
      </c>
      <c r="CH233" s="61">
        <f>'2026 - WIP'!CI18</f>
        <v>2</v>
      </c>
      <c r="CI233" s="61">
        <f>'2026 - WIP'!CJ18</f>
        <v>13.5</v>
      </c>
      <c r="CJ233" s="62">
        <f>'2026 - WIP'!CK18</f>
        <v>0</v>
      </c>
      <c r="CK233" s="62">
        <f>'2026 - WIP'!CL18</f>
        <v>0</v>
      </c>
      <c r="CL233" s="62">
        <f>'2026 - WIP'!CM18</f>
        <v>2.14</v>
      </c>
      <c r="CM233" s="62">
        <f>'2026 - WIP'!CN18</f>
        <v>2.7</v>
      </c>
      <c r="CN233" s="62">
        <f>'2026 - WIP'!CO18</f>
        <v>15.1</v>
      </c>
      <c r="CO233" s="62">
        <f>'2026 - WIP'!CT18</f>
        <v>66.7</v>
      </c>
      <c r="CP233" s="62">
        <f>'2026 - WIP'!CU18</f>
        <v>5.3</v>
      </c>
      <c r="CQ233" s="62">
        <f>'2026 - WIP'!CV18</f>
        <v>83.1</v>
      </c>
      <c r="CR233" s="63">
        <f>'2026 - WIP'!CW18</f>
        <v>16.2</v>
      </c>
      <c r="CS233" s="60">
        <f>'2026 - WIP'!CX18</f>
        <v>594</v>
      </c>
      <c r="CT233" s="61">
        <f>'2026 - WIP'!CY18</f>
        <v>3397</v>
      </c>
      <c r="CU233" s="61">
        <f>'2026 - WIP'!CZ18</f>
        <v>48</v>
      </c>
      <c r="CV233" s="61">
        <f>'2026 - WIP'!DA18</f>
        <v>28</v>
      </c>
      <c r="CW233" s="61">
        <f>'2026 - WIP'!DB18</f>
        <v>7</v>
      </c>
      <c r="CX233" s="61">
        <f>'2026 - WIP'!DC18</f>
        <v>33</v>
      </c>
      <c r="CY233" s="62">
        <f>'2026 - WIP'!DD18</f>
        <v>0</v>
      </c>
      <c r="CZ233" s="62">
        <f>'2026 - WIP'!DE18</f>
        <v>0</v>
      </c>
      <c r="DA233" s="62">
        <f>'2026 - WIP'!DF18</f>
        <v>2.52</v>
      </c>
      <c r="DB233" s="62">
        <f>'2026 - WIP'!DG18</f>
        <v>7.5</v>
      </c>
      <c r="DC233" s="62">
        <f>'2026 - WIP'!DH18</f>
        <v>16</v>
      </c>
      <c r="DD233" s="62">
        <f>'2026 - WIP'!DM18</f>
        <v>50</v>
      </c>
      <c r="DE233" s="62">
        <f>'2026 - WIP'!DN18</f>
        <v>3.4</v>
      </c>
      <c r="DF233" s="62">
        <f>'2026 - WIP'!DO18</f>
        <v>90.3</v>
      </c>
      <c r="DG233" s="63">
        <f>'2026 - WIP'!DP18</f>
        <v>9.6999999999999993</v>
      </c>
      <c r="DH233" s="60">
        <f>'2026 - WIP'!DQ18</f>
        <v>377</v>
      </c>
      <c r="DI233" s="61">
        <f>'2026 - WIP'!DR18</f>
        <v>1119</v>
      </c>
      <c r="DJ233" s="61">
        <f>'2026 - WIP'!DS18</f>
        <v>22</v>
      </c>
      <c r="DK233" s="61">
        <f>'2026 - WIP'!DT18</f>
        <v>19</v>
      </c>
      <c r="DL233" s="61">
        <f>'2026 - WIP'!DU18</f>
        <v>5</v>
      </c>
      <c r="DM233" s="61">
        <f>'2026 - WIP'!DV18</f>
        <v>0</v>
      </c>
      <c r="DN233" s="62">
        <f>'2026 - WIP'!DW18</f>
        <v>0</v>
      </c>
      <c r="DO233" s="62">
        <f>'2026 - WIP'!DX18</f>
        <v>0</v>
      </c>
      <c r="DP233" s="62">
        <f>'2026 - WIP'!DY18</f>
        <v>0.89</v>
      </c>
      <c r="DQ233" s="62">
        <f>'2026 - WIP'!DZ18</f>
        <v>12.1</v>
      </c>
      <c r="DR233" s="62">
        <f>'2026 - WIP'!EA18</f>
        <v>10.4</v>
      </c>
      <c r="DS233" s="62">
        <f>'2026 - WIP'!EF18</f>
        <v>66.7</v>
      </c>
      <c r="DT233" s="62">
        <f>'2026 - WIP'!EG18</f>
        <v>5</v>
      </c>
      <c r="DU233" s="62">
        <f>'2026 - WIP'!EH18</f>
        <v>17.8</v>
      </c>
      <c r="DV233" s="63">
        <f>'2026 - WIP'!EI18</f>
        <v>82.2</v>
      </c>
    </row>
    <row r="234" spans="1:126" ht="15.75" customHeight="1" x14ac:dyDescent="0.2">
      <c r="A234" s="30">
        <f t="shared" si="21"/>
        <v>232</v>
      </c>
      <c r="B234" s="31">
        <f>'2025'!A26</f>
        <v>24</v>
      </c>
      <c r="C234" s="31">
        <v>2025</v>
      </c>
      <c r="D234" s="32" t="str">
        <f>'2025'!B26</f>
        <v>Jordan Watkins</v>
      </c>
      <c r="E234" s="32" t="str" cm="1">
        <f t="array" ref="E234">_xlfn.IFS(F234&gt;12.5,"Cornerstone",AND(F234&gt;11.995,F234&lt;12.5),"Elite",AND(F234&gt;11,F234&lt;12.995),"Elite Upside",AND(F234&gt;=9.69,F234&lt;10.999),"Upside",AND(F234&gt;8.4,F234&lt;9.999),"Upside Lite",AND(F234&gt;7.25,F234&lt;8.999),"Outlier",AND(F234&gt;=6,F234&lt;7.25),"Outlier Lite",F234&lt;6.999,"Purgatory")</f>
        <v>Outlier</v>
      </c>
      <c r="F234" s="33">
        <f>'2025'!C26</f>
        <v>7.6371428571428552</v>
      </c>
      <c r="G234" s="33">
        <f t="shared" si="22"/>
        <v>62.2</v>
      </c>
      <c r="H234" s="303">
        <f t="shared" si="23"/>
        <v>-0.45596315364107115</v>
      </c>
      <c r="I234" s="34" t="str">
        <f>'2025'!D26</f>
        <v>Ole Miss</v>
      </c>
      <c r="J234" s="35">
        <f>'2025'!E26</f>
        <v>1</v>
      </c>
      <c r="K234" s="36">
        <f>'2025'!F26</f>
        <v>37302</v>
      </c>
      <c r="L234" s="37">
        <f>'2025'!G26</f>
        <v>23.63013698630137</v>
      </c>
      <c r="M234" s="37" t="str">
        <f>'2025'!H26</f>
        <v>SR</v>
      </c>
      <c r="N234" s="37">
        <f>'2025'!I26</f>
        <v>23.210958904109589</v>
      </c>
      <c r="O234" s="37" t="str">
        <f>'2025'!J26</f>
        <v>Hybrid</v>
      </c>
      <c r="P234" s="37" t="str">
        <f>'2025'!K26</f>
        <v>RAT</v>
      </c>
      <c r="Q234" s="37" t="str">
        <f>'2025'!L26</f>
        <v>Poor Earner</v>
      </c>
      <c r="R234" s="55">
        <f>'2025'!M26</f>
        <v>71</v>
      </c>
      <c r="S234" s="55">
        <f>'2025'!N26</f>
        <v>196</v>
      </c>
      <c r="T234" s="231">
        <f t="shared" si="24"/>
        <v>27.336148621910421</v>
      </c>
      <c r="U234" s="37">
        <f>'2025'!O26</f>
        <v>4.38</v>
      </c>
      <c r="V234" s="56">
        <f>'2025'!P26</f>
        <v>4</v>
      </c>
      <c r="W234" s="57">
        <f>'2025'!Q26</f>
        <v>2.9176904176904179E-2</v>
      </c>
      <c r="X234" s="58">
        <f>'2025'!R26</f>
        <v>0.18886539816772374</v>
      </c>
      <c r="Y234" s="58">
        <f>'2025'!S26</f>
        <v>0.14403028164496054</v>
      </c>
      <c r="Z234" s="58">
        <f>'2025'!T26</f>
        <v>0.19957983193277309</v>
      </c>
      <c r="AA234" s="58">
        <f>'2025'!U26</f>
        <v>0.21522234891676167</v>
      </c>
      <c r="AB234" s="58">
        <f>'2025'!V26</f>
        <v>0.21522234891676167</v>
      </c>
      <c r="AC234" s="59">
        <f>'2025'!W26</f>
        <v>0.21522234891676167</v>
      </c>
      <c r="AD234" s="42">
        <f>'2025'!X26</f>
        <v>22.547945205479451</v>
      </c>
      <c r="AE234" s="43">
        <f>'2025'!Y26</f>
        <v>2.54</v>
      </c>
      <c r="AF234" s="43">
        <f>'2025'!Z26</f>
        <v>6.8</v>
      </c>
      <c r="AG234" s="43">
        <f>'2025'!AA26</f>
        <v>15.6</v>
      </c>
      <c r="AH234" s="43">
        <f>'2025'!AB26</f>
        <v>0.98</v>
      </c>
      <c r="AI234" s="43">
        <f>'2025'!AC26</f>
        <v>0.86</v>
      </c>
      <c r="AJ234" s="44">
        <f>'2025'!AD26</f>
        <v>2.5231788079470199E-2</v>
      </c>
      <c r="AK234" s="44">
        <f>'2025'!AE26</f>
        <v>0.16821192052980133</v>
      </c>
      <c r="AL234" s="45">
        <f>'2025'!AF26</f>
        <v>3.9E-2</v>
      </c>
      <c r="AM234" s="46">
        <f t="shared" si="27"/>
        <v>0.55600000000000005</v>
      </c>
      <c r="AN234" s="45">
        <f>'2025'!AG26</f>
        <v>0.39800000000000002</v>
      </c>
      <c r="AO234" s="45">
        <f>'2025'!AH26</f>
        <v>0.5675</v>
      </c>
      <c r="AP234" s="43">
        <f>'2025'!AI26</f>
        <v>106.50981368968209</v>
      </c>
      <c r="AQ234" s="47">
        <f>'2025'!AJ26</f>
        <v>101.12211384067888</v>
      </c>
      <c r="AR234" s="48">
        <f>'2025'!AK26</f>
        <v>6</v>
      </c>
      <c r="AS234" s="49">
        <f>'2025'!AL26</f>
        <v>1</v>
      </c>
      <c r="AT234" s="49">
        <f>'2025'!AM26</f>
        <v>5</v>
      </c>
      <c r="AU234" s="49">
        <f>'2025'!AN26</f>
        <v>5</v>
      </c>
      <c r="AV234" s="49">
        <f>'2025'!AO26</f>
        <v>9</v>
      </c>
      <c r="AW234" s="49">
        <f>'2025'!AP26</f>
        <v>6</v>
      </c>
      <c r="AX234" s="49">
        <f>'2025'!AQ26</f>
        <v>4</v>
      </c>
      <c r="AY234" s="50">
        <f>'2025'!AR26</f>
        <v>1</v>
      </c>
      <c r="AZ234" s="60">
        <f>'2025'!AS26</f>
        <v>57</v>
      </c>
      <c r="BA234" s="61">
        <f>'2025'!AT26</f>
        <v>1953.6</v>
      </c>
      <c r="BB234" s="61">
        <f>'2025'!AU26</f>
        <v>8</v>
      </c>
      <c r="BC234" s="61">
        <f>'2025'!AV26</f>
        <v>8</v>
      </c>
      <c r="BD234" s="61">
        <f>'2025'!AW26</f>
        <v>0</v>
      </c>
      <c r="BE234" s="61">
        <f>'2025'!AX26</f>
        <v>14.4</v>
      </c>
      <c r="BF234" s="62">
        <f>'2025'!AY26</f>
        <v>0</v>
      </c>
      <c r="BG234" s="62">
        <f>'2025'!AZ26</f>
        <v>0</v>
      </c>
      <c r="BH234" s="62">
        <f>'2025'!BA26</f>
        <v>1.02</v>
      </c>
      <c r="BI234" s="62">
        <f>'2025'!BB26</f>
        <v>4.8</v>
      </c>
      <c r="BJ234" s="62">
        <f>'2025'!BC26</f>
        <v>2.4</v>
      </c>
      <c r="BK234" s="62">
        <f>'2025'!BH26</f>
        <v>100</v>
      </c>
      <c r="BL234" s="62">
        <f>'2025'!BI26</f>
        <v>0</v>
      </c>
      <c r="BM234" s="62">
        <f>'2025'!BJ26</f>
        <v>89.8</v>
      </c>
      <c r="BN234" s="63">
        <f>'2025'!BK26</f>
        <v>10.199999999999999</v>
      </c>
      <c r="BO234" s="60">
        <f>'2025'!BL26</f>
        <v>536</v>
      </c>
      <c r="BP234" s="61">
        <f>'2025'!BM26</f>
        <v>2838</v>
      </c>
      <c r="BQ234" s="61">
        <f>'2025'!BN26</f>
        <v>54</v>
      </c>
      <c r="BR234" s="61">
        <f>'2025'!BO26</f>
        <v>35</v>
      </c>
      <c r="BS234" s="61">
        <f>'2025'!BP26</f>
        <v>4</v>
      </c>
      <c r="BT234" s="61">
        <f>'2025'!BQ26</f>
        <v>19.200000000000003</v>
      </c>
      <c r="BU234" s="62">
        <f>'2025'!BR26</f>
        <v>0</v>
      </c>
      <c r="BV234" s="62">
        <f>'2025'!BS26</f>
        <v>0</v>
      </c>
      <c r="BW234" s="62">
        <f>'2025'!BT26</f>
        <v>1.8</v>
      </c>
      <c r="BX234" s="62">
        <f>'2025'!BU26</f>
        <v>4.9000000000000004</v>
      </c>
      <c r="BY234" s="62">
        <f>'2025'!BV26</f>
        <v>13.6</v>
      </c>
      <c r="BZ234" s="62">
        <f>'2025'!CA26</f>
        <v>33.299999999999997</v>
      </c>
      <c r="CA234" s="62">
        <f>'2025'!CB26</f>
        <v>2.8</v>
      </c>
      <c r="CB234" s="62">
        <f>'2025'!CC26</f>
        <v>79.400000000000006</v>
      </c>
      <c r="CC234" s="63">
        <f>'2025'!CD26</f>
        <v>20.6</v>
      </c>
      <c r="CD234" s="60">
        <f>'2025'!CE26</f>
        <v>449</v>
      </c>
      <c r="CE234" s="61">
        <f>'2025'!CF26</f>
        <v>3117.4</v>
      </c>
      <c r="CF234" s="61">
        <f>'2025'!CG26</f>
        <v>54</v>
      </c>
      <c r="CG234" s="61">
        <f>'2025'!CH26</f>
        <v>40</v>
      </c>
      <c r="CH234" s="61">
        <f>'2025'!CI26</f>
        <v>2</v>
      </c>
      <c r="CI234" s="61">
        <f>'2025'!CJ26</f>
        <v>22.099999999999998</v>
      </c>
      <c r="CJ234" s="62">
        <f>'2025'!CK26</f>
        <v>0.54</v>
      </c>
      <c r="CK234" s="62">
        <f>'2025'!CL26</f>
        <v>0</v>
      </c>
      <c r="CL234" s="62">
        <f>'2025'!CM26</f>
        <v>1.2</v>
      </c>
      <c r="CM234" s="62">
        <f>'2025'!CN26</f>
        <v>6.2</v>
      </c>
      <c r="CN234" s="62">
        <f>'2025'!CO26</f>
        <v>8.6999999999999993</v>
      </c>
      <c r="CO234" s="62">
        <f>'2025'!CT26</f>
        <v>57.1</v>
      </c>
      <c r="CP234" s="62">
        <f>'2025'!CU26</f>
        <v>2.4</v>
      </c>
      <c r="CQ234" s="62">
        <f>'2025'!CV26</f>
        <v>16.100000000000001</v>
      </c>
      <c r="CR234" s="63">
        <f>'2025'!CW26</f>
        <v>79.5</v>
      </c>
      <c r="CS234" s="60">
        <f>'2025'!CX26</f>
        <v>741</v>
      </c>
      <c r="CT234" s="61">
        <f>'2025'!CY26</f>
        <v>3712.8</v>
      </c>
      <c r="CU234" s="61">
        <f>'2025'!CZ26</f>
        <v>74</v>
      </c>
      <c r="CV234" s="61">
        <f>'2025'!DA26</f>
        <v>53</v>
      </c>
      <c r="CW234" s="61">
        <f>'2025'!DB26</f>
        <v>3</v>
      </c>
      <c r="CX234" s="61">
        <f>'2025'!DC26</f>
        <v>26</v>
      </c>
      <c r="CY234" s="62">
        <f>'2025'!DD26</f>
        <v>0.86</v>
      </c>
      <c r="CZ234" s="62">
        <f>'2025'!DE26</f>
        <v>0.86</v>
      </c>
      <c r="DA234" s="62">
        <f>'2025'!DF26</f>
        <v>2.11</v>
      </c>
      <c r="DB234" s="62">
        <f>'2025'!DG26</f>
        <v>6.3</v>
      </c>
      <c r="DC234" s="62">
        <f>'2025'!DH26</f>
        <v>11</v>
      </c>
      <c r="DD234" s="62">
        <f>'2025'!DM26</f>
        <v>30</v>
      </c>
      <c r="DE234" s="62">
        <f>'2025'!DN26</f>
        <v>3.6</v>
      </c>
      <c r="DF234" s="62">
        <f>'2025'!DO26</f>
        <v>11.2</v>
      </c>
      <c r="DG234" s="63">
        <f>'2025'!DP26</f>
        <v>84.2</v>
      </c>
      <c r="DH234" s="60">
        <f>'2025'!DQ26</f>
        <v>906</v>
      </c>
      <c r="DI234" s="61">
        <f>'2025'!DR26</f>
        <v>4209.6000000000004</v>
      </c>
      <c r="DJ234" s="61">
        <f>'2025'!DS26</f>
        <v>69</v>
      </c>
      <c r="DK234" s="61">
        <f>'2025'!DT26</f>
        <v>49</v>
      </c>
      <c r="DL234" s="61">
        <f>'2025'!DU26</f>
        <v>9</v>
      </c>
      <c r="DM234" s="61">
        <f>'2025'!DV26</f>
        <v>25.299999999999997</v>
      </c>
      <c r="DN234" s="62">
        <f>'2025'!DW26</f>
        <v>0.98</v>
      </c>
      <c r="DO234" s="62">
        <f>'2025'!DX26</f>
        <v>0</v>
      </c>
      <c r="DP234" s="62">
        <f>'2025'!DY26</f>
        <v>2.54</v>
      </c>
      <c r="DQ234" s="62">
        <f>'2025'!DZ26</f>
        <v>6.8</v>
      </c>
      <c r="DR234" s="62">
        <f>'2025'!EA26</f>
        <v>15.6</v>
      </c>
      <c r="DS234" s="62">
        <f>'2025'!EF26</f>
        <v>55.6</v>
      </c>
      <c r="DT234" s="62">
        <f>'2025'!EG26</f>
        <v>3.9</v>
      </c>
      <c r="DU234" s="62">
        <f>'2025'!EH26</f>
        <v>68.400000000000006</v>
      </c>
      <c r="DV234" s="63">
        <f>'2025'!EI26</f>
        <v>29.3</v>
      </c>
    </row>
    <row r="235" spans="1:126" ht="15.75" customHeight="1" x14ac:dyDescent="0.2">
      <c r="A235" s="30">
        <f t="shared" si="21"/>
        <v>233</v>
      </c>
      <c r="B235" s="31">
        <f>'2017'!A24</f>
        <v>22</v>
      </c>
      <c r="C235" s="31">
        <v>2017</v>
      </c>
      <c r="D235" s="32" t="str">
        <f>'2017'!B24</f>
        <v>Dede Westbrook</v>
      </c>
      <c r="E235" s="32" t="str" cm="1">
        <f t="array" ref="E235">_xlfn.IFS(F235&gt;12.5,"Cornerstone",AND(F235&gt;11.995,F235&lt;12.5),"Elite",AND(F235&gt;11,F235&lt;12.995),"Elite Upside",AND(F235&gt;=9.69,F235&lt;10.999),"Upside",AND(F235&gt;8.4,F235&lt;9.999),"Upside Lite",AND(F235&gt;7.25,F235&lt;8.999),"Outlier",AND(F235&gt;=6,F235&lt;7.25),"Outlier Lite",F235&lt;6.999,"Purgatory")</f>
        <v>Outlier</v>
      </c>
      <c r="F235" s="33">
        <f>'2017'!C24</f>
        <v>7.6357142857142861</v>
      </c>
      <c r="G235" s="33">
        <f t="shared" si="22"/>
        <v>62.1</v>
      </c>
      <c r="H235" s="303">
        <f t="shared" si="23"/>
        <v>-0.45678308856804245</v>
      </c>
      <c r="I235" s="34" t="str">
        <f>'2017'!D24</f>
        <v>Oklahoma</v>
      </c>
      <c r="J235" s="35">
        <f>'2017'!E24</f>
        <v>3</v>
      </c>
      <c r="K235" s="36">
        <f>'2017'!F24</f>
        <v>34294</v>
      </c>
      <c r="L235" s="37">
        <f>'2017'!G24</f>
        <v>31.87123287671233</v>
      </c>
      <c r="M235" s="37" t="str">
        <f>'2017'!H24</f>
        <v>SR</v>
      </c>
      <c r="N235" s="37">
        <f>'2017'!I24</f>
        <v>23.446575342465753</v>
      </c>
      <c r="O235" s="37" t="str">
        <f>'2017'!J24</f>
        <v>Wide</v>
      </c>
      <c r="P235" s="37" t="str">
        <f>'2017'!K24</f>
        <v>BALL HOG</v>
      </c>
      <c r="Q235" s="37" t="str">
        <f>'2017'!L24</f>
        <v>N/A</v>
      </c>
      <c r="R235" s="55">
        <f>'2017'!M24</f>
        <v>72</v>
      </c>
      <c r="S235" s="55">
        <f>'2017'!N24</f>
        <v>178</v>
      </c>
      <c r="T235" s="231">
        <f t="shared" si="24"/>
        <v>24.140872510140081</v>
      </c>
      <c r="U235" s="37">
        <f>'2017'!O24</f>
        <v>4.3899999999999997</v>
      </c>
      <c r="V235" s="56">
        <f>'2017'!P24</f>
        <v>4</v>
      </c>
      <c r="W235" s="57">
        <f>'2017'!Q24</f>
        <v>0</v>
      </c>
      <c r="X235" s="58">
        <f>'2017'!R24</f>
        <v>0</v>
      </c>
      <c r="Y235" s="58">
        <f>'2017'!S24</f>
        <v>0</v>
      </c>
      <c r="Z235" s="58">
        <f>'2017'!T24</f>
        <v>0.18547179231153271</v>
      </c>
      <c r="AA235" s="58">
        <f>'2017'!U24</f>
        <v>0.36865021770682149</v>
      </c>
      <c r="AB235" s="58">
        <f>'2017'!V24</f>
        <v>0.36865021770682149</v>
      </c>
      <c r="AC235" s="59">
        <f>'2017'!W24</f>
        <v>0.3502177068214804</v>
      </c>
      <c r="AD235" s="42">
        <f>'2017'!X24</f>
        <v>22.805479452054794</v>
      </c>
      <c r="AE235" s="43">
        <f>'2017'!Y24</f>
        <v>4.07</v>
      </c>
      <c r="AF235" s="43">
        <f>'2017'!Z24</f>
        <v>9.6999999999999993</v>
      </c>
      <c r="AG235" s="43">
        <f>'2017'!AA24</f>
        <v>13.5</v>
      </c>
      <c r="AH235" s="43">
        <f>'2017'!AB24</f>
        <v>1.1200000000000001</v>
      </c>
      <c r="AI235" s="43">
        <f>'2017'!AC24</f>
        <v>3.97</v>
      </c>
      <c r="AJ235" s="44" t="str">
        <f>'2017'!AD24</f>
        <v>N/A</v>
      </c>
      <c r="AK235" s="44" t="str">
        <f>'2017'!AE24</f>
        <v>N/A</v>
      </c>
      <c r="AL235" s="45">
        <f>'2017'!AF24</f>
        <v>4.8000000000000001E-2</v>
      </c>
      <c r="AM235" s="46">
        <f t="shared" si="27"/>
        <v>0</v>
      </c>
      <c r="AN235" s="45">
        <f>'2017'!AG24</f>
        <v>0.85599999999999998</v>
      </c>
      <c r="AO235" s="45">
        <f>'2017'!AH24</f>
        <v>0.10750000000000001</v>
      </c>
      <c r="AP235" s="43">
        <f>'2017'!AI24</f>
        <v>95.849955813174432</v>
      </c>
      <c r="AQ235" s="47">
        <f>'2017'!AJ24</f>
        <v>92.930795123489204</v>
      </c>
      <c r="AR235" s="48">
        <f>'2017'!AK24</f>
        <v>9</v>
      </c>
      <c r="AS235" s="49">
        <f>'2017'!AL24</f>
        <v>1</v>
      </c>
      <c r="AT235" s="49">
        <f>'2017'!AM24</f>
        <v>8</v>
      </c>
      <c r="AU235" s="49">
        <f>'2017'!AN24</f>
        <v>7</v>
      </c>
      <c r="AV235" s="49">
        <f>'2017'!AO24</f>
        <v>9</v>
      </c>
      <c r="AW235" s="49">
        <f>'2017'!AP24</f>
        <v>5</v>
      </c>
      <c r="AX235" s="49">
        <f>'2017'!AQ24</f>
        <v>5</v>
      </c>
      <c r="AY235" s="50">
        <f>'2017'!AR24</f>
        <v>0</v>
      </c>
      <c r="AZ235" s="60">
        <f>'2017'!AS24</f>
        <v>0</v>
      </c>
      <c r="BA235" s="61">
        <f>'2017'!AT24</f>
        <v>4374</v>
      </c>
      <c r="BB235" s="61">
        <f>'2017'!AU24</f>
        <v>0</v>
      </c>
      <c r="BC235" s="61">
        <f>'2017'!AV24</f>
        <v>0</v>
      </c>
      <c r="BD235" s="61">
        <f>'2017'!AW24</f>
        <v>0</v>
      </c>
      <c r="BE235" s="61">
        <f>'2017'!AX24</f>
        <v>0</v>
      </c>
      <c r="BF235" s="62">
        <f>'2017'!AY24</f>
        <v>0</v>
      </c>
      <c r="BG235" s="62">
        <f>'2017'!AZ24</f>
        <v>0</v>
      </c>
      <c r="BH235" s="62">
        <f>'2017'!BA24</f>
        <v>0</v>
      </c>
      <c r="BI235" s="62">
        <f>'2017'!BB24</f>
        <v>0</v>
      </c>
      <c r="BJ235" s="62">
        <f>'2017'!BC24</f>
        <v>0</v>
      </c>
      <c r="BK235" s="62">
        <f>'2017'!BD24</f>
        <v>0</v>
      </c>
      <c r="BL235" s="62">
        <f>'2017'!BE24</f>
        <v>0</v>
      </c>
      <c r="BM235" s="62">
        <f>'2017'!BF24</f>
        <v>0</v>
      </c>
      <c r="BN235" s="63">
        <f>'2017'!BG24</f>
        <v>0</v>
      </c>
      <c r="BO235" s="60">
        <f>'2017'!BH24</f>
        <v>0</v>
      </c>
      <c r="BP235" s="61">
        <f>'2017'!BI24</f>
        <v>2588</v>
      </c>
      <c r="BQ235" s="61">
        <f>'2017'!BJ24</f>
        <v>0</v>
      </c>
      <c r="BR235" s="61">
        <f>'2017'!BK24</f>
        <v>0</v>
      </c>
      <c r="BS235" s="61">
        <f>'2017'!BL24</f>
        <v>0</v>
      </c>
      <c r="BT235" s="61">
        <f>'2017'!BM24</f>
        <v>0</v>
      </c>
      <c r="BU235" s="62">
        <f>'2017'!BN24</f>
        <v>0</v>
      </c>
      <c r="BV235" s="62">
        <f>'2017'!BO24</f>
        <v>0</v>
      </c>
      <c r="BW235" s="62">
        <f>'2017'!BP24</f>
        <v>0</v>
      </c>
      <c r="BX235" s="62">
        <f>'2017'!BQ24</f>
        <v>0</v>
      </c>
      <c r="BY235" s="62">
        <f>'2017'!BR24</f>
        <v>0</v>
      </c>
      <c r="BZ235" s="62">
        <f>'2017'!BS24</f>
        <v>0</v>
      </c>
      <c r="CA235" s="62">
        <f>'2017'!BT24</f>
        <v>0</v>
      </c>
      <c r="CB235" s="62">
        <f>'2017'!BU24</f>
        <v>0</v>
      </c>
      <c r="CC235" s="63">
        <f>'2017'!BV24</f>
        <v>0</v>
      </c>
      <c r="CD235" s="60">
        <f>'2017'!BW24</f>
        <v>0</v>
      </c>
      <c r="CE235" s="61">
        <f>'2017'!BX24</f>
        <v>2646</v>
      </c>
      <c r="CF235" s="61">
        <f>'2017'!BY24</f>
        <v>0</v>
      </c>
      <c r="CG235" s="61">
        <f>'2017'!BZ24</f>
        <v>0</v>
      </c>
      <c r="CH235" s="61">
        <f>'2017'!CA24</f>
        <v>0</v>
      </c>
      <c r="CI235" s="61">
        <f>'2017'!CB24</f>
        <v>17</v>
      </c>
      <c r="CJ235" s="62">
        <f>'2017'!CC24</f>
        <v>0</v>
      </c>
      <c r="CK235" s="62">
        <f>'2017'!CD24</f>
        <v>0</v>
      </c>
      <c r="CL235" s="62">
        <f>'2017'!CE24</f>
        <v>0</v>
      </c>
      <c r="CM235" s="62">
        <f>'2017'!CF24</f>
        <v>0</v>
      </c>
      <c r="CN235" s="62">
        <f>'2017'!CG24</f>
        <v>0</v>
      </c>
      <c r="CO235" s="62">
        <f>'2017'!CH24</f>
        <v>0</v>
      </c>
      <c r="CP235" s="62">
        <f>'2017'!CI24</f>
        <v>0</v>
      </c>
      <c r="CQ235" s="62">
        <f>'2017'!CJ24</f>
        <v>0</v>
      </c>
      <c r="CR235" s="63">
        <f>'2017'!CK24</f>
        <v>0</v>
      </c>
      <c r="CS235" s="60">
        <f>'2017'!CL24</f>
        <v>743</v>
      </c>
      <c r="CT235" s="61">
        <f>'2017'!CM24</f>
        <v>4006</v>
      </c>
      <c r="CU235" s="61">
        <f>'2017'!CN24</f>
        <v>73</v>
      </c>
      <c r="CV235" s="61">
        <f>'2017'!CO24</f>
        <v>46</v>
      </c>
      <c r="CW235" s="61">
        <f>'2017'!CP24</f>
        <v>4</v>
      </c>
      <c r="CX235" s="61">
        <f>'2017'!CQ24</f>
        <v>38</v>
      </c>
      <c r="CY235" s="62">
        <f>'2017'!CR24</f>
        <v>0</v>
      </c>
      <c r="CZ235" s="62">
        <f>'2017'!CS24</f>
        <v>0</v>
      </c>
      <c r="DA235" s="62">
        <f>'2017'!CT24</f>
        <v>1.73</v>
      </c>
      <c r="DB235" s="62">
        <f>'2017'!CU24</f>
        <v>7.5</v>
      </c>
      <c r="DC235" s="62">
        <f>'2017'!CV24</f>
        <v>13.5</v>
      </c>
      <c r="DD235" s="62">
        <f>'2017'!CW24</f>
        <v>0</v>
      </c>
      <c r="DE235" s="62">
        <f>'2017'!CX24</f>
        <v>8</v>
      </c>
      <c r="DF235" s="62">
        <f>'2017'!CY24</f>
        <v>92.4</v>
      </c>
      <c r="DG235" s="63">
        <f>'2017'!CZ24</f>
        <v>7.6</v>
      </c>
      <c r="DH235" s="60">
        <f>'2017'!DA24</f>
        <v>1524</v>
      </c>
      <c r="DI235" s="61">
        <f>'2017'!DB24</f>
        <v>4134</v>
      </c>
      <c r="DJ235" s="61">
        <f>'2017'!DC24</f>
        <v>104</v>
      </c>
      <c r="DK235" s="61">
        <f>'2017'!DD24</f>
        <v>80</v>
      </c>
      <c r="DL235" s="61">
        <f>'2017'!DE24</f>
        <v>17</v>
      </c>
      <c r="DM235" s="61">
        <f>'2017'!DF24</f>
        <v>43</v>
      </c>
      <c r="DN235" s="62">
        <f>'2017'!DG24</f>
        <v>1.1200000000000001</v>
      </c>
      <c r="DO235" s="62">
        <f>'2017'!DH24</f>
        <v>3.97</v>
      </c>
      <c r="DP235" s="62">
        <f>'2017'!DI24</f>
        <v>4.07</v>
      </c>
      <c r="DQ235" s="62">
        <f>'2017'!DJ24</f>
        <v>9.6999999999999993</v>
      </c>
      <c r="DR235" s="62">
        <f>'2017'!DK24</f>
        <v>11.4</v>
      </c>
      <c r="DS235" s="62">
        <f>'2017'!DL24</f>
        <v>0</v>
      </c>
      <c r="DT235" s="62">
        <f>'2017'!DM24</f>
        <v>4.8</v>
      </c>
      <c r="DU235" s="62">
        <f>'2017'!DN24</f>
        <v>85.6</v>
      </c>
      <c r="DV235" s="63">
        <f>'2017'!DO24</f>
        <v>13.9</v>
      </c>
    </row>
    <row r="236" spans="1:126" ht="15.75" customHeight="1" x14ac:dyDescent="0.2">
      <c r="A236" s="30">
        <f t="shared" si="21"/>
        <v>234</v>
      </c>
      <c r="B236" s="31">
        <f>'2019'!A19</f>
        <v>18</v>
      </c>
      <c r="C236" s="31">
        <v>2019</v>
      </c>
      <c r="D236" s="32" t="str">
        <f>'2019'!B19</f>
        <v>Jalen Hurd</v>
      </c>
      <c r="E236" s="32" t="str" cm="1">
        <f t="array" ref="E236">_xlfn.IFS(F236&gt;12.5,"Cornerstone",AND(F236&gt;11.995,F236&lt;12.5),"Elite",AND(F236&gt;11,F236&lt;12.995),"Elite Upside",AND(F236&gt;=9.69,F236&lt;10.999),"Upside",AND(F236&gt;8.4,F236&lt;9.999),"Upside Lite",AND(F236&gt;7.25,F236&lt;8.999),"Outlier",AND(F236&gt;=6,F236&lt;7.25),"Outlier Lite",F236&lt;6.999,"Purgatory")</f>
        <v>Outlier</v>
      </c>
      <c r="F236" s="33">
        <f>'2019'!C19</f>
        <v>7.5928571428571416</v>
      </c>
      <c r="G236" s="33">
        <f t="shared" si="22"/>
        <v>61.9</v>
      </c>
      <c r="H236" s="303">
        <f t="shared" si="23"/>
        <v>-0.48138113637722246</v>
      </c>
      <c r="I236" s="34" t="str">
        <f>'2019'!D19</f>
        <v>Baylor</v>
      </c>
      <c r="J236" s="35">
        <f>'2019'!E19</f>
        <v>3</v>
      </c>
      <c r="K236" s="36">
        <f>'2019'!F19</f>
        <v>35087</v>
      </c>
      <c r="L236" s="37">
        <f>'2019'!G19</f>
        <v>29.698630136986303</v>
      </c>
      <c r="M236" s="37" t="str">
        <f>'2019'!H19</f>
        <v>SR</v>
      </c>
      <c r="N236" s="37">
        <f>'2019'!I19</f>
        <v>23.268493150684932</v>
      </c>
      <c r="O236" s="37" t="str">
        <f>'2019'!J19</f>
        <v>Slot</v>
      </c>
      <c r="P236" s="37" t="str">
        <f>'2019'!K19</f>
        <v>PROTO X</v>
      </c>
      <c r="Q236" s="37" t="str">
        <f>'2019'!L19</f>
        <v>Elite Separator</v>
      </c>
      <c r="R236" s="55">
        <f>'2019'!M19</f>
        <v>77</v>
      </c>
      <c r="S236" s="55">
        <f>'2019'!N19</f>
        <v>229</v>
      </c>
      <c r="T236" s="231">
        <f t="shared" si="24"/>
        <v>27.155136179052928</v>
      </c>
      <c r="U236" s="35">
        <f>'2019'!O19</f>
        <v>4.37</v>
      </c>
      <c r="V236" s="56">
        <f>'2019'!P19</f>
        <v>3</v>
      </c>
      <c r="W236" s="57">
        <f>'2019'!Q19</f>
        <v>7.5840768702814004E-2</v>
      </c>
      <c r="X236" s="58">
        <f>'2019'!R19</f>
        <v>7.3586367157242441E-2</v>
      </c>
      <c r="Y236" s="58">
        <f>'2019'!S19</f>
        <v>2.6129032258064518E-2</v>
      </c>
      <c r="Z236" s="58">
        <f>'2019'!T19</f>
        <v>0</v>
      </c>
      <c r="AA236" s="58">
        <f>'2019'!U19</f>
        <v>0.25092838196286471</v>
      </c>
      <c r="AB236" s="58">
        <f>'2019'!V19</f>
        <v>0.25092838196286471</v>
      </c>
      <c r="AC236" s="59">
        <f>'2019'!W19</f>
        <v>0.23838196286472146</v>
      </c>
      <c r="AD236" s="42">
        <f>'2019'!X19</f>
        <v>22.61917808219178</v>
      </c>
      <c r="AE236" s="43">
        <f>'2019'!Y19</f>
        <v>2.1</v>
      </c>
      <c r="AF236" s="43">
        <f>'2019'!Z19</f>
        <v>5.2</v>
      </c>
      <c r="AG236" s="43">
        <f>'2019'!AA19</f>
        <v>10.6</v>
      </c>
      <c r="AH236" s="43">
        <f>'2019'!AB19</f>
        <v>0.55000000000000004</v>
      </c>
      <c r="AI236" s="43">
        <f>'2019'!AC19</f>
        <v>2.1</v>
      </c>
      <c r="AJ236" s="44">
        <f>'2019'!AD19</f>
        <v>3.9957716701902748E-2</v>
      </c>
      <c r="AK236" s="44">
        <f>'2019'!AE19</f>
        <v>0.19534883720930232</v>
      </c>
      <c r="AL236" s="45">
        <f>'2019'!AF19</f>
        <v>0.115</v>
      </c>
      <c r="AM236" s="46">
        <f t="shared" si="27"/>
        <v>0.222</v>
      </c>
      <c r="AN236" s="45">
        <f>'2019'!AG19</f>
        <v>3.2000000000000001E-2</v>
      </c>
      <c r="AO236" s="45">
        <f>'2019'!AH19</f>
        <v>0.95599999999999996</v>
      </c>
      <c r="AP236" s="43">
        <f>'2019'!AI19</f>
        <v>125.58556683190409</v>
      </c>
      <c r="AQ236" s="47">
        <f>'2019'!AJ19</f>
        <v>134.66192215156639</v>
      </c>
      <c r="AR236" s="48">
        <f>'2019'!AK19</f>
        <v>6</v>
      </c>
      <c r="AS236" s="49">
        <f>'2019'!AL19</f>
        <v>1</v>
      </c>
      <c r="AT236" s="49">
        <f>'2019'!AM19</f>
        <v>4</v>
      </c>
      <c r="AU236" s="49">
        <f>'2019'!AN19</f>
        <v>3</v>
      </c>
      <c r="AV236" s="49">
        <f>'2019'!AO19</f>
        <v>9</v>
      </c>
      <c r="AW236" s="49">
        <f>'2019'!AP19</f>
        <v>10</v>
      </c>
      <c r="AX236" s="49">
        <f>'2019'!AQ19</f>
        <v>7</v>
      </c>
      <c r="AY236" s="50">
        <f>'2019'!AR19</f>
        <v>0</v>
      </c>
      <c r="AZ236" s="60">
        <f>'2019'!AS19</f>
        <v>221</v>
      </c>
      <c r="BA236" s="61">
        <f>'2019'!AT19</f>
        <v>2914</v>
      </c>
      <c r="BB236" s="61">
        <f>'2019'!AU19</f>
        <v>40</v>
      </c>
      <c r="BC236" s="61">
        <f>'2019'!AV19</f>
        <v>35</v>
      </c>
      <c r="BD236" s="61">
        <f>'2019'!AW19</f>
        <v>2</v>
      </c>
      <c r="BE236" s="61">
        <f>'2019'!AX19</f>
        <v>23</v>
      </c>
      <c r="BF236" s="62">
        <f>'2019'!AY19</f>
        <v>0</v>
      </c>
      <c r="BG236" s="62">
        <f>'2019'!AZ19</f>
        <v>0</v>
      </c>
      <c r="BH236" s="62">
        <f>'2019'!BA19</f>
        <v>0.97</v>
      </c>
      <c r="BI236" s="62">
        <f>'2019'!BB19</f>
        <v>10.1</v>
      </c>
      <c r="BJ236" s="62">
        <f>'2019'!BC19</f>
        <v>0</v>
      </c>
      <c r="BK236" s="62">
        <f>'2019'!BD19</f>
        <v>0</v>
      </c>
      <c r="BL236" s="62">
        <f>'2019'!BE19</f>
        <v>10.3</v>
      </c>
      <c r="BM236" s="62">
        <f>'2019'!BF19</f>
        <v>0.6</v>
      </c>
      <c r="BN236" s="63">
        <f>'2019'!BG19</f>
        <v>3.6</v>
      </c>
      <c r="BO236" s="60">
        <f>'2019'!BH19</f>
        <v>190</v>
      </c>
      <c r="BP236" s="61">
        <f>'2019'!BI19</f>
        <v>2582</v>
      </c>
      <c r="BQ236" s="61">
        <f>'2019'!BJ19</f>
        <v>27</v>
      </c>
      <c r="BR236" s="61">
        <f>'2019'!BK19</f>
        <v>23</v>
      </c>
      <c r="BS236" s="61">
        <f>'2019'!BL19</f>
        <v>2</v>
      </c>
      <c r="BT236" s="61">
        <f>'2019'!BM19</f>
        <v>17</v>
      </c>
      <c r="BU236" s="62">
        <f>'2019'!BN19</f>
        <v>0</v>
      </c>
      <c r="BV236" s="62">
        <f>'2019'!BO19</f>
        <v>0</v>
      </c>
      <c r="BW236" s="62">
        <f>'2019'!BP19</f>
        <v>1.1399999999999999</v>
      </c>
      <c r="BX236" s="62">
        <f>'2019'!BQ19</f>
        <v>12</v>
      </c>
      <c r="BY236" s="62">
        <f>'2019'!BR19</f>
        <v>0</v>
      </c>
      <c r="BZ236" s="62">
        <f>'2019'!BS19</f>
        <v>0</v>
      </c>
      <c r="CA236" s="62">
        <f>'2019'!BT19</f>
        <v>4.2</v>
      </c>
      <c r="CB236" s="62">
        <f>'2019'!BU19</f>
        <v>0</v>
      </c>
      <c r="CC236" s="63">
        <f>'2019'!BV19</f>
        <v>3.5</v>
      </c>
      <c r="CD236" s="60">
        <f>'2019'!BW19</f>
        <v>81</v>
      </c>
      <c r="CE236" s="61">
        <f>'2019'!BX19</f>
        <v>3100</v>
      </c>
      <c r="CF236" s="61">
        <f>'2019'!BY19</f>
        <v>16</v>
      </c>
      <c r="CG236" s="61">
        <f>'2019'!BZ19</f>
        <v>10</v>
      </c>
      <c r="CH236" s="61">
        <f>'2019'!CA19</f>
        <v>2</v>
      </c>
      <c r="CI236" s="61">
        <f>'2019'!CB19</f>
        <v>28</v>
      </c>
      <c r="CJ236" s="62">
        <f>'2019'!CC19</f>
        <v>-0.06</v>
      </c>
      <c r="CK236" s="62">
        <f>'2019'!CD19</f>
        <v>0.42</v>
      </c>
      <c r="CL236" s="62">
        <f>'2019'!CE19</f>
        <v>1.03</v>
      </c>
      <c r="CM236" s="62">
        <f>'2019'!CF19</f>
        <v>4.5999999999999996</v>
      </c>
      <c r="CN236" s="62">
        <f>'2019'!CG19</f>
        <v>0</v>
      </c>
      <c r="CO236" s="62">
        <f>'2019'!CH19</f>
        <v>0</v>
      </c>
      <c r="CP236" s="62">
        <f>'2019'!CI19</f>
        <v>0</v>
      </c>
      <c r="CQ236" s="62">
        <f>'2019'!CJ19</f>
        <v>0.8</v>
      </c>
      <c r="CR236" s="63">
        <f>'2019'!CK19</f>
        <v>1.6</v>
      </c>
      <c r="CS236" s="60">
        <f>'2019'!CL19</f>
        <v>0</v>
      </c>
      <c r="CT236" s="61">
        <f>'2019'!CM19</f>
        <v>3452</v>
      </c>
      <c r="CU236" s="61">
        <f>'2019'!CN19</f>
        <v>0</v>
      </c>
      <c r="CV236" s="61">
        <f>'2019'!CO19</f>
        <v>0</v>
      </c>
      <c r="CW236" s="61">
        <f>'2019'!CP19</f>
        <v>0</v>
      </c>
      <c r="CX236" s="61">
        <f>'2019'!CQ19</f>
        <v>0</v>
      </c>
      <c r="CY236" s="62">
        <f>'2019'!CR19</f>
        <v>0</v>
      </c>
      <c r="CZ236" s="62">
        <f>'2019'!CS19</f>
        <v>0</v>
      </c>
      <c r="DA236" s="62">
        <f>'2019'!CT19</f>
        <v>0</v>
      </c>
      <c r="DB236" s="62">
        <f>'2019'!CU19</f>
        <v>0</v>
      </c>
      <c r="DC236" s="62">
        <f>'2019'!CV19</f>
        <v>0</v>
      </c>
      <c r="DD236" s="62">
        <f>'2019'!DA19</f>
        <v>0</v>
      </c>
      <c r="DE236" s="62">
        <f>'2019'!DB19</f>
        <v>0</v>
      </c>
      <c r="DF236" s="62">
        <f>'2019'!DC19</f>
        <v>0</v>
      </c>
      <c r="DG236" s="63">
        <f>'2019'!DD19</f>
        <v>0</v>
      </c>
      <c r="DH236" s="60">
        <f>'2019'!DE19</f>
        <v>946</v>
      </c>
      <c r="DI236" s="61">
        <f>'2019'!DF19</f>
        <v>3770</v>
      </c>
      <c r="DJ236" s="61">
        <f>'2019'!DG19</f>
        <v>106</v>
      </c>
      <c r="DK236" s="61">
        <f>'2019'!DH19</f>
        <v>69</v>
      </c>
      <c r="DL236" s="61">
        <f>'2019'!DI19</f>
        <v>4</v>
      </c>
      <c r="DM236" s="61">
        <f>'2019'!DJ19</f>
        <v>22</v>
      </c>
      <c r="DN236" s="62">
        <f>'2019'!DK19</f>
        <v>0.55000000000000004</v>
      </c>
      <c r="DO236" s="62">
        <f>'2019'!DL19</f>
        <v>2.1</v>
      </c>
      <c r="DP236" s="62">
        <f>'2019'!DM19</f>
        <v>2.1</v>
      </c>
      <c r="DQ236" s="62">
        <f>'2019'!DN19</f>
        <v>5.2</v>
      </c>
      <c r="DR236" s="62">
        <f>'2019'!DO19</f>
        <v>10.6</v>
      </c>
      <c r="DS236" s="62">
        <f>'2019'!DT19</f>
        <v>22.2</v>
      </c>
      <c r="DT236" s="62">
        <f>'2019'!DU19</f>
        <v>11.5</v>
      </c>
      <c r="DU236" s="62">
        <f>'2019'!DV19</f>
        <v>3.2</v>
      </c>
      <c r="DV236" s="63">
        <f>'2019'!DW19</f>
        <v>95.6</v>
      </c>
    </row>
    <row r="237" spans="1:126" ht="15.75" customHeight="1" x14ac:dyDescent="0.2">
      <c r="A237" s="30">
        <f t="shared" si="21"/>
        <v>235</v>
      </c>
      <c r="B237" s="31">
        <f>'2021'!A24</f>
        <v>22</v>
      </c>
      <c r="C237" s="31">
        <v>2021</v>
      </c>
      <c r="D237" s="32" t="str">
        <f>'2021'!B24</f>
        <v>Jaelon Darden</v>
      </c>
      <c r="E237" s="32" t="str" cm="1">
        <f t="array" ref="E237">_xlfn.IFS(F237&gt;12.5,"Cornerstone",AND(F237&gt;11.995,F237&lt;12.5),"Elite",AND(F237&gt;11,F237&lt;12.995),"Elite Upside",AND(F237&gt;=9.69,F237&lt;10.999),"Upside",AND(F237&gt;8.4,F237&lt;9.999),"Upside Lite",AND(F237&gt;7.25,F237&lt;8.999),"Outlier",AND(F237&gt;=6,F237&lt;7.25),"Outlier Lite",F237&lt;6.999,"Purgatory")</f>
        <v>Outlier</v>
      </c>
      <c r="F237" s="33">
        <f>'2021'!C24</f>
        <v>7.588571428571429</v>
      </c>
      <c r="G237" s="33">
        <f t="shared" si="22"/>
        <v>61.7</v>
      </c>
      <c r="H237" s="303">
        <f t="shared" si="23"/>
        <v>-0.48384094115813947</v>
      </c>
      <c r="I237" s="34" t="str">
        <f>'2021'!D24</f>
        <v>North Texas</v>
      </c>
      <c r="J237" s="35">
        <f>'2021'!E24</f>
        <v>10</v>
      </c>
      <c r="K237" s="36">
        <f>'2021'!F24</f>
        <v>36174</v>
      </c>
      <c r="L237" s="37">
        <f>'2021'!G24</f>
        <v>26.720547945205478</v>
      </c>
      <c r="M237" s="37" t="str">
        <f>'2021'!H24</f>
        <v>SR</v>
      </c>
      <c r="N237" s="37">
        <f>'2021'!I24</f>
        <v>22.304109589041097</v>
      </c>
      <c r="O237" s="37" t="str">
        <f>'2021'!J24</f>
        <v>Slot</v>
      </c>
      <c r="P237" s="37" t="str">
        <f>'2021'!K24</f>
        <v>BALL HOG</v>
      </c>
      <c r="Q237" s="37" t="str">
        <f>'2021'!L24</f>
        <v>Elite Separator</v>
      </c>
      <c r="R237" s="55">
        <f>'2021'!M24</f>
        <v>67.63</v>
      </c>
      <c r="S237" s="55">
        <f>'2021'!N24</f>
        <v>174</v>
      </c>
      <c r="T237" s="231">
        <f t="shared" si="24"/>
        <v>26.74659037357052</v>
      </c>
      <c r="U237" s="35">
        <f>'2021'!O24</f>
        <v>4.46</v>
      </c>
      <c r="V237" s="56">
        <f>'2021'!P24</f>
        <v>4</v>
      </c>
      <c r="W237" s="57">
        <f>'2021'!Q24</f>
        <v>0</v>
      </c>
      <c r="X237" s="58">
        <f>'2021'!R24</f>
        <v>6.8771414586392562E-2</v>
      </c>
      <c r="Y237" s="58">
        <f>'2021'!S24</f>
        <v>0.14418254764292879</v>
      </c>
      <c r="Z237" s="58">
        <f>'2021'!T24</f>
        <v>0.21647058823529411</v>
      </c>
      <c r="AA237" s="58">
        <f>'2021'!U24</f>
        <v>0.4204946996466431</v>
      </c>
      <c r="AB237" s="58">
        <f>'2021'!V24</f>
        <v>0.4204946996466431</v>
      </c>
      <c r="AC237" s="59">
        <f>'2021'!W24</f>
        <v>0.29434628975265015</v>
      </c>
      <c r="AD237" s="42">
        <f>'2021'!X24</f>
        <v>20.641095890410959</v>
      </c>
      <c r="AE237" s="43">
        <f>'2021'!Y24</f>
        <v>4.3099999999999996</v>
      </c>
      <c r="AF237" s="43">
        <f>'2021'!Z24</f>
        <v>7.7</v>
      </c>
      <c r="AG237" s="43">
        <f>'2021'!AA24</f>
        <v>12.9</v>
      </c>
      <c r="AH237" s="43">
        <f>'2021'!AB24</f>
        <v>0.65</v>
      </c>
      <c r="AI237" s="43">
        <f>'2021'!AC24</f>
        <v>3.98</v>
      </c>
      <c r="AJ237" s="44">
        <f>'2021'!AD24</f>
        <v>3.2596638655462182E-2</v>
      </c>
      <c r="AK237" s="44">
        <f>'2021'!AE24</f>
        <v>0.37305042016806716</v>
      </c>
      <c r="AL237" s="45">
        <f>'2021'!AF24</f>
        <v>8.5999999999999993E-2</v>
      </c>
      <c r="AM237" s="46">
        <f t="shared" si="27"/>
        <v>0</v>
      </c>
      <c r="AN237" s="45">
        <f>'2021'!AG24</f>
        <v>9.9999999999999992E-2</v>
      </c>
      <c r="AO237" s="45">
        <f>'2021'!AH24</f>
        <v>0.89850000000000008</v>
      </c>
      <c r="AP237" s="43">
        <f>'2021'!AI24</f>
        <v>87.950803026840916</v>
      </c>
      <c r="AQ237" s="47">
        <f>'2021'!AJ24</f>
        <v>77.627907842958535</v>
      </c>
      <c r="AR237" s="48">
        <f>'2021'!AK24</f>
        <v>8</v>
      </c>
      <c r="AS237" s="49">
        <f>'2021'!AL24</f>
        <v>5</v>
      </c>
      <c r="AT237" s="49">
        <f>'2021'!AM24</f>
        <v>8</v>
      </c>
      <c r="AU237" s="49">
        <f>'2021'!AN24</f>
        <v>6</v>
      </c>
      <c r="AV237" s="49">
        <f>'2021'!AO24</f>
        <v>8</v>
      </c>
      <c r="AW237" s="49">
        <f>'2021'!AP24</f>
        <v>2</v>
      </c>
      <c r="AX237" s="49">
        <f>'2021'!AQ24</f>
        <v>5</v>
      </c>
      <c r="AY237" s="50">
        <f>'2021'!AR24</f>
        <v>0</v>
      </c>
      <c r="AZ237" s="60">
        <f>'2021'!AS24</f>
        <v>0</v>
      </c>
      <c r="BA237" s="61">
        <f>'2021'!AT24</f>
        <v>2708</v>
      </c>
      <c r="BB237" s="61">
        <f>'2021'!AU24</f>
        <v>0</v>
      </c>
      <c r="BC237" s="61">
        <f>'2021'!AV24</f>
        <v>0</v>
      </c>
      <c r="BD237" s="61">
        <f>'2021'!AW24</f>
        <v>0</v>
      </c>
      <c r="BE237" s="61">
        <f>'2021'!AX24</f>
        <v>0</v>
      </c>
      <c r="BF237" s="62">
        <f>'2021'!AY24</f>
        <v>0</v>
      </c>
      <c r="BG237" s="62">
        <f>'2021'!AZ24</f>
        <v>0</v>
      </c>
      <c r="BH237" s="62">
        <f>'2021'!BA24</f>
        <v>0</v>
      </c>
      <c r="BI237" s="62">
        <f>'2021'!BB24</f>
        <v>0</v>
      </c>
      <c r="BJ237" s="62">
        <f>'2021'!BC24</f>
        <v>0</v>
      </c>
      <c r="BK237" s="62">
        <f>'2021'!BD24</f>
        <v>0</v>
      </c>
      <c r="BL237" s="62">
        <f>'2021'!BE24</f>
        <v>0</v>
      </c>
      <c r="BM237" s="62">
        <f>'2021'!BF24</f>
        <v>0</v>
      </c>
      <c r="BN237" s="63">
        <f>'2021'!BG24</f>
        <v>0</v>
      </c>
      <c r="BO237" s="60">
        <f>'2021'!BH24</f>
        <v>281</v>
      </c>
      <c r="BP237" s="61">
        <f>'2021'!BI24</f>
        <v>4086</v>
      </c>
      <c r="BQ237" s="61">
        <f>'2021'!BJ24</f>
        <v>50</v>
      </c>
      <c r="BR237" s="61">
        <f>'2021'!BK24</f>
        <v>32</v>
      </c>
      <c r="BS237" s="61">
        <f>'2021'!BL24</f>
        <v>3</v>
      </c>
      <c r="BT237" s="61">
        <f>'2021'!BM24</f>
        <v>32</v>
      </c>
      <c r="BU237" s="62">
        <f>'2021'!BN24</f>
        <v>0.14000000000000001</v>
      </c>
      <c r="BV237" s="62">
        <f>'2021'!BO24</f>
        <v>0.59</v>
      </c>
      <c r="BW237" s="62">
        <f>'2021'!BP24</f>
        <v>1.19</v>
      </c>
      <c r="BX237" s="62">
        <f>'2021'!BQ24</f>
        <v>5.6</v>
      </c>
      <c r="BY237" s="62">
        <f>'2021'!BR24</f>
        <v>6.5</v>
      </c>
      <c r="BZ237" s="62">
        <f>'2021'!BW24</f>
        <v>30</v>
      </c>
      <c r="CA237" s="62">
        <f>'2021'!BX24</f>
        <v>11.1</v>
      </c>
      <c r="CB237" s="62">
        <f>'2021'!BY24</f>
        <v>1.2</v>
      </c>
      <c r="CC237" s="63">
        <f>'2021'!BZ24</f>
        <v>97.6</v>
      </c>
      <c r="CD237" s="60">
        <f>'2021'!CA24</f>
        <v>575</v>
      </c>
      <c r="CE237" s="61">
        <f>'2021'!CB24</f>
        <v>3988</v>
      </c>
      <c r="CF237" s="61">
        <f>'2021'!CC24</f>
        <v>58</v>
      </c>
      <c r="CG237" s="61">
        <f>'2021'!CD24</f>
        <v>48</v>
      </c>
      <c r="CH237" s="61">
        <f>'2021'!CE24</f>
        <v>4</v>
      </c>
      <c r="CI237" s="61">
        <f>'2021'!CF24</f>
        <v>28</v>
      </c>
      <c r="CJ237" s="62">
        <f>'2021'!CG24</f>
        <v>0.65</v>
      </c>
      <c r="CK237" s="62">
        <f>'2021'!CH24</f>
        <v>1.1399999999999999</v>
      </c>
      <c r="CL237" s="62">
        <f>'2021'!CI24</f>
        <v>2.2200000000000002</v>
      </c>
      <c r="CM237" s="62">
        <f>'2021'!CJ24</f>
        <v>7.1</v>
      </c>
      <c r="CN237" s="62">
        <f>'2021'!CK24</f>
        <v>6.5</v>
      </c>
      <c r="CO237" s="62">
        <f>'2021'!CP24</f>
        <v>50</v>
      </c>
      <c r="CP237" s="62">
        <f>'2021'!CQ24</f>
        <v>5.9</v>
      </c>
      <c r="CQ237" s="62">
        <f>'2021'!CR24</f>
        <v>1.4</v>
      </c>
      <c r="CR237" s="63">
        <f>'2021'!CS24</f>
        <v>97.2</v>
      </c>
      <c r="CS237" s="60">
        <f>'2021'!CT24</f>
        <v>736</v>
      </c>
      <c r="CT237" s="61">
        <f>'2021'!CU24</f>
        <v>3400</v>
      </c>
      <c r="CU237" s="61">
        <f>'2021'!CV24</f>
        <v>107</v>
      </c>
      <c r="CV237" s="61">
        <f>'2021'!CW24</f>
        <v>74</v>
      </c>
      <c r="CW237" s="61">
        <f>'2021'!CX24</f>
        <v>12</v>
      </c>
      <c r="CX237" s="61">
        <f>'2021'!CY24</f>
        <v>33</v>
      </c>
      <c r="CY237" s="62">
        <f>'2021'!CZ24</f>
        <v>0.48</v>
      </c>
      <c r="CZ237" s="62">
        <f>'2021'!DA24</f>
        <v>1.62</v>
      </c>
      <c r="DA237" s="62">
        <f>'2021'!DB24</f>
        <v>2.25</v>
      </c>
      <c r="DB237" s="62">
        <f>'2021'!DC24</f>
        <v>6.4</v>
      </c>
      <c r="DC237" s="62">
        <f>'2021'!DD24</f>
        <v>7.1</v>
      </c>
      <c r="DD237" s="62">
        <f>'2021'!DI24</f>
        <v>25</v>
      </c>
      <c r="DE237" s="62">
        <f>'2021'!DJ24</f>
        <v>6.3</v>
      </c>
      <c r="DF237" s="62">
        <f>'2021'!DK24</f>
        <v>5.9</v>
      </c>
      <c r="DG237" s="63">
        <f>'2021'!DL24</f>
        <v>93.8</v>
      </c>
      <c r="DH237" s="60">
        <f>'2021'!DM24</f>
        <v>1190</v>
      </c>
      <c r="DI237" s="61">
        <f>'2021'!DN24</f>
        <v>2830</v>
      </c>
      <c r="DJ237" s="61">
        <f>'2021'!DO24</f>
        <v>112</v>
      </c>
      <c r="DK237" s="61">
        <f>'2021'!DP24</f>
        <v>74</v>
      </c>
      <c r="DL237" s="61">
        <f>'2021'!DQ24</f>
        <v>19</v>
      </c>
      <c r="DM237" s="61">
        <f>'2021'!DR24</f>
        <v>28</v>
      </c>
      <c r="DN237" s="62">
        <f>'2021'!DS24</f>
        <v>0.65</v>
      </c>
      <c r="DO237" s="62">
        <f>'2021'!DT24</f>
        <v>3.98</v>
      </c>
      <c r="DP237" s="62">
        <f>'2021'!DU24</f>
        <v>4.3099999999999996</v>
      </c>
      <c r="DQ237" s="62">
        <f>'2021'!DV24</f>
        <v>7.7</v>
      </c>
      <c r="DR237" s="62">
        <f>'2021'!DW24</f>
        <v>12.9</v>
      </c>
      <c r="DS237" s="62">
        <f>'2021'!EB24</f>
        <v>0</v>
      </c>
      <c r="DT237" s="62">
        <f>'2021'!EC24</f>
        <v>8.6</v>
      </c>
      <c r="DU237" s="62">
        <f>'2021'!ED24</f>
        <v>14.1</v>
      </c>
      <c r="DV237" s="63">
        <f>'2021'!EE24</f>
        <v>85.9</v>
      </c>
    </row>
    <row r="238" spans="1:126" ht="15.75" customHeight="1" x14ac:dyDescent="0.2">
      <c r="A238" s="30">
        <f t="shared" si="21"/>
        <v>236</v>
      </c>
      <c r="B238" s="31">
        <f>'2016'!A16</f>
        <v>14</v>
      </c>
      <c r="C238" s="31">
        <v>2016</v>
      </c>
      <c r="D238" s="32" t="str">
        <f>'2016'!B16</f>
        <v>Pharoh Cooper</v>
      </c>
      <c r="E238" s="32" t="str" cm="1">
        <f t="array" ref="E238">_xlfn.IFS(F238&gt;12.5,"Cornerstone",AND(F238&gt;11.995,F238&lt;12.5),"Elite",AND(F238&gt;11,F238&lt;12.995),"Elite Upside",AND(F238&gt;=9.69,F238&lt;10.999),"Upside",AND(F238&gt;8.4,F238&lt;9.999),"Upside Lite",AND(F238&gt;7.25,F238&lt;8.999),"Outlier",AND(F238&gt;=6,F238&lt;7.25),"Outlier Lite",F238&lt;6.999,"Purgatory")</f>
        <v>Outlier</v>
      </c>
      <c r="F238" s="33">
        <f>'2016'!C16</f>
        <v>7.5828571428571419</v>
      </c>
      <c r="G238" s="33">
        <f t="shared" si="22"/>
        <v>61.6</v>
      </c>
      <c r="H238" s="303">
        <f t="shared" si="23"/>
        <v>-0.48712068086603078</v>
      </c>
      <c r="I238" s="34" t="str">
        <f>'2016'!D16</f>
        <v>South Carolina</v>
      </c>
      <c r="J238" s="35">
        <f>'2016'!E16</f>
        <v>1</v>
      </c>
      <c r="K238" s="36">
        <f>'2016'!F16</f>
        <v>34765</v>
      </c>
      <c r="L238" s="37">
        <f>'2016'!G16</f>
        <v>30.580821917808219</v>
      </c>
      <c r="M238" s="37" t="str">
        <f>'2016'!H16</f>
        <v>JR</v>
      </c>
      <c r="N238" s="37">
        <f>'2016'!I16</f>
        <v>21.156164383561645</v>
      </c>
      <c r="O238" s="37" t="str">
        <f>'2016'!J16</f>
        <v>Slot</v>
      </c>
      <c r="P238" s="37" t="str">
        <f>'2016'!K16</f>
        <v>BALL HOG</v>
      </c>
      <c r="Q238" s="37" t="str">
        <f>'2016'!L16</f>
        <v>N/A</v>
      </c>
      <c r="R238" s="55">
        <f>'2016'!M16</f>
        <v>71</v>
      </c>
      <c r="S238" s="55">
        <f>'2016'!N16</f>
        <v>203</v>
      </c>
      <c r="T238" s="231">
        <f t="shared" si="24"/>
        <v>28.312439644121508</v>
      </c>
      <c r="U238" s="37">
        <f>'2016'!O16</f>
        <v>4.6500000000000004</v>
      </c>
      <c r="V238" s="56">
        <f>'2016'!P16</f>
        <v>4</v>
      </c>
      <c r="W238" s="57">
        <f>'2016'!Q16</f>
        <v>0</v>
      </c>
      <c r="X238" s="58">
        <f>'2016'!R16</f>
        <v>0</v>
      </c>
      <c r="Y238" s="58">
        <f>'2016'!S16</f>
        <v>0</v>
      </c>
      <c r="Z238" s="58">
        <f>'2016'!T16</f>
        <v>0.30945246526831927</v>
      </c>
      <c r="AA238" s="58">
        <f>'2016'!U16</f>
        <v>0.32048192771084338</v>
      </c>
      <c r="AB238" s="58">
        <f>'2016'!V16</f>
        <v>0.32048192771084338</v>
      </c>
      <c r="AC238" s="59">
        <f>'2016'!W16</f>
        <v>0.32048192771084338</v>
      </c>
      <c r="AD238" s="42">
        <f>'2016'!X16</f>
        <v>19.5013698630137</v>
      </c>
      <c r="AE238" s="43">
        <f>'2016'!Y16</f>
        <v>2.67</v>
      </c>
      <c r="AF238" s="43">
        <f>'2016'!Z16</f>
        <v>7.9</v>
      </c>
      <c r="AG238" s="43">
        <f>'2016'!AA16</f>
        <v>10.7</v>
      </c>
      <c r="AH238" s="43">
        <f>'2016'!AB16</f>
        <v>0</v>
      </c>
      <c r="AI238" s="43">
        <f>'2016'!AC16</f>
        <v>0</v>
      </c>
      <c r="AJ238" s="44" t="str">
        <f>'2016'!AD16</f>
        <v>N/A</v>
      </c>
      <c r="AK238" s="44" t="str">
        <f>'2016'!AE16</f>
        <v>N/A</v>
      </c>
      <c r="AL238" s="45">
        <f>'2016'!AF16</f>
        <v>7.0000000000000007E-2</v>
      </c>
      <c r="AM238" s="46">
        <f t="shared" si="27"/>
        <v>0</v>
      </c>
      <c r="AN238" s="45">
        <f>'2016'!AG16</f>
        <v>9.4500000000000001E-2</v>
      </c>
      <c r="AO238" s="45">
        <f>'2016'!AH16</f>
        <v>0.876</v>
      </c>
      <c r="AP238" s="43">
        <f>'2016'!AI16</f>
        <v>86.838881697543982</v>
      </c>
      <c r="AQ238" s="47">
        <f>'2016'!AJ16</f>
        <v>82.446217645266245</v>
      </c>
      <c r="AR238" s="48">
        <f>'2016'!AK16</f>
        <v>8</v>
      </c>
      <c r="AS238" s="49">
        <f>'2016'!AL16</f>
        <v>7</v>
      </c>
      <c r="AT238" s="49">
        <f>'2016'!AM16</f>
        <v>5</v>
      </c>
      <c r="AU238" s="49">
        <f>'2016'!AN16</f>
        <v>6</v>
      </c>
      <c r="AV238" s="49">
        <f>'2016'!AO16</f>
        <v>5</v>
      </c>
      <c r="AW238" s="49">
        <f>'2016'!AP16</f>
        <v>3</v>
      </c>
      <c r="AX238" s="49">
        <f>'2016'!AQ16</f>
        <v>5</v>
      </c>
      <c r="AY238" s="50">
        <f>'2016'!AR16</f>
        <v>0</v>
      </c>
      <c r="AZ238" s="60">
        <f>'2016'!AS16</f>
        <v>0</v>
      </c>
      <c r="BA238" s="61">
        <f>'2016'!AT16</f>
        <v>1</v>
      </c>
      <c r="BB238" s="61">
        <f>'2016'!AU16</f>
        <v>0</v>
      </c>
      <c r="BC238" s="61">
        <f>'2016'!AV16</f>
        <v>0</v>
      </c>
      <c r="BD238" s="61">
        <f>'2016'!AW16</f>
        <v>0</v>
      </c>
      <c r="BE238" s="61">
        <f>'2016'!AX16</f>
        <v>0</v>
      </c>
      <c r="BF238" s="62">
        <f>'2016'!AY16</f>
        <v>0</v>
      </c>
      <c r="BG238" s="62">
        <f>'2016'!AZ16</f>
        <v>0</v>
      </c>
      <c r="BH238" s="62">
        <f>'2016'!BA16</f>
        <v>0</v>
      </c>
      <c r="BI238" s="62">
        <f>'2016'!BB16</f>
        <v>0</v>
      </c>
      <c r="BJ238" s="62">
        <f>'2016'!BC16</f>
        <v>0</v>
      </c>
      <c r="BK238" s="62">
        <f>'2016'!BD16</f>
        <v>0</v>
      </c>
      <c r="BL238" s="62">
        <f>'2016'!BE16</f>
        <v>0</v>
      </c>
      <c r="BM238" s="62">
        <f>'2016'!BF16</f>
        <v>0</v>
      </c>
      <c r="BN238" s="63">
        <f>'2016'!BG16</f>
        <v>0</v>
      </c>
      <c r="BO238" s="60">
        <f>'2016'!BH16</f>
        <v>0</v>
      </c>
      <c r="BP238" s="61">
        <f>'2016'!BI16</f>
        <v>1</v>
      </c>
      <c r="BQ238" s="61">
        <f>'2016'!BJ16</f>
        <v>0</v>
      </c>
      <c r="BR238" s="61">
        <f>'2016'!BK16</f>
        <v>0</v>
      </c>
      <c r="BS238" s="61">
        <f>'2016'!BL16</f>
        <v>0</v>
      </c>
      <c r="BT238" s="61">
        <f>'2016'!BM16</f>
        <v>0</v>
      </c>
      <c r="BU238" s="62">
        <f>'2016'!BN16</f>
        <v>0</v>
      </c>
      <c r="BV238" s="62">
        <f>'2016'!BO16</f>
        <v>0</v>
      </c>
      <c r="BW238" s="62">
        <f>'2016'!BP16</f>
        <v>0</v>
      </c>
      <c r="BX238" s="62">
        <f>'2016'!BQ16</f>
        <v>0</v>
      </c>
      <c r="BY238" s="62">
        <f>'2016'!BR16</f>
        <v>0</v>
      </c>
      <c r="BZ238" s="62">
        <f>'2016'!BS16</f>
        <v>0</v>
      </c>
      <c r="CA238" s="62">
        <f>'2016'!BT16</f>
        <v>0</v>
      </c>
      <c r="CB238" s="62">
        <f>'2016'!BU16</f>
        <v>0</v>
      </c>
      <c r="CC238" s="63">
        <f>'2016'!BV16</f>
        <v>0</v>
      </c>
      <c r="CD238" s="60">
        <f>'2016'!BW16</f>
        <v>0</v>
      </c>
      <c r="CE238" s="61">
        <f>'2016'!BX16</f>
        <v>1</v>
      </c>
      <c r="CF238" s="61">
        <f>'2016'!BY16</f>
        <v>0</v>
      </c>
      <c r="CG238" s="61">
        <f>'2016'!BZ16</f>
        <v>0</v>
      </c>
      <c r="CH238" s="61">
        <f>'2016'!CA16</f>
        <v>0</v>
      </c>
      <c r="CI238" s="61">
        <f>'2016'!CB16</f>
        <v>0</v>
      </c>
      <c r="CJ238" s="62">
        <f>'2016'!CC16</f>
        <v>0</v>
      </c>
      <c r="CK238" s="62">
        <f>'2016'!CD16</f>
        <v>0</v>
      </c>
      <c r="CL238" s="62">
        <f>'2016'!CE16</f>
        <v>0</v>
      </c>
      <c r="CM238" s="62">
        <f>'2016'!CF16</f>
        <v>0</v>
      </c>
      <c r="CN238" s="62">
        <f>'2016'!CG16</f>
        <v>0</v>
      </c>
      <c r="CO238" s="62">
        <f>'2016'!CH16</f>
        <v>0</v>
      </c>
      <c r="CP238" s="62">
        <f>'2016'!CI16</f>
        <v>0</v>
      </c>
      <c r="CQ238" s="62">
        <f>'2016'!CJ16</f>
        <v>0</v>
      </c>
      <c r="CR238" s="63">
        <f>'2016'!CK16</f>
        <v>0</v>
      </c>
      <c r="CS238" s="60">
        <f>'2016'!CL16</f>
        <v>1136</v>
      </c>
      <c r="CT238" s="61">
        <f>'2016'!CM16</f>
        <v>3671</v>
      </c>
      <c r="CU238" s="61">
        <f>'2016'!CN16</f>
        <v>101</v>
      </c>
      <c r="CV238" s="61">
        <f>'2016'!CO16</f>
        <v>69</v>
      </c>
      <c r="CW238" s="61">
        <f>'2016'!CP16</f>
        <v>9</v>
      </c>
      <c r="CX238" s="61">
        <f>'2016'!CQ16</f>
        <v>0</v>
      </c>
      <c r="CY238" s="62">
        <f>'2016'!CR16</f>
        <v>0</v>
      </c>
      <c r="CZ238" s="62">
        <f>'2016'!CS16</f>
        <v>0</v>
      </c>
      <c r="DA238" s="62">
        <f>'2016'!CT16</f>
        <v>2.67</v>
      </c>
      <c r="DB238" s="62">
        <f>'2016'!CU16</f>
        <v>7.9</v>
      </c>
      <c r="DC238" s="62">
        <f>'2016'!CV16</f>
        <v>10.7</v>
      </c>
      <c r="DD238" s="62">
        <f>'2016'!CW16</f>
        <v>0</v>
      </c>
      <c r="DE238" s="62">
        <f>'2016'!CX16</f>
        <v>6.8</v>
      </c>
      <c r="DF238" s="62">
        <f>'2016'!CY16</f>
        <v>7</v>
      </c>
      <c r="DG238" s="63">
        <f>'2016'!CZ16</f>
        <v>90.4</v>
      </c>
      <c r="DH238" s="60">
        <f>'2016'!DA16</f>
        <v>798</v>
      </c>
      <c r="DI238" s="61">
        <f>'2016'!DB16</f>
        <v>2490</v>
      </c>
      <c r="DJ238" s="61">
        <f>'2016'!DC16</f>
        <v>111</v>
      </c>
      <c r="DK238" s="61">
        <f>'2016'!DD16</f>
        <v>66</v>
      </c>
      <c r="DL238" s="61">
        <f>'2016'!DE16</f>
        <v>8</v>
      </c>
      <c r="DM238" s="61">
        <f>'2016'!DF16</f>
        <v>0</v>
      </c>
      <c r="DN238" s="62">
        <f>'2016'!DG16</f>
        <v>0</v>
      </c>
      <c r="DO238" s="62">
        <f>'2016'!DH16</f>
        <v>0</v>
      </c>
      <c r="DP238" s="62">
        <f>'2016'!DI16</f>
        <v>2.6</v>
      </c>
      <c r="DQ238" s="62">
        <f>'2016'!DJ16</f>
        <v>7.8</v>
      </c>
      <c r="DR238" s="62">
        <f>'2016'!DK16</f>
        <v>10.5</v>
      </c>
      <c r="DS238" s="62">
        <f>'2016'!DL16</f>
        <v>0</v>
      </c>
      <c r="DT238" s="62">
        <f>'2016'!DM16</f>
        <v>7</v>
      </c>
      <c r="DU238" s="62">
        <f>'2016'!DN16</f>
        <v>11.9</v>
      </c>
      <c r="DV238" s="63">
        <f>'2016'!DO16</f>
        <v>84.8</v>
      </c>
    </row>
    <row r="239" spans="1:126" ht="15.75" customHeight="1" x14ac:dyDescent="0.2">
      <c r="A239" s="30">
        <f t="shared" si="21"/>
        <v>237</v>
      </c>
      <c r="B239" s="31">
        <f>'2020'!A23</f>
        <v>21</v>
      </c>
      <c r="C239" s="31">
        <v>2020</v>
      </c>
      <c r="D239" s="32" t="str">
        <f>'2020'!B23</f>
        <v>Donovan Peoples-Jones</v>
      </c>
      <c r="E239" s="32" t="str" cm="1">
        <f t="array" ref="E239">_xlfn.IFS(F239&gt;12.5,"Cornerstone",AND(F239&gt;11.995,F239&lt;12.5),"Elite",AND(F239&gt;11,F239&lt;12.995),"Elite Upside",AND(F239&gt;=9.69,F239&lt;10.999),"Upside",AND(F239&gt;8.4,F239&lt;9.999),"Upside Lite",AND(F239&gt;7.25,F239&lt;8.999),"Outlier",AND(F239&gt;=6,F239&lt;7.25),"Outlier Lite",F239&lt;6.999,"Purgatory")</f>
        <v>Outlier</v>
      </c>
      <c r="F239" s="33">
        <f>'2020'!C23</f>
        <v>7.531428571428572</v>
      </c>
      <c r="G239" s="33">
        <f t="shared" si="22"/>
        <v>61.4</v>
      </c>
      <c r="H239" s="303">
        <f t="shared" si="23"/>
        <v>-0.51663833823704475</v>
      </c>
      <c r="I239" s="34" t="str">
        <f>'2020'!D23</f>
        <v>Michigan</v>
      </c>
      <c r="J239" s="35">
        <f>'2020'!E23</f>
        <v>2</v>
      </c>
      <c r="K239" s="36">
        <f>'2020'!F23</f>
        <v>36210</v>
      </c>
      <c r="L239" s="37">
        <f>'2020'!G23</f>
        <v>26.621917808219177</v>
      </c>
      <c r="M239" s="37" t="str">
        <f>'2020'!H23</f>
        <v>JR</v>
      </c>
      <c r="N239" s="37">
        <f>'2020'!I23</f>
        <v>21.18904109589041</v>
      </c>
      <c r="O239" s="37" t="str">
        <f>'2020'!J23</f>
        <v>Hybrid</v>
      </c>
      <c r="P239" s="37" t="str">
        <f>'2020'!K23</f>
        <v>PROTO Z</v>
      </c>
      <c r="Q239" s="37" t="str">
        <f>'2020'!L23</f>
        <v>Elite Earner</v>
      </c>
      <c r="R239" s="55">
        <f>'2020'!M23</f>
        <v>74</v>
      </c>
      <c r="S239" s="55">
        <f>'2020'!N23</f>
        <v>212</v>
      </c>
      <c r="T239" s="231">
        <f t="shared" si="24"/>
        <v>27.218887746760153</v>
      </c>
      <c r="U239" s="35">
        <f>'2020'!O23</f>
        <v>4.4800000000000004</v>
      </c>
      <c r="V239" s="56">
        <f>'2020'!P23</f>
        <v>6</v>
      </c>
      <c r="W239" s="57">
        <f>'2020'!Q23</f>
        <v>0</v>
      </c>
      <c r="X239" s="58">
        <f>'2020'!R23</f>
        <v>0</v>
      </c>
      <c r="Y239" s="58">
        <f>'2020'!S23</f>
        <v>0.12443845462713388</v>
      </c>
      <c r="Z239" s="58">
        <f>'2020'!T23</f>
        <v>0.21825962910128388</v>
      </c>
      <c r="AA239" s="58">
        <f>'2020'!U23</f>
        <v>0.13431462741490341</v>
      </c>
      <c r="AB239" s="58">
        <f>'2020'!V23</f>
        <v>0.17628712825809364</v>
      </c>
      <c r="AC239" s="59">
        <f>'2020'!W23</f>
        <v>0.17628712825809364</v>
      </c>
      <c r="AD239" s="42">
        <f>'2020'!X23</f>
        <v>19.542465753424658</v>
      </c>
      <c r="AE239" s="43">
        <f>'2020'!Y23</f>
        <v>2.06</v>
      </c>
      <c r="AF239" s="43">
        <f>'2020'!Z23</f>
        <v>5.4</v>
      </c>
      <c r="AG239" s="43">
        <f>'2020'!AA23</f>
        <v>13.8</v>
      </c>
      <c r="AH239" s="43">
        <f>'2020'!AB23</f>
        <v>0.72</v>
      </c>
      <c r="AI239" s="43">
        <f>'2020'!AC23</f>
        <v>1.71</v>
      </c>
      <c r="AJ239" s="44">
        <f>'2020'!AD23</f>
        <v>4.7214611872146116E-2</v>
      </c>
      <c r="AK239" s="44">
        <f>'2020'!AE23</f>
        <v>0.1974429223744292</v>
      </c>
      <c r="AL239" s="45">
        <f>'2020'!AF23</f>
        <v>0.10800000000000001</v>
      </c>
      <c r="AM239" s="46">
        <f t="shared" si="27"/>
        <v>0.36399999999999999</v>
      </c>
      <c r="AN239" s="45">
        <f>'2020'!AG23</f>
        <v>0.55149999999999999</v>
      </c>
      <c r="AO239" s="45">
        <f>'2020'!AH23</f>
        <v>0.44699999999999995</v>
      </c>
      <c r="AP239" s="43">
        <f>'2020'!AI23</f>
        <v>105.25768173580016</v>
      </c>
      <c r="AQ239" s="47">
        <f>'2020'!AJ23</f>
        <v>106.3335642761656</v>
      </c>
      <c r="AR239" s="48">
        <f>'2020'!AK23</f>
        <v>4</v>
      </c>
      <c r="AS239" s="49">
        <f>'2020'!AL23</f>
        <v>7</v>
      </c>
      <c r="AT239" s="49">
        <f>'2020'!AM23</f>
        <v>4</v>
      </c>
      <c r="AU239" s="49">
        <f>'2020'!AN23</f>
        <v>3</v>
      </c>
      <c r="AV239" s="49">
        <f>'2020'!AO23</f>
        <v>8</v>
      </c>
      <c r="AW239" s="49">
        <f>'2020'!AP23</f>
        <v>7</v>
      </c>
      <c r="AX239" s="49">
        <f>'2020'!AQ23</f>
        <v>2</v>
      </c>
      <c r="AY239" s="50">
        <f>'2020'!AR23</f>
        <v>0.5</v>
      </c>
      <c r="AZ239" s="60">
        <f>'2020'!AS23</f>
        <v>0</v>
      </c>
      <c r="BA239" s="61">
        <f>'2020'!AT23</f>
        <v>3090</v>
      </c>
      <c r="BB239" s="61">
        <f>'2020'!AU23</f>
        <v>0</v>
      </c>
      <c r="BC239" s="61">
        <f>'2020'!AV23</f>
        <v>0</v>
      </c>
      <c r="BD239" s="61">
        <f>'2020'!AW23</f>
        <v>0</v>
      </c>
      <c r="BE239" s="61">
        <f>'2020'!AX23</f>
        <v>0</v>
      </c>
      <c r="BF239" s="62">
        <f>'2020'!AY23</f>
        <v>0</v>
      </c>
      <c r="BG239" s="62">
        <f>'2020'!AZ23</f>
        <v>0</v>
      </c>
      <c r="BH239" s="62">
        <f>'2020'!BA23</f>
        <v>0</v>
      </c>
      <c r="BI239" s="62">
        <f>'2020'!BB23</f>
        <v>0</v>
      </c>
      <c r="BJ239" s="62">
        <f>'2020'!BC23</f>
        <v>0</v>
      </c>
      <c r="BK239" s="62">
        <f>'2020'!BD23</f>
        <v>0</v>
      </c>
      <c r="BL239" s="62">
        <f>'2020'!BE23</f>
        <v>0</v>
      </c>
      <c r="BM239" s="62">
        <f>'2020'!BF23</f>
        <v>0</v>
      </c>
      <c r="BN239" s="63">
        <f>'2020'!BG23</f>
        <v>0</v>
      </c>
      <c r="BO239" s="60">
        <f>'2020'!BH23</f>
        <v>0</v>
      </c>
      <c r="BP239" s="61">
        <f>'2020'!BI23</f>
        <v>2756</v>
      </c>
      <c r="BQ239" s="61">
        <f>'2020'!BJ23</f>
        <v>0</v>
      </c>
      <c r="BR239" s="61">
        <f>'2020'!BK23</f>
        <v>0</v>
      </c>
      <c r="BS239" s="61">
        <f>'2020'!BL23</f>
        <v>0</v>
      </c>
      <c r="BT239" s="61">
        <f>'2020'!BM23</f>
        <v>0</v>
      </c>
      <c r="BU239" s="62">
        <f>'2020'!BN23</f>
        <v>0</v>
      </c>
      <c r="BV239" s="62">
        <f>'2020'!BO23</f>
        <v>0</v>
      </c>
      <c r="BW239" s="62">
        <f>'2020'!BP23</f>
        <v>0</v>
      </c>
      <c r="BX239" s="62">
        <f>'2020'!BQ23</f>
        <v>0</v>
      </c>
      <c r="BY239" s="62">
        <f>'2020'!BR23</f>
        <v>0</v>
      </c>
      <c r="BZ239" s="62">
        <f>'2020'!BS23</f>
        <v>0</v>
      </c>
      <c r="CA239" s="62">
        <f>'2020'!BT23</f>
        <v>0</v>
      </c>
      <c r="CB239" s="62">
        <f>'2020'!BU23</f>
        <v>0</v>
      </c>
      <c r="CC239" s="63">
        <f>'2020'!BV23</f>
        <v>0</v>
      </c>
      <c r="CD239" s="60">
        <f>'2020'!BW23</f>
        <v>277</v>
      </c>
      <c r="CE239" s="61">
        <f>'2020'!BX23</f>
        <v>2226</v>
      </c>
      <c r="CF239" s="61">
        <f>'2020'!BY23</f>
        <v>50</v>
      </c>
      <c r="CG239" s="61">
        <f>'2020'!BZ23</f>
        <v>22</v>
      </c>
      <c r="CH239" s="61">
        <f>'2020'!CA23</f>
        <v>0</v>
      </c>
      <c r="CI239" s="61">
        <f>'2020'!CB23</f>
        <v>9</v>
      </c>
      <c r="CJ239" s="62">
        <f>'2020'!CC23</f>
        <v>0.25</v>
      </c>
      <c r="CK239" s="62">
        <f>'2020'!CD23</f>
        <v>0.8</v>
      </c>
      <c r="CL239" s="62">
        <f>'2020'!CE23</f>
        <v>1.19</v>
      </c>
      <c r="CM239" s="62">
        <f>'2020'!CF23</f>
        <v>6.9</v>
      </c>
      <c r="CN239" s="62">
        <f>'2020'!CG23</f>
        <v>12.5</v>
      </c>
      <c r="CO239" s="62">
        <f>'2020'!CL23</f>
        <v>28.6</v>
      </c>
      <c r="CP239" s="62">
        <f>'2020'!CM23</f>
        <v>12</v>
      </c>
      <c r="CQ239" s="62">
        <f>'2020'!CN23</f>
        <v>91</v>
      </c>
      <c r="CR239" s="63">
        <f>'2020'!CO23</f>
        <v>9</v>
      </c>
      <c r="CS239" s="60">
        <f>'2020'!CP23</f>
        <v>612</v>
      </c>
      <c r="CT239" s="61">
        <f>'2020'!CQ23</f>
        <v>2804</v>
      </c>
      <c r="CU239" s="61">
        <f>'2020'!CR23</f>
        <v>70</v>
      </c>
      <c r="CV239" s="61">
        <f>'2020'!CS23</f>
        <v>47</v>
      </c>
      <c r="CW239" s="61">
        <f>'2020'!CT23</f>
        <v>8</v>
      </c>
      <c r="CX239" s="61">
        <f>'2020'!CU23</f>
        <v>24</v>
      </c>
      <c r="CY239" s="62">
        <f>'2020'!CV23</f>
        <v>0.72</v>
      </c>
      <c r="CZ239" s="62">
        <f>'2020'!CW23</f>
        <v>1.71</v>
      </c>
      <c r="DA239" s="62">
        <f>'2020'!CX23</f>
        <v>2.06</v>
      </c>
      <c r="DB239" s="62">
        <f>'2020'!CY23</f>
        <v>5.4</v>
      </c>
      <c r="DC239" s="62">
        <f>'2020'!CZ23</f>
        <v>13.8</v>
      </c>
      <c r="DD239" s="62">
        <f>'2020'!DE23</f>
        <v>36.4</v>
      </c>
      <c r="DE239" s="62">
        <f>'2020'!DF23</f>
        <v>2.1</v>
      </c>
      <c r="DF239" s="62">
        <f>'2020'!DG23</f>
        <v>59</v>
      </c>
      <c r="DG239" s="63">
        <f>'2020'!DH23</f>
        <v>41</v>
      </c>
      <c r="DH239" s="60">
        <f>'2020'!DI23</f>
        <v>438</v>
      </c>
      <c r="DI239" s="61">
        <f>'2020'!DJ23</f>
        <v>3261</v>
      </c>
      <c r="DJ239" s="61">
        <f>'2020'!DK23</f>
        <v>57</v>
      </c>
      <c r="DK239" s="61">
        <f>'2020'!DL23</f>
        <v>33</v>
      </c>
      <c r="DL239" s="61">
        <f>'2020'!DM23</f>
        <v>6</v>
      </c>
      <c r="DM239" s="61">
        <f>'2020'!DN23</f>
        <v>25</v>
      </c>
      <c r="DN239" s="62">
        <f>'2020'!DO23</f>
        <v>0.52</v>
      </c>
      <c r="DO239" s="62">
        <f>'2020'!DP23</f>
        <v>1.27</v>
      </c>
      <c r="DP239" s="62">
        <f>'2020'!DQ23</f>
        <v>1.88</v>
      </c>
      <c r="DQ239" s="62">
        <f>'2020'!DR23</f>
        <v>4.9000000000000004</v>
      </c>
      <c r="DR239" s="62">
        <f>'2020'!DS23</f>
        <v>11.9</v>
      </c>
      <c r="DS239" s="62">
        <f>'2020'!DX23</f>
        <v>36.4</v>
      </c>
      <c r="DT239" s="62">
        <f>'2020'!DY23</f>
        <v>10.8</v>
      </c>
      <c r="DU239" s="62">
        <f>'2020'!DZ23</f>
        <v>51.3</v>
      </c>
      <c r="DV239" s="63">
        <f>'2020'!EA23</f>
        <v>48.4</v>
      </c>
    </row>
    <row r="240" spans="1:126" ht="15.75" customHeight="1" x14ac:dyDescent="0.2">
      <c r="A240" s="30">
        <f t="shared" si="21"/>
        <v>238</v>
      </c>
      <c r="B240" s="31">
        <f>'2025'!A27</f>
        <v>25</v>
      </c>
      <c r="C240" s="31">
        <v>2025</v>
      </c>
      <c r="D240" s="32" t="str">
        <f>'2025'!B27</f>
        <v>Elijhah Badger</v>
      </c>
      <c r="E240" s="32" t="str" cm="1">
        <f t="array" ref="E240">_xlfn.IFS(F240&gt;12.5,"Cornerstone",AND(F240&gt;11.995,F240&lt;12.5),"Elite",AND(F240&gt;11,F240&lt;12.995),"Elite Upside",AND(F240&gt;=9.69,F240&lt;10.999),"Upside",AND(F240&gt;8.4,F240&lt;9.999),"Upside Lite",AND(F240&gt;7.25,F240&lt;8.999),"Outlier",AND(F240&gt;=6,F240&lt;7.25),"Outlier Lite",F240&lt;6.999,"Purgatory")</f>
        <v>Outlier</v>
      </c>
      <c r="F240" s="33">
        <f>'2025'!C27</f>
        <v>7.4814285714285722</v>
      </c>
      <c r="G240" s="33">
        <f t="shared" si="22"/>
        <v>61.3</v>
      </c>
      <c r="H240" s="303">
        <f t="shared" si="23"/>
        <v>-0.54533606068108698</v>
      </c>
      <c r="I240" s="34" t="str">
        <f>'2025'!D27</f>
        <v>Florida</v>
      </c>
      <c r="J240" s="35">
        <f>'2025'!E27</f>
        <v>3</v>
      </c>
      <c r="K240" s="36">
        <f>'2025'!F27</f>
        <v>37118</v>
      </c>
      <c r="L240" s="37">
        <f>'2025'!G27</f>
        <v>24.134246575342466</v>
      </c>
      <c r="M240" s="37" t="str">
        <f>'2025'!H27</f>
        <v>RS JR</v>
      </c>
      <c r="N240" s="37">
        <f>'2025'!I27</f>
        <v>23.715068493150685</v>
      </c>
      <c r="O240" s="37" t="str">
        <f>'2025'!J27</f>
        <v>Hybrid</v>
      </c>
      <c r="P240" s="37" t="str">
        <f>'2025'!K27</f>
        <v>DEEP</v>
      </c>
      <c r="Q240" s="37" t="str">
        <f>'2025'!L27</f>
        <v>Poor Separator</v>
      </c>
      <c r="R240" s="55">
        <f>'2025'!M27</f>
        <v>73</v>
      </c>
      <c r="S240" s="55">
        <f>'2025'!N27</f>
        <v>200</v>
      </c>
      <c r="T240" s="231">
        <f t="shared" si="24"/>
        <v>26.386526783186806</v>
      </c>
      <c r="U240" s="37">
        <f>'2025'!O27</f>
        <v>4.43</v>
      </c>
      <c r="V240" s="56">
        <f>'2025'!P27</f>
        <v>0</v>
      </c>
      <c r="W240" s="57">
        <f>'2025'!Q27</f>
        <v>0</v>
      </c>
      <c r="X240" s="58">
        <f>'2025'!R27</f>
        <v>4.4757502384621034E-2</v>
      </c>
      <c r="Y240" s="58">
        <f>'2025'!S27</f>
        <v>0.28549689030038372</v>
      </c>
      <c r="Z240" s="58">
        <f>'2025'!T27</f>
        <v>0.30821769766134954</v>
      </c>
      <c r="AA240" s="58">
        <f>'2025'!U27</f>
        <v>0.29759267464185502</v>
      </c>
      <c r="AB240" s="58">
        <f>'2025'!V27</f>
        <v>0.30290518615160228</v>
      </c>
      <c r="AC240" s="59">
        <f>'2025'!W27</f>
        <v>0.28775992684402213</v>
      </c>
      <c r="AD240" s="42">
        <f>'2025'!X27</f>
        <v>21.046575342465754</v>
      </c>
      <c r="AE240" s="43">
        <f>'2025'!Y27</f>
        <v>2.96</v>
      </c>
      <c r="AF240" s="43">
        <f>'2025'!Z27</f>
        <v>8.4</v>
      </c>
      <c r="AG240" s="43">
        <f>'2025'!AA27</f>
        <v>17.3</v>
      </c>
      <c r="AH240" s="43">
        <f>'2025'!AB27</f>
        <v>0.91</v>
      </c>
      <c r="AI240" s="43">
        <f>'2025'!AC27</f>
        <v>0.46</v>
      </c>
      <c r="AJ240" s="44">
        <f>'2025'!AD27</f>
        <v>5.8759305210918114E-2</v>
      </c>
      <c r="AK240" s="44">
        <f>'2025'!AE27</f>
        <v>0.16526054590570721</v>
      </c>
      <c r="AL240" s="45">
        <f>'2025'!AF27</f>
        <v>0</v>
      </c>
      <c r="AM240" s="46">
        <f t="shared" si="27"/>
        <v>0.68799999999999994</v>
      </c>
      <c r="AN240" s="45">
        <f>'2025'!AG27</f>
        <v>0.72599999999999998</v>
      </c>
      <c r="AO240" s="45">
        <f>'2025'!AH27</f>
        <v>0.27400000000000002</v>
      </c>
      <c r="AP240" s="43">
        <f>'2025'!AI27</f>
        <v>103.85922712367173</v>
      </c>
      <c r="AQ240" s="47">
        <f>'2025'!AJ27</f>
        <v>102.80124350111949</v>
      </c>
      <c r="AR240" s="48">
        <f>'2025'!AK27</f>
        <v>7</v>
      </c>
      <c r="AS240" s="49">
        <f>'2025'!AL27</f>
        <v>4</v>
      </c>
      <c r="AT240" s="49">
        <f>'2025'!AM27</f>
        <v>5</v>
      </c>
      <c r="AU240" s="49">
        <f>'2025'!AN27</f>
        <v>6</v>
      </c>
      <c r="AV240" s="49">
        <f>'2025'!AO27</f>
        <v>9</v>
      </c>
      <c r="AW240" s="49">
        <f>'2025'!AP27</f>
        <v>7</v>
      </c>
      <c r="AX240" s="49">
        <f>'2025'!AQ27</f>
        <v>0</v>
      </c>
      <c r="AY240" s="50">
        <f>'2025'!AR27</f>
        <v>0.25</v>
      </c>
      <c r="AZ240" s="60">
        <f>'2025'!AS27</f>
        <v>0</v>
      </c>
      <c r="BA240" s="61">
        <f>'2025'!AT27</f>
        <v>1</v>
      </c>
      <c r="BB240" s="61">
        <f>'2025'!AU27</f>
        <v>0</v>
      </c>
      <c r="BC240" s="61">
        <f>'2025'!AV27</f>
        <v>0</v>
      </c>
      <c r="BD240" s="61">
        <f>'2025'!AW27</f>
        <v>0</v>
      </c>
      <c r="BE240" s="61">
        <f>'2025'!AX27</f>
        <v>0</v>
      </c>
      <c r="BF240" s="62">
        <f>'2025'!AY27</f>
        <v>0</v>
      </c>
      <c r="BG240" s="62">
        <f>'2025'!AZ27</f>
        <v>0</v>
      </c>
      <c r="BH240" s="62">
        <f>'2025'!BA27</f>
        <v>0</v>
      </c>
      <c r="BI240" s="62">
        <f>'2025'!BB27</f>
        <v>0</v>
      </c>
      <c r="BJ240" s="62">
        <f>'2025'!BC27</f>
        <v>0</v>
      </c>
      <c r="BK240" s="62">
        <f>'2025'!BH27</f>
        <v>0</v>
      </c>
      <c r="BL240" s="62">
        <f>'2025'!BI27</f>
        <v>0</v>
      </c>
      <c r="BM240" s="62">
        <f>'2025'!BJ27</f>
        <v>0</v>
      </c>
      <c r="BN240" s="63">
        <f>'2025'!BK27</f>
        <v>0</v>
      </c>
      <c r="BO240" s="60">
        <f>'2025'!BL27</f>
        <v>61</v>
      </c>
      <c r="BP240" s="61">
        <f>'2025'!BM27</f>
        <v>1362.8999999999999</v>
      </c>
      <c r="BQ240" s="61">
        <f>'2025'!BN27</f>
        <v>11</v>
      </c>
      <c r="BR240" s="61">
        <f>'2025'!BO27</f>
        <v>7</v>
      </c>
      <c r="BS240" s="61">
        <f>'2025'!BP27</f>
        <v>0</v>
      </c>
      <c r="BT240" s="61">
        <f>'2025'!BQ27</f>
        <v>6.3</v>
      </c>
      <c r="BU240" s="62">
        <f>'2025'!BR27</f>
        <v>0.05</v>
      </c>
      <c r="BV240" s="62">
        <f>'2025'!BS27</f>
        <v>0.38</v>
      </c>
      <c r="BW240" s="62">
        <f>'2025'!BT27</f>
        <v>0.8</v>
      </c>
      <c r="BX240" s="62">
        <f>'2025'!BU27</f>
        <v>3.9</v>
      </c>
      <c r="BY240" s="62">
        <f>'2025'!BV27</f>
        <v>9.5</v>
      </c>
      <c r="BZ240" s="62">
        <f>'2025'!CA27</f>
        <v>0</v>
      </c>
      <c r="CA240" s="62">
        <f>'2025'!CB27</f>
        <v>12.5</v>
      </c>
      <c r="CB240" s="62">
        <f>'2025'!CC27</f>
        <v>96.1</v>
      </c>
      <c r="CC240" s="63">
        <f>'2025'!CD27</f>
        <v>3.9</v>
      </c>
      <c r="CD240" s="60">
        <f>'2025'!CE27</f>
        <v>863</v>
      </c>
      <c r="CE240" s="61">
        <f>'2025'!CF27</f>
        <v>3022.8</v>
      </c>
      <c r="CF240" s="61">
        <f>'2025'!CG27</f>
        <v>100</v>
      </c>
      <c r="CG240" s="61">
        <f>'2025'!CH27</f>
        <v>70</v>
      </c>
      <c r="CH240" s="61">
        <f>'2025'!CI27</f>
        <v>7</v>
      </c>
      <c r="CI240" s="61">
        <f>'2025'!CJ27</f>
        <v>18</v>
      </c>
      <c r="CJ240" s="62">
        <f>'2025'!CK27</f>
        <v>0.74</v>
      </c>
      <c r="CK240" s="62">
        <f>'2025'!CL27</f>
        <v>2.15</v>
      </c>
      <c r="CL240" s="62">
        <f>'2025'!CM27</f>
        <v>2.27</v>
      </c>
      <c r="CM240" s="62">
        <f>'2025'!CN27</f>
        <v>4.9000000000000004</v>
      </c>
      <c r="CN240" s="62">
        <f>'2025'!CO27</f>
        <v>10.199999999999999</v>
      </c>
      <c r="CO240" s="62">
        <f>'2025'!CT27</f>
        <v>53.3</v>
      </c>
      <c r="CP240" s="62">
        <f>'2025'!CU27</f>
        <v>6.7</v>
      </c>
      <c r="CQ240" s="62">
        <f>'2025'!CV27</f>
        <v>75.7</v>
      </c>
      <c r="CR240" s="63">
        <f>'2025'!CW27</f>
        <v>24.3</v>
      </c>
      <c r="CS240" s="60">
        <f>'2025'!CX27</f>
        <v>713</v>
      </c>
      <c r="CT240" s="61">
        <f>'2025'!CY27</f>
        <v>2313.3000000000002</v>
      </c>
      <c r="CU240" s="61">
        <f>'2025'!CZ27</f>
        <v>99</v>
      </c>
      <c r="CV240" s="61">
        <f>'2025'!DA27</f>
        <v>65</v>
      </c>
      <c r="CW240" s="61">
        <f>'2025'!DB27</f>
        <v>3</v>
      </c>
      <c r="CX240" s="61">
        <f>'2025'!DC27</f>
        <v>7.6999999999999993</v>
      </c>
      <c r="CY240" s="62">
        <f>'2025'!DD27</f>
        <v>0.46</v>
      </c>
      <c r="CZ240" s="62">
        <f>'2025'!DE27</f>
        <v>0.46</v>
      </c>
      <c r="DA240" s="62">
        <f>'2025'!DF27</f>
        <v>2</v>
      </c>
      <c r="DB240" s="62">
        <f>'2025'!DG27</f>
        <v>8.4</v>
      </c>
      <c r="DC240" s="62">
        <f>'2025'!DH27</f>
        <v>7.3</v>
      </c>
      <c r="DD240" s="62">
        <f>'2025'!DM27</f>
        <v>36.799999999999997</v>
      </c>
      <c r="DE240" s="62">
        <f>'2025'!DN27</f>
        <v>3</v>
      </c>
      <c r="DF240" s="62">
        <f>'2025'!DO27</f>
        <v>66</v>
      </c>
      <c r="DG240" s="63">
        <f>'2025'!DP27</f>
        <v>34</v>
      </c>
      <c r="DH240" s="60">
        <f>'2025'!DQ27</f>
        <v>806</v>
      </c>
      <c r="DI240" s="61">
        <f>'2025'!DR27</f>
        <v>2708.3999999999996</v>
      </c>
      <c r="DJ240" s="61">
        <f>'2025'!DS27</f>
        <v>61</v>
      </c>
      <c r="DK240" s="61">
        <f>'2025'!DT27</f>
        <v>39</v>
      </c>
      <c r="DL240" s="61">
        <f>'2025'!DU27</f>
        <v>4</v>
      </c>
      <c r="DM240" s="61">
        <f>'2025'!DV27</f>
        <v>15.399999999999999</v>
      </c>
      <c r="DN240" s="62">
        <f>'2025'!DW27</f>
        <v>0.91</v>
      </c>
      <c r="DO240" s="62">
        <f>'2025'!DX27</f>
        <v>0</v>
      </c>
      <c r="DP240" s="62">
        <f>'2025'!DY27</f>
        <v>2.96</v>
      </c>
      <c r="DQ240" s="62">
        <f>'2025'!DZ27</f>
        <v>6.4</v>
      </c>
      <c r="DR240" s="62">
        <f>'2025'!EA27</f>
        <v>17.3</v>
      </c>
      <c r="DS240" s="62">
        <f>'2025'!EF27</f>
        <v>68.8</v>
      </c>
      <c r="DT240" s="62">
        <f>'2025'!EG27</f>
        <v>0</v>
      </c>
      <c r="DU240" s="62">
        <f>'2025'!EH27</f>
        <v>79.2</v>
      </c>
      <c r="DV240" s="63">
        <f>'2025'!EI27</f>
        <v>20.8</v>
      </c>
    </row>
    <row r="241" spans="1:126" ht="15.75" customHeight="1" x14ac:dyDescent="0.2">
      <c r="A241" s="30">
        <f t="shared" si="21"/>
        <v>239</v>
      </c>
      <c r="B241" s="31">
        <f>'2017'!A25</f>
        <v>23</v>
      </c>
      <c r="C241" s="31">
        <v>2017</v>
      </c>
      <c r="D241" s="32" t="str">
        <f>'2017'!B25</f>
        <v>Chad Hansen</v>
      </c>
      <c r="E241" s="32" t="str" cm="1">
        <f t="array" ref="E241">_xlfn.IFS(F241&gt;12.5,"Cornerstone",AND(F241&gt;11.995,F241&lt;12.5),"Elite",AND(F241&gt;11,F241&lt;12.995),"Elite Upside",AND(F241&gt;=9.69,F241&lt;10.999),"Upside",AND(F241&gt;8.4,F241&lt;9.999),"Upside Lite",AND(F241&gt;7.25,F241&lt;8.999),"Outlier",AND(F241&gt;=6,F241&lt;7.25),"Outlier Lite",F241&lt;6.999,"Purgatory")</f>
        <v>Outlier</v>
      </c>
      <c r="F241" s="33">
        <f>'2017'!C25</f>
        <v>7.4057142857142848</v>
      </c>
      <c r="G241" s="33">
        <f t="shared" si="22"/>
        <v>61.1</v>
      </c>
      <c r="H241" s="303">
        <f t="shared" si="23"/>
        <v>-0.58879261181063769</v>
      </c>
      <c r="I241" s="34" t="str">
        <f>'2017'!D25</f>
        <v>California</v>
      </c>
      <c r="J241" s="35">
        <f>'2017'!E25</f>
        <v>5</v>
      </c>
      <c r="K241" s="36">
        <f>'2017'!F25</f>
        <v>34717</v>
      </c>
      <c r="L241" s="37">
        <f>'2017'!G25</f>
        <v>30.712328767123289</v>
      </c>
      <c r="M241" s="37" t="str">
        <f>'2017'!H25</f>
        <v>JR</v>
      </c>
      <c r="N241" s="37">
        <f>'2017'!I25</f>
        <v>22.287671232876711</v>
      </c>
      <c r="O241" s="37" t="str">
        <f>'2017'!J25</f>
        <v>Wide</v>
      </c>
      <c r="P241" s="37" t="str">
        <f>'2017'!K25</f>
        <v>BALL HOG</v>
      </c>
      <c r="Q241" s="37" t="str">
        <f>'2017'!L25</f>
        <v>N/A</v>
      </c>
      <c r="R241" s="55">
        <f>'2017'!M25</f>
        <v>74</v>
      </c>
      <c r="S241" s="55">
        <f>'2017'!N25</f>
        <v>185</v>
      </c>
      <c r="T241" s="231">
        <f t="shared" si="24"/>
        <v>23.75233128844636</v>
      </c>
      <c r="U241" s="37">
        <f>'2017'!O25</f>
        <v>4.54</v>
      </c>
      <c r="V241" s="56">
        <f>'2017'!P25</f>
        <v>4</v>
      </c>
      <c r="W241" s="57">
        <f>'2017'!Q25</f>
        <v>0</v>
      </c>
      <c r="X241" s="58">
        <f>'2017'!R25</f>
        <v>0</v>
      </c>
      <c r="Y241" s="58">
        <f>'2017'!S25</f>
        <v>0</v>
      </c>
      <c r="Z241" s="58">
        <f>'2017'!T25</f>
        <v>5.0899427636958303E-2</v>
      </c>
      <c r="AA241" s="58">
        <f>'2017'!U25</f>
        <v>0.29006038086391084</v>
      </c>
      <c r="AB241" s="58">
        <f>'2017'!V25</f>
        <v>0.29006038086391084</v>
      </c>
      <c r="AC241" s="59">
        <f>'2017'!W25</f>
        <v>0.27555736182071527</v>
      </c>
      <c r="AD241" s="42">
        <f>'2017'!X25</f>
        <v>21.646575342465752</v>
      </c>
      <c r="AE241" s="43">
        <f>'2017'!Y25</f>
        <v>3.13</v>
      </c>
      <c r="AF241" s="43">
        <f>'2017'!Z25</f>
        <v>5.9</v>
      </c>
      <c r="AG241" s="43">
        <f>'2017'!AA25</f>
        <v>11.6</v>
      </c>
      <c r="AH241" s="43">
        <f>'2017'!AB25</f>
        <v>0.53</v>
      </c>
      <c r="AI241" s="43">
        <f>'2017'!AC25</f>
        <v>2.46</v>
      </c>
      <c r="AJ241" s="44" t="str">
        <f>'2017'!AD25</f>
        <v>N/A</v>
      </c>
      <c r="AK241" s="44" t="str">
        <f>'2017'!AE25</f>
        <v>N/A</v>
      </c>
      <c r="AL241" s="45">
        <f>'2017'!AF25</f>
        <v>4.2000000000000003E-2</v>
      </c>
      <c r="AM241" s="46">
        <f t="shared" si="27"/>
        <v>0</v>
      </c>
      <c r="AN241" s="45">
        <f>'2017'!AG25</f>
        <v>0.97</v>
      </c>
      <c r="AO241" s="45">
        <f>'2017'!AH25</f>
        <v>3.7000000000000005E-2</v>
      </c>
      <c r="AP241" s="43">
        <f>'2017'!AI25</f>
        <v>87.092009773748927</v>
      </c>
      <c r="AQ241" s="47">
        <f>'2017'!AJ25</f>
        <v>87.982213426116118</v>
      </c>
      <c r="AR241" s="48">
        <f>'2017'!AK25</f>
        <v>7</v>
      </c>
      <c r="AS241" s="49">
        <f>'2017'!AL25</f>
        <v>3</v>
      </c>
      <c r="AT241" s="49">
        <f>'2017'!AM25</f>
        <v>6</v>
      </c>
      <c r="AU241" s="49">
        <f>'2017'!AN25</f>
        <v>4</v>
      </c>
      <c r="AV241" s="49">
        <f>'2017'!AO25</f>
        <v>7</v>
      </c>
      <c r="AW241" s="49">
        <f>'2017'!AP25</f>
        <v>4</v>
      </c>
      <c r="AX241" s="49">
        <f>'2017'!AQ25</f>
        <v>5</v>
      </c>
      <c r="AY241" s="50">
        <f>'2017'!AR25</f>
        <v>0</v>
      </c>
      <c r="AZ241" s="60">
        <f>'2017'!AS25</f>
        <v>0</v>
      </c>
      <c r="BA241" s="61">
        <f>'2017'!AT25</f>
        <v>2499</v>
      </c>
      <c r="BB241" s="61">
        <f>'2017'!AU25</f>
        <v>0</v>
      </c>
      <c r="BC241" s="61">
        <f>'2017'!AV25</f>
        <v>0</v>
      </c>
      <c r="BD241" s="61">
        <f>'2017'!AW25</f>
        <v>0</v>
      </c>
      <c r="BE241" s="61">
        <f>'2017'!AX25</f>
        <v>0</v>
      </c>
      <c r="BF241" s="62">
        <f>'2017'!AY25</f>
        <v>0</v>
      </c>
      <c r="BG241" s="62">
        <f>'2017'!AZ25</f>
        <v>0</v>
      </c>
      <c r="BH241" s="62">
        <f>'2017'!BA25</f>
        <v>0</v>
      </c>
      <c r="BI241" s="62">
        <f>'2017'!BB25</f>
        <v>0</v>
      </c>
      <c r="BJ241" s="62">
        <f>'2017'!BC25</f>
        <v>0</v>
      </c>
      <c r="BK241" s="62">
        <f>'2017'!BD25</f>
        <v>0</v>
      </c>
      <c r="BL241" s="62">
        <f>'2017'!BE25</f>
        <v>0</v>
      </c>
      <c r="BM241" s="62">
        <f>'2017'!BF25</f>
        <v>0</v>
      </c>
      <c r="BN241" s="63">
        <f>'2017'!BG25</f>
        <v>0</v>
      </c>
      <c r="BO241" s="60">
        <f>'2017'!BH25</f>
        <v>0</v>
      </c>
      <c r="BP241" s="61">
        <f>'2017'!BI25</f>
        <v>3977</v>
      </c>
      <c r="BQ241" s="61">
        <f>'2017'!BJ25</f>
        <v>0</v>
      </c>
      <c r="BR241" s="61">
        <f>'2017'!BK25</f>
        <v>0</v>
      </c>
      <c r="BS241" s="61">
        <f>'2017'!BL25</f>
        <v>0</v>
      </c>
      <c r="BT241" s="61">
        <f>'2017'!BM25</f>
        <v>0</v>
      </c>
      <c r="BU241" s="62">
        <f>'2017'!BN25</f>
        <v>0</v>
      </c>
      <c r="BV241" s="62">
        <f>'2017'!BO25</f>
        <v>0</v>
      </c>
      <c r="BW241" s="62">
        <f>'2017'!BP25</f>
        <v>0</v>
      </c>
      <c r="BX241" s="62">
        <f>'2017'!BQ25</f>
        <v>0</v>
      </c>
      <c r="BY241" s="62">
        <f>'2017'!BR25</f>
        <v>0</v>
      </c>
      <c r="BZ241" s="62">
        <f>'2017'!BS25</f>
        <v>0</v>
      </c>
      <c r="CA241" s="62">
        <f>'2017'!BT25</f>
        <v>0</v>
      </c>
      <c r="CB241" s="62">
        <f>'2017'!BU25</f>
        <v>0</v>
      </c>
      <c r="CC241" s="63">
        <f>'2017'!BV25</f>
        <v>0</v>
      </c>
      <c r="CD241" s="60">
        <f>'2017'!BW25</f>
        <v>0</v>
      </c>
      <c r="CE241" s="61">
        <f>'2017'!BX25</f>
        <v>4152</v>
      </c>
      <c r="CF241" s="61">
        <f>'2017'!BY25</f>
        <v>0</v>
      </c>
      <c r="CG241" s="61">
        <f>'2017'!BZ25</f>
        <v>0</v>
      </c>
      <c r="CH241" s="61">
        <f>'2017'!CA25</f>
        <v>0</v>
      </c>
      <c r="CI241" s="61">
        <f>'2017'!CB25</f>
        <v>0</v>
      </c>
      <c r="CJ241" s="62">
        <f>'2017'!CC25</f>
        <v>0</v>
      </c>
      <c r="CK241" s="62">
        <f>'2017'!CD25</f>
        <v>0</v>
      </c>
      <c r="CL241" s="62">
        <f>'2017'!CE25</f>
        <v>0</v>
      </c>
      <c r="CM241" s="62">
        <f>'2017'!CF25</f>
        <v>0</v>
      </c>
      <c r="CN241" s="62">
        <f>'2017'!CG25</f>
        <v>0</v>
      </c>
      <c r="CO241" s="62">
        <f>'2017'!CH25</f>
        <v>0</v>
      </c>
      <c r="CP241" s="62">
        <f>'2017'!CI25</f>
        <v>0</v>
      </c>
      <c r="CQ241" s="62">
        <f>'2017'!CJ25</f>
        <v>0</v>
      </c>
      <c r="CR241" s="63">
        <f>'2017'!CK25</f>
        <v>0</v>
      </c>
      <c r="CS241" s="60">
        <f>'2017'!CL25</f>
        <v>249</v>
      </c>
      <c r="CT241" s="61">
        <f>'2017'!CM25</f>
        <v>4892</v>
      </c>
      <c r="CU241" s="61">
        <f>'2017'!CN25</f>
        <v>26</v>
      </c>
      <c r="CV241" s="61">
        <f>'2017'!CO25</f>
        <v>19</v>
      </c>
      <c r="CW241" s="61">
        <f>'2017'!CP25</f>
        <v>1</v>
      </c>
      <c r="CX241" s="61">
        <f>'2017'!CQ25</f>
        <v>44</v>
      </c>
      <c r="CY241" s="62">
        <f>'2017'!CR25</f>
        <v>0</v>
      </c>
      <c r="CZ241" s="62">
        <f>'2017'!CS25</f>
        <v>0</v>
      </c>
      <c r="DA241" s="62">
        <f>'2017'!CT25</f>
        <v>2.12</v>
      </c>
      <c r="DB241" s="62">
        <f>'2017'!CU25</f>
        <v>5.9</v>
      </c>
      <c r="DC241" s="62">
        <f>'2017'!CV25</f>
        <v>11.4</v>
      </c>
      <c r="DD241" s="62">
        <f>'2017'!CW25</f>
        <v>0</v>
      </c>
      <c r="DE241" s="62">
        <f>'2017'!CX25</f>
        <v>0</v>
      </c>
      <c r="DF241" s="62">
        <f>'2017'!CY25</f>
        <v>95.2</v>
      </c>
      <c r="DG241" s="63">
        <f>'2017'!CZ25</f>
        <v>4.8</v>
      </c>
      <c r="DH241" s="60">
        <f>'2017'!DA25</f>
        <v>1249</v>
      </c>
      <c r="DI241" s="61">
        <f>'2017'!DB25</f>
        <v>4306</v>
      </c>
      <c r="DJ241" s="61">
        <f>'2017'!DC25</f>
        <v>144</v>
      </c>
      <c r="DK241" s="61">
        <f>'2017'!DD25</f>
        <v>92</v>
      </c>
      <c r="DL241" s="61">
        <f>'2017'!DE25</f>
        <v>11</v>
      </c>
      <c r="DM241" s="61">
        <f>'2017'!DF25</f>
        <v>37</v>
      </c>
      <c r="DN241" s="62">
        <f>'2017'!DG25</f>
        <v>0.53</v>
      </c>
      <c r="DO241" s="62">
        <f>'2017'!DH25</f>
        <v>2.46</v>
      </c>
      <c r="DP241" s="62">
        <f>'2017'!DI25</f>
        <v>3.13</v>
      </c>
      <c r="DQ241" s="62">
        <f>'2017'!DJ25</f>
        <v>4.8</v>
      </c>
      <c r="DR241" s="62">
        <f>'2017'!DK25</f>
        <v>11.6</v>
      </c>
      <c r="DS241" s="62">
        <f>'2017'!DL25</f>
        <v>0</v>
      </c>
      <c r="DT241" s="62">
        <f>'2017'!DM25</f>
        <v>4.2</v>
      </c>
      <c r="DU241" s="62">
        <f>'2017'!DN25</f>
        <v>97</v>
      </c>
      <c r="DV241" s="63">
        <f>'2017'!DO25</f>
        <v>2.6</v>
      </c>
    </row>
    <row r="242" spans="1:126" ht="15.75" customHeight="1" x14ac:dyDescent="0.2">
      <c r="A242" s="30">
        <f t="shared" si="21"/>
        <v>240</v>
      </c>
      <c r="B242" s="31">
        <f>'2020'!A24</f>
        <v>22</v>
      </c>
      <c r="C242" s="31">
        <v>2020</v>
      </c>
      <c r="D242" s="32" t="str">
        <f>'2020'!B24</f>
        <v>Van Jefferson</v>
      </c>
      <c r="E242" s="32" t="str" cm="1">
        <f t="array" ref="E242">_xlfn.IFS(F242&gt;12.5,"Cornerstone",AND(F242&gt;11.995,F242&lt;12.5),"Elite",AND(F242&gt;11,F242&lt;12.995),"Elite Upside",AND(F242&gt;=9.69,F242&lt;10.999),"Upside",AND(F242&gt;8.4,F242&lt;9.999),"Upside Lite",AND(F242&gt;7.25,F242&lt;8.999),"Outlier",AND(F242&gt;=6,F242&lt;7.25),"Outlier Lite",F242&lt;6.999,"Purgatory")</f>
        <v>Outlier</v>
      </c>
      <c r="F242" s="33">
        <f>'2020'!C24</f>
        <v>7.3885714285714279</v>
      </c>
      <c r="G242" s="33">
        <f t="shared" si="22"/>
        <v>60.9</v>
      </c>
      <c r="H242" s="303">
        <f t="shared" si="23"/>
        <v>-0.59863183093430916</v>
      </c>
      <c r="I242" s="34" t="str">
        <f>'2020'!D24</f>
        <v>Florida</v>
      </c>
      <c r="J242" s="35">
        <f>'2020'!E24</f>
        <v>1</v>
      </c>
      <c r="K242" s="36">
        <f>'2020'!F24</f>
        <v>35272</v>
      </c>
      <c r="L242" s="37">
        <f>'2020'!G24</f>
        <v>29.19178082191781</v>
      </c>
      <c r="M242" s="37" t="str">
        <f>'2020'!H24</f>
        <v>RS SR</v>
      </c>
      <c r="N242" s="37">
        <f>'2020'!I24</f>
        <v>23.758904109589039</v>
      </c>
      <c r="O242" s="37" t="str">
        <f>'2020'!J24</f>
        <v>Hybrid</v>
      </c>
      <c r="P242" s="37" t="str">
        <f>'2020'!K24</f>
        <v>DEEP</v>
      </c>
      <c r="Q242" s="37" t="str">
        <f>'2020'!L24</f>
        <v>Poor Earner</v>
      </c>
      <c r="R242" s="55">
        <f>'2020'!M24</f>
        <v>73</v>
      </c>
      <c r="S242" s="55">
        <f>'2020'!N24</f>
        <v>201</v>
      </c>
      <c r="T242" s="231">
        <f t="shared" si="24"/>
        <v>26.51845941710274</v>
      </c>
      <c r="U242" s="35">
        <f>'2020'!O24</f>
        <v>4.43</v>
      </c>
      <c r="V242" s="56">
        <f>'2020'!P24</f>
        <v>2</v>
      </c>
      <c r="W242" s="57">
        <f>'2020'!Q24</f>
        <v>0</v>
      </c>
      <c r="X242" s="58">
        <f>'2020'!R24</f>
        <v>0.14369641155922516</v>
      </c>
      <c r="Y242" s="58">
        <f>'2020'!S24</f>
        <v>0.13885505481120586</v>
      </c>
      <c r="Z242" s="58">
        <f>'2020'!T24</f>
        <v>0.21417926335959123</v>
      </c>
      <c r="AA242" s="58">
        <f>'2020'!U24</f>
        <v>0.18201462765957446</v>
      </c>
      <c r="AB242" s="58">
        <f>'2020'!V24</f>
        <v>0.19809694550958284</v>
      </c>
      <c r="AC242" s="59">
        <f>'2020'!W24</f>
        <v>0.19809694550958284</v>
      </c>
      <c r="AD242" s="42">
        <f>'2020'!X24</f>
        <v>22.112328767123287</v>
      </c>
      <c r="AE242" s="43">
        <f>'2020'!Y24</f>
        <v>1.73</v>
      </c>
      <c r="AF242" s="43">
        <f>'2020'!Z24</f>
        <v>4.5999999999999996</v>
      </c>
      <c r="AG242" s="43">
        <f>'2020'!AA24</f>
        <v>16.3</v>
      </c>
      <c r="AH242" s="43">
        <f>'2020'!AB24</f>
        <v>0.84</v>
      </c>
      <c r="AI242" s="43">
        <f>'2020'!AC24</f>
        <v>1.55</v>
      </c>
      <c r="AJ242" s="44">
        <f>'2020'!AD24</f>
        <v>2.6331811263318114E-2</v>
      </c>
      <c r="AK242" s="44">
        <f>'2020'!AE24</f>
        <v>0.15535768645357687</v>
      </c>
      <c r="AL242" s="45">
        <f>'2020'!AF24</f>
        <v>7.4999999999999997E-2</v>
      </c>
      <c r="AM242" s="46">
        <f t="shared" si="27"/>
        <v>0.5</v>
      </c>
      <c r="AN242" s="45">
        <f>'2020'!AG24</f>
        <v>0.74849999999999994</v>
      </c>
      <c r="AO242" s="45">
        <f>'2020'!AH24</f>
        <v>0.2515</v>
      </c>
      <c r="AP242" s="43">
        <f>'2020'!AI24</f>
        <v>104.37852325929009</v>
      </c>
      <c r="AQ242" s="47">
        <f>'2020'!AJ24</f>
        <v>103.31524971862508</v>
      </c>
      <c r="AR242" s="48">
        <f>'2020'!AK24</f>
        <v>5</v>
      </c>
      <c r="AS242" s="49">
        <f>'2020'!AL24</f>
        <v>2</v>
      </c>
      <c r="AT242" s="49">
        <f>'2020'!AM24</f>
        <v>2</v>
      </c>
      <c r="AU242" s="49">
        <f>'2020'!AN24</f>
        <v>2</v>
      </c>
      <c r="AV242" s="49">
        <f>'2020'!AO24</f>
        <v>9</v>
      </c>
      <c r="AW242" s="49">
        <f>'2020'!AP24</f>
        <v>7</v>
      </c>
      <c r="AX242" s="49">
        <f>'2020'!AQ24</f>
        <v>8</v>
      </c>
      <c r="AY242" s="50">
        <f>'2020'!AR24</f>
        <v>0.75</v>
      </c>
      <c r="AZ242" s="60">
        <f>'2020'!AS24</f>
        <v>0</v>
      </c>
      <c r="BA242" s="61">
        <f>'2020'!AT24</f>
        <v>4351.0999999999995</v>
      </c>
      <c r="BB242" s="61">
        <f>'2020'!AU24</f>
        <v>0</v>
      </c>
      <c r="BC242" s="61">
        <f>'2020'!AV24</f>
        <v>0</v>
      </c>
      <c r="BD242" s="61">
        <f>'2020'!AW24</f>
        <v>0</v>
      </c>
      <c r="BE242" s="61">
        <f>'2020'!AX24</f>
        <v>0</v>
      </c>
      <c r="BF242" s="62">
        <f>'2020'!AY24</f>
        <v>0</v>
      </c>
      <c r="BG242" s="62">
        <f>'2020'!AZ24</f>
        <v>0</v>
      </c>
      <c r="BH242" s="62">
        <f>'2020'!BA24</f>
        <v>0</v>
      </c>
      <c r="BI242" s="62">
        <f>'2020'!BB24</f>
        <v>0</v>
      </c>
      <c r="BJ242" s="62">
        <f>'2020'!BC24</f>
        <v>0</v>
      </c>
      <c r="BK242" s="62">
        <f>'2020'!BD24</f>
        <v>0</v>
      </c>
      <c r="BL242" s="62">
        <f>'2020'!BE24</f>
        <v>0</v>
      </c>
      <c r="BM242" s="62">
        <f>'2020'!BF24</f>
        <v>0</v>
      </c>
      <c r="BN242" s="63">
        <f>'2020'!BG24</f>
        <v>0</v>
      </c>
      <c r="BO242" s="60">
        <f>'2020'!BH24</f>
        <v>543</v>
      </c>
      <c r="BP242" s="61">
        <f>'2020'!BI24</f>
        <v>3778.7999999999997</v>
      </c>
      <c r="BQ242" s="61">
        <f>'2020'!BJ24</f>
        <v>72</v>
      </c>
      <c r="BR242" s="61">
        <f>'2020'!BK24</f>
        <v>49</v>
      </c>
      <c r="BS242" s="61">
        <f>'2020'!BL24</f>
        <v>3</v>
      </c>
      <c r="BT242" s="61">
        <f>'2020'!BM24</f>
        <v>27</v>
      </c>
      <c r="BU242" s="62">
        <f>'2020'!BN24</f>
        <v>0.65</v>
      </c>
      <c r="BV242" s="62">
        <f>'2020'!BO24</f>
        <v>1.1200000000000001</v>
      </c>
      <c r="BW242" s="62">
        <f>'2020'!BP24</f>
        <v>1.29</v>
      </c>
      <c r="BX242" s="62">
        <f>'2020'!BQ24</f>
        <v>3.8</v>
      </c>
      <c r="BY242" s="62">
        <f>'2020'!BR24</f>
        <v>12.1</v>
      </c>
      <c r="BZ242" s="62">
        <f>'2020'!BS24</f>
        <v>0</v>
      </c>
      <c r="CA242" s="62">
        <f>'2020'!BT24</f>
        <v>9.3000000000000007</v>
      </c>
      <c r="CB242" s="62">
        <f>'2020'!BU24</f>
        <v>2.7</v>
      </c>
      <c r="CC242" s="63">
        <f>'2020'!BV24</f>
        <v>97.1</v>
      </c>
      <c r="CD242" s="60">
        <f>'2020'!BW24</f>
        <v>456</v>
      </c>
      <c r="CE242" s="61">
        <f>'2020'!BX24</f>
        <v>3284</v>
      </c>
      <c r="CF242" s="61">
        <f>'2020'!BY24</f>
        <v>54</v>
      </c>
      <c r="CG242" s="61">
        <f>'2020'!BZ24</f>
        <v>41</v>
      </c>
      <c r="CH242" s="61">
        <f>'2020'!CA24</f>
        <v>1</v>
      </c>
      <c r="CI242" s="61">
        <f>'2020'!CB24</f>
        <v>28</v>
      </c>
      <c r="CJ242" s="62">
        <f>'2020'!CC24</f>
        <v>0.41</v>
      </c>
      <c r="CK242" s="62">
        <f>'2020'!CD24</f>
        <v>1.21</v>
      </c>
      <c r="CL242" s="62">
        <f>'2020'!CE24</f>
        <v>1.68</v>
      </c>
      <c r="CM242" s="62">
        <f>'2020'!CF24</f>
        <v>4.0999999999999996</v>
      </c>
      <c r="CN242" s="62">
        <f>'2020'!CG24</f>
        <v>7.8</v>
      </c>
      <c r="CO242" s="62">
        <f>'2020'!CL24</f>
        <v>37.5</v>
      </c>
      <c r="CP242" s="62">
        <f>'2020'!CM24</f>
        <v>6.8</v>
      </c>
      <c r="CQ242" s="62">
        <f>'2020'!CN24</f>
        <v>34.9</v>
      </c>
      <c r="CR242" s="63">
        <f>'2020'!CO24</f>
        <v>63.3</v>
      </c>
      <c r="CS242" s="60">
        <f>'2020'!CP24</f>
        <v>503</v>
      </c>
      <c r="CT242" s="61">
        <f>'2020'!CQ24</f>
        <v>2348.5</v>
      </c>
      <c r="CU242" s="61">
        <f>'2020'!CR24</f>
        <v>66</v>
      </c>
      <c r="CV242" s="61">
        <f>'2020'!CS24</f>
        <v>35</v>
      </c>
      <c r="CW242" s="61">
        <f>'2020'!CT24</f>
        <v>6</v>
      </c>
      <c r="CX242" s="61">
        <f>'2020'!CU24</f>
        <v>28</v>
      </c>
      <c r="CY242" s="62">
        <f>'2020'!CV24</f>
        <v>0.4</v>
      </c>
      <c r="CZ242" s="62">
        <f>'2020'!CW24</f>
        <v>1.55</v>
      </c>
      <c r="DA242" s="62">
        <f>'2020'!CX24</f>
        <v>1.6</v>
      </c>
      <c r="DB242" s="62">
        <f>'2020'!CY24</f>
        <v>4.5999999999999996</v>
      </c>
      <c r="DC242" s="62">
        <f>'2020'!CZ24</f>
        <v>16.3</v>
      </c>
      <c r="DD242" s="62">
        <f>'2020'!DE24</f>
        <v>30.8</v>
      </c>
      <c r="DE242" s="62">
        <f>'2020'!DF24</f>
        <v>2.8</v>
      </c>
      <c r="DF242" s="62">
        <f>'2020'!DG24</f>
        <v>79.8</v>
      </c>
      <c r="DG242" s="63">
        <f>'2020'!DH24</f>
        <v>20.2</v>
      </c>
      <c r="DH242" s="60">
        <f>'2020'!DI24</f>
        <v>657</v>
      </c>
      <c r="DI242" s="61">
        <f>'2020'!DJ24</f>
        <v>3609.6000000000004</v>
      </c>
      <c r="DJ242" s="61">
        <f>'2020'!DK24</f>
        <v>69</v>
      </c>
      <c r="DK242" s="61">
        <f>'2020'!DL24</f>
        <v>49</v>
      </c>
      <c r="DL242" s="61">
        <f>'2020'!DM24</f>
        <v>6</v>
      </c>
      <c r="DM242" s="61">
        <f>'2020'!DN24</f>
        <v>33</v>
      </c>
      <c r="DN242" s="62">
        <f>'2020'!DO24</f>
        <v>0.84</v>
      </c>
      <c r="DO242" s="62">
        <f>'2020'!DP24</f>
        <v>1.51</v>
      </c>
      <c r="DP242" s="62">
        <f>'2020'!DQ24</f>
        <v>1.73</v>
      </c>
      <c r="DQ242" s="62">
        <f>'2020'!DR24</f>
        <v>3.7</v>
      </c>
      <c r="DR242" s="62">
        <f>'2020'!DS24</f>
        <v>10.3</v>
      </c>
      <c r="DS242" s="62">
        <f>'2020'!DX24</f>
        <v>50</v>
      </c>
      <c r="DT242" s="62">
        <f>'2020'!DY24</f>
        <v>7.5</v>
      </c>
      <c r="DU242" s="62">
        <f>'2020'!DZ24</f>
        <v>69.900000000000006</v>
      </c>
      <c r="DV242" s="63">
        <f>'2020'!EA24</f>
        <v>30.1</v>
      </c>
    </row>
    <row r="243" spans="1:126" ht="15.75" customHeight="1" x14ac:dyDescent="0.2">
      <c r="A243" s="30">
        <f t="shared" si="21"/>
        <v>241</v>
      </c>
      <c r="B243" s="31">
        <f>'2023'!A25</f>
        <v>23</v>
      </c>
      <c r="C243" s="31">
        <v>2023</v>
      </c>
      <c r="D243" s="32" t="str">
        <f>'2023'!B25</f>
        <v>Bryce Ford-Wheaton</v>
      </c>
      <c r="E243" s="32" t="str" cm="1">
        <f t="array" ref="E243">_xlfn.IFS(F243&gt;12.5,"Cornerstone",AND(F243&gt;11.995,F243&lt;12.5),"Elite",AND(F243&gt;11,F243&lt;12.995),"Elite Upside",AND(F243&gt;=9.69,F243&lt;10.999),"Upside",AND(F243&gt;8.4,F243&lt;9.999),"Upside Lite",AND(F243&gt;7.25,F243&lt;8.999),"Outlier",AND(F243&gt;=6,F243&lt;7.25),"Outlier Lite",F243&lt;6.999,"Purgatory")</f>
        <v>Outlier</v>
      </c>
      <c r="F243" s="33">
        <f>'2023'!C25</f>
        <v>7.3857142857142852</v>
      </c>
      <c r="G243" s="33">
        <f t="shared" si="22"/>
        <v>60.8</v>
      </c>
      <c r="H243" s="303">
        <f t="shared" si="23"/>
        <v>-0.60027170078825431</v>
      </c>
      <c r="I243" s="34" t="str">
        <f>'2023'!D25</f>
        <v>West Virginia</v>
      </c>
      <c r="J243" s="35">
        <f>'2023'!E25</f>
        <v>3</v>
      </c>
      <c r="K243" s="36">
        <f>'2023'!F25</f>
        <v>36594</v>
      </c>
      <c r="L243" s="37">
        <f>'2023'!G25</f>
        <v>25.56986301369863</v>
      </c>
      <c r="M243" s="37" t="str">
        <f>'2023'!H25</f>
        <v>RS JR</v>
      </c>
      <c r="N243" s="37">
        <f>'2023'!I25</f>
        <v>23.147945205479452</v>
      </c>
      <c r="O243" s="37" t="str">
        <f>'2023'!J25</f>
        <v>Wide</v>
      </c>
      <c r="P243" s="37" t="str">
        <f>'2023'!K25</f>
        <v>PROTO X</v>
      </c>
      <c r="Q243" s="37" t="str">
        <f>'2023'!L25</f>
        <v>Poor Separator</v>
      </c>
      <c r="R243" s="35">
        <f>'2023'!M25</f>
        <v>76</v>
      </c>
      <c r="S243" s="35">
        <f>'2023'!N25</f>
        <v>221</v>
      </c>
      <c r="T243" s="231">
        <f t="shared" si="24"/>
        <v>26.900666612967576</v>
      </c>
      <c r="U243" s="35">
        <f>'2023'!O25</f>
        <v>4.38</v>
      </c>
      <c r="V243" s="38">
        <f>'2023'!P25</f>
        <v>0</v>
      </c>
      <c r="W243" s="57">
        <f>'2023'!Q25</f>
        <v>0</v>
      </c>
      <c r="X243" s="58">
        <f>'2023'!R25</f>
        <v>0.11545752197139411</v>
      </c>
      <c r="Y243" s="58">
        <f>'2023'!S25</f>
        <v>0.23423423423423423</v>
      </c>
      <c r="Z243" s="58">
        <f>'2023'!T25</f>
        <v>0.21086215116065862</v>
      </c>
      <c r="AA243" s="58">
        <f>'2023'!U25</f>
        <v>0.24725274725274726</v>
      </c>
      <c r="AB243" s="58">
        <f>'2023'!V25</f>
        <v>0.24725274725274726</v>
      </c>
      <c r="AC243" s="59">
        <f>'2023'!W25</f>
        <v>0.23489010989010989</v>
      </c>
      <c r="AD243" s="42">
        <f>'2023'!X25</f>
        <v>20.506849315068493</v>
      </c>
      <c r="AE243" s="43">
        <f>'2023'!Y25</f>
        <v>1.73</v>
      </c>
      <c r="AF243" s="43">
        <f>'2023'!Z25</f>
        <v>6</v>
      </c>
      <c r="AG243" s="43">
        <f>'2023'!AA25</f>
        <v>11.5</v>
      </c>
      <c r="AH243" s="43">
        <f>'2023'!AB25</f>
        <v>0.72</v>
      </c>
      <c r="AI243" s="43">
        <f>'2023'!AC25</f>
        <v>1.58</v>
      </c>
      <c r="AJ243" s="44">
        <f>'2023'!AD25</f>
        <v>8.7140740740740741E-2</v>
      </c>
      <c r="AK243" s="44">
        <f>'2023'!AE25</f>
        <v>0.18197037037037037</v>
      </c>
      <c r="AL243" s="45">
        <f>'2023'!AF25</f>
        <v>8.8000000000000009E-2</v>
      </c>
      <c r="AM243" s="46">
        <f>DD243/100</f>
        <v>0.42899999999999999</v>
      </c>
      <c r="AN243" s="45">
        <f>'2023'!AG25</f>
        <v>0.92100000000000004</v>
      </c>
      <c r="AO243" s="45">
        <f>'2023'!AH25</f>
        <v>7.9000000000000001E-2</v>
      </c>
      <c r="AP243" s="43">
        <f>'2023'!AI25</f>
        <v>120.09524910928441</v>
      </c>
      <c r="AQ243" s="47">
        <f>'2023'!AJ25</f>
        <v>126.27436903817788</v>
      </c>
      <c r="AR243" s="48">
        <f>'2023'!AK25</f>
        <v>6</v>
      </c>
      <c r="AS243" s="49">
        <f>'2023'!AL25</f>
        <v>5</v>
      </c>
      <c r="AT243" s="49">
        <f>'2023'!AM25</f>
        <v>2</v>
      </c>
      <c r="AU243" s="49">
        <f>'2023'!AN25</f>
        <v>4</v>
      </c>
      <c r="AV243" s="49">
        <f>'2023'!AO25</f>
        <v>9</v>
      </c>
      <c r="AW243" s="49">
        <f>'2023'!AP25</f>
        <v>10</v>
      </c>
      <c r="AX243" s="49">
        <f>'2023'!AQ25</f>
        <v>0</v>
      </c>
      <c r="AY243" s="50">
        <f>'2023'!AR25</f>
        <v>0.5</v>
      </c>
      <c r="AZ243" s="60">
        <f>'2023'!AS25</f>
        <v>0</v>
      </c>
      <c r="BA243" s="61">
        <f>'2023'!AT25</f>
        <v>4215.6000000000004</v>
      </c>
      <c r="BB243" s="61">
        <f>'2023'!AU25</f>
        <v>2</v>
      </c>
      <c r="BC243" s="61">
        <f>'2023'!AV25</f>
        <v>0</v>
      </c>
      <c r="BD243" s="61">
        <f>'2023'!AW25</f>
        <v>0</v>
      </c>
      <c r="BE243" s="61">
        <f>'2023'!AX25</f>
        <v>0</v>
      </c>
      <c r="BF243" s="62">
        <f>'2023'!AY25</f>
        <v>0</v>
      </c>
      <c r="BG243" s="62">
        <f>'2023'!AZ25</f>
        <v>0</v>
      </c>
      <c r="BH243" s="62">
        <f>'2023'!BA25</f>
        <v>0</v>
      </c>
      <c r="BI243" s="62">
        <f>'2023'!BA25</f>
        <v>0</v>
      </c>
      <c r="BJ243" s="62">
        <f>'2023'!BC25</f>
        <v>0</v>
      </c>
      <c r="BK243" s="62">
        <f>'2023'!BH25</f>
        <v>0</v>
      </c>
      <c r="BL243" s="62">
        <f>'2023'!BI25</f>
        <v>0</v>
      </c>
      <c r="BM243" s="62">
        <f>'2023'!BJ25</f>
        <v>100</v>
      </c>
      <c r="BN243" s="63">
        <f>'2023'!BK25</f>
        <v>0</v>
      </c>
      <c r="BO243" s="60">
        <f>'2023'!BL25</f>
        <v>201</v>
      </c>
      <c r="BP243" s="61">
        <f>'2023'!BM25</f>
        <v>1740.8999999999999</v>
      </c>
      <c r="BQ243" s="61">
        <f>'2023'!BN25</f>
        <v>23</v>
      </c>
      <c r="BR243" s="61">
        <f>'2023'!BO25</f>
        <v>12</v>
      </c>
      <c r="BS243" s="61">
        <f>'2023'!BP25</f>
        <v>2</v>
      </c>
      <c r="BT243" s="61">
        <f>'2023'!BQ25</f>
        <v>21</v>
      </c>
      <c r="BU243" s="62">
        <f>'2023'!BR25</f>
        <v>0</v>
      </c>
      <c r="BV243" s="62">
        <f>'2023'!BS25</f>
        <v>0</v>
      </c>
      <c r="BW243" s="62">
        <f>'2023'!BT25</f>
        <v>1.53</v>
      </c>
      <c r="BX243" s="62">
        <f>'2023'!BU25</f>
        <v>4.9000000000000004</v>
      </c>
      <c r="BY243" s="62">
        <f>'2023'!BV25</f>
        <v>16.100000000000001</v>
      </c>
      <c r="BZ243" s="62">
        <f>'2023'!CA25</f>
        <v>100</v>
      </c>
      <c r="CA243" s="62">
        <f>'2023'!CB25</f>
        <v>20</v>
      </c>
      <c r="CB243" s="62">
        <f>'2023'!CC25</f>
        <v>89.2</v>
      </c>
      <c r="CC243" s="63">
        <f>'2023'!CD25</f>
        <v>10.8</v>
      </c>
      <c r="CD243" s="60">
        <f>'2023'!CE25</f>
        <v>520</v>
      </c>
      <c r="CE243" s="61">
        <f>'2023'!CF25</f>
        <v>2220</v>
      </c>
      <c r="CF243" s="61">
        <f>'2023'!CG25</f>
        <v>56</v>
      </c>
      <c r="CG243" s="61">
        <f>'2023'!CH25</f>
        <v>27</v>
      </c>
      <c r="CH243" s="61">
        <f>'2023'!CI25</f>
        <v>3</v>
      </c>
      <c r="CI243" s="61">
        <f>'2023'!CJ25</f>
        <v>16</v>
      </c>
      <c r="CJ243" s="62">
        <f>'2023'!CK25</f>
        <v>0</v>
      </c>
      <c r="CK243" s="62">
        <f>'2023'!CL25</f>
        <v>1.34</v>
      </c>
      <c r="CL243" s="62">
        <f>'2023'!CM25</f>
        <v>1.52</v>
      </c>
      <c r="CM243" s="62">
        <f>'2023'!CN25</f>
        <v>8.3000000000000007</v>
      </c>
      <c r="CN243" s="62">
        <f>'2023'!CO25</f>
        <v>13.8</v>
      </c>
      <c r="CO243" s="62">
        <f>'2023'!CT25</f>
        <v>28.6</v>
      </c>
      <c r="CP243" s="62">
        <f>'2023'!CU25</f>
        <v>15.6</v>
      </c>
      <c r="CQ243" s="62">
        <f>'2023'!CV25</f>
        <v>90.9</v>
      </c>
      <c r="CR243" s="63">
        <f>'2023'!CW25</f>
        <v>9.1</v>
      </c>
      <c r="CS243" s="60">
        <f>'2023'!CX25</f>
        <v>575</v>
      </c>
      <c r="CT243" s="61">
        <f>'2023'!CY25</f>
        <v>2726.9</v>
      </c>
      <c r="CU243" s="61">
        <f>'2023'!CZ25</f>
        <v>65</v>
      </c>
      <c r="CV243" s="61">
        <f>'2023'!DA25</f>
        <v>42</v>
      </c>
      <c r="CW243" s="61">
        <f>'2023'!DB25</f>
        <v>3</v>
      </c>
      <c r="CX243" s="61">
        <f>'2023'!DC25</f>
        <v>19</v>
      </c>
      <c r="CY243" s="62">
        <f>'2023'!DD25</f>
        <v>0</v>
      </c>
      <c r="CZ243" s="62">
        <f>'2023'!DE25</f>
        <v>1.47</v>
      </c>
      <c r="DA243" s="62">
        <f>'2023'!DF25</f>
        <v>1.4</v>
      </c>
      <c r="DB243" s="62">
        <f>'2023'!DG25</f>
        <v>6</v>
      </c>
      <c r="DC243" s="62">
        <f>'2023'!DH25</f>
        <v>11.3</v>
      </c>
      <c r="DD243" s="62">
        <f>'2023'!DM25</f>
        <v>42.9</v>
      </c>
      <c r="DE243" s="62">
        <f>'2023'!DN25</f>
        <v>8.6999999999999993</v>
      </c>
      <c r="DF243" s="62">
        <f>'2023'!DO25</f>
        <v>90</v>
      </c>
      <c r="DG243" s="63">
        <f>'2023'!DP25</f>
        <v>10</v>
      </c>
      <c r="DH243" s="60">
        <f>'2023'!DQ25</f>
        <v>675</v>
      </c>
      <c r="DI243" s="61">
        <f>'2023'!DR25</f>
        <v>2730</v>
      </c>
      <c r="DJ243" s="61">
        <f>'2023'!DS25</f>
        <v>105</v>
      </c>
      <c r="DK243" s="61">
        <f>'2023'!DT25</f>
        <v>62</v>
      </c>
      <c r="DL243" s="61">
        <f>'2023'!DU25</f>
        <v>7</v>
      </c>
      <c r="DM243" s="61">
        <f>'2023'!DV25</f>
        <v>20</v>
      </c>
      <c r="DN243" s="62">
        <f>'2023'!DW25</f>
        <v>0.72</v>
      </c>
      <c r="DO243" s="62">
        <f>'2023'!DX25</f>
        <v>1.58</v>
      </c>
      <c r="DP243" s="62">
        <f>'2023'!DY25</f>
        <v>1.73</v>
      </c>
      <c r="DQ243" s="62">
        <f>'2023'!DZ25</f>
        <v>4.3</v>
      </c>
      <c r="DR243" s="62">
        <f>'2023'!EA25</f>
        <v>11.5</v>
      </c>
      <c r="DS243" s="62">
        <f>'2023'!EF25</f>
        <v>52.9</v>
      </c>
      <c r="DT243" s="62">
        <f>'2023'!EG25</f>
        <v>8.8000000000000007</v>
      </c>
      <c r="DU243" s="62">
        <f>'2023'!EH25</f>
        <v>94.2</v>
      </c>
      <c r="DV243" s="63">
        <f>'2023'!EI25</f>
        <v>5.8</v>
      </c>
    </row>
    <row r="244" spans="1:126" ht="15.75" customHeight="1" x14ac:dyDescent="0.2">
      <c r="A244" s="30">
        <f t="shared" si="21"/>
        <v>242</v>
      </c>
      <c r="B244" s="31">
        <f>'2022'!A24</f>
        <v>22</v>
      </c>
      <c r="C244" s="31">
        <v>2022</v>
      </c>
      <c r="D244" s="32" t="str">
        <f>'2022'!B24</f>
        <v>Jalen Nailor</v>
      </c>
      <c r="E244" s="32" t="str" cm="1">
        <f t="array" ref="E244">_xlfn.IFS(F244&gt;12.5,"Cornerstone",AND(F244&gt;11.995,F244&lt;12.5),"Elite",AND(F244&gt;11,F244&lt;12.995),"Elite Upside",AND(F244&gt;=9.69,F244&lt;10.999),"Upside",AND(F244&gt;8.4,F244&lt;9.999),"Upside Lite",AND(F244&gt;7.25,F244&lt;8.999),"Outlier",AND(F244&gt;=6,F244&lt;7.25),"Outlier Lite",F244&lt;6.999,"Purgatory")</f>
        <v>Outlier</v>
      </c>
      <c r="F244" s="33">
        <f>'2022'!C24</f>
        <v>7.362857142857143</v>
      </c>
      <c r="G244" s="33">
        <f t="shared" si="22"/>
        <v>60.6</v>
      </c>
      <c r="H244" s="303">
        <f t="shared" si="23"/>
        <v>-0.6133906596198162</v>
      </c>
      <c r="I244" s="34" t="str">
        <f>'2022'!D24</f>
        <v>Michigan State</v>
      </c>
      <c r="J244" s="35">
        <f>'2022'!E24</f>
        <v>2</v>
      </c>
      <c r="K244" s="36">
        <f>'2022'!F24</f>
        <v>36240</v>
      </c>
      <c r="L244" s="37">
        <f>'2022'!G24</f>
        <v>26.539726027397261</v>
      </c>
      <c r="M244" s="37" t="str">
        <f>'2022'!H24</f>
        <v>RS JR</v>
      </c>
      <c r="N244" s="37">
        <f>'2022'!I24</f>
        <v>23.12054794520548</v>
      </c>
      <c r="O244" s="37" t="str">
        <f>'2022'!J24</f>
        <v>Wide</v>
      </c>
      <c r="P244" s="37" t="str">
        <f>'2022'!K24</f>
        <v>DEEP</v>
      </c>
      <c r="Q244" s="37" t="str">
        <f>'2022'!L24</f>
        <v>Elite Separator</v>
      </c>
      <c r="R244" s="55">
        <f>'2022'!M24</f>
        <v>72</v>
      </c>
      <c r="S244" s="55">
        <f>'2022'!N24</f>
        <v>190</v>
      </c>
      <c r="T244" s="231">
        <f t="shared" si="24"/>
        <v>25.76834706138548</v>
      </c>
      <c r="U244" s="35">
        <f>'2022'!O24</f>
        <v>4.5</v>
      </c>
      <c r="V244" s="56">
        <f>'2022'!P24</f>
        <v>6</v>
      </c>
      <c r="W244" s="57">
        <f>'2022'!Q24</f>
        <v>0</v>
      </c>
      <c r="X244" s="58">
        <f>'2022'!R24</f>
        <v>4.8866855524079322E-2</v>
      </c>
      <c r="Y244" s="58">
        <f>'2022'!S24</f>
        <v>3.3312382149591452E-2</v>
      </c>
      <c r="Z244" s="58">
        <f>'2022'!T24</f>
        <v>0.30801435406698563</v>
      </c>
      <c r="AA244" s="58">
        <f>'2022'!U24</f>
        <v>0.2107337780473014</v>
      </c>
      <c r="AB244" s="58">
        <f>'2022'!V24</f>
        <v>0.25937406605714353</v>
      </c>
      <c r="AC244" s="59">
        <f>'2022'!W24</f>
        <v>0.25937406605714353</v>
      </c>
      <c r="AD244" s="42">
        <f>'2022'!X24</f>
        <v>21.476712328767125</v>
      </c>
      <c r="AE244" s="43">
        <f>'2022'!Y24</f>
        <v>2.83</v>
      </c>
      <c r="AF244" s="43">
        <f>'2022'!Z24</f>
        <v>10.5</v>
      </c>
      <c r="AG244" s="43">
        <f>'2022'!AA24</f>
        <v>16</v>
      </c>
      <c r="AH244" s="43">
        <f>'2022'!AB24</f>
        <v>0.72</v>
      </c>
      <c r="AI244" s="43">
        <f>'2022'!AC24</f>
        <v>2.56</v>
      </c>
      <c r="AJ244" s="44">
        <f>'2022'!AD24</f>
        <v>3.2575539568345323E-2</v>
      </c>
      <c r="AK244" s="44">
        <f>'2022'!AE24</f>
        <v>0.27282014388489212</v>
      </c>
      <c r="AL244" s="45">
        <f>'2022'!AF24</f>
        <v>9.5000000000000001E-2</v>
      </c>
      <c r="AM244" s="46">
        <f>DS244/100</f>
        <v>0</v>
      </c>
      <c r="AN244" s="45">
        <f>'2022'!AG24</f>
        <v>0.96350000000000002</v>
      </c>
      <c r="AO244" s="45">
        <f>'2022'!AH24</f>
        <v>3.5000000000000003E-2</v>
      </c>
      <c r="AP244" s="43">
        <f>'2022'!AI24</f>
        <v>92.668800487730522</v>
      </c>
      <c r="AQ244" s="47">
        <f>'2022'!AJ24</f>
        <v>89.846523552399006</v>
      </c>
      <c r="AR244" s="48">
        <f>'2022'!AK24</f>
        <v>7</v>
      </c>
      <c r="AS244" s="49">
        <f>'2022'!AL24</f>
        <v>4</v>
      </c>
      <c r="AT244" s="49">
        <f>'2022'!AM24</f>
        <v>5</v>
      </c>
      <c r="AU244" s="49">
        <f>'2022'!AN24</f>
        <v>8</v>
      </c>
      <c r="AV244" s="49">
        <f>'2022'!AO24</f>
        <v>8</v>
      </c>
      <c r="AW244" s="49">
        <f>'2022'!AP24</f>
        <v>4</v>
      </c>
      <c r="AX244" s="49">
        <f>'2022'!AQ24</f>
        <v>2</v>
      </c>
      <c r="AY244" s="50">
        <f>'2022'!AR24</f>
        <v>0</v>
      </c>
      <c r="AZ244" s="60">
        <f>'2022'!AS24</f>
        <v>0</v>
      </c>
      <c r="BA244" s="61">
        <f>'2022'!AT24</f>
        <v>2798</v>
      </c>
      <c r="BB244" s="61">
        <f>'2022'!AU24</f>
        <v>0</v>
      </c>
      <c r="BC244" s="61">
        <f>'2022'!AV24</f>
        <v>0</v>
      </c>
      <c r="BD244" s="61">
        <f>'2022'!AW24</f>
        <v>0</v>
      </c>
      <c r="BE244" s="61">
        <f>'2022'!AX24</f>
        <v>0</v>
      </c>
      <c r="BF244" s="62">
        <f>'2022'!AY24</f>
        <v>0</v>
      </c>
      <c r="BG244" s="62">
        <f>'2022'!AZ24</f>
        <v>0</v>
      </c>
      <c r="BH244" s="62">
        <f>'2022'!BA24</f>
        <v>0</v>
      </c>
      <c r="BI244" s="62">
        <f>'2022'!BB24</f>
        <v>0</v>
      </c>
      <c r="BJ244" s="62">
        <f>'2022'!BC24</f>
        <v>0</v>
      </c>
      <c r="BK244" s="62">
        <f>'2022'!BH24</f>
        <v>0</v>
      </c>
      <c r="BL244" s="62">
        <f>'2022'!BI24</f>
        <v>0</v>
      </c>
      <c r="BM244" s="62">
        <f>'2022'!BJ24</f>
        <v>0</v>
      </c>
      <c r="BN244" s="63">
        <f>'2022'!BK24</f>
        <v>0</v>
      </c>
      <c r="BO244" s="60">
        <f>'2022'!BL24</f>
        <v>138</v>
      </c>
      <c r="BP244" s="61">
        <f>'2022'!BM24</f>
        <v>2824</v>
      </c>
      <c r="BQ244" s="61">
        <f>'2022'!BN24</f>
        <v>18</v>
      </c>
      <c r="BR244" s="61">
        <f>'2022'!BO24</f>
        <v>9</v>
      </c>
      <c r="BS244" s="61">
        <f>'2022'!BP24</f>
        <v>2</v>
      </c>
      <c r="BT244" s="61">
        <f>'2022'!BQ24</f>
        <v>12</v>
      </c>
      <c r="BU244" s="62">
        <f>'2022'!BR24</f>
        <v>1.06</v>
      </c>
      <c r="BV244" s="62">
        <f>'2022'!BS24</f>
        <v>0.68</v>
      </c>
      <c r="BW244" s="62">
        <f>'2022'!BT24</f>
        <v>1.72</v>
      </c>
      <c r="BX244" s="62">
        <f>'2022'!BU24</f>
        <v>10.8</v>
      </c>
      <c r="BY244" s="62">
        <f>'2022'!BV24</f>
        <v>0</v>
      </c>
      <c r="BZ244" s="62">
        <f>'2022'!CA24</f>
        <v>20</v>
      </c>
      <c r="CA244" s="62">
        <f>'2022'!CB24</f>
        <v>0</v>
      </c>
      <c r="CB244" s="62">
        <f>'2022'!CC24</f>
        <v>84.8</v>
      </c>
      <c r="CC244" s="63">
        <f>'2022'!CD24</f>
        <v>15.2</v>
      </c>
      <c r="CD244" s="60">
        <f>'2022'!CE24</f>
        <v>106</v>
      </c>
      <c r="CE244" s="61">
        <f>'2022'!CF24</f>
        <v>3182</v>
      </c>
      <c r="CF244" s="61">
        <f>'2022'!CG24</f>
        <v>20</v>
      </c>
      <c r="CG244" s="61">
        <f>'2022'!CH24</f>
        <v>15</v>
      </c>
      <c r="CH244" s="61">
        <f>'2022'!CI24</f>
        <v>0</v>
      </c>
      <c r="CI244" s="61">
        <f>'2022'!CJ24</f>
        <v>17</v>
      </c>
      <c r="CJ244" s="62">
        <f>'2022'!CK24</f>
        <v>0.12</v>
      </c>
      <c r="CK244" s="62">
        <f>'2022'!CL24</f>
        <v>0.72</v>
      </c>
      <c r="CL244" s="62">
        <f>'2022'!CM24</f>
        <v>0.63</v>
      </c>
      <c r="CM244" s="62">
        <f>'2022'!CN24</f>
        <v>3.8</v>
      </c>
      <c r="CN244" s="62">
        <f>'2022'!CO24</f>
        <v>7.7</v>
      </c>
      <c r="CO244" s="62">
        <f>'2022'!CT24</f>
        <v>50</v>
      </c>
      <c r="CP244" s="62">
        <f>'2022'!CU24</f>
        <v>0</v>
      </c>
      <c r="CQ244" s="62">
        <f>'2022'!CV24</f>
        <v>92.4</v>
      </c>
      <c r="CR244" s="63">
        <f>'2022'!CW24</f>
        <v>7.6</v>
      </c>
      <c r="CS244" s="60">
        <f>'2022'!CX24</f>
        <v>515</v>
      </c>
      <c r="CT244" s="61">
        <f>'2022'!CY24</f>
        <v>1672</v>
      </c>
      <c r="CU244" s="61">
        <f>'2022'!CZ24</f>
        <v>55</v>
      </c>
      <c r="CV244" s="61">
        <f>'2022'!DA24</f>
        <v>26</v>
      </c>
      <c r="CW244" s="61">
        <f>'2022'!DB24</f>
        <v>4</v>
      </c>
      <c r="CX244" s="61">
        <f>'2022'!DC24</f>
        <v>1</v>
      </c>
      <c r="CY244" s="62">
        <f>'2022'!DD24</f>
        <v>0.59</v>
      </c>
      <c r="CZ244" s="62">
        <f>'2022'!DE24</f>
        <v>2.12</v>
      </c>
      <c r="DA244" s="62">
        <f>'2022'!DF24</f>
        <v>2.17</v>
      </c>
      <c r="DB244" s="62">
        <f>'2022'!DG24</f>
        <v>5.7</v>
      </c>
      <c r="DC244" s="62">
        <f>'2022'!DH24</f>
        <v>16</v>
      </c>
      <c r="DD244" s="62">
        <f>'2022'!DM24</f>
        <v>33.299999999999997</v>
      </c>
      <c r="DE244" s="62">
        <f>'2022'!DN24</f>
        <v>16.100000000000001</v>
      </c>
      <c r="DF244" s="62">
        <f>'2022'!DO24</f>
        <v>96.4</v>
      </c>
      <c r="DG244" s="63">
        <f>'2022'!DP24</f>
        <v>3.6</v>
      </c>
      <c r="DH244" s="60">
        <f>'2022'!DQ24</f>
        <v>695</v>
      </c>
      <c r="DI244" s="61">
        <f>'2022'!DR24</f>
        <v>3298</v>
      </c>
      <c r="DJ244" s="61">
        <f>'2022'!DS24</f>
        <v>75</v>
      </c>
      <c r="DK244" s="61">
        <f>'2022'!DT24</f>
        <v>38</v>
      </c>
      <c r="DL244" s="61">
        <f>'2022'!DU24</f>
        <v>6</v>
      </c>
      <c r="DM244" s="61">
        <f>'2022'!DV24</f>
        <v>27</v>
      </c>
      <c r="DN244" s="62">
        <f>'2022'!DW24</f>
        <v>0.72</v>
      </c>
      <c r="DO244" s="62">
        <f>'2022'!DX24</f>
        <v>2.56</v>
      </c>
      <c r="DP244" s="62">
        <f>'2022'!DY24</f>
        <v>2.83</v>
      </c>
      <c r="DQ244" s="62">
        <f>'2022'!DZ24</f>
        <v>10.5</v>
      </c>
      <c r="DR244" s="62">
        <f>'2022'!EA24</f>
        <v>14.2</v>
      </c>
      <c r="DS244" s="62">
        <f>'2022'!EF24</f>
        <v>0</v>
      </c>
      <c r="DT244" s="62">
        <f>'2022'!EG24</f>
        <v>9.5</v>
      </c>
      <c r="DU244" s="62">
        <f>'2022'!EH24</f>
        <v>96.3</v>
      </c>
      <c r="DV244" s="63">
        <f>'2022'!EI24</f>
        <v>3.4</v>
      </c>
    </row>
    <row r="245" spans="1:126" ht="15.75" customHeight="1" x14ac:dyDescent="0.2">
      <c r="A245" s="30">
        <f t="shared" si="21"/>
        <v>243</v>
      </c>
      <c r="B245" s="31">
        <f>'2023'!A26</f>
        <v>24</v>
      </c>
      <c r="C245" s="31">
        <v>2023</v>
      </c>
      <c r="D245" s="32" t="str">
        <f>'2023'!B26</f>
        <v>Justin Shorter</v>
      </c>
      <c r="E245" s="32" t="str" cm="1">
        <f t="array" ref="E245">_xlfn.IFS(F245&gt;12.5,"Cornerstone",AND(F245&gt;11.995,F245&lt;12.5),"Elite",AND(F245&gt;11,F245&lt;12.995),"Elite Upside",AND(F245&gt;=9.69,F245&lt;10.999),"Upside",AND(F245&gt;8.4,F245&lt;9.999),"Upside Lite",AND(F245&gt;7.25,F245&lt;8.999),"Outlier",AND(F245&gt;=6,F245&lt;7.25),"Outlier Lite",F245&lt;6.999,"Purgatory")</f>
        <v>Outlier</v>
      </c>
      <c r="F245" s="33">
        <f>'2023'!C26</f>
        <v>7.3614285714285712</v>
      </c>
      <c r="G245" s="33">
        <f t="shared" si="22"/>
        <v>60.4</v>
      </c>
      <c r="H245" s="303">
        <f t="shared" si="23"/>
        <v>-0.61421059454678906</v>
      </c>
      <c r="I245" s="34" t="str">
        <f>'2023'!D26</f>
        <v>Florida</v>
      </c>
      <c r="J245" s="35">
        <f>'2023'!E26</f>
        <v>1</v>
      </c>
      <c r="K245" s="36">
        <f>'2023'!F26</f>
        <v>36633</v>
      </c>
      <c r="L245" s="37">
        <f>'2023'!G26</f>
        <v>25.463013698630139</v>
      </c>
      <c r="M245" s="37" t="str">
        <f>'2023'!H26</f>
        <v>RS JR</v>
      </c>
      <c r="N245" s="37">
        <f>'2023'!I26</f>
        <v>23.041095890410958</v>
      </c>
      <c r="O245" s="37" t="str">
        <f>'2023'!J26</f>
        <v>Wide</v>
      </c>
      <c r="P245" s="37" t="str">
        <f>'2023'!K26</f>
        <v>SLOB</v>
      </c>
      <c r="Q245" s="37" t="str">
        <f>'2023'!L26</f>
        <v>Poor Separator</v>
      </c>
      <c r="R245" s="35">
        <f>'2023'!M26</f>
        <v>76</v>
      </c>
      <c r="S245" s="35">
        <f>'2023'!N26</f>
        <v>229</v>
      </c>
      <c r="T245" s="231">
        <f t="shared" si="24"/>
        <v>27.874446399862332</v>
      </c>
      <c r="U245" s="35">
        <f>'2023'!O26</f>
        <v>4.55</v>
      </c>
      <c r="V245" s="38">
        <f>'2023'!P26</f>
        <v>5</v>
      </c>
      <c r="W245" s="57">
        <f>'2023'!Q26</f>
        <v>3.055300947143294E-2</v>
      </c>
      <c r="X245" s="58">
        <f>'2023'!R26</f>
        <v>7.7383642114776316E-2</v>
      </c>
      <c r="Y245" s="58">
        <f>'2023'!S26</f>
        <v>6.4351918551601592E-2</v>
      </c>
      <c r="Z245" s="58">
        <f>'2023'!T26</f>
        <v>0.1803042223970627</v>
      </c>
      <c r="AA245" s="58">
        <f>'2023'!U26</f>
        <v>0.28646609075563501</v>
      </c>
      <c r="AB245" s="58">
        <f>'2023'!V26</f>
        <v>0.28646609075563501</v>
      </c>
      <c r="AC245" s="59">
        <f>'2023'!W26</f>
        <v>0.28646609075563501</v>
      </c>
      <c r="AD245" s="42">
        <f>'2023'!X26</f>
        <v>22.375342465753423</v>
      </c>
      <c r="AE245" s="43">
        <f>'2023'!Y26</f>
        <v>2.42</v>
      </c>
      <c r="AF245" s="43">
        <f>'2023'!Z26</f>
        <v>3.3</v>
      </c>
      <c r="AG245" s="43">
        <f>'2023'!AA26</f>
        <v>17.7</v>
      </c>
      <c r="AH245" s="43">
        <f>'2023'!AB26</f>
        <v>0.78</v>
      </c>
      <c r="AI245" s="43">
        <f>'2023'!AC26</f>
        <v>2.19</v>
      </c>
      <c r="AJ245" s="44">
        <f>'2023'!AD26</f>
        <v>5.0329289428076254E-2</v>
      </c>
      <c r="AK245" s="44">
        <f>'2023'!AE26</f>
        <v>0.16357019064124784</v>
      </c>
      <c r="AL245" s="45">
        <f>'2023'!AF26</f>
        <v>0</v>
      </c>
      <c r="AM245" s="46">
        <f>DD245/100</f>
        <v>0.33299999999999996</v>
      </c>
      <c r="AN245" s="45">
        <f>'2023'!AG26</f>
        <v>0.81</v>
      </c>
      <c r="AO245" s="45">
        <f>'2023'!AH26</f>
        <v>0.1835</v>
      </c>
      <c r="AP245" s="43">
        <f>'2023'!AI26</f>
        <v>106.86116175844418</v>
      </c>
      <c r="AQ245" s="47">
        <f>'2023'!AJ26</f>
        <v>112.35936372016744</v>
      </c>
      <c r="AR245" s="48">
        <f>'2023'!AK26</f>
        <v>7</v>
      </c>
      <c r="AS245" s="49">
        <f>'2023'!AL26</f>
        <v>2</v>
      </c>
      <c r="AT245" s="49">
        <f>'2023'!AM26</f>
        <v>4</v>
      </c>
      <c r="AU245" s="49">
        <f>'2023'!AN26</f>
        <v>0</v>
      </c>
      <c r="AV245" s="49">
        <f>'2023'!AO26</f>
        <v>7</v>
      </c>
      <c r="AW245" s="49">
        <f>'2023'!AP26</f>
        <v>8</v>
      </c>
      <c r="AX245" s="49">
        <f>'2023'!AQ26</f>
        <v>4</v>
      </c>
      <c r="AY245" s="50">
        <f>'2023'!AR26</f>
        <v>1</v>
      </c>
      <c r="AZ245" s="60">
        <f>'2023'!AS26</f>
        <v>20</v>
      </c>
      <c r="BA245" s="61">
        <f>'2023'!AT26</f>
        <v>654.59999999999991</v>
      </c>
      <c r="BB245" s="61">
        <f>'2023'!AU26</f>
        <v>5</v>
      </c>
      <c r="BC245" s="61">
        <f>'2023'!AV26</f>
        <v>3</v>
      </c>
      <c r="BD245" s="61">
        <f>'2023'!AW26</f>
        <v>0</v>
      </c>
      <c r="BE245" s="61">
        <f>'2023'!AX26</f>
        <v>21</v>
      </c>
      <c r="BF245" s="62">
        <f>'2023'!AY26</f>
        <v>0.3</v>
      </c>
      <c r="BG245" s="62">
        <f>'2023'!AZ26</f>
        <v>0.21</v>
      </c>
      <c r="BH245" s="62">
        <f>'2023'!BA26</f>
        <v>0.56000000000000005</v>
      </c>
      <c r="BI245" s="62">
        <f>'2023'!BA26</f>
        <v>0.56000000000000005</v>
      </c>
      <c r="BJ245" s="62">
        <f>'2023'!BC26</f>
        <v>0</v>
      </c>
      <c r="BK245" s="62">
        <f>'2023'!BH26</f>
        <v>0</v>
      </c>
      <c r="BL245" s="62">
        <f>'2023'!BI26</f>
        <v>0</v>
      </c>
      <c r="BM245" s="62">
        <f>'2023'!BJ26</f>
        <v>81.099999999999994</v>
      </c>
      <c r="BN245" s="63">
        <f>'2023'!BK26</f>
        <v>18.899999999999999</v>
      </c>
      <c r="BO245" s="60">
        <f>'2023'!BL26</f>
        <v>137</v>
      </c>
      <c r="BP245" s="61">
        <f>'2023'!BM26</f>
        <v>1770.4</v>
      </c>
      <c r="BQ245" s="61">
        <f>'2023'!BN26</f>
        <v>19</v>
      </c>
      <c r="BR245" s="61">
        <f>'2023'!BO26</f>
        <v>12</v>
      </c>
      <c r="BS245" s="61">
        <f>'2023'!BP26</f>
        <v>0</v>
      </c>
      <c r="BT245" s="61">
        <f>'2023'!BQ26</f>
        <v>25</v>
      </c>
      <c r="BU245" s="62">
        <f>'2023'!BR26</f>
        <v>0.45</v>
      </c>
      <c r="BV245" s="62">
        <f>'2023'!BS26</f>
        <v>0.53</v>
      </c>
      <c r="BW245" s="62">
        <f>'2023'!BT26</f>
        <v>0.83</v>
      </c>
      <c r="BX245" s="62">
        <f>'2023'!BU26</f>
        <v>2</v>
      </c>
      <c r="BY245" s="62">
        <f>'2023'!BV26</f>
        <v>14.6</v>
      </c>
      <c r="BZ245" s="62">
        <f>'2023'!CA26</f>
        <v>40</v>
      </c>
      <c r="CA245" s="62">
        <f>'2023'!CB26</f>
        <v>14.3</v>
      </c>
      <c r="CB245" s="62">
        <f>'2023'!CC26</f>
        <v>98.8</v>
      </c>
      <c r="CC245" s="63">
        <f>'2023'!CD26</f>
        <v>1.2</v>
      </c>
      <c r="CD245" s="60">
        <f>'2023'!CE26</f>
        <v>268</v>
      </c>
      <c r="CE245" s="61">
        <f>'2023'!CF26</f>
        <v>4164.6000000000004</v>
      </c>
      <c r="CF245" s="61">
        <f>'2023'!CG26</f>
        <v>39</v>
      </c>
      <c r="CG245" s="61">
        <f>'2023'!CH26</f>
        <v>25</v>
      </c>
      <c r="CH245" s="61">
        <f>'2023'!CI26</f>
        <v>3</v>
      </c>
      <c r="CI245" s="61">
        <f>'2023'!CJ26</f>
        <v>46</v>
      </c>
      <c r="CJ245" s="62">
        <f>'2023'!CK26</f>
        <v>0.65</v>
      </c>
      <c r="CK245" s="62">
        <f>'2023'!CL26</f>
        <v>0.62</v>
      </c>
      <c r="CL245" s="62">
        <f>'2023'!CM26</f>
        <v>1.35</v>
      </c>
      <c r="CM245" s="62">
        <f>'2023'!CN26</f>
        <v>4.9000000000000004</v>
      </c>
      <c r="CN245" s="62">
        <f>'2023'!CO26</f>
        <v>10.8</v>
      </c>
      <c r="CO245" s="62">
        <f>'2023'!CT26</f>
        <v>50</v>
      </c>
      <c r="CP245" s="62">
        <f>'2023'!CU26</f>
        <v>10.7</v>
      </c>
      <c r="CQ245" s="62">
        <f>'2023'!CV26</f>
        <v>79.599999999999994</v>
      </c>
      <c r="CR245" s="63">
        <f>'2023'!CW26</f>
        <v>19.899999999999999</v>
      </c>
      <c r="CS245" s="60">
        <f>'2023'!CX26</f>
        <v>550</v>
      </c>
      <c r="CT245" s="61">
        <f>'2023'!CY26</f>
        <v>3050.3999999999996</v>
      </c>
      <c r="CU245" s="61">
        <f>'2023'!CZ26</f>
        <v>63</v>
      </c>
      <c r="CV245" s="61">
        <f>'2023'!DA26</f>
        <v>41</v>
      </c>
      <c r="CW245" s="61">
        <f>'2023'!DB26</f>
        <v>3</v>
      </c>
      <c r="CX245" s="61">
        <f>'2023'!DC26</f>
        <v>27</v>
      </c>
      <c r="CY245" s="62">
        <f>'2023'!DD26</f>
        <v>0.77</v>
      </c>
      <c r="CZ245" s="62">
        <f>'2023'!DE26</f>
        <v>1.42</v>
      </c>
      <c r="DA245" s="62">
        <f>'2023'!DF26</f>
        <v>1.52</v>
      </c>
      <c r="DB245" s="62">
        <f>'2023'!DG26</f>
        <v>3.3</v>
      </c>
      <c r="DC245" s="62">
        <f>'2023'!DH26</f>
        <v>13.6</v>
      </c>
      <c r="DD245" s="62">
        <f>'2023'!DM26</f>
        <v>33.299999999999997</v>
      </c>
      <c r="DE245" s="62">
        <f>'2023'!DN26</f>
        <v>2.4</v>
      </c>
      <c r="DF245" s="62">
        <f>'2023'!DO26</f>
        <v>79.400000000000006</v>
      </c>
      <c r="DG245" s="63">
        <f>'2023'!DP26</f>
        <v>20.100000000000001</v>
      </c>
      <c r="DH245" s="60">
        <f>'2023'!DQ26</f>
        <v>577</v>
      </c>
      <c r="DI245" s="61">
        <f>'2023'!DR26</f>
        <v>2014.2</v>
      </c>
      <c r="DJ245" s="61">
        <f>'2023'!DS26</f>
        <v>51</v>
      </c>
      <c r="DK245" s="61">
        <f>'2023'!DT26</f>
        <v>29</v>
      </c>
      <c r="DL245" s="61">
        <f>'2023'!DU26</f>
        <v>2</v>
      </c>
      <c r="DM245" s="61">
        <f>'2023'!DV26</f>
        <v>18</v>
      </c>
      <c r="DN245" s="62">
        <f>'2023'!DW26</f>
        <v>0.78</v>
      </c>
      <c r="DO245" s="62">
        <f>'2023'!DX26</f>
        <v>2.19</v>
      </c>
      <c r="DP245" s="62">
        <f>'2023'!DY26</f>
        <v>2.42</v>
      </c>
      <c r="DQ245" s="62">
        <f>'2023'!DZ26</f>
        <v>3</v>
      </c>
      <c r="DR245" s="62">
        <f>'2023'!EA26</f>
        <v>17.7</v>
      </c>
      <c r="DS245" s="62">
        <f>'2023'!EF26</f>
        <v>50</v>
      </c>
      <c r="DT245" s="62">
        <f>'2023'!EG26</f>
        <v>0</v>
      </c>
      <c r="DU245" s="62">
        <f>'2023'!EH26</f>
        <v>82.6</v>
      </c>
      <c r="DV245" s="63">
        <f>'2023'!EI26</f>
        <v>16.600000000000001</v>
      </c>
    </row>
    <row r="246" spans="1:126" ht="15.75" customHeight="1" x14ac:dyDescent="0.2">
      <c r="A246" s="30">
        <f t="shared" si="21"/>
        <v>244</v>
      </c>
      <c r="B246" s="31">
        <f>'2017'!A26</f>
        <v>24</v>
      </c>
      <c r="C246" s="31">
        <v>2017</v>
      </c>
      <c r="D246" s="32" t="str">
        <f>'2017'!B26</f>
        <v>Amba Etta-Tawo</v>
      </c>
      <c r="E246" s="32" t="str" cm="1">
        <f t="array" ref="E246">_xlfn.IFS(F246&gt;12.5,"Cornerstone",AND(F246&gt;11.995,F246&lt;12.5),"Elite",AND(F246&gt;11,F246&lt;12.995),"Elite Upside",AND(F246&gt;=9.69,F246&lt;10.999),"Upside",AND(F246&gt;8.4,F246&lt;9.999),"Upside Lite",AND(F246&gt;7.25,F246&lt;8.999),"Outlier",AND(F246&gt;=6,F246&lt;7.25),"Outlier Lite",F246&lt;6.999,"Purgatory")</f>
        <v>Outlier</v>
      </c>
      <c r="F246" s="33">
        <f>'2017'!C26</f>
        <v>7.3514285714285723</v>
      </c>
      <c r="G246" s="33">
        <f t="shared" si="22"/>
        <v>60.3</v>
      </c>
      <c r="H246" s="303">
        <f t="shared" si="23"/>
        <v>-0.61995013903559681</v>
      </c>
      <c r="I246" s="34" t="str">
        <f>'2017'!D26</f>
        <v>Syracuse</v>
      </c>
      <c r="J246" s="35">
        <f>'2017'!E26</f>
        <v>4</v>
      </c>
      <c r="K246" s="36">
        <f>'2017'!F26</f>
        <v>34283</v>
      </c>
      <c r="L246" s="37">
        <f>'2017'!G26</f>
        <v>31.901369863013699</v>
      </c>
      <c r="M246" s="37" t="str">
        <f>'2017'!H26</f>
        <v>SR</v>
      </c>
      <c r="N246" s="37">
        <f>'2017'!I26</f>
        <v>23.476712328767125</v>
      </c>
      <c r="O246" s="37" t="str">
        <f>'2017'!J26</f>
        <v>Wide</v>
      </c>
      <c r="P246" s="37" t="str">
        <f>'2017'!K26</f>
        <v>SLOB</v>
      </c>
      <c r="Q246" s="37" t="str">
        <f>'2017'!L26</f>
        <v>N/A</v>
      </c>
      <c r="R246" s="55">
        <f>'2017'!M26</f>
        <v>74</v>
      </c>
      <c r="S246" s="55">
        <f>'2017'!N26</f>
        <v>203</v>
      </c>
      <c r="T246" s="231">
        <f t="shared" si="24"/>
        <v>26.063368927322223</v>
      </c>
      <c r="U246" s="37">
        <f>'2017'!O26</f>
        <v>4.49</v>
      </c>
      <c r="V246" s="56">
        <f>'2017'!P26</f>
        <v>0</v>
      </c>
      <c r="W246" s="57">
        <f>'2017'!Q26</f>
        <v>0</v>
      </c>
      <c r="X246" s="58">
        <f>'2017'!R26</f>
        <v>0.2012072434607646</v>
      </c>
      <c r="Y246" s="58">
        <f>'2017'!S26</f>
        <v>0.10049796287913083</v>
      </c>
      <c r="Z246" s="58">
        <f>'2017'!T26</f>
        <v>0.10325047801147227</v>
      </c>
      <c r="AA246" s="58">
        <f>'2017'!U26</f>
        <v>0.38443579766536967</v>
      </c>
      <c r="AB246" s="58">
        <f>'2017'!V26</f>
        <v>0.38443579766536967</v>
      </c>
      <c r="AC246" s="59">
        <f>'2017'!W26</f>
        <v>0.36521400778210117</v>
      </c>
      <c r="AD246" s="42">
        <f>'2017'!X26</f>
        <v>19.81917808219178</v>
      </c>
      <c r="AE246" s="43">
        <f>'2017'!Y26</f>
        <v>2.4900000000000002</v>
      </c>
      <c r="AF246" s="43">
        <f>'2017'!Z26</f>
        <v>10.1</v>
      </c>
      <c r="AG246" s="43">
        <f>'2017'!AA26</f>
        <v>15.2</v>
      </c>
      <c r="AH246" s="43">
        <f>'2017'!AB26</f>
        <v>0.84</v>
      </c>
      <c r="AI246" s="43">
        <f>'2017'!AC26</f>
        <v>2.84</v>
      </c>
      <c r="AJ246" s="44" t="str">
        <f>'2017'!AD26</f>
        <v>N/A</v>
      </c>
      <c r="AK246" s="44" t="str">
        <f>'2017'!AE26</f>
        <v>N/A</v>
      </c>
      <c r="AL246" s="45">
        <f>'2017'!AF26</f>
        <v>0.06</v>
      </c>
      <c r="AM246" s="46">
        <f>DS246/100</f>
        <v>0</v>
      </c>
      <c r="AN246" s="45">
        <f>'2017'!AG26</f>
        <v>0.82900000000000007</v>
      </c>
      <c r="AO246" s="45">
        <f>'2017'!AH26</f>
        <v>9.5000000000000001E-2</v>
      </c>
      <c r="AP246" s="43">
        <f>'2017'!AI26</f>
        <v>99.894291169697595</v>
      </c>
      <c r="AQ246" s="47">
        <f>'2017'!AJ26</f>
        <v>100.91535226452034</v>
      </c>
      <c r="AR246" s="48">
        <f>'2017'!AK26</f>
        <v>10</v>
      </c>
      <c r="AS246" s="49">
        <f>'2017'!AL26</f>
        <v>7</v>
      </c>
      <c r="AT246" s="49">
        <f>'2017'!AM26</f>
        <v>4</v>
      </c>
      <c r="AU246" s="49">
        <f>'2017'!AN26</f>
        <v>8</v>
      </c>
      <c r="AV246" s="49">
        <f>'2017'!AO26</f>
        <v>8</v>
      </c>
      <c r="AW246" s="49">
        <f>'2017'!AP26</f>
        <v>6</v>
      </c>
      <c r="AX246" s="49">
        <f>'2017'!AQ26</f>
        <v>0</v>
      </c>
      <c r="AY246" s="50">
        <f>'2017'!AR26</f>
        <v>0</v>
      </c>
      <c r="AZ246" s="60">
        <f>'2017'!AS26</f>
        <v>0</v>
      </c>
      <c r="BA246" s="61">
        <f>'2017'!AT26</f>
        <v>3757</v>
      </c>
      <c r="BB246" s="61">
        <f>'2017'!AU26</f>
        <v>0</v>
      </c>
      <c r="BC246" s="61">
        <f>'2017'!AV26</f>
        <v>0</v>
      </c>
      <c r="BD246" s="61">
        <f>'2017'!AW26</f>
        <v>0</v>
      </c>
      <c r="BE246" s="61">
        <f>'2017'!AX26</f>
        <v>0</v>
      </c>
      <c r="BF246" s="62">
        <f>'2017'!AY26</f>
        <v>0</v>
      </c>
      <c r="BG246" s="62">
        <f>'2017'!AZ26</f>
        <v>0</v>
      </c>
      <c r="BH246" s="62">
        <f>'2017'!BA26</f>
        <v>0</v>
      </c>
      <c r="BI246" s="62">
        <f>'2017'!BB26</f>
        <v>0</v>
      </c>
      <c r="BJ246" s="62">
        <f>'2017'!BC26</f>
        <v>0</v>
      </c>
      <c r="BK246" s="62">
        <f>'2017'!BD26</f>
        <v>0</v>
      </c>
      <c r="BL246" s="62">
        <f>'2017'!BE26</f>
        <v>0</v>
      </c>
      <c r="BM246" s="62">
        <f>'2017'!BF26</f>
        <v>0</v>
      </c>
      <c r="BN246" s="63">
        <f>'2017'!BG26</f>
        <v>0</v>
      </c>
      <c r="BO246" s="60">
        <f>'2017'!BH26</f>
        <v>500</v>
      </c>
      <c r="BP246" s="61">
        <f>'2017'!BI26</f>
        <v>2485</v>
      </c>
      <c r="BQ246" s="61">
        <f>'2017'!BJ26</f>
        <v>0</v>
      </c>
      <c r="BR246" s="61">
        <f>'2017'!BK26</f>
        <v>0</v>
      </c>
      <c r="BS246" s="61">
        <f>'2017'!BL26</f>
        <v>0</v>
      </c>
      <c r="BT246" s="61">
        <f>'2017'!BM26</f>
        <v>0</v>
      </c>
      <c r="BU246" s="62">
        <f>'2017'!BN26</f>
        <v>0</v>
      </c>
      <c r="BV246" s="62">
        <f>'2017'!BO26</f>
        <v>0</v>
      </c>
      <c r="BW246" s="62">
        <f>'2017'!BP26</f>
        <v>0</v>
      </c>
      <c r="BX246" s="62">
        <f>'2017'!BQ26</f>
        <v>0</v>
      </c>
      <c r="BY246" s="62">
        <f>'2017'!BR26</f>
        <v>0</v>
      </c>
      <c r="BZ246" s="62">
        <f>'2017'!BS26</f>
        <v>0</v>
      </c>
      <c r="CA246" s="62">
        <f>'2017'!BT26</f>
        <v>0</v>
      </c>
      <c r="CB246" s="62">
        <f>'2017'!BU26</f>
        <v>0</v>
      </c>
      <c r="CC246" s="63">
        <f>'2017'!BV26</f>
        <v>0</v>
      </c>
      <c r="CD246" s="60">
        <f>'2017'!BW26</f>
        <v>222</v>
      </c>
      <c r="CE246" s="61">
        <f>'2017'!BX26</f>
        <v>2209</v>
      </c>
      <c r="CF246" s="61">
        <f>'2017'!BY26</f>
        <v>25</v>
      </c>
      <c r="CG246" s="61">
        <f>'2017'!BZ26</f>
        <v>10</v>
      </c>
      <c r="CH246" s="61">
        <f>'2017'!CA26</f>
        <v>1</v>
      </c>
      <c r="CI246" s="61">
        <f>'2017'!CB26</f>
        <v>6</v>
      </c>
      <c r="CJ246" s="62">
        <f>'2017'!CC26</f>
        <v>0</v>
      </c>
      <c r="CK246" s="62">
        <f>'2017'!CD26</f>
        <v>0</v>
      </c>
      <c r="CL246" s="62">
        <f>'2017'!CE26</f>
        <v>1.18</v>
      </c>
      <c r="CM246" s="62">
        <f>'2017'!CF26</f>
        <v>10.1</v>
      </c>
      <c r="CN246" s="62">
        <f>'2017'!CG26</f>
        <v>15.2</v>
      </c>
      <c r="CO246" s="62">
        <f>'2017'!CH26</f>
        <v>0</v>
      </c>
      <c r="CP246" s="62">
        <f>'2017'!CI26</f>
        <v>23.1</v>
      </c>
      <c r="CQ246" s="62">
        <f>'2017'!CJ26</f>
        <v>81.900000000000006</v>
      </c>
      <c r="CR246" s="63">
        <f>'2017'!CK26</f>
        <v>18.100000000000001</v>
      </c>
      <c r="CS246" s="60">
        <f>'2017'!CL26</f>
        <v>216</v>
      </c>
      <c r="CT246" s="61">
        <f>'2017'!CM26</f>
        <v>2092</v>
      </c>
      <c r="CU246" s="61">
        <f>'2017'!CN26</f>
        <v>40</v>
      </c>
      <c r="CV246" s="61">
        <f>'2017'!CO26</f>
        <v>20</v>
      </c>
      <c r="CW246" s="61">
        <f>'2017'!CP26</f>
        <v>0</v>
      </c>
      <c r="CX246" s="61">
        <f>'2017'!CQ26</f>
        <v>19</v>
      </c>
      <c r="CY246" s="62">
        <f>'2017'!CR26</f>
        <v>0</v>
      </c>
      <c r="CZ246" s="62">
        <f>'2017'!CS26</f>
        <v>0</v>
      </c>
      <c r="DA246" s="62">
        <f>'2017'!CT26</f>
        <v>1.07</v>
      </c>
      <c r="DB246" s="62">
        <f>'2017'!CU26</f>
        <v>2.7</v>
      </c>
      <c r="DC246" s="62">
        <f>'2017'!CV26</f>
        <v>13.9</v>
      </c>
      <c r="DD246" s="62">
        <f>'2017'!CW26</f>
        <v>0</v>
      </c>
      <c r="DE246" s="62">
        <f>'2017'!CX26</f>
        <v>25.9</v>
      </c>
      <c r="DF246" s="62">
        <f>'2017'!CY26</f>
        <v>98.1</v>
      </c>
      <c r="DG246" s="63">
        <f>'2017'!CZ26</f>
        <v>1.9</v>
      </c>
      <c r="DH246" s="60">
        <f>'2017'!DA26</f>
        <v>1482</v>
      </c>
      <c r="DI246" s="61">
        <f>'2017'!DB26</f>
        <v>3855</v>
      </c>
      <c r="DJ246" s="61">
        <f>'2017'!DC26</f>
        <v>143</v>
      </c>
      <c r="DK246" s="61">
        <f>'2017'!DD26</f>
        <v>94</v>
      </c>
      <c r="DL246" s="61">
        <f>'2017'!DE26</f>
        <v>14</v>
      </c>
      <c r="DM246" s="61">
        <f>'2017'!DF26</f>
        <v>24</v>
      </c>
      <c r="DN246" s="62">
        <f>'2017'!DG26</f>
        <v>0.84</v>
      </c>
      <c r="DO246" s="62">
        <f>'2017'!DH26</f>
        <v>2.84</v>
      </c>
      <c r="DP246" s="62">
        <f>'2017'!DI26</f>
        <v>2.4900000000000002</v>
      </c>
      <c r="DQ246" s="62">
        <f>'2017'!DJ26</f>
        <v>6.9</v>
      </c>
      <c r="DR246" s="62">
        <f>'2017'!DK26</f>
        <v>12.6</v>
      </c>
      <c r="DS246" s="62">
        <f>'2017'!DL26</f>
        <v>0</v>
      </c>
      <c r="DT246" s="62">
        <f>'2017'!DM26</f>
        <v>6</v>
      </c>
      <c r="DU246" s="62">
        <f>'2017'!DN26</f>
        <v>82.9</v>
      </c>
      <c r="DV246" s="63">
        <f>'2017'!DO26</f>
        <v>17.100000000000001</v>
      </c>
    </row>
    <row r="247" spans="1:126" ht="15.75" customHeight="1" x14ac:dyDescent="0.2">
      <c r="A247" s="30">
        <f t="shared" si="21"/>
        <v>245</v>
      </c>
      <c r="B247" s="31">
        <f>'2023'!A27</f>
        <v>25</v>
      </c>
      <c r="C247" s="31">
        <v>2023</v>
      </c>
      <c r="D247" s="32" t="str">
        <f>'2023'!B27</f>
        <v>Rakim Jarrett</v>
      </c>
      <c r="E247" s="32" t="str" cm="1">
        <f t="array" ref="E247">_xlfn.IFS(F247&gt;12.5,"Cornerstone",AND(F247&gt;11.995,F247&lt;12.5),"Elite",AND(F247&gt;11,F247&lt;12.995),"Elite Upside",AND(F247&gt;=9.69,F247&lt;10.999),"Upside",AND(F247&gt;8.4,F247&lt;9.999),"Upside Lite",AND(F247&gt;7.25,F247&lt;8.999),"Outlier",AND(F247&gt;=6,F247&lt;7.25),"Outlier Lite",F247&lt;6.999,"Purgatory")</f>
        <v>Outlier</v>
      </c>
      <c r="F247" s="33">
        <f>'2023'!C27</f>
        <v>7.3500000000000005</v>
      </c>
      <c r="G247" s="33">
        <f t="shared" si="22"/>
        <v>60.099999999999994</v>
      </c>
      <c r="H247" s="303">
        <f t="shared" si="23"/>
        <v>-0.62077007396256967</v>
      </c>
      <c r="I247" s="34" t="str">
        <f>'2023'!D27</f>
        <v>Maryland</v>
      </c>
      <c r="J247" s="35">
        <f>'2023'!E27</f>
        <v>2</v>
      </c>
      <c r="K247" s="36">
        <f>'2023'!F27</f>
        <v>36915</v>
      </c>
      <c r="L247" s="37">
        <f>'2023'!G27</f>
        <v>24.69041095890411</v>
      </c>
      <c r="M247" s="37" t="str">
        <f>'2023'!H27</f>
        <v>JR</v>
      </c>
      <c r="N247" s="37">
        <f>'2023'!I27</f>
        <v>22.268493150684932</v>
      </c>
      <c r="O247" s="37" t="str">
        <f>'2023'!J27</f>
        <v>Slot</v>
      </c>
      <c r="P247" s="37" t="str">
        <f>'2023'!K27</f>
        <v>RAT</v>
      </c>
      <c r="Q247" s="37" t="str">
        <f>'2023'!L27</f>
        <v>Elite Separator</v>
      </c>
      <c r="R247" s="35">
        <f>'2023'!M27</f>
        <v>72</v>
      </c>
      <c r="S247" s="35">
        <f>'2023'!N27</f>
        <v>192</v>
      </c>
      <c r="T247" s="231">
        <f t="shared" si="24"/>
        <v>26.03959281992638</v>
      </c>
      <c r="U247" s="35">
        <f>'2023'!O27</f>
        <v>4.4400000000000004</v>
      </c>
      <c r="V247" s="38">
        <f>'2023'!P27</f>
        <v>0</v>
      </c>
      <c r="W247" s="57">
        <f>'2023'!Q27</f>
        <v>0</v>
      </c>
      <c r="X247" s="58">
        <f>'2023'!R27</f>
        <v>0</v>
      </c>
      <c r="Y247" s="58">
        <f>'2023'!S27</f>
        <v>0.23863636363636365</v>
      </c>
      <c r="Z247" s="58">
        <f>'2023'!T27</f>
        <v>0.20934343434343433</v>
      </c>
      <c r="AA247" s="58">
        <f>'2023'!U27</f>
        <v>0.16455873104604851</v>
      </c>
      <c r="AB247" s="58">
        <f>'2023'!V27</f>
        <v>0.20159754734120608</v>
      </c>
      <c r="AC247" s="59">
        <f>'2023'!W27</f>
        <v>0.20159754734120608</v>
      </c>
      <c r="AD247" s="42">
        <f>'2023'!X27</f>
        <v>19.627397260273973</v>
      </c>
      <c r="AE247" s="43">
        <f>'2023'!Y27</f>
        <v>2.1</v>
      </c>
      <c r="AF247" s="43">
        <f>'2023'!Z27</f>
        <v>6.9</v>
      </c>
      <c r="AG247" s="43">
        <f>'2023'!AA27</f>
        <v>8.9</v>
      </c>
      <c r="AH247" s="43">
        <f>'2023'!AB27</f>
        <v>1.25</v>
      </c>
      <c r="AI247" s="43">
        <f>'2023'!AC27</f>
        <v>1.7</v>
      </c>
      <c r="AJ247" s="44">
        <f>'2023'!AD27</f>
        <v>2.37791932059448E-2</v>
      </c>
      <c r="AK247" s="44">
        <f>'2023'!AE27</f>
        <v>0.19363057324840766</v>
      </c>
      <c r="AL247" s="45">
        <f>'2023'!AF27</f>
        <v>0.16699999999999998</v>
      </c>
      <c r="AM247" s="46">
        <f>DD247/100</f>
        <v>0.23100000000000001</v>
      </c>
      <c r="AN247" s="45">
        <f>'2023'!AG27</f>
        <v>0.2465</v>
      </c>
      <c r="AO247" s="45">
        <f>'2023'!AH27</f>
        <v>0.74949999999999994</v>
      </c>
      <c r="AP247" s="43">
        <f>'2023'!AI27</f>
        <v>98.809646121750021</v>
      </c>
      <c r="AQ247" s="47">
        <f>'2023'!AJ27</f>
        <v>95.800346510986131</v>
      </c>
      <c r="AR247" s="48">
        <f>'2023'!AK27</f>
        <v>5</v>
      </c>
      <c r="AS247" s="49">
        <f>'2023'!AL27</f>
        <v>7</v>
      </c>
      <c r="AT247" s="49">
        <f>'2023'!AM27</f>
        <v>4</v>
      </c>
      <c r="AU247" s="49">
        <f>'2023'!AN27</f>
        <v>4</v>
      </c>
      <c r="AV247" s="49">
        <f>'2023'!AO27</f>
        <v>9</v>
      </c>
      <c r="AW247" s="49">
        <f>'2023'!AP27</f>
        <v>5</v>
      </c>
      <c r="AX247" s="49">
        <f>'2023'!AQ27</f>
        <v>0</v>
      </c>
      <c r="AY247" s="50">
        <f>'2023'!AR27</f>
        <v>0.75</v>
      </c>
      <c r="AZ247" s="60">
        <f>'2023'!AS27</f>
        <v>0</v>
      </c>
      <c r="BA247" s="61">
        <f>'2023'!AT27</f>
        <v>1696</v>
      </c>
      <c r="BB247" s="61">
        <f>'2023'!AU27</f>
        <v>0</v>
      </c>
      <c r="BC247" s="61">
        <f>'2023'!AV27</f>
        <v>0</v>
      </c>
      <c r="BD247" s="61">
        <f>'2023'!AW27</f>
        <v>0</v>
      </c>
      <c r="BE247" s="61">
        <f>'2023'!AX27</f>
        <v>0</v>
      </c>
      <c r="BF247" s="62">
        <f>'2023'!AY27</f>
        <v>0</v>
      </c>
      <c r="BG247" s="62">
        <f>'2023'!AZ27</f>
        <v>0</v>
      </c>
      <c r="BH247" s="62">
        <f>'2023'!BA27</f>
        <v>0</v>
      </c>
      <c r="BI247" s="62">
        <f>'2023'!BA27</f>
        <v>0</v>
      </c>
      <c r="BJ247" s="62">
        <f>'2023'!BC27</f>
        <v>0</v>
      </c>
      <c r="BK247" s="62">
        <f>'2023'!BH27</f>
        <v>0</v>
      </c>
      <c r="BL247" s="62">
        <f>'2023'!BI27</f>
        <v>0</v>
      </c>
      <c r="BM247" s="62">
        <f>'2023'!BJ27</f>
        <v>0</v>
      </c>
      <c r="BN247" s="63">
        <f>'2023'!BK27</f>
        <v>0</v>
      </c>
      <c r="BO247" s="60">
        <f>'2023'!BL27</f>
        <v>0</v>
      </c>
      <c r="BP247" s="61">
        <f>'2023'!BM27</f>
        <v>2088</v>
      </c>
      <c r="BQ247" s="61">
        <f>'2023'!BN27</f>
        <v>0</v>
      </c>
      <c r="BR247" s="61">
        <f>'2023'!BO27</f>
        <v>0</v>
      </c>
      <c r="BS247" s="61">
        <f>'2023'!BP27</f>
        <v>0</v>
      </c>
      <c r="BT247" s="61">
        <f>'2023'!BQ27</f>
        <v>0</v>
      </c>
      <c r="BU247" s="62">
        <f>'2023'!BR27</f>
        <v>0</v>
      </c>
      <c r="BV247" s="62">
        <f>'2023'!BS27</f>
        <v>0</v>
      </c>
      <c r="BW247" s="62">
        <f>'2023'!BT27</f>
        <v>0</v>
      </c>
      <c r="BX247" s="62">
        <f>'2023'!BU27</f>
        <v>0</v>
      </c>
      <c r="BY247" s="62">
        <f>'2023'!BV27</f>
        <v>0</v>
      </c>
      <c r="BZ247" s="62">
        <f>'2023'!CA27</f>
        <v>0</v>
      </c>
      <c r="CA247" s="62">
        <f>'2023'!CB27</f>
        <v>0</v>
      </c>
      <c r="CB247" s="62">
        <f>'2023'!CC27</f>
        <v>0</v>
      </c>
      <c r="CC247" s="63">
        <f>'2023'!CD27</f>
        <v>0</v>
      </c>
      <c r="CD247" s="60">
        <f>'2023'!CE27</f>
        <v>252</v>
      </c>
      <c r="CE247" s="61">
        <f>'2023'!CF27</f>
        <v>1056</v>
      </c>
      <c r="CF247" s="61">
        <f>'2023'!CG27</f>
        <v>24</v>
      </c>
      <c r="CG247" s="61">
        <f>'2023'!CH27</f>
        <v>18</v>
      </c>
      <c r="CH247" s="61">
        <f>'2023'!CI27</f>
        <v>2</v>
      </c>
      <c r="CI247" s="61">
        <f>'2023'!CJ27</f>
        <v>9</v>
      </c>
      <c r="CJ247" s="62">
        <f>'2023'!CK27</f>
        <v>1.25</v>
      </c>
      <c r="CK247" s="62">
        <f>'2023'!CL27</f>
        <v>2.08</v>
      </c>
      <c r="CL247" s="62">
        <f>'2023'!CM27</f>
        <v>2.99</v>
      </c>
      <c r="CM247" s="62">
        <f>'2023'!CN27</f>
        <v>0.8</v>
      </c>
      <c r="CN247" s="62">
        <f>'2023'!CO27</f>
        <v>8.1</v>
      </c>
      <c r="CO247" s="62">
        <f>'2023'!CT27</f>
        <v>0</v>
      </c>
      <c r="CP247" s="62">
        <f>'2023'!CU27</f>
        <v>10</v>
      </c>
      <c r="CQ247" s="62">
        <f>'2023'!CV27</f>
        <v>9.9</v>
      </c>
      <c r="CR247" s="63">
        <f>'2023'!CW27</f>
        <v>86.8</v>
      </c>
      <c r="CS247" s="60">
        <f>'2023'!CX27</f>
        <v>829</v>
      </c>
      <c r="CT247" s="61">
        <f>'2023'!CY27</f>
        <v>3960</v>
      </c>
      <c r="CU247" s="61">
        <f>'2023'!CZ27</f>
        <v>90</v>
      </c>
      <c r="CV247" s="61">
        <f>'2023'!DA27</f>
        <v>62</v>
      </c>
      <c r="CW247" s="61">
        <f>'2023'!DB27</f>
        <v>5</v>
      </c>
      <c r="CX247" s="61">
        <f>'2023'!DC27</f>
        <v>27</v>
      </c>
      <c r="CY247" s="62">
        <f>'2023'!DD27</f>
        <v>0.71</v>
      </c>
      <c r="CZ247" s="62">
        <f>'2023'!DE27</f>
        <v>1.7</v>
      </c>
      <c r="DA247" s="62">
        <f>'2023'!DF27</f>
        <v>2.1</v>
      </c>
      <c r="DB247" s="62">
        <f>'2023'!DG27</f>
        <v>6.9</v>
      </c>
      <c r="DC247" s="62">
        <f>'2023'!DH27</f>
        <v>9.1</v>
      </c>
      <c r="DD247" s="62">
        <f>'2023'!DM27</f>
        <v>23.1</v>
      </c>
      <c r="DE247" s="62">
        <f>'2023'!DN27</f>
        <v>8.8000000000000007</v>
      </c>
      <c r="DF247" s="62">
        <f>'2023'!DO27</f>
        <v>44.2</v>
      </c>
      <c r="DG247" s="63">
        <f>'2023'!DP27</f>
        <v>55.3</v>
      </c>
      <c r="DH247" s="60">
        <f>'2023'!DQ27</f>
        <v>471</v>
      </c>
      <c r="DI247" s="61">
        <f>'2023'!DR27</f>
        <v>2862.2</v>
      </c>
      <c r="DJ247" s="61">
        <f>'2023'!DS27</f>
        <v>64</v>
      </c>
      <c r="DK247" s="61">
        <f>'2023'!DT27</f>
        <v>40</v>
      </c>
      <c r="DL247" s="61">
        <f>'2023'!DU27</f>
        <v>3</v>
      </c>
      <c r="DM247" s="61">
        <f>'2023'!DV27</f>
        <v>21</v>
      </c>
      <c r="DN247" s="62">
        <f>'2023'!DW27</f>
        <v>0.71</v>
      </c>
      <c r="DO247" s="62">
        <f>'2023'!DX27</f>
        <v>1.3</v>
      </c>
      <c r="DP247" s="62">
        <f>'2023'!DY27</f>
        <v>1.6</v>
      </c>
      <c r="DQ247" s="62">
        <f>'2023'!DZ27</f>
        <v>6.8</v>
      </c>
      <c r="DR247" s="62">
        <f>'2023'!EA27</f>
        <v>8.9</v>
      </c>
      <c r="DS247" s="62">
        <f>'2023'!EF27</f>
        <v>14.3</v>
      </c>
      <c r="DT247" s="62">
        <f>'2023'!EG27</f>
        <v>16.7</v>
      </c>
      <c r="DU247" s="62">
        <f>'2023'!EH27</f>
        <v>5.0999999999999996</v>
      </c>
      <c r="DV247" s="63">
        <f>'2023'!EI27</f>
        <v>94.6</v>
      </c>
    </row>
    <row r="248" spans="1:126" ht="15.75" customHeight="1" x14ac:dyDescent="0.2">
      <c r="A248" s="30">
        <f t="shared" si="21"/>
        <v>246</v>
      </c>
      <c r="B248" s="31">
        <f>'2015'!A20</f>
        <v>18</v>
      </c>
      <c r="C248" s="31">
        <v>2015</v>
      </c>
      <c r="D248" s="32" t="str">
        <f>'2015'!B20</f>
        <v>Darren Waller</v>
      </c>
      <c r="E248" s="32" t="str" cm="1">
        <f t="array" ref="E248">_xlfn.IFS(F248&gt;12.5,"Cornerstone",AND(F248&gt;11.995,F248&lt;12.5),"Elite",AND(F248&gt;11,F248&lt;12.995),"Elite Upside",AND(F248&gt;=9.69,F248&lt;10.999),"Upside",AND(F248&gt;8.4,F248&lt;9.999),"Upside Lite",AND(F248&gt;7.25,F248&lt;8.999),"Outlier",AND(F248&gt;=6,F248&lt;7.25),"Outlier Lite",F248&lt;6.999,"Purgatory")</f>
        <v>Outlier</v>
      </c>
      <c r="F248" s="33">
        <f>'2015'!C20</f>
        <v>7.35</v>
      </c>
      <c r="G248" s="33">
        <f t="shared" si="22"/>
        <v>60</v>
      </c>
      <c r="H248" s="303">
        <f t="shared" si="23"/>
        <v>-0.62077007396257022</v>
      </c>
      <c r="I248" s="34" t="str">
        <f>'2015'!D20</f>
        <v>Georgia Tech</v>
      </c>
      <c r="J248" s="35">
        <f>'2015'!E20</f>
        <v>4</v>
      </c>
      <c r="K248" s="36">
        <f>'2015'!F20</f>
        <v>33860</v>
      </c>
      <c r="L248" s="37">
        <f>'2015'!G20</f>
        <v>33.060273972602737</v>
      </c>
      <c r="M248" s="37" t="str">
        <f>'2015'!H20</f>
        <v>SR</v>
      </c>
      <c r="N248" s="37">
        <f>'2015'!I20</f>
        <v>22.632876712328766</v>
      </c>
      <c r="O248" s="37" t="str">
        <f>'2015'!J20</f>
        <v>Wide</v>
      </c>
      <c r="P248" s="37" t="str">
        <f>'2015'!K20</f>
        <v>DEEP</v>
      </c>
      <c r="Q248" s="37" t="str">
        <f>'2015'!L20</f>
        <v>N/A</v>
      </c>
      <c r="R248" s="55">
        <f>'2015'!M20</f>
        <v>78</v>
      </c>
      <c r="S248" s="55">
        <f>'2015'!N20</f>
        <v>238</v>
      </c>
      <c r="T248" s="231">
        <f t="shared" si="24"/>
        <v>27.5033569133542</v>
      </c>
      <c r="U248" s="37">
        <f>'2015'!O20</f>
        <v>4.46</v>
      </c>
      <c r="V248" s="56">
        <f>'2015'!P20</f>
        <v>6</v>
      </c>
      <c r="W248" s="57">
        <f>'2015'!Q20</f>
        <v>0</v>
      </c>
      <c r="X248" s="58">
        <f>'2015'!R20</f>
        <v>0</v>
      </c>
      <c r="Y248" s="58">
        <f>'2015'!S20</f>
        <v>8.9108910891089105E-2</v>
      </c>
      <c r="Z248" s="58">
        <f>'2015'!T20</f>
        <v>0.31271301976823446</v>
      </c>
      <c r="AA248" s="58">
        <f>'2015'!U20</f>
        <v>0.27405753968253965</v>
      </c>
      <c r="AB248" s="58">
        <f>'2015'!V20</f>
        <v>0.29338527972538708</v>
      </c>
      <c r="AC248" s="59">
        <f>'2015'!W20</f>
        <v>0.2787160157391177</v>
      </c>
      <c r="AD248" s="42">
        <f>'2015'!X20</f>
        <v>20.978082191780821</v>
      </c>
      <c r="AE248" s="43">
        <f>'2015'!Y20</f>
        <v>2.65</v>
      </c>
      <c r="AF248" s="43">
        <f>'2015'!Z20</f>
        <v>3.3</v>
      </c>
      <c r="AG248" s="43">
        <f>'2015'!AA20</f>
        <v>19.600000000000001</v>
      </c>
      <c r="AH248" s="43">
        <f>'2015'!AB20</f>
        <v>0</v>
      </c>
      <c r="AI248" s="43">
        <f>'2015'!AC20</f>
        <v>0</v>
      </c>
      <c r="AJ248" s="44" t="str">
        <f>'2015'!AD20</f>
        <v>N/A</v>
      </c>
      <c r="AK248" s="44" t="str">
        <f>'2015'!AE20</f>
        <v>N/A</v>
      </c>
      <c r="AL248" s="45">
        <f>'2015'!AF20</f>
        <v>0</v>
      </c>
      <c r="AM248" s="46">
        <f>DS248</f>
        <v>0</v>
      </c>
      <c r="AN248" s="45">
        <f>'2015'!AG20</f>
        <v>0.95099999999999996</v>
      </c>
      <c r="AO248" s="45">
        <f>'2015'!AH20</f>
        <v>2.2000000000000002E-2</v>
      </c>
      <c r="AP248" s="43">
        <f>'2015'!AI20</f>
        <v>120.30052368039159</v>
      </c>
      <c r="AQ248" s="47">
        <f>'2015'!AJ20</f>
        <v>131.51594602291974</v>
      </c>
      <c r="AR248" s="48">
        <f>'2015'!AK20</f>
        <v>7</v>
      </c>
      <c r="AS248" s="49">
        <f>'2015'!AL20</f>
        <v>5</v>
      </c>
      <c r="AT248" s="49">
        <f>'2015'!AM20</f>
        <v>5</v>
      </c>
      <c r="AU248" s="49">
        <f>'2015'!AN20</f>
        <v>0</v>
      </c>
      <c r="AV248" s="49">
        <f>'2015'!AO20</f>
        <v>8</v>
      </c>
      <c r="AW248" s="49">
        <f>'2015'!AP20</f>
        <v>10</v>
      </c>
      <c r="AX248" s="49">
        <f>'2015'!AQ20</f>
        <v>2</v>
      </c>
      <c r="AY248" s="50">
        <f>'2015'!AR20</f>
        <v>0.5</v>
      </c>
      <c r="AZ248" s="60">
        <f>'2015'!AS20</f>
        <v>0</v>
      </c>
      <c r="BA248" s="61">
        <f>'2015'!AT20</f>
        <v>1</v>
      </c>
      <c r="BB248" s="61">
        <f>'2015'!AU20</f>
        <v>0</v>
      </c>
      <c r="BC248" s="61">
        <f>'2015'!AV20</f>
        <v>0</v>
      </c>
      <c r="BD248" s="61">
        <f>'2015'!AW20</f>
        <v>0</v>
      </c>
      <c r="BE248" s="61">
        <f>'2015'!AX20</f>
        <v>0</v>
      </c>
      <c r="BF248" s="62">
        <f>'2015'!AY20</f>
        <v>0</v>
      </c>
      <c r="BG248" s="62">
        <f>'2015'!AZ20</f>
        <v>0</v>
      </c>
      <c r="BH248" s="62">
        <f>'2015'!BA20</f>
        <v>0</v>
      </c>
      <c r="BI248" s="62">
        <f>'2015'!BB20</f>
        <v>0</v>
      </c>
      <c r="BJ248" s="62">
        <f>'2015'!BC20</f>
        <v>0</v>
      </c>
      <c r="BK248" s="62">
        <f>'2015'!BD20</f>
        <v>0</v>
      </c>
      <c r="BL248" s="62">
        <f>'2015'!BE20</f>
        <v>0</v>
      </c>
      <c r="BM248" s="62">
        <f>'2015'!BF20</f>
        <v>0</v>
      </c>
      <c r="BN248" s="63">
        <f>'2015'!BG20</f>
        <v>0</v>
      </c>
      <c r="BO248" s="60">
        <f>'2015'!BH20</f>
        <v>0</v>
      </c>
      <c r="BP248" s="61">
        <f>'2015'!BI20</f>
        <v>1</v>
      </c>
      <c r="BQ248" s="61">
        <f>'2015'!BJ20</f>
        <v>0</v>
      </c>
      <c r="BR248" s="61">
        <f>'2015'!BK20</f>
        <v>0</v>
      </c>
      <c r="BS248" s="61">
        <f>'2015'!BL20</f>
        <v>0</v>
      </c>
      <c r="BT248" s="61">
        <f>'2015'!BM20</f>
        <v>0</v>
      </c>
      <c r="BU248" s="62">
        <f>'2015'!BN20</f>
        <v>0</v>
      </c>
      <c r="BV248" s="62">
        <f>'2015'!BO20</f>
        <v>0</v>
      </c>
      <c r="BW248" s="62">
        <f>'2015'!BP20</f>
        <v>0</v>
      </c>
      <c r="BX248" s="62">
        <f>'2015'!BQ20</f>
        <v>0</v>
      </c>
      <c r="BY248" s="62">
        <f>'2015'!BR20</f>
        <v>0</v>
      </c>
      <c r="BZ248" s="62">
        <f>'2015'!BS20</f>
        <v>0</v>
      </c>
      <c r="CA248" s="62">
        <f>'2015'!BT20</f>
        <v>0</v>
      </c>
      <c r="CB248" s="62">
        <f>'2015'!BU20</f>
        <v>0</v>
      </c>
      <c r="CC248" s="63">
        <f>'2015'!BV20</f>
        <v>0</v>
      </c>
      <c r="CD248" s="60">
        <f>'2015'!BW20</f>
        <v>162</v>
      </c>
      <c r="CE248" s="61">
        <f>'2015'!BX20</f>
        <v>1818</v>
      </c>
      <c r="CF248" s="61">
        <f>'2015'!BY20</f>
        <v>0</v>
      </c>
      <c r="CG248" s="61">
        <f>'2015'!BZ20</f>
        <v>0</v>
      </c>
      <c r="CH248" s="61">
        <f>'2015'!CA20</f>
        <v>0</v>
      </c>
      <c r="CI248" s="61">
        <f>'2015'!CB20</f>
        <v>0</v>
      </c>
      <c r="CJ248" s="62">
        <f>'2015'!CC20</f>
        <v>0</v>
      </c>
      <c r="CK248" s="62">
        <f>'2015'!CD20</f>
        <v>0</v>
      </c>
      <c r="CL248" s="62">
        <f>'2015'!CE20</f>
        <v>0</v>
      </c>
      <c r="CM248" s="62">
        <f>'2015'!CF20</f>
        <v>0</v>
      </c>
      <c r="CN248" s="62">
        <f>'2015'!CG20</f>
        <v>0</v>
      </c>
      <c r="CO248" s="62">
        <f>'2015'!CH20</f>
        <v>0</v>
      </c>
      <c r="CP248" s="62">
        <f>'2015'!CI20</f>
        <v>0</v>
      </c>
      <c r="CQ248" s="62">
        <f>'2015'!CJ20</f>
        <v>0</v>
      </c>
      <c r="CR248" s="63">
        <f>'2015'!CK20</f>
        <v>0</v>
      </c>
      <c r="CS248" s="60">
        <f>'2015'!CL20</f>
        <v>367</v>
      </c>
      <c r="CT248" s="61">
        <f>'2015'!CM20</f>
        <v>1173.6000000000001</v>
      </c>
      <c r="CU248" s="61">
        <f>'2015'!CN20</f>
        <v>0</v>
      </c>
      <c r="CV248" s="61">
        <f>'2015'!CO20</f>
        <v>0</v>
      </c>
      <c r="CW248" s="61">
        <f>'2015'!CP20</f>
        <v>0</v>
      </c>
      <c r="CX248" s="61">
        <f>'2015'!CQ20</f>
        <v>0</v>
      </c>
      <c r="CY248" s="62">
        <f>'2015'!CR20</f>
        <v>0</v>
      </c>
      <c r="CZ248" s="62">
        <f>'2015'!CS20</f>
        <v>0</v>
      </c>
      <c r="DA248" s="62">
        <f>'2015'!CT20</f>
        <v>0</v>
      </c>
      <c r="DB248" s="62">
        <f>'2015'!CU20</f>
        <v>0</v>
      </c>
      <c r="DC248" s="62">
        <f>'2015'!CV20</f>
        <v>0</v>
      </c>
      <c r="DD248" s="62">
        <f>'2015'!CW20</f>
        <v>0</v>
      </c>
      <c r="DE248" s="62">
        <f>'2015'!CX20</f>
        <v>0</v>
      </c>
      <c r="DF248" s="62">
        <f>'2015'!CY20</f>
        <v>0</v>
      </c>
      <c r="DG248" s="63">
        <f>'2015'!CZ20</f>
        <v>0</v>
      </c>
      <c r="DH248" s="60">
        <f>'2015'!DA20</f>
        <v>442</v>
      </c>
      <c r="DI248" s="61">
        <f>'2015'!DB20</f>
        <v>1612.8000000000002</v>
      </c>
      <c r="DJ248" s="61">
        <f>'2015'!DC20</f>
        <v>45</v>
      </c>
      <c r="DK248" s="61">
        <f>'2015'!DD20</f>
        <v>26</v>
      </c>
      <c r="DL248" s="61">
        <f>'2015'!DE20</f>
        <v>6</v>
      </c>
      <c r="DM248" s="61">
        <f>'2015'!DF20</f>
        <v>0</v>
      </c>
      <c r="DN248" s="62">
        <f>'2015'!DG20</f>
        <v>0</v>
      </c>
      <c r="DO248" s="62">
        <f>'2015'!DH20</f>
        <v>0</v>
      </c>
      <c r="DP248" s="62">
        <f>'2015'!DI20</f>
        <v>2.65</v>
      </c>
      <c r="DQ248" s="62">
        <f>'2015'!DJ20</f>
        <v>3.3</v>
      </c>
      <c r="DR248" s="62">
        <f>'2015'!DK20</f>
        <v>19.600000000000001</v>
      </c>
      <c r="DS248" s="62">
        <f>'2015'!DL20</f>
        <v>0</v>
      </c>
      <c r="DT248" s="62">
        <f>'2015'!DM20</f>
        <v>0</v>
      </c>
      <c r="DU248" s="62">
        <f>'2015'!DN20</f>
        <v>95.1</v>
      </c>
      <c r="DV248" s="63">
        <f>'2015'!DO20</f>
        <v>2.2000000000000002</v>
      </c>
    </row>
    <row r="249" spans="1:126" ht="15.75" customHeight="1" x14ac:dyDescent="0.2">
      <c r="A249" s="30">
        <f t="shared" si="21"/>
        <v>247</v>
      </c>
      <c r="B249" s="31">
        <f>'2016'!A17</f>
        <v>15</v>
      </c>
      <c r="C249" s="31">
        <v>2016</v>
      </c>
      <c r="D249" s="32" t="str">
        <f>'2016'!B17</f>
        <v>Tajae Sharpe</v>
      </c>
      <c r="E249" s="32" t="str" cm="1">
        <f t="array" ref="E249">_xlfn.IFS(F249&gt;12.5,"Cornerstone",AND(F249&gt;11.995,F249&lt;12.5),"Elite",AND(F249&gt;11,F249&lt;12.995),"Elite Upside",AND(F249&gt;=9.69,F249&lt;10.999),"Upside",AND(F249&gt;8.4,F249&lt;9.999),"Upside Lite",AND(F249&gt;7.25,F249&lt;8.999),"Outlier",AND(F249&gt;=6,F249&lt;7.25),"Outlier Lite",F249&lt;6.999,"Purgatory")</f>
        <v>Outlier</v>
      </c>
      <c r="F249" s="33">
        <f>'2016'!C17</f>
        <v>7.3071428571428569</v>
      </c>
      <c r="G249" s="33">
        <f t="shared" si="22"/>
        <v>59.8</v>
      </c>
      <c r="H249" s="303">
        <f t="shared" si="23"/>
        <v>-0.64536812177174918</v>
      </c>
      <c r="I249" s="34" t="str">
        <f>'2016'!D17</f>
        <v>UMass</v>
      </c>
      <c r="J249" s="35">
        <f>'2016'!E17</f>
        <v>9</v>
      </c>
      <c r="K249" s="36">
        <f>'2016'!F17</f>
        <v>34691</v>
      </c>
      <c r="L249" s="37">
        <f>'2016'!G17</f>
        <v>30.783561643835615</v>
      </c>
      <c r="M249" s="37" t="str">
        <f>'2016'!H17</f>
        <v>SR</v>
      </c>
      <c r="N249" s="37">
        <f>'2016'!I17</f>
        <v>21.358904109589041</v>
      </c>
      <c r="O249" s="37" t="str">
        <f>'2016'!J17</f>
        <v>Hybrid</v>
      </c>
      <c r="P249" s="37" t="str">
        <f>'2016'!K17</f>
        <v>BALL HOG</v>
      </c>
      <c r="Q249" s="37" t="str">
        <f>'2016'!L17</f>
        <v>N/A</v>
      </c>
      <c r="R249" s="55">
        <f>'2016'!M17</f>
        <v>74</v>
      </c>
      <c r="S249" s="55">
        <f>'2016'!N17</f>
        <v>194</v>
      </c>
      <c r="T249" s="231">
        <f t="shared" si="24"/>
        <v>24.907850107884293</v>
      </c>
      <c r="U249" s="37">
        <f>'2016'!O17</f>
        <v>4.55</v>
      </c>
      <c r="V249" s="56">
        <f>'2016'!P17</f>
        <v>5</v>
      </c>
      <c r="W249" s="57">
        <f>'2016'!Q17</f>
        <v>0</v>
      </c>
      <c r="X249" s="58">
        <f>'2016'!R17</f>
        <v>0.10030676340263915</v>
      </c>
      <c r="Y249" s="58">
        <f>'2016'!S17</f>
        <v>0.36228023441662227</v>
      </c>
      <c r="Z249" s="58">
        <f>'2016'!T17</f>
        <v>0.34242181234963914</v>
      </c>
      <c r="AA249" s="58">
        <f>'2016'!U17</f>
        <v>0.42297734627831718</v>
      </c>
      <c r="AB249" s="58">
        <f>'2016'!V17</f>
        <v>0.35235102338313073</v>
      </c>
      <c r="AC249" s="59">
        <f>'2016'!W17</f>
        <v>0.24664571636819149</v>
      </c>
      <c r="AD249" s="42">
        <f>'2016'!X17</f>
        <v>18.701369863013699</v>
      </c>
      <c r="AE249" s="43">
        <f>'2016'!Y17</f>
        <v>2.5</v>
      </c>
      <c r="AF249" s="43">
        <f>'2016'!Z17</f>
        <v>4.9000000000000004</v>
      </c>
      <c r="AG249" s="43">
        <f>'2016'!AA17</f>
        <v>13.6</v>
      </c>
      <c r="AH249" s="43">
        <f>'2016'!AB17</f>
        <v>0</v>
      </c>
      <c r="AI249" s="43">
        <f>'2016'!AC17</f>
        <v>0</v>
      </c>
      <c r="AJ249" s="44" t="str">
        <f>'2016'!AD17</f>
        <v>N/A</v>
      </c>
      <c r="AK249" s="44" t="str">
        <f>'2016'!AE17</f>
        <v>N/A</v>
      </c>
      <c r="AL249" s="45">
        <f>'2016'!AF17</f>
        <v>2.6000000000000002E-2</v>
      </c>
      <c r="AM249" s="46">
        <f>DS249/100</f>
        <v>0</v>
      </c>
      <c r="AN249" s="45">
        <f>'2016'!AG17</f>
        <v>0.73199999999999998</v>
      </c>
      <c r="AO249" s="45">
        <f>'2016'!AH17</f>
        <v>0.26600000000000001</v>
      </c>
      <c r="AP249" s="43">
        <f>'2016'!AI17</f>
        <v>90.528669786629578</v>
      </c>
      <c r="AQ249" s="47">
        <f>'2016'!AJ17</f>
        <v>91.454000970252039</v>
      </c>
      <c r="AR249" s="48">
        <f>'2016'!AK17</f>
        <v>6</v>
      </c>
      <c r="AS249" s="49">
        <f>'2016'!AL17</f>
        <v>9</v>
      </c>
      <c r="AT249" s="49">
        <f>'2016'!AM17</f>
        <v>5</v>
      </c>
      <c r="AU249" s="49">
        <f>'2016'!AN17</f>
        <v>2</v>
      </c>
      <c r="AV249" s="49">
        <f>'2016'!AO17</f>
        <v>7</v>
      </c>
      <c r="AW249" s="49">
        <f>'2016'!AP17</f>
        <v>5</v>
      </c>
      <c r="AX249" s="49">
        <f>'2016'!AQ17</f>
        <v>4</v>
      </c>
      <c r="AY249" s="50">
        <f>'2016'!AR17</f>
        <v>0</v>
      </c>
      <c r="AZ249" s="60">
        <f>'2016'!AS17</f>
        <v>0</v>
      </c>
      <c r="BA249" s="61">
        <f>'2016'!AT17</f>
        <v>1</v>
      </c>
      <c r="BB249" s="61">
        <f>'2016'!AU17</f>
        <v>0</v>
      </c>
      <c r="BC249" s="61">
        <f>'2016'!AV17</f>
        <v>0</v>
      </c>
      <c r="BD249" s="61">
        <f>'2016'!AW17</f>
        <v>0</v>
      </c>
      <c r="BE249" s="61">
        <f>'2016'!AX17</f>
        <v>0</v>
      </c>
      <c r="BF249" s="62">
        <f>'2016'!AY17</f>
        <v>0</v>
      </c>
      <c r="BG249" s="62">
        <f>'2016'!AZ17</f>
        <v>0</v>
      </c>
      <c r="BH249" s="62">
        <f>'2016'!BA17</f>
        <v>0</v>
      </c>
      <c r="BI249" s="62">
        <f>'2016'!BB17</f>
        <v>0</v>
      </c>
      <c r="BJ249" s="62">
        <f>'2016'!BC17</f>
        <v>0</v>
      </c>
      <c r="BK249" s="62">
        <f>'2016'!BD17</f>
        <v>0</v>
      </c>
      <c r="BL249" s="62">
        <f>'2016'!BE17</f>
        <v>0</v>
      </c>
      <c r="BM249" s="62">
        <f>'2016'!BF17</f>
        <v>0</v>
      </c>
      <c r="BN249" s="63">
        <f>'2016'!BG17</f>
        <v>0</v>
      </c>
      <c r="BO249" s="60">
        <f>'2016'!BH17</f>
        <v>206</v>
      </c>
      <c r="BP249" s="61">
        <f>'2016'!BI17</f>
        <v>2053.6999999999998</v>
      </c>
      <c r="BQ249" s="61">
        <f>'2016'!BJ17</f>
        <v>0</v>
      </c>
      <c r="BR249" s="61">
        <f>'2016'!BK17</f>
        <v>0</v>
      </c>
      <c r="BS249" s="61">
        <f>'2016'!BL17</f>
        <v>0</v>
      </c>
      <c r="BT249" s="61">
        <f>'2016'!BM17</f>
        <v>0</v>
      </c>
      <c r="BU249" s="62">
        <f>'2016'!BN17</f>
        <v>0</v>
      </c>
      <c r="BV249" s="62">
        <f>'2016'!BO17</f>
        <v>0</v>
      </c>
      <c r="BW249" s="62">
        <f>'2016'!BP17</f>
        <v>0</v>
      </c>
      <c r="BX249" s="62">
        <f>'2016'!BQ17</f>
        <v>0</v>
      </c>
      <c r="BY249" s="62">
        <f>'2016'!BR17</f>
        <v>0</v>
      </c>
      <c r="BZ249" s="62">
        <f>'2016'!BS17</f>
        <v>0</v>
      </c>
      <c r="CA249" s="62">
        <f>'2016'!BT17</f>
        <v>0</v>
      </c>
      <c r="CB249" s="62">
        <f>'2016'!BU17</f>
        <v>0</v>
      </c>
      <c r="CC249" s="63">
        <f>'2016'!BV17</f>
        <v>0</v>
      </c>
      <c r="CD249" s="60">
        <f>'2016'!BW17</f>
        <v>680</v>
      </c>
      <c r="CE249" s="61">
        <f>'2016'!BX17</f>
        <v>1877</v>
      </c>
      <c r="CF249" s="61">
        <f>'2016'!BY17</f>
        <v>0</v>
      </c>
      <c r="CG249" s="61">
        <f>'2016'!BZ17</f>
        <v>0</v>
      </c>
      <c r="CH249" s="61">
        <f>'2016'!CA17</f>
        <v>0</v>
      </c>
      <c r="CI249" s="61">
        <f>'2016'!CB17</f>
        <v>0</v>
      </c>
      <c r="CJ249" s="62">
        <f>'2016'!CC17</f>
        <v>0</v>
      </c>
      <c r="CK249" s="62">
        <f>'2016'!CD17</f>
        <v>0</v>
      </c>
      <c r="CL249" s="62">
        <f>'2016'!CE17</f>
        <v>0</v>
      </c>
      <c r="CM249" s="62">
        <f>'2016'!CF17</f>
        <v>0</v>
      </c>
      <c r="CN249" s="62">
        <f>'2016'!CG17</f>
        <v>0</v>
      </c>
      <c r="CO249" s="62">
        <f>'2016'!CH17</f>
        <v>0</v>
      </c>
      <c r="CP249" s="62">
        <f>'2016'!CI17</f>
        <v>0</v>
      </c>
      <c r="CQ249" s="62">
        <f>'2016'!CJ17</f>
        <v>0</v>
      </c>
      <c r="CR249" s="63">
        <f>'2016'!CK17</f>
        <v>0</v>
      </c>
      <c r="CS249" s="60">
        <f>'2016'!CL17</f>
        <v>1281</v>
      </c>
      <c r="CT249" s="61">
        <f>'2016'!CM17</f>
        <v>3741</v>
      </c>
      <c r="CU249" s="61">
        <f>'2016'!CN17</f>
        <v>136</v>
      </c>
      <c r="CV249" s="61">
        <f>'2016'!CO17</f>
        <v>85</v>
      </c>
      <c r="CW249" s="61">
        <f>'2016'!CP17</f>
        <v>7</v>
      </c>
      <c r="CX249" s="61">
        <f>'2016'!CQ17</f>
        <v>0</v>
      </c>
      <c r="CY249" s="62">
        <f>'2016'!CR17</f>
        <v>0</v>
      </c>
      <c r="CZ249" s="62">
        <f>'2016'!CS17</f>
        <v>0</v>
      </c>
      <c r="DA249" s="62">
        <f>'2016'!CT17</f>
        <v>2.5</v>
      </c>
      <c r="DB249" s="62">
        <f>'2016'!CU17</f>
        <v>4.9000000000000004</v>
      </c>
      <c r="DC249" s="62">
        <f>'2016'!CV17</f>
        <v>13.6</v>
      </c>
      <c r="DD249" s="62">
        <f>'2016'!CW17</f>
        <v>0</v>
      </c>
      <c r="DE249" s="62">
        <f>'2016'!CX17</f>
        <v>4.5</v>
      </c>
      <c r="DF249" s="62">
        <f>'2016'!CY17</f>
        <v>77.5</v>
      </c>
      <c r="DG249" s="63">
        <f>'2016'!CZ17</f>
        <v>22.3</v>
      </c>
      <c r="DH249" s="60">
        <f>'2016'!DA17</f>
        <v>1307</v>
      </c>
      <c r="DI249" s="61">
        <f>'2016'!DB17</f>
        <v>3090</v>
      </c>
      <c r="DJ249" s="61">
        <f>'2016'!DC17</f>
        <v>177</v>
      </c>
      <c r="DK249" s="61">
        <f>'2016'!DD17</f>
        <v>112</v>
      </c>
      <c r="DL249" s="61">
        <f>'2016'!DE17</f>
        <v>5</v>
      </c>
      <c r="DM249" s="61">
        <f>'2016'!DF17</f>
        <v>0</v>
      </c>
      <c r="DN249" s="62">
        <f>'2016'!DG17</f>
        <v>0</v>
      </c>
      <c r="DO249" s="62">
        <f>'2016'!DH17</f>
        <v>0</v>
      </c>
      <c r="DP249" s="62">
        <f>'2016'!DI17</f>
        <v>2.4700000000000002</v>
      </c>
      <c r="DQ249" s="62">
        <f>'2016'!DJ17</f>
        <v>2.9</v>
      </c>
      <c r="DR249" s="62">
        <f>'2016'!DK17</f>
        <v>11.4</v>
      </c>
      <c r="DS249" s="62">
        <f>'2016'!DL17</f>
        <v>0</v>
      </c>
      <c r="DT249" s="62">
        <f>'2016'!DM17</f>
        <v>2.6</v>
      </c>
      <c r="DU249" s="62">
        <f>'2016'!DN17</f>
        <v>68.900000000000006</v>
      </c>
      <c r="DV249" s="63">
        <f>'2016'!DO17</f>
        <v>30.9</v>
      </c>
    </row>
    <row r="250" spans="1:126" ht="15.75" customHeight="1" x14ac:dyDescent="0.2">
      <c r="A250" s="30">
        <f t="shared" si="21"/>
        <v>248</v>
      </c>
      <c r="B250" s="31">
        <f>'2019'!A21</f>
        <v>19</v>
      </c>
      <c r="C250" s="31">
        <v>2019</v>
      </c>
      <c r="D250" s="32" t="str">
        <f>'2019'!B21</f>
        <v>Emanuel Hall</v>
      </c>
      <c r="E250" s="32" t="str" cm="1">
        <f t="array" ref="E250">_xlfn.IFS(F250&gt;12.5,"Cornerstone",AND(F250&gt;11.995,F250&lt;12.5),"Elite",AND(F250&gt;11,F250&lt;12.995),"Elite Upside",AND(F250&gt;=9.69,F250&lt;10.999),"Upside",AND(F250&gt;8.4,F250&lt;9.999),"Upside Lite",AND(F250&gt;7.25,F250&lt;8.999),"Outlier",AND(F250&gt;=6,F250&lt;7.25),"Outlier Lite",F250&lt;6.999,"Purgatory")</f>
        <v>Outlier</v>
      </c>
      <c r="F250" s="33">
        <f>'2019'!C21</f>
        <v>7.3042857142857143</v>
      </c>
      <c r="G250" s="33">
        <f t="shared" si="22"/>
        <v>59.599999999999994</v>
      </c>
      <c r="H250" s="303">
        <f t="shared" si="23"/>
        <v>-0.64700799162569433</v>
      </c>
      <c r="I250" s="34" t="str">
        <f>'2019'!D21</f>
        <v>Missouri</v>
      </c>
      <c r="J250" s="35">
        <f>'2019'!E21</f>
        <v>1</v>
      </c>
      <c r="K250" s="36">
        <f>'2019'!F21</f>
        <v>35571</v>
      </c>
      <c r="L250" s="37">
        <f>'2019'!G21</f>
        <v>28.372602739726027</v>
      </c>
      <c r="M250" s="37" t="str">
        <f>'2019'!H21</f>
        <v>SR</v>
      </c>
      <c r="N250" s="37">
        <f>'2019'!I21</f>
        <v>21.942465753424656</v>
      </c>
      <c r="O250" s="37" t="str">
        <f>'2019'!J21</f>
        <v>Wide</v>
      </c>
      <c r="P250" s="37" t="str">
        <f>'2019'!K21</f>
        <v>DEEP</v>
      </c>
      <c r="Q250" s="37" t="str">
        <f>'2019'!L21</f>
        <v>Elite Earner</v>
      </c>
      <c r="R250" s="55">
        <f>'2019'!M21</f>
        <v>75</v>
      </c>
      <c r="S250" s="55">
        <f>'2019'!N21</f>
        <v>195</v>
      </c>
      <c r="T250" s="231">
        <f t="shared" si="24"/>
        <v>24.373058879451094</v>
      </c>
      <c r="U250" s="35">
        <f>'2019'!O21</f>
        <v>4.3899999999999997</v>
      </c>
      <c r="V250" s="56">
        <f>'2019'!P21</f>
        <v>0</v>
      </c>
      <c r="W250" s="57">
        <f>'2019'!Q21</f>
        <v>0</v>
      </c>
      <c r="X250" s="58">
        <f>'2019'!R21</f>
        <v>3.2225579053373615E-2</v>
      </c>
      <c r="Y250" s="58">
        <f>'2019'!S21</f>
        <v>8.6600846262341324E-2</v>
      </c>
      <c r="Z250" s="58">
        <f>'2019'!T21</f>
        <v>0.20363908275174478</v>
      </c>
      <c r="AA250" s="58">
        <f>'2019'!U21</f>
        <v>0.22797356828193832</v>
      </c>
      <c r="AB250" s="58">
        <f>'2019'!V21</f>
        <v>0.22797356828193832</v>
      </c>
      <c r="AC250" s="59">
        <f>'2019'!W21</f>
        <v>0.22797356828193832</v>
      </c>
      <c r="AD250" s="42">
        <f>'2019'!X21</f>
        <v>20.293150684931508</v>
      </c>
      <c r="AE250" s="43">
        <f>'2019'!Y21</f>
        <v>3.88</v>
      </c>
      <c r="AF250" s="43">
        <f>'2019'!Z21</f>
        <v>6.1</v>
      </c>
      <c r="AG250" s="43">
        <f>'2019'!AA21</f>
        <v>20.9</v>
      </c>
      <c r="AH250" s="43">
        <f>'2019'!AB21</f>
        <v>1.1299999999999999</v>
      </c>
      <c r="AI250" s="43">
        <f>'2019'!AC21</f>
        <v>2.94</v>
      </c>
      <c r="AJ250" s="44">
        <f>'2019'!AD21</f>
        <v>5.1545893719806765E-2</v>
      </c>
      <c r="AK250" s="44">
        <f>'2019'!AE21</f>
        <v>0.2202415458937198</v>
      </c>
      <c r="AL250" s="45">
        <f>'2019'!AF21</f>
        <v>9.8000000000000004E-2</v>
      </c>
      <c r="AM250" s="46">
        <f>DS250/100</f>
        <v>0.27300000000000002</v>
      </c>
      <c r="AN250" s="45">
        <f>'2019'!AG21</f>
        <v>0.95100000000000007</v>
      </c>
      <c r="AO250" s="45">
        <f>'2019'!AH21</f>
        <v>4.9000000000000002E-2</v>
      </c>
      <c r="AP250" s="43">
        <f>'2019'!AI21</f>
        <v>105.00416507623041</v>
      </c>
      <c r="AQ250" s="47">
        <f>'2019'!AJ21</f>
        <v>108.23492300034135</v>
      </c>
      <c r="AR250" s="48">
        <f>'2019'!AK21</f>
        <v>6</v>
      </c>
      <c r="AS250" s="49">
        <f>'2019'!AL21</f>
        <v>6</v>
      </c>
      <c r="AT250" s="49">
        <f>'2019'!AM21</f>
        <v>7</v>
      </c>
      <c r="AU250" s="49">
        <f>'2019'!AN21</f>
        <v>5</v>
      </c>
      <c r="AV250" s="49">
        <f>'2019'!AO21</f>
        <v>9</v>
      </c>
      <c r="AW250" s="49">
        <f>'2019'!AP21</f>
        <v>8</v>
      </c>
      <c r="AX250" s="49">
        <f>'2019'!AQ21</f>
        <v>0</v>
      </c>
      <c r="AY250" s="50">
        <f>'2019'!AR21</f>
        <v>0</v>
      </c>
      <c r="AZ250" s="60">
        <f>'2019'!AS21</f>
        <v>0</v>
      </c>
      <c r="BA250" s="61">
        <f>'2019'!AT21</f>
        <v>2648</v>
      </c>
      <c r="BB250" s="61">
        <f>'2019'!AU21</f>
        <v>0</v>
      </c>
      <c r="BC250" s="61">
        <f>'2019'!AV21</f>
        <v>0</v>
      </c>
      <c r="BD250" s="61">
        <f>'2019'!AW21</f>
        <v>0</v>
      </c>
      <c r="BE250" s="61">
        <f>'2019'!AX21</f>
        <v>0</v>
      </c>
      <c r="BF250" s="62">
        <f>'2019'!AY21</f>
        <v>0</v>
      </c>
      <c r="BG250" s="62">
        <f>'2019'!AZ21</f>
        <v>0</v>
      </c>
      <c r="BH250" s="62">
        <f>'2019'!BA21</f>
        <v>0</v>
      </c>
      <c r="BI250" s="62">
        <f>'2019'!BB21</f>
        <v>0</v>
      </c>
      <c r="BJ250" s="62">
        <f>'2019'!BC21</f>
        <v>0</v>
      </c>
      <c r="BK250" s="62">
        <f>'2019'!BD21</f>
        <v>0</v>
      </c>
      <c r="BL250" s="62">
        <f>'2019'!BE21</f>
        <v>0</v>
      </c>
      <c r="BM250" s="62">
        <f>'2019'!BF21</f>
        <v>0</v>
      </c>
      <c r="BN250" s="63">
        <f>'2019'!BG21</f>
        <v>0</v>
      </c>
      <c r="BO250" s="60">
        <f>'2019'!BH21</f>
        <v>64</v>
      </c>
      <c r="BP250" s="61">
        <f>'2019'!BI21</f>
        <v>1986</v>
      </c>
      <c r="BQ250" s="61">
        <f>'2019'!BJ21</f>
        <v>18</v>
      </c>
      <c r="BR250" s="61">
        <f>'2019'!BK21</f>
        <v>8</v>
      </c>
      <c r="BS250" s="61">
        <f>'2019'!BL21</f>
        <v>0</v>
      </c>
      <c r="BT250" s="61">
        <f>'2019'!BM21</f>
        <v>10</v>
      </c>
      <c r="BU250" s="62">
        <f>'2019'!BN21</f>
        <v>0</v>
      </c>
      <c r="BV250" s="62">
        <f>'2019'!BO21</f>
        <v>0</v>
      </c>
      <c r="BW250" s="62">
        <f>'2019'!BP21</f>
        <v>0.72</v>
      </c>
      <c r="BX250" s="62">
        <f>'2019'!BQ21</f>
        <v>5.4</v>
      </c>
      <c r="BY250" s="62">
        <f>'2019'!BR21</f>
        <v>11.4</v>
      </c>
      <c r="BZ250" s="62">
        <f>'2019'!BS21</f>
        <v>0</v>
      </c>
      <c r="CA250" s="62">
        <f>'2019'!BT21</f>
        <v>11.1</v>
      </c>
      <c r="CB250" s="62">
        <f>'2019'!BU21</f>
        <v>88.3</v>
      </c>
      <c r="CC250" s="63">
        <f>'2019'!BV21</f>
        <v>11.7</v>
      </c>
      <c r="CD250" s="60">
        <f>'2019'!BW21</f>
        <v>307</v>
      </c>
      <c r="CE250" s="61">
        <f>'2019'!BX21</f>
        <v>3545</v>
      </c>
      <c r="CF250" s="61">
        <f>'2019'!BY21</f>
        <v>32</v>
      </c>
      <c r="CG250" s="61">
        <f>'2019'!BZ21</f>
        <v>19</v>
      </c>
      <c r="CH250" s="61">
        <f>'2019'!CA21</f>
        <v>2</v>
      </c>
      <c r="CI250" s="61">
        <f>'2019'!CB21</f>
        <v>25</v>
      </c>
      <c r="CJ250" s="62">
        <f>'2019'!CC21</f>
        <v>0.61</v>
      </c>
      <c r="CK250" s="62">
        <f>'2019'!CD21</f>
        <v>0.95</v>
      </c>
      <c r="CL250" s="62">
        <f>'2019'!CE21</f>
        <v>1.45</v>
      </c>
      <c r="CM250" s="62">
        <f>'2019'!CF21</f>
        <v>5.5</v>
      </c>
      <c r="CN250" s="62">
        <f>'2019'!CG21</f>
        <v>18.2</v>
      </c>
      <c r="CO250" s="62">
        <f>'2019'!CH21</f>
        <v>0</v>
      </c>
      <c r="CP250" s="62">
        <f>'2019'!CI21</f>
        <v>5</v>
      </c>
      <c r="CQ250" s="62">
        <f>'2019'!CJ21</f>
        <v>99.1</v>
      </c>
      <c r="CR250" s="63">
        <f>'2019'!CK21</f>
        <v>0.9</v>
      </c>
      <c r="CS250" s="60">
        <f>'2019'!CL21</f>
        <v>817</v>
      </c>
      <c r="CT250" s="61">
        <f>'2019'!CM21</f>
        <v>4012</v>
      </c>
      <c r="CU250" s="61">
        <f>'2019'!CN21</f>
        <v>59</v>
      </c>
      <c r="CV250" s="61">
        <f>'2019'!CO21</f>
        <v>33</v>
      </c>
      <c r="CW250" s="61">
        <f>'2019'!CP21</f>
        <v>8</v>
      </c>
      <c r="CX250" s="61">
        <f>'2019'!CQ21</f>
        <v>44</v>
      </c>
      <c r="CY250" s="62">
        <f>'2019'!CR21</f>
        <v>1.08</v>
      </c>
      <c r="CZ250" s="62">
        <f>'2019'!CS21</f>
        <v>2.38</v>
      </c>
      <c r="DA250" s="62">
        <f>'2019'!CT21</f>
        <v>2.98</v>
      </c>
      <c r="DB250" s="62">
        <f>'2019'!CU21</f>
        <v>5.3</v>
      </c>
      <c r="DC250" s="62">
        <f>'2019'!CV21</f>
        <v>20.9</v>
      </c>
      <c r="DD250" s="62">
        <f>'2019'!DA21</f>
        <v>36.4</v>
      </c>
      <c r="DE250" s="62">
        <f>'2019'!DB21</f>
        <v>19.5</v>
      </c>
      <c r="DF250" s="62">
        <f>'2019'!DC21</f>
        <v>95.8</v>
      </c>
      <c r="DG250" s="63">
        <f>'2019'!DD21</f>
        <v>4.2</v>
      </c>
      <c r="DH250" s="60">
        <f>'2019'!DE21</f>
        <v>828</v>
      </c>
      <c r="DI250" s="61">
        <f>'2019'!DF21</f>
        <v>3632</v>
      </c>
      <c r="DJ250" s="61">
        <f>'2019'!DG21</f>
        <v>58</v>
      </c>
      <c r="DK250" s="61">
        <f>'2019'!DH21</f>
        <v>37</v>
      </c>
      <c r="DL250" s="61">
        <f>'2019'!DI21</f>
        <v>6</v>
      </c>
      <c r="DM250" s="61">
        <f>'2019'!DJ21</f>
        <v>28</v>
      </c>
      <c r="DN250" s="62">
        <f>'2019'!DK21</f>
        <v>1.1299999999999999</v>
      </c>
      <c r="DO250" s="62">
        <f>'2019'!DL21</f>
        <v>2.94</v>
      </c>
      <c r="DP250" s="62">
        <f>'2019'!DM21</f>
        <v>3.88</v>
      </c>
      <c r="DQ250" s="62">
        <f>'2019'!DN21</f>
        <v>6.1</v>
      </c>
      <c r="DR250" s="62">
        <f>'2019'!DO21</f>
        <v>20.3</v>
      </c>
      <c r="DS250" s="62">
        <f>'2019'!DT21</f>
        <v>27.3</v>
      </c>
      <c r="DT250" s="62">
        <f>'2019'!DU21</f>
        <v>9.8000000000000007</v>
      </c>
      <c r="DU250" s="62">
        <f>'2019'!DV21</f>
        <v>94.4</v>
      </c>
      <c r="DV250" s="63">
        <f>'2019'!DW21</f>
        <v>5.6</v>
      </c>
    </row>
    <row r="251" spans="1:126" ht="15.75" customHeight="1" x14ac:dyDescent="0.2">
      <c r="A251" s="30">
        <f t="shared" si="21"/>
        <v>249</v>
      </c>
      <c r="B251" s="31">
        <f>'2017'!A27</f>
        <v>25</v>
      </c>
      <c r="C251" s="31">
        <v>2017</v>
      </c>
      <c r="D251" s="32" t="str">
        <f>'2017'!B27</f>
        <v>KD Cannon</v>
      </c>
      <c r="E251" s="32" t="str" cm="1">
        <f t="array" ref="E251">_xlfn.IFS(F251&gt;12.5,"Cornerstone",AND(F251&gt;11.995,F251&lt;12.5),"Elite",AND(F251&gt;11,F251&lt;12.995),"Elite Upside",AND(F251&gt;=9.69,F251&lt;10.999),"Upside",AND(F251&gt;8.4,F251&lt;9.999),"Upside Lite",AND(F251&gt;7.25,F251&lt;8.999),"Outlier",AND(F251&gt;=6,F251&lt;7.25),"Outlier Lite",F251&lt;6.999,"Purgatory")</f>
        <v>Outlier</v>
      </c>
      <c r="F251" s="33">
        <f>'2017'!C27</f>
        <v>7.2999999999999989</v>
      </c>
      <c r="G251" s="33">
        <f t="shared" si="22"/>
        <v>59.5</v>
      </c>
      <c r="H251" s="303">
        <f t="shared" si="23"/>
        <v>-0.6494677964066129</v>
      </c>
      <c r="I251" s="34" t="str">
        <f>'2017'!D27</f>
        <v>Baylor</v>
      </c>
      <c r="J251" s="35">
        <f>'2017'!E27</f>
        <v>3</v>
      </c>
      <c r="K251" s="36">
        <f>'2017'!F27</f>
        <v>35008</v>
      </c>
      <c r="L251" s="37">
        <f>'2017'!G27</f>
        <v>29.915068493150685</v>
      </c>
      <c r="M251" s="37" t="str">
        <f>'2017'!H27</f>
        <v>JR</v>
      </c>
      <c r="N251" s="37">
        <f>'2017'!I27</f>
        <v>21.490410958904111</v>
      </c>
      <c r="O251" s="37" t="str">
        <f>'2017'!J27</f>
        <v>Wide</v>
      </c>
      <c r="P251" s="37" t="str">
        <f>'2017'!K27</f>
        <v>RAT</v>
      </c>
      <c r="Q251" s="37" t="str">
        <f>'2017'!L27</f>
        <v>N/A</v>
      </c>
      <c r="R251" s="55">
        <f>'2017'!M27</f>
        <v>71</v>
      </c>
      <c r="S251" s="55">
        <f>'2017'!N27</f>
        <v>183</v>
      </c>
      <c r="T251" s="231">
        <f t="shared" si="24"/>
        <v>25.523036723518402</v>
      </c>
      <c r="U251" s="37">
        <f>'2017'!O27</f>
        <v>4.42</v>
      </c>
      <c r="V251" s="56">
        <f>'2017'!P27</f>
        <v>0</v>
      </c>
      <c r="W251" s="57">
        <f>'2017'!Q27</f>
        <v>0</v>
      </c>
      <c r="X251" s="58">
        <f>'2017'!R27</f>
        <v>0</v>
      </c>
      <c r="Y251" s="58">
        <f>'2017'!S27</f>
        <v>0.21652301870927054</v>
      </c>
      <c r="Z251" s="58">
        <f>'2017'!T27</f>
        <v>0.23060573857598299</v>
      </c>
      <c r="AA251" s="58">
        <f>'2017'!U27</f>
        <v>0.33269441401971522</v>
      </c>
      <c r="AB251" s="58">
        <f>'2017'!V27</f>
        <v>0.33269441401971522</v>
      </c>
      <c r="AC251" s="59">
        <f>'2017'!W27</f>
        <v>0.31605969331872946</v>
      </c>
      <c r="AD251" s="42">
        <f>'2017'!X27</f>
        <v>18.835616438356166</v>
      </c>
      <c r="AE251" s="43">
        <f>'2017'!Y27</f>
        <v>2.72</v>
      </c>
      <c r="AF251" s="43">
        <f>'2017'!Z27</f>
        <v>6.3</v>
      </c>
      <c r="AG251" s="43">
        <f>'2017'!AA27</f>
        <v>18.100000000000001</v>
      </c>
      <c r="AH251" s="43">
        <f>'2017'!AB27</f>
        <v>0.57999999999999996</v>
      </c>
      <c r="AI251" s="43">
        <f>'2017'!AC27</f>
        <v>2.65</v>
      </c>
      <c r="AJ251" s="44" t="str">
        <f>'2017'!AD27</f>
        <v>N/A</v>
      </c>
      <c r="AK251" s="44" t="str">
        <f>'2017'!AE27</f>
        <v>N/A</v>
      </c>
      <c r="AL251" s="45">
        <f>'2017'!AF27</f>
        <v>7.400000000000001E-2</v>
      </c>
      <c r="AM251" s="46">
        <f>DS251/100</f>
        <v>0</v>
      </c>
      <c r="AN251" s="45">
        <f>'2017'!AG27</f>
        <v>0.84699999999999998</v>
      </c>
      <c r="AO251" s="45">
        <f>'2017'!AH27</f>
        <v>0.33750000000000002</v>
      </c>
      <c r="AP251" s="43">
        <f>'2017'!AI27</f>
        <v>95.894126606148376</v>
      </c>
      <c r="AQ251" s="47">
        <f>'2017'!AJ27</f>
        <v>91.043411413447885</v>
      </c>
      <c r="AR251" s="48">
        <f>'2017'!AK27</f>
        <v>8</v>
      </c>
      <c r="AS251" s="49">
        <f>'2017'!AL27</f>
        <v>8</v>
      </c>
      <c r="AT251" s="49">
        <f>'2017'!AM27</f>
        <v>5</v>
      </c>
      <c r="AU251" s="49">
        <f>'2017'!AN27</f>
        <v>5</v>
      </c>
      <c r="AV251" s="49">
        <f>'2017'!AO27</f>
        <v>9</v>
      </c>
      <c r="AW251" s="49">
        <f>'2017'!AP27</f>
        <v>5</v>
      </c>
      <c r="AX251" s="49">
        <f>'2017'!AQ27</f>
        <v>0</v>
      </c>
      <c r="AY251" s="50">
        <f>'2017'!AR27</f>
        <v>0</v>
      </c>
      <c r="AZ251" s="60">
        <f>'2017'!AS27</f>
        <v>0</v>
      </c>
      <c r="BA251" s="61">
        <f>'2017'!AT27</f>
        <v>4427</v>
      </c>
      <c r="BB251" s="61">
        <f>'2017'!AU27</f>
        <v>0</v>
      </c>
      <c r="BC251" s="61">
        <f>'2017'!AV27</f>
        <v>0</v>
      </c>
      <c r="BD251" s="61">
        <f>'2017'!AW27</f>
        <v>0</v>
      </c>
      <c r="BE251" s="61">
        <f>'2017'!AX27</f>
        <v>0</v>
      </c>
      <c r="BF251" s="62">
        <f>'2017'!AY27</f>
        <v>0</v>
      </c>
      <c r="BG251" s="62">
        <f>'2017'!AZ27</f>
        <v>0</v>
      </c>
      <c r="BH251" s="62">
        <f>'2017'!BA27</f>
        <v>0</v>
      </c>
      <c r="BI251" s="62">
        <f>'2017'!BB27</f>
        <v>0</v>
      </c>
      <c r="BJ251" s="62">
        <f>'2017'!BC27</f>
        <v>0</v>
      </c>
      <c r="BK251" s="62">
        <f>'2017'!BD27</f>
        <v>0</v>
      </c>
      <c r="BL251" s="62">
        <f>'2017'!BE27</f>
        <v>0</v>
      </c>
      <c r="BM251" s="62">
        <f>'2017'!BF27</f>
        <v>0</v>
      </c>
      <c r="BN251" s="63">
        <f>'2017'!BG27</f>
        <v>0</v>
      </c>
      <c r="BO251" s="60">
        <f>'2017'!BH27</f>
        <v>0</v>
      </c>
      <c r="BP251" s="61">
        <f>'2017'!BI27</f>
        <v>4668</v>
      </c>
      <c r="BQ251" s="61">
        <f>'2017'!BJ27</f>
        <v>0</v>
      </c>
      <c r="BR251" s="61">
        <f>'2017'!BK27</f>
        <v>0</v>
      </c>
      <c r="BS251" s="61">
        <f>'2017'!BL27</f>
        <v>0</v>
      </c>
      <c r="BT251" s="61">
        <f>'2017'!BM27</f>
        <v>0</v>
      </c>
      <c r="BU251" s="62">
        <f>'2017'!BN27</f>
        <v>0</v>
      </c>
      <c r="BV251" s="62">
        <f>'2017'!BO27</f>
        <v>0</v>
      </c>
      <c r="BW251" s="62">
        <f>'2017'!BP27</f>
        <v>0</v>
      </c>
      <c r="BX251" s="62">
        <f>'2017'!BQ27</f>
        <v>0</v>
      </c>
      <c r="BY251" s="62">
        <f>'2017'!BR27</f>
        <v>0</v>
      </c>
      <c r="BZ251" s="62">
        <f>'2017'!BS27</f>
        <v>0</v>
      </c>
      <c r="CA251" s="62">
        <f>'2017'!BT27</f>
        <v>0</v>
      </c>
      <c r="CB251" s="62">
        <f>'2017'!BU27</f>
        <v>0</v>
      </c>
      <c r="CC251" s="63">
        <f>'2017'!BV27</f>
        <v>0</v>
      </c>
      <c r="CD251" s="60">
        <f>'2017'!BW27</f>
        <v>1030</v>
      </c>
      <c r="CE251" s="61">
        <f>'2017'!BX27</f>
        <v>4757</v>
      </c>
      <c r="CF251" s="61">
        <f>'2017'!BY27</f>
        <v>96</v>
      </c>
      <c r="CG251" s="61">
        <f>'2017'!BZ27</f>
        <v>58</v>
      </c>
      <c r="CH251" s="61">
        <f>'2017'!CA27</f>
        <v>8</v>
      </c>
      <c r="CI251" s="61">
        <f>'2017'!CB27</f>
        <v>38</v>
      </c>
      <c r="CJ251" s="62">
        <f>'2017'!CC27</f>
        <v>0</v>
      </c>
      <c r="CK251" s="62">
        <f>'2017'!CD27</f>
        <v>0</v>
      </c>
      <c r="CL251" s="62">
        <f>'2017'!CE27</f>
        <v>2.68</v>
      </c>
      <c r="CM251" s="62">
        <f>'2017'!CF27</f>
        <v>6.3</v>
      </c>
      <c r="CN251" s="62">
        <f>'2017'!CG27</f>
        <v>15.9</v>
      </c>
      <c r="CO251" s="62">
        <f>'2017'!CH27</f>
        <v>0</v>
      </c>
      <c r="CP251" s="62">
        <f>'2017'!CI27</f>
        <v>7.9</v>
      </c>
      <c r="CQ251" s="62">
        <f>'2017'!CJ27</f>
        <v>19.3</v>
      </c>
      <c r="CR251" s="63">
        <f>'2017'!CK27</f>
        <v>80.8</v>
      </c>
      <c r="CS251" s="60">
        <f>'2017'!CL27</f>
        <v>868</v>
      </c>
      <c r="CT251" s="61">
        <f>'2017'!CM27</f>
        <v>3764</v>
      </c>
      <c r="CU251" s="61">
        <f>'2017'!CN27</f>
        <v>88</v>
      </c>
      <c r="CV251" s="61">
        <f>'2017'!CO27</f>
        <v>50</v>
      </c>
      <c r="CW251" s="61">
        <f>'2017'!CP27</f>
        <v>6</v>
      </c>
      <c r="CX251" s="61">
        <f>'2017'!CQ27</f>
        <v>44</v>
      </c>
      <c r="CY251" s="62">
        <f>'2017'!CR27</f>
        <v>0</v>
      </c>
      <c r="CZ251" s="62">
        <f>'2017'!CS27</f>
        <v>0</v>
      </c>
      <c r="DA251" s="62">
        <f>'2017'!CT27</f>
        <v>2.5</v>
      </c>
      <c r="DB251" s="62">
        <f>'2017'!CU27</f>
        <v>6.3</v>
      </c>
      <c r="DC251" s="62">
        <f>'2017'!CV27</f>
        <v>18.100000000000001</v>
      </c>
      <c r="DD251" s="62">
        <f>'2017'!CW27</f>
        <v>0</v>
      </c>
      <c r="DE251" s="62">
        <f>'2017'!CX27</f>
        <v>10.7</v>
      </c>
      <c r="DF251" s="62">
        <f>'2017'!CY27</f>
        <v>47.8</v>
      </c>
      <c r="DG251" s="63">
        <f>'2017'!CZ27</f>
        <v>52.2</v>
      </c>
      <c r="DH251" s="60">
        <f>'2017'!DA27</f>
        <v>1215</v>
      </c>
      <c r="DI251" s="61">
        <f>'2017'!DB27</f>
        <v>3652</v>
      </c>
      <c r="DJ251" s="61">
        <f>'2017'!DC27</f>
        <v>139</v>
      </c>
      <c r="DK251" s="61">
        <f>'2017'!DD27</f>
        <v>87</v>
      </c>
      <c r="DL251" s="61">
        <f>'2017'!DE27</f>
        <v>13</v>
      </c>
      <c r="DM251" s="61">
        <f>'2017'!DF27</f>
        <v>33</v>
      </c>
      <c r="DN251" s="62">
        <f>'2017'!DG27</f>
        <v>0.57999999999999996</v>
      </c>
      <c r="DO251" s="62">
        <f>'2017'!DH27</f>
        <v>2.65</v>
      </c>
      <c r="DP251" s="62">
        <f>'2017'!DI27</f>
        <v>2.72</v>
      </c>
      <c r="DQ251" s="62">
        <f>'2017'!DJ27</f>
        <v>5.3</v>
      </c>
      <c r="DR251" s="62">
        <f>'2017'!DK27</f>
        <v>13.4</v>
      </c>
      <c r="DS251" s="62">
        <f>'2017'!DL27</f>
        <v>0</v>
      </c>
      <c r="DT251" s="62">
        <f>'2017'!DM27</f>
        <v>7.4</v>
      </c>
      <c r="DU251" s="62">
        <f>'2017'!DN27</f>
        <v>84.7</v>
      </c>
      <c r="DV251" s="63">
        <f>'2017'!DO27</f>
        <v>15.3</v>
      </c>
    </row>
    <row r="252" spans="1:126" ht="15.75" customHeight="1" x14ac:dyDescent="0.2">
      <c r="A252" s="30">
        <f t="shared" si="21"/>
        <v>250</v>
      </c>
      <c r="B252" s="31">
        <f>'2025'!A28</f>
        <v>26</v>
      </c>
      <c r="C252" s="31">
        <v>2025</v>
      </c>
      <c r="D252" s="32" t="str">
        <f>'2025'!B28</f>
        <v>Jamaal Pritchett</v>
      </c>
      <c r="E252" s="32" t="str" cm="1">
        <f t="array" ref="E252">_xlfn.IFS(F252&gt;12.5,"Cornerstone",AND(F252&gt;11.995,F252&lt;12.5),"Elite",AND(F252&gt;11,F252&lt;12.995),"Elite Upside",AND(F252&gt;=9.69,F252&lt;10.999),"Upside",AND(F252&gt;8.4,F252&lt;9.999),"Upside Lite",AND(F252&gt;7.25,F252&lt;8.999),"Outlier",AND(F252&gt;=6,F252&lt;7.25),"Outlier Lite",F252&lt;6.999,"Purgatory")</f>
        <v>Outlier</v>
      </c>
      <c r="F252" s="33">
        <f>'2025'!C28</f>
        <v>7.2957142857142863</v>
      </c>
      <c r="G252" s="33">
        <f t="shared" si="22"/>
        <v>59.3</v>
      </c>
      <c r="H252" s="303">
        <f t="shared" si="23"/>
        <v>-0.6519276011875299</v>
      </c>
      <c r="I252" s="34" t="str">
        <f>'2025'!D28</f>
        <v>South Alabama</v>
      </c>
      <c r="J252" s="35">
        <f>'2025'!E28</f>
        <v>8</v>
      </c>
      <c r="K252" s="36">
        <f>'2025'!F28</f>
        <v>37782</v>
      </c>
      <c r="L252" s="37">
        <f>'2025'!G28</f>
        <v>22.315068493150687</v>
      </c>
      <c r="M252" s="37" t="str">
        <f>'2025'!H28</f>
        <v>RS SR</v>
      </c>
      <c r="N252" s="37">
        <f>'2025'!I28</f>
        <v>21.895890410958906</v>
      </c>
      <c r="O252" s="37" t="str">
        <f>'2025'!J28</f>
        <v>Hybrid</v>
      </c>
      <c r="P252" s="37" t="str">
        <f>'2025'!K28</f>
        <v>RAT</v>
      </c>
      <c r="Q252" s="37" t="str">
        <f>'2025'!L28</f>
        <v>Elite Separator</v>
      </c>
      <c r="R252" s="55">
        <f>'2025'!M28</f>
        <v>68</v>
      </c>
      <c r="S252" s="55">
        <f>'2025'!N28</f>
        <v>170</v>
      </c>
      <c r="T252" s="231">
        <f t="shared" si="24"/>
        <v>25.848125225662223</v>
      </c>
      <c r="U252" s="37">
        <f>'2025'!O28</f>
        <v>4.42</v>
      </c>
      <c r="V252" s="56">
        <f>'2025'!P28</f>
        <v>0</v>
      </c>
      <c r="W252" s="57">
        <f>'2025'!Q28</f>
        <v>0</v>
      </c>
      <c r="X252" s="58">
        <f>'2025'!R28</f>
        <v>0.37440758293838861</v>
      </c>
      <c r="Y252" s="58">
        <f>'2025'!S28</f>
        <v>1.1210762331838564E-2</v>
      </c>
      <c r="Z252" s="58">
        <f>'2025'!T28</f>
        <v>0.24895313485917514</v>
      </c>
      <c r="AA252" s="58">
        <f>'2025'!U28</f>
        <v>0.38535249828884327</v>
      </c>
      <c r="AB252" s="58">
        <f>'2025'!V28</f>
        <v>0.38535249828884327</v>
      </c>
      <c r="AC252" s="59">
        <f>'2025'!W28</f>
        <v>0.2928678986995209</v>
      </c>
      <c r="AD252" s="42">
        <f>'2025'!X28</f>
        <v>18.241095890410961</v>
      </c>
      <c r="AE252" s="43">
        <f>'2025'!Y28</f>
        <v>3.34</v>
      </c>
      <c r="AF252" s="43">
        <f>'2025'!Z28</f>
        <v>8.3000000000000007</v>
      </c>
      <c r="AG252" s="43">
        <f>'2025'!AA28</f>
        <v>11.2</v>
      </c>
      <c r="AH252" s="43">
        <f>'2025'!AB28</f>
        <v>1.04</v>
      </c>
      <c r="AI252" s="43">
        <f>'2025'!AC28</f>
        <v>0</v>
      </c>
      <c r="AJ252" s="44">
        <f>'2025'!AD28</f>
        <v>3.2628774422735346E-2</v>
      </c>
      <c r="AK252" s="44">
        <f>'2025'!AE28</f>
        <v>0.32035523978685609</v>
      </c>
      <c r="AL252" s="45">
        <f>'2025'!AF28</f>
        <v>4.2000000000000003E-2</v>
      </c>
      <c r="AM252" s="46">
        <f>DS252/100</f>
        <v>0.36399999999999999</v>
      </c>
      <c r="AN252" s="45">
        <f>'2025'!AG28</f>
        <v>0.47399999999999998</v>
      </c>
      <c r="AO252" s="45">
        <f>'2025'!AH28</f>
        <v>0.51750000000000007</v>
      </c>
      <c r="AP252" s="43">
        <f>'2025'!AI28</f>
        <v>89.081975535766247</v>
      </c>
      <c r="AQ252" s="47">
        <f>'2025'!AJ28</f>
        <v>79.272435277345551</v>
      </c>
      <c r="AR252" s="48">
        <f>'2025'!AK28</f>
        <v>8</v>
      </c>
      <c r="AS252" s="49">
        <f>'2025'!AL28</f>
        <v>10</v>
      </c>
      <c r="AT252" s="49">
        <f>'2025'!AM28</f>
        <v>6</v>
      </c>
      <c r="AU252" s="49">
        <f>'2025'!AN28</f>
        <v>6</v>
      </c>
      <c r="AV252" s="49">
        <f>'2025'!AO28</f>
        <v>9</v>
      </c>
      <c r="AW252" s="49">
        <f>'2025'!AP28</f>
        <v>2</v>
      </c>
      <c r="AX252" s="49">
        <f>'2025'!AQ28</f>
        <v>0</v>
      </c>
      <c r="AY252" s="50">
        <f>'2025'!AR28</f>
        <v>0</v>
      </c>
      <c r="AZ252" s="60">
        <f>'2025'!AS28</f>
        <v>0</v>
      </c>
      <c r="BA252" s="61">
        <f>'2025'!AT28</f>
        <v>1</v>
      </c>
      <c r="BB252" s="61">
        <f>'2025'!AU28</f>
        <v>0</v>
      </c>
      <c r="BC252" s="61">
        <f>'2025'!AV28</f>
        <v>0</v>
      </c>
      <c r="BD252" s="61">
        <f>'2025'!AW28</f>
        <v>0</v>
      </c>
      <c r="BE252" s="61">
        <f>'2025'!AX28</f>
        <v>0</v>
      </c>
      <c r="BF252" s="62">
        <f>'2025'!AY28</f>
        <v>0</v>
      </c>
      <c r="BG252" s="62">
        <f>'2025'!AZ28</f>
        <v>0</v>
      </c>
      <c r="BH252" s="62">
        <f>'2025'!BA28</f>
        <v>0</v>
      </c>
      <c r="BI252" s="62">
        <f>'2025'!BB28</f>
        <v>0</v>
      </c>
      <c r="BJ252" s="62">
        <f>'2025'!BC28</f>
        <v>0</v>
      </c>
      <c r="BK252" s="62">
        <f>'2025'!BH28</f>
        <v>0</v>
      </c>
      <c r="BL252" s="62">
        <f>'2025'!BI28</f>
        <v>0</v>
      </c>
      <c r="BM252" s="62">
        <f>'2025'!BJ28</f>
        <v>0</v>
      </c>
      <c r="BN252" s="63">
        <f>'2025'!BK28</f>
        <v>0</v>
      </c>
      <c r="BO252" s="60">
        <f>'2025'!BL28</f>
        <v>158</v>
      </c>
      <c r="BP252" s="61">
        <f>'2025'!BM28</f>
        <v>422</v>
      </c>
      <c r="BQ252" s="61">
        <f>'2025'!BN28</f>
        <v>14</v>
      </c>
      <c r="BR252" s="61">
        <f>'2025'!BO28</f>
        <v>8</v>
      </c>
      <c r="BS252" s="61">
        <f>'2025'!BP28</f>
        <v>1</v>
      </c>
      <c r="BT252" s="61">
        <f>'2025'!BQ28</f>
        <v>0</v>
      </c>
      <c r="BU252" s="62">
        <f>'2025'!BR28</f>
        <v>0</v>
      </c>
      <c r="BV252" s="62">
        <f>'2025'!BS28</f>
        <v>0</v>
      </c>
      <c r="BW252" s="62">
        <f>'2025'!BT28</f>
        <v>3.16</v>
      </c>
      <c r="BX252" s="62">
        <f>'2025'!BU28</f>
        <v>9.6</v>
      </c>
      <c r="BY252" s="62">
        <f>'2025'!BV28</f>
        <v>12.4</v>
      </c>
      <c r="BZ252" s="62">
        <f>'2025'!CA28</f>
        <v>40</v>
      </c>
      <c r="CA252" s="62">
        <f>'2025'!CB28</f>
        <v>11.1</v>
      </c>
      <c r="CB252" s="62">
        <f>'2025'!CC28</f>
        <v>100</v>
      </c>
      <c r="CC252" s="63">
        <f>'2025'!CD28</f>
        <v>0</v>
      </c>
      <c r="CD252" s="60">
        <f>'2025'!CE28</f>
        <v>24</v>
      </c>
      <c r="CE252" s="61">
        <f>'2025'!CF28</f>
        <v>2140.8000000000002</v>
      </c>
      <c r="CF252" s="61">
        <f>'2025'!CG28</f>
        <v>4</v>
      </c>
      <c r="CG252" s="61">
        <f>'2025'!CH28</f>
        <v>2</v>
      </c>
      <c r="CH252" s="61">
        <f>'2025'!CI28</f>
        <v>0</v>
      </c>
      <c r="CI252" s="61">
        <f>'2025'!CJ28</f>
        <v>0</v>
      </c>
      <c r="CJ252" s="62">
        <f>'2025'!CK28</f>
        <v>0.51</v>
      </c>
      <c r="CK252" s="62">
        <f>'2025'!CL28</f>
        <v>0</v>
      </c>
      <c r="CL252" s="62">
        <f>'2025'!CM28</f>
        <v>0.41</v>
      </c>
      <c r="CM252" s="62">
        <f>'2025'!CN28</f>
        <v>7.5</v>
      </c>
      <c r="CN252" s="62">
        <f>'2025'!CO28</f>
        <v>8.5</v>
      </c>
      <c r="CO252" s="62">
        <f>'2025'!CT28</f>
        <v>0</v>
      </c>
      <c r="CP252" s="62">
        <f>'2025'!CU28</f>
        <v>0</v>
      </c>
      <c r="CQ252" s="62">
        <f>'2025'!CV28</f>
        <v>22.2</v>
      </c>
      <c r="CR252" s="63">
        <f>'2025'!CW28</f>
        <v>76.2</v>
      </c>
      <c r="CS252" s="60">
        <f>'2025'!CX28</f>
        <v>868</v>
      </c>
      <c r="CT252" s="61">
        <f>'2025'!CY28</f>
        <v>3486.6</v>
      </c>
      <c r="CU252" s="61">
        <f>'2025'!CZ28</f>
        <v>83</v>
      </c>
      <c r="CV252" s="61">
        <f>'2025'!DA28</f>
        <v>56</v>
      </c>
      <c r="CW252" s="61">
        <f>'2025'!DB28</f>
        <v>8</v>
      </c>
      <c r="CX252" s="61">
        <f>'2025'!DC28</f>
        <v>0</v>
      </c>
      <c r="CY252" s="62">
        <f>'2025'!DD28</f>
        <v>0.86</v>
      </c>
      <c r="CZ252" s="62">
        <f>'2025'!DE28</f>
        <v>0</v>
      </c>
      <c r="DA252" s="62">
        <f>'2025'!DF28</f>
        <v>2.08</v>
      </c>
      <c r="DB252" s="62">
        <f>'2025'!DG28</f>
        <v>7.1</v>
      </c>
      <c r="DC252" s="62">
        <f>'2025'!DH28</f>
        <v>11.2</v>
      </c>
      <c r="DD252" s="62">
        <f>'2025'!DM28</f>
        <v>57.1</v>
      </c>
      <c r="DE252" s="62">
        <f>'2025'!DN28</f>
        <v>5.0999999999999996</v>
      </c>
      <c r="DF252" s="62">
        <f>'2025'!DO28</f>
        <v>73.3</v>
      </c>
      <c r="DG252" s="63">
        <f>'2025'!DP28</f>
        <v>26.7</v>
      </c>
      <c r="DH252" s="60">
        <f>'2025'!DQ28</f>
        <v>1126</v>
      </c>
      <c r="DI252" s="61">
        <f>'2025'!DR28</f>
        <v>2922</v>
      </c>
      <c r="DJ252" s="61">
        <f>'2025'!DS28</f>
        <v>119</v>
      </c>
      <c r="DK252" s="61">
        <f>'2025'!DT28</f>
        <v>91</v>
      </c>
      <c r="DL252" s="61">
        <f>'2025'!DU28</f>
        <v>9</v>
      </c>
      <c r="DM252" s="61">
        <f>'2025'!DV28</f>
        <v>0</v>
      </c>
      <c r="DN252" s="62">
        <f>'2025'!DW28</f>
        <v>1.04</v>
      </c>
      <c r="DO252" s="62">
        <f>'2025'!DX28</f>
        <v>0</v>
      </c>
      <c r="DP252" s="62">
        <f>'2025'!DY28</f>
        <v>3.34</v>
      </c>
      <c r="DQ252" s="62">
        <f>'2025'!DZ28</f>
        <v>8.3000000000000007</v>
      </c>
      <c r="DR252" s="62">
        <f>'2025'!EA28</f>
        <v>7.1</v>
      </c>
      <c r="DS252" s="62">
        <f>'2025'!EF28</f>
        <v>36.4</v>
      </c>
      <c r="DT252" s="62">
        <f>'2025'!EG28</f>
        <v>4.2</v>
      </c>
      <c r="DU252" s="62">
        <f>'2025'!EH28</f>
        <v>21.5</v>
      </c>
      <c r="DV252" s="63">
        <f>'2025'!EI28</f>
        <v>76.8</v>
      </c>
    </row>
    <row r="253" spans="1:126" ht="15.75" customHeight="1" x14ac:dyDescent="0.2">
      <c r="A253" s="30">
        <f t="shared" si="21"/>
        <v>251</v>
      </c>
      <c r="B253" s="31">
        <f>'2017'!A28</f>
        <v>26</v>
      </c>
      <c r="C253" s="31">
        <v>2017</v>
      </c>
      <c r="D253" s="32" t="str">
        <f>'2017'!B28</f>
        <v>Isaiah Ford</v>
      </c>
      <c r="E253" s="32" t="str" cm="1">
        <f t="array" ref="E253">_xlfn.IFS(F253&gt;12.5,"Cornerstone",AND(F253&gt;11.995,F253&lt;12.5),"Elite",AND(F253&gt;11,F253&lt;12.995),"Elite Upside",AND(F253&gt;=9.69,F253&lt;10.999),"Upside",AND(F253&gt;8.4,F253&lt;9.999),"Upside Lite",AND(F253&gt;7.25,F253&lt;8.999),"Outlier",AND(F253&gt;=6,F253&lt;7.25),"Outlier Lite",F253&lt;6.999,"Purgatory")</f>
        <v>Outlier</v>
      </c>
      <c r="F253" s="33">
        <f>'2017'!C28</f>
        <v>7.2785714285714294</v>
      </c>
      <c r="G253" s="33">
        <f t="shared" si="22"/>
        <v>59.099999999999994</v>
      </c>
      <c r="H253" s="303">
        <f t="shared" si="23"/>
        <v>-0.66176682031120138</v>
      </c>
      <c r="I253" s="34" t="str">
        <f>'2017'!D28</f>
        <v>Virginia Tech</v>
      </c>
      <c r="J253" s="35">
        <f>'2017'!E28</f>
        <v>4</v>
      </c>
      <c r="K253" s="36">
        <f>'2017'!F28</f>
        <v>35104</v>
      </c>
      <c r="L253" s="37">
        <f>'2017'!G28</f>
        <v>29.652054794520549</v>
      </c>
      <c r="M253" s="37" t="str">
        <f>'2017'!H28</f>
        <v>JR</v>
      </c>
      <c r="N253" s="37">
        <f>'2017'!I28</f>
        <v>21.227397260273971</v>
      </c>
      <c r="O253" s="37" t="str">
        <f>'2017'!J28</f>
        <v>Wide</v>
      </c>
      <c r="P253" s="37" t="str">
        <f>'2017'!K28</f>
        <v>SLOB</v>
      </c>
      <c r="Q253" s="37" t="str">
        <f>'2017'!L28</f>
        <v>N/A</v>
      </c>
      <c r="R253" s="55">
        <f>'2017'!M28</f>
        <v>74</v>
      </c>
      <c r="S253" s="55">
        <f>'2017'!N28</f>
        <v>201</v>
      </c>
      <c r="T253" s="231">
        <f t="shared" si="24"/>
        <v>25.806586967447128</v>
      </c>
      <c r="U253" s="37">
        <f>'2017'!O28</f>
        <v>4.58</v>
      </c>
      <c r="V253" s="56">
        <f>'2017'!P28</f>
        <v>7</v>
      </c>
      <c r="W253" s="57">
        <f>'2017'!Q28</f>
        <v>0</v>
      </c>
      <c r="X253" s="58">
        <f>'2017'!R28</f>
        <v>0</v>
      </c>
      <c r="Y253" s="58">
        <f>'2017'!S28</f>
        <v>0.25088464260438781</v>
      </c>
      <c r="Z253" s="58">
        <f>'2017'!T28</f>
        <v>0.39645776566757496</v>
      </c>
      <c r="AA253" s="58">
        <f>'2017'!U28</f>
        <v>0.29841789416257503</v>
      </c>
      <c r="AB253" s="58">
        <f>'2017'!V28</f>
        <v>0.34743782991507499</v>
      </c>
      <c r="AC253" s="59">
        <f>'2017'!W28</f>
        <v>0.33006593841932125</v>
      </c>
      <c r="AD253" s="42">
        <f>'2017'!X28</f>
        <v>18.572602739726026</v>
      </c>
      <c r="AE253" s="43">
        <f>'2017'!Y28</f>
        <v>2.69</v>
      </c>
      <c r="AF253" s="43">
        <f>'2017'!Z28</f>
        <v>4.8</v>
      </c>
      <c r="AG253" s="43">
        <f>'2017'!AA28</f>
        <v>14.5</v>
      </c>
      <c r="AH253" s="43">
        <f>'2017'!AB28</f>
        <v>0.46</v>
      </c>
      <c r="AI253" s="43">
        <f>'2017'!AC28</f>
        <v>2.5299999999999998</v>
      </c>
      <c r="AJ253" s="44" t="str">
        <f>'2017'!AD28</f>
        <v>N/A</v>
      </c>
      <c r="AK253" s="44" t="str">
        <f>'2017'!AE28</f>
        <v>N/A</v>
      </c>
      <c r="AL253" s="45">
        <f>'2017'!AF28</f>
        <v>8.1000000000000003E-2</v>
      </c>
      <c r="AM253" s="46">
        <f>DS253/100</f>
        <v>0</v>
      </c>
      <c r="AN253" s="45">
        <f>'2017'!AG28</f>
        <v>0.98199999999999998</v>
      </c>
      <c r="AO253" s="45">
        <f>'2017'!AH28</f>
        <v>5.1500000000000004E-2</v>
      </c>
      <c r="AP253" s="43">
        <f>'2017'!AI28</f>
        <v>91.361693482473967</v>
      </c>
      <c r="AQ253" s="47">
        <f>'2017'!AJ28</f>
        <v>92.295539347735712</v>
      </c>
      <c r="AR253" s="48">
        <f>'2017'!AK28</f>
        <v>9</v>
      </c>
      <c r="AS253" s="49">
        <f>'2017'!AL28</f>
        <v>9</v>
      </c>
      <c r="AT253" s="49">
        <f>'2017'!AM28</f>
        <v>5</v>
      </c>
      <c r="AU253" s="49">
        <f>'2017'!AN28</f>
        <v>2</v>
      </c>
      <c r="AV253" s="49">
        <f>'2017'!AO28</f>
        <v>6</v>
      </c>
      <c r="AW253" s="49">
        <f>'2017'!AP28</f>
        <v>5</v>
      </c>
      <c r="AX253" s="49">
        <f>'2017'!AQ28</f>
        <v>1</v>
      </c>
      <c r="AY253" s="50">
        <f>'2017'!AR28</f>
        <v>0</v>
      </c>
      <c r="AZ253" s="60">
        <f>'2017'!AS28</f>
        <v>0</v>
      </c>
      <c r="BA253" s="61">
        <f>'2017'!AT28</f>
        <v>3002</v>
      </c>
      <c r="BB253" s="61">
        <f>'2017'!AU28</f>
        <v>0</v>
      </c>
      <c r="BC253" s="61">
        <f>'2017'!AV28</f>
        <v>0</v>
      </c>
      <c r="BD253" s="61">
        <f>'2017'!AW28</f>
        <v>0</v>
      </c>
      <c r="BE253" s="61">
        <f>'2017'!AX28</f>
        <v>0</v>
      </c>
      <c r="BF253" s="62">
        <f>'2017'!AY28</f>
        <v>0</v>
      </c>
      <c r="BG253" s="62">
        <f>'2017'!AZ28</f>
        <v>0</v>
      </c>
      <c r="BH253" s="62">
        <f>'2017'!BA28</f>
        <v>0</v>
      </c>
      <c r="BI253" s="62">
        <f>'2017'!BB28</f>
        <v>0</v>
      </c>
      <c r="BJ253" s="62">
        <f>'2017'!BC28</f>
        <v>0</v>
      </c>
      <c r="BK253" s="62">
        <f>'2017'!BD28</f>
        <v>0</v>
      </c>
      <c r="BL253" s="62">
        <f>'2017'!BE28</f>
        <v>0</v>
      </c>
      <c r="BM253" s="62">
        <f>'2017'!BF28</f>
        <v>0</v>
      </c>
      <c r="BN253" s="63">
        <f>'2017'!BG28</f>
        <v>0</v>
      </c>
      <c r="BO253" s="60">
        <f>'2017'!BH28</f>
        <v>0</v>
      </c>
      <c r="BP253" s="61">
        <f>'2017'!BI28</f>
        <v>3071</v>
      </c>
      <c r="BQ253" s="61">
        <f>'2017'!BJ28</f>
        <v>0</v>
      </c>
      <c r="BR253" s="61">
        <f>'2017'!BK28</f>
        <v>0</v>
      </c>
      <c r="BS253" s="61">
        <f>'2017'!BL28</f>
        <v>0</v>
      </c>
      <c r="BT253" s="61">
        <f>'2017'!BM28</f>
        <v>0</v>
      </c>
      <c r="BU253" s="62">
        <f>'2017'!BN28</f>
        <v>0</v>
      </c>
      <c r="BV253" s="62">
        <f>'2017'!BO28</f>
        <v>0</v>
      </c>
      <c r="BW253" s="62">
        <f>'2017'!BP28</f>
        <v>0</v>
      </c>
      <c r="BX253" s="62">
        <f>'2017'!BQ28</f>
        <v>0</v>
      </c>
      <c r="BY253" s="62">
        <f>'2017'!BR28</f>
        <v>0</v>
      </c>
      <c r="BZ253" s="62">
        <f>'2017'!BS28</f>
        <v>0</v>
      </c>
      <c r="CA253" s="62">
        <f>'2017'!BT28</f>
        <v>0</v>
      </c>
      <c r="CB253" s="62">
        <f>'2017'!BU28</f>
        <v>0</v>
      </c>
      <c r="CC253" s="63">
        <f>'2017'!BV28</f>
        <v>0</v>
      </c>
      <c r="CD253" s="60">
        <f>'2017'!BW28</f>
        <v>709</v>
      </c>
      <c r="CE253" s="61">
        <f>'2017'!BX28</f>
        <v>2826</v>
      </c>
      <c r="CF253" s="61">
        <f>'2017'!BY28</f>
        <v>94</v>
      </c>
      <c r="CG253" s="61">
        <f>'2017'!BZ28</f>
        <v>56</v>
      </c>
      <c r="CH253" s="61">
        <f>'2017'!CA28</f>
        <v>6</v>
      </c>
      <c r="CI253" s="61">
        <f>'2017'!CB28</f>
        <v>19</v>
      </c>
      <c r="CJ253" s="62">
        <f>'2017'!CC28</f>
        <v>0</v>
      </c>
      <c r="CK253" s="62">
        <f>'2017'!CD28</f>
        <v>0</v>
      </c>
      <c r="CL253" s="62">
        <f>'2017'!CE28</f>
        <v>1.5</v>
      </c>
      <c r="CM253" s="62">
        <f>'2017'!CF28</f>
        <v>2.2000000000000002</v>
      </c>
      <c r="CN253" s="62">
        <f>'2017'!CG28</f>
        <v>14.4</v>
      </c>
      <c r="CO253" s="62">
        <f>'2017'!CH28</f>
        <v>0</v>
      </c>
      <c r="CP253" s="62">
        <f>'2017'!CI28</f>
        <v>9.6999999999999993</v>
      </c>
      <c r="CQ253" s="62">
        <f>'2017'!CJ28</f>
        <v>91.8</v>
      </c>
      <c r="CR253" s="63">
        <f>'2017'!CK28</f>
        <v>8.1999999999999993</v>
      </c>
      <c r="CS253" s="60">
        <f>'2017'!CL28</f>
        <v>1164</v>
      </c>
      <c r="CT253" s="61">
        <f>'2017'!CM28</f>
        <v>2936</v>
      </c>
      <c r="CU253" s="61">
        <f>'2017'!CN28</f>
        <v>126</v>
      </c>
      <c r="CV253" s="61">
        <f>'2017'!CO28</f>
        <v>75</v>
      </c>
      <c r="CW253" s="61">
        <f>'2017'!CP28</f>
        <v>11</v>
      </c>
      <c r="CX253" s="61">
        <f>'2017'!CQ28</f>
        <v>24</v>
      </c>
      <c r="CY253" s="62">
        <f>'2017'!CR28</f>
        <v>0</v>
      </c>
      <c r="CZ253" s="62">
        <f>'2017'!CS28</f>
        <v>0</v>
      </c>
      <c r="DA253" s="62">
        <f>'2017'!CT28</f>
        <v>2.69</v>
      </c>
      <c r="DB253" s="62">
        <f>'2017'!CU28</f>
        <v>4.8</v>
      </c>
      <c r="DC253" s="62">
        <f>'2017'!CV28</f>
        <v>14.5</v>
      </c>
      <c r="DD253" s="62">
        <f>'2017'!CW28</f>
        <v>0</v>
      </c>
      <c r="DE253" s="62">
        <f>'2017'!CX28</f>
        <v>6.3</v>
      </c>
      <c r="DF253" s="62">
        <f>'2017'!CY28</f>
        <v>91.5</v>
      </c>
      <c r="DG253" s="63">
        <f>'2017'!CZ28</f>
        <v>8.5</v>
      </c>
      <c r="DH253" s="60">
        <f>'2017'!DA28</f>
        <v>1094</v>
      </c>
      <c r="DI253" s="61">
        <f>'2017'!DB28</f>
        <v>3666</v>
      </c>
      <c r="DJ253" s="61">
        <f>'2017'!DC28</f>
        <v>137</v>
      </c>
      <c r="DK253" s="61">
        <f>'2017'!DD28</f>
        <v>79</v>
      </c>
      <c r="DL253" s="61">
        <f>'2017'!DE28</f>
        <v>7</v>
      </c>
      <c r="DM253" s="61">
        <f>'2017'!DF28</f>
        <v>31</v>
      </c>
      <c r="DN253" s="62">
        <f>'2017'!DG28</f>
        <v>0.46</v>
      </c>
      <c r="DO253" s="62">
        <f>'2017'!DH28</f>
        <v>2.5299999999999998</v>
      </c>
      <c r="DP253" s="62">
        <f>'2017'!DI28</f>
        <v>2.25</v>
      </c>
      <c r="DQ253" s="62">
        <f>'2017'!DJ28</f>
        <v>4.0999999999999996</v>
      </c>
      <c r="DR253" s="62">
        <f>'2017'!DK28</f>
        <v>13.7</v>
      </c>
      <c r="DS253" s="62">
        <f>'2017'!DL28</f>
        <v>0</v>
      </c>
      <c r="DT253" s="62">
        <f>'2017'!DM28</f>
        <v>8.1</v>
      </c>
      <c r="DU253" s="62">
        <f>'2017'!DN28</f>
        <v>98.2</v>
      </c>
      <c r="DV253" s="63">
        <f>'2017'!DO28</f>
        <v>1.8</v>
      </c>
    </row>
    <row r="254" spans="1:126" ht="15.75" customHeight="1" x14ac:dyDescent="0.2">
      <c r="A254" s="30">
        <f t="shared" si="21"/>
        <v>252</v>
      </c>
      <c r="B254" s="31">
        <f>'2023'!A28</f>
        <v>26</v>
      </c>
      <c r="C254" s="31">
        <v>2023</v>
      </c>
      <c r="D254" s="32" t="str">
        <f>'2023'!B28</f>
        <v>A.T. Perry</v>
      </c>
      <c r="E254" s="32" t="str" cm="1">
        <f t="array" ref="E254">_xlfn.IFS(F254&gt;12.5,"Cornerstone",AND(F254&gt;11.995,F254&lt;12.5),"Elite",AND(F254&gt;11,F254&lt;12.995),"Elite Upside",AND(F254&gt;=9.69,F254&lt;10.999),"Upside",AND(F254&gt;8.4,F254&lt;9.999),"Upside Lite",AND(F254&gt;7.25,F254&lt;8.999),"Outlier",AND(F254&gt;=6,F254&lt;7.25),"Outlier Lite",F254&lt;6.999,"Purgatory")</f>
        <v>Outlier</v>
      </c>
      <c r="F254" s="33">
        <f>'2023'!C28</f>
        <v>7.2742857142857149</v>
      </c>
      <c r="G254" s="33">
        <f t="shared" si="22"/>
        <v>59</v>
      </c>
      <c r="H254" s="303">
        <f t="shared" si="23"/>
        <v>-0.66422662509211938</v>
      </c>
      <c r="I254" s="34" t="str">
        <f>'2023'!D28</f>
        <v>Wake Forest</v>
      </c>
      <c r="J254" s="35">
        <f>'2023'!E28</f>
        <v>4</v>
      </c>
      <c r="K254" s="36">
        <f>'2023'!F28</f>
        <v>36459</v>
      </c>
      <c r="L254" s="37">
        <f>'2023'!G28</f>
        <v>25.93972602739726</v>
      </c>
      <c r="M254" s="37" t="str">
        <f>'2023'!H28</f>
        <v>RS JR</v>
      </c>
      <c r="N254" s="37">
        <f>'2023'!I28</f>
        <v>23.517808219178082</v>
      </c>
      <c r="O254" s="37" t="str">
        <f>'2023'!J28</f>
        <v>Wide</v>
      </c>
      <c r="P254" s="37" t="str">
        <f>'2023'!K28</f>
        <v>PROTO X</v>
      </c>
      <c r="Q254" s="37" t="str">
        <f>'2023'!L28</f>
        <v>Elite Earner</v>
      </c>
      <c r="R254" s="35">
        <f>'2023'!M28</f>
        <v>75</v>
      </c>
      <c r="S254" s="35">
        <f>'2023'!N28</f>
        <v>200</v>
      </c>
      <c r="T254" s="231">
        <f t="shared" si="24"/>
        <v>24.998009107129327</v>
      </c>
      <c r="U254" s="35">
        <f>'2023'!O28</f>
        <v>4.47</v>
      </c>
      <c r="V254" s="38">
        <f>'2023'!P28</f>
        <v>6</v>
      </c>
      <c r="W254" s="57">
        <f>'2023'!Q28</f>
        <v>0</v>
      </c>
      <c r="X254" s="58">
        <f>'2023'!R28</f>
        <v>1.6542597187758478E-2</v>
      </c>
      <c r="Y254" s="58">
        <f>'2023'!S28</f>
        <v>0.12497038616441603</v>
      </c>
      <c r="Z254" s="58">
        <f>'2023'!T28</f>
        <v>0.30044613811692539</v>
      </c>
      <c r="AA254" s="58">
        <f>'2023'!U28</f>
        <v>0.26183605856577963</v>
      </c>
      <c r="AB254" s="58">
        <f>'2023'!V28</f>
        <v>0.28114109834135248</v>
      </c>
      <c r="AC254" s="59">
        <f>'2023'!W28</f>
        <v>0.26708404342428482</v>
      </c>
      <c r="AD254" s="42">
        <f>'2023'!X28</f>
        <v>21.854794520547944</v>
      </c>
      <c r="AE254" s="43">
        <f>'2023'!Y28</f>
        <v>2.66</v>
      </c>
      <c r="AF254" s="43">
        <f>'2023'!Z28</f>
        <v>4.5</v>
      </c>
      <c r="AG254" s="43">
        <f>'2023'!AA28</f>
        <v>14.7</v>
      </c>
      <c r="AH254" s="43">
        <f>'2023'!AB28</f>
        <v>0.78</v>
      </c>
      <c r="AI254" s="43">
        <f>'2023'!AC28</f>
        <v>2.4900000000000002</v>
      </c>
      <c r="AJ254" s="44">
        <f>'2023'!AD28</f>
        <v>6.5561224489795913E-2</v>
      </c>
      <c r="AK254" s="44">
        <f>'2023'!AE28</f>
        <v>0.272734693877551</v>
      </c>
      <c r="AL254" s="45">
        <f>'2023'!AF28</f>
        <v>0.09</v>
      </c>
      <c r="AM254" s="46">
        <f>DD254/100</f>
        <v>0.36</v>
      </c>
      <c r="AN254" s="45">
        <f>'2023'!AG28</f>
        <v>0.90749999999999997</v>
      </c>
      <c r="AO254" s="45">
        <f>'2023'!AH28</f>
        <v>9.1499999999999998E-2</v>
      </c>
      <c r="AP254" s="43">
        <f>'2023'!AI28</f>
        <v>100.19127395630994</v>
      </c>
      <c r="AQ254" s="47">
        <f>'2023'!AJ28</f>
        <v>103.27394931519808</v>
      </c>
      <c r="AR254" s="48">
        <f>'2023'!AK28</f>
        <v>7</v>
      </c>
      <c r="AS254" s="49">
        <f>'2023'!AL28</f>
        <v>3</v>
      </c>
      <c r="AT254" s="49">
        <f>'2023'!AM28</f>
        <v>5</v>
      </c>
      <c r="AU254" s="49">
        <f>'2023'!AN28</f>
        <v>2</v>
      </c>
      <c r="AV254" s="49">
        <f>'2023'!AO28</f>
        <v>8</v>
      </c>
      <c r="AW254" s="49">
        <f>'2023'!AP28</f>
        <v>7</v>
      </c>
      <c r="AX254" s="49">
        <f>'2023'!AQ28</f>
        <v>2</v>
      </c>
      <c r="AY254" s="50">
        <f>'2023'!AR28</f>
        <v>0.5</v>
      </c>
      <c r="AZ254" s="60">
        <f>'2023'!AS28</f>
        <v>0</v>
      </c>
      <c r="BA254" s="61">
        <f>'2023'!AT28</f>
        <v>3057.6</v>
      </c>
      <c r="BB254" s="61">
        <f>'2023'!AU28</f>
        <v>0</v>
      </c>
      <c r="BC254" s="61">
        <f>'2023'!AV28</f>
        <v>0</v>
      </c>
      <c r="BD254" s="61">
        <f>'2023'!AW28</f>
        <v>0</v>
      </c>
      <c r="BE254" s="61">
        <f>'2023'!AX28</f>
        <v>0</v>
      </c>
      <c r="BF254" s="62">
        <f>'2023'!AY28</f>
        <v>0</v>
      </c>
      <c r="BG254" s="62">
        <f>'2023'!AZ28</f>
        <v>0</v>
      </c>
      <c r="BH254" s="62">
        <f>'2023'!BA28</f>
        <v>0</v>
      </c>
      <c r="BI254" s="62">
        <f>'2023'!BA28</f>
        <v>0</v>
      </c>
      <c r="BJ254" s="62">
        <f>'2023'!BC28</f>
        <v>0</v>
      </c>
      <c r="BK254" s="62">
        <f>'2023'!BH28</f>
        <v>0</v>
      </c>
      <c r="BL254" s="62">
        <f>'2023'!BI28</f>
        <v>0</v>
      </c>
      <c r="BM254" s="62">
        <f>'2023'!BJ28</f>
        <v>0</v>
      </c>
      <c r="BN254" s="63">
        <f>'2023'!BK28</f>
        <v>0</v>
      </c>
      <c r="BO254" s="60">
        <f>'2023'!BL28</f>
        <v>62</v>
      </c>
      <c r="BP254" s="61">
        <f>'2023'!BM28</f>
        <v>3747.9</v>
      </c>
      <c r="BQ254" s="61">
        <f>'2023'!BN28</f>
        <v>6</v>
      </c>
      <c r="BR254" s="61">
        <f>'2023'!BO28</f>
        <v>4</v>
      </c>
      <c r="BS254" s="61">
        <f>'2023'!BP28</f>
        <v>1</v>
      </c>
      <c r="BT254" s="61">
        <f>'2023'!BQ28</f>
        <v>31</v>
      </c>
      <c r="BU254" s="62">
        <f>'2023'!BR28</f>
        <v>2.37</v>
      </c>
      <c r="BV254" s="62">
        <f>'2023'!BS28</f>
        <v>0.59</v>
      </c>
      <c r="BW254" s="62">
        <f>'2023'!BT28</f>
        <v>2.21</v>
      </c>
      <c r="BX254" s="62">
        <f>'2023'!BU28</f>
        <v>0</v>
      </c>
      <c r="BY254" s="62">
        <f>'2023'!BV28</f>
        <v>0</v>
      </c>
      <c r="BZ254" s="62">
        <f>'2023'!CA28</f>
        <v>0</v>
      </c>
      <c r="CA254" s="62">
        <f>'2023'!CB28</f>
        <v>20</v>
      </c>
      <c r="CB254" s="62">
        <f>'2023'!CC28</f>
        <v>86.2</v>
      </c>
      <c r="CC254" s="63">
        <f>'2023'!CD28</f>
        <v>13.8</v>
      </c>
      <c r="CD254" s="60">
        <f>'2023'!CE28</f>
        <v>211</v>
      </c>
      <c r="CE254" s="61">
        <f>'2023'!CF28</f>
        <v>1688.3999999999999</v>
      </c>
      <c r="CF254" s="61">
        <f>'2023'!CG28</f>
        <v>34</v>
      </c>
      <c r="CG254" s="61">
        <f>'2023'!CH28</f>
        <v>16</v>
      </c>
      <c r="CH254" s="61">
        <f>'2023'!CI28</f>
        <v>1</v>
      </c>
      <c r="CI254" s="61">
        <f>'2023'!CJ28</f>
        <v>14</v>
      </c>
      <c r="CJ254" s="62">
        <f>'2023'!CK28</f>
        <v>0.4</v>
      </c>
      <c r="CK254" s="62">
        <f>'2023'!CL28</f>
        <v>1.17</v>
      </c>
      <c r="CL254" s="62">
        <f>'2023'!CM28</f>
        <v>1.42</v>
      </c>
      <c r="CM254" s="62">
        <f>'2023'!CN28</f>
        <v>2.7</v>
      </c>
      <c r="CN254" s="62">
        <f>'2023'!CO28</f>
        <v>14.2</v>
      </c>
      <c r="CO254" s="62">
        <f>'2023'!CT28</f>
        <v>40</v>
      </c>
      <c r="CP254" s="62">
        <f>'2023'!CU28</f>
        <v>11.1</v>
      </c>
      <c r="CQ254" s="62">
        <f>'2023'!CV28</f>
        <v>90.2</v>
      </c>
      <c r="CR254" s="63">
        <f>'2023'!CW28</f>
        <v>9.8000000000000007</v>
      </c>
      <c r="CS254" s="60">
        <f>'2023'!CX28</f>
        <v>1293</v>
      </c>
      <c r="CT254" s="61">
        <f>'2023'!CY28</f>
        <v>4303.5999999999995</v>
      </c>
      <c r="CU254" s="61">
        <f>'2023'!CZ28</f>
        <v>125</v>
      </c>
      <c r="CV254" s="61">
        <f>'2023'!DA28</f>
        <v>71</v>
      </c>
      <c r="CW254" s="61">
        <f>'2023'!DB28</f>
        <v>15</v>
      </c>
      <c r="CX254" s="61">
        <f>'2023'!DC28</f>
        <v>39</v>
      </c>
      <c r="CY254" s="62">
        <f>'2023'!DD28</f>
        <v>0.78</v>
      </c>
      <c r="CZ254" s="62">
        <f>'2023'!DE28</f>
        <v>2.4900000000000002</v>
      </c>
      <c r="DA254" s="62">
        <f>'2023'!DF28</f>
        <v>2.66</v>
      </c>
      <c r="DB254" s="62">
        <f>'2023'!DG28</f>
        <v>4.5</v>
      </c>
      <c r="DC254" s="62">
        <f>'2023'!DH28</f>
        <v>15.6</v>
      </c>
      <c r="DD254" s="62">
        <f>'2023'!DM28</f>
        <v>36</v>
      </c>
      <c r="DE254" s="62">
        <f>'2023'!DN28</f>
        <v>11.3</v>
      </c>
      <c r="DF254" s="62">
        <f>'2023'!DO28</f>
        <v>90.3</v>
      </c>
      <c r="DG254" s="63">
        <f>'2023'!DP28</f>
        <v>9.5</v>
      </c>
      <c r="DH254" s="60">
        <f>'2023'!DQ28</f>
        <v>980</v>
      </c>
      <c r="DI254" s="61">
        <f>'2023'!DR28</f>
        <v>3742.7999999999997</v>
      </c>
      <c r="DJ254" s="61">
        <f>'2023'!DS28</f>
        <v>129</v>
      </c>
      <c r="DK254" s="61">
        <f>'2023'!DT28</f>
        <v>81</v>
      </c>
      <c r="DL254" s="61">
        <f>'2023'!DU28</f>
        <v>11</v>
      </c>
      <c r="DM254" s="61">
        <f>'2023'!DV28</f>
        <v>43</v>
      </c>
      <c r="DN254" s="62">
        <f>'2023'!DW28</f>
        <v>0.69</v>
      </c>
      <c r="DO254" s="62">
        <f>'2023'!DX28</f>
        <v>2.31</v>
      </c>
      <c r="DP254" s="62">
        <f>'2023'!DY28</f>
        <v>2.57</v>
      </c>
      <c r="DQ254" s="62">
        <f>'2023'!DZ28</f>
        <v>2</v>
      </c>
      <c r="DR254" s="62">
        <f>'2023'!EA28</f>
        <v>14.7</v>
      </c>
      <c r="DS254" s="62">
        <f>'2023'!EF28</f>
        <v>44</v>
      </c>
      <c r="DT254" s="62">
        <f>'2023'!EG28</f>
        <v>9</v>
      </c>
      <c r="DU254" s="62">
        <f>'2023'!EH28</f>
        <v>91.2</v>
      </c>
      <c r="DV254" s="63">
        <f>'2023'!EI28</f>
        <v>8.8000000000000007</v>
      </c>
    </row>
    <row r="255" spans="1:126" ht="15.75" customHeight="1" x14ac:dyDescent="0.2">
      <c r="A255" s="30">
        <f t="shared" si="21"/>
        <v>253</v>
      </c>
      <c r="B255" s="31">
        <f>'2026 - WIP'!A19</f>
        <v>17</v>
      </c>
      <c r="C255" s="31">
        <v>2026</v>
      </c>
      <c r="D255" s="32" t="str">
        <f>'2026 - WIP'!B19</f>
        <v>Hudson Clement</v>
      </c>
      <c r="E255" s="32" t="str" cm="1">
        <f t="array" ref="E255">_xlfn.IFS(F255&gt;12.5,"Cornerstone",AND(F255&gt;11.995,F255&lt;12.5),"Elite",AND(F255&gt;11,F255&lt;12.995),"Elite Upside",AND(F255&gt;=9.69,F255&lt;10.999),"Upside",AND(F255&gt;8.4,F255&lt;9.999),"Upside Lite",AND(F255&gt;7.25,F255&lt;8.999),"Outlier",AND(F255&gt;=6,F255&lt;7.25),"Outlier Lite",F255&lt;6.999,"Purgatory")</f>
        <v>Outlier</v>
      </c>
      <c r="F255" s="33">
        <f>'2026 - WIP'!C19</f>
        <v>7.272857142857144</v>
      </c>
      <c r="G255" s="33">
        <f t="shared" si="22"/>
        <v>58.8</v>
      </c>
      <c r="H255" s="303">
        <f t="shared" si="23"/>
        <v>-0.66504656001909168</v>
      </c>
      <c r="I255" s="34" t="str">
        <f>'2026 - WIP'!D19</f>
        <v>Illinois</v>
      </c>
      <c r="J255" s="35">
        <f>'2026 - WIP'!E19</f>
        <v>2</v>
      </c>
      <c r="K255" s="36">
        <f>'2026 - WIP'!F19</f>
        <v>38139</v>
      </c>
      <c r="L255" s="37">
        <f>'2026 - WIP'!G19</f>
        <v>21.336986301369862</v>
      </c>
      <c r="M255" s="37" t="str">
        <f>'2026 - WIP'!H19</f>
        <v>JR</v>
      </c>
      <c r="N255" s="37">
        <f>'2026 - WIP'!I19</f>
        <v>21.917808219178081</v>
      </c>
      <c r="O255" s="37" t="str">
        <f>'2026 - WIP'!J19</f>
        <v>Wide</v>
      </c>
      <c r="P255" s="37" t="str">
        <f>'2026 - WIP'!K19</f>
        <v>PROTO Z</v>
      </c>
      <c r="Q255" s="37" t="str">
        <f>'2026 - WIP'!L19</f>
        <v>Poor Separator</v>
      </c>
      <c r="R255" s="35">
        <f>'2026 - WIP'!M19</f>
        <v>73</v>
      </c>
      <c r="S255" s="35">
        <f>'2026 - WIP'!N19</f>
        <v>205</v>
      </c>
      <c r="T255" s="231">
        <f t="shared" si="24"/>
        <v>27.046189952766476</v>
      </c>
      <c r="U255" s="35">
        <f>'2026 - WIP'!O19</f>
        <v>4.5</v>
      </c>
      <c r="V255" s="38">
        <f>'2026 - WIP'!P19</f>
        <v>0</v>
      </c>
      <c r="W255" s="57">
        <f>'2026 - WIP'!Q19</f>
        <v>0</v>
      </c>
      <c r="X255" s="58">
        <f>'2026 - WIP'!R19</f>
        <v>0</v>
      </c>
      <c r="Y255" s="58">
        <f>'2026 - WIP'!S19</f>
        <v>0.21213594378397491</v>
      </c>
      <c r="Z255" s="58">
        <f>'2026 - WIP'!T19</f>
        <v>0.29362815026153111</v>
      </c>
      <c r="AA255" s="58">
        <f>'2026 - WIP'!U19</f>
        <v>0.1037344398340249</v>
      </c>
      <c r="AB255" s="58">
        <f>'2026 - WIP'!V19</f>
        <v>0.19868129504777801</v>
      </c>
      <c r="AC255" s="59">
        <f>'2026 - WIP'!W19</f>
        <v>0.19868129504777801</v>
      </c>
      <c r="AD255" s="42">
        <f>'2026 - WIP'!X19</f>
        <v>19.263013698630136</v>
      </c>
      <c r="AE255" s="43">
        <f>'2026 - WIP'!Y19</f>
        <v>3.08</v>
      </c>
      <c r="AF255" s="43">
        <f>'2026 - WIP'!Z19</f>
        <v>9.4</v>
      </c>
      <c r="AG255" s="43">
        <f>'2026 - WIP'!AA19</f>
        <v>10.5</v>
      </c>
      <c r="AH255" s="43">
        <f>'2026 - WIP'!AB19</f>
        <v>0</v>
      </c>
      <c r="AI255" s="43">
        <f>'2026 - WIP'!AC19</f>
        <v>0</v>
      </c>
      <c r="AJ255" s="44">
        <f>'2026 - WIP'!AD19</f>
        <v>6.5614035087719291E-2</v>
      </c>
      <c r="AK255" s="44">
        <f>'2026 - WIP'!AE19</f>
        <v>0.16701754385964912</v>
      </c>
      <c r="AL255" s="45">
        <f>'2026 - WIP'!AF19</f>
        <v>5.5999999999999994E-2</v>
      </c>
      <c r="AM255" s="46">
        <f t="shared" ref="AM255:AM264" si="28">DS255/100</f>
        <v>0</v>
      </c>
      <c r="AN255" s="45">
        <f>'2026 - WIP'!AG19</f>
        <v>0.91200000000000003</v>
      </c>
      <c r="AO255" s="45">
        <f>'2026 - WIP'!AH19</f>
        <v>8.5000000000000006E-2</v>
      </c>
      <c r="AP255" s="43">
        <f>'2026 - WIP'!AI19</f>
        <v>99.984758420972412</v>
      </c>
      <c r="AQ255" s="47">
        <f>'2026 - WIP'!AJ19</f>
        <v>98.966242879851833</v>
      </c>
      <c r="AR255" s="48">
        <f>'2026 - WIP'!AK19</f>
        <v>5</v>
      </c>
      <c r="AS255" s="49">
        <f>'2026 - WIP'!AL19</f>
        <v>7</v>
      </c>
      <c r="AT255" s="49">
        <f>'2026 - WIP'!AM19</f>
        <v>6</v>
      </c>
      <c r="AU255" s="49">
        <f>'2026 - WIP'!AN19</f>
        <v>7</v>
      </c>
      <c r="AV255" s="49">
        <f>'2026 - WIP'!AO19</f>
        <v>8</v>
      </c>
      <c r="AW255" s="49">
        <f>'2026 - WIP'!AP19</f>
        <v>6</v>
      </c>
      <c r="AX255" s="49">
        <f>'2026 - WIP'!AQ19</f>
        <v>0</v>
      </c>
      <c r="AY255" s="50">
        <f>'2026 - WIP'!AR19</f>
        <v>0</v>
      </c>
      <c r="AZ255" s="60">
        <f>'2026 - WIP'!AS19</f>
        <v>0</v>
      </c>
      <c r="BA255" s="61">
        <f>'2026 - WIP'!AT19</f>
        <v>1</v>
      </c>
      <c r="BB255" s="61">
        <f>'2026 - WIP'!AU19</f>
        <v>0</v>
      </c>
      <c r="BC255" s="61">
        <f>'2026 - WIP'!AV19</f>
        <v>0</v>
      </c>
      <c r="BD255" s="61">
        <f>'2026 - WIP'!AW19</f>
        <v>0</v>
      </c>
      <c r="BE255" s="61">
        <f>'2026 - WIP'!AX19</f>
        <v>0</v>
      </c>
      <c r="BF255" s="62">
        <f>'2026 - WIP'!AY19</f>
        <v>0</v>
      </c>
      <c r="BG255" s="62">
        <f>'2026 - WIP'!AZ19</f>
        <v>0</v>
      </c>
      <c r="BH255" s="62">
        <f>'2026 - WIP'!BA19</f>
        <v>0</v>
      </c>
      <c r="BI255" s="62">
        <f>'2026 - WIP'!BB19</f>
        <v>0</v>
      </c>
      <c r="BJ255" s="62">
        <f>'2026 - WIP'!BC19</f>
        <v>0</v>
      </c>
      <c r="BK255" s="62">
        <f>'2026 - WIP'!BH19</f>
        <v>0</v>
      </c>
      <c r="BL255" s="62">
        <f>'2026 - WIP'!BI19</f>
        <v>0</v>
      </c>
      <c r="BM255" s="62">
        <f>'2026 - WIP'!BJ19</f>
        <v>0</v>
      </c>
      <c r="BN255" s="63">
        <f>'2026 - WIP'!BK19</f>
        <v>0</v>
      </c>
      <c r="BO255" s="60">
        <f>'2026 - WIP'!BL19</f>
        <v>0</v>
      </c>
      <c r="BP255" s="61">
        <f>'2026 - WIP'!BM19</f>
        <v>1</v>
      </c>
      <c r="BQ255" s="61">
        <f>'2026 - WIP'!BN19</f>
        <v>0</v>
      </c>
      <c r="BR255" s="61">
        <f>'2026 - WIP'!BO19</f>
        <v>0</v>
      </c>
      <c r="BS255" s="61">
        <f>'2026 - WIP'!BP19</f>
        <v>0</v>
      </c>
      <c r="BT255" s="61">
        <f>'2026 - WIP'!BQ19</f>
        <v>0</v>
      </c>
      <c r="BU255" s="62">
        <f>'2026 - WIP'!BR19</f>
        <v>0</v>
      </c>
      <c r="BV255" s="62">
        <f>'2026 - WIP'!BS19</f>
        <v>0</v>
      </c>
      <c r="BW255" s="62">
        <f>'2026 - WIP'!BT19</f>
        <v>0</v>
      </c>
      <c r="BX255" s="62">
        <f>'2026 - WIP'!BU19</f>
        <v>0</v>
      </c>
      <c r="BY255" s="62">
        <f>'2026 - WIP'!BV19</f>
        <v>0</v>
      </c>
      <c r="BZ255" s="62">
        <f>'2026 - WIP'!CA19</f>
        <v>0</v>
      </c>
      <c r="CA255" s="62">
        <f>'2026 - WIP'!CB19</f>
        <v>0</v>
      </c>
      <c r="CB255" s="62">
        <f>'2026 - WIP'!CC19</f>
        <v>0</v>
      </c>
      <c r="CC255" s="63">
        <f>'2026 - WIP'!CD19</f>
        <v>0</v>
      </c>
      <c r="CD255" s="60">
        <f>'2026 - WIP'!CE19</f>
        <v>480</v>
      </c>
      <c r="CE255" s="61">
        <f>'2026 - WIP'!CF19</f>
        <v>2262.6999999999998</v>
      </c>
      <c r="CF255" s="61">
        <f>'2026 - WIP'!CG19</f>
        <v>30</v>
      </c>
      <c r="CG255" s="61">
        <f>'2026 - WIP'!CH19</f>
        <v>22</v>
      </c>
      <c r="CH255" s="61">
        <f>'2026 - WIP'!CI19</f>
        <v>4</v>
      </c>
      <c r="CI255" s="61">
        <f>'2026 - WIP'!CJ19</f>
        <v>15.399999999999999</v>
      </c>
      <c r="CJ255" s="62">
        <f>'2026 - WIP'!CK19</f>
        <v>0</v>
      </c>
      <c r="CK255" s="62">
        <f>'2026 - WIP'!CL19</f>
        <v>0</v>
      </c>
      <c r="CL255" s="62">
        <f>'2026 - WIP'!CM19</f>
        <v>3.08</v>
      </c>
      <c r="CM255" s="62">
        <f>'2026 - WIP'!CN19</f>
        <v>7.5</v>
      </c>
      <c r="CN255" s="62">
        <f>'2026 - WIP'!CO19</f>
        <v>15</v>
      </c>
      <c r="CO255" s="62">
        <f>'2026 - WIP'!CT19</f>
        <v>80</v>
      </c>
      <c r="CP255" s="62">
        <f>'2026 - WIP'!CU19</f>
        <v>0</v>
      </c>
      <c r="CQ255" s="62">
        <f>'2026 - WIP'!CV19</f>
        <v>90.6</v>
      </c>
      <c r="CR255" s="63">
        <f>'2026 - WIP'!CW19</f>
        <v>9.4</v>
      </c>
      <c r="CS255" s="60">
        <f>'2026 - WIP'!CX19</f>
        <v>741</v>
      </c>
      <c r="CT255" s="61">
        <f>'2026 - WIP'!CY19</f>
        <v>2523.6000000000004</v>
      </c>
      <c r="CU255" s="61">
        <f>'2026 - WIP'!CZ19</f>
        <v>78</v>
      </c>
      <c r="CV255" s="61">
        <f>'2026 - WIP'!DA19</f>
        <v>51</v>
      </c>
      <c r="CW255" s="61">
        <f>'2026 - WIP'!DB19</f>
        <v>5</v>
      </c>
      <c r="CX255" s="61">
        <f>'2026 - WIP'!DC19</f>
        <v>18</v>
      </c>
      <c r="CY255" s="62">
        <f>'2026 - WIP'!DD19</f>
        <v>0</v>
      </c>
      <c r="CZ255" s="62">
        <f>'2026 - WIP'!DE19</f>
        <v>0</v>
      </c>
      <c r="DA255" s="62">
        <f>'2026 - WIP'!DF19</f>
        <v>2.21</v>
      </c>
      <c r="DB255" s="62">
        <f>'2026 - WIP'!DG19</f>
        <v>2.8</v>
      </c>
      <c r="DC255" s="62">
        <f>'2026 - WIP'!DH19</f>
        <v>13.1</v>
      </c>
      <c r="DD255" s="62">
        <f>'2026 - WIP'!DM19</f>
        <v>59.1</v>
      </c>
      <c r="DE255" s="62">
        <f>'2026 - WIP'!DN19</f>
        <v>5.6</v>
      </c>
      <c r="DF255" s="62">
        <f>'2026 - WIP'!DO19</f>
        <v>91.2</v>
      </c>
      <c r="DG255" s="63">
        <f>'2026 - WIP'!DP19</f>
        <v>8.5</v>
      </c>
      <c r="DH255" s="60">
        <f>'2026 - WIP'!DQ19</f>
        <v>75</v>
      </c>
      <c r="DI255" s="61">
        <f>'2026 - WIP'!DR19</f>
        <v>723</v>
      </c>
      <c r="DJ255" s="61">
        <f>'2026 - WIP'!DS19</f>
        <v>11</v>
      </c>
      <c r="DK255" s="61">
        <f>'2026 - WIP'!DT19</f>
        <v>5</v>
      </c>
      <c r="DL255" s="61">
        <f>'2026 - WIP'!DU19</f>
        <v>0</v>
      </c>
      <c r="DM255" s="61">
        <f>'2026 - WIP'!DV19</f>
        <v>0</v>
      </c>
      <c r="DN255" s="62">
        <f>'2026 - WIP'!DW19</f>
        <v>0</v>
      </c>
      <c r="DO255" s="62">
        <f>'2026 - WIP'!DX19</f>
        <v>0</v>
      </c>
      <c r="DP255" s="62">
        <f>'2026 - WIP'!DY19</f>
        <v>1.42</v>
      </c>
      <c r="DQ255" s="62">
        <f>'2026 - WIP'!DZ19</f>
        <v>9.4</v>
      </c>
      <c r="DR255" s="62">
        <f>'2026 - WIP'!EA19</f>
        <v>10.5</v>
      </c>
      <c r="DS255" s="62">
        <f>'2026 - WIP'!EF19</f>
        <v>0</v>
      </c>
      <c r="DT255" s="62">
        <f>'2026 - WIP'!EG19</f>
        <v>0</v>
      </c>
      <c r="DU255" s="62">
        <f>'2026 - WIP'!EH19</f>
        <v>61.4</v>
      </c>
      <c r="DV255" s="63">
        <f>'2026 - WIP'!EI19</f>
        <v>38.6</v>
      </c>
    </row>
    <row r="256" spans="1:126" ht="15.75" customHeight="1" x14ac:dyDescent="0.2">
      <c r="A256" s="30">
        <f t="shared" si="21"/>
        <v>254</v>
      </c>
      <c r="B256" s="31">
        <f>'2017'!A29</f>
        <v>27</v>
      </c>
      <c r="C256" s="31">
        <v>2017</v>
      </c>
      <c r="D256" s="32" t="str">
        <f>'2017'!B29</f>
        <v>Malachi Dupre</v>
      </c>
      <c r="E256" s="32" t="str" cm="1">
        <f t="array" ref="E256">_xlfn.IFS(F256&gt;12.5,"Cornerstone",AND(F256&gt;11.995,F256&lt;12.5),"Elite",AND(F256&gt;11,F256&lt;12.995),"Elite Upside",AND(F256&gt;=9.69,F256&lt;10.999),"Upside",AND(F256&gt;8.4,F256&lt;9.999),"Upside Lite",AND(F256&gt;7.25,F256&lt;8.999),"Outlier",AND(F256&gt;=6,F256&lt;7.25),"Outlier Lite",F256&lt;6.999,"Purgatory")</f>
        <v>Outlier</v>
      </c>
      <c r="F256" s="33">
        <f>'2017'!C29</f>
        <v>7.2514285714285718</v>
      </c>
      <c r="G256" s="33">
        <f t="shared" si="22"/>
        <v>58.599999999999994</v>
      </c>
      <c r="H256" s="303">
        <f t="shared" si="23"/>
        <v>-0.67734558392368172</v>
      </c>
      <c r="I256" s="34" t="str">
        <f>'2017'!D29</f>
        <v>LSU</v>
      </c>
      <c r="J256" s="35">
        <f>'2017'!E29</f>
        <v>1</v>
      </c>
      <c r="K256" s="36">
        <f>'2017'!F29</f>
        <v>34984</v>
      </c>
      <c r="L256" s="37">
        <f>'2017'!G29</f>
        <v>29.980821917808218</v>
      </c>
      <c r="M256" s="37" t="str">
        <f>'2017'!H29</f>
        <v>JR</v>
      </c>
      <c r="N256" s="37">
        <f>'2017'!I29</f>
        <v>21.556164383561644</v>
      </c>
      <c r="O256" s="37" t="str">
        <f>'2017'!J29</f>
        <v>Slot</v>
      </c>
      <c r="P256" s="37" t="str">
        <f>'2017'!K29</f>
        <v>DEEP</v>
      </c>
      <c r="Q256" s="37" t="str">
        <f>'2017'!L29</f>
        <v>N/A</v>
      </c>
      <c r="R256" s="55">
        <f>'2017'!M29</f>
        <v>74</v>
      </c>
      <c r="S256" s="55">
        <f>'2017'!N29</f>
        <v>196</v>
      </c>
      <c r="T256" s="231">
        <f t="shared" si="24"/>
        <v>25.164632067759388</v>
      </c>
      <c r="U256" s="37">
        <f>'2017'!O29</f>
        <v>4.46</v>
      </c>
      <c r="V256" s="56">
        <f>'2017'!P29</f>
        <v>7</v>
      </c>
      <c r="W256" s="57">
        <f>'2017'!Q29</f>
        <v>0</v>
      </c>
      <c r="X256" s="58">
        <f>'2017'!R29</f>
        <v>0</v>
      </c>
      <c r="Y256" s="58">
        <f>'2017'!S29</f>
        <v>0.1501416430594901</v>
      </c>
      <c r="Z256" s="58">
        <f>'2017'!T29</f>
        <v>0.32240184757505774</v>
      </c>
      <c r="AA256" s="58">
        <f>'2017'!U29</f>
        <v>0.25997369574747919</v>
      </c>
      <c r="AB256" s="58">
        <f>'2017'!V29</f>
        <v>0.29118777166126847</v>
      </c>
      <c r="AC256" s="59">
        <f>'2017'!W29</f>
        <v>0.29118777166126847</v>
      </c>
      <c r="AD256" s="42">
        <f>'2017'!X29</f>
        <v>19.898630136986302</v>
      </c>
      <c r="AE256" s="43">
        <f>'2017'!Y29</f>
        <v>2.56</v>
      </c>
      <c r="AF256" s="43">
        <f>'2017'!Z29</f>
        <v>4.4000000000000004</v>
      </c>
      <c r="AG256" s="43">
        <f>'2017'!AA29</f>
        <v>20.5</v>
      </c>
      <c r="AH256" s="43">
        <f>'2017'!AB29</f>
        <v>0.8</v>
      </c>
      <c r="AI256" s="43">
        <f>'2017'!AC29</f>
        <v>2.13</v>
      </c>
      <c r="AJ256" s="44" t="str">
        <f>'2017'!AD29</f>
        <v>N/A</v>
      </c>
      <c r="AK256" s="44" t="str">
        <f>'2017'!AE29</f>
        <v>N/A</v>
      </c>
      <c r="AL256" s="45">
        <f>'2017'!AF29</f>
        <v>6.8000000000000005E-2</v>
      </c>
      <c r="AM256" s="46">
        <f t="shared" si="28"/>
        <v>0</v>
      </c>
      <c r="AN256" s="45">
        <f>'2017'!AG29</f>
        <v>0.313</v>
      </c>
      <c r="AO256" s="45">
        <f>'2017'!AH29</f>
        <v>0.65300000000000002</v>
      </c>
      <c r="AP256" s="43">
        <f>'2017'!AI29</f>
        <v>99.071019501498952</v>
      </c>
      <c r="AQ256" s="47">
        <f>'2017'!AJ29</f>
        <v>100.08366559421272</v>
      </c>
      <c r="AR256" s="48">
        <f>'2017'!AK29</f>
        <v>8</v>
      </c>
      <c r="AS256" s="49">
        <f>'2017'!AL29</f>
        <v>7</v>
      </c>
      <c r="AT256" s="49">
        <f>'2017'!AM29</f>
        <v>5</v>
      </c>
      <c r="AU256" s="49">
        <f>'2017'!AN29</f>
        <v>1</v>
      </c>
      <c r="AV256" s="49">
        <f>'2017'!AO29</f>
        <v>8</v>
      </c>
      <c r="AW256" s="49">
        <f>'2017'!AP29</f>
        <v>6</v>
      </c>
      <c r="AX256" s="49">
        <f>'2017'!AQ29</f>
        <v>1</v>
      </c>
      <c r="AY256" s="50">
        <f>'2017'!AR29</f>
        <v>0</v>
      </c>
      <c r="AZ256" s="60">
        <f>'2017'!AS29</f>
        <v>0</v>
      </c>
      <c r="BA256" s="61">
        <f>'2017'!AT29</f>
        <v>2607</v>
      </c>
      <c r="BB256" s="61">
        <f>'2017'!AU29</f>
        <v>0</v>
      </c>
      <c r="BC256" s="61">
        <f>'2017'!AV29</f>
        <v>0</v>
      </c>
      <c r="BD256" s="61">
        <f>'2017'!AW29</f>
        <v>0</v>
      </c>
      <c r="BE256" s="61">
        <f>'2017'!AX29</f>
        <v>0</v>
      </c>
      <c r="BF256" s="62">
        <f>'2017'!AY29</f>
        <v>0</v>
      </c>
      <c r="BG256" s="62">
        <f>'2017'!AZ29</f>
        <v>0</v>
      </c>
      <c r="BH256" s="62">
        <f>'2017'!BA29</f>
        <v>0</v>
      </c>
      <c r="BI256" s="62">
        <f>'2017'!BB29</f>
        <v>0</v>
      </c>
      <c r="BJ256" s="62">
        <f>'2017'!BC29</f>
        <v>0</v>
      </c>
      <c r="BK256" s="62">
        <f>'2017'!BD29</f>
        <v>0</v>
      </c>
      <c r="BL256" s="62">
        <f>'2017'!BE29</f>
        <v>0</v>
      </c>
      <c r="BM256" s="62">
        <f>'2017'!BF29</f>
        <v>0</v>
      </c>
      <c r="BN256" s="63">
        <f>'2017'!BG29</f>
        <v>0</v>
      </c>
      <c r="BO256" s="60">
        <f>'2017'!BH29</f>
        <v>0</v>
      </c>
      <c r="BP256" s="61">
        <f>'2017'!BI29</f>
        <v>3263</v>
      </c>
      <c r="BQ256" s="61">
        <f>'2017'!BJ29</f>
        <v>0</v>
      </c>
      <c r="BR256" s="61">
        <f>'2017'!BK29</f>
        <v>0</v>
      </c>
      <c r="BS256" s="61">
        <f>'2017'!BL29</f>
        <v>0</v>
      </c>
      <c r="BT256" s="61">
        <f>'2017'!BM29</f>
        <v>0</v>
      </c>
      <c r="BU256" s="62">
        <f>'2017'!BN29</f>
        <v>0</v>
      </c>
      <c r="BV256" s="62">
        <f>'2017'!BO29</f>
        <v>0</v>
      </c>
      <c r="BW256" s="62">
        <f>'2017'!BP29</f>
        <v>0</v>
      </c>
      <c r="BX256" s="62">
        <f>'2017'!BQ29</f>
        <v>0</v>
      </c>
      <c r="BY256" s="62">
        <f>'2017'!BR29</f>
        <v>0</v>
      </c>
      <c r="BZ256" s="62">
        <f>'2017'!BS29</f>
        <v>0</v>
      </c>
      <c r="CA256" s="62">
        <f>'2017'!BT29</f>
        <v>0</v>
      </c>
      <c r="CB256" s="62">
        <f>'2017'!BU29</f>
        <v>0</v>
      </c>
      <c r="CC256" s="63">
        <f>'2017'!BV29</f>
        <v>0</v>
      </c>
      <c r="CD256" s="60">
        <f>'2017'!BW29</f>
        <v>318</v>
      </c>
      <c r="CE256" s="61">
        <f>'2017'!BX29</f>
        <v>2118</v>
      </c>
      <c r="CF256" s="61">
        <f>'2017'!BY29</f>
        <v>33</v>
      </c>
      <c r="CG256" s="61">
        <f>'2017'!BZ29</f>
        <v>14</v>
      </c>
      <c r="CH256" s="61">
        <f>'2017'!CA29</f>
        <v>5</v>
      </c>
      <c r="CI256" s="61">
        <f>'2017'!CB29</f>
        <v>17</v>
      </c>
      <c r="CJ256" s="62">
        <f>'2017'!CC29</f>
        <v>0</v>
      </c>
      <c r="CK256" s="62">
        <f>'2017'!CD29</f>
        <v>0</v>
      </c>
      <c r="CL256" s="62">
        <f>'2017'!CE29</f>
        <v>1.61</v>
      </c>
      <c r="CM256" s="62">
        <f>'2017'!CF29</f>
        <v>4.4000000000000004</v>
      </c>
      <c r="CN256" s="62">
        <f>'2017'!CG29</f>
        <v>20.5</v>
      </c>
      <c r="CO256" s="62">
        <f>'2017'!CH29</f>
        <v>0</v>
      </c>
      <c r="CP256" s="62">
        <f>'2017'!CI29</f>
        <v>6.7</v>
      </c>
      <c r="CQ256" s="62">
        <f>'2017'!CJ29</f>
        <v>91.4</v>
      </c>
      <c r="CR256" s="63">
        <f>'2017'!CK29</f>
        <v>8.6</v>
      </c>
      <c r="CS256" s="60">
        <f>'2017'!CL29</f>
        <v>698</v>
      </c>
      <c r="CT256" s="61">
        <f>'2017'!CM29</f>
        <v>2165</v>
      </c>
      <c r="CU256" s="61">
        <f>'2017'!CN29</f>
        <v>78</v>
      </c>
      <c r="CV256" s="61">
        <f>'2017'!CO29</f>
        <v>44</v>
      </c>
      <c r="CW256" s="61">
        <f>'2017'!CP29</f>
        <v>6</v>
      </c>
      <c r="CX256" s="61">
        <f>'2017'!CQ29</f>
        <v>13</v>
      </c>
      <c r="CY256" s="62">
        <f>'2017'!CR29</f>
        <v>0</v>
      </c>
      <c r="CZ256" s="62">
        <f>'2017'!CS29</f>
        <v>0</v>
      </c>
      <c r="DA256" s="62">
        <f>'2017'!CT29</f>
        <v>2.48</v>
      </c>
      <c r="DB256" s="62">
        <f>'2017'!CU29</f>
        <v>4.4000000000000004</v>
      </c>
      <c r="DC256" s="62">
        <f>'2017'!CV29</f>
        <v>15.3</v>
      </c>
      <c r="DD256" s="62">
        <f>'2017'!CW29</f>
        <v>0</v>
      </c>
      <c r="DE256" s="62">
        <f>'2017'!CX29</f>
        <v>10.199999999999999</v>
      </c>
      <c r="DF256" s="62">
        <f>'2017'!CY29</f>
        <v>36.9</v>
      </c>
      <c r="DG256" s="63">
        <f>'2017'!CZ29</f>
        <v>63.1</v>
      </c>
      <c r="DH256" s="60">
        <f>'2017'!DA29</f>
        <v>593</v>
      </c>
      <c r="DI256" s="61">
        <f>'2017'!DB29</f>
        <v>2281</v>
      </c>
      <c r="DJ256" s="61">
        <f>'2017'!DC29</f>
        <v>65</v>
      </c>
      <c r="DK256" s="61">
        <f>'2017'!DD29</f>
        <v>41</v>
      </c>
      <c r="DL256" s="61">
        <f>'2017'!DE29</f>
        <v>3</v>
      </c>
      <c r="DM256" s="61">
        <f>'2017'!DF29</f>
        <v>12</v>
      </c>
      <c r="DN256" s="62">
        <f>'2017'!DG29</f>
        <v>0.8</v>
      </c>
      <c r="DO256" s="62">
        <f>'2017'!DH29</f>
        <v>2.13</v>
      </c>
      <c r="DP256" s="62">
        <f>'2017'!DI29</f>
        <v>2.56</v>
      </c>
      <c r="DQ256" s="62">
        <f>'2017'!DJ29</f>
        <v>4</v>
      </c>
      <c r="DR256" s="62">
        <f>'2017'!DK29</f>
        <v>14.2</v>
      </c>
      <c r="DS256" s="62">
        <f>'2017'!DL29</f>
        <v>0</v>
      </c>
      <c r="DT256" s="62">
        <f>'2017'!DM29</f>
        <v>6.8</v>
      </c>
      <c r="DU256" s="62">
        <f>'2017'!DN29</f>
        <v>31.3</v>
      </c>
      <c r="DV256" s="63">
        <f>'2017'!DO29</f>
        <v>67.5</v>
      </c>
    </row>
    <row r="257" spans="1:126" ht="15.75" customHeight="1" x14ac:dyDescent="0.2">
      <c r="A257" s="30">
        <f t="shared" si="21"/>
        <v>255</v>
      </c>
      <c r="B257" s="31">
        <f>'2026 - WIP'!A20</f>
        <v>18</v>
      </c>
      <c r="C257" s="31">
        <v>2026</v>
      </c>
      <c r="D257" s="32" t="str">
        <f>'2026 - WIP'!B20</f>
        <v>Chris Brazzell II</v>
      </c>
      <c r="E257" s="32" t="str" cm="1">
        <f t="array" ref="E257">_xlfn.IFS(F257&gt;12.5,"Cornerstone",AND(F257&gt;11.995,F257&lt;12.5),"Elite",AND(F257&gt;11,F257&lt;12.995),"Elite Upside",AND(F257&gt;=9.69,F257&lt;10.999),"Upside",AND(F257&gt;8.4,F257&lt;9.999),"Upside Lite",AND(F257&gt;7.25,F257&lt;8.999),"Outlier",AND(F257&gt;=6,F257&lt;7.25),"Outlier Lite",F257&lt;6.999,"Purgatory")</f>
        <v>Outlier Lite</v>
      </c>
      <c r="F257" s="33">
        <f>'2026 - WIP'!C20</f>
        <v>7.2271428571428569</v>
      </c>
      <c r="G257" s="33">
        <f t="shared" si="22"/>
        <v>58.5</v>
      </c>
      <c r="H257" s="303">
        <f t="shared" si="23"/>
        <v>-0.6912844776822169</v>
      </c>
      <c r="I257" s="34" t="str">
        <f>'2026 - WIP'!D20</f>
        <v>Tennessee</v>
      </c>
      <c r="J257" s="35">
        <f>'2026 - WIP'!E20</f>
        <v>1</v>
      </c>
      <c r="K257" s="36">
        <f>'2026 - WIP'!F20</f>
        <v>37917</v>
      </c>
      <c r="L257" s="37">
        <f>'2026 - WIP'!G20</f>
        <v>21.945205479452056</v>
      </c>
      <c r="M257" s="37" t="str">
        <f>'2026 - WIP'!H20</f>
        <v>SR</v>
      </c>
      <c r="N257" s="37">
        <f>'2026 - WIP'!I20</f>
        <v>22.526027397260275</v>
      </c>
      <c r="O257" s="37" t="str">
        <f>'2026 - WIP'!J20</f>
        <v>Wide</v>
      </c>
      <c r="P257" s="37" t="str">
        <f>'2026 - WIP'!K20</f>
        <v>PROTO Z</v>
      </c>
      <c r="Q257" s="37" t="str">
        <f>'2026 - WIP'!L20</f>
        <v>Poor Separator</v>
      </c>
      <c r="R257" s="35">
        <f>'2026 - WIP'!M20</f>
        <v>72</v>
      </c>
      <c r="S257" s="35">
        <f>'2026 - WIP'!N20</f>
        <v>185</v>
      </c>
      <c r="T257" s="231">
        <f t="shared" si="24"/>
        <v>25.090232665033231</v>
      </c>
      <c r="U257" s="35">
        <f>'2026 - WIP'!O20</f>
        <v>4.5</v>
      </c>
      <c r="V257" s="38">
        <f>'2026 - WIP'!P20</f>
        <v>0</v>
      </c>
      <c r="W257" s="57">
        <f>'2026 - WIP'!Q20</f>
        <v>0</v>
      </c>
      <c r="X257" s="58">
        <f>'2026 - WIP'!R20</f>
        <v>2.3245984784446325E-2</v>
      </c>
      <c r="Y257" s="58">
        <f>'2026 - WIP'!S20</f>
        <v>0.25438282647584975</v>
      </c>
      <c r="Z257" s="58">
        <f>'2026 - WIP'!T20</f>
        <v>0.11582608695652175</v>
      </c>
      <c r="AA257" s="58">
        <f>'2026 - WIP'!U20</f>
        <v>0.31532198371576609</v>
      </c>
      <c r="AB257" s="58">
        <f>'2026 - WIP'!V20</f>
        <v>0.31532198371576609</v>
      </c>
      <c r="AC257" s="59">
        <f>'2026 - WIP'!W20</f>
        <v>0.31532198371576609</v>
      </c>
      <c r="AD257" s="42">
        <f>'2026 - WIP'!X20</f>
        <v>19.87123287671233</v>
      </c>
      <c r="AE257" s="43">
        <f>'2026 - WIP'!Y20</f>
        <v>3.98</v>
      </c>
      <c r="AF257" s="43">
        <f>'2026 - WIP'!Z20</f>
        <v>5.6</v>
      </c>
      <c r="AG257" s="43">
        <f>'2026 - WIP'!AA20</f>
        <v>13.4</v>
      </c>
      <c r="AH257" s="43">
        <f>'2026 - WIP'!AB20</f>
        <v>0</v>
      </c>
      <c r="AI257" s="43">
        <f>'2026 - WIP'!AC20</f>
        <v>0</v>
      </c>
      <c r="AJ257" s="44">
        <f>'2026 - WIP'!AD20</f>
        <v>4.3963963963963959E-2</v>
      </c>
      <c r="AK257" s="44">
        <f>'2026 - WIP'!AE20</f>
        <v>0.16852852852852851</v>
      </c>
      <c r="AL257" s="45">
        <f>'2026 - WIP'!AF20</f>
        <v>0.17100000000000001</v>
      </c>
      <c r="AM257" s="46">
        <f t="shared" si="28"/>
        <v>0.5</v>
      </c>
      <c r="AN257" s="45">
        <f>'2026 - WIP'!AG20</f>
        <v>0.96599999999999997</v>
      </c>
      <c r="AO257" s="45">
        <f>'2026 - WIP'!AH20</f>
        <v>3.4000000000000002E-2</v>
      </c>
      <c r="AP257" s="43">
        <f>'2026 - WIP'!AI20</f>
        <v>90.230147843316573</v>
      </c>
      <c r="AQ257" s="47">
        <f>'2026 - WIP'!AJ20</f>
        <v>87.482141353651684</v>
      </c>
      <c r="AR257" s="48">
        <f>'2026 - WIP'!AK20</f>
        <v>8</v>
      </c>
      <c r="AS257" s="49">
        <f>'2026 - WIP'!AL20</f>
        <v>7</v>
      </c>
      <c r="AT257" s="49">
        <f>'2026 - WIP'!AM20</f>
        <v>7</v>
      </c>
      <c r="AU257" s="49">
        <f>'2026 - WIP'!AN20</f>
        <v>4</v>
      </c>
      <c r="AV257" s="49">
        <f>'2026 - WIP'!AO20</f>
        <v>8</v>
      </c>
      <c r="AW257" s="49">
        <f>'2026 - WIP'!AP20</f>
        <v>4</v>
      </c>
      <c r="AX257" s="49">
        <f>'2026 - WIP'!AQ20</f>
        <v>0</v>
      </c>
      <c r="AY257" s="50">
        <f>'2026 - WIP'!AR20</f>
        <v>0.5</v>
      </c>
      <c r="AZ257" s="60">
        <f>'2026 - WIP'!AS20</f>
        <v>0</v>
      </c>
      <c r="BA257" s="61">
        <f>'2026 - WIP'!AT20</f>
        <v>1</v>
      </c>
      <c r="BB257" s="61">
        <f>'2026 - WIP'!AU20</f>
        <v>0</v>
      </c>
      <c r="BC257" s="61">
        <f>'2026 - WIP'!AV20</f>
        <v>0</v>
      </c>
      <c r="BD257" s="61">
        <f>'2026 - WIP'!AW20</f>
        <v>0</v>
      </c>
      <c r="BE257" s="61">
        <f>'2026 - WIP'!AX20</f>
        <v>0</v>
      </c>
      <c r="BF257" s="62">
        <f>'2026 - WIP'!AY20</f>
        <v>0</v>
      </c>
      <c r="BG257" s="62">
        <f>'2026 - WIP'!AZ20</f>
        <v>0</v>
      </c>
      <c r="BH257" s="62">
        <f>'2026 - WIP'!BA20</f>
        <v>0</v>
      </c>
      <c r="BI257" s="62">
        <f>'2026 - WIP'!BB20</f>
        <v>0</v>
      </c>
      <c r="BJ257" s="62">
        <f>'2026 - WIP'!BC20</f>
        <v>0</v>
      </c>
      <c r="BK257" s="62">
        <f>'2026 - WIP'!BH20</f>
        <v>0</v>
      </c>
      <c r="BL257" s="62">
        <f>'2026 - WIP'!BI20</f>
        <v>0</v>
      </c>
      <c r="BM257" s="62">
        <f>'2026 - WIP'!BJ20</f>
        <v>0</v>
      </c>
      <c r="BN257" s="63">
        <f>'2026 - WIP'!BK20</f>
        <v>0</v>
      </c>
      <c r="BO257" s="60">
        <f>'2026 - WIP'!BL20</f>
        <v>11</v>
      </c>
      <c r="BP257" s="61">
        <f>'2026 - WIP'!BM20</f>
        <v>473.2</v>
      </c>
      <c r="BQ257" s="61">
        <f>'2026 - WIP'!BN20</f>
        <v>3</v>
      </c>
      <c r="BR257" s="61">
        <f>'2026 - WIP'!BO20</f>
        <v>1</v>
      </c>
      <c r="BS257" s="61">
        <f>'2026 - WIP'!BP20</f>
        <v>0</v>
      </c>
      <c r="BT257" s="61">
        <f>'2026 - WIP'!BQ20</f>
        <v>4.2</v>
      </c>
      <c r="BU257" s="62">
        <f>'2026 - WIP'!BR20</f>
        <v>1.23</v>
      </c>
      <c r="BV257" s="62">
        <f>'2026 - WIP'!BS20</f>
        <v>0</v>
      </c>
      <c r="BW257" s="62">
        <f>'2026 - WIP'!BT20</f>
        <v>2.2000000000000002</v>
      </c>
      <c r="BX257" s="62">
        <f>'2026 - WIP'!BU20</f>
        <v>7</v>
      </c>
      <c r="BY257" s="62">
        <f>'2026 - WIP'!BV20</f>
        <v>20</v>
      </c>
      <c r="BZ257" s="62">
        <f>'2026 - WIP'!CA20</f>
        <v>0</v>
      </c>
      <c r="CA257" s="62">
        <f>'2026 - WIP'!CB20</f>
        <v>0</v>
      </c>
      <c r="CB257" s="62">
        <f>'2026 - WIP'!CC20</f>
        <v>80</v>
      </c>
      <c r="CC257" s="63">
        <f>'2026 - WIP'!CD20</f>
        <v>20</v>
      </c>
      <c r="CD257" s="60">
        <f>'2026 - WIP'!CE20</f>
        <v>711</v>
      </c>
      <c r="CE257" s="61">
        <f>'2026 - WIP'!CF20</f>
        <v>2795</v>
      </c>
      <c r="CF257" s="61">
        <f>'2026 - WIP'!CG20</f>
        <v>68</v>
      </c>
      <c r="CG257" s="61">
        <f>'2026 - WIP'!CH20</f>
        <v>44</v>
      </c>
      <c r="CH257" s="61">
        <f>'2026 - WIP'!CI20</f>
        <v>5</v>
      </c>
      <c r="CI257" s="61">
        <f>'2026 - WIP'!CJ20</f>
        <v>23.400000000000002</v>
      </c>
      <c r="CJ257" s="62">
        <f>'2026 - WIP'!CK20</f>
        <v>0.96</v>
      </c>
      <c r="CK257" s="62">
        <f>'2026 - WIP'!CL20</f>
        <v>0</v>
      </c>
      <c r="CL257" s="62">
        <f>'2026 - WIP'!CM20</f>
        <v>2.2400000000000002</v>
      </c>
      <c r="CM257" s="62">
        <f>'2026 - WIP'!CN20</f>
        <v>3.5</v>
      </c>
      <c r="CN257" s="62">
        <f>'2026 - WIP'!CO20</f>
        <v>14.5</v>
      </c>
      <c r="CO257" s="62">
        <f>'2026 - WIP'!CT20</f>
        <v>45</v>
      </c>
      <c r="CP257" s="62">
        <f>'2026 - WIP'!CU20</f>
        <v>8.3000000000000007</v>
      </c>
      <c r="CQ257" s="62">
        <f>'2026 - WIP'!CV20</f>
        <v>89</v>
      </c>
      <c r="CR257" s="63">
        <f>'2026 - WIP'!CW20</f>
        <v>10.7</v>
      </c>
      <c r="CS257" s="60">
        <f>'2026 - WIP'!CX20</f>
        <v>333</v>
      </c>
      <c r="CT257" s="61">
        <f>'2026 - WIP'!CY20</f>
        <v>2875</v>
      </c>
      <c r="CU257" s="61">
        <f>'2026 - WIP'!CZ20</f>
        <v>58</v>
      </c>
      <c r="CV257" s="61">
        <f>'2026 - WIP'!DA20</f>
        <v>29</v>
      </c>
      <c r="CW257" s="61">
        <f>'2026 - WIP'!DB20</f>
        <v>2</v>
      </c>
      <c r="CX257" s="61">
        <f>'2026 - WIP'!DC20</f>
        <v>21.6</v>
      </c>
      <c r="CY257" s="62">
        <f>'2026 - WIP'!DD20</f>
        <v>0.37</v>
      </c>
      <c r="CZ257" s="62">
        <f>'2026 - WIP'!DE20</f>
        <v>0</v>
      </c>
      <c r="DA257" s="62">
        <f>'2026 - WIP'!DF20</f>
        <v>1.22</v>
      </c>
      <c r="DB257" s="62">
        <f>'2026 - WIP'!DG20</f>
        <v>2</v>
      </c>
      <c r="DC257" s="62">
        <f>'2026 - WIP'!DH20</f>
        <v>15.7</v>
      </c>
      <c r="DD257" s="62">
        <f>'2026 - WIP'!DM20</f>
        <v>33.299999999999997</v>
      </c>
      <c r="DE257" s="62">
        <f>'2026 - WIP'!DN20</f>
        <v>17.100000000000001</v>
      </c>
      <c r="DF257" s="62">
        <f>'2026 - WIP'!DO20</f>
        <v>96.6</v>
      </c>
      <c r="DG257" s="63">
        <f>'2026 - WIP'!DP20</f>
        <v>3.4</v>
      </c>
      <c r="DH257" s="60">
        <f>'2026 - WIP'!DQ20</f>
        <v>426</v>
      </c>
      <c r="DI257" s="61">
        <f>'2026 - WIP'!DR20</f>
        <v>1351</v>
      </c>
      <c r="DJ257" s="61">
        <f>'2026 - WIP'!DS20</f>
        <v>31</v>
      </c>
      <c r="DK257" s="61">
        <f>'2026 - WIP'!DT20</f>
        <v>25</v>
      </c>
      <c r="DL257" s="61">
        <f>'2026 - WIP'!DU20</f>
        <v>6</v>
      </c>
      <c r="DM257" s="61">
        <f>'2026 - WIP'!DV20</f>
        <v>0</v>
      </c>
      <c r="DN257" s="62">
        <f>'2026 - WIP'!DW20</f>
        <v>0</v>
      </c>
      <c r="DO257" s="62">
        <f>'2026 - WIP'!DX20</f>
        <v>0</v>
      </c>
      <c r="DP257" s="62">
        <f>'2026 - WIP'!DY20</f>
        <v>3.98</v>
      </c>
      <c r="DQ257" s="62">
        <f>'2026 - WIP'!DZ20</f>
        <v>5.6</v>
      </c>
      <c r="DR257" s="62">
        <f>'2026 - WIP'!EA20</f>
        <v>13.4</v>
      </c>
      <c r="DS257" s="62">
        <f>'2026 - WIP'!EF20</f>
        <v>50</v>
      </c>
      <c r="DT257" s="62">
        <f>'2026 - WIP'!EG20</f>
        <v>3.8</v>
      </c>
      <c r="DU257" s="62">
        <f>'2026 - WIP'!EH20</f>
        <v>96.6</v>
      </c>
      <c r="DV257" s="63">
        <f>'2026 - WIP'!EI20</f>
        <v>3.4</v>
      </c>
    </row>
    <row r="258" spans="1:126" ht="15.75" customHeight="1" x14ac:dyDescent="0.2">
      <c r="A258" s="30">
        <f t="shared" si="21"/>
        <v>256</v>
      </c>
      <c r="B258" s="31">
        <f>'2025'!A29</f>
        <v>27</v>
      </c>
      <c r="C258" s="31">
        <v>2025</v>
      </c>
      <c r="D258" s="32" t="str">
        <f>'2025'!B29</f>
        <v>Ricky White</v>
      </c>
      <c r="E258" s="32" t="str" cm="1">
        <f t="array" ref="E258">_xlfn.IFS(F258&gt;12.5,"Cornerstone",AND(F258&gt;11.995,F258&lt;12.5),"Elite",AND(F258&gt;11,F258&lt;12.995),"Elite Upside",AND(F258&gt;=9.69,F258&lt;10.999),"Upside",AND(F258&gt;8.4,F258&lt;9.999),"Upside Lite",AND(F258&gt;7.25,F258&lt;8.999),"Outlier",AND(F258&gt;=6,F258&lt;7.25),"Outlier Lite",F258&lt;6.999,"Purgatory")</f>
        <v>Outlier Lite</v>
      </c>
      <c r="F258" s="33">
        <f>'2025'!C29</f>
        <v>7.2257142857142851</v>
      </c>
      <c r="G258" s="33">
        <f t="shared" si="22"/>
        <v>58.3</v>
      </c>
      <c r="H258" s="303">
        <f t="shared" si="23"/>
        <v>-0.69210441260918976</v>
      </c>
      <c r="I258" s="34" t="str">
        <f>'2025'!D29</f>
        <v>UNLV</v>
      </c>
      <c r="J258" s="35">
        <f>'2025'!E29</f>
        <v>7</v>
      </c>
      <c r="K258" s="36">
        <f>'2025'!F29</f>
        <v>37293</v>
      </c>
      <c r="L258" s="37">
        <f>'2025'!G29</f>
        <v>23.654794520547945</v>
      </c>
      <c r="M258" s="37" t="str">
        <f>'2025'!H29</f>
        <v>SR</v>
      </c>
      <c r="N258" s="37">
        <f>'2025'!I29</f>
        <v>23.235616438356164</v>
      </c>
      <c r="O258" s="37" t="str">
        <f>'2025'!J29</f>
        <v>Hybrid</v>
      </c>
      <c r="P258" s="37" t="str">
        <f>'2025'!K29</f>
        <v>BALL HOG</v>
      </c>
      <c r="Q258" s="37" t="str">
        <f>'2025'!L29</f>
        <v>Elite Earner</v>
      </c>
      <c r="R258" s="55">
        <f>'2025'!M29</f>
        <v>73</v>
      </c>
      <c r="S258" s="55">
        <f>'2025'!N29</f>
        <v>184</v>
      </c>
      <c r="T258" s="231">
        <f t="shared" si="24"/>
        <v>24.27560464053186</v>
      </c>
      <c r="U258" s="37">
        <f>'2025'!O29</f>
        <v>4.6100000000000003</v>
      </c>
      <c r="V258" s="56">
        <f>'2025'!P29</f>
        <v>7</v>
      </c>
      <c r="W258" s="57">
        <f>'2025'!Q29</f>
        <v>0.23336123901213895</v>
      </c>
      <c r="X258" s="58">
        <f>'2025'!R29</f>
        <v>0</v>
      </c>
      <c r="Y258" s="58">
        <f>'2025'!S29</f>
        <v>0.24108527131782945</v>
      </c>
      <c r="Z258" s="58">
        <f>'2025'!T29</f>
        <v>0.44403965599617778</v>
      </c>
      <c r="AA258" s="58">
        <f>'2025'!U29</f>
        <v>0.45993404046706488</v>
      </c>
      <c r="AB258" s="58">
        <f>'2025'!V29</f>
        <v>0.45993404046706488</v>
      </c>
      <c r="AC258" s="59">
        <f>'2025'!W29</f>
        <v>0.34954987075496929</v>
      </c>
      <c r="AD258" s="42">
        <f>'2025'!X29</f>
        <v>18.591780821917808</v>
      </c>
      <c r="AE258" s="43">
        <f>'2025'!Y29</f>
        <v>3.83</v>
      </c>
      <c r="AF258" s="43">
        <f>'2025'!Z29</f>
        <v>6.6</v>
      </c>
      <c r="AG258" s="43">
        <f>'2025'!AA29</f>
        <v>12.4</v>
      </c>
      <c r="AH258" s="43">
        <f>'2025'!AB29</f>
        <v>1.07</v>
      </c>
      <c r="AI258" s="43">
        <f>'2025'!AC29</f>
        <v>0</v>
      </c>
      <c r="AJ258" s="44">
        <f>'2025'!AD29</f>
        <v>6.5300387596899226E-2</v>
      </c>
      <c r="AK258" s="44">
        <f>'2025'!AE29</f>
        <v>0.28675387596899227</v>
      </c>
      <c r="AL258" s="45">
        <f>'2025'!AF29</f>
        <v>8.199999999999999E-2</v>
      </c>
      <c r="AM258" s="46">
        <f t="shared" si="28"/>
        <v>0.39100000000000001</v>
      </c>
      <c r="AN258" s="45">
        <f>'2025'!AG29</f>
        <v>0.69550000000000001</v>
      </c>
      <c r="AO258" s="45">
        <f>'2025'!AH29</f>
        <v>0.30449999999999999</v>
      </c>
      <c r="AP258" s="43">
        <f>'2025'!AI29</f>
        <v>81.478704866479333</v>
      </c>
      <c r="AQ258" s="47">
        <f>'2025'!AJ29</f>
        <v>80.648705089638554</v>
      </c>
      <c r="AR258" s="48">
        <f>'2025'!AK29</f>
        <v>9</v>
      </c>
      <c r="AS258" s="49">
        <f>'2025'!AL29</f>
        <v>9</v>
      </c>
      <c r="AT258" s="49">
        <f>'2025'!AM29</f>
        <v>7</v>
      </c>
      <c r="AU258" s="49">
        <f>'2025'!AN29</f>
        <v>5</v>
      </c>
      <c r="AV258" s="49">
        <f>'2025'!AO29</f>
        <v>5</v>
      </c>
      <c r="AW258" s="49">
        <f>'2025'!AP29</f>
        <v>3</v>
      </c>
      <c r="AX258" s="49">
        <f>'2025'!AQ29</f>
        <v>0.5</v>
      </c>
      <c r="AY258" s="50">
        <f>'2025'!AR29</f>
        <v>0</v>
      </c>
      <c r="AZ258" s="60">
        <f>'2025'!AS29</f>
        <v>223</v>
      </c>
      <c r="BA258" s="61">
        <f>'2025'!AT29</f>
        <v>955.6</v>
      </c>
      <c r="BB258" s="61">
        <f>'2025'!AU29</f>
        <v>21</v>
      </c>
      <c r="BC258" s="61">
        <f>'2025'!AV29</f>
        <v>10</v>
      </c>
      <c r="BD258" s="61">
        <f>'2025'!AW29</f>
        <v>1</v>
      </c>
      <c r="BE258" s="61">
        <f>'2025'!AX29</f>
        <v>6.4</v>
      </c>
      <c r="BF258" s="62">
        <f>'2025'!AY29</f>
        <v>0</v>
      </c>
      <c r="BG258" s="62">
        <f>'2025'!AZ29</f>
        <v>0</v>
      </c>
      <c r="BH258" s="62">
        <f>'2025'!BA29</f>
        <v>2.25</v>
      </c>
      <c r="BI258" s="62">
        <f>'2025'!BB29</f>
        <v>4.5999999999999996</v>
      </c>
      <c r="BJ258" s="62">
        <f>'2025'!BC29</f>
        <v>16</v>
      </c>
      <c r="BK258" s="62">
        <f>'2025'!BH29</f>
        <v>50</v>
      </c>
      <c r="BL258" s="62">
        <f>'2025'!BI29</f>
        <v>23.1</v>
      </c>
      <c r="BM258" s="62">
        <f>'2025'!BJ29</f>
        <v>71.8</v>
      </c>
      <c r="BN258" s="63">
        <f>'2025'!BK29</f>
        <v>28.2</v>
      </c>
      <c r="BO258" s="60">
        <f>'2025'!BL29</f>
        <v>0</v>
      </c>
      <c r="BP258" s="61">
        <f>'2025'!BM29</f>
        <v>1</v>
      </c>
      <c r="BQ258" s="61">
        <f>'2025'!BN29</f>
        <v>0</v>
      </c>
      <c r="BR258" s="61">
        <f>'2025'!BO29</f>
        <v>0</v>
      </c>
      <c r="BS258" s="61">
        <f>'2025'!BP29</f>
        <v>0</v>
      </c>
      <c r="BT258" s="61">
        <f>'2025'!BQ29</f>
        <v>0</v>
      </c>
      <c r="BU258" s="62">
        <f>'2025'!BR29</f>
        <v>0</v>
      </c>
      <c r="BV258" s="62">
        <f>'2025'!BS29</f>
        <v>0</v>
      </c>
      <c r="BW258" s="62">
        <f>'2025'!BT29</f>
        <v>0</v>
      </c>
      <c r="BX258" s="62">
        <f>'2025'!BU29</f>
        <v>0</v>
      </c>
      <c r="BY258" s="62">
        <f>'2025'!BV29</f>
        <v>0</v>
      </c>
      <c r="BZ258" s="62">
        <f>'2025'!CA29</f>
        <v>0</v>
      </c>
      <c r="CA258" s="62">
        <f>'2025'!CB29</f>
        <v>0</v>
      </c>
      <c r="CB258" s="62">
        <f>'2025'!CC29</f>
        <v>0</v>
      </c>
      <c r="CC258" s="63">
        <f>'2025'!CD29</f>
        <v>0</v>
      </c>
      <c r="CD258" s="60">
        <f>'2025'!CE29</f>
        <v>622</v>
      </c>
      <c r="CE258" s="61">
        <f>'2025'!CF29</f>
        <v>2580</v>
      </c>
      <c r="CF258" s="61">
        <f>'2025'!CG29</f>
        <v>80</v>
      </c>
      <c r="CG258" s="61">
        <f>'2025'!CH29</f>
        <v>51</v>
      </c>
      <c r="CH258" s="61">
        <f>'2025'!CI29</f>
        <v>4</v>
      </c>
      <c r="CI258" s="61">
        <f>'2025'!CJ29</f>
        <v>15.600000000000001</v>
      </c>
      <c r="CJ258" s="62">
        <f>'2025'!CK29</f>
        <v>0.53</v>
      </c>
      <c r="CK258" s="62">
        <f>'2025'!CL29</f>
        <v>0</v>
      </c>
      <c r="CL258" s="62">
        <f>'2025'!CM29</f>
        <v>1.52</v>
      </c>
      <c r="CM258" s="62">
        <f>'2025'!CN29</f>
        <v>6.3</v>
      </c>
      <c r="CN258" s="62">
        <f>'2025'!CO29</f>
        <v>8.5</v>
      </c>
      <c r="CO258" s="62">
        <f>'2025'!CT29</f>
        <v>26.7</v>
      </c>
      <c r="CP258" s="62">
        <f>'2025'!CU29</f>
        <v>15</v>
      </c>
      <c r="CQ258" s="62">
        <f>'2025'!CV29</f>
        <v>78.7</v>
      </c>
      <c r="CR258" s="63">
        <f>'2025'!CW29</f>
        <v>21.1</v>
      </c>
      <c r="CS258" s="60">
        <f>'2025'!CX29</f>
        <v>1487</v>
      </c>
      <c r="CT258" s="61">
        <f>'2025'!CY29</f>
        <v>3348.7999999999997</v>
      </c>
      <c r="CU258" s="61">
        <f>'2025'!CZ29</f>
        <v>135</v>
      </c>
      <c r="CV258" s="61">
        <f>'2025'!DA29</f>
        <v>88</v>
      </c>
      <c r="CW258" s="61">
        <f>'2025'!DB29</f>
        <v>8</v>
      </c>
      <c r="CX258" s="61">
        <f>'2025'!DC29</f>
        <v>16.8</v>
      </c>
      <c r="CY258" s="62">
        <f>'2025'!DD29</f>
        <v>0.9</v>
      </c>
      <c r="CZ258" s="62">
        <f>'2025'!DE29</f>
        <v>0</v>
      </c>
      <c r="DA258" s="62">
        <f>'2025'!DF29</f>
        <v>3.83</v>
      </c>
      <c r="DB258" s="62">
        <f>'2025'!DG29</f>
        <v>6.6</v>
      </c>
      <c r="DC258" s="62">
        <f>'2025'!DH29</f>
        <v>12.4</v>
      </c>
      <c r="DD258" s="62">
        <f>'2025'!DM29</f>
        <v>47.4</v>
      </c>
      <c r="DE258" s="62">
        <f>'2025'!DN29</f>
        <v>5.4</v>
      </c>
      <c r="DF258" s="62">
        <f>'2025'!DO29</f>
        <v>73.599999999999994</v>
      </c>
      <c r="DG258" s="63">
        <f>'2025'!DP29</f>
        <v>26.4</v>
      </c>
      <c r="DH258" s="60">
        <f>'2025'!DQ29</f>
        <v>1032</v>
      </c>
      <c r="DI258" s="61">
        <f>'2025'!DR29</f>
        <v>2243.7999999999997</v>
      </c>
      <c r="DJ258" s="61">
        <f>'2025'!DS29</f>
        <v>124</v>
      </c>
      <c r="DK258" s="61">
        <f>'2025'!DT29</f>
        <v>78</v>
      </c>
      <c r="DL258" s="61">
        <f>'2025'!DU29</f>
        <v>11</v>
      </c>
      <c r="DM258" s="61">
        <f>'2025'!DV29</f>
        <v>22.799999999999997</v>
      </c>
      <c r="DN258" s="62">
        <f>'2025'!DW29</f>
        <v>1.07</v>
      </c>
      <c r="DO258" s="62">
        <f>'2025'!DX29</f>
        <v>0</v>
      </c>
      <c r="DP258" s="62">
        <f>'2025'!DY29</f>
        <v>2.93</v>
      </c>
      <c r="DQ258" s="62">
        <f>'2025'!DZ29</f>
        <v>5.4</v>
      </c>
      <c r="DR258" s="62">
        <f>'2025'!EA29</f>
        <v>11.8</v>
      </c>
      <c r="DS258" s="62">
        <f>'2025'!EF29</f>
        <v>39.1</v>
      </c>
      <c r="DT258" s="62">
        <f>'2025'!EG29</f>
        <v>8.1999999999999993</v>
      </c>
      <c r="DU258" s="62">
        <f>'2025'!EH29</f>
        <v>65.5</v>
      </c>
      <c r="DV258" s="63">
        <f>'2025'!EI29</f>
        <v>34.5</v>
      </c>
    </row>
    <row r="259" spans="1:126" ht="15.75" customHeight="1" x14ac:dyDescent="0.2">
      <c r="A259" s="30">
        <f t="shared" ref="A259:A322" si="29">_xlfn.RANK.EQ(F259,F$3:F$616)</f>
        <v>257</v>
      </c>
      <c r="B259" s="31">
        <f>'2026 - WIP'!A21</f>
        <v>19</v>
      </c>
      <c r="C259" s="31">
        <v>2026</v>
      </c>
      <c r="D259" s="32" t="str">
        <f>'2026 - WIP'!B21</f>
        <v>Barion Brown</v>
      </c>
      <c r="E259" s="32" t="str" cm="1">
        <f t="array" ref="E259">_xlfn.IFS(F259&gt;12.5,"Cornerstone",AND(F259&gt;11.995,F259&lt;12.5),"Elite",AND(F259&gt;11,F259&lt;12.995),"Elite Upside",AND(F259&gt;=9.69,F259&lt;10.999),"Upside",AND(F259&gt;8.4,F259&lt;9.999),"Upside Lite",AND(F259&gt;7.25,F259&lt;8.999),"Outlier",AND(F259&gt;=6,F259&lt;7.25),"Outlier Lite",F259&lt;6.999,"Purgatory")</f>
        <v>Outlier Lite</v>
      </c>
      <c r="F259" s="33">
        <f>'2026 - WIP'!C21</f>
        <v>7.2142857142857153</v>
      </c>
      <c r="G259" s="33">
        <f t="shared" ref="G259:G322" si="30">(_xlfn.PERCENTRANK.EXC($F$3:$F$616,F259)*100)</f>
        <v>58.199999999999996</v>
      </c>
      <c r="H259" s="303">
        <f t="shared" ref="H259:H322" si="31">STANDARDIZE(F259,(AVERAGE($F$3:$F$372)),(_xlfn.STDEV.P($F$3:$F$371)))</f>
        <v>-0.69866389202496992</v>
      </c>
      <c r="I259" s="34" t="str">
        <f>'2026 - WIP'!D21</f>
        <v>LSU</v>
      </c>
      <c r="J259" s="35">
        <f>'2026 - WIP'!E21</f>
        <v>1</v>
      </c>
      <c r="K259" s="36">
        <f>'2026 - WIP'!F21</f>
        <v>37967</v>
      </c>
      <c r="L259" s="37">
        <f>'2026 - WIP'!G21</f>
        <v>21.80821917808219</v>
      </c>
      <c r="M259" s="37" t="str">
        <f>'2026 - WIP'!H21</f>
        <v>SR</v>
      </c>
      <c r="N259" s="37">
        <f>'2026 - WIP'!I21</f>
        <v>22.389041095890413</v>
      </c>
      <c r="O259" s="37" t="str">
        <f>'2026 - WIP'!J21</f>
        <v>Wide</v>
      </c>
      <c r="P259" s="37" t="str">
        <f>'2026 - WIP'!K21</f>
        <v>RAT</v>
      </c>
      <c r="Q259" s="37" t="str">
        <f>'2026 - WIP'!L21</f>
        <v>Elite Separator</v>
      </c>
      <c r="R259" s="35">
        <f>'2026 - WIP'!M21</f>
        <v>71</v>
      </c>
      <c r="S259" s="35">
        <f>'2026 - WIP'!N21</f>
        <v>182</v>
      </c>
      <c r="T259" s="231">
        <f t="shared" si="24"/>
        <v>25.383566577488246</v>
      </c>
      <c r="U259" s="35">
        <f>'2026 - WIP'!O21</f>
        <v>4.37</v>
      </c>
      <c r="V259" s="38">
        <f>'2026 - WIP'!P21</f>
        <v>0</v>
      </c>
      <c r="W259" s="57">
        <f>'2026 - WIP'!Q21</f>
        <v>0</v>
      </c>
      <c r="X259" s="58">
        <f>'2026 - WIP'!R21</f>
        <v>0.23058476295886368</v>
      </c>
      <c r="Y259" s="58">
        <f>'2026 - WIP'!S21</f>
        <v>0.19812418205612914</v>
      </c>
      <c r="Z259" s="58">
        <f>'2026 - WIP'!T21</f>
        <v>0.17758756395120029</v>
      </c>
      <c r="AA259" s="58">
        <f>'2026 - WIP'!U21</f>
        <v>0.18090909090909091</v>
      </c>
      <c r="AB259" s="58">
        <f>'2026 - WIP'!V21</f>
        <v>0.20574692693397728</v>
      </c>
      <c r="AC259" s="59">
        <f>'2026 - WIP'!W21</f>
        <v>0.20574692693397728</v>
      </c>
      <c r="AD259" s="42">
        <f>'2026 - WIP'!X21</f>
        <v>18.734246575342464</v>
      </c>
      <c r="AE259" s="43">
        <f>'2026 - WIP'!Y21</f>
        <v>2.4</v>
      </c>
      <c r="AF259" s="43">
        <f>'2026 - WIP'!Z21</f>
        <v>6.2</v>
      </c>
      <c r="AG259" s="43">
        <f>'2026 - WIP'!AA21</f>
        <v>8.8000000000000007</v>
      </c>
      <c r="AH259" s="43">
        <f>'2026 - WIP'!AB21</f>
        <v>0</v>
      </c>
      <c r="AI259" s="43">
        <f>'2026 - WIP'!AC21</f>
        <v>0</v>
      </c>
      <c r="AJ259" s="44">
        <f>'2026 - WIP'!AD21</f>
        <v>2.0941828254847646E-2</v>
      </c>
      <c r="AK259" s="44">
        <f>'2026 - WIP'!AE21</f>
        <v>0.21988919667590026</v>
      </c>
      <c r="AL259" s="45">
        <f>'2026 - WIP'!AF21</f>
        <v>0.121</v>
      </c>
      <c r="AM259" s="46">
        <f t="shared" si="28"/>
        <v>0.75</v>
      </c>
      <c r="AN259" s="45">
        <f>'2026 - WIP'!AG21</f>
        <v>0.83599999999999997</v>
      </c>
      <c r="AO259" s="45">
        <f>'2026 - WIP'!AH21</f>
        <v>0.14000000000000001</v>
      </c>
      <c r="AP259" s="43">
        <f>'2026 - WIP'!AI21</f>
        <v>99.810363158980536</v>
      </c>
      <c r="AQ259" s="47">
        <f>'2026 - WIP'!AJ21</f>
        <v>94.761548783177261</v>
      </c>
      <c r="AR259" s="48">
        <f>'2026 - WIP'!AK21</f>
        <v>5</v>
      </c>
      <c r="AS259" s="49">
        <f>'2026 - WIP'!AL21</f>
        <v>9</v>
      </c>
      <c r="AT259" s="49">
        <f>'2026 - WIP'!AM21</f>
        <v>4</v>
      </c>
      <c r="AU259" s="49">
        <f>'2026 - WIP'!AN21</f>
        <v>5</v>
      </c>
      <c r="AV259" s="49">
        <f>'2026 - WIP'!AO21</f>
        <v>9</v>
      </c>
      <c r="AW259" s="49">
        <f>'2026 - WIP'!AP21</f>
        <v>5</v>
      </c>
      <c r="AX259" s="49">
        <f>'2026 - WIP'!AQ21</f>
        <v>0</v>
      </c>
      <c r="AY259" s="50">
        <f>'2026 - WIP'!AR21</f>
        <v>1</v>
      </c>
      <c r="AZ259" s="60">
        <f>'2026 - WIP'!AS21</f>
        <v>0</v>
      </c>
      <c r="BA259" s="61">
        <f>'2026 - WIP'!AT21</f>
        <v>1</v>
      </c>
      <c r="BB259" s="61">
        <f>'2026 - WIP'!AU21</f>
        <v>0</v>
      </c>
      <c r="BC259" s="61">
        <f>'2026 - WIP'!AV21</f>
        <v>0</v>
      </c>
      <c r="BD259" s="61">
        <f>'2026 - WIP'!AW21</f>
        <v>0</v>
      </c>
      <c r="BE259" s="61">
        <f>'2026 - WIP'!AX21</f>
        <v>1</v>
      </c>
      <c r="BF259" s="62">
        <f>'2026 - WIP'!AY21</f>
        <v>0</v>
      </c>
      <c r="BG259" s="62">
        <f>'2026 - WIP'!AZ21</f>
        <v>0</v>
      </c>
      <c r="BH259" s="62">
        <f>'2026 - WIP'!BA21</f>
        <v>0</v>
      </c>
      <c r="BI259" s="62">
        <f>'2026 - WIP'!BB21</f>
        <v>0</v>
      </c>
      <c r="BJ259" s="62">
        <f>'2026 - WIP'!BC21</f>
        <v>0</v>
      </c>
      <c r="BK259" s="62">
        <f>'2026 - WIP'!BH21</f>
        <v>0</v>
      </c>
      <c r="BL259" s="62">
        <f>'2026 - WIP'!BI21</f>
        <v>0</v>
      </c>
      <c r="BM259" s="62">
        <f>'2026 - WIP'!BJ21</f>
        <v>0</v>
      </c>
      <c r="BN259" s="63">
        <f>'2026 - WIP'!BK21</f>
        <v>0</v>
      </c>
      <c r="BO259" s="60">
        <f>'2026 - WIP'!BL21</f>
        <v>625</v>
      </c>
      <c r="BP259" s="61">
        <f>'2026 - WIP'!BM21</f>
        <v>2710.5</v>
      </c>
      <c r="BQ259" s="61">
        <f>'2026 - WIP'!BN21</f>
        <v>79</v>
      </c>
      <c r="BR259" s="61">
        <f>'2026 - WIP'!BO21</f>
        <v>51</v>
      </c>
      <c r="BS259" s="61">
        <f>'2026 - WIP'!BP21</f>
        <v>4</v>
      </c>
      <c r="BT259" s="61">
        <f>'2026 - WIP'!BQ21</f>
        <v>20.8</v>
      </c>
      <c r="BU259" s="62">
        <f>'2026 - WIP'!BR21</f>
        <v>0</v>
      </c>
      <c r="BV259" s="62">
        <f>'2026 - WIP'!BS21</f>
        <v>0</v>
      </c>
      <c r="BW259" s="62">
        <f>'2026 - WIP'!BT21</f>
        <v>2.19</v>
      </c>
      <c r="BX259" s="62">
        <f>'2026 - WIP'!BU21</f>
        <v>8.6</v>
      </c>
      <c r="BY259" s="62">
        <f>'2026 - WIP'!BV21</f>
        <v>9.6999999999999993</v>
      </c>
      <c r="BZ259" s="62">
        <f>'2026 - WIP'!CA21</f>
        <v>36.4</v>
      </c>
      <c r="CA259" s="62">
        <f>'2026 - WIP'!CB21</f>
        <v>8.9</v>
      </c>
      <c r="CB259" s="62">
        <f>'2026 - WIP'!CC21</f>
        <v>71</v>
      </c>
      <c r="CC259" s="63">
        <f>'2026 - WIP'!CD21</f>
        <v>29</v>
      </c>
      <c r="CD259" s="60">
        <f>'2026 - WIP'!CE21</f>
        <v>545</v>
      </c>
      <c r="CE259" s="61">
        <f>'2026 - WIP'!CF21</f>
        <v>2750.7999999999997</v>
      </c>
      <c r="CF259" s="61">
        <f>'2026 - WIP'!CG21</f>
        <v>87</v>
      </c>
      <c r="CG259" s="61">
        <f>'2026 - WIP'!CH21</f>
        <v>43</v>
      </c>
      <c r="CH259" s="61">
        <f>'2026 - WIP'!CI21</f>
        <v>4</v>
      </c>
      <c r="CI259" s="61">
        <f>'2026 - WIP'!CJ21</f>
        <v>24.7</v>
      </c>
      <c r="CJ259" s="62">
        <f>'2026 - WIP'!CK21</f>
        <v>0</v>
      </c>
      <c r="CK259" s="62">
        <f>'2026 - WIP'!CL21</f>
        <v>0</v>
      </c>
      <c r="CL259" s="62">
        <f>'2026 - WIP'!CM21</f>
        <v>1.8</v>
      </c>
      <c r="CM259" s="62">
        <f>'2026 - WIP'!CN21</f>
        <v>4.2</v>
      </c>
      <c r="CN259" s="62">
        <f>'2026 - WIP'!CO21</f>
        <v>16.600000000000001</v>
      </c>
      <c r="CO259" s="62">
        <f>'2026 - WIP'!CT21</f>
        <v>26.3</v>
      </c>
      <c r="CP259" s="62">
        <f>'2026 - WIP'!CU21</f>
        <v>12.2</v>
      </c>
      <c r="CQ259" s="62">
        <f>'2026 - WIP'!CV21</f>
        <v>64.400000000000006</v>
      </c>
      <c r="CR259" s="63">
        <f>'2026 - WIP'!CW21</f>
        <v>35.6</v>
      </c>
      <c r="CS259" s="60">
        <f>'2026 - WIP'!CX21</f>
        <v>361</v>
      </c>
      <c r="CT259" s="61">
        <f>'2026 - WIP'!CY21</f>
        <v>2032.8000000000002</v>
      </c>
      <c r="CU259" s="61">
        <f>'2026 - WIP'!CZ21</f>
        <v>46</v>
      </c>
      <c r="CV259" s="61">
        <f>'2026 - WIP'!DA21</f>
        <v>29</v>
      </c>
      <c r="CW259" s="61">
        <f>'2026 - WIP'!DB21</f>
        <v>3</v>
      </c>
      <c r="CX259" s="61">
        <f>'2026 - WIP'!DC21</f>
        <v>14.3</v>
      </c>
      <c r="CY259" s="62">
        <f>'2026 - WIP'!DD21</f>
        <v>0</v>
      </c>
      <c r="CZ259" s="62">
        <f>'2026 - WIP'!DE21</f>
        <v>0</v>
      </c>
      <c r="DA259" s="62">
        <f>'2026 - WIP'!DF21</f>
        <v>1.89</v>
      </c>
      <c r="DB259" s="62">
        <f>'2026 - WIP'!DG21</f>
        <v>6.2</v>
      </c>
      <c r="DC259" s="62">
        <f>'2026 - WIP'!DH21</f>
        <v>13.2</v>
      </c>
      <c r="DD259" s="62">
        <f>'2026 - WIP'!DM21</f>
        <v>25</v>
      </c>
      <c r="DE259" s="62">
        <f>'2026 - WIP'!DN21</f>
        <v>12.1</v>
      </c>
      <c r="DF259" s="62">
        <f>'2026 - WIP'!DO21</f>
        <v>83.6</v>
      </c>
      <c r="DG259" s="63">
        <f>'2026 - WIP'!DP21</f>
        <v>14</v>
      </c>
      <c r="DH259" s="60">
        <f>'2026 - WIP'!DQ21</f>
        <v>199</v>
      </c>
      <c r="DI259" s="61">
        <f>'2026 - WIP'!DR21</f>
        <v>1100</v>
      </c>
      <c r="DJ259" s="61">
        <f>'2026 - WIP'!DS21</f>
        <v>26</v>
      </c>
      <c r="DK259" s="61">
        <f>'2026 - WIP'!DT21</f>
        <v>20</v>
      </c>
      <c r="DL259" s="61">
        <f>'2026 - WIP'!DU21</f>
        <v>1</v>
      </c>
      <c r="DM259" s="61">
        <f>'2026 - WIP'!DV21</f>
        <v>0</v>
      </c>
      <c r="DN259" s="62">
        <f>'2026 - WIP'!DW21</f>
        <v>0</v>
      </c>
      <c r="DO259" s="62">
        <f>'2026 - WIP'!DX21</f>
        <v>0</v>
      </c>
      <c r="DP259" s="62">
        <f>'2026 - WIP'!DY21</f>
        <v>2.4</v>
      </c>
      <c r="DQ259" s="62">
        <f>'2026 - WIP'!DZ21</f>
        <v>5.3</v>
      </c>
      <c r="DR259" s="62">
        <f>'2026 - WIP'!EA21</f>
        <v>8.8000000000000007</v>
      </c>
      <c r="DS259" s="62">
        <f>'2026 - WIP'!EF21</f>
        <v>75</v>
      </c>
      <c r="DT259" s="62">
        <f>'2026 - WIP'!EG21</f>
        <v>9.1</v>
      </c>
      <c r="DU259" s="62">
        <f>'2026 - WIP'!EH21</f>
        <v>90</v>
      </c>
      <c r="DV259" s="63">
        <f>'2026 - WIP'!EI21</f>
        <v>10</v>
      </c>
    </row>
    <row r="260" spans="1:126" ht="15.75" customHeight="1" x14ac:dyDescent="0.2">
      <c r="A260" s="30">
        <f t="shared" si="29"/>
        <v>258</v>
      </c>
      <c r="B260" s="31">
        <f>'2017'!A30</f>
        <v>28</v>
      </c>
      <c r="C260" s="31">
        <v>2017</v>
      </c>
      <c r="D260" s="32" t="str">
        <f>'2017'!B30</f>
        <v>Jerome Lane</v>
      </c>
      <c r="E260" s="32" t="str" cm="1">
        <f t="array" ref="E260">_xlfn.IFS(F260&gt;12.5,"Cornerstone",AND(F260&gt;11.995,F260&lt;12.5),"Elite",AND(F260&gt;11,F260&lt;12.995),"Elite Upside",AND(F260&gt;=9.69,F260&lt;10.999),"Upside",AND(F260&gt;8.4,F260&lt;9.999),"Upside Lite",AND(F260&gt;7.25,F260&lt;8.999),"Outlier",AND(F260&gt;=6,F260&lt;7.25),"Outlier Lite",F260&lt;6.999,"Purgatory")</f>
        <v>Outlier Lite</v>
      </c>
      <c r="F260" s="33">
        <f>'2017'!C30</f>
        <v>7.2042857142857146</v>
      </c>
      <c r="G260" s="33">
        <f t="shared" si="30"/>
        <v>57.999999999999993</v>
      </c>
      <c r="H260" s="303">
        <f t="shared" si="31"/>
        <v>-0.70440343651377868</v>
      </c>
      <c r="I260" s="34" t="str">
        <f>'2017'!D30</f>
        <v>Akron</v>
      </c>
      <c r="J260" s="35">
        <f>'2017'!E30</f>
        <v>9</v>
      </c>
      <c r="K260" s="36">
        <f>'2017'!F30</f>
        <v>35133</v>
      </c>
      <c r="L260" s="37">
        <f>'2017'!G30</f>
        <v>29.572602739726026</v>
      </c>
      <c r="M260" s="37" t="str">
        <f>'2017'!H30</f>
        <v>JR</v>
      </c>
      <c r="N260" s="37">
        <f>'2017'!I30</f>
        <v>21.147945205479452</v>
      </c>
      <c r="O260" s="37" t="str">
        <f>'2017'!J30</f>
        <v>Wide</v>
      </c>
      <c r="P260" s="37" t="str">
        <f>'2017'!K30</f>
        <v>SLOB</v>
      </c>
      <c r="Q260" s="37" t="str">
        <f>'2017'!L30</f>
        <v>N/A</v>
      </c>
      <c r="R260" s="55">
        <f>'2017'!M30</f>
        <v>78</v>
      </c>
      <c r="S260" s="55">
        <f>'2017'!N30</f>
        <v>230</v>
      </c>
      <c r="T260" s="231">
        <f t="shared" ref="T260:T323" si="32">S260*0.453592/(R260*0.0254)^2</f>
        <v>26.578874328031368</v>
      </c>
      <c r="U260" s="37">
        <f>'2017'!O30</f>
        <v>4.5999999999999996</v>
      </c>
      <c r="V260" s="56">
        <f>'2017'!P30</f>
        <v>0</v>
      </c>
      <c r="W260" s="57">
        <f>'2017'!Q30</f>
        <v>0</v>
      </c>
      <c r="X260" s="58">
        <f>'2017'!R30</f>
        <v>0</v>
      </c>
      <c r="Y260" s="58">
        <f>'2017'!S30</f>
        <v>0</v>
      </c>
      <c r="Z260" s="58">
        <f>'2017'!T30</f>
        <v>0.31180223285486441</v>
      </c>
      <c r="AA260" s="58">
        <f>'2017'!U30</f>
        <v>0.33235390140385246</v>
      </c>
      <c r="AB260" s="58">
        <f>'2017'!V30</f>
        <v>0.33235390140385246</v>
      </c>
      <c r="AC260" s="59">
        <f>'2017'!W30</f>
        <v>0.2326477309826967</v>
      </c>
      <c r="AD260" s="42">
        <f>'2017'!X30</f>
        <v>19.490410958904111</v>
      </c>
      <c r="AE260" s="43">
        <f>'2017'!Y30</f>
        <v>3.12</v>
      </c>
      <c r="AF260" s="43">
        <f>'2017'!Z30</f>
        <v>7.3</v>
      </c>
      <c r="AG260" s="43">
        <f>'2017'!AA30</f>
        <v>15.7</v>
      </c>
      <c r="AH260" s="43">
        <f>'2017'!AB30</f>
        <v>0.85</v>
      </c>
      <c r="AI260" s="43">
        <f>'2017'!AC30</f>
        <v>2.57</v>
      </c>
      <c r="AJ260" s="44" t="str">
        <f>'2017'!AD30</f>
        <v>N/A</v>
      </c>
      <c r="AK260" s="44" t="str">
        <f>'2017'!AE30</f>
        <v>N/A</v>
      </c>
      <c r="AL260" s="45">
        <f>'2017'!AF30</f>
        <v>6.0999999999999999E-2</v>
      </c>
      <c r="AM260" s="46">
        <f t="shared" si="28"/>
        <v>0</v>
      </c>
      <c r="AN260" s="45">
        <f>'2017'!AG30</f>
        <v>0.97799999999999998</v>
      </c>
      <c r="AO260" s="45">
        <f>'2017'!AH30</f>
        <v>1.2E-2</v>
      </c>
      <c r="AP260" s="43">
        <f>'2017'!AI30</f>
        <v>102.73691131749818</v>
      </c>
      <c r="AQ260" s="47">
        <f>'2017'!AJ30</f>
        <v>112.31490661911307</v>
      </c>
      <c r="AR260" s="48">
        <f>'2017'!AK30</f>
        <v>6</v>
      </c>
      <c r="AS260" s="49">
        <f>'2017'!AL30</f>
        <v>7</v>
      </c>
      <c r="AT260" s="49">
        <f>'2017'!AM30</f>
        <v>6</v>
      </c>
      <c r="AU260" s="49">
        <f>'2017'!AN30</f>
        <v>5</v>
      </c>
      <c r="AV260" s="49">
        <f>'2017'!AO30</f>
        <v>6</v>
      </c>
      <c r="AW260" s="49">
        <f>'2017'!AP30</f>
        <v>8</v>
      </c>
      <c r="AX260" s="49">
        <f>'2017'!AQ30</f>
        <v>0</v>
      </c>
      <c r="AY260" s="50">
        <f>'2017'!AR30</f>
        <v>0</v>
      </c>
      <c r="AZ260" s="60">
        <f>'2017'!AS30</f>
        <v>0</v>
      </c>
      <c r="BA260" s="61">
        <f>'2017'!AT30</f>
        <v>3753</v>
      </c>
      <c r="BB260" s="61">
        <f>'2017'!AU30</f>
        <v>0</v>
      </c>
      <c r="BC260" s="61">
        <f>'2017'!AV30</f>
        <v>0</v>
      </c>
      <c r="BD260" s="61">
        <f>'2017'!AW30</f>
        <v>0</v>
      </c>
      <c r="BE260" s="61">
        <f>'2017'!AX30</f>
        <v>0</v>
      </c>
      <c r="BF260" s="62">
        <f>'2017'!AY30</f>
        <v>0</v>
      </c>
      <c r="BG260" s="62">
        <f>'2017'!AZ30</f>
        <v>0</v>
      </c>
      <c r="BH260" s="62">
        <f>'2017'!BA30</f>
        <v>0</v>
      </c>
      <c r="BI260" s="62">
        <f>'2017'!BB30</f>
        <v>0</v>
      </c>
      <c r="BJ260" s="62">
        <f>'2017'!BC30</f>
        <v>0</v>
      </c>
      <c r="BK260" s="62">
        <f>'2017'!BD30</f>
        <v>0</v>
      </c>
      <c r="BL260" s="62">
        <f>'2017'!BE30</f>
        <v>0</v>
      </c>
      <c r="BM260" s="62">
        <f>'2017'!BF30</f>
        <v>0</v>
      </c>
      <c r="BN260" s="63">
        <f>'2017'!BG30</f>
        <v>0</v>
      </c>
      <c r="BO260" s="60">
        <f>'2017'!BH30</f>
        <v>0</v>
      </c>
      <c r="BP260" s="61">
        <f>'2017'!BI30</f>
        <v>2633</v>
      </c>
      <c r="BQ260" s="61">
        <f>'2017'!BJ30</f>
        <v>0</v>
      </c>
      <c r="BR260" s="61">
        <f>'2017'!BK30</f>
        <v>0</v>
      </c>
      <c r="BS260" s="61">
        <f>'2017'!BL30</f>
        <v>0</v>
      </c>
      <c r="BT260" s="61">
        <f>'2017'!BM30</f>
        <v>0</v>
      </c>
      <c r="BU260" s="62">
        <f>'2017'!BN30</f>
        <v>0</v>
      </c>
      <c r="BV260" s="62">
        <f>'2017'!BO30</f>
        <v>0</v>
      </c>
      <c r="BW260" s="62">
        <f>'2017'!BP30</f>
        <v>0</v>
      </c>
      <c r="BX260" s="62">
        <f>'2017'!BQ30</f>
        <v>0</v>
      </c>
      <c r="BY260" s="62">
        <f>'2017'!BR30</f>
        <v>0</v>
      </c>
      <c r="BZ260" s="62">
        <f>'2017'!BS30</f>
        <v>0</v>
      </c>
      <c r="CA260" s="62">
        <f>'2017'!BT30</f>
        <v>0</v>
      </c>
      <c r="CB260" s="62">
        <f>'2017'!BU30</f>
        <v>0</v>
      </c>
      <c r="CC260" s="63">
        <f>'2017'!BV30</f>
        <v>0</v>
      </c>
      <c r="CD260" s="60">
        <f>'2017'!BW30</f>
        <v>0</v>
      </c>
      <c r="CE260" s="61">
        <f>'2017'!BX30</f>
        <v>2995</v>
      </c>
      <c r="CF260" s="61">
        <f>'2017'!BY30</f>
        <v>0</v>
      </c>
      <c r="CG260" s="61">
        <f>'2017'!BZ30</f>
        <v>0</v>
      </c>
      <c r="CH260" s="61">
        <f>'2017'!CA30</f>
        <v>0</v>
      </c>
      <c r="CI260" s="61">
        <f>'2017'!CB30</f>
        <v>14</v>
      </c>
      <c r="CJ260" s="62">
        <f>'2017'!CC30</f>
        <v>0</v>
      </c>
      <c r="CK260" s="62">
        <f>'2017'!CD30</f>
        <v>0</v>
      </c>
      <c r="CL260" s="62">
        <f>'2017'!CE30</f>
        <v>0</v>
      </c>
      <c r="CM260" s="62">
        <f>'2017'!CF30</f>
        <v>0</v>
      </c>
      <c r="CN260" s="62">
        <f>'2017'!CG30</f>
        <v>0</v>
      </c>
      <c r="CO260" s="62">
        <f>'2017'!CH30</f>
        <v>0</v>
      </c>
      <c r="CP260" s="62">
        <f>'2017'!CI30</f>
        <v>0</v>
      </c>
      <c r="CQ260" s="62">
        <f>'2017'!CJ30</f>
        <v>0</v>
      </c>
      <c r="CR260" s="63">
        <f>'2017'!CK30</f>
        <v>0</v>
      </c>
      <c r="CS260" s="60">
        <f>'2017'!CL30</f>
        <v>782</v>
      </c>
      <c r="CT260" s="61">
        <f>'2017'!CM30</f>
        <v>2508</v>
      </c>
      <c r="CU260" s="61">
        <f>'2017'!CN30</f>
        <v>74</v>
      </c>
      <c r="CV260" s="61">
        <f>'2017'!CO30</f>
        <v>39</v>
      </c>
      <c r="CW260" s="61">
        <f>'2017'!CP30</f>
        <v>8</v>
      </c>
      <c r="CX260" s="61">
        <f>'2017'!CQ30</f>
        <v>18</v>
      </c>
      <c r="CY260" s="62">
        <f>'2017'!CR30</f>
        <v>0</v>
      </c>
      <c r="CZ260" s="62">
        <f>'2017'!CS30</f>
        <v>0</v>
      </c>
      <c r="DA260" s="62">
        <f>'2017'!CT30</f>
        <v>3.12</v>
      </c>
      <c r="DB260" s="62">
        <f>'2017'!CU30</f>
        <v>7.3</v>
      </c>
      <c r="DC260" s="62">
        <f>'2017'!CV30</f>
        <v>15.7</v>
      </c>
      <c r="DD260" s="62">
        <f>'2017'!CW30</f>
        <v>0</v>
      </c>
      <c r="DE260" s="62">
        <f>'2017'!CX30</f>
        <v>11.4</v>
      </c>
      <c r="DF260" s="62">
        <f>'2017'!CY30</f>
        <v>98.9</v>
      </c>
      <c r="DG260" s="63">
        <f>'2017'!CZ30</f>
        <v>0.4</v>
      </c>
      <c r="DH260" s="60">
        <f>'2017'!DA30</f>
        <v>1018</v>
      </c>
      <c r="DI260" s="61">
        <f>'2017'!DB30</f>
        <v>3063</v>
      </c>
      <c r="DJ260" s="61">
        <f>'2017'!DC30</f>
        <v>103</v>
      </c>
      <c r="DK260" s="61">
        <f>'2017'!DD30</f>
        <v>62</v>
      </c>
      <c r="DL260" s="61">
        <f>'2017'!DE30</f>
        <v>6</v>
      </c>
      <c r="DM260" s="61">
        <f>'2017'!DF30</f>
        <v>25</v>
      </c>
      <c r="DN260" s="62">
        <f>'2017'!DG30</f>
        <v>0.85</v>
      </c>
      <c r="DO260" s="62">
        <f>'2017'!DH30</f>
        <v>2.57</v>
      </c>
      <c r="DP260" s="62">
        <f>'2017'!DI30</f>
        <v>2.4700000000000002</v>
      </c>
      <c r="DQ260" s="62">
        <f>'2017'!DJ30</f>
        <v>5.2</v>
      </c>
      <c r="DR260" s="62">
        <f>'2017'!DK30</f>
        <v>15.2</v>
      </c>
      <c r="DS260" s="62">
        <f>'2017'!DL30</f>
        <v>0</v>
      </c>
      <c r="DT260" s="62">
        <f>'2017'!DM30</f>
        <v>6.1</v>
      </c>
      <c r="DU260" s="62">
        <f>'2017'!DN30</f>
        <v>97.8</v>
      </c>
      <c r="DV260" s="63">
        <f>'2017'!DO30</f>
        <v>2</v>
      </c>
    </row>
    <row r="261" spans="1:126" ht="15.75" customHeight="1" x14ac:dyDescent="0.2">
      <c r="A261" s="30">
        <f t="shared" si="29"/>
        <v>259</v>
      </c>
      <c r="B261" s="31">
        <f>'2016'!A18</f>
        <v>16</v>
      </c>
      <c r="C261" s="31">
        <v>2016</v>
      </c>
      <c r="D261" s="32" t="str">
        <f>'2016'!B18</f>
        <v>Jordan Payton</v>
      </c>
      <c r="E261" s="32" t="str" cm="1">
        <f t="array" ref="E261">_xlfn.IFS(F261&gt;12.5,"Cornerstone",AND(F261&gt;11.995,F261&lt;12.5),"Elite",AND(F261&gt;11,F261&lt;12.995),"Elite Upside",AND(F261&gt;=9.69,F261&lt;10.999),"Upside",AND(F261&gt;8.4,F261&lt;9.999),"Upside Lite",AND(F261&gt;7.25,F261&lt;8.999),"Outlier",AND(F261&gt;=6,F261&lt;7.25),"Outlier Lite",F261&lt;6.999,"Purgatory")</f>
        <v>Outlier Lite</v>
      </c>
      <c r="F261" s="33">
        <f>'2016'!C18</f>
        <v>7.1814285714285715</v>
      </c>
      <c r="G261" s="33">
        <f t="shared" si="30"/>
        <v>57.8</v>
      </c>
      <c r="H261" s="303">
        <f t="shared" si="31"/>
        <v>-0.71752239534534101</v>
      </c>
      <c r="I261" s="34" t="str">
        <f>'2016'!D18</f>
        <v>UCLA</v>
      </c>
      <c r="J261" s="35">
        <f>'2016'!E18</f>
        <v>5</v>
      </c>
      <c r="K261" s="36">
        <f>'2016'!F18</f>
        <v>34213</v>
      </c>
      <c r="L261" s="37">
        <f>'2016'!G18</f>
        <v>32.093150684931508</v>
      </c>
      <c r="M261" s="37" t="str">
        <f>'2016'!H18</f>
        <v>SR</v>
      </c>
      <c r="N261" s="37">
        <f>'2016'!I18</f>
        <v>22.668493150684931</v>
      </c>
      <c r="O261" s="37" t="str">
        <f>'2016'!J18</f>
        <v>Wide</v>
      </c>
      <c r="P261" s="37" t="str">
        <f>'2016'!K18</f>
        <v>BALL HOG</v>
      </c>
      <c r="Q261" s="37" t="str">
        <f>'2016'!L18</f>
        <v>N/A</v>
      </c>
      <c r="R261" s="55">
        <f>'2016'!M18</f>
        <v>73</v>
      </c>
      <c r="S261" s="55">
        <f>'2016'!N18</f>
        <v>207</v>
      </c>
      <c r="T261" s="231">
        <f t="shared" si="32"/>
        <v>27.310055220598343</v>
      </c>
      <c r="U261" s="37">
        <f>'2016'!O18</f>
        <v>4.47</v>
      </c>
      <c r="V261" s="56">
        <f>'2016'!P18</f>
        <v>5</v>
      </c>
      <c r="W261" s="57">
        <f>'2016'!Q18</f>
        <v>0</v>
      </c>
      <c r="X261" s="58">
        <f>'2016'!R18</f>
        <v>0</v>
      </c>
      <c r="Y261" s="58">
        <f>'2016'!S18</f>
        <v>0</v>
      </c>
      <c r="Z261" s="58">
        <f>'2016'!T18</f>
        <v>0.28499106611078023</v>
      </c>
      <c r="AA261" s="58">
        <f>'2016'!U18</f>
        <v>0.29632587859424919</v>
      </c>
      <c r="AB261" s="58">
        <f>'2016'!V18</f>
        <v>0.29632587859424919</v>
      </c>
      <c r="AC261" s="59">
        <f>'2016'!W18</f>
        <v>0.28150958466453674</v>
      </c>
      <c r="AD261" s="42">
        <f>'2016'!X18</f>
        <v>21.013698630136986</v>
      </c>
      <c r="AE261" s="43">
        <f>'2016'!Y18</f>
        <v>2.33</v>
      </c>
      <c r="AF261" s="43">
        <f>'2016'!Z18</f>
        <v>6.5</v>
      </c>
      <c r="AG261" s="43">
        <f>'2016'!AA18</f>
        <v>12.8</v>
      </c>
      <c r="AH261" s="43">
        <f>'2016'!AB18</f>
        <v>0</v>
      </c>
      <c r="AI261" s="43">
        <f>'2016'!AC18</f>
        <v>0</v>
      </c>
      <c r="AJ261" s="44" t="str">
        <f>'2016'!AD18</f>
        <v>N/A</v>
      </c>
      <c r="AK261" s="44" t="str">
        <f>'2016'!AE18</f>
        <v>N/A</v>
      </c>
      <c r="AL261" s="45">
        <f>'2016'!AF18</f>
        <v>4.9000000000000002E-2</v>
      </c>
      <c r="AM261" s="46">
        <f t="shared" si="28"/>
        <v>0</v>
      </c>
      <c r="AN261" s="45">
        <f>'2016'!AG18</f>
        <v>0.94799999999999995</v>
      </c>
      <c r="AO261" s="45">
        <f>'2016'!AH18</f>
        <v>4.9000000000000002E-2</v>
      </c>
      <c r="AP261" s="43">
        <f>'2016'!AI18</f>
        <v>103.69796854478078</v>
      </c>
      <c r="AQ261" s="47">
        <f>'2016'!AJ18</f>
        <v>102.64162761628845</v>
      </c>
      <c r="AR261" s="48">
        <f>'2016'!AK18</f>
        <v>7</v>
      </c>
      <c r="AS261" s="49">
        <f>'2016'!AL18</f>
        <v>4</v>
      </c>
      <c r="AT261" s="49">
        <f>'2016'!AM18</f>
        <v>4</v>
      </c>
      <c r="AU261" s="49">
        <f>'2016'!AN18</f>
        <v>5</v>
      </c>
      <c r="AV261" s="49">
        <f>'2016'!AO18</f>
        <v>8</v>
      </c>
      <c r="AW261" s="49">
        <f>'2016'!AP18</f>
        <v>7</v>
      </c>
      <c r="AX261" s="49">
        <f>'2016'!AQ18</f>
        <v>4</v>
      </c>
      <c r="AY261" s="50">
        <f>'2016'!AR18</f>
        <v>0</v>
      </c>
      <c r="AZ261" s="60">
        <f>'2016'!AS18</f>
        <v>0</v>
      </c>
      <c r="BA261" s="61">
        <f>'2016'!AT18</f>
        <v>1</v>
      </c>
      <c r="BB261" s="61">
        <f>'2016'!AU18</f>
        <v>0</v>
      </c>
      <c r="BC261" s="61">
        <f>'2016'!AV18</f>
        <v>0</v>
      </c>
      <c r="BD261" s="61">
        <f>'2016'!AW18</f>
        <v>0</v>
      </c>
      <c r="BE261" s="61">
        <f>'2016'!AX18</f>
        <v>0</v>
      </c>
      <c r="BF261" s="62">
        <f>'2016'!AY18</f>
        <v>0</v>
      </c>
      <c r="BG261" s="62">
        <f>'2016'!AZ18</f>
        <v>0</v>
      </c>
      <c r="BH261" s="62">
        <f>'2016'!BA18</f>
        <v>0</v>
      </c>
      <c r="BI261" s="62">
        <f>'2016'!BB18</f>
        <v>0</v>
      </c>
      <c r="BJ261" s="62">
        <f>'2016'!BC18</f>
        <v>0</v>
      </c>
      <c r="BK261" s="62">
        <f>'2016'!BD18</f>
        <v>0</v>
      </c>
      <c r="BL261" s="62">
        <f>'2016'!BE18</f>
        <v>0</v>
      </c>
      <c r="BM261" s="62">
        <f>'2016'!BF18</f>
        <v>0</v>
      </c>
      <c r="BN261" s="63">
        <f>'2016'!BG18</f>
        <v>0</v>
      </c>
      <c r="BO261" s="60">
        <f>'2016'!BH18</f>
        <v>0</v>
      </c>
      <c r="BP261" s="61">
        <f>'2016'!BI18</f>
        <v>3584.1</v>
      </c>
      <c r="BQ261" s="61">
        <f>'2016'!BJ18</f>
        <v>0</v>
      </c>
      <c r="BR261" s="61">
        <f>'2016'!BK18</f>
        <v>0</v>
      </c>
      <c r="BS261" s="61">
        <f>'2016'!BL18</f>
        <v>0</v>
      </c>
      <c r="BT261" s="61">
        <f>'2016'!BM18</f>
        <v>0</v>
      </c>
      <c r="BU261" s="62">
        <f>'2016'!BN18</f>
        <v>0</v>
      </c>
      <c r="BV261" s="62">
        <f>'2016'!BO18</f>
        <v>0</v>
      </c>
      <c r="BW261" s="62">
        <f>'2016'!BP18</f>
        <v>0</v>
      </c>
      <c r="BX261" s="62">
        <f>'2016'!BQ18</f>
        <v>0</v>
      </c>
      <c r="BY261" s="62">
        <f>'2016'!BR18</f>
        <v>0</v>
      </c>
      <c r="BZ261" s="62">
        <f>'2016'!BS18</f>
        <v>0</v>
      </c>
      <c r="CA261" s="62">
        <f>'2016'!BT18</f>
        <v>0</v>
      </c>
      <c r="CB261" s="62">
        <f>'2016'!BU18</f>
        <v>0</v>
      </c>
      <c r="CC261" s="63">
        <f>'2016'!BV18</f>
        <v>0</v>
      </c>
      <c r="CD261" s="60">
        <f>'2016'!BW18</f>
        <v>0</v>
      </c>
      <c r="CE261" s="61">
        <f>'2016'!BX18</f>
        <v>3018</v>
      </c>
      <c r="CF261" s="61">
        <f>'2016'!BY18</f>
        <v>0</v>
      </c>
      <c r="CG261" s="61">
        <f>'2016'!BZ18</f>
        <v>0</v>
      </c>
      <c r="CH261" s="61">
        <f>'2016'!CA18</f>
        <v>0</v>
      </c>
      <c r="CI261" s="61">
        <f>'2016'!CB18</f>
        <v>0</v>
      </c>
      <c r="CJ261" s="62">
        <f>'2016'!CC18</f>
        <v>0</v>
      </c>
      <c r="CK261" s="62">
        <f>'2016'!CD18</f>
        <v>0</v>
      </c>
      <c r="CL261" s="62">
        <f>'2016'!CE18</f>
        <v>0</v>
      </c>
      <c r="CM261" s="62">
        <f>'2016'!CF18</f>
        <v>0</v>
      </c>
      <c r="CN261" s="62">
        <f>'2016'!CG18</f>
        <v>0</v>
      </c>
      <c r="CO261" s="62">
        <f>'2016'!CH18</f>
        <v>0</v>
      </c>
      <c r="CP261" s="62">
        <f>'2016'!CI18</f>
        <v>0</v>
      </c>
      <c r="CQ261" s="62">
        <f>'2016'!CJ18</f>
        <v>0</v>
      </c>
      <c r="CR261" s="63">
        <f>'2016'!CK18</f>
        <v>0</v>
      </c>
      <c r="CS261" s="60">
        <f>'2016'!CL18</f>
        <v>957</v>
      </c>
      <c r="CT261" s="61">
        <f>'2016'!CM18</f>
        <v>3358</v>
      </c>
      <c r="CU261" s="61">
        <f>'2016'!CN18</f>
        <v>99</v>
      </c>
      <c r="CV261" s="61">
        <f>'2016'!CO18</f>
        <v>68</v>
      </c>
      <c r="CW261" s="61">
        <f>'2016'!CP18</f>
        <v>7</v>
      </c>
      <c r="CX261" s="61">
        <f>'2016'!CQ18</f>
        <v>0</v>
      </c>
      <c r="CY261" s="62">
        <f>'2016'!CR18</f>
        <v>0</v>
      </c>
      <c r="CZ261" s="62">
        <f>'2016'!CS18</f>
        <v>0</v>
      </c>
      <c r="DA261" s="62">
        <f>'2016'!CT18</f>
        <v>1.99</v>
      </c>
      <c r="DB261" s="62">
        <f>'2016'!CU18</f>
        <v>6.5</v>
      </c>
      <c r="DC261" s="62">
        <f>'2016'!CV18</f>
        <v>11.1</v>
      </c>
      <c r="DD261" s="62">
        <f>'2016'!CW18</f>
        <v>0</v>
      </c>
      <c r="DE261" s="62">
        <f>'2016'!CX18</f>
        <v>2.9</v>
      </c>
      <c r="DF261" s="62">
        <f>'2016'!CY18</f>
        <v>93.8</v>
      </c>
      <c r="DG261" s="63">
        <f>'2016'!CZ18</f>
        <v>5.6</v>
      </c>
      <c r="DH261" s="60">
        <f>'2016'!DA18</f>
        <v>1113</v>
      </c>
      <c r="DI261" s="61">
        <f>'2016'!DB18</f>
        <v>3756</v>
      </c>
      <c r="DJ261" s="61">
        <f>'2016'!DC18</f>
        <v>123</v>
      </c>
      <c r="DK261" s="61">
        <f>'2016'!DD18</f>
        <v>78</v>
      </c>
      <c r="DL261" s="61">
        <f>'2016'!DE18</f>
        <v>5</v>
      </c>
      <c r="DM261" s="61">
        <f>'2016'!DF18</f>
        <v>0</v>
      </c>
      <c r="DN261" s="62">
        <f>'2016'!DG18</f>
        <v>0</v>
      </c>
      <c r="DO261" s="62">
        <f>'2016'!DH18</f>
        <v>0</v>
      </c>
      <c r="DP261" s="62">
        <f>'2016'!DI18</f>
        <v>2.33</v>
      </c>
      <c r="DQ261" s="62">
        <f>'2016'!DJ18</f>
        <v>5.0999999999999996</v>
      </c>
      <c r="DR261" s="62">
        <f>'2016'!DK18</f>
        <v>12.8</v>
      </c>
      <c r="DS261" s="62">
        <f>'2016'!DL18</f>
        <v>0</v>
      </c>
      <c r="DT261" s="62">
        <f>'2016'!DM18</f>
        <v>4.9000000000000004</v>
      </c>
      <c r="DU261" s="62">
        <f>'2016'!DN18</f>
        <v>95.8</v>
      </c>
      <c r="DV261" s="63">
        <f>'2016'!DO18</f>
        <v>4.2</v>
      </c>
    </row>
    <row r="262" spans="1:126" ht="15.75" customHeight="1" x14ac:dyDescent="0.2">
      <c r="A262" s="30">
        <f t="shared" si="29"/>
        <v>260</v>
      </c>
      <c r="B262" s="31">
        <f>'2017'!A31</f>
        <v>29</v>
      </c>
      <c r="C262" s="31">
        <v>2017</v>
      </c>
      <c r="D262" s="32" t="str">
        <f>'2017'!B31</f>
        <v>Artavis Scott</v>
      </c>
      <c r="E262" s="32" t="str" cm="1">
        <f t="array" ref="E262">_xlfn.IFS(F262&gt;12.5,"Cornerstone",AND(F262&gt;11.995,F262&lt;12.5),"Elite",AND(F262&gt;11,F262&lt;12.995),"Elite Upside",AND(F262&gt;=9.69,F262&lt;10.999),"Upside",AND(F262&gt;8.4,F262&lt;9.999),"Upside Lite",AND(F262&gt;7.25,F262&lt;8.999),"Outlier",AND(F262&gt;=6,F262&lt;7.25),"Outlier Lite",F262&lt;6.999,"Purgatory")</f>
        <v>Outlier Lite</v>
      </c>
      <c r="F262" s="33">
        <f>'2017'!C31</f>
        <v>7.1685714285714282</v>
      </c>
      <c r="G262" s="33">
        <f t="shared" si="30"/>
        <v>57.499999999999993</v>
      </c>
      <c r="H262" s="303">
        <f t="shared" si="31"/>
        <v>-0.72490180968809503</v>
      </c>
      <c r="I262" s="34" t="str">
        <f>'2017'!D31</f>
        <v>Clemson</v>
      </c>
      <c r="J262" s="35">
        <f>'2017'!E31</f>
        <v>4</v>
      </c>
      <c r="K262" s="36">
        <f>'2017'!F31</f>
        <v>34619</v>
      </c>
      <c r="L262" s="37">
        <f>'2017'!G31</f>
        <v>30.980821917808218</v>
      </c>
      <c r="M262" s="37" t="str">
        <f>'2017'!H31</f>
        <v>JR</v>
      </c>
      <c r="N262" s="37">
        <f>'2017'!I31</f>
        <v>22.556164383561644</v>
      </c>
      <c r="O262" s="37" t="str">
        <f>'2017'!J31</f>
        <v>Hybrid</v>
      </c>
      <c r="P262" s="37" t="str">
        <f>'2017'!K31</f>
        <v>RAT</v>
      </c>
      <c r="Q262" s="37" t="str">
        <f>'2017'!L31</f>
        <v>N/A</v>
      </c>
      <c r="R262" s="55">
        <f>'2017'!M31</f>
        <v>71</v>
      </c>
      <c r="S262" s="55">
        <f>'2017'!N31</f>
        <v>194</v>
      </c>
      <c r="T262" s="231">
        <f t="shared" si="32"/>
        <v>27.057208329850109</v>
      </c>
      <c r="U262" s="37">
        <f>'2017'!O31</f>
        <v>4.6100000000000003</v>
      </c>
      <c r="V262" s="56">
        <f>'2017'!P31</f>
        <v>0</v>
      </c>
      <c r="W262" s="57">
        <f>'2017'!Q31</f>
        <v>0</v>
      </c>
      <c r="X262" s="58">
        <f>'2017'!R31</f>
        <v>0</v>
      </c>
      <c r="Y262" s="58">
        <f>'2017'!S31</f>
        <v>0.28349001175088134</v>
      </c>
      <c r="Z262" s="58">
        <f>'2017'!T31</f>
        <v>0.20603704550651727</v>
      </c>
      <c r="AA262" s="58">
        <f>'2017'!U31</f>
        <v>0.12257935715711719</v>
      </c>
      <c r="AB262" s="58">
        <f>'2017'!V31</f>
        <v>0.20303468445399928</v>
      </c>
      <c r="AC262" s="59">
        <f>'2017'!W31</f>
        <v>0.19288295023129931</v>
      </c>
      <c r="AD262" s="42">
        <f>'2017'!X31</f>
        <v>19.901369863013699</v>
      </c>
      <c r="AE262" s="43">
        <f>'2017'!Y31</f>
        <v>3.1</v>
      </c>
      <c r="AF262" s="43">
        <f>'2017'!Z31</f>
        <v>12.4</v>
      </c>
      <c r="AG262" s="43">
        <f>'2017'!AA31</f>
        <v>6.6</v>
      </c>
      <c r="AH262" s="43">
        <f>'2017'!AB31</f>
        <v>0.28000000000000003</v>
      </c>
      <c r="AI262" s="43">
        <f>'2017'!AC31</f>
        <v>0.98</v>
      </c>
      <c r="AJ262" s="44" t="str">
        <f>'2017'!AD31</f>
        <v>N/A</v>
      </c>
      <c r="AK262" s="44" t="str">
        <f>'2017'!AE31</f>
        <v>N/A</v>
      </c>
      <c r="AL262" s="45">
        <f>'2017'!AF31</f>
        <v>6.2E-2</v>
      </c>
      <c r="AM262" s="46">
        <f t="shared" si="28"/>
        <v>0</v>
      </c>
      <c r="AN262" s="45">
        <f>'2017'!AG31</f>
        <v>0.65</v>
      </c>
      <c r="AO262" s="45">
        <f>'2017'!AH31</f>
        <v>0.27349999999999997</v>
      </c>
      <c r="AP262" s="43">
        <f>'2017'!AI31</f>
        <v>85.906895348353203</v>
      </c>
      <c r="AQ262" s="47">
        <f>'2017'!AJ31</f>
        <v>81.561374958606308</v>
      </c>
      <c r="AR262" s="48">
        <f>'2017'!AK31</f>
        <v>5</v>
      </c>
      <c r="AS262" s="49">
        <f>'2017'!AL31</f>
        <v>6</v>
      </c>
      <c r="AT262" s="49">
        <f>'2017'!AM31</f>
        <v>6</v>
      </c>
      <c r="AU262" s="49">
        <f>'2017'!AN31</f>
        <v>10</v>
      </c>
      <c r="AV262" s="49">
        <f>'2017'!AO31</f>
        <v>5</v>
      </c>
      <c r="AW262" s="49">
        <f>'2017'!AP31</f>
        <v>3</v>
      </c>
      <c r="AX262" s="49">
        <f>'2017'!AQ31</f>
        <v>0</v>
      </c>
      <c r="AY262" s="50">
        <f>'2017'!AR31</f>
        <v>1</v>
      </c>
      <c r="AZ262" s="60">
        <f>'2017'!AS31</f>
        <v>0</v>
      </c>
      <c r="BA262" s="61">
        <f>'2017'!AT31</f>
        <v>4181</v>
      </c>
      <c r="BB262" s="61">
        <f>'2017'!AU31</f>
        <v>0</v>
      </c>
      <c r="BC262" s="61">
        <f>'2017'!AV31</f>
        <v>0</v>
      </c>
      <c r="BD262" s="61">
        <f>'2017'!AW31</f>
        <v>0</v>
      </c>
      <c r="BE262" s="61">
        <f>'2017'!AX31</f>
        <v>0</v>
      </c>
      <c r="BF262" s="62">
        <f>'2017'!AY31</f>
        <v>0</v>
      </c>
      <c r="BG262" s="62">
        <f>'2017'!AZ31</f>
        <v>0</v>
      </c>
      <c r="BH262" s="62">
        <f>'2017'!BA31</f>
        <v>0</v>
      </c>
      <c r="BI262" s="62">
        <f>'2017'!BB31</f>
        <v>0</v>
      </c>
      <c r="BJ262" s="62">
        <f>'2017'!BC31</f>
        <v>0</v>
      </c>
      <c r="BK262" s="62">
        <f>'2017'!BD31</f>
        <v>0</v>
      </c>
      <c r="BL262" s="62">
        <f>'2017'!BE31</f>
        <v>0</v>
      </c>
      <c r="BM262" s="62">
        <f>'2017'!BF31</f>
        <v>0</v>
      </c>
      <c r="BN262" s="63">
        <f>'2017'!BG31</f>
        <v>0</v>
      </c>
      <c r="BO262" s="60">
        <f>'2017'!BH31</f>
        <v>0</v>
      </c>
      <c r="BP262" s="61">
        <f>'2017'!BI31</f>
        <v>4330</v>
      </c>
      <c r="BQ262" s="61">
        <f>'2017'!BJ31</f>
        <v>0</v>
      </c>
      <c r="BR262" s="61">
        <f>'2017'!BK31</f>
        <v>0</v>
      </c>
      <c r="BS262" s="61">
        <f>'2017'!BL31</f>
        <v>0</v>
      </c>
      <c r="BT262" s="61">
        <f>'2017'!BM31</f>
        <v>0</v>
      </c>
      <c r="BU262" s="62">
        <f>'2017'!BN31</f>
        <v>0</v>
      </c>
      <c r="BV262" s="62">
        <f>'2017'!BO31</f>
        <v>0</v>
      </c>
      <c r="BW262" s="62">
        <f>'2017'!BP31</f>
        <v>0</v>
      </c>
      <c r="BX262" s="62">
        <f>'2017'!BQ31</f>
        <v>0</v>
      </c>
      <c r="BY262" s="62">
        <f>'2017'!BR31</f>
        <v>0</v>
      </c>
      <c r="BZ262" s="62">
        <f>'2017'!BS31</f>
        <v>0</v>
      </c>
      <c r="CA262" s="62">
        <f>'2017'!BT31</f>
        <v>0</v>
      </c>
      <c r="CB262" s="62">
        <f>'2017'!BU31</f>
        <v>0</v>
      </c>
      <c r="CC262" s="63">
        <f>'2017'!BV31</f>
        <v>0</v>
      </c>
      <c r="CD262" s="60">
        <f>'2017'!BW31</f>
        <v>965</v>
      </c>
      <c r="CE262" s="61">
        <f>'2017'!BX31</f>
        <v>3404</v>
      </c>
      <c r="CF262" s="61">
        <f>'2017'!BY31</f>
        <v>92</v>
      </c>
      <c r="CG262" s="61">
        <f>'2017'!BZ31</f>
        <v>76</v>
      </c>
      <c r="CH262" s="61">
        <f>'2017'!CA31</f>
        <v>8</v>
      </c>
      <c r="CI262" s="61">
        <f>'2017'!CB31</f>
        <v>23</v>
      </c>
      <c r="CJ262" s="62">
        <f>'2017'!CC31</f>
        <v>0</v>
      </c>
      <c r="CK262" s="62">
        <f>'2017'!CD31</f>
        <v>0</v>
      </c>
      <c r="CL262" s="62">
        <f>'2017'!CE31</f>
        <v>3.1</v>
      </c>
      <c r="CM262" s="62">
        <f>'2017'!CF31</f>
        <v>12.4</v>
      </c>
      <c r="CN262" s="62">
        <f>'2017'!CG31</f>
        <v>3.8</v>
      </c>
      <c r="CO262" s="62">
        <f>'2017'!CH31</f>
        <v>0</v>
      </c>
      <c r="CP262" s="62">
        <f>'2017'!CI31</f>
        <v>2.6</v>
      </c>
      <c r="CQ262" s="62">
        <f>'2017'!CJ31</f>
        <v>80.5</v>
      </c>
      <c r="CR262" s="63">
        <f>'2017'!CK31</f>
        <v>17.3</v>
      </c>
      <c r="CS262" s="60">
        <f>'2017'!CL31</f>
        <v>901</v>
      </c>
      <c r="CT262" s="61">
        <f>'2017'!CM31</f>
        <v>4373</v>
      </c>
      <c r="CU262" s="61">
        <f>'2017'!CN31</f>
        <v>121</v>
      </c>
      <c r="CV262" s="61">
        <f>'2017'!CO31</f>
        <v>93</v>
      </c>
      <c r="CW262" s="61">
        <f>'2017'!CP31</f>
        <v>6</v>
      </c>
      <c r="CX262" s="61">
        <f>'2017'!CQ31</f>
        <v>35</v>
      </c>
      <c r="CY262" s="62">
        <f>'2017'!CR31</f>
        <v>0</v>
      </c>
      <c r="CZ262" s="62">
        <f>'2017'!CS31</f>
        <v>0</v>
      </c>
      <c r="DA262" s="62">
        <f>'2017'!CT31</f>
        <v>2.33</v>
      </c>
      <c r="DB262" s="62">
        <f>'2017'!CU31</f>
        <v>6.9</v>
      </c>
      <c r="DC262" s="62">
        <f>'2017'!CV31</f>
        <v>6.6</v>
      </c>
      <c r="DD262" s="62">
        <f>'2017'!CW31</f>
        <v>0</v>
      </c>
      <c r="DE262" s="62">
        <f>'2017'!CX31</f>
        <v>6.1</v>
      </c>
      <c r="DF262" s="62">
        <f>'2017'!CY31</f>
        <v>77.900000000000006</v>
      </c>
      <c r="DG262" s="63">
        <f>'2017'!CZ31</f>
        <v>19.899999999999999</v>
      </c>
      <c r="DH262" s="60">
        <f>'2017'!DA31</f>
        <v>614</v>
      </c>
      <c r="DI262" s="61">
        <f>'2017'!DB31</f>
        <v>5009</v>
      </c>
      <c r="DJ262" s="61">
        <f>'2017'!DC31</f>
        <v>96</v>
      </c>
      <c r="DK262" s="61">
        <f>'2017'!DD31</f>
        <v>76</v>
      </c>
      <c r="DL262" s="61">
        <f>'2017'!DE31</f>
        <v>5</v>
      </c>
      <c r="DM262" s="61">
        <f>'2017'!DF31</f>
        <v>45</v>
      </c>
      <c r="DN262" s="62">
        <f>'2017'!DG31</f>
        <v>0.28000000000000003</v>
      </c>
      <c r="DO262" s="62">
        <f>'2017'!DH31</f>
        <v>0.98</v>
      </c>
      <c r="DP262" s="62">
        <f>'2017'!DI31</f>
        <v>1.44</v>
      </c>
      <c r="DQ262" s="62">
        <f>'2017'!DJ31</f>
        <v>7</v>
      </c>
      <c r="DR262" s="62">
        <f>'2017'!DK31</f>
        <v>4.4000000000000004</v>
      </c>
      <c r="DS262" s="62">
        <f>'2017'!DL31</f>
        <v>0</v>
      </c>
      <c r="DT262" s="62">
        <f>'2017'!DM31</f>
        <v>6.2</v>
      </c>
      <c r="DU262" s="62">
        <f>'2017'!DN31</f>
        <v>65</v>
      </c>
      <c r="DV262" s="63">
        <f>'2017'!DO31</f>
        <v>34.799999999999997</v>
      </c>
    </row>
    <row r="263" spans="1:126" ht="15.75" customHeight="1" x14ac:dyDescent="0.2">
      <c r="A263" s="30">
        <f t="shared" si="29"/>
        <v>260</v>
      </c>
      <c r="B263" s="31">
        <f>'2021'!A25</f>
        <v>23</v>
      </c>
      <c r="C263" s="31">
        <v>2021</v>
      </c>
      <c r="D263" s="32" t="str">
        <f>'2021'!B25</f>
        <v>Marquez Stevenson</v>
      </c>
      <c r="E263" s="32" t="str" cm="1">
        <f t="array" ref="E263">_xlfn.IFS(F263&gt;12.5,"Cornerstone",AND(F263&gt;11.995,F263&lt;12.5),"Elite",AND(F263&gt;11,F263&lt;12.995),"Elite Upside",AND(F263&gt;=9.69,F263&lt;10.999),"Upside",AND(F263&gt;8.4,F263&lt;9.999),"Upside Lite",AND(F263&gt;7.25,F263&lt;8.999),"Outlier",AND(F263&gt;=6,F263&lt;7.25),"Outlier Lite",F263&lt;6.999,"Purgatory")</f>
        <v>Outlier Lite</v>
      </c>
      <c r="F263" s="33">
        <f>'2021'!C25</f>
        <v>7.1685714285714282</v>
      </c>
      <c r="G263" s="33">
        <f t="shared" si="30"/>
        <v>57.499999999999993</v>
      </c>
      <c r="H263" s="303">
        <f t="shared" si="31"/>
        <v>-0.72490180968809503</v>
      </c>
      <c r="I263" s="34" t="str">
        <f>'2021'!D25</f>
        <v>Houston</v>
      </c>
      <c r="J263" s="35">
        <f>'2021'!E25</f>
        <v>6</v>
      </c>
      <c r="K263" s="36">
        <f>'2021'!F25</f>
        <v>35880</v>
      </c>
      <c r="L263" s="37">
        <f>'2021'!G25</f>
        <v>27.526027397260275</v>
      </c>
      <c r="M263" s="37" t="str">
        <f>'2021'!H25</f>
        <v>SR</v>
      </c>
      <c r="N263" s="37">
        <f>'2021'!I25</f>
        <v>23.109589041095891</v>
      </c>
      <c r="O263" s="37" t="str">
        <f>'2021'!J25</f>
        <v>Slot</v>
      </c>
      <c r="P263" s="37" t="str">
        <f>'2021'!K25</f>
        <v>PROTO Z</v>
      </c>
      <c r="Q263" s="37" t="str">
        <f>'2021'!L25</f>
        <v>Elite Separator</v>
      </c>
      <c r="R263" s="55">
        <f>'2021'!M25</f>
        <v>70.13</v>
      </c>
      <c r="S263" s="55">
        <f>'2021'!N25</f>
        <v>180</v>
      </c>
      <c r="T263" s="231">
        <f t="shared" si="32"/>
        <v>25.731362336793694</v>
      </c>
      <c r="U263" s="35">
        <f>'2021'!O25</f>
        <v>4.4800000000000004</v>
      </c>
      <c r="V263" s="56">
        <f>'2021'!P25</f>
        <v>6</v>
      </c>
      <c r="W263" s="57">
        <f>'2021'!Q25</f>
        <v>9.3457943925233638E-3</v>
      </c>
      <c r="X263" s="58">
        <f>'2021'!R25</f>
        <v>0.32493622448979592</v>
      </c>
      <c r="Y263" s="58">
        <f>'2021'!S25</f>
        <v>0.2361364228065608</v>
      </c>
      <c r="Z263" s="58">
        <f>'2021'!T25</f>
        <v>0.12581967213114753</v>
      </c>
      <c r="AA263" s="58">
        <f>'2021'!U25</f>
        <v>0.14158043273753529</v>
      </c>
      <c r="AB263" s="58">
        <f>'2021'!V25</f>
        <v>0.22537794831047173</v>
      </c>
      <c r="AC263" s="59">
        <f>'2021'!W25</f>
        <v>0.19157125606390096</v>
      </c>
      <c r="AD263" s="42">
        <f>'2021'!X25</f>
        <v>19.446575342465753</v>
      </c>
      <c r="AE263" s="43">
        <f>'2021'!Y25</f>
        <v>2.9</v>
      </c>
      <c r="AF263" s="43">
        <f>'2021'!Z25</f>
        <v>10.5</v>
      </c>
      <c r="AG263" s="43">
        <f>'2021'!AA25</f>
        <v>12.2</v>
      </c>
      <c r="AH263" s="43">
        <f>'2021'!AB25</f>
        <v>0.8</v>
      </c>
      <c r="AI263" s="43">
        <f>'2021'!AC25</f>
        <v>2.89</v>
      </c>
      <c r="AJ263" s="44">
        <f>'2021'!AD25</f>
        <v>2.4019933554817276E-2</v>
      </c>
      <c r="AK263" s="44">
        <f>'2021'!AE25</f>
        <v>0.20016611295681064</v>
      </c>
      <c r="AL263" s="45">
        <f>'2021'!AF25</f>
        <v>4.8000000000000001E-2</v>
      </c>
      <c r="AM263" s="46">
        <f t="shared" si="28"/>
        <v>0.66700000000000004</v>
      </c>
      <c r="AN263" s="45">
        <f>'2021'!AG25</f>
        <v>9.2499999999999999E-2</v>
      </c>
      <c r="AO263" s="45">
        <f>'2021'!AH25</f>
        <v>0.90599999999999992</v>
      </c>
      <c r="AP263" s="43">
        <f>'2021'!AI25</f>
        <v>89.369729775679389</v>
      </c>
      <c r="AQ263" s="47">
        <f>'2021'!AJ25</f>
        <v>83.29428307169502</v>
      </c>
      <c r="AR263" s="48">
        <f>'2021'!AK25</f>
        <v>5</v>
      </c>
      <c r="AS263" s="49">
        <f>'2021'!AL25</f>
        <v>7</v>
      </c>
      <c r="AT263" s="49">
        <f>'2021'!AM25</f>
        <v>6</v>
      </c>
      <c r="AU263" s="49">
        <f>'2021'!AN25</f>
        <v>8</v>
      </c>
      <c r="AV263" s="49">
        <f>'2021'!AO25</f>
        <v>8</v>
      </c>
      <c r="AW263" s="49">
        <f>'2021'!AP25</f>
        <v>3</v>
      </c>
      <c r="AX263" s="49">
        <f>'2021'!AQ25</f>
        <v>2</v>
      </c>
      <c r="AY263" s="50">
        <f>'2021'!AR25</f>
        <v>0</v>
      </c>
      <c r="AZ263" s="60">
        <f>'2021'!AS25</f>
        <v>36</v>
      </c>
      <c r="BA263" s="61">
        <f>'2021'!AT25</f>
        <v>3852</v>
      </c>
      <c r="BB263" s="61">
        <f>'2021'!AU25</f>
        <v>0</v>
      </c>
      <c r="BC263" s="61">
        <f>'2021'!AV25</f>
        <v>0</v>
      </c>
      <c r="BD263" s="61">
        <f>'2021'!AW25</f>
        <v>0</v>
      </c>
      <c r="BE263" s="61">
        <f>'2021'!AX25</f>
        <v>0</v>
      </c>
      <c r="BF263" s="62">
        <f>'2021'!AY25</f>
        <v>0</v>
      </c>
      <c r="BG263" s="62">
        <f>'2021'!AZ25</f>
        <v>0.51</v>
      </c>
      <c r="BH263" s="62">
        <f>'2021'!BA25</f>
        <v>0</v>
      </c>
      <c r="BI263" s="62">
        <f>'2021'!BB25</f>
        <v>0</v>
      </c>
      <c r="BJ263" s="62">
        <f>'2021'!BC25</f>
        <v>0</v>
      </c>
      <c r="BK263" s="62">
        <f>'2021'!BD25</f>
        <v>0</v>
      </c>
      <c r="BL263" s="62">
        <f>'2021'!BE25</f>
        <v>0</v>
      </c>
      <c r="BM263" s="62">
        <f>'2021'!BF25</f>
        <v>0</v>
      </c>
      <c r="BN263" s="63">
        <f>'2021'!BG25</f>
        <v>0</v>
      </c>
      <c r="BO263" s="60">
        <f>'2021'!BH25</f>
        <v>1019</v>
      </c>
      <c r="BP263" s="61">
        <f>'2021'!BI25</f>
        <v>3136</v>
      </c>
      <c r="BQ263" s="61">
        <f>'2021'!BJ25</f>
        <v>0</v>
      </c>
      <c r="BR263" s="61">
        <f>'2021'!BK25</f>
        <v>0</v>
      </c>
      <c r="BS263" s="61">
        <f>'2021'!BL25</f>
        <v>0</v>
      </c>
      <c r="BT263" s="61">
        <f>'2021'!BM25</f>
        <v>0</v>
      </c>
      <c r="BU263" s="62">
        <f>'2021'!BN25</f>
        <v>0</v>
      </c>
      <c r="BV263" s="62">
        <f>'2021'!BO25</f>
        <v>0</v>
      </c>
      <c r="BW263" s="62">
        <f>'2021'!BP25</f>
        <v>0</v>
      </c>
      <c r="BX263" s="62">
        <f>'2021'!BQ25</f>
        <v>0</v>
      </c>
      <c r="BY263" s="62">
        <f>'2021'!BR25</f>
        <v>0</v>
      </c>
      <c r="BZ263" s="62">
        <f>'2021'!BW25</f>
        <v>0</v>
      </c>
      <c r="CA263" s="62">
        <f>'2021'!BX25</f>
        <v>0</v>
      </c>
      <c r="CB263" s="62">
        <f>'2021'!BY25</f>
        <v>0</v>
      </c>
      <c r="CC263" s="63">
        <f>'2021'!BZ25</f>
        <v>0</v>
      </c>
      <c r="CD263" s="60">
        <f>'2021'!CA25</f>
        <v>907</v>
      </c>
      <c r="CE263" s="61">
        <f>'2021'!CB25</f>
        <v>3841</v>
      </c>
      <c r="CF263" s="61">
        <f>'2021'!CC25</f>
        <v>115</v>
      </c>
      <c r="CG263" s="61">
        <f>'2021'!CD25</f>
        <v>74</v>
      </c>
      <c r="CH263" s="61">
        <f>'2021'!CE25</f>
        <v>9</v>
      </c>
      <c r="CI263" s="61">
        <f>'2021'!CF25</f>
        <v>45</v>
      </c>
      <c r="CJ263" s="62">
        <f>'2021'!CG25</f>
        <v>0.64</v>
      </c>
      <c r="CK263" s="62">
        <f>'2021'!CH25</f>
        <v>2.15</v>
      </c>
      <c r="CL263" s="62">
        <f>'2021'!CI25</f>
        <v>2.64</v>
      </c>
      <c r="CM263" s="62">
        <f>'2021'!CJ25</f>
        <v>7.6</v>
      </c>
      <c r="CN263" s="62">
        <f>'2021'!CK25</f>
        <v>9.9</v>
      </c>
      <c r="CO263" s="62">
        <f>'2021'!CP25</f>
        <v>15.4</v>
      </c>
      <c r="CP263" s="62">
        <f>'2021'!CQ25</f>
        <v>11.9</v>
      </c>
      <c r="CQ263" s="62">
        <f>'2021'!CR25</f>
        <v>15.5</v>
      </c>
      <c r="CR263" s="63">
        <f>'2021'!CS25</f>
        <v>81.400000000000006</v>
      </c>
      <c r="CS263" s="60">
        <f>'2021'!CT25</f>
        <v>307</v>
      </c>
      <c r="CT263" s="61">
        <f>'2021'!CU25</f>
        <v>2440</v>
      </c>
      <c r="CU263" s="61">
        <f>'2021'!CV25</f>
        <v>90</v>
      </c>
      <c r="CV263" s="61">
        <f>'2021'!CW25</f>
        <v>52</v>
      </c>
      <c r="CW263" s="61">
        <f>'2021'!CX25</f>
        <v>9</v>
      </c>
      <c r="CX263" s="61">
        <f>'2021'!CY25</f>
        <v>19</v>
      </c>
      <c r="CY263" s="62">
        <f>'2021'!CZ25</f>
        <v>0.63</v>
      </c>
      <c r="CZ263" s="62">
        <f>'2021'!DA25</f>
        <v>2.89</v>
      </c>
      <c r="DA263" s="62">
        <f>'2021'!DB25</f>
        <v>2.9</v>
      </c>
      <c r="DB263" s="62">
        <f>'2021'!DC25</f>
        <v>10.5</v>
      </c>
      <c r="DC263" s="62">
        <f>'2021'!DD25</f>
        <v>12.2</v>
      </c>
      <c r="DD263" s="62">
        <f>'2021'!DI25</f>
        <v>35</v>
      </c>
      <c r="DE263" s="62">
        <f>'2021'!DJ25</f>
        <v>7.1</v>
      </c>
      <c r="DF263" s="62">
        <f>'2021'!DK25</f>
        <v>7.1</v>
      </c>
      <c r="DG263" s="63">
        <f>'2021'!DL25</f>
        <v>92.6</v>
      </c>
      <c r="DH263" s="60">
        <f>'2021'!DM25</f>
        <v>301</v>
      </c>
      <c r="DI263" s="61">
        <f>'2021'!DN25</f>
        <v>2126</v>
      </c>
      <c r="DJ263" s="61">
        <f>'2021'!DO25</f>
        <v>28</v>
      </c>
      <c r="DK263" s="61">
        <f>'2021'!DP25</f>
        <v>20</v>
      </c>
      <c r="DL263" s="61">
        <f>'2021'!DQ25</f>
        <v>4</v>
      </c>
      <c r="DM263" s="61">
        <f>'2021'!DR25</f>
        <v>15</v>
      </c>
      <c r="DN263" s="62">
        <f>'2021'!DS25</f>
        <v>0.8</v>
      </c>
      <c r="DO263" s="62">
        <f>'2021'!DT25</f>
        <v>1.58</v>
      </c>
      <c r="DP263" s="62">
        <f>'2021'!DU25</f>
        <v>2.41</v>
      </c>
      <c r="DQ263" s="62">
        <f>'2021'!DV25</f>
        <v>6.5</v>
      </c>
      <c r="DR263" s="62">
        <f>'2021'!DW25</f>
        <v>11.6</v>
      </c>
      <c r="DS263" s="62">
        <f>'2021'!EB25</f>
        <v>66.7</v>
      </c>
      <c r="DT263" s="62">
        <f>'2021'!EC25</f>
        <v>4.8</v>
      </c>
      <c r="DU263" s="62">
        <f>'2021'!ED25</f>
        <v>11.4</v>
      </c>
      <c r="DV263" s="63">
        <f>'2021'!EE25</f>
        <v>88.6</v>
      </c>
    </row>
    <row r="264" spans="1:126" ht="15.75" customHeight="1" x14ac:dyDescent="0.2">
      <c r="A264" s="30">
        <f t="shared" si="29"/>
        <v>262</v>
      </c>
      <c r="B264" s="31">
        <f>'2022'!A25</f>
        <v>23</v>
      </c>
      <c r="C264" s="31">
        <v>2022</v>
      </c>
      <c r="D264" s="32" t="str">
        <f>'2022'!B25</f>
        <v>Kyle Philips</v>
      </c>
      <c r="E264" s="32" t="str" cm="1">
        <f t="array" ref="E264">_xlfn.IFS(F264&gt;12.5,"Cornerstone",AND(F264&gt;11.995,F264&lt;12.5),"Elite",AND(F264&gt;11,F264&lt;12.995),"Elite Upside",AND(F264&gt;=9.69,F264&lt;10.999),"Upside",AND(F264&gt;8.4,F264&lt;9.999),"Upside Lite",AND(F264&gt;7.25,F264&lt;8.999),"Outlier",AND(F264&gt;=6,F264&lt;7.25),"Outlier Lite",F264&lt;6.999,"Purgatory")</f>
        <v>Outlier Lite</v>
      </c>
      <c r="F264" s="33">
        <f>'2022'!C25</f>
        <v>7.1685714285714273</v>
      </c>
      <c r="G264" s="33">
        <f t="shared" si="30"/>
        <v>57.3</v>
      </c>
      <c r="H264" s="303">
        <f t="shared" si="31"/>
        <v>-0.72490180968809559</v>
      </c>
      <c r="I264" s="34" t="str">
        <f>'2022'!D25</f>
        <v>UCLA</v>
      </c>
      <c r="J264" s="35">
        <f>'2022'!E25</f>
        <v>5</v>
      </c>
      <c r="K264" s="36">
        <f>'2022'!F25</f>
        <v>36328</v>
      </c>
      <c r="L264" s="37">
        <f>'2022'!G25</f>
        <v>26.298630136986301</v>
      </c>
      <c r="M264" s="37" t="str">
        <f>'2022'!H25</f>
        <v>RS JR</v>
      </c>
      <c r="N264" s="37">
        <f>'2022'!I25</f>
        <v>22.87945205479452</v>
      </c>
      <c r="O264" s="37" t="str">
        <f>'2022'!J25</f>
        <v>Slot</v>
      </c>
      <c r="P264" s="37" t="str">
        <f>'2022'!K25</f>
        <v>PROTO Z</v>
      </c>
      <c r="Q264" s="37" t="str">
        <f>'2022'!L25</f>
        <v>Elite Separator</v>
      </c>
      <c r="R264" s="55">
        <f>'2022'!M25</f>
        <v>71</v>
      </c>
      <c r="S264" s="55">
        <f>'2022'!N25</f>
        <v>189</v>
      </c>
      <c r="T264" s="231">
        <f t="shared" si="32"/>
        <v>26.359857599699332</v>
      </c>
      <c r="U264" s="35">
        <f>'2022'!O25</f>
        <v>4.58</v>
      </c>
      <c r="V264" s="56">
        <f>'2022'!P25</f>
        <v>5</v>
      </c>
      <c r="W264" s="57">
        <f>'2022'!Q25</f>
        <v>0</v>
      </c>
      <c r="X264" s="58">
        <f>'2022'!R25</f>
        <v>1.0865755345250614E-2</v>
      </c>
      <c r="Y264" s="58">
        <f>'2022'!S25</f>
        <v>0.22211350293542073</v>
      </c>
      <c r="Z264" s="58">
        <f>'2022'!T25</f>
        <v>0.23551877784850414</v>
      </c>
      <c r="AA264" s="58">
        <f>'2022'!U25</f>
        <v>0.27229182019159914</v>
      </c>
      <c r="AB264" s="58">
        <f>'2022'!V25</f>
        <v>0.27229182019159914</v>
      </c>
      <c r="AC264" s="59">
        <f>'2022'!W25</f>
        <v>0.25867722918201919</v>
      </c>
      <c r="AD264" s="42">
        <f>'2022'!X25</f>
        <v>20.219178082191782</v>
      </c>
      <c r="AE264" s="43">
        <f>'2022'!Y25</f>
        <v>2.11</v>
      </c>
      <c r="AF264" s="43">
        <f>'2022'!Z25</f>
        <v>6</v>
      </c>
      <c r="AG264" s="43">
        <f>'2022'!AA25</f>
        <v>9.8000000000000007</v>
      </c>
      <c r="AH264" s="43">
        <f>'2022'!AB25</f>
        <v>1.1599999999999999</v>
      </c>
      <c r="AI264" s="43">
        <f>'2022'!AC25</f>
        <v>2.4</v>
      </c>
      <c r="AJ264" s="44">
        <f>'2022'!AD25</f>
        <v>2.8552097428958048E-2</v>
      </c>
      <c r="AK264" s="44">
        <f>'2022'!AE25</f>
        <v>0.2398376184032476</v>
      </c>
      <c r="AL264" s="45">
        <f>'2022'!AF25</f>
        <v>9.1999999999999998E-2</v>
      </c>
      <c r="AM264" s="46">
        <f t="shared" si="28"/>
        <v>0.3</v>
      </c>
      <c r="AN264" s="45">
        <f>'2022'!AG25</f>
        <v>6.6000000000000003E-2</v>
      </c>
      <c r="AO264" s="45">
        <f>'2022'!AH25</f>
        <v>0.8819999999999999</v>
      </c>
      <c r="AP264" s="43">
        <f>'2022'!AI25</f>
        <v>85.907264020833736</v>
      </c>
      <c r="AQ264" s="47">
        <f>'2022'!AJ25</f>
        <v>81.561724982132347</v>
      </c>
      <c r="AR264" s="48">
        <f>'2022'!AK25</f>
        <v>7</v>
      </c>
      <c r="AS264" s="49">
        <f>'2022'!AL25</f>
        <v>6</v>
      </c>
      <c r="AT264" s="49">
        <f>'2022'!AM25</f>
        <v>4</v>
      </c>
      <c r="AU264" s="49">
        <f>'2022'!AN25</f>
        <v>5</v>
      </c>
      <c r="AV264" s="49">
        <f>'2022'!AO25</f>
        <v>6</v>
      </c>
      <c r="AW264" s="49">
        <f>'2022'!AP25</f>
        <v>3</v>
      </c>
      <c r="AX264" s="49">
        <f>'2022'!AQ25</f>
        <v>4</v>
      </c>
      <c r="AY264" s="50">
        <f>'2022'!AR25</f>
        <v>0</v>
      </c>
      <c r="AZ264" s="60">
        <f>'2022'!AS25</f>
        <v>0</v>
      </c>
      <c r="BA264" s="61">
        <f>'2022'!AT25</f>
        <v>4478</v>
      </c>
      <c r="BB264" s="61">
        <f>'2022'!AU25</f>
        <v>0</v>
      </c>
      <c r="BC264" s="61">
        <f>'2022'!AV25</f>
        <v>0</v>
      </c>
      <c r="BD264" s="61">
        <f>'2022'!AW25</f>
        <v>0</v>
      </c>
      <c r="BE264" s="61">
        <f>'2022'!AX25</f>
        <v>0</v>
      </c>
      <c r="BF264" s="62">
        <f>'2022'!AY25</f>
        <v>0</v>
      </c>
      <c r="BG264" s="62">
        <f>'2022'!AZ25</f>
        <v>0</v>
      </c>
      <c r="BH264" s="62">
        <f>'2022'!BA25</f>
        <v>0</v>
      </c>
      <c r="BI264" s="62">
        <f>'2022'!BB25</f>
        <v>0</v>
      </c>
      <c r="BJ264" s="62">
        <f>'2022'!BC25</f>
        <v>0</v>
      </c>
      <c r="BK264" s="62">
        <f>'2022'!BH25</f>
        <v>0</v>
      </c>
      <c r="BL264" s="62">
        <f>'2022'!BI25</f>
        <v>0</v>
      </c>
      <c r="BM264" s="62">
        <f>'2022'!BJ25</f>
        <v>0</v>
      </c>
      <c r="BN264" s="63">
        <f>'2022'!BK25</f>
        <v>0</v>
      </c>
      <c r="BO264" s="60">
        <f>'2022'!BL25</f>
        <v>31</v>
      </c>
      <c r="BP264" s="61">
        <f>'2022'!BM25</f>
        <v>2853</v>
      </c>
      <c r="BQ264" s="61">
        <f>'2022'!BN25</f>
        <v>13</v>
      </c>
      <c r="BR264" s="61">
        <f>'2022'!BO25</f>
        <v>6</v>
      </c>
      <c r="BS264" s="61">
        <f>'2022'!BP25</f>
        <v>0</v>
      </c>
      <c r="BT264" s="61">
        <f>'2022'!BQ25</f>
        <v>13</v>
      </c>
      <c r="BU264" s="62">
        <f>'2022'!BR25</f>
        <v>0.01</v>
      </c>
      <c r="BV264" s="62">
        <f>'2022'!BS25</f>
        <v>0.23</v>
      </c>
      <c r="BW264" s="62">
        <f>'2022'!BT25</f>
        <v>0.55000000000000004</v>
      </c>
      <c r="BX264" s="62">
        <f>'2022'!BU25</f>
        <v>1.2</v>
      </c>
      <c r="BY264" s="62">
        <f>'2022'!BV25</f>
        <v>0</v>
      </c>
      <c r="BZ264" s="62">
        <f>'2022'!CA25</f>
        <v>0</v>
      </c>
      <c r="CA264" s="62">
        <f>'2022'!CB25</f>
        <v>14.3</v>
      </c>
      <c r="CB264" s="62">
        <f>'2022'!CC25</f>
        <v>1.7</v>
      </c>
      <c r="CC264" s="63">
        <f>'2022'!CD25</f>
        <v>98.3</v>
      </c>
      <c r="CD264" s="60">
        <f>'2022'!CE25</f>
        <v>681</v>
      </c>
      <c r="CE264" s="61">
        <f>'2022'!CF25</f>
        <v>3066</v>
      </c>
      <c r="CF264" s="61">
        <f>'2022'!CG25</f>
        <v>87</v>
      </c>
      <c r="CG264" s="61">
        <f>'2022'!CH25</f>
        <v>60</v>
      </c>
      <c r="CH264" s="61">
        <f>'2022'!CI25</f>
        <v>5</v>
      </c>
      <c r="CI264" s="61">
        <f>'2022'!CJ25</f>
        <v>22</v>
      </c>
      <c r="CJ264" s="62">
        <f>'2022'!CK25</f>
        <v>0.7</v>
      </c>
      <c r="CK264" s="62">
        <f>'2022'!CL25</f>
        <v>1.7</v>
      </c>
      <c r="CL264" s="62">
        <f>'2022'!CM25</f>
        <v>1.61</v>
      </c>
      <c r="CM264" s="62">
        <f>'2022'!CN25</f>
        <v>5.3</v>
      </c>
      <c r="CN264" s="62">
        <f>'2022'!CO25</f>
        <v>6.6</v>
      </c>
      <c r="CO264" s="62">
        <f>'2022'!CT25</f>
        <v>41.7</v>
      </c>
      <c r="CP264" s="62">
        <f>'2022'!CU25</f>
        <v>6.3</v>
      </c>
      <c r="CQ264" s="62">
        <f>'2022'!CV25</f>
        <v>4.0999999999999996</v>
      </c>
      <c r="CR264" s="63">
        <f>'2022'!CW25</f>
        <v>95.4</v>
      </c>
      <c r="CS264" s="60">
        <f>'2022'!CX25</f>
        <v>370</v>
      </c>
      <c r="CT264" s="61">
        <f>'2022'!CY25</f>
        <v>1571</v>
      </c>
      <c r="CU264" s="61">
        <f>'2022'!CZ25</f>
        <v>57</v>
      </c>
      <c r="CV264" s="61">
        <f>'2022'!DA25</f>
        <v>38</v>
      </c>
      <c r="CW264" s="61">
        <f>'2022'!DB25</f>
        <v>2</v>
      </c>
      <c r="CX264" s="61">
        <f>'2022'!DC25</f>
        <v>18</v>
      </c>
      <c r="CY264" s="62">
        <f>'2022'!DD25</f>
        <v>0.46</v>
      </c>
      <c r="CZ264" s="62">
        <f>'2022'!DE25</f>
        <v>1.85</v>
      </c>
      <c r="DA264" s="62">
        <f>'2022'!DF25</f>
        <v>1.71</v>
      </c>
      <c r="DB264" s="62">
        <f>'2022'!DG25</f>
        <v>3.6</v>
      </c>
      <c r="DC264" s="62">
        <f>'2022'!DH25</f>
        <v>7.9</v>
      </c>
      <c r="DD264" s="62">
        <f>'2022'!DM25</f>
        <v>55.6</v>
      </c>
      <c r="DE264" s="62">
        <f>'2022'!DN25</f>
        <v>5</v>
      </c>
      <c r="DF264" s="62">
        <f>'2022'!DO25</f>
        <v>8.6</v>
      </c>
      <c r="DG264" s="63">
        <f>'2022'!DP25</f>
        <v>83.6</v>
      </c>
      <c r="DH264" s="60">
        <f>'2022'!DQ25</f>
        <v>739</v>
      </c>
      <c r="DI264" s="61">
        <f>'2022'!DR25</f>
        <v>2714</v>
      </c>
      <c r="DJ264" s="61">
        <f>'2022'!DS25</f>
        <v>94</v>
      </c>
      <c r="DK264" s="61">
        <f>'2022'!DT25</f>
        <v>59</v>
      </c>
      <c r="DL264" s="61">
        <f>'2022'!DU25</f>
        <v>10</v>
      </c>
      <c r="DM264" s="61">
        <f>'2022'!DV25</f>
        <v>23</v>
      </c>
      <c r="DN264" s="62">
        <f>'2022'!DW25</f>
        <v>1.1599999999999999</v>
      </c>
      <c r="DO264" s="62">
        <f>'2022'!DX25</f>
        <v>2.4</v>
      </c>
      <c r="DP264" s="62">
        <f>'2022'!DY25</f>
        <v>2.11</v>
      </c>
      <c r="DQ264" s="62">
        <f>'2022'!DZ25</f>
        <v>6</v>
      </c>
      <c r="DR264" s="62">
        <f>'2022'!EA25</f>
        <v>9.8000000000000007</v>
      </c>
      <c r="DS264" s="62">
        <f>'2022'!EF25</f>
        <v>30</v>
      </c>
      <c r="DT264" s="62">
        <f>'2022'!EG25</f>
        <v>9.1999999999999993</v>
      </c>
      <c r="DU264" s="62">
        <f>'2022'!EH25</f>
        <v>4.5999999999999996</v>
      </c>
      <c r="DV264" s="63">
        <f>'2022'!EI25</f>
        <v>92.8</v>
      </c>
    </row>
    <row r="265" spans="1:126" ht="15.75" customHeight="1" x14ac:dyDescent="0.2">
      <c r="A265" s="30">
        <f t="shared" si="29"/>
        <v>263</v>
      </c>
      <c r="B265" s="31">
        <f>'2023'!A29</f>
        <v>27</v>
      </c>
      <c r="C265" s="31">
        <v>2023</v>
      </c>
      <c r="D265" s="32" t="str">
        <f>'2023'!B29</f>
        <v>Dontay Demus Jr.</v>
      </c>
      <c r="E265" s="32" t="str" cm="1">
        <f t="array" ref="E265">_xlfn.IFS(F265&gt;12.5,"Cornerstone",AND(F265&gt;11.995,F265&lt;12.5),"Elite",AND(F265&gt;11,F265&lt;12.995),"Elite Upside",AND(F265&gt;=9.69,F265&lt;10.999),"Upside",AND(F265&gt;8.4,F265&lt;9.999),"Upside Lite",AND(F265&gt;7.25,F265&lt;8.999),"Outlier",AND(F265&gt;=6,F265&lt;7.25),"Outlier Lite",F265&lt;6.999,"Purgatory")</f>
        <v>Outlier Lite</v>
      </c>
      <c r="F265" s="33">
        <f>'2023'!C29</f>
        <v>7.1585714285714284</v>
      </c>
      <c r="G265" s="33">
        <f t="shared" si="30"/>
        <v>56.999999999999993</v>
      </c>
      <c r="H265" s="303">
        <f t="shared" si="31"/>
        <v>-0.73064135417690335</v>
      </c>
      <c r="I265" s="34" t="str">
        <f>'2023'!D29</f>
        <v>Maryland</v>
      </c>
      <c r="J265" s="35">
        <f>'2023'!E29</f>
        <v>2</v>
      </c>
      <c r="K265" s="36">
        <f>'2023'!F29</f>
        <v>36795</v>
      </c>
      <c r="L265" s="37">
        <f>'2023'!G29</f>
        <v>25.019178082191782</v>
      </c>
      <c r="M265" s="37" t="str">
        <f>'2023'!H29</f>
        <v>RS SR</v>
      </c>
      <c r="N265" s="37">
        <f>'2023'!I29</f>
        <v>22.597260273972601</v>
      </c>
      <c r="O265" s="37" t="str">
        <f>'2023'!J29</f>
        <v>Wide</v>
      </c>
      <c r="P265" s="37" t="str">
        <f>'2023'!K29</f>
        <v>PROTO Z</v>
      </c>
      <c r="Q265" s="37" t="str">
        <f>'2023'!L29</f>
        <v>Poor Separator</v>
      </c>
      <c r="R265" s="35">
        <f>'2023'!M29</f>
        <v>73</v>
      </c>
      <c r="S265" s="35">
        <f>'2023'!N29</f>
        <v>212</v>
      </c>
      <c r="T265" s="231">
        <f t="shared" si="32"/>
        <v>27.969718390178009</v>
      </c>
      <c r="U265" s="35">
        <f>'2023'!O29</f>
        <v>4.57</v>
      </c>
      <c r="V265" s="38">
        <f>'2023'!P29</f>
        <v>0</v>
      </c>
      <c r="W265" s="57">
        <f>'2023'!Q29</f>
        <v>0.16395376267987732</v>
      </c>
      <c r="X265" s="58">
        <f>'2023'!R29</f>
        <v>0.29932950191570884</v>
      </c>
      <c r="Y265" s="58">
        <f>'2023'!S29</f>
        <v>0.27651515151515149</v>
      </c>
      <c r="Z265" s="58">
        <f>'2023'!T29</f>
        <v>0.33289560078791858</v>
      </c>
      <c r="AA265" s="58">
        <f>'2023'!U29</f>
        <v>6.8881925146337133E-2</v>
      </c>
      <c r="AB265" s="58">
        <f>'2023'!V29</f>
        <v>0.20088876296712785</v>
      </c>
      <c r="AC265" s="59">
        <f>'2023'!W29</f>
        <v>0.20088876296712785</v>
      </c>
      <c r="AD265" s="42">
        <f>'2023'!X29</f>
        <v>18.93972602739726</v>
      </c>
      <c r="AE265" s="43">
        <f>'2023'!Y29</f>
        <v>3.36</v>
      </c>
      <c r="AF265" s="43">
        <f>'2023'!Z29</f>
        <v>9.9</v>
      </c>
      <c r="AG265" s="43">
        <f>'2023'!AA29</f>
        <v>9.8000000000000007</v>
      </c>
      <c r="AH265" s="43">
        <f>'2023'!AB29</f>
        <v>1.19</v>
      </c>
      <c r="AI265" s="43">
        <f>'2023'!AC29</f>
        <v>2.68</v>
      </c>
      <c r="AJ265" s="44">
        <f>'2023'!AD29</f>
        <v>4.7424892703862659E-2</v>
      </c>
      <c r="AK265" s="44">
        <f>'2023'!AE29</f>
        <v>0.10579399141630901</v>
      </c>
      <c r="AL265" s="45">
        <f>'2023'!AF29</f>
        <v>8.3000000000000004E-2</v>
      </c>
      <c r="AM265" s="46">
        <f>DD265/100</f>
        <v>0.57100000000000006</v>
      </c>
      <c r="AN265" s="45">
        <f>'2023'!AG29</f>
        <v>0.96650000000000014</v>
      </c>
      <c r="AO265" s="45">
        <f>'2023'!AH29</f>
        <v>3.3500000000000002E-2</v>
      </c>
      <c r="AP265" s="43">
        <f>'2023'!AI29</f>
        <v>97.20778701646374</v>
      </c>
      <c r="AQ265" s="47">
        <f>'2023'!AJ29</f>
        <v>96.217559672238451</v>
      </c>
      <c r="AR265" s="48">
        <f>'2023'!AK29</f>
        <v>5</v>
      </c>
      <c r="AS265" s="49">
        <f>'2023'!AL29</f>
        <v>8</v>
      </c>
      <c r="AT265" s="49">
        <f>'2023'!AM29</f>
        <v>6</v>
      </c>
      <c r="AU265" s="49">
        <f>'2023'!AN29</f>
        <v>7</v>
      </c>
      <c r="AV265" s="49">
        <f>'2023'!AO29</f>
        <v>6</v>
      </c>
      <c r="AW265" s="49">
        <f>'2023'!AP29</f>
        <v>6</v>
      </c>
      <c r="AX265" s="49">
        <f>'2023'!AQ29</f>
        <v>0</v>
      </c>
      <c r="AY265" s="50">
        <f>'2023'!AR29</f>
        <v>0.25</v>
      </c>
      <c r="AZ265" s="60">
        <f>'2023'!AS29</f>
        <v>278</v>
      </c>
      <c r="BA265" s="61">
        <f>'2023'!AT29</f>
        <v>1695.6000000000001</v>
      </c>
      <c r="BB265" s="61">
        <f>'2023'!AU29</f>
        <v>24</v>
      </c>
      <c r="BC265" s="61">
        <f>'2023'!AV29</f>
        <v>13</v>
      </c>
      <c r="BD265" s="61">
        <f>'2023'!AW29</f>
        <v>0</v>
      </c>
      <c r="BE265" s="61">
        <f>'2023'!AX29</f>
        <v>12</v>
      </c>
      <c r="BF265" s="62">
        <f>'2023'!AY29</f>
        <v>0</v>
      </c>
      <c r="BG265" s="62">
        <f>'2023'!AZ29</f>
        <v>0</v>
      </c>
      <c r="BH265" s="62">
        <f>'2023'!BA29</f>
        <v>3.02</v>
      </c>
      <c r="BI265" s="62">
        <f>'2023'!BA29</f>
        <v>3.02</v>
      </c>
      <c r="BJ265" s="62">
        <f>'2023'!BC29</f>
        <v>16.8</v>
      </c>
      <c r="BK265" s="62">
        <f>'2023'!BH29</f>
        <v>42.9</v>
      </c>
      <c r="BL265" s="62">
        <f>'2023'!BI29</f>
        <v>7.1</v>
      </c>
      <c r="BM265" s="62">
        <f>'2023'!BJ29</f>
        <v>95.7</v>
      </c>
      <c r="BN265" s="63">
        <f>'2023'!BK29</f>
        <v>4.3</v>
      </c>
      <c r="BO265" s="60">
        <f>'2023'!BL29</f>
        <v>625</v>
      </c>
      <c r="BP265" s="61">
        <f>'2023'!BM29</f>
        <v>2088</v>
      </c>
      <c r="BQ265" s="61">
        <f>'2023'!BN29</f>
        <v>73</v>
      </c>
      <c r="BR265" s="61">
        <f>'2023'!BO29</f>
        <v>42</v>
      </c>
      <c r="BS265" s="61">
        <f>'2023'!BP29</f>
        <v>6</v>
      </c>
      <c r="BT265" s="61">
        <f>'2023'!BQ29</f>
        <v>16</v>
      </c>
      <c r="BU265" s="62">
        <f>'2023'!BR29</f>
        <v>0</v>
      </c>
      <c r="BV265" s="62">
        <f>'2023'!BS29</f>
        <v>0</v>
      </c>
      <c r="BW265" s="62">
        <f>'2023'!BT29</f>
        <v>1.73</v>
      </c>
      <c r="BX265" s="62">
        <f>'2023'!BU29</f>
        <v>7.8</v>
      </c>
      <c r="BY265" s="62">
        <f>'2023'!BV29</f>
        <v>10.6</v>
      </c>
      <c r="BZ265" s="62">
        <f>'2023'!CA29</f>
        <v>44.4</v>
      </c>
      <c r="CA265" s="62">
        <f>'2023'!CB29</f>
        <v>12.5</v>
      </c>
      <c r="CB265" s="62">
        <f>'2023'!CC29</f>
        <v>82.3</v>
      </c>
      <c r="CC265" s="63">
        <f>'2023'!CD29</f>
        <v>17.2</v>
      </c>
      <c r="CD265" s="60">
        <f>'2023'!CE29</f>
        <v>365</v>
      </c>
      <c r="CE265" s="61">
        <f>'2023'!CF29</f>
        <v>1320</v>
      </c>
      <c r="CF265" s="61">
        <f>'2023'!CG29</f>
        <v>45</v>
      </c>
      <c r="CG265" s="61">
        <f>'2023'!CH29</f>
        <v>24</v>
      </c>
      <c r="CH265" s="61">
        <f>'2023'!CI29</f>
        <v>4</v>
      </c>
      <c r="CI265" s="61">
        <f>'2023'!CJ29</f>
        <v>9</v>
      </c>
      <c r="CJ265" s="62">
        <f>'2023'!CK29</f>
        <v>0.46</v>
      </c>
      <c r="CK265" s="62">
        <f>'2023'!CL29</f>
        <v>2.3199999999999998</v>
      </c>
      <c r="CL265" s="62">
        <f>'2023'!CM29</f>
        <v>2.2000000000000002</v>
      </c>
      <c r="CM265" s="62">
        <f>'2023'!CN29</f>
        <v>3.9</v>
      </c>
      <c r="CN265" s="62">
        <f>'2023'!CO29</f>
        <v>14.8</v>
      </c>
      <c r="CO265" s="62">
        <f>'2023'!CT29</f>
        <v>75</v>
      </c>
      <c r="CP265" s="62">
        <f>'2023'!CU29</f>
        <v>11.1</v>
      </c>
      <c r="CQ265" s="62">
        <f>'2023'!CV29</f>
        <v>88.1</v>
      </c>
      <c r="CR265" s="63">
        <f>'2023'!CW29</f>
        <v>10.7</v>
      </c>
      <c r="CS265" s="60">
        <f>'2023'!CX29</f>
        <v>507</v>
      </c>
      <c r="CT265" s="61">
        <f>'2023'!CY29</f>
        <v>1523</v>
      </c>
      <c r="CU265" s="61">
        <f>'2023'!CZ29</f>
        <v>36</v>
      </c>
      <c r="CV265" s="61">
        <f>'2023'!DA29</f>
        <v>28</v>
      </c>
      <c r="CW265" s="61">
        <f>'2023'!DB29</f>
        <v>3</v>
      </c>
      <c r="CX265" s="61">
        <f>'2023'!DC29</f>
        <v>27</v>
      </c>
      <c r="CY265" s="62">
        <f>'2023'!DD29</f>
        <v>1.19</v>
      </c>
      <c r="CZ265" s="62">
        <f>'2023'!DE29</f>
        <v>2.68</v>
      </c>
      <c r="DA265" s="62">
        <f>'2023'!DF29</f>
        <v>3.36</v>
      </c>
      <c r="DB265" s="62">
        <f>'2023'!DG29</f>
        <v>9.9</v>
      </c>
      <c r="DC265" s="62">
        <f>'2023'!DH29</f>
        <v>9</v>
      </c>
      <c r="DD265" s="62">
        <f>'2023'!DM29</f>
        <v>57.1</v>
      </c>
      <c r="DE265" s="62">
        <f>'2023'!DN29</f>
        <v>6.7</v>
      </c>
      <c r="DF265" s="62">
        <f>'2023'!DO29</f>
        <v>97.4</v>
      </c>
      <c r="DG265" s="63">
        <f>'2023'!DP29</f>
        <v>2.6</v>
      </c>
      <c r="DH265" s="60">
        <f>'2023'!DQ29</f>
        <v>233</v>
      </c>
      <c r="DI265" s="61">
        <f>'2023'!DR29</f>
        <v>3382.6</v>
      </c>
      <c r="DJ265" s="61">
        <f>'2023'!DS29</f>
        <v>42</v>
      </c>
      <c r="DK265" s="61">
        <f>'2023'!DT29</f>
        <v>22</v>
      </c>
      <c r="DL265" s="61">
        <f>'2023'!DU29</f>
        <v>1</v>
      </c>
      <c r="DM265" s="61">
        <f>'2023'!DV29</f>
        <v>21</v>
      </c>
      <c r="DN265" s="62">
        <f>'2023'!DW29</f>
        <v>0.77</v>
      </c>
      <c r="DO265" s="62">
        <f>'2023'!DX29</f>
        <v>0.61</v>
      </c>
      <c r="DP265" s="62">
        <f>'2023'!DY29</f>
        <v>0.85</v>
      </c>
      <c r="DQ265" s="62">
        <f>'2023'!DZ29</f>
        <v>5.0999999999999996</v>
      </c>
      <c r="DR265" s="62">
        <f>'2023'!EA29</f>
        <v>9.8000000000000007</v>
      </c>
      <c r="DS265" s="62">
        <f>'2023'!EF29</f>
        <v>23.1</v>
      </c>
      <c r="DT265" s="62">
        <f>'2023'!EG29</f>
        <v>8.3000000000000007</v>
      </c>
      <c r="DU265" s="62">
        <f>'2023'!EH29</f>
        <v>95.9</v>
      </c>
      <c r="DV265" s="63">
        <f>'2023'!EI29</f>
        <v>4.0999999999999996</v>
      </c>
    </row>
    <row r="266" spans="1:126" ht="15.75" customHeight="1" x14ac:dyDescent="0.2">
      <c r="A266" s="30">
        <f t="shared" si="29"/>
        <v>263</v>
      </c>
      <c r="B266" s="31">
        <f>'2025'!A30</f>
        <v>28</v>
      </c>
      <c r="C266" s="31">
        <v>2025</v>
      </c>
      <c r="D266" s="32" t="str">
        <f>'2025'!B30</f>
        <v>LaJohntay Wester</v>
      </c>
      <c r="E266" s="32" t="str" cm="1">
        <f t="array" ref="E266">_xlfn.IFS(F266&gt;12.5,"Cornerstone",AND(F266&gt;11.995,F266&lt;12.5),"Elite",AND(F266&gt;11,F266&lt;12.995),"Elite Upside",AND(F266&gt;=9.69,F266&lt;10.999),"Upside",AND(F266&gt;8.4,F266&lt;9.999),"Upside Lite",AND(F266&gt;7.25,F266&lt;8.999),"Outlier",AND(F266&gt;=6,F266&lt;7.25),"Outlier Lite",F266&lt;6.999,"Purgatory")</f>
        <v>Outlier Lite</v>
      </c>
      <c r="F266" s="33">
        <f>'2025'!C30</f>
        <v>7.1585714285714284</v>
      </c>
      <c r="G266" s="33">
        <f t="shared" si="30"/>
        <v>56.999999999999993</v>
      </c>
      <c r="H266" s="303">
        <f t="shared" si="31"/>
        <v>-0.73064135417690335</v>
      </c>
      <c r="I266" s="34" t="str">
        <f>'2025'!D30</f>
        <v>Colorado</v>
      </c>
      <c r="J266" s="35">
        <f>'2025'!E30</f>
        <v>3</v>
      </c>
      <c r="K266" s="36">
        <f>'2025'!F30</f>
        <v>37344</v>
      </c>
      <c r="L266" s="37">
        <f>'2025'!G30</f>
        <v>23.515068493150686</v>
      </c>
      <c r="M266" s="37" t="str">
        <f>'2025'!H30</f>
        <v>RS SR</v>
      </c>
      <c r="N266" s="37">
        <f>'2025'!I30</f>
        <v>23.095890410958905</v>
      </c>
      <c r="O266" s="37" t="str">
        <f>'2025'!J30</f>
        <v>Slot</v>
      </c>
      <c r="P266" s="37" t="str">
        <f>'2025'!K30</f>
        <v>RAT</v>
      </c>
      <c r="Q266" s="37" t="str">
        <f>'2025'!L30</f>
        <v>Poor Earner</v>
      </c>
      <c r="R266" s="55">
        <f>'2025'!M30</f>
        <v>69</v>
      </c>
      <c r="S266" s="55">
        <f>'2025'!N30</f>
        <v>163</v>
      </c>
      <c r="T266" s="231">
        <f t="shared" si="32"/>
        <v>24.07062549894896</v>
      </c>
      <c r="U266" s="37">
        <f>'2025'!O30</f>
        <v>4.47</v>
      </c>
      <c r="V266" s="56">
        <f>'2025'!P30</f>
        <v>6</v>
      </c>
      <c r="W266" s="57">
        <f>'2025'!Q30</f>
        <v>8.771929824561403E-2</v>
      </c>
      <c r="X266" s="58">
        <f>'2025'!R30</f>
        <v>0.22401073105298458</v>
      </c>
      <c r="Y266" s="58">
        <f>'2025'!S30</f>
        <v>0.26338958180484223</v>
      </c>
      <c r="Z266" s="58">
        <f>'2025'!T30</f>
        <v>0.45011600928074247</v>
      </c>
      <c r="AA266" s="58">
        <f>'2025'!U30</f>
        <v>0.22520561199806483</v>
      </c>
      <c r="AB266" s="58">
        <f>'2025'!V30</f>
        <v>0.33766081063940367</v>
      </c>
      <c r="AC266" s="59">
        <f>'2025'!W30</f>
        <v>0.32077777010743347</v>
      </c>
      <c r="AD266" s="42">
        <f>'2025'!X30</f>
        <v>19.44109589041096</v>
      </c>
      <c r="AE266" s="43">
        <f>'2025'!Y30</f>
        <v>2.66</v>
      </c>
      <c r="AF266" s="43">
        <f>'2025'!Z30</f>
        <v>7.1</v>
      </c>
      <c r="AG266" s="43">
        <f>'2025'!AA30</f>
        <v>8.1</v>
      </c>
      <c r="AH266" s="43">
        <f>'2025'!AB30</f>
        <v>1.0900000000000001</v>
      </c>
      <c r="AI266" s="43">
        <f>'2025'!AC30</f>
        <v>0</v>
      </c>
      <c r="AJ266" s="44">
        <f>'2025'!AD30</f>
        <v>2.2685284640171857E-2</v>
      </c>
      <c r="AK266" s="44">
        <f>'2025'!AE30</f>
        <v>0.15123523093447905</v>
      </c>
      <c r="AL266" s="45">
        <f>'2025'!AF30</f>
        <v>3.9E-2</v>
      </c>
      <c r="AM266" s="46">
        <f>DS266/100</f>
        <v>0.66700000000000004</v>
      </c>
      <c r="AN266" s="45">
        <f>'2025'!AG30</f>
        <v>0.11549999999999999</v>
      </c>
      <c r="AO266" s="45">
        <f>'2025'!AH30</f>
        <v>0.81550000000000011</v>
      </c>
      <c r="AP266" s="43">
        <f>'2025'!AI30</f>
        <v>81.655888274392595</v>
      </c>
      <c r="AQ266" s="47">
        <f>'2025'!AJ30</f>
        <v>74.272857870957537</v>
      </c>
      <c r="AR266" s="48">
        <f>'2025'!AK30</f>
        <v>8</v>
      </c>
      <c r="AS266" s="49">
        <f>'2025'!AL30</f>
        <v>7</v>
      </c>
      <c r="AT266" s="49">
        <f>'2025'!AM30</f>
        <v>5</v>
      </c>
      <c r="AU266" s="49">
        <f>'2025'!AN30</f>
        <v>5</v>
      </c>
      <c r="AV266" s="49">
        <f>'2025'!AO30</f>
        <v>8</v>
      </c>
      <c r="AW266" s="49">
        <f>'2025'!AP30</f>
        <v>1</v>
      </c>
      <c r="AX266" s="49">
        <f>'2025'!AQ30</f>
        <v>1</v>
      </c>
      <c r="AY266" s="50">
        <f>'2025'!AR30</f>
        <v>1</v>
      </c>
      <c r="AZ266" s="60">
        <f>'2025'!AS30</f>
        <v>114</v>
      </c>
      <c r="BA266" s="61">
        <f>'2025'!AT30</f>
        <v>1299.6000000000001</v>
      </c>
      <c r="BB266" s="61">
        <f>'2025'!AU30</f>
        <v>24</v>
      </c>
      <c r="BC266" s="61">
        <f>'2025'!AV30</f>
        <v>18</v>
      </c>
      <c r="BD266" s="61">
        <f>'2025'!AW30</f>
        <v>1</v>
      </c>
      <c r="BE266" s="61">
        <f>'2025'!AX30</f>
        <v>0</v>
      </c>
      <c r="BF266" s="62">
        <f>'2025'!AY30</f>
        <v>0</v>
      </c>
      <c r="BG266" s="62">
        <f>'2025'!AZ30</f>
        <v>0</v>
      </c>
      <c r="BH266" s="62">
        <f>'2025'!BA30</f>
        <v>1.3</v>
      </c>
      <c r="BI266" s="62">
        <f>'2025'!BB30</f>
        <v>4.5</v>
      </c>
      <c r="BJ266" s="62">
        <f>'2025'!BC30</f>
        <v>6</v>
      </c>
      <c r="BK266" s="62">
        <f>'2025'!BH30</f>
        <v>33.299999999999997</v>
      </c>
      <c r="BL266" s="62">
        <f>'2025'!BI30</f>
        <v>5.3</v>
      </c>
      <c r="BM266" s="62">
        <f>'2025'!BJ30</f>
        <v>16.7</v>
      </c>
      <c r="BN266" s="63">
        <f>'2025'!BK30</f>
        <v>80</v>
      </c>
      <c r="BO266" s="60">
        <f>'2025'!BL30</f>
        <v>668</v>
      </c>
      <c r="BP266" s="61">
        <f>'2025'!BM30</f>
        <v>2982</v>
      </c>
      <c r="BQ266" s="61">
        <f>'2025'!BN30</f>
        <v>92</v>
      </c>
      <c r="BR266" s="61">
        <f>'2025'!BO30</f>
        <v>63</v>
      </c>
      <c r="BS266" s="61">
        <f>'2025'!BP30</f>
        <v>4</v>
      </c>
      <c r="BT266" s="61">
        <f>'2025'!BQ30</f>
        <v>0</v>
      </c>
      <c r="BU266" s="62">
        <f>'2025'!BR30</f>
        <v>0</v>
      </c>
      <c r="BV266" s="62">
        <f>'2025'!BS30</f>
        <v>0</v>
      </c>
      <c r="BW266" s="62">
        <f>'2025'!BT30</f>
        <v>1.98</v>
      </c>
      <c r="BX266" s="62">
        <f>'2025'!BU30</f>
        <v>5.9</v>
      </c>
      <c r="BY266" s="62">
        <f>'2025'!BV30</f>
        <v>7.6</v>
      </c>
      <c r="BZ266" s="62">
        <f>'2025'!CA30</f>
        <v>50</v>
      </c>
      <c r="CA266" s="62">
        <f>'2025'!CB30</f>
        <v>11.3</v>
      </c>
      <c r="CB266" s="62">
        <f>'2025'!CC30</f>
        <v>9.4</v>
      </c>
      <c r="CC266" s="63">
        <f>'2025'!CD30</f>
        <v>90.6</v>
      </c>
      <c r="CD266" s="60">
        <f>'2025'!CE30</f>
        <v>718</v>
      </c>
      <c r="CE266" s="61">
        <f>'2025'!CF30</f>
        <v>2726</v>
      </c>
      <c r="CF266" s="61">
        <f>'2025'!CG30</f>
        <v>101</v>
      </c>
      <c r="CG266" s="61">
        <f>'2025'!CH30</f>
        <v>62</v>
      </c>
      <c r="CH266" s="61">
        <f>'2025'!CI30</f>
        <v>8</v>
      </c>
      <c r="CI266" s="61">
        <f>'2025'!CJ30</f>
        <v>0</v>
      </c>
      <c r="CJ266" s="62">
        <f>'2025'!CK30</f>
        <v>0.9</v>
      </c>
      <c r="CK266" s="62">
        <f>'2025'!CL30</f>
        <v>0</v>
      </c>
      <c r="CL266" s="62">
        <f>'2025'!CM30</f>
        <v>1.86</v>
      </c>
      <c r="CM266" s="62">
        <f>'2025'!CN30</f>
        <v>4.8</v>
      </c>
      <c r="CN266" s="62">
        <f>'2025'!CO30</f>
        <v>10.3</v>
      </c>
      <c r="CO266" s="62">
        <f>'2025'!CT30</f>
        <v>42.9</v>
      </c>
      <c r="CP266" s="62">
        <f>'2025'!CU30</f>
        <v>8.8000000000000007</v>
      </c>
      <c r="CQ266" s="62">
        <f>'2025'!CV30</f>
        <v>8.6999999999999993</v>
      </c>
      <c r="CR266" s="63">
        <f>'2025'!CW30</f>
        <v>90.8</v>
      </c>
      <c r="CS266" s="60">
        <f>'2025'!CX30</f>
        <v>1164</v>
      </c>
      <c r="CT266" s="61">
        <f>'2025'!CY30</f>
        <v>2586</v>
      </c>
      <c r="CU266" s="61">
        <f>'2025'!CZ30</f>
        <v>152</v>
      </c>
      <c r="CV266" s="61">
        <f>'2025'!DA30</f>
        <v>107</v>
      </c>
      <c r="CW266" s="61">
        <f>'2025'!DB30</f>
        <v>8</v>
      </c>
      <c r="CX266" s="61">
        <f>'2025'!DC30</f>
        <v>0</v>
      </c>
      <c r="CY266" s="62">
        <f>'2025'!DD30</f>
        <v>0.56000000000000005</v>
      </c>
      <c r="CZ266" s="62">
        <f>'2025'!DE30</f>
        <v>0</v>
      </c>
      <c r="DA266" s="62">
        <f>'2025'!DF30</f>
        <v>2.66</v>
      </c>
      <c r="DB266" s="62">
        <f>'2025'!DG30</f>
        <v>5.0999999999999996</v>
      </c>
      <c r="DC266" s="62">
        <f>'2025'!DH30</f>
        <v>8.1</v>
      </c>
      <c r="DD266" s="62">
        <f>'2025'!DM30</f>
        <v>47.6</v>
      </c>
      <c r="DE266" s="62">
        <f>'2025'!DN30</f>
        <v>10.7</v>
      </c>
      <c r="DF266" s="62">
        <f>'2025'!DO30</f>
        <v>20.399999999999999</v>
      </c>
      <c r="DG266" s="63">
        <f>'2025'!DP30</f>
        <v>71.400000000000006</v>
      </c>
      <c r="DH266" s="60">
        <f>'2025'!DQ30</f>
        <v>931</v>
      </c>
      <c r="DI266" s="61">
        <f>'2025'!DR30</f>
        <v>4134</v>
      </c>
      <c r="DJ266" s="61">
        <f>'2025'!DS30</f>
        <v>92</v>
      </c>
      <c r="DK266" s="61">
        <f>'2025'!DT30</f>
        <v>74</v>
      </c>
      <c r="DL266" s="61">
        <f>'2025'!DU30</f>
        <v>10</v>
      </c>
      <c r="DM266" s="61">
        <f>'2025'!DV30</f>
        <v>0</v>
      </c>
      <c r="DN266" s="62">
        <f>'2025'!DW30</f>
        <v>1.0900000000000001</v>
      </c>
      <c r="DO266" s="62">
        <f>'2025'!DX30</f>
        <v>0</v>
      </c>
      <c r="DP266" s="62">
        <f>'2025'!DY30</f>
        <v>1.76</v>
      </c>
      <c r="DQ266" s="62">
        <f>'2025'!DZ30</f>
        <v>7.1</v>
      </c>
      <c r="DR266" s="62">
        <f>'2025'!EA30</f>
        <v>8</v>
      </c>
      <c r="DS266" s="62">
        <f>'2025'!EF30</f>
        <v>66.7</v>
      </c>
      <c r="DT266" s="62">
        <f>'2025'!EG30</f>
        <v>3.9</v>
      </c>
      <c r="DU266" s="62">
        <f>'2025'!EH30</f>
        <v>2.7</v>
      </c>
      <c r="DV266" s="63">
        <f>'2025'!EI30</f>
        <v>91.7</v>
      </c>
    </row>
    <row r="267" spans="1:126" ht="15.75" customHeight="1" x14ac:dyDescent="0.2">
      <c r="A267" s="30">
        <f t="shared" si="29"/>
        <v>265</v>
      </c>
      <c r="B267" s="31">
        <f>'2022'!A26</f>
        <v>24</v>
      </c>
      <c r="C267" s="31">
        <v>2022</v>
      </c>
      <c r="D267" s="32" t="str">
        <f>'2022'!B26</f>
        <v>Jaivon Heiligh</v>
      </c>
      <c r="E267" s="32" t="str" cm="1">
        <f t="array" ref="E267">_xlfn.IFS(F267&gt;12.5,"Cornerstone",AND(F267&gt;11.995,F267&lt;12.5),"Elite",AND(F267&gt;11,F267&lt;12.995),"Elite Upside",AND(F267&gt;=9.69,F267&lt;10.999),"Upside",AND(F267&gt;8.4,F267&lt;9.999),"Upside Lite",AND(F267&gt;7.25,F267&lt;8.999),"Outlier",AND(F267&gt;=6,F267&lt;7.25),"Outlier Lite",F267&lt;6.999,"Purgatory")</f>
        <v>Outlier Lite</v>
      </c>
      <c r="F267" s="33">
        <f>'2022'!C26</f>
        <v>7.145714285714285</v>
      </c>
      <c r="G267" s="33">
        <f t="shared" si="30"/>
        <v>56.899999999999991</v>
      </c>
      <c r="H267" s="303">
        <f t="shared" si="31"/>
        <v>-0.73802076851965737</v>
      </c>
      <c r="I267" s="34" t="str">
        <f>'2022'!D26</f>
        <v>Coastal Carolina</v>
      </c>
      <c r="J267" s="35">
        <f>'2022'!E26</f>
        <v>8</v>
      </c>
      <c r="K267" s="36">
        <f>'2022'!F26</f>
        <v>36405</v>
      </c>
      <c r="L267" s="37">
        <f>'2022'!G26</f>
        <v>26.087671232876712</v>
      </c>
      <c r="M267" s="37" t="str">
        <f>'2022'!H26</f>
        <v>SR</v>
      </c>
      <c r="N267" s="37">
        <f>'2022'!I26</f>
        <v>22.668493150684931</v>
      </c>
      <c r="O267" s="37" t="str">
        <f>'2022'!J26</f>
        <v>Hybrid</v>
      </c>
      <c r="P267" s="37" t="str">
        <f>'2022'!K26</f>
        <v>BALL HOG</v>
      </c>
      <c r="Q267" s="37" t="str">
        <f>'2022'!L26</f>
        <v>Elite Separator</v>
      </c>
      <c r="R267" s="55">
        <f>'2022'!M26</f>
        <v>74</v>
      </c>
      <c r="S267" s="55">
        <f>'2022'!N26</f>
        <v>201</v>
      </c>
      <c r="T267" s="231">
        <f t="shared" si="32"/>
        <v>25.806586967447128</v>
      </c>
      <c r="U267" s="35">
        <f>'2022'!O26</f>
        <v>4.42</v>
      </c>
      <c r="V267" s="56">
        <f>'2022'!P26</f>
        <v>0</v>
      </c>
      <c r="W267" s="57">
        <f>'2022'!Q26</f>
        <v>0</v>
      </c>
      <c r="X267" s="58">
        <f>'2022'!R26</f>
        <v>9.3173431734317344E-2</v>
      </c>
      <c r="Y267" s="58">
        <f>'2022'!S26</f>
        <v>0.208911307271963</v>
      </c>
      <c r="Z267" s="58">
        <f>'2022'!T26</f>
        <v>0.35925125989920809</v>
      </c>
      <c r="AA267" s="58">
        <f>'2022'!U26</f>
        <v>0.32629447497830488</v>
      </c>
      <c r="AB267" s="58">
        <f>'2022'!V26</f>
        <v>0.34277286743875646</v>
      </c>
      <c r="AC267" s="59">
        <f>'2022'!W26</f>
        <v>0.26050737925345491</v>
      </c>
      <c r="AD267" s="42">
        <f>'2022'!X26</f>
        <v>20.008219178082193</v>
      </c>
      <c r="AE267" s="43">
        <f>'2022'!Y26</f>
        <v>3.51</v>
      </c>
      <c r="AF267" s="43">
        <f>'2022'!Z26</f>
        <v>5.3</v>
      </c>
      <c r="AG267" s="43">
        <f>'2022'!AA26</f>
        <v>13.4</v>
      </c>
      <c r="AH267" s="43">
        <f>'2022'!AB26</f>
        <v>0.97</v>
      </c>
      <c r="AI267" s="43">
        <f>'2022'!AC26</f>
        <v>3.68</v>
      </c>
      <c r="AJ267" s="44">
        <f>'2022'!AD26</f>
        <v>3.4228723404255319E-2</v>
      </c>
      <c r="AK267" s="44">
        <f>'2022'!AE26</f>
        <v>0.27694148936170215</v>
      </c>
      <c r="AL267" s="45">
        <f>'2022'!AF26</f>
        <v>7.0000000000000007E-2</v>
      </c>
      <c r="AM267" s="46">
        <f>DS267/100</f>
        <v>0.54500000000000004</v>
      </c>
      <c r="AN267" s="45">
        <f>'2022'!AG26</f>
        <v>0.71799999999999997</v>
      </c>
      <c r="AO267" s="45">
        <f>'2022'!AH26</f>
        <v>0.27400000000000002</v>
      </c>
      <c r="AP267" s="43">
        <f>'2022'!AI26</f>
        <v>105.32633578052362</v>
      </c>
      <c r="AQ267" s="47">
        <f>'2022'!AJ26</f>
        <v>106.40292006243254</v>
      </c>
      <c r="AR267" s="48">
        <f>'2022'!AK26</f>
        <v>7</v>
      </c>
      <c r="AS267" s="49">
        <f>'2022'!AL26</f>
        <v>6</v>
      </c>
      <c r="AT267" s="49">
        <f>'2022'!AM26</f>
        <v>7</v>
      </c>
      <c r="AU267" s="49">
        <f>'2022'!AN26</f>
        <v>3</v>
      </c>
      <c r="AV267" s="49">
        <f>'2022'!AO26</f>
        <v>9</v>
      </c>
      <c r="AW267" s="49">
        <f>'2022'!AP26</f>
        <v>7</v>
      </c>
      <c r="AX267" s="49">
        <f>'2022'!AQ26</f>
        <v>0</v>
      </c>
      <c r="AY267" s="50">
        <f>'2022'!AR26</f>
        <v>0</v>
      </c>
      <c r="AZ267" s="60">
        <f>'2022'!AS26</f>
        <v>0</v>
      </c>
      <c r="BA267" s="61">
        <f>'2022'!AT26</f>
        <v>2269</v>
      </c>
      <c r="BB267" s="61">
        <f>'2022'!AU26</f>
        <v>0</v>
      </c>
      <c r="BC267" s="61">
        <f>'2022'!AV26</f>
        <v>0</v>
      </c>
      <c r="BD267" s="61">
        <f>'2022'!AW26</f>
        <v>0</v>
      </c>
      <c r="BE267" s="61">
        <f>'2022'!AX26</f>
        <v>0</v>
      </c>
      <c r="BF267" s="62">
        <f>'2022'!AY26</f>
        <v>0</v>
      </c>
      <c r="BG267" s="62">
        <f>'2022'!AZ26</f>
        <v>0</v>
      </c>
      <c r="BH267" s="62">
        <f>'2022'!BA26</f>
        <v>0</v>
      </c>
      <c r="BI267" s="62">
        <f>'2022'!BB26</f>
        <v>0</v>
      </c>
      <c r="BJ267" s="62">
        <f>'2022'!BC26</f>
        <v>0</v>
      </c>
      <c r="BK267" s="62">
        <f>'2022'!BH26</f>
        <v>0</v>
      </c>
      <c r="BL267" s="62">
        <f>'2022'!BI26</f>
        <v>0</v>
      </c>
      <c r="BM267" s="62">
        <f>'2022'!BJ26</f>
        <v>0</v>
      </c>
      <c r="BN267" s="63">
        <f>'2022'!BK26</f>
        <v>0</v>
      </c>
      <c r="BO267" s="60">
        <f>'2022'!BL26</f>
        <v>202</v>
      </c>
      <c r="BP267" s="61">
        <f>'2022'!BM26</f>
        <v>2168</v>
      </c>
      <c r="BQ267" s="61">
        <f>'2022'!BN26</f>
        <v>32</v>
      </c>
      <c r="BR267" s="61">
        <f>'2022'!BO26</f>
        <v>14</v>
      </c>
      <c r="BS267" s="61">
        <f>'2022'!BP26</f>
        <v>2</v>
      </c>
      <c r="BT267" s="61">
        <f>'2022'!BQ26</f>
        <v>19</v>
      </c>
      <c r="BU267" s="62">
        <f>'2022'!BR26</f>
        <v>0.56000000000000005</v>
      </c>
      <c r="BV267" s="62">
        <f>'2022'!BS26</f>
        <v>0.93</v>
      </c>
      <c r="BW267" s="62">
        <f>'2022'!BT26</f>
        <v>1.0900000000000001</v>
      </c>
      <c r="BX267" s="62">
        <f>'2022'!BU26</f>
        <v>2.9</v>
      </c>
      <c r="BY267" s="62">
        <f>'2022'!BV26</f>
        <v>15.7</v>
      </c>
      <c r="BZ267" s="62">
        <f>'2022'!CA26</f>
        <v>44.4</v>
      </c>
      <c r="CA267" s="62">
        <f>'2022'!CB26</f>
        <v>0</v>
      </c>
      <c r="CB267" s="62">
        <f>'2022'!CC26</f>
        <v>93.9</v>
      </c>
      <c r="CC267" s="63">
        <f>'2022'!CD26</f>
        <v>6.1</v>
      </c>
      <c r="CD267" s="60">
        <f>'2022'!CE26</f>
        <v>497</v>
      </c>
      <c r="CE267" s="61">
        <f>'2022'!CF26</f>
        <v>2379</v>
      </c>
      <c r="CF267" s="61">
        <f>'2022'!CG26</f>
        <v>70</v>
      </c>
      <c r="CG267" s="61">
        <f>'2022'!CH26</f>
        <v>46</v>
      </c>
      <c r="CH267" s="61">
        <f>'2022'!CI26</f>
        <v>3</v>
      </c>
      <c r="CI267" s="61">
        <f>'2022'!CJ26</f>
        <v>21</v>
      </c>
      <c r="CJ267" s="62">
        <f>'2022'!CK26</f>
        <v>0.45</v>
      </c>
      <c r="CK267" s="62">
        <f>'2022'!CL26</f>
        <v>1.49</v>
      </c>
      <c r="CL267" s="62">
        <f>'2022'!CM26</f>
        <v>1.47</v>
      </c>
      <c r="CM267" s="62">
        <f>'2022'!CN26</f>
        <v>2.2999999999999998</v>
      </c>
      <c r="CN267" s="62">
        <f>'2022'!CO26</f>
        <v>11</v>
      </c>
      <c r="CO267" s="62">
        <f>'2022'!CT26</f>
        <v>46.7</v>
      </c>
      <c r="CP267" s="62">
        <f>'2022'!CU26</f>
        <v>2.1</v>
      </c>
      <c r="CQ267" s="62">
        <f>'2022'!CV26</f>
        <v>86.3</v>
      </c>
      <c r="CR267" s="63">
        <f>'2022'!CW26</f>
        <v>13.7</v>
      </c>
      <c r="CS267" s="60">
        <f>'2022'!CX26</f>
        <v>998</v>
      </c>
      <c r="CT267" s="61">
        <f>'2022'!CY26</f>
        <v>2778</v>
      </c>
      <c r="CU267" s="61">
        <f>'2022'!CZ26</f>
        <v>93</v>
      </c>
      <c r="CV267" s="61">
        <f>'2022'!DA26</f>
        <v>65</v>
      </c>
      <c r="CW267" s="61">
        <f>'2022'!DB26</f>
        <v>10</v>
      </c>
      <c r="CX267" s="61">
        <f>'2022'!DC26</f>
        <v>29</v>
      </c>
      <c r="CY267" s="62">
        <f>'2022'!DD26</f>
        <v>0.97</v>
      </c>
      <c r="CZ267" s="62">
        <f>'2022'!DE26</f>
        <v>3.68</v>
      </c>
      <c r="DA267" s="62">
        <f>'2022'!DF26</f>
        <v>3.37</v>
      </c>
      <c r="DB267" s="62">
        <f>'2022'!DG26</f>
        <v>5.0999999999999996</v>
      </c>
      <c r="DC267" s="62">
        <f>'2022'!DH26</f>
        <v>13.3</v>
      </c>
      <c r="DD267" s="62">
        <f>'2022'!DM26</f>
        <v>47.4</v>
      </c>
      <c r="DE267" s="62">
        <f>'2022'!DN26</f>
        <v>8.5</v>
      </c>
      <c r="DF267" s="62">
        <f>'2022'!DO26</f>
        <v>67.7</v>
      </c>
      <c r="DG267" s="63">
        <f>'2022'!DP26</f>
        <v>30.7</v>
      </c>
      <c r="DH267" s="60">
        <f>'2022'!DQ26</f>
        <v>1128</v>
      </c>
      <c r="DI267" s="61">
        <f>'2022'!DR26</f>
        <v>3457</v>
      </c>
      <c r="DJ267" s="61">
        <f>'2022'!DS26</f>
        <v>100</v>
      </c>
      <c r="DK267" s="61">
        <f>'2022'!DT26</f>
        <v>66</v>
      </c>
      <c r="DL267" s="61">
        <f>'2022'!DU26</f>
        <v>7</v>
      </c>
      <c r="DM267" s="61">
        <f>'2022'!DV26</f>
        <v>33</v>
      </c>
      <c r="DN267" s="62">
        <f>'2022'!DW26</f>
        <v>0.83</v>
      </c>
      <c r="DO267" s="62">
        <f>'2022'!DX26</f>
        <v>3.5</v>
      </c>
      <c r="DP267" s="62">
        <f>'2022'!DY26</f>
        <v>3.51</v>
      </c>
      <c r="DQ267" s="62">
        <f>'2022'!DZ26</f>
        <v>5.3</v>
      </c>
      <c r="DR267" s="62">
        <f>'2022'!EA26</f>
        <v>13.4</v>
      </c>
      <c r="DS267" s="62">
        <f>'2022'!EF26</f>
        <v>54.5</v>
      </c>
      <c r="DT267" s="62">
        <f>'2022'!EG26</f>
        <v>7</v>
      </c>
      <c r="DU267" s="62">
        <f>'2022'!EH26</f>
        <v>75.900000000000006</v>
      </c>
      <c r="DV267" s="63">
        <f>'2022'!EI26</f>
        <v>24.1</v>
      </c>
    </row>
    <row r="268" spans="1:126" ht="15.75" customHeight="1" x14ac:dyDescent="0.2">
      <c r="A268" s="30">
        <f t="shared" si="29"/>
        <v>266</v>
      </c>
      <c r="B268" s="31">
        <f>'2023'!A30</f>
        <v>28</v>
      </c>
      <c r="C268" s="31">
        <v>2023</v>
      </c>
      <c r="D268" s="32" t="str">
        <f>'2023'!B30</f>
        <v>Matt Landers</v>
      </c>
      <c r="E268" s="32" t="str" cm="1">
        <f t="array" ref="E268">_xlfn.IFS(F268&gt;12.5,"Cornerstone",AND(F268&gt;11.995,F268&lt;12.5),"Elite",AND(F268&gt;11,F268&lt;12.995),"Elite Upside",AND(F268&gt;=9.69,F268&lt;10.999),"Upside",AND(F268&gt;8.4,F268&lt;9.999),"Upside Lite",AND(F268&gt;7.25,F268&lt;8.999),"Outlier",AND(F268&gt;=6,F268&lt;7.25),"Outlier Lite",F268&lt;6.999,"Purgatory")</f>
        <v>Outlier Lite</v>
      </c>
      <c r="F268" s="33">
        <f>'2023'!C30</f>
        <v>7.1199999999999992</v>
      </c>
      <c r="G268" s="33">
        <f t="shared" si="30"/>
        <v>56.699999999999996</v>
      </c>
      <c r="H268" s="303">
        <f t="shared" si="31"/>
        <v>-0.75277959720516496</v>
      </c>
      <c r="I268" s="34" t="str">
        <f>'2023'!D30</f>
        <v>Arkansas</v>
      </c>
      <c r="J268" s="35">
        <f>'2023'!E30</f>
        <v>1</v>
      </c>
      <c r="K268" s="36">
        <f>'2023'!F30</f>
        <v>36683</v>
      </c>
      <c r="L268" s="37">
        <f>'2023'!G30</f>
        <v>25.326027397260273</v>
      </c>
      <c r="M268" s="37" t="str">
        <f>'2023'!H30</f>
        <v>RS SR</v>
      </c>
      <c r="N268" s="37">
        <f>'2023'!I30</f>
        <v>22.904109589041095</v>
      </c>
      <c r="O268" s="37" t="str">
        <f>'2023'!J30</f>
        <v>Wide</v>
      </c>
      <c r="P268" s="37" t="str">
        <f>'2023'!K30</f>
        <v>PROTO X</v>
      </c>
      <c r="Q268" s="37" t="str">
        <f>'2023'!L30</f>
        <v>Poor Separator</v>
      </c>
      <c r="R268" s="35">
        <f>'2023'!M30</f>
        <v>76</v>
      </c>
      <c r="S268" s="35">
        <f>'2023'!N30</f>
        <v>200</v>
      </c>
      <c r="T268" s="231">
        <f t="shared" si="32"/>
        <v>24.34449467236885</v>
      </c>
      <c r="U268" s="35">
        <f>'2023'!O30</f>
        <v>4.37</v>
      </c>
      <c r="V268" s="38">
        <f>'2023'!P30</f>
        <v>0</v>
      </c>
      <c r="W268" s="57">
        <f>'2023'!Q30</f>
        <v>0</v>
      </c>
      <c r="X268" s="58">
        <f>'2023'!R30</f>
        <v>3.3632286995515695E-2</v>
      </c>
      <c r="Y268" s="58">
        <f>'2023'!S30</f>
        <v>1.0804321728691477E-2</v>
      </c>
      <c r="Z268" s="58">
        <f>'2023'!T30</f>
        <v>0.16536370363221053</v>
      </c>
      <c r="AA268" s="58">
        <f>'2023'!U30</f>
        <v>0.29530333322408314</v>
      </c>
      <c r="AB268" s="58">
        <f>'2023'!V30</f>
        <v>0.29530333322408314</v>
      </c>
      <c r="AC268" s="59">
        <f>'2023'!W30</f>
        <v>0.29530333322408314</v>
      </c>
      <c r="AD268" s="42">
        <f>'2023'!X30</f>
        <v>22.238356164383561</v>
      </c>
      <c r="AE268" s="43">
        <f>'2023'!Y30</f>
        <v>2.33</v>
      </c>
      <c r="AF268" s="43">
        <f>'2023'!Z30</f>
        <v>11.4</v>
      </c>
      <c r="AG268" s="43">
        <f>'2023'!AA30</f>
        <v>14.4</v>
      </c>
      <c r="AH268" s="43">
        <f>'2023'!AB30</f>
        <v>1.77</v>
      </c>
      <c r="AI268" s="43">
        <f>'2023'!AC30</f>
        <v>2.71</v>
      </c>
      <c r="AJ268" s="44">
        <f>'2023'!AD30</f>
        <v>5.6892341842397338E-2</v>
      </c>
      <c r="AK268" s="44">
        <f>'2023'!AE30</f>
        <v>0.12930077691453939</v>
      </c>
      <c r="AL268" s="45">
        <f>'2023'!AF30</f>
        <v>7.8E-2</v>
      </c>
      <c r="AM268" s="46">
        <f>DD268/100</f>
        <v>0.57100000000000006</v>
      </c>
      <c r="AN268" s="45">
        <f>'2023'!AG30</f>
        <v>0.91949999999999998</v>
      </c>
      <c r="AO268" s="45">
        <f>'2023'!AH30</f>
        <v>7.9500000000000001E-2</v>
      </c>
      <c r="AP268" s="43">
        <f>'2023'!AI30</f>
        <v>109.68171775712148</v>
      </c>
      <c r="AQ268" s="47">
        <f>'2023'!AJ30</f>
        <v>115.32504247691593</v>
      </c>
      <c r="AR268" s="48">
        <f>'2023'!AK30</f>
        <v>8</v>
      </c>
      <c r="AS268" s="49">
        <f>'2023'!AL30</f>
        <v>2</v>
      </c>
      <c r="AT268" s="49">
        <f>'2023'!AM30</f>
        <v>4</v>
      </c>
      <c r="AU268" s="49">
        <f>'2023'!AN30</f>
        <v>9</v>
      </c>
      <c r="AV268" s="49">
        <f>'2023'!AO30</f>
        <v>9</v>
      </c>
      <c r="AW268" s="49">
        <f>'2023'!AP30</f>
        <v>9</v>
      </c>
      <c r="AX268" s="49">
        <f>'2023'!AQ30</f>
        <v>0</v>
      </c>
      <c r="AY268" s="50">
        <f>'2023'!AR30</f>
        <v>0</v>
      </c>
      <c r="AZ268" s="60">
        <f>'2023'!AS30</f>
        <v>0</v>
      </c>
      <c r="BA268" s="61">
        <f>'2023'!AT30</f>
        <v>3176.6</v>
      </c>
      <c r="BB268" s="61">
        <f>'2023'!AU30</f>
        <v>0</v>
      </c>
      <c r="BC268" s="61">
        <f>'2023'!AV30</f>
        <v>0</v>
      </c>
      <c r="BD268" s="61">
        <f>'2023'!AW30</f>
        <v>0</v>
      </c>
      <c r="BE268" s="61">
        <f>'2023'!AX30</f>
        <v>0</v>
      </c>
      <c r="BF268" s="62">
        <f>'2023'!AY30</f>
        <v>0</v>
      </c>
      <c r="BG268" s="62">
        <f>'2023'!AZ30</f>
        <v>0</v>
      </c>
      <c r="BH268" s="62">
        <f>'2023'!BA30</f>
        <v>0</v>
      </c>
      <c r="BI268" s="62">
        <f>'2023'!BA30</f>
        <v>0</v>
      </c>
      <c r="BJ268" s="62">
        <f>'2023'!BC30</f>
        <v>0</v>
      </c>
      <c r="BK268" s="62">
        <f>'2023'!BH30</f>
        <v>0</v>
      </c>
      <c r="BL268" s="62">
        <f>'2023'!BI30</f>
        <v>0</v>
      </c>
      <c r="BM268" s="62">
        <f>'2023'!BJ30</f>
        <v>0</v>
      </c>
      <c r="BN268" s="63">
        <f>'2023'!BK30</f>
        <v>0</v>
      </c>
      <c r="BO268" s="60">
        <f>'2023'!BL30</f>
        <v>105</v>
      </c>
      <c r="BP268" s="61">
        <f>'2023'!BM30</f>
        <v>3122</v>
      </c>
      <c r="BQ268" s="61">
        <f>'2023'!BN30</f>
        <v>23</v>
      </c>
      <c r="BR268" s="61">
        <f>'2023'!BO30</f>
        <v>10</v>
      </c>
      <c r="BS268" s="61">
        <f>'2023'!BP30</f>
        <v>1</v>
      </c>
      <c r="BT268" s="61">
        <f>'2023'!BQ30</f>
        <v>26</v>
      </c>
      <c r="BU268" s="62">
        <f>'2023'!BR30</f>
        <v>0.13</v>
      </c>
      <c r="BV268" s="62">
        <f>'2023'!BS30</f>
        <v>0.64</v>
      </c>
      <c r="BW268" s="62">
        <f>'2023'!BT30</f>
        <v>0.81</v>
      </c>
      <c r="BX268" s="62">
        <f>'2023'!BU30</f>
        <v>0</v>
      </c>
      <c r="BY268" s="62">
        <f>'2023'!BV30</f>
        <v>0</v>
      </c>
      <c r="BZ268" s="62">
        <f>'2023'!CA30</f>
        <v>25</v>
      </c>
      <c r="CA268" s="62">
        <f>'2023'!CB30</f>
        <v>16.7</v>
      </c>
      <c r="CB268" s="62">
        <f>'2023'!CC30</f>
        <v>91.4</v>
      </c>
      <c r="CC268" s="63">
        <f>'2023'!CD30</f>
        <v>8.6</v>
      </c>
      <c r="CD268" s="60">
        <f>'2023'!CE30</f>
        <v>27</v>
      </c>
      <c r="CE268" s="61">
        <f>'2023'!CF30</f>
        <v>2499</v>
      </c>
      <c r="CF268" s="61">
        <f>'2023'!CG30</f>
        <v>9</v>
      </c>
      <c r="CG268" s="61">
        <f>'2023'!CH30</f>
        <v>2</v>
      </c>
      <c r="CH268" s="61">
        <f>'2023'!CI30</f>
        <v>0</v>
      </c>
      <c r="CI268" s="61">
        <f>'2023'!CJ30</f>
        <v>19</v>
      </c>
      <c r="CJ268" s="62">
        <f>'2023'!CK30</f>
        <v>1.77</v>
      </c>
      <c r="CK268" s="62">
        <f>'2023'!CL30</f>
        <v>0.56999999999999995</v>
      </c>
      <c r="CL268" s="62">
        <f>'2023'!CM30</f>
        <v>0.46</v>
      </c>
      <c r="CM268" s="62">
        <f>'2023'!CN30</f>
        <v>0</v>
      </c>
      <c r="CN268" s="62">
        <f>'2023'!CO30</f>
        <v>0</v>
      </c>
      <c r="CO268" s="62">
        <f>'2023'!CT30</f>
        <v>0</v>
      </c>
      <c r="CP268" s="62">
        <f>'2023'!CU30</f>
        <v>0</v>
      </c>
      <c r="CQ268" s="62">
        <f>'2023'!CV30</f>
        <v>80.599999999999994</v>
      </c>
      <c r="CR268" s="63">
        <f>'2023'!CW30</f>
        <v>19.399999999999999</v>
      </c>
      <c r="CS268" s="60">
        <f>'2023'!CX30</f>
        <v>514</v>
      </c>
      <c r="CT268" s="61">
        <f>'2023'!CY30</f>
        <v>3108.2999999999997</v>
      </c>
      <c r="CU268" s="61">
        <f>'2023'!CZ30</f>
        <v>33</v>
      </c>
      <c r="CV268" s="61">
        <f>'2023'!DA30</f>
        <v>20</v>
      </c>
      <c r="CW268" s="61">
        <f>'2023'!DB30</f>
        <v>5</v>
      </c>
      <c r="CX268" s="61">
        <f>'2023'!DC30</f>
        <v>22</v>
      </c>
      <c r="CY268" s="62">
        <f>'2023'!DD30</f>
        <v>1.45</v>
      </c>
      <c r="CZ268" s="62">
        <f>'2023'!DE30</f>
        <v>2.21</v>
      </c>
      <c r="DA268" s="62">
        <f>'2023'!DF30</f>
        <v>4.28</v>
      </c>
      <c r="DB268" s="62">
        <f>'2023'!DG30</f>
        <v>11.4</v>
      </c>
      <c r="DC268" s="62">
        <f>'2023'!DH30</f>
        <v>14.5</v>
      </c>
      <c r="DD268" s="62">
        <f>'2023'!DM30</f>
        <v>57.1</v>
      </c>
      <c r="DE268" s="62">
        <f>'2023'!DN30</f>
        <v>4.8</v>
      </c>
      <c r="DF268" s="62">
        <f>'2023'!DO30</f>
        <v>95.2</v>
      </c>
      <c r="DG268" s="63">
        <f>'2023'!DP30</f>
        <v>4.8</v>
      </c>
      <c r="DH268" s="60">
        <f>'2023'!DQ30</f>
        <v>901</v>
      </c>
      <c r="DI268" s="61">
        <f>'2023'!DR30</f>
        <v>3051.1</v>
      </c>
      <c r="DJ268" s="61">
        <f>'2023'!DS30</f>
        <v>72</v>
      </c>
      <c r="DK268" s="61">
        <f>'2023'!DT30</f>
        <v>47</v>
      </c>
      <c r="DL268" s="61">
        <f>'2023'!DU30</f>
        <v>8</v>
      </c>
      <c r="DM268" s="61">
        <f>'2023'!DV30</f>
        <v>26</v>
      </c>
      <c r="DN268" s="62">
        <f>'2023'!DW30</f>
        <v>1.2</v>
      </c>
      <c r="DO268" s="62">
        <f>'2023'!DX30</f>
        <v>2.71</v>
      </c>
      <c r="DP268" s="62">
        <f>'2023'!DY30</f>
        <v>2.33</v>
      </c>
      <c r="DQ268" s="62">
        <f>'2023'!DZ30</f>
        <v>6</v>
      </c>
      <c r="DR268" s="62">
        <f>'2023'!EA30</f>
        <v>14.4</v>
      </c>
      <c r="DS268" s="62">
        <f>'2023'!EF30</f>
        <v>40.9</v>
      </c>
      <c r="DT268" s="62">
        <f>'2023'!EG30</f>
        <v>7.8</v>
      </c>
      <c r="DU268" s="62">
        <f>'2023'!EH30</f>
        <v>88.7</v>
      </c>
      <c r="DV268" s="63">
        <f>'2023'!EI30</f>
        <v>11.1</v>
      </c>
    </row>
    <row r="269" spans="1:126" ht="15.75" customHeight="1" x14ac:dyDescent="0.2">
      <c r="A269" s="30">
        <f t="shared" si="29"/>
        <v>267</v>
      </c>
      <c r="B269" s="31">
        <f>'2018'!A21</f>
        <v>19</v>
      </c>
      <c r="C269" s="31">
        <v>2018</v>
      </c>
      <c r="D269" s="32" t="str">
        <f>'2018'!B21</f>
        <v>Marquez Valdes-Scantling</v>
      </c>
      <c r="E269" s="32" t="str" cm="1">
        <f t="array" ref="E269">_xlfn.IFS(F269&gt;12.5,"Cornerstone",AND(F269&gt;11.995,F269&lt;12.5),"Elite",AND(F269&gt;11,F269&lt;12.995),"Elite Upside",AND(F269&gt;=9.69,F269&lt;10.999),"Upside",AND(F269&gt;8.4,F269&lt;9.999),"Upside Lite",AND(F269&gt;7.25,F269&lt;8.999),"Outlier",AND(F269&gt;=6,F269&lt;7.25),"Outlier Lite",F269&lt;6.999,"Purgatory")</f>
        <v>Outlier Lite</v>
      </c>
      <c r="F269" s="33">
        <f>'2018'!C21</f>
        <v>7.112857142857143</v>
      </c>
      <c r="G269" s="33">
        <f t="shared" si="30"/>
        <v>56.499999999999993</v>
      </c>
      <c r="H269" s="303">
        <f t="shared" si="31"/>
        <v>-0.75687927184002757</v>
      </c>
      <c r="I269" s="34" t="str">
        <f>'2018'!D21</f>
        <v>USF</v>
      </c>
      <c r="J269" s="35">
        <f>'2018'!E21</f>
        <v>6</v>
      </c>
      <c r="K269" s="36">
        <f>'2018'!F21</f>
        <v>34617</v>
      </c>
      <c r="L269" s="37">
        <f>'2018'!G21</f>
        <v>30.986301369863014</v>
      </c>
      <c r="M269" s="37" t="str">
        <f>'2018'!H21</f>
        <v>RS SR</v>
      </c>
      <c r="N269" s="37">
        <f>'2018'!I21</f>
        <v>23.55890410958904</v>
      </c>
      <c r="O269" s="37" t="str">
        <f>'2018'!J21</f>
        <v>Wide</v>
      </c>
      <c r="P269" s="37" t="str">
        <f>'2018'!K21</f>
        <v>DEEP</v>
      </c>
      <c r="Q269" s="37" t="str">
        <f>'2018'!L21</f>
        <v>Elite Earner</v>
      </c>
      <c r="R269" s="55">
        <f>'2018'!M21</f>
        <v>76</v>
      </c>
      <c r="S269" s="55">
        <f>'2018'!N21</f>
        <v>201</v>
      </c>
      <c r="T269" s="231">
        <f t="shared" si="32"/>
        <v>24.466217145730692</v>
      </c>
      <c r="U269" s="35">
        <f>'2018'!O21</f>
        <v>4.37</v>
      </c>
      <c r="V269" s="56">
        <f>'2018'!P21</f>
        <v>5</v>
      </c>
      <c r="W269" s="57">
        <f>'2018'!Q21</f>
        <v>0.14035964035964035</v>
      </c>
      <c r="X269" s="58">
        <f>'2018'!R21</f>
        <v>0.10885218127911901</v>
      </c>
      <c r="Y269" s="58">
        <f>'2018'!S21</f>
        <v>0</v>
      </c>
      <c r="Z269" s="58">
        <f>'2018'!T21</f>
        <v>0.14110846650799047</v>
      </c>
      <c r="AA269" s="58">
        <f>'2018'!U21</f>
        <v>0.29427519250083695</v>
      </c>
      <c r="AB269" s="58">
        <f>'2018'!V21</f>
        <v>0.29427519250083695</v>
      </c>
      <c r="AC269" s="59">
        <f>'2018'!W21</f>
        <v>0.25013391362571141</v>
      </c>
      <c r="AD269" s="42">
        <f>'2018'!X21</f>
        <v>22.920547945205481</v>
      </c>
      <c r="AE269" s="43">
        <f>'2018'!Y21</f>
        <v>2.31</v>
      </c>
      <c r="AF269" s="43">
        <f>'2018'!Z21</f>
        <v>8</v>
      </c>
      <c r="AG269" s="43">
        <f>'2018'!AA21</f>
        <v>18</v>
      </c>
      <c r="AH269" s="43">
        <f>'2018'!AB21</f>
        <v>0.49</v>
      </c>
      <c r="AI269" s="43">
        <f>'2018'!AC21</f>
        <v>2.4</v>
      </c>
      <c r="AJ269" s="44">
        <f>'2018'!AD21</f>
        <v>5.2559726962457337E-2</v>
      </c>
      <c r="AK269" s="44">
        <f>'2018'!AE21</f>
        <v>0.19184300341296928</v>
      </c>
      <c r="AL269" s="45">
        <f>'2018'!AF21</f>
        <v>0.14499999999999999</v>
      </c>
      <c r="AM269" s="46">
        <f>DS269/100</f>
        <v>0.45</v>
      </c>
      <c r="AN269" s="45">
        <f>'2018'!AG21</f>
        <v>0.77050000000000007</v>
      </c>
      <c r="AO269" s="45">
        <f>'2018'!AH21</f>
        <v>0.22800000000000001</v>
      </c>
      <c r="AP269" s="43">
        <f>'2018'!AI21</f>
        <v>110.23012634590708</v>
      </c>
      <c r="AQ269" s="47">
        <f>'2018'!AJ21</f>
        <v>115.90166768930051</v>
      </c>
      <c r="AR269" s="48">
        <f>'2018'!AK21</f>
        <v>7</v>
      </c>
      <c r="AS269" s="49">
        <f>'2018'!AL21</f>
        <v>1</v>
      </c>
      <c r="AT269" s="49">
        <f>'2018'!AM21</f>
        <v>4</v>
      </c>
      <c r="AU269" s="49">
        <f>'2018'!AN21</f>
        <v>6</v>
      </c>
      <c r="AV269" s="49">
        <f>'2018'!AO21</f>
        <v>9</v>
      </c>
      <c r="AW269" s="49">
        <f>'2018'!AP21</f>
        <v>9</v>
      </c>
      <c r="AX269" s="49">
        <f>'2018'!AQ21</f>
        <v>4</v>
      </c>
      <c r="AY269" s="50">
        <f>'2018'!AR21</f>
        <v>0</v>
      </c>
      <c r="AZ269" s="60">
        <f>'2018'!AS21</f>
        <v>281</v>
      </c>
      <c r="BA269" s="61">
        <f>'2018'!AT21</f>
        <v>2002</v>
      </c>
      <c r="BB269" s="61">
        <f>'2018'!AU21</f>
        <v>0</v>
      </c>
      <c r="BC269" s="61">
        <f>'2018'!AV21</f>
        <v>0</v>
      </c>
      <c r="BD269" s="61">
        <f>'2018'!AW21</f>
        <v>0</v>
      </c>
      <c r="BE269" s="61">
        <f>'2018'!AX21</f>
        <v>0</v>
      </c>
      <c r="BF269" s="62">
        <f>'2018'!AY21</f>
        <v>0</v>
      </c>
      <c r="BG269" s="62">
        <f>'2018'!AZ21</f>
        <v>0</v>
      </c>
      <c r="BH269" s="62">
        <f>'2018'!BA21</f>
        <v>0</v>
      </c>
      <c r="BI269" s="62">
        <f>'2018'!BB21</f>
        <v>0</v>
      </c>
      <c r="BJ269" s="62">
        <f>'2018'!BC21</f>
        <v>0</v>
      </c>
      <c r="BK269" s="62">
        <f>'2018'!BD21</f>
        <v>0</v>
      </c>
      <c r="BL269" s="62">
        <f>'2018'!BE21</f>
        <v>0</v>
      </c>
      <c r="BM269" s="62">
        <f>'2018'!BF21</f>
        <v>0</v>
      </c>
      <c r="BN269" s="63">
        <f>'2018'!BG21</f>
        <v>0</v>
      </c>
      <c r="BO269" s="60">
        <f>'2018'!BH21</f>
        <v>257</v>
      </c>
      <c r="BP269" s="61">
        <f>'2018'!BI21</f>
        <v>2361</v>
      </c>
      <c r="BQ269" s="61">
        <f>'2018'!BJ21</f>
        <v>50</v>
      </c>
      <c r="BR269" s="61">
        <f>'2018'!BK21</f>
        <v>22</v>
      </c>
      <c r="BS269" s="61">
        <f>'2018'!BL21</f>
        <v>1</v>
      </c>
      <c r="BT269" s="61">
        <f>'2018'!BM21</f>
        <v>11</v>
      </c>
      <c r="BU269" s="62">
        <f>'2018'!BN21</f>
        <v>0</v>
      </c>
      <c r="BV269" s="62">
        <f>'2018'!BO21</f>
        <v>0</v>
      </c>
      <c r="BW269" s="62">
        <f>'2018'!BP21</f>
        <v>0.89</v>
      </c>
      <c r="BX269" s="62">
        <f>'2018'!BQ21</f>
        <v>4.7</v>
      </c>
      <c r="BY269" s="62">
        <f>'2018'!BR21</f>
        <v>10.7</v>
      </c>
      <c r="BZ269" s="62">
        <f>'2018'!BS21</f>
        <v>0</v>
      </c>
      <c r="CA269" s="62">
        <f>'2018'!BT21</f>
        <v>21.4</v>
      </c>
      <c r="CB269" s="62">
        <f>'2018'!BU21</f>
        <v>90.8</v>
      </c>
      <c r="CC269" s="63">
        <f>'2018'!BV21</f>
        <v>9.1999999999999993</v>
      </c>
      <c r="CD269" s="60">
        <f>'2018'!BW21</f>
        <v>0</v>
      </c>
      <c r="CE269" s="61">
        <f>'2018'!BX21</f>
        <v>2536</v>
      </c>
      <c r="CF269" s="61">
        <f>'2018'!BY21</f>
        <v>0</v>
      </c>
      <c r="CG269" s="61">
        <f>'2018'!BZ21</f>
        <v>0</v>
      </c>
      <c r="CH269" s="61">
        <f>'2018'!CA21</f>
        <v>0</v>
      </c>
      <c r="CI269" s="61">
        <f>'2018'!CB21</f>
        <v>26</v>
      </c>
      <c r="CJ269" s="62">
        <f>'2018'!CC21</f>
        <v>0</v>
      </c>
      <c r="CK269" s="62">
        <f>'2018'!CD21</f>
        <v>0</v>
      </c>
      <c r="CL269" s="62">
        <f>'2018'!CE21</f>
        <v>0</v>
      </c>
      <c r="CM269" s="62">
        <f>'2018'!CF21</f>
        <v>0</v>
      </c>
      <c r="CN269" s="62">
        <f>'2018'!CG21</f>
        <v>0</v>
      </c>
      <c r="CO269" s="62">
        <f>'2018'!CH21</f>
        <v>0</v>
      </c>
      <c r="CP269" s="62">
        <f>'2018'!CI21</f>
        <v>0</v>
      </c>
      <c r="CQ269" s="62">
        <f>'2018'!CJ21</f>
        <v>0</v>
      </c>
      <c r="CR269" s="63">
        <f>'2018'!CK21</f>
        <v>0</v>
      </c>
      <c r="CS269" s="60">
        <f>'2018'!CL21</f>
        <v>415</v>
      </c>
      <c r="CT269" s="61">
        <f>'2018'!CM21</f>
        <v>2941</v>
      </c>
      <c r="CU269" s="61">
        <f>'2018'!CN21</f>
        <v>43</v>
      </c>
      <c r="CV269" s="61">
        <f>'2018'!CO21</f>
        <v>22</v>
      </c>
      <c r="CW269" s="61">
        <f>'2018'!CP21</f>
        <v>5</v>
      </c>
      <c r="CX269" s="61">
        <f>'2018'!CQ21</f>
        <v>26</v>
      </c>
      <c r="CY269" s="62">
        <f>'2018'!CR21</f>
        <v>0.39</v>
      </c>
      <c r="CZ269" s="62">
        <f>'2018'!CS21</f>
        <v>1.32</v>
      </c>
      <c r="DA269" s="62">
        <f>'2018'!CT21</f>
        <v>1.26</v>
      </c>
      <c r="DB269" s="62">
        <f>'2018'!CU21</f>
        <v>8</v>
      </c>
      <c r="DC269" s="62">
        <f>'2018'!CV21</f>
        <v>18</v>
      </c>
      <c r="DD269" s="62">
        <f>'2018'!CW21</f>
        <v>0</v>
      </c>
      <c r="DE269" s="62">
        <f>'2018'!CX21</f>
        <v>4.3</v>
      </c>
      <c r="DF269" s="62">
        <f>'2018'!CY21</f>
        <v>79.2</v>
      </c>
      <c r="DG269" s="63">
        <f>'2018'!CZ21</f>
        <v>20.8</v>
      </c>
      <c r="DH269" s="60">
        <f>'2018'!DA21</f>
        <v>879</v>
      </c>
      <c r="DI269" s="61">
        <f>'2018'!DB21</f>
        <v>2987</v>
      </c>
      <c r="DJ269" s="61">
        <f>'2018'!DC21</f>
        <v>93</v>
      </c>
      <c r="DK269" s="61">
        <f>'2018'!DD21</f>
        <v>53</v>
      </c>
      <c r="DL269" s="61">
        <f>'2018'!DE21</f>
        <v>6</v>
      </c>
      <c r="DM269" s="61">
        <f>'2018'!DF21</f>
        <v>25</v>
      </c>
      <c r="DN269" s="62">
        <f>'2018'!DG21</f>
        <v>0.49</v>
      </c>
      <c r="DO269" s="62">
        <f>'2018'!DH21</f>
        <v>2.4</v>
      </c>
      <c r="DP269" s="62">
        <f>'2018'!DI21</f>
        <v>2.31</v>
      </c>
      <c r="DQ269" s="62">
        <f>'2018'!DJ21</f>
        <v>6.1</v>
      </c>
      <c r="DR269" s="62">
        <f>'2018'!DK21</f>
        <v>15.8</v>
      </c>
      <c r="DS269" s="62">
        <f>'2018'!DP21</f>
        <v>45</v>
      </c>
      <c r="DT269" s="62">
        <f>'2018'!DQ21</f>
        <v>14.5</v>
      </c>
      <c r="DU269" s="62">
        <f>'2018'!DR21</f>
        <v>74.900000000000006</v>
      </c>
      <c r="DV269" s="63">
        <f>'2018'!DS21</f>
        <v>24.8</v>
      </c>
    </row>
    <row r="270" spans="1:126" ht="15.75" customHeight="1" x14ac:dyDescent="0.2">
      <c r="A270" s="30">
        <f t="shared" si="29"/>
        <v>268</v>
      </c>
      <c r="B270" s="31">
        <f>'2023'!A31</f>
        <v>29</v>
      </c>
      <c r="C270" s="31">
        <v>2023</v>
      </c>
      <c r="D270" s="32" t="str">
        <f>'2023'!B31</f>
        <v>Jalen Cropper</v>
      </c>
      <c r="E270" s="32" t="str" cm="1">
        <f t="array" ref="E270">_xlfn.IFS(F270&gt;12.5,"Cornerstone",AND(F270&gt;11.995,F270&lt;12.5),"Elite",AND(F270&gt;11,F270&lt;12.995),"Elite Upside",AND(F270&gt;=9.69,F270&lt;10.999),"Upside",AND(F270&gt;8.4,F270&lt;9.999),"Upside Lite",AND(F270&gt;7.25,F270&lt;8.999),"Outlier",AND(F270&gt;=6,F270&lt;7.25),"Outlier Lite",F270&lt;6.999,"Purgatory")</f>
        <v>Outlier Lite</v>
      </c>
      <c r="F270" s="33">
        <f>'2023'!C31</f>
        <v>7.105714285714285</v>
      </c>
      <c r="G270" s="33">
        <f t="shared" si="30"/>
        <v>56.399999999999991</v>
      </c>
      <c r="H270" s="303">
        <f t="shared" si="31"/>
        <v>-0.76097894647489128</v>
      </c>
      <c r="I270" s="34" t="str">
        <f>'2023'!D31</f>
        <v>Fresno State</v>
      </c>
      <c r="J270" s="35">
        <f>'2023'!E31</f>
        <v>7</v>
      </c>
      <c r="K270" s="36">
        <f>'2023'!F31</f>
        <v>37014</v>
      </c>
      <c r="L270" s="37">
        <f>'2023'!G31</f>
        <v>24.419178082191781</v>
      </c>
      <c r="M270" s="37" t="str">
        <f>'2023'!H31</f>
        <v>SR</v>
      </c>
      <c r="N270" s="37">
        <f>'2023'!I31</f>
        <v>21.997260273972604</v>
      </c>
      <c r="O270" s="37" t="str">
        <f>'2023'!J31</f>
        <v>Hybrid</v>
      </c>
      <c r="P270" s="37" t="str">
        <f>'2023'!K31</f>
        <v>RAT</v>
      </c>
      <c r="Q270" s="37" t="str">
        <f>'2023'!L31</f>
        <v>Elite Separator</v>
      </c>
      <c r="R270" s="35">
        <f>'2023'!M31</f>
        <v>71</v>
      </c>
      <c r="S270" s="35">
        <f>'2023'!N31</f>
        <v>172</v>
      </c>
      <c r="T270" s="231">
        <f t="shared" si="32"/>
        <v>23.988865117186698</v>
      </c>
      <c r="U270" s="35">
        <f>'2023'!O31</f>
        <v>4.4000000000000004</v>
      </c>
      <c r="V270" s="38">
        <f>'2023'!P31</f>
        <v>0</v>
      </c>
      <c r="W270" s="57">
        <f>'2023'!Q31</f>
        <v>0</v>
      </c>
      <c r="X270" s="58">
        <f>'2023'!R31</f>
        <v>7.2048228201735051E-2</v>
      </c>
      <c r="Y270" s="58">
        <f>'2023'!S31</f>
        <v>0.24324071475348488</v>
      </c>
      <c r="Z270" s="58">
        <f>'2023'!T31</f>
        <v>0.21167384803748443</v>
      </c>
      <c r="AA270" s="58">
        <f>'2023'!U31</f>
        <v>0.28666455495723786</v>
      </c>
      <c r="AB270" s="58">
        <f>'2023'!V31</f>
        <v>0.28666455495723786</v>
      </c>
      <c r="AC270" s="59">
        <f>'2023'!W31</f>
        <v>0.21786506176750078</v>
      </c>
      <c r="AD270" s="42">
        <f>'2023'!X31</f>
        <v>19.356164383561644</v>
      </c>
      <c r="AE270" s="43">
        <f>'2023'!Y31</f>
        <v>2.39</v>
      </c>
      <c r="AF270" s="43">
        <f>'2023'!Z31</f>
        <v>6.7</v>
      </c>
      <c r="AG270" s="43">
        <f>'2023'!AA31</f>
        <v>10.199999999999999</v>
      </c>
      <c r="AH270" s="43">
        <f>'2023'!AB31</f>
        <v>0.89</v>
      </c>
      <c r="AI270" s="43">
        <f>'2023'!AC31</f>
        <v>2.35</v>
      </c>
      <c r="AJ270" s="44">
        <f>'2023'!AD31</f>
        <v>2.6408839779005527E-2</v>
      </c>
      <c r="AK270" s="44">
        <f>'2023'!AE31</f>
        <v>0.22227440147329652</v>
      </c>
      <c r="AL270" s="45">
        <f>'2023'!AF31</f>
        <v>6.7000000000000004E-2</v>
      </c>
      <c r="AM270" s="46">
        <f>DD270/100</f>
        <v>0.33299999999999996</v>
      </c>
      <c r="AN270" s="45">
        <f>'2023'!AG31</f>
        <v>0.436</v>
      </c>
      <c r="AO270" s="45">
        <f>'2023'!AH31</f>
        <v>0.5585</v>
      </c>
      <c r="AP270" s="43">
        <f>'2023'!AI31</f>
        <v>91.779933064681344</v>
      </c>
      <c r="AQ270" s="47">
        <f>'2023'!AJ31</f>
        <v>87.137330525212164</v>
      </c>
      <c r="AR270" s="48">
        <f>'2023'!AK31</f>
        <v>6</v>
      </c>
      <c r="AS270" s="49">
        <f>'2023'!AL31</f>
        <v>7</v>
      </c>
      <c r="AT270" s="49">
        <f>'2023'!AM31</f>
        <v>4</v>
      </c>
      <c r="AU270" s="49">
        <f>'2023'!AN31</f>
        <v>4</v>
      </c>
      <c r="AV270" s="49">
        <f>'2023'!AO31</f>
        <v>9</v>
      </c>
      <c r="AW270" s="49">
        <f>'2023'!AP31</f>
        <v>4</v>
      </c>
      <c r="AX270" s="49">
        <f>'2023'!AQ31</f>
        <v>0</v>
      </c>
      <c r="AY270" s="50">
        <f>'2023'!AR31</f>
        <v>0.5</v>
      </c>
      <c r="AZ270" s="60">
        <f>'2023'!AS31</f>
        <v>0</v>
      </c>
      <c r="BA270" s="61">
        <f>'2023'!AT31</f>
        <v>3739.4000000000005</v>
      </c>
      <c r="BB270" s="61">
        <f>'2023'!AU31</f>
        <v>0</v>
      </c>
      <c r="BC270" s="61">
        <f>'2023'!AV31</f>
        <v>0</v>
      </c>
      <c r="BD270" s="61">
        <f>'2023'!AW31</f>
        <v>0</v>
      </c>
      <c r="BE270" s="61">
        <f>'2023'!AX31</f>
        <v>0</v>
      </c>
      <c r="BF270" s="62">
        <f>'2023'!AY31</f>
        <v>0</v>
      </c>
      <c r="BG270" s="62">
        <f>'2023'!AZ31</f>
        <v>0</v>
      </c>
      <c r="BH270" s="62">
        <f>'2023'!BA31</f>
        <v>0</v>
      </c>
      <c r="BI270" s="62">
        <f>'2023'!BA31</f>
        <v>0</v>
      </c>
      <c r="BJ270" s="62">
        <f>'2023'!BC31</f>
        <v>0</v>
      </c>
      <c r="BK270" s="62">
        <f>'2023'!BH31</f>
        <v>0</v>
      </c>
      <c r="BL270" s="62">
        <f>'2023'!BI31</f>
        <v>0</v>
      </c>
      <c r="BM270" s="62">
        <f>'2023'!BJ31</f>
        <v>0</v>
      </c>
      <c r="BN270" s="63">
        <f>'2023'!BK31</f>
        <v>0</v>
      </c>
      <c r="BO270" s="60">
        <f>'2023'!BL31</f>
        <v>196</v>
      </c>
      <c r="BP270" s="61">
        <f>'2023'!BM31</f>
        <v>2720.3999999999996</v>
      </c>
      <c r="BQ270" s="61">
        <f>'2023'!BN31</f>
        <v>24</v>
      </c>
      <c r="BR270" s="61">
        <f>'2023'!BO31</f>
        <v>17</v>
      </c>
      <c r="BS270" s="61">
        <f>'2023'!BP31</f>
        <v>0</v>
      </c>
      <c r="BT270" s="61">
        <f>'2023'!BQ31</f>
        <v>17</v>
      </c>
      <c r="BU270" s="62">
        <f>'2023'!BR31</f>
        <v>0.87</v>
      </c>
      <c r="BV270" s="62">
        <f>'2023'!BS31</f>
        <v>0.72</v>
      </c>
      <c r="BW270" s="62">
        <f>'2023'!BT31</f>
        <v>2.34</v>
      </c>
      <c r="BX270" s="62">
        <f>'2023'!BU31</f>
        <v>10.5</v>
      </c>
      <c r="BY270" s="62">
        <f>'2023'!BV31</f>
        <v>2.8</v>
      </c>
      <c r="BZ270" s="62">
        <f>'2023'!CA31</f>
        <v>0</v>
      </c>
      <c r="CA270" s="62">
        <f>'2023'!CB31</f>
        <v>10.5</v>
      </c>
      <c r="CB270" s="62">
        <f>'2023'!CC31</f>
        <v>71.099999999999994</v>
      </c>
      <c r="CC270" s="63">
        <f>'2023'!CD31</f>
        <v>28.9</v>
      </c>
      <c r="CD270" s="60">
        <f>'2023'!CE31</f>
        <v>520</v>
      </c>
      <c r="CE270" s="61">
        <f>'2023'!CF31</f>
        <v>2137.8000000000002</v>
      </c>
      <c r="CF270" s="61">
        <f>'2023'!CG31</f>
        <v>58</v>
      </c>
      <c r="CG270" s="61">
        <f>'2023'!CH31</f>
        <v>37</v>
      </c>
      <c r="CH270" s="61">
        <f>'2023'!CI31</f>
        <v>5</v>
      </c>
      <c r="CI270" s="61">
        <f>'2023'!CJ31</f>
        <v>14</v>
      </c>
      <c r="CJ270" s="62">
        <f>'2023'!CK31</f>
        <v>0.67</v>
      </c>
      <c r="CK270" s="62">
        <f>'2023'!CL31</f>
        <v>2.11</v>
      </c>
      <c r="CL270" s="62">
        <f>'2023'!CM31</f>
        <v>2.2599999999999998</v>
      </c>
      <c r="CM270" s="62">
        <f>'2023'!CN31</f>
        <v>6</v>
      </c>
      <c r="CN270" s="62">
        <f>'2023'!CO31</f>
        <v>9.4</v>
      </c>
      <c r="CO270" s="62">
        <f>'2023'!CT31</f>
        <v>40</v>
      </c>
      <c r="CP270" s="62">
        <f>'2023'!CU31</f>
        <v>11.9</v>
      </c>
      <c r="CQ270" s="62">
        <f>'2023'!CV31</f>
        <v>8.6999999999999993</v>
      </c>
      <c r="CR270" s="63">
        <f>'2023'!CW31</f>
        <v>90.9</v>
      </c>
      <c r="CS270" s="60">
        <f>'2023'!CX31</f>
        <v>899</v>
      </c>
      <c r="CT270" s="61">
        <f>'2023'!CY31</f>
        <v>4247.0999999999995</v>
      </c>
      <c r="CU270" s="61">
        <f>'2023'!CZ31</f>
        <v>119</v>
      </c>
      <c r="CV270" s="61">
        <f>'2023'!DA31</f>
        <v>85</v>
      </c>
      <c r="CW270" s="61">
        <f>'2023'!DB31</f>
        <v>11</v>
      </c>
      <c r="CX270" s="61">
        <f>'2023'!DC31</f>
        <v>35</v>
      </c>
      <c r="CY270" s="62">
        <f>'2023'!DD31</f>
        <v>0.67</v>
      </c>
      <c r="CZ270" s="62">
        <f>'2023'!DE31</f>
        <v>1.75</v>
      </c>
      <c r="DA270" s="62">
        <f>'2023'!DF31</f>
        <v>2.27</v>
      </c>
      <c r="DB270" s="62">
        <f>'2023'!DG31</f>
        <v>6.7</v>
      </c>
      <c r="DC270" s="62">
        <f>'2023'!DH31</f>
        <v>7.7</v>
      </c>
      <c r="DD270" s="62">
        <f>'2023'!DM31</f>
        <v>33.299999999999997</v>
      </c>
      <c r="DE270" s="62">
        <f>'2023'!DN31</f>
        <v>4.5</v>
      </c>
      <c r="DF270" s="62">
        <f>'2023'!DO31</f>
        <v>4.5999999999999996</v>
      </c>
      <c r="DG270" s="63">
        <f>'2023'!DP31</f>
        <v>94.5</v>
      </c>
      <c r="DH270" s="60">
        <f>'2023'!DQ31</f>
        <v>1086</v>
      </c>
      <c r="DI270" s="61">
        <f>'2023'!DR31</f>
        <v>3788.4000000000005</v>
      </c>
      <c r="DJ270" s="61">
        <f>'2023'!DS31</f>
        <v>113</v>
      </c>
      <c r="DK270" s="61">
        <f>'2023'!DT31</f>
        <v>83</v>
      </c>
      <c r="DL270" s="61">
        <f>'2023'!DU31</f>
        <v>5</v>
      </c>
      <c r="DM270" s="61">
        <f>'2023'!DV31</f>
        <v>22</v>
      </c>
      <c r="DN270" s="62">
        <f>'2023'!DW31</f>
        <v>0.89</v>
      </c>
      <c r="DO270" s="62">
        <f>'2023'!DX31</f>
        <v>2.35</v>
      </c>
      <c r="DP270" s="62">
        <f>'2023'!DY31</f>
        <v>2.39</v>
      </c>
      <c r="DQ270" s="62">
        <f>'2023'!DZ31</f>
        <v>6.4</v>
      </c>
      <c r="DR270" s="62">
        <f>'2023'!EA31</f>
        <v>10.199999999999999</v>
      </c>
      <c r="DS270" s="62">
        <f>'2023'!EF31</f>
        <v>25</v>
      </c>
      <c r="DT270" s="62">
        <f>'2023'!EG31</f>
        <v>6.7</v>
      </c>
      <c r="DU270" s="62">
        <f>'2023'!EH31</f>
        <v>82.6</v>
      </c>
      <c r="DV270" s="63">
        <f>'2023'!EI31</f>
        <v>17.2</v>
      </c>
    </row>
    <row r="271" spans="1:126" ht="15.75" customHeight="1" x14ac:dyDescent="0.2">
      <c r="A271" s="30">
        <f t="shared" si="29"/>
        <v>269</v>
      </c>
      <c r="B271" s="31">
        <f>'2026 - WIP'!A22</f>
        <v>20</v>
      </c>
      <c r="C271" s="31">
        <v>2026</v>
      </c>
      <c r="D271" s="32" t="str">
        <f>'2026 - WIP'!B22</f>
        <v>Eugene Wilson III</v>
      </c>
      <c r="E271" s="32" t="str" cm="1">
        <f t="array" ref="E271">_xlfn.IFS(F271&gt;12.5,"Cornerstone",AND(F271&gt;11.995,F271&lt;12.5),"Elite",AND(F271&gt;11,F271&lt;12.995),"Elite Upside",AND(F271&gt;=9.69,F271&lt;10.999),"Upside",AND(F271&gt;8.4,F271&lt;9.999),"Upside Lite",AND(F271&gt;7.25,F271&lt;8.999),"Outlier",AND(F271&gt;=6,F271&lt;7.25),"Outlier Lite",F271&lt;6.999,"Purgatory")</f>
        <v>Outlier Lite</v>
      </c>
      <c r="F271" s="33">
        <f>'2026 - WIP'!C22</f>
        <v>7.0857142857142845</v>
      </c>
      <c r="G271" s="33">
        <f t="shared" si="30"/>
        <v>56.2</v>
      </c>
      <c r="H271" s="303">
        <f t="shared" si="31"/>
        <v>-0.77245803545250846</v>
      </c>
      <c r="I271" s="34" t="str">
        <f>'2026 - WIP'!D22</f>
        <v>Florida</v>
      </c>
      <c r="J271" s="35">
        <f>'2026 - WIP'!E22</f>
        <v>1</v>
      </c>
      <c r="K271" s="36">
        <f>'2026 - WIP'!F22</f>
        <v>38337</v>
      </c>
      <c r="L271" s="37">
        <f>'2026 - WIP'!G22</f>
        <v>20.794520547945204</v>
      </c>
      <c r="M271" s="37" t="str">
        <f>'2026 - WIP'!H22</f>
        <v>RS SO</v>
      </c>
      <c r="N271" s="37">
        <f>'2026 - WIP'!I22</f>
        <v>21.375342465753423</v>
      </c>
      <c r="O271" s="37" t="str">
        <f>'2026 - WIP'!J22</f>
        <v>Hybrid</v>
      </c>
      <c r="P271" s="37" t="str">
        <f>'2026 - WIP'!K22</f>
        <v>RAT</v>
      </c>
      <c r="Q271" s="37" t="str">
        <f>'2026 - WIP'!L22</f>
        <v>Elite Earner</v>
      </c>
      <c r="R271" s="35">
        <f>'2026 - WIP'!M22</f>
        <v>70</v>
      </c>
      <c r="S271" s="35">
        <f>'2026 - WIP'!N22</f>
        <v>189</v>
      </c>
      <c r="T271" s="231">
        <f t="shared" si="32"/>
        <v>27.118375951037613</v>
      </c>
      <c r="U271" s="35">
        <f>'2026 - WIP'!O22</f>
        <v>4.43</v>
      </c>
      <c r="V271" s="38">
        <f>'2026 - WIP'!P22</f>
        <v>0</v>
      </c>
      <c r="W271" s="57">
        <f>'2026 - WIP'!Q22</f>
        <v>0</v>
      </c>
      <c r="X271" s="58">
        <f>'2026 - WIP'!R22</f>
        <v>0</v>
      </c>
      <c r="Y271" s="58">
        <f>'2026 - WIP'!S22</f>
        <v>0.20979560354801388</v>
      </c>
      <c r="Z271" s="58">
        <f>'2026 - WIP'!T22</f>
        <v>0.29463890119627828</v>
      </c>
      <c r="AA271" s="58">
        <f>'2026 - WIP'!U22</f>
        <v>9.0789473684210531E-2</v>
      </c>
      <c r="AB271" s="58">
        <f>'2026 - WIP'!V22</f>
        <v>0.19271418744024441</v>
      </c>
      <c r="AC271" s="59">
        <f>'2026 - WIP'!W22</f>
        <v>0.19271418744024441</v>
      </c>
      <c r="AD271" s="42">
        <f>'2026 - WIP'!X22</f>
        <v>18.720547945205478</v>
      </c>
      <c r="AE271" s="43">
        <f>'2026 - WIP'!Y22</f>
        <v>2.71</v>
      </c>
      <c r="AF271" s="43">
        <f>'2026 - WIP'!Z22</f>
        <v>7.9</v>
      </c>
      <c r="AG271" s="43">
        <f>'2026 - WIP'!AA22</f>
        <v>2.9</v>
      </c>
      <c r="AH271" s="43">
        <f>'2026 - WIP'!AB22</f>
        <v>0</v>
      </c>
      <c r="AI271" s="43">
        <f>'2026 - WIP'!AC22</f>
        <v>0</v>
      </c>
      <c r="AJ271" s="44">
        <f>'2026 - WIP'!AD22</f>
        <v>6.1127819548872177E-2</v>
      </c>
      <c r="AK271" s="44">
        <f>'2026 - WIP'!AE22</f>
        <v>0.20375939849624058</v>
      </c>
      <c r="AL271" s="45">
        <f>'2026 - WIP'!AF22</f>
        <v>0</v>
      </c>
      <c r="AM271" s="46">
        <f>DS271/100</f>
        <v>0</v>
      </c>
      <c r="AN271" s="45">
        <f>'2026 - WIP'!AG22</f>
        <v>0.53500000000000003</v>
      </c>
      <c r="AO271" s="45">
        <f>'2026 - WIP'!AH22</f>
        <v>0.44600000000000001</v>
      </c>
      <c r="AP271" s="43">
        <f>'2026 - WIP'!AI22</f>
        <v>98.14696963186978</v>
      </c>
      <c r="AQ271" s="47">
        <f>'2026 - WIP'!AJ22</f>
        <v>91.22060459373256</v>
      </c>
      <c r="AR271" s="48">
        <f>'2026 - WIP'!AK22</f>
        <v>5</v>
      </c>
      <c r="AS271" s="49">
        <f>'2026 - WIP'!AL22</f>
        <v>9</v>
      </c>
      <c r="AT271" s="49">
        <f>'2026 - WIP'!AM22</f>
        <v>5</v>
      </c>
      <c r="AU271" s="49">
        <f>'2026 - WIP'!AN22</f>
        <v>6</v>
      </c>
      <c r="AV271" s="49">
        <f>'2026 - WIP'!AO22</f>
        <v>9</v>
      </c>
      <c r="AW271" s="49">
        <f>'2026 - WIP'!AP22</f>
        <v>5</v>
      </c>
      <c r="AX271" s="49">
        <f>'2026 - WIP'!AQ22</f>
        <v>0</v>
      </c>
      <c r="AY271" s="50">
        <f>'2026 - WIP'!AR22</f>
        <v>0</v>
      </c>
      <c r="AZ271" s="60">
        <f>'2026 - WIP'!AS22</f>
        <v>0</v>
      </c>
      <c r="BA271" s="61">
        <f>'2026 - WIP'!AT22</f>
        <v>1</v>
      </c>
      <c r="BB271" s="61">
        <f>'2026 - WIP'!AU22</f>
        <v>0</v>
      </c>
      <c r="BC271" s="61">
        <f>'2026 - WIP'!AV22</f>
        <v>0</v>
      </c>
      <c r="BD271" s="61">
        <f>'2026 - WIP'!AW22</f>
        <v>0</v>
      </c>
      <c r="BE271" s="61">
        <f>'2026 - WIP'!AX22</f>
        <v>0</v>
      </c>
      <c r="BF271" s="62">
        <f>'2026 - WIP'!AY22</f>
        <v>0</v>
      </c>
      <c r="BG271" s="62">
        <f>'2026 - WIP'!AZ22</f>
        <v>0</v>
      </c>
      <c r="BH271" s="62">
        <f>'2026 - WIP'!BA22</f>
        <v>0</v>
      </c>
      <c r="BI271" s="62">
        <f>'2026 - WIP'!BB22</f>
        <v>0</v>
      </c>
      <c r="BJ271" s="62">
        <f>'2026 - WIP'!BC22</f>
        <v>0</v>
      </c>
      <c r="BK271" s="62">
        <f>'2026 - WIP'!BH22</f>
        <v>0</v>
      </c>
      <c r="BL271" s="62">
        <f>'2026 - WIP'!BI22</f>
        <v>0</v>
      </c>
      <c r="BM271" s="62">
        <f>'2026 - WIP'!BJ22</f>
        <v>0</v>
      </c>
      <c r="BN271" s="63">
        <f>'2026 - WIP'!BK22</f>
        <v>0</v>
      </c>
      <c r="BO271" s="60">
        <f>'2026 - WIP'!BL22</f>
        <v>0</v>
      </c>
      <c r="BP271" s="61">
        <f>'2026 - WIP'!BM22</f>
        <v>1</v>
      </c>
      <c r="BQ271" s="61">
        <f>'2026 - WIP'!BN22</f>
        <v>0</v>
      </c>
      <c r="BR271" s="61">
        <f>'2026 - WIP'!BO22</f>
        <v>0</v>
      </c>
      <c r="BS271" s="61">
        <f>'2026 - WIP'!BP22</f>
        <v>0</v>
      </c>
      <c r="BT271" s="61">
        <f>'2026 - WIP'!BQ22</f>
        <v>0</v>
      </c>
      <c r="BU271" s="62">
        <f>'2026 - WIP'!BR22</f>
        <v>0</v>
      </c>
      <c r="BV271" s="62">
        <f>'2026 - WIP'!BS22</f>
        <v>0</v>
      </c>
      <c r="BW271" s="62">
        <f>'2026 - WIP'!BT22</f>
        <v>0</v>
      </c>
      <c r="BX271" s="62">
        <f>'2026 - WIP'!BU22</f>
        <v>0</v>
      </c>
      <c r="BY271" s="62">
        <f>'2026 - WIP'!BV22</f>
        <v>0</v>
      </c>
      <c r="BZ271" s="62">
        <f>'2026 - WIP'!CA22</f>
        <v>0</v>
      </c>
      <c r="CA271" s="62">
        <f>'2026 - WIP'!CB22</f>
        <v>0</v>
      </c>
      <c r="CB271" s="62">
        <f>'2026 - WIP'!CC22</f>
        <v>0</v>
      </c>
      <c r="CC271" s="63">
        <f>'2026 - WIP'!CD22</f>
        <v>0</v>
      </c>
      <c r="CD271" s="60">
        <f>'2026 - WIP'!CE22</f>
        <v>544</v>
      </c>
      <c r="CE271" s="61">
        <f>'2026 - WIP'!CF22</f>
        <v>2593</v>
      </c>
      <c r="CF271" s="61">
        <f>'2026 - WIP'!CG22</f>
        <v>71</v>
      </c>
      <c r="CG271" s="61">
        <f>'2026 - WIP'!CH22</f>
        <v>61</v>
      </c>
      <c r="CH271" s="61">
        <f>'2026 - WIP'!CI22</f>
        <v>6</v>
      </c>
      <c r="CI271" s="61">
        <f>'2026 - WIP'!CJ22</f>
        <v>17</v>
      </c>
      <c r="CJ271" s="62">
        <f>'2026 - WIP'!CK22</f>
        <v>0</v>
      </c>
      <c r="CK271" s="62">
        <f>'2026 - WIP'!CL22</f>
        <v>0</v>
      </c>
      <c r="CL271" s="62">
        <f>'2026 - WIP'!CM22</f>
        <v>1.97</v>
      </c>
      <c r="CM271" s="62">
        <f>'2026 - WIP'!CN22</f>
        <v>7.9</v>
      </c>
      <c r="CN271" s="62">
        <f>'2026 - WIP'!CO22</f>
        <v>2.8</v>
      </c>
      <c r="CO271" s="62">
        <f>'2026 - WIP'!CT22</f>
        <v>50</v>
      </c>
      <c r="CP271" s="62">
        <f>'2026 - WIP'!CU22</f>
        <v>0</v>
      </c>
      <c r="CQ271" s="62">
        <f>'2026 - WIP'!CV22</f>
        <v>56.9</v>
      </c>
      <c r="CR271" s="63">
        <f>'2026 - WIP'!CW22</f>
        <v>41.4</v>
      </c>
      <c r="CS271" s="60">
        <f>'2026 - WIP'!CX22</f>
        <v>266</v>
      </c>
      <c r="CT271" s="61">
        <f>'2026 - WIP'!CY22</f>
        <v>902.8</v>
      </c>
      <c r="CU271" s="61">
        <f>'2026 - WIP'!CZ22</f>
        <v>26</v>
      </c>
      <c r="CV271" s="61">
        <f>'2026 - WIP'!DA22</f>
        <v>19</v>
      </c>
      <c r="CW271" s="61">
        <f>'2026 - WIP'!DB22</f>
        <v>1</v>
      </c>
      <c r="CX271" s="61">
        <f>'2026 - WIP'!DC22</f>
        <v>5.6</v>
      </c>
      <c r="CY271" s="62">
        <f>'2026 - WIP'!DD22</f>
        <v>0</v>
      </c>
      <c r="CZ271" s="62">
        <f>'2026 - WIP'!DE22</f>
        <v>0</v>
      </c>
      <c r="DA271" s="62">
        <f>'2026 - WIP'!DF22</f>
        <v>2.71</v>
      </c>
      <c r="DB271" s="62">
        <f>'2026 - WIP'!DG22</f>
        <v>11.3</v>
      </c>
      <c r="DC271" s="62">
        <f>'2026 - WIP'!DH22</f>
        <v>6</v>
      </c>
      <c r="DD271" s="62">
        <f>'2026 - WIP'!DM22</f>
        <v>50</v>
      </c>
      <c r="DE271" s="62">
        <f>'2026 - WIP'!DN22</f>
        <v>0</v>
      </c>
      <c r="DF271" s="62">
        <f>'2026 - WIP'!DO22</f>
        <v>53.5</v>
      </c>
      <c r="DG271" s="63">
        <f>'2026 - WIP'!DP22</f>
        <v>44.6</v>
      </c>
      <c r="DH271" s="60">
        <f>'2026 - WIP'!DQ22</f>
        <v>69</v>
      </c>
      <c r="DI271" s="61">
        <f>'2026 - WIP'!DR22</f>
        <v>760</v>
      </c>
      <c r="DJ271" s="61">
        <f>'2026 - WIP'!DS22</f>
        <v>16</v>
      </c>
      <c r="DK271" s="61">
        <f>'2026 - WIP'!DT22</f>
        <v>14</v>
      </c>
      <c r="DL271" s="61">
        <f>'2026 - WIP'!DU22</f>
        <v>2</v>
      </c>
      <c r="DM271" s="61">
        <f>'2026 - WIP'!DV22</f>
        <v>0</v>
      </c>
      <c r="DN271" s="62">
        <f>'2026 - WIP'!DW22</f>
        <v>0</v>
      </c>
      <c r="DO271" s="62">
        <f>'2026 - WIP'!DX22</f>
        <v>0</v>
      </c>
      <c r="DP271" s="62">
        <f>'2026 - WIP'!DY22</f>
        <v>0.73</v>
      </c>
      <c r="DQ271" s="62">
        <f>'2026 - WIP'!DZ22</f>
        <v>4.0999999999999996</v>
      </c>
      <c r="DR271" s="62">
        <f>'2026 - WIP'!EA22</f>
        <v>2.9</v>
      </c>
      <c r="DS271" s="62">
        <f>'2026 - WIP'!EF22</f>
        <v>0</v>
      </c>
      <c r="DT271" s="62">
        <f>'2026 - WIP'!EG22</f>
        <v>0</v>
      </c>
      <c r="DU271" s="62">
        <f>'2026 - WIP'!EH22</f>
        <v>53</v>
      </c>
      <c r="DV271" s="63">
        <f>'2026 - WIP'!EI22</f>
        <v>44</v>
      </c>
    </row>
    <row r="272" spans="1:126" ht="15.75" customHeight="1" x14ac:dyDescent="0.2">
      <c r="A272" s="30">
        <f t="shared" si="29"/>
        <v>270</v>
      </c>
      <c r="B272" s="31">
        <f>'2022'!A27</f>
        <v>25</v>
      </c>
      <c r="C272" s="31">
        <v>2022</v>
      </c>
      <c r="D272" s="32" t="str">
        <f>'2022'!B27</f>
        <v>Tre Turner</v>
      </c>
      <c r="E272" s="32" t="str" cm="1">
        <f t="array" ref="E272">_xlfn.IFS(F272&gt;12.5,"Cornerstone",AND(F272&gt;11.995,F272&lt;12.5),"Elite",AND(F272&gt;11,F272&lt;12.995),"Elite Upside",AND(F272&gt;=9.69,F272&lt;10.999),"Upside",AND(F272&gt;8.4,F272&lt;9.999),"Upside Lite",AND(F272&gt;7.25,F272&lt;8.999),"Outlier",AND(F272&gt;=6,F272&lt;7.25),"Outlier Lite",F272&lt;6.999,"Purgatory")</f>
        <v>Outlier Lite</v>
      </c>
      <c r="F272" s="33">
        <f>'2022'!C27</f>
        <v>7.0657142857142849</v>
      </c>
      <c r="G272" s="33">
        <f t="shared" si="30"/>
        <v>56.000000000000007</v>
      </c>
      <c r="H272" s="303">
        <f t="shared" si="31"/>
        <v>-0.78393712443012509</v>
      </c>
      <c r="I272" s="34" t="str">
        <f>'2022'!D27</f>
        <v>Virginia Tech</v>
      </c>
      <c r="J272" s="35">
        <f>'2022'!E27</f>
        <v>4</v>
      </c>
      <c r="K272" s="36">
        <f>'2022'!F27</f>
        <v>36637</v>
      </c>
      <c r="L272" s="37">
        <f>'2022'!G27</f>
        <v>25.452054794520549</v>
      </c>
      <c r="M272" s="37" t="str">
        <f>'2022'!H27</f>
        <v>SR</v>
      </c>
      <c r="N272" s="37">
        <f>'2022'!I27</f>
        <v>22.032876712328768</v>
      </c>
      <c r="O272" s="37" t="str">
        <f>'2022'!J27</f>
        <v>Hybrid</v>
      </c>
      <c r="P272" s="37" t="str">
        <f>'2022'!K27</f>
        <v>PROTO Z</v>
      </c>
      <c r="Q272" s="37" t="str">
        <f>'2022'!L27</f>
        <v>Elite Earner</v>
      </c>
      <c r="R272" s="55">
        <f>'2022'!M27</f>
        <v>74</v>
      </c>
      <c r="S272" s="55">
        <f>'2022'!N27</f>
        <v>185</v>
      </c>
      <c r="T272" s="231">
        <f t="shared" si="32"/>
        <v>23.75233128844636</v>
      </c>
      <c r="U272" s="35">
        <f>'2022'!O27</f>
        <v>4.4400000000000004</v>
      </c>
      <c r="V272" s="56">
        <f>'2022'!P27</f>
        <v>0</v>
      </c>
      <c r="W272" s="57">
        <f>'2022'!Q27</f>
        <v>0</v>
      </c>
      <c r="X272" s="58">
        <f>'2022'!R27</f>
        <v>0.16212121212121211</v>
      </c>
      <c r="Y272" s="58">
        <f>'2022'!S27</f>
        <v>0.20345842531272995</v>
      </c>
      <c r="Z272" s="58">
        <f>'2022'!T27</f>
        <v>0.23969188944268238</v>
      </c>
      <c r="AA272" s="58">
        <f>'2022'!U27</f>
        <v>0.29437418229393808</v>
      </c>
      <c r="AB272" s="58">
        <f>'2022'!V27</f>
        <v>0.29437418229393808</v>
      </c>
      <c r="AC272" s="59">
        <f>'2022'!W27</f>
        <v>0.27965547317924117</v>
      </c>
      <c r="AD272" s="42">
        <f>'2022'!X27</f>
        <v>19.372602739726027</v>
      </c>
      <c r="AE272" s="43">
        <f>'2022'!Y27</f>
        <v>2.5299999999999998</v>
      </c>
      <c r="AF272" s="43">
        <f>'2022'!Z27</f>
        <v>7.1</v>
      </c>
      <c r="AG272" s="43">
        <f>'2022'!AA27</f>
        <v>15.8</v>
      </c>
      <c r="AH272" s="43">
        <f>'2022'!AB27</f>
        <v>0.88</v>
      </c>
      <c r="AI272" s="43">
        <f>'2022'!AC27</f>
        <v>2.56</v>
      </c>
      <c r="AJ272" s="44">
        <f>'2022'!AD27</f>
        <v>7.4962962962962953E-2</v>
      </c>
      <c r="AK272" s="44">
        <f>'2022'!AE27</f>
        <v>0.20614814814814811</v>
      </c>
      <c r="AL272" s="45">
        <f>'2022'!AF27</f>
        <v>4.8000000000000001E-2</v>
      </c>
      <c r="AM272" s="46">
        <f>DS272/100</f>
        <v>0.5</v>
      </c>
      <c r="AN272" s="45">
        <f>'2022'!AG27</f>
        <v>0.72499999999999998</v>
      </c>
      <c r="AO272" s="45">
        <f>'2022'!AH27</f>
        <v>0.26700000000000002</v>
      </c>
      <c r="AP272" s="43">
        <f>'2022'!AI27</f>
        <v>95.207211106894547</v>
      </c>
      <c r="AQ272" s="47">
        <f>'2022'!AJ27</f>
        <v>96.180363607097831</v>
      </c>
      <c r="AR272" s="48">
        <f>'2022'!AK27</f>
        <v>7</v>
      </c>
      <c r="AS272" s="49">
        <f>'2022'!AL27</f>
        <v>7</v>
      </c>
      <c r="AT272" s="49">
        <f>'2022'!AM27</f>
        <v>5</v>
      </c>
      <c r="AU272" s="49">
        <f>'2022'!AN27</f>
        <v>5</v>
      </c>
      <c r="AV272" s="49">
        <f>'2022'!AO27</f>
        <v>9</v>
      </c>
      <c r="AW272" s="49">
        <f>'2022'!AP27</f>
        <v>6</v>
      </c>
      <c r="AX272" s="49">
        <f>'2022'!AQ27</f>
        <v>0</v>
      </c>
      <c r="AY272" s="50">
        <f>'2022'!AR27</f>
        <v>0</v>
      </c>
      <c r="AZ272" s="60">
        <f>'2022'!AS27</f>
        <v>0</v>
      </c>
      <c r="BA272" s="61">
        <f>'2022'!AT27</f>
        <v>3113</v>
      </c>
      <c r="BB272" s="61">
        <f>'2022'!AU27</f>
        <v>0</v>
      </c>
      <c r="BC272" s="61">
        <f>'2022'!AV27</f>
        <v>0</v>
      </c>
      <c r="BD272" s="61">
        <f>'2022'!AW27</f>
        <v>0</v>
      </c>
      <c r="BE272" s="61">
        <f>'2022'!AX27</f>
        <v>0</v>
      </c>
      <c r="BF272" s="62">
        <f>'2022'!AY27</f>
        <v>0</v>
      </c>
      <c r="BG272" s="62">
        <f>'2022'!AZ27</f>
        <v>0</v>
      </c>
      <c r="BH272" s="62">
        <f>'2022'!BA27</f>
        <v>0</v>
      </c>
      <c r="BI272" s="62">
        <f>'2022'!BB27</f>
        <v>0</v>
      </c>
      <c r="BJ272" s="62">
        <f>'2022'!BC27</f>
        <v>0</v>
      </c>
      <c r="BK272" s="62">
        <f>'2022'!BH27</f>
        <v>0</v>
      </c>
      <c r="BL272" s="62">
        <f>'2022'!BI27</f>
        <v>0</v>
      </c>
      <c r="BM272" s="62">
        <f>'2022'!BJ27</f>
        <v>0</v>
      </c>
      <c r="BN272" s="63">
        <f>'2022'!BK27</f>
        <v>0</v>
      </c>
      <c r="BO272" s="60">
        <f>'2022'!BL27</f>
        <v>535</v>
      </c>
      <c r="BP272" s="61">
        <f>'2022'!BM27</f>
        <v>3300</v>
      </c>
      <c r="BQ272" s="61">
        <f>'2022'!BN27</f>
        <v>40</v>
      </c>
      <c r="BR272" s="61">
        <f>'2022'!BO27</f>
        <v>26</v>
      </c>
      <c r="BS272" s="61">
        <f>'2022'!BP27</f>
        <v>4</v>
      </c>
      <c r="BT272" s="61">
        <f>'2022'!BQ27</f>
        <v>29</v>
      </c>
      <c r="BU272" s="62">
        <f>'2022'!BR27</f>
        <v>0.86</v>
      </c>
      <c r="BV272" s="62">
        <f>'2022'!BS27</f>
        <v>1.35</v>
      </c>
      <c r="BW272" s="62">
        <f>'2022'!BT27</f>
        <v>2.46</v>
      </c>
      <c r="BX272" s="62">
        <f>'2022'!BU27</f>
        <v>7.8</v>
      </c>
      <c r="BY272" s="62">
        <f>'2022'!BV27</f>
        <v>17.100000000000001</v>
      </c>
      <c r="BZ272" s="62">
        <f>'2022'!CA27</f>
        <v>40</v>
      </c>
      <c r="CA272" s="62">
        <f>'2022'!CB27</f>
        <v>7.1</v>
      </c>
      <c r="CB272" s="62">
        <f>'2022'!CC27</f>
        <v>75.3</v>
      </c>
      <c r="CC272" s="63">
        <f>'2022'!CD27</f>
        <v>23.8</v>
      </c>
      <c r="CD272" s="60">
        <f>'2022'!CE27</f>
        <v>553</v>
      </c>
      <c r="CE272" s="61">
        <f>'2022'!CF27</f>
        <v>2718</v>
      </c>
      <c r="CF272" s="61">
        <f>'2022'!CG27</f>
        <v>58</v>
      </c>
      <c r="CG272" s="61">
        <f>'2022'!CH27</f>
        <v>34</v>
      </c>
      <c r="CH272" s="61">
        <f>'2022'!CI27</f>
        <v>4</v>
      </c>
      <c r="CI272" s="61">
        <f>'2022'!CJ27</f>
        <v>24</v>
      </c>
      <c r="CJ272" s="62">
        <f>'2022'!CK27</f>
        <v>0.53</v>
      </c>
      <c r="CK272" s="62">
        <f>'2022'!CL27</f>
        <v>2.06</v>
      </c>
      <c r="CL272" s="62">
        <f>'2022'!CM27</f>
        <v>2.16</v>
      </c>
      <c r="CM272" s="62">
        <f>'2022'!CN27</f>
        <v>7.5</v>
      </c>
      <c r="CN272" s="62">
        <f>'2022'!CO27</f>
        <v>13.9</v>
      </c>
      <c r="CO272" s="62">
        <f>'2022'!CT27</f>
        <v>53.8</v>
      </c>
      <c r="CP272" s="62">
        <f>'2022'!CU27</f>
        <v>12.8</v>
      </c>
      <c r="CQ272" s="62">
        <f>'2022'!CV27</f>
        <v>79.5</v>
      </c>
      <c r="CR272" s="63">
        <f>'2022'!CW27</f>
        <v>20.5</v>
      </c>
      <c r="CS272" s="60">
        <f>'2022'!CX27</f>
        <v>529</v>
      </c>
      <c r="CT272" s="61">
        <f>'2022'!CY27</f>
        <v>2207</v>
      </c>
      <c r="CU272" s="61">
        <f>'2022'!CZ27</f>
        <v>46</v>
      </c>
      <c r="CV272" s="61">
        <f>'2022'!DA27</f>
        <v>32</v>
      </c>
      <c r="CW272" s="61">
        <f>'2022'!DB27</f>
        <v>3</v>
      </c>
      <c r="CX272" s="61">
        <f>'2022'!DC27</f>
        <v>13</v>
      </c>
      <c r="CY272" s="62">
        <f>'2022'!DD27</f>
        <v>0.64</v>
      </c>
      <c r="CZ272" s="62">
        <f>'2022'!DE27</f>
        <v>2.2599999999999998</v>
      </c>
      <c r="DA272" s="62">
        <f>'2022'!DF27</f>
        <v>2.52</v>
      </c>
      <c r="DB272" s="62">
        <f>'2022'!DG27</f>
        <v>4.0999999999999996</v>
      </c>
      <c r="DC272" s="62">
        <f>'2022'!DH27</f>
        <v>13.8</v>
      </c>
      <c r="DD272" s="62">
        <f>'2022'!DM27</f>
        <v>81.8</v>
      </c>
      <c r="DE272" s="62">
        <f>'2022'!DN27</f>
        <v>5.9</v>
      </c>
      <c r="DF272" s="62">
        <f>'2022'!DO27</f>
        <v>59</v>
      </c>
      <c r="DG272" s="63">
        <f>'2022'!DP27</f>
        <v>40.5</v>
      </c>
      <c r="DH272" s="60">
        <f>'2022'!DQ27</f>
        <v>675</v>
      </c>
      <c r="DI272" s="61">
        <f>'2022'!DR27</f>
        <v>2293</v>
      </c>
      <c r="DJ272" s="61">
        <f>'2022'!DS27</f>
        <v>75</v>
      </c>
      <c r="DK272" s="61">
        <f>'2022'!DT27</f>
        <v>40</v>
      </c>
      <c r="DL272" s="61">
        <f>'2022'!DU27</f>
        <v>3</v>
      </c>
      <c r="DM272" s="61">
        <f>'2022'!DV27</f>
        <v>17</v>
      </c>
      <c r="DN272" s="62">
        <f>'2022'!DW27</f>
        <v>0.88</v>
      </c>
      <c r="DO272" s="62">
        <f>'2022'!DX27</f>
        <v>2.56</v>
      </c>
      <c r="DP272" s="62">
        <f>'2022'!DY27</f>
        <v>2.5299999999999998</v>
      </c>
      <c r="DQ272" s="62">
        <f>'2022'!DZ27</f>
        <v>7.1</v>
      </c>
      <c r="DR272" s="62">
        <f>'2022'!EA27</f>
        <v>15.8</v>
      </c>
      <c r="DS272" s="62">
        <f>'2022'!EF27</f>
        <v>50</v>
      </c>
      <c r="DT272" s="62">
        <f>'2022'!EG27</f>
        <v>4.8</v>
      </c>
      <c r="DU272" s="62">
        <f>'2022'!EH27</f>
        <v>86</v>
      </c>
      <c r="DV272" s="63">
        <f>'2022'!EI27</f>
        <v>12.9</v>
      </c>
    </row>
    <row r="273" spans="1:126" ht="15.75" customHeight="1" x14ac:dyDescent="0.2">
      <c r="A273" s="30">
        <f t="shared" si="29"/>
        <v>271</v>
      </c>
      <c r="B273" s="31">
        <f>'2015'!A21</f>
        <v>19</v>
      </c>
      <c r="C273" s="31">
        <v>2015</v>
      </c>
      <c r="D273" s="32" t="str">
        <f>'2015'!B21</f>
        <v>Rashad Greene</v>
      </c>
      <c r="E273" s="32" t="str" cm="1">
        <f t="array" ref="E273">_xlfn.IFS(F273&gt;12.5,"Cornerstone",AND(F273&gt;11.995,F273&lt;12.5),"Elite",AND(F273&gt;11,F273&lt;12.995),"Elite Upside",AND(F273&gt;=9.69,F273&lt;10.999),"Upside",AND(F273&gt;8.4,F273&lt;9.999),"Upside Lite",AND(F273&gt;7.25,F273&lt;8.999),"Outlier",AND(F273&gt;=6,F273&lt;7.25),"Outlier Lite",F273&lt;6.999,"Purgatory")</f>
        <v>Outlier Lite</v>
      </c>
      <c r="F273" s="33">
        <f>'2015'!C21</f>
        <v>7.0614285714285714</v>
      </c>
      <c r="G273" s="33">
        <f t="shared" si="30"/>
        <v>55.900000000000006</v>
      </c>
      <c r="H273" s="303">
        <f t="shared" si="31"/>
        <v>-0.78639692921104254</v>
      </c>
      <c r="I273" s="34" t="str">
        <f>'2015'!D21</f>
        <v>Florida State</v>
      </c>
      <c r="J273" s="35">
        <f>'2015'!E21</f>
        <v>4</v>
      </c>
      <c r="K273" s="36">
        <f>'2015'!F21</f>
        <v>33870</v>
      </c>
      <c r="L273" s="37">
        <f>'2015'!G21</f>
        <v>33.032876712328765</v>
      </c>
      <c r="M273" s="37" t="str">
        <f>'2015'!H21</f>
        <v>SR</v>
      </c>
      <c r="N273" s="37">
        <f>'2015'!I21</f>
        <v>22.605479452054794</v>
      </c>
      <c r="O273" s="37" t="str">
        <f>'2015'!J21</f>
        <v>Wide</v>
      </c>
      <c r="P273" s="37" t="str">
        <f>'2015'!K21</f>
        <v>BALL HOG</v>
      </c>
      <c r="Q273" s="37" t="str">
        <f>'2015'!L21</f>
        <v>N/A</v>
      </c>
      <c r="R273" s="55">
        <f>'2015'!M21</f>
        <v>71</v>
      </c>
      <c r="S273" s="55">
        <f>'2015'!N21</f>
        <v>182</v>
      </c>
      <c r="T273" s="231">
        <f t="shared" si="32"/>
        <v>25.383566577488246</v>
      </c>
      <c r="U273" s="37">
        <f>'2015'!O21</f>
        <v>4.53</v>
      </c>
      <c r="V273" s="56">
        <f>'2015'!P21</f>
        <v>5</v>
      </c>
      <c r="W273" s="57">
        <f>'2015'!Q21</f>
        <v>0</v>
      </c>
      <c r="X273" s="58">
        <f>'2015'!R21</f>
        <v>0.25767401642888021</v>
      </c>
      <c r="Y273" s="58">
        <f>'2015'!S21</f>
        <v>0.19951534733441034</v>
      </c>
      <c r="Z273" s="58">
        <f>'2015'!T21</f>
        <v>0.25503052226995254</v>
      </c>
      <c r="AA273" s="58">
        <f>'2015'!U21</f>
        <v>0.32147903909561942</v>
      </c>
      <c r="AB273" s="58">
        <f>'2015'!V21</f>
        <v>0.32147903909561942</v>
      </c>
      <c r="AC273" s="59">
        <f>'2015'!W21</f>
        <v>0.30540508714083842</v>
      </c>
      <c r="AD273" s="42">
        <f>'2015'!X21</f>
        <v>18.947945205479453</v>
      </c>
      <c r="AE273" s="43">
        <f>'2015'!Y21</f>
        <v>2.6</v>
      </c>
      <c r="AF273" s="43">
        <f>'2015'!Z21</f>
        <v>6.1</v>
      </c>
      <c r="AG273" s="43">
        <f>'2015'!AA21</f>
        <v>11</v>
      </c>
      <c r="AH273" s="43">
        <f>'2015'!AB21</f>
        <v>0</v>
      </c>
      <c r="AI273" s="43">
        <f>'2015'!AC21</f>
        <v>0</v>
      </c>
      <c r="AJ273" s="44" t="str">
        <f>'2015'!AD21</f>
        <v>N/A</v>
      </c>
      <c r="AK273" s="44" t="str">
        <f>'2015'!AE21</f>
        <v>N/A</v>
      </c>
      <c r="AL273" s="45">
        <f>'2015'!AF21</f>
        <v>3.9E-2</v>
      </c>
      <c r="AM273" s="46">
        <f>DS273</f>
        <v>0</v>
      </c>
      <c r="AN273" s="45">
        <f>'2015'!AG21</f>
        <v>0.76700000000000002</v>
      </c>
      <c r="AO273" s="45">
        <f>'2015'!AH21</f>
        <v>0.223</v>
      </c>
      <c r="AP273" s="43">
        <f>'2015'!AI21</f>
        <v>86.438769449470229</v>
      </c>
      <c r="AQ273" s="47">
        <f>'2015'!AJ21</f>
        <v>82.066344703072915</v>
      </c>
      <c r="AR273" s="48">
        <f>'2015'!AK21</f>
        <v>8</v>
      </c>
      <c r="AS273" s="49">
        <f>'2015'!AL21</f>
        <v>8</v>
      </c>
      <c r="AT273" s="49">
        <f>'2015'!AM21</f>
        <v>5</v>
      </c>
      <c r="AU273" s="49">
        <f>'2015'!AN21</f>
        <v>5</v>
      </c>
      <c r="AV273" s="49">
        <f>'2015'!AO21</f>
        <v>7</v>
      </c>
      <c r="AW273" s="49">
        <f>'2015'!AP21</f>
        <v>3</v>
      </c>
      <c r="AX273" s="49">
        <f>'2015'!AQ21</f>
        <v>4</v>
      </c>
      <c r="AY273" s="50">
        <f>'2015'!AR21</f>
        <v>0</v>
      </c>
      <c r="AZ273" s="60">
        <f>'2015'!AS21</f>
        <v>0</v>
      </c>
      <c r="BA273" s="61">
        <f>'2015'!AT21</f>
        <v>1</v>
      </c>
      <c r="BB273" s="61">
        <f>'2015'!AU21</f>
        <v>0</v>
      </c>
      <c r="BC273" s="61">
        <f>'2015'!AV21</f>
        <v>0</v>
      </c>
      <c r="BD273" s="61">
        <f>'2015'!AW21</f>
        <v>0</v>
      </c>
      <c r="BE273" s="61">
        <f>'2015'!AX21</f>
        <v>0</v>
      </c>
      <c r="BF273" s="62">
        <f>'2015'!AY21</f>
        <v>0</v>
      </c>
      <c r="BG273" s="62">
        <f>'2015'!AZ21</f>
        <v>0</v>
      </c>
      <c r="BH273" s="62">
        <f>'2015'!BA21</f>
        <v>0</v>
      </c>
      <c r="BI273" s="62">
        <f>'2015'!BB21</f>
        <v>0</v>
      </c>
      <c r="BJ273" s="62">
        <f>'2015'!BC21</f>
        <v>0</v>
      </c>
      <c r="BK273" s="62">
        <f>'2015'!BD21</f>
        <v>0</v>
      </c>
      <c r="BL273" s="62">
        <f>'2015'!BE21</f>
        <v>0</v>
      </c>
      <c r="BM273" s="62">
        <f>'2015'!BF21</f>
        <v>0</v>
      </c>
      <c r="BN273" s="63">
        <f>'2015'!BG21</f>
        <v>0</v>
      </c>
      <c r="BO273" s="60">
        <f>'2015'!BH21</f>
        <v>596</v>
      </c>
      <c r="BP273" s="61">
        <f>'2015'!BI21</f>
        <v>2313</v>
      </c>
      <c r="BQ273" s="61">
        <f>'2015'!BJ21</f>
        <v>0</v>
      </c>
      <c r="BR273" s="61">
        <f>'2015'!BK21</f>
        <v>0</v>
      </c>
      <c r="BS273" s="61">
        <f>'2015'!BL21</f>
        <v>0</v>
      </c>
      <c r="BT273" s="61">
        <f>'2015'!BM21</f>
        <v>0</v>
      </c>
      <c r="BU273" s="62">
        <f>'2015'!BN21</f>
        <v>0</v>
      </c>
      <c r="BV273" s="62">
        <f>'2015'!BO21</f>
        <v>0</v>
      </c>
      <c r="BW273" s="62">
        <f>'2015'!BP21</f>
        <v>0</v>
      </c>
      <c r="BX273" s="62">
        <f>'2015'!BQ21</f>
        <v>0</v>
      </c>
      <c r="BY273" s="62">
        <f>'2015'!BR21</f>
        <v>0</v>
      </c>
      <c r="BZ273" s="62">
        <f>'2015'!BS21</f>
        <v>0</v>
      </c>
      <c r="CA273" s="62">
        <f>'2015'!BT21</f>
        <v>0</v>
      </c>
      <c r="CB273" s="62">
        <f>'2015'!BU21</f>
        <v>0</v>
      </c>
      <c r="CC273" s="63">
        <f>'2015'!BV21</f>
        <v>0</v>
      </c>
      <c r="CD273" s="60">
        <f>'2015'!BW21</f>
        <v>741</v>
      </c>
      <c r="CE273" s="61">
        <f>'2015'!BX21</f>
        <v>3714</v>
      </c>
      <c r="CF273" s="61">
        <f>'2015'!BY21</f>
        <v>0</v>
      </c>
      <c r="CG273" s="61">
        <f>'2015'!BZ21</f>
        <v>0</v>
      </c>
      <c r="CH273" s="61">
        <f>'2015'!CA21</f>
        <v>0</v>
      </c>
      <c r="CI273" s="61">
        <f>'2015'!CB21</f>
        <v>0</v>
      </c>
      <c r="CJ273" s="62">
        <f>'2015'!CC21</f>
        <v>0</v>
      </c>
      <c r="CK273" s="62">
        <f>'2015'!CD21</f>
        <v>0</v>
      </c>
      <c r="CL273" s="62">
        <f>'2015'!CE21</f>
        <v>0</v>
      </c>
      <c r="CM273" s="62">
        <f>'2015'!CF21</f>
        <v>0</v>
      </c>
      <c r="CN273" s="62">
        <f>'2015'!CG21</f>
        <v>0</v>
      </c>
      <c r="CO273" s="62">
        <f>'2015'!CH21</f>
        <v>0</v>
      </c>
      <c r="CP273" s="62">
        <f>'2015'!CI21</f>
        <v>0</v>
      </c>
      <c r="CQ273" s="62">
        <f>'2015'!CJ21</f>
        <v>0</v>
      </c>
      <c r="CR273" s="63">
        <f>'2015'!CK21</f>
        <v>0</v>
      </c>
      <c r="CS273" s="60">
        <f>'2015'!CL21</f>
        <v>1128</v>
      </c>
      <c r="CT273" s="61">
        <f>'2015'!CM21</f>
        <v>4423</v>
      </c>
      <c r="CU273" s="61">
        <f>'2015'!CN21</f>
        <v>0</v>
      </c>
      <c r="CV273" s="61">
        <f>'2015'!CO21</f>
        <v>0</v>
      </c>
      <c r="CW273" s="61">
        <f>'2015'!CP21</f>
        <v>0</v>
      </c>
      <c r="CX273" s="61">
        <f>'2015'!CQ21</f>
        <v>0</v>
      </c>
      <c r="CY273" s="62">
        <f>'2015'!CR21</f>
        <v>0</v>
      </c>
      <c r="CZ273" s="62">
        <f>'2015'!CS21</f>
        <v>0</v>
      </c>
      <c r="DA273" s="62">
        <f>'2015'!CT21</f>
        <v>0</v>
      </c>
      <c r="DB273" s="62">
        <f>'2015'!CU21</f>
        <v>0</v>
      </c>
      <c r="DC273" s="62">
        <f>'2015'!CV21</f>
        <v>0</v>
      </c>
      <c r="DD273" s="62">
        <f>'2015'!CW21</f>
        <v>0</v>
      </c>
      <c r="DE273" s="62">
        <f>'2015'!CX21</f>
        <v>0</v>
      </c>
      <c r="DF273" s="62">
        <f>'2015'!CY21</f>
        <v>0</v>
      </c>
      <c r="DG273" s="63">
        <f>'2015'!CZ21</f>
        <v>0</v>
      </c>
      <c r="DH273" s="60">
        <f>'2015'!DA21</f>
        <v>1365</v>
      </c>
      <c r="DI273" s="61">
        <f>'2015'!DB21</f>
        <v>4246</v>
      </c>
      <c r="DJ273" s="61">
        <f>'2015'!DC21</f>
        <v>142</v>
      </c>
      <c r="DK273" s="61">
        <f>'2015'!DD21</f>
        <v>99</v>
      </c>
      <c r="DL273" s="61">
        <f>'2015'!DE21</f>
        <v>7</v>
      </c>
      <c r="DM273" s="61">
        <f>'2015'!DF21</f>
        <v>0</v>
      </c>
      <c r="DN273" s="62">
        <f>'2015'!DG21</f>
        <v>0</v>
      </c>
      <c r="DO273" s="62">
        <f>'2015'!DH21</f>
        <v>0</v>
      </c>
      <c r="DP273" s="62">
        <f>'2015'!DI21</f>
        <v>2.6</v>
      </c>
      <c r="DQ273" s="62">
        <f>'2015'!DJ21</f>
        <v>6.1</v>
      </c>
      <c r="DR273" s="62">
        <f>'2015'!DK21</f>
        <v>11</v>
      </c>
      <c r="DS273" s="62">
        <f>'2015'!DL21</f>
        <v>0</v>
      </c>
      <c r="DT273" s="62">
        <f>'2015'!DM21</f>
        <v>3.9</v>
      </c>
      <c r="DU273" s="62">
        <f>'2015'!DN21</f>
        <v>76.7</v>
      </c>
      <c r="DV273" s="63">
        <f>'2015'!DO21</f>
        <v>22.3</v>
      </c>
    </row>
    <row r="274" spans="1:126" ht="15.75" customHeight="1" x14ac:dyDescent="0.2">
      <c r="A274" s="30">
        <f t="shared" si="29"/>
        <v>272</v>
      </c>
      <c r="B274" s="31">
        <f>'2017'!A32</f>
        <v>30</v>
      </c>
      <c r="C274" s="31">
        <v>2017</v>
      </c>
      <c r="D274" s="32" t="str">
        <f>'2017'!B32</f>
        <v>Isaiah McKenzie</v>
      </c>
      <c r="E274" s="32" t="str" cm="1">
        <f t="array" ref="E274">_xlfn.IFS(F274&gt;12.5,"Cornerstone",AND(F274&gt;11.995,F274&lt;12.5),"Elite",AND(F274&gt;11,F274&lt;12.995),"Elite Upside",AND(F274&gt;=9.69,F274&lt;10.999),"Upside",AND(F274&gt;8.4,F274&lt;9.999),"Upside Lite",AND(F274&gt;7.25,F274&lt;8.999),"Outlier",AND(F274&gt;=6,F274&lt;7.25),"Outlier Lite",F274&lt;6.999,"Purgatory")</f>
        <v>Outlier Lite</v>
      </c>
      <c r="F274" s="33">
        <f>'2017'!C32</f>
        <v>7.06</v>
      </c>
      <c r="G274" s="33">
        <f t="shared" si="30"/>
        <v>55.7</v>
      </c>
      <c r="H274" s="303">
        <f t="shared" si="31"/>
        <v>-0.78721686413801539</v>
      </c>
      <c r="I274" s="34" t="str">
        <f>'2017'!D32</f>
        <v>Georgia</v>
      </c>
      <c r="J274" s="35">
        <f>'2017'!E32</f>
        <v>1</v>
      </c>
      <c r="K274" s="36">
        <f>'2017'!F32</f>
        <v>34798</v>
      </c>
      <c r="L274" s="37">
        <f>'2017'!G32</f>
        <v>30.490410958904111</v>
      </c>
      <c r="M274" s="37" t="str">
        <f>'2017'!H32</f>
        <v>JR</v>
      </c>
      <c r="N274" s="37">
        <f>'2017'!I32</f>
        <v>22.065753424657533</v>
      </c>
      <c r="O274" s="37" t="str">
        <f>'2017'!J32</f>
        <v>Slot</v>
      </c>
      <c r="P274" s="37" t="str">
        <f>'2017'!K32</f>
        <v>RAT</v>
      </c>
      <c r="Q274" s="37" t="str">
        <f>'2017'!L32</f>
        <v>N/A</v>
      </c>
      <c r="R274" s="55">
        <f>'2017'!M32</f>
        <v>68</v>
      </c>
      <c r="S274" s="55">
        <f>'2017'!N32</f>
        <v>164</v>
      </c>
      <c r="T274" s="231">
        <f t="shared" si="32"/>
        <v>24.935838452991788</v>
      </c>
      <c r="U274" s="37">
        <f>'2017'!O32</f>
        <v>4.42</v>
      </c>
      <c r="V274" s="56">
        <f>'2017'!P32</f>
        <v>5</v>
      </c>
      <c r="W274" s="57">
        <f>'2017'!Q32</f>
        <v>0</v>
      </c>
      <c r="X274" s="58">
        <f>'2017'!R32</f>
        <v>0</v>
      </c>
      <c r="Y274" s="58">
        <f>'2017'!S32</f>
        <v>2.5779145825317429E-2</v>
      </c>
      <c r="Z274" s="58">
        <f>'2017'!T32</f>
        <v>5.1122194513715712E-2</v>
      </c>
      <c r="AA274" s="58">
        <f>'2017'!U32</f>
        <v>0.25168986083499006</v>
      </c>
      <c r="AB274" s="58">
        <f>'2017'!V32</f>
        <v>0.25168986083499006</v>
      </c>
      <c r="AC274" s="59">
        <f>'2017'!W32</f>
        <v>0.25168986083499006</v>
      </c>
      <c r="AD274" s="42">
        <f>'2017'!X32</f>
        <v>21.424657534246574</v>
      </c>
      <c r="AE274" s="43">
        <f>'2017'!Y32</f>
        <v>2.89</v>
      </c>
      <c r="AF274" s="43">
        <f>'2017'!Z32</f>
        <v>9.8000000000000007</v>
      </c>
      <c r="AG274" s="43">
        <f>'2017'!AA32</f>
        <v>9.1</v>
      </c>
      <c r="AH274" s="43">
        <f>'2017'!AB32</f>
        <v>0.68</v>
      </c>
      <c r="AI274" s="43">
        <f>'2017'!AC32</f>
        <v>1.64</v>
      </c>
      <c r="AJ274" s="44" t="str">
        <f>'2017'!AD32</f>
        <v>N/A</v>
      </c>
      <c r="AK274" s="44" t="str">
        <f>'2017'!AE32</f>
        <v>N/A</v>
      </c>
      <c r="AL274" s="45">
        <f>'2017'!AF32</f>
        <v>0.13699999999999998</v>
      </c>
      <c r="AM274" s="46">
        <f>DS274/100</f>
        <v>0</v>
      </c>
      <c r="AN274" s="45">
        <f>'2017'!AG32</f>
        <v>7.8E-2</v>
      </c>
      <c r="AO274" s="45">
        <f>'2017'!AH32</f>
        <v>0.74750000000000005</v>
      </c>
      <c r="AP274" s="43">
        <f>'2017'!AI32</f>
        <v>85.937905810974499</v>
      </c>
      <c r="AQ274" s="47">
        <f>'2017'!AJ32</f>
        <v>76.474584620498064</v>
      </c>
      <c r="AR274" s="48">
        <f>'2017'!AK32</f>
        <v>7</v>
      </c>
      <c r="AS274" s="49">
        <f>'2017'!AL32</f>
        <v>4</v>
      </c>
      <c r="AT274" s="49">
        <f>'2017'!AM32</f>
        <v>5</v>
      </c>
      <c r="AU274" s="49">
        <f>'2017'!AN32</f>
        <v>7</v>
      </c>
      <c r="AV274" s="49">
        <f>'2017'!AO32</f>
        <v>9</v>
      </c>
      <c r="AW274" s="49">
        <f>'2017'!AP32</f>
        <v>2</v>
      </c>
      <c r="AX274" s="49">
        <f>'2017'!AQ32</f>
        <v>4</v>
      </c>
      <c r="AY274" s="50">
        <f>'2017'!AR32</f>
        <v>0</v>
      </c>
      <c r="AZ274" s="60">
        <f>'2017'!AS32</f>
        <v>0</v>
      </c>
      <c r="BA274" s="61">
        <f>'2017'!AT32</f>
        <v>3991</v>
      </c>
      <c r="BB274" s="61">
        <f>'2017'!AU32</f>
        <v>0</v>
      </c>
      <c r="BC274" s="61">
        <f>'2017'!AV32</f>
        <v>0</v>
      </c>
      <c r="BD274" s="61">
        <f>'2017'!AW32</f>
        <v>0</v>
      </c>
      <c r="BE274" s="61">
        <f>'2017'!AX32</f>
        <v>0</v>
      </c>
      <c r="BF274" s="62">
        <f>'2017'!AY32</f>
        <v>0</v>
      </c>
      <c r="BG274" s="62">
        <f>'2017'!AZ32</f>
        <v>0</v>
      </c>
      <c r="BH274" s="62">
        <f>'2017'!BA32</f>
        <v>0</v>
      </c>
      <c r="BI274" s="62">
        <f>'2017'!BB32</f>
        <v>0</v>
      </c>
      <c r="BJ274" s="62">
        <f>'2017'!BC32</f>
        <v>0</v>
      </c>
      <c r="BK274" s="62">
        <f>'2017'!BD32</f>
        <v>0</v>
      </c>
      <c r="BL274" s="62">
        <f>'2017'!BE32</f>
        <v>0</v>
      </c>
      <c r="BM274" s="62">
        <f>'2017'!BF32</f>
        <v>0</v>
      </c>
      <c r="BN274" s="63">
        <f>'2017'!BG32</f>
        <v>0</v>
      </c>
      <c r="BO274" s="60">
        <f>'2017'!BH32</f>
        <v>0</v>
      </c>
      <c r="BP274" s="61">
        <f>'2017'!BI32</f>
        <v>4085</v>
      </c>
      <c r="BQ274" s="61">
        <f>'2017'!BJ32</f>
        <v>0</v>
      </c>
      <c r="BR274" s="61">
        <f>'2017'!BK32</f>
        <v>0</v>
      </c>
      <c r="BS274" s="61">
        <f>'2017'!BL32</f>
        <v>0</v>
      </c>
      <c r="BT274" s="61">
        <f>'2017'!BM32</f>
        <v>0</v>
      </c>
      <c r="BU274" s="62">
        <f>'2017'!BN32</f>
        <v>0</v>
      </c>
      <c r="BV274" s="62">
        <f>'2017'!BO32</f>
        <v>0</v>
      </c>
      <c r="BW274" s="62">
        <f>'2017'!BP32</f>
        <v>0</v>
      </c>
      <c r="BX274" s="62">
        <f>'2017'!BQ32</f>
        <v>0</v>
      </c>
      <c r="BY274" s="62">
        <f>'2017'!BR32</f>
        <v>0</v>
      </c>
      <c r="BZ274" s="62">
        <f>'2017'!BS32</f>
        <v>0</v>
      </c>
      <c r="CA274" s="62">
        <f>'2017'!BT32</f>
        <v>0</v>
      </c>
      <c r="CB274" s="62">
        <f>'2017'!BU32</f>
        <v>0</v>
      </c>
      <c r="CC274" s="63">
        <f>'2017'!BV32</f>
        <v>0</v>
      </c>
      <c r="CD274" s="60">
        <f>'2017'!BW32</f>
        <v>67</v>
      </c>
      <c r="CE274" s="61">
        <f>'2017'!BX32</f>
        <v>2599</v>
      </c>
      <c r="CF274" s="61">
        <f>'2017'!BY32</f>
        <v>12</v>
      </c>
      <c r="CG274" s="61">
        <f>'2017'!BZ32</f>
        <v>6</v>
      </c>
      <c r="CH274" s="61">
        <f>'2017'!CA32</f>
        <v>0</v>
      </c>
      <c r="CI274" s="61">
        <f>'2017'!CB32</f>
        <v>24</v>
      </c>
      <c r="CJ274" s="62">
        <f>'2017'!CC32</f>
        <v>0</v>
      </c>
      <c r="CK274" s="62">
        <f>'2017'!CD32</f>
        <v>0</v>
      </c>
      <c r="CL274" s="62">
        <f>'2017'!CE32</f>
        <v>1.86</v>
      </c>
      <c r="CM274" s="62">
        <f>'2017'!CF32</f>
        <v>8.3000000000000007</v>
      </c>
      <c r="CN274" s="62">
        <f>'2017'!CG32</f>
        <v>8.1</v>
      </c>
      <c r="CO274" s="62">
        <f>'2017'!CH32</f>
        <v>0</v>
      </c>
      <c r="CP274" s="62">
        <f>'2017'!CI32</f>
        <v>40</v>
      </c>
      <c r="CQ274" s="62">
        <f>'2017'!CJ32</f>
        <v>16.2</v>
      </c>
      <c r="CR274" s="63">
        <f>'2017'!CK32</f>
        <v>78.400000000000006</v>
      </c>
      <c r="CS274" s="60">
        <f>'2017'!CL32</f>
        <v>123</v>
      </c>
      <c r="CT274" s="61">
        <f>'2017'!CM32</f>
        <v>2406</v>
      </c>
      <c r="CU274" s="61">
        <f>'2017'!CN32</f>
        <v>16</v>
      </c>
      <c r="CV274" s="61">
        <f>'2017'!CO32</f>
        <v>10</v>
      </c>
      <c r="CW274" s="61">
        <f>'2017'!CP32</f>
        <v>0</v>
      </c>
      <c r="CX274" s="61">
        <f>'2017'!CQ32</f>
        <v>14</v>
      </c>
      <c r="CY274" s="62">
        <f>'2017'!CR32</f>
        <v>0</v>
      </c>
      <c r="CZ274" s="62">
        <f>'2017'!CS32</f>
        <v>0</v>
      </c>
      <c r="DA274" s="62">
        <f>'2017'!CT32</f>
        <v>1.43</v>
      </c>
      <c r="DB274" s="62">
        <f>'2017'!CU32</f>
        <v>7.7</v>
      </c>
      <c r="DC274" s="62">
        <f>'2017'!CV32</f>
        <v>8.6</v>
      </c>
      <c r="DD274" s="62">
        <f>'2017'!CW32</f>
        <v>0</v>
      </c>
      <c r="DE274" s="62">
        <f>'2017'!CX32</f>
        <v>9.1</v>
      </c>
      <c r="DF274" s="62">
        <f>'2017'!CY32</f>
        <v>41.1</v>
      </c>
      <c r="DG274" s="63">
        <f>'2017'!CZ32</f>
        <v>57.8</v>
      </c>
      <c r="DH274" s="60">
        <f>'2017'!DA32</f>
        <v>633</v>
      </c>
      <c r="DI274" s="61">
        <f>'2017'!DB32</f>
        <v>2515</v>
      </c>
      <c r="DJ274" s="61">
        <f>'2017'!DC32</f>
        <v>65</v>
      </c>
      <c r="DK274" s="61">
        <f>'2017'!DD32</f>
        <v>44</v>
      </c>
      <c r="DL274" s="61">
        <f>'2017'!DE32</f>
        <v>7</v>
      </c>
      <c r="DM274" s="61">
        <f>'2017'!DF32</f>
        <v>16</v>
      </c>
      <c r="DN274" s="62">
        <f>'2017'!DG32</f>
        <v>0.68</v>
      </c>
      <c r="DO274" s="62">
        <f>'2017'!DH32</f>
        <v>1.64</v>
      </c>
      <c r="DP274" s="62">
        <f>'2017'!DI32</f>
        <v>2.89</v>
      </c>
      <c r="DQ274" s="62">
        <f>'2017'!DJ32</f>
        <v>9.8000000000000007</v>
      </c>
      <c r="DR274" s="62">
        <f>'2017'!DK32</f>
        <v>9.1</v>
      </c>
      <c r="DS274" s="62">
        <f>'2017'!DL32</f>
        <v>0</v>
      </c>
      <c r="DT274" s="62">
        <f>'2017'!DM32</f>
        <v>13.7</v>
      </c>
      <c r="DU274" s="62">
        <f>'2017'!DN32</f>
        <v>7.8</v>
      </c>
      <c r="DV274" s="63">
        <f>'2017'!DO32</f>
        <v>91.7</v>
      </c>
    </row>
    <row r="275" spans="1:126" ht="15.75" customHeight="1" x14ac:dyDescent="0.2">
      <c r="A275" s="30">
        <f t="shared" si="29"/>
        <v>273</v>
      </c>
      <c r="B275" s="31">
        <f>'2026 - WIP'!A23</f>
        <v>21</v>
      </c>
      <c r="C275" s="31">
        <v>2026</v>
      </c>
      <c r="D275" s="32" t="str">
        <f>'2026 - WIP'!B23</f>
        <v>Zavion Thomas</v>
      </c>
      <c r="E275" s="32" t="str" cm="1">
        <f t="array" ref="E275">_xlfn.IFS(F275&gt;12.5,"Cornerstone",AND(F275&gt;11.995,F275&lt;12.5),"Elite",AND(F275&gt;11,F275&lt;12.995),"Elite Upside",AND(F275&gt;=9.69,F275&lt;10.999),"Upside",AND(F275&gt;8.4,F275&lt;9.999),"Upside Lite",AND(F275&gt;7.25,F275&lt;8.999),"Outlier",AND(F275&gt;=6,F275&lt;7.25),"Outlier Lite",F275&lt;6.999,"Purgatory")</f>
        <v>Outlier Lite</v>
      </c>
      <c r="F275" s="33">
        <f>'2026 - WIP'!C23</f>
        <v>7.0585714285714278</v>
      </c>
      <c r="G275" s="33">
        <f t="shared" si="30"/>
        <v>55.600000000000009</v>
      </c>
      <c r="H275" s="303">
        <f t="shared" si="31"/>
        <v>-0.78803679906498825</v>
      </c>
      <c r="I275" s="34" t="str">
        <f>'2026 - WIP'!D23</f>
        <v>LSU</v>
      </c>
      <c r="J275" s="35">
        <f>'2026 - WIP'!E23</f>
        <v>1</v>
      </c>
      <c r="K275" s="36">
        <f>'2026 - WIP'!F23</f>
        <v>38244</v>
      </c>
      <c r="L275" s="37">
        <f>'2026 - WIP'!G23</f>
        <v>21.049315068493151</v>
      </c>
      <c r="M275" s="37" t="str">
        <f>'2026 - WIP'!H23</f>
        <v>SR</v>
      </c>
      <c r="N275" s="37">
        <f>'2026 - WIP'!I23</f>
        <v>21.63013698630137</v>
      </c>
      <c r="O275" s="37" t="str">
        <f>'2026 - WIP'!J23</f>
        <v>Wide</v>
      </c>
      <c r="P275" s="37" t="str">
        <f>'2026 - WIP'!K23</f>
        <v>RAT</v>
      </c>
      <c r="Q275" s="37" t="str">
        <f>'2026 - WIP'!L23</f>
        <v>Poor Separator</v>
      </c>
      <c r="R275" s="35">
        <f>'2026 - WIP'!M23</f>
        <v>72</v>
      </c>
      <c r="S275" s="35">
        <f>'2026 - WIP'!N23</f>
        <v>185</v>
      </c>
      <c r="T275" s="231">
        <f t="shared" si="32"/>
        <v>25.090232665033231</v>
      </c>
      <c r="U275" s="35">
        <f>'2026 - WIP'!O23</f>
        <v>4.38</v>
      </c>
      <c r="V275" s="38">
        <f>'2026 - WIP'!P23</f>
        <v>0</v>
      </c>
      <c r="W275" s="57">
        <f>'2026 - WIP'!Q23</f>
        <v>0</v>
      </c>
      <c r="X275" s="58">
        <f>'2026 - WIP'!R23</f>
        <v>4.2844901456726651E-3</v>
      </c>
      <c r="Y275" s="58">
        <f>'2026 - WIP'!S23</f>
        <v>0.25102510251025101</v>
      </c>
      <c r="Z275" s="58">
        <f>'2026 - WIP'!T23</f>
        <v>5.320966560898218E-2</v>
      </c>
      <c r="AA275" s="58">
        <f>'2026 - WIP'!U23</f>
        <v>0.12624113475177304</v>
      </c>
      <c r="AB275" s="58">
        <f>'2026 - WIP'!V23</f>
        <v>0.18863311863101201</v>
      </c>
      <c r="AC275" s="59">
        <f>'2026 - WIP'!W23</f>
        <v>0.18863311863101201</v>
      </c>
      <c r="AD275" s="42">
        <f>'2026 - WIP'!X23</f>
        <v>18.975342465753425</v>
      </c>
      <c r="AE275" s="43">
        <f>'2026 - WIP'!Y23</f>
        <v>1.8</v>
      </c>
      <c r="AF275" s="43">
        <f>'2026 - WIP'!Z23</f>
        <v>5.6</v>
      </c>
      <c r="AG275" s="43">
        <f>'2026 - WIP'!AA23</f>
        <v>7.2</v>
      </c>
      <c r="AH275" s="43">
        <f>'2026 - WIP'!AB23</f>
        <v>0</v>
      </c>
      <c r="AI275" s="43">
        <f>'2026 - WIP'!AC23</f>
        <v>0</v>
      </c>
      <c r="AJ275" s="44">
        <f>'2026 - WIP'!AD23</f>
        <v>5.73394495412844E-2</v>
      </c>
      <c r="AK275" s="44">
        <f>'2026 - WIP'!AE23</f>
        <v>0.17201834862385321</v>
      </c>
      <c r="AL275" s="45">
        <f>'2026 - WIP'!AF23</f>
        <v>0</v>
      </c>
      <c r="AM275" s="46">
        <f>DS275/100</f>
        <v>0</v>
      </c>
      <c r="AN275" s="45">
        <f>'2026 - WIP'!AG23</f>
        <v>0.79599999999999993</v>
      </c>
      <c r="AO275" s="45">
        <f>'2026 - WIP'!AH23</f>
        <v>0.182</v>
      </c>
      <c r="AP275" s="43">
        <f>'2026 - WIP'!AI23</f>
        <v>100.53222210505709</v>
      </c>
      <c r="AQ275" s="47">
        <f>'2026 - WIP'!AJ23</f>
        <v>97.470460539013146</v>
      </c>
      <c r="AR275" s="48">
        <f>'2026 - WIP'!AK23</f>
        <v>5</v>
      </c>
      <c r="AS275" s="49">
        <f>'2026 - WIP'!AL23</f>
        <v>8</v>
      </c>
      <c r="AT275" s="49">
        <f>'2026 - WIP'!AM23</f>
        <v>3</v>
      </c>
      <c r="AU275" s="49">
        <f>'2026 - WIP'!AN23</f>
        <v>4</v>
      </c>
      <c r="AV275" s="49">
        <f>'2026 - WIP'!AO23</f>
        <v>9</v>
      </c>
      <c r="AW275" s="49">
        <f>'2026 - WIP'!AP23</f>
        <v>6</v>
      </c>
      <c r="AX275" s="49">
        <f>'2026 - WIP'!AQ23</f>
        <v>0</v>
      </c>
      <c r="AY275" s="50">
        <f>'2026 - WIP'!AR23</f>
        <v>1</v>
      </c>
      <c r="AZ275" s="60">
        <f>'2026 - WIP'!AS23</f>
        <v>0</v>
      </c>
      <c r="BA275" s="61">
        <f>'2026 - WIP'!AT23</f>
        <v>1</v>
      </c>
      <c r="BB275" s="61">
        <f>'2026 - WIP'!AU23</f>
        <v>0</v>
      </c>
      <c r="BC275" s="61">
        <f>'2026 - WIP'!AV23</f>
        <v>0</v>
      </c>
      <c r="BD275" s="61">
        <f>'2026 - WIP'!AW23</f>
        <v>0</v>
      </c>
      <c r="BE275" s="61">
        <f>'2026 - WIP'!AX23</f>
        <v>0</v>
      </c>
      <c r="BF275" s="62">
        <f>'2026 - WIP'!AY23</f>
        <v>0</v>
      </c>
      <c r="BG275" s="62">
        <f>'2026 - WIP'!AZ23</f>
        <v>0</v>
      </c>
      <c r="BH275" s="62">
        <f>'2026 - WIP'!BA23</f>
        <v>0</v>
      </c>
      <c r="BI275" s="62">
        <f>'2026 - WIP'!BB23</f>
        <v>0</v>
      </c>
      <c r="BJ275" s="62">
        <f>'2026 - WIP'!BC23</f>
        <v>0</v>
      </c>
      <c r="BK275" s="62">
        <f>'2026 - WIP'!BH23</f>
        <v>0</v>
      </c>
      <c r="BL275" s="62">
        <f>'2026 - WIP'!BI23</f>
        <v>0</v>
      </c>
      <c r="BM275" s="62">
        <f>'2026 - WIP'!BJ23</f>
        <v>0</v>
      </c>
      <c r="BN275" s="63">
        <f>'2026 - WIP'!BK23</f>
        <v>0</v>
      </c>
      <c r="BO275" s="60">
        <f>'2026 - WIP'!BL23</f>
        <v>4</v>
      </c>
      <c r="BP275" s="61">
        <f>'2026 - WIP'!BM23</f>
        <v>933.59999999999991</v>
      </c>
      <c r="BQ275" s="61">
        <f>'2026 - WIP'!BN23</f>
        <v>3</v>
      </c>
      <c r="BR275" s="61">
        <f>'2026 - WIP'!BO23</f>
        <v>2</v>
      </c>
      <c r="BS275" s="61">
        <f>'2026 - WIP'!BP23</f>
        <v>0</v>
      </c>
      <c r="BT275" s="61">
        <f>'2026 - WIP'!BQ23</f>
        <v>8.3999999999999986</v>
      </c>
      <c r="BU275" s="62">
        <f>'2026 - WIP'!BR23</f>
        <v>-0.52</v>
      </c>
      <c r="BV275" s="62">
        <f>'2026 - WIP'!BS23</f>
        <v>0</v>
      </c>
      <c r="BW275" s="62">
        <f>'2026 - WIP'!BT23</f>
        <v>0.19</v>
      </c>
      <c r="BX275" s="62">
        <f>'2026 - WIP'!BU23</f>
        <v>0.5</v>
      </c>
      <c r="BY275" s="62">
        <f>'2026 - WIP'!BV23</f>
        <v>10</v>
      </c>
      <c r="BZ275" s="62">
        <f>'2026 - WIP'!CA23</f>
        <v>0</v>
      </c>
      <c r="CA275" s="62">
        <f>'2026 - WIP'!CB23</f>
        <v>0</v>
      </c>
      <c r="CB275" s="62">
        <f>'2026 - WIP'!CC23</f>
        <v>100</v>
      </c>
      <c r="CC275" s="63">
        <f>'2026 - WIP'!CD23</f>
        <v>0</v>
      </c>
      <c r="CD275" s="60">
        <f>'2026 - WIP'!CE23</f>
        <v>502</v>
      </c>
      <c r="CE275" s="61">
        <f>'2026 - WIP'!CF23</f>
        <v>1999.8000000000002</v>
      </c>
      <c r="CF275" s="61">
        <f>'2026 - WIP'!CG23</f>
        <v>58</v>
      </c>
      <c r="CG275" s="61">
        <f>'2026 - WIP'!CH23</f>
        <v>40</v>
      </c>
      <c r="CH275" s="61">
        <f>'2026 - WIP'!CI23</f>
        <v>1</v>
      </c>
      <c r="CI275" s="61">
        <f>'2026 - WIP'!CJ23</f>
        <v>14.3</v>
      </c>
      <c r="CJ275" s="62">
        <f>'2026 - WIP'!CK23</f>
        <v>0.6</v>
      </c>
      <c r="CK275" s="62">
        <f>'2026 - WIP'!CL23</f>
        <v>0</v>
      </c>
      <c r="CL275" s="62">
        <f>'2026 - WIP'!CM23</f>
        <v>1.8</v>
      </c>
      <c r="CM275" s="62">
        <f>'2026 - WIP'!CN23</f>
        <v>5.6</v>
      </c>
      <c r="CN275" s="62">
        <f>'2026 - WIP'!CO23</f>
        <v>9.1999999999999993</v>
      </c>
      <c r="CO275" s="62">
        <f>'2026 - WIP'!CT23</f>
        <v>55.6</v>
      </c>
      <c r="CP275" s="62">
        <f>'2026 - WIP'!CU23</f>
        <v>7</v>
      </c>
      <c r="CQ275" s="62">
        <f>'2026 - WIP'!CV23</f>
        <v>78.2</v>
      </c>
      <c r="CR275" s="63">
        <f>'2026 - WIP'!CW23</f>
        <v>19.8</v>
      </c>
      <c r="CS275" s="60">
        <f>'2026 - WIP'!CX23</f>
        <v>218</v>
      </c>
      <c r="CT275" s="61">
        <f>'2026 - WIP'!CY23</f>
        <v>4097</v>
      </c>
      <c r="CU275" s="61">
        <f>'2026 - WIP'!CZ23</f>
        <v>40</v>
      </c>
      <c r="CV275" s="61">
        <f>'2026 - WIP'!DA23</f>
        <v>23</v>
      </c>
      <c r="CW275" s="61">
        <f>'2026 - WIP'!DB23</f>
        <v>2</v>
      </c>
      <c r="CX275" s="61">
        <f>'2026 - WIP'!DC23</f>
        <v>26.400000000000002</v>
      </c>
      <c r="CY275" s="62">
        <f>'2026 - WIP'!DD23</f>
        <v>0.32</v>
      </c>
      <c r="CZ275" s="62">
        <f>'2026 - WIP'!DE23</f>
        <v>0</v>
      </c>
      <c r="DA275" s="62">
        <f>'2026 - WIP'!DF23</f>
        <v>1.25</v>
      </c>
      <c r="DB275" s="62">
        <f>'2026 - WIP'!DG23</f>
        <v>5.0999999999999996</v>
      </c>
      <c r="DC275" s="62">
        <f>'2026 - WIP'!DH23</f>
        <v>10.8</v>
      </c>
      <c r="DD275" s="62">
        <f>'2026 - WIP'!DM23</f>
        <v>20</v>
      </c>
      <c r="DE275" s="62">
        <f>'2026 - WIP'!DN23</f>
        <v>0</v>
      </c>
      <c r="DF275" s="62">
        <f>'2026 - WIP'!DO23</f>
        <v>79.599999999999994</v>
      </c>
      <c r="DG275" s="63">
        <f>'2026 - WIP'!DP23</f>
        <v>18.2</v>
      </c>
      <c r="DH275" s="60">
        <f>'2026 - WIP'!DQ23</f>
        <v>89</v>
      </c>
      <c r="DI275" s="61">
        <f>'2026 - WIP'!DR23</f>
        <v>705</v>
      </c>
      <c r="DJ275" s="61">
        <f>'2026 - WIP'!DS23</f>
        <v>13</v>
      </c>
      <c r="DK275" s="61">
        <f>'2026 - WIP'!DT23</f>
        <v>9</v>
      </c>
      <c r="DL275" s="61">
        <f>'2026 - WIP'!DU23</f>
        <v>1</v>
      </c>
      <c r="DM275" s="61">
        <f>'2026 - WIP'!DV23</f>
        <v>0</v>
      </c>
      <c r="DN275" s="62">
        <f>'2026 - WIP'!DW23</f>
        <v>0</v>
      </c>
      <c r="DO275" s="62">
        <f>'2026 - WIP'!DX23</f>
        <v>0</v>
      </c>
      <c r="DP275" s="62">
        <f>'2026 - WIP'!DY23</f>
        <v>1.33</v>
      </c>
      <c r="DQ275" s="62">
        <f>'2026 - WIP'!DZ23</f>
        <v>4.3</v>
      </c>
      <c r="DR275" s="62">
        <f>'2026 - WIP'!EA23</f>
        <v>7.2</v>
      </c>
      <c r="DS275" s="62">
        <f>'2026 - WIP'!EF23</f>
        <v>0</v>
      </c>
      <c r="DT275" s="62">
        <f>'2026 - WIP'!EG23</f>
        <v>10</v>
      </c>
      <c r="DU275" s="62">
        <f>'2026 - WIP'!EH23</f>
        <v>69.7</v>
      </c>
      <c r="DV275" s="63">
        <f>'2026 - WIP'!EI23</f>
        <v>25</v>
      </c>
    </row>
    <row r="276" spans="1:126" ht="15.75" customHeight="1" x14ac:dyDescent="0.2">
      <c r="A276" s="30">
        <f t="shared" si="29"/>
        <v>274</v>
      </c>
      <c r="B276" s="31">
        <f>'2023'!A32</f>
        <v>30</v>
      </c>
      <c r="C276" s="31">
        <v>2023</v>
      </c>
      <c r="D276" s="32" t="str">
        <f>'2023'!B32</f>
        <v>Andrei Iosivas</v>
      </c>
      <c r="E276" s="32" t="str" cm="1">
        <f t="array" ref="E276">_xlfn.IFS(F276&gt;12.5,"Cornerstone",AND(F276&gt;11.995,F276&lt;12.5),"Elite",AND(F276&gt;11,F276&lt;12.995),"Elite Upside",AND(F276&gt;=9.69,F276&lt;10.999),"Upside",AND(F276&gt;8.4,F276&lt;9.999),"Upside Lite",AND(F276&gt;7.25,F276&lt;8.999),"Outlier",AND(F276&gt;=6,F276&lt;7.25),"Outlier Lite",F276&lt;6.999,"Purgatory")</f>
        <v>Outlier Lite</v>
      </c>
      <c r="F276" s="33">
        <f>'2023'!C32</f>
        <v>7.0542857142857143</v>
      </c>
      <c r="G276" s="33">
        <f t="shared" si="30"/>
        <v>55.400000000000006</v>
      </c>
      <c r="H276" s="303">
        <f t="shared" si="31"/>
        <v>-0.79049660384590581</v>
      </c>
      <c r="I276" s="34" t="str">
        <f>'2023'!D32</f>
        <v>Princeton</v>
      </c>
      <c r="J276" s="35">
        <f>'2023'!E32</f>
        <v>11</v>
      </c>
      <c r="K276" s="36">
        <f>'2023'!F32</f>
        <v>36448</v>
      </c>
      <c r="L276" s="37">
        <f>'2023'!G32</f>
        <v>25.969863013698632</v>
      </c>
      <c r="M276" s="37" t="str">
        <f>'2023'!H32</f>
        <v>SR</v>
      </c>
      <c r="N276" s="37">
        <f>'2023'!I32</f>
        <v>23.547945205479451</v>
      </c>
      <c r="O276" s="37" t="str">
        <f>'2023'!J32</f>
        <v>Hybrid</v>
      </c>
      <c r="P276" s="37" t="str">
        <f>'2023'!K32</f>
        <v>PROTO X</v>
      </c>
      <c r="Q276" s="37" t="str">
        <f>'2023'!L32</f>
        <v>Elite Earner</v>
      </c>
      <c r="R276" s="35">
        <f>'2023'!M32</f>
        <v>75</v>
      </c>
      <c r="S276" s="35">
        <f>'2023'!N32</f>
        <v>205</v>
      </c>
      <c r="T276" s="231">
        <f t="shared" si="32"/>
        <v>25.622959334807561</v>
      </c>
      <c r="U276" s="35">
        <f>'2023'!O32</f>
        <v>4.43</v>
      </c>
      <c r="V276" s="38">
        <f>'2023'!P32</f>
        <v>6</v>
      </c>
      <c r="W276" s="57">
        <f>'2023'!Q32</f>
        <v>0</v>
      </c>
      <c r="X276" s="58">
        <f>'2023'!R32</f>
        <v>0.10095969289827256</v>
      </c>
      <c r="Y276" s="58">
        <f>'2023'!S32</f>
        <v>0</v>
      </c>
      <c r="Z276" s="58">
        <f>'2023'!T32</f>
        <v>0.26538316345790863</v>
      </c>
      <c r="AA276" s="58">
        <f>'2023'!U32</f>
        <v>0.34390955506929249</v>
      </c>
      <c r="AB276" s="58">
        <f>'2023'!V32</f>
        <v>0.34390955506929249</v>
      </c>
      <c r="AC276" s="59">
        <f>'2023'!W32</f>
        <v>0.2063457330415755</v>
      </c>
      <c r="AD276" s="42">
        <f>'2023'!X32</f>
        <v>21.884931506849316</v>
      </c>
      <c r="AE276" s="43">
        <f>'2023'!Y32</f>
        <v>2.71</v>
      </c>
      <c r="AF276" s="43">
        <f>'2023'!Z32</f>
        <v>6.7</v>
      </c>
      <c r="AG276" s="43">
        <f>'2023'!AA32</f>
        <v>10.6</v>
      </c>
      <c r="AH276" s="43">
        <f>'2023'!AB32</f>
        <v>0</v>
      </c>
      <c r="AI276" s="43">
        <f>'2023'!AC32</f>
        <v>0</v>
      </c>
      <c r="AJ276" s="44">
        <f>'2023'!AD32</f>
        <v>4.598091198303287E-2</v>
      </c>
      <c r="AK276" s="44">
        <f>'2023'!AE32</f>
        <v>0.19829268292682925</v>
      </c>
      <c r="AL276" s="45">
        <f>'2023'!AF32</f>
        <v>4.4999999999999998E-2</v>
      </c>
      <c r="AM276" s="46">
        <f>DD276/100</f>
        <v>0.38900000000000001</v>
      </c>
      <c r="AN276" s="45">
        <f>'2023'!AG32</f>
        <v>0.54499999999999993</v>
      </c>
      <c r="AO276" s="45">
        <f>'2023'!AH32</f>
        <v>0.45300000000000001</v>
      </c>
      <c r="AP276" s="43">
        <f>'2023'!AI32</f>
        <v>106.45570780176352</v>
      </c>
      <c r="AQ276" s="47">
        <f>'2023'!AJ32</f>
        <v>109.73112665107965</v>
      </c>
      <c r="AR276" s="48">
        <f>'2023'!AK32</f>
        <v>5</v>
      </c>
      <c r="AS276" s="49">
        <f>'2023'!AL32</f>
        <v>3</v>
      </c>
      <c r="AT276" s="49">
        <f>'2023'!AM32</f>
        <v>5</v>
      </c>
      <c r="AU276" s="49">
        <f>'2023'!AN32</f>
        <v>4</v>
      </c>
      <c r="AV276" s="49">
        <f>'2023'!AO32</f>
        <v>9</v>
      </c>
      <c r="AW276" s="49">
        <f>'2023'!AP32</f>
        <v>8</v>
      </c>
      <c r="AX276" s="49">
        <f>'2023'!AQ32</f>
        <v>2</v>
      </c>
      <c r="AY276" s="50">
        <f>'2023'!AR32</f>
        <v>0</v>
      </c>
      <c r="AZ276" s="60">
        <f>'2023'!AS32</f>
        <v>0</v>
      </c>
      <c r="BA276" s="61">
        <f>'2023'!AT32</f>
        <v>2413</v>
      </c>
      <c r="BB276" s="61">
        <f>'2023'!AU32</f>
        <v>0</v>
      </c>
      <c r="BC276" s="61">
        <f>'2023'!AV32</f>
        <v>0</v>
      </c>
      <c r="BD276" s="61">
        <f>'2023'!AW32</f>
        <v>0</v>
      </c>
      <c r="BE276" s="61">
        <f>'2023'!AX32</f>
        <v>0</v>
      </c>
      <c r="BF276" s="62">
        <f>'2023'!AY32</f>
        <v>0</v>
      </c>
      <c r="BG276" s="62">
        <f>'2023'!AZ32</f>
        <v>0</v>
      </c>
      <c r="BH276" s="62">
        <f>'2023'!BA32</f>
        <v>0</v>
      </c>
      <c r="BI276" s="62">
        <f>'2023'!BA32</f>
        <v>0</v>
      </c>
      <c r="BJ276" s="62">
        <f>'2023'!BC32</f>
        <v>0</v>
      </c>
      <c r="BK276" s="62">
        <f>'2023'!BH32</f>
        <v>0</v>
      </c>
      <c r="BL276" s="62">
        <f>'2023'!BI32</f>
        <v>0</v>
      </c>
      <c r="BM276" s="62">
        <f>'2023'!BJ32</f>
        <v>0</v>
      </c>
      <c r="BN276" s="63">
        <f>'2023'!BK32</f>
        <v>0</v>
      </c>
      <c r="BO276" s="60">
        <f>'2023'!BL32</f>
        <v>263</v>
      </c>
      <c r="BP276" s="61">
        <f>'2023'!BM32</f>
        <v>2605</v>
      </c>
      <c r="BQ276" s="61">
        <f>'2023'!BN32</f>
        <v>0</v>
      </c>
      <c r="BR276" s="61">
        <f>'2023'!BO32</f>
        <v>18</v>
      </c>
      <c r="BS276" s="61">
        <f>'2023'!BP32</f>
        <v>4</v>
      </c>
      <c r="BT276" s="61">
        <f>'2023'!BQ32</f>
        <v>0</v>
      </c>
      <c r="BU276" s="62">
        <f>'2023'!BR32</f>
        <v>0</v>
      </c>
      <c r="BV276" s="62">
        <f>'2023'!BS32</f>
        <v>0</v>
      </c>
      <c r="BW276" s="62">
        <f>'2023'!BT32</f>
        <v>0</v>
      </c>
      <c r="BX276" s="62">
        <f>'2023'!BU32</f>
        <v>2.6</v>
      </c>
      <c r="BY276" s="62">
        <f>'2023'!BV32</f>
        <v>14.3</v>
      </c>
      <c r="BZ276" s="62">
        <f>'2023'!CA32</f>
        <v>25</v>
      </c>
      <c r="CA276" s="62">
        <f>'2023'!CB32</f>
        <v>14.3</v>
      </c>
      <c r="CB276" s="62">
        <f>'2023'!CC32</f>
        <v>77.599999999999994</v>
      </c>
      <c r="CC276" s="63">
        <f>'2023'!CD32</f>
        <v>21.8</v>
      </c>
      <c r="CD276" s="60">
        <f>'2023'!CE32</f>
        <v>0</v>
      </c>
      <c r="CE276" s="61">
        <f>'2023'!CF32</f>
        <v>1</v>
      </c>
      <c r="CF276" s="61">
        <f>'2023'!CG32</f>
        <v>0</v>
      </c>
      <c r="CG276" s="61">
        <f>'2023'!CH32</f>
        <v>0</v>
      </c>
      <c r="CH276" s="61">
        <f>'2023'!CI32</f>
        <v>0</v>
      </c>
      <c r="CI276" s="61">
        <f>'2023'!CJ32</f>
        <v>0</v>
      </c>
      <c r="CJ276" s="62">
        <f>'2023'!CK32</f>
        <v>0</v>
      </c>
      <c r="CK276" s="62">
        <f>'2023'!CL32</f>
        <v>0</v>
      </c>
      <c r="CL276" s="62">
        <f>'2023'!CM32</f>
        <v>0</v>
      </c>
      <c r="CM276" s="62">
        <f>'2023'!CN32</f>
        <v>0</v>
      </c>
      <c r="CN276" s="62">
        <f>'2023'!CO32</f>
        <v>0</v>
      </c>
      <c r="CO276" s="62">
        <f>'2023'!CT32</f>
        <v>0</v>
      </c>
      <c r="CP276" s="62">
        <f>'2023'!CU32</f>
        <v>0</v>
      </c>
      <c r="CQ276" s="62">
        <f>'2023'!CV32</f>
        <v>0</v>
      </c>
      <c r="CR276" s="63">
        <f>'2023'!CW32</f>
        <v>0</v>
      </c>
      <c r="CS276" s="60">
        <f>'2023'!CX32</f>
        <v>703</v>
      </c>
      <c r="CT276" s="61">
        <f>'2023'!CY32</f>
        <v>2649</v>
      </c>
      <c r="CU276" s="61">
        <f>'2023'!CZ32</f>
        <v>59</v>
      </c>
      <c r="CV276" s="61">
        <f>'2023'!DA32</f>
        <v>42</v>
      </c>
      <c r="CW276" s="61">
        <f>'2023'!DB32</f>
        <v>5</v>
      </c>
      <c r="CX276" s="61">
        <f>'2023'!DC32</f>
        <v>0</v>
      </c>
      <c r="CY276" s="62">
        <f>'2023'!DD32</f>
        <v>0</v>
      </c>
      <c r="CZ276" s="62">
        <f>'2023'!DE32</f>
        <v>0</v>
      </c>
      <c r="DA276" s="62">
        <f>'2023'!DF32</f>
        <v>2.44</v>
      </c>
      <c r="DB276" s="62">
        <f>'2023'!DG32</f>
        <v>6.7</v>
      </c>
      <c r="DC276" s="62">
        <f>'2023'!DH32</f>
        <v>12</v>
      </c>
      <c r="DD276" s="62">
        <f>'2023'!DM32</f>
        <v>38.9</v>
      </c>
      <c r="DE276" s="62">
        <f>'2023'!DN32</f>
        <v>2.2999999999999998</v>
      </c>
      <c r="DF276" s="62">
        <f>'2023'!DO32</f>
        <v>24.4</v>
      </c>
      <c r="DG276" s="63">
        <f>'2023'!DP32</f>
        <v>75.2</v>
      </c>
      <c r="DH276" s="60">
        <f>'2023'!DQ32</f>
        <v>943</v>
      </c>
      <c r="DI276" s="61">
        <f>'2023'!DR32</f>
        <v>2742</v>
      </c>
      <c r="DJ276" s="61">
        <f>'2023'!DS32</f>
        <v>85</v>
      </c>
      <c r="DK276" s="61">
        <f>'2023'!DT32</f>
        <v>64</v>
      </c>
      <c r="DL276" s="61">
        <f>'2023'!DU32</f>
        <v>7</v>
      </c>
      <c r="DM276" s="61">
        <f>'2023'!DV32</f>
        <v>0</v>
      </c>
      <c r="DN276" s="62">
        <f>'2023'!DW32</f>
        <v>0</v>
      </c>
      <c r="DO276" s="62">
        <f>'2023'!DX32</f>
        <v>0</v>
      </c>
      <c r="DP276" s="62">
        <f>'2023'!DY32</f>
        <v>2.71</v>
      </c>
      <c r="DQ276" s="62">
        <f>'2023'!DZ32</f>
        <v>6.7</v>
      </c>
      <c r="DR276" s="62">
        <f>'2023'!EA32</f>
        <v>10.6</v>
      </c>
      <c r="DS276" s="62">
        <f>'2023'!EF32</f>
        <v>68.8</v>
      </c>
      <c r="DT276" s="62">
        <f>'2023'!EG32</f>
        <v>4.5</v>
      </c>
      <c r="DU276" s="62">
        <f>'2023'!EH32</f>
        <v>84.6</v>
      </c>
      <c r="DV276" s="63">
        <f>'2023'!EI32</f>
        <v>15.4</v>
      </c>
    </row>
    <row r="277" spans="1:126" ht="15.75" customHeight="1" x14ac:dyDescent="0.2">
      <c r="A277" s="30">
        <f t="shared" si="29"/>
        <v>275</v>
      </c>
      <c r="B277" s="31">
        <f>'2021'!A26</f>
        <v>24</v>
      </c>
      <c r="C277" s="31">
        <v>2021</v>
      </c>
      <c r="D277" s="32" t="str">
        <f>'2021'!B26</f>
        <v>Mike Strachan</v>
      </c>
      <c r="E277" s="32" t="str" cm="1">
        <f t="array" ref="E277">_xlfn.IFS(F277&gt;12.5,"Cornerstone",AND(F277&gt;11.995,F277&lt;12.5),"Elite",AND(F277&gt;11,F277&lt;12.995),"Elite Upside",AND(F277&gt;=9.69,F277&lt;10.999),"Upside",AND(F277&gt;8.4,F277&lt;9.999),"Upside Lite",AND(F277&gt;7.25,F277&lt;8.999),"Outlier",AND(F277&gt;=6,F277&lt;7.25),"Outlier Lite",F277&lt;6.999,"Purgatory")</f>
        <v>Outlier Lite</v>
      </c>
      <c r="F277" s="33">
        <f>'2021'!C26</f>
        <v>7.0271428571428576</v>
      </c>
      <c r="G277" s="33">
        <f t="shared" si="30"/>
        <v>55.2</v>
      </c>
      <c r="H277" s="303">
        <f t="shared" si="31"/>
        <v>-0.80607536745838559</v>
      </c>
      <c r="I277" s="34" t="str">
        <f>'2021'!D26</f>
        <v>Charleston</v>
      </c>
      <c r="J277" s="35">
        <f>'2021'!E26</f>
        <v>11</v>
      </c>
      <c r="K277" s="36">
        <f>'2021'!F26</f>
        <v>35655</v>
      </c>
      <c r="L277" s="37">
        <f>'2021'!G26</f>
        <v>28.142465753424659</v>
      </c>
      <c r="M277" s="37" t="str">
        <f>'2021'!H26</f>
        <v>SR</v>
      </c>
      <c r="N277" s="37">
        <f>'2021'!I26</f>
        <v>23.726027397260275</v>
      </c>
      <c r="O277" s="37" t="str">
        <f>'2021'!J26</f>
        <v>N/A</v>
      </c>
      <c r="P277" s="37" t="str">
        <f>'2021'!K26</f>
        <v>SLOB</v>
      </c>
      <c r="Q277" s="37" t="str">
        <f>'2021'!L26</f>
        <v>Poor Earner</v>
      </c>
      <c r="R277" s="55">
        <f>'2021'!M26</f>
        <v>77</v>
      </c>
      <c r="S277" s="55">
        <f>'2021'!N26</f>
        <v>225</v>
      </c>
      <c r="T277" s="231">
        <f t="shared" si="32"/>
        <v>26.680810656274712</v>
      </c>
      <c r="U277" s="35">
        <f>'2021'!O26</f>
        <v>4.5199999999999996</v>
      </c>
      <c r="V277" s="56">
        <f>'2021'!P26</f>
        <v>7</v>
      </c>
      <c r="W277" s="57">
        <f>'2021'!Q26</f>
        <v>0</v>
      </c>
      <c r="X277" s="58">
        <f>'2021'!R26</f>
        <v>0.13043478260869565</v>
      </c>
      <c r="Y277" s="58">
        <f>'2021'!S26</f>
        <v>0.42741935483870969</v>
      </c>
      <c r="Z277" s="58">
        <f>'2021'!T26</f>
        <v>0.41491034916640451</v>
      </c>
      <c r="AA277" s="58">
        <f>'2021'!U26</f>
        <v>0</v>
      </c>
      <c r="AB277" s="58">
        <f>'2021'!V26</f>
        <v>0.4211648520025571</v>
      </c>
      <c r="AC277" s="59">
        <f>'2021'!W26</f>
        <v>0.25269891120153426</v>
      </c>
      <c r="AD277" s="42">
        <f>'2021'!X26</f>
        <v>21.065753424657533</v>
      </c>
      <c r="AE277" s="43">
        <f>'2021'!Y26</f>
        <v>3.04</v>
      </c>
      <c r="AF277" s="43">
        <f>'2021'!Z26</f>
        <v>8.4</v>
      </c>
      <c r="AG277" s="43">
        <f>'2021'!AA26</f>
        <v>0</v>
      </c>
      <c r="AH277" s="43">
        <f>'2021'!AB26</f>
        <v>0</v>
      </c>
      <c r="AI277" s="43">
        <f>'2021'!AC26</f>
        <v>0</v>
      </c>
      <c r="AJ277" s="44">
        <f>'2021'!AD26</f>
        <v>0</v>
      </c>
      <c r="AK277" s="44">
        <f>'2021'!AE26</f>
        <v>0</v>
      </c>
      <c r="AL277" s="45">
        <f>'2021'!AF26</f>
        <v>0</v>
      </c>
      <c r="AM277" s="46">
        <f>DS277/100</f>
        <v>0</v>
      </c>
      <c r="AN277" s="45">
        <f>'2021'!AG26</f>
        <v>0</v>
      </c>
      <c r="AO277" s="45">
        <f>'2021'!AH26</f>
        <v>0</v>
      </c>
      <c r="AP277" s="43">
        <f>'2021'!AI26</f>
        <v>107.80993259989046</v>
      </c>
      <c r="AQ277" s="47">
        <f>'2021'!AJ26</f>
        <v>115.60160229530376</v>
      </c>
      <c r="AR277" s="48">
        <f>'2021'!AK26</f>
        <v>7</v>
      </c>
      <c r="AS277" s="49">
        <f>'2021'!AL26</f>
        <v>4</v>
      </c>
      <c r="AT277" s="49">
        <f>'2021'!AM26</f>
        <v>6</v>
      </c>
      <c r="AU277" s="49">
        <f>'2021'!AN26</f>
        <v>6</v>
      </c>
      <c r="AV277" s="49">
        <f>'2021'!AO26</f>
        <v>7</v>
      </c>
      <c r="AW277" s="49">
        <f>'2021'!AP26</f>
        <v>9</v>
      </c>
      <c r="AX277" s="49">
        <f>'2021'!AQ26</f>
        <v>1</v>
      </c>
      <c r="AY277" s="50">
        <f>'2021'!AR26</f>
        <v>0</v>
      </c>
      <c r="AZ277" s="60">
        <f>'2021'!AS26</f>
        <v>0</v>
      </c>
      <c r="BA277" s="61">
        <f>'2021'!AT26</f>
        <v>23</v>
      </c>
      <c r="BB277" s="61">
        <f>'2021'!AU26</f>
        <v>0</v>
      </c>
      <c r="BC277" s="61">
        <f>'2021'!AV26</f>
        <v>0</v>
      </c>
      <c r="BD277" s="61">
        <f>'2021'!AW26</f>
        <v>0</v>
      </c>
      <c r="BE277" s="61">
        <f>'2021'!AX26</f>
        <v>0</v>
      </c>
      <c r="BF277" s="62">
        <f>'2021'!AY26</f>
        <v>0</v>
      </c>
      <c r="BG277" s="62">
        <f>'2021'!AZ26</f>
        <v>0</v>
      </c>
      <c r="BH277" s="62">
        <f>'2021'!BA26</f>
        <v>0</v>
      </c>
      <c r="BI277" s="62">
        <f>'2021'!BB26</f>
        <v>0</v>
      </c>
      <c r="BJ277" s="62">
        <f>'2021'!BC26</f>
        <v>0</v>
      </c>
      <c r="BK277" s="62">
        <f>'2021'!BD26</f>
        <v>0</v>
      </c>
      <c r="BL277" s="62">
        <f>'2021'!BE26</f>
        <v>0</v>
      </c>
      <c r="BM277" s="62">
        <f>'2021'!BF26</f>
        <v>0</v>
      </c>
      <c r="BN277" s="63">
        <f>'2021'!BG26</f>
        <v>0</v>
      </c>
      <c r="BO277" s="60">
        <f>'2021'!BH26</f>
        <v>3</v>
      </c>
      <c r="BP277" s="61">
        <f>'2021'!BI26</f>
        <v>23</v>
      </c>
      <c r="BQ277" s="61">
        <f>'2021'!BJ26</f>
        <v>0</v>
      </c>
      <c r="BR277" s="61">
        <f>'2021'!BK26</f>
        <v>0</v>
      </c>
      <c r="BS277" s="61">
        <f>'2021'!BL26</f>
        <v>0</v>
      </c>
      <c r="BT277" s="61">
        <f>'2021'!BM26</f>
        <v>0</v>
      </c>
      <c r="BU277" s="62">
        <f>'2021'!BN26</f>
        <v>0</v>
      </c>
      <c r="BV277" s="62">
        <f>'2021'!BO26</f>
        <v>0</v>
      </c>
      <c r="BW277" s="62">
        <f>'2021'!BP26</f>
        <v>0</v>
      </c>
      <c r="BX277" s="62">
        <f>'2021'!BQ26</f>
        <v>0</v>
      </c>
      <c r="BY277" s="62">
        <f>'2021'!BR26</f>
        <v>0</v>
      </c>
      <c r="BZ277" s="62">
        <f>'2021'!BW26</f>
        <v>0</v>
      </c>
      <c r="CA277" s="62">
        <f>'2021'!BX26</f>
        <v>0</v>
      </c>
      <c r="CB277" s="62">
        <f>'2021'!BY26</f>
        <v>0</v>
      </c>
      <c r="CC277" s="63">
        <f>'2021'!BZ26</f>
        <v>0</v>
      </c>
      <c r="CD277" s="60">
        <f>'2021'!CA26</f>
        <v>1007</v>
      </c>
      <c r="CE277" s="61">
        <f>'2021'!CB26</f>
        <v>2356</v>
      </c>
      <c r="CF277" s="61">
        <f>'2021'!CC26</f>
        <v>0</v>
      </c>
      <c r="CG277" s="61">
        <f>'2021'!CD26</f>
        <v>0</v>
      </c>
      <c r="CH277" s="61">
        <f>'2021'!CE26</f>
        <v>0</v>
      </c>
      <c r="CI277" s="61">
        <f>'2021'!CF26</f>
        <v>0</v>
      </c>
      <c r="CJ277" s="62">
        <f>'2021'!CG26</f>
        <v>0</v>
      </c>
      <c r="CK277" s="62">
        <f>'2021'!CH26</f>
        <v>0</v>
      </c>
      <c r="CL277" s="62">
        <f>'2021'!CI26</f>
        <v>0</v>
      </c>
      <c r="CM277" s="62">
        <f>'2021'!CJ26</f>
        <v>0</v>
      </c>
      <c r="CN277" s="62">
        <f>'2021'!CK26</f>
        <v>0</v>
      </c>
      <c r="CO277" s="62">
        <f>'2021'!CP26</f>
        <v>0</v>
      </c>
      <c r="CP277" s="62">
        <f>'2021'!CQ26</f>
        <v>0</v>
      </c>
      <c r="CQ277" s="62">
        <f>'2021'!CR26</f>
        <v>0</v>
      </c>
      <c r="CR277" s="63">
        <f>'2021'!CS26</f>
        <v>0</v>
      </c>
      <c r="CS277" s="60">
        <f>'2021'!CT26</f>
        <v>1319</v>
      </c>
      <c r="CT277" s="61">
        <f>'2021'!CU26</f>
        <v>3179</v>
      </c>
      <c r="CU277" s="61">
        <f>'2021'!CV26</f>
        <v>0</v>
      </c>
      <c r="CV277" s="61">
        <f>'2021'!CW26</f>
        <v>0</v>
      </c>
      <c r="CW277" s="61">
        <f>'2021'!CX26</f>
        <v>0</v>
      </c>
      <c r="CX277" s="61">
        <f>'2021'!CY26</f>
        <v>0</v>
      </c>
      <c r="CY277" s="62">
        <f>'2021'!CZ26</f>
        <v>0</v>
      </c>
      <c r="CZ277" s="62">
        <f>'2021'!DA26</f>
        <v>0</v>
      </c>
      <c r="DA277" s="62">
        <f>'2021'!DB26</f>
        <v>0</v>
      </c>
      <c r="DB277" s="62">
        <f>'2021'!DC26</f>
        <v>0</v>
      </c>
      <c r="DC277" s="62">
        <f>'2021'!DD26</f>
        <v>0</v>
      </c>
      <c r="DD277" s="62">
        <f>'2021'!DI26</f>
        <v>0</v>
      </c>
      <c r="DE277" s="62">
        <f>'2021'!DJ26</f>
        <v>0</v>
      </c>
      <c r="DF277" s="62">
        <f>'2021'!DK26</f>
        <v>0</v>
      </c>
      <c r="DG277" s="63">
        <f>'2021'!DL26</f>
        <v>0</v>
      </c>
      <c r="DH277" s="60">
        <f>'2021'!DM26</f>
        <v>0</v>
      </c>
      <c r="DI277" s="61">
        <f>'2021'!DN26</f>
        <v>23</v>
      </c>
      <c r="DJ277" s="61">
        <f>'2021'!DO26</f>
        <v>0</v>
      </c>
      <c r="DK277" s="61">
        <f>'2021'!DP26</f>
        <v>0</v>
      </c>
      <c r="DL277" s="61">
        <f>'2021'!DQ26</f>
        <v>0</v>
      </c>
      <c r="DM277" s="61">
        <f>'2021'!DR26</f>
        <v>0</v>
      </c>
      <c r="DN277" s="62">
        <f>'2021'!DS26</f>
        <v>0</v>
      </c>
      <c r="DO277" s="62">
        <f>'2021'!DT26</f>
        <v>0</v>
      </c>
      <c r="DP277" s="62">
        <f>'2021'!DU26</f>
        <v>3.04</v>
      </c>
      <c r="DQ277" s="62">
        <f>'2021'!DV26</f>
        <v>8.4</v>
      </c>
      <c r="DR277" s="62">
        <f>'2021'!DW26</f>
        <v>0</v>
      </c>
      <c r="DS277" s="62">
        <f>'2021'!EB26</f>
        <v>0</v>
      </c>
      <c r="DT277" s="62">
        <f>'2021'!EC26</f>
        <v>0</v>
      </c>
      <c r="DU277" s="62">
        <f>'2021'!ED26</f>
        <v>0</v>
      </c>
      <c r="DV277" s="63">
        <f>'2021'!EE26</f>
        <v>0</v>
      </c>
    </row>
    <row r="278" spans="1:126" ht="15.75" customHeight="1" x14ac:dyDescent="0.2">
      <c r="A278" s="30">
        <f t="shared" si="29"/>
        <v>276</v>
      </c>
      <c r="B278" s="31">
        <f>'2025'!A31</f>
        <v>29</v>
      </c>
      <c r="C278" s="31">
        <v>2025</v>
      </c>
      <c r="D278" s="32" t="str">
        <f>'2025'!B31</f>
        <v>Tez Johnson</v>
      </c>
      <c r="E278" s="32" t="str" cm="1">
        <f t="array" ref="E278">_xlfn.IFS(F278&gt;12.5,"Cornerstone",AND(F278&gt;11.995,F278&lt;12.5),"Elite",AND(F278&gt;11,F278&lt;12.995),"Elite Upside",AND(F278&gt;=9.69,F278&lt;10.999),"Upside",AND(F278&gt;8.4,F278&lt;9.999),"Upside Lite",AND(F278&gt;7.25,F278&lt;8.999),"Outlier",AND(F278&gt;=6,F278&lt;7.25),"Outlier Lite",F278&lt;6.999,"Purgatory")</f>
        <v>Outlier Lite</v>
      </c>
      <c r="F278" s="33">
        <f>'2025'!C31</f>
        <v>7.015714285714286</v>
      </c>
      <c r="G278" s="33">
        <f t="shared" si="30"/>
        <v>55.1</v>
      </c>
      <c r="H278" s="303">
        <f t="shared" si="31"/>
        <v>-0.81263484687416676</v>
      </c>
      <c r="I278" s="34" t="str">
        <f>'2025'!D31</f>
        <v>Oregon</v>
      </c>
      <c r="J278" s="35">
        <f>'2025'!E31</f>
        <v>2</v>
      </c>
      <c r="K278" s="36">
        <f>'2025'!F31</f>
        <v>37394</v>
      </c>
      <c r="L278" s="37">
        <f>'2025'!G31</f>
        <v>23.378082191780823</v>
      </c>
      <c r="M278" s="37" t="str">
        <f>'2025'!H31</f>
        <v>RS SR</v>
      </c>
      <c r="N278" s="37">
        <f>'2025'!I31</f>
        <v>22.958904109589042</v>
      </c>
      <c r="O278" s="37" t="str">
        <f>'2025'!J31</f>
        <v>Slot</v>
      </c>
      <c r="P278" s="37" t="str">
        <f>'2025'!K31</f>
        <v>RAT</v>
      </c>
      <c r="Q278" s="37" t="str">
        <f>'2025'!L31</f>
        <v>Elite Separator</v>
      </c>
      <c r="R278" s="55">
        <f>'2025'!M31</f>
        <v>70</v>
      </c>
      <c r="S278" s="55">
        <f>'2025'!N31</f>
        <v>154</v>
      </c>
      <c r="T278" s="231">
        <f t="shared" si="32"/>
        <v>22.09645447862324</v>
      </c>
      <c r="U278" s="37">
        <f>'2025'!O31</f>
        <v>4.51</v>
      </c>
      <c r="V278" s="56">
        <f>'2025'!P31</f>
        <v>7</v>
      </c>
      <c r="W278" s="57">
        <f>'2025'!Q31</f>
        <v>6.6098615374976508E-2</v>
      </c>
      <c r="X278" s="58">
        <f>'2025'!R31</f>
        <v>0.2485686356654099</v>
      </c>
      <c r="Y278" s="58">
        <f>'2025'!S31</f>
        <v>0.2710833834753143</v>
      </c>
      <c r="Z278" s="58">
        <f>'2025'!T31</f>
        <v>0.24338014248651321</v>
      </c>
      <c r="AA278" s="58">
        <f>'2025'!U31</f>
        <v>0.26774001192605845</v>
      </c>
      <c r="AB278" s="58">
        <f>'2025'!V31</f>
        <v>0.2694116977006864</v>
      </c>
      <c r="AC278" s="59">
        <f>'2025'!W31</f>
        <v>0.2694116977006864</v>
      </c>
      <c r="AD278" s="42">
        <f>'2025'!X31</f>
        <v>19.304109589041097</v>
      </c>
      <c r="AE278" s="43">
        <f>'2025'!Y31</f>
        <v>3.45</v>
      </c>
      <c r="AF278" s="43">
        <f>'2025'!Z31</f>
        <v>8.5</v>
      </c>
      <c r="AG278" s="43">
        <f>'2025'!AA31</f>
        <v>7.6</v>
      </c>
      <c r="AH278" s="43">
        <f>'2025'!AB31</f>
        <v>0.99</v>
      </c>
      <c r="AI278" s="43">
        <f>'2025'!AC31</f>
        <v>0</v>
      </c>
      <c r="AJ278" s="44">
        <f>'2025'!AD31</f>
        <v>8.6859688195991096E-3</v>
      </c>
      <c r="AK278" s="44">
        <f>'2025'!AE31</f>
        <v>0.28374164810690428</v>
      </c>
      <c r="AL278" s="45">
        <f>'2025'!AF31</f>
        <v>3.5000000000000003E-2</v>
      </c>
      <c r="AM278" s="46">
        <f>DS278/100</f>
        <v>0.33299999999999996</v>
      </c>
      <c r="AN278" s="45">
        <f>'2025'!AG31</f>
        <v>0.1105</v>
      </c>
      <c r="AO278" s="45">
        <f>'2025'!AH31</f>
        <v>0.86049999999999993</v>
      </c>
      <c r="AP278" s="43">
        <f>'2025'!AI31</f>
        <v>74.446545285479488</v>
      </c>
      <c r="AQ278" s="47">
        <f>'2025'!AJ31</f>
        <v>69.192751404634009</v>
      </c>
      <c r="AR278" s="48">
        <f>'2025'!AK31</f>
        <v>7</v>
      </c>
      <c r="AS278" s="49">
        <f>'2025'!AL31</f>
        <v>7</v>
      </c>
      <c r="AT278" s="49">
        <f>'2025'!AM31</f>
        <v>6</v>
      </c>
      <c r="AU278" s="49">
        <f>'2025'!AN31</f>
        <v>6</v>
      </c>
      <c r="AV278" s="49">
        <f>'2025'!AO31</f>
        <v>7</v>
      </c>
      <c r="AW278" s="49">
        <f>'2025'!AP31</f>
        <v>1</v>
      </c>
      <c r="AX278" s="49">
        <f>'2025'!AQ31</f>
        <v>0.5</v>
      </c>
      <c r="AY278" s="50">
        <f>'2025'!AR31</f>
        <v>1</v>
      </c>
      <c r="AZ278" s="60">
        <f>'2025'!AS31</f>
        <v>211</v>
      </c>
      <c r="BA278" s="61">
        <f>'2025'!AT31</f>
        <v>3192.2</v>
      </c>
      <c r="BB278" s="61">
        <f>'2025'!AU31</f>
        <v>23</v>
      </c>
      <c r="BC278" s="61">
        <f>'2025'!AV31</f>
        <v>18</v>
      </c>
      <c r="BD278" s="61">
        <f>'2025'!AW31</f>
        <v>0</v>
      </c>
      <c r="BE278" s="61">
        <f>'2025'!AX31</f>
        <v>22</v>
      </c>
      <c r="BF278" s="62">
        <f>'2025'!AY31</f>
        <v>0</v>
      </c>
      <c r="BG278" s="62">
        <f>'2025'!AZ31</f>
        <v>0</v>
      </c>
      <c r="BH278" s="62">
        <f>'2025'!BA31</f>
        <v>1.92</v>
      </c>
      <c r="BI278" s="62">
        <f>'2025'!BB31</f>
        <v>10.7</v>
      </c>
      <c r="BJ278" s="62">
        <f>'2025'!BC31</f>
        <v>2.8</v>
      </c>
      <c r="BK278" s="62">
        <f>'2025'!BH31</f>
        <v>0</v>
      </c>
      <c r="BL278" s="62">
        <f>'2025'!BI31</f>
        <v>5.3</v>
      </c>
      <c r="BM278" s="62">
        <f>'2025'!BJ31</f>
        <v>2.6</v>
      </c>
      <c r="BN278" s="63">
        <f>'2025'!BK31</f>
        <v>94.7</v>
      </c>
      <c r="BO278" s="60">
        <f>'2025'!BL31</f>
        <v>712</v>
      </c>
      <c r="BP278" s="61">
        <f>'2025'!BM31</f>
        <v>2864.3999999999996</v>
      </c>
      <c r="BQ278" s="61">
        <f>'2025'!BN31</f>
        <v>93</v>
      </c>
      <c r="BR278" s="61">
        <f>'2025'!BO31</f>
        <v>66</v>
      </c>
      <c r="BS278" s="61">
        <f>'2025'!BP31</f>
        <v>4</v>
      </c>
      <c r="BT278" s="61">
        <f>'2025'!BQ31</f>
        <v>15.600000000000001</v>
      </c>
      <c r="BU278" s="62">
        <f>'2025'!BR31</f>
        <v>0</v>
      </c>
      <c r="BV278" s="62">
        <f>'2025'!BS31</f>
        <v>0</v>
      </c>
      <c r="BW278" s="62">
        <f>'2025'!BT31</f>
        <v>2.27</v>
      </c>
      <c r="BX278" s="62">
        <f>'2025'!BU31</f>
        <v>7.5</v>
      </c>
      <c r="BY278" s="62">
        <f>'2025'!BV31</f>
        <v>5.7</v>
      </c>
      <c r="BZ278" s="62">
        <f>'2025'!CA31</f>
        <v>33.299999999999997</v>
      </c>
      <c r="CA278" s="62">
        <f>'2025'!CB31</f>
        <v>10.8</v>
      </c>
      <c r="CB278" s="62">
        <f>'2025'!CC31</f>
        <v>8.5</v>
      </c>
      <c r="CC278" s="63">
        <f>'2025'!CD31</f>
        <v>91.2</v>
      </c>
      <c r="CD278" s="60">
        <f>'2025'!CE31</f>
        <v>856</v>
      </c>
      <c r="CE278" s="61">
        <f>'2025'!CF31</f>
        <v>3157.7000000000003</v>
      </c>
      <c r="CF278" s="61">
        <f>'2025'!CG31</f>
        <v>81</v>
      </c>
      <c r="CG278" s="61">
        <f>'2025'!CH31</f>
        <v>55</v>
      </c>
      <c r="CH278" s="61">
        <f>'2025'!CI31</f>
        <v>4</v>
      </c>
      <c r="CI278" s="61">
        <f>'2025'!CJ31</f>
        <v>18.2</v>
      </c>
      <c r="CJ278" s="62">
        <f>'2025'!CK31</f>
        <v>1.1299999999999999</v>
      </c>
      <c r="CK278" s="62">
        <f>'2025'!CL31</f>
        <v>0</v>
      </c>
      <c r="CL278" s="62">
        <f>'2025'!CM31</f>
        <v>3.52</v>
      </c>
      <c r="CM278" s="62">
        <f>'2025'!CN31</f>
        <v>7.5</v>
      </c>
      <c r="CN278" s="62">
        <f>'2025'!CO31</f>
        <v>11</v>
      </c>
      <c r="CO278" s="62">
        <f>'2025'!CT31</f>
        <v>36.4</v>
      </c>
      <c r="CP278" s="62">
        <f>'2025'!CU31</f>
        <v>5.2</v>
      </c>
      <c r="CQ278" s="62">
        <f>'2025'!CV31</f>
        <v>17.600000000000001</v>
      </c>
      <c r="CR278" s="63">
        <f>'2025'!CW31</f>
        <v>80.900000000000006</v>
      </c>
      <c r="CS278" s="60">
        <f>'2025'!CX31</f>
        <v>1182</v>
      </c>
      <c r="CT278" s="61">
        <f>'2025'!CY31</f>
        <v>4856.5999999999995</v>
      </c>
      <c r="CU278" s="61">
        <f>'2025'!CZ31</f>
        <v>106</v>
      </c>
      <c r="CV278" s="61">
        <f>'2025'!DA31</f>
        <v>86</v>
      </c>
      <c r="CW278" s="61">
        <f>'2025'!DB31</f>
        <v>10</v>
      </c>
      <c r="CX278" s="61">
        <f>'2025'!DC31</f>
        <v>49</v>
      </c>
      <c r="CY278" s="62">
        <f>'2025'!DD31</f>
        <v>0.99</v>
      </c>
      <c r="CZ278" s="62">
        <f>'2025'!DE31</f>
        <v>0</v>
      </c>
      <c r="DA278" s="62">
        <f>'2025'!DF31</f>
        <v>3.45</v>
      </c>
      <c r="DB278" s="62">
        <f>'2025'!DG31</f>
        <v>8.5</v>
      </c>
      <c r="DC278" s="62">
        <f>'2025'!DH31</f>
        <v>7.6</v>
      </c>
      <c r="DD278" s="62">
        <f>'2025'!DM31</f>
        <v>50</v>
      </c>
      <c r="DE278" s="62">
        <f>'2025'!DN31</f>
        <v>7.5</v>
      </c>
      <c r="DF278" s="62">
        <f>'2025'!DO31</f>
        <v>6.1</v>
      </c>
      <c r="DG278" s="63">
        <f>'2025'!DP31</f>
        <v>92.8</v>
      </c>
      <c r="DH278" s="60">
        <f>'2025'!DQ31</f>
        <v>898</v>
      </c>
      <c r="DI278" s="61">
        <f>'2025'!DR31</f>
        <v>3354</v>
      </c>
      <c r="DJ278" s="61">
        <f>'2025'!DS31</f>
        <v>101</v>
      </c>
      <c r="DK278" s="61">
        <f>'2025'!DT31</f>
        <v>82</v>
      </c>
      <c r="DL278" s="61">
        <f>'2025'!DU31</f>
        <v>10</v>
      </c>
      <c r="DM278" s="61">
        <f>'2025'!DV31</f>
        <v>20</v>
      </c>
      <c r="DN278" s="62">
        <f>'2025'!DW31</f>
        <v>0.96</v>
      </c>
      <c r="DO278" s="62">
        <f>'2025'!DX31</f>
        <v>0</v>
      </c>
      <c r="DP278" s="62">
        <f>'2025'!DY31</f>
        <v>2.6</v>
      </c>
      <c r="DQ278" s="62">
        <f>'2025'!DZ31</f>
        <v>7.4</v>
      </c>
      <c r="DR278" s="62">
        <f>'2025'!EA31</f>
        <v>5.9</v>
      </c>
      <c r="DS278" s="62">
        <f>'2025'!EF31</f>
        <v>33.299999999999997</v>
      </c>
      <c r="DT278" s="62">
        <f>'2025'!EG31</f>
        <v>3.5</v>
      </c>
      <c r="DU278" s="62">
        <f>'2025'!EH31</f>
        <v>16</v>
      </c>
      <c r="DV278" s="63">
        <f>'2025'!EI31</f>
        <v>79.3</v>
      </c>
    </row>
    <row r="279" spans="1:126" ht="15.75" customHeight="1" x14ac:dyDescent="0.2">
      <c r="A279" s="30">
        <f t="shared" si="29"/>
        <v>277</v>
      </c>
      <c r="B279" s="31">
        <f>'2024'!A25</f>
        <v>23</v>
      </c>
      <c r="C279" s="31">
        <v>2024</v>
      </c>
      <c r="D279" s="32" t="str">
        <f>'2024'!B25</f>
        <v>Jalen Coker</v>
      </c>
      <c r="E279" s="32" t="str" cm="1">
        <f t="array" ref="E279">_xlfn.IFS(F279&gt;12.5,"Cornerstone",AND(F279&gt;11.995,F279&lt;12.5),"Elite",AND(F279&gt;11,F279&lt;12.995),"Elite Upside",AND(F279&gt;=9.69,F279&lt;10.999),"Upside",AND(F279&gt;8.4,F279&lt;9.999),"Upside Lite",AND(F279&gt;7.25,F279&lt;8.999),"Outlier",AND(F279&gt;=6,F279&lt;7.25),"Outlier Lite",F279&lt;6.999,"Purgatory")</f>
        <v>Outlier Lite</v>
      </c>
      <c r="F279" s="33">
        <f>'2024'!C25</f>
        <v>7.0142857142857133</v>
      </c>
      <c r="G279" s="33">
        <f t="shared" si="30"/>
        <v>54.900000000000006</v>
      </c>
      <c r="H279" s="303">
        <f t="shared" si="31"/>
        <v>-0.81345478180114017</v>
      </c>
      <c r="I279" s="34" t="str">
        <f>'2024'!D25</f>
        <v>Holy Cross</v>
      </c>
      <c r="J279" s="35">
        <f>'2024'!E25</f>
        <v>11</v>
      </c>
      <c r="K279" s="36">
        <f>'2024'!F25</f>
        <v>37194</v>
      </c>
      <c r="L279" s="37">
        <f>'2024'!G25</f>
        <v>23.926027397260274</v>
      </c>
      <c r="M279" s="37" t="str">
        <f>'2024'!H25</f>
        <v>SR</v>
      </c>
      <c r="N279" s="37">
        <f>'2024'!I25</f>
        <v>22.506849315068493</v>
      </c>
      <c r="O279" s="37" t="str">
        <f>'2024'!J25</f>
        <v>Wide</v>
      </c>
      <c r="P279" s="37" t="str">
        <f>'2024'!K25</f>
        <v>PROTO Z</v>
      </c>
      <c r="Q279" s="37" t="str">
        <f>'2024'!L25</f>
        <v>Poor Separator</v>
      </c>
      <c r="R279" s="35">
        <f>'2024'!M25</f>
        <v>73</v>
      </c>
      <c r="S279" s="35">
        <f>'2024'!N25</f>
        <v>208</v>
      </c>
      <c r="T279" s="231">
        <f t="shared" si="32"/>
        <v>27.441987854514277</v>
      </c>
      <c r="U279" s="35">
        <f>'2024'!O25</f>
        <v>4.57</v>
      </c>
      <c r="V279" s="38">
        <f>'2024'!P25</f>
        <v>0</v>
      </c>
      <c r="W279" s="57">
        <f>'2024'!Q25</f>
        <v>0</v>
      </c>
      <c r="X279" s="58">
        <f>'2024'!R25</f>
        <v>0.28235294117647058</v>
      </c>
      <c r="Y279" s="58">
        <f>'2024'!S25</f>
        <v>0.27663696241766755</v>
      </c>
      <c r="Z279" s="58">
        <f>'2024'!T25</f>
        <v>0.39817232375979111</v>
      </c>
      <c r="AA279" s="58">
        <f>'2024'!U25</f>
        <v>0.46288014311270126</v>
      </c>
      <c r="AB279" s="58">
        <f>'2024'!V25</f>
        <v>0.46288014311270126</v>
      </c>
      <c r="AC279" s="59">
        <f>'2024'!W25</f>
        <v>0.27772808586762077</v>
      </c>
      <c r="AD279" s="42">
        <f>'2024'!X25</f>
        <v>18.863013698630137</v>
      </c>
      <c r="AE279" s="43">
        <f>'2024'!Y25</f>
        <v>3.51</v>
      </c>
      <c r="AF279" s="43">
        <f>'2024'!Z25</f>
        <v>6.1</v>
      </c>
      <c r="AG279" s="43">
        <f>'2024'!AA25</f>
        <v>15.7</v>
      </c>
      <c r="AH279" s="43">
        <f>'2024'!AB25</f>
        <v>0</v>
      </c>
      <c r="AI279" s="43">
        <f>'2024'!AC25</f>
        <v>0</v>
      </c>
      <c r="AJ279" s="44">
        <f>'2024'!AD25</f>
        <v>7.8E-2</v>
      </c>
      <c r="AK279" s="44">
        <f>'2024'!AE25</f>
        <v>0.12208695652173913</v>
      </c>
      <c r="AL279" s="45">
        <f>'2024'!AF25</f>
        <v>3.3000000000000002E-2</v>
      </c>
      <c r="AM279" s="46">
        <f>DS279/100</f>
        <v>0.52200000000000002</v>
      </c>
      <c r="AN279" s="45">
        <f>'2024'!AG25</f>
        <v>0.85850000000000004</v>
      </c>
      <c r="AO279" s="45">
        <f>'2024'!AH25</f>
        <v>0.13500000000000001</v>
      </c>
      <c r="AP279" s="43">
        <f>'2024'!AI25</f>
        <v>95.373677827473855</v>
      </c>
      <c r="AQ279" s="47">
        <f>'2024'!AJ25</f>
        <v>94.40213401804526</v>
      </c>
      <c r="AR279" s="48">
        <f>'2024'!AK25</f>
        <v>7</v>
      </c>
      <c r="AS279" s="49">
        <f>'2024'!AL25</f>
        <v>8</v>
      </c>
      <c r="AT279" s="49">
        <f>'2024'!AM25</f>
        <v>7</v>
      </c>
      <c r="AU279" s="49">
        <f>'2024'!AN25</f>
        <v>5</v>
      </c>
      <c r="AV279" s="49">
        <f>'2024'!AO25</f>
        <v>6</v>
      </c>
      <c r="AW279" s="49">
        <f>'2024'!AP25</f>
        <v>5</v>
      </c>
      <c r="AX279" s="49">
        <f>'2024'!AQ25</f>
        <v>0</v>
      </c>
      <c r="AY279" s="50">
        <f>'2024'!AR25</f>
        <v>0</v>
      </c>
      <c r="AZ279" s="60">
        <f>'2024'!AS25</f>
        <v>0</v>
      </c>
      <c r="BA279" s="61">
        <f>'2024'!AT25</f>
        <v>1</v>
      </c>
      <c r="BB279" s="61">
        <f>'2024'!AU25</f>
        <v>0</v>
      </c>
      <c r="BC279" s="61">
        <f>'2024'!AV25</f>
        <v>0</v>
      </c>
      <c r="BD279" s="61">
        <f>'2024'!AW25</f>
        <v>0</v>
      </c>
      <c r="BE279" s="61">
        <f>'2024'!AX25</f>
        <v>0</v>
      </c>
      <c r="BF279" s="62">
        <f>'2024'!AY25</f>
        <v>0</v>
      </c>
      <c r="BG279" s="62">
        <f>'2024'!AZ25</f>
        <v>0</v>
      </c>
      <c r="BH279" s="62">
        <f>'2024'!BA25</f>
        <v>0</v>
      </c>
      <c r="BI279" s="62">
        <f>'2024'!BB25</f>
        <v>0</v>
      </c>
      <c r="BJ279" s="62">
        <f>'2024'!BC25</f>
        <v>0</v>
      </c>
      <c r="BK279" s="62">
        <f>'2024'!BH25</f>
        <v>0</v>
      </c>
      <c r="BL279" s="62">
        <f>'2024'!BI25</f>
        <v>0</v>
      </c>
      <c r="BM279" s="62">
        <f>'2024'!BJ25</f>
        <v>0</v>
      </c>
      <c r="BN279" s="63">
        <f>'2024'!BK25</f>
        <v>0</v>
      </c>
      <c r="BO279" s="60">
        <f>'2024'!BL25</f>
        <v>72</v>
      </c>
      <c r="BP279" s="61">
        <f>'2024'!BM25</f>
        <v>255</v>
      </c>
      <c r="BQ279" s="61">
        <f>'2024'!BN25</f>
        <v>11</v>
      </c>
      <c r="BR279" s="61">
        <f>'2024'!BO25</f>
        <v>4</v>
      </c>
      <c r="BS279" s="61">
        <f>'2024'!BP25</f>
        <v>1</v>
      </c>
      <c r="BT279" s="61">
        <f>'2024'!BQ25</f>
        <v>2</v>
      </c>
      <c r="BU279" s="62">
        <f>'2024'!BR25</f>
        <v>0</v>
      </c>
      <c r="BV279" s="62">
        <f>'2024'!BS25</f>
        <v>0</v>
      </c>
      <c r="BW279" s="62">
        <f>'2024'!BT25</f>
        <v>1.6</v>
      </c>
      <c r="BX279" s="62">
        <f>'2024'!BU25</f>
        <v>4.3</v>
      </c>
      <c r="BY279" s="62">
        <f>'2024'!BV25</f>
        <v>18.600000000000001</v>
      </c>
      <c r="BZ279" s="62">
        <f>'2024'!CA25</f>
        <v>50</v>
      </c>
      <c r="CA279" s="62">
        <f>'2024'!CB25</f>
        <v>0</v>
      </c>
      <c r="CB279" s="62">
        <f>'2024'!CC25</f>
        <v>81.7</v>
      </c>
      <c r="CC279" s="63">
        <f>'2024'!CD25</f>
        <v>8.3000000000000007</v>
      </c>
      <c r="CD279" s="60">
        <f>'2024'!CE25</f>
        <v>714</v>
      </c>
      <c r="CE279" s="61">
        <f>'2024'!CF25</f>
        <v>2581</v>
      </c>
      <c r="CF279" s="61">
        <f>'2024'!CG25</f>
        <v>82</v>
      </c>
      <c r="CG279" s="61">
        <f>'2024'!CH25</f>
        <v>51</v>
      </c>
      <c r="CH279" s="61">
        <f>'2024'!CI25</f>
        <v>4</v>
      </c>
      <c r="CI279" s="61">
        <f>'2024'!CJ25</f>
        <v>19</v>
      </c>
      <c r="CJ279" s="62">
        <f>'2024'!CK25</f>
        <v>0</v>
      </c>
      <c r="CK279" s="62">
        <f>'2024'!CL25</f>
        <v>0</v>
      </c>
      <c r="CL279" s="62">
        <f>'2024'!CM25</f>
        <v>1.95</v>
      </c>
      <c r="CM279" s="62">
        <f>'2024'!CN25</f>
        <v>4.4000000000000004</v>
      </c>
      <c r="CN279" s="62">
        <f>'2024'!CO25</f>
        <v>12.8</v>
      </c>
      <c r="CO279" s="62">
        <f>'2024'!CT25</f>
        <v>31.3</v>
      </c>
      <c r="CP279" s="62">
        <f>'2024'!CU25</f>
        <v>8.9</v>
      </c>
      <c r="CQ279" s="62">
        <f>'2024'!CV25</f>
        <v>96.6</v>
      </c>
      <c r="CR279" s="63">
        <f>'2024'!CW25</f>
        <v>3.4</v>
      </c>
      <c r="CS279" s="60">
        <f>'2024'!CX25</f>
        <v>915</v>
      </c>
      <c r="CT279" s="61">
        <f>'2024'!CY25</f>
        <v>2298</v>
      </c>
      <c r="CU279" s="61">
        <f>'2024'!CZ25</f>
        <v>81</v>
      </c>
      <c r="CV279" s="61">
        <f>'2024'!DA25</f>
        <v>50</v>
      </c>
      <c r="CW279" s="61">
        <f>'2024'!DB25</f>
        <v>11</v>
      </c>
      <c r="CX279" s="61">
        <f>'2024'!DC25</f>
        <v>23</v>
      </c>
      <c r="CY279" s="62">
        <f>'2024'!DD25</f>
        <v>0</v>
      </c>
      <c r="CZ279" s="62">
        <f>'2024'!DE25</f>
        <v>0</v>
      </c>
      <c r="DA279" s="62">
        <f>'2024'!DF25</f>
        <v>3.11</v>
      </c>
      <c r="DB279" s="62">
        <f>'2024'!DG25</f>
        <v>6.1</v>
      </c>
      <c r="DC279" s="62">
        <f>'2024'!DH25</f>
        <v>15.7</v>
      </c>
      <c r="DD279" s="62">
        <f>'2024'!DM25</f>
        <v>40</v>
      </c>
      <c r="DE279" s="62">
        <f>'2024'!DN25</f>
        <v>10.7</v>
      </c>
      <c r="DF279" s="62">
        <f>'2024'!DO25</f>
        <v>90.5</v>
      </c>
      <c r="DG279" s="63">
        <f>'2024'!DP25</f>
        <v>8.8000000000000007</v>
      </c>
      <c r="DH279" s="60">
        <f>'2024'!DQ25</f>
        <v>1035</v>
      </c>
      <c r="DI279" s="61">
        <f>'2024'!DR25</f>
        <v>2236</v>
      </c>
      <c r="DJ279" s="61">
        <f>'2024'!DS25</f>
        <v>89</v>
      </c>
      <c r="DK279" s="61">
        <f>'2024'!DT25</f>
        <v>59</v>
      </c>
      <c r="DL279" s="61">
        <f>'2024'!DU25</f>
        <v>15</v>
      </c>
      <c r="DM279" s="61">
        <f>'2024'!DV25</f>
        <v>25</v>
      </c>
      <c r="DN279" s="62">
        <f>'2024'!DW25</f>
        <v>0</v>
      </c>
      <c r="DO279" s="62">
        <f>'2024'!DX25</f>
        <v>0</v>
      </c>
      <c r="DP279" s="62">
        <f>'2024'!DY25</f>
        <v>3.51</v>
      </c>
      <c r="DQ279" s="62">
        <f>'2024'!DZ25</f>
        <v>4.8</v>
      </c>
      <c r="DR279" s="62">
        <f>'2024'!EA25</f>
        <v>15.1</v>
      </c>
      <c r="DS279" s="62">
        <f>'2024'!EF25</f>
        <v>52.2</v>
      </c>
      <c r="DT279" s="62">
        <f>'2024'!EG25</f>
        <v>3.3</v>
      </c>
      <c r="DU279" s="62">
        <f>'2024'!EH25</f>
        <v>81.2</v>
      </c>
      <c r="DV279" s="63">
        <f>'2024'!EI25</f>
        <v>18.2</v>
      </c>
    </row>
    <row r="280" spans="1:126" ht="15.75" customHeight="1" x14ac:dyDescent="0.2">
      <c r="A280" s="30">
        <f t="shared" si="29"/>
        <v>278</v>
      </c>
      <c r="B280" s="31">
        <f>'2017'!A34</f>
        <v>32</v>
      </c>
      <c r="C280" s="31">
        <v>2017</v>
      </c>
      <c r="D280" s="32" t="str">
        <f>'2017'!B33</f>
        <v>Kendrick Bourne</v>
      </c>
      <c r="E280" s="32" t="str" cm="1">
        <f t="array" ref="E280">_xlfn.IFS(F280&gt;12.5,"Cornerstone",AND(F280&gt;11.995,F280&lt;12.5),"Elite",AND(F280&gt;11,F280&lt;12.995),"Elite Upside",AND(F280&gt;=9.69,F280&lt;10.999),"Upside",AND(F280&gt;8.4,F280&lt;9.999),"Upside Lite",AND(F280&gt;7.25,F280&lt;8.999),"Outlier",AND(F280&gt;=6,F280&lt;7.25),"Outlier Lite",F280&lt;6.999,"Purgatory")</f>
        <v>Outlier Lite</v>
      </c>
      <c r="F280" s="33">
        <f>'2017'!C33</f>
        <v>6.9799999999999995</v>
      </c>
      <c r="G280" s="33">
        <f t="shared" si="30"/>
        <v>54.7</v>
      </c>
      <c r="H280" s="303">
        <f t="shared" si="31"/>
        <v>-0.83313322004848311</v>
      </c>
      <c r="I280" s="34" t="str">
        <f>'2017'!D33</f>
        <v>Eastern Washington</v>
      </c>
      <c r="J280" s="35">
        <f>'2017'!E33</f>
        <v>11</v>
      </c>
      <c r="K280" s="36">
        <f>'2017'!F33</f>
        <v>34915</v>
      </c>
      <c r="L280" s="37">
        <f>'2017'!G33</f>
        <v>30.169863013698631</v>
      </c>
      <c r="M280" s="37" t="str">
        <f>'2017'!H33</f>
        <v>JR</v>
      </c>
      <c r="N280" s="37">
        <f>'2017'!I33</f>
        <v>21.745205479452054</v>
      </c>
      <c r="O280" s="37" t="str">
        <f>'2017'!J33</f>
        <v>N/A</v>
      </c>
      <c r="P280" s="37" t="str">
        <f>'2017'!K33</f>
        <v>PROTO Z</v>
      </c>
      <c r="Q280" s="37" t="str">
        <f>'2017'!L33</f>
        <v>N/A</v>
      </c>
      <c r="R280" s="55">
        <f>'2017'!M33</f>
        <v>73</v>
      </c>
      <c r="S280" s="55">
        <f>'2017'!N33</f>
        <v>203</v>
      </c>
      <c r="T280" s="231">
        <f t="shared" si="32"/>
        <v>26.782324684934608</v>
      </c>
      <c r="U280" s="37">
        <f>'2017'!O33</f>
        <v>4.51</v>
      </c>
      <c r="V280" s="56">
        <f>'2017'!P33</f>
        <v>0</v>
      </c>
      <c r="W280" s="57">
        <f>'2017'!Q33</f>
        <v>0</v>
      </c>
      <c r="X280" s="58">
        <f>'2017'!R33</f>
        <v>2.2298456260720412E-2</v>
      </c>
      <c r="Y280" s="58">
        <f>'2017'!S33</f>
        <v>0.16558177379983727</v>
      </c>
      <c r="Z280" s="58">
        <f>'2017'!T33</f>
        <v>0.25682133418425773</v>
      </c>
      <c r="AA280" s="58">
        <f>'2017'!U33</f>
        <v>0.21392946205913788</v>
      </c>
      <c r="AB280" s="58">
        <f>'2017'!V33</f>
        <v>0.2353753981216978</v>
      </c>
      <c r="AC280" s="59">
        <f>'2017'!W33</f>
        <v>0.14122523887301869</v>
      </c>
      <c r="AD280" s="42">
        <f>'2017'!X33</f>
        <v>20.087671232876712</v>
      </c>
      <c r="AE280" s="43">
        <f>'2017'!Y33</f>
        <v>2.04</v>
      </c>
      <c r="AF280" s="43">
        <f>'2017'!Z33</f>
        <v>6</v>
      </c>
      <c r="AG280" s="43">
        <f>'2017'!AA33</f>
        <v>10</v>
      </c>
      <c r="AH280" s="43">
        <f>'2017'!AB33</f>
        <v>0</v>
      </c>
      <c r="AI280" s="43">
        <f>'2017'!AC33</f>
        <v>0</v>
      </c>
      <c r="AJ280" s="44" t="str">
        <f>'2017'!AD33</f>
        <v>N/A</v>
      </c>
      <c r="AK280" s="44" t="str">
        <f>'2017'!AE33</f>
        <v>N/A</v>
      </c>
      <c r="AL280" s="45">
        <f>'2017'!AF33</f>
        <v>0</v>
      </c>
      <c r="AM280" s="46">
        <f>DS280/100</f>
        <v>0</v>
      </c>
      <c r="AN280" s="45">
        <f>'2017'!AG33</f>
        <v>0</v>
      </c>
      <c r="AO280" s="45">
        <f>'2017'!AH33</f>
        <v>0</v>
      </c>
      <c r="AP280" s="43">
        <f>'2017'!AI33</f>
        <v>98.134082421768412</v>
      </c>
      <c r="AQ280" s="47">
        <f>'2017'!AJ33</f>
        <v>97.134419176703119</v>
      </c>
      <c r="AR280" s="48">
        <f>'2017'!AK33</f>
        <v>3</v>
      </c>
      <c r="AS280" s="49">
        <f>'2017'!AL33</f>
        <v>6</v>
      </c>
      <c r="AT280" s="49">
        <f>'2017'!AM33</f>
        <v>4</v>
      </c>
      <c r="AU280" s="49">
        <f>'2017'!AN33</f>
        <v>5</v>
      </c>
      <c r="AV280" s="49">
        <f>'2017'!AO33</f>
        <v>7</v>
      </c>
      <c r="AW280" s="49">
        <f>'2017'!AP33</f>
        <v>6</v>
      </c>
      <c r="AX280" s="49">
        <f>'2017'!AQ33</f>
        <v>0</v>
      </c>
      <c r="AY280" s="50">
        <f>'2017'!AR33</f>
        <v>1</v>
      </c>
      <c r="AZ280" s="60">
        <f>'2017'!AS33</f>
        <v>0</v>
      </c>
      <c r="BA280" s="61">
        <f>'2017'!AT33</f>
        <v>23</v>
      </c>
      <c r="BB280" s="61">
        <f>'2017'!AU33</f>
        <v>0</v>
      </c>
      <c r="BC280" s="61">
        <f>'2017'!AV33</f>
        <v>0</v>
      </c>
      <c r="BD280" s="61">
        <f>'2017'!AW33</f>
        <v>0</v>
      </c>
      <c r="BE280" s="61">
        <f>'2017'!AX33</f>
        <v>0</v>
      </c>
      <c r="BF280" s="62">
        <f>'2017'!AY33</f>
        <v>0</v>
      </c>
      <c r="BG280" s="62">
        <f>'2017'!AZ33</f>
        <v>0</v>
      </c>
      <c r="BH280" s="62">
        <f>'2017'!BA33</f>
        <v>0</v>
      </c>
      <c r="BI280" s="62">
        <f>'2017'!BB33</f>
        <v>0</v>
      </c>
      <c r="BJ280" s="62">
        <f>'2017'!BC33</f>
        <v>0</v>
      </c>
      <c r="BK280" s="62">
        <f>'2017'!BD33</f>
        <v>0</v>
      </c>
      <c r="BL280" s="62">
        <f>'2017'!BE33</f>
        <v>0</v>
      </c>
      <c r="BM280" s="62">
        <f>'2017'!BF33</f>
        <v>0</v>
      </c>
      <c r="BN280" s="63">
        <f>'2017'!BG33</f>
        <v>0</v>
      </c>
      <c r="BO280" s="60">
        <f>'2017'!BH33</f>
        <v>117</v>
      </c>
      <c r="BP280" s="61">
        <f>'2017'!BI33</f>
        <v>5247</v>
      </c>
      <c r="BQ280" s="61">
        <f>'2017'!BJ33</f>
        <v>0</v>
      </c>
      <c r="BR280" s="61">
        <f>'2017'!BK33</f>
        <v>0</v>
      </c>
      <c r="BS280" s="61">
        <f>'2017'!BL33</f>
        <v>0</v>
      </c>
      <c r="BT280" s="61">
        <f>'2017'!BM33</f>
        <v>0</v>
      </c>
      <c r="BU280" s="62">
        <f>'2017'!BN33</f>
        <v>0</v>
      </c>
      <c r="BV280" s="62">
        <f>'2017'!BO33</f>
        <v>0</v>
      </c>
      <c r="BW280" s="62">
        <f>'2017'!BP33</f>
        <v>0</v>
      </c>
      <c r="BX280" s="62">
        <f>'2017'!BQ33</f>
        <v>0</v>
      </c>
      <c r="BY280" s="62">
        <f>'2017'!BR33</f>
        <v>0</v>
      </c>
      <c r="BZ280" s="62">
        <f>'2017'!BS33</f>
        <v>0</v>
      </c>
      <c r="CA280" s="62">
        <f>'2017'!BT33</f>
        <v>0</v>
      </c>
      <c r="CB280" s="62">
        <f>'2017'!BU33</f>
        <v>0</v>
      </c>
      <c r="CC280" s="63">
        <f>'2017'!BV33</f>
        <v>0</v>
      </c>
      <c r="CD280" s="60">
        <f>'2017'!BW33</f>
        <v>814</v>
      </c>
      <c r="CE280" s="61">
        <f>'2017'!BX33</f>
        <v>4916</v>
      </c>
      <c r="CF280" s="61">
        <f>'2017'!BY33</f>
        <v>0</v>
      </c>
      <c r="CG280" s="61">
        <f>'2017'!BZ33</f>
        <v>0</v>
      </c>
      <c r="CH280" s="61">
        <f>'2017'!CA33</f>
        <v>0</v>
      </c>
      <c r="CI280" s="61">
        <f>'2017'!CB33</f>
        <v>0</v>
      </c>
      <c r="CJ280" s="62">
        <f>'2017'!CC33</f>
        <v>0</v>
      </c>
      <c r="CK280" s="62">
        <f>'2017'!CD33</f>
        <v>0</v>
      </c>
      <c r="CL280" s="62">
        <f>'2017'!CE33</f>
        <v>1.87</v>
      </c>
      <c r="CM280" s="62">
        <f>'2017'!CF33</f>
        <v>6</v>
      </c>
      <c r="CN280" s="62">
        <f>'2017'!CG33</f>
        <v>0</v>
      </c>
      <c r="CO280" s="62">
        <f>'2017'!CH33</f>
        <v>0</v>
      </c>
      <c r="CP280" s="62">
        <f>'2017'!CI33</f>
        <v>0</v>
      </c>
      <c r="CQ280" s="62">
        <f>'2017'!CJ33</f>
        <v>0</v>
      </c>
      <c r="CR280" s="63">
        <f>'2017'!CK33</f>
        <v>0</v>
      </c>
      <c r="CS280" s="60">
        <f>'2017'!CL33</f>
        <v>998</v>
      </c>
      <c r="CT280" s="61">
        <f>'2017'!CM33</f>
        <v>3885.97</v>
      </c>
      <c r="CU280" s="61">
        <f>'2017'!CN33</f>
        <v>0</v>
      </c>
      <c r="CV280" s="61">
        <f>'2017'!CO33</f>
        <v>0</v>
      </c>
      <c r="CW280" s="61">
        <f>'2017'!CP33</f>
        <v>0</v>
      </c>
      <c r="CX280" s="61">
        <f>'2017'!CQ33</f>
        <v>0</v>
      </c>
      <c r="CY280" s="62">
        <f>'2017'!CR33</f>
        <v>0</v>
      </c>
      <c r="CZ280" s="62">
        <f>'2017'!CS33</f>
        <v>0</v>
      </c>
      <c r="DA280" s="62">
        <f>'2017'!CT33</f>
        <v>1.02</v>
      </c>
      <c r="DB280" s="62">
        <f>'2017'!CU33</f>
        <v>0.2</v>
      </c>
      <c r="DC280" s="62">
        <f>'2017'!CV33</f>
        <v>0</v>
      </c>
      <c r="DD280" s="62">
        <f>'2017'!CW33</f>
        <v>0</v>
      </c>
      <c r="DE280" s="62">
        <f>'2017'!CX33</f>
        <v>0</v>
      </c>
      <c r="DF280" s="62">
        <f>'2017'!CY33</f>
        <v>0</v>
      </c>
      <c r="DG280" s="63">
        <f>'2017'!CZ33</f>
        <v>0</v>
      </c>
      <c r="DH280" s="60">
        <f>'2017'!DA33</f>
        <v>1201</v>
      </c>
      <c r="DI280" s="61">
        <f>'2017'!DB33</f>
        <v>5614</v>
      </c>
      <c r="DJ280" s="61">
        <f>'2017'!DC33</f>
        <v>0</v>
      </c>
      <c r="DK280" s="61">
        <f>'2017'!DD33</f>
        <v>0</v>
      </c>
      <c r="DL280" s="61">
        <f>'2017'!DE33</f>
        <v>0</v>
      </c>
      <c r="DM280" s="61">
        <f>'2017'!DF33</f>
        <v>0</v>
      </c>
      <c r="DN280" s="62">
        <f>'2017'!DG33</f>
        <v>0</v>
      </c>
      <c r="DO280" s="62">
        <f>'2017'!DH33</f>
        <v>0</v>
      </c>
      <c r="DP280" s="62">
        <f>'2017'!DI33</f>
        <v>2.04</v>
      </c>
      <c r="DQ280" s="62">
        <f>'2017'!DJ33</f>
        <v>4.8</v>
      </c>
      <c r="DR280" s="62">
        <f>'2017'!DK33</f>
        <v>10</v>
      </c>
      <c r="DS280" s="62">
        <f>'2017'!DL33</f>
        <v>0</v>
      </c>
      <c r="DT280" s="62">
        <f>'2017'!DM33</f>
        <v>0</v>
      </c>
      <c r="DU280" s="62">
        <f>'2017'!DN33</f>
        <v>0</v>
      </c>
      <c r="DV280" s="63">
        <f>'2017'!DO33</f>
        <v>0</v>
      </c>
    </row>
    <row r="281" spans="1:126" ht="15.75" customHeight="1" x14ac:dyDescent="0.2">
      <c r="A281" s="30">
        <f t="shared" si="29"/>
        <v>279</v>
      </c>
      <c r="B281" s="31">
        <f>'2020'!A25</f>
        <v>23</v>
      </c>
      <c r="C281" s="31">
        <v>2020</v>
      </c>
      <c r="D281" s="32" t="str">
        <f>'2020'!B25</f>
        <v>Isaiah Hodgins</v>
      </c>
      <c r="E281" s="32" t="str" cm="1">
        <f t="array" ref="E281">_xlfn.IFS(F281&gt;12.5,"Cornerstone",AND(F281&gt;11.995,F281&lt;12.5),"Elite",AND(F281&gt;11,F281&lt;12.995),"Elite Upside",AND(F281&gt;=9.69,F281&lt;10.999),"Upside",AND(F281&gt;8.4,F281&lt;9.999),"Upside Lite",AND(F281&gt;7.25,F281&lt;8.999),"Outlier",AND(F281&gt;=6,F281&lt;7.25),"Outlier Lite",F281&lt;6.999,"Purgatory")</f>
        <v>Outlier Lite</v>
      </c>
      <c r="F281" s="33">
        <f>'2020'!C25</f>
        <v>6.9728571428571433</v>
      </c>
      <c r="G281" s="33">
        <f t="shared" si="30"/>
        <v>54.6</v>
      </c>
      <c r="H281" s="303">
        <f t="shared" si="31"/>
        <v>-0.83723289468334583</v>
      </c>
      <c r="I281" s="34" t="str">
        <f>'2020'!D25</f>
        <v>Oregon State</v>
      </c>
      <c r="J281" s="35">
        <f>'2020'!E25</f>
        <v>5</v>
      </c>
      <c r="K281" s="36">
        <f>'2020'!F25</f>
        <v>36089</v>
      </c>
      <c r="L281" s="37">
        <f>'2020'!G25</f>
        <v>26.953424657534246</v>
      </c>
      <c r="M281" s="37" t="str">
        <f>'2020'!H25</f>
        <v>JR</v>
      </c>
      <c r="N281" s="37">
        <f>'2020'!I25</f>
        <v>21.520547945205479</v>
      </c>
      <c r="O281" s="37" t="str">
        <f>'2020'!J25</f>
        <v>Wide</v>
      </c>
      <c r="P281" s="37" t="str">
        <f>'2020'!K25</f>
        <v>SLOB</v>
      </c>
      <c r="Q281" s="37" t="str">
        <f>'2020'!L25</f>
        <v>Elite Earner</v>
      </c>
      <c r="R281" s="55">
        <f>'2020'!M25</f>
        <v>76</v>
      </c>
      <c r="S281" s="55">
        <f>'2020'!N25</f>
        <v>210</v>
      </c>
      <c r="T281" s="231">
        <f t="shared" si="32"/>
        <v>25.561719405987287</v>
      </c>
      <c r="U281" s="35">
        <f>'2020'!O25</f>
        <v>4.6100000000000003</v>
      </c>
      <c r="V281" s="56">
        <f>'2020'!P25</f>
        <v>6</v>
      </c>
      <c r="W281" s="57">
        <f>'2020'!Q25</f>
        <v>0</v>
      </c>
      <c r="X281" s="58">
        <f>'2020'!R25</f>
        <v>0</v>
      </c>
      <c r="Y281" s="58">
        <f>'2020'!S25</f>
        <v>0.11634819532908705</v>
      </c>
      <c r="Z281" s="58">
        <f>'2020'!T25</f>
        <v>0.29297658862876252</v>
      </c>
      <c r="AA281" s="58">
        <f>'2020'!U25</f>
        <v>0.38255472067951651</v>
      </c>
      <c r="AB281" s="58">
        <f>'2020'!V25</f>
        <v>0.38255472067951651</v>
      </c>
      <c r="AC281" s="59">
        <f>'2020'!W25</f>
        <v>0.36342698464554068</v>
      </c>
      <c r="AD281" s="42">
        <f>'2020'!X25</f>
        <v>19.873972602739727</v>
      </c>
      <c r="AE281" s="43">
        <f>'2020'!Y25</f>
        <v>2.67</v>
      </c>
      <c r="AF281" s="43">
        <f>'2020'!Z25</f>
        <v>3.7</v>
      </c>
      <c r="AG281" s="43">
        <f>'2020'!AA25</f>
        <v>12.8</v>
      </c>
      <c r="AH281" s="43">
        <f>'2020'!AB25</f>
        <v>0.99</v>
      </c>
      <c r="AI281" s="43">
        <f>'2020'!AC25</f>
        <v>2.79</v>
      </c>
      <c r="AJ281" s="44">
        <f>'2020'!AD25</f>
        <v>5.0162254483347567E-2</v>
      </c>
      <c r="AK281" s="44">
        <f>'2020'!AE25</f>
        <v>0.21888983774551665</v>
      </c>
      <c r="AL281" s="45">
        <f>'2020'!AF25</f>
        <v>1.1000000000000001E-2</v>
      </c>
      <c r="AM281" s="46">
        <f>DS281/100</f>
        <v>0.59099999999999997</v>
      </c>
      <c r="AN281" s="45">
        <f>'2020'!AG25</f>
        <v>0.91649999999999998</v>
      </c>
      <c r="AO281" s="45">
        <f>'2020'!AH25</f>
        <v>8.2000000000000003E-2</v>
      </c>
      <c r="AP281" s="43">
        <f>'2020'!AI25</f>
        <v>92.992000119351403</v>
      </c>
      <c r="AQ281" s="47">
        <f>'2020'!AJ25</f>
        <v>97.776608381767048</v>
      </c>
      <c r="AR281" s="48">
        <f>'2020'!AK25</f>
        <v>9</v>
      </c>
      <c r="AS281" s="49">
        <f>'2020'!AL25</f>
        <v>7</v>
      </c>
      <c r="AT281" s="49">
        <f>'2020'!AM25</f>
        <v>5</v>
      </c>
      <c r="AU281" s="49">
        <f>'2020'!AN25</f>
        <v>1</v>
      </c>
      <c r="AV281" s="49">
        <f>'2020'!AO25</f>
        <v>5</v>
      </c>
      <c r="AW281" s="49">
        <f>'2020'!AP25</f>
        <v>6</v>
      </c>
      <c r="AX281" s="49">
        <f>'2020'!AQ25</f>
        <v>2</v>
      </c>
      <c r="AY281" s="50">
        <f>'2020'!AR25</f>
        <v>0</v>
      </c>
      <c r="AZ281" s="60">
        <f>'2020'!AS25</f>
        <v>0</v>
      </c>
      <c r="BA281" s="61">
        <f>'2020'!AT25</f>
        <v>1909</v>
      </c>
      <c r="BB281" s="61">
        <f>'2020'!AU25</f>
        <v>0</v>
      </c>
      <c r="BC281" s="61">
        <f>'2020'!AV25</f>
        <v>0</v>
      </c>
      <c r="BD281" s="61">
        <f>'2020'!AW25</f>
        <v>0</v>
      </c>
      <c r="BE281" s="61">
        <f>'2020'!AX25</f>
        <v>0</v>
      </c>
      <c r="BF281" s="62">
        <f>'2020'!AY25</f>
        <v>0</v>
      </c>
      <c r="BG281" s="62">
        <f>'2020'!AZ25</f>
        <v>0</v>
      </c>
      <c r="BH281" s="62">
        <f>'2020'!BA25</f>
        <v>0</v>
      </c>
      <c r="BI281" s="62">
        <f>'2020'!BB25</f>
        <v>0</v>
      </c>
      <c r="BJ281" s="62">
        <f>'2020'!BC25</f>
        <v>0</v>
      </c>
      <c r="BK281" s="62">
        <f>'2020'!BD25</f>
        <v>0</v>
      </c>
      <c r="BL281" s="62">
        <f>'2020'!BE25</f>
        <v>0</v>
      </c>
      <c r="BM281" s="62">
        <f>'2020'!BF25</f>
        <v>0</v>
      </c>
      <c r="BN281" s="63">
        <f>'2020'!BG25</f>
        <v>0</v>
      </c>
      <c r="BO281" s="60">
        <f>'2020'!BH25</f>
        <v>0</v>
      </c>
      <c r="BP281" s="61">
        <f>'2020'!BI25</f>
        <v>2086</v>
      </c>
      <c r="BQ281" s="61">
        <f>'2020'!BJ25</f>
        <v>0</v>
      </c>
      <c r="BR281" s="61">
        <f>'2020'!BK25</f>
        <v>0</v>
      </c>
      <c r="BS281" s="61">
        <f>'2020'!BL25</f>
        <v>0</v>
      </c>
      <c r="BT281" s="61">
        <f>'2020'!BM25</f>
        <v>0</v>
      </c>
      <c r="BU281" s="62">
        <f>'2020'!BN25</f>
        <v>0</v>
      </c>
      <c r="BV281" s="62">
        <f>'2020'!BO25</f>
        <v>0</v>
      </c>
      <c r="BW281" s="62">
        <f>'2020'!BP25</f>
        <v>0</v>
      </c>
      <c r="BX281" s="62">
        <f>'2020'!BQ25</f>
        <v>0</v>
      </c>
      <c r="BY281" s="62">
        <f>'2020'!BR25</f>
        <v>0</v>
      </c>
      <c r="BZ281" s="62">
        <f>'2020'!BS25</f>
        <v>0</v>
      </c>
      <c r="CA281" s="62">
        <f>'2020'!BT25</f>
        <v>0</v>
      </c>
      <c r="CB281" s="62">
        <f>'2020'!BU25</f>
        <v>0</v>
      </c>
      <c r="CC281" s="63">
        <f>'2020'!BV25</f>
        <v>0</v>
      </c>
      <c r="CD281" s="60">
        <f>'2020'!BW25</f>
        <v>274</v>
      </c>
      <c r="CE281" s="61">
        <f>'2020'!BX25</f>
        <v>2355</v>
      </c>
      <c r="CF281" s="61">
        <f>'2020'!BY25</f>
        <v>51</v>
      </c>
      <c r="CG281" s="61">
        <f>'2020'!BZ25</f>
        <v>31</v>
      </c>
      <c r="CH281" s="61">
        <f>'2020'!CA25</f>
        <v>2</v>
      </c>
      <c r="CI281" s="61">
        <f>'2020'!CB25</f>
        <v>11</v>
      </c>
      <c r="CJ281" s="62">
        <f>'2020'!CC25</f>
        <v>0.4</v>
      </c>
      <c r="CK281" s="62">
        <f>'2020'!CD25</f>
        <v>0.81</v>
      </c>
      <c r="CL281" s="62">
        <f>'2020'!CE25</f>
        <v>1.02</v>
      </c>
      <c r="CM281" s="62">
        <f>'2020'!CF25</f>
        <v>1.4</v>
      </c>
      <c r="CN281" s="62">
        <f>'2020'!CG25</f>
        <v>11.4</v>
      </c>
      <c r="CO281" s="62">
        <f>'2020'!CL25</f>
        <v>40</v>
      </c>
      <c r="CP281" s="62">
        <f>'2020'!CM25</f>
        <v>0</v>
      </c>
      <c r="CQ281" s="62">
        <f>'2020'!CN25</f>
        <v>94.3</v>
      </c>
      <c r="CR281" s="63">
        <f>'2020'!CO25</f>
        <v>5.3</v>
      </c>
      <c r="CS281" s="60">
        <f>'2020'!CP25</f>
        <v>876</v>
      </c>
      <c r="CT281" s="61">
        <f>'2020'!CQ25</f>
        <v>2990</v>
      </c>
      <c r="CU281" s="61">
        <f>'2020'!CR25</f>
        <v>80</v>
      </c>
      <c r="CV281" s="61">
        <f>'2020'!CS25</f>
        <v>59</v>
      </c>
      <c r="CW281" s="61">
        <f>'2020'!CT25</f>
        <v>5</v>
      </c>
      <c r="CX281" s="61">
        <f>'2020'!CU25</f>
        <v>17</v>
      </c>
      <c r="CY281" s="62">
        <f>'2020'!CV25</f>
        <v>0.99</v>
      </c>
      <c r="CZ281" s="62">
        <f>'2020'!CW25</f>
        <v>2.17</v>
      </c>
      <c r="DA281" s="62">
        <f>'2020'!CX25</f>
        <v>2.23</v>
      </c>
      <c r="DB281" s="62">
        <f>'2020'!CY25</f>
        <v>3.7</v>
      </c>
      <c r="DC281" s="62">
        <f>'2020'!CZ25</f>
        <v>12.2</v>
      </c>
      <c r="DD281" s="62">
        <f>'2020'!DE25</f>
        <v>76.2</v>
      </c>
      <c r="DE281" s="62">
        <f>'2020'!DF25</f>
        <v>3.3</v>
      </c>
      <c r="DF281" s="62">
        <f>'2020'!DG25</f>
        <v>87.8</v>
      </c>
      <c r="DG281" s="63">
        <f>'2020'!DH25</f>
        <v>11.9</v>
      </c>
      <c r="DH281" s="60">
        <f>'2020'!DI25</f>
        <v>1171</v>
      </c>
      <c r="DI281" s="61">
        <f>'2020'!DJ25</f>
        <v>3061</v>
      </c>
      <c r="DJ281" s="61">
        <f>'2020'!DK25</f>
        <v>118</v>
      </c>
      <c r="DK281" s="61">
        <f>'2020'!DL25</f>
        <v>86</v>
      </c>
      <c r="DL281" s="61">
        <f>'2020'!DM25</f>
        <v>13</v>
      </c>
      <c r="DM281" s="61">
        <f>'2020'!DN25</f>
        <v>30</v>
      </c>
      <c r="DN281" s="62">
        <f>'2020'!DO25</f>
        <v>0.74</v>
      </c>
      <c r="DO281" s="62">
        <f>'2020'!DP25</f>
        <v>2.79</v>
      </c>
      <c r="DP281" s="62">
        <f>'2020'!DQ25</f>
        <v>2.67</v>
      </c>
      <c r="DQ281" s="62">
        <f>'2020'!DR25</f>
        <v>3.4</v>
      </c>
      <c r="DR281" s="62">
        <f>'2020'!DS25</f>
        <v>12.8</v>
      </c>
      <c r="DS281" s="62">
        <f>'2020'!DX25</f>
        <v>59.1</v>
      </c>
      <c r="DT281" s="62">
        <f>'2020'!DY25</f>
        <v>1.1000000000000001</v>
      </c>
      <c r="DU281" s="62">
        <f>'2020'!DZ25</f>
        <v>95.5</v>
      </c>
      <c r="DV281" s="63">
        <f>'2020'!EA25</f>
        <v>4.5</v>
      </c>
    </row>
    <row r="282" spans="1:126" ht="15.75" customHeight="1" x14ac:dyDescent="0.2">
      <c r="A282" s="30">
        <f t="shared" si="29"/>
        <v>280</v>
      </c>
      <c r="B282" s="31">
        <f>'2015'!A22</f>
        <v>20</v>
      </c>
      <c r="C282" s="31">
        <v>2015</v>
      </c>
      <c r="D282" s="32" t="str">
        <f>'2015'!B22</f>
        <v>Tony Lippett</v>
      </c>
      <c r="E282" s="32" t="str" cm="1">
        <f t="array" ref="E282">_xlfn.IFS(F282&gt;12.5,"Cornerstone",AND(F282&gt;11.995,F282&lt;12.5),"Elite",AND(F282&gt;11,F282&lt;12.995),"Elite Upside",AND(F282&gt;=9.69,F282&lt;10.999),"Upside",AND(F282&gt;8.4,F282&lt;9.999),"Upside Lite",AND(F282&gt;7.25,F282&lt;8.999),"Outlier",AND(F282&gt;=6,F282&lt;7.25),"Outlier Lite",F282&lt;6.999,"Purgatory")</f>
        <v>Outlier Lite</v>
      </c>
      <c r="F282" s="33">
        <f>'2015'!C22</f>
        <v>6.9699999999999989</v>
      </c>
      <c r="G282" s="33">
        <f t="shared" si="30"/>
        <v>54.400000000000006</v>
      </c>
      <c r="H282" s="303">
        <f t="shared" si="31"/>
        <v>-0.83887276453729198</v>
      </c>
      <c r="I282" s="34" t="str">
        <f>'2015'!D22</f>
        <v>Michigan State</v>
      </c>
      <c r="J282" s="35">
        <f>'2015'!E22</f>
        <v>2</v>
      </c>
      <c r="K282" s="36">
        <f>'2015'!F22</f>
        <v>33787</v>
      </c>
      <c r="L282" s="37">
        <f>'2015'!G22</f>
        <v>33.260273972602739</v>
      </c>
      <c r="M282" s="37" t="str">
        <f>'2015'!H22</f>
        <v>SR</v>
      </c>
      <c r="N282" s="37">
        <f>'2015'!I22</f>
        <v>22.832876712328765</v>
      </c>
      <c r="O282" s="37" t="str">
        <f>'2015'!J22</f>
        <v>Wide</v>
      </c>
      <c r="P282" s="37" t="str">
        <f>'2015'!K22</f>
        <v>BALL HOG</v>
      </c>
      <c r="Q282" s="37" t="str">
        <f>'2015'!L22</f>
        <v>N/A</v>
      </c>
      <c r="R282" s="55">
        <f>'2015'!M22</f>
        <v>74</v>
      </c>
      <c r="S282" s="55">
        <f>'2015'!N22</f>
        <v>192</v>
      </c>
      <c r="T282" s="231">
        <f t="shared" si="32"/>
        <v>24.651068148009195</v>
      </c>
      <c r="U282" s="37">
        <f>'2015'!O22</f>
        <v>4.6100000000000003</v>
      </c>
      <c r="V282" s="56">
        <f>'2015'!P22</f>
        <v>5</v>
      </c>
      <c r="W282" s="57">
        <f>'2015'!Q22</f>
        <v>0</v>
      </c>
      <c r="X282" s="58">
        <f>'2015'!R22</f>
        <v>0</v>
      </c>
      <c r="Y282" s="58">
        <f>'2015'!S22</f>
        <v>0.14364235983876877</v>
      </c>
      <c r="Z282" s="58">
        <f>'2015'!T22</f>
        <v>0.24130058258541964</v>
      </c>
      <c r="AA282" s="58">
        <f>'2015'!U22</f>
        <v>0.34694468578048077</v>
      </c>
      <c r="AB282" s="58">
        <f>'2015'!V22</f>
        <v>0.34694468578048077</v>
      </c>
      <c r="AC282" s="59">
        <f>'2015'!W22</f>
        <v>0.34694468578048077</v>
      </c>
      <c r="AD282" s="42">
        <f>'2015'!X22</f>
        <v>21.17808219178082</v>
      </c>
      <c r="AE282" s="43">
        <f>'2015'!Y22</f>
        <v>3.65</v>
      </c>
      <c r="AF282" s="43">
        <f>'2015'!Z22</f>
        <v>5.9</v>
      </c>
      <c r="AG282" s="43">
        <f>'2015'!AA22</f>
        <v>13.3</v>
      </c>
      <c r="AH282" s="43">
        <f>'2015'!AB22</f>
        <v>0</v>
      </c>
      <c r="AI282" s="43">
        <f>'2015'!AC22</f>
        <v>0</v>
      </c>
      <c r="AJ282" s="44" t="str">
        <f>'2015'!AD22</f>
        <v>N/A</v>
      </c>
      <c r="AK282" s="44" t="str">
        <f>'2015'!AE22</f>
        <v>N/A</v>
      </c>
      <c r="AL282" s="45">
        <f>'2015'!AF22</f>
        <v>0.03</v>
      </c>
      <c r="AM282" s="46">
        <f>DS282</f>
        <v>0</v>
      </c>
      <c r="AN282" s="45">
        <f>'2015'!AG22</f>
        <v>0.85599999999999998</v>
      </c>
      <c r="AO282" s="45">
        <f>'2015'!AH22</f>
        <v>0.14400000000000002</v>
      </c>
      <c r="AP282" s="43">
        <f>'2015'!AI22</f>
        <v>85.021257251978426</v>
      </c>
      <c r="AQ282" s="47">
        <f>'2015'!AJ22</f>
        <v>85.890294881620719</v>
      </c>
      <c r="AR282" s="48">
        <f>'2015'!AK22</f>
        <v>9</v>
      </c>
      <c r="AS282" s="49">
        <f>'2015'!AL22</f>
        <v>4</v>
      </c>
      <c r="AT282" s="49">
        <f>'2015'!AM22</f>
        <v>7</v>
      </c>
      <c r="AU282" s="49">
        <f>'2015'!AN22</f>
        <v>4</v>
      </c>
      <c r="AV282" s="49">
        <f>'2015'!AO22</f>
        <v>5</v>
      </c>
      <c r="AW282" s="49">
        <f>'2015'!AP22</f>
        <v>4</v>
      </c>
      <c r="AX282" s="49">
        <f>'2015'!AQ22</f>
        <v>4</v>
      </c>
      <c r="AY282" s="50">
        <f>'2015'!AR22</f>
        <v>0</v>
      </c>
      <c r="AZ282" s="60">
        <f>'2015'!AS22</f>
        <v>0</v>
      </c>
      <c r="BA282" s="61">
        <f>'2015'!AT22</f>
        <v>1</v>
      </c>
      <c r="BB282" s="61">
        <f>'2015'!AU22</f>
        <v>0</v>
      </c>
      <c r="BC282" s="61">
        <f>'2015'!AV22</f>
        <v>0</v>
      </c>
      <c r="BD282" s="61">
        <f>'2015'!AW22</f>
        <v>0</v>
      </c>
      <c r="BE282" s="61">
        <f>'2015'!AX22</f>
        <v>0</v>
      </c>
      <c r="BF282" s="62">
        <f>'2015'!AY22</f>
        <v>0</v>
      </c>
      <c r="BG282" s="62">
        <f>'2015'!AZ22</f>
        <v>0</v>
      </c>
      <c r="BH282" s="62">
        <f>'2015'!BA22</f>
        <v>0</v>
      </c>
      <c r="BI282" s="62">
        <f>'2015'!BB22</f>
        <v>0</v>
      </c>
      <c r="BJ282" s="62">
        <f>'2015'!BC22</f>
        <v>0</v>
      </c>
      <c r="BK282" s="62">
        <f>'2015'!BD22</f>
        <v>0</v>
      </c>
      <c r="BL282" s="62">
        <f>'2015'!BE22</f>
        <v>0</v>
      </c>
      <c r="BM282" s="62">
        <f>'2015'!BF22</f>
        <v>0</v>
      </c>
      <c r="BN282" s="63">
        <f>'2015'!BG22</f>
        <v>0</v>
      </c>
      <c r="BO282" s="60">
        <f>'2015'!BH22</f>
        <v>0</v>
      </c>
      <c r="BP282" s="61">
        <f>'2015'!BI22</f>
        <v>1</v>
      </c>
      <c r="BQ282" s="61">
        <f>'2015'!BJ22</f>
        <v>0</v>
      </c>
      <c r="BR282" s="61">
        <f>'2015'!BK22</f>
        <v>0</v>
      </c>
      <c r="BS282" s="61">
        <f>'2015'!BL22</f>
        <v>0</v>
      </c>
      <c r="BT282" s="61">
        <f>'2015'!BM22</f>
        <v>0</v>
      </c>
      <c r="BU282" s="62">
        <f>'2015'!BN22</f>
        <v>0</v>
      </c>
      <c r="BV282" s="62">
        <f>'2015'!BO22</f>
        <v>0</v>
      </c>
      <c r="BW282" s="62">
        <f>'2015'!BP22</f>
        <v>0</v>
      </c>
      <c r="BX282" s="62">
        <f>'2015'!BQ22</f>
        <v>0</v>
      </c>
      <c r="BY282" s="62">
        <f>'2015'!BR22</f>
        <v>0</v>
      </c>
      <c r="BZ282" s="62">
        <f>'2015'!BS22</f>
        <v>0</v>
      </c>
      <c r="CA282" s="62">
        <f>'2015'!BT22</f>
        <v>0</v>
      </c>
      <c r="CB282" s="62">
        <f>'2015'!BU22</f>
        <v>0</v>
      </c>
      <c r="CC282" s="63">
        <f>'2015'!BV22</f>
        <v>0</v>
      </c>
      <c r="CD282" s="60">
        <f>'2015'!BW22</f>
        <v>392</v>
      </c>
      <c r="CE282" s="61">
        <f>'2015'!BX22</f>
        <v>2729</v>
      </c>
      <c r="CF282" s="61">
        <f>'2015'!BY22</f>
        <v>0</v>
      </c>
      <c r="CG282" s="61">
        <f>'2015'!BZ22</f>
        <v>0</v>
      </c>
      <c r="CH282" s="61">
        <f>'2015'!CA22</f>
        <v>0</v>
      </c>
      <c r="CI282" s="61">
        <f>'2015'!CB22</f>
        <v>0</v>
      </c>
      <c r="CJ282" s="62">
        <f>'2015'!CC22</f>
        <v>0</v>
      </c>
      <c r="CK282" s="62">
        <f>'2015'!CD22</f>
        <v>0</v>
      </c>
      <c r="CL282" s="62">
        <f>'2015'!CE22</f>
        <v>0</v>
      </c>
      <c r="CM282" s="62">
        <f>'2015'!CF22</f>
        <v>0</v>
      </c>
      <c r="CN282" s="62">
        <f>'2015'!CG22</f>
        <v>0</v>
      </c>
      <c r="CO282" s="62">
        <f>'2015'!CH22</f>
        <v>0</v>
      </c>
      <c r="CP282" s="62">
        <f>'2015'!CI22</f>
        <v>0</v>
      </c>
      <c r="CQ282" s="62">
        <f>'2015'!CJ22</f>
        <v>0</v>
      </c>
      <c r="CR282" s="63">
        <f>'2015'!CK22</f>
        <v>0</v>
      </c>
      <c r="CS282" s="60">
        <f>'2015'!CL22</f>
        <v>613</v>
      </c>
      <c r="CT282" s="61">
        <f>'2015'!CM22</f>
        <v>2540.3999999999996</v>
      </c>
      <c r="CU282" s="61">
        <f>'2015'!CN22</f>
        <v>0</v>
      </c>
      <c r="CV282" s="61">
        <f>'2015'!CO22</f>
        <v>0</v>
      </c>
      <c r="CW282" s="61">
        <f>'2015'!CP22</f>
        <v>0</v>
      </c>
      <c r="CX282" s="61">
        <f>'2015'!CQ22</f>
        <v>0</v>
      </c>
      <c r="CY282" s="62">
        <f>'2015'!CR22</f>
        <v>0</v>
      </c>
      <c r="CZ282" s="62">
        <f>'2015'!CS22</f>
        <v>0</v>
      </c>
      <c r="DA282" s="62">
        <f>'2015'!CT22</f>
        <v>0</v>
      </c>
      <c r="DB282" s="62">
        <f>'2015'!CU22</f>
        <v>0</v>
      </c>
      <c r="DC282" s="62">
        <f>'2015'!CV22</f>
        <v>0</v>
      </c>
      <c r="DD282" s="62">
        <f>'2015'!CW22</f>
        <v>0</v>
      </c>
      <c r="DE282" s="62">
        <f>'2015'!CX22</f>
        <v>0</v>
      </c>
      <c r="DF282" s="62">
        <f>'2015'!CY22</f>
        <v>0</v>
      </c>
      <c r="DG282" s="63">
        <f>'2015'!CZ22</f>
        <v>0</v>
      </c>
      <c r="DH282" s="60">
        <f>'2015'!DA22</f>
        <v>1198</v>
      </c>
      <c r="DI282" s="61">
        <f>'2015'!DB22</f>
        <v>3453</v>
      </c>
      <c r="DJ282" s="61">
        <f>'2015'!DC22</f>
        <v>105</v>
      </c>
      <c r="DK282" s="61">
        <f>'2015'!DD22</f>
        <v>65</v>
      </c>
      <c r="DL282" s="61">
        <f>'2015'!DE22</f>
        <v>11</v>
      </c>
      <c r="DM282" s="61">
        <f>'2015'!DF22</f>
        <v>0</v>
      </c>
      <c r="DN282" s="62">
        <f>'2015'!DG22</f>
        <v>0</v>
      </c>
      <c r="DO282" s="62">
        <f>'2015'!DH22</f>
        <v>0</v>
      </c>
      <c r="DP282" s="62">
        <f>'2015'!DI22</f>
        <v>3.65</v>
      </c>
      <c r="DQ282" s="62">
        <f>'2015'!DJ22</f>
        <v>5.9</v>
      </c>
      <c r="DR282" s="62">
        <f>'2015'!DK22</f>
        <v>13.3</v>
      </c>
      <c r="DS282" s="62">
        <f>'2015'!DL22</f>
        <v>0</v>
      </c>
      <c r="DT282" s="62">
        <f>'2015'!DM22</f>
        <v>3</v>
      </c>
      <c r="DU282" s="62">
        <f>'2015'!DN22</f>
        <v>85.6</v>
      </c>
      <c r="DV282" s="63">
        <f>'2015'!DO22</f>
        <v>14.4</v>
      </c>
    </row>
    <row r="283" spans="1:126" ht="15.75" customHeight="1" x14ac:dyDescent="0.2">
      <c r="A283" s="30">
        <f t="shared" si="29"/>
        <v>281</v>
      </c>
      <c r="B283" s="31">
        <f>'2024'!A26</f>
        <v>24</v>
      </c>
      <c r="C283" s="31">
        <v>2024</v>
      </c>
      <c r="D283" s="32" t="str">
        <f>'2024'!B26</f>
        <v>Jamari Thrash</v>
      </c>
      <c r="E283" s="32" t="str" cm="1">
        <f t="array" ref="E283">_xlfn.IFS(F283&gt;12.5,"Cornerstone",AND(F283&gt;11.995,F283&lt;12.5),"Elite",AND(F283&gt;11,F283&lt;12.995),"Elite Upside",AND(F283&gt;=9.69,F283&lt;10.999),"Upside",AND(F283&gt;8.4,F283&lt;9.999),"Upside Lite",AND(F283&gt;7.25,F283&lt;8.999),"Outlier",AND(F283&gt;=6,F283&lt;7.25),"Outlier Lite",F283&lt;6.999,"Purgatory")</f>
        <v>Outlier Lite</v>
      </c>
      <c r="F283" s="33">
        <f>'2024'!C26</f>
        <v>6.9642857142857144</v>
      </c>
      <c r="G283" s="33">
        <f t="shared" si="30"/>
        <v>54.300000000000004</v>
      </c>
      <c r="H283" s="303">
        <f t="shared" si="31"/>
        <v>-0.84215250424518173</v>
      </c>
      <c r="I283" s="34" t="str">
        <f>'2024'!D26</f>
        <v>Louisville</v>
      </c>
      <c r="J283" s="35">
        <f>'2024'!E26</f>
        <v>4</v>
      </c>
      <c r="K283" s="36">
        <f>'2024'!F26</f>
        <v>36879</v>
      </c>
      <c r="L283" s="37">
        <f>'2024'!G26</f>
        <v>24.789041095890411</v>
      </c>
      <c r="M283" s="37" t="str">
        <f>'2024'!H26</f>
        <v>RS SR</v>
      </c>
      <c r="N283" s="37">
        <f>'2024'!I26</f>
        <v>23.36986301369863</v>
      </c>
      <c r="O283" s="37" t="str">
        <f>'2024'!J26</f>
        <v>Wide</v>
      </c>
      <c r="P283" s="37" t="str">
        <f>'2024'!K26</f>
        <v>PROTO Z</v>
      </c>
      <c r="Q283" s="37" t="str">
        <f>'2024'!L26</f>
        <v>Elite Earner</v>
      </c>
      <c r="R283" s="35">
        <f>'2024'!M26</f>
        <v>72</v>
      </c>
      <c r="S283" s="35">
        <f>'2024'!N26</f>
        <v>188</v>
      </c>
      <c r="T283" s="231">
        <f t="shared" si="32"/>
        <v>25.49710130284458</v>
      </c>
      <c r="U283" s="35">
        <f>'2024'!O26</f>
        <v>4.46</v>
      </c>
      <c r="V283" s="38">
        <f>'2024'!P26</f>
        <v>5</v>
      </c>
      <c r="W283" s="57">
        <f>'2024'!Q26</f>
        <v>6.5978421175192118E-3</v>
      </c>
      <c r="X283" s="58">
        <f>'2024'!R26</f>
        <v>6.9908814589665649E-2</v>
      </c>
      <c r="Y283" s="58">
        <f>'2024'!S26</f>
        <v>0.21515613099771519</v>
      </c>
      <c r="Z283" s="58">
        <f>'2024'!T26</f>
        <v>0.45964309102815981</v>
      </c>
      <c r="AA283" s="58">
        <f>'2024'!U26</f>
        <v>0.30114116652578193</v>
      </c>
      <c r="AB283" s="58">
        <f>'2024'!V26</f>
        <v>0.38039212877697087</v>
      </c>
      <c r="AC283" s="59">
        <f>'2024'!W26</f>
        <v>0.36137252233812234</v>
      </c>
      <c r="AD283" s="42">
        <f>'2024'!X26</f>
        <v>20.715068493150685</v>
      </c>
      <c r="AE283" s="43">
        <f>'2024'!Y26</f>
        <v>2.94</v>
      </c>
      <c r="AF283" s="43">
        <f>'2024'!Z26</f>
        <v>6.8</v>
      </c>
      <c r="AG283" s="43">
        <f>'2024'!AA26</f>
        <v>15</v>
      </c>
      <c r="AH283" s="43">
        <f>'2024'!AB26</f>
        <v>1.1000000000000001</v>
      </c>
      <c r="AI283" s="43">
        <f>'2024'!AC26</f>
        <v>3.74</v>
      </c>
      <c r="AJ283" s="44">
        <f>'2024'!AD26</f>
        <v>5.2666666666666667E-2</v>
      </c>
      <c r="AK283" s="44">
        <f>'2024'!AE26</f>
        <v>0.21621052631578949</v>
      </c>
      <c r="AL283" s="45">
        <f>'2024'!AF26</f>
        <v>0.113</v>
      </c>
      <c r="AM283" s="46">
        <f>DS283/100</f>
        <v>0.158</v>
      </c>
      <c r="AN283" s="45">
        <f>'2024'!AG26</f>
        <v>0.87949999999999995</v>
      </c>
      <c r="AO283" s="45">
        <f>'2024'!AH26</f>
        <v>0.12050000000000001</v>
      </c>
      <c r="AP283" s="43">
        <f>'2024'!AI26</f>
        <v>95.02730441980512</v>
      </c>
      <c r="AQ283" s="47">
        <f>'2024'!AJ26</f>
        <v>92.133198009889398</v>
      </c>
      <c r="AR283" s="48">
        <f>'2024'!AK26</f>
        <v>9</v>
      </c>
      <c r="AS283" s="49">
        <f>'2024'!AL26</f>
        <v>5</v>
      </c>
      <c r="AT283" s="49">
        <f>'2024'!AM26</f>
        <v>5</v>
      </c>
      <c r="AU283" s="49">
        <f>'2024'!AN26</f>
        <v>5</v>
      </c>
      <c r="AV283" s="49">
        <f>'2024'!AO26</f>
        <v>8</v>
      </c>
      <c r="AW283" s="49">
        <f>'2024'!AP26</f>
        <v>5</v>
      </c>
      <c r="AX283" s="49">
        <f>'2024'!AQ26</f>
        <v>2</v>
      </c>
      <c r="AY283" s="50">
        <f>'2024'!AR26</f>
        <v>0</v>
      </c>
      <c r="AZ283" s="60">
        <f>'2024'!AS26</f>
        <v>17</v>
      </c>
      <c r="BA283" s="61">
        <f>'2024'!AT26</f>
        <v>2576.6</v>
      </c>
      <c r="BB283" s="61">
        <f>'2024'!AU26</f>
        <v>4</v>
      </c>
      <c r="BC283" s="61">
        <f>'2024'!AV26</f>
        <v>2</v>
      </c>
      <c r="BD283" s="61">
        <f>'2024'!AW26</f>
        <v>0</v>
      </c>
      <c r="BE283" s="61">
        <f>'2024'!AX26</f>
        <v>22</v>
      </c>
      <c r="BF283" s="62">
        <f>'2024'!AY26</f>
        <v>0.01</v>
      </c>
      <c r="BG283" s="62">
        <f>'2024'!AZ26</f>
        <v>0.41</v>
      </c>
      <c r="BH283" s="62">
        <f>'2024'!BA26</f>
        <v>1</v>
      </c>
      <c r="BI283" s="62">
        <f>'2024'!BB26</f>
        <v>1.5</v>
      </c>
      <c r="BJ283" s="62">
        <f>'2024'!BC26</f>
        <v>16.3</v>
      </c>
      <c r="BK283" s="62">
        <f>'2024'!BH26</f>
        <v>100</v>
      </c>
      <c r="BL283" s="62">
        <f>'2024'!BI26</f>
        <v>0</v>
      </c>
      <c r="BM283" s="62">
        <f>'2024'!BJ26</f>
        <v>94.1</v>
      </c>
      <c r="BN283" s="63">
        <f>'2024'!BK26</f>
        <v>5.9</v>
      </c>
      <c r="BO283" s="60">
        <f>'2024'!BL26</f>
        <v>161</v>
      </c>
      <c r="BP283" s="61">
        <f>'2024'!BM26</f>
        <v>2303</v>
      </c>
      <c r="BQ283" s="61">
        <f>'2024'!BN26</f>
        <v>16</v>
      </c>
      <c r="BR283" s="61">
        <f>'2024'!BO26</f>
        <v>9</v>
      </c>
      <c r="BS283" s="61">
        <f>'2024'!BP26</f>
        <v>2</v>
      </c>
      <c r="BT283" s="61">
        <f>'2024'!BQ26</f>
        <v>18</v>
      </c>
      <c r="BU283" s="62">
        <f>'2024'!BR26</f>
        <v>0.06</v>
      </c>
      <c r="BV283" s="62">
        <f>'2024'!BS26</f>
        <v>0.81</v>
      </c>
      <c r="BW283" s="62">
        <f>'2024'!BT26</f>
        <v>2.48</v>
      </c>
      <c r="BX283" s="62">
        <f>'2024'!BU26</f>
        <v>7.8</v>
      </c>
      <c r="BY283" s="62">
        <f>'2024'!BV26</f>
        <v>16.8</v>
      </c>
      <c r="BZ283" s="62">
        <f>'2024'!CA26</f>
        <v>16.7</v>
      </c>
      <c r="CA283" s="62">
        <f>'2024'!CB26</f>
        <v>10</v>
      </c>
      <c r="CB283" s="62">
        <f>'2024'!CC26</f>
        <v>93.9</v>
      </c>
      <c r="CC283" s="63">
        <f>'2024'!CD26</f>
        <v>6.1</v>
      </c>
      <c r="CD283" s="60">
        <f>'2024'!CE26</f>
        <v>452</v>
      </c>
      <c r="CE283" s="61">
        <f>'2024'!CF26</f>
        <v>2100.7999999999997</v>
      </c>
      <c r="CF283" s="61">
        <f>'2024'!CG26</f>
        <v>50</v>
      </c>
      <c r="CG283" s="61">
        <f>'2024'!CH26</f>
        <v>32</v>
      </c>
      <c r="CH283" s="61">
        <f>'2024'!CI26</f>
        <v>3</v>
      </c>
      <c r="CI283" s="61">
        <f>'2024'!CJ26</f>
        <v>19</v>
      </c>
      <c r="CJ283" s="62">
        <f>'2024'!CK26</f>
        <v>0.08</v>
      </c>
      <c r="CK283" s="62">
        <f>'2024'!CL26</f>
        <v>1.69</v>
      </c>
      <c r="CL283" s="62">
        <f>'2024'!CM26</f>
        <v>2.16</v>
      </c>
      <c r="CM283" s="62">
        <f>'2024'!CN26</f>
        <v>4.5999999999999996</v>
      </c>
      <c r="CN283" s="62">
        <f>'2024'!CO26</f>
        <v>15.2</v>
      </c>
      <c r="CO283" s="62">
        <f>'2024'!CT26</f>
        <v>60</v>
      </c>
      <c r="CP283" s="62">
        <f>'2024'!CU26</f>
        <v>11.1</v>
      </c>
      <c r="CQ283" s="62">
        <f>'2024'!CV26</f>
        <v>93.7</v>
      </c>
      <c r="CR283" s="63">
        <f>'2024'!CW26</f>
        <v>6.3</v>
      </c>
      <c r="CS283" s="60">
        <f>'2024'!CX26</f>
        <v>1123</v>
      </c>
      <c r="CT283" s="61">
        <f>'2024'!CY26</f>
        <v>2443.1999999999998</v>
      </c>
      <c r="CU283" s="61">
        <f>'2024'!CZ26</f>
        <v>93</v>
      </c>
      <c r="CV283" s="61">
        <f>'2024'!DA26</f>
        <v>62</v>
      </c>
      <c r="CW283" s="61">
        <f>'2024'!DB26</f>
        <v>7</v>
      </c>
      <c r="CX283" s="61">
        <f>'2024'!DC26</f>
        <v>18</v>
      </c>
      <c r="CY283" s="62">
        <f>'2024'!DD26</f>
        <v>0.31</v>
      </c>
      <c r="CZ283" s="62">
        <f>'2024'!DE26</f>
        <v>3.74</v>
      </c>
      <c r="DA283" s="62">
        <f>'2024'!DF26</f>
        <v>2.94</v>
      </c>
      <c r="DB283" s="62">
        <f>'2024'!DG26</f>
        <v>6.8</v>
      </c>
      <c r="DC283" s="62">
        <f>'2024'!DH26</f>
        <v>15</v>
      </c>
      <c r="DD283" s="62">
        <f>'2024'!DM26</f>
        <v>50</v>
      </c>
      <c r="DE283" s="62">
        <f>'2024'!DN26</f>
        <v>6.1</v>
      </c>
      <c r="DF283" s="62">
        <f>'2024'!DO26</f>
        <v>86.7</v>
      </c>
      <c r="DG283" s="63">
        <f>'2024'!DP26</f>
        <v>13.3</v>
      </c>
      <c r="DH283" s="60">
        <f>'2024'!DQ26</f>
        <v>855</v>
      </c>
      <c r="DI283" s="61">
        <f>'2024'!DR26</f>
        <v>2839.2</v>
      </c>
      <c r="DJ283" s="61">
        <f>'2024'!DS26</f>
        <v>97</v>
      </c>
      <c r="DK283" s="61">
        <f>'2024'!DT26</f>
        <v>63</v>
      </c>
      <c r="DL283" s="61">
        <f>'2024'!DU26</f>
        <v>6</v>
      </c>
      <c r="DM283" s="61">
        <f>'2024'!DV26</f>
        <v>19.200000000000003</v>
      </c>
      <c r="DN283" s="62">
        <f>'2024'!DW26</f>
        <v>1.1000000000000001</v>
      </c>
      <c r="DO283" s="62">
        <f>'2024'!DX26</f>
        <v>1.1000000000000001</v>
      </c>
      <c r="DP283" s="62">
        <f>'2024'!DY26</f>
        <v>2.37</v>
      </c>
      <c r="DQ283" s="62">
        <f>'2024'!DZ26</f>
        <v>6.6</v>
      </c>
      <c r="DR283" s="62">
        <f>'2024'!EA26</f>
        <v>11.1</v>
      </c>
      <c r="DS283" s="62">
        <f>'2024'!EF26</f>
        <v>15.8</v>
      </c>
      <c r="DT283" s="62">
        <f>'2024'!EG26</f>
        <v>11.3</v>
      </c>
      <c r="DU283" s="62">
        <f>'2024'!EH26</f>
        <v>89.2</v>
      </c>
      <c r="DV283" s="63">
        <f>'2024'!EI26</f>
        <v>10.8</v>
      </c>
    </row>
    <row r="284" spans="1:126" ht="15.75" customHeight="1" x14ac:dyDescent="0.2">
      <c r="A284" s="30">
        <f t="shared" si="29"/>
        <v>282</v>
      </c>
      <c r="B284" s="31">
        <f>'2023'!A33</f>
        <v>31</v>
      </c>
      <c r="C284" s="31">
        <v>2023</v>
      </c>
      <c r="D284" s="32" t="str">
        <f>'2023'!B33</f>
        <v>Michael Jefferson</v>
      </c>
      <c r="E284" s="32" t="str" cm="1">
        <f t="array" ref="E284">_xlfn.IFS(F284&gt;12.5,"Cornerstone",AND(F284&gt;11.995,F284&lt;12.5),"Elite",AND(F284&gt;11,F284&lt;12.995),"Elite Upside",AND(F284&gt;=9.69,F284&lt;10.999),"Upside",AND(F284&gt;8.4,F284&lt;9.999),"Upside Lite",AND(F284&gt;7.25,F284&lt;8.999),"Outlier",AND(F284&gt;=6,F284&lt;7.25),"Outlier Lite",F284&lt;6.999,"Purgatory")</f>
        <v>Outlier Lite</v>
      </c>
      <c r="F284" s="33">
        <f>'2023'!C33</f>
        <v>6.9514285714285711</v>
      </c>
      <c r="G284" s="33">
        <f t="shared" si="30"/>
        <v>54.1</v>
      </c>
      <c r="H284" s="303">
        <f t="shared" si="31"/>
        <v>-0.84953191858793575</v>
      </c>
      <c r="I284" s="34" t="str">
        <f>'2023'!D33</f>
        <v>Louisiana</v>
      </c>
      <c r="J284" s="35">
        <f>'2023'!E33</f>
        <v>6</v>
      </c>
      <c r="K284" s="36">
        <f>'2023'!F33</f>
        <v>36515</v>
      </c>
      <c r="L284" s="37">
        <f>'2023'!G33</f>
        <v>25.786301369863015</v>
      </c>
      <c r="M284" s="37" t="str">
        <f>'2023'!H33</f>
        <v>RS JR</v>
      </c>
      <c r="N284" s="37">
        <f>'2023'!I33</f>
        <v>23.364383561643837</v>
      </c>
      <c r="O284" s="37" t="str">
        <f>'2023'!J33</f>
        <v>Wide</v>
      </c>
      <c r="P284" s="37" t="str">
        <f>'2023'!K33</f>
        <v>PROTO X</v>
      </c>
      <c r="Q284" s="37" t="str">
        <f>'2023'!L33</f>
        <v>Elite Earner</v>
      </c>
      <c r="R284" s="35">
        <f>'2023'!M33</f>
        <v>76</v>
      </c>
      <c r="S284" s="35">
        <f>'2023'!N33</f>
        <v>199</v>
      </c>
      <c r="T284" s="231">
        <f t="shared" si="32"/>
        <v>24.222772199007004</v>
      </c>
      <c r="U284" s="35">
        <f>'2023'!O33</f>
        <v>4.5599999999999996</v>
      </c>
      <c r="V284" s="38">
        <f>'2023'!P33</f>
        <v>0</v>
      </c>
      <c r="W284" s="57">
        <f>'2023'!Q33</f>
        <v>6.4752252252252257E-2</v>
      </c>
      <c r="X284" s="58">
        <f>'2023'!R33</f>
        <v>0.32876125160737246</v>
      </c>
      <c r="Y284" s="58">
        <f>'2023'!S33</f>
        <v>0.10030004286326619</v>
      </c>
      <c r="Z284" s="58">
        <f>'2023'!T33</f>
        <v>0.15716899751666449</v>
      </c>
      <c r="AA284" s="58">
        <f>'2023'!U33</f>
        <v>0.28003457216940364</v>
      </c>
      <c r="AB284" s="58">
        <f>'2023'!V33</f>
        <v>0.30439791188838805</v>
      </c>
      <c r="AC284" s="59">
        <f>'2023'!W33</f>
        <v>0.25873822510512984</v>
      </c>
      <c r="AD284" s="42">
        <f>'2023'!X33</f>
        <v>19.706849315068492</v>
      </c>
      <c r="AE284" s="43">
        <f>'2023'!Y33</f>
        <v>3.36</v>
      </c>
      <c r="AF284" s="43">
        <f>'2023'!Z33</f>
        <v>5.7</v>
      </c>
      <c r="AG284" s="43">
        <f>'2023'!AA33</f>
        <v>15.4</v>
      </c>
      <c r="AH284" s="43">
        <f>'2023'!AB33</f>
        <v>1.49</v>
      </c>
      <c r="AI284" s="43">
        <f>'2023'!AC33</f>
        <v>1.97</v>
      </c>
      <c r="AJ284" s="44">
        <f>'2023'!AD33</f>
        <v>6.4037037037037031E-2</v>
      </c>
      <c r="AK284" s="44">
        <f>'2023'!AE33</f>
        <v>0.2157037037037037</v>
      </c>
      <c r="AL284" s="45">
        <f>'2023'!AF33</f>
        <v>7.2999999999999995E-2</v>
      </c>
      <c r="AM284" s="46">
        <f>DD284/100</f>
        <v>1</v>
      </c>
      <c r="AN284" s="45">
        <f>'2023'!AG33</f>
        <v>0.82650000000000001</v>
      </c>
      <c r="AO284" s="45">
        <f>'2023'!AH33</f>
        <v>0.17349999999999999</v>
      </c>
      <c r="AP284" s="43">
        <f>'2023'!AI33</f>
        <v>92.049980622396703</v>
      </c>
      <c r="AQ284" s="47">
        <f>'2023'!AJ33</f>
        <v>96.786120261030717</v>
      </c>
      <c r="AR284" s="48">
        <f>'2023'!AK33</f>
        <v>7</v>
      </c>
      <c r="AS284" s="49">
        <f>'2023'!AL33</f>
        <v>7</v>
      </c>
      <c r="AT284" s="49">
        <f>'2023'!AM33</f>
        <v>6</v>
      </c>
      <c r="AU284" s="49">
        <f>'2023'!AN33</f>
        <v>3</v>
      </c>
      <c r="AV284" s="49">
        <f>'2023'!AO33</f>
        <v>6</v>
      </c>
      <c r="AW284" s="49">
        <f>'2023'!AP33</f>
        <v>6</v>
      </c>
      <c r="AX284" s="49">
        <f>'2023'!AQ33</f>
        <v>0</v>
      </c>
      <c r="AY284" s="50">
        <f>'2023'!AR33</f>
        <v>0</v>
      </c>
      <c r="AZ284" s="60">
        <f>'2023'!AS33</f>
        <v>115</v>
      </c>
      <c r="BA284" s="61">
        <f>'2023'!AT33</f>
        <v>1776</v>
      </c>
      <c r="BB284" s="61">
        <f>'2023'!AU33</f>
        <v>0</v>
      </c>
      <c r="BC284" s="61">
        <f>'2023'!AV33</f>
        <v>0</v>
      </c>
      <c r="BD284" s="61">
        <f>'2023'!AW33</f>
        <v>0</v>
      </c>
      <c r="BE284" s="61">
        <f>'2023'!AX33</f>
        <v>0</v>
      </c>
      <c r="BF284" s="62">
        <f>'2023'!AY33</f>
        <v>0</v>
      </c>
      <c r="BG284" s="62">
        <f>'2023'!AZ33</f>
        <v>0</v>
      </c>
      <c r="BH284" s="62">
        <f>'2023'!BA33</f>
        <v>0</v>
      </c>
      <c r="BI284" s="62">
        <f>'2023'!BA33</f>
        <v>0</v>
      </c>
      <c r="BJ284" s="62">
        <f>'2023'!BC33</f>
        <v>0</v>
      </c>
      <c r="BK284" s="62">
        <f>'2023'!BH33</f>
        <v>0</v>
      </c>
      <c r="BL284" s="62">
        <f>'2023'!BI33</f>
        <v>0</v>
      </c>
      <c r="BM284" s="62">
        <f>'2023'!BJ33</f>
        <v>0</v>
      </c>
      <c r="BN284" s="63">
        <f>'2023'!BK33</f>
        <v>0</v>
      </c>
      <c r="BO284" s="60">
        <f>'2023'!BL33</f>
        <v>767</v>
      </c>
      <c r="BP284" s="61">
        <f>'2023'!BM33</f>
        <v>2333</v>
      </c>
      <c r="BQ284" s="61">
        <f>'2023'!BN33</f>
        <v>0</v>
      </c>
      <c r="BR284" s="61">
        <f>'2023'!BO33</f>
        <v>0</v>
      </c>
      <c r="BS284" s="61">
        <f>'2023'!BP33</f>
        <v>0</v>
      </c>
      <c r="BT284" s="61">
        <f>'2023'!BQ33</f>
        <v>0</v>
      </c>
      <c r="BU284" s="62">
        <f>'2023'!BR33</f>
        <v>0</v>
      </c>
      <c r="BV284" s="62">
        <f>'2023'!BS33</f>
        <v>0</v>
      </c>
      <c r="BW284" s="62">
        <f>'2023'!BT33</f>
        <v>0</v>
      </c>
      <c r="BX284" s="62">
        <f>'2023'!BU33</f>
        <v>0</v>
      </c>
      <c r="BY284" s="62">
        <f>'2023'!BV33</f>
        <v>0</v>
      </c>
      <c r="BZ284" s="62">
        <f>'2023'!CA33</f>
        <v>0</v>
      </c>
      <c r="CA284" s="62">
        <f>'2023'!CB33</f>
        <v>0</v>
      </c>
      <c r="CB284" s="62">
        <f>'2023'!CC33</f>
        <v>0</v>
      </c>
      <c r="CC284" s="63">
        <f>'2023'!CD33</f>
        <v>0</v>
      </c>
      <c r="CD284" s="60">
        <f>'2023'!CE33</f>
        <v>234</v>
      </c>
      <c r="CE284" s="61">
        <f>'2023'!CF33</f>
        <v>2333</v>
      </c>
      <c r="CF284" s="61">
        <f>'2023'!CG33</f>
        <v>0</v>
      </c>
      <c r="CG284" s="61">
        <f>'2023'!CH33</f>
        <v>0</v>
      </c>
      <c r="CH284" s="61">
        <f>'2023'!CI33</f>
        <v>0</v>
      </c>
      <c r="CI284" s="61">
        <f>'2023'!CJ33</f>
        <v>0</v>
      </c>
      <c r="CJ284" s="62">
        <f>'2023'!CK33</f>
        <v>0</v>
      </c>
      <c r="CK284" s="62">
        <f>'2023'!CL33</f>
        <v>0</v>
      </c>
      <c r="CL284" s="62">
        <f>'2023'!CM33</f>
        <v>0</v>
      </c>
      <c r="CM284" s="62">
        <f>'2023'!CN33</f>
        <v>0</v>
      </c>
      <c r="CN284" s="62">
        <f>'2023'!CO33</f>
        <v>0</v>
      </c>
      <c r="CO284" s="62">
        <f>'2023'!CT33</f>
        <v>0</v>
      </c>
      <c r="CP284" s="62">
        <f>'2023'!CU33</f>
        <v>0</v>
      </c>
      <c r="CQ284" s="62">
        <f>'2023'!CV33</f>
        <v>0</v>
      </c>
      <c r="CR284" s="63">
        <f>'2023'!CW33</f>
        <v>0</v>
      </c>
      <c r="CS284" s="60">
        <f>'2023'!CX33</f>
        <v>481</v>
      </c>
      <c r="CT284" s="61">
        <f>'2023'!CY33</f>
        <v>3060.4</v>
      </c>
      <c r="CU284" s="61">
        <f>'2023'!CZ33</f>
        <v>28</v>
      </c>
      <c r="CV284" s="61">
        <f>'2023'!DA33</f>
        <v>18</v>
      </c>
      <c r="CW284" s="61">
        <f>'2023'!DB33</f>
        <v>4</v>
      </c>
      <c r="CX284" s="61">
        <f>'2023'!DC33</f>
        <v>22</v>
      </c>
      <c r="CY284" s="62">
        <f>'2023'!DD33</f>
        <v>1.49</v>
      </c>
      <c r="CZ284" s="62">
        <f>'2023'!DE33</f>
        <v>1.84</v>
      </c>
      <c r="DA284" s="62">
        <f>'2023'!DF33</f>
        <v>3.36</v>
      </c>
      <c r="DB284" s="62">
        <f>'2023'!DG33</f>
        <v>5.7</v>
      </c>
      <c r="DC284" s="62">
        <f>'2023'!DH33</f>
        <v>17.899999999999999</v>
      </c>
      <c r="DD284" s="62">
        <f>'2023'!DM33</f>
        <v>100</v>
      </c>
      <c r="DE284" s="62">
        <f>'2023'!DN33</f>
        <v>5.3</v>
      </c>
      <c r="DF284" s="62">
        <f>'2023'!DO33</f>
        <v>81.099999999999994</v>
      </c>
      <c r="DG284" s="63">
        <f>'2023'!DP33</f>
        <v>18.899999999999999</v>
      </c>
      <c r="DH284" s="60">
        <f>'2023'!DQ33</f>
        <v>810</v>
      </c>
      <c r="DI284" s="61">
        <f>'2023'!DR33</f>
        <v>2892.5</v>
      </c>
      <c r="DJ284" s="61">
        <f>'2023'!DS33</f>
        <v>83</v>
      </c>
      <c r="DK284" s="61">
        <f>'2023'!DT33</f>
        <v>51</v>
      </c>
      <c r="DL284" s="61">
        <f>'2023'!DU33</f>
        <v>7</v>
      </c>
      <c r="DM284" s="61">
        <f>'2023'!DV33</f>
        <v>27</v>
      </c>
      <c r="DN284" s="62">
        <f>'2023'!DW33</f>
        <v>1.06</v>
      </c>
      <c r="DO284" s="62">
        <f>'2023'!DX33</f>
        <v>1.97</v>
      </c>
      <c r="DP284" s="62">
        <f>'2023'!DY33</f>
        <v>2.73</v>
      </c>
      <c r="DQ284" s="62">
        <f>'2023'!DZ33</f>
        <v>5</v>
      </c>
      <c r="DR284" s="62">
        <f>'2023'!EA33</f>
        <v>15.4</v>
      </c>
      <c r="DS284" s="62">
        <f>'2023'!EF33</f>
        <v>42.1</v>
      </c>
      <c r="DT284" s="62">
        <f>'2023'!EG33</f>
        <v>7.3</v>
      </c>
      <c r="DU284" s="62">
        <f>'2023'!EH33</f>
        <v>84.2</v>
      </c>
      <c r="DV284" s="63">
        <f>'2023'!EI33</f>
        <v>15.8</v>
      </c>
    </row>
    <row r="285" spans="1:126" ht="15.75" customHeight="1" x14ac:dyDescent="0.2">
      <c r="A285" s="30">
        <f t="shared" si="29"/>
        <v>283</v>
      </c>
      <c r="B285" s="31">
        <f>'2023'!A34</f>
        <v>32</v>
      </c>
      <c r="C285" s="31">
        <v>2023</v>
      </c>
      <c r="D285" s="32" t="str">
        <f>'2023'!B34</f>
        <v>Demario Douglas</v>
      </c>
      <c r="E285" s="32" t="str" cm="1">
        <f t="array" ref="E285">_xlfn.IFS(F285&gt;12.5,"Cornerstone",AND(F285&gt;11.995,F285&lt;12.5),"Elite",AND(F285&gt;11,F285&lt;12.995),"Elite Upside",AND(F285&gt;=9.69,F285&lt;10.999),"Upside",AND(F285&gt;8.4,F285&lt;9.999),"Upside Lite",AND(F285&gt;7.25,F285&lt;8.999),"Outlier",AND(F285&gt;=6,F285&lt;7.25),"Outlier Lite",F285&lt;6.999,"Purgatory")</f>
        <v>Outlier Lite</v>
      </c>
      <c r="F285" s="33">
        <f>'2023'!C34</f>
        <v>6.9399999999999986</v>
      </c>
      <c r="G285" s="33">
        <f t="shared" si="30"/>
        <v>53.900000000000006</v>
      </c>
      <c r="H285" s="303">
        <f t="shared" si="31"/>
        <v>-0.85609139800371747</v>
      </c>
      <c r="I285" s="34" t="str">
        <f>'2023'!D34</f>
        <v>Liberty</v>
      </c>
      <c r="J285" s="35">
        <f>'2023'!E34</f>
        <v>8</v>
      </c>
      <c r="K285" s="36">
        <f>'2023'!F34</f>
        <v>36868</v>
      </c>
      <c r="L285" s="37">
        <f>'2023'!G34</f>
        <v>24.81917808219178</v>
      </c>
      <c r="M285" s="37" t="str">
        <f>'2023'!H34</f>
        <v>RS JR</v>
      </c>
      <c r="N285" s="37">
        <f>'2023'!I34</f>
        <v>22.397260273972602</v>
      </c>
      <c r="O285" s="37" t="str">
        <f>'2023'!J34</f>
        <v>Slot</v>
      </c>
      <c r="P285" s="37" t="str">
        <f>'2023'!K34</f>
        <v>RAT</v>
      </c>
      <c r="Q285" s="37" t="str">
        <f>'2023'!L34</f>
        <v>Elite Separator</v>
      </c>
      <c r="R285" s="35">
        <f>'2023'!M34</f>
        <v>68</v>
      </c>
      <c r="S285" s="35">
        <f>'2023'!N34</f>
        <v>179</v>
      </c>
      <c r="T285" s="231">
        <f t="shared" si="32"/>
        <v>27.216555384667867</v>
      </c>
      <c r="U285" s="35">
        <f>'2023'!O34</f>
        <v>4.4400000000000004</v>
      </c>
      <c r="V285" s="38">
        <f>'2023'!P34</f>
        <v>6</v>
      </c>
      <c r="W285" s="57">
        <f>'2023'!Q34</f>
        <v>0</v>
      </c>
      <c r="X285" s="58">
        <f>'2023'!R34</f>
        <v>3.6211624996671729E-2</v>
      </c>
      <c r="Y285" s="58">
        <f>'2023'!S34</f>
        <v>0.14418696771637948</v>
      </c>
      <c r="Z285" s="58">
        <f>'2023'!T34</f>
        <v>0.2114630467571644</v>
      </c>
      <c r="AA285" s="58">
        <f>'2023'!U34</f>
        <v>0.35249014944446416</v>
      </c>
      <c r="AB285" s="58">
        <f>'2023'!V34</f>
        <v>0.35249014944446416</v>
      </c>
      <c r="AC285" s="59">
        <f>'2023'!W34</f>
        <v>0.26789251357779276</v>
      </c>
      <c r="AD285" s="42">
        <f>'2023'!X34</f>
        <v>20.734246575342464</v>
      </c>
      <c r="AE285" s="43">
        <f>'2023'!Y34</f>
        <v>2.75</v>
      </c>
      <c r="AF285" s="43">
        <f>'2023'!Z34</f>
        <v>6.7</v>
      </c>
      <c r="AG285" s="43">
        <f>'2023'!AA34</f>
        <v>12.3</v>
      </c>
      <c r="AH285" s="43">
        <f>'2023'!AB34</f>
        <v>1.05</v>
      </c>
      <c r="AI285" s="43">
        <f>'2023'!AC34</f>
        <v>2.5099999999999998</v>
      </c>
      <c r="AJ285" s="44">
        <f>'2023'!AD34</f>
        <v>3.8821752265861029E-2</v>
      </c>
      <c r="AK285" s="44">
        <f>'2023'!AE34</f>
        <v>0.25104733131923462</v>
      </c>
      <c r="AL285" s="45">
        <f>'2023'!AF34</f>
        <v>0.05</v>
      </c>
      <c r="AM285" s="46">
        <f>DD285/100</f>
        <v>0.57100000000000006</v>
      </c>
      <c r="AN285" s="45">
        <f>'2023'!AG34</f>
        <v>0.11900000000000001</v>
      </c>
      <c r="AO285" s="45">
        <f>'2023'!AH34</f>
        <v>0.86349999999999993</v>
      </c>
      <c r="AP285" s="43">
        <f>'2023'!AI34</f>
        <v>92.119409665589856</v>
      </c>
      <c r="AQ285" s="47">
        <f>'2023'!AJ34</f>
        <v>81.975392851169985</v>
      </c>
      <c r="AR285" s="48">
        <f>'2023'!AK34</f>
        <v>7</v>
      </c>
      <c r="AS285" s="49">
        <f>'2023'!AL34</f>
        <v>5</v>
      </c>
      <c r="AT285" s="49">
        <f>'2023'!AM34</f>
        <v>5</v>
      </c>
      <c r="AU285" s="49">
        <f>'2023'!AN34</f>
        <v>4</v>
      </c>
      <c r="AV285" s="49">
        <f>'2023'!AO34</f>
        <v>9</v>
      </c>
      <c r="AW285" s="49">
        <f>'2023'!AP34</f>
        <v>3</v>
      </c>
      <c r="AX285" s="49">
        <f>'2023'!AQ34</f>
        <v>2</v>
      </c>
      <c r="AY285" s="50">
        <f>'2023'!AR34</f>
        <v>0</v>
      </c>
      <c r="AZ285" s="60">
        <f>'2023'!AS34</f>
        <v>0</v>
      </c>
      <c r="BA285" s="61">
        <f>'2023'!AT34</f>
        <v>3138</v>
      </c>
      <c r="BB285" s="61">
        <f>'2023'!AU34</f>
        <v>0</v>
      </c>
      <c r="BC285" s="61">
        <f>'2023'!AV34</f>
        <v>0</v>
      </c>
      <c r="BD285" s="61">
        <f>'2023'!AW34</f>
        <v>0</v>
      </c>
      <c r="BE285" s="61">
        <f>'2023'!AX34</f>
        <v>0</v>
      </c>
      <c r="BF285" s="62">
        <f>'2023'!AY34</f>
        <v>0</v>
      </c>
      <c r="BG285" s="62">
        <f>'2023'!AZ34</f>
        <v>0</v>
      </c>
      <c r="BH285" s="62">
        <f>'2023'!BA34</f>
        <v>0</v>
      </c>
      <c r="BI285" s="62">
        <f>'2023'!BA34</f>
        <v>0</v>
      </c>
      <c r="BJ285" s="62">
        <f>'2023'!BC34</f>
        <v>0</v>
      </c>
      <c r="BK285" s="62">
        <f>'2023'!BH34</f>
        <v>0</v>
      </c>
      <c r="BL285" s="62">
        <f>'2023'!BI34</f>
        <v>0</v>
      </c>
      <c r="BM285" s="62">
        <f>'2023'!BJ34</f>
        <v>0</v>
      </c>
      <c r="BN285" s="63">
        <f>'2023'!BK34</f>
        <v>0</v>
      </c>
      <c r="BO285" s="60">
        <f>'2023'!BL34</f>
        <v>136</v>
      </c>
      <c r="BP285" s="61">
        <f>'2023'!BM34</f>
        <v>3755.7</v>
      </c>
      <c r="BQ285" s="61">
        <f>'2023'!BN34</f>
        <v>14</v>
      </c>
      <c r="BR285" s="61">
        <f>'2023'!BO34</f>
        <v>9</v>
      </c>
      <c r="BS285" s="61">
        <f>'2023'!BP34</f>
        <v>1</v>
      </c>
      <c r="BT285" s="61">
        <f>'2023'!BQ34</f>
        <v>29</v>
      </c>
      <c r="BU285" s="62">
        <f>'2023'!BR34</f>
        <v>0.36</v>
      </c>
      <c r="BV285" s="62">
        <f>'2023'!BS34</f>
        <v>0.99</v>
      </c>
      <c r="BW285" s="62">
        <f>'2023'!BT34</f>
        <v>2.78</v>
      </c>
      <c r="BX285" s="62">
        <f>'2023'!BU34</f>
        <v>8.1</v>
      </c>
      <c r="BY285" s="62">
        <f>'2023'!BV34</f>
        <v>9.9</v>
      </c>
      <c r="BZ285" s="62">
        <f>'2023'!CA34</f>
        <v>0</v>
      </c>
      <c r="CA285" s="62">
        <f>'2023'!CB34</f>
        <v>0</v>
      </c>
      <c r="CB285" s="62">
        <f>'2023'!CC34</f>
        <v>5.7</v>
      </c>
      <c r="CC285" s="63">
        <f>'2023'!CD34</f>
        <v>94.3</v>
      </c>
      <c r="CD285" s="60">
        <f>'2023'!CE34</f>
        <v>364</v>
      </c>
      <c r="CE285" s="61">
        <f>'2023'!CF34</f>
        <v>2524.5</v>
      </c>
      <c r="CF285" s="61">
        <f>'2023'!CG34</f>
        <v>42</v>
      </c>
      <c r="CG285" s="61">
        <f>'2023'!CH34</f>
        <v>32</v>
      </c>
      <c r="CH285" s="61">
        <f>'2023'!CI34</f>
        <v>3</v>
      </c>
      <c r="CI285" s="61">
        <f>'2023'!CJ34</f>
        <v>25</v>
      </c>
      <c r="CJ285" s="62">
        <f>'2023'!CK34</f>
        <v>0.53</v>
      </c>
      <c r="CK285" s="62">
        <f>'2023'!CL34</f>
        <v>1.19</v>
      </c>
      <c r="CL285" s="62">
        <f>'2023'!CM34</f>
        <v>2.75</v>
      </c>
      <c r="CM285" s="62">
        <f>'2023'!CN34</f>
        <v>6.6</v>
      </c>
      <c r="CN285" s="62">
        <f>'2023'!CO34</f>
        <v>9.8000000000000007</v>
      </c>
      <c r="CO285" s="62">
        <f>'2023'!CT34</f>
        <v>50</v>
      </c>
      <c r="CP285" s="62">
        <f>'2023'!CU34</f>
        <v>5.9</v>
      </c>
      <c r="CQ285" s="62">
        <f>'2023'!CV34</f>
        <v>5.7</v>
      </c>
      <c r="CR285" s="63">
        <f>'2023'!CW34</f>
        <v>94.3</v>
      </c>
      <c r="CS285" s="60">
        <f>'2023'!CX34</f>
        <v>701</v>
      </c>
      <c r="CT285" s="61">
        <f>'2023'!CY34</f>
        <v>3315</v>
      </c>
      <c r="CU285" s="61">
        <f>'2023'!CZ34</f>
        <v>66</v>
      </c>
      <c r="CV285" s="61">
        <f>'2023'!DA34</f>
        <v>53</v>
      </c>
      <c r="CW285" s="61">
        <f>'2023'!DB34</f>
        <v>6</v>
      </c>
      <c r="CX285" s="61">
        <f>'2023'!DC34</f>
        <v>33</v>
      </c>
      <c r="CY285" s="62">
        <f>'2023'!DD34</f>
        <v>0.71</v>
      </c>
      <c r="CZ285" s="62">
        <f>'2023'!DE34</f>
        <v>1.99</v>
      </c>
      <c r="DA285" s="62">
        <f>'2023'!DF34</f>
        <v>2.75</v>
      </c>
      <c r="DB285" s="62">
        <f>'2023'!DG34</f>
        <v>6.7</v>
      </c>
      <c r="DC285" s="62">
        <f>'2023'!DH34</f>
        <v>8.8000000000000007</v>
      </c>
      <c r="DD285" s="62">
        <f>'2023'!DM34</f>
        <v>57.1</v>
      </c>
      <c r="DE285" s="62">
        <f>'2023'!DN34</f>
        <v>3.6</v>
      </c>
      <c r="DF285" s="62">
        <f>'2023'!DO34</f>
        <v>10.8</v>
      </c>
      <c r="DG285" s="63">
        <f>'2023'!DP34</f>
        <v>88.2</v>
      </c>
      <c r="DH285" s="60">
        <f>'2023'!DQ34</f>
        <v>993</v>
      </c>
      <c r="DI285" s="61">
        <f>'2023'!DR34</f>
        <v>2817.1</v>
      </c>
      <c r="DJ285" s="61">
        <f>'2023'!DS34</f>
        <v>112</v>
      </c>
      <c r="DK285" s="61">
        <f>'2023'!DT34</f>
        <v>76</v>
      </c>
      <c r="DL285" s="61">
        <f>'2023'!DU34</f>
        <v>6</v>
      </c>
      <c r="DM285" s="61">
        <f>'2023'!DV34</f>
        <v>21</v>
      </c>
      <c r="DN285" s="62">
        <f>'2023'!DW34</f>
        <v>1.05</v>
      </c>
      <c r="DO285" s="62">
        <f>'2023'!DX34</f>
        <v>2.5099999999999998</v>
      </c>
      <c r="DP285" s="62">
        <f>'2023'!DY34</f>
        <v>2.57</v>
      </c>
      <c r="DQ285" s="62">
        <f>'2023'!DZ34</f>
        <v>6.2</v>
      </c>
      <c r="DR285" s="62">
        <f>'2023'!EA34</f>
        <v>12.3</v>
      </c>
      <c r="DS285" s="62">
        <f>'2023'!EF34</f>
        <v>46.7</v>
      </c>
      <c r="DT285" s="62">
        <f>'2023'!EG34</f>
        <v>5</v>
      </c>
      <c r="DU285" s="62">
        <f>'2023'!EH34</f>
        <v>13</v>
      </c>
      <c r="DV285" s="63">
        <f>'2023'!EI34</f>
        <v>84.5</v>
      </c>
    </row>
    <row r="286" spans="1:126" ht="15.75" customHeight="1" x14ac:dyDescent="0.2">
      <c r="A286" s="30">
        <f t="shared" si="29"/>
        <v>284</v>
      </c>
      <c r="B286" s="31">
        <f>'2019'!A22</f>
        <v>20</v>
      </c>
      <c r="C286" s="31">
        <v>2019</v>
      </c>
      <c r="D286" s="32" t="str">
        <f>'2019'!B22</f>
        <v>Jaylen Smith</v>
      </c>
      <c r="E286" s="32" t="str" cm="1">
        <f t="array" ref="E286">_xlfn.IFS(F286&gt;12.5,"Cornerstone",AND(F286&gt;11.995,F286&lt;12.5),"Elite",AND(F286&gt;11,F286&lt;12.995),"Elite Upside",AND(F286&gt;=9.69,F286&lt;10.999),"Upside",AND(F286&gt;8.4,F286&lt;9.999),"Upside Lite",AND(F286&gt;7.25,F286&lt;8.999),"Outlier",AND(F286&gt;=6,F286&lt;7.25),"Outlier Lite",F286&lt;6.999,"Purgatory")</f>
        <v>Outlier Lite</v>
      </c>
      <c r="F286" s="33">
        <f>'2019'!C22</f>
        <v>6.8985714285714286</v>
      </c>
      <c r="G286" s="33">
        <f t="shared" si="30"/>
        <v>53.6</v>
      </c>
      <c r="H286" s="303">
        <f t="shared" si="31"/>
        <v>-0.87986951088592313</v>
      </c>
      <c r="I286" s="34" t="str">
        <f>'2019'!D22</f>
        <v>Louisville</v>
      </c>
      <c r="J286" s="35">
        <f>'2019'!E22</f>
        <v>4</v>
      </c>
      <c r="K286" s="36">
        <f>'2019'!F22</f>
        <v>35643</v>
      </c>
      <c r="L286" s="37">
        <f>'2019'!G22</f>
        <v>28.175342465753424</v>
      </c>
      <c r="M286" s="37" t="str">
        <f>'2019'!H22</f>
        <v>SR</v>
      </c>
      <c r="N286" s="37">
        <f>'2019'!I22</f>
        <v>21.745205479452054</v>
      </c>
      <c r="O286" s="37" t="str">
        <f>'2019'!J22</f>
        <v>Hybrid</v>
      </c>
      <c r="P286" s="37" t="str">
        <f>'2019'!K22</f>
        <v>PROTO X</v>
      </c>
      <c r="Q286" s="37" t="str">
        <f>'2019'!L22</f>
        <v>Poor Earner</v>
      </c>
      <c r="R286" s="55">
        <f>'2019'!M22</f>
        <v>74</v>
      </c>
      <c r="S286" s="55">
        <f>'2019'!N22</f>
        <v>227</v>
      </c>
      <c r="T286" s="231">
        <f t="shared" si="32"/>
        <v>29.144752445823372</v>
      </c>
      <c r="U286" s="35">
        <f>'2019'!O22</f>
        <v>4.47</v>
      </c>
      <c r="V286" s="56">
        <f>'2019'!P22</f>
        <v>0</v>
      </c>
      <c r="W286" s="57">
        <f>'2019'!Q22</f>
        <v>0</v>
      </c>
      <c r="X286" s="58">
        <f>'2019'!R22</f>
        <v>0.11801632140615191</v>
      </c>
      <c r="Y286" s="58">
        <f>'2019'!S22</f>
        <v>0.15859147471538257</v>
      </c>
      <c r="Z286" s="58">
        <f>'2019'!T22</f>
        <v>0.25141097998973833</v>
      </c>
      <c r="AA286" s="58">
        <f>'2019'!U22</f>
        <v>0.21713383339913148</v>
      </c>
      <c r="AB286" s="58">
        <f>'2019'!V22</f>
        <v>0.23427240669443489</v>
      </c>
      <c r="AC286" s="59">
        <f>'2019'!W22</f>
        <v>0.22255878635971313</v>
      </c>
      <c r="AD286" s="42">
        <f>'2019'!X22</f>
        <v>20.095890410958905</v>
      </c>
      <c r="AE286" s="43">
        <f>'2019'!Y22</f>
        <v>2.83</v>
      </c>
      <c r="AF286" s="43">
        <f>'2019'!Z22</f>
        <v>6.4</v>
      </c>
      <c r="AG286" s="43">
        <f>'2019'!AA22</f>
        <v>14.8</v>
      </c>
      <c r="AH286" s="43">
        <f>'2019'!AB22</f>
        <v>0.56999999999999995</v>
      </c>
      <c r="AI286" s="43">
        <f>'2019'!AC22</f>
        <v>2.87</v>
      </c>
      <c r="AJ286" s="44">
        <f>'2019'!AD22</f>
        <v>3.7109090909090911E-2</v>
      </c>
      <c r="AK286" s="44">
        <f>'2019'!AE22</f>
        <v>0.15700000000000003</v>
      </c>
      <c r="AL286" s="45">
        <f>'2019'!AF22</f>
        <v>0.182</v>
      </c>
      <c r="AM286" s="46">
        <f t="shared" ref="AM286:AM293" si="33">DS286/100</f>
        <v>0.38500000000000001</v>
      </c>
      <c r="AN286" s="45">
        <f>'2019'!AG22</f>
        <v>0.68500000000000005</v>
      </c>
      <c r="AO286" s="45">
        <f>'2019'!AH22</f>
        <v>0.30649999999999999</v>
      </c>
      <c r="AP286" s="43">
        <f>'2019'!AI22</f>
        <v>113.71709594041178</v>
      </c>
      <c r="AQ286" s="47">
        <f>'2019'!AJ22</f>
        <v>114.87944567152635</v>
      </c>
      <c r="AR286" s="48">
        <f>'2019'!AK22</f>
        <v>6</v>
      </c>
      <c r="AS286" s="49">
        <f>'2019'!AL22</f>
        <v>6</v>
      </c>
      <c r="AT286" s="49">
        <f>'2019'!AM22</f>
        <v>5</v>
      </c>
      <c r="AU286" s="49">
        <f>'2019'!AN22</f>
        <v>5</v>
      </c>
      <c r="AV286" s="49">
        <f>'2019'!AO22</f>
        <v>8</v>
      </c>
      <c r="AW286" s="49">
        <f>'2019'!AP22</f>
        <v>9</v>
      </c>
      <c r="AX286" s="49">
        <f>'2019'!AQ22</f>
        <v>0</v>
      </c>
      <c r="AY286" s="50">
        <f>'2019'!AR22</f>
        <v>0</v>
      </c>
      <c r="AZ286" s="60">
        <f>'2019'!AS22</f>
        <v>0</v>
      </c>
      <c r="BA286" s="61">
        <f>'2019'!AT22</f>
        <v>3276</v>
      </c>
      <c r="BB286" s="61">
        <f>'2019'!AU22</f>
        <v>0</v>
      </c>
      <c r="BC286" s="61">
        <f>'2019'!AV22</f>
        <v>0</v>
      </c>
      <c r="BD286" s="61">
        <f>'2019'!AW22</f>
        <v>0</v>
      </c>
      <c r="BE286" s="61">
        <f>'2019'!AX22</f>
        <v>0</v>
      </c>
      <c r="BF286" s="62">
        <f>'2019'!AY22</f>
        <v>0</v>
      </c>
      <c r="BG286" s="62">
        <f>'2019'!AZ22</f>
        <v>0</v>
      </c>
      <c r="BH286" s="62">
        <f>'2019'!BA22</f>
        <v>0</v>
      </c>
      <c r="BI286" s="62">
        <f>'2019'!BB22</f>
        <v>0</v>
      </c>
      <c r="BJ286" s="62">
        <f>'2019'!BC22</f>
        <v>0</v>
      </c>
      <c r="BK286" s="62">
        <f>'2019'!BD22</f>
        <v>0</v>
      </c>
      <c r="BL286" s="62">
        <f>'2019'!BE22</f>
        <v>0</v>
      </c>
      <c r="BM286" s="62">
        <f>'2019'!BF22</f>
        <v>0</v>
      </c>
      <c r="BN286" s="63">
        <f>'2019'!BG22</f>
        <v>0</v>
      </c>
      <c r="BO286" s="60">
        <f>'2019'!BH22</f>
        <v>376</v>
      </c>
      <c r="BP286" s="61">
        <f>'2019'!BI22</f>
        <v>3186</v>
      </c>
      <c r="BQ286" s="61">
        <f>'2019'!BJ22</f>
        <v>57</v>
      </c>
      <c r="BR286" s="61">
        <f>'2019'!BK22</f>
        <v>29</v>
      </c>
      <c r="BS286" s="61">
        <f>'2019'!BL22</f>
        <v>1</v>
      </c>
      <c r="BT286" s="61">
        <f>'2019'!BM22</f>
        <v>21</v>
      </c>
      <c r="BU286" s="62">
        <f>'2019'!BN22</f>
        <v>0</v>
      </c>
      <c r="BV286" s="62">
        <f>'2019'!BO22</f>
        <v>0</v>
      </c>
      <c r="BW286" s="62">
        <f>'2019'!BP22</f>
        <v>1.0900000000000001</v>
      </c>
      <c r="BX286" s="62">
        <f>'2019'!BQ22</f>
        <v>5.9</v>
      </c>
      <c r="BY286" s="62">
        <f>'2019'!BR22</f>
        <v>12.1</v>
      </c>
      <c r="BZ286" s="62">
        <f>'2019'!BS22</f>
        <v>0</v>
      </c>
      <c r="CA286" s="62">
        <f>'2019'!BT22</f>
        <v>12.1</v>
      </c>
      <c r="CB286" s="62">
        <f>'2019'!BU22</f>
        <v>72.2</v>
      </c>
      <c r="CC286" s="63">
        <f>'2019'!BV22</f>
        <v>27.8</v>
      </c>
      <c r="CD286" s="60">
        <f>'2019'!BW22</f>
        <v>599</v>
      </c>
      <c r="CE286" s="61">
        <f>'2019'!BX22</f>
        <v>3777</v>
      </c>
      <c r="CF286" s="61">
        <f>'2019'!BY22</f>
        <v>47</v>
      </c>
      <c r="CG286" s="61">
        <f>'2019'!BZ22</f>
        <v>27</v>
      </c>
      <c r="CH286" s="61">
        <f>'2019'!CA22</f>
        <v>6</v>
      </c>
      <c r="CI286" s="61">
        <f>'2019'!CB22</f>
        <v>32</v>
      </c>
      <c r="CJ286" s="62">
        <f>'2019'!CC22</f>
        <v>0.99</v>
      </c>
      <c r="CK286" s="62">
        <f>'2019'!CD22</f>
        <v>1.46</v>
      </c>
      <c r="CL286" s="62">
        <f>'2019'!CE22</f>
        <v>2.4900000000000002</v>
      </c>
      <c r="CM286" s="62">
        <f>'2019'!CF22</f>
        <v>7.5</v>
      </c>
      <c r="CN286" s="62">
        <f>'2019'!CG22</f>
        <v>15.8</v>
      </c>
      <c r="CO286" s="62">
        <f>'2019'!CH22</f>
        <v>0</v>
      </c>
      <c r="CP286" s="62">
        <f>'2019'!CI22</f>
        <v>6.9</v>
      </c>
      <c r="CQ286" s="62">
        <f>'2019'!CJ22</f>
        <v>71.3</v>
      </c>
      <c r="CR286" s="63">
        <f>'2019'!CK22</f>
        <v>28.7</v>
      </c>
      <c r="CS286" s="60">
        <f>'2019'!CL22</f>
        <v>980</v>
      </c>
      <c r="CT286" s="61">
        <f>'2019'!CM22</f>
        <v>3898</v>
      </c>
      <c r="CU286" s="61">
        <f>'2019'!CN22</f>
        <v>100</v>
      </c>
      <c r="CV286" s="61">
        <f>'2019'!CO22</f>
        <v>60</v>
      </c>
      <c r="CW286" s="61">
        <f>'2019'!CP22</f>
        <v>7</v>
      </c>
      <c r="CX286" s="61">
        <f>'2019'!CQ22</f>
        <v>29</v>
      </c>
      <c r="CY286" s="62">
        <f>'2019'!CR22</f>
        <v>0.56999999999999995</v>
      </c>
      <c r="CZ286" s="62">
        <f>'2019'!CS22</f>
        <v>2.87</v>
      </c>
      <c r="DA286" s="62">
        <f>'2019'!CT22</f>
        <v>2.83</v>
      </c>
      <c r="DB286" s="62">
        <f>'2019'!CU22</f>
        <v>5.9</v>
      </c>
      <c r="DC286" s="62">
        <f>'2019'!CV22</f>
        <v>14.8</v>
      </c>
      <c r="DD286" s="62">
        <f>'2019'!DA22</f>
        <v>18.2</v>
      </c>
      <c r="DE286" s="62">
        <f>'2019'!DB22</f>
        <v>10.4</v>
      </c>
      <c r="DF286" s="62">
        <f>'2019'!DC22</f>
        <v>63.7</v>
      </c>
      <c r="DG286" s="63">
        <f>'2019'!DD22</f>
        <v>35.5</v>
      </c>
      <c r="DH286" s="60">
        <f>'2019'!DE22</f>
        <v>550</v>
      </c>
      <c r="DI286" s="61">
        <f>'2019'!DF22</f>
        <v>2533</v>
      </c>
      <c r="DJ286" s="61">
        <f>'2019'!DG22</f>
        <v>68</v>
      </c>
      <c r="DK286" s="61">
        <f>'2019'!DH22</f>
        <v>36</v>
      </c>
      <c r="DL286" s="61">
        <f>'2019'!DI22</f>
        <v>1</v>
      </c>
      <c r="DM286" s="61">
        <f>'2019'!DJ22</f>
        <v>10</v>
      </c>
      <c r="DN286" s="62">
        <f>'2019'!DK22</f>
        <v>0.5</v>
      </c>
      <c r="DO286" s="62">
        <f>'2019'!DL22</f>
        <v>1.4</v>
      </c>
      <c r="DP286" s="62">
        <f>'2019'!DM22</f>
        <v>1.57</v>
      </c>
      <c r="DQ286" s="62">
        <f>'2019'!DN22</f>
        <v>6.4</v>
      </c>
      <c r="DR286" s="62">
        <f>'2019'!DO22</f>
        <v>12.7</v>
      </c>
      <c r="DS286" s="62">
        <f>'2019'!DT22</f>
        <v>38.5</v>
      </c>
      <c r="DT286" s="62">
        <f>'2019'!DU22</f>
        <v>18.2</v>
      </c>
      <c r="DU286" s="62">
        <f>'2019'!DV22</f>
        <v>73.3</v>
      </c>
      <c r="DV286" s="63">
        <f>'2019'!DW22</f>
        <v>25.8</v>
      </c>
    </row>
    <row r="287" spans="1:126" ht="15.75" customHeight="1" x14ac:dyDescent="0.2">
      <c r="A287" s="30">
        <f t="shared" si="29"/>
        <v>284</v>
      </c>
      <c r="B287" s="31">
        <f>'2024'!A27</f>
        <v>25</v>
      </c>
      <c r="C287" s="31">
        <v>2024</v>
      </c>
      <c r="D287" s="32" t="str">
        <f>'2024'!B27</f>
        <v>Malik Washington</v>
      </c>
      <c r="E287" s="32" t="str" cm="1">
        <f t="array" ref="E287">_xlfn.IFS(F287&gt;12.5,"Cornerstone",AND(F287&gt;11.995,F287&lt;12.5),"Elite",AND(F287&gt;11,F287&lt;12.995),"Elite Upside",AND(F287&gt;=9.69,F287&lt;10.999),"Upside",AND(F287&gt;8.4,F287&lt;9.999),"Upside Lite",AND(F287&gt;7.25,F287&lt;8.999),"Outlier",AND(F287&gt;=6,F287&lt;7.25),"Outlier Lite",F287&lt;6.999,"Purgatory")</f>
        <v>Outlier Lite</v>
      </c>
      <c r="F287" s="33">
        <f>'2024'!C27</f>
        <v>6.8985714285714286</v>
      </c>
      <c r="G287" s="33">
        <f t="shared" si="30"/>
        <v>53.6</v>
      </c>
      <c r="H287" s="303">
        <f t="shared" si="31"/>
        <v>-0.87986951088592313</v>
      </c>
      <c r="I287" s="34" t="str">
        <f>'2024'!D27</f>
        <v>Virginia</v>
      </c>
      <c r="J287" s="35">
        <f>'2024'!E27</f>
        <v>4</v>
      </c>
      <c r="K287" s="36">
        <f>'2024'!F27</f>
        <v>36819</v>
      </c>
      <c r="L287" s="37">
        <f>'2024'!G27</f>
        <v>24.953424657534246</v>
      </c>
      <c r="M287" s="37" t="str">
        <f>'2024'!H27</f>
        <v>RS SR</v>
      </c>
      <c r="N287" s="37">
        <f>'2024'!I27</f>
        <v>23.534246575342465</v>
      </c>
      <c r="O287" s="37" t="str">
        <f>'2024'!J27</f>
        <v>Slot</v>
      </c>
      <c r="P287" s="37" t="str">
        <f>'2024'!K27</f>
        <v>BALL HOG</v>
      </c>
      <c r="Q287" s="37" t="str">
        <f>'2024'!L27</f>
        <v>Elite Separator</v>
      </c>
      <c r="R287" s="35">
        <f>'2024'!M27</f>
        <v>68</v>
      </c>
      <c r="S287" s="35">
        <f>'2024'!N27</f>
        <v>191</v>
      </c>
      <c r="T287" s="231">
        <f t="shared" si="32"/>
        <v>29.041128930008732</v>
      </c>
      <c r="U287" s="35">
        <f>'2024'!O27</f>
        <v>4.47</v>
      </c>
      <c r="V287" s="38">
        <f>'2024'!P27</f>
        <v>6</v>
      </c>
      <c r="W287" s="57">
        <f>'2024'!Q27</f>
        <v>1.9425019425019424E-2</v>
      </c>
      <c r="X287" s="58">
        <f>'2024'!R27</f>
        <v>5.1541182415361292E-2</v>
      </c>
      <c r="Y287" s="58">
        <f>'2024'!S27</f>
        <v>0.27166760669298734</v>
      </c>
      <c r="Z287" s="58">
        <f>'2024'!T27</f>
        <v>0.27500396259312088</v>
      </c>
      <c r="AA287" s="58">
        <f>'2024'!U27</f>
        <v>0.4598617756512493</v>
      </c>
      <c r="AB287" s="58">
        <f>'2024'!V27</f>
        <v>0.4598617756512493</v>
      </c>
      <c r="AC287" s="59">
        <f>'2024'!W27</f>
        <v>0.4368686868686868</v>
      </c>
      <c r="AD287" s="42">
        <f>'2024'!X27</f>
        <v>20.87945205479452</v>
      </c>
      <c r="AE287" s="43">
        <f>'2024'!Y27</f>
        <v>3.15</v>
      </c>
      <c r="AF287" s="43">
        <f>'2024'!Z27</f>
        <v>6.4</v>
      </c>
      <c r="AG287" s="43">
        <f>'2024'!AA27</f>
        <v>9.1999999999999993</v>
      </c>
      <c r="AH287" s="43">
        <f>'2024'!AB27</f>
        <v>0.77</v>
      </c>
      <c r="AI287" s="43">
        <f>'2024'!AC27</f>
        <v>1.66</v>
      </c>
      <c r="AJ287" s="44">
        <f>'2024'!AD27</f>
        <v>3.8692196531791907E-2</v>
      </c>
      <c r="AK287" s="44">
        <f>'2024'!AE27</f>
        <v>0.27539739884393061</v>
      </c>
      <c r="AL287" s="45">
        <f>'2024'!AF27</f>
        <v>2.6000000000000002E-2</v>
      </c>
      <c r="AM287" s="46">
        <f t="shared" si="33"/>
        <v>0.64700000000000002</v>
      </c>
      <c r="AN287" s="45">
        <f>'2024'!AG27</f>
        <v>0.13950000000000001</v>
      </c>
      <c r="AO287" s="45">
        <f>'2024'!AH27</f>
        <v>0.82850000000000001</v>
      </c>
      <c r="AP287" s="43">
        <f>'2024'!AI27</f>
        <v>95.682666628275996</v>
      </c>
      <c r="AQ287" s="47">
        <f>'2024'!AJ27</f>
        <v>85.146270632586919</v>
      </c>
      <c r="AR287" s="48">
        <f>'2024'!AK27</f>
        <v>10</v>
      </c>
      <c r="AS287" s="49">
        <f>'2024'!AL27</f>
        <v>5</v>
      </c>
      <c r="AT287" s="49">
        <f>'2024'!AM27</f>
        <v>6</v>
      </c>
      <c r="AU287" s="49">
        <f>'2024'!AN27</f>
        <v>5</v>
      </c>
      <c r="AV287" s="49">
        <f>'2024'!AO27</f>
        <v>8</v>
      </c>
      <c r="AW287" s="49">
        <f>'2024'!AP27</f>
        <v>4</v>
      </c>
      <c r="AX287" s="49">
        <f>'2024'!AQ27</f>
        <v>1</v>
      </c>
      <c r="AY287" s="50">
        <f>'2024'!AR27</f>
        <v>0</v>
      </c>
      <c r="AZ287" s="60">
        <f>'2024'!AS27</f>
        <v>25</v>
      </c>
      <c r="BA287" s="61">
        <f>'2024'!AT27</f>
        <v>1287</v>
      </c>
      <c r="BB287" s="61">
        <f>'2024'!AU27</f>
        <v>13</v>
      </c>
      <c r="BC287" s="61">
        <f>'2024'!AV27</f>
        <v>6</v>
      </c>
      <c r="BD287" s="61">
        <f>'2024'!AW27</f>
        <v>0</v>
      </c>
      <c r="BE287" s="61">
        <f>'2024'!AX27</f>
        <v>0</v>
      </c>
      <c r="BF287" s="62">
        <f>'2024'!AY27</f>
        <v>0.04</v>
      </c>
      <c r="BG287" s="62">
        <f>'2024'!AZ27</f>
        <v>0.31</v>
      </c>
      <c r="BH287" s="62">
        <f>'2024'!BA27</f>
        <v>0.4</v>
      </c>
      <c r="BI287" s="62">
        <f>'2024'!BB27</f>
        <v>2.7</v>
      </c>
      <c r="BJ287" s="62">
        <f>'2024'!BC27</f>
        <v>7</v>
      </c>
      <c r="BK287" s="62">
        <f>'2024'!BH27</f>
        <v>6</v>
      </c>
      <c r="BL287" s="62">
        <f>'2024'!BI27</f>
        <v>0</v>
      </c>
      <c r="BM287" s="62">
        <f>'2024'!BJ27</f>
        <v>3.2</v>
      </c>
      <c r="BN287" s="63">
        <f>'2024'!BK27</f>
        <v>96.8</v>
      </c>
      <c r="BO287" s="60">
        <f>'2024'!BL27</f>
        <v>51</v>
      </c>
      <c r="BP287" s="61">
        <f>'2024'!BM27</f>
        <v>989.5</v>
      </c>
      <c r="BQ287" s="61">
        <f>'2024'!BN27</f>
        <v>8</v>
      </c>
      <c r="BR287" s="61">
        <f>'2024'!BO27</f>
        <v>5</v>
      </c>
      <c r="BS287" s="61">
        <f>'2024'!BP27</f>
        <v>0</v>
      </c>
      <c r="BT287" s="61">
        <f>'2024'!BQ27</f>
        <v>0</v>
      </c>
      <c r="BU287" s="62">
        <f>'2024'!BR27</f>
        <v>0.01</v>
      </c>
      <c r="BV287" s="62">
        <f>'2024'!BS27</f>
        <v>0.37</v>
      </c>
      <c r="BW287" s="62">
        <f>'2024'!BT27</f>
        <v>1.02</v>
      </c>
      <c r="BX287" s="62">
        <f>'2024'!BU27</f>
        <v>4.2</v>
      </c>
      <c r="BY287" s="62">
        <f>'2024'!BV27</f>
        <v>14</v>
      </c>
      <c r="BZ287" s="62">
        <f>'2024'!CA27</f>
        <v>100</v>
      </c>
      <c r="CA287" s="62">
        <f>'2024'!CB27</f>
        <v>0</v>
      </c>
      <c r="CB287" s="62">
        <f>'2024'!CC27</f>
        <v>13.7</v>
      </c>
      <c r="CC287" s="63">
        <f>'2024'!CD27</f>
        <v>84.3</v>
      </c>
      <c r="CD287" s="60">
        <f>'2024'!CE27</f>
        <v>578</v>
      </c>
      <c r="CE287" s="61">
        <f>'2024'!CF27</f>
        <v>2127.6000000000004</v>
      </c>
      <c r="CF287" s="61">
        <f>'2024'!CG27</f>
        <v>61</v>
      </c>
      <c r="CG287" s="61">
        <f>'2024'!CH27</f>
        <v>43</v>
      </c>
      <c r="CH287" s="61">
        <f>'2024'!CI27</f>
        <v>2</v>
      </c>
      <c r="CI287" s="61">
        <f>'2024'!CJ27</f>
        <v>0</v>
      </c>
      <c r="CJ287" s="62">
        <f>'2024'!CK27</f>
        <v>0.13</v>
      </c>
      <c r="CK287" s="62">
        <f>'2024'!CL27</f>
        <v>1.58</v>
      </c>
      <c r="CL287" s="62">
        <f>'2024'!CM27</f>
        <v>1.98</v>
      </c>
      <c r="CM287" s="62">
        <f>'2024'!CN27</f>
        <v>6</v>
      </c>
      <c r="CN287" s="62">
        <f>'2024'!CO27</f>
        <v>9.9</v>
      </c>
      <c r="CO287" s="62">
        <f>'2024'!CT27</f>
        <v>75</v>
      </c>
      <c r="CP287" s="62">
        <f>'2024'!CU27</f>
        <v>4.4000000000000004</v>
      </c>
      <c r="CQ287" s="62">
        <f>'2024'!CV27</f>
        <v>15.8</v>
      </c>
      <c r="CR287" s="63">
        <f>'2024'!CW27</f>
        <v>82.9</v>
      </c>
      <c r="CS287" s="60">
        <f>'2024'!CX27</f>
        <v>694</v>
      </c>
      <c r="CT287" s="61">
        <f>'2024'!CY27</f>
        <v>2523.6000000000004</v>
      </c>
      <c r="CU287" s="61">
        <f>'2024'!CZ27</f>
        <v>101</v>
      </c>
      <c r="CV287" s="61">
        <f>'2024'!DA27</f>
        <v>65</v>
      </c>
      <c r="CW287" s="61">
        <f>'2024'!DB27</f>
        <v>1</v>
      </c>
      <c r="CX287" s="61">
        <f>'2024'!DC27</f>
        <v>0</v>
      </c>
      <c r="CY287" s="62">
        <f>'2024'!DD27</f>
        <v>0.09</v>
      </c>
      <c r="CZ287" s="62">
        <f>'2024'!DE27</f>
        <v>1.66</v>
      </c>
      <c r="DA287" s="62">
        <f>'2024'!DF27</f>
        <v>1.8</v>
      </c>
      <c r="DB287" s="62">
        <f>'2024'!DG27</f>
        <v>5.3</v>
      </c>
      <c r="DC287" s="62">
        <f>'2024'!DH27</f>
        <v>9.1999999999999993</v>
      </c>
      <c r="DD287" s="62">
        <f>'2024'!DM27</f>
        <v>40</v>
      </c>
      <c r="DE287" s="62">
        <f>'2024'!DN27</f>
        <v>1.5</v>
      </c>
      <c r="DF287" s="62">
        <f>'2024'!DO27</f>
        <v>21.2</v>
      </c>
      <c r="DG287" s="63">
        <f>'2024'!DP27</f>
        <v>77.8</v>
      </c>
      <c r="DH287" s="60">
        <f>'2024'!DQ27</f>
        <v>1384</v>
      </c>
      <c r="DI287" s="61">
        <f>'2024'!DR27</f>
        <v>3009.6000000000004</v>
      </c>
      <c r="DJ287" s="61">
        <f>'2024'!DS27</f>
        <v>138</v>
      </c>
      <c r="DK287" s="61">
        <f>'2024'!DT27</f>
        <v>111</v>
      </c>
      <c r="DL287" s="61">
        <f>'2024'!DU27</f>
        <v>9</v>
      </c>
      <c r="DM287" s="61">
        <f>'2024'!DV27</f>
        <v>19.200000000000003</v>
      </c>
      <c r="DN287" s="62">
        <f>'2024'!DW27</f>
        <v>0.77</v>
      </c>
      <c r="DO287" s="62">
        <f>'2024'!DX27</f>
        <v>0.77</v>
      </c>
      <c r="DP287" s="62">
        <f>'2024'!DY27</f>
        <v>3.15</v>
      </c>
      <c r="DQ287" s="62">
        <f>'2024'!DZ27</f>
        <v>6.4</v>
      </c>
      <c r="DR287" s="62">
        <f>'2024'!EA27</f>
        <v>8.1</v>
      </c>
      <c r="DS287" s="62">
        <f>'2024'!EF27</f>
        <v>64.7</v>
      </c>
      <c r="DT287" s="62">
        <f>'2024'!EG27</f>
        <v>2.6</v>
      </c>
      <c r="DU287" s="62">
        <f>'2024'!EH27</f>
        <v>6.7</v>
      </c>
      <c r="DV287" s="63">
        <f>'2024'!EI27</f>
        <v>87.9</v>
      </c>
    </row>
    <row r="288" spans="1:126" ht="15.75" customHeight="1" x14ac:dyDescent="0.2">
      <c r="A288" s="30">
        <f t="shared" si="29"/>
        <v>286</v>
      </c>
      <c r="B288" s="31">
        <f>'2025'!A32</f>
        <v>30</v>
      </c>
      <c r="C288" s="31">
        <v>2025</v>
      </c>
      <c r="D288" s="32" t="str">
        <f>'2025'!B32</f>
        <v>Dominic Lovett</v>
      </c>
      <c r="E288" s="32" t="str" cm="1">
        <f t="array" ref="E288">_xlfn.IFS(F288&gt;12.5,"Cornerstone",AND(F288&gt;11.995,F288&lt;12.5),"Elite",AND(F288&gt;11,F288&lt;12.995),"Elite Upside",AND(F288&gt;=9.69,F288&lt;10.999),"Upside",AND(F288&gt;8.4,F288&lt;9.999),"Upside Lite",AND(F288&gt;7.25,F288&lt;8.999),"Outlier",AND(F288&gt;=6,F288&lt;7.25),"Outlier Lite",F288&lt;6.999,"Purgatory")</f>
        <v>Outlier Lite</v>
      </c>
      <c r="F288" s="33">
        <f>'2025'!C32</f>
        <v>6.8857142857142861</v>
      </c>
      <c r="G288" s="33">
        <f t="shared" si="30"/>
        <v>53.400000000000006</v>
      </c>
      <c r="H288" s="303">
        <f t="shared" si="31"/>
        <v>-0.8872489252286766</v>
      </c>
      <c r="I288" s="34" t="str">
        <f>'2025'!D32</f>
        <v>Georgia</v>
      </c>
      <c r="J288" s="35">
        <f>'2025'!E32</f>
        <v>1</v>
      </c>
      <c r="K288" s="36">
        <f>'2025'!F32</f>
        <v>37568</v>
      </c>
      <c r="L288" s="37">
        <f>'2025'!G32</f>
        <v>22.901369863013699</v>
      </c>
      <c r="M288" s="37" t="str">
        <f>'2025'!H32</f>
        <v>SR</v>
      </c>
      <c r="N288" s="37">
        <f>'2025'!I32</f>
        <v>22.482191780821918</v>
      </c>
      <c r="O288" s="37" t="str">
        <f>'2025'!J32</f>
        <v>Slot</v>
      </c>
      <c r="P288" s="37" t="str">
        <f>'2025'!K32</f>
        <v>RAT</v>
      </c>
      <c r="Q288" s="37" t="str">
        <f>'2025'!L32</f>
        <v>Elite Earner</v>
      </c>
      <c r="R288" s="55">
        <f>'2025'!M32</f>
        <v>70</v>
      </c>
      <c r="S288" s="55">
        <f>'2025'!N32</f>
        <v>185</v>
      </c>
      <c r="T288" s="231">
        <f t="shared" si="32"/>
        <v>26.54444206847597</v>
      </c>
      <c r="U288" s="37">
        <f>'2025'!O32</f>
        <v>4.41</v>
      </c>
      <c r="V288" s="56">
        <f>'2025'!P32</f>
        <v>7</v>
      </c>
      <c r="W288" s="57">
        <f>'2025'!Q32</f>
        <v>0</v>
      </c>
      <c r="X288" s="58">
        <f>'2025'!R32</f>
        <v>5.5345083182342283E-2</v>
      </c>
      <c r="Y288" s="58">
        <f>'2025'!S32</f>
        <v>0.29748859267775662</v>
      </c>
      <c r="Z288" s="58">
        <f>'2025'!T32</f>
        <v>0.14365261335454588</v>
      </c>
      <c r="AA288" s="58">
        <f>'2025'!U32</f>
        <v>0.15353329944077276</v>
      </c>
      <c r="AB288" s="58">
        <f>'2025'!V32</f>
        <v>0.22551094605926469</v>
      </c>
      <c r="AC288" s="59">
        <f>'2025'!W32</f>
        <v>0.22551094605926469</v>
      </c>
      <c r="AD288" s="42">
        <f>'2025'!X32</f>
        <v>19.813698630136987</v>
      </c>
      <c r="AE288" s="43">
        <f>'2025'!Y32</f>
        <v>1.95</v>
      </c>
      <c r="AF288" s="43">
        <f>'2025'!Z32</f>
        <v>6.7</v>
      </c>
      <c r="AG288" s="43">
        <f>'2025'!AA32</f>
        <v>7.2</v>
      </c>
      <c r="AH288" s="43">
        <f>'2025'!AB32</f>
        <v>0.79</v>
      </c>
      <c r="AI288" s="43">
        <f>'2025'!AC32</f>
        <v>0.79</v>
      </c>
      <c r="AJ288" s="44">
        <f>'2025'!AD32</f>
        <v>4.4751655629139075E-2</v>
      </c>
      <c r="AK288" s="44">
        <f>'2025'!AE32</f>
        <v>0.19480132450331128</v>
      </c>
      <c r="AL288" s="45">
        <f>'2025'!AF32</f>
        <v>7.8E-2</v>
      </c>
      <c r="AM288" s="46">
        <f t="shared" si="33"/>
        <v>0.47100000000000003</v>
      </c>
      <c r="AN288" s="45">
        <f>'2025'!AG32</f>
        <v>0.124</v>
      </c>
      <c r="AO288" s="45">
        <f>'2025'!AH32</f>
        <v>0.85</v>
      </c>
      <c r="AP288" s="43">
        <f>'2025'!AI32</f>
        <v>97.824439043208699</v>
      </c>
      <c r="AQ288" s="47">
        <f>'2025'!AJ32</f>
        <v>90.920835427063523</v>
      </c>
      <c r="AR288" s="48">
        <f>'2025'!AK32</f>
        <v>6</v>
      </c>
      <c r="AS288" s="49">
        <f>'2025'!AL32</f>
        <v>7</v>
      </c>
      <c r="AT288" s="49">
        <f>'2025'!AM32</f>
        <v>3</v>
      </c>
      <c r="AU288" s="49">
        <f>'2025'!AN32</f>
        <v>5</v>
      </c>
      <c r="AV288" s="49">
        <f>'2025'!AO32</f>
        <v>9</v>
      </c>
      <c r="AW288" s="49">
        <f>'2025'!AP32</f>
        <v>5</v>
      </c>
      <c r="AX288" s="49">
        <f>'2025'!AQ32</f>
        <v>0.5</v>
      </c>
      <c r="AY288" s="50">
        <f>'2025'!AR32</f>
        <v>0.5</v>
      </c>
      <c r="AZ288" s="60">
        <f>'2025'!AS32</f>
        <v>0</v>
      </c>
      <c r="BA288" s="61">
        <f>'2025'!AT32</f>
        <v>1</v>
      </c>
      <c r="BB288" s="61">
        <f>'2025'!AU32</f>
        <v>0</v>
      </c>
      <c r="BC288" s="61">
        <f>'2025'!AV32</f>
        <v>0</v>
      </c>
      <c r="BD288" s="61">
        <f>'2025'!AW32</f>
        <v>0</v>
      </c>
      <c r="BE288" s="61">
        <f>'2025'!AX32</f>
        <v>0</v>
      </c>
      <c r="BF288" s="62">
        <f>'2025'!AY32</f>
        <v>0</v>
      </c>
      <c r="BG288" s="62">
        <f>'2025'!AZ32</f>
        <v>0</v>
      </c>
      <c r="BH288" s="62">
        <f>'2025'!BA32</f>
        <v>0</v>
      </c>
      <c r="BI288" s="62">
        <f>'2025'!BB32</f>
        <v>0</v>
      </c>
      <c r="BJ288" s="62">
        <f>'2025'!BC32</f>
        <v>0</v>
      </c>
      <c r="BK288" s="62">
        <f>'2025'!BH32</f>
        <v>0</v>
      </c>
      <c r="BL288" s="62">
        <f>'2025'!BI32</f>
        <v>0</v>
      </c>
      <c r="BM288" s="62">
        <f>'2025'!BJ32</f>
        <v>0</v>
      </c>
      <c r="BN288" s="63">
        <f>'2025'!BK32</f>
        <v>0</v>
      </c>
      <c r="BO288" s="60">
        <f>'2025'!BL32</f>
        <v>168</v>
      </c>
      <c r="BP288" s="61">
        <f>'2025'!BM32</f>
        <v>3035.5</v>
      </c>
      <c r="BQ288" s="61">
        <f>'2025'!BN32</f>
        <v>36</v>
      </c>
      <c r="BR288" s="61">
        <f>'2025'!BO32</f>
        <v>26</v>
      </c>
      <c r="BS288" s="61">
        <f>'2025'!BP32</f>
        <v>0</v>
      </c>
      <c r="BT288" s="61">
        <f>'2025'!BQ32</f>
        <v>0</v>
      </c>
      <c r="BU288" s="62">
        <f>'2025'!BR32</f>
        <v>0</v>
      </c>
      <c r="BV288" s="62">
        <f>'2025'!BS32</f>
        <v>0</v>
      </c>
      <c r="BW288" s="62">
        <f>'2025'!BT32</f>
        <v>1.06</v>
      </c>
      <c r="BX288" s="62">
        <f>'2025'!BU32</f>
        <v>5.2</v>
      </c>
      <c r="BY288" s="62">
        <f>'2025'!BV32</f>
        <v>5.9</v>
      </c>
      <c r="BZ288" s="62">
        <f>'2025'!CA32</f>
        <v>0</v>
      </c>
      <c r="CA288" s="62">
        <f>'2025'!CB32</f>
        <v>3.7</v>
      </c>
      <c r="CB288" s="62">
        <f>'2025'!CC32</f>
        <v>77.599999999999994</v>
      </c>
      <c r="CC288" s="63">
        <f>'2025'!CD32</f>
        <v>21.8</v>
      </c>
      <c r="CD288" s="60">
        <f>'2025'!CE32</f>
        <v>828</v>
      </c>
      <c r="CE288" s="61">
        <f>'2025'!CF32</f>
        <v>2783.2999999999997</v>
      </c>
      <c r="CF288" s="61">
        <f>'2025'!CG32</f>
        <v>76</v>
      </c>
      <c r="CG288" s="61">
        <f>'2025'!CH32</f>
        <v>56</v>
      </c>
      <c r="CH288" s="61">
        <f>'2025'!CI32</f>
        <v>3</v>
      </c>
      <c r="CI288" s="61">
        <f>'2025'!CJ32</f>
        <v>0</v>
      </c>
      <c r="CJ288" s="62">
        <f>'2025'!CK32</f>
        <v>0.88</v>
      </c>
      <c r="CK288" s="62">
        <f>'2025'!CL32</f>
        <v>0</v>
      </c>
      <c r="CL288" s="62">
        <f>'2025'!CM32</f>
        <v>2.94</v>
      </c>
      <c r="CM288" s="62">
        <f>'2025'!CN32</f>
        <v>7.2</v>
      </c>
      <c r="CN288" s="62">
        <f>'2025'!CO32</f>
        <v>11.8</v>
      </c>
      <c r="CO288" s="62">
        <f>'2025'!CT32</f>
        <v>14.3</v>
      </c>
      <c r="CP288" s="62">
        <f>'2025'!CU32</f>
        <v>0</v>
      </c>
      <c r="CQ288" s="62">
        <f>'2025'!CV32</f>
        <v>14</v>
      </c>
      <c r="CR288" s="63">
        <f>'2025'!CW32</f>
        <v>83.9</v>
      </c>
      <c r="CS288" s="60">
        <f>'2025'!CX32</f>
        <v>614</v>
      </c>
      <c r="CT288" s="61">
        <f>'2025'!CY32</f>
        <v>4274.2</v>
      </c>
      <c r="CU288" s="61">
        <f>'2025'!CZ32</f>
        <v>70</v>
      </c>
      <c r="CV288" s="61">
        <f>'2025'!DA32</f>
        <v>53</v>
      </c>
      <c r="CW288" s="61">
        <f>'2025'!DB32</f>
        <v>4</v>
      </c>
      <c r="CX288" s="61">
        <f>'2025'!DC32</f>
        <v>29.400000000000002</v>
      </c>
      <c r="CY288" s="62">
        <f>'2025'!DD32</f>
        <v>0.79</v>
      </c>
      <c r="CZ288" s="62">
        <f>'2025'!DE32</f>
        <v>0.79</v>
      </c>
      <c r="DA288" s="62">
        <f>'2025'!DF32</f>
        <v>1.95</v>
      </c>
      <c r="DB288" s="62">
        <f>'2025'!DG32</f>
        <v>6.7</v>
      </c>
      <c r="DC288" s="62">
        <f>'2025'!DH32</f>
        <v>6.2</v>
      </c>
      <c r="DD288" s="62">
        <f>'2025'!DM32</f>
        <v>50</v>
      </c>
      <c r="DE288" s="62">
        <f>'2025'!DN32</f>
        <v>7</v>
      </c>
      <c r="DF288" s="62">
        <f>'2025'!DO32</f>
        <v>13.5</v>
      </c>
      <c r="DG288" s="63">
        <f>'2025'!DP32</f>
        <v>83.5</v>
      </c>
      <c r="DH288" s="60">
        <f>'2025'!DQ32</f>
        <v>604</v>
      </c>
      <c r="DI288" s="61">
        <f>'2025'!DR32</f>
        <v>3934</v>
      </c>
      <c r="DJ288" s="61">
        <f>'2025'!DS32</f>
        <v>91</v>
      </c>
      <c r="DK288" s="61">
        <f>'2025'!DT32</f>
        <v>59</v>
      </c>
      <c r="DL288" s="61">
        <f>'2025'!DU32</f>
        <v>6</v>
      </c>
      <c r="DM288" s="61">
        <f>'2025'!DV32</f>
        <v>27.599999999999998</v>
      </c>
      <c r="DN288" s="62">
        <f>'2025'!DW32</f>
        <v>0.53</v>
      </c>
      <c r="DO288" s="62">
        <f>'2025'!DX32</f>
        <v>0</v>
      </c>
      <c r="DP288" s="62">
        <f>'2025'!DY32</f>
        <v>1.59</v>
      </c>
      <c r="DQ288" s="62">
        <f>'2025'!DZ32</f>
        <v>6.1</v>
      </c>
      <c r="DR288" s="62">
        <f>'2025'!EA32</f>
        <v>7.2</v>
      </c>
      <c r="DS288" s="62">
        <f>'2025'!EF32</f>
        <v>47.1</v>
      </c>
      <c r="DT288" s="62">
        <f>'2025'!EG32</f>
        <v>7.8</v>
      </c>
      <c r="DU288" s="62">
        <f>'2025'!EH32</f>
        <v>11.3</v>
      </c>
      <c r="DV288" s="63">
        <f>'2025'!EI32</f>
        <v>86.5</v>
      </c>
    </row>
    <row r="289" spans="1:126" ht="15.75" customHeight="1" x14ac:dyDescent="0.2">
      <c r="A289" s="30">
        <f t="shared" si="29"/>
        <v>287</v>
      </c>
      <c r="B289" s="31">
        <f>'2017'!A33</f>
        <v>31</v>
      </c>
      <c r="C289" s="31">
        <v>2017</v>
      </c>
      <c r="D289" s="32" t="str">
        <f>'2017'!B34</f>
        <v>Jehu Chesson</v>
      </c>
      <c r="E289" s="32" t="str" cm="1">
        <f t="array" ref="E289">_xlfn.IFS(F289&gt;12.5,"Cornerstone",AND(F289&gt;11.995,F289&lt;12.5),"Elite",AND(F289&gt;11,F289&lt;12.995),"Elite Upside",AND(F289&gt;=9.69,F289&lt;10.999),"Upside",AND(F289&gt;8.4,F289&lt;9.999),"Upside Lite",AND(F289&gt;7.25,F289&lt;8.999),"Outlier",AND(F289&gt;=6,F289&lt;7.25),"Outlier Lite",F289&lt;6.999,"Purgatory")</f>
        <v>Outlier Lite</v>
      </c>
      <c r="F289" s="33">
        <f>'2017'!C34</f>
        <v>6.8814285714285717</v>
      </c>
      <c r="G289" s="33">
        <f t="shared" si="30"/>
        <v>53.300000000000004</v>
      </c>
      <c r="H289" s="303">
        <f t="shared" si="31"/>
        <v>-0.88970873000959461</v>
      </c>
      <c r="I289" s="34" t="str">
        <f>'2017'!D34</f>
        <v>Michigan</v>
      </c>
      <c r="J289" s="35">
        <f>'2017'!E34</f>
        <v>2</v>
      </c>
      <c r="K289" s="36">
        <f>'2017'!F34</f>
        <v>34332</v>
      </c>
      <c r="L289" s="37">
        <f>'2017'!G34</f>
        <v>31.767123287671232</v>
      </c>
      <c r="M289" s="37" t="str">
        <f>'2017'!H34</f>
        <v>SR</v>
      </c>
      <c r="N289" s="37">
        <f>'2017'!I34</f>
        <v>23.342465753424658</v>
      </c>
      <c r="O289" s="37" t="str">
        <f>'2017'!J34</f>
        <v>Hybrid</v>
      </c>
      <c r="P289" s="37" t="str">
        <f>'2017'!K34</f>
        <v>PROTO Z</v>
      </c>
      <c r="Q289" s="37" t="str">
        <f>'2017'!L34</f>
        <v>N/A</v>
      </c>
      <c r="R289" s="55">
        <f>'2017'!M34</f>
        <v>74</v>
      </c>
      <c r="S289" s="55">
        <f>'2017'!N34</f>
        <v>205</v>
      </c>
      <c r="T289" s="231">
        <f t="shared" si="32"/>
        <v>26.320150887197322</v>
      </c>
      <c r="U289" s="37">
        <f>'2017'!O34</f>
        <v>4.47</v>
      </c>
      <c r="V289" s="56">
        <f>'2017'!P34</f>
        <v>4</v>
      </c>
      <c r="W289" s="57">
        <f>'2017'!Q34</f>
        <v>0</v>
      </c>
      <c r="X289" s="58">
        <f>'2017'!R34</f>
        <v>6.861223222601677E-2</v>
      </c>
      <c r="Y289" s="58">
        <f>'2017'!S34</f>
        <v>7.5416258570029385E-2</v>
      </c>
      <c r="Z289" s="58">
        <f>'2017'!T34</f>
        <v>0.24724919093851133</v>
      </c>
      <c r="AA289" s="58">
        <f>'2017'!U34</f>
        <v>0.18142235123367198</v>
      </c>
      <c r="AB289" s="58">
        <f>'2017'!V34</f>
        <v>0.21433577108609164</v>
      </c>
      <c r="AC289" s="59">
        <f>'2017'!W34</f>
        <v>0.21433577108609164</v>
      </c>
      <c r="AD289" s="42">
        <f>'2017'!X34</f>
        <v>21.684931506849313</v>
      </c>
      <c r="AE289" s="43">
        <f>'2017'!Y34</f>
        <v>2.1</v>
      </c>
      <c r="AF289" s="43">
        <f>'2017'!Z34</f>
        <v>5.7</v>
      </c>
      <c r="AG289" s="43">
        <f>'2017'!AA34</f>
        <v>13.9</v>
      </c>
      <c r="AH289" s="43">
        <f>'2017'!AB34</f>
        <v>0.35</v>
      </c>
      <c r="AI289" s="43">
        <f>'2017'!AC34</f>
        <v>1.35</v>
      </c>
      <c r="AJ289" s="44" t="str">
        <f>'2017'!AD34</f>
        <v>N/A</v>
      </c>
      <c r="AK289" s="44" t="str">
        <f>'2017'!AE34</f>
        <v>N/A</v>
      </c>
      <c r="AL289" s="45">
        <f>'2017'!AF34</f>
        <v>5.4000000000000006E-2</v>
      </c>
      <c r="AM289" s="46">
        <f t="shared" si="33"/>
        <v>0</v>
      </c>
      <c r="AN289" s="45">
        <f>'2017'!AG34</f>
        <v>0.72199999999999998</v>
      </c>
      <c r="AO289" s="45">
        <f>'2017'!AH34</f>
        <v>0.27500000000000002</v>
      </c>
      <c r="AP289" s="43">
        <f>'2017'!AI34</f>
        <v>102.69605580521768</v>
      </c>
      <c r="AQ289" s="47">
        <f>'2017'!AJ34</f>
        <v>103.74575490159869</v>
      </c>
      <c r="AR289" s="48">
        <f>'2017'!AK34</f>
        <v>6</v>
      </c>
      <c r="AS289" s="49">
        <f>'2017'!AL34</f>
        <v>3</v>
      </c>
      <c r="AT289" s="49">
        <f>'2017'!AM34</f>
        <v>4</v>
      </c>
      <c r="AU289" s="49">
        <f>'2017'!AN34</f>
        <v>4</v>
      </c>
      <c r="AV289" s="49">
        <f>'2017'!AO34</f>
        <v>8</v>
      </c>
      <c r="AW289" s="49">
        <f>'2017'!AP34</f>
        <v>7</v>
      </c>
      <c r="AX289" s="49">
        <f>'2017'!AQ34</f>
        <v>5</v>
      </c>
      <c r="AY289" s="50">
        <f>'2017'!AR34</f>
        <v>0</v>
      </c>
      <c r="AZ289" s="60">
        <f>'2017'!AS34</f>
        <v>0</v>
      </c>
      <c r="BA289" s="61">
        <f>'2017'!AT34</f>
        <v>2591</v>
      </c>
      <c r="BB289" s="61">
        <f>'2017'!AU34</f>
        <v>0</v>
      </c>
      <c r="BC289" s="61">
        <f>'2017'!AV34</f>
        <v>0</v>
      </c>
      <c r="BD289" s="61">
        <f>'2017'!AW34</f>
        <v>0</v>
      </c>
      <c r="BE289" s="61">
        <f>'2017'!AX34</f>
        <v>0</v>
      </c>
      <c r="BF289" s="62">
        <f>'2017'!AY34</f>
        <v>0</v>
      </c>
      <c r="BG289" s="62">
        <f>'2017'!AZ34</f>
        <v>0</v>
      </c>
      <c r="BH289" s="62">
        <f>'2017'!BA34</f>
        <v>0</v>
      </c>
      <c r="BI289" s="62">
        <f>'2017'!BB34</f>
        <v>0</v>
      </c>
      <c r="BJ289" s="62">
        <f>'2017'!BC34</f>
        <v>0</v>
      </c>
      <c r="BK289" s="62">
        <f>'2017'!BD34</f>
        <v>0</v>
      </c>
      <c r="BL289" s="62">
        <f>'2017'!BE34</f>
        <v>0</v>
      </c>
      <c r="BM289" s="62">
        <f>'2017'!BF34</f>
        <v>0</v>
      </c>
      <c r="BN289" s="63">
        <f>'2017'!BG34</f>
        <v>0</v>
      </c>
      <c r="BO289" s="60">
        <f>'2017'!BH34</f>
        <v>221</v>
      </c>
      <c r="BP289" s="61">
        <f>'2017'!BI34</f>
        <v>3221</v>
      </c>
      <c r="BQ289" s="61">
        <f>'2017'!BJ34</f>
        <v>0</v>
      </c>
      <c r="BR289" s="61">
        <f>'2017'!BK34</f>
        <v>15</v>
      </c>
      <c r="BS289" s="61">
        <f>'2017'!BL34</f>
        <v>1</v>
      </c>
      <c r="BT289" s="61">
        <f>'2017'!BM34</f>
        <v>21</v>
      </c>
      <c r="BU289" s="62">
        <f>'2017'!BN34</f>
        <v>0</v>
      </c>
      <c r="BV289" s="62">
        <f>'2017'!BO34</f>
        <v>0</v>
      </c>
      <c r="BW289" s="62">
        <f>'2017'!BP34</f>
        <v>0</v>
      </c>
      <c r="BX289" s="62">
        <f>'2017'!BQ34</f>
        <v>0</v>
      </c>
      <c r="BY289" s="62">
        <f>'2017'!BR34</f>
        <v>0</v>
      </c>
      <c r="BZ289" s="62">
        <f>'2017'!BS34</f>
        <v>0</v>
      </c>
      <c r="CA289" s="62">
        <f>'2017'!BT34</f>
        <v>0</v>
      </c>
      <c r="CB289" s="62">
        <f>'2017'!BU34</f>
        <v>0</v>
      </c>
      <c r="CC289" s="63">
        <f>'2017'!BV34</f>
        <v>0</v>
      </c>
      <c r="CD289" s="60">
        <f>'2017'!BW34</f>
        <v>154</v>
      </c>
      <c r="CE289" s="61">
        <f>'2017'!BX34</f>
        <v>2042</v>
      </c>
      <c r="CF289" s="61">
        <f>'2017'!BY34</f>
        <v>24</v>
      </c>
      <c r="CG289" s="61">
        <f>'2017'!BZ34</f>
        <v>14</v>
      </c>
      <c r="CH289" s="61">
        <f>'2017'!CA34</f>
        <v>0</v>
      </c>
      <c r="CI289" s="61">
        <f>'2017'!CB34</f>
        <v>10</v>
      </c>
      <c r="CJ289" s="62">
        <f>'2017'!CC34</f>
        <v>0</v>
      </c>
      <c r="CK289" s="62">
        <f>'2017'!CD34</f>
        <v>0</v>
      </c>
      <c r="CL289" s="62">
        <f>'2017'!CE34</f>
        <v>0.81</v>
      </c>
      <c r="CM289" s="62">
        <f>'2017'!CF34</f>
        <v>1.9</v>
      </c>
      <c r="CN289" s="62">
        <f>'2017'!CG34</f>
        <v>12.7</v>
      </c>
      <c r="CO289" s="62">
        <f>'2017'!CH34</f>
        <v>0</v>
      </c>
      <c r="CP289" s="62">
        <f>'2017'!CI34</f>
        <v>6.7</v>
      </c>
      <c r="CQ289" s="62">
        <f>'2017'!CJ34</f>
        <v>61.5</v>
      </c>
      <c r="CR289" s="63">
        <f>'2017'!CK34</f>
        <v>36.4</v>
      </c>
      <c r="CS289" s="60">
        <f>'2017'!CL34</f>
        <v>764</v>
      </c>
      <c r="CT289" s="61">
        <f>'2017'!CM34</f>
        <v>3090</v>
      </c>
      <c r="CU289" s="61">
        <f>'2017'!CN34</f>
        <v>79</v>
      </c>
      <c r="CV289" s="61">
        <f>'2017'!CO34</f>
        <v>50</v>
      </c>
      <c r="CW289" s="61">
        <f>'2017'!CP34</f>
        <v>9</v>
      </c>
      <c r="CX289" s="61">
        <f>'2017'!CQ34</f>
        <v>21</v>
      </c>
      <c r="CY289" s="62">
        <f>'2017'!CR34</f>
        <v>0</v>
      </c>
      <c r="CZ289" s="62">
        <f>'2017'!CS34</f>
        <v>0</v>
      </c>
      <c r="DA289" s="62">
        <f>'2017'!CT34</f>
        <v>2.1</v>
      </c>
      <c r="DB289" s="62">
        <f>'2017'!CU34</f>
        <v>5.7</v>
      </c>
      <c r="DC289" s="62">
        <f>'2017'!CV34</f>
        <v>13.7</v>
      </c>
      <c r="DD289" s="62">
        <f>'2017'!CW34</f>
        <v>0</v>
      </c>
      <c r="DE289" s="62">
        <f>'2017'!CX34</f>
        <v>9.1</v>
      </c>
      <c r="DF289" s="62">
        <f>'2017'!CY34</f>
        <v>66.8</v>
      </c>
      <c r="DG289" s="63">
        <f>'2017'!CZ34</f>
        <v>29.2</v>
      </c>
      <c r="DH289" s="60">
        <f>'2017'!DA34</f>
        <v>500</v>
      </c>
      <c r="DI289" s="61">
        <f>'2017'!DB34</f>
        <v>2756</v>
      </c>
      <c r="DJ289" s="61">
        <f>'2017'!DC34</f>
        <v>62</v>
      </c>
      <c r="DK289" s="61">
        <f>'2017'!DD34</f>
        <v>35</v>
      </c>
      <c r="DL289" s="61">
        <f>'2017'!DE34</f>
        <v>2</v>
      </c>
      <c r="DM289" s="61">
        <f>'2017'!DF34</f>
        <v>20</v>
      </c>
      <c r="DN289" s="62">
        <f>'2017'!DG34</f>
        <v>0.35</v>
      </c>
      <c r="DO289" s="62">
        <f>'2017'!DH34</f>
        <v>1.35</v>
      </c>
      <c r="DP289" s="62">
        <f>'2017'!DI34</f>
        <v>1.77</v>
      </c>
      <c r="DQ289" s="62">
        <f>'2017'!DJ34</f>
        <v>3.2</v>
      </c>
      <c r="DR289" s="62">
        <f>'2017'!DK34</f>
        <v>13.9</v>
      </c>
      <c r="DS289" s="62">
        <f>'2017'!DL34</f>
        <v>0</v>
      </c>
      <c r="DT289" s="62">
        <f>'2017'!DM34</f>
        <v>5.4</v>
      </c>
      <c r="DU289" s="62">
        <f>'2017'!DN34</f>
        <v>72.2</v>
      </c>
      <c r="DV289" s="63">
        <f>'2017'!DO34</f>
        <v>25.8</v>
      </c>
    </row>
    <row r="290" spans="1:126" ht="15.75" customHeight="1" x14ac:dyDescent="0.2">
      <c r="A290" s="30">
        <f t="shared" si="29"/>
        <v>288</v>
      </c>
      <c r="B290" s="31">
        <f>'2022'!A30</f>
        <v>26</v>
      </c>
      <c r="C290" s="31">
        <v>2022</v>
      </c>
      <c r="D290" s="32" t="str">
        <f>'2022'!B30</f>
        <v>Calvin Austin III</v>
      </c>
      <c r="E290" s="32" t="str" cm="1">
        <f t="array" ref="E290">_xlfn.IFS(F290&gt;12.5,"Cornerstone",AND(F290&gt;11.995,F290&lt;12.5),"Elite",AND(F290&gt;11,F290&lt;12.995),"Elite Upside",AND(F290&gt;=9.69,F290&lt;10.999),"Upside",AND(F290&gt;8.4,F290&lt;9.999),"Upside Lite",AND(F290&gt;7.25,F290&lt;8.999),"Outlier",AND(F290&gt;=6,F290&lt;7.25),"Outlier Lite",F290&lt;6.999,"Purgatory")</f>
        <v>Outlier Lite</v>
      </c>
      <c r="F290" s="33">
        <f>'2022'!C30</f>
        <v>6.8614285714285721</v>
      </c>
      <c r="G290" s="33">
        <f t="shared" si="30"/>
        <v>53.1</v>
      </c>
      <c r="H290" s="303">
        <f t="shared" si="31"/>
        <v>-0.90118781898721134</v>
      </c>
      <c r="I290" s="34" t="str">
        <f>'2022'!D30</f>
        <v>Memphis</v>
      </c>
      <c r="J290" s="35">
        <f>'2022'!E30</f>
        <v>6</v>
      </c>
      <c r="K290" s="36">
        <f>'2022'!F30</f>
        <v>36243</v>
      </c>
      <c r="L290" s="37">
        <f>'2022'!G30</f>
        <v>26.531506849315068</v>
      </c>
      <c r="M290" s="37" t="str">
        <f>'2022'!H30</f>
        <v>RS SR</v>
      </c>
      <c r="N290" s="37">
        <f>'2022'!I30</f>
        <v>23.112328767123287</v>
      </c>
      <c r="O290" s="37" t="str">
        <f>'2022'!J30</f>
        <v>Wide</v>
      </c>
      <c r="P290" s="37" t="str">
        <f>'2022'!K30</f>
        <v>RAT</v>
      </c>
      <c r="Q290" s="37" t="str">
        <f>'2022'!L30</f>
        <v>Elite Earner</v>
      </c>
      <c r="R290" s="55">
        <f>'2022'!M30</f>
        <v>69</v>
      </c>
      <c r="S290" s="55">
        <f>'2022'!N30</f>
        <v>161</v>
      </c>
      <c r="T290" s="231">
        <f t="shared" si="32"/>
        <v>23.775280400802348</v>
      </c>
      <c r="U290" s="35">
        <f>'2022'!O30</f>
        <v>4.32</v>
      </c>
      <c r="V290" s="56">
        <f>'2022'!P30</f>
        <v>4</v>
      </c>
      <c r="W290" s="57">
        <f>'2022'!Q30</f>
        <v>0</v>
      </c>
      <c r="X290" s="58">
        <f>'2022'!R30</f>
        <v>7.048458149779736E-3</v>
      </c>
      <c r="Y290" s="58">
        <f>'2022'!S30</f>
        <v>7.5412975819966477E-2</v>
      </c>
      <c r="Z290" s="58">
        <f>'2022'!T30</f>
        <v>0.31089459698848537</v>
      </c>
      <c r="AA290" s="58">
        <f>'2022'!U30</f>
        <v>0.32050209205020919</v>
      </c>
      <c r="AB290" s="58">
        <f>'2022'!V30</f>
        <v>0.32050209205020919</v>
      </c>
      <c r="AC290" s="59">
        <f>'2022'!W30</f>
        <v>0.2724267782426778</v>
      </c>
      <c r="AD290" s="42">
        <f>'2022'!X30</f>
        <v>21.468493150684932</v>
      </c>
      <c r="AE290" s="43">
        <f>'2022'!Y30</f>
        <v>2.99</v>
      </c>
      <c r="AF290" s="43">
        <f>'2022'!Z30</f>
        <v>7.2</v>
      </c>
      <c r="AG290" s="43">
        <f>'2022'!AA30</f>
        <v>13.4</v>
      </c>
      <c r="AH290" s="43">
        <f>'2022'!AB30</f>
        <v>1.18</v>
      </c>
      <c r="AI290" s="43">
        <f>'2022'!AC30</f>
        <v>2.58</v>
      </c>
      <c r="AJ290" s="44">
        <f>'2022'!AD30</f>
        <v>6.5056570931244562E-2</v>
      </c>
      <c r="AK290" s="44">
        <f>'2022'!AE30</f>
        <v>0.24981723237597911</v>
      </c>
      <c r="AL290" s="45">
        <f>'2022'!AF30</f>
        <v>6.3E-2</v>
      </c>
      <c r="AM290" s="46">
        <f t="shared" si="33"/>
        <v>0.28000000000000003</v>
      </c>
      <c r="AN290" s="45">
        <f>'2022'!AG30</f>
        <v>0.84750000000000003</v>
      </c>
      <c r="AO290" s="45">
        <f>'2022'!AH30</f>
        <v>0.1525</v>
      </c>
      <c r="AP290" s="43">
        <f>'2022'!AI30</f>
        <v>92.452973672053886</v>
      </c>
      <c r="AQ290" s="47">
        <f>'2022'!AJ30</f>
        <v>84.093709815722619</v>
      </c>
      <c r="AR290" s="48">
        <f>'2022'!AK30</f>
        <v>7</v>
      </c>
      <c r="AS290" s="49">
        <f>'2022'!AL30</f>
        <v>4</v>
      </c>
      <c r="AT290" s="49">
        <f>'2022'!AM30</f>
        <v>6</v>
      </c>
      <c r="AU290" s="49">
        <f>'2022'!AN30</f>
        <v>5</v>
      </c>
      <c r="AV290" s="49">
        <f>'2022'!AO30</f>
        <v>10</v>
      </c>
      <c r="AW290" s="49">
        <f>'2022'!AP30</f>
        <v>3</v>
      </c>
      <c r="AX290" s="49">
        <f>'2022'!AQ30</f>
        <v>5</v>
      </c>
      <c r="AY290" s="50">
        <f>'2022'!AR30</f>
        <v>0</v>
      </c>
      <c r="AZ290" s="60">
        <f>'2022'!AS30</f>
        <v>0</v>
      </c>
      <c r="BA290" s="61">
        <f>'2022'!AT30</f>
        <v>4355</v>
      </c>
      <c r="BB290" s="61">
        <f>'2022'!AU30</f>
        <v>0</v>
      </c>
      <c r="BC290" s="61">
        <f>'2022'!AV30</f>
        <v>0</v>
      </c>
      <c r="BD290" s="61">
        <f>'2022'!AW30</f>
        <v>0</v>
      </c>
      <c r="BE290" s="61">
        <f>'2022'!AX30</f>
        <v>0</v>
      </c>
      <c r="BF290" s="62">
        <f>'2022'!AY30</f>
        <v>0</v>
      </c>
      <c r="BG290" s="62">
        <f>'2022'!AZ30</f>
        <v>0</v>
      </c>
      <c r="BH290" s="62">
        <f>'2022'!BA30</f>
        <v>0</v>
      </c>
      <c r="BI290" s="62">
        <f>'2022'!BB30</f>
        <v>0</v>
      </c>
      <c r="BJ290" s="62">
        <f>'2022'!BC30</f>
        <v>0</v>
      </c>
      <c r="BK290" s="62">
        <f>'2022'!BH30</f>
        <v>0</v>
      </c>
      <c r="BL290" s="62">
        <f>'2022'!BI30</f>
        <v>0</v>
      </c>
      <c r="BM290" s="62">
        <f>'2022'!BJ30</f>
        <v>0</v>
      </c>
      <c r="BN290" s="63">
        <f>'2022'!BK30</f>
        <v>0</v>
      </c>
      <c r="BO290" s="60">
        <f>'2022'!BL30</f>
        <v>24</v>
      </c>
      <c r="BP290" s="61">
        <f>'2022'!BM30</f>
        <v>3405</v>
      </c>
      <c r="BQ290" s="61">
        <f>'2022'!BN30</f>
        <v>4</v>
      </c>
      <c r="BR290" s="61">
        <f>'2022'!BO30</f>
        <v>2</v>
      </c>
      <c r="BS290" s="61">
        <f>'2022'!BP30</f>
        <v>0</v>
      </c>
      <c r="BT290" s="61">
        <f>'2022'!BQ30</f>
        <v>28</v>
      </c>
      <c r="BU290" s="62">
        <f>'2022'!BR30</f>
        <v>1.61</v>
      </c>
      <c r="BV290" s="62">
        <f>'2022'!BS30</f>
        <v>0.2</v>
      </c>
      <c r="BW290" s="62">
        <f>'2022'!BT30</f>
        <v>1.71</v>
      </c>
      <c r="BX290" s="62">
        <f>'2022'!BU30</f>
        <v>10.5</v>
      </c>
      <c r="BY290" s="62">
        <f>'2022'!BV30</f>
        <v>0</v>
      </c>
      <c r="BZ290" s="62">
        <f>'2022'!CA30</f>
        <v>0</v>
      </c>
      <c r="CA290" s="62">
        <f>'2022'!CB30</f>
        <v>50</v>
      </c>
      <c r="CB290" s="62">
        <f>'2022'!CC30</f>
        <v>73.3</v>
      </c>
      <c r="CC290" s="63">
        <f>'2022'!CD30</f>
        <v>26.7</v>
      </c>
      <c r="CD290" s="60">
        <f>'2022'!CE30</f>
        <v>315</v>
      </c>
      <c r="CE290" s="61">
        <f>'2022'!CF30</f>
        <v>4177</v>
      </c>
      <c r="CF290" s="61">
        <f>'2022'!CG30</f>
        <v>25</v>
      </c>
      <c r="CG290" s="61">
        <f>'2022'!CH30</f>
        <v>17</v>
      </c>
      <c r="CH290" s="61">
        <f>'2022'!CI30</f>
        <v>3</v>
      </c>
      <c r="CI290" s="61">
        <f>'2022'!CJ30</f>
        <v>33</v>
      </c>
      <c r="CJ290" s="62">
        <f>'2022'!CK30</f>
        <v>1.18</v>
      </c>
      <c r="CK290" s="62">
        <f>'2022'!CL30</f>
        <v>1.1200000000000001</v>
      </c>
      <c r="CL290" s="62">
        <f>'2022'!CM30</f>
        <v>4.68</v>
      </c>
      <c r="CM290" s="62">
        <f>'2022'!CN30</f>
        <v>2.2999999999999998</v>
      </c>
      <c r="CN290" s="62">
        <f>'2022'!CO30</f>
        <v>18.399999999999999</v>
      </c>
      <c r="CO290" s="62">
        <f>'2022'!CT30</f>
        <v>66.7</v>
      </c>
      <c r="CP290" s="62">
        <f>'2022'!CU30</f>
        <v>0</v>
      </c>
      <c r="CQ290" s="62">
        <f>'2022'!CV30</f>
        <v>19.399999999999999</v>
      </c>
      <c r="CR290" s="63">
        <f>'2022'!CW30</f>
        <v>79.599999999999994</v>
      </c>
      <c r="CS290" s="60">
        <f>'2022'!CX30</f>
        <v>1053</v>
      </c>
      <c r="CT290" s="61">
        <f>'2022'!CY30</f>
        <v>3387</v>
      </c>
      <c r="CU290" s="61">
        <f>'2022'!CZ30</f>
        <v>119</v>
      </c>
      <c r="CV290" s="61">
        <f>'2022'!DA30</f>
        <v>63</v>
      </c>
      <c r="CW290" s="61">
        <f>'2022'!DB30</f>
        <v>11</v>
      </c>
      <c r="CX290" s="61">
        <f>'2022'!DC30</f>
        <v>31</v>
      </c>
      <c r="CY290" s="62">
        <f>'2022'!DD30</f>
        <v>0.65</v>
      </c>
      <c r="CZ290" s="62">
        <f>'2022'!DE30</f>
        <v>2.5</v>
      </c>
      <c r="DA290" s="62">
        <f>'2022'!DF30</f>
        <v>2.61</v>
      </c>
      <c r="DB290" s="62">
        <f>'2022'!DG30</f>
        <v>5.9</v>
      </c>
      <c r="DC290" s="62">
        <f>'2022'!DH30</f>
        <v>13.4</v>
      </c>
      <c r="DD290" s="62">
        <f>'2022'!DM30</f>
        <v>33.299999999999997</v>
      </c>
      <c r="DE290" s="62">
        <f>'2022'!DN30</f>
        <v>12.5</v>
      </c>
      <c r="DF290" s="62">
        <f>'2022'!DO30</f>
        <v>79</v>
      </c>
      <c r="DG290" s="63">
        <f>'2022'!DP30</f>
        <v>21</v>
      </c>
      <c r="DH290" s="60">
        <f>'2022'!DQ30</f>
        <v>1149</v>
      </c>
      <c r="DI290" s="61">
        <f>'2022'!DR30</f>
        <v>3585</v>
      </c>
      <c r="DJ290" s="61">
        <f>'2022'!DS30</f>
        <v>121</v>
      </c>
      <c r="DK290" s="61">
        <f>'2022'!DT30</f>
        <v>74</v>
      </c>
      <c r="DL290" s="61">
        <f>'2022'!DU30</f>
        <v>8</v>
      </c>
      <c r="DM290" s="61">
        <f>'2022'!DV30</f>
        <v>26</v>
      </c>
      <c r="DN290" s="62">
        <f>'2022'!DW30</f>
        <v>0.91</v>
      </c>
      <c r="DO290" s="62">
        <f>'2022'!DX30</f>
        <v>2.58</v>
      </c>
      <c r="DP290" s="62">
        <f>'2022'!DY30</f>
        <v>2.99</v>
      </c>
      <c r="DQ290" s="62">
        <f>'2022'!DZ30</f>
        <v>7.2</v>
      </c>
      <c r="DR290" s="62">
        <f>'2022'!EA30</f>
        <v>11.6</v>
      </c>
      <c r="DS290" s="62">
        <f>'2022'!EF30</f>
        <v>28</v>
      </c>
      <c r="DT290" s="62">
        <f>'2022'!EG30</f>
        <v>6.3</v>
      </c>
      <c r="DU290" s="62">
        <f>'2022'!EH30</f>
        <v>90.5</v>
      </c>
      <c r="DV290" s="63">
        <f>'2022'!EI30</f>
        <v>9.5</v>
      </c>
    </row>
    <row r="291" spans="1:126" ht="15.75" customHeight="1" x14ac:dyDescent="0.2">
      <c r="A291" s="30">
        <f t="shared" si="29"/>
        <v>289</v>
      </c>
      <c r="B291" s="31">
        <f>'2020'!A26</f>
        <v>24</v>
      </c>
      <c r="C291" s="31">
        <v>2020</v>
      </c>
      <c r="D291" s="32" t="str">
        <f>'2020'!B26</f>
        <v>Collin Johnson</v>
      </c>
      <c r="E291" s="32" t="str" cm="1">
        <f t="array" ref="E291">_xlfn.IFS(F291&gt;12.5,"Cornerstone",AND(F291&gt;11.995,F291&lt;12.5),"Elite",AND(F291&gt;11,F291&lt;12.995),"Elite Upside",AND(F291&gt;=9.69,F291&lt;10.999),"Upside",AND(F291&gt;8.4,F291&lt;9.999),"Upside Lite",AND(F291&gt;7.25,F291&lt;8.999),"Outlier",AND(F291&gt;=6,F291&lt;7.25),"Outlier Lite",F291&lt;6.999,"Purgatory")</f>
        <v>Outlier Lite</v>
      </c>
      <c r="F291" s="33">
        <f>'2020'!C26</f>
        <v>6.8614285714285712</v>
      </c>
      <c r="G291" s="33">
        <f t="shared" si="30"/>
        <v>53</v>
      </c>
      <c r="H291" s="303">
        <f t="shared" si="31"/>
        <v>-0.90118781898721179</v>
      </c>
      <c r="I291" s="34" t="str">
        <f>'2020'!D26</f>
        <v>Texas</v>
      </c>
      <c r="J291" s="35">
        <f>'2020'!E26</f>
        <v>3</v>
      </c>
      <c r="K291" s="36">
        <f>'2020'!F26</f>
        <v>35696</v>
      </c>
      <c r="L291" s="37">
        <f>'2020'!G26</f>
        <v>28.030136986301368</v>
      </c>
      <c r="M291" s="37" t="str">
        <f>'2020'!H26</f>
        <v>SR</v>
      </c>
      <c r="N291" s="37">
        <f>'2020'!I26</f>
        <v>22.597260273972601</v>
      </c>
      <c r="O291" s="37" t="str">
        <f>'2020'!J26</f>
        <v>Wide</v>
      </c>
      <c r="P291" s="37" t="str">
        <f>'2020'!K26</f>
        <v>SLOB</v>
      </c>
      <c r="Q291" s="37" t="str">
        <f>'2020'!L26</f>
        <v>Poor Separator</v>
      </c>
      <c r="R291" s="55">
        <f>'2020'!M26</f>
        <v>78</v>
      </c>
      <c r="S291" s="55">
        <f>'2020'!N26</f>
        <v>220</v>
      </c>
      <c r="T291" s="231">
        <f t="shared" si="32"/>
        <v>25.423271096377832</v>
      </c>
      <c r="U291" s="35">
        <f>'2020'!O26</f>
        <v>4.58</v>
      </c>
      <c r="V291" s="56">
        <f>'2020'!P26</f>
        <v>5</v>
      </c>
      <c r="W291" s="57">
        <f>'2020'!Q26</f>
        <v>0</v>
      </c>
      <c r="X291" s="58">
        <f>'2020'!R26</f>
        <v>0.10416666666666667</v>
      </c>
      <c r="Y291" s="58">
        <f>'2020'!S26</f>
        <v>0.22734026745913818</v>
      </c>
      <c r="Z291" s="58">
        <f>'2020'!T26</f>
        <v>0.27247579529737204</v>
      </c>
      <c r="AA291" s="58">
        <f>'2020'!U26</f>
        <v>0.14863068332890189</v>
      </c>
      <c r="AB291" s="58">
        <f>'2020'!V26</f>
        <v>0.21055323931313696</v>
      </c>
      <c r="AC291" s="59">
        <f>'2020'!W26</f>
        <v>0.20002557734748011</v>
      </c>
      <c r="AD291" s="42">
        <f>'2020'!X26</f>
        <v>19.953424657534246</v>
      </c>
      <c r="AE291" s="43">
        <f>'2020'!Y26</f>
        <v>2</v>
      </c>
      <c r="AF291" s="43">
        <f>'2020'!Z26</f>
        <v>3.8</v>
      </c>
      <c r="AG291" s="43">
        <f>'2020'!AA26</f>
        <v>16.2</v>
      </c>
      <c r="AH291" s="43">
        <f>'2020'!AB26</f>
        <v>0.78</v>
      </c>
      <c r="AI291" s="43">
        <f>'2020'!AC26</f>
        <v>2.2400000000000002</v>
      </c>
      <c r="AJ291" s="44">
        <f>'2020'!AD26</f>
        <v>5.008944543828265E-2</v>
      </c>
      <c r="AK291" s="44">
        <f>'2020'!AE26</f>
        <v>0.15384615384615385</v>
      </c>
      <c r="AL291" s="45">
        <f>'2020'!AF26</f>
        <v>0.05</v>
      </c>
      <c r="AM291" s="46">
        <f t="shared" si="33"/>
        <v>0.35700000000000004</v>
      </c>
      <c r="AN291" s="45">
        <f>'2020'!AG26</f>
        <v>0.88050000000000006</v>
      </c>
      <c r="AO291" s="45">
        <f>'2020'!AH26</f>
        <v>0.11749999999999999</v>
      </c>
      <c r="AP291" s="43">
        <f>'2020'!AI26</f>
        <v>99.997873463404346</v>
      </c>
      <c r="AQ291" s="47">
        <f>'2020'!AJ26</f>
        <v>109.32051271663288</v>
      </c>
      <c r="AR291" s="48">
        <f>'2020'!AK26</f>
        <v>5</v>
      </c>
      <c r="AS291" s="49">
        <f>'2020'!AL26</f>
        <v>6</v>
      </c>
      <c r="AT291" s="49">
        <f>'2020'!AM26</f>
        <v>4</v>
      </c>
      <c r="AU291" s="49">
        <f>'2020'!AN26</f>
        <v>1</v>
      </c>
      <c r="AV291" s="49">
        <f>'2020'!AO26</f>
        <v>6</v>
      </c>
      <c r="AW291" s="49">
        <f>'2020'!AP26</f>
        <v>8</v>
      </c>
      <c r="AX291" s="49">
        <f>'2020'!AQ26</f>
        <v>4</v>
      </c>
      <c r="AY291" s="50">
        <f>'2020'!AR26</f>
        <v>0.5</v>
      </c>
      <c r="AZ291" s="60">
        <f>'2020'!AS26</f>
        <v>0</v>
      </c>
      <c r="BA291" s="61">
        <f>'2020'!AT26</f>
        <v>1751</v>
      </c>
      <c r="BB291" s="61">
        <f>'2020'!AU26</f>
        <v>0</v>
      </c>
      <c r="BC291" s="61">
        <f>'2020'!AV26</f>
        <v>0</v>
      </c>
      <c r="BD291" s="61">
        <f>'2020'!AW26</f>
        <v>0</v>
      </c>
      <c r="BE291" s="61">
        <f>'2020'!AX26</f>
        <v>0</v>
      </c>
      <c r="BF291" s="62">
        <f>'2020'!AY26</f>
        <v>0</v>
      </c>
      <c r="BG291" s="62">
        <f>'2020'!AZ26</f>
        <v>0</v>
      </c>
      <c r="BH291" s="62">
        <f>'2020'!BA26</f>
        <v>0</v>
      </c>
      <c r="BI291" s="62">
        <f>'2020'!BB26</f>
        <v>0</v>
      </c>
      <c r="BJ291" s="62">
        <f>'2020'!BC26</f>
        <v>0</v>
      </c>
      <c r="BK291" s="62">
        <f>'2020'!BD26</f>
        <v>0</v>
      </c>
      <c r="BL291" s="62">
        <f>'2020'!BE26</f>
        <v>0</v>
      </c>
      <c r="BM291" s="62">
        <f>'2020'!BF26</f>
        <v>0</v>
      </c>
      <c r="BN291" s="63">
        <f>'2020'!BG26</f>
        <v>0</v>
      </c>
      <c r="BO291" s="60">
        <f>'2020'!BH26</f>
        <v>315</v>
      </c>
      <c r="BP291" s="61">
        <f>'2020'!BI26</f>
        <v>3024</v>
      </c>
      <c r="BQ291" s="61">
        <f>'2020'!BJ26</f>
        <v>51</v>
      </c>
      <c r="BR291" s="61">
        <f>'2020'!BK26</f>
        <v>28</v>
      </c>
      <c r="BS291" s="61">
        <f>'2020'!BL26</f>
        <v>3</v>
      </c>
      <c r="BT291" s="61">
        <f>'2020'!BM26</f>
        <v>21</v>
      </c>
      <c r="BU291" s="62">
        <f>'2020'!BN26</f>
        <v>0.71</v>
      </c>
      <c r="BV291" s="62">
        <f>'2020'!BO26</f>
        <v>1</v>
      </c>
      <c r="BW291" s="62">
        <f>'2020'!BP26</f>
        <v>1.33</v>
      </c>
      <c r="BX291" s="62">
        <f>'2020'!BQ26</f>
        <v>3.8</v>
      </c>
      <c r="BY291" s="62">
        <f>'2020'!BR26</f>
        <v>12.8</v>
      </c>
      <c r="BZ291" s="62">
        <f>'2020'!BS26</f>
        <v>0</v>
      </c>
      <c r="CA291" s="62">
        <f>'2020'!BT26</f>
        <v>9.6999999999999993</v>
      </c>
      <c r="CB291" s="62">
        <f>'2020'!BU26</f>
        <v>91.9</v>
      </c>
      <c r="CC291" s="63">
        <f>'2020'!BV26</f>
        <v>8.1</v>
      </c>
      <c r="CD291" s="60">
        <f>'2020'!BW26</f>
        <v>765</v>
      </c>
      <c r="CE291" s="61">
        <f>'2020'!BX26</f>
        <v>3365</v>
      </c>
      <c r="CF291" s="61">
        <f>'2020'!BY26</f>
        <v>95</v>
      </c>
      <c r="CG291" s="61">
        <f>'2020'!BZ26</f>
        <v>54</v>
      </c>
      <c r="CH291" s="61">
        <f>'2020'!CA26</f>
        <v>2</v>
      </c>
      <c r="CI291" s="61">
        <f>'2020'!CB26</f>
        <v>18</v>
      </c>
      <c r="CJ291" s="62">
        <f>'2020'!CC26</f>
        <v>0.49</v>
      </c>
      <c r="CK291" s="62">
        <f>'2020'!CD26</f>
        <v>1.53</v>
      </c>
      <c r="CL291" s="62">
        <f>'2020'!CE26</f>
        <v>1.76</v>
      </c>
      <c r="CM291" s="62">
        <f>'2020'!CF26</f>
        <v>4.7</v>
      </c>
      <c r="CN291" s="62">
        <f>'2020'!CG26</f>
        <v>12.9</v>
      </c>
      <c r="CO291" s="62">
        <f>'2020'!CL26</f>
        <v>33.299999999999997</v>
      </c>
      <c r="CP291" s="62">
        <f>'2020'!CM26</f>
        <v>6.9</v>
      </c>
      <c r="CQ291" s="62">
        <f>'2020'!CN26</f>
        <v>89.2</v>
      </c>
      <c r="CR291" s="63">
        <f>'2020'!CO26</f>
        <v>10.8</v>
      </c>
      <c r="CS291" s="60">
        <f>'2020'!CP26</f>
        <v>985</v>
      </c>
      <c r="CT291" s="61">
        <f>'2020'!CQ26</f>
        <v>3615</v>
      </c>
      <c r="CU291" s="61">
        <f>'2020'!CR26</f>
        <v>103</v>
      </c>
      <c r="CV291" s="61">
        <f>'2020'!CS26</f>
        <v>68</v>
      </c>
      <c r="CW291" s="61">
        <f>'2020'!CT26</f>
        <v>7</v>
      </c>
      <c r="CX291" s="61">
        <f>'2020'!CU26</f>
        <v>28</v>
      </c>
      <c r="CY291" s="62">
        <f>'2020'!CV26</f>
        <v>0.78</v>
      </c>
      <c r="CZ291" s="62">
        <f>'2020'!CW26</f>
        <v>2.2400000000000002</v>
      </c>
      <c r="DA291" s="62">
        <f>'2020'!CX26</f>
        <v>1.92</v>
      </c>
      <c r="DB291" s="62">
        <f>'2020'!CY26</f>
        <v>3.8</v>
      </c>
      <c r="DC291" s="62">
        <f>'2020'!CZ26</f>
        <v>13.4</v>
      </c>
      <c r="DD291" s="62">
        <f>'2020'!DE26</f>
        <v>60</v>
      </c>
      <c r="DE291" s="62">
        <f>'2020'!DF26</f>
        <v>2.9</v>
      </c>
      <c r="DF291" s="62">
        <f>'2020'!DG26</f>
        <v>88.7</v>
      </c>
      <c r="DG291" s="63">
        <f>'2020'!DH26</f>
        <v>11.3</v>
      </c>
      <c r="DH291" s="60">
        <f>'2020'!DI26</f>
        <v>559</v>
      </c>
      <c r="DI291" s="61">
        <f>'2020'!DJ26</f>
        <v>3761</v>
      </c>
      <c r="DJ291" s="61">
        <f>'2020'!DK26</f>
        <v>57</v>
      </c>
      <c r="DK291" s="61">
        <f>'2020'!DL26</f>
        <v>38</v>
      </c>
      <c r="DL291" s="61">
        <f>'2020'!DM26</f>
        <v>3</v>
      </c>
      <c r="DM291" s="61">
        <f>'2020'!DN26</f>
        <v>32</v>
      </c>
      <c r="DN291" s="62">
        <f>'2020'!DO26</f>
        <v>0.62</v>
      </c>
      <c r="DO291" s="62">
        <f>'2020'!DP26</f>
        <v>2.0699999999999998</v>
      </c>
      <c r="DP291" s="62">
        <f>'2020'!DQ26</f>
        <v>2</v>
      </c>
      <c r="DQ291" s="62">
        <f>'2020'!DR26</f>
        <v>2.2000000000000002</v>
      </c>
      <c r="DR291" s="62">
        <f>'2020'!DS26</f>
        <v>16.2</v>
      </c>
      <c r="DS291" s="62">
        <f>'2020'!DX26</f>
        <v>35.700000000000003</v>
      </c>
      <c r="DT291" s="62">
        <f>'2020'!DY26</f>
        <v>5</v>
      </c>
      <c r="DU291" s="62">
        <f>'2020'!DZ26</f>
        <v>87.4</v>
      </c>
      <c r="DV291" s="63">
        <f>'2020'!EA26</f>
        <v>12.2</v>
      </c>
    </row>
    <row r="292" spans="1:126" ht="15.75" customHeight="1" x14ac:dyDescent="0.2">
      <c r="A292" s="30">
        <f t="shared" si="29"/>
        <v>290</v>
      </c>
      <c r="B292" s="31">
        <f>'2022'!A28</f>
        <v>27</v>
      </c>
      <c r="C292" s="31">
        <v>2022</v>
      </c>
      <c r="D292" s="32" t="str">
        <f>'2022'!B28</f>
        <v>Kevin Austin</v>
      </c>
      <c r="E292" s="32" t="str" cm="1">
        <f t="array" ref="E292">_xlfn.IFS(F292&gt;12.5,"Cornerstone",AND(F292&gt;11.995,F292&lt;12.5),"Elite",AND(F292&gt;11,F292&lt;12.995),"Elite Upside",AND(F292&gt;=9.69,F292&lt;10.999),"Upside",AND(F292&gt;8.4,F292&lt;9.999),"Upside Lite",AND(F292&gt;7.25,F292&lt;8.999),"Outlier",AND(F292&gt;=6,F292&lt;7.25),"Outlier Lite",F292&lt;6.999,"Purgatory")</f>
        <v>Outlier Lite</v>
      </c>
      <c r="F292" s="33">
        <f>'2022'!C28</f>
        <v>6.8542857142857141</v>
      </c>
      <c r="G292" s="33">
        <f t="shared" si="30"/>
        <v>52.800000000000004</v>
      </c>
      <c r="H292" s="303">
        <f t="shared" si="31"/>
        <v>-0.90528749362207495</v>
      </c>
      <c r="I292" s="34" t="str">
        <f>'2022'!D28</f>
        <v>Notre Dame</v>
      </c>
      <c r="J292" s="35">
        <f>'2022'!E28</f>
        <v>2</v>
      </c>
      <c r="K292" s="36">
        <f>'2022'!F28</f>
        <v>36615</v>
      </c>
      <c r="L292" s="37">
        <f>'2022'!G28</f>
        <v>25.512328767123286</v>
      </c>
      <c r="M292" s="37" t="str">
        <f>'2022'!H28</f>
        <v>JR</v>
      </c>
      <c r="N292" s="37">
        <f>'2022'!I28</f>
        <v>22.093150684931508</v>
      </c>
      <c r="O292" s="37" t="str">
        <f>'2022'!J28</f>
        <v>Hybrid</v>
      </c>
      <c r="P292" s="37" t="str">
        <f>'2022'!K28</f>
        <v>PROTO Z</v>
      </c>
      <c r="Q292" s="37" t="str">
        <f>'2022'!L28</f>
        <v>Poor Separator</v>
      </c>
      <c r="R292" s="55">
        <f>'2022'!M28</f>
        <v>74</v>
      </c>
      <c r="S292" s="55">
        <f>'2022'!N28</f>
        <v>216</v>
      </c>
      <c r="T292" s="231">
        <f t="shared" si="32"/>
        <v>27.732451666510343</v>
      </c>
      <c r="U292" s="35">
        <f>'2022'!O28</f>
        <v>4.43</v>
      </c>
      <c r="V292" s="56">
        <f>'2022'!P28</f>
        <v>0</v>
      </c>
      <c r="W292" s="57">
        <f>'2022'!Q28</f>
        <v>0</v>
      </c>
      <c r="X292" s="58">
        <f>'2022'!R28</f>
        <v>0</v>
      </c>
      <c r="Y292" s="58">
        <f>'2022'!S28</f>
        <v>2.7455765710799267E-2</v>
      </c>
      <c r="Z292" s="58">
        <f>'2022'!T28</f>
        <v>6.3180063180063176E-3</v>
      </c>
      <c r="AA292" s="58">
        <f>'2022'!U28</f>
        <v>0.24183006535947713</v>
      </c>
      <c r="AB292" s="58">
        <f>'2022'!V28</f>
        <v>0.24183006535947713</v>
      </c>
      <c r="AC292" s="59">
        <f>'2022'!W28</f>
        <v>0.24183006535947713</v>
      </c>
      <c r="AD292" s="42">
        <f>'2022'!X28</f>
        <v>21.438356164383563</v>
      </c>
      <c r="AE292" s="43">
        <f>'2022'!Y28</f>
        <v>2.4300000000000002</v>
      </c>
      <c r="AF292" s="43">
        <f>'2022'!Z28</f>
        <v>6.4</v>
      </c>
      <c r="AG292" s="43">
        <f>'2022'!AA28</f>
        <v>14.7</v>
      </c>
      <c r="AH292" s="43">
        <f>'2022'!AB28</f>
        <v>1.08</v>
      </c>
      <c r="AI292" s="43">
        <f>'2022'!AC28</f>
        <v>2.12</v>
      </c>
      <c r="AJ292" s="44">
        <f>'2022'!AD28</f>
        <v>6.2939189189189185E-2</v>
      </c>
      <c r="AK292" s="44">
        <f>'2022'!AE28</f>
        <v>0.16145270270270271</v>
      </c>
      <c r="AL292" s="45">
        <f>'2022'!AF28</f>
        <v>9.4E-2</v>
      </c>
      <c r="AM292" s="46">
        <f t="shared" si="33"/>
        <v>0.52200000000000002</v>
      </c>
      <c r="AN292" s="45">
        <f>'2022'!AG28</f>
        <v>0.74099999999999999</v>
      </c>
      <c r="AO292" s="45">
        <f>'2022'!AH28</f>
        <v>0.25900000000000001</v>
      </c>
      <c r="AP292" s="43">
        <f>'2022'!AI28</f>
        <v>112.16796529356547</v>
      </c>
      <c r="AQ292" s="47">
        <f>'2022'!AJ28</f>
        <v>113.31448071607471</v>
      </c>
      <c r="AR292" s="48">
        <f>'2022'!AK28</f>
        <v>6</v>
      </c>
      <c r="AS292" s="49">
        <f>'2022'!AL28</f>
        <v>4</v>
      </c>
      <c r="AT292" s="49">
        <f>'2022'!AM28</f>
        <v>4</v>
      </c>
      <c r="AU292" s="49">
        <f>'2022'!AN28</f>
        <v>5</v>
      </c>
      <c r="AV292" s="49">
        <f>'2022'!AO28</f>
        <v>9</v>
      </c>
      <c r="AW292" s="49">
        <f>'2022'!AP28</f>
        <v>8</v>
      </c>
      <c r="AX292" s="49">
        <f>'2022'!AQ28</f>
        <v>0</v>
      </c>
      <c r="AY292" s="50">
        <f>'2022'!AR28</f>
        <v>0</v>
      </c>
      <c r="AZ292" s="60">
        <f>'2022'!AS28</f>
        <v>0</v>
      </c>
      <c r="BA292" s="61">
        <f>'2022'!AT28</f>
        <v>2326</v>
      </c>
      <c r="BB292" s="61">
        <f>'2022'!AU28</f>
        <v>0</v>
      </c>
      <c r="BC292" s="61">
        <f>'2022'!AV28</f>
        <v>0</v>
      </c>
      <c r="BD292" s="61">
        <f>'2022'!AW28</f>
        <v>0</v>
      </c>
      <c r="BE292" s="61">
        <f>'2022'!AX28</f>
        <v>0</v>
      </c>
      <c r="BF292" s="62">
        <f>'2022'!AY28</f>
        <v>0</v>
      </c>
      <c r="BG292" s="62">
        <f>'2022'!AZ28</f>
        <v>0</v>
      </c>
      <c r="BH292" s="62">
        <f>'2022'!BA28</f>
        <v>0</v>
      </c>
      <c r="BI292" s="62">
        <f>'2022'!BB28</f>
        <v>0</v>
      </c>
      <c r="BJ292" s="62">
        <f>'2022'!BC28</f>
        <v>0</v>
      </c>
      <c r="BK292" s="62">
        <f>'2022'!BH28</f>
        <v>0</v>
      </c>
      <c r="BL292" s="62">
        <f>'2022'!BI28</f>
        <v>0</v>
      </c>
      <c r="BM292" s="62">
        <f>'2022'!BJ28</f>
        <v>0</v>
      </c>
      <c r="BN292" s="63">
        <f>'2022'!BK28</f>
        <v>0</v>
      </c>
      <c r="BO292" s="60">
        <f>'2022'!BL28</f>
        <v>0</v>
      </c>
      <c r="BP292" s="61">
        <f>'2022'!BM28</f>
        <v>3347</v>
      </c>
      <c r="BQ292" s="61">
        <f>'2022'!BN28</f>
        <v>0</v>
      </c>
      <c r="BR292" s="61">
        <f>'2022'!BO28</f>
        <v>5</v>
      </c>
      <c r="BS292" s="61">
        <f>'2022'!BP28</f>
        <v>0</v>
      </c>
      <c r="BT292" s="61">
        <f>'2022'!BQ28</f>
        <v>23</v>
      </c>
      <c r="BU292" s="62">
        <f>'2022'!BR28</f>
        <v>0.96</v>
      </c>
      <c r="BV292" s="62">
        <f>'2022'!BS28</f>
        <v>0.65</v>
      </c>
      <c r="BW292" s="62">
        <f>'2022'!BT28</f>
        <v>0</v>
      </c>
      <c r="BX292" s="62">
        <f>'2022'!BU28</f>
        <v>0</v>
      </c>
      <c r="BY292" s="62">
        <f>'2022'!BV28</f>
        <v>0</v>
      </c>
      <c r="BZ292" s="62">
        <f>'2022'!CA28</f>
        <v>0</v>
      </c>
      <c r="CA292" s="62">
        <f>'2022'!CB28</f>
        <v>0</v>
      </c>
      <c r="CB292" s="62">
        <f>'2022'!CC28</f>
        <v>86.8</v>
      </c>
      <c r="CC292" s="63">
        <f>'2022'!CD28</f>
        <v>13.2</v>
      </c>
      <c r="CD292" s="60">
        <f>'2022'!CE28</f>
        <v>90</v>
      </c>
      <c r="CE292" s="61">
        <f>'2022'!CF28</f>
        <v>3278</v>
      </c>
      <c r="CF292" s="61">
        <f>'2022'!CG28</f>
        <v>0</v>
      </c>
      <c r="CG292" s="61">
        <f>'2022'!CH28</f>
        <v>0</v>
      </c>
      <c r="CH292" s="61">
        <f>'2022'!CI28</f>
        <v>0</v>
      </c>
      <c r="CI292" s="61">
        <f>'2022'!CJ28</f>
        <v>0</v>
      </c>
      <c r="CJ292" s="62">
        <f>'2022'!CK28</f>
        <v>0</v>
      </c>
      <c r="CK292" s="62">
        <f>'2022'!CL28</f>
        <v>0</v>
      </c>
      <c r="CL292" s="62">
        <f>'2022'!CM28</f>
        <v>0</v>
      </c>
      <c r="CM292" s="62">
        <f>'2022'!CN28</f>
        <v>0</v>
      </c>
      <c r="CN292" s="62">
        <f>'2022'!CO28</f>
        <v>0</v>
      </c>
      <c r="CO292" s="62">
        <f>'2022'!CT28</f>
        <v>0</v>
      </c>
      <c r="CP292" s="62">
        <f>'2022'!CU28</f>
        <v>0</v>
      </c>
      <c r="CQ292" s="62">
        <f>'2022'!CV28</f>
        <v>0</v>
      </c>
      <c r="CR292" s="63">
        <f>'2022'!CW28</f>
        <v>0</v>
      </c>
      <c r="CS292" s="60">
        <f>'2022'!CX28</f>
        <v>18</v>
      </c>
      <c r="CT292" s="61">
        <f>'2022'!CY28</f>
        <v>2849</v>
      </c>
      <c r="CU292" s="61">
        <f>'2022'!CZ28</f>
        <v>3</v>
      </c>
      <c r="CV292" s="61">
        <f>'2022'!DA28</f>
        <v>1</v>
      </c>
      <c r="CW292" s="61">
        <f>'2022'!DB28</f>
        <v>0</v>
      </c>
      <c r="CX292" s="61">
        <f>'2022'!DC28</f>
        <v>15</v>
      </c>
      <c r="CY292" s="62">
        <f>'2022'!DD28</f>
        <v>0.56999999999999995</v>
      </c>
      <c r="CZ292" s="62">
        <f>'2022'!DE28</f>
        <v>0.95</v>
      </c>
      <c r="DA292" s="62">
        <f>'2022'!DF28</f>
        <v>1.8</v>
      </c>
      <c r="DB292" s="62">
        <f>'2022'!DG28</f>
        <v>12</v>
      </c>
      <c r="DC292" s="62">
        <f>'2022'!DH28</f>
        <v>0</v>
      </c>
      <c r="DD292" s="62">
        <f>'2022'!DM28</f>
        <v>0</v>
      </c>
      <c r="DE292" s="62">
        <f>'2022'!DN28</f>
        <v>0</v>
      </c>
      <c r="DF292" s="62">
        <f>'2022'!DO28</f>
        <v>70</v>
      </c>
      <c r="DG292" s="63">
        <f>'2022'!DP28</f>
        <v>30</v>
      </c>
      <c r="DH292" s="60">
        <f>'2022'!DQ28</f>
        <v>888</v>
      </c>
      <c r="DI292" s="61">
        <f>'2022'!DR28</f>
        <v>3672</v>
      </c>
      <c r="DJ292" s="61">
        <f>'2022'!DS28</f>
        <v>82</v>
      </c>
      <c r="DK292" s="61">
        <f>'2022'!DT28</f>
        <v>48</v>
      </c>
      <c r="DL292" s="61">
        <f>'2022'!DU28</f>
        <v>7</v>
      </c>
      <c r="DM292" s="61">
        <f>'2022'!DV28</f>
        <v>30</v>
      </c>
      <c r="DN292" s="62">
        <f>'2022'!DW28</f>
        <v>1.08</v>
      </c>
      <c r="DO292" s="62">
        <f>'2022'!DX28</f>
        <v>2.12</v>
      </c>
      <c r="DP292" s="62">
        <f>'2022'!DY28</f>
        <v>2.4300000000000002</v>
      </c>
      <c r="DQ292" s="62">
        <f>'2022'!DZ28</f>
        <v>6.4</v>
      </c>
      <c r="DR292" s="62">
        <f>'2022'!EA28</f>
        <v>14.7</v>
      </c>
      <c r="DS292" s="62">
        <f>'2022'!EF28</f>
        <v>52.2</v>
      </c>
      <c r="DT292" s="62">
        <f>'2022'!EG28</f>
        <v>9.4</v>
      </c>
      <c r="DU292" s="62">
        <f>'2022'!EH28</f>
        <v>78.2</v>
      </c>
      <c r="DV292" s="63">
        <f>'2022'!EI28</f>
        <v>21.8</v>
      </c>
    </row>
    <row r="293" spans="1:126" ht="15.75" customHeight="1" x14ac:dyDescent="0.2">
      <c r="A293" s="30">
        <f t="shared" si="29"/>
        <v>291</v>
      </c>
      <c r="B293" s="31">
        <f>'2020'!A27</f>
        <v>25</v>
      </c>
      <c r="C293" s="31">
        <v>2020</v>
      </c>
      <c r="D293" s="32" t="str">
        <f>'2020'!B27</f>
        <v>John Hightower</v>
      </c>
      <c r="E293" s="32" t="str" cm="1">
        <f t="array" ref="E293">_xlfn.IFS(F293&gt;12.5,"Cornerstone",AND(F293&gt;11.995,F293&lt;12.5),"Elite",AND(F293&gt;11,F293&lt;12.995),"Elite Upside",AND(F293&gt;=9.69,F293&lt;10.999),"Upside",AND(F293&gt;8.4,F293&lt;9.999),"Upside Lite",AND(F293&gt;7.25,F293&lt;8.999),"Outlier",AND(F293&gt;=6,F293&lt;7.25),"Outlier Lite",F293&lt;6.999,"Purgatory")</f>
        <v>Outlier Lite</v>
      </c>
      <c r="F293" s="33">
        <f>'2020'!C27</f>
        <v>6.8514285714285705</v>
      </c>
      <c r="G293" s="33">
        <f t="shared" si="30"/>
        <v>52.6</v>
      </c>
      <c r="H293" s="303">
        <f t="shared" si="31"/>
        <v>-0.90692736347602065</v>
      </c>
      <c r="I293" s="34" t="str">
        <f>'2020'!D27</f>
        <v>Boise State</v>
      </c>
      <c r="J293" s="35">
        <f>'2020'!E27</f>
        <v>7</v>
      </c>
      <c r="K293" s="36">
        <f>'2020'!F27</f>
        <v>35216</v>
      </c>
      <c r="L293" s="37">
        <f>'2020'!G27</f>
        <v>29.345205479452055</v>
      </c>
      <c r="M293" s="37" t="str">
        <f>'2020'!H27</f>
        <v>SR</v>
      </c>
      <c r="N293" s="37">
        <f>'2020'!I27</f>
        <v>23.912328767123288</v>
      </c>
      <c r="O293" s="37" t="str">
        <f>'2020'!J27</f>
        <v>Wide</v>
      </c>
      <c r="P293" s="37" t="str">
        <f>'2020'!K27</f>
        <v>DEEP</v>
      </c>
      <c r="Q293" s="37" t="str">
        <f>'2020'!L27</f>
        <v>Elite Earner</v>
      </c>
      <c r="R293" s="55">
        <f>'2020'!M27</f>
        <v>74</v>
      </c>
      <c r="S293" s="55">
        <f>'2020'!N27</f>
        <v>190</v>
      </c>
      <c r="T293" s="231">
        <f t="shared" si="32"/>
        <v>24.3942861881341</v>
      </c>
      <c r="U293" s="35">
        <f>'2020'!O27</f>
        <v>4.43</v>
      </c>
      <c r="V293" s="56">
        <f>'2020'!P27</f>
        <v>5</v>
      </c>
      <c r="W293" s="57">
        <f>'2020'!Q27</f>
        <v>0</v>
      </c>
      <c r="X293" s="58">
        <f>'2020'!R27</f>
        <v>0</v>
      </c>
      <c r="Y293" s="58">
        <f>'2020'!S27</f>
        <v>0</v>
      </c>
      <c r="Z293" s="58">
        <f>'2020'!T27</f>
        <v>0.13277133825079029</v>
      </c>
      <c r="AA293" s="58">
        <f>'2020'!U27</f>
        <v>0.25736899563318777</v>
      </c>
      <c r="AB293" s="58">
        <f>'2020'!V27</f>
        <v>0.25736899563318777</v>
      </c>
      <c r="AC293" s="59">
        <f>'2020'!W27</f>
        <v>0.19560043668122271</v>
      </c>
      <c r="AD293" s="42">
        <f>'2020'!X27</f>
        <v>23.279452054794522</v>
      </c>
      <c r="AE293" s="43">
        <f>'2020'!Y27</f>
        <v>4</v>
      </c>
      <c r="AF293" s="43">
        <f>'2020'!Z27</f>
        <v>7.1</v>
      </c>
      <c r="AG293" s="43">
        <f>'2020'!AA27</f>
        <v>18.600000000000001</v>
      </c>
      <c r="AH293" s="43">
        <f>'2020'!AB27</f>
        <v>0.78</v>
      </c>
      <c r="AI293" s="43">
        <f>'2020'!AC27</f>
        <v>2.0299999999999998</v>
      </c>
      <c r="AJ293" s="44">
        <f>'2020'!AD27</f>
        <v>4.5471898197242844E-2</v>
      </c>
      <c r="AK293" s="44">
        <f>'2020'!AE27</f>
        <v>0.20746553552492047</v>
      </c>
      <c r="AL293" s="45">
        <f>'2020'!AF27</f>
        <v>7.2999999999999995E-2</v>
      </c>
      <c r="AM293" s="46">
        <f t="shared" si="33"/>
        <v>0.375</v>
      </c>
      <c r="AN293" s="45">
        <f>'2020'!AG27</f>
        <v>0.90500000000000003</v>
      </c>
      <c r="AO293" s="45">
        <f>'2020'!AH27</f>
        <v>9.4E-2</v>
      </c>
      <c r="AP293" s="43">
        <f>'2020'!AI27</f>
        <v>98.666265767488142</v>
      </c>
      <c r="AQ293" s="47">
        <f>'2020'!AJ27</f>
        <v>99.674774703954611</v>
      </c>
      <c r="AR293" s="48">
        <f>'2020'!AK27</f>
        <v>5</v>
      </c>
      <c r="AS293" s="49">
        <f>'2020'!AL27</f>
        <v>0</v>
      </c>
      <c r="AT293" s="49">
        <f>'2020'!AM27</f>
        <v>8</v>
      </c>
      <c r="AU293" s="49">
        <f>'2020'!AN27</f>
        <v>5</v>
      </c>
      <c r="AV293" s="49">
        <f>'2020'!AO27</f>
        <v>9</v>
      </c>
      <c r="AW293" s="49">
        <f>'2020'!AP27</f>
        <v>6</v>
      </c>
      <c r="AX293" s="49">
        <f>'2020'!AQ27</f>
        <v>4</v>
      </c>
      <c r="AY293" s="50">
        <f>'2020'!AR27</f>
        <v>0</v>
      </c>
      <c r="AZ293" s="60">
        <f>'2020'!AS27</f>
        <v>0</v>
      </c>
      <c r="BA293" s="61">
        <f>'2020'!AT27</f>
        <v>4032</v>
      </c>
      <c r="BB293" s="61">
        <f>'2020'!AU27</f>
        <v>0</v>
      </c>
      <c r="BC293" s="61">
        <f>'2020'!AV27</f>
        <v>0</v>
      </c>
      <c r="BD293" s="61">
        <f>'2020'!AW27</f>
        <v>0</v>
      </c>
      <c r="BE293" s="61">
        <f>'2020'!AX27</f>
        <v>0</v>
      </c>
      <c r="BF293" s="62">
        <f>'2020'!AY27</f>
        <v>0</v>
      </c>
      <c r="BG293" s="62">
        <f>'2020'!AZ27</f>
        <v>0</v>
      </c>
      <c r="BH293" s="62">
        <f>'2020'!BA27</f>
        <v>0</v>
      </c>
      <c r="BI293" s="62">
        <f>'2020'!BB27</f>
        <v>0</v>
      </c>
      <c r="BJ293" s="62">
        <f>'2020'!BC27</f>
        <v>0</v>
      </c>
      <c r="BK293" s="62">
        <f>'2020'!BD27</f>
        <v>0</v>
      </c>
      <c r="BL293" s="62">
        <f>'2020'!BE27</f>
        <v>0</v>
      </c>
      <c r="BM293" s="62">
        <f>'2020'!BF27</f>
        <v>0</v>
      </c>
      <c r="BN293" s="63">
        <f>'2020'!BG27</f>
        <v>0</v>
      </c>
      <c r="BO293" s="60">
        <f>'2020'!BH27</f>
        <v>0</v>
      </c>
      <c r="BP293" s="61">
        <f>'2020'!BI27</f>
        <v>3878</v>
      </c>
      <c r="BQ293" s="61">
        <f>'2020'!BJ27</f>
        <v>0</v>
      </c>
      <c r="BR293" s="61">
        <f>'2020'!BK27</f>
        <v>0</v>
      </c>
      <c r="BS293" s="61">
        <f>'2020'!BL27</f>
        <v>0</v>
      </c>
      <c r="BT293" s="61">
        <f>'2020'!BM27</f>
        <v>0</v>
      </c>
      <c r="BU293" s="62">
        <f>'2020'!BN27</f>
        <v>0</v>
      </c>
      <c r="BV293" s="62">
        <f>'2020'!BO27</f>
        <v>0</v>
      </c>
      <c r="BW293" s="62">
        <f>'2020'!BP27</f>
        <v>0</v>
      </c>
      <c r="BX293" s="62">
        <f>'2020'!BQ27</f>
        <v>0</v>
      </c>
      <c r="BY293" s="62">
        <f>'2020'!BR27</f>
        <v>0</v>
      </c>
      <c r="BZ293" s="62">
        <f>'2020'!BS27</f>
        <v>0</v>
      </c>
      <c r="CA293" s="62">
        <f>'2020'!BT27</f>
        <v>0</v>
      </c>
      <c r="CB293" s="62">
        <f>'2020'!BU27</f>
        <v>0</v>
      </c>
      <c r="CC293" s="63">
        <f>'2020'!BV27</f>
        <v>0</v>
      </c>
      <c r="CD293" s="60">
        <f>'2020'!BW27</f>
        <v>0</v>
      </c>
      <c r="CE293" s="61">
        <f>'2020'!BX27</f>
        <v>3677</v>
      </c>
      <c r="CF293" s="61">
        <f>'2020'!BY27</f>
        <v>0</v>
      </c>
      <c r="CG293" s="61">
        <f>'2020'!BZ27</f>
        <v>0</v>
      </c>
      <c r="CH293" s="61">
        <f>'2020'!CA27</f>
        <v>0</v>
      </c>
      <c r="CI293" s="61">
        <f>'2020'!CB27</f>
        <v>0</v>
      </c>
      <c r="CJ293" s="62">
        <f>'2020'!CC27</f>
        <v>0</v>
      </c>
      <c r="CK293" s="62">
        <f>'2020'!CD27</f>
        <v>0</v>
      </c>
      <c r="CL293" s="62">
        <f>'2020'!CE27</f>
        <v>0</v>
      </c>
      <c r="CM293" s="62">
        <f>'2020'!CF27</f>
        <v>0</v>
      </c>
      <c r="CN293" s="62">
        <f>'2020'!CG27</f>
        <v>0</v>
      </c>
      <c r="CO293" s="62">
        <f>'2020'!CL27</f>
        <v>0</v>
      </c>
      <c r="CP293" s="62">
        <f>'2020'!CM27</f>
        <v>0</v>
      </c>
      <c r="CQ293" s="62">
        <f>'2020'!CN27</f>
        <v>0</v>
      </c>
      <c r="CR293" s="63">
        <f>'2020'!CO27</f>
        <v>0</v>
      </c>
      <c r="CS293" s="60">
        <f>'2020'!CP27</f>
        <v>504</v>
      </c>
      <c r="CT293" s="61">
        <f>'2020'!CQ27</f>
        <v>3796</v>
      </c>
      <c r="CU293" s="61">
        <f>'2020'!CR27</f>
        <v>46</v>
      </c>
      <c r="CV293" s="61">
        <f>'2020'!CS27</f>
        <v>31</v>
      </c>
      <c r="CW293" s="61">
        <f>'2020'!CT27</f>
        <v>6</v>
      </c>
      <c r="CX293" s="61">
        <f>'2020'!CU27</f>
        <v>31</v>
      </c>
      <c r="CY293" s="62">
        <f>'2020'!CV27</f>
        <v>0.78</v>
      </c>
      <c r="CZ293" s="62">
        <f>'2020'!CW27</f>
        <v>1.47</v>
      </c>
      <c r="DA293" s="62">
        <f>'2020'!CX27</f>
        <v>4</v>
      </c>
      <c r="DB293" s="62">
        <f>'2020'!CY27</f>
        <v>7.1</v>
      </c>
      <c r="DC293" s="62">
        <f>'2020'!CZ27</f>
        <v>18.600000000000001</v>
      </c>
      <c r="DD293" s="62">
        <f>'2020'!DE27</f>
        <v>11.1</v>
      </c>
      <c r="DE293" s="62">
        <f>'2020'!DF27</f>
        <v>8.8000000000000007</v>
      </c>
      <c r="DF293" s="62">
        <f>'2020'!DG27</f>
        <v>90.5</v>
      </c>
      <c r="DG293" s="63">
        <f>'2020'!DH27</f>
        <v>9.5</v>
      </c>
      <c r="DH293" s="60">
        <f>'2020'!DI27</f>
        <v>943</v>
      </c>
      <c r="DI293" s="61">
        <f>'2020'!DJ27</f>
        <v>3664</v>
      </c>
      <c r="DJ293" s="61">
        <f>'2020'!DK27</f>
        <v>89</v>
      </c>
      <c r="DK293" s="61">
        <f>'2020'!DL27</f>
        <v>51</v>
      </c>
      <c r="DL293" s="61">
        <f>'2020'!DM27</f>
        <v>8</v>
      </c>
      <c r="DM293" s="61">
        <f>'2020'!DN27</f>
        <v>31</v>
      </c>
      <c r="DN293" s="62">
        <f>'2020'!DO27</f>
        <v>0.46</v>
      </c>
      <c r="DO293" s="62">
        <f>'2020'!DP27</f>
        <v>2.0299999999999998</v>
      </c>
      <c r="DP293" s="62">
        <f>'2020'!DQ27</f>
        <v>2.68</v>
      </c>
      <c r="DQ293" s="62">
        <f>'2020'!DR27</f>
        <v>6.9</v>
      </c>
      <c r="DR293" s="62">
        <f>'2020'!DS27</f>
        <v>17.3</v>
      </c>
      <c r="DS293" s="62">
        <f>'2020'!DX27</f>
        <v>37.5</v>
      </c>
      <c r="DT293" s="62">
        <f>'2020'!DY27</f>
        <v>7.3</v>
      </c>
      <c r="DU293" s="62">
        <f>'2020'!DZ27</f>
        <v>90.5</v>
      </c>
      <c r="DV293" s="63">
        <f>'2020'!EA27</f>
        <v>9.3000000000000007</v>
      </c>
    </row>
    <row r="294" spans="1:126" ht="15.75" customHeight="1" x14ac:dyDescent="0.2">
      <c r="A294" s="30">
        <f t="shared" si="29"/>
        <v>292</v>
      </c>
      <c r="B294" s="31">
        <f>'2023'!A35</f>
        <v>33</v>
      </c>
      <c r="C294" s="31">
        <v>2023</v>
      </c>
      <c r="D294" s="32" t="str">
        <f>'2023'!B35</f>
        <v>Elijah Higgins</v>
      </c>
      <c r="E294" s="32" t="str" cm="1">
        <f t="array" ref="E294">_xlfn.IFS(F294&gt;12.5,"Cornerstone",AND(F294&gt;11.995,F294&lt;12.5),"Elite",AND(F294&gt;11,F294&lt;12.995),"Elite Upside",AND(F294&gt;=9.69,F294&lt;10.999),"Upside",AND(F294&gt;8.4,F294&lt;9.999),"Upside Lite",AND(F294&gt;7.25,F294&lt;8.999),"Outlier",AND(F294&gt;=6,F294&lt;7.25),"Outlier Lite",F294&lt;6.999,"Purgatory")</f>
        <v>Outlier Lite</v>
      </c>
      <c r="F294" s="33">
        <f>'2023'!C35</f>
        <v>6.8342857142857145</v>
      </c>
      <c r="G294" s="33">
        <f t="shared" si="30"/>
        <v>52.5</v>
      </c>
      <c r="H294" s="303">
        <f t="shared" si="31"/>
        <v>-0.91676658259969168</v>
      </c>
      <c r="I294" s="34" t="str">
        <f>'2023'!D35</f>
        <v>Stanford</v>
      </c>
      <c r="J294" s="35">
        <f>'2023'!E35</f>
        <v>5</v>
      </c>
      <c r="K294" s="36">
        <f>'2023'!F35</f>
        <v>36826</v>
      </c>
      <c r="L294" s="37">
        <f>'2023'!G35</f>
        <v>24.934246575342467</v>
      </c>
      <c r="M294" s="37" t="str">
        <f>'2023'!H35</f>
        <v>SR</v>
      </c>
      <c r="N294" s="37">
        <f>'2023'!I35</f>
        <v>22.512328767123286</v>
      </c>
      <c r="O294" s="37" t="str">
        <f>'2023'!J35</f>
        <v>Slot</v>
      </c>
      <c r="P294" s="37" t="str">
        <f>'2023'!K35</f>
        <v>SLOB</v>
      </c>
      <c r="Q294" s="37" t="str">
        <f>'2023'!L35</f>
        <v>Poor Earner</v>
      </c>
      <c r="R294" s="35">
        <f>'2023'!M35</f>
        <v>75</v>
      </c>
      <c r="S294" s="35">
        <f>'2023'!N35</f>
        <v>235</v>
      </c>
      <c r="T294" s="231">
        <f t="shared" si="32"/>
        <v>29.37266070087696</v>
      </c>
      <c r="U294" s="35">
        <f>'2023'!O35</f>
        <v>4.54</v>
      </c>
      <c r="V294" s="38">
        <f>'2023'!P35</f>
        <v>6</v>
      </c>
      <c r="W294" s="57">
        <f>'2023'!Q35</f>
        <v>0</v>
      </c>
      <c r="X294" s="58">
        <f>'2023'!R35</f>
        <v>0</v>
      </c>
      <c r="Y294" s="58">
        <f>'2023'!S35</f>
        <v>0.10210001160227404</v>
      </c>
      <c r="Z294" s="58">
        <f>'2023'!T35</f>
        <v>0.19361833952912022</v>
      </c>
      <c r="AA294" s="58">
        <f>'2023'!U35</f>
        <v>0.23069864988858302</v>
      </c>
      <c r="AB294" s="58">
        <f>'2023'!V35</f>
        <v>0.23069864988858302</v>
      </c>
      <c r="AC294" s="59">
        <f>'2023'!W35</f>
        <v>0.21916371739415386</v>
      </c>
      <c r="AD294" s="42">
        <f>'2023'!X35</f>
        <v>21.846575342465755</v>
      </c>
      <c r="AE294" s="43">
        <f>'2023'!Y35</f>
        <v>1.83</v>
      </c>
      <c r="AF294" s="43">
        <f>'2023'!Z35</f>
        <v>7</v>
      </c>
      <c r="AG294" s="43">
        <f>'2023'!AA35</f>
        <v>7.1</v>
      </c>
      <c r="AH294" s="43">
        <f>'2023'!AB35</f>
        <v>0.86</v>
      </c>
      <c r="AI294" s="43">
        <f>'2023'!AC35</f>
        <v>1.57</v>
      </c>
      <c r="AJ294" s="44">
        <f>'2023'!AD35</f>
        <v>3.3792613636363641E-2</v>
      </c>
      <c r="AK294" s="44">
        <f>'2023'!AE35</f>
        <v>0.17936079545454547</v>
      </c>
      <c r="AL294" s="45">
        <f>'2023'!AF35</f>
        <v>6.3E-2</v>
      </c>
      <c r="AM294" s="46">
        <f>DD294/100</f>
        <v>0.47399999999999998</v>
      </c>
      <c r="AN294" s="45">
        <f>'2023'!AG35</f>
        <v>0.34550000000000003</v>
      </c>
      <c r="AO294" s="45">
        <f>'2023'!AH35</f>
        <v>0.63700000000000001</v>
      </c>
      <c r="AP294" s="43">
        <f>'2023'!AI35</f>
        <v>110.63039079368107</v>
      </c>
      <c r="AQ294" s="47">
        <f>'2023'!AJ35</f>
        <v>114.03425588269633</v>
      </c>
      <c r="AR294" s="48">
        <f>'2023'!AK35</f>
        <v>6</v>
      </c>
      <c r="AS294" s="49">
        <f>'2023'!AL35</f>
        <v>3</v>
      </c>
      <c r="AT294" s="49">
        <f>'2023'!AM35</f>
        <v>3</v>
      </c>
      <c r="AU294" s="49">
        <f>'2023'!AN35</f>
        <v>5</v>
      </c>
      <c r="AV294" s="49">
        <f>'2023'!AO35</f>
        <v>7</v>
      </c>
      <c r="AW294" s="49">
        <f>'2023'!AP35</f>
        <v>9</v>
      </c>
      <c r="AX294" s="49">
        <f>'2023'!AQ35</f>
        <v>2</v>
      </c>
      <c r="AY294" s="50">
        <f>'2023'!AR35</f>
        <v>0.25</v>
      </c>
      <c r="AZ294" s="60">
        <f>'2023'!AS35</f>
        <v>0</v>
      </c>
      <c r="BA294" s="61">
        <f>'2023'!AT35</f>
        <v>3550.3</v>
      </c>
      <c r="BB294" s="61">
        <f>'2023'!AU35</f>
        <v>0</v>
      </c>
      <c r="BC294" s="61">
        <f>'2023'!AV35</f>
        <v>0</v>
      </c>
      <c r="BD294" s="61">
        <f>'2023'!AW35</f>
        <v>0</v>
      </c>
      <c r="BE294" s="61">
        <f>'2023'!AX35</f>
        <v>0</v>
      </c>
      <c r="BF294" s="62">
        <f>'2023'!AY35</f>
        <v>0</v>
      </c>
      <c r="BG294" s="62">
        <f>'2023'!AZ35</f>
        <v>0</v>
      </c>
      <c r="BH294" s="62">
        <f>'2023'!BA35</f>
        <v>0</v>
      </c>
      <c r="BI294" s="62">
        <f>'2023'!BA35</f>
        <v>0</v>
      </c>
      <c r="BJ294" s="62">
        <f>'2023'!BC35</f>
        <v>0</v>
      </c>
      <c r="BK294" s="62">
        <f>'2023'!BH35</f>
        <v>0</v>
      </c>
      <c r="BL294" s="62">
        <f>'2023'!BI35</f>
        <v>0</v>
      </c>
      <c r="BM294" s="62">
        <f>'2023'!BJ35</f>
        <v>0</v>
      </c>
      <c r="BN294" s="63">
        <f>'2023'!BK35</f>
        <v>0</v>
      </c>
      <c r="BO294" s="60">
        <f>'2023'!BL35</f>
        <v>0</v>
      </c>
      <c r="BP294" s="61">
        <f>'2023'!BM35</f>
        <v>3148.7999999999997</v>
      </c>
      <c r="BQ294" s="61">
        <f>'2023'!BN35</f>
        <v>1</v>
      </c>
      <c r="BR294" s="61">
        <f>'2023'!BO35</f>
        <v>0</v>
      </c>
      <c r="BS294" s="61">
        <f>'2023'!BP35</f>
        <v>0</v>
      </c>
      <c r="BT294" s="61">
        <f>'2023'!BQ35</f>
        <v>18</v>
      </c>
      <c r="BU294" s="62">
        <f>'2023'!BR35</f>
        <v>0</v>
      </c>
      <c r="BV294" s="62">
        <f>'2023'!BS35</f>
        <v>0</v>
      </c>
      <c r="BW294" s="62">
        <f>'2023'!BT35</f>
        <v>0</v>
      </c>
      <c r="BX294" s="62">
        <f>'2023'!BU35</f>
        <v>0</v>
      </c>
      <c r="BY294" s="62">
        <f>'2023'!BV35</f>
        <v>0</v>
      </c>
      <c r="BZ294" s="62">
        <f>'2023'!CA35</f>
        <v>0</v>
      </c>
      <c r="CA294" s="62">
        <f>'2023'!CB35</f>
        <v>0</v>
      </c>
      <c r="CB294" s="62">
        <f>'2023'!CC35</f>
        <v>90.9</v>
      </c>
      <c r="CC294" s="63">
        <f>'2023'!CD35</f>
        <v>9.1</v>
      </c>
      <c r="CD294" s="60">
        <f>'2023'!CE35</f>
        <v>176</v>
      </c>
      <c r="CE294" s="61">
        <f>'2023'!CF35</f>
        <v>1723.8000000000002</v>
      </c>
      <c r="CF294" s="61">
        <f>'2023'!CG35</f>
        <v>23</v>
      </c>
      <c r="CG294" s="61">
        <f>'2023'!CH35</f>
        <v>15</v>
      </c>
      <c r="CH294" s="61">
        <f>'2023'!CI35</f>
        <v>0</v>
      </c>
      <c r="CI294" s="61">
        <f>'2023'!CJ35</f>
        <v>7</v>
      </c>
      <c r="CJ294" s="62">
        <f>'2023'!CK35</f>
        <v>0.67</v>
      </c>
      <c r="CK294" s="62">
        <f>'2023'!CL35</f>
        <v>1.0900000000000001</v>
      </c>
      <c r="CL294" s="62">
        <f>'2023'!CM35</f>
        <v>1.48</v>
      </c>
      <c r="CM294" s="62">
        <f>'2023'!CN35</f>
        <v>3.8</v>
      </c>
      <c r="CN294" s="62">
        <f>'2023'!CO35</f>
        <v>9.8000000000000007</v>
      </c>
      <c r="CO294" s="62">
        <f>'2023'!CT35</f>
        <v>60</v>
      </c>
      <c r="CP294" s="62">
        <f>'2023'!CU35</f>
        <v>11.8</v>
      </c>
      <c r="CQ294" s="62">
        <f>'2023'!CV35</f>
        <v>12.2</v>
      </c>
      <c r="CR294" s="63">
        <f>'2023'!CW35</f>
        <v>84.6</v>
      </c>
      <c r="CS294" s="60">
        <f>'2023'!CX35</f>
        <v>500</v>
      </c>
      <c r="CT294" s="61">
        <f>'2023'!CY35</f>
        <v>2582.3999999999996</v>
      </c>
      <c r="CU294" s="61">
        <f>'2023'!CZ35</f>
        <v>69</v>
      </c>
      <c r="CV294" s="61">
        <f>'2023'!DA35</f>
        <v>44</v>
      </c>
      <c r="CW294" s="61">
        <f>'2023'!DB35</f>
        <v>4</v>
      </c>
      <c r="CX294" s="61">
        <f>'2023'!DC35</f>
        <v>16</v>
      </c>
      <c r="CY294" s="62">
        <f>'2023'!DD35</f>
        <v>0.35</v>
      </c>
      <c r="CZ294" s="62">
        <f>'2023'!DE35</f>
        <v>1.54</v>
      </c>
      <c r="DA294" s="62">
        <f>'2023'!DF35</f>
        <v>1.74</v>
      </c>
      <c r="DB294" s="62">
        <f>'2023'!DG35</f>
        <v>4.4000000000000004</v>
      </c>
      <c r="DC294" s="62">
        <f>'2023'!DH35</f>
        <v>10.199999999999999</v>
      </c>
      <c r="DD294" s="62">
        <f>'2023'!DM35</f>
        <v>47.4</v>
      </c>
      <c r="DE294" s="62">
        <f>'2023'!DN35</f>
        <v>8.3000000000000007</v>
      </c>
      <c r="DF294" s="62">
        <f>'2023'!DO35</f>
        <v>50.6</v>
      </c>
      <c r="DG294" s="63">
        <f>'2023'!DP35</f>
        <v>48.4</v>
      </c>
      <c r="DH294" s="60">
        <f>'2023'!DQ35</f>
        <v>704</v>
      </c>
      <c r="DI294" s="61">
        <f>'2023'!DR35</f>
        <v>3051.6000000000004</v>
      </c>
      <c r="DJ294" s="61">
        <f>'2023'!DS35</f>
        <v>82</v>
      </c>
      <c r="DK294" s="61">
        <f>'2023'!DT35</f>
        <v>59</v>
      </c>
      <c r="DL294" s="61">
        <f>'2023'!DU35</f>
        <v>2</v>
      </c>
      <c r="DM294" s="61">
        <f>'2023'!DV35</f>
        <v>15</v>
      </c>
      <c r="DN294" s="62">
        <f>'2023'!DW35</f>
        <v>0.86</v>
      </c>
      <c r="DO294" s="62">
        <f>'2023'!DX35</f>
        <v>1.57</v>
      </c>
      <c r="DP294" s="62">
        <f>'2023'!DY35</f>
        <v>1.83</v>
      </c>
      <c r="DQ294" s="62">
        <f>'2023'!DZ35</f>
        <v>7</v>
      </c>
      <c r="DR294" s="62">
        <f>'2023'!EA35</f>
        <v>7.1</v>
      </c>
      <c r="DS294" s="62">
        <f>'2023'!EF35</f>
        <v>30.8</v>
      </c>
      <c r="DT294" s="62">
        <f>'2023'!EG35</f>
        <v>6.3</v>
      </c>
      <c r="DU294" s="62">
        <f>'2023'!EH35</f>
        <v>18.5</v>
      </c>
      <c r="DV294" s="63">
        <f>'2023'!EI35</f>
        <v>79</v>
      </c>
    </row>
    <row r="295" spans="1:126" ht="15.75" customHeight="1" x14ac:dyDescent="0.2">
      <c r="A295" s="30">
        <f t="shared" si="29"/>
        <v>293</v>
      </c>
      <c r="B295" s="31">
        <f>'2024'!A28</f>
        <v>26</v>
      </c>
      <c r="C295" s="31">
        <v>2024</v>
      </c>
      <c r="D295" s="32" t="str">
        <f>'2024'!B28</f>
        <v>Brenden Rice</v>
      </c>
      <c r="E295" s="32" t="str" cm="1">
        <f t="array" ref="E295">_xlfn.IFS(F295&gt;12.5,"Cornerstone",AND(F295&gt;11.995,F295&lt;12.5),"Elite",AND(F295&gt;11,F295&lt;12.995),"Elite Upside",AND(F295&gt;=9.69,F295&lt;10.999),"Upside",AND(F295&gt;8.4,F295&lt;9.999),"Upside Lite",AND(F295&gt;7.25,F295&lt;8.999),"Outlier",AND(F295&gt;=6,F295&lt;7.25),"Outlier Lite",F295&lt;6.999,"Purgatory")</f>
        <v>Outlier Lite</v>
      </c>
      <c r="F295" s="33">
        <f>'2024'!C28</f>
        <v>6.8314285714285727</v>
      </c>
      <c r="G295" s="33">
        <f t="shared" si="30"/>
        <v>52.300000000000004</v>
      </c>
      <c r="H295" s="303">
        <f t="shared" si="31"/>
        <v>-0.91840645245363628</v>
      </c>
      <c r="I295" s="34" t="str">
        <f>'2024'!D28</f>
        <v>USC</v>
      </c>
      <c r="J295" s="35">
        <f>'2024'!E28</f>
        <v>5</v>
      </c>
      <c r="K295" s="36">
        <f>'2024'!F28</f>
        <v>37333</v>
      </c>
      <c r="L295" s="37">
        <f>'2024'!G28</f>
        <v>23.545205479452054</v>
      </c>
      <c r="M295" s="37" t="str">
        <f>'2024'!H28</f>
        <v>SR</v>
      </c>
      <c r="N295" s="37">
        <f>'2024'!I28</f>
        <v>22.126027397260273</v>
      </c>
      <c r="O295" s="37" t="str">
        <f>'2024'!J28</f>
        <v>Wide</v>
      </c>
      <c r="P295" s="37" t="str">
        <f>'2024'!K28</f>
        <v>SLOB</v>
      </c>
      <c r="Q295" s="37" t="str">
        <f>'2024'!L28</f>
        <v>Elite Earner</v>
      </c>
      <c r="R295" s="35">
        <f>'2024'!M28</f>
        <v>74</v>
      </c>
      <c r="S295" s="35">
        <f>'2024'!N28</f>
        <v>208</v>
      </c>
      <c r="T295" s="231">
        <f t="shared" si="32"/>
        <v>26.705323827009963</v>
      </c>
      <c r="U295" s="35">
        <f>'2024'!O28</f>
        <v>4.5</v>
      </c>
      <c r="V295" s="38">
        <f>'2024'!P28</f>
        <v>7</v>
      </c>
      <c r="W295" s="57">
        <f>'2024'!Q28</f>
        <v>0</v>
      </c>
      <c r="X295" s="58">
        <f>'2024'!R28</f>
        <v>9.9255583126550875E-2</v>
      </c>
      <c r="Y295" s="58">
        <f>'2024'!S28</f>
        <v>0.20702070207020701</v>
      </c>
      <c r="Z295" s="58">
        <f>'2024'!T28</f>
        <v>0.13012181616832783</v>
      </c>
      <c r="AA295" s="58">
        <f>'2024'!U28</f>
        <v>0.19794794794794796</v>
      </c>
      <c r="AB295" s="58">
        <f>'2024'!V28</f>
        <v>0.20248432500907748</v>
      </c>
      <c r="AC295" s="59">
        <f>'2024'!W28</f>
        <v>0.19236010875862361</v>
      </c>
      <c r="AD295" s="42">
        <f>'2024'!X28</f>
        <v>19.471232876712328</v>
      </c>
      <c r="AE295" s="43">
        <f>'2024'!Y28</f>
        <v>2.75</v>
      </c>
      <c r="AF295" s="43">
        <f>'2024'!Z28</f>
        <v>6.3</v>
      </c>
      <c r="AG295" s="43">
        <f>'2024'!AA28</f>
        <v>15.1</v>
      </c>
      <c r="AH295" s="43">
        <f>'2024'!AB28</f>
        <v>1.5</v>
      </c>
      <c r="AI295" s="43">
        <f>'2024'!AC28</f>
        <v>1.5</v>
      </c>
      <c r="AJ295" s="44">
        <f>'2024'!AD28</f>
        <v>4.1719342604298361E-2</v>
      </c>
      <c r="AK295" s="44">
        <f>'2024'!AE28</f>
        <v>0.20164348925410874</v>
      </c>
      <c r="AL295" s="45">
        <f>'2024'!AF28</f>
        <v>4.2999999999999997E-2</v>
      </c>
      <c r="AM295" s="46">
        <f>DS295/100</f>
        <v>0.25</v>
      </c>
      <c r="AN295" s="45">
        <f>'2024'!AG28</f>
        <v>0.89400000000000002</v>
      </c>
      <c r="AO295" s="45">
        <f>'2024'!AH28</f>
        <v>0.10300000000000001</v>
      </c>
      <c r="AP295" s="43">
        <f>'2024'!AI28</f>
        <v>101.44795000762079</v>
      </c>
      <c r="AQ295" s="47">
        <f>'2024'!AJ28</f>
        <v>102.48489169557308</v>
      </c>
      <c r="AR295" s="48">
        <f>'2024'!AK28</f>
        <v>5</v>
      </c>
      <c r="AS295" s="49">
        <f>'2024'!AL28</f>
        <v>7</v>
      </c>
      <c r="AT295" s="49">
        <f>'2024'!AM28</f>
        <v>5</v>
      </c>
      <c r="AU295" s="49">
        <f>'2024'!AN28</f>
        <v>5</v>
      </c>
      <c r="AV295" s="49">
        <f>'2024'!AO28</f>
        <v>8</v>
      </c>
      <c r="AW295" s="49">
        <f>'2024'!AP28</f>
        <v>7</v>
      </c>
      <c r="AX295" s="49">
        <f>'2024'!AQ28</f>
        <v>0.5</v>
      </c>
      <c r="AY295" s="50">
        <f>'2024'!AR28</f>
        <v>0.25</v>
      </c>
      <c r="AZ295" s="60">
        <f>'2024'!AS28</f>
        <v>0</v>
      </c>
      <c r="BA295" s="61">
        <f>'2024'!AT28</f>
        <v>1</v>
      </c>
      <c r="BB295" s="61">
        <f>'2024'!AU28</f>
        <v>0</v>
      </c>
      <c r="BC295" s="61">
        <f>'2024'!AV28</f>
        <v>0</v>
      </c>
      <c r="BD295" s="61">
        <f>'2024'!AW28</f>
        <v>0</v>
      </c>
      <c r="BE295" s="61">
        <f>'2024'!AX28</f>
        <v>0</v>
      </c>
      <c r="BF295" s="62">
        <f>'2024'!AY28</f>
        <v>0</v>
      </c>
      <c r="BG295" s="62">
        <f>'2024'!AZ28</f>
        <v>0</v>
      </c>
      <c r="BH295" s="62">
        <f>'2024'!BA28</f>
        <v>0</v>
      </c>
      <c r="BI295" s="62">
        <f>'2024'!BB28</f>
        <v>0</v>
      </c>
      <c r="BJ295" s="62">
        <f>'2024'!BC28</f>
        <v>0</v>
      </c>
      <c r="BK295" s="62">
        <f>'2024'!BH28</f>
        <v>0</v>
      </c>
      <c r="BL295" s="62">
        <f>'2024'!BI28</f>
        <v>0</v>
      </c>
      <c r="BM295" s="62">
        <f>'2024'!BJ28</f>
        <v>0</v>
      </c>
      <c r="BN295" s="63">
        <f>'2024'!BK28</f>
        <v>0</v>
      </c>
      <c r="BO295" s="60">
        <f>'2024'!BL28</f>
        <v>120</v>
      </c>
      <c r="BP295" s="61">
        <f>'2024'!BM28</f>
        <v>1209</v>
      </c>
      <c r="BQ295" s="61">
        <f>'2024'!BN28</f>
        <v>15</v>
      </c>
      <c r="BR295" s="61">
        <f>'2024'!BO28</f>
        <v>6</v>
      </c>
      <c r="BS295" s="61">
        <f>'2024'!BP28</f>
        <v>2</v>
      </c>
      <c r="BT295" s="61">
        <f>'2024'!BQ28</f>
        <v>6</v>
      </c>
      <c r="BU295" s="62">
        <f>'2024'!BR28</f>
        <v>0.04</v>
      </c>
      <c r="BV295" s="62">
        <f>'2024'!BS28</f>
        <v>0.96</v>
      </c>
      <c r="BW295" s="62">
        <f>'2024'!BT28</f>
        <v>1.48</v>
      </c>
      <c r="BX295" s="62">
        <f>'2024'!BU28</f>
        <v>16.2</v>
      </c>
      <c r="BY295" s="62">
        <f>'2024'!BV28</f>
        <v>10.1</v>
      </c>
      <c r="BZ295" s="62">
        <f>'2024'!CA28</f>
        <v>50</v>
      </c>
      <c r="CA295" s="62">
        <f>'2024'!CB28</f>
        <v>14.3</v>
      </c>
      <c r="CB295" s="62">
        <f>'2024'!CC28</f>
        <v>95.4</v>
      </c>
      <c r="CC295" s="63">
        <f>'2024'!CD28</f>
        <v>3.4</v>
      </c>
      <c r="CD295" s="60">
        <f>'2024'!CE28</f>
        <v>299</v>
      </c>
      <c r="CE295" s="61">
        <f>'2024'!CF28</f>
        <v>1444.3000000000002</v>
      </c>
      <c r="CF295" s="61">
        <f>'2024'!CG28</f>
        <v>32</v>
      </c>
      <c r="CG295" s="61">
        <f>'2024'!CH28</f>
        <v>21</v>
      </c>
      <c r="CH295" s="61">
        <f>'2024'!CI28</f>
        <v>3</v>
      </c>
      <c r="CI295" s="61">
        <f>'2024'!CJ28</f>
        <v>8.8000000000000007</v>
      </c>
      <c r="CJ295" s="62">
        <f>'2024'!CK28</f>
        <v>0.14000000000000001</v>
      </c>
      <c r="CK295" s="62">
        <f>'2024'!CL28</f>
        <v>1.35</v>
      </c>
      <c r="CL295" s="62">
        <f>'2024'!CM28</f>
        <v>1.72</v>
      </c>
      <c r="CM295" s="62">
        <f>'2024'!CN28</f>
        <v>6.3</v>
      </c>
      <c r="CN295" s="62">
        <f>'2024'!CO28</f>
        <v>10.4</v>
      </c>
      <c r="CO295" s="62">
        <f>'2024'!CT28</f>
        <v>71.400000000000006</v>
      </c>
      <c r="CP295" s="62">
        <f>'2024'!CU28</f>
        <v>8.6999999999999993</v>
      </c>
      <c r="CQ295" s="62">
        <f>'2024'!CV28</f>
        <v>80.599999999999994</v>
      </c>
      <c r="CR295" s="63">
        <f>'2024'!CW28</f>
        <v>18.3</v>
      </c>
      <c r="CS295" s="60">
        <f>'2024'!CX28</f>
        <v>611</v>
      </c>
      <c r="CT295" s="61">
        <f>'2024'!CY28</f>
        <v>4695.5999999999995</v>
      </c>
      <c r="CU295" s="61">
        <f>'2024'!CZ28</f>
        <v>62</v>
      </c>
      <c r="CV295" s="61">
        <f>'2024'!DA28</f>
        <v>39</v>
      </c>
      <c r="CW295" s="61">
        <f>'2024'!DB28</f>
        <v>4</v>
      </c>
      <c r="CX295" s="61">
        <f>'2024'!DC28</f>
        <v>43.4</v>
      </c>
      <c r="CY295" s="62">
        <f>'2024'!DD28</f>
        <v>0.1</v>
      </c>
      <c r="CZ295" s="62">
        <f>'2024'!DE28</f>
        <v>1.19</v>
      </c>
      <c r="DA295" s="62">
        <f>'2024'!DF28</f>
        <v>1.87</v>
      </c>
      <c r="DB295" s="62">
        <f>'2024'!DG28</f>
        <v>6.3</v>
      </c>
      <c r="DC295" s="62">
        <f>'2024'!DH28</f>
        <v>13.5</v>
      </c>
      <c r="DD295" s="62">
        <f>'2024'!DM28</f>
        <v>56.3</v>
      </c>
      <c r="DE295" s="62">
        <f>'2024'!DN28</f>
        <v>11.4</v>
      </c>
      <c r="DF295" s="62">
        <f>'2024'!DO28</f>
        <v>92</v>
      </c>
      <c r="DG295" s="63">
        <f>'2024'!DP28</f>
        <v>8</v>
      </c>
      <c r="DH295" s="60">
        <f>'2024'!DQ28</f>
        <v>791</v>
      </c>
      <c r="DI295" s="61">
        <f>'2024'!DR28</f>
        <v>3996</v>
      </c>
      <c r="DJ295" s="61">
        <f>'2024'!DS28</f>
        <v>70</v>
      </c>
      <c r="DK295" s="61">
        <f>'2024'!DT28</f>
        <v>45</v>
      </c>
      <c r="DL295" s="61">
        <f>'2024'!DU28</f>
        <v>12</v>
      </c>
      <c r="DM295" s="61">
        <f>'2024'!DV28</f>
        <v>33.599999999999994</v>
      </c>
      <c r="DN295" s="62">
        <f>'2024'!DW28</f>
        <v>1.5</v>
      </c>
      <c r="DO295" s="62">
        <f>'2024'!DX28</f>
        <v>1.5</v>
      </c>
      <c r="DP295" s="62">
        <f>'2024'!DY28</f>
        <v>2.75</v>
      </c>
      <c r="DQ295" s="62">
        <f>'2024'!DZ28</f>
        <v>5.2</v>
      </c>
      <c r="DR295" s="62">
        <f>'2024'!EA28</f>
        <v>15.1</v>
      </c>
      <c r="DS295" s="62">
        <f>'2024'!EF28</f>
        <v>25</v>
      </c>
      <c r="DT295" s="62">
        <f>'2024'!EG28</f>
        <v>4.3</v>
      </c>
      <c r="DU295" s="62">
        <f>'2024'!EH28</f>
        <v>86.8</v>
      </c>
      <c r="DV295" s="63">
        <f>'2024'!EI28</f>
        <v>12.6</v>
      </c>
    </row>
    <row r="296" spans="1:126" ht="15.75" customHeight="1" x14ac:dyDescent="0.2">
      <c r="A296" s="30">
        <f t="shared" si="29"/>
        <v>294</v>
      </c>
      <c r="B296" s="31">
        <f>'2016'!A19</f>
        <v>17</v>
      </c>
      <c r="C296" s="31">
        <v>2016</v>
      </c>
      <c r="D296" s="32" t="str">
        <f>'2016'!B19</f>
        <v>Braxton Miller</v>
      </c>
      <c r="E296" s="32" t="str" cm="1">
        <f t="array" ref="E296">_xlfn.IFS(F296&gt;12.5,"Cornerstone",AND(F296&gt;11.995,F296&lt;12.5),"Elite",AND(F296&gt;11,F296&lt;12.995),"Elite Upside",AND(F296&gt;=9.69,F296&lt;10.999),"Upside",AND(F296&gt;8.4,F296&lt;9.999),"Upside Lite",AND(F296&gt;7.25,F296&lt;8.999),"Outlier",AND(F296&gt;=6,F296&lt;7.25),"Outlier Lite",F296&lt;6.999,"Purgatory")</f>
        <v>Outlier Lite</v>
      </c>
      <c r="F296" s="33">
        <f>'2016'!C19</f>
        <v>6.8157142857142849</v>
      </c>
      <c r="G296" s="33">
        <f t="shared" si="30"/>
        <v>52.1</v>
      </c>
      <c r="H296" s="303">
        <f t="shared" si="31"/>
        <v>-0.92742573665033645</v>
      </c>
      <c r="I296" s="34" t="str">
        <f>'2016'!D19</f>
        <v>Ohio State</v>
      </c>
      <c r="J296" s="35">
        <f>'2016'!E19</f>
        <v>2</v>
      </c>
      <c r="K296" s="36">
        <f>'2016'!F19</f>
        <v>33938</v>
      </c>
      <c r="L296" s="37">
        <f>'2016'!G19</f>
        <v>32.846575342465755</v>
      </c>
      <c r="M296" s="37" t="str">
        <f>'2016'!H19</f>
        <v>RS SR</v>
      </c>
      <c r="N296" s="37">
        <f>'2016'!I19</f>
        <v>23.421917808219177</v>
      </c>
      <c r="O296" s="37" t="str">
        <f>'2016'!J19</f>
        <v>Slot</v>
      </c>
      <c r="P296" s="37" t="str">
        <f>'2016'!K19</f>
        <v>PROTO Z</v>
      </c>
      <c r="Q296" s="37" t="str">
        <f>'2016'!L19</f>
        <v>N/A</v>
      </c>
      <c r="R296" s="55">
        <f>'2016'!M19</f>
        <v>73</v>
      </c>
      <c r="S296" s="55">
        <f>'2016'!N19</f>
        <v>205</v>
      </c>
      <c r="T296" s="231">
        <f t="shared" si="32"/>
        <v>27.046189952766476</v>
      </c>
      <c r="U296" s="37">
        <f>'2016'!O19</f>
        <v>4.5</v>
      </c>
      <c r="V296" s="56">
        <f>'2016'!P19</f>
        <v>3</v>
      </c>
      <c r="W296" s="57">
        <f>'2016'!Q19</f>
        <v>0</v>
      </c>
      <c r="X296" s="58">
        <f>'2016'!R19</f>
        <v>0</v>
      </c>
      <c r="Y296" s="58">
        <f>'2016'!S19</f>
        <v>0</v>
      </c>
      <c r="Z296" s="58">
        <f>'2016'!T19</f>
        <v>0</v>
      </c>
      <c r="AA296" s="58">
        <f>'2016'!U19</f>
        <v>0.13936430317848411</v>
      </c>
      <c r="AB296" s="58">
        <f>'2016'!V19</f>
        <v>0.13936430317848411</v>
      </c>
      <c r="AC296" s="59">
        <f>'2016'!W19</f>
        <v>0.13936430317848411</v>
      </c>
      <c r="AD296" s="42" t="str">
        <f>'2016'!X19</f>
        <v>N/A</v>
      </c>
      <c r="AE296" s="43">
        <f>'2016'!Y19</f>
        <v>1.94</v>
      </c>
      <c r="AF296" s="43">
        <f>'2016'!Z19</f>
        <v>6.2</v>
      </c>
      <c r="AG296" s="43">
        <f>'2016'!AA19</f>
        <v>11</v>
      </c>
      <c r="AH296" s="43">
        <f>'2016'!AB19</f>
        <v>0</v>
      </c>
      <c r="AI296" s="43">
        <f>'2016'!AC19</f>
        <v>0</v>
      </c>
      <c r="AJ296" s="44" t="str">
        <f>'2016'!AD19</f>
        <v>N/A</v>
      </c>
      <c r="AK296" s="44" t="str">
        <f>'2016'!AE19</f>
        <v>N/A</v>
      </c>
      <c r="AL296" s="45">
        <f>'2016'!AF19</f>
        <v>3.7000000000000005E-2</v>
      </c>
      <c r="AM296" s="46">
        <f>DS296/100</f>
        <v>0</v>
      </c>
      <c r="AN296" s="45">
        <f>'2016'!AG19</f>
        <v>2.2000000000000002E-2</v>
      </c>
      <c r="AO296" s="45">
        <f>'2016'!AH19</f>
        <v>0.44</v>
      </c>
      <c r="AP296" s="43">
        <f>'2016'!AI19</f>
        <v>99.984758420972412</v>
      </c>
      <c r="AQ296" s="47">
        <f>'2016'!AJ19</f>
        <v>98.966242879851833</v>
      </c>
      <c r="AR296" s="48">
        <f>'2016'!AK19</f>
        <v>3</v>
      </c>
      <c r="AS296" s="49">
        <f>'2016'!AL19</f>
        <v>0</v>
      </c>
      <c r="AT296" s="49">
        <f>'2016'!AM19</f>
        <v>3</v>
      </c>
      <c r="AU296" s="49">
        <f>'2016'!AN19</f>
        <v>5</v>
      </c>
      <c r="AV296" s="49">
        <f>'2016'!AO19</f>
        <v>8</v>
      </c>
      <c r="AW296" s="49">
        <f>'2016'!AP19</f>
        <v>6</v>
      </c>
      <c r="AX296" s="49">
        <f>'2016'!AQ19</f>
        <v>7</v>
      </c>
      <c r="AY296" s="50">
        <f>'2016'!AR19</f>
        <v>1</v>
      </c>
      <c r="AZ296" s="60">
        <f>'2016'!AS19</f>
        <v>0</v>
      </c>
      <c r="BA296" s="61">
        <f>'2016'!AT19</f>
        <v>1</v>
      </c>
      <c r="BB296" s="61">
        <f>'2016'!AU19</f>
        <v>0</v>
      </c>
      <c r="BC296" s="61">
        <f>'2016'!AV19</f>
        <v>0</v>
      </c>
      <c r="BD296" s="61">
        <f>'2016'!AW19</f>
        <v>0</v>
      </c>
      <c r="BE296" s="61">
        <f>'2016'!AX19</f>
        <v>0</v>
      </c>
      <c r="BF296" s="62">
        <f>'2016'!AY19</f>
        <v>0</v>
      </c>
      <c r="BG296" s="62">
        <f>'2016'!AZ19</f>
        <v>0</v>
      </c>
      <c r="BH296" s="62">
        <f>'2016'!BA19</f>
        <v>0</v>
      </c>
      <c r="BI296" s="62">
        <f>'2016'!BB19</f>
        <v>0</v>
      </c>
      <c r="BJ296" s="62">
        <f>'2016'!BC19</f>
        <v>0</v>
      </c>
      <c r="BK296" s="62">
        <f>'2016'!BD19</f>
        <v>0</v>
      </c>
      <c r="BL296" s="62">
        <f>'2016'!BE19</f>
        <v>0</v>
      </c>
      <c r="BM296" s="62">
        <f>'2016'!BF19</f>
        <v>0</v>
      </c>
      <c r="BN296" s="63">
        <f>'2016'!BG19</f>
        <v>0</v>
      </c>
      <c r="BO296" s="60">
        <f>'2016'!BH19</f>
        <v>0</v>
      </c>
      <c r="BP296" s="61">
        <f>'2016'!BI19</f>
        <v>1</v>
      </c>
      <c r="BQ296" s="61">
        <f>'2016'!BJ19</f>
        <v>0</v>
      </c>
      <c r="BR296" s="61">
        <f>'2016'!BK19</f>
        <v>0</v>
      </c>
      <c r="BS296" s="61">
        <f>'2016'!BL19</f>
        <v>0</v>
      </c>
      <c r="BT296" s="61">
        <f>'2016'!BM19</f>
        <v>0</v>
      </c>
      <c r="BU296" s="62">
        <f>'2016'!BN19</f>
        <v>0</v>
      </c>
      <c r="BV296" s="62">
        <f>'2016'!BO19</f>
        <v>0</v>
      </c>
      <c r="BW296" s="62">
        <f>'2016'!BP19</f>
        <v>0</v>
      </c>
      <c r="BX296" s="62">
        <f>'2016'!BQ19</f>
        <v>0</v>
      </c>
      <c r="BY296" s="62">
        <f>'2016'!BR19</f>
        <v>0</v>
      </c>
      <c r="BZ296" s="62">
        <f>'2016'!BS19</f>
        <v>0</v>
      </c>
      <c r="CA296" s="62">
        <f>'2016'!BT19</f>
        <v>0</v>
      </c>
      <c r="CB296" s="62">
        <f>'2016'!BU19</f>
        <v>0</v>
      </c>
      <c r="CC296" s="63">
        <f>'2016'!BV19</f>
        <v>0</v>
      </c>
      <c r="CD296" s="60">
        <f>'2016'!BW19</f>
        <v>0</v>
      </c>
      <c r="CE296" s="61">
        <f>'2016'!BX19</f>
        <v>1</v>
      </c>
      <c r="CF296" s="61">
        <f>'2016'!BY19</f>
        <v>0</v>
      </c>
      <c r="CG296" s="61">
        <f>'2016'!BZ19</f>
        <v>0</v>
      </c>
      <c r="CH296" s="61">
        <f>'2016'!CA19</f>
        <v>0</v>
      </c>
      <c r="CI296" s="61">
        <f>'2016'!CB19</f>
        <v>0</v>
      </c>
      <c r="CJ296" s="62">
        <f>'2016'!CC19</f>
        <v>0</v>
      </c>
      <c r="CK296" s="62">
        <f>'2016'!CD19</f>
        <v>0</v>
      </c>
      <c r="CL296" s="62">
        <f>'2016'!CE19</f>
        <v>0</v>
      </c>
      <c r="CM296" s="62">
        <f>'2016'!CF19</f>
        <v>0</v>
      </c>
      <c r="CN296" s="62">
        <f>'2016'!CG19</f>
        <v>0</v>
      </c>
      <c r="CO296" s="62">
        <f>'2016'!CH19</f>
        <v>0</v>
      </c>
      <c r="CP296" s="62">
        <f>'2016'!CI19</f>
        <v>0</v>
      </c>
      <c r="CQ296" s="62">
        <f>'2016'!CJ19</f>
        <v>0</v>
      </c>
      <c r="CR296" s="63">
        <f>'2016'!CK19</f>
        <v>0</v>
      </c>
      <c r="CS296" s="60">
        <f>'2016'!CL19</f>
        <v>0</v>
      </c>
      <c r="CT296" s="61">
        <f>'2016'!CM19</f>
        <v>1</v>
      </c>
      <c r="CU296" s="61">
        <f>'2016'!CN19</f>
        <v>0</v>
      </c>
      <c r="CV296" s="61">
        <f>'2016'!CO19</f>
        <v>0</v>
      </c>
      <c r="CW296" s="61">
        <f>'2016'!CP19</f>
        <v>0</v>
      </c>
      <c r="CX296" s="61">
        <f>'2016'!CQ19</f>
        <v>0</v>
      </c>
      <c r="CY296" s="62">
        <f>'2016'!CR19</f>
        <v>0</v>
      </c>
      <c r="CZ296" s="62">
        <f>'2016'!CS19</f>
        <v>0</v>
      </c>
      <c r="DA296" s="62">
        <f>'2016'!CT19</f>
        <v>0</v>
      </c>
      <c r="DB296" s="62">
        <f>'2016'!CU19</f>
        <v>0</v>
      </c>
      <c r="DC296" s="62">
        <f>'2016'!CV19</f>
        <v>0</v>
      </c>
      <c r="DD296" s="62">
        <f>'2016'!CW19</f>
        <v>0</v>
      </c>
      <c r="DE296" s="62">
        <f>'2016'!CX19</f>
        <v>0</v>
      </c>
      <c r="DF296" s="62">
        <f>'2016'!CY19</f>
        <v>0</v>
      </c>
      <c r="DG296" s="63">
        <f>'2016'!CZ19</f>
        <v>0</v>
      </c>
      <c r="DH296" s="60">
        <f>'2016'!DA19</f>
        <v>342</v>
      </c>
      <c r="DI296" s="61">
        <f>'2016'!DB19</f>
        <v>2454</v>
      </c>
      <c r="DJ296" s="61">
        <f>'2016'!DC19</f>
        <v>38</v>
      </c>
      <c r="DK296" s="61">
        <f>'2016'!DD19</f>
        <v>26</v>
      </c>
      <c r="DL296" s="61">
        <f>'2016'!DE19</f>
        <v>3</v>
      </c>
      <c r="DM296" s="61">
        <f>'2016'!DF19</f>
        <v>0</v>
      </c>
      <c r="DN296" s="62">
        <f>'2016'!DG19</f>
        <v>0</v>
      </c>
      <c r="DO296" s="62">
        <f>'2016'!DH19</f>
        <v>0</v>
      </c>
      <c r="DP296" s="62">
        <f>'2016'!DI19</f>
        <v>1.94</v>
      </c>
      <c r="DQ296" s="62">
        <f>'2016'!DJ19</f>
        <v>6.2</v>
      </c>
      <c r="DR296" s="62">
        <f>'2016'!DK19</f>
        <v>11</v>
      </c>
      <c r="DS296" s="62">
        <f>'2016'!DL19</f>
        <v>0</v>
      </c>
      <c r="DT296" s="62">
        <f>'2016'!DM19</f>
        <v>3.7</v>
      </c>
      <c r="DU296" s="62">
        <f>'2016'!DN19</f>
        <v>4.4000000000000004</v>
      </c>
      <c r="DV296" s="63">
        <f>'2016'!DO19</f>
        <v>88</v>
      </c>
    </row>
    <row r="297" spans="1:126" ht="15.75" customHeight="1" x14ac:dyDescent="0.2">
      <c r="A297" s="30">
        <f t="shared" si="29"/>
        <v>295</v>
      </c>
      <c r="B297" s="31">
        <f>'2020'!A28</f>
        <v>26</v>
      </c>
      <c r="C297" s="31">
        <v>2020</v>
      </c>
      <c r="D297" s="32" t="str">
        <f>'2020'!B28</f>
        <v>Joe Reed</v>
      </c>
      <c r="E297" s="32" t="str" cm="1">
        <f t="array" ref="E297">_xlfn.IFS(F297&gt;12.5,"Cornerstone",AND(F297&gt;11.995,F297&lt;12.5),"Elite",AND(F297&gt;11,F297&lt;12.995),"Elite Upside",AND(F297&gt;=9.69,F297&lt;10.999),"Upside",AND(F297&gt;8.4,F297&lt;9.999),"Upside Lite",AND(F297&gt;7.25,F297&lt;8.999),"Outlier",AND(F297&gt;=6,F297&lt;7.25),"Outlier Lite",F297&lt;6.999,"Purgatory")</f>
        <v>Outlier Lite</v>
      </c>
      <c r="F297" s="33">
        <f>'2020'!C28</f>
        <v>6.797142857142858</v>
      </c>
      <c r="G297" s="33">
        <f t="shared" si="30"/>
        <v>52</v>
      </c>
      <c r="H297" s="303">
        <f t="shared" si="31"/>
        <v>-0.93808489070097978</v>
      </c>
      <c r="I297" s="34" t="str">
        <f>'2020'!D28</f>
        <v>Virginia</v>
      </c>
      <c r="J297" s="35">
        <f>'2020'!E28</f>
        <v>4</v>
      </c>
      <c r="K297" s="36">
        <f>'2020'!F28</f>
        <v>35799</v>
      </c>
      <c r="L297" s="37">
        <f>'2020'!G28</f>
        <v>27.747945205479454</v>
      </c>
      <c r="M297" s="37" t="str">
        <f>'2020'!H28</f>
        <v>SR</v>
      </c>
      <c r="N297" s="37">
        <f>'2020'!I28</f>
        <v>22.315068493150687</v>
      </c>
      <c r="O297" s="37" t="str">
        <f>'2020'!J28</f>
        <v>Slot</v>
      </c>
      <c r="P297" s="37" t="str">
        <f>'2020'!K28</f>
        <v>PROTO X</v>
      </c>
      <c r="Q297" s="37" t="str">
        <f>'2020'!L28</f>
        <v>Elite Earner</v>
      </c>
      <c r="R297" s="55">
        <f>'2020'!M28</f>
        <v>72</v>
      </c>
      <c r="S297" s="55">
        <f>'2020'!N28</f>
        <v>224</v>
      </c>
      <c r="T297" s="231">
        <f t="shared" si="32"/>
        <v>30.379524956580777</v>
      </c>
      <c r="U297" s="35">
        <f>'2020'!O28</f>
        <v>4.47</v>
      </c>
      <c r="V297" s="56">
        <f>'2020'!P28</f>
        <v>5</v>
      </c>
      <c r="W297" s="57">
        <f>'2020'!Q28</f>
        <v>0</v>
      </c>
      <c r="X297" s="58">
        <f>'2020'!R28</f>
        <v>2.6810584958217271E-2</v>
      </c>
      <c r="Y297" s="58">
        <f>'2020'!S28</f>
        <v>7.5471698113207544E-2</v>
      </c>
      <c r="Z297" s="58">
        <f>'2020'!T28</f>
        <v>0.16902944383860413</v>
      </c>
      <c r="AA297" s="58">
        <f>'2020'!U28</f>
        <v>0.18116328708644611</v>
      </c>
      <c r="AB297" s="58">
        <f>'2020'!V28</f>
        <v>0.18116328708644611</v>
      </c>
      <c r="AC297" s="59">
        <f>'2020'!W28</f>
        <v>0.17210512273212381</v>
      </c>
      <c r="AD297" s="42" t="str">
        <f>'2020'!X28</f>
        <v>N/A</v>
      </c>
      <c r="AE297" s="43">
        <f>'2020'!Y28</f>
        <v>2.1</v>
      </c>
      <c r="AF297" s="43">
        <f>'2020'!Z28</f>
        <v>12</v>
      </c>
      <c r="AG297" s="43">
        <f>'2020'!AA28</f>
        <v>11.4</v>
      </c>
      <c r="AH297" s="43">
        <f>'2020'!AB28</f>
        <v>1.1299999999999999</v>
      </c>
      <c r="AI297" s="43">
        <f>'2020'!AC28</f>
        <v>1.44</v>
      </c>
      <c r="AJ297" s="44">
        <f>'2020'!AD28</f>
        <v>4.1885125184094256E-2</v>
      </c>
      <c r="AK297" s="44">
        <f>'2020'!AE28</f>
        <v>0.21407952871870398</v>
      </c>
      <c r="AL297" s="45">
        <f>'2020'!AF28</f>
        <v>2.5000000000000001E-2</v>
      </c>
      <c r="AM297" s="46">
        <f>DS297/100</f>
        <v>0.44400000000000001</v>
      </c>
      <c r="AN297" s="45">
        <f>'2020'!AG28</f>
        <v>0.26800000000000002</v>
      </c>
      <c r="AO297" s="45">
        <f>'2020'!AH28</f>
        <v>0.6825</v>
      </c>
      <c r="AP297" s="43">
        <f>'2020'!AI28</f>
        <v>112.21422683106712</v>
      </c>
      <c r="AQ297" s="47">
        <f>'2020'!AJ28</f>
        <v>108.79668368240718</v>
      </c>
      <c r="AR297" s="48">
        <f>'2020'!AK28</f>
        <v>4</v>
      </c>
      <c r="AS297" s="49">
        <f>'2020'!AL28</f>
        <v>0</v>
      </c>
      <c r="AT297" s="49">
        <f>'2020'!AM28</f>
        <v>4</v>
      </c>
      <c r="AU297" s="49">
        <f>'2020'!AN28</f>
        <v>10</v>
      </c>
      <c r="AV297" s="49">
        <f>'2020'!AO28</f>
        <v>8</v>
      </c>
      <c r="AW297" s="49">
        <f>'2020'!AP28</f>
        <v>8</v>
      </c>
      <c r="AX297" s="49">
        <f>'2020'!AQ28</f>
        <v>4</v>
      </c>
      <c r="AY297" s="50">
        <f>'2020'!AR28</f>
        <v>0</v>
      </c>
      <c r="AZ297" s="60">
        <f>'2020'!AS28</f>
        <v>0</v>
      </c>
      <c r="BA297" s="61">
        <f>'2020'!AT28</f>
        <v>2859</v>
      </c>
      <c r="BB297" s="61">
        <f>'2020'!AU28</f>
        <v>0</v>
      </c>
      <c r="BC297" s="61">
        <f>'2020'!AV28</f>
        <v>0</v>
      </c>
      <c r="BD297" s="61">
        <f>'2020'!AW28</f>
        <v>0</v>
      </c>
      <c r="BE297" s="61">
        <f>'2020'!AX28</f>
        <v>0</v>
      </c>
      <c r="BF297" s="62">
        <f>'2020'!AY28</f>
        <v>0</v>
      </c>
      <c r="BG297" s="62">
        <f>'2020'!AZ28</f>
        <v>0</v>
      </c>
      <c r="BH297" s="62">
        <f>'2020'!BA28</f>
        <v>0</v>
      </c>
      <c r="BI297" s="62">
        <f>'2020'!BB28</f>
        <v>0</v>
      </c>
      <c r="BJ297" s="62">
        <f>'2020'!BC28</f>
        <v>0</v>
      </c>
      <c r="BK297" s="62">
        <f>'2020'!BD28</f>
        <v>0</v>
      </c>
      <c r="BL297" s="62">
        <f>'2020'!BE28</f>
        <v>0</v>
      </c>
      <c r="BM297" s="62">
        <f>'2020'!BF28</f>
        <v>0</v>
      </c>
      <c r="BN297" s="63">
        <f>'2020'!BG28</f>
        <v>0</v>
      </c>
      <c r="BO297" s="60">
        <f>'2020'!BH28</f>
        <v>77</v>
      </c>
      <c r="BP297" s="61">
        <f>'2020'!BI28</f>
        <v>2872</v>
      </c>
      <c r="BQ297" s="61">
        <f>'2020'!BJ28</f>
        <v>6</v>
      </c>
      <c r="BR297" s="61">
        <f>'2020'!BK28</f>
        <v>4</v>
      </c>
      <c r="BS297" s="61">
        <f>'2020'!BL28</f>
        <v>0</v>
      </c>
      <c r="BT297" s="61">
        <f>'2020'!BM28</f>
        <v>23</v>
      </c>
      <c r="BU297" s="62">
        <f>'2020'!BN28</f>
        <v>0.59</v>
      </c>
      <c r="BV297" s="62">
        <f>'2020'!BO28</f>
        <v>0.21</v>
      </c>
      <c r="BW297" s="62">
        <f>'2020'!BP28</f>
        <v>2.75</v>
      </c>
      <c r="BX297" s="62">
        <f>'2020'!BQ28</f>
        <v>11</v>
      </c>
      <c r="BY297" s="62">
        <f>'2020'!BR28</f>
        <v>0</v>
      </c>
      <c r="BZ297" s="62">
        <f>'2020'!BS28</f>
        <v>0</v>
      </c>
      <c r="CA297" s="62">
        <f>'2020'!BT28</f>
        <v>0</v>
      </c>
      <c r="CB297" s="62">
        <f>'2020'!BU28</f>
        <v>20.7</v>
      </c>
      <c r="CC297" s="63">
        <f>'2020'!BV28</f>
        <v>75.900000000000006</v>
      </c>
      <c r="CD297" s="60">
        <f>'2020'!BW28</f>
        <v>244</v>
      </c>
      <c r="CE297" s="61">
        <f>'2020'!BX28</f>
        <v>3233</v>
      </c>
      <c r="CF297" s="61">
        <f>'2020'!BY28</f>
        <v>32</v>
      </c>
      <c r="CG297" s="61">
        <f>'2020'!BZ28</f>
        <v>23</v>
      </c>
      <c r="CH297" s="61">
        <f>'2020'!CA28</f>
        <v>2</v>
      </c>
      <c r="CI297" s="61">
        <f>'2020'!CB28</f>
        <v>25</v>
      </c>
      <c r="CJ297" s="62">
        <f>'2020'!CC28</f>
        <v>0.42</v>
      </c>
      <c r="CK297" s="62">
        <f>'2020'!CD28</f>
        <v>0.5</v>
      </c>
      <c r="CL297" s="62">
        <f>'2020'!CE28</f>
        <v>1.1299999999999999</v>
      </c>
      <c r="CM297" s="62">
        <f>'2020'!CF28</f>
        <v>7.1</v>
      </c>
      <c r="CN297" s="62">
        <f>'2020'!CG28</f>
        <v>4.9000000000000004</v>
      </c>
      <c r="CO297" s="62">
        <f>'2020'!CL28</f>
        <v>60</v>
      </c>
      <c r="CP297" s="62">
        <f>'2020'!CM28</f>
        <v>8</v>
      </c>
      <c r="CQ297" s="62">
        <f>'2020'!CN28</f>
        <v>13</v>
      </c>
      <c r="CR297" s="63">
        <f>'2020'!CO28</f>
        <v>82.6</v>
      </c>
      <c r="CS297" s="60">
        <f>'2020'!CP28</f>
        <v>465</v>
      </c>
      <c r="CT297" s="61">
        <f>'2020'!CQ28</f>
        <v>2751</v>
      </c>
      <c r="CU297" s="61">
        <f>'2020'!CR28</f>
        <v>37</v>
      </c>
      <c r="CV297" s="61">
        <f>'2020'!CS28</f>
        <v>25</v>
      </c>
      <c r="CW297" s="61">
        <f>'2020'!CT28</f>
        <v>7</v>
      </c>
      <c r="CX297" s="61">
        <f>'2020'!CU28</f>
        <v>26</v>
      </c>
      <c r="CY297" s="62">
        <f>'2020'!CV28</f>
        <v>1.1299999999999999</v>
      </c>
      <c r="CZ297" s="62">
        <f>'2020'!CW28</f>
        <v>1.3</v>
      </c>
      <c r="DA297" s="62">
        <f>'2020'!CX28</f>
        <v>2.1</v>
      </c>
      <c r="DB297" s="62">
        <f>'2020'!CY28</f>
        <v>12</v>
      </c>
      <c r="DC297" s="62">
        <f>'2020'!CZ28</f>
        <v>11.4</v>
      </c>
      <c r="DD297" s="62">
        <f>'2020'!DE28</f>
        <v>55.6</v>
      </c>
      <c r="DE297" s="62">
        <f>'2020'!DF28</f>
        <v>7.4</v>
      </c>
      <c r="DF297" s="62">
        <f>'2020'!DG28</f>
        <v>28.8</v>
      </c>
      <c r="DG297" s="63">
        <f>'2020'!DH28</f>
        <v>67.099999999999994</v>
      </c>
      <c r="DH297" s="60">
        <f>'2020'!DI28</f>
        <v>679</v>
      </c>
      <c r="DI297" s="61">
        <f>'2020'!DJ28</f>
        <v>3748</v>
      </c>
      <c r="DJ297" s="61">
        <f>'2020'!DK28</f>
        <v>110</v>
      </c>
      <c r="DK297" s="61">
        <f>'2020'!DL28</f>
        <v>78</v>
      </c>
      <c r="DL297" s="61">
        <f>'2020'!DM28</f>
        <v>7</v>
      </c>
      <c r="DM297" s="61">
        <f>'2020'!DN28</f>
        <v>23</v>
      </c>
      <c r="DN297" s="62">
        <f>'2020'!DO28</f>
        <v>0.28999999999999998</v>
      </c>
      <c r="DO297" s="62">
        <f>'2020'!DP28</f>
        <v>1.44</v>
      </c>
      <c r="DP297" s="62">
        <f>'2020'!DQ28</f>
        <v>1.58</v>
      </c>
      <c r="DQ297" s="62">
        <f>'2020'!DR28</f>
        <v>5.6</v>
      </c>
      <c r="DR297" s="62">
        <f>'2020'!DS28</f>
        <v>8</v>
      </c>
      <c r="DS297" s="62">
        <f>'2020'!DX28</f>
        <v>44.4</v>
      </c>
      <c r="DT297" s="62">
        <f>'2020'!DY28</f>
        <v>2.5</v>
      </c>
      <c r="DU297" s="62">
        <f>'2020'!DZ28</f>
        <v>24.8</v>
      </c>
      <c r="DV297" s="63">
        <f>'2020'!EA28</f>
        <v>69.400000000000006</v>
      </c>
    </row>
    <row r="298" spans="1:126" ht="15.75" customHeight="1" x14ac:dyDescent="0.2">
      <c r="A298" s="30">
        <f t="shared" si="29"/>
        <v>296</v>
      </c>
      <c r="B298" s="31">
        <f>'2015'!A23</f>
        <v>21</v>
      </c>
      <c r="C298" s="31">
        <v>2015</v>
      </c>
      <c r="D298" s="32" t="str">
        <f>'2015'!B23</f>
        <v>Jamison Crowder</v>
      </c>
      <c r="E298" s="32" t="str" cm="1">
        <f t="array" ref="E298">_xlfn.IFS(F298&gt;12.5,"Cornerstone",AND(F298&gt;11.995,F298&lt;12.5),"Elite",AND(F298&gt;11,F298&lt;12.995),"Elite Upside",AND(F298&gt;=9.69,F298&lt;10.999),"Upside",AND(F298&gt;8.4,F298&lt;9.999),"Upside Lite",AND(F298&gt;7.25,F298&lt;8.999),"Outlier",AND(F298&gt;=6,F298&lt;7.25),"Outlier Lite",F298&lt;6.999,"Purgatory")</f>
        <v>Outlier Lite</v>
      </c>
      <c r="F298" s="33">
        <f>'2015'!C23</f>
        <v>6.7728571428571414</v>
      </c>
      <c r="G298" s="33">
        <f t="shared" si="30"/>
        <v>51.800000000000004</v>
      </c>
      <c r="H298" s="303">
        <f t="shared" si="31"/>
        <v>-0.95202378445951596</v>
      </c>
      <c r="I298" s="34" t="str">
        <f>'2015'!D23</f>
        <v>Duke</v>
      </c>
      <c r="J298" s="35">
        <f>'2015'!E23</f>
        <v>4</v>
      </c>
      <c r="K298" s="36">
        <f>'2015'!F23</f>
        <v>34137</v>
      </c>
      <c r="L298" s="37">
        <f>'2015'!G23</f>
        <v>32.301369863013697</v>
      </c>
      <c r="M298" s="37" t="str">
        <f>'2015'!H23</f>
        <v>SR</v>
      </c>
      <c r="N298" s="37">
        <f>'2015'!I23</f>
        <v>21.873972602739727</v>
      </c>
      <c r="O298" s="37" t="str">
        <f>'2015'!J23</f>
        <v>Wide</v>
      </c>
      <c r="P298" s="37" t="str">
        <f>'2015'!K23</f>
        <v>BALL HOG</v>
      </c>
      <c r="Q298" s="37" t="str">
        <f>'2015'!L23</f>
        <v>N/A</v>
      </c>
      <c r="R298" s="55">
        <f>'2015'!M23</f>
        <v>69</v>
      </c>
      <c r="S298" s="55">
        <f>'2015'!N23</f>
        <v>175</v>
      </c>
      <c r="T298" s="231">
        <f t="shared" si="32"/>
        <v>25.842696087828642</v>
      </c>
      <c r="U298" s="37">
        <f>'2015'!O23</f>
        <v>4.5599999999999996</v>
      </c>
      <c r="V298" s="56">
        <f>'2015'!P23</f>
        <v>4</v>
      </c>
      <c r="W298" s="57">
        <f>'2015'!Q23</f>
        <v>0</v>
      </c>
      <c r="X298" s="58">
        <f>'2015'!R23</f>
        <v>4.990203281900564E-2</v>
      </c>
      <c r="Y298" s="58">
        <f>'2015'!S23</f>
        <v>0.29100170699325334</v>
      </c>
      <c r="Z298" s="58">
        <f>'2015'!T23</f>
        <v>0.39154718719410375</v>
      </c>
      <c r="AA298" s="58">
        <f>'2015'!U23</f>
        <v>0.37093622313021851</v>
      </c>
      <c r="AB298" s="58">
        <f>'2015'!V23</f>
        <v>0.38124170516216116</v>
      </c>
      <c r="AC298" s="59">
        <f>'2015'!W23</f>
        <v>0.36217961990405306</v>
      </c>
      <c r="AD298" s="42">
        <f>'2015'!X23</f>
        <v>19.219178082191782</v>
      </c>
      <c r="AE298" s="43">
        <f>'2015'!Y23</f>
        <v>2.31</v>
      </c>
      <c r="AF298" s="43">
        <f>'2015'!Z23</f>
        <v>6.5</v>
      </c>
      <c r="AG298" s="43">
        <f>'2015'!AA23</f>
        <v>11</v>
      </c>
      <c r="AH298" s="43">
        <f>'2015'!AB23</f>
        <v>0</v>
      </c>
      <c r="AI298" s="43">
        <f>'2015'!AC23</f>
        <v>0</v>
      </c>
      <c r="AJ298" s="44" t="str">
        <f>'2015'!AD23</f>
        <v>N/A</v>
      </c>
      <c r="AK298" s="44" t="str">
        <f>'2015'!AE23</f>
        <v>N/A</v>
      </c>
      <c r="AL298" s="45">
        <f>'2015'!AF23</f>
        <v>0.106</v>
      </c>
      <c r="AM298" s="46">
        <f>DS298</f>
        <v>0</v>
      </c>
      <c r="AN298" s="45">
        <f>'2015'!AG23</f>
        <v>0.81900000000000006</v>
      </c>
      <c r="AO298" s="45">
        <f>'2015'!AH23</f>
        <v>0.17300000000000001</v>
      </c>
      <c r="AP298" s="43">
        <f>'2015'!AI23</f>
        <v>80.948475421705638</v>
      </c>
      <c r="AQ298" s="47">
        <f>'2015'!AJ23</f>
        <v>73.629406732600572</v>
      </c>
      <c r="AR298" s="48">
        <f>'2015'!AK23</f>
        <v>9</v>
      </c>
      <c r="AS298" s="49">
        <f>'2015'!AL23</f>
        <v>8</v>
      </c>
      <c r="AT298" s="49">
        <f>'2015'!AM23</f>
        <v>4</v>
      </c>
      <c r="AU298" s="49">
        <f>'2015'!AN23</f>
        <v>5</v>
      </c>
      <c r="AV298" s="49">
        <f>'2015'!AO23</f>
        <v>6</v>
      </c>
      <c r="AW298" s="49">
        <f>'2015'!AP23</f>
        <v>1</v>
      </c>
      <c r="AX298" s="49">
        <f>'2015'!AQ23</f>
        <v>5</v>
      </c>
      <c r="AY298" s="50">
        <f>'2015'!AR23</f>
        <v>0</v>
      </c>
      <c r="AZ298" s="60">
        <f>'2015'!AS23</f>
        <v>0</v>
      </c>
      <c r="BA298" s="61">
        <f>'2015'!AT23</f>
        <v>1</v>
      </c>
      <c r="BB298" s="61">
        <f>'2015'!AU23</f>
        <v>0</v>
      </c>
      <c r="BC298" s="61">
        <f>'2015'!AV23</f>
        <v>0</v>
      </c>
      <c r="BD298" s="61">
        <f>'2015'!AW23</f>
        <v>0</v>
      </c>
      <c r="BE298" s="61">
        <f>'2015'!AX23</f>
        <v>0</v>
      </c>
      <c r="BF298" s="62">
        <f>'2015'!AY23</f>
        <v>0</v>
      </c>
      <c r="BG298" s="62">
        <f>'2015'!AZ23</f>
        <v>0</v>
      </c>
      <c r="BH298" s="62">
        <f>'2015'!BA23</f>
        <v>0</v>
      </c>
      <c r="BI298" s="62">
        <f>'2015'!BB23</f>
        <v>0</v>
      </c>
      <c r="BJ298" s="62">
        <f>'2015'!BC23</f>
        <v>0</v>
      </c>
      <c r="BK298" s="62">
        <f>'2015'!BD23</f>
        <v>0</v>
      </c>
      <c r="BL298" s="62">
        <f>'2015'!BE23</f>
        <v>0</v>
      </c>
      <c r="BM298" s="62">
        <f>'2015'!BF23</f>
        <v>0</v>
      </c>
      <c r="BN298" s="63">
        <f>'2015'!BG23</f>
        <v>0</v>
      </c>
      <c r="BO298" s="60">
        <f>'2015'!BH23</f>
        <v>163</v>
      </c>
      <c r="BP298" s="61">
        <f>'2015'!BI23</f>
        <v>3266.3999999999996</v>
      </c>
      <c r="BQ298" s="61">
        <f>'2015'!BJ23</f>
        <v>0</v>
      </c>
      <c r="BR298" s="61">
        <f>'2015'!BK23</f>
        <v>0</v>
      </c>
      <c r="BS298" s="61">
        <f>'2015'!BL23</f>
        <v>0</v>
      </c>
      <c r="BT298" s="61">
        <f>'2015'!BM23</f>
        <v>0</v>
      </c>
      <c r="BU298" s="62">
        <f>'2015'!BN23</f>
        <v>0</v>
      </c>
      <c r="BV298" s="62">
        <f>'2015'!BO23</f>
        <v>0</v>
      </c>
      <c r="BW298" s="62">
        <f>'2015'!BP23</f>
        <v>0</v>
      </c>
      <c r="BX298" s="62">
        <f>'2015'!BQ23</f>
        <v>0</v>
      </c>
      <c r="BY298" s="62">
        <f>'2015'!BR23</f>
        <v>0</v>
      </c>
      <c r="BZ298" s="62">
        <f>'2015'!BS23</f>
        <v>0</v>
      </c>
      <c r="CA298" s="62">
        <f>'2015'!BT23</f>
        <v>0</v>
      </c>
      <c r="CB298" s="62">
        <f>'2015'!BU23</f>
        <v>0</v>
      </c>
      <c r="CC298" s="63">
        <f>'2015'!BV23</f>
        <v>0</v>
      </c>
      <c r="CD298" s="60">
        <f>'2015'!BW23</f>
        <v>1074</v>
      </c>
      <c r="CE298" s="61">
        <f>'2015'!BX23</f>
        <v>3690.7</v>
      </c>
      <c r="CF298" s="61">
        <f>'2015'!BY23</f>
        <v>0</v>
      </c>
      <c r="CG298" s="61">
        <f>'2015'!BZ23</f>
        <v>0</v>
      </c>
      <c r="CH298" s="61">
        <f>'2015'!CA23</f>
        <v>0</v>
      </c>
      <c r="CI298" s="61">
        <f>'2015'!CB23</f>
        <v>0</v>
      </c>
      <c r="CJ298" s="62">
        <f>'2015'!CC23</f>
        <v>0</v>
      </c>
      <c r="CK298" s="62">
        <f>'2015'!CD23</f>
        <v>0</v>
      </c>
      <c r="CL298" s="62">
        <f>'2015'!CE23</f>
        <v>0</v>
      </c>
      <c r="CM298" s="62">
        <f>'2015'!CF23</f>
        <v>0</v>
      </c>
      <c r="CN298" s="62">
        <f>'2015'!CG23</f>
        <v>0</v>
      </c>
      <c r="CO298" s="62">
        <f>'2015'!CH23</f>
        <v>0</v>
      </c>
      <c r="CP298" s="62">
        <f>'2015'!CI23</f>
        <v>0</v>
      </c>
      <c r="CQ298" s="62">
        <f>'2015'!CJ23</f>
        <v>0</v>
      </c>
      <c r="CR298" s="63">
        <f>'2015'!CK23</f>
        <v>0</v>
      </c>
      <c r="CS298" s="60">
        <f>'2015'!CL23</f>
        <v>1360</v>
      </c>
      <c r="CT298" s="61">
        <f>'2015'!CM23</f>
        <v>3473.4</v>
      </c>
      <c r="CU298" s="61">
        <f>'2015'!CN23</f>
        <v>0</v>
      </c>
      <c r="CV298" s="61">
        <f>'2015'!CO23</f>
        <v>0</v>
      </c>
      <c r="CW298" s="61">
        <f>'2015'!CP23</f>
        <v>0</v>
      </c>
      <c r="CX298" s="61">
        <f>'2015'!CQ23</f>
        <v>0</v>
      </c>
      <c r="CY298" s="62">
        <f>'2015'!CR23</f>
        <v>0</v>
      </c>
      <c r="CZ298" s="62">
        <f>'2015'!CS23</f>
        <v>0</v>
      </c>
      <c r="DA298" s="62">
        <f>'2015'!CT23</f>
        <v>0</v>
      </c>
      <c r="DB298" s="62">
        <f>'2015'!CU23</f>
        <v>0</v>
      </c>
      <c r="DC298" s="62">
        <f>'2015'!CV23</f>
        <v>0</v>
      </c>
      <c r="DD298" s="62">
        <f>'2015'!CW23</f>
        <v>0</v>
      </c>
      <c r="DE298" s="62">
        <f>'2015'!CX23</f>
        <v>0</v>
      </c>
      <c r="DF298" s="62">
        <f>'2015'!CY23</f>
        <v>0</v>
      </c>
      <c r="DG298" s="63">
        <f>'2015'!CZ23</f>
        <v>0</v>
      </c>
      <c r="DH298" s="60">
        <f>'2015'!DA23</f>
        <v>1044</v>
      </c>
      <c r="DI298" s="61">
        <f>'2015'!DB23</f>
        <v>2814.5</v>
      </c>
      <c r="DJ298" s="61">
        <f>'2015'!DC23</f>
        <v>0</v>
      </c>
      <c r="DK298" s="61">
        <f>'2015'!DD23</f>
        <v>84</v>
      </c>
      <c r="DL298" s="61">
        <f>'2015'!DE23</f>
        <v>6</v>
      </c>
      <c r="DM298" s="61">
        <f>'2015'!DF23</f>
        <v>0</v>
      </c>
      <c r="DN298" s="62">
        <f>'2015'!DG23</f>
        <v>0</v>
      </c>
      <c r="DO298" s="62">
        <f>'2015'!DH23</f>
        <v>0</v>
      </c>
      <c r="DP298" s="62">
        <f>'2015'!DI23</f>
        <v>2.31</v>
      </c>
      <c r="DQ298" s="62">
        <f>'2015'!DJ23</f>
        <v>6.5</v>
      </c>
      <c r="DR298" s="62">
        <f>'2015'!DK23</f>
        <v>11</v>
      </c>
      <c r="DS298" s="62">
        <f>'2015'!DL23</f>
        <v>0</v>
      </c>
      <c r="DT298" s="62">
        <f>'2015'!DM23</f>
        <v>10.6</v>
      </c>
      <c r="DU298" s="62">
        <f>'2015'!DN23</f>
        <v>81.900000000000006</v>
      </c>
      <c r="DV298" s="63">
        <f>'2015'!DO23</f>
        <v>17.3</v>
      </c>
    </row>
    <row r="299" spans="1:126" ht="15.75" customHeight="1" x14ac:dyDescent="0.2">
      <c r="A299" s="30">
        <f t="shared" si="29"/>
        <v>297</v>
      </c>
      <c r="B299" s="31">
        <f>'2019'!A23</f>
        <v>21</v>
      </c>
      <c r="C299" s="31">
        <v>2019</v>
      </c>
      <c r="D299" s="32" t="str">
        <f>'2019'!B23</f>
        <v>Kelvin Harmon</v>
      </c>
      <c r="E299" s="32" t="str" cm="1">
        <f t="array" ref="E299">_xlfn.IFS(F299&gt;12.5,"Cornerstone",AND(F299&gt;11.995,F299&lt;12.5),"Elite",AND(F299&gt;11,F299&lt;12.995),"Elite Upside",AND(F299&gt;=9.69,F299&lt;10.999),"Upside",AND(F299&gt;8.4,F299&lt;9.999),"Upside Lite",AND(F299&gt;7.25,F299&lt;8.999),"Outlier",AND(F299&gt;=6,F299&lt;7.25),"Outlier Lite",F299&lt;6.999,"Purgatory")</f>
        <v>Outlier Lite</v>
      </c>
      <c r="F299" s="33">
        <f>'2019'!C23</f>
        <v>6.7442857142857138</v>
      </c>
      <c r="G299" s="33">
        <f t="shared" si="30"/>
        <v>51.7</v>
      </c>
      <c r="H299" s="303">
        <f t="shared" si="31"/>
        <v>-0.96842248299896816</v>
      </c>
      <c r="I299" s="34" t="str">
        <f>'2019'!D23</f>
        <v>NC State</v>
      </c>
      <c r="J299" s="35">
        <f>'2019'!E23</f>
        <v>4</v>
      </c>
      <c r="K299" s="36">
        <f>'2019'!F23</f>
        <v>35779</v>
      </c>
      <c r="L299" s="37">
        <f>'2019'!G23</f>
        <v>27.802739726027397</v>
      </c>
      <c r="M299" s="37" t="str">
        <f>'2019'!H23</f>
        <v>JR</v>
      </c>
      <c r="N299" s="37">
        <f>'2019'!I23</f>
        <v>21.372602739726027</v>
      </c>
      <c r="O299" s="37" t="str">
        <f>'2019'!J23</f>
        <v>Wide</v>
      </c>
      <c r="P299" s="37" t="str">
        <f>'2019'!K23</f>
        <v>SLOB</v>
      </c>
      <c r="Q299" s="37" t="str">
        <f>'2019'!L23</f>
        <v>Elite Earner</v>
      </c>
      <c r="R299" s="55">
        <f>'2019'!M23</f>
        <v>74</v>
      </c>
      <c r="S299" s="55">
        <f>'2019'!N23</f>
        <v>216</v>
      </c>
      <c r="T299" s="231">
        <f t="shared" si="32"/>
        <v>27.732451666510343</v>
      </c>
      <c r="U299" s="35">
        <f>'2019'!O23</f>
        <v>4.5999999999999996</v>
      </c>
      <c r="V299" s="56">
        <f>'2019'!P23</f>
        <v>6</v>
      </c>
      <c r="W299" s="57">
        <f>'2019'!Q23</f>
        <v>0</v>
      </c>
      <c r="X299" s="58">
        <f>'2019'!R23</f>
        <v>0</v>
      </c>
      <c r="Y299" s="58">
        <f>'2019'!S23</f>
        <v>0.13656517883535324</v>
      </c>
      <c r="Z299" s="58">
        <f>'2019'!T23</f>
        <v>0.28336584006687099</v>
      </c>
      <c r="AA299" s="58">
        <f>'2019'!U23</f>
        <v>0.29132891181527881</v>
      </c>
      <c r="AB299" s="58">
        <f>'2019'!V23</f>
        <v>0.29132891181527881</v>
      </c>
      <c r="AC299" s="59">
        <f>'2019'!W23</f>
        <v>0.27676246622451484</v>
      </c>
      <c r="AD299" s="42">
        <f>'2019'!X23</f>
        <v>19.723287671232878</v>
      </c>
      <c r="AE299" s="43">
        <f>'2019'!Y23</f>
        <v>2.83</v>
      </c>
      <c r="AF299" s="43">
        <f>'2019'!Z23</f>
        <v>4</v>
      </c>
      <c r="AG299" s="43">
        <f>'2019'!AA23</f>
        <v>15.1</v>
      </c>
      <c r="AH299" s="43">
        <f>'2019'!AB23</f>
        <v>0.82</v>
      </c>
      <c r="AI299" s="43">
        <f>'2019'!AC23</f>
        <v>2.58</v>
      </c>
      <c r="AJ299" s="44">
        <f>'2019'!AD23</f>
        <v>7.1585160202360887E-2</v>
      </c>
      <c r="AK299" s="44">
        <f>'2019'!AE23</f>
        <v>0.20759696458684657</v>
      </c>
      <c r="AL299" s="45">
        <f>'2019'!AF23</f>
        <v>4.7E-2</v>
      </c>
      <c r="AM299" s="46">
        <f>DS299/100</f>
        <v>0.56700000000000006</v>
      </c>
      <c r="AN299" s="45">
        <f>'2019'!AG23</f>
        <v>0.94650000000000012</v>
      </c>
      <c r="AO299" s="45">
        <f>'2019'!AH23</f>
        <v>5.3499999999999999E-2</v>
      </c>
      <c r="AP299" s="43">
        <f>'2019'!AI23</f>
        <v>96.483360193824382</v>
      </c>
      <c r="AQ299" s="47">
        <f>'2019'!AJ23</f>
        <v>97.469556744579506</v>
      </c>
      <c r="AR299" s="48">
        <f>'2019'!AK23</f>
        <v>7</v>
      </c>
      <c r="AS299" s="49">
        <f>'2019'!AL23</f>
        <v>7</v>
      </c>
      <c r="AT299" s="49">
        <f>'2019'!AM23</f>
        <v>5</v>
      </c>
      <c r="AU299" s="49">
        <f>'2019'!AN23</f>
        <v>1</v>
      </c>
      <c r="AV299" s="49">
        <f>'2019'!AO23</f>
        <v>6</v>
      </c>
      <c r="AW299" s="49">
        <f>'2019'!AP23</f>
        <v>6</v>
      </c>
      <c r="AX299" s="49">
        <f>'2019'!AQ23</f>
        <v>2</v>
      </c>
      <c r="AY299" s="50">
        <f>'2019'!AR23</f>
        <v>0</v>
      </c>
      <c r="AZ299" s="60">
        <f>'2019'!AS23</f>
        <v>0</v>
      </c>
      <c r="BA299" s="61">
        <f>'2019'!AT23</f>
        <v>2652</v>
      </c>
      <c r="BB299" s="61">
        <f>'2019'!AU23</f>
        <v>0</v>
      </c>
      <c r="BC299" s="61">
        <f>'2019'!AV23</f>
        <v>0</v>
      </c>
      <c r="BD299" s="61">
        <f>'2019'!AW23</f>
        <v>0</v>
      </c>
      <c r="BE299" s="61">
        <f>'2019'!AX23</f>
        <v>0</v>
      </c>
      <c r="BF299" s="62">
        <f>'2019'!AY23</f>
        <v>0</v>
      </c>
      <c r="BG299" s="62">
        <f>'2019'!AZ23</f>
        <v>0</v>
      </c>
      <c r="BH299" s="62">
        <f>'2019'!BA23</f>
        <v>0</v>
      </c>
      <c r="BI299" s="62">
        <f>'2019'!BB23</f>
        <v>0</v>
      </c>
      <c r="BJ299" s="62">
        <f>'2019'!BC23</f>
        <v>0</v>
      </c>
      <c r="BK299" s="62">
        <f>'2019'!BD23</f>
        <v>0</v>
      </c>
      <c r="BL299" s="62">
        <f>'2019'!BE23</f>
        <v>0</v>
      </c>
      <c r="BM299" s="62">
        <f>'2019'!BF23</f>
        <v>0</v>
      </c>
      <c r="BN299" s="63">
        <f>'2019'!BG23</f>
        <v>0</v>
      </c>
      <c r="BO299" s="60">
        <f>'2019'!BH23</f>
        <v>0</v>
      </c>
      <c r="BP299" s="61">
        <f>'2019'!BI23</f>
        <v>2740</v>
      </c>
      <c r="BQ299" s="61">
        <f>'2019'!BJ23</f>
        <v>0</v>
      </c>
      <c r="BR299" s="61">
        <f>'2019'!BK23</f>
        <v>0</v>
      </c>
      <c r="BS299" s="61">
        <f>'2019'!BL23</f>
        <v>0</v>
      </c>
      <c r="BT299" s="61">
        <f>'2019'!BM23</f>
        <v>0</v>
      </c>
      <c r="BU299" s="62">
        <f>'2019'!BN23</f>
        <v>0</v>
      </c>
      <c r="BV299" s="62">
        <f>'2019'!BO23</f>
        <v>0</v>
      </c>
      <c r="BW299" s="62">
        <f>'2019'!BP23</f>
        <v>0</v>
      </c>
      <c r="BX299" s="62">
        <f>'2019'!BQ23</f>
        <v>0</v>
      </c>
      <c r="BY299" s="62">
        <f>'2019'!BR23</f>
        <v>0</v>
      </c>
      <c r="BZ299" s="62">
        <f>'2019'!BS23</f>
        <v>0</v>
      </c>
      <c r="CA299" s="62">
        <f>'2019'!BT23</f>
        <v>0</v>
      </c>
      <c r="CB299" s="62">
        <f>'2019'!BU23</f>
        <v>0</v>
      </c>
      <c r="CC299" s="63">
        <f>'2019'!BV23</f>
        <v>0</v>
      </c>
      <c r="CD299" s="60">
        <f>'2019'!BW23</f>
        <v>462</v>
      </c>
      <c r="CE299" s="61">
        <f>'2019'!BX23</f>
        <v>3383</v>
      </c>
      <c r="CF299" s="61">
        <f>'2019'!BY23</f>
        <v>45</v>
      </c>
      <c r="CG299" s="61">
        <f>'2019'!BZ23</f>
        <v>27</v>
      </c>
      <c r="CH299" s="61">
        <f>'2019'!CA23</f>
        <v>5</v>
      </c>
      <c r="CI299" s="61">
        <f>'2019'!CB23</f>
        <v>20</v>
      </c>
      <c r="CJ299" s="62">
        <f>'2019'!CC23</f>
        <v>0.96</v>
      </c>
      <c r="CK299" s="62">
        <f>'2019'!CD23</f>
        <v>1.26</v>
      </c>
      <c r="CL299" s="62">
        <f>'2019'!CE23</f>
        <v>1.78</v>
      </c>
      <c r="CM299" s="62">
        <f>'2019'!CF23</f>
        <v>5.0999999999999996</v>
      </c>
      <c r="CN299" s="62">
        <f>'2019'!CG23</f>
        <v>14.8</v>
      </c>
      <c r="CO299" s="62">
        <f>'2019'!CH23</f>
        <v>0</v>
      </c>
      <c r="CP299" s="62">
        <f>'2019'!CI23</f>
        <v>0</v>
      </c>
      <c r="CQ299" s="62">
        <f>'2019'!CJ23</f>
        <v>91.5</v>
      </c>
      <c r="CR299" s="63">
        <f>'2019'!CK23</f>
        <v>8.5</v>
      </c>
      <c r="CS299" s="60">
        <f>'2019'!CL23</f>
        <v>1017</v>
      </c>
      <c r="CT299" s="61">
        <f>'2019'!CM23</f>
        <v>3589</v>
      </c>
      <c r="CU299" s="61">
        <f>'2019'!CN23</f>
        <v>113</v>
      </c>
      <c r="CV299" s="61">
        <f>'2019'!CO23</f>
        <v>69</v>
      </c>
      <c r="CW299" s="61">
        <f>'2019'!CP23</f>
        <v>4</v>
      </c>
      <c r="CX299" s="61">
        <f>'2019'!CQ23</f>
        <v>17</v>
      </c>
      <c r="CY299" s="62">
        <f>'2019'!CR23</f>
        <v>0.61</v>
      </c>
      <c r="CZ299" s="62">
        <f>'2019'!CS23</f>
        <v>2.1</v>
      </c>
      <c r="DA299" s="62">
        <f>'2019'!CT23</f>
        <v>2.19</v>
      </c>
      <c r="DB299" s="62">
        <f>'2019'!CU23</f>
        <v>4</v>
      </c>
      <c r="DC299" s="62">
        <f>'2019'!CV23</f>
        <v>14.3</v>
      </c>
      <c r="DD299" s="62">
        <f>'2019'!DA23</f>
        <v>54.3</v>
      </c>
      <c r="DE299" s="62">
        <f>'2019'!DB23</f>
        <v>6.8</v>
      </c>
      <c r="DF299" s="62">
        <f>'2019'!DC23</f>
        <v>92.9</v>
      </c>
      <c r="DG299" s="63">
        <f>'2019'!DD23</f>
        <v>7.1</v>
      </c>
      <c r="DH299" s="60">
        <f>'2019'!DE23</f>
        <v>1186</v>
      </c>
      <c r="DI299" s="61">
        <f>'2019'!DF23</f>
        <v>4071</v>
      </c>
      <c r="DJ299" s="61">
        <f>'2019'!DG23</f>
        <v>117</v>
      </c>
      <c r="DK299" s="61">
        <f>'2019'!DH23</f>
        <v>81</v>
      </c>
      <c r="DL299" s="61">
        <f>'2019'!DI23</f>
        <v>7</v>
      </c>
      <c r="DM299" s="61">
        <f>'2019'!DJ23</f>
        <v>25</v>
      </c>
      <c r="DN299" s="62">
        <f>'2019'!DK23</f>
        <v>0.82</v>
      </c>
      <c r="DO299" s="62">
        <f>'2019'!DL23</f>
        <v>2.58</v>
      </c>
      <c r="DP299" s="62">
        <f>'2019'!DM23</f>
        <v>2.83</v>
      </c>
      <c r="DQ299" s="62">
        <f>'2019'!DN23</f>
        <v>3.1</v>
      </c>
      <c r="DR299" s="62">
        <f>'2019'!DO23</f>
        <v>15.1</v>
      </c>
      <c r="DS299" s="62">
        <f>'2019'!DT23</f>
        <v>56.7</v>
      </c>
      <c r="DT299" s="62">
        <f>'2019'!DU23</f>
        <v>4.7</v>
      </c>
      <c r="DU299" s="62">
        <f>'2019'!DV23</f>
        <v>96.4</v>
      </c>
      <c r="DV299" s="63">
        <f>'2019'!DW23</f>
        <v>3.6</v>
      </c>
    </row>
    <row r="300" spans="1:126" ht="15.75" customHeight="1" x14ac:dyDescent="0.2">
      <c r="A300" s="30">
        <f t="shared" si="29"/>
        <v>298</v>
      </c>
      <c r="B300" s="31">
        <f>'2022'!A29</f>
        <v>28</v>
      </c>
      <c r="C300" s="31">
        <v>2022</v>
      </c>
      <c r="D300" s="32" t="str">
        <f>'2022'!B29</f>
        <v>Velus Jones Jr.</v>
      </c>
      <c r="E300" s="32" t="str" cm="1">
        <f t="array" ref="E300">_xlfn.IFS(F300&gt;12.5,"Cornerstone",AND(F300&gt;11.995,F300&lt;12.5),"Elite",AND(F300&gt;11,F300&lt;12.995),"Elite Upside",AND(F300&gt;=9.69,F300&lt;10.999),"Upside",AND(F300&gt;8.4,F300&lt;9.999),"Upside Lite",AND(F300&gt;7.25,F300&lt;8.999),"Outlier",AND(F300&gt;=6,F300&lt;7.25),"Outlier Lite",F300&lt;6.999,"Purgatory")</f>
        <v>Outlier Lite</v>
      </c>
      <c r="F300" s="33">
        <f>'2022'!C29</f>
        <v>6.732857142857144</v>
      </c>
      <c r="G300" s="33">
        <f t="shared" si="30"/>
        <v>51.5</v>
      </c>
      <c r="H300" s="303">
        <f t="shared" si="31"/>
        <v>-0.97498196241474833</v>
      </c>
      <c r="I300" s="34" t="str">
        <f>'2022'!D29</f>
        <v>Tennessee</v>
      </c>
      <c r="J300" s="35">
        <f>'2022'!E29</f>
        <v>1</v>
      </c>
      <c r="K300" s="36">
        <f>'2022'!F29</f>
        <v>35561</v>
      </c>
      <c r="L300" s="37">
        <f>'2022'!G29</f>
        <v>28.4</v>
      </c>
      <c r="M300" s="37" t="str">
        <f>'2022'!H29</f>
        <v>RS SR</v>
      </c>
      <c r="N300" s="37">
        <f>'2022'!I29</f>
        <v>24.980821917808218</v>
      </c>
      <c r="O300" s="37" t="str">
        <f>'2022'!J29</f>
        <v>Hybrid</v>
      </c>
      <c r="P300" s="37" t="str">
        <f>'2022'!K29</f>
        <v>PROTO Z</v>
      </c>
      <c r="Q300" s="37" t="str">
        <f>'2022'!L29</f>
        <v>Elite Separator</v>
      </c>
      <c r="R300" s="55">
        <f>'2022'!M29</f>
        <v>72</v>
      </c>
      <c r="S300" s="55">
        <f>'2022'!N29</f>
        <v>201</v>
      </c>
      <c r="T300" s="231">
        <f t="shared" si="32"/>
        <v>27.260198733360433</v>
      </c>
      <c r="U300" s="35">
        <f>'2022'!O29</f>
        <v>4.3099999999999996</v>
      </c>
      <c r="V300" s="56">
        <f>'2022'!P29</f>
        <v>3</v>
      </c>
      <c r="W300" s="57">
        <f>'2022'!Q29</f>
        <v>1.098901098901099E-2</v>
      </c>
      <c r="X300" s="58">
        <f>'2022'!R29</f>
        <v>8.899297423887588E-2</v>
      </c>
      <c r="Y300" s="58">
        <f>'2022'!S29</f>
        <v>8.0183276059564712E-3</v>
      </c>
      <c r="Z300" s="58">
        <f>'2022'!T29</f>
        <v>0.13678553981436248</v>
      </c>
      <c r="AA300" s="58">
        <f>'2022'!U29</f>
        <v>0.24147217235188509</v>
      </c>
      <c r="AB300" s="58">
        <f>'2022'!V29</f>
        <v>0.24147217235188509</v>
      </c>
      <c r="AC300" s="59">
        <f>'2022'!W29</f>
        <v>0.24147217235188509</v>
      </c>
      <c r="AD300" s="42">
        <f>'2022'!X29</f>
        <v>24.326027397260273</v>
      </c>
      <c r="AE300" s="43">
        <f>'2022'!Y29</f>
        <v>2.8</v>
      </c>
      <c r="AF300" s="43">
        <f>'2022'!Z29</f>
        <v>8.8000000000000007</v>
      </c>
      <c r="AG300" s="43">
        <f>'2022'!AA29</f>
        <v>9.3000000000000007</v>
      </c>
      <c r="AH300" s="43">
        <f>'2022'!AB29</f>
        <v>0.83</v>
      </c>
      <c r="AI300" s="43">
        <f>'2022'!AC29</f>
        <v>2.15</v>
      </c>
      <c r="AJ300" s="44">
        <f>'2022'!AD29</f>
        <v>2.0817843866171002E-2</v>
      </c>
      <c r="AK300" s="44">
        <f>'2022'!AE29</f>
        <v>0.26022304832713755</v>
      </c>
      <c r="AL300" s="45">
        <f>'2022'!AF29</f>
        <v>4.5999999999999999E-2</v>
      </c>
      <c r="AM300" s="46">
        <f>DS300/100</f>
        <v>0.5</v>
      </c>
      <c r="AN300" s="45">
        <f>'2022'!AG29</f>
        <v>0.47350000000000003</v>
      </c>
      <c r="AO300" s="45">
        <f>'2022'!AH29</f>
        <v>0.51649999999999996</v>
      </c>
      <c r="AP300" s="43">
        <f>'2022'!AI29</f>
        <v>116.49759839341674</v>
      </c>
      <c r="AQ300" s="47">
        <f>'2022'!AJ29</f>
        <v>112.94960291665662</v>
      </c>
      <c r="AR300" s="48">
        <f>'2022'!AK29</f>
        <v>6</v>
      </c>
      <c r="AS300" s="49">
        <f>'2022'!AL29</f>
        <v>0</v>
      </c>
      <c r="AT300" s="49">
        <f>'2022'!AM29</f>
        <v>5</v>
      </c>
      <c r="AU300" s="49">
        <f>'2022'!AN29</f>
        <v>6</v>
      </c>
      <c r="AV300" s="49">
        <f>'2022'!AO29</f>
        <v>10</v>
      </c>
      <c r="AW300" s="49">
        <f>'2022'!AP29</f>
        <v>8</v>
      </c>
      <c r="AX300" s="49">
        <f>'2022'!AQ29</f>
        <v>7</v>
      </c>
      <c r="AY300" s="50">
        <f>'2022'!AR29</f>
        <v>0</v>
      </c>
      <c r="AZ300" s="60">
        <f>'2022'!AS29</f>
        <v>46</v>
      </c>
      <c r="BA300" s="61">
        <f>'2022'!AT29</f>
        <v>4186</v>
      </c>
      <c r="BB300" s="61">
        <f>'2022'!AU29</f>
        <v>10</v>
      </c>
      <c r="BC300" s="61">
        <f>'2022'!AV29</f>
        <v>6</v>
      </c>
      <c r="BD300" s="61">
        <f>'2022'!AW29</f>
        <v>0</v>
      </c>
      <c r="BE300" s="61">
        <f>'2022'!AX29</f>
        <v>26</v>
      </c>
      <c r="BF300" s="62">
        <f>'2022'!AY29</f>
        <v>-0.22</v>
      </c>
      <c r="BG300" s="62">
        <f>'2022'!AZ29</f>
        <v>0.1</v>
      </c>
      <c r="BH300" s="62">
        <f>'2022'!BA29</f>
        <v>1.44</v>
      </c>
      <c r="BI300" s="62">
        <f>'2022'!BB29</f>
        <v>5.8</v>
      </c>
      <c r="BJ300" s="62">
        <f>'2022'!BC29</f>
        <v>8.1</v>
      </c>
      <c r="BK300" s="62">
        <f>'2022'!BH29</f>
        <v>0</v>
      </c>
      <c r="BL300" s="62">
        <f>'2022'!BI29</f>
        <v>25</v>
      </c>
      <c r="BM300" s="62">
        <f>'2022'!BJ29</f>
        <v>18.8</v>
      </c>
      <c r="BN300" s="63">
        <f>'2022'!BK29</f>
        <v>68.8</v>
      </c>
      <c r="BO300" s="60">
        <f>'2022'!BL29</f>
        <v>266</v>
      </c>
      <c r="BP300" s="61">
        <f>'2022'!BM29</f>
        <v>2989</v>
      </c>
      <c r="BQ300" s="61">
        <f>'2022'!BN29</f>
        <v>34</v>
      </c>
      <c r="BR300" s="61">
        <f>'2022'!BO29</f>
        <v>24</v>
      </c>
      <c r="BS300" s="61">
        <f>'2022'!BP29</f>
        <v>1</v>
      </c>
      <c r="BT300" s="61">
        <f>'2022'!BQ29</f>
        <v>18</v>
      </c>
      <c r="BU300" s="62">
        <f>'2022'!BR29</f>
        <v>0.34</v>
      </c>
      <c r="BV300" s="62">
        <f>'2022'!BS29</f>
        <v>0.73</v>
      </c>
      <c r="BW300" s="62">
        <f>'2022'!BT29</f>
        <v>1.67</v>
      </c>
      <c r="BX300" s="62">
        <f>'2022'!BU29</f>
        <v>6.5</v>
      </c>
      <c r="BY300" s="62">
        <f>'2022'!BV29</f>
        <v>8.6999999999999993</v>
      </c>
      <c r="BZ300" s="62">
        <f>'2022'!CA29</f>
        <v>20</v>
      </c>
      <c r="CA300" s="62">
        <f>'2022'!CB29</f>
        <v>4</v>
      </c>
      <c r="CB300" s="62">
        <f>'2022'!CC29</f>
        <v>10.8</v>
      </c>
      <c r="CC300" s="63">
        <f>'2022'!CD29</f>
        <v>88.6</v>
      </c>
      <c r="CD300" s="60">
        <f>'2022'!CE29</f>
        <v>35</v>
      </c>
      <c r="CE300" s="61">
        <f>'2022'!CF29</f>
        <v>4365</v>
      </c>
      <c r="CF300" s="61">
        <f>'2022'!CG29</f>
        <v>6</v>
      </c>
      <c r="CG300" s="61">
        <f>'2022'!CH29</f>
        <v>6</v>
      </c>
      <c r="CH300" s="61">
        <f>'2022'!CI29</f>
        <v>0</v>
      </c>
      <c r="CI300" s="61">
        <f>'2022'!CJ29</f>
        <v>35</v>
      </c>
      <c r="CJ300" s="62">
        <f>'2022'!CK29</f>
        <v>0.44</v>
      </c>
      <c r="CK300" s="62">
        <f>'2022'!CL29</f>
        <v>0.08</v>
      </c>
      <c r="CL300" s="62">
        <f>'2022'!CM29</f>
        <v>0.78</v>
      </c>
      <c r="CM300" s="62">
        <f>'2022'!CN29</f>
        <v>3.5</v>
      </c>
      <c r="CN300" s="62">
        <f>'2022'!CO29</f>
        <v>0</v>
      </c>
      <c r="CO300" s="62">
        <f>'2022'!CT29</f>
        <v>100</v>
      </c>
      <c r="CP300" s="62">
        <f>'2022'!CU29</f>
        <v>0</v>
      </c>
      <c r="CQ300" s="62">
        <f>'2022'!CV29</f>
        <v>86</v>
      </c>
      <c r="CR300" s="63">
        <f>'2022'!CW29</f>
        <v>14</v>
      </c>
      <c r="CS300" s="60">
        <f>'2022'!CX29</f>
        <v>280</v>
      </c>
      <c r="CT300" s="61">
        <f>'2022'!CY29</f>
        <v>2047</v>
      </c>
      <c r="CU300" s="61">
        <f>'2022'!CZ29</f>
        <v>31</v>
      </c>
      <c r="CV300" s="61">
        <f>'2022'!DA29</f>
        <v>22</v>
      </c>
      <c r="CW300" s="61">
        <f>'2022'!DB29</f>
        <v>3</v>
      </c>
      <c r="CX300" s="61">
        <f>'2022'!DC29</f>
        <v>14</v>
      </c>
      <c r="CY300" s="62">
        <f>'2022'!DD29</f>
        <v>0.66</v>
      </c>
      <c r="CZ300" s="62">
        <f>'2022'!DE29</f>
        <v>0.98</v>
      </c>
      <c r="DA300" s="62">
        <f>'2022'!DF29</f>
        <v>1.67</v>
      </c>
      <c r="DB300" s="62">
        <f>'2022'!DG29</f>
        <v>8</v>
      </c>
      <c r="DC300" s="62">
        <f>'2022'!DH29</f>
        <v>9.3000000000000007</v>
      </c>
      <c r="DD300" s="62">
        <f>'2022'!DM29</f>
        <v>50</v>
      </c>
      <c r="DE300" s="62">
        <f>'2022'!DN29</f>
        <v>12</v>
      </c>
      <c r="DF300" s="62">
        <f>'2022'!DO29</f>
        <v>77.7</v>
      </c>
      <c r="DG300" s="63">
        <f>'2022'!DP29</f>
        <v>20.7</v>
      </c>
      <c r="DH300" s="60">
        <f>'2022'!DQ29</f>
        <v>807</v>
      </c>
      <c r="DI300" s="61">
        <f>'2022'!DR29</f>
        <v>3342</v>
      </c>
      <c r="DJ300" s="61">
        <f>'2022'!DS29</f>
        <v>81</v>
      </c>
      <c r="DK300" s="61">
        <f>'2022'!DT29</f>
        <v>62</v>
      </c>
      <c r="DL300" s="61">
        <f>'2022'!DU29</f>
        <v>7</v>
      </c>
      <c r="DM300" s="61">
        <f>'2022'!DV29</f>
        <v>33</v>
      </c>
      <c r="DN300" s="62">
        <f>'2022'!DW29</f>
        <v>0.83</v>
      </c>
      <c r="DO300" s="62">
        <f>'2022'!DX29</f>
        <v>2.15</v>
      </c>
      <c r="DP300" s="62">
        <f>'2022'!DY29</f>
        <v>2.8</v>
      </c>
      <c r="DQ300" s="62">
        <f>'2022'!DZ29</f>
        <v>8.8000000000000007</v>
      </c>
      <c r="DR300" s="62">
        <f>'2022'!EA29</f>
        <v>7.1</v>
      </c>
      <c r="DS300" s="62">
        <f>'2022'!EF29</f>
        <v>50</v>
      </c>
      <c r="DT300" s="62">
        <f>'2022'!EG29</f>
        <v>4.5999999999999996</v>
      </c>
      <c r="DU300" s="62">
        <f>'2022'!EH29</f>
        <v>17</v>
      </c>
      <c r="DV300" s="63">
        <f>'2022'!EI29</f>
        <v>82.6</v>
      </c>
    </row>
    <row r="301" spans="1:126" ht="15.75" customHeight="1" x14ac:dyDescent="0.2">
      <c r="A301" s="30">
        <f t="shared" si="29"/>
        <v>299</v>
      </c>
      <c r="B301" s="31">
        <f>'2020'!A30</f>
        <v>28</v>
      </c>
      <c r="C301" s="31">
        <v>2020</v>
      </c>
      <c r="D301" s="32" t="str">
        <f>'2020'!B29</f>
        <v>Isaiah Coulter</v>
      </c>
      <c r="E301" s="32" t="str" cm="1">
        <f t="array" ref="E301">_xlfn.IFS(F301&gt;12.5,"Cornerstone",AND(F301&gt;11.995,F301&lt;12.5),"Elite",AND(F301&gt;11,F301&lt;12.995),"Elite Upside",AND(F301&gt;=9.69,F301&lt;10.999),"Upside",AND(F301&gt;8.4,F301&lt;9.999),"Upside Lite",AND(F301&gt;7.25,F301&lt;8.999),"Outlier",AND(F301&gt;=6,F301&lt;7.25),"Outlier Lite",F301&lt;6.999,"Purgatory")</f>
        <v>Outlier Lite</v>
      </c>
      <c r="F301" s="33">
        <f>'2020'!C29</f>
        <v>6.7314285714285722</v>
      </c>
      <c r="G301" s="33">
        <f t="shared" si="30"/>
        <v>51.300000000000004</v>
      </c>
      <c r="H301" s="303">
        <f t="shared" si="31"/>
        <v>-0.97580189734172118</v>
      </c>
      <c r="I301" s="34" t="str">
        <f>'2020'!D29</f>
        <v>Rhode Island</v>
      </c>
      <c r="J301" s="35">
        <f>'2020'!E29</f>
        <v>11</v>
      </c>
      <c r="K301" s="36">
        <f>'2020'!F29</f>
        <v>36056</v>
      </c>
      <c r="L301" s="37">
        <f>'2020'!G29</f>
        <v>27.043835616438358</v>
      </c>
      <c r="M301" s="37" t="str">
        <f>'2020'!H29</f>
        <v>SR</v>
      </c>
      <c r="N301" s="37">
        <f>'2020'!I29</f>
        <v>21.610958904109587</v>
      </c>
      <c r="O301" s="37" t="str">
        <f>'2020'!J29</f>
        <v>N/A</v>
      </c>
      <c r="P301" s="37" t="str">
        <f>'2020'!K29</f>
        <v>PROTO X</v>
      </c>
      <c r="Q301" s="37" t="str">
        <f>'2020'!L29</f>
        <v>Elite Earner</v>
      </c>
      <c r="R301" s="55">
        <f>'2020'!M29</f>
        <v>75</v>
      </c>
      <c r="S301" s="55">
        <f>'2020'!N29</f>
        <v>198</v>
      </c>
      <c r="T301" s="231">
        <f t="shared" si="32"/>
        <v>24.748029016058034</v>
      </c>
      <c r="U301" s="35">
        <f>'2020'!O29</f>
        <v>4.45</v>
      </c>
      <c r="V301" s="56">
        <f>'2020'!P29</f>
        <v>5</v>
      </c>
      <c r="W301" s="57">
        <f>'2020'!Q29</f>
        <v>0</v>
      </c>
      <c r="X301" s="58">
        <f>'2020'!R29</f>
        <v>0</v>
      </c>
      <c r="Y301" s="58">
        <f>'2020'!S29</f>
        <v>0</v>
      </c>
      <c r="Z301" s="58">
        <f>'2020'!T29</f>
        <v>0.23845242795104618</v>
      </c>
      <c r="AA301" s="58">
        <f>'2020'!U29</f>
        <v>0.29358575868889519</v>
      </c>
      <c r="AB301" s="58">
        <f>'2020'!V29</f>
        <v>0.29358575868889519</v>
      </c>
      <c r="AC301" s="59">
        <f>'2020'!W29</f>
        <v>0.17615145521333711</v>
      </c>
      <c r="AD301" s="42">
        <f>'2020'!X29</f>
        <v>19.964383561643835</v>
      </c>
      <c r="AE301" s="43">
        <f>'2020'!Y29</f>
        <v>2.39</v>
      </c>
      <c r="AF301" s="43">
        <f>'2020'!Z29</f>
        <v>4.2</v>
      </c>
      <c r="AG301" s="43">
        <f>'2020'!AA29</f>
        <v>15.7</v>
      </c>
      <c r="AH301" s="43">
        <f>'2020'!AB29</f>
        <v>0</v>
      </c>
      <c r="AI301" s="43">
        <f>'2020'!AC29</f>
        <v>0</v>
      </c>
      <c r="AJ301" s="44">
        <f>'2020'!AD29</f>
        <v>5.2300288739172279E-2</v>
      </c>
      <c r="AK301" s="44">
        <f>'2020'!AE29</f>
        <v>0.19713185755534166</v>
      </c>
      <c r="AL301" s="45">
        <f>'2020'!AF29</f>
        <v>0</v>
      </c>
      <c r="AM301" s="46">
        <f>DS301/100</f>
        <v>0</v>
      </c>
      <c r="AN301" s="45">
        <f>'2020'!AG29</f>
        <v>0</v>
      </c>
      <c r="AO301" s="45">
        <f>'2020'!AH29</f>
        <v>0</v>
      </c>
      <c r="AP301" s="43">
        <f>'2020'!AI29</f>
        <v>100.98459823900774</v>
      </c>
      <c r="AQ301" s="47">
        <f>'2020'!AJ29</f>
        <v>104.09168252215956</v>
      </c>
      <c r="AR301" s="48">
        <f>'2020'!AK29</f>
        <v>4</v>
      </c>
      <c r="AS301" s="49">
        <f>'2020'!AL29</f>
        <v>6</v>
      </c>
      <c r="AT301" s="49">
        <f>'2020'!AM29</f>
        <v>4</v>
      </c>
      <c r="AU301" s="49">
        <f>'2020'!AN29</f>
        <v>1</v>
      </c>
      <c r="AV301" s="49">
        <f>'2020'!AO29</f>
        <v>9</v>
      </c>
      <c r="AW301" s="49">
        <f>'2020'!AP29</f>
        <v>7</v>
      </c>
      <c r="AX301" s="49">
        <f>'2020'!AQ29</f>
        <v>4</v>
      </c>
      <c r="AY301" s="50">
        <f>'2020'!AR29</f>
        <v>0</v>
      </c>
      <c r="AZ301" s="60">
        <f>'2020'!AS29</f>
        <v>0</v>
      </c>
      <c r="BA301" s="61">
        <f>'2020'!AT29</f>
        <v>3036</v>
      </c>
      <c r="BB301" s="61">
        <f>'2020'!AU29</f>
        <v>0</v>
      </c>
      <c r="BC301" s="61">
        <f>'2020'!AV29</f>
        <v>0</v>
      </c>
      <c r="BD301" s="61">
        <f>'2020'!AW29</f>
        <v>0</v>
      </c>
      <c r="BE301" s="61">
        <f>'2020'!AX29</f>
        <v>0</v>
      </c>
      <c r="BF301" s="62">
        <f>'2020'!AY29</f>
        <v>0</v>
      </c>
      <c r="BG301" s="62">
        <f>'2020'!AZ29</f>
        <v>0</v>
      </c>
      <c r="BH301" s="62">
        <f>'2020'!BA29</f>
        <v>0</v>
      </c>
      <c r="BI301" s="62">
        <f>'2020'!BB29</f>
        <v>0</v>
      </c>
      <c r="BJ301" s="62">
        <f>'2020'!BC29</f>
        <v>0</v>
      </c>
      <c r="BK301" s="62">
        <f>'2020'!BD29</f>
        <v>0</v>
      </c>
      <c r="BL301" s="62">
        <f>'2020'!BE29</f>
        <v>0</v>
      </c>
      <c r="BM301" s="62">
        <f>'2020'!BF29</f>
        <v>0</v>
      </c>
      <c r="BN301" s="63">
        <f>'2020'!BG29</f>
        <v>0</v>
      </c>
      <c r="BO301" s="60">
        <f>'2020'!BH29</f>
        <v>0</v>
      </c>
      <c r="BP301" s="61">
        <f>'2020'!BI29</f>
        <v>3036</v>
      </c>
      <c r="BQ301" s="61">
        <f>'2020'!BJ29</f>
        <v>0</v>
      </c>
      <c r="BR301" s="61">
        <f>'2020'!BK29</f>
        <v>0</v>
      </c>
      <c r="BS301" s="61">
        <f>'2020'!BL29</f>
        <v>0</v>
      </c>
      <c r="BT301" s="61">
        <f>'2020'!BM29</f>
        <v>0</v>
      </c>
      <c r="BU301" s="62">
        <f>'2020'!BN29</f>
        <v>0</v>
      </c>
      <c r="BV301" s="62">
        <f>'2020'!BO29</f>
        <v>0</v>
      </c>
      <c r="BW301" s="62">
        <f>'2020'!BP29</f>
        <v>0</v>
      </c>
      <c r="BX301" s="62">
        <f>'2020'!BQ29</f>
        <v>0</v>
      </c>
      <c r="BY301" s="62">
        <f>'2020'!BR29</f>
        <v>0</v>
      </c>
      <c r="BZ301" s="62">
        <f>'2020'!BS29</f>
        <v>0</v>
      </c>
      <c r="CA301" s="62">
        <f>'2020'!BT29</f>
        <v>0</v>
      </c>
      <c r="CB301" s="62">
        <f>'2020'!BU29</f>
        <v>0</v>
      </c>
      <c r="CC301" s="63">
        <f>'2020'!BV29</f>
        <v>0</v>
      </c>
      <c r="CD301" s="60">
        <f>'2020'!BW29</f>
        <v>0</v>
      </c>
      <c r="CE301" s="61">
        <f>'2020'!BX29</f>
        <v>3036</v>
      </c>
      <c r="CF301" s="61">
        <f>'2020'!BY29</f>
        <v>0</v>
      </c>
      <c r="CG301" s="61">
        <f>'2020'!BZ29</f>
        <v>0</v>
      </c>
      <c r="CH301" s="61">
        <f>'2020'!CA29</f>
        <v>0</v>
      </c>
      <c r="CI301" s="61">
        <f>'2020'!CB29</f>
        <v>0</v>
      </c>
      <c r="CJ301" s="62">
        <f>'2020'!CC29</f>
        <v>0</v>
      </c>
      <c r="CK301" s="62">
        <f>'2020'!CD29</f>
        <v>0</v>
      </c>
      <c r="CL301" s="62">
        <f>'2020'!CE29</f>
        <v>0</v>
      </c>
      <c r="CM301" s="62">
        <f>'2020'!CF29</f>
        <v>0</v>
      </c>
      <c r="CN301" s="62">
        <f>'2020'!CG29</f>
        <v>0</v>
      </c>
      <c r="CO301" s="62">
        <f>'2020'!CL29</f>
        <v>0</v>
      </c>
      <c r="CP301" s="62">
        <f>'2020'!CM29</f>
        <v>0</v>
      </c>
      <c r="CQ301" s="62">
        <f>'2020'!CN29</f>
        <v>0</v>
      </c>
      <c r="CR301" s="63">
        <f>'2020'!CO29</f>
        <v>0</v>
      </c>
      <c r="CS301" s="60">
        <f>'2020'!CP29</f>
        <v>604</v>
      </c>
      <c r="CT301" s="61">
        <f>'2020'!CQ29</f>
        <v>2533</v>
      </c>
      <c r="CU301" s="61">
        <f>'2020'!CR29</f>
        <v>16</v>
      </c>
      <c r="CV301" s="61">
        <f>'2020'!CS29</f>
        <v>42</v>
      </c>
      <c r="CW301" s="61">
        <f>'2020'!CT29</f>
        <v>3</v>
      </c>
      <c r="CX301" s="61">
        <f>'2020'!CU29</f>
        <v>0</v>
      </c>
      <c r="CY301" s="62">
        <f>'2020'!CV29</f>
        <v>0</v>
      </c>
      <c r="CZ301" s="62">
        <f>'2020'!CW29</f>
        <v>0</v>
      </c>
      <c r="DA301" s="62">
        <f>'2020'!CX29</f>
        <v>2.39</v>
      </c>
      <c r="DB301" s="62">
        <f>'2020'!CY29</f>
        <v>1.9</v>
      </c>
      <c r="DC301" s="62">
        <f>'2020'!CZ29</f>
        <v>15.7</v>
      </c>
      <c r="DD301" s="62">
        <f>'2020'!DE29</f>
        <v>0</v>
      </c>
      <c r="DE301" s="62">
        <f>'2020'!DF29</f>
        <v>0</v>
      </c>
      <c r="DF301" s="62">
        <f>'2020'!DG29</f>
        <v>0</v>
      </c>
      <c r="DG301" s="63">
        <f>'2020'!DH29</f>
        <v>0</v>
      </c>
      <c r="DH301" s="60">
        <f>'2020'!DI29</f>
        <v>1039</v>
      </c>
      <c r="DI301" s="61">
        <f>'2020'!DJ29</f>
        <v>3539</v>
      </c>
      <c r="DJ301" s="61">
        <f>'2020'!DK29</f>
        <v>124</v>
      </c>
      <c r="DK301" s="61">
        <f>'2020'!DL29</f>
        <v>72</v>
      </c>
      <c r="DL301" s="61">
        <f>'2020'!DM29</f>
        <v>8</v>
      </c>
      <c r="DM301" s="61">
        <f>'2020'!DN29</f>
        <v>0</v>
      </c>
      <c r="DN301" s="62">
        <f>'2020'!DO29</f>
        <v>0</v>
      </c>
      <c r="DO301" s="62">
        <f>'2020'!DP29</f>
        <v>0</v>
      </c>
      <c r="DP301" s="62">
        <f>'2020'!DQ29</f>
        <v>2.09</v>
      </c>
      <c r="DQ301" s="62">
        <f>'2020'!DR29</f>
        <v>4.2</v>
      </c>
      <c r="DR301" s="62">
        <f>'2020'!DS29</f>
        <v>13.8</v>
      </c>
      <c r="DS301" s="62">
        <f>'2020'!DX29</f>
        <v>0</v>
      </c>
      <c r="DT301" s="62">
        <f>'2020'!DY29</f>
        <v>0</v>
      </c>
      <c r="DU301" s="62">
        <f>'2020'!DZ29</f>
        <v>0</v>
      </c>
      <c r="DV301" s="63">
        <f>'2020'!EA29</f>
        <v>0</v>
      </c>
    </row>
    <row r="302" spans="1:126" ht="15.75" customHeight="1" x14ac:dyDescent="0.2">
      <c r="A302" s="30">
        <f t="shared" si="29"/>
        <v>300</v>
      </c>
      <c r="B302" s="31">
        <f>'2023'!A36</f>
        <v>34</v>
      </c>
      <c r="C302" s="31">
        <v>2023</v>
      </c>
      <c r="D302" s="32" t="str">
        <f>'2023'!B36</f>
        <v>Mitchell Tinsley</v>
      </c>
      <c r="E302" s="32" t="str" cm="1">
        <f t="array" ref="E302">_xlfn.IFS(F302&gt;12.5,"Cornerstone",AND(F302&gt;11.995,F302&lt;12.5),"Elite",AND(F302&gt;11,F302&lt;12.995),"Elite Upside",AND(F302&gt;=9.69,F302&lt;10.999),"Upside",AND(F302&gt;8.4,F302&lt;9.999),"Upside Lite",AND(F302&gt;7.25,F302&lt;8.999),"Outlier",AND(F302&gt;=6,F302&lt;7.25),"Outlier Lite",F302&lt;6.999,"Purgatory")</f>
        <v>Outlier Lite</v>
      </c>
      <c r="F302" s="33">
        <f>'2023'!C36</f>
        <v>6.7285714285714278</v>
      </c>
      <c r="G302" s="33">
        <f t="shared" si="30"/>
        <v>51.2</v>
      </c>
      <c r="H302" s="303">
        <f t="shared" si="31"/>
        <v>-0.97744176719566733</v>
      </c>
      <c r="I302" s="34" t="str">
        <f>'2023'!D36</f>
        <v>Penn State</v>
      </c>
      <c r="J302" s="35">
        <f>'2023'!E36</f>
        <v>2</v>
      </c>
      <c r="K302" s="36">
        <f>'2023'!F36</f>
        <v>36418</v>
      </c>
      <c r="L302" s="37">
        <f>'2023'!G36</f>
        <v>26.052054794520547</v>
      </c>
      <c r="M302" s="37" t="str">
        <f>'2023'!H36</f>
        <v>SR</v>
      </c>
      <c r="N302" s="37">
        <f>'2023'!I36</f>
        <v>23.63013698630137</v>
      </c>
      <c r="O302" s="37" t="str">
        <f>'2023'!J36</f>
        <v>Wide</v>
      </c>
      <c r="P302" s="37" t="str">
        <f>'2023'!K36</f>
        <v>BALL HOG</v>
      </c>
      <c r="Q302" s="37" t="str">
        <f>'2023'!L36</f>
        <v>Poor Separator</v>
      </c>
      <c r="R302" s="35">
        <f>'2023'!M36</f>
        <v>72</v>
      </c>
      <c r="S302" s="35">
        <f>'2023'!N36</f>
        <v>199</v>
      </c>
      <c r="T302" s="231">
        <f t="shared" si="32"/>
        <v>26.988952974819529</v>
      </c>
      <c r="U302" s="35">
        <f>'2023'!O36</f>
        <v>4.55</v>
      </c>
      <c r="V302" s="38">
        <f>'2023'!P36</f>
        <v>0</v>
      </c>
      <c r="W302" s="57">
        <f>'2023'!Q36</f>
        <v>5.1894135962636222E-2</v>
      </c>
      <c r="X302" s="58">
        <f>'2023'!R36</f>
        <v>0.26400759734093066</v>
      </c>
      <c r="Y302" s="58">
        <f>'2023'!S36</f>
        <v>0.19005847953216373</v>
      </c>
      <c r="Z302" s="58">
        <f>'2023'!T36</f>
        <v>0.23090352119635033</v>
      </c>
      <c r="AA302" s="58">
        <f>'2023'!U36</f>
        <v>0.16085300837776084</v>
      </c>
      <c r="AB302" s="58">
        <f>'2023'!V36</f>
        <v>0.21243030285934575</v>
      </c>
      <c r="AC302" s="59">
        <f>'2023'!W36</f>
        <v>0.21243030285934575</v>
      </c>
      <c r="AD302" s="42">
        <f>'2023'!X36</f>
        <v>19.972602739726028</v>
      </c>
      <c r="AE302" s="43">
        <f>'2023'!Y36</f>
        <v>2.44</v>
      </c>
      <c r="AF302" s="43">
        <f>'2023'!Z36</f>
        <v>6.3</v>
      </c>
      <c r="AG302" s="43">
        <f>'2023'!AA36</f>
        <v>11.9</v>
      </c>
      <c r="AH302" s="43">
        <f>'2023'!AB36</f>
        <v>0.96</v>
      </c>
      <c r="AI302" s="43">
        <f>'2023'!AC36</f>
        <v>2.0099999999999998</v>
      </c>
      <c r="AJ302" s="44">
        <f>'2023'!AD36</f>
        <v>4.8181818181818187E-2</v>
      </c>
      <c r="AK302" s="44">
        <f>'2023'!AE36</f>
        <v>0.18670454545454548</v>
      </c>
      <c r="AL302" s="45">
        <f>'2023'!AF36</f>
        <v>7.2999999999999995E-2</v>
      </c>
      <c r="AM302" s="46">
        <f>DD302/100</f>
        <v>0.5</v>
      </c>
      <c r="AN302" s="45">
        <f>'2023'!AG36</f>
        <v>0.83749999999999991</v>
      </c>
      <c r="AO302" s="45">
        <f>'2023'!AH36</f>
        <v>0.15999999999999998</v>
      </c>
      <c r="AP302" s="43">
        <f>'2023'!AI36</f>
        <v>92.861882925460236</v>
      </c>
      <c r="AQ302" s="47">
        <f>'2023'!AJ36</f>
        <v>90.033725563191567</v>
      </c>
      <c r="AR302" s="48">
        <f>'2023'!AK36</f>
        <v>6</v>
      </c>
      <c r="AS302" s="49">
        <f>'2023'!AL36</f>
        <v>6</v>
      </c>
      <c r="AT302" s="49">
        <f>'2023'!AM36</f>
        <v>4</v>
      </c>
      <c r="AU302" s="49">
        <f>'2023'!AN36</f>
        <v>4</v>
      </c>
      <c r="AV302" s="49">
        <f>'2023'!AO36</f>
        <v>7</v>
      </c>
      <c r="AW302" s="49">
        <f>'2023'!AP36</f>
        <v>5</v>
      </c>
      <c r="AX302" s="49">
        <f>'2023'!AQ36</f>
        <v>0</v>
      </c>
      <c r="AY302" s="50">
        <f>'2023'!AR36</f>
        <v>0.5</v>
      </c>
      <c r="AZ302" s="60">
        <f>'2023'!AS36</f>
        <v>100</v>
      </c>
      <c r="BA302" s="61">
        <f>'2023'!AT36</f>
        <v>1927</v>
      </c>
      <c r="BB302" s="61">
        <f>'2023'!AU36</f>
        <v>0</v>
      </c>
      <c r="BC302" s="61">
        <f>'2023'!AV36</f>
        <v>10</v>
      </c>
      <c r="BD302" s="61">
        <f>'2023'!AW36</f>
        <v>0</v>
      </c>
      <c r="BE302" s="61">
        <f>'2023'!AX36</f>
        <v>0</v>
      </c>
      <c r="BF302" s="62">
        <f>'2023'!AY36</f>
        <v>0</v>
      </c>
      <c r="BG302" s="62">
        <f>'2023'!AZ36</f>
        <v>0</v>
      </c>
      <c r="BH302" s="62">
        <f>'2023'!BA36</f>
        <v>0</v>
      </c>
      <c r="BI302" s="62">
        <f>'2023'!BA36</f>
        <v>0</v>
      </c>
      <c r="BJ302" s="62">
        <f>'2023'!BC36</f>
        <v>0</v>
      </c>
      <c r="BK302" s="62">
        <f>'2023'!BH36</f>
        <v>0</v>
      </c>
      <c r="BL302" s="62">
        <f>'2023'!BI36</f>
        <v>0</v>
      </c>
      <c r="BM302" s="62">
        <f>'2023'!BJ36</f>
        <v>0</v>
      </c>
      <c r="BN302" s="63">
        <f>'2023'!BK36</f>
        <v>0</v>
      </c>
      <c r="BO302" s="60">
        <f>'2023'!BL36</f>
        <v>556</v>
      </c>
      <c r="BP302" s="61">
        <f>'2023'!BM36</f>
        <v>2106</v>
      </c>
      <c r="BQ302" s="61">
        <f>'2023'!BN36</f>
        <v>0</v>
      </c>
      <c r="BR302" s="61">
        <f>'2023'!BO36</f>
        <v>47</v>
      </c>
      <c r="BS302" s="61">
        <f>'2023'!BP36</f>
        <v>4</v>
      </c>
      <c r="BT302" s="61">
        <f>'2023'!BQ36</f>
        <v>0</v>
      </c>
      <c r="BU302" s="62">
        <f>'2023'!BR36</f>
        <v>0</v>
      </c>
      <c r="BV302" s="62">
        <f>'2023'!BS36</f>
        <v>0</v>
      </c>
      <c r="BW302" s="62">
        <f>'2023'!BT36</f>
        <v>0</v>
      </c>
      <c r="BX302" s="62">
        <f>'2023'!BU36</f>
        <v>0</v>
      </c>
      <c r="BY302" s="62">
        <f>'2023'!BV36</f>
        <v>0</v>
      </c>
      <c r="BZ302" s="62">
        <f>'2023'!CA36</f>
        <v>0</v>
      </c>
      <c r="CA302" s="62">
        <f>'2023'!CB36</f>
        <v>0</v>
      </c>
      <c r="CB302" s="62">
        <f>'2023'!CC36</f>
        <v>0</v>
      </c>
      <c r="CC302" s="63">
        <f>'2023'!CD36</f>
        <v>0</v>
      </c>
      <c r="CD302" s="60">
        <f>'2023'!CE36</f>
        <v>377</v>
      </c>
      <c r="CE302" s="61">
        <f>'2023'!CF36</f>
        <v>1983.6000000000001</v>
      </c>
      <c r="CF302" s="61">
        <f>'2023'!CG36</f>
        <v>65</v>
      </c>
      <c r="CG302" s="61">
        <f>'2023'!CH36</f>
        <v>43</v>
      </c>
      <c r="CH302" s="61">
        <f>'2023'!CI36</f>
        <v>4</v>
      </c>
      <c r="CI302" s="61">
        <f>'2023'!CJ36</f>
        <v>12</v>
      </c>
      <c r="CJ302" s="62">
        <f>'2023'!CK36</f>
        <v>0.28999999999999998</v>
      </c>
      <c r="CK302" s="62">
        <f>'2023'!CL36</f>
        <v>1.02</v>
      </c>
      <c r="CL302" s="62">
        <f>'2023'!CM36</f>
        <v>1.01</v>
      </c>
      <c r="CM302" s="62">
        <f>'2023'!CN36</f>
        <v>3</v>
      </c>
      <c r="CN302" s="62">
        <f>'2023'!CO36</f>
        <v>11</v>
      </c>
      <c r="CO302" s="62">
        <f>'2023'!CT36</f>
        <v>44.4</v>
      </c>
      <c r="CP302" s="62">
        <f>'2023'!CU36</f>
        <v>6.5</v>
      </c>
      <c r="CQ302" s="62">
        <f>'2023'!CV36</f>
        <v>57.8</v>
      </c>
      <c r="CR302" s="63">
        <f>'2023'!CW36</f>
        <v>41.5</v>
      </c>
      <c r="CS302" s="60">
        <f>'2023'!CX36</f>
        <v>1402</v>
      </c>
      <c r="CT302" s="61">
        <f>'2023'!CY36</f>
        <v>6071.8</v>
      </c>
      <c r="CU302" s="61">
        <f>'2023'!CZ36</f>
        <v>121</v>
      </c>
      <c r="CV302" s="61">
        <f>'2023'!DA36</f>
        <v>86</v>
      </c>
      <c r="CW302" s="61">
        <f>'2023'!DB36</f>
        <v>14</v>
      </c>
      <c r="CX302" s="61">
        <f>'2023'!DC36</f>
        <v>63</v>
      </c>
      <c r="CY302" s="62">
        <f>'2023'!DD36</f>
        <v>0.96</v>
      </c>
      <c r="CZ302" s="62">
        <f>'2023'!DE36</f>
        <v>2.0099999999999998</v>
      </c>
      <c r="DA302" s="62">
        <f>'2023'!DF36</f>
        <v>2.44</v>
      </c>
      <c r="DB302" s="62">
        <f>'2023'!DG36</f>
        <v>6.3</v>
      </c>
      <c r="DC302" s="62">
        <f>'2023'!DH36</f>
        <v>12.9</v>
      </c>
      <c r="DD302" s="62">
        <f>'2023'!DM36</f>
        <v>50</v>
      </c>
      <c r="DE302" s="62">
        <f>'2023'!DN36</f>
        <v>2.2999999999999998</v>
      </c>
      <c r="DF302" s="62">
        <f>'2023'!DO36</f>
        <v>95.5</v>
      </c>
      <c r="DG302" s="63">
        <f>'2023'!DP36</f>
        <v>4.3</v>
      </c>
      <c r="DH302" s="60">
        <f>'2023'!DQ36</f>
        <v>528</v>
      </c>
      <c r="DI302" s="61">
        <f>'2023'!DR36</f>
        <v>3282.5</v>
      </c>
      <c r="DJ302" s="61">
        <f>'2023'!DS36</f>
        <v>78</v>
      </c>
      <c r="DK302" s="61">
        <f>'2023'!DT36</f>
        <v>51</v>
      </c>
      <c r="DL302" s="61">
        <f>'2023'!DU36</f>
        <v>5</v>
      </c>
      <c r="DM302" s="61">
        <f>'2023'!DV36</f>
        <v>29</v>
      </c>
      <c r="DN302" s="62">
        <f>'2023'!DW36</f>
        <v>0.54</v>
      </c>
      <c r="DO302" s="62">
        <f>'2023'!DX36</f>
        <v>1.37</v>
      </c>
      <c r="DP302" s="62">
        <f>'2023'!DY36</f>
        <v>1.59</v>
      </c>
      <c r="DQ302" s="62">
        <f>'2023'!DZ36</f>
        <v>4.2</v>
      </c>
      <c r="DR302" s="62">
        <f>'2023'!EA36</f>
        <v>11.9</v>
      </c>
      <c r="DS302" s="62">
        <f>'2023'!EF36</f>
        <v>62.5</v>
      </c>
      <c r="DT302" s="62">
        <f>'2023'!EG36</f>
        <v>7.3</v>
      </c>
      <c r="DU302" s="62">
        <f>'2023'!EH36</f>
        <v>72</v>
      </c>
      <c r="DV302" s="63">
        <f>'2023'!EI36</f>
        <v>27.7</v>
      </c>
    </row>
    <row r="303" spans="1:126" ht="15.75" customHeight="1" x14ac:dyDescent="0.2">
      <c r="A303" s="30">
        <f t="shared" si="29"/>
        <v>301</v>
      </c>
      <c r="B303" s="31">
        <f>'2023'!A37</f>
        <v>35</v>
      </c>
      <c r="C303" s="31">
        <v>2023</v>
      </c>
      <c r="D303" s="32" t="str">
        <f>'2023'!B37</f>
        <v>Sam James</v>
      </c>
      <c r="E303" s="32" t="str" cm="1">
        <f t="array" ref="E303">_xlfn.IFS(F303&gt;12.5,"Cornerstone",AND(F303&gt;11.995,F303&lt;12.5),"Elite",AND(F303&gt;11,F303&lt;12.995),"Elite Upside",AND(F303&gt;=9.69,F303&lt;10.999),"Upside",AND(F303&gt;8.4,F303&lt;9.999),"Upside Lite",AND(F303&gt;7.25,F303&lt;8.999),"Outlier",AND(F303&gt;=6,F303&lt;7.25),"Outlier Lite",F303&lt;6.999,"Purgatory")</f>
        <v>Outlier Lite</v>
      </c>
      <c r="F303" s="33">
        <f>'2023'!C37</f>
        <v>6.7257142857142851</v>
      </c>
      <c r="G303" s="33">
        <f t="shared" si="30"/>
        <v>51</v>
      </c>
      <c r="H303" s="303">
        <f t="shared" si="31"/>
        <v>-0.97908163704961249</v>
      </c>
      <c r="I303" s="34" t="str">
        <f>'2023'!D37</f>
        <v>West Virginia</v>
      </c>
      <c r="J303" s="35">
        <f>'2023'!E37</f>
        <v>3</v>
      </c>
      <c r="K303" s="36">
        <f>'2023'!F37</f>
        <v>36464</v>
      </c>
      <c r="L303" s="37">
        <f>'2023'!G37</f>
        <v>25.926027397260274</v>
      </c>
      <c r="M303" s="37" t="str">
        <f>'2023'!H37</f>
        <v>RS JR</v>
      </c>
      <c r="N303" s="37">
        <f>'2023'!I37</f>
        <v>23.504109589041096</v>
      </c>
      <c r="O303" s="37" t="str">
        <f>'2023'!J37</f>
        <v>Slot</v>
      </c>
      <c r="P303" s="37" t="str">
        <f>'2023'!K37</f>
        <v>PROTO Z</v>
      </c>
      <c r="Q303" s="37" t="str">
        <f>'2023'!L37</f>
        <v>Poor Earner</v>
      </c>
      <c r="R303" s="35">
        <f>'2023'!M37</f>
        <v>71</v>
      </c>
      <c r="S303" s="35">
        <f>'2023'!N37</f>
        <v>183</v>
      </c>
      <c r="T303" s="231">
        <f t="shared" si="32"/>
        <v>25.523036723518402</v>
      </c>
      <c r="U303" s="35">
        <f>'2023'!O37</f>
        <v>4.5</v>
      </c>
      <c r="V303" s="38">
        <f>'2023'!P37</f>
        <v>0</v>
      </c>
      <c r="W303" s="57">
        <f>'2023'!Q37</f>
        <v>4.744283138817724E-4</v>
      </c>
      <c r="X303" s="58">
        <f>'2023'!R37</f>
        <v>0.22684626725639997</v>
      </c>
      <c r="Y303" s="58">
        <f>'2023'!S37</f>
        <v>0.10810810810810811</v>
      </c>
      <c r="Z303" s="58">
        <f>'2023'!T37</f>
        <v>0.15670090296955969</v>
      </c>
      <c r="AA303" s="58">
        <f>'2023'!U37</f>
        <v>0.27289377289377287</v>
      </c>
      <c r="AB303" s="58">
        <f>'2023'!V37</f>
        <v>0.27289377289377287</v>
      </c>
      <c r="AC303" s="59">
        <f>'2023'!W37</f>
        <v>0.25924908424908422</v>
      </c>
      <c r="AD303" s="42">
        <f>'2023'!X37</f>
        <v>19.846575342465755</v>
      </c>
      <c r="AE303" s="43">
        <f>'2023'!Y37</f>
        <v>1.95</v>
      </c>
      <c r="AF303" s="43">
        <f>'2023'!Z37</f>
        <v>6.4</v>
      </c>
      <c r="AG303" s="43">
        <f>'2023'!AA37</f>
        <v>11.5</v>
      </c>
      <c r="AH303" s="43">
        <f>'2023'!AB37</f>
        <v>0.94</v>
      </c>
      <c r="AI303" s="43">
        <f>'2023'!AC37</f>
        <v>1.75</v>
      </c>
      <c r="AJ303" s="44">
        <f>'2023'!AD37</f>
        <v>2.8791946308724833E-2</v>
      </c>
      <c r="AK303" s="44">
        <f>'2023'!AE37</f>
        <v>0.17275167785234899</v>
      </c>
      <c r="AL303" s="45">
        <f>'2023'!AF37</f>
        <v>0.115</v>
      </c>
      <c r="AM303" s="46">
        <f>DD303/100</f>
        <v>0.46200000000000002</v>
      </c>
      <c r="AN303" s="45">
        <f>'2023'!AG37</f>
        <v>6.5500000000000003E-2</v>
      </c>
      <c r="AO303" s="45">
        <f>'2023'!AH37</f>
        <v>0.92999999999999994</v>
      </c>
      <c r="AP303" s="43">
        <f>'2023'!AI37</f>
        <v>89.254686785550987</v>
      </c>
      <c r="AQ303" s="47">
        <f>'2023'!AJ37</f>
        <v>84.739821480102378</v>
      </c>
      <c r="AR303" s="48">
        <f>'2023'!AK37</f>
        <v>7</v>
      </c>
      <c r="AS303" s="49">
        <f>'2023'!AL37</f>
        <v>7</v>
      </c>
      <c r="AT303" s="49">
        <f>'2023'!AM37</f>
        <v>3</v>
      </c>
      <c r="AU303" s="49">
        <f>'2023'!AN37</f>
        <v>4</v>
      </c>
      <c r="AV303" s="49">
        <f>'2023'!AO37</f>
        <v>8</v>
      </c>
      <c r="AW303" s="49">
        <f>'2023'!AP37</f>
        <v>3</v>
      </c>
      <c r="AX303" s="49">
        <f>'2023'!AQ37</f>
        <v>0</v>
      </c>
      <c r="AY303" s="50">
        <f>'2023'!AR37</f>
        <v>0.5</v>
      </c>
      <c r="AZ303" s="60">
        <f>'2023'!AS37</f>
        <v>2</v>
      </c>
      <c r="BA303" s="61">
        <f>'2023'!AT37</f>
        <v>4215.6000000000004</v>
      </c>
      <c r="BB303" s="61">
        <f>'2023'!AU37</f>
        <v>4</v>
      </c>
      <c r="BC303" s="61">
        <f>'2023'!AV37</f>
        <v>2</v>
      </c>
      <c r="BD303" s="61">
        <f>'2023'!AW37</f>
        <v>0</v>
      </c>
      <c r="BE303" s="61">
        <f>'2023'!AX37</f>
        <v>38</v>
      </c>
      <c r="BF303" s="62">
        <f>'2023'!AY37</f>
        <v>-0.95</v>
      </c>
      <c r="BG303" s="62">
        <f>'2023'!AZ37</f>
        <v>0.02</v>
      </c>
      <c r="BH303" s="62">
        <f>'2023'!BA37</f>
        <v>0.09</v>
      </c>
      <c r="BI303" s="62">
        <f>'2023'!BA37</f>
        <v>0.09</v>
      </c>
      <c r="BJ303" s="62">
        <f>'2023'!BC37</f>
        <v>0</v>
      </c>
      <c r="BK303" s="62">
        <f>'2023'!BH37</f>
        <v>0</v>
      </c>
      <c r="BL303" s="62">
        <f>'2023'!BI37</f>
        <v>33.299999999999997</v>
      </c>
      <c r="BM303" s="62">
        <f>'2023'!BJ37</f>
        <v>96.2</v>
      </c>
      <c r="BN303" s="63">
        <f>'2023'!BK37</f>
        <v>3.8</v>
      </c>
      <c r="BO303" s="60">
        <f>'2023'!BL37</f>
        <v>677</v>
      </c>
      <c r="BP303" s="61">
        <f>'2023'!BM37</f>
        <v>2984.3999999999996</v>
      </c>
      <c r="BQ303" s="61">
        <f>'2023'!BN37</f>
        <v>112</v>
      </c>
      <c r="BR303" s="61">
        <f>'2023'!BO37</f>
        <v>69</v>
      </c>
      <c r="BS303" s="61">
        <f>'2023'!BP37</f>
        <v>2</v>
      </c>
      <c r="BT303" s="61">
        <f>'2023'!BQ37</f>
        <v>21</v>
      </c>
      <c r="BU303" s="62">
        <f>'2023'!BR37</f>
        <v>0.17</v>
      </c>
      <c r="BV303" s="62">
        <f>'2023'!BS37</f>
        <v>1.49</v>
      </c>
      <c r="BW303" s="62">
        <f>'2023'!BT37</f>
        <v>1.64</v>
      </c>
      <c r="BX303" s="62">
        <f>'2023'!BU37</f>
        <v>5.7</v>
      </c>
      <c r="BY303" s="62">
        <f>'2023'!BV37</f>
        <v>9.9</v>
      </c>
      <c r="BZ303" s="62">
        <f>'2023'!CA37</f>
        <v>36.799999999999997</v>
      </c>
      <c r="CA303" s="62">
        <f>'2023'!CB37</f>
        <v>13.8</v>
      </c>
      <c r="CB303" s="62">
        <f>'2023'!CC37</f>
        <v>88.2</v>
      </c>
      <c r="CC303" s="63">
        <f>'2023'!CD37</f>
        <v>10.1</v>
      </c>
      <c r="CD303" s="60">
        <f>'2023'!CE37</f>
        <v>300</v>
      </c>
      <c r="CE303" s="61">
        <f>'2023'!CF37</f>
        <v>2775</v>
      </c>
      <c r="CF303" s="61">
        <f>'2023'!CG37</f>
        <v>52</v>
      </c>
      <c r="CG303" s="61">
        <f>'2023'!CH37</f>
        <v>31</v>
      </c>
      <c r="CH303" s="61">
        <f>'2023'!CI37</f>
        <v>2</v>
      </c>
      <c r="CI303" s="61">
        <f>'2023'!CJ37</f>
        <v>16</v>
      </c>
      <c r="CJ303" s="62">
        <f>'2023'!CK37</f>
        <v>0.43</v>
      </c>
      <c r="CK303" s="62">
        <f>'2023'!CL37</f>
        <v>0.83</v>
      </c>
      <c r="CL303" s="62">
        <f>'2023'!CM37</f>
        <v>1.69</v>
      </c>
      <c r="CM303" s="62">
        <f>'2023'!CN37</f>
        <v>5</v>
      </c>
      <c r="CN303" s="62">
        <f>'2023'!CO37</f>
        <v>8.6999999999999993</v>
      </c>
      <c r="CO303" s="62">
        <f>'2023'!CT37</f>
        <v>40</v>
      </c>
      <c r="CP303" s="62">
        <f>'2023'!CU37</f>
        <v>11.4</v>
      </c>
      <c r="CQ303" s="62">
        <f>'2023'!CV37</f>
        <v>68.900000000000006</v>
      </c>
      <c r="CR303" s="63">
        <f>'2023'!CW37</f>
        <v>30.5</v>
      </c>
      <c r="CS303" s="60">
        <f>'2023'!CX37</f>
        <v>505</v>
      </c>
      <c r="CT303" s="61">
        <f>'2023'!CY37</f>
        <v>3222.7000000000003</v>
      </c>
      <c r="CU303" s="61">
        <f>'2023'!CZ37</f>
        <v>59</v>
      </c>
      <c r="CV303" s="61">
        <f>'2023'!DA37</f>
        <v>42</v>
      </c>
      <c r="CW303" s="61">
        <f>'2023'!DB37</f>
        <v>5</v>
      </c>
      <c r="CX303" s="61">
        <f>'2023'!DC37</f>
        <v>19</v>
      </c>
      <c r="CY303" s="62">
        <f>'2023'!DD37</f>
        <v>0.68</v>
      </c>
      <c r="CZ303" s="62">
        <f>'2023'!DE37</f>
        <v>1.1299999999999999</v>
      </c>
      <c r="DA303" s="62">
        <f>'2023'!DF37</f>
        <v>1.62</v>
      </c>
      <c r="DB303" s="62">
        <f>'2023'!DG37</f>
        <v>4.4000000000000004</v>
      </c>
      <c r="DC303" s="62">
        <f>'2023'!DH37</f>
        <v>10.5</v>
      </c>
      <c r="DD303" s="62">
        <f>'2023'!DM37</f>
        <v>46.2</v>
      </c>
      <c r="DE303" s="62">
        <f>'2023'!DN37</f>
        <v>6.7</v>
      </c>
      <c r="DF303" s="62">
        <f>'2023'!DO37</f>
        <v>6.5</v>
      </c>
      <c r="DG303" s="63">
        <f>'2023'!DP37</f>
        <v>92.9</v>
      </c>
      <c r="DH303" s="60">
        <f>'2023'!DQ37</f>
        <v>745</v>
      </c>
      <c r="DI303" s="61">
        <f>'2023'!DR37</f>
        <v>2730</v>
      </c>
      <c r="DJ303" s="61">
        <f>'2023'!DS37</f>
        <v>77</v>
      </c>
      <c r="DK303" s="61">
        <f>'2023'!DT37</f>
        <v>46</v>
      </c>
      <c r="DL303" s="61">
        <f>'2023'!DU37</f>
        <v>6</v>
      </c>
      <c r="DM303" s="61">
        <f>'2023'!DV37</f>
        <v>20</v>
      </c>
      <c r="DN303" s="62">
        <f>'2023'!DW37</f>
        <v>0.94</v>
      </c>
      <c r="DO303" s="62">
        <f>'2023'!DX37</f>
        <v>1.75</v>
      </c>
      <c r="DP303" s="62">
        <f>'2023'!DY37</f>
        <v>1.95</v>
      </c>
      <c r="DQ303" s="62">
        <f>'2023'!DZ37</f>
        <v>6.4</v>
      </c>
      <c r="DR303" s="62">
        <f>'2023'!EA37</f>
        <v>11.5</v>
      </c>
      <c r="DS303" s="62">
        <f>'2023'!EF37</f>
        <v>72.7</v>
      </c>
      <c r="DT303" s="62">
        <f>'2023'!EG37</f>
        <v>11.5</v>
      </c>
      <c r="DU303" s="62">
        <f>'2023'!EH37</f>
        <v>6.6</v>
      </c>
      <c r="DV303" s="63">
        <f>'2023'!EI37</f>
        <v>93.1</v>
      </c>
    </row>
    <row r="304" spans="1:126" ht="15.75" customHeight="1" x14ac:dyDescent="0.2">
      <c r="A304" s="30">
        <f t="shared" si="29"/>
        <v>302</v>
      </c>
      <c r="B304" s="31">
        <f>'2019'!A24</f>
        <v>22</v>
      </c>
      <c r="C304" s="31">
        <v>2019</v>
      </c>
      <c r="D304" s="32" t="str">
        <f>'2019'!B24</f>
        <v>Greg Dortch</v>
      </c>
      <c r="E304" s="32" t="str" cm="1">
        <f t="array" ref="E304">_xlfn.IFS(F304&gt;12.5,"Cornerstone",AND(F304&gt;11.995,F304&lt;12.5),"Elite",AND(F304&gt;11,F304&lt;12.995),"Elite Upside",AND(F304&gt;=9.69,F304&lt;10.999),"Upside",AND(F304&gt;8.4,F304&lt;9.999),"Upside Lite",AND(F304&gt;7.25,F304&lt;8.999),"Outlier",AND(F304&gt;=6,F304&lt;7.25),"Outlier Lite",F304&lt;6.999,"Purgatory")</f>
        <v>Outlier Lite</v>
      </c>
      <c r="F304" s="33">
        <f>'2019'!C24</f>
        <v>6.7228571428571433</v>
      </c>
      <c r="G304" s="33">
        <f t="shared" si="30"/>
        <v>50.8</v>
      </c>
      <c r="H304" s="303">
        <f t="shared" si="31"/>
        <v>-0.98072150690355719</v>
      </c>
      <c r="I304" s="34" t="str">
        <f>'2019'!D24</f>
        <v>Wake Forest</v>
      </c>
      <c r="J304" s="35">
        <f>'2019'!E24</f>
        <v>4</v>
      </c>
      <c r="K304" s="36">
        <f>'2019'!F24</f>
        <v>35944</v>
      </c>
      <c r="L304" s="37">
        <f>'2019'!G24</f>
        <v>27.350684931506848</v>
      </c>
      <c r="M304" s="37" t="str">
        <f>'2019'!H24</f>
        <v>JR</v>
      </c>
      <c r="N304" s="37">
        <f>'2019'!I24</f>
        <v>20.920547945205481</v>
      </c>
      <c r="O304" s="37" t="str">
        <f>'2019'!J24</f>
        <v>Slot</v>
      </c>
      <c r="P304" s="37" t="str">
        <f>'2019'!K24</f>
        <v>BALL HOG</v>
      </c>
      <c r="Q304" s="37" t="str">
        <f>'2019'!L24</f>
        <v>Elite Earner</v>
      </c>
      <c r="R304" s="55">
        <f>'2019'!M24</f>
        <v>67</v>
      </c>
      <c r="S304" s="55">
        <f>'2019'!N24</f>
        <v>175</v>
      </c>
      <c r="T304" s="231">
        <f t="shared" si="32"/>
        <v>27.408571190499476</v>
      </c>
      <c r="U304" s="35">
        <f>'2019'!O24</f>
        <v>4.59</v>
      </c>
      <c r="V304" s="56">
        <f>'2019'!P24</f>
        <v>0</v>
      </c>
      <c r="W304" s="57">
        <f>'2019'!Q24</f>
        <v>0</v>
      </c>
      <c r="X304" s="58">
        <f>'2019'!R24</f>
        <v>0</v>
      </c>
      <c r="Y304" s="58">
        <f>'2019'!S24</f>
        <v>0</v>
      </c>
      <c r="Z304" s="58">
        <f>'2019'!T24</f>
        <v>0.20061128091136426</v>
      </c>
      <c r="AA304" s="58">
        <f>'2019'!U24</f>
        <v>0.35125448028673834</v>
      </c>
      <c r="AB304" s="58">
        <f>'2019'!V24</f>
        <v>0.35125448028673834</v>
      </c>
      <c r="AC304" s="59">
        <f>'2019'!W24</f>
        <v>0.33369175627240139</v>
      </c>
      <c r="AD304" s="42">
        <f>'2019'!X24</f>
        <v>19.271232876712329</v>
      </c>
      <c r="AE304" s="43">
        <f>'2019'!Y24</f>
        <v>3.68</v>
      </c>
      <c r="AF304" s="43">
        <f>'2019'!Z24</f>
        <v>9</v>
      </c>
      <c r="AG304" s="43">
        <f>'2019'!AA24</f>
        <v>9.1999999999999993</v>
      </c>
      <c r="AH304" s="43">
        <f>'2019'!AB24</f>
        <v>0.62</v>
      </c>
      <c r="AI304" s="43">
        <f>'2019'!AC24</f>
        <v>3.15</v>
      </c>
      <c r="AJ304" s="44">
        <f>'2019'!AD24</f>
        <v>4.7059369202226344E-2</v>
      </c>
      <c r="AK304" s="44">
        <f>'2019'!AE24</f>
        <v>0.2650185528756957</v>
      </c>
      <c r="AL304" s="45">
        <f>'2019'!AF24</f>
        <v>4.2999999999999997E-2</v>
      </c>
      <c r="AM304" s="46">
        <f t="shared" ref="AM304:AM319" si="34">DS304/100</f>
        <v>0.36799999999999999</v>
      </c>
      <c r="AN304" s="45">
        <f>'2019'!AG24</f>
        <v>0.14050000000000001</v>
      </c>
      <c r="AO304" s="45">
        <f>'2019'!AH24</f>
        <v>0.85450000000000004</v>
      </c>
      <c r="AP304" s="43">
        <f>'2019'!AI24</f>
        <v>78.852833192325576</v>
      </c>
      <c r="AQ304" s="47">
        <f>'2019'!AJ24</f>
        <v>68.627550434461625</v>
      </c>
      <c r="AR304" s="48">
        <f>'2019'!AK24</f>
        <v>9</v>
      </c>
      <c r="AS304" s="49">
        <f>'2019'!AL24</f>
        <v>7</v>
      </c>
      <c r="AT304" s="49">
        <f>'2019'!AM24</f>
        <v>7</v>
      </c>
      <c r="AU304" s="49">
        <f>'2019'!AN24</f>
        <v>7</v>
      </c>
      <c r="AV304" s="49">
        <f>'2019'!AO24</f>
        <v>6</v>
      </c>
      <c r="AW304" s="49">
        <f>'2019'!AP24</f>
        <v>1</v>
      </c>
      <c r="AX304" s="49">
        <f>'2019'!AQ24</f>
        <v>0</v>
      </c>
      <c r="AY304" s="50">
        <f>'2019'!AR24</f>
        <v>0</v>
      </c>
      <c r="AZ304" s="60">
        <f>'2019'!AS24</f>
        <v>0</v>
      </c>
      <c r="BA304" s="61">
        <f>'2019'!AT24</f>
        <v>2116</v>
      </c>
      <c r="BB304" s="61">
        <f>'2019'!AU24</f>
        <v>0</v>
      </c>
      <c r="BC304" s="61">
        <f>'2019'!AV24</f>
        <v>0</v>
      </c>
      <c r="BD304" s="61">
        <f>'2019'!AW24</f>
        <v>0</v>
      </c>
      <c r="BE304" s="61">
        <f>'2019'!AX24</f>
        <v>0</v>
      </c>
      <c r="BF304" s="62">
        <f>'2019'!AY24</f>
        <v>0</v>
      </c>
      <c r="BG304" s="62">
        <f>'2019'!AZ24</f>
        <v>0</v>
      </c>
      <c r="BH304" s="62">
        <f>'2019'!BA24</f>
        <v>0</v>
      </c>
      <c r="BI304" s="62">
        <f>'2019'!BB24</f>
        <v>0</v>
      </c>
      <c r="BJ304" s="62">
        <f>'2019'!BC24</f>
        <v>0</v>
      </c>
      <c r="BK304" s="62">
        <f>'2019'!BD24</f>
        <v>0</v>
      </c>
      <c r="BL304" s="62">
        <f>'2019'!BE24</f>
        <v>0</v>
      </c>
      <c r="BM304" s="62">
        <f>'2019'!BF24</f>
        <v>0</v>
      </c>
      <c r="BN304" s="63">
        <f>'2019'!BG24</f>
        <v>0</v>
      </c>
      <c r="BO304" s="60">
        <f>'2019'!BH24</f>
        <v>0</v>
      </c>
      <c r="BP304" s="61">
        <f>'2019'!BI24</f>
        <v>2739</v>
      </c>
      <c r="BQ304" s="61">
        <f>'2019'!BJ24</f>
        <v>0</v>
      </c>
      <c r="BR304" s="61">
        <f>'2019'!BK24</f>
        <v>0</v>
      </c>
      <c r="BS304" s="61">
        <f>'2019'!BL24</f>
        <v>0</v>
      </c>
      <c r="BT304" s="61">
        <f>'2019'!BM24</f>
        <v>0</v>
      </c>
      <c r="BU304" s="62">
        <f>'2019'!BN24</f>
        <v>0</v>
      </c>
      <c r="BV304" s="62">
        <f>'2019'!BO24</f>
        <v>0</v>
      </c>
      <c r="BW304" s="62">
        <f>'2019'!BP24</f>
        <v>0</v>
      </c>
      <c r="BX304" s="62">
        <f>'2019'!BQ24</f>
        <v>0</v>
      </c>
      <c r="BY304" s="62">
        <f>'2019'!BR24</f>
        <v>0</v>
      </c>
      <c r="BZ304" s="62">
        <f>'2019'!BS24</f>
        <v>0</v>
      </c>
      <c r="CA304" s="62">
        <f>'2019'!BT24</f>
        <v>0</v>
      </c>
      <c r="CB304" s="62">
        <f>'2019'!BU24</f>
        <v>0</v>
      </c>
      <c r="CC304" s="63">
        <f>'2019'!BV24</f>
        <v>0</v>
      </c>
      <c r="CD304" s="60">
        <f>'2019'!BW24</f>
        <v>0</v>
      </c>
      <c r="CE304" s="61">
        <f>'2019'!BX24</f>
        <v>2154</v>
      </c>
      <c r="CF304" s="61">
        <f>'2019'!BY24</f>
        <v>0</v>
      </c>
      <c r="CG304" s="61">
        <f>'2019'!BZ24</f>
        <v>0</v>
      </c>
      <c r="CH304" s="61">
        <f>'2019'!CA24</f>
        <v>0</v>
      </c>
      <c r="CI304" s="61">
        <f>'2019'!CB24</f>
        <v>9</v>
      </c>
      <c r="CJ304" s="62">
        <f>'2019'!CC24</f>
        <v>0</v>
      </c>
      <c r="CK304" s="62">
        <f>'2019'!CD24</f>
        <v>0</v>
      </c>
      <c r="CL304" s="62">
        <f>'2019'!CE24</f>
        <v>0</v>
      </c>
      <c r="CM304" s="62">
        <f>'2019'!CF24</f>
        <v>0</v>
      </c>
      <c r="CN304" s="62">
        <f>'2019'!CG24</f>
        <v>0</v>
      </c>
      <c r="CO304" s="62">
        <f>'2019'!CH24</f>
        <v>0</v>
      </c>
      <c r="CP304" s="62">
        <f>'2019'!CI24</f>
        <v>0</v>
      </c>
      <c r="CQ304" s="62">
        <f>'2019'!CJ24</f>
        <v>0</v>
      </c>
      <c r="CR304" s="63">
        <f>'2019'!CK24</f>
        <v>0</v>
      </c>
      <c r="CS304" s="60">
        <f>'2019'!CL24</f>
        <v>722</v>
      </c>
      <c r="CT304" s="61">
        <f>'2019'!CM24</f>
        <v>3599</v>
      </c>
      <c r="CU304" s="61">
        <f>'2019'!CN24</f>
        <v>73</v>
      </c>
      <c r="CV304" s="61">
        <f>'2019'!CO24</f>
        <v>53</v>
      </c>
      <c r="CW304" s="61">
        <f>'2019'!CP24</f>
        <v>9</v>
      </c>
      <c r="CX304" s="61">
        <f>'2019'!CQ24</f>
        <v>33</v>
      </c>
      <c r="CY304" s="62">
        <f>'2019'!CR24</f>
        <v>0.51</v>
      </c>
      <c r="CZ304" s="62">
        <f>'2019'!CS24</f>
        <v>3.15</v>
      </c>
      <c r="DA304" s="62">
        <f>'2019'!CT24</f>
        <v>3.68</v>
      </c>
      <c r="DB304" s="62">
        <f>'2019'!CU24</f>
        <v>9</v>
      </c>
      <c r="DC304" s="62">
        <f>'2019'!CV24</f>
        <v>9.1999999999999993</v>
      </c>
      <c r="DD304" s="62">
        <f>'2019'!DA24</f>
        <v>42.9</v>
      </c>
      <c r="DE304" s="62">
        <f>'2019'!DB24</f>
        <v>3.6</v>
      </c>
      <c r="DF304" s="62">
        <f>'2019'!DC24</f>
        <v>15.3</v>
      </c>
      <c r="DG304" s="63">
        <f>'2019'!DD24</f>
        <v>83.7</v>
      </c>
      <c r="DH304" s="60">
        <f>'2019'!DE24</f>
        <v>1078</v>
      </c>
      <c r="DI304" s="61">
        <f>'2019'!DF24</f>
        <v>3069</v>
      </c>
      <c r="DJ304" s="61">
        <f>'2019'!DG24</f>
        <v>126</v>
      </c>
      <c r="DK304" s="61">
        <f>'2019'!DH24</f>
        <v>89</v>
      </c>
      <c r="DL304" s="61">
        <f>'2019'!DI24</f>
        <v>8</v>
      </c>
      <c r="DM304" s="61">
        <f>'2019'!DJ24</f>
        <v>25</v>
      </c>
      <c r="DN304" s="62">
        <f>'2019'!DK24</f>
        <v>0.62</v>
      </c>
      <c r="DO304" s="62">
        <f>'2019'!DL24</f>
        <v>2.68</v>
      </c>
      <c r="DP304" s="62">
        <f>'2019'!DM24</f>
        <v>2.67</v>
      </c>
      <c r="DQ304" s="62">
        <f>'2019'!DN24</f>
        <v>5.4</v>
      </c>
      <c r="DR304" s="62">
        <f>'2019'!DO24</f>
        <v>8.1999999999999993</v>
      </c>
      <c r="DS304" s="62">
        <f>'2019'!DT24</f>
        <v>36.799999999999997</v>
      </c>
      <c r="DT304" s="62">
        <f>'2019'!DU24</f>
        <v>4.3</v>
      </c>
      <c r="DU304" s="62">
        <f>'2019'!DV24</f>
        <v>12.8</v>
      </c>
      <c r="DV304" s="63">
        <f>'2019'!DW24</f>
        <v>87.2</v>
      </c>
    </row>
    <row r="305" spans="1:126" ht="15.75" customHeight="1" x14ac:dyDescent="0.2">
      <c r="A305" s="30">
        <f t="shared" si="29"/>
        <v>303</v>
      </c>
      <c r="B305" s="31">
        <f>'2018'!A23</f>
        <v>21</v>
      </c>
      <c r="C305" s="31">
        <v>2018</v>
      </c>
      <c r="D305" s="32" t="str">
        <f>'2018'!B22</f>
        <v>Cedrick Wilson</v>
      </c>
      <c r="E305" s="32" t="str" cm="1">
        <f t="array" ref="E305">_xlfn.IFS(F305&gt;12.5,"Cornerstone",AND(F305&gt;11.995,F305&lt;12.5),"Elite",AND(F305&gt;11,F305&lt;12.995),"Elite Upside",AND(F305&gt;=9.69,F305&lt;10.999),"Upside",AND(F305&gt;8.4,F305&lt;9.999),"Upside Lite",AND(F305&gt;7.25,F305&lt;8.999),"Outlier",AND(F305&gt;=6,F305&lt;7.25),"Outlier Lite",F305&lt;6.999,"Purgatory")</f>
        <v>Outlier Lite</v>
      </c>
      <c r="F305" s="33">
        <f>'2018'!C22</f>
        <v>6.6957142857142848</v>
      </c>
      <c r="G305" s="33">
        <f t="shared" si="30"/>
        <v>50.7</v>
      </c>
      <c r="H305" s="303">
        <f t="shared" si="31"/>
        <v>-0.99630027051603798</v>
      </c>
      <c r="I305" s="34" t="str">
        <f>'2018'!D22</f>
        <v>Boise State</v>
      </c>
      <c r="J305" s="35">
        <f>'2018'!E22</f>
        <v>7</v>
      </c>
      <c r="K305" s="36">
        <f>'2018'!F22</f>
        <v>35023</v>
      </c>
      <c r="L305" s="37">
        <f>'2018'!G22</f>
        <v>29.873972602739727</v>
      </c>
      <c r="M305" s="37" t="str">
        <f>'2018'!H22</f>
        <v>SR</v>
      </c>
      <c r="N305" s="37">
        <f>'2018'!I22</f>
        <v>22.446575342465753</v>
      </c>
      <c r="O305" s="37" t="str">
        <f>'2018'!J22</f>
        <v>Wide</v>
      </c>
      <c r="P305" s="37" t="str">
        <f>'2018'!K22</f>
        <v>DEEP</v>
      </c>
      <c r="Q305" s="37" t="str">
        <f>'2018'!L22</f>
        <v>Elite Earner</v>
      </c>
      <c r="R305" s="55">
        <f>'2018'!M22</f>
        <v>70</v>
      </c>
      <c r="S305" s="55">
        <f>'2018'!N22</f>
        <v>183</v>
      </c>
      <c r="T305" s="231">
        <f t="shared" si="32"/>
        <v>26.25747512719515</v>
      </c>
      <c r="U305" s="35">
        <f>'2018'!O22</f>
        <v>4.55</v>
      </c>
      <c r="V305" s="56">
        <f>'2018'!P22</f>
        <v>6</v>
      </c>
      <c r="W305" s="57">
        <f>'2018'!Q22</f>
        <v>0</v>
      </c>
      <c r="X305" s="58">
        <f>'2018'!R22</f>
        <v>0</v>
      </c>
      <c r="Y305" s="58">
        <f>'2018'!S22</f>
        <v>0</v>
      </c>
      <c r="Z305" s="58">
        <f>'2018'!T22</f>
        <v>0.29112944816915937</v>
      </c>
      <c r="AA305" s="58">
        <f>'2018'!U22</f>
        <v>0.41093282567310307</v>
      </c>
      <c r="AB305" s="58">
        <f>'2018'!V22</f>
        <v>0.41093282567310307</v>
      </c>
      <c r="AC305" s="59">
        <f>'2018'!W22</f>
        <v>0.31230894751155835</v>
      </c>
      <c r="AD305" s="42">
        <f>'2018'!X22</f>
        <v>20.794520547945204</v>
      </c>
      <c r="AE305" s="43">
        <f>'2018'!Y22</f>
        <v>3.74</v>
      </c>
      <c r="AF305" s="43">
        <f>'2018'!Z22</f>
        <v>7.7</v>
      </c>
      <c r="AG305" s="43">
        <f>'2018'!AA22</f>
        <v>16.3</v>
      </c>
      <c r="AH305" s="43">
        <f>'2018'!AB22</f>
        <v>0.89</v>
      </c>
      <c r="AI305" s="43">
        <f>'2018'!AC22</f>
        <v>3.37</v>
      </c>
      <c r="AJ305" s="44">
        <f>'2018'!AD22</f>
        <v>4.3381866313699537E-2</v>
      </c>
      <c r="AK305" s="44">
        <f>'2018'!AE22</f>
        <v>0.25344142951687626</v>
      </c>
      <c r="AL305" s="45">
        <f>'2018'!AF22</f>
        <v>6.7000000000000004E-2</v>
      </c>
      <c r="AM305" s="46">
        <f t="shared" si="34"/>
        <v>0.68400000000000005</v>
      </c>
      <c r="AN305" s="45">
        <f>'2018'!AG22</f>
        <v>0.87749999999999995</v>
      </c>
      <c r="AO305" s="45">
        <f>'2018'!AH22</f>
        <v>0.11</v>
      </c>
      <c r="AP305" s="43">
        <f>'2018'!AI22</f>
        <v>85.395600881202128</v>
      </c>
      <c r="AQ305" s="47">
        <f>'2018'!AJ22</f>
        <v>79.369117266141885</v>
      </c>
      <c r="AR305" s="48">
        <f>'2018'!AK22</f>
        <v>8</v>
      </c>
      <c r="AS305" s="49">
        <f>'2018'!AL22</f>
        <v>5</v>
      </c>
      <c r="AT305" s="49">
        <f>'2018'!AM22</f>
        <v>7</v>
      </c>
      <c r="AU305" s="49">
        <f>'2018'!AN22</f>
        <v>6</v>
      </c>
      <c r="AV305" s="49">
        <f>'2018'!AO22</f>
        <v>7</v>
      </c>
      <c r="AW305" s="49">
        <f>'2018'!AP22</f>
        <v>2</v>
      </c>
      <c r="AX305" s="49">
        <f>'2018'!AQ22</f>
        <v>2</v>
      </c>
      <c r="AY305" s="50">
        <f>'2018'!AR22</f>
        <v>0</v>
      </c>
      <c r="AZ305" s="60">
        <f>'2018'!AS22</f>
        <v>0</v>
      </c>
      <c r="BA305" s="61">
        <f>'2018'!AT22</f>
        <v>3610</v>
      </c>
      <c r="BB305" s="61">
        <f>'2018'!AU22</f>
        <v>0</v>
      </c>
      <c r="BC305" s="61">
        <f>'2018'!AV22</f>
        <v>0</v>
      </c>
      <c r="BD305" s="61">
        <f>'2018'!AW22</f>
        <v>0</v>
      </c>
      <c r="BE305" s="61">
        <f>'2018'!AX22</f>
        <v>0</v>
      </c>
      <c r="BF305" s="62">
        <f>'2018'!AY22</f>
        <v>0</v>
      </c>
      <c r="BG305" s="62">
        <f>'2018'!AZ22</f>
        <v>0</v>
      </c>
      <c r="BH305" s="62">
        <f>'2018'!BA22</f>
        <v>0</v>
      </c>
      <c r="BI305" s="62">
        <f>'2018'!BB22</f>
        <v>0</v>
      </c>
      <c r="BJ305" s="62">
        <f>'2018'!BC22</f>
        <v>0</v>
      </c>
      <c r="BK305" s="62">
        <f>'2018'!BD22</f>
        <v>0</v>
      </c>
      <c r="BL305" s="62">
        <f>'2018'!BE22</f>
        <v>0</v>
      </c>
      <c r="BM305" s="62">
        <f>'2018'!BF22</f>
        <v>0</v>
      </c>
      <c r="BN305" s="63">
        <f>'2018'!BG22</f>
        <v>0</v>
      </c>
      <c r="BO305" s="60">
        <f>'2018'!BH22</f>
        <v>0</v>
      </c>
      <c r="BP305" s="61">
        <f>'2018'!BI22</f>
        <v>3926</v>
      </c>
      <c r="BQ305" s="61">
        <f>'2018'!BJ22</f>
        <v>0</v>
      </c>
      <c r="BR305" s="61">
        <f>'2018'!BK22</f>
        <v>0</v>
      </c>
      <c r="BS305" s="61">
        <f>'2018'!BL22</f>
        <v>0</v>
      </c>
      <c r="BT305" s="61">
        <f>'2018'!BM22</f>
        <v>0</v>
      </c>
      <c r="BU305" s="62">
        <f>'2018'!BN22</f>
        <v>0</v>
      </c>
      <c r="BV305" s="62">
        <f>'2018'!BO22</f>
        <v>0</v>
      </c>
      <c r="BW305" s="62">
        <f>'2018'!BP22</f>
        <v>0</v>
      </c>
      <c r="BX305" s="62">
        <f>'2018'!BQ22</f>
        <v>0</v>
      </c>
      <c r="BY305" s="62">
        <f>'2018'!BR22</f>
        <v>0</v>
      </c>
      <c r="BZ305" s="62">
        <f>'2018'!BS22</f>
        <v>0</v>
      </c>
      <c r="CA305" s="62">
        <f>'2018'!BT22</f>
        <v>0</v>
      </c>
      <c r="CB305" s="62">
        <f>'2018'!BU22</f>
        <v>0</v>
      </c>
      <c r="CC305" s="63">
        <f>'2018'!BV22</f>
        <v>0</v>
      </c>
      <c r="CD305" s="60">
        <f>'2018'!BW22</f>
        <v>0</v>
      </c>
      <c r="CE305" s="61">
        <f>'2018'!BX22</f>
        <v>4032</v>
      </c>
      <c r="CF305" s="61">
        <f>'2018'!BY22</f>
        <v>0</v>
      </c>
      <c r="CG305" s="61">
        <f>'2018'!BZ22</f>
        <v>0</v>
      </c>
      <c r="CH305" s="61">
        <f>'2018'!CA22</f>
        <v>0</v>
      </c>
      <c r="CI305" s="61">
        <f>'2018'!CB22</f>
        <v>0</v>
      </c>
      <c r="CJ305" s="62">
        <f>'2018'!CC22</f>
        <v>0</v>
      </c>
      <c r="CK305" s="62">
        <f>'2018'!CD22</f>
        <v>0</v>
      </c>
      <c r="CL305" s="62">
        <f>'2018'!CE22</f>
        <v>0</v>
      </c>
      <c r="CM305" s="62">
        <f>'2018'!CF22</f>
        <v>0</v>
      </c>
      <c r="CN305" s="62">
        <f>'2018'!CG22</f>
        <v>0</v>
      </c>
      <c r="CO305" s="62">
        <f>'2018'!CH22</f>
        <v>0</v>
      </c>
      <c r="CP305" s="62">
        <f>'2018'!CI22</f>
        <v>0</v>
      </c>
      <c r="CQ305" s="62">
        <f>'2018'!CJ22</f>
        <v>0</v>
      </c>
      <c r="CR305" s="63">
        <f>'2018'!CK22</f>
        <v>0</v>
      </c>
      <c r="CS305" s="60">
        <f>'2018'!CL22</f>
        <v>1129</v>
      </c>
      <c r="CT305" s="61">
        <f>'2018'!CM22</f>
        <v>3878</v>
      </c>
      <c r="CU305" s="61">
        <f>'2018'!CN22</f>
        <v>98</v>
      </c>
      <c r="CV305" s="61">
        <f>'2018'!CO22</f>
        <v>56</v>
      </c>
      <c r="CW305" s="61">
        <f>'2018'!CP22</f>
        <v>11</v>
      </c>
      <c r="CX305" s="61">
        <f>'2018'!CQ22</f>
        <v>28</v>
      </c>
      <c r="CY305" s="62">
        <f>'2018'!CR22</f>
        <v>0.89</v>
      </c>
      <c r="CZ305" s="62">
        <f>'2018'!CS22</f>
        <v>2.96</v>
      </c>
      <c r="DA305" s="62">
        <f>'2018'!CT22</f>
        <v>3.74</v>
      </c>
      <c r="DB305" s="62">
        <f>'2018'!CU22</f>
        <v>7.7</v>
      </c>
      <c r="DC305" s="62">
        <f>'2018'!CV22</f>
        <v>16.3</v>
      </c>
      <c r="DD305" s="62">
        <f>'2018'!CW22</f>
        <v>0</v>
      </c>
      <c r="DE305" s="62">
        <f>'2018'!CX22</f>
        <v>8.1999999999999993</v>
      </c>
      <c r="DF305" s="62">
        <f>'2018'!CY22</f>
        <v>91.3</v>
      </c>
      <c r="DG305" s="63">
        <f>'2018'!CZ22</f>
        <v>6.8</v>
      </c>
      <c r="DH305" s="60">
        <f>'2018'!DA22</f>
        <v>1511</v>
      </c>
      <c r="DI305" s="61">
        <f>'2018'!DB22</f>
        <v>3677</v>
      </c>
      <c r="DJ305" s="61">
        <f>'2018'!DC22</f>
        <v>130</v>
      </c>
      <c r="DK305" s="61">
        <f>'2018'!DD22</f>
        <v>83</v>
      </c>
      <c r="DL305" s="61">
        <f>'2018'!DE22</f>
        <v>7</v>
      </c>
      <c r="DM305" s="61">
        <f>'2018'!DF22</f>
        <v>26</v>
      </c>
      <c r="DN305" s="62">
        <f>'2018'!DG22</f>
        <v>0.62</v>
      </c>
      <c r="DO305" s="62">
        <f>'2018'!DH22</f>
        <v>3.37</v>
      </c>
      <c r="DP305" s="62">
        <f>'2018'!DI22</f>
        <v>3.45</v>
      </c>
      <c r="DQ305" s="62">
        <f>'2018'!DJ22</f>
        <v>7</v>
      </c>
      <c r="DR305" s="62">
        <f>'2018'!DK22</f>
        <v>14</v>
      </c>
      <c r="DS305" s="62">
        <f>'2018'!DP22</f>
        <v>68.400000000000006</v>
      </c>
      <c r="DT305" s="62">
        <f>'2018'!DQ22</f>
        <v>6.7</v>
      </c>
      <c r="DU305" s="62">
        <f>'2018'!DR22</f>
        <v>84.2</v>
      </c>
      <c r="DV305" s="63">
        <f>'2018'!DS22</f>
        <v>15.2</v>
      </c>
    </row>
    <row r="306" spans="1:126" ht="15.75" customHeight="1" x14ac:dyDescent="0.2">
      <c r="A306" s="30">
        <f t="shared" si="29"/>
        <v>304</v>
      </c>
      <c r="B306" s="31">
        <f>'2021'!A27</f>
        <v>25</v>
      </c>
      <c r="C306" s="31">
        <v>2021</v>
      </c>
      <c r="D306" s="32" t="str">
        <f>'2021'!B27</f>
        <v>Ihmir Smith-Marsette</v>
      </c>
      <c r="E306" s="32" t="str" cm="1">
        <f t="array" ref="E306">_xlfn.IFS(F306&gt;12.5,"Cornerstone",AND(F306&gt;11.995,F306&lt;12.5),"Elite",AND(F306&gt;11,F306&lt;12.995),"Elite Upside",AND(F306&gt;=9.69,F306&lt;10.999),"Upside",AND(F306&gt;8.4,F306&lt;9.999),"Upside Lite",AND(F306&gt;7.25,F306&lt;8.999),"Outlier",AND(F306&gt;=6,F306&lt;7.25),"Outlier Lite",F306&lt;6.999,"Purgatory")</f>
        <v>Outlier Lite</v>
      </c>
      <c r="F306" s="33">
        <f>'2021'!C27</f>
        <v>6.6914285714285713</v>
      </c>
      <c r="G306" s="33">
        <f t="shared" si="30"/>
        <v>50.5</v>
      </c>
      <c r="H306" s="303">
        <f t="shared" si="31"/>
        <v>-0.99876007529695554</v>
      </c>
      <c r="I306" s="34" t="str">
        <f>'2021'!D27</f>
        <v>Iowa</v>
      </c>
      <c r="J306" s="35">
        <f>'2021'!E27</f>
        <v>2</v>
      </c>
      <c r="K306" s="36">
        <f>'2021'!F27</f>
        <v>36401</v>
      </c>
      <c r="L306" s="37">
        <f>'2021'!G27</f>
        <v>26.098630136986301</v>
      </c>
      <c r="M306" s="37" t="str">
        <f>'2021'!H27</f>
        <v>SR</v>
      </c>
      <c r="N306" s="37">
        <f>'2021'!I27</f>
        <v>21.682191780821917</v>
      </c>
      <c r="O306" s="37" t="str">
        <f>'2021'!J27</f>
        <v>Wide</v>
      </c>
      <c r="P306" s="37" t="str">
        <f>'2021'!K27</f>
        <v>PROTO Z</v>
      </c>
      <c r="Q306" s="37" t="str">
        <f>'2021'!L27</f>
        <v>Elite Separator</v>
      </c>
      <c r="R306" s="55">
        <f>'2021'!M27</f>
        <v>72.75</v>
      </c>
      <c r="S306" s="55">
        <f>'2021'!N27</f>
        <v>181</v>
      </c>
      <c r="T306" s="231">
        <f t="shared" si="32"/>
        <v>24.044211119090274</v>
      </c>
      <c r="U306" s="35">
        <f>'2021'!O27</f>
        <v>4.5</v>
      </c>
      <c r="V306" s="56">
        <f>'2021'!P27</f>
        <v>5</v>
      </c>
      <c r="W306" s="57">
        <f>'2021'!Q27</f>
        <v>0</v>
      </c>
      <c r="X306" s="58">
        <f>'2021'!R27</f>
        <v>7.5616659927213906E-2</v>
      </c>
      <c r="Y306" s="58">
        <f>'2021'!S27</f>
        <v>0.12253903598099117</v>
      </c>
      <c r="Z306" s="58">
        <f>'2021'!T27</f>
        <v>0.24260752688172044</v>
      </c>
      <c r="AA306" s="58">
        <f>'2021'!U27</f>
        <v>0.21821631878557876</v>
      </c>
      <c r="AB306" s="58">
        <f>'2021'!V27</f>
        <v>0.23041192283364959</v>
      </c>
      <c r="AC306" s="59">
        <f>'2021'!W27</f>
        <v>0.23041192283364959</v>
      </c>
      <c r="AD306" s="42">
        <f>'2021'!X27</f>
        <v>20.019178082191782</v>
      </c>
      <c r="AE306" s="43">
        <f>'2021'!Y27</f>
        <v>2.15</v>
      </c>
      <c r="AF306" s="43">
        <f>'2021'!Z27</f>
        <v>5.0999999999999996</v>
      </c>
      <c r="AG306" s="43">
        <f>'2021'!AA27</f>
        <v>13.9</v>
      </c>
      <c r="AH306" s="43">
        <f>'2021'!AB27</f>
        <v>0.62</v>
      </c>
      <c r="AI306" s="43">
        <f>'2021'!AC27</f>
        <v>1.76</v>
      </c>
      <c r="AJ306" s="44">
        <f>'2021'!AD27</f>
        <v>2.1333333333333333E-2</v>
      </c>
      <c r="AK306" s="44">
        <f>'2021'!AE27</f>
        <v>0.192</v>
      </c>
      <c r="AL306" s="45">
        <f>'2021'!AF27</f>
        <v>0.107</v>
      </c>
      <c r="AM306" s="46">
        <f t="shared" si="34"/>
        <v>0.5</v>
      </c>
      <c r="AN306" s="45">
        <f>'2021'!AG27</f>
        <v>0.81800000000000006</v>
      </c>
      <c r="AO306" s="45">
        <f>'2021'!AH27</f>
        <v>0.18049999999999999</v>
      </c>
      <c r="AP306" s="43">
        <f>'2021'!AI27</f>
        <v>88.279225727785402</v>
      </c>
      <c r="AQ306" s="47">
        <f>'2021'!AJ27</f>
        <v>86.93146594485448</v>
      </c>
      <c r="AR306" s="48">
        <f>'2021'!AK27</f>
        <v>6</v>
      </c>
      <c r="AS306" s="49">
        <f>'2021'!AL27</f>
        <v>6</v>
      </c>
      <c r="AT306" s="49">
        <f>'2021'!AM27</f>
        <v>4</v>
      </c>
      <c r="AU306" s="49">
        <f>'2021'!AN27</f>
        <v>3</v>
      </c>
      <c r="AV306" s="49">
        <f>'2021'!AO27</f>
        <v>8</v>
      </c>
      <c r="AW306" s="49">
        <f>'2021'!AP27</f>
        <v>4</v>
      </c>
      <c r="AX306" s="49">
        <f>'2021'!AQ27</f>
        <v>4</v>
      </c>
      <c r="AY306" s="50">
        <f>'2021'!AR27</f>
        <v>0</v>
      </c>
      <c r="AZ306" s="60">
        <f>'2021'!AS27</f>
        <v>0</v>
      </c>
      <c r="BA306" s="61">
        <f>'2021'!AT27</f>
        <v>1991</v>
      </c>
      <c r="BB306" s="61">
        <f>'2021'!AU27</f>
        <v>0</v>
      </c>
      <c r="BC306" s="61">
        <f>'2021'!AV27</f>
        <v>0</v>
      </c>
      <c r="BD306" s="61">
        <f>'2021'!AW27</f>
        <v>0</v>
      </c>
      <c r="BE306" s="61">
        <f>'2021'!AX27</f>
        <v>0</v>
      </c>
      <c r="BF306" s="62">
        <f>'2021'!AY27</f>
        <v>0</v>
      </c>
      <c r="BG306" s="62">
        <f>'2021'!AZ27</f>
        <v>0</v>
      </c>
      <c r="BH306" s="62">
        <f>'2021'!BA27</f>
        <v>0</v>
      </c>
      <c r="BI306" s="62">
        <f>'2021'!BB27</f>
        <v>0</v>
      </c>
      <c r="BJ306" s="62">
        <f>'2021'!BC27</f>
        <v>0</v>
      </c>
      <c r="BK306" s="62">
        <f>'2021'!BD27</f>
        <v>0</v>
      </c>
      <c r="BL306" s="62">
        <f>'2021'!BE27</f>
        <v>0</v>
      </c>
      <c r="BM306" s="62">
        <f>'2021'!BF27</f>
        <v>0</v>
      </c>
      <c r="BN306" s="63">
        <f>'2021'!BG27</f>
        <v>0</v>
      </c>
      <c r="BO306" s="60">
        <f>'2021'!BH27</f>
        <v>187</v>
      </c>
      <c r="BP306" s="61">
        <f>'2021'!BI27</f>
        <v>2473</v>
      </c>
      <c r="BQ306" s="61">
        <f>'2021'!BJ27</f>
        <v>37</v>
      </c>
      <c r="BR306" s="61">
        <f>'2021'!BK27</f>
        <v>18</v>
      </c>
      <c r="BS306" s="61">
        <f>'2021'!BL27</f>
        <v>2</v>
      </c>
      <c r="BT306" s="61">
        <f>'2021'!BM27</f>
        <v>27</v>
      </c>
      <c r="BU306" s="62">
        <f>'2021'!BN27</f>
        <v>0.23</v>
      </c>
      <c r="BV306" s="62">
        <f>'2021'!BO27</f>
        <v>0.59</v>
      </c>
      <c r="BW306" s="62">
        <f>'2021'!BP27</f>
        <v>0.91</v>
      </c>
      <c r="BX306" s="62">
        <f>'2021'!BQ27</f>
        <v>2.9</v>
      </c>
      <c r="BY306" s="62">
        <f>'2021'!BR27</f>
        <v>13.8</v>
      </c>
      <c r="BZ306" s="62">
        <f>'2021'!BW27</f>
        <v>40</v>
      </c>
      <c r="CA306" s="62">
        <f>'2021'!BX27</f>
        <v>25</v>
      </c>
      <c r="CB306" s="62">
        <f>'2021'!BY27</f>
        <v>83.7</v>
      </c>
      <c r="CC306" s="63">
        <f>'2021'!BZ27</f>
        <v>16.3</v>
      </c>
      <c r="CD306" s="60">
        <f>'2021'!CA27</f>
        <v>361</v>
      </c>
      <c r="CE306" s="61">
        <f>'2021'!CB27</f>
        <v>2946</v>
      </c>
      <c r="CF306" s="61">
        <f>'2021'!CC27</f>
        <v>52</v>
      </c>
      <c r="CG306" s="61">
        <f>'2021'!CD27</f>
        <v>23</v>
      </c>
      <c r="CH306" s="61">
        <f>'2021'!CE27</f>
        <v>3</v>
      </c>
      <c r="CI306" s="61">
        <f>'2021'!CF27</f>
        <v>27</v>
      </c>
      <c r="CJ306" s="62">
        <f>'2021'!CG27</f>
        <v>0.39</v>
      </c>
      <c r="CK306" s="62">
        <f>'2021'!CH27</f>
        <v>0.89</v>
      </c>
      <c r="CL306" s="62">
        <f>'2021'!CI27</f>
        <v>1.65</v>
      </c>
      <c r="CM306" s="62">
        <f>'2021'!CJ27</f>
        <v>4</v>
      </c>
      <c r="CN306" s="62">
        <f>'2021'!CK27</f>
        <v>12.6</v>
      </c>
      <c r="CO306" s="62">
        <f>'2021'!CP27</f>
        <v>25</v>
      </c>
      <c r="CP306" s="62">
        <f>'2021'!CQ27</f>
        <v>14.8</v>
      </c>
      <c r="CQ306" s="62">
        <f>'2021'!CR27</f>
        <v>86.1</v>
      </c>
      <c r="CR306" s="63">
        <f>'2021'!CS27</f>
        <v>13</v>
      </c>
      <c r="CS306" s="60">
        <f>'2021'!CT27</f>
        <v>722</v>
      </c>
      <c r="CT306" s="61">
        <f>'2021'!CU27</f>
        <v>2976</v>
      </c>
      <c r="CU306" s="61">
        <f>'2021'!CV27</f>
        <v>74</v>
      </c>
      <c r="CV306" s="61">
        <f>'2021'!CW27</f>
        <v>44</v>
      </c>
      <c r="CW306" s="61">
        <f>'2021'!CX27</f>
        <v>5</v>
      </c>
      <c r="CX306" s="61">
        <f>'2021'!CY27</f>
        <v>16</v>
      </c>
      <c r="CY306" s="62">
        <f>'2021'!CZ27</f>
        <v>0.62</v>
      </c>
      <c r="CZ306" s="62">
        <f>'2021'!DA27</f>
        <v>1.76</v>
      </c>
      <c r="DA306" s="62">
        <f>'2021'!DB27</f>
        <v>2.15</v>
      </c>
      <c r="DB306" s="62">
        <f>'2021'!DC27</f>
        <v>4.8</v>
      </c>
      <c r="DC306" s="62">
        <f>'2021'!DD27</f>
        <v>12.1</v>
      </c>
      <c r="DD306" s="62">
        <f>'2021'!DI27</f>
        <v>56.3</v>
      </c>
      <c r="DE306" s="62">
        <f>'2021'!DJ27</f>
        <v>12</v>
      </c>
      <c r="DF306" s="62">
        <f>'2021'!DK27</f>
        <v>85.8</v>
      </c>
      <c r="DG306" s="63">
        <f>'2021'!DL27</f>
        <v>13.9</v>
      </c>
      <c r="DH306" s="60">
        <f>'2021'!DM27</f>
        <v>345</v>
      </c>
      <c r="DI306" s="61">
        <f>'2021'!DN27</f>
        <v>1581</v>
      </c>
      <c r="DJ306" s="61">
        <f>'2021'!DO27</f>
        <v>40</v>
      </c>
      <c r="DK306" s="61">
        <f>'2021'!DP27</f>
        <v>25</v>
      </c>
      <c r="DL306" s="61">
        <f>'2021'!DQ27</f>
        <v>4</v>
      </c>
      <c r="DM306" s="61">
        <f>'2021'!DR27</f>
        <v>9</v>
      </c>
      <c r="DN306" s="62">
        <f>'2021'!DS27</f>
        <v>0.6</v>
      </c>
      <c r="DO306" s="62">
        <f>'2021'!DT27</f>
        <v>1.58</v>
      </c>
      <c r="DP306" s="62">
        <f>'2021'!DU27</f>
        <v>1.84</v>
      </c>
      <c r="DQ306" s="62">
        <f>'2021'!DV27</f>
        <v>5.0999999999999996</v>
      </c>
      <c r="DR306" s="62">
        <f>'2021'!DW27</f>
        <v>13.9</v>
      </c>
      <c r="DS306" s="62">
        <f>'2021'!EB27</f>
        <v>50</v>
      </c>
      <c r="DT306" s="62">
        <f>'2021'!EC27</f>
        <v>10.7</v>
      </c>
      <c r="DU306" s="62">
        <f>'2021'!ED27</f>
        <v>77.8</v>
      </c>
      <c r="DV306" s="63">
        <f>'2021'!EE27</f>
        <v>22.2</v>
      </c>
    </row>
    <row r="307" spans="1:126" ht="15.75" customHeight="1" x14ac:dyDescent="0.2">
      <c r="A307" s="30">
        <f t="shared" si="29"/>
        <v>305</v>
      </c>
      <c r="B307" s="31">
        <f>'2021'!A28</f>
        <v>26</v>
      </c>
      <c r="C307" s="31">
        <v>2021</v>
      </c>
      <c r="D307" s="32" t="str">
        <f>'2021'!B28</f>
        <v>Kawaan Baker</v>
      </c>
      <c r="E307" s="32" t="str" cm="1">
        <f t="array" ref="E307">_xlfn.IFS(F307&gt;12.5,"Cornerstone",AND(F307&gt;11.995,F307&lt;12.5),"Elite",AND(F307&gt;11,F307&lt;12.995),"Elite Upside",AND(F307&gt;=9.69,F307&lt;10.999),"Upside",AND(F307&gt;8.4,F307&lt;9.999),"Upside Lite",AND(F307&gt;7.25,F307&lt;8.999),"Outlier",AND(F307&gt;=6,F307&lt;7.25),"Outlier Lite",F307&lt;6.999,"Purgatory")</f>
        <v>Outlier Lite</v>
      </c>
      <c r="F307" s="33">
        <f>'2021'!C28</f>
        <v>6.6828571428571433</v>
      </c>
      <c r="G307" s="33">
        <f t="shared" si="30"/>
        <v>50.4</v>
      </c>
      <c r="H307" s="303">
        <f t="shared" si="31"/>
        <v>-1.003679684858791</v>
      </c>
      <c r="I307" s="34" t="str">
        <f>'2021'!D28</f>
        <v>South Alabama</v>
      </c>
      <c r="J307" s="35">
        <f>'2021'!E28</f>
        <v>7</v>
      </c>
      <c r="K307" s="36">
        <f>'2021'!F28</f>
        <v>36031</v>
      </c>
      <c r="L307" s="37">
        <f>'2021'!G28</f>
        <v>27.112328767123287</v>
      </c>
      <c r="M307" s="37" t="str">
        <f>'2021'!H28</f>
        <v>SR</v>
      </c>
      <c r="N307" s="37">
        <f>'2021'!I28</f>
        <v>22.695890410958903</v>
      </c>
      <c r="O307" s="37" t="str">
        <f>'2021'!J28</f>
        <v>Slot</v>
      </c>
      <c r="P307" s="37" t="str">
        <f>'2021'!K28</f>
        <v>PROTO Z</v>
      </c>
      <c r="Q307" s="37" t="str">
        <f>'2021'!L28</f>
        <v>Poor Separator</v>
      </c>
      <c r="R307" s="55">
        <f>'2021'!M28</f>
        <v>73</v>
      </c>
      <c r="S307" s="55">
        <f>'2021'!N28</f>
        <v>216</v>
      </c>
      <c r="T307" s="231">
        <f t="shared" si="32"/>
        <v>28.497448925841748</v>
      </c>
      <c r="U307" s="35">
        <f>'2021'!O28</f>
        <v>4.41</v>
      </c>
      <c r="V307" s="56">
        <f>'2021'!P28</f>
        <v>7</v>
      </c>
      <c r="W307" s="57">
        <f>'2021'!Q28</f>
        <v>0</v>
      </c>
      <c r="X307" s="58">
        <f>'2021'!R28</f>
        <v>3.5852372583479786E-2</v>
      </c>
      <c r="Y307" s="58">
        <f>'2021'!S28</f>
        <v>0.20254202542025421</v>
      </c>
      <c r="Z307" s="58">
        <f>'2021'!T28</f>
        <v>0.30115424973767052</v>
      </c>
      <c r="AA307" s="58">
        <f>'2021'!U28</f>
        <v>0.24236851783744023</v>
      </c>
      <c r="AB307" s="58">
        <f>'2021'!V28</f>
        <v>0.27176138378755538</v>
      </c>
      <c r="AC307" s="59">
        <f>'2021'!W28</f>
        <v>0.2065386516785421</v>
      </c>
      <c r="AD307" s="42">
        <f>'2021'!X28</f>
        <v>20.035616438356165</v>
      </c>
      <c r="AE307" s="43">
        <f>'2021'!Y28</f>
        <v>1.92</v>
      </c>
      <c r="AF307" s="43">
        <f>'2021'!Z28</f>
        <v>7</v>
      </c>
      <c r="AG307" s="43">
        <f>'2021'!AA28</f>
        <v>12.1</v>
      </c>
      <c r="AH307" s="43">
        <f>'2021'!AB28</f>
        <v>0.43</v>
      </c>
      <c r="AI307" s="43">
        <f>'2021'!AC28</f>
        <v>2.1</v>
      </c>
      <c r="AJ307" s="44">
        <f>'2021'!AD28</f>
        <v>5.2443095599393016E-2</v>
      </c>
      <c r="AK307" s="44">
        <f>'2021'!AE28</f>
        <v>0.15150227617602427</v>
      </c>
      <c r="AL307" s="45">
        <f>'2021'!AF28</f>
        <v>7.2999999999999995E-2</v>
      </c>
      <c r="AM307" s="46">
        <f t="shared" si="34"/>
        <v>0.5</v>
      </c>
      <c r="AN307" s="45">
        <f>'2021'!AG28</f>
        <v>0.21799999999999997</v>
      </c>
      <c r="AO307" s="45">
        <f>'2021'!AH28</f>
        <v>0.78200000000000003</v>
      </c>
      <c r="AP307" s="43">
        <f>'2021'!AI28</f>
        <v>114.21664234234096</v>
      </c>
      <c r="AQ307" s="47">
        <f>'2021'!AJ28</f>
        <v>113.05315075504836</v>
      </c>
      <c r="AR307" s="48">
        <f>'2021'!AK28</f>
        <v>5</v>
      </c>
      <c r="AS307" s="49">
        <f>'2021'!AL28</f>
        <v>6</v>
      </c>
      <c r="AT307" s="49">
        <f>'2021'!AM28</f>
        <v>3</v>
      </c>
      <c r="AU307" s="49">
        <f>'2021'!AN28</f>
        <v>5</v>
      </c>
      <c r="AV307" s="49">
        <f>'2021'!AO28</f>
        <v>9</v>
      </c>
      <c r="AW307" s="49">
        <f>'2021'!AP28</f>
        <v>8</v>
      </c>
      <c r="AX307" s="49">
        <f>'2021'!AQ28</f>
        <v>1</v>
      </c>
      <c r="AY307" s="50">
        <f>'2021'!AR28</f>
        <v>0</v>
      </c>
      <c r="AZ307" s="60">
        <f>'2021'!AS28</f>
        <v>0</v>
      </c>
      <c r="BA307" s="61">
        <f>'2021'!AT28</f>
        <v>3169</v>
      </c>
      <c r="BB307" s="61">
        <f>'2021'!AU28</f>
        <v>0</v>
      </c>
      <c r="BC307" s="61">
        <f>'2021'!AV28</f>
        <v>0</v>
      </c>
      <c r="BD307" s="61">
        <f>'2021'!AW28</f>
        <v>0</v>
      </c>
      <c r="BE307" s="61">
        <f>'2021'!AX28</f>
        <v>0</v>
      </c>
      <c r="BF307" s="62">
        <f>'2021'!AY28</f>
        <v>0</v>
      </c>
      <c r="BG307" s="62">
        <f>'2021'!AZ28</f>
        <v>0</v>
      </c>
      <c r="BH307" s="62">
        <f>'2021'!BA28</f>
        <v>0</v>
      </c>
      <c r="BI307" s="62">
        <f>'2021'!BB28</f>
        <v>0</v>
      </c>
      <c r="BJ307" s="62">
        <f>'2021'!BC28</f>
        <v>0</v>
      </c>
      <c r="BK307" s="62">
        <f>'2021'!BD28</f>
        <v>0</v>
      </c>
      <c r="BL307" s="62">
        <f>'2021'!BE28</f>
        <v>0</v>
      </c>
      <c r="BM307" s="62">
        <f>'2021'!BF28</f>
        <v>0</v>
      </c>
      <c r="BN307" s="63">
        <f>'2021'!BG28</f>
        <v>0</v>
      </c>
      <c r="BO307" s="60">
        <f>'2021'!BH28</f>
        <v>102</v>
      </c>
      <c r="BP307" s="61">
        <f>'2021'!BI28</f>
        <v>2845</v>
      </c>
      <c r="BQ307" s="61">
        <f>'2021'!BJ28</f>
        <v>12</v>
      </c>
      <c r="BR307" s="61">
        <f>'2021'!BK28</f>
        <v>7</v>
      </c>
      <c r="BS307" s="61">
        <f>'2021'!BL28</f>
        <v>1</v>
      </c>
      <c r="BT307" s="61">
        <f>'2021'!BM28</f>
        <v>15</v>
      </c>
      <c r="BU307" s="62">
        <f>'2021'!BN28</f>
        <v>0.84</v>
      </c>
      <c r="BV307" s="62">
        <f>'2021'!BO28</f>
        <v>0.59</v>
      </c>
      <c r="BW307" s="62">
        <f>'2021'!BP28</f>
        <v>1.82</v>
      </c>
      <c r="BX307" s="62">
        <f>'2021'!BQ28</f>
        <v>7.1</v>
      </c>
      <c r="BY307" s="62">
        <f>'2021'!BR28</f>
        <v>7.3</v>
      </c>
      <c r="BZ307" s="62">
        <f>'2021'!BW28</f>
        <v>0</v>
      </c>
      <c r="CA307" s="62">
        <f>'2021'!BX28</f>
        <v>30</v>
      </c>
      <c r="CB307" s="62">
        <f>'2021'!BY28</f>
        <v>91.4</v>
      </c>
      <c r="CC307" s="63">
        <f>'2021'!BZ28</f>
        <v>8.6</v>
      </c>
      <c r="CD307" s="60">
        <f>'2021'!CA28</f>
        <v>494</v>
      </c>
      <c r="CE307" s="61">
        <f>'2021'!CB28</f>
        <v>2439</v>
      </c>
      <c r="CF307" s="61">
        <f>'2021'!CC28</f>
        <v>53</v>
      </c>
      <c r="CG307" s="61">
        <f>'2021'!CD28</f>
        <v>34</v>
      </c>
      <c r="CH307" s="61">
        <f>'2021'!CE28</f>
        <v>4</v>
      </c>
      <c r="CI307" s="61">
        <f>'2021'!CF28</f>
        <v>19</v>
      </c>
      <c r="CJ307" s="62">
        <f>'2021'!CG28</f>
        <v>0.54</v>
      </c>
      <c r="CK307" s="62">
        <f>'2021'!CH28</f>
        <v>1.54</v>
      </c>
      <c r="CL307" s="62">
        <f>'2021'!CI28</f>
        <v>1.64</v>
      </c>
      <c r="CM307" s="62">
        <f>'2021'!CJ28</f>
        <v>7.6</v>
      </c>
      <c r="CN307" s="62">
        <f>'2021'!CK28</f>
        <v>9</v>
      </c>
      <c r="CO307" s="62">
        <f>'2021'!CP28</f>
        <v>50</v>
      </c>
      <c r="CP307" s="62">
        <f>'2021'!CQ28</f>
        <v>5.6</v>
      </c>
      <c r="CQ307" s="62">
        <f>'2021'!CR28</f>
        <v>8.4</v>
      </c>
      <c r="CR307" s="63">
        <f>'2021'!CS28</f>
        <v>90.4</v>
      </c>
      <c r="CS307" s="60">
        <f>'2021'!CT28</f>
        <v>574</v>
      </c>
      <c r="CT307" s="61">
        <f>'2021'!CU28</f>
        <v>1906</v>
      </c>
      <c r="CU307" s="61">
        <f>'2021'!CV28</f>
        <v>67</v>
      </c>
      <c r="CV307" s="61">
        <f>'2021'!CW28</f>
        <v>35</v>
      </c>
      <c r="CW307" s="61">
        <f>'2021'!CX28</f>
        <v>3</v>
      </c>
      <c r="CX307" s="61">
        <f>'2021'!CY28</f>
        <v>14</v>
      </c>
      <c r="CY307" s="62">
        <f>'2021'!CZ28</f>
        <v>0.25</v>
      </c>
      <c r="CZ307" s="62">
        <f>'2021'!DA28</f>
        <v>2.04</v>
      </c>
      <c r="DA307" s="62">
        <f>'2021'!DB28</f>
        <v>1.76</v>
      </c>
      <c r="DB307" s="62">
        <f>'2021'!DC28</f>
        <v>6.9</v>
      </c>
      <c r="DC307" s="62">
        <f>'2021'!DD28</f>
        <v>12.1</v>
      </c>
      <c r="DD307" s="62">
        <f>'2021'!DI28</f>
        <v>50</v>
      </c>
      <c r="DE307" s="62">
        <f>'2021'!DJ28</f>
        <v>14.6</v>
      </c>
      <c r="DF307" s="62">
        <f>'2021'!DK28</f>
        <v>16.7</v>
      </c>
      <c r="DG307" s="63">
        <f>'2021'!DL28</f>
        <v>83.3</v>
      </c>
      <c r="DH307" s="60">
        <f>'2021'!DM28</f>
        <v>659</v>
      </c>
      <c r="DI307" s="61">
        <f>'2021'!DN28</f>
        <v>2719</v>
      </c>
      <c r="DJ307" s="61">
        <f>'2021'!DO28</f>
        <v>70</v>
      </c>
      <c r="DK307" s="61">
        <f>'2021'!DP28</f>
        <v>51</v>
      </c>
      <c r="DL307" s="61">
        <f>'2021'!DQ28</f>
        <v>8</v>
      </c>
      <c r="DM307" s="61">
        <f>'2021'!DR28</f>
        <v>18</v>
      </c>
      <c r="DN307" s="62">
        <f>'2021'!DS28</f>
        <v>0.43</v>
      </c>
      <c r="DO307" s="62">
        <f>'2021'!DT28</f>
        <v>2.1</v>
      </c>
      <c r="DP307" s="62">
        <f>'2021'!DU28</f>
        <v>1.92</v>
      </c>
      <c r="DQ307" s="62">
        <f>'2021'!DV28</f>
        <v>7</v>
      </c>
      <c r="DR307" s="62">
        <f>'2021'!DW28</f>
        <v>8.1</v>
      </c>
      <c r="DS307" s="62">
        <f>'2021'!EB28</f>
        <v>50</v>
      </c>
      <c r="DT307" s="62">
        <f>'2021'!EC28</f>
        <v>7.3</v>
      </c>
      <c r="DU307" s="62">
        <f>'2021'!ED28</f>
        <v>26.9</v>
      </c>
      <c r="DV307" s="63">
        <f>'2021'!EE28</f>
        <v>73.099999999999994</v>
      </c>
    </row>
    <row r="308" spans="1:126" ht="15.75" customHeight="1" x14ac:dyDescent="0.2">
      <c r="A308" s="30">
        <f t="shared" si="29"/>
        <v>306</v>
      </c>
      <c r="B308" s="31">
        <f>'2021'!A29</f>
        <v>27</v>
      </c>
      <c r="C308" s="31">
        <v>2021</v>
      </c>
      <c r="D308" s="32" t="str">
        <f>'2021'!B29</f>
        <v>Dazz Newsome</v>
      </c>
      <c r="E308" s="32" t="str" cm="1">
        <f t="array" ref="E308">_xlfn.IFS(F308&gt;12.5,"Cornerstone",AND(F308&gt;11.995,F308&lt;12.5),"Elite",AND(F308&gt;11,F308&lt;12.995),"Elite Upside",AND(F308&gt;=9.69,F308&lt;10.999),"Upside",AND(F308&gt;8.4,F308&lt;9.999),"Upside Lite",AND(F308&gt;7.25,F308&lt;8.999),"Outlier",AND(F308&gt;=6,F308&lt;7.25),"Outlier Lite",F308&lt;6.999,"Purgatory")</f>
        <v>Outlier Lite</v>
      </c>
      <c r="F308" s="33">
        <f>'2021'!C29</f>
        <v>6.6671428571428573</v>
      </c>
      <c r="G308" s="33">
        <f t="shared" si="30"/>
        <v>50.2</v>
      </c>
      <c r="H308" s="303">
        <f t="shared" si="31"/>
        <v>-1.0126989690554902</v>
      </c>
      <c r="I308" s="34" t="str">
        <f>'2021'!D29</f>
        <v>North Carolina</v>
      </c>
      <c r="J308" s="35">
        <f>'2021'!E29</f>
        <v>4</v>
      </c>
      <c r="K308" s="36">
        <f>'2021'!F29</f>
        <v>36295</v>
      </c>
      <c r="L308" s="37">
        <f>'2021'!G29</f>
        <v>26.389041095890413</v>
      </c>
      <c r="M308" s="37" t="str">
        <f>'2021'!H29</f>
        <v>SR</v>
      </c>
      <c r="N308" s="37">
        <f>'2021'!I29</f>
        <v>21.972602739726028</v>
      </c>
      <c r="O308" s="37" t="str">
        <f>'2021'!J29</f>
        <v>Slot</v>
      </c>
      <c r="P308" s="37" t="str">
        <f>'2021'!K29</f>
        <v>BALL HOG</v>
      </c>
      <c r="Q308" s="37" t="str">
        <f>'2021'!L29</f>
        <v>Poor Earner</v>
      </c>
      <c r="R308" s="55">
        <f>'2021'!M29</f>
        <v>70.13</v>
      </c>
      <c r="S308" s="55">
        <f>'2021'!N29</f>
        <v>190</v>
      </c>
      <c r="T308" s="231">
        <f t="shared" si="32"/>
        <v>27.160882466615565</v>
      </c>
      <c r="U308" s="35">
        <f>'2021'!O29</f>
        <v>4.59</v>
      </c>
      <c r="V308" s="56">
        <f>'2021'!P29</f>
        <v>6</v>
      </c>
      <c r="W308" s="57">
        <f>'2021'!Q29</f>
        <v>0</v>
      </c>
      <c r="X308" s="58">
        <f>'2021'!R29</f>
        <v>8.3918669131238452E-2</v>
      </c>
      <c r="Y308" s="58">
        <f>'2021'!S29</f>
        <v>0.18467153284671534</v>
      </c>
      <c r="Z308" s="58">
        <f>'2021'!T29</f>
        <v>0.27395048439181918</v>
      </c>
      <c r="AA308" s="58">
        <f>'2021'!U29</f>
        <v>0.18910699474702791</v>
      </c>
      <c r="AB308" s="58">
        <f>'2021'!V29</f>
        <v>0.23152873956942355</v>
      </c>
      <c r="AC308" s="59">
        <f>'2021'!W29</f>
        <v>0.21995230259095236</v>
      </c>
      <c r="AD308" s="42">
        <f>'2021'!X29</f>
        <v>20.30958904109589</v>
      </c>
      <c r="AE308" s="43">
        <f>'2021'!Y29</f>
        <v>2.8</v>
      </c>
      <c r="AF308" s="43">
        <f>'2021'!Z29</f>
        <v>6.7</v>
      </c>
      <c r="AG308" s="43">
        <f>'2021'!AA29</f>
        <v>10.8</v>
      </c>
      <c r="AH308" s="43">
        <f>'2021'!AB29</f>
        <v>0.86</v>
      </c>
      <c r="AI308" s="43">
        <f>'2021'!AC29</f>
        <v>2.4500000000000002</v>
      </c>
      <c r="AJ308" s="44">
        <f>'2021'!AD29</f>
        <v>1.381578947368421E-2</v>
      </c>
      <c r="AK308" s="44">
        <f>'2021'!AE29</f>
        <v>0.17684210526315788</v>
      </c>
      <c r="AL308" s="45">
        <f>'2021'!AF29</f>
        <v>6.9000000000000006E-2</v>
      </c>
      <c r="AM308" s="46">
        <f t="shared" si="34"/>
        <v>0.8</v>
      </c>
      <c r="AN308" s="45">
        <f>'2021'!AG29</f>
        <v>5.4999999999999997E-3</v>
      </c>
      <c r="AO308" s="45">
        <f>'2021'!AH29</f>
        <v>0.99099999999999999</v>
      </c>
      <c r="AP308" s="43">
        <f>'2021'!AI29</f>
        <v>85.611647465953482</v>
      </c>
      <c r="AQ308" s="47">
        <f>'2021'!AJ29</f>
        <v>79.791679085997117</v>
      </c>
      <c r="AR308" s="48">
        <f>'2021'!AK29</f>
        <v>6</v>
      </c>
      <c r="AS308" s="49">
        <f>'2021'!AL29</f>
        <v>6</v>
      </c>
      <c r="AT308" s="49">
        <f>'2021'!AM29</f>
        <v>5</v>
      </c>
      <c r="AU308" s="49">
        <f>'2021'!AN29</f>
        <v>5</v>
      </c>
      <c r="AV308" s="49">
        <f>'2021'!AO29</f>
        <v>6</v>
      </c>
      <c r="AW308" s="49">
        <f>'2021'!AP29</f>
        <v>2</v>
      </c>
      <c r="AX308" s="49">
        <f>'2021'!AQ29</f>
        <v>2</v>
      </c>
      <c r="AY308" s="50">
        <f>'2021'!AR29</f>
        <v>0.75</v>
      </c>
      <c r="AZ308" s="60">
        <f>'2021'!AS29</f>
        <v>0</v>
      </c>
      <c r="BA308" s="61">
        <f>'2021'!AT29</f>
        <v>3811</v>
      </c>
      <c r="BB308" s="61">
        <f>'2021'!AU29</f>
        <v>0</v>
      </c>
      <c r="BC308" s="61">
        <f>'2021'!AV29</f>
        <v>0</v>
      </c>
      <c r="BD308" s="61">
        <f>'2021'!AW29</f>
        <v>0</v>
      </c>
      <c r="BE308" s="61">
        <f>'2021'!AX29</f>
        <v>0</v>
      </c>
      <c r="BF308" s="62">
        <f>'2021'!AY29</f>
        <v>0</v>
      </c>
      <c r="BG308" s="62">
        <f>'2021'!AZ29</f>
        <v>0</v>
      </c>
      <c r="BH308" s="62">
        <f>'2021'!BA29</f>
        <v>0</v>
      </c>
      <c r="BI308" s="62">
        <f>'2021'!BB29</f>
        <v>0</v>
      </c>
      <c r="BJ308" s="62">
        <f>'2021'!BC29</f>
        <v>0</v>
      </c>
      <c r="BK308" s="62">
        <f>'2021'!BD29</f>
        <v>0</v>
      </c>
      <c r="BL308" s="62">
        <f>'2021'!BE29</f>
        <v>0</v>
      </c>
      <c r="BM308" s="62">
        <f>'2021'!BF29</f>
        <v>0</v>
      </c>
      <c r="BN308" s="63">
        <f>'2021'!BG29</f>
        <v>0</v>
      </c>
      <c r="BO308" s="60">
        <f>'2021'!BH29</f>
        <v>227</v>
      </c>
      <c r="BP308" s="61">
        <f>'2021'!BI29</f>
        <v>2705</v>
      </c>
      <c r="BQ308" s="61">
        <f>'2021'!BJ29</f>
        <v>29</v>
      </c>
      <c r="BR308" s="61">
        <f>'2021'!BK29</f>
        <v>18</v>
      </c>
      <c r="BS308" s="61">
        <f>'2021'!BL29</f>
        <v>0</v>
      </c>
      <c r="BT308" s="61">
        <f>'2021'!BM29</f>
        <v>21</v>
      </c>
      <c r="BU308" s="62">
        <f>'2021'!BN29</f>
        <v>0.41</v>
      </c>
      <c r="BV308" s="62">
        <f>'2021'!BO29</f>
        <v>0.88</v>
      </c>
      <c r="BW308" s="62">
        <f>'2021'!BP29</f>
        <v>2.25</v>
      </c>
      <c r="BX308" s="62">
        <f>'2021'!BQ29</f>
        <v>8.1</v>
      </c>
      <c r="BY308" s="62">
        <f>'2021'!BR29</f>
        <v>8.4</v>
      </c>
      <c r="BZ308" s="62">
        <f>'2021'!BW29</f>
        <v>0</v>
      </c>
      <c r="CA308" s="62">
        <f>'2021'!BX29</f>
        <v>10</v>
      </c>
      <c r="CB308" s="62">
        <f>'2021'!BY29</f>
        <v>9.4</v>
      </c>
      <c r="CC308" s="63">
        <f>'2021'!BZ29</f>
        <v>86.8</v>
      </c>
      <c r="CD308" s="60">
        <f>'2021'!CA29</f>
        <v>506</v>
      </c>
      <c r="CE308" s="61">
        <f>'2021'!CB29</f>
        <v>2740</v>
      </c>
      <c r="CF308" s="61">
        <f>'2021'!CC29</f>
        <v>66</v>
      </c>
      <c r="CG308" s="61">
        <f>'2021'!CD29</f>
        <v>44</v>
      </c>
      <c r="CH308" s="61">
        <f>'2021'!CE29</f>
        <v>2</v>
      </c>
      <c r="CI308" s="61">
        <f>'2021'!CF29</f>
        <v>14</v>
      </c>
      <c r="CJ308" s="62">
        <f>'2021'!CG29</f>
        <v>0.53</v>
      </c>
      <c r="CK308" s="62">
        <f>'2021'!CH29</f>
        <v>1.22</v>
      </c>
      <c r="CL308" s="62">
        <f>'2021'!CI29</f>
        <v>1.92</v>
      </c>
      <c r="CM308" s="62">
        <f>'2021'!CJ29</f>
        <v>7.8</v>
      </c>
      <c r="CN308" s="62">
        <f>'2021'!CK29</f>
        <v>7.9</v>
      </c>
      <c r="CO308" s="62">
        <f>'2021'!CP29</f>
        <v>50</v>
      </c>
      <c r="CP308" s="62">
        <f>'2021'!CQ29</f>
        <v>12</v>
      </c>
      <c r="CQ308" s="62">
        <f>'2021'!CR29</f>
        <v>0.7</v>
      </c>
      <c r="CR308" s="63">
        <f>'2021'!CS29</f>
        <v>97.8</v>
      </c>
      <c r="CS308" s="60">
        <f>'2021'!CT29</f>
        <v>1018</v>
      </c>
      <c r="CT308" s="61">
        <f>'2021'!CU29</f>
        <v>3716</v>
      </c>
      <c r="CU308" s="61">
        <f>'2021'!CV29</f>
        <v>99</v>
      </c>
      <c r="CV308" s="61">
        <f>'2021'!CW29</f>
        <v>72</v>
      </c>
      <c r="CW308" s="61">
        <f>'2021'!CX29</f>
        <v>10</v>
      </c>
      <c r="CX308" s="61">
        <f>'2021'!CY29</f>
        <v>39</v>
      </c>
      <c r="CY308" s="62">
        <f>'2021'!CZ29</f>
        <v>0.86</v>
      </c>
      <c r="CZ308" s="62">
        <f>'2021'!DA29</f>
        <v>2.4500000000000002</v>
      </c>
      <c r="DA308" s="62">
        <f>'2021'!DB29</f>
        <v>2.8</v>
      </c>
      <c r="DB308" s="62">
        <f>'2021'!DC29</f>
        <v>6</v>
      </c>
      <c r="DC308" s="62">
        <f>'2021'!DD29</f>
        <v>10.8</v>
      </c>
      <c r="DD308" s="62">
        <f>'2021'!DI29</f>
        <v>63.6</v>
      </c>
      <c r="DE308" s="62">
        <f>'2021'!DJ29</f>
        <v>10</v>
      </c>
      <c r="DF308" s="62">
        <f>'2021'!DK29</f>
        <v>0.3</v>
      </c>
      <c r="DG308" s="63">
        <f>'2021'!DL29</f>
        <v>99.7</v>
      </c>
      <c r="DH308" s="60">
        <f>'2021'!DM29</f>
        <v>684</v>
      </c>
      <c r="DI308" s="61">
        <f>'2021'!DN29</f>
        <v>3617</v>
      </c>
      <c r="DJ308" s="61">
        <f>'2021'!DO29</f>
        <v>69</v>
      </c>
      <c r="DK308" s="61">
        <f>'2021'!DP29</f>
        <v>54</v>
      </c>
      <c r="DL308" s="61">
        <f>'2021'!DQ29</f>
        <v>6</v>
      </c>
      <c r="DM308" s="61">
        <f>'2021'!DR29</f>
        <v>31</v>
      </c>
      <c r="DN308" s="62">
        <f>'2021'!DS29</f>
        <v>0.79</v>
      </c>
      <c r="DO308" s="62">
        <f>'2021'!DT29</f>
        <v>1.92</v>
      </c>
      <c r="DP308" s="62">
        <f>'2021'!DU29</f>
        <v>1.89</v>
      </c>
      <c r="DQ308" s="62">
        <f>'2021'!DV29</f>
        <v>6.7</v>
      </c>
      <c r="DR308" s="62">
        <f>'2021'!DW29</f>
        <v>9</v>
      </c>
      <c r="DS308" s="62">
        <f>'2021'!EB29</f>
        <v>80</v>
      </c>
      <c r="DT308" s="62">
        <f>'2021'!EC29</f>
        <v>6.9</v>
      </c>
      <c r="DU308" s="62">
        <f>'2021'!ED29</f>
        <v>0.8</v>
      </c>
      <c r="DV308" s="63">
        <f>'2021'!EE29</f>
        <v>98.5</v>
      </c>
    </row>
    <row r="309" spans="1:126" ht="15.75" customHeight="1" x14ac:dyDescent="0.2">
      <c r="A309" s="30">
        <f t="shared" si="29"/>
        <v>307</v>
      </c>
      <c r="B309" s="31">
        <f>'2017'!A36</f>
        <v>34</v>
      </c>
      <c r="C309" s="31">
        <v>2017</v>
      </c>
      <c r="D309" s="32" t="str">
        <f>'2017'!B35</f>
        <v>Fred Ross</v>
      </c>
      <c r="E309" s="32" t="str" cm="1">
        <f t="array" ref="E309">_xlfn.IFS(F309&gt;12.5,"Cornerstone",AND(F309&gt;11.995,F309&lt;12.5),"Elite",AND(F309&gt;11,F309&lt;12.995),"Elite Upside",AND(F309&gt;=9.69,F309&lt;10.999),"Upside",AND(F309&gt;8.4,F309&lt;9.999),"Upside Lite",AND(F309&gt;7.25,F309&lt;8.999),"Outlier",AND(F309&gt;=6,F309&lt;7.25),"Outlier Lite",F309&lt;6.999,"Purgatory")</f>
        <v>Outlier Lite</v>
      </c>
      <c r="F309" s="33">
        <f>'2017'!C35</f>
        <v>6.6514285714285712</v>
      </c>
      <c r="G309" s="33">
        <f t="shared" si="30"/>
        <v>50</v>
      </c>
      <c r="H309" s="303">
        <f t="shared" si="31"/>
        <v>-1.0217182532521893</v>
      </c>
      <c r="I309" s="34" t="str">
        <f>'2017'!D35</f>
        <v>Mississippi State</v>
      </c>
      <c r="J309" s="35">
        <f>'2017'!E35</f>
        <v>1</v>
      </c>
      <c r="K309" s="36">
        <f>'2017'!F35</f>
        <v>34838</v>
      </c>
      <c r="L309" s="37">
        <f>'2017'!G35</f>
        <v>30.38082191780822</v>
      </c>
      <c r="M309" s="37" t="str">
        <f>'2017'!H35</f>
        <v>SR</v>
      </c>
      <c r="N309" s="37">
        <f>'2017'!I35</f>
        <v>21.956164383561642</v>
      </c>
      <c r="O309" s="37" t="str">
        <f>'2017'!J35</f>
        <v>Hybrid</v>
      </c>
      <c r="P309" s="37" t="str">
        <f>'2017'!K35</f>
        <v>SLOB</v>
      </c>
      <c r="Q309" s="37" t="str">
        <f>'2017'!L35</f>
        <v>N/A</v>
      </c>
      <c r="R309" s="55">
        <f>'2017'!M35</f>
        <v>74</v>
      </c>
      <c r="S309" s="55">
        <f>'2017'!N35</f>
        <v>205</v>
      </c>
      <c r="T309" s="231">
        <f t="shared" si="32"/>
        <v>26.320150887197322</v>
      </c>
      <c r="U309" s="37">
        <f>'2017'!O35</f>
        <v>4.51</v>
      </c>
      <c r="V309" s="56">
        <f>'2017'!P35</f>
        <v>0</v>
      </c>
      <c r="W309" s="57">
        <f>'2017'!Q35</f>
        <v>0</v>
      </c>
      <c r="X309" s="58">
        <f>'2017'!R35</f>
        <v>3.618628067967275E-2</v>
      </c>
      <c r="Y309" s="58">
        <f>'2017'!S35</f>
        <v>0.13400931762126611</v>
      </c>
      <c r="Z309" s="58">
        <f>'2017'!T35</f>
        <v>0.24483345489910041</v>
      </c>
      <c r="AA309" s="58">
        <f>'2017'!U35</f>
        <v>0.33639031548055759</v>
      </c>
      <c r="AB309" s="58">
        <f>'2017'!V35</f>
        <v>0.33639031548055759</v>
      </c>
      <c r="AC309" s="59">
        <f>'2017'!W35</f>
        <v>0.33639031548055759</v>
      </c>
      <c r="AD309" s="42">
        <f>'2017'!X35</f>
        <v>20.298630136986301</v>
      </c>
      <c r="AE309" s="43">
        <f>'2017'!Y35</f>
        <v>2.6</v>
      </c>
      <c r="AF309" s="43">
        <f>'2017'!Z35</f>
        <v>7.9</v>
      </c>
      <c r="AG309" s="43">
        <f>'2017'!AA35</f>
        <v>12.1</v>
      </c>
      <c r="AH309" s="43">
        <f>'2017'!AB35</f>
        <v>0.62</v>
      </c>
      <c r="AI309" s="43">
        <f>'2017'!AC35</f>
        <v>2.23</v>
      </c>
      <c r="AJ309" s="44" t="str">
        <f>'2017'!AD35</f>
        <v>N/A</v>
      </c>
      <c r="AK309" s="44" t="str">
        <f>'2017'!AE35</f>
        <v>N/A</v>
      </c>
      <c r="AL309" s="45">
        <f>'2017'!AF35</f>
        <v>8.900000000000001E-2</v>
      </c>
      <c r="AM309" s="46">
        <f t="shared" si="34"/>
        <v>0</v>
      </c>
      <c r="AN309" s="45">
        <f>'2017'!AG35</f>
        <v>0.47299999999999998</v>
      </c>
      <c r="AO309" s="45">
        <f>'2017'!AH35</f>
        <v>0.74750000000000005</v>
      </c>
      <c r="AP309" s="43">
        <f>'2017'!AI35</f>
        <v>99.100920672229179</v>
      </c>
      <c r="AQ309" s="47">
        <f>'2017'!AJ35</f>
        <v>100.11387239724451</v>
      </c>
      <c r="AR309" s="48">
        <f>'2017'!AK35</f>
        <v>9</v>
      </c>
      <c r="AS309" s="49">
        <f>'2017'!AL35</f>
        <v>6</v>
      </c>
      <c r="AT309" s="49">
        <f>'2017'!AM35</f>
        <v>5</v>
      </c>
      <c r="AU309" s="49">
        <f>'2017'!AN35</f>
        <v>6</v>
      </c>
      <c r="AV309" s="49">
        <f>'2017'!AO35</f>
        <v>7</v>
      </c>
      <c r="AW309" s="49">
        <f>'2017'!AP35</f>
        <v>6</v>
      </c>
      <c r="AX309" s="49">
        <f>'2017'!AQ35</f>
        <v>0</v>
      </c>
      <c r="AY309" s="50">
        <f>'2017'!AR35</f>
        <v>0</v>
      </c>
      <c r="AZ309" s="60">
        <f>'2017'!AS35</f>
        <v>0</v>
      </c>
      <c r="BA309" s="61">
        <f>'2017'!AT35</f>
        <v>3091</v>
      </c>
      <c r="BB309" s="61">
        <f>'2017'!AU35</f>
        <v>0</v>
      </c>
      <c r="BC309" s="61">
        <f>'2017'!AV35</f>
        <v>0</v>
      </c>
      <c r="BD309" s="61">
        <f>'2017'!AW35</f>
        <v>0</v>
      </c>
      <c r="BE309" s="61">
        <f>'2017'!AX35</f>
        <v>0</v>
      </c>
      <c r="BF309" s="62">
        <f>'2017'!AY35</f>
        <v>0</v>
      </c>
      <c r="BG309" s="62">
        <f>'2017'!AZ35</f>
        <v>0</v>
      </c>
      <c r="BH309" s="62">
        <f>'2017'!BA35</f>
        <v>0</v>
      </c>
      <c r="BI309" s="62">
        <f>'2017'!BB35</f>
        <v>0</v>
      </c>
      <c r="BJ309" s="62">
        <f>'2017'!BC35</f>
        <v>0</v>
      </c>
      <c r="BK309" s="62">
        <f>'2017'!BD35</f>
        <v>0</v>
      </c>
      <c r="BL309" s="62">
        <f>'2017'!BE35</f>
        <v>0</v>
      </c>
      <c r="BM309" s="62">
        <f>'2017'!BF35</f>
        <v>0</v>
      </c>
      <c r="BN309" s="63">
        <f>'2017'!BG35</f>
        <v>0</v>
      </c>
      <c r="BO309" s="60">
        <f>'2017'!BH35</f>
        <v>115</v>
      </c>
      <c r="BP309" s="61">
        <f>'2017'!BI35</f>
        <v>3178</v>
      </c>
      <c r="BQ309" s="61">
        <f>'2017'!BJ35</f>
        <v>0</v>
      </c>
      <c r="BR309" s="61">
        <f>'2017'!BK35</f>
        <v>9</v>
      </c>
      <c r="BS309" s="61">
        <f>'2017'!BL35</f>
        <v>0</v>
      </c>
      <c r="BT309" s="61">
        <f>'2017'!BM35</f>
        <v>18</v>
      </c>
      <c r="BU309" s="62">
        <f>'2017'!BN35</f>
        <v>0</v>
      </c>
      <c r="BV309" s="62">
        <f>'2017'!BO35</f>
        <v>0</v>
      </c>
      <c r="BW309" s="62">
        <f>'2017'!BP35</f>
        <v>0</v>
      </c>
      <c r="BX309" s="62">
        <f>'2017'!BQ35</f>
        <v>0</v>
      </c>
      <c r="BY309" s="62">
        <f>'2017'!BR35</f>
        <v>0</v>
      </c>
      <c r="BZ309" s="62">
        <f>'2017'!BS35</f>
        <v>0</v>
      </c>
      <c r="CA309" s="62">
        <f>'2017'!BT35</f>
        <v>0</v>
      </c>
      <c r="CB309" s="62">
        <f>'2017'!BU35</f>
        <v>0</v>
      </c>
      <c r="CC309" s="63">
        <f>'2017'!BV35</f>
        <v>0</v>
      </c>
      <c r="CD309" s="60">
        <f>'2017'!BW35</f>
        <v>489</v>
      </c>
      <c r="CE309" s="61">
        <f>'2017'!BX35</f>
        <v>3649</v>
      </c>
      <c r="CF309" s="61">
        <f>'2017'!BY35</f>
        <v>43</v>
      </c>
      <c r="CG309" s="61">
        <f>'2017'!BZ35</f>
        <v>30</v>
      </c>
      <c r="CH309" s="61">
        <f>'2017'!CA35</f>
        <v>5</v>
      </c>
      <c r="CI309" s="61">
        <f>'2017'!CB35</f>
        <v>31</v>
      </c>
      <c r="CJ309" s="62">
        <f>'2017'!CC35</f>
        <v>0</v>
      </c>
      <c r="CK309" s="62">
        <f>'2017'!CD35</f>
        <v>0</v>
      </c>
      <c r="CL309" s="62">
        <f>'2017'!CE35</f>
        <v>2.41</v>
      </c>
      <c r="CM309" s="62">
        <f>'2017'!CF35</f>
        <v>7.2</v>
      </c>
      <c r="CN309" s="62">
        <f>'2017'!CG35</f>
        <v>12.1</v>
      </c>
      <c r="CO309" s="62">
        <f>'2017'!CH35</f>
        <v>0</v>
      </c>
      <c r="CP309" s="62">
        <f>'2017'!CI35</f>
        <v>9.1</v>
      </c>
      <c r="CQ309" s="62">
        <f>'2017'!CJ35</f>
        <v>56.3</v>
      </c>
      <c r="CR309" s="63">
        <f>'2017'!CK35</f>
        <v>43.8</v>
      </c>
      <c r="CS309" s="60">
        <f>'2017'!CL35</f>
        <v>1007</v>
      </c>
      <c r="CT309" s="61">
        <f>'2017'!CM35</f>
        <v>4113</v>
      </c>
      <c r="CU309" s="61">
        <f>'2017'!CN35</f>
        <v>119</v>
      </c>
      <c r="CV309" s="61">
        <f>'2017'!CO35</f>
        <v>88</v>
      </c>
      <c r="CW309" s="61">
        <f>'2017'!CP35</f>
        <v>5</v>
      </c>
      <c r="CX309" s="61">
        <f>'2017'!CQ35</f>
        <v>33</v>
      </c>
      <c r="CY309" s="62">
        <f>'2017'!CR35</f>
        <v>0</v>
      </c>
      <c r="CZ309" s="62">
        <f>'2017'!CS35</f>
        <v>0</v>
      </c>
      <c r="DA309" s="62">
        <f>'2017'!CT35</f>
        <v>2.6</v>
      </c>
      <c r="DB309" s="62">
        <f>'2017'!CU35</f>
        <v>7.9</v>
      </c>
      <c r="DC309" s="62">
        <f>'2017'!CV35</f>
        <v>6.4</v>
      </c>
      <c r="DD309" s="62">
        <f>'2017'!CW35</f>
        <v>0</v>
      </c>
      <c r="DE309" s="62">
        <f>'2017'!CX35</f>
        <v>6.4</v>
      </c>
      <c r="DF309" s="62">
        <f>'2017'!CY35</f>
        <v>1.7</v>
      </c>
      <c r="DG309" s="63">
        <f>'2017'!CZ35</f>
        <v>97</v>
      </c>
      <c r="DH309" s="60">
        <f>'2017'!DA35</f>
        <v>917</v>
      </c>
      <c r="DI309" s="61">
        <f>'2017'!DB35</f>
        <v>2726</v>
      </c>
      <c r="DJ309" s="61">
        <f>'2017'!DC35</f>
        <v>117</v>
      </c>
      <c r="DK309" s="61">
        <f>'2017'!DD35</f>
        <v>72</v>
      </c>
      <c r="DL309" s="61">
        <f>'2017'!DE35</f>
        <v>12</v>
      </c>
      <c r="DM309" s="61">
        <f>'2017'!DF35</f>
        <v>24</v>
      </c>
      <c r="DN309" s="62">
        <f>'2017'!DG35</f>
        <v>0.62</v>
      </c>
      <c r="DO309" s="62">
        <f>'2017'!DH35</f>
        <v>2.23</v>
      </c>
      <c r="DP309" s="62">
        <f>'2017'!DI35</f>
        <v>2.33</v>
      </c>
      <c r="DQ309" s="62">
        <f>'2017'!DJ35</f>
        <v>4.8</v>
      </c>
      <c r="DR309" s="62">
        <f>'2017'!DK35</f>
        <v>10.7</v>
      </c>
      <c r="DS309" s="62">
        <f>'2017'!DL35</f>
        <v>0</v>
      </c>
      <c r="DT309" s="62">
        <f>'2017'!DM35</f>
        <v>8.9</v>
      </c>
      <c r="DU309" s="62">
        <f>'2017'!DN35</f>
        <v>47.3</v>
      </c>
      <c r="DV309" s="63">
        <f>'2017'!DO35</f>
        <v>52.5</v>
      </c>
    </row>
    <row r="310" spans="1:126" ht="15.75" customHeight="1" x14ac:dyDescent="0.2">
      <c r="A310" s="30">
        <f t="shared" si="29"/>
        <v>308</v>
      </c>
      <c r="B310" s="31">
        <f>'2018'!A22</f>
        <v>20</v>
      </c>
      <c r="C310" s="31">
        <v>2018</v>
      </c>
      <c r="D310" s="32" t="str">
        <f>'2018'!B23</f>
        <v>Richie James</v>
      </c>
      <c r="E310" s="32" t="str" cm="1">
        <f t="array" ref="E310">_xlfn.IFS(F310&gt;12.5,"Cornerstone",AND(F310&gt;11.995,F310&lt;12.5),"Elite",AND(F310&gt;11,F310&lt;12.995),"Elite Upside",AND(F310&gt;=9.69,F310&lt;10.999),"Upside",AND(F310&gt;8.4,F310&lt;9.999),"Upside Lite",AND(F310&gt;7.25,F310&lt;8.999),"Outlier",AND(F310&gt;=6,F310&lt;7.25),"Outlier Lite",F310&lt;6.999,"Purgatory")</f>
        <v>Outlier Lite</v>
      </c>
      <c r="F310" s="33">
        <f>'2018'!C23</f>
        <v>6.6400000000000006</v>
      </c>
      <c r="G310" s="33">
        <f t="shared" si="30"/>
        <v>49.9</v>
      </c>
      <c r="H310" s="303">
        <f t="shared" si="31"/>
        <v>-1.02827773266797</v>
      </c>
      <c r="I310" s="34" t="str">
        <f>'2018'!D23</f>
        <v>MTSU</v>
      </c>
      <c r="J310" s="35">
        <f>'2018'!E23</f>
        <v>10</v>
      </c>
      <c r="K310" s="36">
        <f>'2018'!F23</f>
        <v>34947</v>
      </c>
      <c r="L310" s="37">
        <f>'2018'!G23</f>
        <v>30.082191780821919</v>
      </c>
      <c r="M310" s="37" t="str">
        <f>'2018'!H23</f>
        <v>JR</v>
      </c>
      <c r="N310" s="37">
        <f>'2018'!I23</f>
        <v>22.654794520547945</v>
      </c>
      <c r="O310" s="37" t="str">
        <f>'2018'!J23</f>
        <v>Slot</v>
      </c>
      <c r="P310" s="37" t="str">
        <f>'2018'!K23</f>
        <v>BALL HOG</v>
      </c>
      <c r="Q310" s="37" t="str">
        <f>'2018'!L23</f>
        <v>Elite Earner</v>
      </c>
      <c r="R310" s="55">
        <f>'2018'!M23</f>
        <v>69</v>
      </c>
      <c r="S310" s="55">
        <f>'2018'!N23</f>
        <v>185</v>
      </c>
      <c r="T310" s="231">
        <f t="shared" si="32"/>
        <v>27.319421578561702</v>
      </c>
      <c r="U310" s="35">
        <f>'2018'!O23</f>
        <v>4.4800000000000004</v>
      </c>
      <c r="V310" s="56">
        <f>'2018'!P23</f>
        <v>7</v>
      </c>
      <c r="W310" s="57">
        <f>'2018'!Q23</f>
        <v>0</v>
      </c>
      <c r="X310" s="58">
        <f>'2018'!R23</f>
        <v>0</v>
      </c>
      <c r="Y310" s="58">
        <f>'2018'!S23</f>
        <v>0.32922013820335638</v>
      </c>
      <c r="Z310" s="58">
        <f>'2018'!T23</f>
        <v>0.38361661945231351</v>
      </c>
      <c r="AA310" s="58">
        <f>'2018'!U23</f>
        <v>8.8848039215686278E-2</v>
      </c>
      <c r="AB310" s="58">
        <f>'2018'!V23</f>
        <v>0.2362323293339999</v>
      </c>
      <c r="AC310" s="59">
        <f>'2018'!W23</f>
        <v>0.16536263053379993</v>
      </c>
      <c r="AD310" s="42">
        <f>'2018'!X23</f>
        <v>20</v>
      </c>
      <c r="AE310" s="43">
        <f>'2018'!Y23</f>
        <v>3.13</v>
      </c>
      <c r="AF310" s="43">
        <f>'2018'!Z23</f>
        <v>8.3000000000000007</v>
      </c>
      <c r="AG310" s="43">
        <f>'2018'!AA23</f>
        <v>9.6</v>
      </c>
      <c r="AH310" s="43">
        <f>'2018'!AB23</f>
        <v>0.73</v>
      </c>
      <c r="AI310" s="43">
        <f>'2018'!AC23</f>
        <v>2.92</v>
      </c>
      <c r="AJ310" s="44">
        <f>'2018'!AD23</f>
        <v>5.9896551724137936E-2</v>
      </c>
      <c r="AK310" s="44">
        <f>'2018'!AE23</f>
        <v>0.31279310344827588</v>
      </c>
      <c r="AL310" s="45">
        <f>'2018'!AF23</f>
        <v>0.13900000000000001</v>
      </c>
      <c r="AM310" s="46">
        <f t="shared" si="34"/>
        <v>0</v>
      </c>
      <c r="AN310" s="45">
        <f>'2018'!AG23</f>
        <v>6.0999999999999999E-2</v>
      </c>
      <c r="AO310" s="45">
        <f>'2018'!AH23</f>
        <v>0.89349999999999996</v>
      </c>
      <c r="AP310" s="43">
        <f>'2018'!AI23</f>
        <v>91.852222269448262</v>
      </c>
      <c r="AQ310" s="47">
        <f>'2018'!AJ23</f>
        <v>83.547276184487487</v>
      </c>
      <c r="AR310" s="48">
        <f>'2018'!AK23</f>
        <v>4</v>
      </c>
      <c r="AS310" s="49">
        <f>'2018'!AL23</f>
        <v>6</v>
      </c>
      <c r="AT310" s="49">
        <f>'2018'!AM23</f>
        <v>6</v>
      </c>
      <c r="AU310" s="49">
        <f>'2018'!AN23</f>
        <v>6</v>
      </c>
      <c r="AV310" s="49">
        <f>'2018'!AO23</f>
        <v>8</v>
      </c>
      <c r="AW310" s="49">
        <f>'2018'!AP23</f>
        <v>3</v>
      </c>
      <c r="AX310" s="49">
        <f>'2018'!AQ23</f>
        <v>1</v>
      </c>
      <c r="AY310" s="50">
        <f>'2018'!AR23</f>
        <v>0</v>
      </c>
      <c r="AZ310" s="60">
        <f>'2018'!AS23</f>
        <v>0</v>
      </c>
      <c r="BA310" s="61">
        <f>'2018'!AT23</f>
        <v>2707</v>
      </c>
      <c r="BB310" s="61">
        <f>'2018'!AU23</f>
        <v>0</v>
      </c>
      <c r="BC310" s="61">
        <f>'2018'!AV23</f>
        <v>0</v>
      </c>
      <c r="BD310" s="61">
        <f>'2018'!AW23</f>
        <v>0</v>
      </c>
      <c r="BE310" s="61">
        <f>'2018'!AX23</f>
        <v>0</v>
      </c>
      <c r="BF310" s="62">
        <f>'2018'!AY23</f>
        <v>0</v>
      </c>
      <c r="BG310" s="62">
        <f>'2018'!AZ23</f>
        <v>0</v>
      </c>
      <c r="BH310" s="62">
        <f>'2018'!BA23</f>
        <v>0</v>
      </c>
      <c r="BI310" s="62">
        <f>'2018'!BB23</f>
        <v>0</v>
      </c>
      <c r="BJ310" s="62">
        <f>'2018'!BC23</f>
        <v>0</v>
      </c>
      <c r="BK310" s="62">
        <f>'2018'!BD23</f>
        <v>0</v>
      </c>
      <c r="BL310" s="62">
        <f>'2018'!BE23</f>
        <v>0</v>
      </c>
      <c r="BM310" s="62">
        <f>'2018'!BF23</f>
        <v>0</v>
      </c>
      <c r="BN310" s="63">
        <f>'2018'!BG23</f>
        <v>0</v>
      </c>
      <c r="BO310" s="60">
        <f>'2018'!BH23</f>
        <v>0</v>
      </c>
      <c r="BP310" s="61">
        <f>'2018'!BI23</f>
        <v>2610</v>
      </c>
      <c r="BQ310" s="61">
        <f>'2018'!BJ23</f>
        <v>0</v>
      </c>
      <c r="BR310" s="61">
        <f>'2018'!BK23</f>
        <v>0</v>
      </c>
      <c r="BS310" s="61">
        <f>'2018'!BL23</f>
        <v>0</v>
      </c>
      <c r="BT310" s="61">
        <f>'2018'!BM23</f>
        <v>0</v>
      </c>
      <c r="BU310" s="62">
        <f>'2018'!BN23</f>
        <v>0</v>
      </c>
      <c r="BV310" s="62">
        <f>'2018'!BO23</f>
        <v>0</v>
      </c>
      <c r="BW310" s="62">
        <f>'2018'!BP23</f>
        <v>0</v>
      </c>
      <c r="BX310" s="62">
        <f>'2018'!BQ23</f>
        <v>0</v>
      </c>
      <c r="BY310" s="62">
        <f>'2018'!BR23</f>
        <v>0</v>
      </c>
      <c r="BZ310" s="62">
        <f>'2018'!BS23</f>
        <v>0</v>
      </c>
      <c r="CA310" s="62">
        <f>'2018'!BT23</f>
        <v>0</v>
      </c>
      <c r="CB310" s="62">
        <f>'2018'!BU23</f>
        <v>0</v>
      </c>
      <c r="CC310" s="63">
        <f>'2018'!BV23</f>
        <v>0</v>
      </c>
      <c r="CD310" s="60">
        <f>'2018'!BW23</f>
        <v>1334</v>
      </c>
      <c r="CE310" s="61">
        <f>'2018'!BX23</f>
        <v>4052</v>
      </c>
      <c r="CF310" s="61">
        <f>'2018'!BY23</f>
        <v>142</v>
      </c>
      <c r="CG310" s="61">
        <f>'2018'!BZ23</f>
        <v>106</v>
      </c>
      <c r="CH310" s="61">
        <f>'2018'!CA23</f>
        <v>8</v>
      </c>
      <c r="CI310" s="61">
        <f>'2018'!CB23</f>
        <v>31</v>
      </c>
      <c r="CJ310" s="62">
        <f>'2018'!CC23</f>
        <v>0</v>
      </c>
      <c r="CK310" s="62">
        <f>'2018'!CD23</f>
        <v>0</v>
      </c>
      <c r="CL310" s="62">
        <f>'2018'!CE23</f>
        <v>3.37</v>
      </c>
      <c r="CM310" s="62">
        <f>'2018'!CF23</f>
        <v>9</v>
      </c>
      <c r="CN310" s="62">
        <f>'2018'!CG23</f>
        <v>5.8</v>
      </c>
      <c r="CO310" s="62">
        <f>'2018'!CH23</f>
        <v>0</v>
      </c>
      <c r="CP310" s="62">
        <f>'2018'!CI23</f>
        <v>5.4</v>
      </c>
      <c r="CQ310" s="62">
        <f>'2018'!CJ23</f>
        <v>6.2</v>
      </c>
      <c r="CR310" s="63">
        <f>'2018'!CK23</f>
        <v>88.9</v>
      </c>
      <c r="CS310" s="60">
        <f>'2018'!CL23</f>
        <v>1625</v>
      </c>
      <c r="CT310" s="61">
        <f>'2018'!CM23</f>
        <v>4236</v>
      </c>
      <c r="CU310" s="61">
        <f>'2018'!CN23</f>
        <v>161</v>
      </c>
      <c r="CV310" s="61">
        <f>'2018'!CO23</f>
        <v>105</v>
      </c>
      <c r="CW310" s="61">
        <f>'2018'!CP23</f>
        <v>12</v>
      </c>
      <c r="CX310" s="61">
        <f>'2018'!CQ23</f>
        <v>39</v>
      </c>
      <c r="CY310" s="62">
        <f>'2018'!CR23</f>
        <v>0.73</v>
      </c>
      <c r="CZ310" s="62">
        <f>'2018'!CS23</f>
        <v>2.92</v>
      </c>
      <c r="DA310" s="62">
        <f>'2018'!CT23</f>
        <v>3.13</v>
      </c>
      <c r="DB310" s="62">
        <f>'2018'!CU23</f>
        <v>8.3000000000000007</v>
      </c>
      <c r="DC310" s="62">
        <f>'2018'!CV23</f>
        <v>9.6</v>
      </c>
      <c r="DD310" s="62">
        <f>'2018'!CW23</f>
        <v>0</v>
      </c>
      <c r="DE310" s="62">
        <f>'2018'!CX23</f>
        <v>6.3</v>
      </c>
      <c r="DF310" s="62">
        <f>'2018'!CY23</f>
        <v>4.7</v>
      </c>
      <c r="DG310" s="63">
        <f>'2018'!CZ23</f>
        <v>90.5</v>
      </c>
      <c r="DH310" s="60">
        <f>'2018'!DA23</f>
        <v>290</v>
      </c>
      <c r="DI310" s="61">
        <f>'2018'!DB23</f>
        <v>3264</v>
      </c>
      <c r="DJ310" s="61">
        <f>'2018'!DC23</f>
        <v>56</v>
      </c>
      <c r="DK310" s="61">
        <f>'2018'!DD23</f>
        <v>31</v>
      </c>
      <c r="DL310" s="61">
        <f>'2018'!DE23</f>
        <v>3</v>
      </c>
      <c r="DM310" s="61">
        <f>'2018'!DF23</f>
        <v>23</v>
      </c>
      <c r="DN310" s="62">
        <f>'2018'!DG23</f>
        <v>0.13</v>
      </c>
      <c r="DO310" s="62">
        <f>'2018'!DH23</f>
        <v>1.56</v>
      </c>
      <c r="DP310" s="62">
        <f>'2018'!DI23</f>
        <v>1.93</v>
      </c>
      <c r="DQ310" s="62">
        <f>'2018'!DJ23</f>
        <v>4.5</v>
      </c>
      <c r="DR310" s="62">
        <f>'2018'!DK23</f>
        <v>8.6999999999999993</v>
      </c>
      <c r="DS310" s="62">
        <f>'2018'!DP23</f>
        <v>0</v>
      </c>
      <c r="DT310" s="62">
        <f>'2018'!DQ23</f>
        <v>13.9</v>
      </c>
      <c r="DU310" s="62">
        <f>'2018'!DR23</f>
        <v>7.5</v>
      </c>
      <c r="DV310" s="63">
        <f>'2018'!DS23</f>
        <v>88.2</v>
      </c>
    </row>
    <row r="311" spans="1:126" ht="15.75" customHeight="1" x14ac:dyDescent="0.2">
      <c r="A311" s="30">
        <f t="shared" si="29"/>
        <v>309</v>
      </c>
      <c r="B311" s="31">
        <f>'2026 - WIP'!A24</f>
        <v>22</v>
      </c>
      <c r="C311" s="31">
        <v>2026</v>
      </c>
      <c r="D311" s="32" t="str">
        <f>'2026 - WIP'!B24</f>
        <v>Jayce Brown</v>
      </c>
      <c r="E311" s="32" t="str" cm="1">
        <f t="array" ref="E311">_xlfn.IFS(F311&gt;12.5,"Cornerstone",AND(F311&gt;11.995,F311&lt;12.5),"Elite",AND(F311&gt;11,F311&lt;12.995),"Elite Upside",AND(F311&gt;=9.69,F311&lt;10.999),"Upside",AND(F311&gt;8.4,F311&lt;9.999),"Upside Lite",AND(F311&gt;7.25,F311&lt;8.999),"Outlier",AND(F311&gt;=6,F311&lt;7.25),"Outlier Lite",F311&lt;6.999,"Purgatory")</f>
        <v>Outlier Lite</v>
      </c>
      <c r="F311" s="33">
        <f>'2026 - WIP'!C24</f>
        <v>6.64</v>
      </c>
      <c r="G311" s="33">
        <f t="shared" si="30"/>
        <v>49.7</v>
      </c>
      <c r="H311" s="303">
        <f t="shared" si="31"/>
        <v>-1.0282777326679706</v>
      </c>
      <c r="I311" s="34" t="str">
        <f>'2026 - WIP'!D24</f>
        <v>Kansas State</v>
      </c>
      <c r="J311" s="35">
        <f>'2026 - WIP'!E24</f>
        <v>3</v>
      </c>
      <c r="K311" s="36">
        <f>'2026 - WIP'!F24</f>
        <v>38472</v>
      </c>
      <c r="L311" s="37">
        <f>'2026 - WIP'!G24</f>
        <v>20.424657534246574</v>
      </c>
      <c r="M311" s="37" t="str">
        <f>'2026 - WIP'!H24</f>
        <v>JR</v>
      </c>
      <c r="N311" s="37">
        <f>'2026 - WIP'!I24</f>
        <v>21.005479452054793</v>
      </c>
      <c r="O311" s="37" t="str">
        <f>'2026 - WIP'!J24</f>
        <v>Slot</v>
      </c>
      <c r="P311" s="37" t="str">
        <f>'2026 - WIP'!K24</f>
        <v>PROTO Z</v>
      </c>
      <c r="Q311" s="37" t="str">
        <f>'2026 - WIP'!L24</f>
        <v>Poor Earner</v>
      </c>
      <c r="R311" s="35">
        <f>'2026 - WIP'!M24</f>
        <v>72</v>
      </c>
      <c r="S311" s="35">
        <f>'2026 - WIP'!N24</f>
        <v>175</v>
      </c>
      <c r="T311" s="231">
        <f t="shared" si="32"/>
        <v>23.734003872328735</v>
      </c>
      <c r="U311" s="35">
        <f>'2026 - WIP'!O24</f>
        <v>4.5</v>
      </c>
      <c r="V311" s="38">
        <f>'2026 - WIP'!P24</f>
        <v>0</v>
      </c>
      <c r="W311" s="57">
        <f>'2026 - WIP'!Q24</f>
        <v>0</v>
      </c>
      <c r="X311" s="58">
        <f>'2026 - WIP'!R24</f>
        <v>0</v>
      </c>
      <c r="Y311" s="58">
        <f>'2026 - WIP'!S24</f>
        <v>0.18117744610281925</v>
      </c>
      <c r="Z311" s="58">
        <f>'2026 - WIP'!T24</f>
        <v>0.29839883551673946</v>
      </c>
      <c r="AA311" s="58">
        <f>'2026 - WIP'!U24</f>
        <v>0.33372502937720327</v>
      </c>
      <c r="AB311" s="58">
        <f>'2026 - WIP'!V24</f>
        <v>0.33372502937720327</v>
      </c>
      <c r="AC311" s="59">
        <f>'2026 - WIP'!W24</f>
        <v>0.31703877790834312</v>
      </c>
      <c r="AD311" s="42">
        <f>'2026 - WIP'!X24</f>
        <v>19.353424657534248</v>
      </c>
      <c r="AE311" s="43">
        <f>'2026 - WIP'!Y24</f>
        <v>2.39</v>
      </c>
      <c r="AF311" s="43">
        <f>'2026 - WIP'!Z24</f>
        <v>5.9</v>
      </c>
      <c r="AG311" s="43">
        <f>'2026 - WIP'!AA24</f>
        <v>12.7</v>
      </c>
      <c r="AH311" s="43">
        <f>'2026 - WIP'!AB24</f>
        <v>0</v>
      </c>
      <c r="AI311" s="43">
        <f>'2026 - WIP'!AC24</f>
        <v>0</v>
      </c>
      <c r="AJ311" s="44">
        <f>'2026 - WIP'!AD24</f>
        <v>2.2146341463414633E-2</v>
      </c>
      <c r="AK311" s="44">
        <f>'2026 - WIP'!AE24</f>
        <v>0.18270731707317073</v>
      </c>
      <c r="AL311" s="45">
        <f>'2026 - WIP'!AF24</f>
        <v>0.113</v>
      </c>
      <c r="AM311" s="46">
        <f t="shared" si="34"/>
        <v>0.42899999999999999</v>
      </c>
      <c r="AN311" s="45">
        <f>'2026 - WIP'!AG24</f>
        <v>0.223</v>
      </c>
      <c r="AO311" s="45">
        <f>'2026 - WIP'!AH24</f>
        <v>0.76900000000000002</v>
      </c>
      <c r="AP311" s="43">
        <f>'2026 - WIP'!AI24</f>
        <v>85.352842554488646</v>
      </c>
      <c r="AQ311" s="47">
        <f>'2026 - WIP'!AJ24</f>
        <v>82.753376956156984</v>
      </c>
      <c r="AR311" s="48">
        <f>'2026 - WIP'!AK24</f>
        <v>8</v>
      </c>
      <c r="AS311" s="49">
        <f>'2026 - WIP'!AL24</f>
        <v>7</v>
      </c>
      <c r="AT311" s="49">
        <f>'2026 - WIP'!AM24</f>
        <v>4</v>
      </c>
      <c r="AU311" s="49">
        <f>'2026 - WIP'!AN24</f>
        <v>4</v>
      </c>
      <c r="AV311" s="49">
        <f>'2026 - WIP'!AO24</f>
        <v>8</v>
      </c>
      <c r="AW311" s="49">
        <f>'2026 - WIP'!AP24</f>
        <v>3</v>
      </c>
      <c r="AX311" s="49">
        <f>'2026 - WIP'!AQ24</f>
        <v>0</v>
      </c>
      <c r="AY311" s="50">
        <f>'2026 - WIP'!AR24</f>
        <v>0</v>
      </c>
      <c r="AZ311" s="60">
        <f>'2026 - WIP'!AS24</f>
        <v>0</v>
      </c>
      <c r="BA311" s="61">
        <f>'2026 - WIP'!AT24</f>
        <v>1</v>
      </c>
      <c r="BB311" s="61">
        <f>'2026 - WIP'!AU24</f>
        <v>0</v>
      </c>
      <c r="BC311" s="61">
        <f>'2026 - WIP'!AV24</f>
        <v>0</v>
      </c>
      <c r="BD311" s="61">
        <f>'2026 - WIP'!AW24</f>
        <v>0</v>
      </c>
      <c r="BE311" s="61">
        <f>'2026 - WIP'!AX24</f>
        <v>0</v>
      </c>
      <c r="BF311" s="62">
        <f>'2026 - WIP'!AY24</f>
        <v>0</v>
      </c>
      <c r="BG311" s="62">
        <f>'2026 - WIP'!AZ24</f>
        <v>0</v>
      </c>
      <c r="BH311" s="62">
        <f>'2026 - WIP'!BA24</f>
        <v>0</v>
      </c>
      <c r="BI311" s="62">
        <f>'2026 - WIP'!BB24</f>
        <v>0</v>
      </c>
      <c r="BJ311" s="62">
        <f>'2026 - WIP'!BC24</f>
        <v>0</v>
      </c>
      <c r="BK311" s="62">
        <f>'2026 - WIP'!BH24</f>
        <v>0</v>
      </c>
      <c r="BL311" s="62">
        <f>'2026 - WIP'!BI24</f>
        <v>0</v>
      </c>
      <c r="BM311" s="62">
        <f>'2026 - WIP'!BJ24</f>
        <v>0</v>
      </c>
      <c r="BN311" s="63">
        <f>'2026 - WIP'!BK24</f>
        <v>0</v>
      </c>
      <c r="BO311" s="60">
        <f>'2026 - WIP'!BL24</f>
        <v>0</v>
      </c>
      <c r="BP311" s="61">
        <f>'2026 - WIP'!BM24</f>
        <v>1</v>
      </c>
      <c r="BQ311" s="61">
        <f>'2026 - WIP'!BN24</f>
        <v>0</v>
      </c>
      <c r="BR311" s="61">
        <f>'2026 - WIP'!BO24</f>
        <v>0</v>
      </c>
      <c r="BS311" s="61">
        <f>'2026 - WIP'!BP24</f>
        <v>0</v>
      </c>
      <c r="BT311" s="61">
        <f>'2026 - WIP'!BQ24</f>
        <v>0</v>
      </c>
      <c r="BU311" s="62">
        <f>'2026 - WIP'!BR24</f>
        <v>0</v>
      </c>
      <c r="BV311" s="62">
        <f>'2026 - WIP'!BS24</f>
        <v>0</v>
      </c>
      <c r="BW311" s="62">
        <f>'2026 - WIP'!BT24</f>
        <v>0</v>
      </c>
      <c r="BX311" s="62">
        <f>'2026 - WIP'!BU24</f>
        <v>0</v>
      </c>
      <c r="BY311" s="62">
        <f>'2026 - WIP'!BV24</f>
        <v>0</v>
      </c>
      <c r="BZ311" s="62">
        <f>'2026 - WIP'!CA24</f>
        <v>0</v>
      </c>
      <c r="CA311" s="62">
        <f>'2026 - WIP'!CB24</f>
        <v>0</v>
      </c>
      <c r="CB311" s="62">
        <f>'2026 - WIP'!CC24</f>
        <v>0</v>
      </c>
      <c r="CC311" s="63">
        <f>'2026 - WIP'!CD24</f>
        <v>0</v>
      </c>
      <c r="CD311" s="60">
        <f>'2026 - WIP'!CE24</f>
        <v>437</v>
      </c>
      <c r="CE311" s="61">
        <f>'2026 - WIP'!CF24</f>
        <v>2412</v>
      </c>
      <c r="CF311" s="61">
        <f>'2026 - WIP'!CG24</f>
        <v>43</v>
      </c>
      <c r="CG311" s="61">
        <f>'2026 - WIP'!CH24</f>
        <v>27</v>
      </c>
      <c r="CH311" s="61">
        <f>'2026 - WIP'!CI24</f>
        <v>3</v>
      </c>
      <c r="CI311" s="61">
        <f>'2026 - WIP'!CJ24</f>
        <v>23</v>
      </c>
      <c r="CJ311" s="62">
        <f>'2026 - WIP'!CK24</f>
        <v>0</v>
      </c>
      <c r="CK311" s="62">
        <f>'2026 - WIP'!CL24</f>
        <v>0</v>
      </c>
      <c r="CL311" s="62">
        <f>'2026 - WIP'!CM24</f>
        <v>2.38</v>
      </c>
      <c r="CM311" s="62">
        <f>'2026 - WIP'!CN24</f>
        <v>4.3</v>
      </c>
      <c r="CN311" s="62">
        <f>'2026 - WIP'!CO24</f>
        <v>13.1</v>
      </c>
      <c r="CO311" s="62">
        <f>'2026 - WIP'!CT24</f>
        <v>80</v>
      </c>
      <c r="CP311" s="62">
        <f>'2026 - WIP'!CU24</f>
        <v>10</v>
      </c>
      <c r="CQ311" s="62">
        <f>'2026 - WIP'!CV24</f>
        <v>73.8</v>
      </c>
      <c r="CR311" s="63">
        <f>'2026 - WIP'!CW24</f>
        <v>26.2</v>
      </c>
      <c r="CS311" s="60">
        <f>'2026 - WIP'!CX24</f>
        <v>820</v>
      </c>
      <c r="CT311" s="61">
        <f>'2026 - WIP'!CY24</f>
        <v>2748</v>
      </c>
      <c r="CU311" s="61">
        <f>'2026 - WIP'!CZ24</f>
        <v>74</v>
      </c>
      <c r="CV311" s="61">
        <f>'2026 - WIP'!DA24</f>
        <v>47</v>
      </c>
      <c r="CW311" s="61">
        <f>'2026 - WIP'!DB24</f>
        <v>5</v>
      </c>
      <c r="CX311" s="61">
        <f>'2026 - WIP'!DC24</f>
        <v>25</v>
      </c>
      <c r="CY311" s="62">
        <f>'2026 - WIP'!DD24</f>
        <v>0</v>
      </c>
      <c r="CZ311" s="62">
        <f>'2026 - WIP'!DE24</f>
        <v>0</v>
      </c>
      <c r="DA311" s="62">
        <f>'2026 - WIP'!DF24</f>
        <v>2.27</v>
      </c>
      <c r="DB311" s="62">
        <f>'2026 - WIP'!DG24</f>
        <v>5.9</v>
      </c>
      <c r="DC311" s="62">
        <f>'2026 - WIP'!DH24</f>
        <v>14.3</v>
      </c>
      <c r="DD311" s="62">
        <f>'2026 - WIP'!DM24</f>
        <v>50</v>
      </c>
      <c r="DE311" s="62">
        <f>'2026 - WIP'!DN24</f>
        <v>11.3</v>
      </c>
      <c r="DF311" s="62">
        <f>'2026 - WIP'!DO24</f>
        <v>22.3</v>
      </c>
      <c r="DG311" s="63">
        <f>'2026 - WIP'!DP24</f>
        <v>76.900000000000006</v>
      </c>
      <c r="DH311" s="60">
        <f>'2026 - WIP'!DQ24</f>
        <v>284</v>
      </c>
      <c r="DI311" s="61">
        <f>'2026 - WIP'!DR24</f>
        <v>851</v>
      </c>
      <c r="DJ311" s="61">
        <f>'2026 - WIP'!DS24</f>
        <v>41</v>
      </c>
      <c r="DK311" s="61">
        <f>'2026 - WIP'!DT24</f>
        <v>25</v>
      </c>
      <c r="DL311" s="61">
        <f>'2026 - WIP'!DU24</f>
        <v>2</v>
      </c>
      <c r="DM311" s="61">
        <f>'2026 - WIP'!DV24</f>
        <v>0</v>
      </c>
      <c r="DN311" s="62">
        <f>'2026 - WIP'!DW24</f>
        <v>0</v>
      </c>
      <c r="DO311" s="62">
        <f>'2026 - WIP'!DX24</f>
        <v>0</v>
      </c>
      <c r="DP311" s="62">
        <f>'2026 - WIP'!DY24</f>
        <v>2.39</v>
      </c>
      <c r="DQ311" s="62">
        <f>'2026 - WIP'!DZ24</f>
        <v>2</v>
      </c>
      <c r="DR311" s="62">
        <f>'2026 - WIP'!EA24</f>
        <v>12.7</v>
      </c>
      <c r="DS311" s="62">
        <f>'2026 - WIP'!EF24</f>
        <v>42.9</v>
      </c>
      <c r="DT311" s="62">
        <f>'2026 - WIP'!EG24</f>
        <v>10.7</v>
      </c>
      <c r="DU311" s="62">
        <f>'2026 - WIP'!EH24</f>
        <v>27.9</v>
      </c>
      <c r="DV311" s="63">
        <f>'2026 - WIP'!EI24</f>
        <v>72.099999999999994</v>
      </c>
    </row>
    <row r="312" spans="1:126" ht="15.75" customHeight="1" x14ac:dyDescent="0.2">
      <c r="A312" s="30">
        <f t="shared" si="29"/>
        <v>310</v>
      </c>
      <c r="B312" s="31">
        <f>'2026 - WIP'!A25</f>
        <v>23</v>
      </c>
      <c r="C312" s="31">
        <v>2026</v>
      </c>
      <c r="D312" s="32" t="str">
        <f>'2026 - WIP'!B25</f>
        <v>Noah Thomas</v>
      </c>
      <c r="E312" s="32" t="str" cm="1">
        <f t="array" ref="E312">_xlfn.IFS(F312&gt;12.5,"Cornerstone",AND(F312&gt;11.995,F312&lt;12.5),"Elite",AND(F312&gt;11,F312&lt;12.995),"Elite Upside",AND(F312&gt;=9.69,F312&lt;10.999),"Upside",AND(F312&gt;8.4,F312&lt;9.999),"Upside Lite",AND(F312&gt;7.25,F312&lt;8.999),"Outlier",AND(F312&gt;=6,F312&lt;7.25),"Outlier Lite",F312&lt;6.999,"Purgatory")</f>
        <v>Outlier Lite</v>
      </c>
      <c r="F312" s="33">
        <f>'2026 - WIP'!C25</f>
        <v>6.6185714285714283</v>
      </c>
      <c r="G312" s="33">
        <f t="shared" si="30"/>
        <v>49.5</v>
      </c>
      <c r="H312" s="303">
        <f t="shared" si="31"/>
        <v>-1.0405767565725601</v>
      </c>
      <c r="I312" s="34" t="str">
        <f>'2026 - WIP'!D25</f>
        <v>Georgia</v>
      </c>
      <c r="J312" s="35">
        <f>'2026 - WIP'!E25</f>
        <v>1</v>
      </c>
      <c r="K312" s="36">
        <f>'2026 - WIP'!F25</f>
        <v>37999</v>
      </c>
      <c r="L312" s="37">
        <f>'2026 - WIP'!G25</f>
        <v>21.720547945205478</v>
      </c>
      <c r="M312" s="37" t="str">
        <f>'2026 - WIP'!H25</f>
        <v>SR</v>
      </c>
      <c r="N312" s="37">
        <f>'2026 - WIP'!I25</f>
        <v>22.301369863013697</v>
      </c>
      <c r="O312" s="37" t="str">
        <f>'2026 - WIP'!J25</f>
        <v>Hybrid</v>
      </c>
      <c r="P312" s="37" t="str">
        <f>'2026 - WIP'!K25</f>
        <v>PROTO X</v>
      </c>
      <c r="Q312" s="37" t="str">
        <f>'2026 - WIP'!L25</f>
        <v>Poor Separator</v>
      </c>
      <c r="R312" s="35">
        <f>'2026 - WIP'!M25</f>
        <v>78</v>
      </c>
      <c r="S312" s="35">
        <f>'2026 - WIP'!N25</f>
        <v>200</v>
      </c>
      <c r="T312" s="231">
        <f t="shared" si="32"/>
        <v>23.112064633070755</v>
      </c>
      <c r="U312" s="35">
        <f>'2026 - WIP'!O25</f>
        <v>4.45</v>
      </c>
      <c r="V312" s="38">
        <f>'2026 - WIP'!P25</f>
        <v>0</v>
      </c>
      <c r="W312" s="57">
        <f>'2026 - WIP'!Q25</f>
        <v>0</v>
      </c>
      <c r="X312" s="58">
        <f>'2026 - WIP'!R25</f>
        <v>2.905651777575205E-2</v>
      </c>
      <c r="Y312" s="58">
        <f>'2026 - WIP'!S25</f>
        <v>0.12051832952866925</v>
      </c>
      <c r="Z312" s="58">
        <f>'2026 - WIP'!T25</f>
        <v>0.22317772317772316</v>
      </c>
      <c r="AA312" s="58">
        <f>'2026 - WIP'!U25</f>
        <v>0</v>
      </c>
      <c r="AB312" s="58">
        <f>'2026 - WIP'!V25</f>
        <v>0.22317772317772316</v>
      </c>
      <c r="AC312" s="59">
        <f>'2026 - WIP'!W25</f>
        <v>0.22317772317772316</v>
      </c>
      <c r="AD312" s="42">
        <f>'2026 - WIP'!X25</f>
        <v>20.649315068493152</v>
      </c>
      <c r="AE312" s="43">
        <f>'2026 - WIP'!Y25</f>
        <v>1.81</v>
      </c>
      <c r="AF312" s="43">
        <f>'2026 - WIP'!Z25</f>
        <v>6.5</v>
      </c>
      <c r="AG312" s="43">
        <f>'2026 - WIP'!AA25</f>
        <v>13.2</v>
      </c>
      <c r="AH312" s="43">
        <f>'2026 - WIP'!AB25</f>
        <v>0</v>
      </c>
      <c r="AI312" s="43">
        <f>'2026 - WIP'!AC25</f>
        <v>0</v>
      </c>
      <c r="AJ312" s="44">
        <f>'2026 - WIP'!AD25</f>
        <v>5.3137614678899089E-2</v>
      </c>
      <c r="AK312" s="44">
        <f>'2026 - WIP'!AE25</f>
        <v>0.15609174311926607</v>
      </c>
      <c r="AL312" s="45">
        <f>'2026 - WIP'!AF25</f>
        <v>8.1000000000000003E-2</v>
      </c>
      <c r="AM312" s="46">
        <f t="shared" si="34"/>
        <v>0</v>
      </c>
      <c r="AN312" s="45">
        <f>'2026 - WIP'!AG25</f>
        <v>0.74299999999999999</v>
      </c>
      <c r="AO312" s="45">
        <f>'2026 - WIP'!AH25</f>
        <v>0.25700000000000001</v>
      </c>
      <c r="AP312" s="43">
        <f>'2026 - WIP'!AI25</f>
        <v>102.0046446858664</v>
      </c>
      <c r="AQ312" s="47">
        <f>'2026 - WIP'!AJ25</f>
        <v>111.51437195929789</v>
      </c>
      <c r="AR312" s="48">
        <f>'2026 - WIP'!AK25</f>
        <v>6</v>
      </c>
      <c r="AS312" s="49">
        <f>'2026 - WIP'!AL25</f>
        <v>5</v>
      </c>
      <c r="AT312" s="49">
        <f>'2026 - WIP'!AM25</f>
        <v>3</v>
      </c>
      <c r="AU312" s="49">
        <f>'2026 - WIP'!AN25</f>
        <v>5</v>
      </c>
      <c r="AV312" s="49">
        <f>'2026 - WIP'!AO25</f>
        <v>9</v>
      </c>
      <c r="AW312" s="49">
        <f>'2026 - WIP'!AP25</f>
        <v>8</v>
      </c>
      <c r="AX312" s="49">
        <f>'2026 - WIP'!AQ25</f>
        <v>0</v>
      </c>
      <c r="AY312" s="50">
        <f>'2026 - WIP'!AR25</f>
        <v>0.5</v>
      </c>
      <c r="AZ312" s="60">
        <f>'2026 - WIP'!AS25</f>
        <v>0</v>
      </c>
      <c r="BA312" s="61">
        <f>'2026 - WIP'!AT25</f>
        <v>1</v>
      </c>
      <c r="BB312" s="61">
        <f>'2026 - WIP'!AU25</f>
        <v>0</v>
      </c>
      <c r="BC312" s="61">
        <f>'2026 - WIP'!AV25</f>
        <v>0</v>
      </c>
      <c r="BD312" s="61">
        <f>'2026 - WIP'!AW25</f>
        <v>0</v>
      </c>
      <c r="BE312" s="61">
        <f>'2026 - WIP'!AX25</f>
        <v>1</v>
      </c>
      <c r="BF312" s="62">
        <f>'2026 - WIP'!AY25</f>
        <v>0</v>
      </c>
      <c r="BG312" s="62">
        <f>'2026 - WIP'!AZ25</f>
        <v>0</v>
      </c>
      <c r="BH312" s="62">
        <f>'2026 - WIP'!BA25</f>
        <v>0</v>
      </c>
      <c r="BI312" s="62">
        <f>'2026 - WIP'!BB25</f>
        <v>0</v>
      </c>
      <c r="BJ312" s="62">
        <f>'2026 - WIP'!BC25</f>
        <v>0</v>
      </c>
      <c r="BK312" s="62">
        <f>'2026 - WIP'!BH25</f>
        <v>0</v>
      </c>
      <c r="BL312" s="62">
        <f>'2026 - WIP'!BI25</f>
        <v>0</v>
      </c>
      <c r="BM312" s="62">
        <f>'2026 - WIP'!BJ25</f>
        <v>0</v>
      </c>
      <c r="BN312" s="63">
        <f>'2026 - WIP'!BK25</f>
        <v>0</v>
      </c>
      <c r="BO312" s="60">
        <f>'2026 - WIP'!BL25</f>
        <v>51</v>
      </c>
      <c r="BP312" s="61">
        <f>'2026 - WIP'!BM25</f>
        <v>1755.2</v>
      </c>
      <c r="BQ312" s="61">
        <f>'2026 - WIP'!BN25</f>
        <v>8</v>
      </c>
      <c r="BR312" s="61">
        <f>'2026 - WIP'!BO25</f>
        <v>5</v>
      </c>
      <c r="BS312" s="61">
        <f>'2026 - WIP'!BP25</f>
        <v>2</v>
      </c>
      <c r="BT312" s="61">
        <f>'2026 - WIP'!BQ25</f>
        <v>12</v>
      </c>
      <c r="BU312" s="62">
        <f>'2026 - WIP'!BR25</f>
        <v>0</v>
      </c>
      <c r="BV312" s="62">
        <f>'2026 - WIP'!BS25</f>
        <v>0</v>
      </c>
      <c r="BW312" s="62">
        <f>'2026 - WIP'!BT25</f>
        <v>0.36</v>
      </c>
      <c r="BX312" s="62">
        <f>'2026 - WIP'!BU25</f>
        <v>4</v>
      </c>
      <c r="BY312" s="62">
        <f>'2026 - WIP'!BV25</f>
        <v>6.4</v>
      </c>
      <c r="BZ312" s="62">
        <f>'2026 - WIP'!CA25</f>
        <v>50</v>
      </c>
      <c r="CA312" s="62">
        <f>'2026 - WIP'!CB25</f>
        <v>0</v>
      </c>
      <c r="CB312" s="62">
        <f>'2026 - WIP'!CC25</f>
        <v>88.3</v>
      </c>
      <c r="CC312" s="63">
        <f>'2026 - WIP'!CD25</f>
        <v>11</v>
      </c>
      <c r="CD312" s="60">
        <f>'2026 - WIP'!CE25</f>
        <v>359</v>
      </c>
      <c r="CE312" s="61">
        <f>'2026 - WIP'!CF25</f>
        <v>2978.8</v>
      </c>
      <c r="CF312" s="61">
        <f>'2026 - WIP'!CG25</f>
        <v>37</v>
      </c>
      <c r="CG312" s="61">
        <f>'2026 - WIP'!CH25</f>
        <v>29</v>
      </c>
      <c r="CH312" s="61">
        <f>'2026 - WIP'!CI25</f>
        <v>5</v>
      </c>
      <c r="CI312" s="61">
        <f>'2026 - WIP'!CJ25</f>
        <v>19.8</v>
      </c>
      <c r="CJ312" s="62">
        <f>'2026 - WIP'!CK25</f>
        <v>0</v>
      </c>
      <c r="CK312" s="62">
        <f>'2026 - WIP'!CL25</f>
        <v>0</v>
      </c>
      <c r="CL312" s="62">
        <f>'2026 - WIP'!CM25</f>
        <v>1.27</v>
      </c>
      <c r="CM312" s="62">
        <f>'2026 - WIP'!CN25</f>
        <v>2.2000000000000002</v>
      </c>
      <c r="CN312" s="62">
        <f>'2026 - WIP'!CO25</f>
        <v>13.2</v>
      </c>
      <c r="CO312" s="62">
        <f>'2026 - WIP'!CT25</f>
        <v>77.8</v>
      </c>
      <c r="CP312" s="62">
        <f>'2026 - WIP'!CU25</f>
        <v>3.3</v>
      </c>
      <c r="CQ312" s="62">
        <f>'2026 - WIP'!CV25</f>
        <v>67.7</v>
      </c>
      <c r="CR312" s="63">
        <f>'2026 - WIP'!CW25</f>
        <v>32</v>
      </c>
      <c r="CS312" s="60">
        <f>'2026 - WIP'!CX25</f>
        <v>545</v>
      </c>
      <c r="CT312" s="61">
        <f>'2026 - WIP'!CY25</f>
        <v>2442</v>
      </c>
      <c r="CU312" s="61">
        <f>'2026 - WIP'!CZ25</f>
        <v>63</v>
      </c>
      <c r="CV312" s="61">
        <f>'2026 - WIP'!DA25</f>
        <v>34</v>
      </c>
      <c r="CW312" s="61">
        <f>'2026 - WIP'!DB25</f>
        <v>6</v>
      </c>
      <c r="CX312" s="61">
        <f>'2026 - WIP'!DC25</f>
        <v>15.600000000000001</v>
      </c>
      <c r="CY312" s="62">
        <f>'2026 - WIP'!DD25</f>
        <v>0</v>
      </c>
      <c r="CZ312" s="62">
        <f>'2026 - WIP'!DE25</f>
        <v>0</v>
      </c>
      <c r="DA312" s="62">
        <f>'2026 - WIP'!DF25</f>
        <v>1.81</v>
      </c>
      <c r="DB312" s="62">
        <f>'2026 - WIP'!DG25</f>
        <v>6.5</v>
      </c>
      <c r="DC312" s="62">
        <f>'2026 - WIP'!DH25</f>
        <v>13.2</v>
      </c>
      <c r="DD312" s="62">
        <f>'2026 - WIP'!DM25</f>
        <v>50</v>
      </c>
      <c r="DE312" s="62">
        <f>'2026 - WIP'!DN25</f>
        <v>8.1</v>
      </c>
      <c r="DF312" s="62">
        <f>'2026 - WIP'!DO25</f>
        <v>74.3</v>
      </c>
      <c r="DG312" s="63">
        <f>'2026 - WIP'!DP25</f>
        <v>25.7</v>
      </c>
      <c r="DH312" s="60">
        <f>'2026 - WIP'!DQ25</f>
        <v>0</v>
      </c>
      <c r="DI312" s="61">
        <f>'2026 - WIP'!DR25</f>
        <v>1</v>
      </c>
      <c r="DJ312" s="61">
        <f>'2026 - WIP'!DS25</f>
        <v>0</v>
      </c>
      <c r="DK312" s="61">
        <f>'2026 - WIP'!DT25</f>
        <v>0</v>
      </c>
      <c r="DL312" s="61">
        <f>'2026 - WIP'!DU25</f>
        <v>0</v>
      </c>
      <c r="DM312" s="61">
        <f>'2026 - WIP'!DV25</f>
        <v>0</v>
      </c>
      <c r="DN312" s="62">
        <f>'2026 - WIP'!DW25</f>
        <v>0</v>
      </c>
      <c r="DO312" s="62">
        <f>'2026 - WIP'!DX25</f>
        <v>0</v>
      </c>
      <c r="DP312" s="62">
        <f>'2026 - WIP'!DY25</f>
        <v>0</v>
      </c>
      <c r="DQ312" s="62">
        <f>'2026 - WIP'!DZ25</f>
        <v>0</v>
      </c>
      <c r="DR312" s="62">
        <f>'2026 - WIP'!EA25</f>
        <v>0</v>
      </c>
      <c r="DS312" s="62">
        <f>'2026 - WIP'!EF25</f>
        <v>0</v>
      </c>
      <c r="DT312" s="62">
        <f>'2026 - WIP'!EG25</f>
        <v>0</v>
      </c>
      <c r="DU312" s="62">
        <f>'2026 - WIP'!EH25</f>
        <v>0</v>
      </c>
      <c r="DV312" s="63">
        <f>'2026 - WIP'!EI25</f>
        <v>0</v>
      </c>
    </row>
    <row r="313" spans="1:126" ht="15.75" customHeight="1" x14ac:dyDescent="0.2">
      <c r="A313" s="30">
        <f t="shared" si="29"/>
        <v>311</v>
      </c>
      <c r="B313" s="31">
        <f>'2019'!A25</f>
        <v>23</v>
      </c>
      <c r="C313" s="31">
        <v>2019</v>
      </c>
      <c r="D313" s="32" t="str">
        <f>'2019'!B25</f>
        <v>Scott Miller</v>
      </c>
      <c r="E313" s="32" t="str" cm="1">
        <f t="array" ref="E313">_xlfn.IFS(F313&gt;12.5,"Cornerstone",AND(F313&gt;11.995,F313&lt;12.5),"Elite",AND(F313&gt;11,F313&lt;12.995),"Elite Upside",AND(F313&gt;=9.69,F313&lt;10.999),"Upside",AND(F313&gt;8.4,F313&lt;9.999),"Upside Lite",AND(F313&gt;7.25,F313&lt;8.999),"Outlier",AND(F313&gt;=6,F313&lt;7.25),"Outlier Lite",F313&lt;6.999,"Purgatory")</f>
        <v>Outlier Lite</v>
      </c>
      <c r="F313" s="33">
        <f>'2019'!C25</f>
        <v>6.5842857142857127</v>
      </c>
      <c r="G313" s="33">
        <f t="shared" si="30"/>
        <v>49.4</v>
      </c>
      <c r="H313" s="303">
        <f t="shared" si="31"/>
        <v>-1.0602551948199042</v>
      </c>
      <c r="I313" s="34" t="str">
        <f>'2019'!D25</f>
        <v>Bowling Green</v>
      </c>
      <c r="J313" s="35">
        <f>'2019'!E25</f>
        <v>7</v>
      </c>
      <c r="K313" s="36">
        <f>'2019'!F25</f>
        <v>35642</v>
      </c>
      <c r="L313" s="37">
        <f>'2019'!G25</f>
        <v>28.17808219178082</v>
      </c>
      <c r="M313" s="37" t="str">
        <f>'2019'!H25</f>
        <v>SR</v>
      </c>
      <c r="N313" s="37">
        <f>'2019'!I25</f>
        <v>21.747945205479454</v>
      </c>
      <c r="O313" s="37" t="str">
        <f>'2019'!J25</f>
        <v>Slot</v>
      </c>
      <c r="P313" s="37" t="str">
        <f>'2019'!K25</f>
        <v>RAT</v>
      </c>
      <c r="Q313" s="37" t="str">
        <f>'2019'!L25</f>
        <v>Elite Earner</v>
      </c>
      <c r="R313" s="55">
        <f>'2019'!M25</f>
        <v>69</v>
      </c>
      <c r="S313" s="55">
        <f>'2019'!N25</f>
        <v>174</v>
      </c>
      <c r="T313" s="231">
        <f t="shared" si="32"/>
        <v>25.695023538755336</v>
      </c>
      <c r="U313" s="35">
        <f>'2019'!O25</f>
        <v>4.3899999999999997</v>
      </c>
      <c r="V313" s="56">
        <f>'2019'!P25</f>
        <v>6</v>
      </c>
      <c r="W313" s="57">
        <f>'2019'!Q25</f>
        <v>0</v>
      </c>
      <c r="X313" s="58">
        <f>'2019'!R25</f>
        <v>5.6475170399221033E-3</v>
      </c>
      <c r="Y313" s="58">
        <f>'2019'!S25</f>
        <v>0.35680058975304091</v>
      </c>
      <c r="Z313" s="58">
        <f>'2019'!T25</f>
        <v>0.25602836879432622</v>
      </c>
      <c r="AA313" s="58">
        <f>'2019'!U25</f>
        <v>0.40083798882681565</v>
      </c>
      <c r="AB313" s="58">
        <f>'2019'!V25</f>
        <v>0.40083798882681565</v>
      </c>
      <c r="AC313" s="59">
        <f>'2019'!W25</f>
        <v>0.30463687150837993</v>
      </c>
      <c r="AD313" s="42">
        <f>'2019'!X25</f>
        <v>19.101369863013698</v>
      </c>
      <c r="AE313" s="43">
        <f>'2019'!Y25</f>
        <v>3.06</v>
      </c>
      <c r="AF313" s="43">
        <f>'2019'!Z25</f>
        <v>5.7</v>
      </c>
      <c r="AG313" s="43">
        <f>'2019'!AA25</f>
        <v>12.3</v>
      </c>
      <c r="AH313" s="43">
        <f>'2019'!AB25</f>
        <v>0.66</v>
      </c>
      <c r="AI313" s="43">
        <f>'2019'!AC25</f>
        <v>3.03</v>
      </c>
      <c r="AJ313" s="44">
        <f>'2019'!AD25</f>
        <v>4.2648083623693378E-2</v>
      </c>
      <c r="AK313" s="44">
        <f>'2019'!AE25</f>
        <v>0.24256097560975609</v>
      </c>
      <c r="AL313" s="45">
        <f>'2019'!AF25</f>
        <v>6.7000000000000004E-2</v>
      </c>
      <c r="AM313" s="46">
        <f t="shared" si="34"/>
        <v>0.375</v>
      </c>
      <c r="AN313" s="45">
        <f>'2019'!AG25</f>
        <v>8.7500000000000008E-2</v>
      </c>
      <c r="AO313" s="45">
        <f>'2019'!AH25</f>
        <v>0.91149999999999998</v>
      </c>
      <c r="AP313" s="43">
        <f>'2019'!AI25</f>
        <v>93.696024221867134</v>
      </c>
      <c r="AQ313" s="47">
        <f>'2019'!AJ25</f>
        <v>85.224368225835676</v>
      </c>
      <c r="AR313" s="48">
        <f>'2019'!AK25</f>
        <v>8</v>
      </c>
      <c r="AS313" s="49">
        <f>'2019'!AL25</f>
        <v>8</v>
      </c>
      <c r="AT313" s="49">
        <f>'2019'!AM25</f>
        <v>6</v>
      </c>
      <c r="AU313" s="49">
        <f>'2019'!AN25</f>
        <v>4</v>
      </c>
      <c r="AV313" s="49">
        <f>'2019'!AO25</f>
        <v>9</v>
      </c>
      <c r="AW313" s="49">
        <f>'2019'!AP25</f>
        <v>4</v>
      </c>
      <c r="AX313" s="49">
        <f>'2019'!AQ25</f>
        <v>2</v>
      </c>
      <c r="AY313" s="50">
        <f>'2019'!AR25</f>
        <v>0</v>
      </c>
      <c r="AZ313" s="60">
        <f>'2019'!AS25</f>
        <v>0</v>
      </c>
      <c r="BA313" s="61">
        <f>'2019'!AT25</f>
        <v>3639</v>
      </c>
      <c r="BB313" s="61">
        <f>'2019'!AU25</f>
        <v>0</v>
      </c>
      <c r="BC313" s="61">
        <f>'2019'!AV25</f>
        <v>0</v>
      </c>
      <c r="BD313" s="61">
        <f>'2019'!AW25</f>
        <v>0</v>
      </c>
      <c r="BE313" s="61">
        <f>'2019'!AX25</f>
        <v>0</v>
      </c>
      <c r="BF313" s="62">
        <f>'2019'!AY25</f>
        <v>0</v>
      </c>
      <c r="BG313" s="62">
        <f>'2019'!AZ25</f>
        <v>0</v>
      </c>
      <c r="BH313" s="62">
        <f>'2019'!BA25</f>
        <v>0</v>
      </c>
      <c r="BI313" s="62">
        <f>'2019'!BB25</f>
        <v>0</v>
      </c>
      <c r="BJ313" s="62">
        <f>'2019'!BC25</f>
        <v>0</v>
      </c>
      <c r="BK313" s="62">
        <f>'2019'!BD25</f>
        <v>0</v>
      </c>
      <c r="BL313" s="62">
        <f>'2019'!BE25</f>
        <v>0</v>
      </c>
      <c r="BM313" s="62">
        <f>'2019'!BF25</f>
        <v>0</v>
      </c>
      <c r="BN313" s="63">
        <f>'2019'!BG25</f>
        <v>0</v>
      </c>
      <c r="BO313" s="60">
        <f>'2019'!BH25</f>
        <v>29</v>
      </c>
      <c r="BP313" s="61">
        <f>'2019'!BI25</f>
        <v>5135</v>
      </c>
      <c r="BQ313" s="61">
        <f>'2019'!BJ25</f>
        <v>11</v>
      </c>
      <c r="BR313" s="61">
        <f>'2019'!BK25</f>
        <v>7</v>
      </c>
      <c r="BS313" s="61">
        <f>'2019'!BL25</f>
        <v>0</v>
      </c>
      <c r="BT313" s="61">
        <f>'2019'!BM25</f>
        <v>47</v>
      </c>
      <c r="BU313" s="62">
        <f>'2019'!BN25</f>
        <v>0</v>
      </c>
      <c r="BV313" s="62">
        <f>'2019'!BO25</f>
        <v>0</v>
      </c>
      <c r="BW313" s="62">
        <f>'2019'!BP25</f>
        <v>0.78</v>
      </c>
      <c r="BX313" s="62">
        <f>'2019'!BQ25</f>
        <v>2.7</v>
      </c>
      <c r="BY313" s="62">
        <f>'2019'!BR25</f>
        <v>13.9</v>
      </c>
      <c r="BZ313" s="62">
        <f>'2019'!BS25</f>
        <v>0</v>
      </c>
      <c r="CA313" s="62">
        <f>'2019'!BT25</f>
        <v>12.5</v>
      </c>
      <c r="CB313" s="62">
        <f>'2019'!BU25</f>
        <v>9.5</v>
      </c>
      <c r="CC313" s="63">
        <f>'2019'!BV25</f>
        <v>90.5</v>
      </c>
      <c r="CD313" s="60">
        <f>'2019'!BW25</f>
        <v>968</v>
      </c>
      <c r="CE313" s="61">
        <f>'2019'!BX25</f>
        <v>2713</v>
      </c>
      <c r="CF313" s="61">
        <f>'2019'!BY25</f>
        <v>116</v>
      </c>
      <c r="CG313" s="61">
        <f>'2019'!BZ25</f>
        <v>74</v>
      </c>
      <c r="CH313" s="61">
        <f>'2019'!CA25</f>
        <v>10</v>
      </c>
      <c r="CI313" s="61">
        <f>'2019'!CB25</f>
        <v>19</v>
      </c>
      <c r="CJ313" s="62">
        <f>'2019'!CC25</f>
        <v>0.44</v>
      </c>
      <c r="CK313" s="62">
        <f>'2019'!CD25</f>
        <v>2.16</v>
      </c>
      <c r="CL313" s="62">
        <f>'2019'!CE25</f>
        <v>2.3199999999999998</v>
      </c>
      <c r="CM313" s="62">
        <f>'2019'!CF25</f>
        <v>7.1</v>
      </c>
      <c r="CN313" s="62">
        <f>'2019'!CG25</f>
        <v>9.8000000000000007</v>
      </c>
      <c r="CO313" s="62">
        <f>'2019'!CH25</f>
        <v>0</v>
      </c>
      <c r="CP313" s="62">
        <f>'2019'!CI25</f>
        <v>6.3</v>
      </c>
      <c r="CQ313" s="62">
        <f>'2019'!CJ25</f>
        <v>2.9</v>
      </c>
      <c r="CR313" s="63">
        <f>'2019'!CK25</f>
        <v>97.1</v>
      </c>
      <c r="CS313" s="60">
        <f>'2019'!CL25</f>
        <v>722</v>
      </c>
      <c r="CT313" s="61">
        <f>'2019'!CM25</f>
        <v>2820</v>
      </c>
      <c r="CU313" s="61">
        <f>'2019'!CN25</f>
        <v>92</v>
      </c>
      <c r="CV313" s="61">
        <f>'2019'!CO25</f>
        <v>63</v>
      </c>
      <c r="CW313" s="61">
        <f>'2019'!CP25</f>
        <v>4</v>
      </c>
      <c r="CX313" s="61">
        <f>'2019'!CQ25</f>
        <v>21</v>
      </c>
      <c r="CY313" s="62">
        <f>'2019'!CR25</f>
        <v>0.62</v>
      </c>
      <c r="CZ313" s="62">
        <f>'2019'!CS25</f>
        <v>1.73</v>
      </c>
      <c r="DA313" s="62">
        <f>'2019'!CT25</f>
        <v>1.81</v>
      </c>
      <c r="DB313" s="62">
        <f>'2019'!CU25</f>
        <v>4.8</v>
      </c>
      <c r="DC313" s="62">
        <f>'2019'!CV25</f>
        <v>9.3000000000000007</v>
      </c>
      <c r="DD313" s="62">
        <f>'2019'!DA25</f>
        <v>0</v>
      </c>
      <c r="DE313" s="62">
        <f>'2019'!DB25</f>
        <v>8.6999999999999993</v>
      </c>
      <c r="DF313" s="62">
        <f>'2019'!DC25</f>
        <v>1.2</v>
      </c>
      <c r="DG313" s="63">
        <f>'2019'!DD25</f>
        <v>98.6</v>
      </c>
      <c r="DH313" s="60">
        <f>'2019'!DE25</f>
        <v>1148</v>
      </c>
      <c r="DI313" s="61">
        <f>'2019'!DF25</f>
        <v>2864</v>
      </c>
      <c r="DJ313" s="61">
        <f>'2019'!DG25</f>
        <v>107</v>
      </c>
      <c r="DK313" s="61">
        <f>'2019'!DH25</f>
        <v>70</v>
      </c>
      <c r="DL313" s="61">
        <f>'2019'!DI25</f>
        <v>9</v>
      </c>
      <c r="DM313" s="61">
        <f>'2019'!DJ25</f>
        <v>29</v>
      </c>
      <c r="DN313" s="62">
        <f>'2019'!DK25</f>
        <v>0.66</v>
      </c>
      <c r="DO313" s="62">
        <f>'2019'!DL25</f>
        <v>3.03</v>
      </c>
      <c r="DP313" s="62">
        <f>'2019'!DM25</f>
        <v>3.06</v>
      </c>
      <c r="DQ313" s="62">
        <f>'2019'!DN25</f>
        <v>5.7</v>
      </c>
      <c r="DR313" s="62">
        <f>'2019'!DO25</f>
        <v>12.3</v>
      </c>
      <c r="DS313" s="62">
        <f>'2019'!DT25</f>
        <v>37.5</v>
      </c>
      <c r="DT313" s="62">
        <f>'2019'!DU25</f>
        <v>6.7</v>
      </c>
      <c r="DU313" s="62">
        <f>'2019'!DV25</f>
        <v>16.3</v>
      </c>
      <c r="DV313" s="63">
        <f>'2019'!DW25</f>
        <v>83.7</v>
      </c>
    </row>
    <row r="314" spans="1:126" ht="15.75" customHeight="1" x14ac:dyDescent="0.2">
      <c r="A314" s="30">
        <f t="shared" si="29"/>
        <v>312</v>
      </c>
      <c r="B314" s="31">
        <f>'2019'!A27</f>
        <v>25</v>
      </c>
      <c r="C314" s="31">
        <v>2019</v>
      </c>
      <c r="D314" s="32" t="str">
        <f>'2019'!B26</f>
        <v>KeeSean Johnson</v>
      </c>
      <c r="E314" s="32" t="str" cm="1">
        <f t="array" ref="E314">_xlfn.IFS(F314&gt;12.5,"Cornerstone",AND(F314&gt;11.995,F314&lt;12.5),"Elite",AND(F314&gt;11,F314&lt;12.995),"Elite Upside",AND(F314&gt;=9.69,F314&lt;10.999),"Upside",AND(F314&gt;8.4,F314&lt;9.999),"Upside Lite",AND(F314&gt;7.25,F314&lt;8.999),"Outlier",AND(F314&gt;=6,F314&lt;7.25),"Outlier Lite",F314&lt;6.999,"Purgatory")</f>
        <v>Outlier Lite</v>
      </c>
      <c r="F314" s="33">
        <f>'2019'!C26</f>
        <v>6.5699999999999985</v>
      </c>
      <c r="G314" s="33">
        <f t="shared" si="30"/>
        <v>49.2</v>
      </c>
      <c r="H314" s="303">
        <f t="shared" si="31"/>
        <v>-1.0684545440896305</v>
      </c>
      <c r="I314" s="34" t="str">
        <f>'2019'!D26</f>
        <v>Fresno State</v>
      </c>
      <c r="J314" s="35">
        <f>'2019'!E26</f>
        <v>7</v>
      </c>
      <c r="K314" s="36">
        <f>'2019'!F26</f>
        <v>35347</v>
      </c>
      <c r="L314" s="37">
        <f>'2019'!G26</f>
        <v>28.986301369863014</v>
      </c>
      <c r="M314" s="37" t="str">
        <f>'2019'!H26</f>
        <v>SR</v>
      </c>
      <c r="N314" s="37">
        <f>'2019'!I26</f>
        <v>22.556164383561644</v>
      </c>
      <c r="O314" s="37" t="str">
        <f>'2019'!J26</f>
        <v>Hybrid</v>
      </c>
      <c r="P314" s="37" t="str">
        <f>'2019'!K26</f>
        <v>BALL HOG</v>
      </c>
      <c r="Q314" s="37" t="str">
        <f>'2019'!L26</f>
        <v>Elite Earner</v>
      </c>
      <c r="R314" s="55">
        <f>'2019'!M26</f>
        <v>73</v>
      </c>
      <c r="S314" s="55">
        <f>'2019'!N26</f>
        <v>201</v>
      </c>
      <c r="T314" s="231">
        <f t="shared" si="32"/>
        <v>26.51845941710274</v>
      </c>
      <c r="U314" s="35">
        <f>'2019'!O26</f>
        <v>4.5999999999999996</v>
      </c>
      <c r="V314" s="56">
        <f>'2019'!P26</f>
        <v>6</v>
      </c>
      <c r="W314" s="57">
        <f>'2019'!Q26</f>
        <v>0</v>
      </c>
      <c r="X314" s="58">
        <f>'2019'!R26</f>
        <v>0.15747663551401869</v>
      </c>
      <c r="Y314" s="58">
        <f>'2019'!S26</f>
        <v>0.30230739147438407</v>
      </c>
      <c r="Z314" s="58">
        <f>'2019'!T26</f>
        <v>0.3041128790153107</v>
      </c>
      <c r="AA314" s="58">
        <f>'2019'!U26</f>
        <v>0.35828877005347592</v>
      </c>
      <c r="AB314" s="58">
        <f>'2019'!V26</f>
        <v>0.35828877005347592</v>
      </c>
      <c r="AC314" s="59">
        <f>'2019'!W26</f>
        <v>0.27229946524064169</v>
      </c>
      <c r="AD314" s="42">
        <f>'2019'!X26</f>
        <v>19.909589041095892</v>
      </c>
      <c r="AE314" s="43">
        <f>'2019'!Y26</f>
        <v>3.33</v>
      </c>
      <c r="AF314" s="43">
        <f>'2019'!Z26</f>
        <v>6</v>
      </c>
      <c r="AG314" s="43">
        <f>'2019'!AA26</f>
        <v>11.7</v>
      </c>
      <c r="AH314" s="43">
        <f>'2019'!AB26</f>
        <v>0.62</v>
      </c>
      <c r="AI314" s="43">
        <f>'2019'!AC26</f>
        <v>3.05</v>
      </c>
      <c r="AJ314" s="44">
        <f>'2019'!AD26</f>
        <v>5.7156716417910446E-2</v>
      </c>
      <c r="AK314" s="44">
        <f>'2019'!AE26</f>
        <v>0.26341791044776119</v>
      </c>
      <c r="AL314" s="45">
        <f>'2019'!AF26</f>
        <v>6.8000000000000005E-2</v>
      </c>
      <c r="AM314" s="46">
        <f t="shared" si="34"/>
        <v>0.47799999999999998</v>
      </c>
      <c r="AN314" s="45">
        <f>'2019'!AG26</f>
        <v>0.72649999999999992</v>
      </c>
      <c r="AO314" s="45">
        <f>'2019'!AH26</f>
        <v>0.26900000000000002</v>
      </c>
      <c r="AP314" s="43">
        <f>'2019'!AI26</f>
        <v>89.783126847031028</v>
      </c>
      <c r="AQ314" s="47">
        <f>'2019'!AJ26</f>
        <v>88.868532348146687</v>
      </c>
      <c r="AR314" s="48">
        <f>'2019'!AK26</f>
        <v>7</v>
      </c>
      <c r="AS314" s="49">
        <f>'2019'!AL26</f>
        <v>6</v>
      </c>
      <c r="AT314" s="49">
        <f>'2019'!AM26</f>
        <v>6</v>
      </c>
      <c r="AU314" s="49">
        <f>'2019'!AN26</f>
        <v>5</v>
      </c>
      <c r="AV314" s="49">
        <f>'2019'!AO26</f>
        <v>6</v>
      </c>
      <c r="AW314" s="49">
        <f>'2019'!AP26</f>
        <v>4</v>
      </c>
      <c r="AX314" s="49">
        <f>'2019'!AQ26</f>
        <v>2</v>
      </c>
      <c r="AY314" s="50">
        <f>'2019'!AR26</f>
        <v>0</v>
      </c>
      <c r="AZ314" s="60">
        <f>'2019'!AS26</f>
        <v>0</v>
      </c>
      <c r="BA314" s="61">
        <f>'2019'!AT26</f>
        <v>3132</v>
      </c>
      <c r="BB314" s="61">
        <f>'2019'!AU26</f>
        <v>0</v>
      </c>
      <c r="BC314" s="61">
        <f>'2019'!AV26</f>
        <v>0</v>
      </c>
      <c r="BD314" s="61">
        <f>'2019'!AW26</f>
        <v>0</v>
      </c>
      <c r="BE314" s="61">
        <f>'2019'!AX26</f>
        <v>0</v>
      </c>
      <c r="BF314" s="62">
        <f>'2019'!AY26</f>
        <v>0</v>
      </c>
      <c r="BG314" s="62">
        <f>'2019'!AZ26</f>
        <v>0</v>
      </c>
      <c r="BH314" s="62">
        <f>'2019'!BA26</f>
        <v>0</v>
      </c>
      <c r="BI314" s="62">
        <f>'2019'!BB26</f>
        <v>0</v>
      </c>
      <c r="BJ314" s="62">
        <f>'2019'!BC26</f>
        <v>0</v>
      </c>
      <c r="BK314" s="62">
        <f>'2019'!BD26</f>
        <v>0</v>
      </c>
      <c r="BL314" s="62">
        <f>'2019'!BE26</f>
        <v>0</v>
      </c>
      <c r="BM314" s="62">
        <f>'2019'!BF26</f>
        <v>0</v>
      </c>
      <c r="BN314" s="63">
        <f>'2019'!BG26</f>
        <v>0</v>
      </c>
      <c r="BO314" s="60">
        <f>'2019'!BH26</f>
        <v>337</v>
      </c>
      <c r="BP314" s="61">
        <f>'2019'!BI26</f>
        <v>2140</v>
      </c>
      <c r="BQ314" s="61">
        <f>'2019'!BJ26</f>
        <v>59</v>
      </c>
      <c r="BR314" s="61">
        <f>'2019'!BK26</f>
        <v>37</v>
      </c>
      <c r="BS314" s="61">
        <f>'2019'!BL26</f>
        <v>2</v>
      </c>
      <c r="BT314" s="61">
        <f>'2019'!BM26</f>
        <v>20</v>
      </c>
      <c r="BU314" s="62">
        <f>'2019'!BN26</f>
        <v>0</v>
      </c>
      <c r="BV314" s="62">
        <f>'2019'!BO26</f>
        <v>0</v>
      </c>
      <c r="BW314" s="62">
        <f>'2019'!BP26</f>
        <v>1.1100000000000001</v>
      </c>
      <c r="BX314" s="62">
        <f>'2019'!BQ26</f>
        <v>3.9</v>
      </c>
      <c r="BY314" s="62">
        <f>'2019'!BR26</f>
        <v>6.6</v>
      </c>
      <c r="BZ314" s="62">
        <f>'2019'!BS26</f>
        <v>0</v>
      </c>
      <c r="CA314" s="62">
        <f>'2019'!BT26</f>
        <v>7.5</v>
      </c>
      <c r="CB314" s="62">
        <f>'2019'!BU26</f>
        <v>94.9</v>
      </c>
      <c r="CC314" s="63">
        <f>'2019'!BV26</f>
        <v>5.0999999999999996</v>
      </c>
      <c r="CD314" s="60">
        <f>'2019'!BW26</f>
        <v>773</v>
      </c>
      <c r="CE314" s="61">
        <f>'2019'!BX26</f>
        <v>2557</v>
      </c>
      <c r="CF314" s="61">
        <f>'2019'!BY26</f>
        <v>109</v>
      </c>
      <c r="CG314" s="61">
        <f>'2019'!BZ26</f>
        <v>66</v>
      </c>
      <c r="CH314" s="61">
        <f>'2019'!CA26</f>
        <v>6</v>
      </c>
      <c r="CI314" s="61">
        <f>'2019'!CB26</f>
        <v>13</v>
      </c>
      <c r="CJ314" s="62">
        <f>'2019'!CC26</f>
        <v>0.47</v>
      </c>
      <c r="CK314" s="62">
        <f>'2019'!CD26</f>
        <v>1.91</v>
      </c>
      <c r="CL314" s="62">
        <f>'2019'!CE26</f>
        <v>1.68</v>
      </c>
      <c r="CM314" s="62">
        <f>'2019'!CF26</f>
        <v>4.7</v>
      </c>
      <c r="CN314" s="62">
        <f>'2019'!CG26</f>
        <v>11.2</v>
      </c>
      <c r="CO314" s="62">
        <f>'2019'!CH26</f>
        <v>0</v>
      </c>
      <c r="CP314" s="62">
        <f>'2019'!CI26</f>
        <v>9.6</v>
      </c>
      <c r="CQ314" s="62">
        <f>'2019'!CJ26</f>
        <v>94</v>
      </c>
      <c r="CR314" s="63">
        <f>'2019'!CK26</f>
        <v>5.6</v>
      </c>
      <c r="CS314" s="60">
        <f>'2019'!CL26</f>
        <v>1013</v>
      </c>
      <c r="CT314" s="61">
        <f>'2019'!CM26</f>
        <v>3331</v>
      </c>
      <c r="CU314" s="61">
        <f>'2019'!CN26</f>
        <v>126</v>
      </c>
      <c r="CV314" s="61">
        <f>'2019'!CO26</f>
        <v>77</v>
      </c>
      <c r="CW314" s="61">
        <f>'2019'!CP26</f>
        <v>8</v>
      </c>
      <c r="CX314" s="61">
        <f>'2019'!CQ26</f>
        <v>19</v>
      </c>
      <c r="CY314" s="62">
        <f>'2019'!CR26</f>
        <v>0.52</v>
      </c>
      <c r="CZ314" s="62">
        <f>'2019'!CS26</f>
        <v>2.3199999999999998</v>
      </c>
      <c r="DA314" s="62">
        <f>'2019'!CT26</f>
        <v>2.23</v>
      </c>
      <c r="DB314" s="62">
        <f>'2019'!CU26</f>
        <v>6</v>
      </c>
      <c r="DC314" s="62">
        <f>'2019'!CV26</f>
        <v>11.7</v>
      </c>
      <c r="DD314" s="62">
        <f>'2019'!DA26</f>
        <v>46.2</v>
      </c>
      <c r="DE314" s="62">
        <f>'2019'!DB26</f>
        <v>2.5</v>
      </c>
      <c r="DF314" s="62">
        <f>'2019'!DC26</f>
        <v>75.7</v>
      </c>
      <c r="DG314" s="63">
        <f>'2019'!DD26</f>
        <v>23.4</v>
      </c>
      <c r="DH314" s="60">
        <f>'2019'!DE26</f>
        <v>1340</v>
      </c>
      <c r="DI314" s="61">
        <f>'2019'!DF26</f>
        <v>3740</v>
      </c>
      <c r="DJ314" s="61">
        <f>'2019'!DG26</f>
        <v>129</v>
      </c>
      <c r="DK314" s="61">
        <f>'2019'!DH26</f>
        <v>96</v>
      </c>
      <c r="DL314" s="61">
        <f>'2019'!DI26</f>
        <v>8</v>
      </c>
      <c r="DM314" s="61">
        <f>'2019'!DJ26</f>
        <v>26</v>
      </c>
      <c r="DN314" s="62">
        <f>'2019'!DK26</f>
        <v>0.62</v>
      </c>
      <c r="DO314" s="62">
        <f>'2019'!DL26</f>
        <v>3.05</v>
      </c>
      <c r="DP314" s="62">
        <f>'2019'!DM26</f>
        <v>3.33</v>
      </c>
      <c r="DQ314" s="62">
        <f>'2019'!DN26</f>
        <v>5.5</v>
      </c>
      <c r="DR314" s="62">
        <f>'2019'!DO26</f>
        <v>11.1</v>
      </c>
      <c r="DS314" s="62">
        <f>'2019'!DT26</f>
        <v>47.8</v>
      </c>
      <c r="DT314" s="62">
        <f>'2019'!DU26</f>
        <v>6.8</v>
      </c>
      <c r="DU314" s="62">
        <f>'2019'!DV26</f>
        <v>69.599999999999994</v>
      </c>
      <c r="DV314" s="63">
        <f>'2019'!DW26</f>
        <v>30.4</v>
      </c>
    </row>
    <row r="315" spans="1:126" ht="15.75" customHeight="1" x14ac:dyDescent="0.2">
      <c r="A315" s="30">
        <f t="shared" si="29"/>
        <v>313</v>
      </c>
      <c r="B315" s="31">
        <f>'2021'!A30</f>
        <v>28</v>
      </c>
      <c r="C315" s="31">
        <v>2021</v>
      </c>
      <c r="D315" s="32" t="str">
        <f>'2021'!B30</f>
        <v>Shi Smith</v>
      </c>
      <c r="E315" s="32" t="str" cm="1">
        <f t="array" ref="E315">_xlfn.IFS(F315&gt;12.5,"Cornerstone",AND(F315&gt;11.995,F315&lt;12.5),"Elite",AND(F315&gt;11,F315&lt;12.995),"Elite Upside",AND(F315&gt;=9.69,F315&lt;10.999),"Upside",AND(F315&gt;8.4,F315&lt;9.999),"Upside Lite",AND(F315&gt;7.25,F315&lt;8.999),"Outlier",AND(F315&gt;=6,F315&lt;7.25),"Outlier Lite",F315&lt;6.999,"Purgatory")</f>
        <v>Outlier Lite</v>
      </c>
      <c r="F315" s="33">
        <f>'2021'!C30</f>
        <v>6.5628571428571423</v>
      </c>
      <c r="G315" s="33">
        <f t="shared" si="30"/>
        <v>49.1</v>
      </c>
      <c r="H315" s="303">
        <f t="shared" si="31"/>
        <v>-1.072554218724493</v>
      </c>
      <c r="I315" s="34" t="str">
        <f>'2021'!D30</f>
        <v>South Carolina</v>
      </c>
      <c r="J315" s="35">
        <f>'2021'!E30</f>
        <v>1</v>
      </c>
      <c r="K315" s="36">
        <f>'2021'!F30</f>
        <v>36094</v>
      </c>
      <c r="L315" s="37">
        <f>'2021'!G30</f>
        <v>26.93972602739726</v>
      </c>
      <c r="M315" s="37" t="str">
        <f>'2021'!H30</f>
        <v>SR</v>
      </c>
      <c r="N315" s="37">
        <f>'2021'!I30</f>
        <v>22.523287671232875</v>
      </c>
      <c r="O315" s="37" t="str">
        <f>'2021'!J30</f>
        <v>Slot</v>
      </c>
      <c r="P315" s="37" t="str">
        <f>'2021'!K30</f>
        <v>PROTO Z</v>
      </c>
      <c r="Q315" s="37" t="str">
        <f>'2021'!L30</f>
        <v>Elite Earner</v>
      </c>
      <c r="R315" s="55">
        <f>'2021'!M30</f>
        <v>69.5</v>
      </c>
      <c r="S315" s="55">
        <f>'2021'!N30</f>
        <v>186</v>
      </c>
      <c r="T315" s="231">
        <f t="shared" si="32"/>
        <v>27.07330575884691</v>
      </c>
      <c r="U315" s="35">
        <f>'2021'!O30</f>
        <v>4.46</v>
      </c>
      <c r="V315" s="56">
        <f>'2021'!P30</f>
        <v>6</v>
      </c>
      <c r="W315" s="57">
        <f>'2021'!Q30</f>
        <v>0</v>
      </c>
      <c r="X315" s="58">
        <f>'2021'!R30</f>
        <v>0.1463851109520401</v>
      </c>
      <c r="Y315" s="58">
        <f>'2021'!S30</f>
        <v>0.18973780659712433</v>
      </c>
      <c r="Z315" s="58">
        <f>'2021'!T30</f>
        <v>0.18335208098987626</v>
      </c>
      <c r="AA315" s="58">
        <f>'2021'!U30</f>
        <v>0.33814102564102566</v>
      </c>
      <c r="AB315" s="58">
        <f>'2021'!V30</f>
        <v>0.33814102564102566</v>
      </c>
      <c r="AC315" s="59">
        <f>'2021'!W30</f>
        <v>0.33814102564102566</v>
      </c>
      <c r="AD315" s="42">
        <f>'2021'!X30</f>
        <v>21.876712328767123</v>
      </c>
      <c r="AE315" s="43">
        <f>'2021'!Y30</f>
        <v>2.59</v>
      </c>
      <c r="AF315" s="43">
        <f>'2021'!Z30</f>
        <v>6.2</v>
      </c>
      <c r="AG315" s="43">
        <f>'2021'!AA30</f>
        <v>11.3</v>
      </c>
      <c r="AH315" s="43">
        <f>'2021'!AB30</f>
        <v>0.4</v>
      </c>
      <c r="AI315" s="43">
        <f>'2021'!AC30</f>
        <v>2.27</v>
      </c>
      <c r="AJ315" s="44">
        <f>'2021'!AD30</f>
        <v>5.7282780410742494E-2</v>
      </c>
      <c r="AK315" s="44">
        <f>'2021'!AE30</f>
        <v>0.28641390205371248</v>
      </c>
      <c r="AL315" s="45">
        <f>'2021'!AF30</f>
        <v>9.5000000000000001E-2</v>
      </c>
      <c r="AM315" s="46">
        <f t="shared" si="34"/>
        <v>0.214</v>
      </c>
      <c r="AN315" s="45">
        <f>'2021'!AG30</f>
        <v>0.18099999999999999</v>
      </c>
      <c r="AO315" s="45">
        <f>'2021'!AH30</f>
        <v>0.80899999999999994</v>
      </c>
      <c r="AP315" s="43">
        <f>'2021'!AI30</f>
        <v>94.016375649381658</v>
      </c>
      <c r="AQ315" s="47">
        <f>'2021'!AJ30</f>
        <v>86.446955589946739</v>
      </c>
      <c r="AR315" s="48">
        <f>'2021'!AK30</f>
        <v>9</v>
      </c>
      <c r="AS315" s="49">
        <f>'2021'!AL30</f>
        <v>3</v>
      </c>
      <c r="AT315" s="49">
        <f>'2021'!AM30</f>
        <v>5</v>
      </c>
      <c r="AU315" s="49">
        <f>'2021'!AN30</f>
        <v>5</v>
      </c>
      <c r="AV315" s="49">
        <f>'2021'!AO30</f>
        <v>8</v>
      </c>
      <c r="AW315" s="49">
        <f>'2021'!AP30</f>
        <v>4</v>
      </c>
      <c r="AX315" s="49">
        <f>'2021'!AQ30</f>
        <v>2</v>
      </c>
      <c r="AY315" s="50">
        <f>'2021'!AR30</f>
        <v>0.5</v>
      </c>
      <c r="AZ315" s="60">
        <f>'2021'!AS30</f>
        <v>0</v>
      </c>
      <c r="BA315" s="61">
        <f>'2021'!AT30</f>
        <v>2771</v>
      </c>
      <c r="BB315" s="61">
        <f>'2021'!AU30</f>
        <v>0</v>
      </c>
      <c r="BC315" s="61">
        <f>'2021'!AV30</f>
        <v>0</v>
      </c>
      <c r="BD315" s="61">
        <f>'2021'!AW30</f>
        <v>0</v>
      </c>
      <c r="BE315" s="61">
        <f>'2021'!AX30</f>
        <v>0</v>
      </c>
      <c r="BF315" s="62">
        <f>'2021'!AY30</f>
        <v>0</v>
      </c>
      <c r="BG315" s="62">
        <f>'2021'!AZ30</f>
        <v>0</v>
      </c>
      <c r="BH315" s="62">
        <f>'2021'!BA30</f>
        <v>0</v>
      </c>
      <c r="BI315" s="62">
        <f>'2021'!BB30</f>
        <v>0</v>
      </c>
      <c r="BJ315" s="62">
        <f>'2021'!BC30</f>
        <v>0</v>
      </c>
      <c r="BK315" s="62">
        <f>'2021'!BD30</f>
        <v>0</v>
      </c>
      <c r="BL315" s="62">
        <f>'2021'!BE30</f>
        <v>0</v>
      </c>
      <c r="BM315" s="62">
        <f>'2021'!BF30</f>
        <v>0</v>
      </c>
      <c r="BN315" s="63">
        <f>'2021'!BG30</f>
        <v>0</v>
      </c>
      <c r="BO315" s="60">
        <f>'2021'!BH30</f>
        <v>409</v>
      </c>
      <c r="BP315" s="61">
        <f>'2021'!BI30</f>
        <v>2794</v>
      </c>
      <c r="BQ315" s="61">
        <f>'2021'!BJ30</f>
        <v>41</v>
      </c>
      <c r="BR315" s="61">
        <f>'2021'!BK30</f>
        <v>29</v>
      </c>
      <c r="BS315" s="61">
        <f>'2021'!BL30</f>
        <v>3</v>
      </c>
      <c r="BT315" s="61">
        <f>'2021'!BM30</f>
        <v>18</v>
      </c>
      <c r="BU315" s="62">
        <f>'2021'!BN30</f>
        <v>0.83</v>
      </c>
      <c r="BV315" s="62">
        <f>'2021'!BO30</f>
        <v>1.1100000000000001</v>
      </c>
      <c r="BW315" s="62">
        <f>'2021'!BP30</f>
        <v>1.58</v>
      </c>
      <c r="BX315" s="62">
        <f>'2021'!BQ30</f>
        <v>5.7</v>
      </c>
      <c r="BY315" s="62">
        <f>'2021'!BR30</f>
        <v>11.1</v>
      </c>
      <c r="BZ315" s="62">
        <f>'2021'!BW30</f>
        <v>25</v>
      </c>
      <c r="CA315" s="62">
        <f>'2021'!BX30</f>
        <v>0</v>
      </c>
      <c r="CB315" s="62">
        <f>'2021'!BY30</f>
        <v>0.7</v>
      </c>
      <c r="CC315" s="63">
        <f>'2021'!BZ30</f>
        <v>99.3</v>
      </c>
      <c r="CD315" s="60">
        <f>'2021'!CA30</f>
        <v>673</v>
      </c>
      <c r="CE315" s="61">
        <f>'2021'!CB30</f>
        <v>3547</v>
      </c>
      <c r="CF315" s="61">
        <f>'2021'!CC30</f>
        <v>62</v>
      </c>
      <c r="CG315" s="61">
        <f>'2021'!CD30</f>
        <v>45</v>
      </c>
      <c r="CH315" s="61">
        <f>'2021'!CE30</f>
        <v>4</v>
      </c>
      <c r="CI315" s="61">
        <f>'2021'!CF30</f>
        <v>32</v>
      </c>
      <c r="CJ315" s="62">
        <f>'2021'!CG30</f>
        <v>0.91</v>
      </c>
      <c r="CK315" s="62">
        <f>'2021'!CH30</f>
        <v>1.68</v>
      </c>
      <c r="CL315" s="62">
        <f>'2021'!CI30</f>
        <v>1.81</v>
      </c>
      <c r="CM315" s="62">
        <f>'2021'!CJ30</f>
        <v>6.8</v>
      </c>
      <c r="CN315" s="62">
        <f>'2021'!CK30</f>
        <v>11.5</v>
      </c>
      <c r="CO315" s="62">
        <f>'2021'!CP30</f>
        <v>66.7</v>
      </c>
      <c r="CP315" s="62">
        <f>'2021'!CQ30</f>
        <v>8.1999999999999993</v>
      </c>
      <c r="CQ315" s="62">
        <f>'2021'!CR30</f>
        <v>7.7</v>
      </c>
      <c r="CR315" s="63">
        <f>'2021'!CS30</f>
        <v>92.1</v>
      </c>
      <c r="CS315" s="60">
        <f>'2021'!CT30</f>
        <v>489</v>
      </c>
      <c r="CT315" s="61">
        <f>'2021'!CU30</f>
        <v>2667</v>
      </c>
      <c r="CU315" s="61">
        <f>'2021'!CV30</f>
        <v>75</v>
      </c>
      <c r="CV315" s="61">
        <f>'2021'!CW30</f>
        <v>43</v>
      </c>
      <c r="CW315" s="61">
        <f>'2021'!CX30</f>
        <v>2</v>
      </c>
      <c r="CX315" s="61">
        <f>'2021'!CY30</f>
        <v>12</v>
      </c>
      <c r="CY315" s="62">
        <f>'2021'!CZ30</f>
        <v>0.23</v>
      </c>
      <c r="CZ315" s="62">
        <f>'2021'!DA30</f>
        <v>1.3</v>
      </c>
      <c r="DA315" s="62">
        <f>'2021'!DB30</f>
        <v>1.52</v>
      </c>
      <c r="DB315" s="62">
        <f>'2021'!DC30</f>
        <v>5.7</v>
      </c>
      <c r="DC315" s="62">
        <f>'2021'!DD30</f>
        <v>11.3</v>
      </c>
      <c r="DD315" s="62">
        <f>'2021'!DI30</f>
        <v>29.4</v>
      </c>
      <c r="DE315" s="62">
        <f>'2021'!DJ30</f>
        <v>4.4000000000000004</v>
      </c>
      <c r="DF315" s="62">
        <f>'2021'!DK30</f>
        <v>9.5</v>
      </c>
      <c r="DG315" s="63">
        <f>'2021'!DL30</f>
        <v>90.5</v>
      </c>
      <c r="DH315" s="60">
        <f>'2021'!DM30</f>
        <v>633</v>
      </c>
      <c r="DI315" s="61">
        <f>'2021'!DN30</f>
        <v>1872</v>
      </c>
      <c r="DJ315" s="61">
        <f>'2021'!DO30</f>
        <v>84</v>
      </c>
      <c r="DK315" s="61">
        <f>'2021'!DP30</f>
        <v>57</v>
      </c>
      <c r="DL315" s="61">
        <f>'2021'!DQ30</f>
        <v>4</v>
      </c>
      <c r="DM315" s="61">
        <f>'2021'!DR30</f>
        <v>8</v>
      </c>
      <c r="DN315" s="62">
        <f>'2021'!DS30</f>
        <v>0.4</v>
      </c>
      <c r="DO315" s="62">
        <f>'2021'!DT30</f>
        <v>2.27</v>
      </c>
      <c r="DP315" s="62">
        <f>'2021'!DU30</f>
        <v>2.59</v>
      </c>
      <c r="DQ315" s="62">
        <f>'2021'!DV30</f>
        <v>6.2</v>
      </c>
      <c r="DR315" s="62">
        <f>'2021'!DW30</f>
        <v>7.5</v>
      </c>
      <c r="DS315" s="62">
        <f>'2021'!EB30</f>
        <v>21.4</v>
      </c>
      <c r="DT315" s="62">
        <f>'2021'!EC30</f>
        <v>9.5</v>
      </c>
      <c r="DU315" s="62">
        <f>'2021'!ED30</f>
        <v>26.7</v>
      </c>
      <c r="DV315" s="63">
        <f>'2021'!EE30</f>
        <v>71.3</v>
      </c>
    </row>
    <row r="316" spans="1:126" ht="15.75" customHeight="1" x14ac:dyDescent="0.2">
      <c r="A316" s="30">
        <f t="shared" si="29"/>
        <v>314</v>
      </c>
      <c r="B316" s="31">
        <f>'2021'!A31</f>
        <v>29</v>
      </c>
      <c r="C316" s="31">
        <v>2021</v>
      </c>
      <c r="D316" s="32" t="str">
        <f>'2021'!B31</f>
        <v>Dax Milne</v>
      </c>
      <c r="E316" s="32" t="str" cm="1">
        <f t="array" ref="E316">_xlfn.IFS(F316&gt;12.5,"Cornerstone",AND(F316&gt;11.995,F316&lt;12.5),"Elite",AND(F316&gt;11,F316&lt;12.995),"Elite Upside",AND(F316&gt;=9.69,F316&lt;10.999),"Upside",AND(F316&gt;8.4,F316&lt;9.999),"Upside Lite",AND(F316&gt;7.25,F316&lt;8.999),"Outlier",AND(F316&gt;=6,F316&lt;7.25),"Outlier Lite",F316&lt;6.999,"Purgatory")</f>
        <v>Outlier Lite</v>
      </c>
      <c r="F316" s="33">
        <f>'2021'!C31</f>
        <v>6.548571428571428</v>
      </c>
      <c r="G316" s="33">
        <f t="shared" si="30"/>
        <v>48.9</v>
      </c>
      <c r="H316" s="303">
        <f t="shared" si="31"/>
        <v>-1.0807535679942195</v>
      </c>
      <c r="I316" s="34" t="str">
        <f>'2021'!D31</f>
        <v>BYU</v>
      </c>
      <c r="J316" s="35">
        <f>'2021'!E31</f>
        <v>5</v>
      </c>
      <c r="K316" s="36">
        <f>'2021'!F31</f>
        <v>36334</v>
      </c>
      <c r="L316" s="37">
        <f>'2021'!G31</f>
        <v>26.282191780821918</v>
      </c>
      <c r="M316" s="37" t="str">
        <f>'2021'!H31</f>
        <v>JR</v>
      </c>
      <c r="N316" s="37">
        <f>'2021'!I31</f>
        <v>21.865753424657534</v>
      </c>
      <c r="O316" s="37" t="str">
        <f>'2021'!J31</f>
        <v>Hybrid</v>
      </c>
      <c r="P316" s="37" t="str">
        <f>'2021'!K31</f>
        <v>BALL HOG</v>
      </c>
      <c r="Q316" s="37" t="str">
        <f>'2021'!L31</f>
        <v>Elite Earner</v>
      </c>
      <c r="R316" s="55">
        <f>'2021'!M31</f>
        <v>73</v>
      </c>
      <c r="S316" s="55">
        <f>'2021'!N31</f>
        <v>190</v>
      </c>
      <c r="T316" s="231">
        <f t="shared" si="32"/>
        <v>25.067200444027463</v>
      </c>
      <c r="U316" s="35">
        <f>'2021'!O31</f>
        <v>4.54</v>
      </c>
      <c r="V316" s="56">
        <f>'2021'!P31</f>
        <v>7</v>
      </c>
      <c r="W316" s="57">
        <f>'2021'!Q31</f>
        <v>0</v>
      </c>
      <c r="X316" s="58">
        <f>'2021'!R31</f>
        <v>0</v>
      </c>
      <c r="Y316" s="58">
        <f>'2021'!S31</f>
        <v>2.5063567017798764E-2</v>
      </c>
      <c r="Z316" s="58">
        <f>'2021'!T31</f>
        <v>7.7006214536611731E-2</v>
      </c>
      <c r="AA316" s="58">
        <f>'2021'!U31</f>
        <v>0.29811794228356336</v>
      </c>
      <c r="AB316" s="58">
        <f>'2021'!V31</f>
        <v>0.29811794228356336</v>
      </c>
      <c r="AC316" s="59">
        <f>'2021'!W31</f>
        <v>0.2832120451693852</v>
      </c>
      <c r="AD316" s="42">
        <f>'2021'!X31</f>
        <v>21.219178082191782</v>
      </c>
      <c r="AE316" s="43">
        <f>'2021'!Y31</f>
        <v>3.9</v>
      </c>
      <c r="AF316" s="43">
        <f>'2021'!Z31</f>
        <v>5.3</v>
      </c>
      <c r="AG316" s="43">
        <f>'2021'!AA31</f>
        <v>14</v>
      </c>
      <c r="AH316" s="43">
        <f>'2021'!AB31</f>
        <v>0.73</v>
      </c>
      <c r="AI316" s="43">
        <f>'2021'!AC31</f>
        <v>3.17</v>
      </c>
      <c r="AJ316" s="44">
        <f>'2021'!AD31</f>
        <v>4.924242424242424E-2</v>
      </c>
      <c r="AK316" s="44">
        <f>'2021'!AE31</f>
        <v>0.24949494949494946</v>
      </c>
      <c r="AL316" s="45">
        <f>'2021'!AF31</f>
        <v>2.7999999999999997E-2</v>
      </c>
      <c r="AM316" s="46">
        <f t="shared" si="34"/>
        <v>0.6</v>
      </c>
      <c r="AN316" s="45">
        <f>'2021'!AG31</f>
        <v>0.63349999999999995</v>
      </c>
      <c r="AO316" s="45">
        <f>'2021'!AH31</f>
        <v>0.36349999999999999</v>
      </c>
      <c r="AP316" s="43">
        <f>'2021'!AI31</f>
        <v>89.445847875742146</v>
      </c>
      <c r="AQ316" s="47">
        <f>'2021'!AJ31</f>
        <v>88.534689139261758</v>
      </c>
      <c r="AR316" s="48">
        <f>'2021'!AK31</f>
        <v>7</v>
      </c>
      <c r="AS316" s="49">
        <f>'2021'!AL31</f>
        <v>4</v>
      </c>
      <c r="AT316" s="49">
        <f>'2021'!AM31</f>
        <v>7</v>
      </c>
      <c r="AU316" s="49">
        <f>'2021'!AN31</f>
        <v>3</v>
      </c>
      <c r="AV316" s="49">
        <f>'2021'!AO31</f>
        <v>7</v>
      </c>
      <c r="AW316" s="49">
        <f>'2021'!AP31</f>
        <v>4</v>
      </c>
      <c r="AX316" s="49">
        <f>'2021'!AQ31</f>
        <v>1</v>
      </c>
      <c r="AY316" s="50">
        <f>'2021'!AR31</f>
        <v>0</v>
      </c>
      <c r="AZ316" s="60">
        <f>'2021'!AS31</f>
        <v>0</v>
      </c>
      <c r="BA316" s="61">
        <f>'2021'!AT31</f>
        <v>2573</v>
      </c>
      <c r="BB316" s="61">
        <f>'2021'!AU31</f>
        <v>0</v>
      </c>
      <c r="BC316" s="61">
        <f>'2021'!AV31</f>
        <v>0</v>
      </c>
      <c r="BD316" s="61">
        <f>'2021'!AW31</f>
        <v>0</v>
      </c>
      <c r="BE316" s="61">
        <f>'2021'!AX31</f>
        <v>0</v>
      </c>
      <c r="BF316" s="62">
        <f>'2021'!AY31</f>
        <v>0</v>
      </c>
      <c r="BG316" s="62">
        <f>'2021'!AZ31</f>
        <v>0</v>
      </c>
      <c r="BH316" s="62">
        <f>'2021'!BA31</f>
        <v>0</v>
      </c>
      <c r="BI316" s="62">
        <f>'2021'!BB31</f>
        <v>0</v>
      </c>
      <c r="BJ316" s="62">
        <f>'2021'!BC31</f>
        <v>0</v>
      </c>
      <c r="BK316" s="62">
        <f>'2021'!BD31</f>
        <v>0</v>
      </c>
      <c r="BL316" s="62">
        <f>'2021'!BE31</f>
        <v>0</v>
      </c>
      <c r="BM316" s="62">
        <f>'2021'!BF31</f>
        <v>0</v>
      </c>
      <c r="BN316" s="63">
        <f>'2021'!BG31</f>
        <v>0</v>
      </c>
      <c r="BO316" s="60">
        <f>'2021'!BH31</f>
        <v>0</v>
      </c>
      <c r="BP316" s="61">
        <f>'2021'!BI31</f>
        <v>2530</v>
      </c>
      <c r="BQ316" s="61">
        <f>'2021'!BJ31</f>
        <v>0</v>
      </c>
      <c r="BR316" s="61">
        <f>'2021'!BK31</f>
        <v>0</v>
      </c>
      <c r="BS316" s="61">
        <f>'2021'!BL31</f>
        <v>0</v>
      </c>
      <c r="BT316" s="61">
        <f>'2021'!BM31</f>
        <v>0</v>
      </c>
      <c r="BU316" s="62">
        <f>'2021'!BN31</f>
        <v>0</v>
      </c>
      <c r="BV316" s="62">
        <f>'2021'!BO31</f>
        <v>0</v>
      </c>
      <c r="BW316" s="62">
        <f>'2021'!BP31</f>
        <v>0</v>
      </c>
      <c r="BX316" s="62">
        <f>'2021'!BQ31</f>
        <v>0</v>
      </c>
      <c r="BY316" s="62">
        <f>'2021'!BR31</f>
        <v>0</v>
      </c>
      <c r="BZ316" s="62">
        <f>'2021'!BW31</f>
        <v>0</v>
      </c>
      <c r="CA316" s="62">
        <f>'2021'!BX31</f>
        <v>0</v>
      </c>
      <c r="CB316" s="62">
        <f>'2021'!BY31</f>
        <v>0</v>
      </c>
      <c r="CC316" s="63">
        <f>'2021'!BZ31</f>
        <v>0</v>
      </c>
      <c r="CD316" s="60">
        <f>'2021'!CA31</f>
        <v>69</v>
      </c>
      <c r="CE316" s="61">
        <f>'2021'!CB31</f>
        <v>2753</v>
      </c>
      <c r="CF316" s="61">
        <f>'2021'!CC31</f>
        <v>16</v>
      </c>
      <c r="CG316" s="61">
        <f>'2021'!CD31</f>
        <v>10</v>
      </c>
      <c r="CH316" s="61">
        <f>'2021'!CE31</f>
        <v>1</v>
      </c>
      <c r="CI316" s="61">
        <f>'2021'!CF31</f>
        <v>18</v>
      </c>
      <c r="CJ316" s="62">
        <f>'2021'!CG31</f>
        <v>0.27</v>
      </c>
      <c r="CK316" s="62">
        <f>'2021'!CH31</f>
        <v>0.3</v>
      </c>
      <c r="CL316" s="62">
        <f>'2021'!CI31</f>
        <v>0.85</v>
      </c>
      <c r="CM316" s="62">
        <f>'2021'!CJ31</f>
        <v>0.9</v>
      </c>
      <c r="CN316" s="62">
        <f>'2021'!CK31</f>
        <v>11.3</v>
      </c>
      <c r="CO316" s="62">
        <f>'2021'!CP31</f>
        <v>66.7</v>
      </c>
      <c r="CP316" s="62">
        <f>'2021'!CQ31</f>
        <v>9.1</v>
      </c>
      <c r="CQ316" s="62">
        <f>'2021'!CR31</f>
        <v>52.4</v>
      </c>
      <c r="CR316" s="63">
        <f>'2021'!CS31</f>
        <v>45.2</v>
      </c>
      <c r="CS316" s="60">
        <f>'2021'!CT31</f>
        <v>285</v>
      </c>
      <c r="CT316" s="61">
        <f>'2021'!CU31</f>
        <v>3701</v>
      </c>
      <c r="CU316" s="61">
        <f>'2021'!CV31</f>
        <v>42</v>
      </c>
      <c r="CV316" s="61">
        <f>'2021'!CW31</f>
        <v>21</v>
      </c>
      <c r="CW316" s="61">
        <f>'2021'!CX31</f>
        <v>2</v>
      </c>
      <c r="CX316" s="61">
        <f>'2021'!CY31</f>
        <v>20</v>
      </c>
      <c r="CY316" s="62">
        <f>'2021'!CZ31</f>
        <v>0.22</v>
      </c>
      <c r="CZ316" s="62">
        <f>'2021'!DA31</f>
        <v>0.69</v>
      </c>
      <c r="DA316" s="62">
        <f>'2021'!DB31</f>
        <v>1.0900000000000001</v>
      </c>
      <c r="DB316" s="62">
        <f>'2021'!DC31</f>
        <v>1.1000000000000001</v>
      </c>
      <c r="DC316" s="62">
        <f>'2021'!DD31</f>
        <v>14</v>
      </c>
      <c r="DD316" s="62">
        <f>'2021'!DI31</f>
        <v>60</v>
      </c>
      <c r="DE316" s="62">
        <f>'2021'!DJ31</f>
        <v>12.5</v>
      </c>
      <c r="DF316" s="62">
        <f>'2021'!DK31</f>
        <v>47.8</v>
      </c>
      <c r="DG316" s="63">
        <f>'2021'!DL31</f>
        <v>52.2</v>
      </c>
      <c r="DH316" s="60">
        <f>'2021'!DM31</f>
        <v>1188</v>
      </c>
      <c r="DI316" s="61">
        <f>'2021'!DN31</f>
        <v>3985</v>
      </c>
      <c r="DJ316" s="61">
        <f>'2021'!DO31</f>
        <v>91</v>
      </c>
      <c r="DK316" s="61">
        <f>'2021'!DP31</f>
        <v>70</v>
      </c>
      <c r="DL316" s="61">
        <f>'2021'!DQ31</f>
        <v>8</v>
      </c>
      <c r="DM316" s="61">
        <f>'2021'!DR31</f>
        <v>34</v>
      </c>
      <c r="DN316" s="62">
        <f>'2021'!DS31</f>
        <v>0.73</v>
      </c>
      <c r="DO316" s="62">
        <f>'2021'!DT31</f>
        <v>3.17</v>
      </c>
      <c r="DP316" s="62">
        <f>'2021'!DU31</f>
        <v>3.9</v>
      </c>
      <c r="DQ316" s="62">
        <f>'2021'!DV31</f>
        <v>5.3</v>
      </c>
      <c r="DR316" s="62">
        <f>'2021'!DW31</f>
        <v>13.2</v>
      </c>
      <c r="DS316" s="62">
        <f>'2021'!EB31</f>
        <v>60</v>
      </c>
      <c r="DT316" s="62">
        <f>'2021'!EC31</f>
        <v>2.8</v>
      </c>
      <c r="DU316" s="62">
        <f>'2021'!ED31</f>
        <v>78.900000000000006</v>
      </c>
      <c r="DV316" s="63">
        <f>'2021'!EE31</f>
        <v>20.5</v>
      </c>
    </row>
    <row r="317" spans="1:126" ht="15.75" customHeight="1" x14ac:dyDescent="0.2">
      <c r="A317" s="30">
        <f t="shared" si="29"/>
        <v>315</v>
      </c>
      <c r="B317" s="31">
        <f>'2016'!A20</f>
        <v>18</v>
      </c>
      <c r="C317" s="31">
        <v>2016</v>
      </c>
      <c r="D317" s="32" t="str">
        <f>'2016'!B20</f>
        <v>Daniel Braverman</v>
      </c>
      <c r="E317" s="32" t="str" cm="1">
        <f t="array" ref="E317">_xlfn.IFS(F317&gt;12.5,"Cornerstone",AND(F317&gt;11.995,F317&lt;12.5),"Elite",AND(F317&gt;11,F317&lt;12.995),"Elite Upside",AND(F317&gt;=9.69,F317&lt;10.999),"Upside",AND(F317&gt;8.4,F317&lt;9.999),"Upside Lite",AND(F317&gt;7.25,F317&lt;8.999),"Outlier",AND(F317&gt;=6,F317&lt;7.25),"Outlier Lite",F317&lt;6.999,"Purgatory")</f>
        <v>Outlier Lite</v>
      </c>
      <c r="F317" s="33">
        <f>'2016'!C20</f>
        <v>6.5114285714285716</v>
      </c>
      <c r="G317" s="33">
        <f t="shared" si="30"/>
        <v>48.699999999999996</v>
      </c>
      <c r="H317" s="303">
        <f t="shared" si="31"/>
        <v>-1.1020718760955075</v>
      </c>
      <c r="I317" s="34" t="str">
        <f>'2016'!D20</f>
        <v>Western Michigan</v>
      </c>
      <c r="J317" s="35">
        <f>'2016'!E20</f>
        <v>9</v>
      </c>
      <c r="K317" s="36">
        <f>'2016'!F20</f>
        <v>34240</v>
      </c>
      <c r="L317" s="37">
        <f>'2016'!G20</f>
        <v>32.019178082191779</v>
      </c>
      <c r="M317" s="37" t="str">
        <f>'2016'!H20</f>
        <v>RS JR</v>
      </c>
      <c r="N317" s="37">
        <f>'2016'!I20</f>
        <v>22.594520547945205</v>
      </c>
      <c r="O317" s="37" t="str">
        <f>'2016'!J20</f>
        <v>Slot</v>
      </c>
      <c r="P317" s="37" t="str">
        <f>'2016'!K20</f>
        <v>RAT</v>
      </c>
      <c r="Q317" s="37" t="str">
        <f>'2016'!L20</f>
        <v>N/A</v>
      </c>
      <c r="R317" s="55">
        <f>'2016'!M20</f>
        <v>70</v>
      </c>
      <c r="S317" s="55">
        <f>'2016'!N20</f>
        <v>177</v>
      </c>
      <c r="T317" s="231">
        <f t="shared" si="32"/>
        <v>25.396574303352683</v>
      </c>
      <c r="U317" s="37">
        <f>'2016'!O20</f>
        <v>4.47</v>
      </c>
      <c r="V317" s="56">
        <f>'2016'!P20</f>
        <v>7</v>
      </c>
      <c r="W317" s="57">
        <f>'2016'!Q20</f>
        <v>0</v>
      </c>
      <c r="X317" s="58">
        <f>'2016'!R20</f>
        <v>4.2348955392433649E-2</v>
      </c>
      <c r="Y317" s="58">
        <f>'2016'!S20</f>
        <v>0</v>
      </c>
      <c r="Z317" s="58">
        <f>'2016'!T20</f>
        <v>0.27625899280575539</v>
      </c>
      <c r="AA317" s="58">
        <f>'2016'!U20</f>
        <v>0.36709539121114682</v>
      </c>
      <c r="AB317" s="58">
        <f>'2016'!V20</f>
        <v>0.36709539121114682</v>
      </c>
      <c r="AC317" s="59">
        <f>'2016'!W20</f>
        <v>0.25696677384780275</v>
      </c>
      <c r="AD317" s="42">
        <f>'2016'!X20</f>
        <v>20.93972602739726</v>
      </c>
      <c r="AE317" s="43">
        <f>'2016'!Y20</f>
        <v>3.14</v>
      </c>
      <c r="AF317" s="43">
        <f>'2016'!Z20</f>
        <v>7.9</v>
      </c>
      <c r="AG317" s="43">
        <f>'2016'!AA20</f>
        <v>7.7</v>
      </c>
      <c r="AH317" s="43">
        <f>'2016'!AB20</f>
        <v>0</v>
      </c>
      <c r="AI317" s="43">
        <f>'2016'!AC20</f>
        <v>0</v>
      </c>
      <c r="AJ317" s="44" t="str">
        <f>'2016'!AD20</f>
        <v>N/A</v>
      </c>
      <c r="AK317" s="44" t="str">
        <f>'2016'!AE20</f>
        <v>N/A</v>
      </c>
      <c r="AL317" s="45">
        <f>'2016'!AF20</f>
        <v>6.2E-2</v>
      </c>
      <c r="AM317" s="46">
        <f t="shared" si="34"/>
        <v>0</v>
      </c>
      <c r="AN317" s="45">
        <f>'2016'!AG20</f>
        <v>6.7500000000000004E-2</v>
      </c>
      <c r="AO317" s="45">
        <f>'2016'!AH20</f>
        <v>0.92449999999999988</v>
      </c>
      <c r="AP317" s="43">
        <f>'2016'!AI20</f>
        <v>88.669277451334295</v>
      </c>
      <c r="AQ317" s="47">
        <f>'2016'!AJ20</f>
        <v>82.411766031477015</v>
      </c>
      <c r="AR317" s="48">
        <f>'2016'!AK20</f>
        <v>7</v>
      </c>
      <c r="AS317" s="49">
        <f>'2016'!AL20</f>
        <v>5</v>
      </c>
      <c r="AT317" s="49">
        <f>'2016'!AM20</f>
        <v>6</v>
      </c>
      <c r="AU317" s="49">
        <f>'2016'!AN20</f>
        <v>6</v>
      </c>
      <c r="AV317" s="49">
        <f>'2016'!AO20</f>
        <v>8</v>
      </c>
      <c r="AW317" s="49">
        <f>'2016'!AP20</f>
        <v>3</v>
      </c>
      <c r="AX317" s="49">
        <f>'2016'!AQ20</f>
        <v>1</v>
      </c>
      <c r="AY317" s="50">
        <f>'2016'!AR20</f>
        <v>0</v>
      </c>
      <c r="AZ317" s="60">
        <f>'2016'!AS20</f>
        <v>0</v>
      </c>
      <c r="BA317" s="61">
        <f>'2016'!AT20</f>
        <v>1</v>
      </c>
      <c r="BB317" s="61">
        <f>'2016'!AU20</f>
        <v>0</v>
      </c>
      <c r="BC317" s="61">
        <f>'2016'!AV20</f>
        <v>0</v>
      </c>
      <c r="BD317" s="61">
        <f>'2016'!AW20</f>
        <v>0</v>
      </c>
      <c r="BE317" s="61">
        <f>'2016'!AX20</f>
        <v>0</v>
      </c>
      <c r="BF317" s="62">
        <f>'2016'!AY20</f>
        <v>0</v>
      </c>
      <c r="BG317" s="62">
        <f>'2016'!AZ20</f>
        <v>0</v>
      </c>
      <c r="BH317" s="62">
        <f>'2016'!BA20</f>
        <v>0</v>
      </c>
      <c r="BI317" s="62">
        <f>'2016'!BB20</f>
        <v>0</v>
      </c>
      <c r="BJ317" s="62">
        <f>'2016'!BC20</f>
        <v>0</v>
      </c>
      <c r="BK317" s="62">
        <f>'2016'!BD20</f>
        <v>0</v>
      </c>
      <c r="BL317" s="62">
        <f>'2016'!BE20</f>
        <v>0</v>
      </c>
      <c r="BM317" s="62">
        <f>'2016'!BF20</f>
        <v>0</v>
      </c>
      <c r="BN317" s="63">
        <f>'2016'!BG20</f>
        <v>0</v>
      </c>
      <c r="BO317" s="60">
        <f>'2016'!BH20</f>
        <v>135</v>
      </c>
      <c r="BP317" s="61">
        <f>'2016'!BI20</f>
        <v>3187.8</v>
      </c>
      <c r="BQ317" s="61">
        <f>'2016'!BJ20</f>
        <v>0</v>
      </c>
      <c r="BR317" s="61">
        <f>'2016'!BK20</f>
        <v>0</v>
      </c>
      <c r="BS317" s="61">
        <f>'2016'!BL20</f>
        <v>0</v>
      </c>
      <c r="BT317" s="61">
        <f>'2016'!BM20</f>
        <v>0</v>
      </c>
      <c r="BU317" s="62">
        <f>'2016'!BN20</f>
        <v>0</v>
      </c>
      <c r="BV317" s="62">
        <f>'2016'!BO20</f>
        <v>0</v>
      </c>
      <c r="BW317" s="62">
        <f>'2016'!BP20</f>
        <v>0</v>
      </c>
      <c r="BX317" s="62">
        <f>'2016'!BQ20</f>
        <v>0</v>
      </c>
      <c r="BY317" s="62">
        <f>'2016'!BR20</f>
        <v>0</v>
      </c>
      <c r="BZ317" s="62">
        <f>'2016'!BS20</f>
        <v>0</v>
      </c>
      <c r="CA317" s="62">
        <f>'2016'!BT20</f>
        <v>0</v>
      </c>
      <c r="CB317" s="62">
        <f>'2016'!BU20</f>
        <v>0</v>
      </c>
      <c r="CC317" s="63">
        <f>'2016'!BV20</f>
        <v>0</v>
      </c>
      <c r="CD317" s="60">
        <f>'2016'!BW20</f>
        <v>0</v>
      </c>
      <c r="CE317" s="61">
        <f>'2016'!BX20</f>
        <v>1</v>
      </c>
      <c r="CF317" s="61">
        <f>'2016'!BY20</f>
        <v>0</v>
      </c>
      <c r="CG317" s="61">
        <f>'2016'!BZ20</f>
        <v>0</v>
      </c>
      <c r="CH317" s="61">
        <f>'2016'!CA20</f>
        <v>0</v>
      </c>
      <c r="CI317" s="61">
        <f>'2016'!CB20</f>
        <v>0</v>
      </c>
      <c r="CJ317" s="62">
        <f>'2016'!CC20</f>
        <v>0</v>
      </c>
      <c r="CK317" s="62">
        <f>'2016'!CD20</f>
        <v>0</v>
      </c>
      <c r="CL317" s="62">
        <f>'2016'!CE20</f>
        <v>0</v>
      </c>
      <c r="CM317" s="62">
        <f>'2016'!CF20</f>
        <v>0</v>
      </c>
      <c r="CN317" s="62">
        <f>'2016'!CG20</f>
        <v>0</v>
      </c>
      <c r="CO317" s="62">
        <f>'2016'!CH20</f>
        <v>0</v>
      </c>
      <c r="CP317" s="62">
        <f>'2016'!CI20</f>
        <v>0</v>
      </c>
      <c r="CQ317" s="62">
        <f>'2016'!CJ20</f>
        <v>0</v>
      </c>
      <c r="CR317" s="63">
        <f>'2016'!CK20</f>
        <v>0</v>
      </c>
      <c r="CS317" s="60">
        <f>'2016'!CL20</f>
        <v>960</v>
      </c>
      <c r="CT317" s="61">
        <f>'2016'!CM20</f>
        <v>3475</v>
      </c>
      <c r="CU317" s="61">
        <f>'2016'!CN20</f>
        <v>107</v>
      </c>
      <c r="CV317" s="61">
        <f>'2016'!CO20</f>
        <v>818</v>
      </c>
      <c r="CW317" s="61">
        <f>'2016'!CP20</f>
        <v>6</v>
      </c>
      <c r="CX317" s="61">
        <f>'2016'!CQ20</f>
        <v>0</v>
      </c>
      <c r="CY317" s="62">
        <f>'2016'!CR20</f>
        <v>0</v>
      </c>
      <c r="CZ317" s="62">
        <f>'2016'!CS20</f>
        <v>0</v>
      </c>
      <c r="DA317" s="62">
        <f>'2016'!CT20</f>
        <v>2.5099999999999998</v>
      </c>
      <c r="DB317" s="62">
        <f>'2016'!CU20</f>
        <v>7.9</v>
      </c>
      <c r="DC317" s="62">
        <f>'2016'!CV20</f>
        <v>5.6</v>
      </c>
      <c r="DD317" s="62">
        <f>'2016'!CW20</f>
        <v>0</v>
      </c>
      <c r="DE317" s="62">
        <f>'2016'!CX20</f>
        <v>4.7</v>
      </c>
      <c r="DF317" s="62">
        <f>'2016'!CY20</f>
        <v>9.8000000000000007</v>
      </c>
      <c r="DG317" s="63">
        <f>'2016'!CZ20</f>
        <v>88.6</v>
      </c>
      <c r="DH317" s="60">
        <f>'2016'!DA20</f>
        <v>1370</v>
      </c>
      <c r="DI317" s="61">
        <f>'2016'!DB20</f>
        <v>3732</v>
      </c>
      <c r="DJ317" s="61">
        <f>'2016'!DC20</f>
        <v>135</v>
      </c>
      <c r="DK317" s="61">
        <f>'2016'!DD20</f>
        <v>106</v>
      </c>
      <c r="DL317" s="61">
        <f>'2016'!DE20</f>
        <v>13</v>
      </c>
      <c r="DM317" s="61">
        <f>'2016'!DF20</f>
        <v>0</v>
      </c>
      <c r="DN317" s="62">
        <f>'2016'!DG20</f>
        <v>0</v>
      </c>
      <c r="DO317" s="62">
        <f>'2016'!DH20</f>
        <v>0</v>
      </c>
      <c r="DP317" s="62">
        <f>'2016'!DI20</f>
        <v>3.14</v>
      </c>
      <c r="DQ317" s="62">
        <f>'2016'!DJ20</f>
        <v>6.7</v>
      </c>
      <c r="DR317" s="62">
        <f>'2016'!DK20</f>
        <v>7.7</v>
      </c>
      <c r="DS317" s="62">
        <f>'2016'!DL20</f>
        <v>0</v>
      </c>
      <c r="DT317" s="62">
        <f>'2016'!DM20</f>
        <v>6.2</v>
      </c>
      <c r="DU317" s="62">
        <f>'2016'!DN20</f>
        <v>3.7</v>
      </c>
      <c r="DV317" s="63">
        <f>'2016'!DO20</f>
        <v>96.3</v>
      </c>
    </row>
    <row r="318" spans="1:126" ht="15.75" customHeight="1" x14ac:dyDescent="0.2">
      <c r="A318" s="30">
        <f t="shared" si="29"/>
        <v>316</v>
      </c>
      <c r="B318" s="31">
        <f>'2020'!A29</f>
        <v>27</v>
      </c>
      <c r="C318" s="31">
        <v>2020</v>
      </c>
      <c r="D318" s="32" t="str">
        <f>'2020'!B30</f>
        <v>Tyrie Cleveland</v>
      </c>
      <c r="E318" s="32" t="str" cm="1">
        <f t="array" ref="E318">_xlfn.IFS(F318&gt;12.5,"Cornerstone",AND(F318&gt;11.995,F318&lt;12.5),"Elite",AND(F318&gt;11,F318&lt;12.995),"Elite Upside",AND(F318&gt;=9.69,F318&lt;10.999),"Upside",AND(F318&gt;8.4,F318&lt;9.999),"Upside Lite",AND(F318&gt;7.25,F318&lt;8.999),"Outlier",AND(F318&gt;=6,F318&lt;7.25),"Outlier Lite",F318&lt;6.999,"Purgatory")</f>
        <v>Outlier Lite</v>
      </c>
      <c r="F318" s="33">
        <f>'2020'!C30</f>
        <v>6.5042857142857144</v>
      </c>
      <c r="G318" s="33">
        <f t="shared" si="30"/>
        <v>48.6</v>
      </c>
      <c r="H318" s="303">
        <f t="shared" si="31"/>
        <v>-1.1061715507303707</v>
      </c>
      <c r="I318" s="34" t="str">
        <f>'2020'!D30</f>
        <v>Florida</v>
      </c>
      <c r="J318" s="35">
        <f>'2020'!E30</f>
        <v>1</v>
      </c>
      <c r="K318" s="36">
        <f>'2020'!F30</f>
        <v>35693</v>
      </c>
      <c r="L318" s="37">
        <f>'2020'!G30</f>
        <v>28.038356164383561</v>
      </c>
      <c r="M318" s="37" t="str">
        <f>'2020'!H30</f>
        <v>SR</v>
      </c>
      <c r="N318" s="37">
        <f>'2020'!I30</f>
        <v>22.605479452054794</v>
      </c>
      <c r="O318" s="37" t="str">
        <f>'2020'!J30</f>
        <v>Wide</v>
      </c>
      <c r="P318" s="37" t="str">
        <f>'2020'!K30</f>
        <v>PROTO Z</v>
      </c>
      <c r="Q318" s="37" t="str">
        <f>'2020'!L30</f>
        <v>Poor Earner</v>
      </c>
      <c r="R318" s="55">
        <f>'2020'!M30</f>
        <v>74</v>
      </c>
      <c r="S318" s="55">
        <f>'2020'!N30</f>
        <v>205</v>
      </c>
      <c r="T318" s="231">
        <f t="shared" si="32"/>
        <v>26.320150887197322</v>
      </c>
      <c r="U318" s="35">
        <f>'2020'!O30</f>
        <v>4.42</v>
      </c>
      <c r="V318" s="56">
        <f>'2020'!P30</f>
        <v>7</v>
      </c>
      <c r="W318" s="57">
        <f>'2020'!Q30</f>
        <v>0</v>
      </c>
      <c r="X318" s="58">
        <f>'2020'!R30</f>
        <v>0.10623885918003564</v>
      </c>
      <c r="Y318" s="58">
        <f>'2020'!S30</f>
        <v>0.20759493670886076</v>
      </c>
      <c r="Z318" s="58">
        <f>'2020'!T30</f>
        <v>7.6368876080691636E-2</v>
      </c>
      <c r="AA318" s="58">
        <f>'2020'!U30</f>
        <v>8.9769820971867004E-2</v>
      </c>
      <c r="AB318" s="58">
        <f>'2020'!V30</f>
        <v>0.14868237884036389</v>
      </c>
      <c r="AC318" s="59">
        <f>'2020'!W30</f>
        <v>0.14868237884036389</v>
      </c>
      <c r="AD318" s="42">
        <f>'2020'!X30</f>
        <v>19.961643835616439</v>
      </c>
      <c r="AE318" s="43">
        <f>'2020'!Y30</f>
        <v>1.72</v>
      </c>
      <c r="AF318" s="43">
        <f>'2020'!Z30</f>
        <v>5.0999999999999996</v>
      </c>
      <c r="AG318" s="43">
        <f>'2020'!AA30</f>
        <v>11</v>
      </c>
      <c r="AH318" s="43">
        <f>'2020'!AB30</f>
        <v>0.59</v>
      </c>
      <c r="AI318" s="43">
        <f>'2020'!AC30</f>
        <v>0.8</v>
      </c>
      <c r="AJ318" s="44">
        <f>'2020'!AD30</f>
        <v>3.92022792022792E-2</v>
      </c>
      <c r="AK318" s="44">
        <f>'2020'!AE30</f>
        <v>0.12740740740740739</v>
      </c>
      <c r="AL318" s="45">
        <f>'2020'!AF30</f>
        <v>7.400000000000001E-2</v>
      </c>
      <c r="AM318" s="46">
        <f t="shared" si="34"/>
        <v>0.375</v>
      </c>
      <c r="AN318" s="45">
        <f>'2020'!AG30</f>
        <v>0.78949999999999998</v>
      </c>
      <c r="AO318" s="45">
        <f>'2020'!AH30</f>
        <v>0.21049999999999996</v>
      </c>
      <c r="AP318" s="43">
        <f>'2020'!AI30</f>
        <v>107.42238226371812</v>
      </c>
      <c r="AQ318" s="47">
        <f>'2020'!AJ30</f>
        <v>108.52039110845109</v>
      </c>
      <c r="AR318" s="48">
        <f>'2020'!AK30</f>
        <v>3</v>
      </c>
      <c r="AS318" s="49">
        <f>'2020'!AL30</f>
        <v>6</v>
      </c>
      <c r="AT318" s="49">
        <f>'2020'!AM30</f>
        <v>2</v>
      </c>
      <c r="AU318" s="49">
        <f>'2020'!AN30</f>
        <v>3</v>
      </c>
      <c r="AV318" s="49">
        <f>'2020'!AO30</f>
        <v>9</v>
      </c>
      <c r="AW318" s="49">
        <f>'2020'!AP30</f>
        <v>8</v>
      </c>
      <c r="AX318" s="49">
        <f>'2020'!AQ30</f>
        <v>1</v>
      </c>
      <c r="AY318" s="50">
        <f>'2020'!AR30</f>
        <v>0.75</v>
      </c>
      <c r="AZ318" s="60">
        <f>'2020'!AS30</f>
        <v>0</v>
      </c>
      <c r="BA318" s="61">
        <f>'2020'!AT30</f>
        <v>2899</v>
      </c>
      <c r="BB318" s="61">
        <f>'2020'!AU30</f>
        <v>0</v>
      </c>
      <c r="BC318" s="61">
        <f>'2020'!AV30</f>
        <v>0</v>
      </c>
      <c r="BD318" s="61">
        <f>'2020'!AW30</f>
        <v>0</v>
      </c>
      <c r="BE318" s="61">
        <f>'2020'!AX30</f>
        <v>0</v>
      </c>
      <c r="BF318" s="62">
        <f>'2020'!AY30</f>
        <v>0</v>
      </c>
      <c r="BG318" s="62">
        <f>'2020'!AZ30</f>
        <v>0</v>
      </c>
      <c r="BH318" s="62">
        <f>'2020'!BA30</f>
        <v>0</v>
      </c>
      <c r="BI318" s="62">
        <f>'2020'!BB30</f>
        <v>0</v>
      </c>
      <c r="BJ318" s="62">
        <f>'2020'!BC30</f>
        <v>0</v>
      </c>
      <c r="BK318" s="62">
        <f>'2020'!BD30</f>
        <v>0</v>
      </c>
      <c r="BL318" s="62">
        <f>'2020'!BE30</f>
        <v>0</v>
      </c>
      <c r="BM318" s="62">
        <f>'2020'!BF30</f>
        <v>0</v>
      </c>
      <c r="BN318" s="63">
        <f>'2020'!BG30</f>
        <v>0</v>
      </c>
      <c r="BO318" s="60">
        <f>'2020'!BH30</f>
        <v>298</v>
      </c>
      <c r="BP318" s="61">
        <f>'2020'!BI30</f>
        <v>2805</v>
      </c>
      <c r="BQ318" s="61">
        <f>'2020'!BJ30</f>
        <v>27</v>
      </c>
      <c r="BR318" s="61">
        <f>'2020'!BK30</f>
        <v>14</v>
      </c>
      <c r="BS318" s="61">
        <f>'2020'!BL30</f>
        <v>2</v>
      </c>
      <c r="BT318" s="61">
        <f>'2020'!BM30</f>
        <v>18</v>
      </c>
      <c r="BU318" s="62">
        <f>'2020'!BN30</f>
        <v>0.63</v>
      </c>
      <c r="BV318" s="62">
        <f>'2020'!BO30</f>
        <v>1.22</v>
      </c>
      <c r="BW318" s="62">
        <f>'2020'!BP30</f>
        <v>1.45</v>
      </c>
      <c r="BX318" s="62">
        <f>'2020'!BQ30</f>
        <v>7.2</v>
      </c>
      <c r="BY318" s="62">
        <f>'2020'!BR30</f>
        <v>17.399999999999999</v>
      </c>
      <c r="BZ318" s="62">
        <f>'2020'!BS30</f>
        <v>0</v>
      </c>
      <c r="CA318" s="62">
        <f>'2020'!BT30</f>
        <v>12.5</v>
      </c>
      <c r="CB318" s="62">
        <f>'2020'!BU30</f>
        <v>71.2</v>
      </c>
      <c r="CC318" s="63">
        <f>'2020'!BV30</f>
        <v>28.3</v>
      </c>
      <c r="CD318" s="60">
        <f>'2020'!BW30</f>
        <v>410</v>
      </c>
      <c r="CE318" s="61">
        <f>'2020'!BX30</f>
        <v>1975</v>
      </c>
      <c r="CF318" s="61">
        <f>'2020'!BY30</f>
        <v>36</v>
      </c>
      <c r="CG318" s="61">
        <f>'2020'!BZ30</f>
        <v>22</v>
      </c>
      <c r="CH318" s="61">
        <f>'2020'!CA30</f>
        <v>2</v>
      </c>
      <c r="CI318" s="61">
        <f>'2020'!CB30</f>
        <v>10</v>
      </c>
      <c r="CJ318" s="62">
        <f>'2020'!CC30</f>
        <v>0.91</v>
      </c>
      <c r="CK318" s="62">
        <f>'2020'!CD30</f>
        <v>1.52</v>
      </c>
      <c r="CL318" s="62">
        <f>'2020'!CE30</f>
        <v>2.08</v>
      </c>
      <c r="CM318" s="62">
        <f>'2020'!CF30</f>
        <v>5.3</v>
      </c>
      <c r="CN318" s="62">
        <f>'2020'!CG30</f>
        <v>18.899999999999999</v>
      </c>
      <c r="CO318" s="62">
        <f>'2020'!CL30</f>
        <v>57.1</v>
      </c>
      <c r="CP318" s="62">
        <f>'2020'!CM30</f>
        <v>4.3</v>
      </c>
      <c r="CQ318" s="62">
        <f>'2020'!CN30</f>
        <v>96.5</v>
      </c>
      <c r="CR318" s="63">
        <f>'2020'!CO30</f>
        <v>3.5</v>
      </c>
      <c r="CS318" s="60">
        <f>'2020'!CP30</f>
        <v>212</v>
      </c>
      <c r="CT318" s="61">
        <f>'2020'!CQ30</f>
        <v>2776</v>
      </c>
      <c r="CU318" s="61">
        <f>'2020'!CR30</f>
        <v>28</v>
      </c>
      <c r="CV318" s="61">
        <f>'2020'!CS30</f>
        <v>18</v>
      </c>
      <c r="CW318" s="61">
        <f>'2020'!CT30</f>
        <v>3</v>
      </c>
      <c r="CX318" s="61">
        <f>'2020'!CU30</f>
        <v>28</v>
      </c>
      <c r="CY318" s="62">
        <f>'2020'!CV30</f>
        <v>0.59</v>
      </c>
      <c r="CZ318" s="62">
        <f>'2020'!CW30</f>
        <v>0.68</v>
      </c>
      <c r="DA318" s="62">
        <f>'2020'!CX30</f>
        <v>1.23</v>
      </c>
      <c r="DB318" s="62">
        <f>'2020'!CY30</f>
        <v>4.0999999999999996</v>
      </c>
      <c r="DC318" s="62">
        <f>'2020'!CZ30</f>
        <v>10.1</v>
      </c>
      <c r="DD318" s="62">
        <f>'2020'!DE30</f>
        <v>33.299999999999997</v>
      </c>
      <c r="DE318" s="62">
        <f>'2020'!DF30</f>
        <v>21.7</v>
      </c>
      <c r="DF318" s="62">
        <f>'2020'!DG30</f>
        <v>84.8</v>
      </c>
      <c r="DG318" s="63">
        <f>'2020'!DH30</f>
        <v>15.2</v>
      </c>
      <c r="DH318" s="60">
        <f>'2020'!DI30</f>
        <v>351</v>
      </c>
      <c r="DI318" s="61">
        <f>'2020'!DJ30</f>
        <v>3910</v>
      </c>
      <c r="DJ318" s="61">
        <f>'2020'!DK30</f>
        <v>34</v>
      </c>
      <c r="DK318" s="61">
        <f>'2020'!DL30</f>
        <v>25</v>
      </c>
      <c r="DL318" s="61">
        <f>'2020'!DM30</f>
        <v>1</v>
      </c>
      <c r="DM318" s="61">
        <f>'2020'!DN30</f>
        <v>33</v>
      </c>
      <c r="DN318" s="62">
        <f>'2020'!DO30</f>
        <v>0.57999999999999996</v>
      </c>
      <c r="DO318" s="62">
        <f>'2020'!DP30</f>
        <v>0.8</v>
      </c>
      <c r="DP318" s="62">
        <f>'2020'!DQ30</f>
        <v>1.72</v>
      </c>
      <c r="DQ318" s="62">
        <f>'2020'!DR30</f>
        <v>5.0999999999999996</v>
      </c>
      <c r="DR318" s="62">
        <f>'2020'!DS30</f>
        <v>11</v>
      </c>
      <c r="DS318" s="62">
        <f>'2020'!DX30</f>
        <v>37.5</v>
      </c>
      <c r="DT318" s="62">
        <f>'2020'!DY30</f>
        <v>7.4</v>
      </c>
      <c r="DU318" s="62">
        <f>'2020'!DZ30</f>
        <v>73.099999999999994</v>
      </c>
      <c r="DV318" s="63">
        <f>'2020'!EA30</f>
        <v>26.9</v>
      </c>
    </row>
    <row r="319" spans="1:126" ht="15.75" customHeight="1" x14ac:dyDescent="0.2">
      <c r="A319" s="30">
        <f t="shared" si="29"/>
        <v>317</v>
      </c>
      <c r="B319" s="31">
        <f>'2020'!A31</f>
        <v>29</v>
      </c>
      <c r="C319" s="31">
        <v>2020</v>
      </c>
      <c r="D319" s="32" t="str">
        <f>'2020'!B31</f>
        <v>K.J. Osborn</v>
      </c>
      <c r="E319" s="32" t="str" cm="1">
        <f t="array" ref="E319">_xlfn.IFS(F319&gt;12.5,"Cornerstone",AND(F319&gt;11.995,F319&lt;12.5),"Elite",AND(F319&gt;11,F319&lt;12.995),"Elite Upside",AND(F319&gt;=9.69,F319&lt;10.999),"Upside",AND(F319&gt;8.4,F319&lt;9.999),"Upside Lite",AND(F319&gt;7.25,F319&lt;8.999),"Outlier",AND(F319&gt;=6,F319&lt;7.25),"Outlier Lite",F319&lt;6.999,"Purgatory")</f>
        <v>Outlier Lite</v>
      </c>
      <c r="F319" s="33">
        <f>'2020'!C31</f>
        <v>6.4928571428571429</v>
      </c>
      <c r="G319" s="33">
        <f t="shared" si="30"/>
        <v>48.4</v>
      </c>
      <c r="H319" s="303">
        <f t="shared" si="31"/>
        <v>-1.1127310301461519</v>
      </c>
      <c r="I319" s="34" t="str">
        <f>'2020'!D31</f>
        <v>Miami</v>
      </c>
      <c r="J319" s="35">
        <f>'2020'!E31</f>
        <v>4</v>
      </c>
      <c r="K319" s="36">
        <f>'2020'!F31</f>
        <v>35591</v>
      </c>
      <c r="L319" s="37">
        <f>'2020'!G31</f>
        <v>28.317808219178083</v>
      </c>
      <c r="M319" s="37" t="str">
        <f>'2020'!H31</f>
        <v>SR</v>
      </c>
      <c r="N319" s="37">
        <f>'2020'!I31</f>
        <v>22.884931506849316</v>
      </c>
      <c r="O319" s="37" t="str">
        <f>'2020'!J31</f>
        <v>Hybrid</v>
      </c>
      <c r="P319" s="37" t="str">
        <f>'2020'!K31</f>
        <v>DEEP</v>
      </c>
      <c r="Q319" s="37" t="str">
        <f>'2020'!L31</f>
        <v>Poor Separator</v>
      </c>
      <c r="R319" s="55">
        <f>'2020'!M31</f>
        <v>71</v>
      </c>
      <c r="S319" s="55">
        <f>'2020'!N31</f>
        <v>203</v>
      </c>
      <c r="T319" s="231">
        <f t="shared" si="32"/>
        <v>28.312439644121508</v>
      </c>
      <c r="U319" s="35">
        <f>'2020'!O31</f>
        <v>4.4800000000000004</v>
      </c>
      <c r="V319" s="56">
        <f>'2020'!P31</f>
        <v>5</v>
      </c>
      <c r="W319" s="57">
        <f>'2020'!Q31</f>
        <v>0</v>
      </c>
      <c r="X319" s="58">
        <f>'2020'!R31</f>
        <v>4.3640897755610975E-2</v>
      </c>
      <c r="Y319" s="58">
        <f>'2020'!S31</f>
        <v>0.14126074498567334</v>
      </c>
      <c r="Z319" s="58">
        <f>'2020'!T31</f>
        <v>0.28272583201267831</v>
      </c>
      <c r="AA319" s="58">
        <f>'2020'!U31</f>
        <v>0.16887928372954616</v>
      </c>
      <c r="AB319" s="58">
        <f>'2020'!V31</f>
        <v>0.22580255787111225</v>
      </c>
      <c r="AC319" s="59">
        <f>'2020'!W31</f>
        <v>0.21451242997755662</v>
      </c>
      <c r="AD319" s="42">
        <f>'2020'!X31</f>
        <v>21.238356164383561</v>
      </c>
      <c r="AE319" s="43">
        <f>'2020'!Y31</f>
        <v>2.4</v>
      </c>
      <c r="AF319" s="43">
        <f>'2020'!Z31</f>
        <v>7</v>
      </c>
      <c r="AG319" s="43">
        <f>'2020'!AA31</f>
        <v>16.2</v>
      </c>
      <c r="AH319" s="43">
        <f>'2020'!AB31</f>
        <v>0.5</v>
      </c>
      <c r="AI319" s="43">
        <f>'2020'!AC31</f>
        <v>2.25</v>
      </c>
      <c r="AJ319" s="44">
        <f>'2020'!AD31</f>
        <v>5.5082266910420473E-2</v>
      </c>
      <c r="AK319" s="44">
        <f>'2020'!AE31</f>
        <v>0.13890310786106033</v>
      </c>
      <c r="AL319" s="45">
        <f>'2020'!AF31</f>
        <v>7.400000000000001E-2</v>
      </c>
      <c r="AM319" s="46">
        <f t="shared" si="34"/>
        <v>0.435</v>
      </c>
      <c r="AN319" s="45">
        <f>'2020'!AG31</f>
        <v>0.61549999999999994</v>
      </c>
      <c r="AO319" s="45">
        <f>'2020'!AH31</f>
        <v>0.3765</v>
      </c>
      <c r="AP319" s="43">
        <f>'2020'!AI31</f>
        <v>100.7891952470162</v>
      </c>
      <c r="AQ319" s="47">
        <f>'2020'!AJ31</f>
        <v>95.690867560558999</v>
      </c>
      <c r="AR319" s="48">
        <f>'2020'!AK31</f>
        <v>6</v>
      </c>
      <c r="AS319" s="49">
        <f>'2020'!AL31</f>
        <v>4</v>
      </c>
      <c r="AT319" s="49">
        <f>'2020'!AM31</f>
        <v>4</v>
      </c>
      <c r="AU319" s="49">
        <f>'2020'!AN31</f>
        <v>5</v>
      </c>
      <c r="AV319" s="49">
        <f>'2020'!AO31</f>
        <v>8</v>
      </c>
      <c r="AW319" s="49">
        <f>'2020'!AP31</f>
        <v>5</v>
      </c>
      <c r="AX319" s="49">
        <f>'2020'!AQ31</f>
        <v>4</v>
      </c>
      <c r="AY319" s="50">
        <f>'2020'!AR31</f>
        <v>0.25</v>
      </c>
      <c r="AZ319" s="60">
        <f>'2020'!AS31</f>
        <v>0</v>
      </c>
      <c r="BA319" s="61">
        <f>'2020'!AT31</f>
        <v>3602</v>
      </c>
      <c r="BB319" s="61">
        <f>'2020'!AU31</f>
        <v>0</v>
      </c>
      <c r="BC319" s="61">
        <f>'2020'!AV31</f>
        <v>0</v>
      </c>
      <c r="BD319" s="61">
        <f>'2020'!AW31</f>
        <v>0</v>
      </c>
      <c r="BE319" s="61">
        <f>'2020'!AX31</f>
        <v>0</v>
      </c>
      <c r="BF319" s="62">
        <f>'2020'!AY31</f>
        <v>0</v>
      </c>
      <c r="BG319" s="62">
        <f>'2020'!AZ31</f>
        <v>0</v>
      </c>
      <c r="BH319" s="62">
        <f>'2020'!BA31</f>
        <v>0</v>
      </c>
      <c r="BI319" s="62">
        <f>'2020'!BB31</f>
        <v>0</v>
      </c>
      <c r="BJ319" s="62">
        <f>'2020'!BC31</f>
        <v>0</v>
      </c>
      <c r="BK319" s="62">
        <f>'2020'!BD31</f>
        <v>0</v>
      </c>
      <c r="BL319" s="62">
        <f>'2020'!BE31</f>
        <v>0</v>
      </c>
      <c r="BM319" s="62">
        <f>'2020'!BF31</f>
        <v>0</v>
      </c>
      <c r="BN319" s="63">
        <f>'2020'!BG31</f>
        <v>0</v>
      </c>
      <c r="BO319" s="60">
        <f>'2020'!BH31</f>
        <v>105</v>
      </c>
      <c r="BP319" s="61">
        <f>'2020'!BI31</f>
        <v>2406</v>
      </c>
      <c r="BQ319" s="61">
        <f>'2020'!BJ31</f>
        <v>17</v>
      </c>
      <c r="BR319" s="61">
        <f>'2020'!BK31</f>
        <v>8</v>
      </c>
      <c r="BS319" s="61">
        <f>'2020'!BL31</f>
        <v>1</v>
      </c>
      <c r="BT319" s="61">
        <f>'2020'!BM31</f>
        <v>11</v>
      </c>
      <c r="BU319" s="62">
        <f>'2020'!BN31</f>
        <v>0.25</v>
      </c>
      <c r="BV319" s="62">
        <f>'2020'!BO31</f>
        <v>0.37</v>
      </c>
      <c r="BW319" s="62">
        <f>'2020'!BP31</f>
        <v>0.83</v>
      </c>
      <c r="BX319" s="62">
        <f>'2020'!BQ31</f>
        <v>4.5999999999999996</v>
      </c>
      <c r="BY319" s="62">
        <f>'2020'!BR31</f>
        <v>17.100000000000001</v>
      </c>
      <c r="BZ319" s="62">
        <f>'2020'!BS31</f>
        <v>0</v>
      </c>
      <c r="CA319" s="62">
        <f>'2020'!BT31</f>
        <v>11.1</v>
      </c>
      <c r="CB319" s="62">
        <f>'2020'!BU31</f>
        <v>93.2</v>
      </c>
      <c r="CC319" s="63">
        <f>'2020'!BV31</f>
        <v>6.8</v>
      </c>
      <c r="CD319" s="60">
        <f>'2020'!BW31</f>
        <v>493</v>
      </c>
      <c r="CE319" s="61">
        <f>'2020'!BX31</f>
        <v>3490</v>
      </c>
      <c r="CF319" s="61">
        <f>'2020'!BY31</f>
        <v>56</v>
      </c>
      <c r="CG319" s="61">
        <f>'2020'!BZ31</f>
        <v>35</v>
      </c>
      <c r="CH319" s="61">
        <f>'2020'!CA31</f>
        <v>4</v>
      </c>
      <c r="CI319" s="61">
        <f>'2020'!CB31</f>
        <v>24</v>
      </c>
      <c r="CJ319" s="62">
        <f>'2020'!CC31</f>
        <v>0.59</v>
      </c>
      <c r="CK319" s="62">
        <f>'2020'!CD31</f>
        <v>1.23</v>
      </c>
      <c r="CL319" s="62">
        <f>'2020'!CE31</f>
        <v>1.77</v>
      </c>
      <c r="CM319" s="62">
        <f>'2020'!CF31</f>
        <v>6</v>
      </c>
      <c r="CN319" s="62">
        <f>'2020'!CG31</f>
        <v>12.8</v>
      </c>
      <c r="CO319" s="62">
        <f>'2020'!CL31</f>
        <v>66.7</v>
      </c>
      <c r="CP319" s="62">
        <f>'2020'!CM31</f>
        <v>7.9</v>
      </c>
      <c r="CQ319" s="62">
        <f>'2020'!CN31</f>
        <v>32.299999999999997</v>
      </c>
      <c r="CR319" s="63">
        <f>'2020'!CO31</f>
        <v>67.7</v>
      </c>
      <c r="CS319" s="60">
        <f>'2020'!CP31</f>
        <v>892</v>
      </c>
      <c r="CT319" s="61">
        <f>'2020'!CQ31</f>
        <v>3155</v>
      </c>
      <c r="CU319" s="61">
        <f>'2020'!CR31</f>
        <v>107</v>
      </c>
      <c r="CV319" s="61">
        <f>'2020'!CS31</f>
        <v>53</v>
      </c>
      <c r="CW319" s="61">
        <f>'2020'!CT31</f>
        <v>7</v>
      </c>
      <c r="CX319" s="61">
        <f>'2020'!CU31</f>
        <v>28</v>
      </c>
      <c r="CY319" s="62">
        <f>'2020'!CV31</f>
        <v>0.5</v>
      </c>
      <c r="CZ319" s="62">
        <f>'2020'!CW31</f>
        <v>2.25</v>
      </c>
      <c r="DA319" s="62">
        <f>'2020'!CX31</f>
        <v>2.4</v>
      </c>
      <c r="DB319" s="62">
        <f>'2020'!CY31</f>
        <v>7</v>
      </c>
      <c r="DC319" s="62">
        <f>'2020'!CZ31</f>
        <v>16.2</v>
      </c>
      <c r="DD319" s="62">
        <f>'2020'!DE31</f>
        <v>13.6</v>
      </c>
      <c r="DE319" s="62">
        <f>'2020'!DF31</f>
        <v>10.199999999999999</v>
      </c>
      <c r="DF319" s="62">
        <f>'2020'!DG31</f>
        <v>32</v>
      </c>
      <c r="DG319" s="63">
        <f>'2020'!DH31</f>
        <v>66.400000000000006</v>
      </c>
      <c r="DH319" s="60">
        <f>'2020'!DI31</f>
        <v>547</v>
      </c>
      <c r="DI319" s="61">
        <f>'2020'!DJ31</f>
        <v>3239</v>
      </c>
      <c r="DJ319" s="61">
        <f>'2020'!DK31</f>
        <v>81</v>
      </c>
      <c r="DK319" s="61">
        <f>'2020'!DL31</f>
        <v>50</v>
      </c>
      <c r="DL319" s="61">
        <f>'2020'!DM31</f>
        <v>5</v>
      </c>
      <c r="DM319" s="61">
        <f>'2020'!DN31</f>
        <v>27</v>
      </c>
      <c r="DN319" s="62">
        <f>'2020'!DO31</f>
        <v>0.46</v>
      </c>
      <c r="DO319" s="62">
        <f>'2020'!DP31</f>
        <v>1.25</v>
      </c>
      <c r="DP319" s="62">
        <f>'2020'!DQ31</f>
        <v>1.31</v>
      </c>
      <c r="DQ319" s="62">
        <f>'2020'!DR31</f>
        <v>2.9</v>
      </c>
      <c r="DR319" s="62">
        <f>'2020'!DS31</f>
        <v>11.1</v>
      </c>
      <c r="DS319" s="62">
        <f>'2020'!DX31</f>
        <v>43.5</v>
      </c>
      <c r="DT319" s="62">
        <f>'2020'!DY31</f>
        <v>7.4</v>
      </c>
      <c r="DU319" s="62">
        <f>'2020'!DZ31</f>
        <v>91.1</v>
      </c>
      <c r="DV319" s="63">
        <f>'2020'!EA31</f>
        <v>8.9</v>
      </c>
    </row>
    <row r="320" spans="1:126" ht="15.75" customHeight="1" x14ac:dyDescent="0.2">
      <c r="A320" s="30">
        <f t="shared" si="29"/>
        <v>318</v>
      </c>
      <c r="B320" s="31">
        <f>'2023'!A38</f>
        <v>36</v>
      </c>
      <c r="C320" s="31">
        <v>2023</v>
      </c>
      <c r="D320" s="32" t="str">
        <f>'2023'!B38</f>
        <v>Malik Heath</v>
      </c>
      <c r="E320" s="32" t="str" cm="1">
        <f t="array" ref="E320">_xlfn.IFS(F320&gt;12.5,"Cornerstone",AND(F320&gt;11.995,F320&lt;12.5),"Elite",AND(F320&gt;11,F320&lt;12.995),"Elite Upside",AND(F320&gt;=9.69,F320&lt;10.999),"Upside",AND(F320&gt;8.4,F320&lt;9.999),"Upside Lite",AND(F320&gt;7.25,F320&lt;8.999),"Outlier",AND(F320&gt;=6,F320&lt;7.25),"Outlier Lite",F320&lt;6.999,"Purgatory")</f>
        <v>Outlier Lite</v>
      </c>
      <c r="F320" s="33">
        <f>'2023'!C38</f>
        <v>6.4785714285714278</v>
      </c>
      <c r="G320" s="33">
        <f t="shared" si="30"/>
        <v>48.199999999999996</v>
      </c>
      <c r="H320" s="303">
        <f t="shared" si="31"/>
        <v>-1.1209303794158787</v>
      </c>
      <c r="I320" s="34" t="str">
        <f>'2023'!D38</f>
        <v>Ole MIss</v>
      </c>
      <c r="J320" s="35">
        <f>'2023'!E38</f>
        <v>1</v>
      </c>
      <c r="K320" s="36">
        <f>'2023'!F38</f>
        <v>36588</v>
      </c>
      <c r="L320" s="37">
        <f>'2023'!G38</f>
        <v>25.586301369863012</v>
      </c>
      <c r="M320" s="37" t="str">
        <f>'2023'!H38</f>
        <v>RS SR</v>
      </c>
      <c r="N320" s="37">
        <f>'2023'!I38</f>
        <v>23.164383561643834</v>
      </c>
      <c r="O320" s="37" t="str">
        <f>'2023'!J38</f>
        <v>Wide</v>
      </c>
      <c r="P320" s="37" t="str">
        <f>'2023'!K38</f>
        <v>SLOB</v>
      </c>
      <c r="Q320" s="37" t="str">
        <f>'2023'!L38</f>
        <v>Elite Separator</v>
      </c>
      <c r="R320" s="35">
        <f>'2023'!M38</f>
        <v>74</v>
      </c>
      <c r="S320" s="35">
        <f>'2023'!N38</f>
        <v>213</v>
      </c>
      <c r="T320" s="231">
        <f t="shared" si="32"/>
        <v>27.347278726697702</v>
      </c>
      <c r="U320" s="35">
        <f>'2023'!O38</f>
        <v>4.6399999999999997</v>
      </c>
      <c r="V320" s="38">
        <f>'2023'!P38</f>
        <v>0</v>
      </c>
      <c r="W320" s="57">
        <f>'2023'!Q38</f>
        <v>0.17112024665981501</v>
      </c>
      <c r="X320" s="58">
        <f>'2023'!R38</f>
        <v>0.23176361957525393</v>
      </c>
      <c r="Y320" s="58">
        <f>'2023'!S38</f>
        <v>9.4192004418126585E-2</v>
      </c>
      <c r="Z320" s="58">
        <f>'2023'!T38</f>
        <v>8.9875759978852748E-2</v>
      </c>
      <c r="AA320" s="58">
        <f>'2023'!U38</f>
        <v>0.31147751331237566</v>
      </c>
      <c r="AB320" s="58">
        <f>'2023'!V38</f>
        <v>0.31147751331237566</v>
      </c>
      <c r="AC320" s="59">
        <f>'2023'!W38</f>
        <v>0.31147751331237566</v>
      </c>
      <c r="AD320" s="42">
        <f>'2023'!X38</f>
        <v>19.506849315068493</v>
      </c>
      <c r="AE320" s="43">
        <f>'2023'!Y38</f>
        <v>2.56</v>
      </c>
      <c r="AF320" s="43">
        <f>'2023'!Z38</f>
        <v>6</v>
      </c>
      <c r="AG320" s="43">
        <f>'2023'!AA38</f>
        <v>13</v>
      </c>
      <c r="AH320" s="43">
        <f>'2023'!AB38</f>
        <v>1.1499999999999999</v>
      </c>
      <c r="AI320" s="43">
        <f>'2023'!AC38</f>
        <v>2.65</v>
      </c>
      <c r="AJ320" s="44">
        <f>'2023'!AD38</f>
        <v>3.6910401647785786E-2</v>
      </c>
      <c r="AK320" s="44">
        <f>'2023'!AE38</f>
        <v>0.19246138002059732</v>
      </c>
      <c r="AL320" s="45">
        <f>'2023'!AF38</f>
        <v>7.6999999999999999E-2</v>
      </c>
      <c r="AM320" s="46">
        <f>DD320/100</f>
        <v>0.36399999999999999</v>
      </c>
      <c r="AN320" s="45">
        <f>'2023'!AG38</f>
        <v>0.96250000000000002</v>
      </c>
      <c r="AO320" s="45">
        <f>'2023'!AH38</f>
        <v>3.4000000000000002E-2</v>
      </c>
      <c r="AP320" s="43">
        <f>'2023'!AI38</f>
        <v>91.90469050667275</v>
      </c>
      <c r="AQ320" s="47">
        <f>'2023'!AJ38</f>
        <v>92.844086570344444</v>
      </c>
      <c r="AR320" s="48">
        <f>'2023'!AK38</f>
        <v>8</v>
      </c>
      <c r="AS320" s="49">
        <f>'2023'!AL38</f>
        <v>7</v>
      </c>
      <c r="AT320" s="49">
        <f>'2023'!AM38</f>
        <v>5</v>
      </c>
      <c r="AU320" s="49">
        <f>'2023'!AN38</f>
        <v>4</v>
      </c>
      <c r="AV320" s="49">
        <f>'2023'!AO38</f>
        <v>5</v>
      </c>
      <c r="AW320" s="49">
        <f>'2023'!AP38</f>
        <v>5</v>
      </c>
      <c r="AX320" s="49">
        <f>'2023'!AQ38</f>
        <v>0</v>
      </c>
      <c r="AY320" s="50">
        <f>'2023'!AR38</f>
        <v>0.5</v>
      </c>
      <c r="AZ320" s="60">
        <f>'2023'!AS38</f>
        <v>333</v>
      </c>
      <c r="BA320" s="61">
        <f>'2023'!AT38</f>
        <v>1946</v>
      </c>
      <c r="BB320" s="61">
        <f>'2023'!AU38</f>
        <v>0</v>
      </c>
      <c r="BC320" s="61">
        <f>'2023'!AV38</f>
        <v>28</v>
      </c>
      <c r="BD320" s="61">
        <f>'2023'!AW38</f>
        <v>4</v>
      </c>
      <c r="BE320" s="61">
        <f>'2023'!AX38</f>
        <v>0</v>
      </c>
      <c r="BF320" s="62">
        <f>'2023'!AY38</f>
        <v>0</v>
      </c>
      <c r="BG320" s="62">
        <f>'2023'!AZ38</f>
        <v>0</v>
      </c>
      <c r="BH320" s="62">
        <f>'2023'!BA38</f>
        <v>0</v>
      </c>
      <c r="BI320" s="62">
        <f>'2023'!BA38</f>
        <v>0</v>
      </c>
      <c r="BJ320" s="62">
        <f>'2023'!BC38</f>
        <v>0</v>
      </c>
      <c r="BK320" s="62">
        <f>'2023'!BH38</f>
        <v>0</v>
      </c>
      <c r="BL320" s="62">
        <f>'2023'!BI38</f>
        <v>0</v>
      </c>
      <c r="BM320" s="62">
        <f>'2023'!BJ38</f>
        <v>0</v>
      </c>
      <c r="BN320" s="63">
        <f>'2023'!BK38</f>
        <v>0</v>
      </c>
      <c r="BO320" s="60">
        <f>'2023'!BL38</f>
        <v>502</v>
      </c>
      <c r="BP320" s="61">
        <f>'2023'!BM38</f>
        <v>2166</v>
      </c>
      <c r="BQ320" s="61">
        <f>'2023'!BN38</f>
        <v>0</v>
      </c>
      <c r="BR320" s="61">
        <f>'2023'!BO38</f>
        <v>61</v>
      </c>
      <c r="BS320" s="61">
        <f>'2023'!BP38</f>
        <v>3</v>
      </c>
      <c r="BT320" s="61">
        <f>'2023'!BQ38</f>
        <v>0</v>
      </c>
      <c r="BU320" s="62">
        <f>'2023'!BR38</f>
        <v>0</v>
      </c>
      <c r="BV320" s="62">
        <f>'2023'!BS38</f>
        <v>0</v>
      </c>
      <c r="BW320" s="62">
        <f>'2023'!BT38</f>
        <v>0</v>
      </c>
      <c r="BX320" s="62">
        <f>'2023'!BU38</f>
        <v>0</v>
      </c>
      <c r="BY320" s="62">
        <f>'2023'!BV38</f>
        <v>0</v>
      </c>
      <c r="BZ320" s="62">
        <f>'2023'!CA38</f>
        <v>0</v>
      </c>
      <c r="CA320" s="62">
        <f>'2023'!CB38</f>
        <v>0</v>
      </c>
      <c r="CB320" s="62">
        <f>'2023'!CC38</f>
        <v>0</v>
      </c>
      <c r="CC320" s="63">
        <f>'2023'!CD38</f>
        <v>0</v>
      </c>
      <c r="CD320" s="60">
        <f>'2023'!CE38</f>
        <v>307</v>
      </c>
      <c r="CE320" s="61">
        <f>'2023'!CF38</f>
        <v>3259.3</v>
      </c>
      <c r="CF320" s="61">
        <f>'2023'!CG38</f>
        <v>58</v>
      </c>
      <c r="CG320" s="61">
        <f>'2023'!CH38</f>
        <v>37</v>
      </c>
      <c r="CH320" s="61">
        <f>'2023'!CI38</f>
        <v>3</v>
      </c>
      <c r="CI320" s="61">
        <f>'2023'!CJ38</f>
        <v>17</v>
      </c>
      <c r="CJ320" s="62">
        <f>'2023'!CK38</f>
        <v>0.15</v>
      </c>
      <c r="CK320" s="62">
        <f>'2023'!CL38</f>
        <v>0.61</v>
      </c>
      <c r="CL320" s="62">
        <f>'2023'!CM38</f>
        <v>0.87</v>
      </c>
      <c r="CM320" s="62">
        <f>'2023'!CN38</f>
        <v>0</v>
      </c>
      <c r="CN320" s="62">
        <f>'2023'!CO38</f>
        <v>0</v>
      </c>
      <c r="CO320" s="62">
        <f>'2023'!CT38</f>
        <v>27.3</v>
      </c>
      <c r="CP320" s="62">
        <f>'2023'!CU38</f>
        <v>5.0999999999999996</v>
      </c>
      <c r="CQ320" s="62">
        <f>'2023'!CV38</f>
        <v>99.2</v>
      </c>
      <c r="CR320" s="63">
        <f>'2023'!CW38</f>
        <v>0.8</v>
      </c>
      <c r="CS320" s="60">
        <f>'2023'!CX38</f>
        <v>442</v>
      </c>
      <c r="CT320" s="61">
        <f>'2023'!CY38</f>
        <v>4917.9000000000005</v>
      </c>
      <c r="CU320" s="61">
        <f>'2023'!CZ38</f>
        <v>53</v>
      </c>
      <c r="CV320" s="61">
        <f>'2023'!DA38</f>
        <v>35</v>
      </c>
      <c r="CW320" s="61">
        <f>'2023'!DB38</f>
        <v>5</v>
      </c>
      <c r="CX320" s="61">
        <f>'2023'!DC38</f>
        <v>37</v>
      </c>
      <c r="CY320" s="62">
        <f>'2023'!DD38</f>
        <v>0.68</v>
      </c>
      <c r="CZ320" s="62">
        <f>'2023'!DE38</f>
        <v>0.79</v>
      </c>
      <c r="DA320" s="62">
        <f>'2023'!DF38</f>
        <v>1.27</v>
      </c>
      <c r="DB320" s="62">
        <f>'2023'!DG38</f>
        <v>5.3</v>
      </c>
      <c r="DC320" s="62">
        <f>'2023'!DH38</f>
        <v>10.5</v>
      </c>
      <c r="DD320" s="62">
        <f>'2023'!DM38</f>
        <v>36.4</v>
      </c>
      <c r="DE320" s="62">
        <f>'2023'!DN38</f>
        <v>7.9</v>
      </c>
      <c r="DF320" s="62">
        <f>'2023'!DO38</f>
        <v>99.5</v>
      </c>
      <c r="DG320" s="63">
        <f>'2023'!DP38</f>
        <v>0.5</v>
      </c>
      <c r="DH320" s="60">
        <f>'2023'!DQ38</f>
        <v>971</v>
      </c>
      <c r="DI320" s="61">
        <f>'2023'!DR38</f>
        <v>3117.4</v>
      </c>
      <c r="DJ320" s="61">
        <f>'2023'!DS38</f>
        <v>87</v>
      </c>
      <c r="DK320" s="61">
        <f>'2023'!DT38</f>
        <v>60</v>
      </c>
      <c r="DL320" s="61">
        <f>'2023'!DU38</f>
        <v>5</v>
      </c>
      <c r="DM320" s="61">
        <f>'2023'!DV38</f>
        <v>22</v>
      </c>
      <c r="DN320" s="62">
        <f>'2023'!DW38</f>
        <v>1.1499999999999999</v>
      </c>
      <c r="DO320" s="62">
        <f>'2023'!DX38</f>
        <v>2.65</v>
      </c>
      <c r="DP320" s="62">
        <f>'2023'!DY38</f>
        <v>2.56</v>
      </c>
      <c r="DQ320" s="62">
        <f>'2023'!DZ38</f>
        <v>6</v>
      </c>
      <c r="DR320" s="62">
        <f>'2023'!EA38</f>
        <v>13</v>
      </c>
      <c r="DS320" s="62">
        <f>'2023'!EF38</f>
        <v>42.9</v>
      </c>
      <c r="DT320" s="62">
        <f>'2023'!EG38</f>
        <v>7.7</v>
      </c>
      <c r="DU320" s="62">
        <f>'2023'!EH38</f>
        <v>93</v>
      </c>
      <c r="DV320" s="63">
        <f>'2023'!EI38</f>
        <v>6.3</v>
      </c>
    </row>
    <row r="321" spans="1:126" ht="15.75" customHeight="1" x14ac:dyDescent="0.2">
      <c r="A321" s="30">
        <f t="shared" si="29"/>
        <v>319</v>
      </c>
      <c r="B321" s="31">
        <f>'2018'!A24</f>
        <v>22</v>
      </c>
      <c r="C321" s="31">
        <v>2018</v>
      </c>
      <c r="D321" s="32" t="str">
        <f>'2018'!B24</f>
        <v>Jester Weah</v>
      </c>
      <c r="E321" s="32" t="str" cm="1">
        <f t="array" ref="E321">_xlfn.IFS(F321&gt;12.5,"Cornerstone",AND(F321&gt;11.995,F321&lt;12.5),"Elite",AND(F321&gt;11,F321&lt;12.995),"Elite Upside",AND(F321&gt;=9.69,F321&lt;10.999),"Upside",AND(F321&gt;8.4,F321&lt;9.999),"Upside Lite",AND(F321&gt;7.25,F321&lt;8.999),"Outlier",AND(F321&gt;=6,F321&lt;7.25),"Outlier Lite",F321&lt;6.999,"Purgatory")</f>
        <v>Outlier Lite</v>
      </c>
      <c r="F321" s="33">
        <f>'2018'!C24</f>
        <v>6.4728571428571424</v>
      </c>
      <c r="G321" s="33">
        <f t="shared" si="30"/>
        <v>48.1</v>
      </c>
      <c r="H321" s="303">
        <f t="shared" si="31"/>
        <v>-1.124210119123769</v>
      </c>
      <c r="I321" s="34" t="str">
        <f>'2018'!D24</f>
        <v>Pitt</v>
      </c>
      <c r="J321" s="35">
        <f>'2018'!E24</f>
        <v>4</v>
      </c>
      <c r="K321" s="36">
        <f>'2018'!F24</f>
        <v>34737</v>
      </c>
      <c r="L321" s="37">
        <f>'2018'!G24</f>
        <v>30.657534246575342</v>
      </c>
      <c r="M321" s="37" t="str">
        <f>'2018'!H24</f>
        <v>SR</v>
      </c>
      <c r="N321" s="37">
        <f>'2018'!I24</f>
        <v>23.230136986301371</v>
      </c>
      <c r="O321" s="37" t="str">
        <f>'2018'!J24</f>
        <v>Wide</v>
      </c>
      <c r="P321" s="37" t="str">
        <f>'2018'!K24</f>
        <v>DEEP</v>
      </c>
      <c r="Q321" s="37" t="str">
        <f>'2018'!L24</f>
        <v>Poor Separator</v>
      </c>
      <c r="R321" s="55">
        <f>'2018'!M24</f>
        <v>75</v>
      </c>
      <c r="S321" s="55">
        <f>'2018'!N24</f>
        <v>190</v>
      </c>
      <c r="T321" s="231">
        <f t="shared" si="32"/>
        <v>23.74810865177286</v>
      </c>
      <c r="U321" s="35">
        <f>'2018'!O24</f>
        <v>4.43</v>
      </c>
      <c r="V321" s="56">
        <f>'2018'!P24</f>
        <v>0</v>
      </c>
      <c r="W321" s="57">
        <f>'2018'!Q24</f>
        <v>0</v>
      </c>
      <c r="X321" s="58">
        <f>'2018'!R24</f>
        <v>0</v>
      </c>
      <c r="Y321" s="58">
        <f>'2018'!S24</f>
        <v>0</v>
      </c>
      <c r="Z321" s="58">
        <f>'2018'!T24</f>
        <v>0.30187369882026371</v>
      </c>
      <c r="AA321" s="58">
        <f>'2018'!U24</f>
        <v>0.26722817764165391</v>
      </c>
      <c r="AB321" s="58">
        <f>'2018'!V24</f>
        <v>0.28455093823095878</v>
      </c>
      <c r="AC321" s="59">
        <f>'2018'!W24</f>
        <v>0.27032339131941086</v>
      </c>
      <c r="AD321" s="42">
        <f>'2018'!X24</f>
        <v>21.578082191780823</v>
      </c>
      <c r="AE321" s="43">
        <f>'2018'!Y24</f>
        <v>2.88</v>
      </c>
      <c r="AF321" s="43">
        <f>'2018'!Z24</f>
        <v>10.5</v>
      </c>
      <c r="AG321" s="43">
        <f>'2018'!AA24</f>
        <v>17.5</v>
      </c>
      <c r="AH321" s="43">
        <f>'2018'!AB24</f>
        <v>1.21</v>
      </c>
      <c r="AI321" s="43">
        <f>'2018'!AC24</f>
        <v>2.69</v>
      </c>
      <c r="AJ321" s="44">
        <f>'2018'!AD24</f>
        <v>6.8409742120343842E-2</v>
      </c>
      <c r="AK321" s="44">
        <f>'2018'!AE24</f>
        <v>0.15050143266475643</v>
      </c>
      <c r="AL321" s="45">
        <f>'2018'!AF24</f>
        <v>0.14599999999999999</v>
      </c>
      <c r="AM321" s="46">
        <f>DS321/100</f>
        <v>0.28000000000000003</v>
      </c>
      <c r="AN321" s="45">
        <f>'2018'!AG24</f>
        <v>0.91700000000000004</v>
      </c>
      <c r="AO321" s="45">
        <f>'2018'!AH24</f>
        <v>8.3000000000000004E-2</v>
      </c>
      <c r="AP321" s="43">
        <f>'2018'!AI24</f>
        <v>98.666265767488142</v>
      </c>
      <c r="AQ321" s="47">
        <f>'2018'!AJ24</f>
        <v>101.70201982295187</v>
      </c>
      <c r="AR321" s="48">
        <f>'2018'!AK24</f>
        <v>7</v>
      </c>
      <c r="AS321" s="49">
        <f>'2018'!AL24</f>
        <v>3</v>
      </c>
      <c r="AT321" s="49">
        <f>'2018'!AM24</f>
        <v>5</v>
      </c>
      <c r="AU321" s="49">
        <f>'2018'!AN24</f>
        <v>8</v>
      </c>
      <c r="AV321" s="49">
        <f>'2018'!AO24</f>
        <v>9</v>
      </c>
      <c r="AW321" s="49">
        <f>'2018'!AP24</f>
        <v>6</v>
      </c>
      <c r="AX321" s="49">
        <f>'2018'!AQ24</f>
        <v>0</v>
      </c>
      <c r="AY321" s="50">
        <f>'2018'!AR24</f>
        <v>0</v>
      </c>
      <c r="AZ321" s="60">
        <f>'2018'!AS24</f>
        <v>0</v>
      </c>
      <c r="BA321" s="61">
        <f>'2018'!AT24</f>
        <v>3074</v>
      </c>
      <c r="BB321" s="61">
        <f>'2018'!AU24</f>
        <v>0</v>
      </c>
      <c r="BC321" s="61">
        <f>'2018'!AV24</f>
        <v>0</v>
      </c>
      <c r="BD321" s="61">
        <f>'2018'!AW24</f>
        <v>0</v>
      </c>
      <c r="BE321" s="61">
        <f>'2018'!AX24</f>
        <v>0</v>
      </c>
      <c r="BF321" s="62">
        <f>'2018'!AY24</f>
        <v>0</v>
      </c>
      <c r="BG321" s="62">
        <f>'2018'!AZ24</f>
        <v>0</v>
      </c>
      <c r="BH321" s="62">
        <f>'2018'!BA24</f>
        <v>0</v>
      </c>
      <c r="BI321" s="62">
        <f>'2018'!BB24</f>
        <v>0</v>
      </c>
      <c r="BJ321" s="62">
        <f>'2018'!BC24</f>
        <v>0</v>
      </c>
      <c r="BK321" s="62">
        <f>'2018'!BD24</f>
        <v>0</v>
      </c>
      <c r="BL321" s="62">
        <f>'2018'!BE24</f>
        <v>0</v>
      </c>
      <c r="BM321" s="62">
        <f>'2018'!BF24</f>
        <v>0</v>
      </c>
      <c r="BN321" s="63">
        <f>'2018'!BG24</f>
        <v>0</v>
      </c>
      <c r="BO321" s="60">
        <f>'2018'!BH24</f>
        <v>0</v>
      </c>
      <c r="BP321" s="61">
        <f>'2018'!BI24</f>
        <v>2417</v>
      </c>
      <c r="BQ321" s="61">
        <f>'2018'!BJ24</f>
        <v>3</v>
      </c>
      <c r="BR321" s="61">
        <f>'2018'!BK24</f>
        <v>0</v>
      </c>
      <c r="BS321" s="61">
        <f>'2018'!BL24</f>
        <v>0</v>
      </c>
      <c r="BT321" s="61">
        <f>'2018'!BM24</f>
        <v>0</v>
      </c>
      <c r="BU321" s="62">
        <f>'2018'!BN24</f>
        <v>0</v>
      </c>
      <c r="BV321" s="62">
        <f>'2018'!BO24</f>
        <v>0</v>
      </c>
      <c r="BW321" s="62">
        <f>'2018'!BP24</f>
        <v>0</v>
      </c>
      <c r="BX321" s="62">
        <f>'2018'!BQ24</f>
        <v>0</v>
      </c>
      <c r="BY321" s="62">
        <f>'2018'!BR24</f>
        <v>0</v>
      </c>
      <c r="BZ321" s="62">
        <f>'2018'!BS24</f>
        <v>0</v>
      </c>
      <c r="CA321" s="62">
        <f>'2018'!BT24</f>
        <v>0</v>
      </c>
      <c r="CB321" s="62">
        <f>'2018'!BU24</f>
        <v>91.7</v>
      </c>
      <c r="CC321" s="63">
        <f>'2018'!BV24</f>
        <v>8.3000000000000007</v>
      </c>
      <c r="CD321" s="60">
        <f>'2018'!BW24</f>
        <v>0</v>
      </c>
      <c r="CE321" s="61">
        <f>'2018'!BX24</f>
        <v>2478</v>
      </c>
      <c r="CF321" s="61">
        <f>'2018'!BY24</f>
        <v>4</v>
      </c>
      <c r="CG321" s="61">
        <f>'2018'!BZ24</f>
        <v>0</v>
      </c>
      <c r="CH321" s="61">
        <f>'2018'!CA24</f>
        <v>0</v>
      </c>
      <c r="CI321" s="61">
        <f>'2018'!CB24</f>
        <v>21</v>
      </c>
      <c r="CJ321" s="62">
        <f>'2018'!CC24</f>
        <v>0</v>
      </c>
      <c r="CK321" s="62">
        <f>'2018'!CD24</f>
        <v>0</v>
      </c>
      <c r="CL321" s="62">
        <f>'2018'!CE24</f>
        <v>0</v>
      </c>
      <c r="CM321" s="62">
        <f>'2018'!CF24</f>
        <v>0</v>
      </c>
      <c r="CN321" s="62">
        <f>'2018'!CG24</f>
        <v>0</v>
      </c>
      <c r="CO321" s="62">
        <f>'2018'!CH24</f>
        <v>0</v>
      </c>
      <c r="CP321" s="62">
        <f>'2018'!CI24</f>
        <v>100</v>
      </c>
      <c r="CQ321" s="62">
        <f>'2018'!CJ24</f>
        <v>100</v>
      </c>
      <c r="CR321" s="63">
        <f>'2018'!CK24</f>
        <v>0</v>
      </c>
      <c r="CS321" s="60">
        <f>'2018'!CL24</f>
        <v>870</v>
      </c>
      <c r="CT321" s="61">
        <f>'2018'!CM24</f>
        <v>2882</v>
      </c>
      <c r="CU321" s="61">
        <f>'2018'!CN24</f>
        <v>60</v>
      </c>
      <c r="CV321" s="61">
        <f>'2018'!CO24</f>
        <v>35</v>
      </c>
      <c r="CW321" s="61">
        <f>'2018'!CP24</f>
        <v>10</v>
      </c>
      <c r="CX321" s="61">
        <f>'2018'!CQ24</f>
        <v>28</v>
      </c>
      <c r="CY321" s="62">
        <f>'2018'!CR24</f>
        <v>1.21</v>
      </c>
      <c r="CZ321" s="62">
        <f>'2018'!CS24</f>
        <v>2.69</v>
      </c>
      <c r="DA321" s="62">
        <f>'2018'!CT24</f>
        <v>2.88</v>
      </c>
      <c r="DB321" s="62">
        <f>'2018'!CU24</f>
        <v>10.5</v>
      </c>
      <c r="DC321" s="62">
        <f>'2018'!CV24</f>
        <v>16.2</v>
      </c>
      <c r="DD321" s="62">
        <f>'2018'!CW24</f>
        <v>0</v>
      </c>
      <c r="DE321" s="62">
        <f>'2018'!CX24</f>
        <v>7.9</v>
      </c>
      <c r="DF321" s="62">
        <f>'2018'!CY24</f>
        <v>91.9</v>
      </c>
      <c r="DG321" s="63">
        <f>'2018'!CZ24</f>
        <v>8.1</v>
      </c>
      <c r="DH321" s="60">
        <f>'2018'!DA24</f>
        <v>698</v>
      </c>
      <c r="DI321" s="61">
        <f>'2018'!DB24</f>
        <v>2612</v>
      </c>
      <c r="DJ321" s="61">
        <f>'2018'!DC24</f>
        <v>80</v>
      </c>
      <c r="DK321" s="61">
        <f>'2018'!DD24</f>
        <v>41</v>
      </c>
      <c r="DL321" s="61">
        <f>'2018'!DE24</f>
        <v>4</v>
      </c>
      <c r="DM321" s="61">
        <f>'2018'!DF24</f>
        <v>12</v>
      </c>
      <c r="DN321" s="62">
        <f>'2018'!DG24</f>
        <v>0.61</v>
      </c>
      <c r="DO321" s="62">
        <f>'2018'!DH24</f>
        <v>2.13</v>
      </c>
      <c r="DP321" s="62">
        <f>'2018'!DI24</f>
        <v>1.91</v>
      </c>
      <c r="DQ321" s="62">
        <f>'2018'!DJ24</f>
        <v>5.0999999999999996</v>
      </c>
      <c r="DR321" s="62">
        <f>'2018'!DK24</f>
        <v>17.5</v>
      </c>
      <c r="DS321" s="62">
        <f>'2018'!DP24</f>
        <v>28</v>
      </c>
      <c r="DT321" s="62">
        <f>'2018'!DQ24</f>
        <v>14.6</v>
      </c>
      <c r="DU321" s="62">
        <f>'2018'!DR24</f>
        <v>91.5</v>
      </c>
      <c r="DV321" s="63">
        <f>'2018'!DS24</f>
        <v>8.5</v>
      </c>
    </row>
    <row r="322" spans="1:126" ht="15.75" customHeight="1" x14ac:dyDescent="0.2">
      <c r="A322" s="30">
        <f t="shared" si="29"/>
        <v>320</v>
      </c>
      <c r="B322" s="31">
        <f>'2022'!A31</f>
        <v>29</v>
      </c>
      <c r="C322" s="31">
        <v>2022</v>
      </c>
      <c r="D322" s="32" t="str">
        <f>'2022'!B31</f>
        <v>Reggie Roberson Jr.</v>
      </c>
      <c r="E322" s="32" t="str" cm="1">
        <f t="array" ref="E322">_xlfn.IFS(F322&gt;12.5,"Cornerstone",AND(F322&gt;11.995,F322&lt;12.5),"Elite",AND(F322&gt;11,F322&lt;12.995),"Elite Upside",AND(F322&gt;=9.69,F322&lt;10.999),"Upside",AND(F322&gt;8.4,F322&lt;9.999),"Upside Lite",AND(F322&gt;7.25,F322&lt;8.999),"Outlier",AND(F322&gt;=6,F322&lt;7.25),"Outlier Lite",F322&lt;6.999,"Purgatory")</f>
        <v>Outlier Lite</v>
      </c>
      <c r="F322" s="33">
        <f>'2022'!C31</f>
        <v>6.4485714285714284</v>
      </c>
      <c r="G322" s="33">
        <f t="shared" si="30"/>
        <v>47.9</v>
      </c>
      <c r="H322" s="303">
        <f t="shared" si="31"/>
        <v>-1.1381490128823037</v>
      </c>
      <c r="I322" s="34" t="str">
        <f>'2022'!D31</f>
        <v>SMU</v>
      </c>
      <c r="J322" s="35">
        <f>'2022'!E31</f>
        <v>6</v>
      </c>
      <c r="K322" s="36">
        <f>'2022'!F31</f>
        <v>36021</v>
      </c>
      <c r="L322" s="37">
        <f>'2022'!G31</f>
        <v>27.139726027397259</v>
      </c>
      <c r="M322" s="37" t="str">
        <f>'2022'!H31</f>
        <v>SR</v>
      </c>
      <c r="N322" s="37">
        <f>'2022'!I31</f>
        <v>23.720547945205478</v>
      </c>
      <c r="O322" s="37" t="str">
        <f>'2022'!J31</f>
        <v>Wide</v>
      </c>
      <c r="P322" s="37" t="str">
        <f>'2022'!K31</f>
        <v>PROTO Z</v>
      </c>
      <c r="Q322" s="37" t="str">
        <f>'2022'!L31</f>
        <v>Poor Separator</v>
      </c>
      <c r="R322" s="55">
        <f>'2022'!M31</f>
        <v>72</v>
      </c>
      <c r="S322" s="55">
        <f>'2022'!N31</f>
        <v>201</v>
      </c>
      <c r="T322" s="231">
        <f t="shared" si="32"/>
        <v>27.260198733360433</v>
      </c>
      <c r="U322" s="35">
        <f>'2022'!O31</f>
        <v>4.58</v>
      </c>
      <c r="V322" s="56">
        <f>'2022'!P31</f>
        <v>0</v>
      </c>
      <c r="W322" s="57">
        <f>'2022'!Q31</f>
        <v>7.8472403871305257E-3</v>
      </c>
      <c r="X322" s="58">
        <f>'2022'!R31</f>
        <v>0.2460122699386503</v>
      </c>
      <c r="Y322" s="58">
        <f>'2022'!S31</f>
        <v>0.19990042320139406</v>
      </c>
      <c r="Z322" s="58">
        <f>'2022'!T31</f>
        <v>0.1490566037735849</v>
      </c>
      <c r="AA322" s="58">
        <f>'2022'!U31</f>
        <v>0.17104542966611933</v>
      </c>
      <c r="AB322" s="58">
        <f>'2022'!V31</f>
        <v>0.20852884980238481</v>
      </c>
      <c r="AC322" s="59">
        <f>'2022'!W31</f>
        <v>0.17724952233202709</v>
      </c>
      <c r="AD322" s="42">
        <f>'2022'!X31</f>
        <v>20.063013698630137</v>
      </c>
      <c r="AE322" s="43">
        <f>'2022'!Y31</f>
        <v>4.22</v>
      </c>
      <c r="AF322" s="43">
        <f>'2022'!Z31</f>
        <v>10.1</v>
      </c>
      <c r="AG322" s="43">
        <f>'2022'!AA31</f>
        <v>12.9</v>
      </c>
      <c r="AH322" s="43">
        <f>'2022'!AB31</f>
        <v>1.1399999999999999</v>
      </c>
      <c r="AI322" s="43">
        <f>'2022'!AC31</f>
        <v>3.34</v>
      </c>
      <c r="AJ322" s="44">
        <f>'2022'!AD31</f>
        <v>4.1279999999999997E-2</v>
      </c>
      <c r="AK322" s="44">
        <f>'2022'!AE31</f>
        <v>0.15686399999999998</v>
      </c>
      <c r="AL322" s="45">
        <f>'2022'!AF31</f>
        <v>9.0999999999999998E-2</v>
      </c>
      <c r="AM322" s="46">
        <f>DS322/100</f>
        <v>0.4</v>
      </c>
      <c r="AN322" s="45">
        <f>'2022'!AG31</f>
        <v>0.90449999999999997</v>
      </c>
      <c r="AO322" s="45">
        <f>'2022'!AH31</f>
        <v>9.5500000000000002E-2</v>
      </c>
      <c r="AP322" s="43">
        <f>'2022'!AI31</f>
        <v>91.361693482473967</v>
      </c>
      <c r="AQ322" s="47">
        <f>'2022'!AJ31</f>
        <v>88.579225176730077</v>
      </c>
      <c r="AR322" s="48">
        <f>'2022'!AK31</f>
        <v>4</v>
      </c>
      <c r="AS322" s="49">
        <f>'2022'!AL31</f>
        <v>6</v>
      </c>
      <c r="AT322" s="49">
        <f>'2022'!AM31</f>
        <v>8</v>
      </c>
      <c r="AU322" s="49">
        <f>'2022'!AN31</f>
        <v>8</v>
      </c>
      <c r="AV322" s="49">
        <f>'2022'!AO31</f>
        <v>6</v>
      </c>
      <c r="AW322" s="49">
        <f>'2022'!AP31</f>
        <v>4</v>
      </c>
      <c r="AX322" s="49">
        <f>'2022'!AQ31</f>
        <v>0</v>
      </c>
      <c r="AY322" s="50">
        <f>'2022'!AR31</f>
        <v>0</v>
      </c>
      <c r="AZ322" s="60">
        <f>'2022'!AS31</f>
        <v>30</v>
      </c>
      <c r="BA322" s="61">
        <f>'2022'!AT31</f>
        <v>3823</v>
      </c>
      <c r="BB322" s="61">
        <f>'2022'!AU31</f>
        <v>6</v>
      </c>
      <c r="BC322" s="61">
        <f>'2022'!AV31</f>
        <v>6</v>
      </c>
      <c r="BD322" s="61">
        <f>'2022'!AW31</f>
        <v>1</v>
      </c>
      <c r="BE322" s="61">
        <f>'2022'!AX31</f>
        <v>35</v>
      </c>
      <c r="BF322" s="62">
        <f>'2022'!AY31</f>
        <v>0.47</v>
      </c>
      <c r="BG322" s="62">
        <f>'2022'!AZ31</f>
        <v>0.25</v>
      </c>
      <c r="BH322" s="62">
        <f>'2022'!BA31</f>
        <v>0.49</v>
      </c>
      <c r="BI322" s="62">
        <f>'2022'!BB31</f>
        <v>2.2000000000000002</v>
      </c>
      <c r="BJ322" s="62">
        <f>'2022'!BC31</f>
        <v>3.5</v>
      </c>
      <c r="BK322" s="62">
        <f>'2022'!BH31</f>
        <v>0</v>
      </c>
      <c r="BL322" s="62">
        <f>'2022'!BI31</f>
        <v>0</v>
      </c>
      <c r="BM322" s="62">
        <f>'2022'!BJ31</f>
        <v>98.4</v>
      </c>
      <c r="BN322" s="63">
        <f>'2022'!BK31</f>
        <v>1.6</v>
      </c>
      <c r="BO322" s="60">
        <f>'2022'!BL31</f>
        <v>802</v>
      </c>
      <c r="BP322" s="61">
        <f>'2022'!BM31</f>
        <v>3260</v>
      </c>
      <c r="BQ322" s="61">
        <f>'2022'!BN31</f>
        <v>100</v>
      </c>
      <c r="BR322" s="61">
        <f>'2022'!BO31</f>
        <v>52</v>
      </c>
      <c r="BS322" s="61">
        <f>'2022'!BP31</f>
        <v>6</v>
      </c>
      <c r="BT322" s="61">
        <f>'2022'!BQ31</f>
        <v>28</v>
      </c>
      <c r="BU322" s="62">
        <f>'2022'!BR31</f>
        <v>0.39</v>
      </c>
      <c r="BV322" s="62">
        <f>'2022'!BS31</f>
        <v>2.0099999999999998</v>
      </c>
      <c r="BW322" s="62">
        <f>'2022'!BT31</f>
        <v>2.42</v>
      </c>
      <c r="BX322" s="62">
        <f>'2022'!BU31</f>
        <v>4.5</v>
      </c>
      <c r="BY322" s="62">
        <f>'2022'!BV31</f>
        <v>14.2</v>
      </c>
      <c r="BZ322" s="62">
        <f>'2022'!CA31</f>
        <v>48</v>
      </c>
      <c r="CA322" s="62">
        <f>'2022'!CB31</f>
        <v>14.8</v>
      </c>
      <c r="CB322" s="62">
        <f>'2022'!CC31</f>
        <v>93.4</v>
      </c>
      <c r="CC322" s="63">
        <f>'2022'!CD31</f>
        <v>6.4</v>
      </c>
      <c r="CD322" s="60">
        <f>'2022'!CE31</f>
        <v>803</v>
      </c>
      <c r="CE322" s="61">
        <f>'2022'!CF31</f>
        <v>4017</v>
      </c>
      <c r="CF322" s="61">
        <f>'2022'!CG31</f>
        <v>64</v>
      </c>
      <c r="CG322" s="61">
        <f>'2022'!CH31</f>
        <v>43</v>
      </c>
      <c r="CH322" s="61">
        <f>'2022'!CI31</f>
        <v>6</v>
      </c>
      <c r="CI322" s="61">
        <f>'2022'!CJ31</f>
        <v>35</v>
      </c>
      <c r="CJ322" s="62">
        <f>'2022'!CK31</f>
        <v>0.7</v>
      </c>
      <c r="CK322" s="62">
        <f>'2022'!CL31</f>
        <v>2.71</v>
      </c>
      <c r="CL322" s="62">
        <f>'2022'!CM31</f>
        <v>3.43</v>
      </c>
      <c r="CM322" s="62">
        <f>'2022'!CN31</f>
        <v>6.4</v>
      </c>
      <c r="CN322" s="62">
        <f>'2022'!CO31</f>
        <v>14.8</v>
      </c>
      <c r="CO322" s="62">
        <f>'2022'!CT31</f>
        <v>61.5</v>
      </c>
      <c r="CP322" s="62">
        <f>'2022'!CU31</f>
        <v>2.2999999999999998</v>
      </c>
      <c r="CQ322" s="62">
        <f>'2022'!CV31</f>
        <v>93.8</v>
      </c>
      <c r="CR322" s="63">
        <f>'2022'!CW31</f>
        <v>6.2</v>
      </c>
      <c r="CS322" s="60">
        <f>'2022'!CX31</f>
        <v>474</v>
      </c>
      <c r="CT322" s="61">
        <f>'2022'!CY31</f>
        <v>3180</v>
      </c>
      <c r="CU322" s="61">
        <f>'2022'!CZ31</f>
        <v>31</v>
      </c>
      <c r="CV322" s="61">
        <f>'2022'!DA31</f>
        <v>22</v>
      </c>
      <c r="CW322" s="61">
        <f>'2022'!DB31</f>
        <v>5</v>
      </c>
      <c r="CX322" s="61">
        <f>'2022'!DC31</f>
        <v>23</v>
      </c>
      <c r="CY322" s="62">
        <f>'2022'!DD31</f>
        <v>1.1399999999999999</v>
      </c>
      <c r="CZ322" s="62">
        <f>'2022'!DE31</f>
        <v>3.34</v>
      </c>
      <c r="DA322" s="62">
        <f>'2022'!DF31</f>
        <v>4.22</v>
      </c>
      <c r="DB322" s="62">
        <f>'2022'!DG31</f>
        <v>10.1</v>
      </c>
      <c r="DC322" s="62">
        <f>'2022'!DH31</f>
        <v>12.9</v>
      </c>
      <c r="DD322" s="62">
        <f>'2022'!DM31</f>
        <v>20</v>
      </c>
      <c r="DE322" s="62">
        <f>'2022'!DN31</f>
        <v>4.3</v>
      </c>
      <c r="DF322" s="62">
        <f>'2022'!DO31</f>
        <v>93.1</v>
      </c>
      <c r="DG322" s="63">
        <f>'2022'!DP31</f>
        <v>6.9</v>
      </c>
      <c r="DH322" s="60">
        <f>'2022'!DQ31</f>
        <v>625</v>
      </c>
      <c r="DI322" s="61">
        <f>'2022'!DR31</f>
        <v>3654</v>
      </c>
      <c r="DJ322" s="61">
        <f>'2022'!DS31</f>
        <v>72</v>
      </c>
      <c r="DK322" s="61">
        <f>'2022'!DT31</f>
        <v>50</v>
      </c>
      <c r="DL322" s="61">
        <f>'2022'!DU31</f>
        <v>6</v>
      </c>
      <c r="DM322" s="61">
        <f>'2022'!DV31</f>
        <v>39</v>
      </c>
      <c r="DN322" s="62">
        <f>'2022'!DW31</f>
        <v>0.71</v>
      </c>
      <c r="DO322" s="62">
        <f>'2022'!DX31</f>
        <v>1.34</v>
      </c>
      <c r="DP322" s="62">
        <f>'2022'!DY31</f>
        <v>1.72</v>
      </c>
      <c r="DQ322" s="62">
        <f>'2022'!DZ31</f>
        <v>5.6</v>
      </c>
      <c r="DR322" s="62">
        <f>'2022'!EA31</f>
        <v>9.4</v>
      </c>
      <c r="DS322" s="62">
        <f>'2022'!EF31</f>
        <v>40</v>
      </c>
      <c r="DT322" s="62">
        <f>'2022'!EG31</f>
        <v>9.1</v>
      </c>
      <c r="DU322" s="62">
        <f>'2022'!EH31</f>
        <v>87.8</v>
      </c>
      <c r="DV322" s="63">
        <f>'2022'!EI31</f>
        <v>12.2</v>
      </c>
    </row>
    <row r="323" spans="1:126" ht="15.75" customHeight="1" x14ac:dyDescent="0.2">
      <c r="A323" s="30">
        <f t="shared" ref="A323:A386" si="35">_xlfn.RANK.EQ(F323,F$3:F$616)</f>
        <v>321</v>
      </c>
      <c r="B323" s="31">
        <f>'2023'!A39</f>
        <v>37</v>
      </c>
      <c r="C323" s="31">
        <v>2023</v>
      </c>
      <c r="D323" s="32" t="str">
        <f>'2023'!B39</f>
        <v>C.J. Johnson</v>
      </c>
      <c r="E323" s="32" t="str" cm="1">
        <f t="array" ref="E323">_xlfn.IFS(F323&gt;12.5,"Cornerstone",AND(F323&gt;11.995,F323&lt;12.5),"Elite",AND(F323&gt;11,F323&lt;12.995),"Elite Upside",AND(F323&gt;=9.69,F323&lt;10.999),"Upside",AND(F323&gt;8.4,F323&lt;9.999),"Upside Lite",AND(F323&gt;7.25,F323&lt;8.999),"Outlier",AND(F323&gt;=6,F323&lt;7.25),"Outlier Lite",F323&lt;6.999,"Purgatory")</f>
        <v>Outlier Lite</v>
      </c>
      <c r="F323" s="33">
        <f>'2023'!C39</f>
        <v>6.4214285714285717</v>
      </c>
      <c r="G323" s="33">
        <f t="shared" ref="G323:G386" si="36">(_xlfn.PERCENTRANK.EXC($F$3:$F$616,F323)*100)</f>
        <v>47.8</v>
      </c>
      <c r="H323" s="303">
        <f t="shared" ref="H323:H386" si="37">STANDARDIZE(F323,(AVERAGE($F$3:$F$372)),(_xlfn.STDEV.P($F$3:$F$371)))</f>
        <v>-1.1537277764947835</v>
      </c>
      <c r="I323" s="34" t="str">
        <f>'2023'!D39</f>
        <v>ECU</v>
      </c>
      <c r="J323" s="35">
        <f>'2023'!E39</f>
        <v>6</v>
      </c>
      <c r="K323" s="36">
        <f>'2023'!F39</f>
        <v>36834</v>
      </c>
      <c r="L323" s="37">
        <f>'2023'!G39</f>
        <v>24.912328767123288</v>
      </c>
      <c r="M323" s="37" t="str">
        <f>'2023'!H39</f>
        <v>SR</v>
      </c>
      <c r="N323" s="37">
        <f>'2023'!I39</f>
        <v>22.490410958904111</v>
      </c>
      <c r="O323" s="37" t="str">
        <f>'2023'!J39</f>
        <v>Slot</v>
      </c>
      <c r="P323" s="37" t="str">
        <f>'2023'!K39</f>
        <v>SLOB</v>
      </c>
      <c r="Q323" s="37" t="str">
        <f>'2023'!L39</f>
        <v>Poor Separator</v>
      </c>
      <c r="R323" s="35">
        <f>'2023'!M39</f>
        <v>74</v>
      </c>
      <c r="S323" s="35">
        <f>'2023'!N39</f>
        <v>224</v>
      </c>
      <c r="T323" s="231">
        <f t="shared" si="32"/>
        <v>28.759579506010727</v>
      </c>
      <c r="U323" s="35">
        <f>'2023'!O39</f>
        <v>4.66</v>
      </c>
      <c r="V323" s="38">
        <f>'2023'!P39</f>
        <v>0</v>
      </c>
      <c r="W323" s="57">
        <f>'2023'!Q39</f>
        <v>0</v>
      </c>
      <c r="X323" s="58">
        <f>'2023'!R39</f>
        <v>0.26200369344413665</v>
      </c>
      <c r="Y323" s="58">
        <f>'2023'!S39</f>
        <v>0.19599303135888502</v>
      </c>
      <c r="Z323" s="58">
        <f>'2023'!T39</f>
        <v>0.16001969473165925</v>
      </c>
      <c r="AA323" s="58">
        <f>'2023'!U39</f>
        <v>0.26903217264663049</v>
      </c>
      <c r="AB323" s="58">
        <f>'2023'!V39</f>
        <v>0.26903217264663049</v>
      </c>
      <c r="AC323" s="59">
        <f>'2023'!W39</f>
        <v>0.22867734674963591</v>
      </c>
      <c r="AD323" s="42">
        <f>'2023'!X39</f>
        <v>18.832876712328765</v>
      </c>
      <c r="AE323" s="43">
        <f>'2023'!Y39</f>
        <v>2.38</v>
      </c>
      <c r="AF323" s="43">
        <f>'2023'!Z39</f>
        <v>6.9</v>
      </c>
      <c r="AG323" s="43">
        <f>'2023'!AA39</f>
        <v>10</v>
      </c>
      <c r="AH323" s="43">
        <f>'2023'!AB39</f>
        <v>0.99</v>
      </c>
      <c r="AI323" s="43">
        <f>'2023'!AC39</f>
        <v>2.1</v>
      </c>
      <c r="AJ323" s="44">
        <f>'2023'!AD39</f>
        <v>4.6850393700787397E-2</v>
      </c>
      <c r="AK323" s="44">
        <f>'2023'!AE39</f>
        <v>0.171003937007874</v>
      </c>
      <c r="AL323" s="45">
        <f>'2023'!AF39</f>
        <v>4.2999999999999997E-2</v>
      </c>
      <c r="AM323" s="46">
        <f>DD323/100</f>
        <v>0.38900000000000001</v>
      </c>
      <c r="AN323" s="45">
        <f>'2023'!AG39</f>
        <v>9.6000000000000002E-2</v>
      </c>
      <c r="AO323" s="45">
        <f>'2023'!AH39</f>
        <v>0.39600000000000002</v>
      </c>
      <c r="AP323" s="43">
        <f>'2023'!AI39</f>
        <v>95.002349783030098</v>
      </c>
      <c r="AQ323" s="47">
        <f>'2023'!AJ39</f>
        <v>95.97340831044292</v>
      </c>
      <c r="AR323" s="48">
        <f>'2023'!AK39</f>
        <v>6</v>
      </c>
      <c r="AS323" s="49">
        <f>'2023'!AL39</f>
        <v>8</v>
      </c>
      <c r="AT323" s="49">
        <f>'2023'!AM39</f>
        <v>4</v>
      </c>
      <c r="AU323" s="49">
        <f>'2023'!AN39</f>
        <v>4</v>
      </c>
      <c r="AV323" s="49">
        <f>'2023'!AO39</f>
        <v>4</v>
      </c>
      <c r="AW323" s="49">
        <f>'2023'!AP39</f>
        <v>5</v>
      </c>
      <c r="AX323" s="49">
        <f>'2023'!AQ39</f>
        <v>0</v>
      </c>
      <c r="AY323" s="50">
        <f>'2023'!AR39</f>
        <v>0.5</v>
      </c>
      <c r="AZ323" s="60">
        <f>'2023'!AS39</f>
        <v>0</v>
      </c>
      <c r="BA323" s="61">
        <f>'2023'!AT39</f>
        <v>3417.6000000000004</v>
      </c>
      <c r="BB323" s="61">
        <f>'2023'!AU39</f>
        <v>0</v>
      </c>
      <c r="BC323" s="61">
        <f>'2023'!AV39</f>
        <v>0</v>
      </c>
      <c r="BD323" s="61">
        <f>'2023'!AW39</f>
        <v>0</v>
      </c>
      <c r="BE323" s="61">
        <f>'2023'!AX39</f>
        <v>0</v>
      </c>
      <c r="BF323" s="62">
        <f>'2023'!AY39</f>
        <v>0</v>
      </c>
      <c r="BG323" s="62">
        <f>'2023'!AZ39</f>
        <v>0</v>
      </c>
      <c r="BH323" s="62">
        <f>'2023'!BA39</f>
        <v>0</v>
      </c>
      <c r="BI323" s="62">
        <f>'2023'!BA39</f>
        <v>0</v>
      </c>
      <c r="BJ323" s="62">
        <f>'2023'!BC39</f>
        <v>0</v>
      </c>
      <c r="BK323" s="62">
        <f>'2023'!BH39</f>
        <v>0</v>
      </c>
      <c r="BL323" s="62">
        <f>'2023'!BI39</f>
        <v>0</v>
      </c>
      <c r="BM323" s="62">
        <f>'2023'!BJ39</f>
        <v>0</v>
      </c>
      <c r="BN323" s="63">
        <f>'2023'!BK39</f>
        <v>0</v>
      </c>
      <c r="BO323" s="60">
        <f>'2023'!BL39</f>
        <v>908</v>
      </c>
      <c r="BP323" s="61">
        <f>'2023'!BM39</f>
        <v>3465.6000000000004</v>
      </c>
      <c r="BQ323" s="61">
        <f>'2023'!BN39</f>
        <v>95</v>
      </c>
      <c r="BR323" s="61">
        <f>'2023'!BO39</f>
        <v>0</v>
      </c>
      <c r="BS323" s="61">
        <f>'2023'!BP39</f>
        <v>0</v>
      </c>
      <c r="BT323" s="61">
        <f>'2023'!BQ39</f>
        <v>0</v>
      </c>
      <c r="BU323" s="62">
        <f>'2023'!BR39</f>
        <v>0.66</v>
      </c>
      <c r="BV323" s="62">
        <f>'2023'!BS39</f>
        <v>2.2200000000000002</v>
      </c>
      <c r="BW323" s="62">
        <f>'2023'!BT39</f>
        <v>2.71</v>
      </c>
      <c r="BX323" s="62">
        <f>'2023'!BU39</f>
        <v>0</v>
      </c>
      <c r="BY323" s="62">
        <f>'2023'!BV39</f>
        <v>0</v>
      </c>
      <c r="BZ323" s="62">
        <f>'2023'!CA39</f>
        <v>48</v>
      </c>
      <c r="CA323" s="62">
        <f>'2023'!CB39</f>
        <v>0</v>
      </c>
      <c r="CB323" s="62">
        <f>'2023'!CC39</f>
        <v>0</v>
      </c>
      <c r="CC323" s="63">
        <f>'2023'!CD39</f>
        <v>0</v>
      </c>
      <c r="CD323" s="60">
        <f>'2023'!CE39</f>
        <v>405</v>
      </c>
      <c r="CE323" s="61">
        <f>'2023'!CF39</f>
        <v>2066.4</v>
      </c>
      <c r="CF323" s="61">
        <f>'2023'!CG39</f>
        <v>48</v>
      </c>
      <c r="CG323" s="61">
        <f>'2023'!CH39</f>
        <v>0</v>
      </c>
      <c r="CH323" s="61">
        <f>'2023'!CI39</f>
        <v>0</v>
      </c>
      <c r="CI323" s="61">
        <f>'2023'!CJ39</f>
        <v>0</v>
      </c>
      <c r="CJ323" s="62">
        <f>'2023'!CK39</f>
        <v>0.18</v>
      </c>
      <c r="CK323" s="62">
        <f>'2023'!CL39</f>
        <v>1.38</v>
      </c>
      <c r="CL323" s="62">
        <f>'2023'!CM39</f>
        <v>1.56</v>
      </c>
      <c r="CM323" s="62">
        <f>'2023'!CN39</f>
        <v>0</v>
      </c>
      <c r="CN323" s="62">
        <f>'2023'!CO39</f>
        <v>0</v>
      </c>
      <c r="CO323" s="62">
        <f>'2023'!CT39</f>
        <v>31.3</v>
      </c>
      <c r="CP323" s="62">
        <f>'2023'!CU39</f>
        <v>0</v>
      </c>
      <c r="CQ323" s="62">
        <f>'2023'!CV39</f>
        <v>0</v>
      </c>
      <c r="CR323" s="63">
        <f>'2023'!CW39</f>
        <v>0</v>
      </c>
      <c r="CS323" s="60">
        <f>'2023'!CX39</f>
        <v>520</v>
      </c>
      <c r="CT323" s="61">
        <f>'2023'!CY39</f>
        <v>3249.6000000000004</v>
      </c>
      <c r="CU323" s="61">
        <f>'2023'!CZ39</f>
        <v>61</v>
      </c>
      <c r="CV323" s="61">
        <f>'2023'!DA39</f>
        <v>0</v>
      </c>
      <c r="CW323" s="61">
        <f>'2023'!DB39</f>
        <v>0</v>
      </c>
      <c r="CX323" s="61">
        <f>'2023'!DC39</f>
        <v>0</v>
      </c>
      <c r="CY323" s="62">
        <f>'2023'!DD39</f>
        <v>0.81</v>
      </c>
      <c r="CZ323" s="62">
        <f>'2023'!DE39</f>
        <v>1.47</v>
      </c>
      <c r="DA323" s="62">
        <f>'2023'!DF39</f>
        <v>1.39</v>
      </c>
      <c r="DB323" s="62">
        <f>'2023'!DG39</f>
        <v>6.9</v>
      </c>
      <c r="DC323" s="62">
        <f>'2023'!DH39</f>
        <v>11</v>
      </c>
      <c r="DD323" s="62">
        <f>'2023'!DM39</f>
        <v>38.9</v>
      </c>
      <c r="DE323" s="62">
        <f>'2023'!DN39</f>
        <v>0</v>
      </c>
      <c r="DF323" s="62">
        <f>'2023'!DO39</f>
        <v>0</v>
      </c>
      <c r="DG323" s="63">
        <f>'2023'!DP39</f>
        <v>0</v>
      </c>
      <c r="DH323" s="60">
        <f>'2023'!DQ39</f>
        <v>1016</v>
      </c>
      <c r="DI323" s="61">
        <f>'2023'!DR39</f>
        <v>3776.5</v>
      </c>
      <c r="DJ323" s="61">
        <f>'2023'!DS39</f>
        <v>93</v>
      </c>
      <c r="DK323" s="61">
        <f>'2023'!DT39</f>
        <v>67</v>
      </c>
      <c r="DL323" s="61">
        <f>'2023'!DU39</f>
        <v>10</v>
      </c>
      <c r="DM323" s="61">
        <f>'2023'!DV39</f>
        <v>28</v>
      </c>
      <c r="DN323" s="62">
        <f>'2023'!DW39</f>
        <v>0.99</v>
      </c>
      <c r="DO323" s="62">
        <f>'2023'!DX39</f>
        <v>2.1</v>
      </c>
      <c r="DP323" s="62">
        <f>'2023'!DY39</f>
        <v>2.38</v>
      </c>
      <c r="DQ323" s="62">
        <f>'2023'!DZ39</f>
        <v>6.9</v>
      </c>
      <c r="DR323" s="62">
        <f>'2023'!EA39</f>
        <v>10</v>
      </c>
      <c r="DS323" s="62">
        <f>'2023'!EF39</f>
        <v>50</v>
      </c>
      <c r="DT323" s="62">
        <f>'2023'!EG39</f>
        <v>4.3</v>
      </c>
      <c r="DU323" s="62">
        <f>'2023'!EH39</f>
        <v>19.2</v>
      </c>
      <c r="DV323" s="63">
        <f>'2023'!EI39</f>
        <v>79.2</v>
      </c>
    </row>
    <row r="324" spans="1:126" ht="15.75" customHeight="1" x14ac:dyDescent="0.2">
      <c r="A324" s="30">
        <f t="shared" si="35"/>
        <v>322</v>
      </c>
      <c r="B324" s="31">
        <f>'2025'!A33</f>
        <v>31</v>
      </c>
      <c r="C324" s="31">
        <v>2025</v>
      </c>
      <c r="D324" s="32" t="str">
        <f>'2025'!B33</f>
        <v>Arian Smith</v>
      </c>
      <c r="E324" s="32" t="str" cm="1">
        <f t="array" ref="E324">_xlfn.IFS(F324&gt;12.5,"Cornerstone",AND(F324&gt;11.995,F324&lt;12.5),"Elite",AND(F324&gt;11,F324&lt;12.995),"Elite Upside",AND(F324&gt;=9.69,F324&lt;10.999),"Upside",AND(F324&gt;8.4,F324&lt;9.999),"Upside Lite",AND(F324&gt;7.25,F324&lt;8.999),"Outlier",AND(F324&gt;=6,F324&lt;7.25),"Outlier Lite",F324&lt;6.999,"Purgatory")</f>
        <v>Outlier Lite</v>
      </c>
      <c r="F324" s="33">
        <f>'2025'!C33</f>
        <v>6.4157142857142855</v>
      </c>
      <c r="G324" s="33">
        <f t="shared" si="36"/>
        <v>47.599999999999994</v>
      </c>
      <c r="H324" s="303">
        <f t="shared" si="37"/>
        <v>-1.1570075162026745</v>
      </c>
      <c r="I324" s="34" t="str">
        <f>'2025'!D33</f>
        <v>Georgia</v>
      </c>
      <c r="J324" s="35">
        <f>'2025'!E33</f>
        <v>1</v>
      </c>
      <c r="K324" s="36">
        <f>'2025'!F33</f>
        <v>37175</v>
      </c>
      <c r="L324" s="37">
        <f>'2025'!G33</f>
        <v>23.978082191780821</v>
      </c>
      <c r="M324" s="37" t="str">
        <f>'2025'!H33</f>
        <v>RS SR</v>
      </c>
      <c r="N324" s="37">
        <f>'2025'!I33</f>
        <v>23.55890410958904</v>
      </c>
      <c r="O324" s="37" t="str">
        <f>'2025'!J33</f>
        <v>Wide</v>
      </c>
      <c r="P324" s="37" t="str">
        <f>'2025'!K33</f>
        <v>DEEP</v>
      </c>
      <c r="Q324" s="37" t="str">
        <f>'2025'!L33</f>
        <v>Poor Earner</v>
      </c>
      <c r="R324" s="55">
        <f>'2025'!M33</f>
        <v>72</v>
      </c>
      <c r="S324" s="55">
        <f>'2025'!N33</f>
        <v>179</v>
      </c>
      <c r="T324" s="231">
        <f t="shared" ref="T324:T387" si="38">S324*0.453592/(R324*0.0254)^2</f>
        <v>24.276495389410531</v>
      </c>
      <c r="U324" s="37">
        <f>'2025'!O33</f>
        <v>4.3600000000000003</v>
      </c>
      <c r="V324" s="56">
        <f>'2025'!P33</f>
        <v>4</v>
      </c>
      <c r="W324" s="57">
        <f>'2025'!Q33</f>
        <v>8.6034413765506204E-2</v>
      </c>
      <c r="X324" s="58">
        <f>'2025'!R33</f>
        <v>0.10123064708217547</v>
      </c>
      <c r="Y324" s="58">
        <f>'2025'!S33</f>
        <v>6.0831361946603588E-2</v>
      </c>
      <c r="Z324" s="58">
        <f>'2025'!T33</f>
        <v>3.5796172383136024E-2</v>
      </c>
      <c r="AA324" s="58">
        <f>'2025'!U33</f>
        <v>0.20360955770208439</v>
      </c>
      <c r="AB324" s="58">
        <f>'2025'!V33</f>
        <v>0.20360955770208439</v>
      </c>
      <c r="AC324" s="59">
        <f>'2025'!W33</f>
        <v>0.20360955770208439</v>
      </c>
      <c r="AD324" s="42">
        <f>'2025'!X33</f>
        <v>22.895890410958906</v>
      </c>
      <c r="AE324" s="43">
        <f>'2025'!Y33</f>
        <v>1.95</v>
      </c>
      <c r="AF324" s="43">
        <f>'2025'!Z33</f>
        <v>7.9</v>
      </c>
      <c r="AG324" s="43">
        <f>'2025'!AA33</f>
        <v>21</v>
      </c>
      <c r="AH324" s="43">
        <f>'2025'!AB33</f>
        <v>1.06</v>
      </c>
      <c r="AI324" s="43">
        <f>'2025'!AC33</f>
        <v>0</v>
      </c>
      <c r="AJ324" s="44">
        <f>'2025'!AD33</f>
        <v>2.1910112359550562E-2</v>
      </c>
      <c r="AK324" s="44">
        <f>'2025'!AE33</f>
        <v>0.15337078651685393</v>
      </c>
      <c r="AL324" s="45">
        <f>'2025'!AF33</f>
        <v>0.17199999999999999</v>
      </c>
      <c r="AM324" s="46">
        <f t="shared" ref="AM324:AM330" si="39">DS324/100</f>
        <v>0.222</v>
      </c>
      <c r="AN324" s="45">
        <f>'2025'!AG33</f>
        <v>0.78449999999999998</v>
      </c>
      <c r="AO324" s="45">
        <f>'2025'!AH33</f>
        <v>0.2145</v>
      </c>
      <c r="AP324" s="43">
        <f>'2025'!AI33</f>
        <v>99.068838109898564</v>
      </c>
      <c r="AQ324" s="47">
        <f>'2025'!AJ33</f>
        <v>96.051644671156708</v>
      </c>
      <c r="AR324" s="48">
        <f>'2025'!AK33</f>
        <v>5</v>
      </c>
      <c r="AS324" s="49">
        <f>'2025'!AL33</f>
        <v>1</v>
      </c>
      <c r="AT324" s="49">
        <f>'2025'!AM33</f>
        <v>3</v>
      </c>
      <c r="AU324" s="49">
        <f>'2025'!AN33</f>
        <v>6</v>
      </c>
      <c r="AV324" s="49">
        <f>'2025'!AO33</f>
        <v>9</v>
      </c>
      <c r="AW324" s="49">
        <f>'2025'!AP33</f>
        <v>6</v>
      </c>
      <c r="AX324" s="49">
        <f>'2025'!AQ33</f>
        <v>4</v>
      </c>
      <c r="AY324" s="50">
        <f>'2025'!AR33</f>
        <v>1</v>
      </c>
      <c r="AZ324" s="60">
        <f>'2025'!AS33</f>
        <v>86</v>
      </c>
      <c r="BA324" s="61">
        <f>'2025'!AT33</f>
        <v>999.6</v>
      </c>
      <c r="BB324" s="61">
        <f>'2025'!AU33</f>
        <v>3</v>
      </c>
      <c r="BC324" s="61">
        <f>'2025'!AV33</f>
        <v>2</v>
      </c>
      <c r="BD324" s="61">
        <f>'2025'!AW33</f>
        <v>1</v>
      </c>
      <c r="BE324" s="61">
        <f>'2025'!AX33</f>
        <v>7.6</v>
      </c>
      <c r="BF324" s="62">
        <f>'2025'!AY33</f>
        <v>0</v>
      </c>
      <c r="BG324" s="62">
        <f>'2025'!AZ33</f>
        <v>0</v>
      </c>
      <c r="BH324" s="62">
        <f>'2025'!BA33</f>
        <v>17.2</v>
      </c>
      <c r="BI324" s="62">
        <f>'2025'!BB33</f>
        <v>3</v>
      </c>
      <c r="BJ324" s="62">
        <f>'2025'!BC33</f>
        <v>44</v>
      </c>
      <c r="BK324" s="62">
        <f>'2025'!BH33</f>
        <v>0</v>
      </c>
      <c r="BL324" s="62">
        <f>'2025'!BI33</f>
        <v>0</v>
      </c>
      <c r="BM324" s="62">
        <f>'2025'!BJ33</f>
        <v>40</v>
      </c>
      <c r="BN324" s="63">
        <f>'2025'!BK33</f>
        <v>60</v>
      </c>
      <c r="BO324" s="60">
        <f>'2025'!BL33</f>
        <v>102</v>
      </c>
      <c r="BP324" s="61">
        <f>'2025'!BM33</f>
        <v>1007.6</v>
      </c>
      <c r="BQ324" s="61">
        <f>'2025'!BN33</f>
        <v>6</v>
      </c>
      <c r="BR324" s="61">
        <f>'2025'!BO33</f>
        <v>3</v>
      </c>
      <c r="BS324" s="61">
        <f>'2025'!BP33</f>
        <v>2</v>
      </c>
      <c r="BT324" s="61">
        <f>'2025'!BQ33</f>
        <v>10.4</v>
      </c>
      <c r="BU324" s="62">
        <f>'2025'!BR33</f>
        <v>0</v>
      </c>
      <c r="BV324" s="62">
        <f>'2025'!BS33</f>
        <v>0</v>
      </c>
      <c r="BW324" s="62">
        <f>'2025'!BT33</f>
        <v>9.27</v>
      </c>
      <c r="BX324" s="62">
        <f>'2025'!BU33</f>
        <v>9</v>
      </c>
      <c r="BY324" s="62">
        <f>'2025'!BV33</f>
        <v>26.2</v>
      </c>
      <c r="BZ324" s="62">
        <f>'2025'!CA33</f>
        <v>33.299999999999997</v>
      </c>
      <c r="CA324" s="62">
        <f>'2025'!CB33</f>
        <v>0</v>
      </c>
      <c r="CB324" s="62">
        <f>'2025'!CC33</f>
        <v>61.5</v>
      </c>
      <c r="CC324" s="63">
        <f>'2025'!CD33</f>
        <v>38.5</v>
      </c>
      <c r="CD324" s="60">
        <f>'2025'!CE33</f>
        <v>198</v>
      </c>
      <c r="CE324" s="61">
        <f>'2025'!CF33</f>
        <v>3254.8999999999996</v>
      </c>
      <c r="CF324" s="61">
        <f>'2025'!CG33</f>
        <v>11</v>
      </c>
      <c r="CG324" s="61">
        <f>'2025'!CH33</f>
        <v>7</v>
      </c>
      <c r="CH324" s="61">
        <f>'2025'!CI33</f>
        <v>1</v>
      </c>
      <c r="CI324" s="61">
        <f>'2025'!CJ33</f>
        <v>23.1</v>
      </c>
      <c r="CJ324" s="62">
        <f>'2025'!CK33</f>
        <v>1.33</v>
      </c>
      <c r="CK324" s="62">
        <f>'2025'!CL33</f>
        <v>0</v>
      </c>
      <c r="CL324" s="62">
        <f>'2025'!CM33</f>
        <v>4.21</v>
      </c>
      <c r="CM324" s="62">
        <f>'2025'!CN33</f>
        <v>9.6</v>
      </c>
      <c r="CN324" s="62">
        <f>'2025'!CO33</f>
        <v>26.8</v>
      </c>
      <c r="CO324" s="62">
        <f>'2025'!CT33</f>
        <v>0</v>
      </c>
      <c r="CP324" s="62">
        <f>'2025'!CU33</f>
        <v>0</v>
      </c>
      <c r="CQ324" s="62">
        <f>'2025'!CV33</f>
        <v>74</v>
      </c>
      <c r="CR324" s="63">
        <f>'2025'!CW33</f>
        <v>26</v>
      </c>
      <c r="CS324" s="60">
        <f>'2025'!CX33</f>
        <v>153</v>
      </c>
      <c r="CT324" s="61">
        <f>'2025'!CY33</f>
        <v>4274.2</v>
      </c>
      <c r="CU324" s="61">
        <f>'2025'!CZ33</f>
        <v>20</v>
      </c>
      <c r="CV324" s="61">
        <f>'2025'!DA33</f>
        <v>8</v>
      </c>
      <c r="CW324" s="61">
        <f>'2025'!DB33</f>
        <v>2</v>
      </c>
      <c r="CX324" s="61">
        <f>'2025'!DC33</f>
        <v>29.400000000000002</v>
      </c>
      <c r="CY324" s="62">
        <f>'2025'!DD33</f>
        <v>1.06</v>
      </c>
      <c r="CZ324" s="62">
        <f>'2025'!DE33</f>
        <v>0</v>
      </c>
      <c r="DA324" s="62">
        <f>'2025'!DF33</f>
        <v>1.31</v>
      </c>
      <c r="DB324" s="62">
        <f>'2025'!DG33</f>
        <v>7.1</v>
      </c>
      <c r="DC324" s="62">
        <f>'2025'!DH33</f>
        <v>21</v>
      </c>
      <c r="DD324" s="62">
        <f>'2025'!DM33</f>
        <v>0</v>
      </c>
      <c r="DE324" s="62">
        <f>'2025'!DN33</f>
        <v>27.3</v>
      </c>
      <c r="DF324" s="62">
        <f>'2025'!DO33</f>
        <v>77.5</v>
      </c>
      <c r="DG324" s="63">
        <f>'2025'!DP33</f>
        <v>22.5</v>
      </c>
      <c r="DH324" s="60">
        <f>'2025'!DQ33</f>
        <v>801</v>
      </c>
      <c r="DI324" s="61">
        <f>'2025'!DR33</f>
        <v>3934</v>
      </c>
      <c r="DJ324" s="61">
        <f>'2025'!DS33</f>
        <v>72</v>
      </c>
      <c r="DK324" s="61">
        <f>'2025'!DT33</f>
        <v>48</v>
      </c>
      <c r="DL324" s="61">
        <f>'2025'!DU33</f>
        <v>4</v>
      </c>
      <c r="DM324" s="61">
        <f>'2025'!DV33</f>
        <v>27.599999999999998</v>
      </c>
      <c r="DN324" s="62">
        <f>'2025'!DW33</f>
        <v>0.92</v>
      </c>
      <c r="DO324" s="62">
        <f>'2025'!DX33</f>
        <v>0</v>
      </c>
      <c r="DP324" s="62">
        <f>'2025'!DY33</f>
        <v>1.95</v>
      </c>
      <c r="DQ324" s="62">
        <f>'2025'!DZ33</f>
        <v>7.9</v>
      </c>
      <c r="DR324" s="62">
        <f>'2025'!EA33</f>
        <v>12.6</v>
      </c>
      <c r="DS324" s="62">
        <f>'2025'!EF33</f>
        <v>22.2</v>
      </c>
      <c r="DT324" s="62">
        <f>'2025'!EG33</f>
        <v>17.2</v>
      </c>
      <c r="DU324" s="62">
        <f>'2025'!EH33</f>
        <v>79.400000000000006</v>
      </c>
      <c r="DV324" s="63">
        <f>'2025'!EI33</f>
        <v>20.399999999999999</v>
      </c>
    </row>
    <row r="325" spans="1:126" ht="15.75" customHeight="1" x14ac:dyDescent="0.2">
      <c r="A325" s="30">
        <f t="shared" si="35"/>
        <v>323</v>
      </c>
      <c r="B325" s="31">
        <f>'2022'!A32</f>
        <v>30</v>
      </c>
      <c r="C325" s="31">
        <v>2022</v>
      </c>
      <c r="D325" s="32" t="str">
        <f>'2022'!B32</f>
        <v>Jaquarii Roberson</v>
      </c>
      <c r="E325" s="32" t="str" cm="1">
        <f t="array" ref="E325">_xlfn.IFS(F325&gt;12.5,"Cornerstone",AND(F325&gt;11.995,F325&lt;12.5),"Elite",AND(F325&gt;11,F325&lt;12.995),"Elite Upside",AND(F325&gt;=9.69,F325&lt;10.999),"Upside",AND(F325&gt;8.4,F325&lt;9.999),"Upside Lite",AND(F325&gt;7.25,F325&lt;8.999),"Outlier",AND(F325&gt;=6,F325&lt;7.25),"Outlier Lite",F325&lt;6.999,"Purgatory")</f>
        <v>Outlier Lite</v>
      </c>
      <c r="F325" s="33">
        <f>'2022'!C32</f>
        <v>6.3999999999999995</v>
      </c>
      <c r="G325" s="33">
        <f t="shared" si="36"/>
        <v>47.4</v>
      </c>
      <c r="H325" s="303">
        <f t="shared" si="37"/>
        <v>-1.1660268003993737</v>
      </c>
      <c r="I325" s="34" t="str">
        <f>'2022'!D32</f>
        <v>Wake Forest</v>
      </c>
      <c r="J325" s="35">
        <f>'2022'!E32</f>
        <v>4</v>
      </c>
      <c r="K325" s="36">
        <f>'2022'!F32</f>
        <v>36005</v>
      </c>
      <c r="L325" s="37">
        <f>'2022'!G32</f>
        <v>27.183561643835617</v>
      </c>
      <c r="M325" s="37" t="str">
        <f>'2022'!H32</f>
        <v>RS SR</v>
      </c>
      <c r="N325" s="37">
        <f>'2022'!I32</f>
        <v>23.764383561643836</v>
      </c>
      <c r="O325" s="37" t="str">
        <f>'2022'!J32</f>
        <v>Slot</v>
      </c>
      <c r="P325" s="37" t="str">
        <f>'2022'!K32</f>
        <v>BALL HOG</v>
      </c>
      <c r="Q325" s="37" t="str">
        <f>'2022'!L32</f>
        <v>Elite Earner</v>
      </c>
      <c r="R325" s="55">
        <f>'2022'!M32</f>
        <v>73</v>
      </c>
      <c r="S325" s="55">
        <f>'2022'!N32</f>
        <v>183</v>
      </c>
      <c r="T325" s="231">
        <f t="shared" si="38"/>
        <v>24.143672006615926</v>
      </c>
      <c r="U325" s="35">
        <f>'2022'!O32</f>
        <v>4.46</v>
      </c>
      <c r="V325" s="56">
        <f>'2022'!P32</f>
        <v>0</v>
      </c>
      <c r="W325" s="57">
        <f>'2022'!Q32</f>
        <v>0</v>
      </c>
      <c r="X325" s="58">
        <f>'2022'!R32</f>
        <v>2.4112088628217662E-2</v>
      </c>
      <c r="Y325" s="58">
        <f>'2022'!S32</f>
        <v>2.1344717182497332E-2</v>
      </c>
      <c r="Z325" s="58">
        <f>'2022'!T32</f>
        <v>0.3655744176865377</v>
      </c>
      <c r="AA325" s="58">
        <f>'2022'!U32</f>
        <v>0.25052289100627467</v>
      </c>
      <c r="AB325" s="58">
        <f>'2022'!V32</f>
        <v>0.30804865434640616</v>
      </c>
      <c r="AC325" s="59">
        <f>'2022'!W32</f>
        <v>0.29264622162908582</v>
      </c>
      <c r="AD325" s="42">
        <f>'2022'!X32</f>
        <v>22.12054794520548</v>
      </c>
      <c r="AE325" s="43">
        <f>'2022'!Y32</f>
        <v>4.4400000000000004</v>
      </c>
      <c r="AF325" s="43">
        <f>'2022'!Z32</f>
        <v>7.1</v>
      </c>
      <c r="AG325" s="43">
        <f>'2022'!AA32</f>
        <v>13.4</v>
      </c>
      <c r="AH325" s="43">
        <f>'2022'!AB32</f>
        <v>0.97</v>
      </c>
      <c r="AI325" s="43">
        <f>'2022'!AC32</f>
        <v>2.99</v>
      </c>
      <c r="AJ325" s="44">
        <f>'2022'!AD32</f>
        <v>7.2133580705009276E-2</v>
      </c>
      <c r="AK325" s="44">
        <f>'2022'!AE32</f>
        <v>0.22708719851576994</v>
      </c>
      <c r="AL325" s="45">
        <f>'2022'!AF32</f>
        <v>4.0999999999999995E-2</v>
      </c>
      <c r="AM325" s="46">
        <f t="shared" si="39"/>
        <v>0.51900000000000002</v>
      </c>
      <c r="AN325" s="45">
        <f>'2022'!AG32</f>
        <v>0.22</v>
      </c>
      <c r="AO325" s="45">
        <f>'2022'!AH32</f>
        <v>0.77800000000000002</v>
      </c>
      <c r="AP325" s="43">
        <f>'2022'!AI32</f>
        <v>92.499982493746472</v>
      </c>
      <c r="AQ325" s="47">
        <f>'2022'!AJ32</f>
        <v>91.557712179639282</v>
      </c>
      <c r="AR325" s="48">
        <f>'2022'!AK32</f>
        <v>8</v>
      </c>
      <c r="AS325" s="49">
        <f>'2022'!AL32</f>
        <v>2</v>
      </c>
      <c r="AT325" s="49">
        <f>'2022'!AM32</f>
        <v>8</v>
      </c>
      <c r="AU325" s="49">
        <f>'2022'!AN32</f>
        <v>5</v>
      </c>
      <c r="AV325" s="49">
        <f>'2022'!AO32</f>
        <v>8</v>
      </c>
      <c r="AW325" s="49">
        <f>'2022'!AP32</f>
        <v>5</v>
      </c>
      <c r="AX325" s="49">
        <f>'2022'!AQ32</f>
        <v>0</v>
      </c>
      <c r="AY325" s="50">
        <f>'2022'!AR32</f>
        <v>0.25</v>
      </c>
      <c r="AZ325" s="60">
        <f>'2022'!AS32</f>
        <v>0</v>
      </c>
      <c r="BA325" s="61">
        <f>'2022'!AT32</f>
        <v>3599</v>
      </c>
      <c r="BB325" s="61">
        <f>'2022'!AU32</f>
        <v>0</v>
      </c>
      <c r="BC325" s="61">
        <f>'2022'!AV32</f>
        <v>0</v>
      </c>
      <c r="BD325" s="61">
        <f>'2022'!AW32</f>
        <v>0</v>
      </c>
      <c r="BE325" s="61">
        <f>'2022'!AX32</f>
        <v>0</v>
      </c>
      <c r="BF325" s="62">
        <f>'2022'!AY32</f>
        <v>0</v>
      </c>
      <c r="BG325" s="62">
        <f>'2022'!AZ32</f>
        <v>0</v>
      </c>
      <c r="BH325" s="62">
        <f>'2022'!BA32</f>
        <v>0</v>
      </c>
      <c r="BI325" s="62">
        <f>'2022'!BB32</f>
        <v>0</v>
      </c>
      <c r="BJ325" s="62">
        <f>'2022'!BC32</f>
        <v>0</v>
      </c>
      <c r="BK325" s="62">
        <f>'2022'!BH32</f>
        <v>0</v>
      </c>
      <c r="BL325" s="62">
        <f>'2022'!BI32</f>
        <v>0</v>
      </c>
      <c r="BM325" s="62">
        <f>'2022'!BJ32</f>
        <v>0</v>
      </c>
      <c r="BN325" s="63">
        <f>'2022'!BK32</f>
        <v>0</v>
      </c>
      <c r="BO325" s="60">
        <f>'2022'!BL32</f>
        <v>74</v>
      </c>
      <c r="BP325" s="61">
        <f>'2022'!BM32</f>
        <v>3069</v>
      </c>
      <c r="BQ325" s="61">
        <f>'2022'!BN32</f>
        <v>13</v>
      </c>
      <c r="BR325" s="61">
        <f>'2022'!BO32</f>
        <v>7</v>
      </c>
      <c r="BS325" s="61">
        <f>'2022'!BP32</f>
        <v>0</v>
      </c>
      <c r="BT325" s="61">
        <f>'2022'!BQ32</f>
        <v>25</v>
      </c>
      <c r="BU325" s="62">
        <f>'2022'!BR32</f>
        <v>0.01</v>
      </c>
      <c r="BV325" s="62">
        <f>'2022'!BS32</f>
        <v>0.65</v>
      </c>
      <c r="BW325" s="62">
        <f>'2022'!BT32</f>
        <v>1.84</v>
      </c>
      <c r="BX325" s="62">
        <f>'2022'!BU32</f>
        <v>10.4</v>
      </c>
      <c r="BY325" s="62">
        <f>'2022'!BV32</f>
        <v>0</v>
      </c>
      <c r="BZ325" s="62">
        <f>'2022'!CA32</f>
        <v>0</v>
      </c>
      <c r="CA325" s="62">
        <f>'2022'!CB32</f>
        <v>0</v>
      </c>
      <c r="CB325" s="62">
        <f>'2022'!CC32</f>
        <v>9.4</v>
      </c>
      <c r="CC325" s="63">
        <f>'2022'!CD32</f>
        <v>90.6</v>
      </c>
      <c r="CD325" s="60">
        <f>'2022'!CE32</f>
        <v>80</v>
      </c>
      <c r="CE325" s="61">
        <f>'2022'!CF32</f>
        <v>3748</v>
      </c>
      <c r="CF325" s="61">
        <f>'2022'!CG32</f>
        <v>15</v>
      </c>
      <c r="CG325" s="61">
        <f>'2022'!CH32</f>
        <v>6</v>
      </c>
      <c r="CH325" s="61">
        <f>'2022'!CI32</f>
        <v>1</v>
      </c>
      <c r="CI325" s="61">
        <f>'2022'!CJ32</f>
        <v>31</v>
      </c>
      <c r="CJ325" s="62">
        <f>'2022'!CK32</f>
        <v>0.93</v>
      </c>
      <c r="CK325" s="62">
        <f>'2022'!CL32</f>
        <v>0.53</v>
      </c>
      <c r="CL325" s="62">
        <f>'2022'!CM32</f>
        <v>0.91</v>
      </c>
      <c r="CM325" s="62">
        <f>'2022'!CN32</f>
        <v>8.6</v>
      </c>
      <c r="CN325" s="62">
        <f>'2022'!CO32</f>
        <v>7.1</v>
      </c>
      <c r="CO325" s="62">
        <f>'2022'!CT32</f>
        <v>40</v>
      </c>
      <c r="CP325" s="62">
        <f>'2022'!CU32</f>
        <v>25</v>
      </c>
      <c r="CQ325" s="62">
        <f>'2022'!CV32</f>
        <v>15.7</v>
      </c>
      <c r="CR325" s="63">
        <f>'2022'!CW32</f>
        <v>84.3</v>
      </c>
      <c r="CS325" s="60">
        <f>'2022'!CX32</f>
        <v>926</v>
      </c>
      <c r="CT325" s="61">
        <f>'2022'!CY32</f>
        <v>2533</v>
      </c>
      <c r="CU325" s="61">
        <f>'2022'!CZ32</f>
        <v>87</v>
      </c>
      <c r="CV325" s="61">
        <f>'2022'!DA32</f>
        <v>62</v>
      </c>
      <c r="CW325" s="61">
        <f>'2022'!DB32</f>
        <v>8</v>
      </c>
      <c r="CX325" s="61">
        <f>'2022'!DC32</f>
        <v>14</v>
      </c>
      <c r="CY325" s="62">
        <f>'2022'!DD32</f>
        <v>0.97</v>
      </c>
      <c r="CZ325" s="62">
        <f>'2022'!DE32</f>
        <v>2.99</v>
      </c>
      <c r="DA325" s="62">
        <f>'2022'!DF32</f>
        <v>4.4400000000000004</v>
      </c>
      <c r="DB325" s="62">
        <f>'2022'!DG32</f>
        <v>7.1</v>
      </c>
      <c r="DC325" s="62">
        <f>'2022'!DH32</f>
        <v>10.4</v>
      </c>
      <c r="DD325" s="62">
        <f>'2022'!DM32</f>
        <v>42.9</v>
      </c>
      <c r="DE325" s="62">
        <f>'2022'!DN32</f>
        <v>6.1</v>
      </c>
      <c r="DF325" s="62">
        <f>'2022'!DO32</f>
        <v>23</v>
      </c>
      <c r="DG325" s="63">
        <f>'2022'!DP32</f>
        <v>76.599999999999994</v>
      </c>
      <c r="DH325" s="60">
        <f>'2022'!DQ32</f>
        <v>1078</v>
      </c>
      <c r="DI325" s="61">
        <f>'2022'!DR32</f>
        <v>4303</v>
      </c>
      <c r="DJ325" s="61">
        <f>'2022'!DS32</f>
        <v>112</v>
      </c>
      <c r="DK325" s="61">
        <f>'2022'!DT32</f>
        <v>71</v>
      </c>
      <c r="DL325" s="61">
        <f>'2022'!DU32</f>
        <v>8</v>
      </c>
      <c r="DM325" s="61">
        <f>'2022'!DV32</f>
        <v>39</v>
      </c>
      <c r="DN325" s="62">
        <f>'2022'!DW32</f>
        <v>0.76</v>
      </c>
      <c r="DO325" s="62">
        <f>'2022'!DX32</f>
        <v>2.25</v>
      </c>
      <c r="DP325" s="62">
        <f>'2022'!DY32</f>
        <v>2.88</v>
      </c>
      <c r="DQ325" s="62">
        <f>'2022'!DZ32</f>
        <v>4.2</v>
      </c>
      <c r="DR325" s="62">
        <f>'2022'!EA32</f>
        <v>13.4</v>
      </c>
      <c r="DS325" s="62">
        <f>'2022'!EF32</f>
        <v>51.9</v>
      </c>
      <c r="DT325" s="62">
        <f>'2022'!EG32</f>
        <v>4.0999999999999996</v>
      </c>
      <c r="DU325" s="62">
        <f>'2022'!EH32</f>
        <v>21</v>
      </c>
      <c r="DV325" s="63">
        <f>'2022'!EI32</f>
        <v>79</v>
      </c>
    </row>
    <row r="326" spans="1:126" ht="15.75" customHeight="1" x14ac:dyDescent="0.2">
      <c r="A326" s="30">
        <f t="shared" si="35"/>
        <v>324</v>
      </c>
      <c r="B326" s="31">
        <f>'2026 - WIP'!A26</f>
        <v>24</v>
      </c>
      <c r="C326" s="31">
        <v>2026</v>
      </c>
      <c r="D326" s="32" t="str">
        <f>'2026 - WIP'!B26</f>
        <v>Dane Key</v>
      </c>
      <c r="E326" s="32" t="str" cm="1">
        <f t="array" ref="E326">_xlfn.IFS(F326&gt;12.5,"Cornerstone",AND(F326&gt;11.995,F326&lt;12.5),"Elite",AND(F326&gt;11,F326&lt;12.995),"Elite Upside",AND(F326&gt;=9.69,F326&lt;10.999),"Upside",AND(F326&gt;8.4,F326&lt;9.999),"Upside Lite",AND(F326&gt;7.25,F326&lt;8.999),"Outlier",AND(F326&gt;=6,F326&lt;7.25),"Outlier Lite",F326&lt;6.999,"Purgatory")</f>
        <v>Outlier Lite</v>
      </c>
      <c r="F326" s="33">
        <f>'2026 - WIP'!C26</f>
        <v>6.394285714285715</v>
      </c>
      <c r="G326" s="33">
        <f t="shared" si="36"/>
        <v>47.3</v>
      </c>
      <c r="H326" s="303">
        <f t="shared" si="37"/>
        <v>-1.1693065401072635</v>
      </c>
      <c r="I326" s="34" t="str">
        <f>'2026 - WIP'!D26</f>
        <v>Nebraksa</v>
      </c>
      <c r="J326" s="35">
        <f>'2026 - WIP'!E26</f>
        <v>2</v>
      </c>
      <c r="K326" s="36">
        <f>'2026 - WIP'!F26</f>
        <v>37803</v>
      </c>
      <c r="L326" s="37">
        <f>'2026 - WIP'!G26</f>
        <v>22.257534246575343</v>
      </c>
      <c r="M326" s="37" t="str">
        <f>'2026 - WIP'!H26</f>
        <v>SR</v>
      </c>
      <c r="N326" s="37">
        <f>'2026 - WIP'!I26</f>
        <v>22.838356164383562</v>
      </c>
      <c r="O326" s="37" t="str">
        <f>'2026 - WIP'!J26</f>
        <v>Wide</v>
      </c>
      <c r="P326" s="37" t="str">
        <f>'2026 - WIP'!K26</f>
        <v>PROTO X</v>
      </c>
      <c r="Q326" s="37" t="str">
        <f>'2026 - WIP'!L26</f>
        <v>Elite Separator</v>
      </c>
      <c r="R326" s="35">
        <f>'2026 - WIP'!M26</f>
        <v>75</v>
      </c>
      <c r="S326" s="35">
        <f>'2026 - WIP'!N26</f>
        <v>195</v>
      </c>
      <c r="T326" s="231">
        <f t="shared" si="38"/>
        <v>24.373058879451094</v>
      </c>
      <c r="U326" s="35">
        <f>'2026 - WIP'!O26</f>
        <v>4.5</v>
      </c>
      <c r="V326" s="38">
        <f>'2026 - WIP'!P26</f>
        <v>0</v>
      </c>
      <c r="W326" s="57">
        <f>'2026 - WIP'!Q26</f>
        <v>0</v>
      </c>
      <c r="X326" s="58">
        <f>'2026 - WIP'!R26</f>
        <v>0.23996956281128942</v>
      </c>
      <c r="Y326" s="58">
        <f>'2026 - WIP'!S26</f>
        <v>0.22938781445397705</v>
      </c>
      <c r="Z326" s="58">
        <f>'2026 - WIP'!T26</f>
        <v>0.32242063492063489</v>
      </c>
      <c r="AA326" s="58">
        <f>'2026 - WIP'!U26</f>
        <v>0.17288444040036396</v>
      </c>
      <c r="AB326" s="58">
        <f>'2026 - WIP'!V26</f>
        <v>0.24765253766049944</v>
      </c>
      <c r="AC326" s="59">
        <f>'2026 - WIP'!W26</f>
        <v>0.24765253766049944</v>
      </c>
      <c r="AD326" s="42">
        <f>'2026 - WIP'!X26</f>
        <v>19.183561643835617</v>
      </c>
      <c r="AE326" s="43">
        <f>'2026 - WIP'!Y26</f>
        <v>2.4500000000000002</v>
      </c>
      <c r="AF326" s="43">
        <f>'2026 - WIP'!Z26</f>
        <v>5</v>
      </c>
      <c r="AG326" s="43">
        <f>'2026 - WIP'!AA26</f>
        <v>11.7</v>
      </c>
      <c r="AH326" s="43">
        <f>'2026 - WIP'!AB26</f>
        <v>0</v>
      </c>
      <c r="AI326" s="43">
        <f>'2026 - WIP'!AC26</f>
        <v>0</v>
      </c>
      <c r="AJ326" s="44">
        <f>'2026 - WIP'!AD26</f>
        <v>3.7692307692307692E-2</v>
      </c>
      <c r="AK326" s="44">
        <f>'2026 - WIP'!AE26</f>
        <v>0.27755244755244757</v>
      </c>
      <c r="AL326" s="45">
        <f>'2026 - WIP'!AF26</f>
        <v>2.1000000000000001E-2</v>
      </c>
      <c r="AM326" s="46">
        <f t="shared" si="39"/>
        <v>0.5</v>
      </c>
      <c r="AN326" s="45">
        <f>'2026 - WIP'!AG26</f>
        <v>0.77700000000000002</v>
      </c>
      <c r="AO326" s="45">
        <f>'2026 - WIP'!AH26</f>
        <v>0.21</v>
      </c>
      <c r="AP326" s="43">
        <f>'2026 - WIP'!AI26</f>
        <v>95.107453132144485</v>
      </c>
      <c r="AQ326" s="47">
        <f>'2026 - WIP'!AJ26</f>
        <v>98.033709987057009</v>
      </c>
      <c r="AR326" s="48">
        <f>'2026 - WIP'!AK26</f>
        <v>6</v>
      </c>
      <c r="AS326" s="49">
        <f>'2026 - WIP'!AL26</f>
        <v>8</v>
      </c>
      <c r="AT326" s="49">
        <f>'2026 - WIP'!AM26</f>
        <v>4</v>
      </c>
      <c r="AU326" s="49">
        <f>'2026 - WIP'!AN26</f>
        <v>3</v>
      </c>
      <c r="AV326" s="49">
        <f>'2026 - WIP'!AO26</f>
        <v>8</v>
      </c>
      <c r="AW326" s="49">
        <f>'2026 - WIP'!AP26</f>
        <v>6</v>
      </c>
      <c r="AX326" s="49">
        <f>'2026 - WIP'!AQ26</f>
        <v>0</v>
      </c>
      <c r="AY326" s="50">
        <f>'2026 - WIP'!AR26</f>
        <v>0</v>
      </c>
      <c r="AZ326" s="60">
        <f>'2026 - WIP'!AS26</f>
        <v>0</v>
      </c>
      <c r="BA326" s="61">
        <f>'2026 - WIP'!AT26</f>
        <v>1</v>
      </c>
      <c r="BB326" s="61">
        <f>'2026 - WIP'!AU26</f>
        <v>0</v>
      </c>
      <c r="BC326" s="61">
        <f>'2026 - WIP'!AV26</f>
        <v>0</v>
      </c>
      <c r="BD326" s="61">
        <f>'2026 - WIP'!AW26</f>
        <v>0</v>
      </c>
      <c r="BE326" s="61">
        <f>'2026 - WIP'!AX26</f>
        <v>1</v>
      </c>
      <c r="BF326" s="62">
        <f>'2026 - WIP'!AY26</f>
        <v>0</v>
      </c>
      <c r="BG326" s="62">
        <f>'2026 - WIP'!AZ26</f>
        <v>0</v>
      </c>
      <c r="BH326" s="62">
        <f>'2026 - WIP'!BA26</f>
        <v>0</v>
      </c>
      <c r="BI326" s="62">
        <f>'2026 - WIP'!BB26</f>
        <v>0</v>
      </c>
      <c r="BJ326" s="62">
        <f>'2026 - WIP'!BC26</f>
        <v>0</v>
      </c>
      <c r="BK326" s="62">
        <f>'2026 - WIP'!BH26</f>
        <v>0</v>
      </c>
      <c r="BL326" s="62">
        <f>'2026 - WIP'!BI26</f>
        <v>0</v>
      </c>
      <c r="BM326" s="62">
        <f>'2026 - WIP'!BJ26</f>
        <v>0</v>
      </c>
      <c r="BN326" s="63">
        <f>'2026 - WIP'!BK26</f>
        <v>0</v>
      </c>
      <c r="BO326" s="60">
        <f>'2026 - WIP'!BL26</f>
        <v>519</v>
      </c>
      <c r="BP326" s="61">
        <f>'2026 - WIP'!BM26</f>
        <v>2710.5</v>
      </c>
      <c r="BQ326" s="61">
        <f>'2026 - WIP'!BN26</f>
        <v>55</v>
      </c>
      <c r="BR326" s="61">
        <f>'2026 - WIP'!BO26</f>
        <v>37</v>
      </c>
      <c r="BS326" s="61">
        <f>'2026 - WIP'!BP26</f>
        <v>6</v>
      </c>
      <c r="BT326" s="61">
        <f>'2026 - WIP'!BQ26</f>
        <v>20.8</v>
      </c>
      <c r="BU326" s="62">
        <f>'2026 - WIP'!BR26</f>
        <v>0</v>
      </c>
      <c r="BV326" s="62">
        <f>'2026 - WIP'!BS26</f>
        <v>0</v>
      </c>
      <c r="BW326" s="62">
        <f>'2026 - WIP'!BT26</f>
        <v>1.62</v>
      </c>
      <c r="BX326" s="62">
        <f>'2026 - WIP'!BU26</f>
        <v>3.2</v>
      </c>
      <c r="BY326" s="62">
        <f>'2026 - WIP'!BV26</f>
        <v>14.2</v>
      </c>
      <c r="BZ326" s="62">
        <f>'2026 - WIP'!CA26</f>
        <v>63.6</v>
      </c>
      <c r="CA326" s="62">
        <f>'2026 - WIP'!CB26</f>
        <v>2.6</v>
      </c>
      <c r="CB326" s="62">
        <f>'2026 - WIP'!CC26</f>
        <v>89.4</v>
      </c>
      <c r="CC326" s="63">
        <f>'2026 - WIP'!CD26</f>
        <v>10.6</v>
      </c>
      <c r="CD326" s="60">
        <f>'2026 - WIP'!CE26</f>
        <v>631</v>
      </c>
      <c r="CE326" s="61">
        <f>'2026 - WIP'!CF26</f>
        <v>2750.7999999999997</v>
      </c>
      <c r="CF326" s="61">
        <f>'2026 - WIP'!CG26</f>
        <v>68</v>
      </c>
      <c r="CG326" s="61">
        <f>'2026 - WIP'!CH26</f>
        <v>42</v>
      </c>
      <c r="CH326" s="61">
        <f>'2026 - WIP'!CI26</f>
        <v>6</v>
      </c>
      <c r="CI326" s="61">
        <f>'2026 - WIP'!CJ26</f>
        <v>24.7</v>
      </c>
      <c r="CJ326" s="62">
        <f>'2026 - WIP'!CK26</f>
        <v>0</v>
      </c>
      <c r="CK326" s="62">
        <f>'2026 - WIP'!CL26</f>
        <v>0</v>
      </c>
      <c r="CL326" s="62">
        <f>'2026 - WIP'!CM26</f>
        <v>1.79</v>
      </c>
      <c r="CM326" s="62">
        <f>'2026 - WIP'!CN26</f>
        <v>5</v>
      </c>
      <c r="CN326" s="62">
        <f>'2026 - WIP'!CO26</f>
        <v>11.8</v>
      </c>
      <c r="CO326" s="62">
        <f>'2026 - WIP'!CT26</f>
        <v>41.7</v>
      </c>
      <c r="CP326" s="62">
        <f>'2026 - WIP'!CU26</f>
        <v>12.5</v>
      </c>
      <c r="CQ326" s="62">
        <f>'2026 - WIP'!CV26</f>
        <v>86.6</v>
      </c>
      <c r="CR326" s="63">
        <f>'2026 - WIP'!CW26</f>
        <v>13.4</v>
      </c>
      <c r="CS326" s="60">
        <f>'2026 - WIP'!CX26</f>
        <v>715</v>
      </c>
      <c r="CT326" s="61">
        <f>'2026 - WIP'!CY26</f>
        <v>2217.6000000000004</v>
      </c>
      <c r="CU326" s="61">
        <f>'2026 - WIP'!CZ26</f>
        <v>92</v>
      </c>
      <c r="CV326" s="61">
        <f>'2026 - WIP'!DA26</f>
        <v>47</v>
      </c>
      <c r="CW326" s="61">
        <f>'2026 - WIP'!DB26</f>
        <v>2</v>
      </c>
      <c r="CX326" s="61">
        <f>'2026 - WIP'!DC26</f>
        <v>15.600000000000001</v>
      </c>
      <c r="CY326" s="62">
        <f>'2026 - WIP'!DD26</f>
        <v>0</v>
      </c>
      <c r="CZ326" s="62">
        <f>'2026 - WIP'!DE26</f>
        <v>0</v>
      </c>
      <c r="DA326" s="62">
        <f>'2026 - WIP'!DF26</f>
        <v>2.4500000000000002</v>
      </c>
      <c r="DB326" s="62">
        <f>'2026 - WIP'!DG26</f>
        <v>3.3</v>
      </c>
      <c r="DC326" s="62">
        <f>'2026 - WIP'!DH26</f>
        <v>13.9</v>
      </c>
      <c r="DD326" s="62">
        <f>'2026 - WIP'!DM26</f>
        <v>52.2</v>
      </c>
      <c r="DE326" s="62">
        <f>'2026 - WIP'!DN26</f>
        <v>2.1</v>
      </c>
      <c r="DF326" s="62">
        <f>'2026 - WIP'!DO26</f>
        <v>77.7</v>
      </c>
      <c r="DG326" s="63">
        <f>'2026 - WIP'!DP26</f>
        <v>21</v>
      </c>
      <c r="DH326" s="60">
        <f>'2026 - WIP'!DQ26</f>
        <v>190</v>
      </c>
      <c r="DI326" s="61">
        <f>'2026 - WIP'!DR26</f>
        <v>1099</v>
      </c>
      <c r="DJ326" s="61">
        <f>'2026 - WIP'!DS26</f>
        <v>18</v>
      </c>
      <c r="DK326" s="61">
        <f>'2026 - WIP'!DT26</f>
        <v>13</v>
      </c>
      <c r="DL326" s="61">
        <f>'2026 - WIP'!DU26</f>
        <v>3</v>
      </c>
      <c r="DM326" s="61">
        <f>'2026 - WIP'!DV26</f>
        <v>0</v>
      </c>
      <c r="DN326" s="62">
        <f>'2026 - WIP'!DW26</f>
        <v>0</v>
      </c>
      <c r="DO326" s="62">
        <f>'2026 - WIP'!DX26</f>
        <v>0</v>
      </c>
      <c r="DP326" s="62">
        <f>'2026 - WIP'!DY26</f>
        <v>2.3199999999999998</v>
      </c>
      <c r="DQ326" s="62">
        <f>'2026 - WIP'!DZ26</f>
        <v>4</v>
      </c>
      <c r="DR326" s="62">
        <f>'2026 - WIP'!EA26</f>
        <v>11.7</v>
      </c>
      <c r="DS326" s="62">
        <f>'2026 - WIP'!EF26</f>
        <v>50</v>
      </c>
      <c r="DT326" s="62">
        <f>'2026 - WIP'!EG26</f>
        <v>0</v>
      </c>
      <c r="DU326" s="62">
        <f>'2026 - WIP'!EH26</f>
        <v>62.7</v>
      </c>
      <c r="DV326" s="63">
        <f>'2026 - WIP'!EI26</f>
        <v>37.299999999999997</v>
      </c>
    </row>
    <row r="327" spans="1:126" ht="15.75" customHeight="1" x14ac:dyDescent="0.2">
      <c r="A327" s="30">
        <f t="shared" si="35"/>
        <v>325</v>
      </c>
      <c r="B327" s="31">
        <f>'2026 - WIP'!A27</f>
        <v>25</v>
      </c>
      <c r="C327" s="31">
        <v>2026</v>
      </c>
      <c r="D327" s="32" t="str">
        <f>'2026 - WIP'!B27</f>
        <v>Kevin Coleman</v>
      </c>
      <c r="E327" s="32" t="str" cm="1">
        <f t="array" ref="E327">_xlfn.IFS(F327&gt;12.5,"Cornerstone",AND(F327&gt;11.995,F327&lt;12.5),"Elite",AND(F327&gt;11,F327&lt;12.995),"Elite Upside",AND(F327&gt;=9.69,F327&lt;10.999),"Upside",AND(F327&gt;8.4,F327&lt;9.999),"Upside Lite",AND(F327&gt;7.25,F327&lt;8.999),"Outlier",AND(F327&gt;=6,F327&lt;7.25),"Outlier Lite",F327&lt;6.999,"Purgatory")</f>
        <v>Outlier Lite</v>
      </c>
      <c r="F327" s="33">
        <f>'2026 - WIP'!C27</f>
        <v>6.354285714285715</v>
      </c>
      <c r="G327" s="33">
        <f t="shared" si="36"/>
        <v>47.099999999999994</v>
      </c>
      <c r="H327" s="303">
        <f t="shared" si="37"/>
        <v>-1.1922647180624972</v>
      </c>
      <c r="I327" s="34" t="str">
        <f>'2026 - WIP'!D27</f>
        <v>Missouri</v>
      </c>
      <c r="J327" s="35">
        <f>'2026 - WIP'!E27</f>
        <v>1</v>
      </c>
      <c r="K327" s="36">
        <f>'2026 - WIP'!F27</f>
        <v>37782</v>
      </c>
      <c r="L327" s="37">
        <f>'2026 - WIP'!G27</f>
        <v>22.315068493150687</v>
      </c>
      <c r="M327" s="37" t="str">
        <f>'2026 - WIP'!H27</f>
        <v>JR</v>
      </c>
      <c r="N327" s="37">
        <f>'2026 - WIP'!I27</f>
        <v>22.895890410958906</v>
      </c>
      <c r="O327" s="37" t="str">
        <f>'2026 - WIP'!J27</f>
        <v>Slot</v>
      </c>
      <c r="P327" s="37" t="str">
        <f>'2026 - WIP'!K27</f>
        <v>RAT</v>
      </c>
      <c r="Q327" s="37" t="str">
        <f>'2026 - WIP'!L27</f>
        <v>Elite Separator</v>
      </c>
      <c r="R327" s="35">
        <f>'2026 - WIP'!M27</f>
        <v>71</v>
      </c>
      <c r="S327" s="35">
        <f>'2026 - WIP'!N27</f>
        <v>180</v>
      </c>
      <c r="T327" s="231">
        <f t="shared" si="38"/>
        <v>25.104626285427933</v>
      </c>
      <c r="U327" s="35">
        <f>'2026 - WIP'!O27</f>
        <v>4.5</v>
      </c>
      <c r="V327" s="38">
        <f>'2026 - WIP'!P27</f>
        <v>0</v>
      </c>
      <c r="W327" s="57">
        <f>'2026 - WIP'!Q27</f>
        <v>0</v>
      </c>
      <c r="X327" s="58">
        <f>'2026 - WIP'!R27</f>
        <v>0</v>
      </c>
      <c r="Y327" s="58">
        <f>'2026 - WIP'!S27</f>
        <v>0.1132109648593165</v>
      </c>
      <c r="Z327" s="58">
        <f>'2026 - WIP'!T27</f>
        <v>0.32455773784649666</v>
      </c>
      <c r="AA327" s="58">
        <f>'2026 - WIP'!U27</f>
        <v>0.30210772833723654</v>
      </c>
      <c r="AB327" s="58">
        <f>'2026 - WIP'!V27</f>
        <v>0.3133327330918666</v>
      </c>
      <c r="AC327" s="59">
        <f>'2026 - WIP'!W27</f>
        <v>0.3133327330918666</v>
      </c>
      <c r="AD327" s="42">
        <f>'2026 - WIP'!X27</f>
        <v>21.243835616438357</v>
      </c>
      <c r="AE327" s="43">
        <f>'2026 - WIP'!Y27</f>
        <v>3.49</v>
      </c>
      <c r="AF327" s="43">
        <f>'2026 - WIP'!Z27</f>
        <v>9.1999999999999993</v>
      </c>
      <c r="AG327" s="43">
        <f>'2026 - WIP'!AA27</f>
        <v>4.8</v>
      </c>
      <c r="AH327" s="43">
        <f>'2026 - WIP'!AB27</f>
        <v>0</v>
      </c>
      <c r="AI327" s="43">
        <f>'2026 - WIP'!AC27</f>
        <v>0</v>
      </c>
      <c r="AJ327" s="44">
        <f>'2026 - WIP'!AD27</f>
        <v>2.7381974248927035E-2</v>
      </c>
      <c r="AK327" s="44">
        <f>'2026 - WIP'!AE27</f>
        <v>0.22652360515021455</v>
      </c>
      <c r="AL327" s="45">
        <f>'2026 - WIP'!AF27</f>
        <v>5.0999999999999997E-2</v>
      </c>
      <c r="AM327" s="46">
        <f t="shared" si="39"/>
        <v>0.75</v>
      </c>
      <c r="AN327" s="45">
        <f>'2026 - WIP'!AG27</f>
        <v>0.10400000000000001</v>
      </c>
      <c r="AO327" s="45">
        <f>'2026 - WIP'!AH27</f>
        <v>0.879</v>
      </c>
      <c r="AP327" s="43">
        <f>'2026 - WIP'!AI27</f>
        <v>87.791495198902609</v>
      </c>
      <c r="AQ327" s="47">
        <f>'2026 - WIP'!AJ27</f>
        <v>83.350644078789216</v>
      </c>
      <c r="AR327" s="48">
        <f>'2026 - WIP'!AK27</f>
        <v>8</v>
      </c>
      <c r="AS327" s="49">
        <f>'2026 - WIP'!AL27</f>
        <v>4</v>
      </c>
      <c r="AT327" s="49">
        <f>'2026 - WIP'!AM27</f>
        <v>6</v>
      </c>
      <c r="AU327" s="49">
        <f>'2026 - WIP'!AN27</f>
        <v>7</v>
      </c>
      <c r="AV327" s="49">
        <f>'2026 - WIP'!AO27</f>
        <v>8</v>
      </c>
      <c r="AW327" s="49">
        <f>'2026 - WIP'!AP27</f>
        <v>3</v>
      </c>
      <c r="AX327" s="49">
        <f>'2026 - WIP'!AQ27</f>
        <v>0</v>
      </c>
      <c r="AY327" s="50">
        <f>'2026 - WIP'!AR27</f>
        <v>0</v>
      </c>
      <c r="AZ327" s="60">
        <f>'2026 - WIP'!AS27</f>
        <v>0</v>
      </c>
      <c r="BA327" s="61">
        <f>'2026 - WIP'!AT27</f>
        <v>1</v>
      </c>
      <c r="BB327" s="61">
        <f>'2026 - WIP'!AU27</f>
        <v>0</v>
      </c>
      <c r="BC327" s="61">
        <f>'2026 - WIP'!AV27</f>
        <v>0</v>
      </c>
      <c r="BD327" s="61">
        <f>'2026 - WIP'!AW27</f>
        <v>0</v>
      </c>
      <c r="BE327" s="61">
        <f>'2026 - WIP'!AX27</f>
        <v>1</v>
      </c>
      <c r="BF327" s="62">
        <f>'2026 - WIP'!AY27</f>
        <v>0</v>
      </c>
      <c r="BG327" s="62">
        <f>'2026 - WIP'!AZ27</f>
        <v>0</v>
      </c>
      <c r="BH327" s="62">
        <f>'2026 - WIP'!BA27</f>
        <v>0</v>
      </c>
      <c r="BI327" s="62">
        <f>'2026 - WIP'!BB27</f>
        <v>0</v>
      </c>
      <c r="BJ327" s="62">
        <f>'2026 - WIP'!BC27</f>
        <v>0</v>
      </c>
      <c r="BK327" s="62">
        <f>'2026 - WIP'!BH27</f>
        <v>0</v>
      </c>
      <c r="BL327" s="62">
        <f>'2026 - WIP'!BI27</f>
        <v>0</v>
      </c>
      <c r="BM327" s="62">
        <f>'2026 - WIP'!BJ27</f>
        <v>0</v>
      </c>
      <c r="BN327" s="63">
        <f>'2026 - WIP'!BK27</f>
        <v>0</v>
      </c>
      <c r="BO327" s="60">
        <f>'2026 - WIP'!BL27</f>
        <v>0</v>
      </c>
      <c r="BP327" s="61">
        <f>'2026 - WIP'!BM27</f>
        <v>1</v>
      </c>
      <c r="BQ327" s="61">
        <f>'2026 - WIP'!BN27</f>
        <v>0</v>
      </c>
      <c r="BR327" s="61">
        <f>'2026 - WIP'!BO27</f>
        <v>0</v>
      </c>
      <c r="BS327" s="61">
        <f>'2026 - WIP'!BP27</f>
        <v>0</v>
      </c>
      <c r="BT327" s="61">
        <f>'2026 - WIP'!BQ27</f>
        <v>1</v>
      </c>
      <c r="BU327" s="62">
        <f>'2026 - WIP'!BR27</f>
        <v>0</v>
      </c>
      <c r="BV327" s="62">
        <f>'2026 - WIP'!BS27</f>
        <v>0</v>
      </c>
      <c r="BW327" s="62">
        <f>'2026 - WIP'!BT27</f>
        <v>0</v>
      </c>
      <c r="BX327" s="62">
        <f>'2026 - WIP'!BU27</f>
        <v>0</v>
      </c>
      <c r="BY327" s="62">
        <f>'2026 - WIP'!BV27</f>
        <v>0</v>
      </c>
      <c r="BZ327" s="62">
        <f>'2026 - WIP'!CA27</f>
        <v>0</v>
      </c>
      <c r="CA327" s="62">
        <f>'2026 - WIP'!CB27</f>
        <v>0</v>
      </c>
      <c r="CB327" s="62">
        <f>'2026 - WIP'!CC27</f>
        <v>0</v>
      </c>
      <c r="CC327" s="63">
        <f>'2026 - WIP'!CD27</f>
        <v>0</v>
      </c>
      <c r="CD327" s="60">
        <f>'2026 - WIP'!CE27</f>
        <v>375</v>
      </c>
      <c r="CE327" s="61">
        <f>'2026 - WIP'!CF27</f>
        <v>3312.4</v>
      </c>
      <c r="CF327" s="61">
        <f>'2026 - WIP'!CG27</f>
        <v>37</v>
      </c>
      <c r="CG327" s="61">
        <f>'2026 - WIP'!CH27</f>
        <v>27</v>
      </c>
      <c r="CH327" s="61">
        <f>'2026 - WIP'!CI27</f>
        <v>2</v>
      </c>
      <c r="CI327" s="61">
        <f>'2026 - WIP'!CJ27</f>
        <v>22.400000000000002</v>
      </c>
      <c r="CJ327" s="62">
        <f>'2026 - WIP'!CK27</f>
        <v>0</v>
      </c>
      <c r="CK327" s="62">
        <f>'2026 - WIP'!CL27</f>
        <v>0</v>
      </c>
      <c r="CL327" s="62">
        <f>'2026 - WIP'!CM27</f>
        <v>1.69</v>
      </c>
      <c r="CM327" s="62">
        <f>'2026 - WIP'!CN27</f>
        <v>9.1999999999999993</v>
      </c>
      <c r="CN327" s="62">
        <f>'2026 - WIP'!CO27</f>
        <v>10.4</v>
      </c>
      <c r="CO327" s="62">
        <f>'2026 - WIP'!CT27</f>
        <v>27.3</v>
      </c>
      <c r="CP327" s="62">
        <f>'2026 - WIP'!CU27</f>
        <v>3.6</v>
      </c>
      <c r="CQ327" s="62">
        <f>'2026 - WIP'!CV27</f>
        <v>4.2</v>
      </c>
      <c r="CR327" s="63">
        <f>'2026 - WIP'!CW27</f>
        <v>95.8</v>
      </c>
      <c r="CS327" s="60">
        <f>'2026 - WIP'!CX27</f>
        <v>932</v>
      </c>
      <c r="CT327" s="61">
        <f>'2026 - WIP'!CY27</f>
        <v>2871.6000000000004</v>
      </c>
      <c r="CU327" s="61">
        <f>'2026 - WIP'!CZ27</f>
        <v>102</v>
      </c>
      <c r="CV327" s="61">
        <f>'2026 - WIP'!DA27</f>
        <v>74</v>
      </c>
      <c r="CW327" s="61">
        <f>'2026 - WIP'!DB27</f>
        <v>6</v>
      </c>
      <c r="CX327" s="61">
        <f>'2026 - WIP'!DC27</f>
        <v>19.200000000000003</v>
      </c>
      <c r="CY327" s="62">
        <f>'2026 - WIP'!DD27</f>
        <v>0</v>
      </c>
      <c r="CZ327" s="62">
        <f>'2026 - WIP'!DE27</f>
        <v>0</v>
      </c>
      <c r="DA327" s="62">
        <f>'2026 - WIP'!DF27</f>
        <v>2.3199999999999998</v>
      </c>
      <c r="DB327" s="62">
        <f>'2026 - WIP'!DG27</f>
        <v>5.5</v>
      </c>
      <c r="DC327" s="62">
        <f>'2026 - WIP'!DH27</f>
        <v>9.6</v>
      </c>
      <c r="DD327" s="62">
        <f>'2026 - WIP'!DM27</f>
        <v>42.1</v>
      </c>
      <c r="DE327" s="62">
        <f>'2026 - WIP'!DN27</f>
        <v>5.0999999999999996</v>
      </c>
      <c r="DF327" s="62">
        <f>'2026 - WIP'!DO27</f>
        <v>10.4</v>
      </c>
      <c r="DG327" s="63">
        <f>'2026 - WIP'!DP27</f>
        <v>87.9</v>
      </c>
      <c r="DH327" s="60">
        <f>'2026 - WIP'!DQ27</f>
        <v>258</v>
      </c>
      <c r="DI327" s="61">
        <f>'2026 - WIP'!DR27</f>
        <v>854</v>
      </c>
      <c r="DJ327" s="61">
        <f>'2026 - WIP'!DS27</f>
        <v>27</v>
      </c>
      <c r="DK327" s="61">
        <f>'2026 - WIP'!DT27</f>
        <v>24</v>
      </c>
      <c r="DL327" s="61">
        <f>'2026 - WIP'!DU27</f>
        <v>1</v>
      </c>
      <c r="DM327" s="61">
        <f>'2026 - WIP'!DV27</f>
        <v>0</v>
      </c>
      <c r="DN327" s="62">
        <f>'2026 - WIP'!DW27</f>
        <v>0</v>
      </c>
      <c r="DO327" s="62">
        <f>'2026 - WIP'!DX27</f>
        <v>0</v>
      </c>
      <c r="DP327" s="62">
        <f>'2026 - WIP'!DY27</f>
        <v>3.49</v>
      </c>
      <c r="DQ327" s="62">
        <f>'2026 - WIP'!DZ27</f>
        <v>7</v>
      </c>
      <c r="DR327" s="62">
        <f>'2026 - WIP'!EA27</f>
        <v>4.8</v>
      </c>
      <c r="DS327" s="62">
        <f>'2026 - WIP'!EF27</f>
        <v>75</v>
      </c>
      <c r="DT327" s="62">
        <f>'2026 - WIP'!EG27</f>
        <v>0</v>
      </c>
      <c r="DU327" s="62">
        <f>'2026 - WIP'!EH27</f>
        <v>6.5</v>
      </c>
      <c r="DV327" s="63">
        <f>'2026 - WIP'!EI27</f>
        <v>89.6</v>
      </c>
    </row>
    <row r="328" spans="1:126" ht="15.75" customHeight="1" x14ac:dyDescent="0.2">
      <c r="A328" s="30">
        <f t="shared" si="35"/>
        <v>326</v>
      </c>
      <c r="B328" s="31">
        <f>'2020'!A32</f>
        <v>30</v>
      </c>
      <c r="C328" s="31">
        <v>2020</v>
      </c>
      <c r="D328" s="32" t="str">
        <f>'2020'!B32</f>
        <v>Quintez Cephus</v>
      </c>
      <c r="E328" s="32" t="str" cm="1">
        <f t="array" ref="E328">_xlfn.IFS(F328&gt;12.5,"Cornerstone",AND(F328&gt;11.995,F328&lt;12.5),"Elite",AND(F328&gt;11,F328&lt;12.995),"Elite Upside",AND(F328&gt;=9.69,F328&lt;10.999),"Upside",AND(F328&gt;8.4,F328&lt;9.999),"Upside Lite",AND(F328&gt;7.25,F328&lt;8.999),"Outlier",AND(F328&gt;=6,F328&lt;7.25),"Outlier Lite",F328&lt;6.999,"Purgatory")</f>
        <v>Outlier Lite</v>
      </c>
      <c r="F328" s="33">
        <f>'2020'!C32</f>
        <v>6.3542857142857141</v>
      </c>
      <c r="G328" s="33">
        <f t="shared" si="36"/>
        <v>46.9</v>
      </c>
      <c r="H328" s="303">
        <f t="shared" si="37"/>
        <v>-1.1922647180624977</v>
      </c>
      <c r="I328" s="34" t="str">
        <f>'2020'!D32</f>
        <v>Wisconsin</v>
      </c>
      <c r="J328" s="35">
        <f>'2020'!E32</f>
        <v>2</v>
      </c>
      <c r="K328" s="36">
        <f>'2020'!F32</f>
        <v>35886</v>
      </c>
      <c r="L328" s="37">
        <f>'2020'!G32</f>
        <v>27.509589041095889</v>
      </c>
      <c r="M328" s="37" t="str">
        <f>'2020'!H32</f>
        <v>RS JR</v>
      </c>
      <c r="N328" s="37">
        <f>'2020'!I32</f>
        <v>22.076712328767123</v>
      </c>
      <c r="O328" s="37" t="str">
        <f>'2020'!J32</f>
        <v>Hybrid</v>
      </c>
      <c r="P328" s="37" t="str">
        <f>'2020'!K32</f>
        <v>PROTO Z</v>
      </c>
      <c r="Q328" s="37" t="str">
        <f>'2020'!L32</f>
        <v>Elite Earner</v>
      </c>
      <c r="R328" s="55">
        <f>'2020'!M32</f>
        <v>73</v>
      </c>
      <c r="S328" s="55">
        <f>'2020'!N32</f>
        <v>207</v>
      </c>
      <c r="T328" s="231">
        <f t="shared" si="38"/>
        <v>27.310055220598343</v>
      </c>
      <c r="U328" s="35">
        <f>'2020'!O32</f>
        <v>4.7300000000000004</v>
      </c>
      <c r="V328" s="56">
        <f>'2020'!P32</f>
        <v>5</v>
      </c>
      <c r="W328" s="57">
        <f>'2020'!Q32</f>
        <v>0</v>
      </c>
      <c r="X328" s="58">
        <f>'2020'!R32</f>
        <v>3.7495013960909457E-2</v>
      </c>
      <c r="Y328" s="58">
        <f>'2020'!S32</f>
        <v>0.18631461509854966</v>
      </c>
      <c r="Z328" s="58">
        <f>'2020'!T32</f>
        <v>0</v>
      </c>
      <c r="AA328" s="58">
        <f>'2020'!U32</f>
        <v>0.32155603140613848</v>
      </c>
      <c r="AB328" s="58">
        <f>'2020'!V32</f>
        <v>0.32155603140613848</v>
      </c>
      <c r="AC328" s="59">
        <f>'2020'!W32</f>
        <v>0.32155603140613848</v>
      </c>
      <c r="AD328" s="42">
        <f>'2020'!X32</f>
        <v>21.443835616438356</v>
      </c>
      <c r="AE328" s="43">
        <f>'2020'!Y32</f>
        <v>3.26</v>
      </c>
      <c r="AF328" s="43">
        <f>'2020'!Z32</f>
        <v>4.8</v>
      </c>
      <c r="AG328" s="43">
        <f>'2020'!AA32</f>
        <v>13.2</v>
      </c>
      <c r="AH328" s="43">
        <f>'2020'!AB32</f>
        <v>0.8</v>
      </c>
      <c r="AI328" s="43">
        <f>'2020'!AC32</f>
        <v>2.57</v>
      </c>
      <c r="AJ328" s="44">
        <f>'2020'!AD32</f>
        <v>8.6836847946725859E-2</v>
      </c>
      <c r="AK328" s="44">
        <f>'2020'!AE32</f>
        <v>0.24241953385127635</v>
      </c>
      <c r="AL328" s="45">
        <f>'2020'!AF32</f>
        <v>7.8E-2</v>
      </c>
      <c r="AM328" s="46">
        <f t="shared" si="39"/>
        <v>0.66700000000000004</v>
      </c>
      <c r="AN328" s="45">
        <f>'2020'!AG32</f>
        <v>0.35299999999999998</v>
      </c>
      <c r="AO328" s="45">
        <f>'2020'!AH32</f>
        <v>0.14699999999999999</v>
      </c>
      <c r="AP328" s="43">
        <f>'2020'!AI32</f>
        <v>82.709572894456031</v>
      </c>
      <c r="AQ328" s="47">
        <f>'2020'!AJ32</f>
        <v>81.867034624395274</v>
      </c>
      <c r="AR328" s="48">
        <f>'2020'!AK32</f>
        <v>8</v>
      </c>
      <c r="AS328" s="49">
        <f>'2020'!AL32</f>
        <v>4</v>
      </c>
      <c r="AT328" s="49">
        <f>'2020'!AM32</f>
        <v>6</v>
      </c>
      <c r="AU328" s="49">
        <f>'2020'!AN32</f>
        <v>2</v>
      </c>
      <c r="AV328" s="49">
        <f>'2020'!AO32</f>
        <v>3</v>
      </c>
      <c r="AW328" s="49">
        <f>'2020'!AP32</f>
        <v>3</v>
      </c>
      <c r="AX328" s="49">
        <f>'2020'!AQ32</f>
        <v>4</v>
      </c>
      <c r="AY328" s="50">
        <f>'2020'!AR32</f>
        <v>0</v>
      </c>
      <c r="AZ328" s="60">
        <f>'2020'!AS32</f>
        <v>0</v>
      </c>
      <c r="BA328" s="61">
        <f>'2020'!AT32</f>
        <v>2968</v>
      </c>
      <c r="BB328" s="61">
        <f>'2020'!AU32</f>
        <v>0</v>
      </c>
      <c r="BC328" s="61">
        <f>'2020'!AV32</f>
        <v>0</v>
      </c>
      <c r="BD328" s="61">
        <f>'2020'!AW32</f>
        <v>0</v>
      </c>
      <c r="BE328" s="61">
        <f>'2020'!AX32</f>
        <v>0</v>
      </c>
      <c r="BF328" s="62">
        <f>'2020'!AY32</f>
        <v>0</v>
      </c>
      <c r="BG328" s="62">
        <f>'2020'!AZ32</f>
        <v>0</v>
      </c>
      <c r="BH328" s="62">
        <f>'2020'!BA32</f>
        <v>0</v>
      </c>
      <c r="BI328" s="62">
        <f>'2020'!BB32</f>
        <v>0</v>
      </c>
      <c r="BJ328" s="62">
        <f>'2020'!BC32</f>
        <v>0</v>
      </c>
      <c r="BK328" s="62">
        <f>'2020'!BD32</f>
        <v>0</v>
      </c>
      <c r="BL328" s="62">
        <f>'2020'!BE32</f>
        <v>0</v>
      </c>
      <c r="BM328" s="62">
        <f>'2020'!BF32</f>
        <v>0</v>
      </c>
      <c r="BN328" s="63">
        <f>'2020'!BG32</f>
        <v>0</v>
      </c>
      <c r="BO328" s="60">
        <f>'2020'!BH32</f>
        <v>94</v>
      </c>
      <c r="BP328" s="61">
        <f>'2020'!BI32</f>
        <v>2507</v>
      </c>
      <c r="BQ328" s="61">
        <f>'2020'!BJ32</f>
        <v>5</v>
      </c>
      <c r="BR328" s="61">
        <f>'2020'!BK32</f>
        <v>4</v>
      </c>
      <c r="BS328" s="61">
        <f>'2020'!BL32</f>
        <v>0</v>
      </c>
      <c r="BT328" s="61">
        <f>'2020'!BM32</f>
        <v>14</v>
      </c>
      <c r="BU328" s="62">
        <f>'2020'!BN32</f>
        <v>0.76</v>
      </c>
      <c r="BV328" s="62">
        <f>'2020'!BO32</f>
        <v>0.76</v>
      </c>
      <c r="BW328" s="62">
        <f>'2020'!BP32</f>
        <v>0</v>
      </c>
      <c r="BX328" s="62">
        <f>'2020'!BQ32</f>
        <v>0</v>
      </c>
      <c r="BY328" s="62">
        <f>'2020'!BR32</f>
        <v>0</v>
      </c>
      <c r="BZ328" s="62">
        <f>'2020'!BS32</f>
        <v>0</v>
      </c>
      <c r="CA328" s="62">
        <f>'2020'!BT32</f>
        <v>0</v>
      </c>
      <c r="CB328" s="62">
        <f>'2020'!BU32</f>
        <v>64.599999999999994</v>
      </c>
      <c r="CC328" s="63">
        <f>'2020'!BV32</f>
        <v>35.4</v>
      </c>
      <c r="CD328" s="60">
        <f>'2020'!BW32</f>
        <v>501</v>
      </c>
      <c r="CE328" s="61">
        <f>'2020'!BX32</f>
        <v>2689</v>
      </c>
      <c r="CF328" s="61">
        <f>'2020'!BY32</f>
        <v>39</v>
      </c>
      <c r="CG328" s="61">
        <f>'2020'!BZ32</f>
        <v>30</v>
      </c>
      <c r="CH328" s="61">
        <f>'2020'!CA32</f>
        <v>6</v>
      </c>
      <c r="CI328" s="61">
        <f>'2020'!CB32</f>
        <v>25</v>
      </c>
      <c r="CJ328" s="62">
        <f>'2020'!CC32</f>
        <v>1.29</v>
      </c>
      <c r="CK328" s="62">
        <f>'2020'!CD32</f>
        <v>2.39</v>
      </c>
      <c r="CL328" s="62">
        <f>'2020'!CE32</f>
        <v>3.34</v>
      </c>
      <c r="CM328" s="62">
        <f>'2020'!CF32</f>
        <v>6.1</v>
      </c>
      <c r="CN328" s="62">
        <f>'2020'!CG32</f>
        <v>13</v>
      </c>
      <c r="CO328" s="62">
        <f>'2020'!CL32</f>
        <v>54.5</v>
      </c>
      <c r="CP328" s="62">
        <f>'2020'!CM32</f>
        <v>3.2</v>
      </c>
      <c r="CQ328" s="62">
        <f>'2020'!CN32</f>
        <v>87</v>
      </c>
      <c r="CR328" s="63">
        <f>'2020'!CO32</f>
        <v>13</v>
      </c>
      <c r="CS328" s="60">
        <f>'2020'!CP32</f>
        <v>0</v>
      </c>
      <c r="CT328" s="61">
        <f>'2020'!CQ32</f>
        <v>2050</v>
      </c>
      <c r="CU328" s="61">
        <f>'2020'!CR32</f>
        <v>0</v>
      </c>
      <c r="CV328" s="61">
        <f>'2020'!CS32</f>
        <v>0</v>
      </c>
      <c r="CW328" s="61">
        <f>'2020'!CT32</f>
        <v>0</v>
      </c>
      <c r="CX328" s="61">
        <f>'2020'!CU32</f>
        <v>0</v>
      </c>
      <c r="CY328" s="62">
        <f>'2020'!CV32</f>
        <v>0</v>
      </c>
      <c r="CZ328" s="62">
        <f>'2020'!CW32</f>
        <v>0</v>
      </c>
      <c r="DA328" s="62">
        <f>'2020'!CX32</f>
        <v>0</v>
      </c>
      <c r="DB328" s="62">
        <f>'2020'!CY32</f>
        <v>0</v>
      </c>
      <c r="DC328" s="62">
        <f>'2020'!CZ32</f>
        <v>0</v>
      </c>
      <c r="DD328" s="62">
        <f>'2020'!DE32</f>
        <v>0</v>
      </c>
      <c r="DE328" s="62">
        <f>'2020'!DF32</f>
        <v>0</v>
      </c>
      <c r="DF328" s="62">
        <f>'2020'!DG32</f>
        <v>0</v>
      </c>
      <c r="DG328" s="63">
        <f>'2020'!DH32</f>
        <v>0</v>
      </c>
      <c r="DH328" s="60">
        <f>'2020'!DI32</f>
        <v>901</v>
      </c>
      <c r="DI328" s="61">
        <f>'2020'!DJ32</f>
        <v>2802</v>
      </c>
      <c r="DJ328" s="61">
        <f>'2020'!DK32</f>
        <v>91</v>
      </c>
      <c r="DK328" s="61">
        <f>'2020'!DL32</f>
        <v>59</v>
      </c>
      <c r="DL328" s="61">
        <f>'2020'!DM32</f>
        <v>7</v>
      </c>
      <c r="DM328" s="61">
        <f>'2020'!DN32</f>
        <v>18</v>
      </c>
      <c r="DN328" s="62">
        <f>'2020'!DO32</f>
        <v>0.8</v>
      </c>
      <c r="DO328" s="62">
        <f>'2020'!DP32</f>
        <v>2.57</v>
      </c>
      <c r="DP328" s="62">
        <f>'2020'!DQ32</f>
        <v>3.26</v>
      </c>
      <c r="DQ328" s="62">
        <f>'2020'!DR32</f>
        <v>4.8</v>
      </c>
      <c r="DR328" s="62">
        <f>'2020'!DS32</f>
        <v>13.2</v>
      </c>
      <c r="DS328" s="62">
        <f>'2020'!DX32</f>
        <v>66.7</v>
      </c>
      <c r="DT328" s="62">
        <f>'2020'!DY32</f>
        <v>7.8</v>
      </c>
      <c r="DU328" s="62">
        <f>'2020'!DZ32</f>
        <v>70.599999999999994</v>
      </c>
      <c r="DV328" s="63">
        <f>'2020'!EA32</f>
        <v>29.4</v>
      </c>
    </row>
    <row r="329" spans="1:126" ht="15.75" customHeight="1" x14ac:dyDescent="0.2">
      <c r="A329" s="30">
        <f t="shared" si="35"/>
        <v>327</v>
      </c>
      <c r="B329" s="31">
        <f>'2024'!A29</f>
        <v>27</v>
      </c>
      <c r="C329" s="31">
        <v>2024</v>
      </c>
      <c r="D329" s="32" t="str">
        <f>'2024'!B29</f>
        <v>Tahj Washington</v>
      </c>
      <c r="E329" s="32" t="str" cm="1">
        <f t="array" ref="E329">_xlfn.IFS(F329&gt;12.5,"Cornerstone",AND(F329&gt;11.995,F329&lt;12.5),"Elite",AND(F329&gt;11,F329&lt;12.995),"Elite Upside",AND(F329&gt;=9.69,F329&lt;10.999),"Upside",AND(F329&gt;8.4,F329&lt;9.999),"Upside Lite",AND(F329&gt;7.25,F329&lt;8.999),"Outlier",AND(F329&gt;=6,F329&lt;7.25),"Outlier Lite",F329&lt;6.999,"Purgatory")</f>
        <v>Outlier Lite</v>
      </c>
      <c r="F329" s="33">
        <f>'2024'!C29</f>
        <v>6.3157142857142858</v>
      </c>
      <c r="G329" s="33">
        <f t="shared" si="36"/>
        <v>46.800000000000004</v>
      </c>
      <c r="H329" s="303">
        <f t="shared" si="37"/>
        <v>-1.2144029610907587</v>
      </c>
      <c r="I329" s="34" t="str">
        <f>'2024'!D29</f>
        <v>USC</v>
      </c>
      <c r="J329" s="35">
        <f>'2024'!E29</f>
        <v>5</v>
      </c>
      <c r="K329" s="36">
        <f>'2024'!F29</f>
        <v>37027</v>
      </c>
      <c r="L329" s="37">
        <f>'2024'!G29</f>
        <v>24.383561643835616</v>
      </c>
      <c r="M329" s="37" t="str">
        <f>'2024'!H29</f>
        <v>RS SR</v>
      </c>
      <c r="N329" s="37">
        <f>'2024'!I29</f>
        <v>22.964383561643835</v>
      </c>
      <c r="O329" s="37" t="str">
        <f>'2024'!J29</f>
        <v>Slot</v>
      </c>
      <c r="P329" s="37" t="str">
        <f>'2024'!K29</f>
        <v>PROTO Z</v>
      </c>
      <c r="Q329" s="37" t="str">
        <f>'2024'!L29</f>
        <v>Poor Earner</v>
      </c>
      <c r="R329" s="35">
        <f>'2024'!M29</f>
        <v>69</v>
      </c>
      <c r="S329" s="35">
        <f>'2024'!N29</f>
        <v>174</v>
      </c>
      <c r="T329" s="231">
        <f t="shared" si="38"/>
        <v>25.695023538755336</v>
      </c>
      <c r="U329" s="35">
        <f>'2024'!O29</f>
        <v>4.5199999999999996</v>
      </c>
      <c r="V329" s="38">
        <f>'2024'!P29</f>
        <v>7</v>
      </c>
      <c r="W329" s="57">
        <f>'2024'!Q29</f>
        <v>7.6599004212945243E-3</v>
      </c>
      <c r="X329" s="58">
        <f>'2024'!R29</f>
        <v>0.21671735215093452</v>
      </c>
      <c r="Y329" s="58">
        <f>'2024'!S29</f>
        <v>0.16761649346295673</v>
      </c>
      <c r="Z329" s="58">
        <f>'2024'!T29</f>
        <v>0.16717778345685325</v>
      </c>
      <c r="AA329" s="58">
        <f>'2024'!U29</f>
        <v>0.24532224532224534</v>
      </c>
      <c r="AB329" s="58">
        <f>'2024'!V29</f>
        <v>0.24532224532224534</v>
      </c>
      <c r="AC329" s="59">
        <f>'2024'!W29</f>
        <v>0.23305613305613307</v>
      </c>
      <c r="AD329" s="42">
        <f>'2024'!X29</f>
        <v>19.32054794520548</v>
      </c>
      <c r="AE329" s="43">
        <f>'2024'!Y29</f>
        <v>3.06</v>
      </c>
      <c r="AF329" s="43">
        <f>'2024'!Z29</f>
        <v>8.6</v>
      </c>
      <c r="AG329" s="43">
        <f>'2024'!AA29</f>
        <v>10.9</v>
      </c>
      <c r="AH329" s="43">
        <f>'2024'!AB29</f>
        <v>1.37</v>
      </c>
      <c r="AI329" s="43">
        <f>'2024'!AC29</f>
        <v>1.71</v>
      </c>
      <c r="AJ329" s="44">
        <f>'2024'!AD29</f>
        <v>3.4576271186440681E-2</v>
      </c>
      <c r="AK329" s="44">
        <f>'2024'!AE29</f>
        <v>0.17864406779661016</v>
      </c>
      <c r="AL329" s="45">
        <f>'2024'!AF29</f>
        <v>1.7000000000000001E-2</v>
      </c>
      <c r="AM329" s="46">
        <f t="shared" si="39"/>
        <v>0.66700000000000004</v>
      </c>
      <c r="AN329" s="45">
        <f>'2024'!AG29</f>
        <v>6.1499999999999999E-2</v>
      </c>
      <c r="AO329" s="45">
        <f>'2024'!AH29</f>
        <v>0.88200000000000012</v>
      </c>
      <c r="AP329" s="43">
        <f>'2024'!AI29</f>
        <v>83.373014543915289</v>
      </c>
      <c r="AQ329" s="47">
        <f>'2024'!AJ29</f>
        <v>75.834727786990797</v>
      </c>
      <c r="AR329" s="48">
        <f>'2024'!AK29</f>
        <v>6</v>
      </c>
      <c r="AS329" s="49">
        <f>'2024'!AL29</f>
        <v>7</v>
      </c>
      <c r="AT329" s="49">
        <f>'2024'!AM29</f>
        <v>6</v>
      </c>
      <c r="AU329" s="49">
        <f>'2024'!AN29</f>
        <v>6</v>
      </c>
      <c r="AV329" s="49">
        <f>'2024'!AO29</f>
        <v>7</v>
      </c>
      <c r="AW329" s="49">
        <f>'2024'!AP29</f>
        <v>1</v>
      </c>
      <c r="AX329" s="49">
        <f>'2024'!AQ29</f>
        <v>0.5</v>
      </c>
      <c r="AY329" s="50">
        <f>'2024'!AR29</f>
        <v>0.5</v>
      </c>
      <c r="AZ329" s="60">
        <f>'2024'!AS29</f>
        <v>32</v>
      </c>
      <c r="BA329" s="61">
        <f>'2024'!AT29</f>
        <v>4177.5999999999995</v>
      </c>
      <c r="BB329" s="61">
        <f>'2024'!AU29</f>
        <v>3</v>
      </c>
      <c r="BC329" s="61">
        <f>'2024'!AV29</f>
        <v>3</v>
      </c>
      <c r="BD329" s="61">
        <f>'2024'!AW29</f>
        <v>0</v>
      </c>
      <c r="BE329" s="61">
        <f>'2024'!AX29</f>
        <v>33</v>
      </c>
      <c r="BF329" s="62">
        <f>'2024'!AY29</f>
        <v>0.03</v>
      </c>
      <c r="BG329" s="62">
        <f>'2024'!AZ29</f>
        <v>0.34</v>
      </c>
      <c r="BH329" s="62">
        <f>'2024'!BA29</f>
        <v>2</v>
      </c>
      <c r="BI329" s="62">
        <f>'2024'!BB29</f>
        <v>6.7</v>
      </c>
      <c r="BJ329" s="62">
        <f>'2024'!BC29</f>
        <v>4</v>
      </c>
      <c r="BK329" s="62">
        <f>'2024'!BH29</f>
        <v>0</v>
      </c>
      <c r="BL329" s="62">
        <f>'2024'!BI29</f>
        <v>0</v>
      </c>
      <c r="BM329" s="62">
        <f>'2024'!BJ29</f>
        <v>87.5</v>
      </c>
      <c r="BN329" s="63">
        <f>'2024'!BK29</f>
        <v>12.5</v>
      </c>
      <c r="BO329" s="60">
        <f>'2024'!BL29</f>
        <v>734</v>
      </c>
      <c r="BP329" s="61">
        <f>'2024'!BM29</f>
        <v>3386.8999999999996</v>
      </c>
      <c r="BQ329" s="61">
        <f>'2024'!BN29</f>
        <v>75</v>
      </c>
      <c r="BR329" s="61">
        <f>'2024'!BO29</f>
        <v>43</v>
      </c>
      <c r="BS329" s="61">
        <f>'2024'!BP29</f>
        <v>6</v>
      </c>
      <c r="BT329" s="61">
        <f>'2024'!BQ29</f>
        <v>31</v>
      </c>
      <c r="BU329" s="62">
        <f>'2024'!BR29</f>
        <v>0.13</v>
      </c>
      <c r="BV329" s="62">
        <f>'2024'!BS29</f>
        <v>1.76</v>
      </c>
      <c r="BW329" s="62">
        <f>'2024'!BT29</f>
        <v>1.77</v>
      </c>
      <c r="BX329" s="62">
        <f>'2024'!BU29</f>
        <v>7.9</v>
      </c>
      <c r="BY329" s="62">
        <f>'2024'!BV29</f>
        <v>12.3</v>
      </c>
      <c r="BZ329" s="62">
        <f>'2024'!CA29</f>
        <v>53.8</v>
      </c>
      <c r="CA329" s="62">
        <f>'2024'!CB29</f>
        <v>6.5</v>
      </c>
      <c r="CB329" s="62">
        <f>'2024'!CC29</f>
        <v>84</v>
      </c>
      <c r="CC329" s="63">
        <f>'2024'!CD29</f>
        <v>16</v>
      </c>
      <c r="CD329" s="60">
        <f>'2024'!CE29</f>
        <v>600</v>
      </c>
      <c r="CE329" s="61">
        <f>'2024'!CF29</f>
        <v>3579.6000000000004</v>
      </c>
      <c r="CF329" s="61">
        <f>'2024'!CG29</f>
        <v>88</v>
      </c>
      <c r="CG329" s="61">
        <f>'2024'!CH29</f>
        <v>54</v>
      </c>
      <c r="CH329" s="61">
        <f>'2024'!CI29</f>
        <v>1</v>
      </c>
      <c r="CI329" s="61">
        <f>'2024'!CJ29</f>
        <v>21</v>
      </c>
      <c r="CJ329" s="62">
        <f>'2024'!CK29</f>
        <v>0.06</v>
      </c>
      <c r="CK329" s="62">
        <f>'2024'!CL29</f>
        <v>1.2</v>
      </c>
      <c r="CL329" s="62">
        <f>'2024'!CM29</f>
        <v>1.46</v>
      </c>
      <c r="CM329" s="62">
        <f>'2024'!CN29</f>
        <v>4.9000000000000004</v>
      </c>
      <c r="CN329" s="62">
        <f>'2024'!CO29</f>
        <v>9.6999999999999993</v>
      </c>
      <c r="CO329" s="62">
        <f>'2024'!CT29</f>
        <v>27.8</v>
      </c>
      <c r="CP329" s="62">
        <f>'2024'!CU29</f>
        <v>6.9</v>
      </c>
      <c r="CQ329" s="62">
        <f>'2024'!CV29</f>
        <v>93.4</v>
      </c>
      <c r="CR329" s="63">
        <f>'2024'!CW29</f>
        <v>6.4</v>
      </c>
      <c r="CS329" s="60">
        <f>'2024'!CX29</f>
        <v>785</v>
      </c>
      <c r="CT329" s="61">
        <f>'2024'!CY29</f>
        <v>4695.5999999999995</v>
      </c>
      <c r="CU329" s="61">
        <f>'2024'!CZ29</f>
        <v>70</v>
      </c>
      <c r="CV329" s="61">
        <f>'2024'!DA29</f>
        <v>50</v>
      </c>
      <c r="CW329" s="61">
        <f>'2024'!DB29</f>
        <v>6</v>
      </c>
      <c r="CX329" s="61">
        <f>'2024'!DC29</f>
        <v>43</v>
      </c>
      <c r="CY329" s="62">
        <f>'2024'!DD29</f>
        <v>0.13</v>
      </c>
      <c r="CZ329" s="62">
        <f>'2024'!DE29</f>
        <v>1.71</v>
      </c>
      <c r="DA329" s="62">
        <f>'2024'!DF29</f>
        <v>2.34</v>
      </c>
      <c r="DB329" s="62">
        <f>'2024'!DG29</f>
        <v>7.8</v>
      </c>
      <c r="DC329" s="62">
        <f>'2024'!DH29</f>
        <v>10.9</v>
      </c>
      <c r="DD329" s="62">
        <f>'2024'!DM29</f>
        <v>60</v>
      </c>
      <c r="DE329" s="62">
        <f>'2024'!DN29</f>
        <v>10.7</v>
      </c>
      <c r="DF329" s="62">
        <f>'2024'!DO29</f>
        <v>4.5</v>
      </c>
      <c r="DG329" s="63">
        <f>'2024'!DP29</f>
        <v>87.4</v>
      </c>
      <c r="DH329" s="60">
        <f>'2024'!DQ29</f>
        <v>1062</v>
      </c>
      <c r="DI329" s="61">
        <f>'2024'!DR29</f>
        <v>4329</v>
      </c>
      <c r="DJ329" s="61">
        <f>'2024'!DS29</f>
        <v>74</v>
      </c>
      <c r="DK329" s="61">
        <f>'2024'!DT29</f>
        <v>59</v>
      </c>
      <c r="DL329" s="61">
        <f>'2024'!DU29</f>
        <v>8</v>
      </c>
      <c r="DM329" s="61">
        <f>'2024'!DV29</f>
        <v>36.4</v>
      </c>
      <c r="DN329" s="62">
        <f>'2024'!DW29</f>
        <v>1.37</v>
      </c>
      <c r="DO329" s="62">
        <f>'2024'!DX29</f>
        <v>1.37</v>
      </c>
      <c r="DP329" s="62">
        <f>'2024'!DY29</f>
        <v>3.06</v>
      </c>
      <c r="DQ329" s="62">
        <f>'2024'!DZ29</f>
        <v>8.6</v>
      </c>
      <c r="DR329" s="62">
        <f>'2024'!EA29</f>
        <v>10.7</v>
      </c>
      <c r="DS329" s="62">
        <f>'2024'!EF29</f>
        <v>66.7</v>
      </c>
      <c r="DT329" s="62">
        <f>'2024'!EG29</f>
        <v>1.7</v>
      </c>
      <c r="DU329" s="62">
        <f>'2024'!EH29</f>
        <v>7.8</v>
      </c>
      <c r="DV329" s="63">
        <f>'2024'!EI29</f>
        <v>89</v>
      </c>
    </row>
    <row r="330" spans="1:126" ht="15.75" customHeight="1" x14ac:dyDescent="0.2">
      <c r="A330" s="30">
        <f t="shared" si="35"/>
        <v>328</v>
      </c>
      <c r="B330" s="31">
        <f>'2020'!A33</f>
        <v>31</v>
      </c>
      <c r="C330" s="31">
        <v>2020</v>
      </c>
      <c r="D330" s="32" t="str">
        <f>'2020'!B33</f>
        <v>Trishton Jackson</v>
      </c>
      <c r="E330" s="32" t="str" cm="1">
        <f t="array" ref="E330">_xlfn.IFS(F330&gt;12.5,"Cornerstone",AND(F330&gt;11.995,F330&lt;12.5),"Elite",AND(F330&gt;11,F330&lt;12.995),"Elite Upside",AND(F330&gt;=9.69,F330&lt;10.999),"Upside",AND(F330&gt;8.4,F330&lt;9.999),"Upside Lite",AND(F330&gt;7.25,F330&lt;8.999),"Outlier",AND(F330&gt;=6,F330&lt;7.25),"Outlier Lite",F330&lt;6.999,"Purgatory")</f>
        <v>Outlier Lite</v>
      </c>
      <c r="F330" s="33">
        <f>'2020'!C33</f>
        <v>6.3142857142857149</v>
      </c>
      <c r="G330" s="33">
        <f t="shared" si="36"/>
        <v>46.6</v>
      </c>
      <c r="H330" s="303">
        <f t="shared" si="37"/>
        <v>-1.2152228960177311</v>
      </c>
      <c r="I330" s="34" t="str">
        <f>'2020'!D33</f>
        <v>Syracuse</v>
      </c>
      <c r="J330" s="35">
        <f>'2020'!E33</f>
        <v>4</v>
      </c>
      <c r="K330" s="36">
        <f>'2020'!F33</f>
        <v>35863</v>
      </c>
      <c r="L330" s="37">
        <f>'2020'!G33</f>
        <v>27.572602739726026</v>
      </c>
      <c r="M330" s="37" t="str">
        <f>'2020'!H33</f>
        <v>RS JR</v>
      </c>
      <c r="N330" s="37">
        <f>'2020'!I33</f>
        <v>22.139726027397259</v>
      </c>
      <c r="O330" s="37" t="str">
        <f>'2020'!J33</f>
        <v>Hybrid</v>
      </c>
      <c r="P330" s="37" t="str">
        <f>'2020'!K33</f>
        <v>BALL HOG</v>
      </c>
      <c r="Q330" s="37" t="str">
        <f>'2020'!L33</f>
        <v>Poor Earner</v>
      </c>
      <c r="R330" s="55">
        <f>'2020'!M33</f>
        <v>73</v>
      </c>
      <c r="S330" s="55">
        <f>'2020'!N33</f>
        <v>191</v>
      </c>
      <c r="T330" s="231">
        <f t="shared" si="38"/>
        <v>25.199133077943397</v>
      </c>
      <c r="U330" s="35">
        <f>'2020'!O33</f>
        <v>4.5</v>
      </c>
      <c r="V330" s="56">
        <f>'2020'!P33</f>
        <v>0</v>
      </c>
      <c r="W330" s="57">
        <f>'2020'!Q33</f>
        <v>0</v>
      </c>
      <c r="X330" s="58">
        <f>'2020'!R33</f>
        <v>3.3358320839580208E-2</v>
      </c>
      <c r="Y330" s="58">
        <f>'2020'!S33</f>
        <v>5.1107934238741957E-2</v>
      </c>
      <c r="Z330" s="58">
        <f>'2020'!T33</f>
        <v>7.8465562336530077E-3</v>
      </c>
      <c r="AA330" s="58">
        <f>'2020'!U33</f>
        <v>0.35434707308624869</v>
      </c>
      <c r="AB330" s="58">
        <f>'2020'!V33</f>
        <v>0.35434707308624869</v>
      </c>
      <c r="AC330" s="59">
        <f>'2020'!W33</f>
        <v>0.33662971943193626</v>
      </c>
      <c r="AD330" s="42">
        <f>'2020'!X33</f>
        <v>21.506849315068493</v>
      </c>
      <c r="AE330" s="43">
        <f>'2020'!Y33</f>
        <v>2.08</v>
      </c>
      <c r="AF330" s="43">
        <f>'2020'!Z33</f>
        <v>5.7</v>
      </c>
      <c r="AG330" s="43">
        <f>'2020'!AA33</f>
        <v>14.4</v>
      </c>
      <c r="AH330" s="43">
        <f>'2020'!AB33</f>
        <v>1.48</v>
      </c>
      <c r="AI330" s="43">
        <f>'2020'!AC33</f>
        <v>2.5099999999999998</v>
      </c>
      <c r="AJ330" s="44">
        <f>'2020'!AD33</f>
        <v>3.9100684261974585E-2</v>
      </c>
      <c r="AK330" s="44">
        <f>'2020'!AE33</f>
        <v>0.1681329423264907</v>
      </c>
      <c r="AL330" s="45">
        <f>'2020'!AF33</f>
        <v>4.4000000000000004E-2</v>
      </c>
      <c r="AM330" s="46">
        <f t="shared" si="39"/>
        <v>0.45</v>
      </c>
      <c r="AN330" s="45">
        <f>'2020'!AG33</f>
        <v>0.56150000000000011</v>
      </c>
      <c r="AO330" s="45">
        <f>'2020'!AH33</f>
        <v>0.43750000000000006</v>
      </c>
      <c r="AP330" s="43">
        <f>'2020'!AI33</f>
        <v>93.156531016613314</v>
      </c>
      <c r="AQ330" s="47">
        <f>'2020'!AJ33</f>
        <v>92.207572634398531</v>
      </c>
      <c r="AR330" s="48">
        <f>'2020'!AK33</f>
        <v>9</v>
      </c>
      <c r="AS330" s="49">
        <f>'2020'!AL33</f>
        <v>3</v>
      </c>
      <c r="AT330" s="49">
        <f>'2020'!AM33</f>
        <v>4</v>
      </c>
      <c r="AU330" s="49">
        <f>'2020'!AN33</f>
        <v>4</v>
      </c>
      <c r="AV330" s="49">
        <f>'2020'!AO33</f>
        <v>8</v>
      </c>
      <c r="AW330" s="49">
        <f>'2020'!AP33</f>
        <v>5</v>
      </c>
      <c r="AX330" s="49">
        <f>'2020'!AQ33</f>
        <v>0</v>
      </c>
      <c r="AY330" s="50">
        <f>'2020'!AR33</f>
        <v>0</v>
      </c>
      <c r="AZ330" s="60">
        <f>'2020'!AS33</f>
        <v>0</v>
      </c>
      <c r="BA330" s="61">
        <f>'2020'!AT33</f>
        <v>1881</v>
      </c>
      <c r="BB330" s="61">
        <f>'2020'!AU33</f>
        <v>0</v>
      </c>
      <c r="BC330" s="61">
        <f>'2020'!AV33</f>
        <v>0</v>
      </c>
      <c r="BD330" s="61">
        <f>'2020'!AW33</f>
        <v>0</v>
      </c>
      <c r="BE330" s="61">
        <f>'2020'!AX33</f>
        <v>0</v>
      </c>
      <c r="BF330" s="62">
        <f>'2020'!AY33</f>
        <v>0</v>
      </c>
      <c r="BG330" s="62">
        <f>'2020'!AZ33</f>
        <v>0</v>
      </c>
      <c r="BH330" s="62">
        <f>'2020'!BA33</f>
        <v>0</v>
      </c>
      <c r="BI330" s="62">
        <f>'2020'!BB33</f>
        <v>0</v>
      </c>
      <c r="BJ330" s="62">
        <f>'2020'!BC33</f>
        <v>0</v>
      </c>
      <c r="BK330" s="62">
        <f>'2020'!BD33</f>
        <v>0</v>
      </c>
      <c r="BL330" s="62">
        <f>'2020'!BE33</f>
        <v>0</v>
      </c>
      <c r="BM330" s="62">
        <f>'2020'!BF33</f>
        <v>0</v>
      </c>
      <c r="BN330" s="63">
        <f>'2020'!BG33</f>
        <v>0</v>
      </c>
      <c r="BO330" s="60">
        <f>'2020'!BH33</f>
        <v>89</v>
      </c>
      <c r="BP330" s="61">
        <f>'2020'!BI33</f>
        <v>2668</v>
      </c>
      <c r="BQ330" s="61">
        <f>'2020'!BJ33</f>
        <v>10</v>
      </c>
      <c r="BR330" s="61">
        <f>'2020'!BK33</f>
        <v>5</v>
      </c>
      <c r="BS330" s="61">
        <f>'2020'!BL33</f>
        <v>1</v>
      </c>
      <c r="BT330" s="61">
        <f>'2020'!BM33</f>
        <v>19</v>
      </c>
      <c r="BU330" s="62">
        <f>'2020'!BN33</f>
        <v>0.94</v>
      </c>
      <c r="BV330" s="62">
        <f>'2020'!BO33</f>
        <v>0.65</v>
      </c>
      <c r="BW330" s="62">
        <f>'2020'!BP33</f>
        <v>1.93</v>
      </c>
      <c r="BX330" s="62">
        <f>'2020'!BQ33</f>
        <v>8.8000000000000007</v>
      </c>
      <c r="BY330" s="62">
        <f>'2020'!BR33</f>
        <v>8.1</v>
      </c>
      <c r="BZ330" s="62">
        <f>'2020'!BS33</f>
        <v>0</v>
      </c>
      <c r="CA330" s="62">
        <f>'2020'!BT33</f>
        <v>16.7</v>
      </c>
      <c r="CB330" s="62">
        <f>'2020'!BU33</f>
        <v>12.2</v>
      </c>
      <c r="CC330" s="63">
        <f>'2020'!BV33</f>
        <v>87.8</v>
      </c>
      <c r="CD330" s="60">
        <f>'2020'!BW33</f>
        <v>143</v>
      </c>
      <c r="CE330" s="61">
        <f>'2020'!BX33</f>
        <v>2798</v>
      </c>
      <c r="CF330" s="61">
        <f>'2020'!BY33</f>
        <v>24</v>
      </c>
      <c r="CG330" s="61">
        <f>'2020'!BZ33</f>
        <v>12</v>
      </c>
      <c r="CH330" s="61">
        <f>'2020'!CA33</f>
        <v>0</v>
      </c>
      <c r="CI330" s="61">
        <f>'2020'!CB33</f>
        <v>20</v>
      </c>
      <c r="CJ330" s="62">
        <f>'2020'!CC33</f>
        <v>0.62</v>
      </c>
      <c r="CK330" s="62">
        <f>'2020'!CD33</f>
        <v>0.69</v>
      </c>
      <c r="CL330" s="62">
        <f>'2020'!CE33</f>
        <v>1.05</v>
      </c>
      <c r="CM330" s="62">
        <f>'2020'!CF33</f>
        <v>1.8</v>
      </c>
      <c r="CN330" s="62">
        <f>'2020'!CG33</f>
        <v>12.8</v>
      </c>
      <c r="CO330" s="62">
        <f>'2020'!CL33</f>
        <v>14.3</v>
      </c>
      <c r="CP330" s="62">
        <f>'2020'!CM33</f>
        <v>14.3</v>
      </c>
      <c r="CQ330" s="62">
        <f>'2020'!CN33</f>
        <v>82.4</v>
      </c>
      <c r="CR330" s="63">
        <f>'2020'!CO33</f>
        <v>17.600000000000001</v>
      </c>
      <c r="CS330" s="60">
        <f>'2020'!CP33</f>
        <v>27</v>
      </c>
      <c r="CT330" s="61">
        <f>'2020'!CQ33</f>
        <v>3441</v>
      </c>
      <c r="CU330" s="61">
        <f>'2020'!CR33</f>
        <v>3</v>
      </c>
      <c r="CV330" s="61">
        <f>'2020'!CS33</f>
        <v>3</v>
      </c>
      <c r="CW330" s="61">
        <f>'2020'!CT33</f>
        <v>1</v>
      </c>
      <c r="CX330" s="61">
        <f>'2020'!CU33</f>
        <v>22</v>
      </c>
      <c r="CY330" s="62">
        <f>'2020'!CV33</f>
        <v>1.48</v>
      </c>
      <c r="CZ330" s="62">
        <f>'2020'!CW33</f>
        <v>0.9</v>
      </c>
      <c r="DA330" s="62">
        <f>'2020'!CX33</f>
        <v>2.08</v>
      </c>
      <c r="DB330" s="62">
        <f>'2020'!CY33</f>
        <v>1.3</v>
      </c>
      <c r="DC330" s="62">
        <f>'2020'!CZ33</f>
        <v>9</v>
      </c>
      <c r="DD330" s="62">
        <f>'2020'!DE33</f>
        <v>100</v>
      </c>
      <c r="DE330" s="62">
        <f>'2020'!DF33</f>
        <v>0</v>
      </c>
      <c r="DF330" s="62">
        <f>'2020'!DG33</f>
        <v>28.6</v>
      </c>
      <c r="DG330" s="63">
        <f>'2020'!DH33</f>
        <v>71.400000000000006</v>
      </c>
      <c r="DH330" s="60">
        <f>'2020'!DI33</f>
        <v>1023</v>
      </c>
      <c r="DI330" s="61">
        <f>'2020'!DJ33</f>
        <v>2887</v>
      </c>
      <c r="DJ330" s="61">
        <f>'2020'!DK33</f>
        <v>106</v>
      </c>
      <c r="DK330" s="61">
        <f>'2020'!DL33</f>
        <v>65</v>
      </c>
      <c r="DL330" s="61">
        <f>'2020'!DM33</f>
        <v>11</v>
      </c>
      <c r="DM330" s="61">
        <f>'2020'!DN33</f>
        <v>23</v>
      </c>
      <c r="DN330" s="62">
        <f>'2020'!DO33</f>
        <v>0.61</v>
      </c>
      <c r="DO330" s="62">
        <f>'2020'!DP33</f>
        <v>2.5099999999999998</v>
      </c>
      <c r="DP330" s="62">
        <f>'2020'!DQ33</f>
        <v>2</v>
      </c>
      <c r="DQ330" s="62">
        <f>'2020'!DR33</f>
        <v>5.7</v>
      </c>
      <c r="DR330" s="62">
        <f>'2020'!DS33</f>
        <v>14.4</v>
      </c>
      <c r="DS330" s="62">
        <f>'2020'!DX33</f>
        <v>45</v>
      </c>
      <c r="DT330" s="62">
        <f>'2020'!DY33</f>
        <v>4.4000000000000004</v>
      </c>
      <c r="DU330" s="62">
        <f>'2020'!DZ33</f>
        <v>83.7</v>
      </c>
      <c r="DV330" s="63">
        <f>'2020'!EA33</f>
        <v>16.100000000000001</v>
      </c>
    </row>
    <row r="331" spans="1:126" ht="15.75" customHeight="1" x14ac:dyDescent="0.2">
      <c r="A331" s="30">
        <f t="shared" si="35"/>
        <v>329</v>
      </c>
      <c r="B331" s="31">
        <f>'2023'!A40</f>
        <v>38</v>
      </c>
      <c r="C331" s="31">
        <v>2023</v>
      </c>
      <c r="D331" s="32" t="str">
        <f>'2023'!B40</f>
        <v>Derius Davis</v>
      </c>
      <c r="E331" s="32" t="str" cm="1">
        <f t="array" ref="E331">_xlfn.IFS(F331&gt;12.5,"Cornerstone",AND(F331&gt;11.995,F331&lt;12.5),"Elite",AND(F331&gt;11,F331&lt;12.995),"Elite Upside",AND(F331&gt;=9.69,F331&lt;10.999),"Upside",AND(F331&gt;8.4,F331&lt;9.999),"Upside Lite",AND(F331&gt;7.25,F331&lt;8.999),"Outlier",AND(F331&gt;=6,F331&lt;7.25),"Outlier Lite",F331&lt;6.999,"Purgatory")</f>
        <v>Outlier Lite</v>
      </c>
      <c r="F331" s="33">
        <f>'2023'!C40</f>
        <v>6.3114285714285714</v>
      </c>
      <c r="G331" s="33">
        <f t="shared" si="36"/>
        <v>46.5</v>
      </c>
      <c r="H331" s="303">
        <f t="shared" si="37"/>
        <v>-1.2168627658716769</v>
      </c>
      <c r="I331" s="34" t="str">
        <f>'2023'!D40</f>
        <v>TCU</v>
      </c>
      <c r="J331" s="35">
        <f>'2023'!E40</f>
        <v>3</v>
      </c>
      <c r="K331" s="36">
        <f>'2023'!F40</f>
        <v>36780</v>
      </c>
      <c r="L331" s="37">
        <f>'2023'!G40</f>
        <v>25.06027397260274</v>
      </c>
      <c r="M331" s="37" t="str">
        <f>'2023'!H40</f>
        <v>RS SR</v>
      </c>
      <c r="N331" s="37">
        <f>'2023'!I40</f>
        <v>22.638356164383563</v>
      </c>
      <c r="O331" s="37" t="str">
        <f>'2023'!J40</f>
        <v>Slot</v>
      </c>
      <c r="P331" s="37" t="str">
        <f>'2023'!K40</f>
        <v>RAT</v>
      </c>
      <c r="Q331" s="37" t="str">
        <f>'2023'!L40</f>
        <v>Elite Separator</v>
      </c>
      <c r="R331" s="35">
        <f>'2023'!M40</f>
        <v>68</v>
      </c>
      <c r="S331" s="35">
        <f>'2023'!N40</f>
        <v>165</v>
      </c>
      <c r="T331" s="231">
        <f t="shared" si="38"/>
        <v>25.087886248436863</v>
      </c>
      <c r="U331" s="35">
        <f>'2023'!O40</f>
        <v>4.3600000000000003</v>
      </c>
      <c r="V331" s="38">
        <f>'2023'!P40</f>
        <v>4</v>
      </c>
      <c r="W331" s="57">
        <f>'2023'!Q40</f>
        <v>6.1669829222011384E-2</v>
      </c>
      <c r="X331" s="58">
        <f>'2023'!R40</f>
        <v>8.2365133911525668E-2</v>
      </c>
      <c r="Y331" s="58">
        <f>'2023'!S40</f>
        <v>0.11829965472349578</v>
      </c>
      <c r="Z331" s="58">
        <f>'2023'!T40</f>
        <v>0.18085698386199223</v>
      </c>
      <c r="AA331" s="58">
        <f>'2023'!U40</f>
        <v>0.14493149189366233</v>
      </c>
      <c r="AB331" s="58">
        <f>'2023'!V40</f>
        <v>0.16289423787782728</v>
      </c>
      <c r="AC331" s="59">
        <f>'2023'!W40</f>
        <v>0.1547495259839359</v>
      </c>
      <c r="AD331" s="42" t="str">
        <f>'2023'!X40</f>
        <v>N/A</v>
      </c>
      <c r="AE331" s="43">
        <f>'2023'!Y40</f>
        <v>2.16</v>
      </c>
      <c r="AF331" s="43">
        <f>'2023'!Z40</f>
        <v>9.5</v>
      </c>
      <c r="AG331" s="43">
        <f>'2023'!AA40</f>
        <v>7</v>
      </c>
      <c r="AH331" s="43">
        <f>'2023'!AB40</f>
        <v>0.84</v>
      </c>
      <c r="AI331" s="43">
        <f>'2023'!AC40</f>
        <v>1.67</v>
      </c>
      <c r="AJ331" s="44">
        <f>'2023'!AD40</f>
        <v>3.0131826741996232E-2</v>
      </c>
      <c r="AK331" s="44">
        <f>'2023'!AE40</f>
        <v>0.2184557438794727</v>
      </c>
      <c r="AL331" s="45">
        <f>'2023'!AF40</f>
        <v>6.7000000000000004E-2</v>
      </c>
      <c r="AM331" s="46">
        <f>DD331/100</f>
        <v>0.5</v>
      </c>
      <c r="AN331" s="45">
        <f>'2023'!AG40</f>
        <v>5.6499999999999995E-2</v>
      </c>
      <c r="AO331" s="45">
        <f>'2023'!AH40</f>
        <v>0.93399999999999994</v>
      </c>
      <c r="AP331" s="43">
        <f>'2023'!AI40</f>
        <v>91.320437363872983</v>
      </c>
      <c r="AQ331" s="47">
        <f>'2023'!AJ40</f>
        <v>81.264401882510867</v>
      </c>
      <c r="AR331" s="48">
        <f>'2023'!AK40</f>
        <v>4</v>
      </c>
      <c r="AS331" s="49">
        <f>'2023'!AL40</f>
        <v>0</v>
      </c>
      <c r="AT331" s="49">
        <f>'2023'!AM40</f>
        <v>4</v>
      </c>
      <c r="AU331" s="49">
        <f>'2023'!AN40</f>
        <v>7</v>
      </c>
      <c r="AV331" s="49">
        <f>'2023'!AO40</f>
        <v>9</v>
      </c>
      <c r="AW331" s="49">
        <f>'2023'!AP40</f>
        <v>3</v>
      </c>
      <c r="AX331" s="49">
        <f>'2023'!AQ40</f>
        <v>5</v>
      </c>
      <c r="AY331" s="50">
        <f>'2023'!AR40</f>
        <v>1</v>
      </c>
      <c r="AZ331" s="60">
        <f>'2023'!AS40</f>
        <v>104</v>
      </c>
      <c r="BA331" s="61">
        <f>'2023'!AT40</f>
        <v>1686.4</v>
      </c>
      <c r="BB331" s="61">
        <f>'2023'!AU40</f>
        <v>10</v>
      </c>
      <c r="BC331" s="61">
        <f>'2023'!AV40</f>
        <v>8</v>
      </c>
      <c r="BD331" s="61">
        <f>'2023'!AW40</f>
        <v>2</v>
      </c>
      <c r="BE331" s="61">
        <f>'2023'!AX40</f>
        <v>18</v>
      </c>
      <c r="BF331" s="62">
        <f>'2023'!AY40</f>
        <v>0.69</v>
      </c>
      <c r="BG331" s="62">
        <f>'2023'!AZ40</f>
        <v>0.44</v>
      </c>
      <c r="BH331" s="62">
        <f>'2023'!BA40</f>
        <v>2.67</v>
      </c>
      <c r="BI331" s="62">
        <f>'2023'!BA40</f>
        <v>2.67</v>
      </c>
      <c r="BJ331" s="62">
        <f>'2023'!BC40</f>
        <v>11.7</v>
      </c>
      <c r="BK331" s="62">
        <f>'2023'!BH40</f>
        <v>0</v>
      </c>
      <c r="BL331" s="62">
        <f>'2023'!BI40</f>
        <v>0</v>
      </c>
      <c r="BM331" s="62">
        <f>'2023'!BJ40</f>
        <v>2.5</v>
      </c>
      <c r="BN331" s="63">
        <f>'2023'!BK40</f>
        <v>92.5</v>
      </c>
      <c r="BO331" s="60">
        <f>'2023'!BL40</f>
        <v>151</v>
      </c>
      <c r="BP331" s="61">
        <f>'2023'!BM40</f>
        <v>1833.3</v>
      </c>
      <c r="BQ331" s="61">
        <f>'2023'!BN40</f>
        <v>21</v>
      </c>
      <c r="BR331" s="61">
        <f>'2023'!BO40</f>
        <v>11</v>
      </c>
      <c r="BS331" s="61">
        <f>'2023'!BP40</f>
        <v>0</v>
      </c>
      <c r="BT331" s="61">
        <f>'2023'!BQ40</f>
        <v>15</v>
      </c>
      <c r="BU331" s="62">
        <f>'2023'!BR40</f>
        <v>0.24</v>
      </c>
      <c r="BV331" s="62">
        <f>'2023'!BS40</f>
        <v>0.5</v>
      </c>
      <c r="BW331" s="62">
        <f>'2023'!BT40</f>
        <v>1.22</v>
      </c>
      <c r="BX331" s="62">
        <f>'2023'!BU40</f>
        <v>10</v>
      </c>
      <c r="BY331" s="62">
        <f>'2023'!BV40</f>
        <v>9.4</v>
      </c>
      <c r="BZ331" s="62">
        <f>'2023'!CA40</f>
        <v>0</v>
      </c>
      <c r="CA331" s="62">
        <f>'2023'!CB40</f>
        <v>15.4</v>
      </c>
      <c r="CB331" s="62">
        <f>'2023'!CC40</f>
        <v>19.2</v>
      </c>
      <c r="CC331" s="63">
        <f>'2023'!CD40</f>
        <v>80.8</v>
      </c>
      <c r="CD331" s="60">
        <f>'2023'!CE40</f>
        <v>209</v>
      </c>
      <c r="CE331" s="61">
        <f>'2023'!CF40</f>
        <v>1766.7</v>
      </c>
      <c r="CF331" s="61">
        <f>'2023'!CG40</f>
        <v>22</v>
      </c>
      <c r="CG331" s="61">
        <f>'2023'!CH40</f>
        <v>15</v>
      </c>
      <c r="CH331" s="61">
        <f>'2023'!CI40</f>
        <v>1</v>
      </c>
      <c r="CI331" s="61">
        <f>'2023'!CJ40</f>
        <v>11</v>
      </c>
      <c r="CJ331" s="62">
        <f>'2023'!CK40</f>
        <v>0.8</v>
      </c>
      <c r="CK331" s="62">
        <f>'2023'!CL40</f>
        <v>0.86</v>
      </c>
      <c r="CL331" s="62">
        <f>'2023'!CM40</f>
        <v>2.38</v>
      </c>
      <c r="CM331" s="62">
        <f>'2023'!CN40</f>
        <v>4.5999999999999996</v>
      </c>
      <c r="CN331" s="62">
        <f>'2023'!CO40</f>
        <v>13</v>
      </c>
      <c r="CO331" s="62">
        <f>'2023'!CT40</f>
        <v>66.7</v>
      </c>
      <c r="CP331" s="62">
        <f>'2023'!CU40</f>
        <v>0</v>
      </c>
      <c r="CQ331" s="62">
        <f>'2023'!CV40</f>
        <v>2.2000000000000002</v>
      </c>
      <c r="CR331" s="63">
        <f>'2023'!CW40</f>
        <v>95.6</v>
      </c>
      <c r="CS331" s="60">
        <f>'2023'!CX40</f>
        <v>520</v>
      </c>
      <c r="CT331" s="61">
        <f>'2023'!CY40</f>
        <v>2875.2</v>
      </c>
      <c r="CU331" s="61">
        <f>'2023'!CZ40</f>
        <v>52</v>
      </c>
      <c r="CV331" s="61">
        <f>'2023'!DA40</f>
        <v>36</v>
      </c>
      <c r="CW331" s="61">
        <f>'2023'!DB40</f>
        <v>1</v>
      </c>
      <c r="CX331" s="61">
        <f>'2023'!DC40</f>
        <v>19</v>
      </c>
      <c r="CY331" s="62">
        <f>'2023'!DD40</f>
        <v>0.84</v>
      </c>
      <c r="CZ331" s="62">
        <f>'2023'!DE40</f>
        <v>1.67</v>
      </c>
      <c r="DA331" s="62">
        <f>'2023'!DF40</f>
        <v>2.16</v>
      </c>
      <c r="DB331" s="62">
        <f>'2023'!DG40</f>
        <v>5.4</v>
      </c>
      <c r="DC331" s="62">
        <f>'2023'!DH40</f>
        <v>11.6</v>
      </c>
      <c r="DD331" s="62">
        <f>'2023'!DM40</f>
        <v>50</v>
      </c>
      <c r="DE331" s="62">
        <f>'2023'!DN40</f>
        <v>5.3</v>
      </c>
      <c r="DF331" s="62">
        <f>'2023'!DO40</f>
        <v>1.6</v>
      </c>
      <c r="DG331" s="63">
        <f>'2023'!DP40</f>
        <v>97.6</v>
      </c>
      <c r="DH331" s="60">
        <f>'2023'!DQ40</f>
        <v>531</v>
      </c>
      <c r="DI331" s="61">
        <f>'2023'!DR40</f>
        <v>3663.7999999999997</v>
      </c>
      <c r="DJ331" s="61">
        <f>'2023'!DS40</f>
        <v>66</v>
      </c>
      <c r="DK331" s="61">
        <f>'2023'!DT40</f>
        <v>42</v>
      </c>
      <c r="DL331" s="61">
        <f>'2023'!DU40</f>
        <v>5</v>
      </c>
      <c r="DM331" s="61">
        <f>'2023'!DV40</f>
        <v>33</v>
      </c>
      <c r="DN331" s="62">
        <f>'2023'!DW40</f>
        <v>0.34</v>
      </c>
      <c r="DO331" s="62">
        <f>'2023'!DX40</f>
        <v>1.27</v>
      </c>
      <c r="DP331" s="62">
        <f>'2023'!DY40</f>
        <v>2</v>
      </c>
      <c r="DQ331" s="62">
        <f>'2023'!DZ40</f>
        <v>9.5</v>
      </c>
      <c r="DR331" s="62">
        <f>'2023'!EA40</f>
        <v>7</v>
      </c>
      <c r="DS331" s="62">
        <f>'2023'!EF40</f>
        <v>25</v>
      </c>
      <c r="DT331" s="62">
        <f>'2023'!EG40</f>
        <v>6.7</v>
      </c>
      <c r="DU331" s="62">
        <f>'2023'!EH40</f>
        <v>9.6999999999999993</v>
      </c>
      <c r="DV331" s="63">
        <f>'2023'!EI40</f>
        <v>89.2</v>
      </c>
    </row>
    <row r="332" spans="1:126" ht="15.75" customHeight="1" x14ac:dyDescent="0.2">
      <c r="A332" s="30">
        <f t="shared" si="35"/>
        <v>330</v>
      </c>
      <c r="B332" s="31">
        <f>'2023'!A41</f>
        <v>39</v>
      </c>
      <c r="C332" s="31">
        <v>2023</v>
      </c>
      <c r="D332" s="32" t="str">
        <f>'2023'!B41</f>
        <v>Charlie Jones</v>
      </c>
      <c r="E332" s="32" t="str" cm="1">
        <f t="array" ref="E332">_xlfn.IFS(F332&gt;12.5,"Cornerstone",AND(F332&gt;11.995,F332&lt;12.5),"Elite",AND(F332&gt;11,F332&lt;12.995),"Elite Upside",AND(F332&gt;=9.69,F332&lt;10.999),"Upside",AND(F332&gt;8.4,F332&lt;9.999),"Upside Lite",AND(F332&gt;7.25,F332&lt;8.999),"Outlier",AND(F332&gt;=6,F332&lt;7.25),"Outlier Lite",F332&lt;6.999,"Purgatory")</f>
        <v>Outlier Lite</v>
      </c>
      <c r="F332" s="33">
        <f>'2023'!C41</f>
        <v>6.2914285714285709</v>
      </c>
      <c r="G332" s="33">
        <f t="shared" si="36"/>
        <v>46.300000000000004</v>
      </c>
      <c r="H332" s="303">
        <f t="shared" si="37"/>
        <v>-1.2283418548492939</v>
      </c>
      <c r="I332" s="34" t="str">
        <f>'2023'!D41</f>
        <v>Purdue</v>
      </c>
      <c r="J332" s="35">
        <f>'2023'!E41</f>
        <v>2</v>
      </c>
      <c r="K332" s="36">
        <f>'2023'!F41</f>
        <v>36097</v>
      </c>
      <c r="L332" s="37">
        <f>'2023'!G41</f>
        <v>26.931506849315067</v>
      </c>
      <c r="M332" s="37" t="str">
        <f>'2023'!H41</f>
        <v>RS SR</v>
      </c>
      <c r="N332" s="37">
        <f>'2023'!I41</f>
        <v>24.509589041095889</v>
      </c>
      <c r="O332" s="37" t="str">
        <f>'2023'!J41</f>
        <v>Wide</v>
      </c>
      <c r="P332" s="37" t="str">
        <f>'2023'!K41</f>
        <v>RAT</v>
      </c>
      <c r="Q332" s="37" t="str">
        <f>'2023'!L41</f>
        <v>Elite Earner</v>
      </c>
      <c r="R332" s="35">
        <f>'2023'!M41</f>
        <v>71</v>
      </c>
      <c r="S332" s="35">
        <f>'2023'!N41</f>
        <v>175</v>
      </c>
      <c r="T332" s="231">
        <f t="shared" si="38"/>
        <v>24.407275555277163</v>
      </c>
      <c r="U332" s="35">
        <f>'2023'!O41</f>
        <v>4.43</v>
      </c>
      <c r="V332" s="38">
        <f>'2023'!P41</f>
        <v>4</v>
      </c>
      <c r="W332" s="57">
        <f>'2023'!Q41</f>
        <v>0.12517429331981239</v>
      </c>
      <c r="X332" s="58">
        <f>'2023'!R41</f>
        <v>0</v>
      </c>
      <c r="Y332" s="58">
        <f>'2023'!S41</f>
        <v>0</v>
      </c>
      <c r="Z332" s="58">
        <f>'2023'!T41</f>
        <v>9.2026973423244743E-2</v>
      </c>
      <c r="AA332" s="58">
        <f>'2023'!U41</f>
        <v>0.34868825579012092</v>
      </c>
      <c r="AB332" s="58">
        <f>'2023'!V41</f>
        <v>0.34868825579012092</v>
      </c>
      <c r="AC332" s="59">
        <f>'2023'!W41</f>
        <v>0.34868825579012092</v>
      </c>
      <c r="AD332" s="42">
        <f>'2023'!X41</f>
        <v>23.843835616438355</v>
      </c>
      <c r="AE332" s="43">
        <f>'2023'!Y41</f>
        <v>4.8</v>
      </c>
      <c r="AF332" s="43">
        <f>'2023'!Z41</f>
        <v>4.8</v>
      </c>
      <c r="AG332" s="43">
        <f>'2023'!AA41</f>
        <v>11.1</v>
      </c>
      <c r="AH332" s="43">
        <f>'2023'!AB41</f>
        <v>0.8</v>
      </c>
      <c r="AI332" s="43">
        <f>'2023'!AC41</f>
        <v>2.5299999999999998</v>
      </c>
      <c r="AJ332" s="44">
        <f>'2023'!AD41</f>
        <v>8.332108743570904E-2</v>
      </c>
      <c r="AK332" s="44">
        <f>'2023'!AE41</f>
        <v>0.22218956649522412</v>
      </c>
      <c r="AL332" s="45">
        <f>'2023'!AF41</f>
        <v>2.7000000000000003E-2</v>
      </c>
      <c r="AM332" s="46">
        <f>DD332/100</f>
        <v>0.6</v>
      </c>
      <c r="AN332" s="45">
        <f>'2023'!AG41</f>
        <v>0.85850000000000004</v>
      </c>
      <c r="AO332" s="45">
        <f>'2023'!AH41</f>
        <v>0.14149999999999999</v>
      </c>
      <c r="AP332" s="43">
        <f>'2023'!AI41</f>
        <v>90.87682373321276</v>
      </c>
      <c r="AQ332" s="47">
        <f>'2023'!AJ41</f>
        <v>86.279904139194613</v>
      </c>
      <c r="AR332" s="48">
        <f>'2023'!AK41</f>
        <v>9</v>
      </c>
      <c r="AS332" s="49">
        <f>'2023'!AL41</f>
        <v>0</v>
      </c>
      <c r="AT332" s="49">
        <f>'2023'!AM41</f>
        <v>9</v>
      </c>
      <c r="AU332" s="49">
        <f>'2023'!AN41</f>
        <v>2</v>
      </c>
      <c r="AV332" s="49">
        <f>'2023'!AO41</f>
        <v>9</v>
      </c>
      <c r="AW332" s="49">
        <f>'2023'!AP41</f>
        <v>4</v>
      </c>
      <c r="AX332" s="49">
        <f>'2023'!AQ41</f>
        <v>5</v>
      </c>
      <c r="AY332" s="50">
        <f>'2023'!AR41</f>
        <v>0</v>
      </c>
      <c r="AZ332" s="60">
        <f>'2023'!AS41</f>
        <v>395</v>
      </c>
      <c r="BA332" s="61">
        <f>'2023'!AT41</f>
        <v>3155.6</v>
      </c>
      <c r="BB332" s="61">
        <f>'2023'!AU41</f>
        <v>35</v>
      </c>
      <c r="BC332" s="61">
        <f>'2023'!AV41</f>
        <v>18</v>
      </c>
      <c r="BD332" s="61">
        <f>'2023'!AW41</f>
        <v>3</v>
      </c>
      <c r="BE332" s="61">
        <f>'2023'!AX41</f>
        <v>28</v>
      </c>
      <c r="BF332" s="62">
        <f>'2023'!AY41</f>
        <v>1.06</v>
      </c>
      <c r="BG332" s="62">
        <f>'2023'!AZ41</f>
        <v>1.1200000000000001</v>
      </c>
      <c r="BH332" s="62">
        <f>'2023'!BA41</f>
        <v>2.41</v>
      </c>
      <c r="BI332" s="62">
        <f>'2023'!BA41</f>
        <v>2.41</v>
      </c>
      <c r="BJ332" s="62">
        <f>'2023'!BC41</f>
        <v>18.600000000000001</v>
      </c>
      <c r="BK332" s="62">
        <f>'2023'!BH41</f>
        <v>50</v>
      </c>
      <c r="BL332" s="62">
        <f>'2023'!BI41</f>
        <v>5.3</v>
      </c>
      <c r="BM332" s="62">
        <f>'2023'!BJ41</f>
        <v>12.6</v>
      </c>
      <c r="BN332" s="63">
        <f>'2023'!BK41</f>
        <v>85.1</v>
      </c>
      <c r="BO332" s="60">
        <f>'2023'!BL41</f>
        <v>0</v>
      </c>
      <c r="BP332" s="61">
        <f>'2023'!BM41</f>
        <v>2975.7000000000003</v>
      </c>
      <c r="BQ332" s="61">
        <f>'2023'!BN41</f>
        <v>0</v>
      </c>
      <c r="BR332" s="61">
        <f>'2023'!BO41</f>
        <v>0</v>
      </c>
      <c r="BS332" s="61">
        <f>'2023'!BP41</f>
        <v>0</v>
      </c>
      <c r="BT332" s="61">
        <f>'2023'!BQ41</f>
        <v>0</v>
      </c>
      <c r="BU332" s="62">
        <f>'2023'!BR41</f>
        <v>0</v>
      </c>
      <c r="BV332" s="62">
        <f>'2023'!BS41</f>
        <v>0</v>
      </c>
      <c r="BW332" s="62">
        <f>'2023'!BT41</f>
        <v>0</v>
      </c>
      <c r="BX332" s="62">
        <f>'2023'!BU41</f>
        <v>0</v>
      </c>
      <c r="BY332" s="62">
        <f>'2023'!BV41</f>
        <v>0</v>
      </c>
      <c r="BZ332" s="62">
        <f>'2023'!CA41</f>
        <v>0</v>
      </c>
      <c r="CA332" s="62">
        <f>'2023'!CB41</f>
        <v>0</v>
      </c>
      <c r="CB332" s="62">
        <f>'2023'!CC41</f>
        <v>0</v>
      </c>
      <c r="CC332" s="63">
        <f>'2023'!CD41</f>
        <v>0</v>
      </c>
      <c r="CD332" s="60">
        <f>'2023'!CE41</f>
        <v>0</v>
      </c>
      <c r="CE332" s="61">
        <f>'2023'!CF41</f>
        <v>1581</v>
      </c>
      <c r="CF332" s="61">
        <f>'2023'!CG41</f>
        <v>0</v>
      </c>
      <c r="CG332" s="61">
        <f>'2023'!CH41</f>
        <v>0</v>
      </c>
      <c r="CH332" s="61">
        <f>'2023'!CI41</f>
        <v>0</v>
      </c>
      <c r="CI332" s="61">
        <f>'2023'!CJ41</f>
        <v>0</v>
      </c>
      <c r="CJ332" s="62">
        <f>'2023'!CK41</f>
        <v>0.7</v>
      </c>
      <c r="CK332" s="62">
        <f>'2023'!CL41</f>
        <v>0</v>
      </c>
      <c r="CL332" s="62">
        <f>'2023'!CM41</f>
        <v>0</v>
      </c>
      <c r="CM332" s="62">
        <f>'2023'!CN41</f>
        <v>0</v>
      </c>
      <c r="CN332" s="62">
        <f>'2023'!CO41</f>
        <v>0</v>
      </c>
      <c r="CO332" s="62">
        <f>'2023'!CT41</f>
        <v>0</v>
      </c>
      <c r="CP332" s="62">
        <f>'2023'!CU41</f>
        <v>0</v>
      </c>
      <c r="CQ332" s="62">
        <f>'2023'!CV41</f>
        <v>0</v>
      </c>
      <c r="CR332" s="63">
        <f>'2023'!CW41</f>
        <v>0</v>
      </c>
      <c r="CS332" s="60">
        <f>'2023'!CX41</f>
        <v>232</v>
      </c>
      <c r="CT332" s="61">
        <f>'2023'!CY41</f>
        <v>2521</v>
      </c>
      <c r="CU332" s="61">
        <f>'2023'!CZ41</f>
        <v>34</v>
      </c>
      <c r="CV332" s="61">
        <f>'2023'!DA41</f>
        <v>21</v>
      </c>
      <c r="CW332" s="61">
        <f>'2023'!DB41</f>
        <v>3</v>
      </c>
      <c r="CX332" s="61">
        <f>'2023'!DC41</f>
        <v>12</v>
      </c>
      <c r="CY332" s="62">
        <f>'2023'!DD41</f>
        <v>0.59</v>
      </c>
      <c r="CZ332" s="62">
        <f>'2023'!DE41</f>
        <v>0.8</v>
      </c>
      <c r="DA332" s="62">
        <f>'2023'!DF41</f>
        <v>1.21</v>
      </c>
      <c r="DB332" s="62">
        <f>'2023'!DG41</f>
        <v>4.8</v>
      </c>
      <c r="DC332" s="62">
        <f>'2023'!DH41</f>
        <v>14.9</v>
      </c>
      <c r="DD332" s="62">
        <f>'2023'!DM41</f>
        <v>60</v>
      </c>
      <c r="DE332" s="62">
        <f>'2023'!DN41</f>
        <v>8.6999999999999993</v>
      </c>
      <c r="DF332" s="62">
        <f>'2023'!DO41</f>
        <v>83.3</v>
      </c>
      <c r="DG332" s="63">
        <f>'2023'!DP41</f>
        <v>16.7</v>
      </c>
      <c r="DH332" s="60">
        <f>'2023'!DQ41</f>
        <v>1361</v>
      </c>
      <c r="DI332" s="61">
        <f>'2023'!DR41</f>
        <v>3903.2000000000003</v>
      </c>
      <c r="DJ332" s="61">
        <f>'2023'!DS41</f>
        <v>154</v>
      </c>
      <c r="DK332" s="61">
        <f>'2023'!DT41</f>
        <v>110</v>
      </c>
      <c r="DL332" s="61">
        <f>'2023'!DU41</f>
        <v>12</v>
      </c>
      <c r="DM332" s="61">
        <f>'2023'!DV41</f>
        <v>26</v>
      </c>
      <c r="DN332" s="62">
        <f>'2023'!DW41</f>
        <v>0.8</v>
      </c>
      <c r="DO332" s="62">
        <f>'2023'!DX41</f>
        <v>2.5299999999999998</v>
      </c>
      <c r="DP332" s="62">
        <f>'2023'!DY41</f>
        <v>2.7</v>
      </c>
      <c r="DQ332" s="62">
        <f>'2023'!DZ41</f>
        <v>3.9</v>
      </c>
      <c r="DR332" s="62">
        <f>'2023'!EA41</f>
        <v>11.1</v>
      </c>
      <c r="DS332" s="62">
        <f>'2023'!EF41</f>
        <v>52.4</v>
      </c>
      <c r="DT332" s="62">
        <f>'2023'!EG41</f>
        <v>2.7</v>
      </c>
      <c r="DU332" s="62">
        <f>'2023'!EH41</f>
        <v>88.4</v>
      </c>
      <c r="DV332" s="63">
        <f>'2023'!EI41</f>
        <v>11.6</v>
      </c>
    </row>
    <row r="333" spans="1:126" ht="15.75" customHeight="1" x14ac:dyDescent="0.2">
      <c r="A333" s="30">
        <f t="shared" si="35"/>
        <v>331</v>
      </c>
      <c r="B333" s="31">
        <f>'2023'!A42</f>
        <v>40</v>
      </c>
      <c r="C333" s="31">
        <v>2023</v>
      </c>
      <c r="D333" s="32" t="str">
        <f>'2023'!B42</f>
        <v>Tyler Hudson</v>
      </c>
      <c r="E333" s="32" t="str" cm="1">
        <f t="array" ref="E333">_xlfn.IFS(F333&gt;12.5,"Cornerstone",AND(F333&gt;11.995,F333&lt;12.5),"Elite",AND(F333&gt;11,F333&lt;12.995),"Elite Upside",AND(F333&gt;=9.69,F333&lt;10.999),"Upside",AND(F333&gt;8.4,F333&lt;9.999),"Upside Lite",AND(F333&gt;7.25,F333&lt;8.999),"Outlier",AND(F333&gt;=6,F333&lt;7.25),"Outlier Lite",F333&lt;6.999,"Purgatory")</f>
        <v>Outlier Lite</v>
      </c>
      <c r="F333" s="33">
        <f>'2023'!C42</f>
        <v>6.2885714285714283</v>
      </c>
      <c r="G333" s="33">
        <f t="shared" si="36"/>
        <v>46.1</v>
      </c>
      <c r="H333" s="303">
        <f t="shared" si="37"/>
        <v>-1.2299817247032392</v>
      </c>
      <c r="I333" s="34" t="str">
        <f>'2023'!D42</f>
        <v>Louisville</v>
      </c>
      <c r="J333" s="35">
        <f>'2023'!E42</f>
        <v>4</v>
      </c>
      <c r="K333" s="36">
        <f>'2023'!F42</f>
        <v>36780</v>
      </c>
      <c r="L333" s="37">
        <f>'2023'!G42</f>
        <v>25.06027397260274</v>
      </c>
      <c r="M333" s="37" t="str">
        <f>'2023'!H42</f>
        <v>SR</v>
      </c>
      <c r="N333" s="37">
        <f>'2023'!I42</f>
        <v>22.638356164383563</v>
      </c>
      <c r="O333" s="37" t="str">
        <f>'2023'!J42</f>
        <v>Hybrid</v>
      </c>
      <c r="P333" s="37" t="str">
        <f>'2023'!K42</f>
        <v>BALL HOG</v>
      </c>
      <c r="Q333" s="37" t="str">
        <f>'2023'!L42</f>
        <v>Elite Earner</v>
      </c>
      <c r="R333" s="35">
        <f>'2023'!M42</f>
        <v>72</v>
      </c>
      <c r="S333" s="35">
        <f>'2023'!N42</f>
        <v>197</v>
      </c>
      <c r="T333" s="231">
        <f t="shared" si="38"/>
        <v>26.71770721627863</v>
      </c>
      <c r="U333" s="35">
        <f>'2023'!O42</f>
        <v>4.6900000000000004</v>
      </c>
      <c r="V333" s="38">
        <f>'2023'!P42</f>
        <v>0</v>
      </c>
      <c r="W333" s="57">
        <f>'2023'!Q42</f>
        <v>0</v>
      </c>
      <c r="X333" s="58">
        <f>'2023'!R42</f>
        <v>0.256107171000788</v>
      </c>
      <c r="Y333" s="58">
        <f>'2023'!S42</f>
        <v>0.37773804202056327</v>
      </c>
      <c r="Z333" s="58">
        <f>'2023'!T42</f>
        <v>0.39812115322319402</v>
      </c>
      <c r="AA333" s="58">
        <f>'2023'!U42</f>
        <v>0.38704847463971553</v>
      </c>
      <c r="AB333" s="58">
        <f>'2023'!V42</f>
        <v>0.39258481393145478</v>
      </c>
      <c r="AC333" s="59">
        <f>'2023'!W42</f>
        <v>0.37295557323488204</v>
      </c>
      <c r="AD333" s="42">
        <f>'2023'!X42</f>
        <v>18.980821917808218</v>
      </c>
      <c r="AE333" s="43">
        <f>'2023'!Y42</f>
        <v>2.82</v>
      </c>
      <c r="AF333" s="43">
        <f>'2023'!Z42</f>
        <v>4.9000000000000004</v>
      </c>
      <c r="AG333" s="43">
        <f>'2023'!AA42</f>
        <v>12.5</v>
      </c>
      <c r="AH333" s="43">
        <f>'2023'!AB42</f>
        <v>0.93</v>
      </c>
      <c r="AI333" s="43">
        <f>'2023'!AC42</f>
        <v>3</v>
      </c>
      <c r="AJ333" s="44">
        <f>'2023'!AD42</f>
        <v>7.6363636363636356E-2</v>
      </c>
      <c r="AK333" s="44">
        <f>'2023'!AE42</f>
        <v>0.20181818181818181</v>
      </c>
      <c r="AL333" s="45">
        <f>'2023'!AF42</f>
        <v>4.2000000000000003E-2</v>
      </c>
      <c r="AM333" s="46">
        <f>DD333/100</f>
        <v>0</v>
      </c>
      <c r="AN333" s="45">
        <f>'2023'!AG42</f>
        <v>0.45799999999999996</v>
      </c>
      <c r="AO333" s="45">
        <f>'2023'!AH42</f>
        <v>4.2000000000000003E-2</v>
      </c>
      <c r="AP333" s="43">
        <f>'2023'!AI42</f>
        <v>81.433828112180819</v>
      </c>
      <c r="AQ333" s="47">
        <f>'2023'!AJ42</f>
        <v>78.953718154707175</v>
      </c>
      <c r="AR333" s="48">
        <f>'2023'!AK42</f>
        <v>10</v>
      </c>
      <c r="AS333" s="49">
        <f>'2023'!AL42</f>
        <v>8</v>
      </c>
      <c r="AT333" s="49">
        <f>'2023'!AM42</f>
        <v>5</v>
      </c>
      <c r="AU333" s="49">
        <f>'2023'!AN42</f>
        <v>2</v>
      </c>
      <c r="AV333" s="49">
        <f>'2023'!AO42</f>
        <v>4</v>
      </c>
      <c r="AW333" s="49">
        <f>'2023'!AP42</f>
        <v>2</v>
      </c>
      <c r="AX333" s="49">
        <f>'2023'!AQ42</f>
        <v>0</v>
      </c>
      <c r="AY333" s="50">
        <f>'2023'!AR42</f>
        <v>0</v>
      </c>
      <c r="AZ333" s="60">
        <f>'2023'!AS42</f>
        <v>0</v>
      </c>
      <c r="BA333" s="61">
        <f>'2023'!AT42</f>
        <v>1</v>
      </c>
      <c r="BB333" s="61">
        <f>'2023'!AU42</f>
        <v>0</v>
      </c>
      <c r="BC333" s="61">
        <f>'2023'!AV42</f>
        <v>0</v>
      </c>
      <c r="BD333" s="61">
        <f>'2023'!AW42</f>
        <v>0</v>
      </c>
      <c r="BE333" s="61">
        <f>'2023'!AX42</f>
        <v>0</v>
      </c>
      <c r="BF333" s="62">
        <f>'2023'!AY42</f>
        <v>0</v>
      </c>
      <c r="BG333" s="62">
        <f>'2023'!AZ42</f>
        <v>0</v>
      </c>
      <c r="BH333" s="62">
        <f>'2023'!BA42</f>
        <v>0</v>
      </c>
      <c r="BI333" s="62">
        <f>'2023'!BA42</f>
        <v>0</v>
      </c>
      <c r="BJ333" s="62">
        <f>'2023'!BC42</f>
        <v>0</v>
      </c>
      <c r="BK333" s="62">
        <f>'2023'!BH42</f>
        <v>0</v>
      </c>
      <c r="BL333" s="62">
        <f>'2023'!BI42</f>
        <v>0</v>
      </c>
      <c r="BM333" s="62">
        <f>'2023'!BJ42</f>
        <v>0</v>
      </c>
      <c r="BN333" s="63">
        <f>'2023'!BK42</f>
        <v>0</v>
      </c>
      <c r="BO333" s="60">
        <f>'2023'!BL42</f>
        <v>975</v>
      </c>
      <c r="BP333" s="61">
        <f>'2023'!BM42</f>
        <v>3807</v>
      </c>
      <c r="BQ333" s="61">
        <f>'2023'!BN42</f>
        <v>0</v>
      </c>
      <c r="BR333" s="61">
        <f>'2023'!BO42</f>
        <v>0</v>
      </c>
      <c r="BS333" s="61">
        <f>'2023'!BP42</f>
        <v>0</v>
      </c>
      <c r="BT333" s="61">
        <f>'2023'!BQ42</f>
        <v>0</v>
      </c>
      <c r="BU333" s="62">
        <f>'2023'!BR42</f>
        <v>0</v>
      </c>
      <c r="BV333" s="62">
        <f>'2023'!BS42</f>
        <v>0</v>
      </c>
      <c r="BW333" s="62">
        <f>'2023'!BT42</f>
        <v>0</v>
      </c>
      <c r="BX333" s="62">
        <f>'2023'!BU42</f>
        <v>0</v>
      </c>
      <c r="BY333" s="62">
        <f>'2023'!BV42</f>
        <v>0</v>
      </c>
      <c r="BZ333" s="62">
        <f>'2023'!CA42</f>
        <v>0</v>
      </c>
      <c r="CA333" s="62">
        <f>'2023'!CB42</f>
        <v>0</v>
      </c>
      <c r="CB333" s="62">
        <f>'2023'!CC42</f>
        <v>0</v>
      </c>
      <c r="CC333" s="63">
        <f>'2023'!CD42</f>
        <v>0</v>
      </c>
      <c r="CD333" s="60">
        <f>'2023'!CE42</f>
        <v>845</v>
      </c>
      <c r="CE333" s="61">
        <f>'2023'!CF42</f>
        <v>2237</v>
      </c>
      <c r="CF333" s="61">
        <f>'2023'!CG42</f>
        <v>0</v>
      </c>
      <c r="CG333" s="61">
        <f>'2023'!CH42</f>
        <v>0</v>
      </c>
      <c r="CH333" s="61">
        <f>'2023'!CI42</f>
        <v>0</v>
      </c>
      <c r="CI333" s="61">
        <f>'2023'!CJ42</f>
        <v>0</v>
      </c>
      <c r="CJ333" s="62">
        <f>'2023'!CK42</f>
        <v>0</v>
      </c>
      <c r="CK333" s="62">
        <f>'2023'!CL42</f>
        <v>0</v>
      </c>
      <c r="CL333" s="62">
        <f>'2023'!CM42</f>
        <v>0</v>
      </c>
      <c r="CM333" s="62">
        <f>'2023'!CN42</f>
        <v>0</v>
      </c>
      <c r="CN333" s="62">
        <f>'2023'!CO42</f>
        <v>0</v>
      </c>
      <c r="CO333" s="62">
        <f>'2023'!CT42</f>
        <v>0</v>
      </c>
      <c r="CP333" s="62">
        <f>'2023'!CU42</f>
        <v>0</v>
      </c>
      <c r="CQ333" s="62">
        <f>'2023'!CV42</f>
        <v>0</v>
      </c>
      <c r="CR333" s="63">
        <f>'2023'!CW42</f>
        <v>0</v>
      </c>
      <c r="CS333" s="60">
        <f>'2023'!CX42</f>
        <v>1229</v>
      </c>
      <c r="CT333" s="61">
        <f>'2023'!CY42</f>
        <v>3087</v>
      </c>
      <c r="CU333" s="61">
        <f>'2023'!CZ42</f>
        <v>0</v>
      </c>
      <c r="CV333" s="61">
        <f>'2023'!DA42</f>
        <v>0</v>
      </c>
      <c r="CW333" s="61">
        <f>'2023'!DB42</f>
        <v>0</v>
      </c>
      <c r="CX333" s="61">
        <f>'2023'!DC42</f>
        <v>0</v>
      </c>
      <c r="CY333" s="62">
        <f>'2023'!DD42</f>
        <v>0</v>
      </c>
      <c r="CZ333" s="62">
        <f>'2023'!DE42</f>
        <v>0</v>
      </c>
      <c r="DA333" s="62">
        <f>'2023'!DF42</f>
        <v>0</v>
      </c>
      <c r="DB333" s="62">
        <f>'2023'!DG42</f>
        <v>0</v>
      </c>
      <c r="DC333" s="62">
        <f>'2023'!DH42</f>
        <v>0</v>
      </c>
      <c r="DD333" s="62">
        <f>'2023'!DM42</f>
        <v>0</v>
      </c>
      <c r="DE333" s="62">
        <f>'2023'!DN42</f>
        <v>0</v>
      </c>
      <c r="DF333" s="62">
        <f>'2023'!DO42</f>
        <v>0</v>
      </c>
      <c r="DG333" s="63">
        <f>'2023'!DP42</f>
        <v>0</v>
      </c>
      <c r="DH333" s="60">
        <f>'2023'!DQ42</f>
        <v>1034</v>
      </c>
      <c r="DI333" s="61">
        <f>'2023'!DR42</f>
        <v>2671.5</v>
      </c>
      <c r="DJ333" s="61">
        <f>'2023'!DS42</f>
        <v>102</v>
      </c>
      <c r="DK333" s="61">
        <f>'2023'!DT42</f>
        <v>69</v>
      </c>
      <c r="DL333" s="61">
        <f>'2023'!DU42</f>
        <v>2</v>
      </c>
      <c r="DM333" s="61">
        <f>'2023'!DV42</f>
        <v>13</v>
      </c>
      <c r="DN333" s="62">
        <f>'2023'!DW42</f>
        <v>0.93</v>
      </c>
      <c r="DO333" s="62">
        <f>'2023'!DX42</f>
        <v>3</v>
      </c>
      <c r="DP333" s="62">
        <f>'2023'!DY42</f>
        <v>2.82</v>
      </c>
      <c r="DQ333" s="62">
        <f>'2023'!DZ42</f>
        <v>4.9000000000000004</v>
      </c>
      <c r="DR333" s="62">
        <f>'2023'!EA42</f>
        <v>12.5</v>
      </c>
      <c r="DS333" s="62">
        <f>'2023'!EF42</f>
        <v>64.3</v>
      </c>
      <c r="DT333" s="62">
        <f>'2023'!EG42</f>
        <v>4.2</v>
      </c>
      <c r="DU333" s="62">
        <f>'2023'!EH42</f>
        <v>91.6</v>
      </c>
      <c r="DV333" s="63">
        <f>'2023'!EI42</f>
        <v>8.4</v>
      </c>
    </row>
    <row r="334" spans="1:126" ht="15.75" customHeight="1" x14ac:dyDescent="0.2">
      <c r="A334" s="30">
        <f t="shared" si="35"/>
        <v>332</v>
      </c>
      <c r="B334" s="31">
        <f>'2023'!A43</f>
        <v>41</v>
      </c>
      <c r="C334" s="31">
        <v>2023</v>
      </c>
      <c r="D334" s="32" t="str">
        <f>'2023'!B43</f>
        <v>Antoine Green</v>
      </c>
      <c r="E334" s="32" t="str" cm="1">
        <f t="array" ref="E334">_xlfn.IFS(F334&gt;12.5,"Cornerstone",AND(F334&gt;11.995,F334&lt;12.5),"Elite",AND(F334&gt;11,F334&lt;12.995),"Elite Upside",AND(F334&gt;=9.69,F334&lt;10.999),"Upside",AND(F334&gt;8.4,F334&lt;9.999),"Upside Lite",AND(F334&gt;7.25,F334&lt;8.999),"Outlier",AND(F334&gt;=6,F334&lt;7.25),"Outlier Lite",F334&lt;6.999,"Purgatory")</f>
        <v>Outlier Lite</v>
      </c>
      <c r="F334" s="33">
        <f>'2023'!C43</f>
        <v>6.2799999999999994</v>
      </c>
      <c r="G334" s="33">
        <f t="shared" si="36"/>
        <v>46</v>
      </c>
      <c r="H334" s="303">
        <f t="shared" si="37"/>
        <v>-1.2349013342650752</v>
      </c>
      <c r="I334" s="34" t="str">
        <f>'2023'!D43</f>
        <v>North Carolina</v>
      </c>
      <c r="J334" s="35">
        <f>'2023'!E43</f>
        <v>4</v>
      </c>
      <c r="K334" s="36">
        <f>'2023'!F43</f>
        <v>36479</v>
      </c>
      <c r="L334" s="37">
        <f>'2023'!G43</f>
        <v>25.884931506849316</v>
      </c>
      <c r="M334" s="37" t="str">
        <f>'2023'!H43</f>
        <v>RS SR</v>
      </c>
      <c r="N334" s="37">
        <f>'2023'!I43</f>
        <v>23.463013698630139</v>
      </c>
      <c r="O334" s="37" t="str">
        <f>'2023'!J43</f>
        <v>Wide</v>
      </c>
      <c r="P334" s="37" t="str">
        <f>'2023'!K43</f>
        <v>DEEP</v>
      </c>
      <c r="Q334" s="37" t="str">
        <f>'2023'!L43</f>
        <v>Poor Earner</v>
      </c>
      <c r="R334" s="35">
        <f>'2023'!M43</f>
        <v>74</v>
      </c>
      <c r="S334" s="35">
        <f>'2023'!N43</f>
        <v>199</v>
      </c>
      <c r="T334" s="231">
        <f t="shared" si="38"/>
        <v>25.549805007572033</v>
      </c>
      <c r="U334" s="35">
        <f>'2023'!O43</f>
        <v>4.47</v>
      </c>
      <c r="V334" s="38">
        <f>'2023'!P43</f>
        <v>7</v>
      </c>
      <c r="W334" s="57">
        <f>'2023'!Q43</f>
        <v>6.0216780409474112E-2</v>
      </c>
      <c r="X334" s="58">
        <f>'2023'!R43</f>
        <v>0.12654536972241659</v>
      </c>
      <c r="Y334" s="58">
        <f>'2023'!S43</f>
        <v>4.202610042026101E-2</v>
      </c>
      <c r="Z334" s="58">
        <f>'2023'!T43</f>
        <v>0.18410998465750128</v>
      </c>
      <c r="AA334" s="58">
        <f>'2023'!U43</f>
        <v>0.28666882207134387</v>
      </c>
      <c r="AB334" s="58">
        <f>'2023'!V43</f>
        <v>0.28666882207134387</v>
      </c>
      <c r="AC334" s="59">
        <f>'2023'!W43</f>
        <v>0.27233538096777665</v>
      </c>
      <c r="AD334" s="42">
        <f>'2023'!X43</f>
        <v>22.797260273972604</v>
      </c>
      <c r="AE334" s="43">
        <f>'2023'!Y43</f>
        <v>2.34</v>
      </c>
      <c r="AF334" s="43">
        <f>'2023'!Z43</f>
        <v>5.2</v>
      </c>
      <c r="AG334" s="43">
        <f>'2023'!AA43</f>
        <v>18.100000000000001</v>
      </c>
      <c r="AH334" s="43">
        <f>'2023'!AB43</f>
        <v>0.93</v>
      </c>
      <c r="AI334" s="43">
        <f>'2023'!AC43</f>
        <v>2.2000000000000002</v>
      </c>
      <c r="AJ334" s="44">
        <f>'2023'!AD43</f>
        <v>3.5187969924812025E-2</v>
      </c>
      <c r="AK334" s="44">
        <f>'2023'!AE43</f>
        <v>0.15541353383458645</v>
      </c>
      <c r="AL334" s="45">
        <f>'2023'!AF43</f>
        <v>6.5000000000000002E-2</v>
      </c>
      <c r="AM334" s="46">
        <f>DD334/100</f>
        <v>0.77800000000000002</v>
      </c>
      <c r="AN334" s="45">
        <f>'2023'!AG43</f>
        <v>0.96750000000000003</v>
      </c>
      <c r="AO334" s="45">
        <f>'2023'!AH43</f>
        <v>3.2500000000000001E-2</v>
      </c>
      <c r="AP334" s="43">
        <f>'2023'!AI43</f>
        <v>99.690317586528394</v>
      </c>
      <c r="AQ334" s="47">
        <f>'2023'!AJ43</f>
        <v>100.70929378252752</v>
      </c>
      <c r="AR334" s="48">
        <f>'2023'!AK43</f>
        <v>7</v>
      </c>
      <c r="AS334" s="49">
        <f>'2023'!AL43</f>
        <v>1</v>
      </c>
      <c r="AT334" s="49">
        <f>'2023'!AM43</f>
        <v>4</v>
      </c>
      <c r="AU334" s="49">
        <f>'2023'!AN43</f>
        <v>3</v>
      </c>
      <c r="AV334" s="49">
        <f>'2023'!AO43</f>
        <v>8</v>
      </c>
      <c r="AW334" s="49">
        <f>'2023'!AP43</f>
        <v>6</v>
      </c>
      <c r="AX334" s="49">
        <f>'2023'!AQ43</f>
        <v>1</v>
      </c>
      <c r="AY334" s="50">
        <f>'2023'!AR43</f>
        <v>1</v>
      </c>
      <c r="AZ334" s="60">
        <f>'2023'!AS43</f>
        <v>45</v>
      </c>
      <c r="BA334" s="61">
        <f>'2023'!AT43</f>
        <v>747.3</v>
      </c>
      <c r="BB334" s="61">
        <f>'2023'!AU43</f>
        <v>7</v>
      </c>
      <c r="BC334" s="61">
        <f>'2023'!AV43</f>
        <v>4</v>
      </c>
      <c r="BD334" s="61">
        <f>'2023'!AW43</f>
        <v>0</v>
      </c>
      <c r="BE334" s="61">
        <f>'2023'!AX43</f>
        <v>0</v>
      </c>
      <c r="BF334" s="62">
        <f>'2023'!AY43</f>
        <v>0.28000000000000003</v>
      </c>
      <c r="BG334" s="62">
        <f>'2023'!AZ43</f>
        <v>0.34</v>
      </c>
      <c r="BH334" s="62">
        <f>'2023'!BA43</f>
        <v>1.67</v>
      </c>
      <c r="BI334" s="62">
        <f>'2023'!BA43</f>
        <v>1.67</v>
      </c>
      <c r="BJ334" s="62">
        <f>'2023'!BC43</f>
        <v>19.399999999999999</v>
      </c>
      <c r="BK334" s="62">
        <f>'2023'!BH43</f>
        <v>100</v>
      </c>
      <c r="BL334" s="62">
        <f>'2023'!BI43</f>
        <v>0</v>
      </c>
      <c r="BM334" s="62">
        <f>'2023'!BJ43</f>
        <v>96.4</v>
      </c>
      <c r="BN334" s="63">
        <f>'2023'!BK43</f>
        <v>3.6</v>
      </c>
      <c r="BO334" s="60">
        <f>'2023'!BL43</f>
        <v>217</v>
      </c>
      <c r="BP334" s="61">
        <f>'2023'!BM43</f>
        <v>1714.8000000000002</v>
      </c>
      <c r="BQ334" s="61">
        <f>'2023'!BN43</f>
        <v>19</v>
      </c>
      <c r="BR334" s="61">
        <f>'2023'!BO43</f>
        <v>8</v>
      </c>
      <c r="BS334" s="61">
        <f>'2023'!BP43</f>
        <v>2</v>
      </c>
      <c r="BT334" s="61">
        <f>'2023'!BQ43</f>
        <v>0</v>
      </c>
      <c r="BU334" s="62">
        <f>'2023'!BR43</f>
        <v>0.68</v>
      </c>
      <c r="BV334" s="62">
        <f>'2023'!BS43</f>
        <v>1.02</v>
      </c>
      <c r="BW334" s="62">
        <f>'2023'!BT43</f>
        <v>1.58</v>
      </c>
      <c r="BX334" s="62">
        <f>'2023'!BU43</f>
        <v>8.8000000000000007</v>
      </c>
      <c r="BY334" s="62">
        <f>'2023'!BV43</f>
        <v>17.8</v>
      </c>
      <c r="BZ334" s="62">
        <f>'2023'!CA43</f>
        <v>0</v>
      </c>
      <c r="CA334" s="62">
        <f>'2023'!CB43</f>
        <v>11.1</v>
      </c>
      <c r="CB334" s="62">
        <f>'2023'!CC43</f>
        <v>97.9</v>
      </c>
      <c r="CC334" s="63">
        <f>'2023'!CD43</f>
        <v>2.1</v>
      </c>
      <c r="CD334" s="60">
        <f>'2023'!CE43</f>
        <v>38</v>
      </c>
      <c r="CE334" s="61">
        <f>'2023'!CF43</f>
        <v>904.19999999999993</v>
      </c>
      <c r="CF334" s="61">
        <f>'2023'!CG43</f>
        <v>7</v>
      </c>
      <c r="CG334" s="61">
        <f>'2023'!CH43</f>
        <v>4</v>
      </c>
      <c r="CH334" s="61">
        <f>'2023'!CI43</f>
        <v>1</v>
      </c>
      <c r="CI334" s="61">
        <f>'2023'!CJ43</f>
        <v>31</v>
      </c>
      <c r="CJ334" s="62">
        <f>'2023'!CK43</f>
        <v>0.32</v>
      </c>
      <c r="CK334" s="62">
        <f>'2023'!CL43</f>
        <v>0.48</v>
      </c>
      <c r="CL334" s="62">
        <f>'2023'!CM43</f>
        <v>0.63</v>
      </c>
      <c r="CM334" s="62">
        <f>'2023'!CN43</f>
        <v>4.8</v>
      </c>
      <c r="CN334" s="62">
        <f>'2023'!CO43</f>
        <v>12</v>
      </c>
      <c r="CO334" s="62">
        <f>'2023'!CT43</f>
        <v>0</v>
      </c>
      <c r="CP334" s="62">
        <f>'2023'!CU43</f>
        <v>20</v>
      </c>
      <c r="CQ334" s="62">
        <f>'2023'!CV43</f>
        <v>98.5</v>
      </c>
      <c r="CR334" s="63">
        <f>'2023'!CW43</f>
        <v>1.5</v>
      </c>
      <c r="CS334" s="60">
        <f>'2023'!CX43</f>
        <v>612</v>
      </c>
      <c r="CT334" s="61">
        <f>'2023'!CY43</f>
        <v>3324.1</v>
      </c>
      <c r="CU334" s="61">
        <f>'2023'!CZ43</f>
        <v>47</v>
      </c>
      <c r="CV334" s="61">
        <f>'2023'!DA43</f>
        <v>31</v>
      </c>
      <c r="CW334" s="61">
        <f>'2023'!DB43</f>
        <v>5</v>
      </c>
      <c r="CX334" s="61">
        <f>'2023'!DC43</f>
        <v>26</v>
      </c>
      <c r="CY334" s="62">
        <f>'2023'!DD43</f>
        <v>0.79</v>
      </c>
      <c r="CZ334" s="62">
        <f>'2023'!DE43</f>
        <v>1.6</v>
      </c>
      <c r="DA334" s="62">
        <f>'2023'!DF43</f>
        <v>1.44</v>
      </c>
      <c r="DB334" s="62">
        <f>'2023'!DG43</f>
        <v>5.2</v>
      </c>
      <c r="DC334" s="62">
        <f>'2023'!DH43</f>
        <v>19</v>
      </c>
      <c r="DD334" s="62">
        <f>'2023'!DM43</f>
        <v>77.8</v>
      </c>
      <c r="DE334" s="62">
        <f>'2023'!DN43</f>
        <v>6.1</v>
      </c>
      <c r="DF334" s="62">
        <f>'2023'!DO43</f>
        <v>95.8</v>
      </c>
      <c r="DG334" s="63">
        <f>'2023'!DP43</f>
        <v>4.2</v>
      </c>
      <c r="DH334" s="60">
        <f>'2023'!DQ43</f>
        <v>798</v>
      </c>
      <c r="DI334" s="61">
        <f>'2023'!DR43</f>
        <v>2783.7000000000003</v>
      </c>
      <c r="DJ334" s="61">
        <f>'2023'!DS43</f>
        <v>65</v>
      </c>
      <c r="DK334" s="61">
        <f>'2023'!DT43</f>
        <v>43</v>
      </c>
      <c r="DL334" s="61">
        <f>'2023'!DU43</f>
        <v>7</v>
      </c>
      <c r="DM334" s="61">
        <f>'2023'!DV43</f>
        <v>38</v>
      </c>
      <c r="DN334" s="62">
        <f>'2023'!DW43</f>
        <v>0.93</v>
      </c>
      <c r="DO334" s="62">
        <f>'2023'!DX43</f>
        <v>2.2000000000000002</v>
      </c>
      <c r="DP334" s="62">
        <f>'2023'!DY43</f>
        <v>2.34</v>
      </c>
      <c r="DQ334" s="62">
        <f>'2023'!DZ43</f>
        <v>5.0999999999999996</v>
      </c>
      <c r="DR334" s="62">
        <f>'2023'!EA43</f>
        <v>18.100000000000001</v>
      </c>
      <c r="DS334" s="62">
        <f>'2023'!EF43</f>
        <v>50</v>
      </c>
      <c r="DT334" s="62">
        <f>'2023'!EG43</f>
        <v>6.5</v>
      </c>
      <c r="DU334" s="62">
        <f>'2023'!EH43</f>
        <v>97.7</v>
      </c>
      <c r="DV334" s="63">
        <f>'2023'!EI43</f>
        <v>2.2999999999999998</v>
      </c>
    </row>
    <row r="335" spans="1:126" ht="15.75" customHeight="1" x14ac:dyDescent="0.2">
      <c r="A335" s="30">
        <f t="shared" si="35"/>
        <v>333</v>
      </c>
      <c r="B335" s="31">
        <f>'2022'!A33</f>
        <v>31</v>
      </c>
      <c r="C335" s="31">
        <v>2022</v>
      </c>
      <c r="D335" s="32" t="str">
        <f>'2022'!B33</f>
        <v>Jequez Ezzard</v>
      </c>
      <c r="E335" s="32" t="str" cm="1">
        <f t="array" ref="E335">_xlfn.IFS(F335&gt;12.5,"Cornerstone",AND(F335&gt;11.995,F335&lt;12.5),"Elite",AND(F335&gt;11,F335&lt;12.995),"Elite Upside",AND(F335&gt;=9.69,F335&lt;10.999),"Upside",AND(F335&gt;8.4,F335&lt;9.999),"Upside Lite",AND(F335&gt;7.25,F335&lt;8.999),"Outlier",AND(F335&gt;=6,F335&lt;7.25),"Outlier Lite",F335&lt;6.999,"Purgatory")</f>
        <v>Outlier Lite</v>
      </c>
      <c r="F335" s="33">
        <f>'2022'!C33</f>
        <v>6.2785714285714294</v>
      </c>
      <c r="G335" s="33">
        <f t="shared" si="36"/>
        <v>45.800000000000004</v>
      </c>
      <c r="H335" s="303">
        <f t="shared" si="37"/>
        <v>-1.2357212691920469</v>
      </c>
      <c r="I335" s="34" t="str">
        <f>'2022'!D33</f>
        <v>Sam Houston</v>
      </c>
      <c r="J335" s="35">
        <f>'2022'!E33</f>
        <v>11</v>
      </c>
      <c r="K335" s="36">
        <f>'2022'!F33</f>
        <v>36598</v>
      </c>
      <c r="L335" s="37">
        <f>'2022'!G33</f>
        <v>25.55890410958904</v>
      </c>
      <c r="M335" s="37" t="str">
        <f>'2022'!H33</f>
        <v>RS SR</v>
      </c>
      <c r="N335" s="37">
        <f>'2022'!I33</f>
        <v>22.139726027397259</v>
      </c>
      <c r="O335" s="37" t="str">
        <f>'2022'!J33</f>
        <v>N/A</v>
      </c>
      <c r="P335" s="37" t="str">
        <f>'2022'!K33</f>
        <v>RAT</v>
      </c>
      <c r="Q335" s="37" t="str">
        <f>'2022'!L33</f>
        <v>Elite Separator</v>
      </c>
      <c r="R335" s="55">
        <f>'2022'!M33</f>
        <v>70</v>
      </c>
      <c r="S335" s="55">
        <f>'2022'!N33</f>
        <v>190</v>
      </c>
      <c r="T335" s="231">
        <f t="shared" si="38"/>
        <v>27.261859421678025</v>
      </c>
      <c r="U335" s="35">
        <f>'2022'!O33</f>
        <v>4.43</v>
      </c>
      <c r="V335" s="56">
        <f>'2022'!P33</f>
        <v>0</v>
      </c>
      <c r="W335" s="57">
        <f>'2022'!Q33</f>
        <v>0</v>
      </c>
      <c r="X335" s="58">
        <f>'2022'!R33</f>
        <v>0.38536762042738137</v>
      </c>
      <c r="Y335" s="58">
        <f>'2022'!S33</f>
        <v>0</v>
      </c>
      <c r="Z335" s="58">
        <f>'2022'!T33</f>
        <v>0.25526237770530685</v>
      </c>
      <c r="AA335" s="58">
        <f>'2022'!U33</f>
        <v>0.19205087440381557</v>
      </c>
      <c r="AB335" s="58">
        <f>'2022'!V33</f>
        <v>0.28870924741559845</v>
      </c>
      <c r="AC335" s="59">
        <f>'2022'!W33</f>
        <v>0.17322554844935906</v>
      </c>
      <c r="AD335" s="42">
        <f>'2022'!X33</f>
        <v>18.482191780821918</v>
      </c>
      <c r="AE335" s="43">
        <f>'2022'!Y33</f>
        <v>4.7300000000000004</v>
      </c>
      <c r="AF335" s="43">
        <f>'2022'!Z33</f>
        <v>0</v>
      </c>
      <c r="AG335" s="43">
        <f>'2022'!AA33</f>
        <v>0</v>
      </c>
      <c r="AH335" s="43">
        <f>'2022'!AB33</f>
        <v>0</v>
      </c>
      <c r="AI335" s="43">
        <f>'2022'!AC33</f>
        <v>0</v>
      </c>
      <c r="AJ335" s="44">
        <f>'2022'!AD33</f>
        <v>2.9403973509933779E-2</v>
      </c>
      <c r="AK335" s="44">
        <f>'2022'!AE33</f>
        <v>0.22788079470198677</v>
      </c>
      <c r="AL335" s="45">
        <f>'2022'!AF33</f>
        <v>0</v>
      </c>
      <c r="AM335" s="46">
        <f>DS335/100</f>
        <v>0</v>
      </c>
      <c r="AN335" s="45">
        <f>'2022'!AG33</f>
        <v>0</v>
      </c>
      <c r="AO335" s="45">
        <f>'2022'!AH33</f>
        <v>0</v>
      </c>
      <c r="AP335" s="43">
        <f>'2022'!AI33</f>
        <v>98.666265767488142</v>
      </c>
      <c r="AQ335" s="47">
        <f>'2022'!AJ33</f>
        <v>91.7032532952867</v>
      </c>
      <c r="AR335" s="48">
        <f>'2022'!AK33</f>
        <v>4</v>
      </c>
      <c r="AS335" s="49">
        <f>'2022'!AL33</f>
        <v>10</v>
      </c>
      <c r="AT335" s="49">
        <f>'2022'!AM33</f>
        <v>9</v>
      </c>
      <c r="AU335" s="49">
        <f>'2022'!AN33</f>
        <v>0</v>
      </c>
      <c r="AV335" s="49">
        <f>'2022'!AO33</f>
        <v>9</v>
      </c>
      <c r="AW335" s="49">
        <f>'2022'!AP33</f>
        <v>5</v>
      </c>
      <c r="AX335" s="49">
        <f>'2022'!AQ33</f>
        <v>0</v>
      </c>
      <c r="AY335" s="50">
        <f>'2022'!AR33</f>
        <v>0</v>
      </c>
      <c r="AZ335" s="60">
        <f>'2022'!AS33</f>
        <v>0</v>
      </c>
      <c r="BA335" s="61">
        <f>'2022'!AT33</f>
        <v>3093</v>
      </c>
      <c r="BB335" s="61">
        <f>'2022'!AU33</f>
        <v>0</v>
      </c>
      <c r="BC335" s="61">
        <f>'2022'!AV33</f>
        <v>0</v>
      </c>
      <c r="BD335" s="61">
        <f>'2022'!AW33</f>
        <v>0</v>
      </c>
      <c r="BE335" s="61">
        <f>'2022'!AX33</f>
        <v>0</v>
      </c>
      <c r="BF335" s="62">
        <f>'2022'!AY33</f>
        <v>0</v>
      </c>
      <c r="BG335" s="62">
        <f>'2022'!AZ33</f>
        <v>0</v>
      </c>
      <c r="BH335" s="62">
        <f>'2022'!BA33</f>
        <v>0</v>
      </c>
      <c r="BI335" s="62">
        <f>'2022'!BB33</f>
        <v>0</v>
      </c>
      <c r="BJ335" s="62">
        <f>'2022'!BC33</f>
        <v>0</v>
      </c>
      <c r="BK335" s="62">
        <f>'2022'!BH33</f>
        <v>0</v>
      </c>
      <c r="BL335" s="62">
        <f>'2022'!BI33</f>
        <v>0</v>
      </c>
      <c r="BM335" s="62">
        <f>'2022'!BJ33</f>
        <v>0</v>
      </c>
      <c r="BN335" s="63">
        <f>'2022'!BK33</f>
        <v>0</v>
      </c>
      <c r="BO335" s="60">
        <f>'2022'!BL33</f>
        <v>1064</v>
      </c>
      <c r="BP335" s="61">
        <f>'2022'!BM33</f>
        <v>2761</v>
      </c>
      <c r="BQ335" s="61">
        <f>'2022'!BN33</f>
        <v>0</v>
      </c>
      <c r="BR335" s="61">
        <f>'2022'!BO33</f>
        <v>0</v>
      </c>
      <c r="BS335" s="61">
        <f>'2022'!BP33</f>
        <v>0</v>
      </c>
      <c r="BT335" s="61">
        <f>'2022'!BQ33</f>
        <v>0</v>
      </c>
      <c r="BU335" s="62">
        <f>'2022'!BR33</f>
        <v>0</v>
      </c>
      <c r="BV335" s="62">
        <f>'2022'!BS33</f>
        <v>0</v>
      </c>
      <c r="BW335" s="62">
        <f>'2022'!BT33</f>
        <v>0</v>
      </c>
      <c r="BX335" s="62">
        <f>'2022'!BU33</f>
        <v>0</v>
      </c>
      <c r="BY335" s="62">
        <f>'2022'!BV33</f>
        <v>0</v>
      </c>
      <c r="BZ335" s="62">
        <f>'2022'!CA33</f>
        <v>0</v>
      </c>
      <c r="CA335" s="62">
        <f>'2022'!CB33</f>
        <v>0</v>
      </c>
      <c r="CB335" s="62">
        <f>'2022'!CC33</f>
        <v>0</v>
      </c>
      <c r="CC335" s="63">
        <f>'2022'!CD33</f>
        <v>0</v>
      </c>
      <c r="CD335" s="60">
        <f>'2022'!CE33</f>
        <v>0</v>
      </c>
      <c r="CE335" s="61">
        <f>'2022'!CF33</f>
        <v>3093</v>
      </c>
      <c r="CF335" s="61">
        <f>'2022'!CG33</f>
        <v>0</v>
      </c>
      <c r="CG335" s="61">
        <f>'2022'!CH33</f>
        <v>0</v>
      </c>
      <c r="CH335" s="61">
        <f>'2022'!CI33</f>
        <v>0</v>
      </c>
      <c r="CI335" s="61">
        <f>'2022'!CJ33</f>
        <v>0</v>
      </c>
      <c r="CJ335" s="62">
        <f>'2022'!CK33</f>
        <v>0</v>
      </c>
      <c r="CK335" s="62">
        <f>'2022'!CL33</f>
        <v>0</v>
      </c>
      <c r="CL335" s="62">
        <f>'2022'!CM33</f>
        <v>0</v>
      </c>
      <c r="CM335" s="62">
        <f>'2022'!CN33</f>
        <v>0</v>
      </c>
      <c r="CN335" s="62">
        <f>'2022'!CO33</f>
        <v>0</v>
      </c>
      <c r="CO335" s="62">
        <f>'2022'!CT33</f>
        <v>0</v>
      </c>
      <c r="CP335" s="62">
        <f>'2022'!CU33</f>
        <v>0</v>
      </c>
      <c r="CQ335" s="62">
        <f>'2022'!CV33</f>
        <v>0</v>
      </c>
      <c r="CR335" s="63">
        <f>'2022'!CW33</f>
        <v>0</v>
      </c>
      <c r="CS335" s="60">
        <f>'2022'!CX33</f>
        <v>861</v>
      </c>
      <c r="CT335" s="61">
        <f>'2022'!CY33</f>
        <v>3373</v>
      </c>
      <c r="CU335" s="61">
        <f>'2022'!CZ33</f>
        <v>0</v>
      </c>
      <c r="CV335" s="61">
        <f>'2022'!DA33</f>
        <v>0</v>
      </c>
      <c r="CW335" s="61">
        <f>'2022'!DB33</f>
        <v>0</v>
      </c>
      <c r="CX335" s="61">
        <f>'2022'!DC33</f>
        <v>0</v>
      </c>
      <c r="CY335" s="62">
        <f>'2022'!DD33</f>
        <v>0</v>
      </c>
      <c r="CZ335" s="62">
        <f>'2022'!DE33</f>
        <v>0</v>
      </c>
      <c r="DA335" s="62">
        <f>'2022'!DF33</f>
        <v>4.7300000000000004</v>
      </c>
      <c r="DB335" s="62">
        <f>'2022'!DG33</f>
        <v>12.5</v>
      </c>
      <c r="DC335" s="62">
        <f>'2022'!DH33</f>
        <v>0</v>
      </c>
      <c r="DD335" s="62">
        <f>'2022'!DM33</f>
        <v>0</v>
      </c>
      <c r="DE335" s="62">
        <f>'2022'!DN33</f>
        <v>0</v>
      </c>
      <c r="DF335" s="62">
        <f>'2022'!DO33</f>
        <v>0</v>
      </c>
      <c r="DG335" s="63">
        <f>'2022'!DP33</f>
        <v>0</v>
      </c>
      <c r="DH335" s="60">
        <f>'2022'!DQ33</f>
        <v>604</v>
      </c>
      <c r="DI335" s="61">
        <f>'2022'!DR33</f>
        <v>3145</v>
      </c>
      <c r="DJ335" s="61">
        <f>'2022'!DS33</f>
        <v>70</v>
      </c>
      <c r="DK335" s="61">
        <f>'2022'!DT33</f>
        <v>40</v>
      </c>
      <c r="DL335" s="61">
        <f>'2022'!DU33</f>
        <v>6</v>
      </c>
      <c r="DM335" s="61">
        <f>'2022'!DV33</f>
        <v>0</v>
      </c>
      <c r="DN335" s="62">
        <f>'2022'!DW33</f>
        <v>0</v>
      </c>
      <c r="DO335" s="62">
        <f>'2022'!DX33</f>
        <v>0</v>
      </c>
      <c r="DP335" s="62">
        <f>'2022'!DY33</f>
        <v>2.2200000000000002</v>
      </c>
      <c r="DQ335" s="62">
        <f>'2022'!DZ33</f>
        <v>9</v>
      </c>
      <c r="DR335" s="62">
        <f>'2022'!EA33</f>
        <v>0</v>
      </c>
      <c r="DS335" s="62">
        <f>'2022'!EF33</f>
        <v>0</v>
      </c>
      <c r="DT335" s="62">
        <f>'2022'!EG33</f>
        <v>0</v>
      </c>
      <c r="DU335" s="62">
        <f>'2022'!EH33</f>
        <v>0</v>
      </c>
      <c r="DV335" s="63">
        <f>'2022'!EI33</f>
        <v>0</v>
      </c>
    </row>
    <row r="336" spans="1:126" ht="15.75" customHeight="1" x14ac:dyDescent="0.2">
      <c r="A336" s="30">
        <f t="shared" si="35"/>
        <v>334</v>
      </c>
      <c r="B336" s="31">
        <f>'2016'!A21</f>
        <v>19</v>
      </c>
      <c r="C336" s="31">
        <v>2016</v>
      </c>
      <c r="D336" s="32" t="str">
        <f>'2016'!B21</f>
        <v>Mike Thomas</v>
      </c>
      <c r="E336" s="32" t="str" cm="1">
        <f t="array" ref="E336">_xlfn.IFS(F336&gt;12.5,"Cornerstone",AND(F336&gt;11.995,F336&lt;12.5),"Elite",AND(F336&gt;11,F336&lt;12.995),"Elite Upside",AND(F336&gt;=9.69,F336&lt;10.999),"Upside",AND(F336&gt;8.4,F336&lt;9.999),"Upside Lite",AND(F336&gt;7.25,F336&lt;8.999),"Outlier",AND(F336&gt;=6,F336&lt;7.25),"Outlier Lite",F336&lt;6.999,"Purgatory")</f>
        <v>Outlier Lite</v>
      </c>
      <c r="F336" s="33">
        <f>'2016'!C21</f>
        <v>6.2785714285714285</v>
      </c>
      <c r="G336" s="33">
        <f t="shared" si="36"/>
        <v>45.6</v>
      </c>
      <c r="H336" s="303">
        <f t="shared" si="37"/>
        <v>-1.2357212691920474</v>
      </c>
      <c r="I336" s="34" t="str">
        <f>'2016'!D21</f>
        <v>Southern Miss</v>
      </c>
      <c r="J336" s="35">
        <f>'2016'!E21</f>
        <v>8</v>
      </c>
      <c r="K336" s="36">
        <f>'2016'!F21</f>
        <v>34562</v>
      </c>
      <c r="L336" s="37">
        <f>'2016'!G21</f>
        <v>31.136986301369863</v>
      </c>
      <c r="M336" s="37" t="str">
        <f>'2016'!H21</f>
        <v>SR</v>
      </c>
      <c r="N336" s="37">
        <f>'2016'!I21</f>
        <v>21.712328767123289</v>
      </c>
      <c r="O336" s="37" t="str">
        <f>'2016'!J21</f>
        <v>Wide</v>
      </c>
      <c r="P336" s="37" t="str">
        <f>'2016'!K21</f>
        <v>BALL HOG</v>
      </c>
      <c r="Q336" s="37" t="str">
        <f>'2016'!L21</f>
        <v>N/A</v>
      </c>
      <c r="R336" s="55">
        <f>'2016'!M21</f>
        <v>73</v>
      </c>
      <c r="S336" s="55">
        <f>'2016'!N21</f>
        <v>197</v>
      </c>
      <c r="T336" s="231">
        <f t="shared" si="38"/>
        <v>25.990728881439004</v>
      </c>
      <c r="U336" s="37">
        <f>'2016'!O21</f>
        <v>4.53</v>
      </c>
      <c r="V336" s="56">
        <f>'2016'!P21</f>
        <v>6</v>
      </c>
      <c r="W336" s="57">
        <f>'2016'!Q21</f>
        <v>0</v>
      </c>
      <c r="X336" s="58">
        <f>'2016'!R21</f>
        <v>0</v>
      </c>
      <c r="Y336" s="58">
        <f>'2016'!S21</f>
        <v>0</v>
      </c>
      <c r="Z336" s="58">
        <f>'2016'!T21</f>
        <v>0.17796347879913341</v>
      </c>
      <c r="AA336" s="58">
        <f>'2016'!U21</f>
        <v>0.3247707706306433</v>
      </c>
      <c r="AB336" s="58">
        <f>'2016'!V21</f>
        <v>0.3247707706306433</v>
      </c>
      <c r="AC336" s="59">
        <f>'2016'!W21</f>
        <v>0.24682578567928892</v>
      </c>
      <c r="AD336" s="42">
        <f>'2016'!X21</f>
        <v>21.054794520547944</v>
      </c>
      <c r="AE336" s="43">
        <f>'2016'!Y21</f>
        <v>2.99</v>
      </c>
      <c r="AF336" s="43">
        <f>'2016'!Z21</f>
        <v>7.2</v>
      </c>
      <c r="AG336" s="43">
        <f>'2016'!AA21</f>
        <v>15.1</v>
      </c>
      <c r="AH336" s="43">
        <f>'2016'!AB21</f>
        <v>0</v>
      </c>
      <c r="AI336" s="43">
        <f>'2016'!AC21</f>
        <v>0</v>
      </c>
      <c r="AJ336" s="44" t="str">
        <f>'2016'!AD21</f>
        <v>N/A</v>
      </c>
      <c r="AK336" s="44" t="str">
        <f>'2016'!AE21</f>
        <v>N/A</v>
      </c>
      <c r="AL336" s="45">
        <f>'2016'!AF21</f>
        <v>0.09</v>
      </c>
      <c r="AM336" s="46">
        <f>DS336/100</f>
        <v>0</v>
      </c>
      <c r="AN336" s="45">
        <f>'2016'!AG21</f>
        <v>0.86850000000000005</v>
      </c>
      <c r="AO336" s="45">
        <f>'2016'!AH21</f>
        <v>0.13150000000000001</v>
      </c>
      <c r="AP336" s="43">
        <f>'2016'!AI21</f>
        <v>93.562843854646346</v>
      </c>
      <c r="AQ336" s="47">
        <f>'2016'!AJ21</f>
        <v>92.609746482183155</v>
      </c>
      <c r="AR336" s="48">
        <f>'2016'!AK21</f>
        <v>6</v>
      </c>
      <c r="AS336" s="49">
        <f>'2016'!AL21</f>
        <v>4</v>
      </c>
      <c r="AT336" s="49">
        <f>'2016'!AM21</f>
        <v>6</v>
      </c>
      <c r="AU336" s="49">
        <f>'2016'!AN21</f>
        <v>5</v>
      </c>
      <c r="AV336" s="49">
        <f>'2016'!AO21</f>
        <v>7</v>
      </c>
      <c r="AW336" s="49">
        <f>'2016'!AP21</f>
        <v>5</v>
      </c>
      <c r="AX336" s="49">
        <f>'2016'!AQ21</f>
        <v>2</v>
      </c>
      <c r="AY336" s="50">
        <f>'2016'!AR21</f>
        <v>0</v>
      </c>
      <c r="AZ336" s="60">
        <f>'2016'!AS21</f>
        <v>0</v>
      </c>
      <c r="BA336" s="61">
        <f>'2016'!AT21</f>
        <v>1</v>
      </c>
      <c r="BB336" s="61">
        <f>'2016'!AU21</f>
        <v>0</v>
      </c>
      <c r="BC336" s="61">
        <f>'2016'!AV21</f>
        <v>0</v>
      </c>
      <c r="BD336" s="61">
        <f>'2016'!AW21</f>
        <v>0</v>
      </c>
      <c r="BE336" s="61">
        <f>'2016'!AX21</f>
        <v>0</v>
      </c>
      <c r="BF336" s="62">
        <f>'2016'!AY21</f>
        <v>0</v>
      </c>
      <c r="BG336" s="62">
        <f>'2016'!AZ21</f>
        <v>0</v>
      </c>
      <c r="BH336" s="62">
        <f>'2016'!BA21</f>
        <v>0</v>
      </c>
      <c r="BI336" s="62">
        <f>'2016'!BB21</f>
        <v>0</v>
      </c>
      <c r="BJ336" s="62">
        <f>'2016'!BC21</f>
        <v>0</v>
      </c>
      <c r="BK336" s="62">
        <f>'2016'!BD21</f>
        <v>0</v>
      </c>
      <c r="BL336" s="62">
        <f>'2016'!BE21</f>
        <v>0</v>
      </c>
      <c r="BM336" s="62">
        <f>'2016'!BF21</f>
        <v>0</v>
      </c>
      <c r="BN336" s="63">
        <f>'2016'!BG21</f>
        <v>0</v>
      </c>
      <c r="BO336" s="60">
        <f>'2016'!BH21</f>
        <v>0</v>
      </c>
      <c r="BP336" s="61">
        <f>'2016'!BI21</f>
        <v>1</v>
      </c>
      <c r="BQ336" s="61">
        <f>'2016'!BJ21</f>
        <v>0</v>
      </c>
      <c r="BR336" s="61">
        <f>'2016'!BK21</f>
        <v>0</v>
      </c>
      <c r="BS336" s="61">
        <f>'2016'!BL21</f>
        <v>0</v>
      </c>
      <c r="BT336" s="61">
        <f>'2016'!BM21</f>
        <v>0</v>
      </c>
      <c r="BU336" s="62">
        <f>'2016'!BN21</f>
        <v>0</v>
      </c>
      <c r="BV336" s="62">
        <f>'2016'!BO21</f>
        <v>0</v>
      </c>
      <c r="BW336" s="62">
        <f>'2016'!BP21</f>
        <v>0</v>
      </c>
      <c r="BX336" s="62">
        <f>'2016'!BQ21</f>
        <v>0</v>
      </c>
      <c r="BY336" s="62">
        <f>'2016'!BR21</f>
        <v>0</v>
      </c>
      <c r="BZ336" s="62">
        <f>'2016'!BS21</f>
        <v>0</v>
      </c>
      <c r="CA336" s="62">
        <f>'2016'!BT21</f>
        <v>0</v>
      </c>
      <c r="CB336" s="62">
        <f>'2016'!BU21</f>
        <v>0</v>
      </c>
      <c r="CC336" s="63">
        <f>'2016'!BV21</f>
        <v>0</v>
      </c>
      <c r="CD336" s="60">
        <f>'2016'!BW21</f>
        <v>0</v>
      </c>
      <c r="CE336" s="61">
        <f>'2016'!BX21</f>
        <v>1</v>
      </c>
      <c r="CF336" s="61">
        <f>'2016'!BY21</f>
        <v>0</v>
      </c>
      <c r="CG336" s="61">
        <f>'2016'!BZ21</f>
        <v>0</v>
      </c>
      <c r="CH336" s="61">
        <f>'2016'!CA21</f>
        <v>0</v>
      </c>
      <c r="CI336" s="61">
        <f>'2016'!CB21</f>
        <v>0</v>
      </c>
      <c r="CJ336" s="62">
        <f>'2016'!CC21</f>
        <v>0</v>
      </c>
      <c r="CK336" s="62">
        <f>'2016'!CD21</f>
        <v>0</v>
      </c>
      <c r="CL336" s="62">
        <f>'2016'!CE21</f>
        <v>0</v>
      </c>
      <c r="CM336" s="62">
        <f>'2016'!CF21</f>
        <v>0</v>
      </c>
      <c r="CN336" s="62">
        <f>'2016'!CG21</f>
        <v>0</v>
      </c>
      <c r="CO336" s="62">
        <f>'2016'!CH21</f>
        <v>0</v>
      </c>
      <c r="CP336" s="62">
        <f>'2016'!CI21</f>
        <v>0</v>
      </c>
      <c r="CQ336" s="62">
        <f>'2016'!CJ21</f>
        <v>0</v>
      </c>
      <c r="CR336" s="63">
        <f>'2016'!CK21</f>
        <v>0</v>
      </c>
      <c r="CS336" s="60">
        <f>'2016'!CL21</f>
        <v>575</v>
      </c>
      <c r="CT336" s="61">
        <f>'2016'!CM21</f>
        <v>3231</v>
      </c>
      <c r="CU336" s="61">
        <f>'2016'!CN21</f>
        <v>70</v>
      </c>
      <c r="CV336" s="61">
        <f>'2016'!CO21</f>
        <v>40</v>
      </c>
      <c r="CW336" s="61">
        <f>'2016'!CP21</f>
        <v>5</v>
      </c>
      <c r="CX336" s="61">
        <f>'2016'!CQ21</f>
        <v>0</v>
      </c>
      <c r="CY336" s="62">
        <f>'2016'!CR21</f>
        <v>0</v>
      </c>
      <c r="CZ336" s="62">
        <f>'2016'!CS21</f>
        <v>0</v>
      </c>
      <c r="DA336" s="62">
        <f>'2016'!CT21</f>
        <v>1.39</v>
      </c>
      <c r="DB336" s="62">
        <f>'2016'!CU21</f>
        <v>4.8</v>
      </c>
      <c r="DC336" s="62">
        <f>'2016'!CV21</f>
        <v>15.1</v>
      </c>
      <c r="DD336" s="62">
        <f>'2016'!CW21</f>
        <v>0</v>
      </c>
      <c r="DE336" s="62">
        <f>'2016'!CX21</f>
        <v>4.8</v>
      </c>
      <c r="DF336" s="62">
        <f>'2016'!CY21</f>
        <v>90</v>
      </c>
      <c r="DG336" s="63">
        <f>'2016'!CZ21</f>
        <v>10</v>
      </c>
      <c r="DH336" s="60">
        <f>'2016'!DA21</f>
        <v>1392</v>
      </c>
      <c r="DI336" s="61">
        <f>'2016'!DB21</f>
        <v>4286.0999999999995</v>
      </c>
      <c r="DJ336" s="61">
        <f>'2016'!DC21</f>
        <v>113</v>
      </c>
      <c r="DK336" s="61">
        <f>'2016'!DD21</f>
        <v>71</v>
      </c>
      <c r="DL336" s="61">
        <f>'2016'!DE21</f>
        <v>14</v>
      </c>
      <c r="DM336" s="61">
        <f>'2016'!DF21</f>
        <v>0</v>
      </c>
      <c r="DN336" s="62">
        <f>'2016'!DG21</f>
        <v>0</v>
      </c>
      <c r="DO336" s="62">
        <f>'2016'!DH21</f>
        <v>0</v>
      </c>
      <c r="DP336" s="62">
        <f>'2016'!DI21</f>
        <v>2.99</v>
      </c>
      <c r="DQ336" s="62">
        <f>'2016'!DJ21</f>
        <v>7.2</v>
      </c>
      <c r="DR336" s="62">
        <f>'2016'!DK21</f>
        <v>14.2</v>
      </c>
      <c r="DS336" s="62">
        <f>'2016'!DL21</f>
        <v>0</v>
      </c>
      <c r="DT336" s="62">
        <f>'2016'!DM21</f>
        <v>9</v>
      </c>
      <c r="DU336" s="62">
        <f>'2016'!DN21</f>
        <v>83.7</v>
      </c>
      <c r="DV336" s="63">
        <f>'2016'!DO21</f>
        <v>16.3</v>
      </c>
    </row>
    <row r="337" spans="1:126" ht="15.75" customHeight="1" x14ac:dyDescent="0.2">
      <c r="A337" s="30">
        <f t="shared" si="35"/>
        <v>335</v>
      </c>
      <c r="B337" s="31">
        <f>'2015'!A24</f>
        <v>22</v>
      </c>
      <c r="C337" s="31">
        <v>2015</v>
      </c>
      <c r="D337" s="32" t="str">
        <f>'2015'!B24</f>
        <v>Justin Hardy</v>
      </c>
      <c r="E337" s="32" t="str" cm="1">
        <f t="array" ref="E337">_xlfn.IFS(F337&gt;12.5,"Cornerstone",AND(F337&gt;11.995,F337&lt;12.5),"Elite",AND(F337&gt;11,F337&lt;12.995),"Elite Upside",AND(F337&gt;=9.69,F337&lt;10.999),"Upside",AND(F337&gt;8.4,F337&lt;9.999),"Upside Lite",AND(F337&gt;7.25,F337&lt;8.999),"Outlier",AND(F337&gt;=6,F337&lt;7.25),"Outlier Lite",F337&lt;6.999,"Purgatory")</f>
        <v>Outlier Lite</v>
      </c>
      <c r="F337" s="33">
        <f>'2015'!C24</f>
        <v>6.218571428571428</v>
      </c>
      <c r="G337" s="33">
        <f t="shared" si="36"/>
        <v>45.5</v>
      </c>
      <c r="H337" s="303">
        <f t="shared" si="37"/>
        <v>-1.2701585361248986</v>
      </c>
      <c r="I337" s="34" t="str">
        <f>'2015'!D24</f>
        <v>East Carolina</v>
      </c>
      <c r="J337" s="35">
        <f>'2015'!E24</f>
        <v>6</v>
      </c>
      <c r="K337" s="36">
        <f>'2015'!F24</f>
        <v>33590</v>
      </c>
      <c r="L337" s="37">
        <f>'2015'!G24</f>
        <v>33.799999999999997</v>
      </c>
      <c r="M337" s="37" t="str">
        <f>'2015'!H24</f>
        <v>SR</v>
      </c>
      <c r="N337" s="37">
        <f>'2015'!I24</f>
        <v>23.372602739726027</v>
      </c>
      <c r="O337" s="37" t="str">
        <f>'2015'!J24</f>
        <v>Hybrid</v>
      </c>
      <c r="P337" s="37" t="str">
        <f>'2015'!K24</f>
        <v>PROTO Z</v>
      </c>
      <c r="Q337" s="37" t="str">
        <f>'2015'!L24</f>
        <v>N/A</v>
      </c>
      <c r="R337" s="55">
        <f>'2015'!M24</f>
        <v>70</v>
      </c>
      <c r="S337" s="55">
        <f>'2015'!N24</f>
        <v>192</v>
      </c>
      <c r="T337" s="231">
        <f t="shared" si="38"/>
        <v>27.548826362958845</v>
      </c>
      <c r="U337" s="37">
        <f>'2015'!O24</f>
        <v>4.5599999999999996</v>
      </c>
      <c r="V337" s="56">
        <f>'2015'!P24</f>
        <v>4</v>
      </c>
      <c r="W337" s="57">
        <f>'2015'!Q24</f>
        <v>0</v>
      </c>
      <c r="X337" s="58">
        <f>'2015'!R24</f>
        <v>0.22998951415588956</v>
      </c>
      <c r="Y337" s="58">
        <f>'2015'!S24</f>
        <v>0.31117994931005349</v>
      </c>
      <c r="Z337" s="58">
        <f>'2015'!T24</f>
        <v>0.30105509964830013</v>
      </c>
      <c r="AA337" s="58">
        <f>'2015'!U24</f>
        <v>0.30899689762150984</v>
      </c>
      <c r="AB337" s="58">
        <f>'2015'!V24</f>
        <v>0.31008842346578169</v>
      </c>
      <c r="AC337" s="59">
        <f>'2015'!W24</f>
        <v>0.26357515994591441</v>
      </c>
      <c r="AD337" s="42">
        <f>'2015'!X24</f>
        <v>19.715068493150685</v>
      </c>
      <c r="AE337" s="43">
        <f>'2015'!Y24</f>
        <v>2.39</v>
      </c>
      <c r="AF337" s="43">
        <f>'2015'!Z24</f>
        <v>5.0999999999999996</v>
      </c>
      <c r="AG337" s="43">
        <f>'2015'!AA24</f>
        <v>9.5</v>
      </c>
      <c r="AH337" s="43">
        <f>'2015'!AB24</f>
        <v>0</v>
      </c>
      <c r="AI337" s="43">
        <f>'2015'!AC24</f>
        <v>0</v>
      </c>
      <c r="AJ337" s="44" t="str">
        <f>'2015'!AD24</f>
        <v>N/A</v>
      </c>
      <c r="AK337" s="44" t="str">
        <f>'2015'!AE24</f>
        <v>N/A</v>
      </c>
      <c r="AL337" s="45">
        <f>'2015'!AF24</f>
        <v>0.04</v>
      </c>
      <c r="AM337" s="46">
        <f>DS337</f>
        <v>0</v>
      </c>
      <c r="AN337" s="45">
        <f>'2015'!AG24</f>
        <v>0.35100000000000003</v>
      </c>
      <c r="AO337" s="45">
        <f>'2015'!AH24</f>
        <v>0.64200000000000002</v>
      </c>
      <c r="AP337" s="43">
        <f>'2015'!AI24</f>
        <v>88.812041605528478</v>
      </c>
      <c r="AQ337" s="47">
        <f>'2015'!AJ24</f>
        <v>82.544455125279427</v>
      </c>
      <c r="AR337" s="48">
        <f>'2015'!AK24</f>
        <v>7</v>
      </c>
      <c r="AS337" s="49">
        <f>'2015'!AL24</f>
        <v>7</v>
      </c>
      <c r="AT337" s="49">
        <f>'2015'!AM24</f>
        <v>4</v>
      </c>
      <c r="AU337" s="49">
        <f>'2015'!AN24</f>
        <v>3</v>
      </c>
      <c r="AV337" s="49">
        <f>'2015'!AO24</f>
        <v>6</v>
      </c>
      <c r="AW337" s="49">
        <f>'2015'!AP24</f>
        <v>3</v>
      </c>
      <c r="AX337" s="49">
        <f>'2015'!AQ24</f>
        <v>5</v>
      </c>
      <c r="AY337" s="50">
        <f>'2015'!AR24</f>
        <v>0</v>
      </c>
      <c r="AZ337" s="60">
        <f>'2015'!AS24</f>
        <v>0</v>
      </c>
      <c r="BA337" s="61">
        <f>'2015'!AT24</f>
        <v>1</v>
      </c>
      <c r="BB337" s="61">
        <f>'2015'!AU24</f>
        <v>0</v>
      </c>
      <c r="BC337" s="61">
        <f>'2015'!AV24</f>
        <v>0</v>
      </c>
      <c r="BD337" s="61">
        <f>'2015'!AW24</f>
        <v>0</v>
      </c>
      <c r="BE337" s="61">
        <f>'2015'!AX24</f>
        <v>0</v>
      </c>
      <c r="BF337" s="62">
        <f>'2015'!AY24</f>
        <v>0</v>
      </c>
      <c r="BG337" s="62">
        <f>'2015'!AZ24</f>
        <v>0</v>
      </c>
      <c r="BH337" s="62">
        <f>'2015'!BA24</f>
        <v>0</v>
      </c>
      <c r="BI337" s="62">
        <f>'2015'!BB24</f>
        <v>0</v>
      </c>
      <c r="BJ337" s="62">
        <f>'2015'!BC24</f>
        <v>0</v>
      </c>
      <c r="BK337" s="62">
        <f>'2015'!BD24</f>
        <v>0</v>
      </c>
      <c r="BL337" s="62">
        <f>'2015'!BE24</f>
        <v>0</v>
      </c>
      <c r="BM337" s="62">
        <f>'2015'!BF24</f>
        <v>0</v>
      </c>
      <c r="BN337" s="63">
        <f>'2015'!BG24</f>
        <v>0</v>
      </c>
      <c r="BO337" s="60">
        <f>'2015'!BH24</f>
        <v>658</v>
      </c>
      <c r="BP337" s="61">
        <f>'2015'!BI24</f>
        <v>2861</v>
      </c>
      <c r="BQ337" s="61">
        <f>'2015'!BJ24</f>
        <v>0</v>
      </c>
      <c r="BR337" s="61">
        <f>'2015'!BK24</f>
        <v>0</v>
      </c>
      <c r="BS337" s="61">
        <f>'2015'!BL24</f>
        <v>0</v>
      </c>
      <c r="BT337" s="61">
        <f>'2015'!BM24</f>
        <v>0</v>
      </c>
      <c r="BU337" s="62">
        <f>'2015'!BN24</f>
        <v>0</v>
      </c>
      <c r="BV337" s="62">
        <f>'2015'!BO24</f>
        <v>0</v>
      </c>
      <c r="BW337" s="62">
        <f>'2015'!BP24</f>
        <v>0</v>
      </c>
      <c r="BX337" s="62">
        <f>'2015'!BQ24</f>
        <v>0</v>
      </c>
      <c r="BY337" s="62">
        <f>'2015'!BR24</f>
        <v>0</v>
      </c>
      <c r="BZ337" s="62">
        <f>'2015'!BS24</f>
        <v>0</v>
      </c>
      <c r="CA337" s="62">
        <f>'2015'!BT24</f>
        <v>0</v>
      </c>
      <c r="CB337" s="62">
        <f>'2015'!BU24</f>
        <v>0</v>
      </c>
      <c r="CC337" s="63">
        <f>'2015'!BV24</f>
        <v>0</v>
      </c>
      <c r="CD337" s="60">
        <f>'2015'!BW24</f>
        <v>1105</v>
      </c>
      <c r="CE337" s="61">
        <f>'2015'!BX24</f>
        <v>3551</v>
      </c>
      <c r="CF337" s="61">
        <f>'2015'!BY24</f>
        <v>0</v>
      </c>
      <c r="CG337" s="61">
        <f>'2015'!BZ24</f>
        <v>0</v>
      </c>
      <c r="CH337" s="61">
        <f>'2015'!CA24</f>
        <v>0</v>
      </c>
      <c r="CI337" s="61">
        <f>'2015'!CB24</f>
        <v>0</v>
      </c>
      <c r="CJ337" s="62">
        <f>'2015'!CC24</f>
        <v>0</v>
      </c>
      <c r="CK337" s="62">
        <f>'2015'!CD24</f>
        <v>0</v>
      </c>
      <c r="CL337" s="62">
        <f>'2015'!CE24</f>
        <v>0</v>
      </c>
      <c r="CM337" s="62">
        <f>'2015'!CF24</f>
        <v>0</v>
      </c>
      <c r="CN337" s="62">
        <f>'2015'!CG24</f>
        <v>0</v>
      </c>
      <c r="CO337" s="62">
        <f>'2015'!CH24</f>
        <v>0</v>
      </c>
      <c r="CP337" s="62">
        <f>'2015'!CI24</f>
        <v>0</v>
      </c>
      <c r="CQ337" s="62">
        <f>'2015'!CJ24</f>
        <v>0</v>
      </c>
      <c r="CR337" s="63">
        <f>'2015'!CK24</f>
        <v>0</v>
      </c>
      <c r="CS337" s="60">
        <f>'2015'!CL24</f>
        <v>1284</v>
      </c>
      <c r="CT337" s="61">
        <f>'2015'!CM24</f>
        <v>4265</v>
      </c>
      <c r="CU337" s="61">
        <f>'2015'!CN24</f>
        <v>0</v>
      </c>
      <c r="CV337" s="61">
        <f>'2015'!CO24</f>
        <v>0</v>
      </c>
      <c r="CW337" s="61">
        <f>'2015'!CP24</f>
        <v>0</v>
      </c>
      <c r="CX337" s="61">
        <f>'2015'!CQ24</f>
        <v>0</v>
      </c>
      <c r="CY337" s="62">
        <f>'2015'!CR24</f>
        <v>0</v>
      </c>
      <c r="CZ337" s="62">
        <f>'2015'!CS24</f>
        <v>0</v>
      </c>
      <c r="DA337" s="62">
        <f>'2015'!CT24</f>
        <v>0</v>
      </c>
      <c r="DB337" s="62">
        <f>'2015'!CU24</f>
        <v>0</v>
      </c>
      <c r="DC337" s="62">
        <f>'2015'!CV24</f>
        <v>0</v>
      </c>
      <c r="DD337" s="62">
        <f>'2015'!CW24</f>
        <v>0</v>
      </c>
      <c r="DE337" s="62">
        <f>'2015'!CX24</f>
        <v>0</v>
      </c>
      <c r="DF337" s="62">
        <f>'2015'!CY24</f>
        <v>0</v>
      </c>
      <c r="DG337" s="63">
        <f>'2015'!CZ24</f>
        <v>0</v>
      </c>
      <c r="DH337" s="60">
        <f>'2015'!DA24</f>
        <v>1494</v>
      </c>
      <c r="DI337" s="61">
        <f>'2015'!DB24</f>
        <v>4835</v>
      </c>
      <c r="DJ337" s="61">
        <f>'2015'!DC24</f>
        <v>167</v>
      </c>
      <c r="DK337" s="61">
        <f>'2015'!DD24</f>
        <v>21</v>
      </c>
      <c r="DL337" s="61">
        <f>'2015'!DE24</f>
        <v>10</v>
      </c>
      <c r="DM337" s="61">
        <f>'2015'!DF24</f>
        <v>0</v>
      </c>
      <c r="DN337" s="62">
        <f>'2015'!DG24</f>
        <v>0</v>
      </c>
      <c r="DO337" s="62">
        <f>'2015'!DH24</f>
        <v>0</v>
      </c>
      <c r="DP337" s="62">
        <f>'2015'!DI24</f>
        <v>2.39</v>
      </c>
      <c r="DQ337" s="62">
        <f>'2015'!DJ24</f>
        <v>5.0999999999999996</v>
      </c>
      <c r="DR337" s="62">
        <f>'2015'!DK24</f>
        <v>9.5</v>
      </c>
      <c r="DS337" s="62">
        <f>'2015'!DL24</f>
        <v>0</v>
      </c>
      <c r="DT337" s="62">
        <f>'2015'!DM24</f>
        <v>4</v>
      </c>
      <c r="DU337" s="62">
        <f>'2015'!DN24</f>
        <v>35.1</v>
      </c>
      <c r="DV337" s="63">
        <f>'2015'!DO24</f>
        <v>64.2</v>
      </c>
    </row>
    <row r="338" spans="1:126" ht="15.75" customHeight="1" x14ac:dyDescent="0.2">
      <c r="A338" s="30">
        <f t="shared" si="35"/>
        <v>336</v>
      </c>
      <c r="B338" s="31">
        <f>'2023'!A44</f>
        <v>42</v>
      </c>
      <c r="C338" s="31">
        <v>2023</v>
      </c>
      <c r="D338" s="32" t="str">
        <f>'2023'!B44</f>
        <v>Jadon Haselwood</v>
      </c>
      <c r="E338" s="32" t="str" cm="1">
        <f t="array" ref="E338">_xlfn.IFS(F338&gt;12.5,"Cornerstone",AND(F338&gt;11.995,F338&lt;12.5),"Elite",AND(F338&gt;11,F338&lt;12.995),"Elite Upside",AND(F338&gt;=9.69,F338&lt;10.999),"Upside",AND(F338&gt;8.4,F338&lt;9.999),"Upside Lite",AND(F338&gt;7.25,F338&lt;8.999),"Outlier",AND(F338&gt;=6,F338&lt;7.25),"Outlier Lite",F338&lt;6.999,"Purgatory")</f>
        <v>Outlier Lite</v>
      </c>
      <c r="F338" s="33">
        <f>'2023'!C44</f>
        <v>6.2157142857142844</v>
      </c>
      <c r="G338" s="33">
        <f t="shared" si="36"/>
        <v>45.300000000000004</v>
      </c>
      <c r="H338" s="303">
        <f t="shared" si="37"/>
        <v>-1.2717984059788441</v>
      </c>
      <c r="I338" s="34" t="str">
        <f>'2023'!D44</f>
        <v>Arkansas</v>
      </c>
      <c r="J338" s="35">
        <f>'2023'!E44</f>
        <v>1</v>
      </c>
      <c r="K338" s="36">
        <f>'2023'!F44</f>
        <v>36996</v>
      </c>
      <c r="L338" s="37">
        <f>'2023'!G44</f>
        <v>24.468493150684932</v>
      </c>
      <c r="M338" s="37" t="str">
        <f>'2023'!H44</f>
        <v>RS JR</v>
      </c>
      <c r="N338" s="37">
        <f>'2023'!I44</f>
        <v>22.046575342465754</v>
      </c>
      <c r="O338" s="37" t="str">
        <f>'2023'!J44</f>
        <v>Hybrid</v>
      </c>
      <c r="P338" s="37" t="str">
        <f>'2023'!K44</f>
        <v>SLOB</v>
      </c>
      <c r="Q338" s="37" t="str">
        <f>'2023'!L44</f>
        <v>Elite Separator</v>
      </c>
      <c r="R338" s="35">
        <f>'2023'!M44</f>
        <v>74</v>
      </c>
      <c r="S338" s="35">
        <f>'2023'!N44</f>
        <v>215</v>
      </c>
      <c r="T338" s="231">
        <f t="shared" si="38"/>
        <v>27.604060686572797</v>
      </c>
      <c r="U338" s="35">
        <f>'2023'!O44</f>
        <v>4.55</v>
      </c>
      <c r="V338" s="38">
        <f>'2023'!P44</f>
        <v>0</v>
      </c>
      <c r="W338" s="57">
        <f>'2023'!Q44</f>
        <v>0</v>
      </c>
      <c r="X338" s="58">
        <f>'2023'!R44</f>
        <v>6.5321805955811718E-2</v>
      </c>
      <c r="Y338" s="58">
        <f>'2023'!S44</f>
        <v>1.875901875901876E-2</v>
      </c>
      <c r="Z338" s="58">
        <f>'2023'!T44</f>
        <v>0.1164793460808641</v>
      </c>
      <c r="AA338" s="58">
        <f>'2023'!U44</f>
        <v>0.23008095440988496</v>
      </c>
      <c r="AB338" s="58">
        <f>'2023'!V44</f>
        <v>0.23008095440988496</v>
      </c>
      <c r="AC338" s="59">
        <f>'2023'!W44</f>
        <v>0.23008095440988496</v>
      </c>
      <c r="AD338" s="42">
        <f>'2023'!X44</f>
        <v>21.38082191780822</v>
      </c>
      <c r="AE338" s="43">
        <f>'2023'!Y44</f>
        <v>2.2799999999999998</v>
      </c>
      <c r="AF338" s="43">
        <f>'2023'!Z44</f>
        <v>6.5</v>
      </c>
      <c r="AG338" s="43">
        <f>'2023'!AA44</f>
        <v>6.9</v>
      </c>
      <c r="AH338" s="43">
        <f>'2023'!AB44</f>
        <v>0.56999999999999995</v>
      </c>
      <c r="AI338" s="43">
        <f>'2023'!AC44</f>
        <v>2.15</v>
      </c>
      <c r="AJ338" s="44">
        <f>'2023'!AD44</f>
        <v>1.299145299145299E-2</v>
      </c>
      <c r="AK338" s="44">
        <f>'2023'!AE44</f>
        <v>0.23384615384615381</v>
      </c>
      <c r="AL338" s="45">
        <f>'2023'!AF44</f>
        <v>7.8E-2</v>
      </c>
      <c r="AM338" s="46">
        <f>DD338/100</f>
        <v>0.47600000000000003</v>
      </c>
      <c r="AN338" s="45">
        <f>'2023'!AG44</f>
        <v>0.51649999999999996</v>
      </c>
      <c r="AO338" s="45">
        <f>'2023'!AH44</f>
        <v>0.45700000000000002</v>
      </c>
      <c r="AP338" s="43">
        <f>'2023'!AI44</f>
        <v>100.32816496971834</v>
      </c>
      <c r="AQ338" s="47">
        <f>'2023'!AJ44</f>
        <v>101.35366086909374</v>
      </c>
      <c r="AR338" s="48">
        <f>'2023'!AK44</f>
        <v>6</v>
      </c>
      <c r="AS338" s="49">
        <f>'2023'!AL44</f>
        <v>4</v>
      </c>
      <c r="AT338" s="49">
        <f>'2023'!AM44</f>
        <v>4</v>
      </c>
      <c r="AU338" s="49">
        <f>'2023'!AN44</f>
        <v>4</v>
      </c>
      <c r="AV338" s="49">
        <f>'2023'!AO44</f>
        <v>7</v>
      </c>
      <c r="AW338" s="49">
        <f>'2023'!AP44</f>
        <v>6</v>
      </c>
      <c r="AX338" s="49">
        <f>'2023'!AQ44</f>
        <v>0</v>
      </c>
      <c r="AY338" s="50">
        <f>'2023'!AR44</f>
        <v>0.5</v>
      </c>
      <c r="AZ338" s="60">
        <f>'2023'!AS44</f>
        <v>0</v>
      </c>
      <c r="BA338" s="61">
        <f>'2023'!AT44</f>
        <v>4520</v>
      </c>
      <c r="BB338" s="61">
        <f>'2023'!AU44</f>
        <v>0</v>
      </c>
      <c r="BC338" s="61">
        <f>'2023'!AV44</f>
        <v>0</v>
      </c>
      <c r="BD338" s="61">
        <f>'2023'!AW44</f>
        <v>0</v>
      </c>
      <c r="BE338" s="61">
        <f>'2023'!AX44</f>
        <v>0</v>
      </c>
      <c r="BF338" s="62">
        <f>'2023'!AY44</f>
        <v>0</v>
      </c>
      <c r="BG338" s="62">
        <f>'2023'!AZ44</f>
        <v>0</v>
      </c>
      <c r="BH338" s="62">
        <f>'2023'!BA44</f>
        <v>0</v>
      </c>
      <c r="BI338" s="62">
        <f>'2023'!BA44</f>
        <v>0</v>
      </c>
      <c r="BJ338" s="62">
        <f>'2023'!BC44</f>
        <v>0</v>
      </c>
      <c r="BK338" s="62">
        <f>'2023'!BH44</f>
        <v>0</v>
      </c>
      <c r="BL338" s="62">
        <f>'2023'!BI44</f>
        <v>0</v>
      </c>
      <c r="BM338" s="62">
        <f>'2023'!BJ44</f>
        <v>0</v>
      </c>
      <c r="BN338" s="63">
        <f>'2023'!BK44</f>
        <v>0</v>
      </c>
      <c r="BO338" s="60">
        <f>'2023'!BL44</f>
        <v>272</v>
      </c>
      <c r="BP338" s="61">
        <f>'2023'!BM44</f>
        <v>4164</v>
      </c>
      <c r="BQ338" s="61">
        <f>'2023'!BN44</f>
        <v>27</v>
      </c>
      <c r="BR338" s="61">
        <f>'2023'!BO44</f>
        <v>19</v>
      </c>
      <c r="BS338" s="61">
        <f>'2023'!BP44</f>
        <v>1</v>
      </c>
      <c r="BT338" s="61">
        <f>'2023'!BQ44</f>
        <v>36</v>
      </c>
      <c r="BU338" s="62">
        <f>'2023'!BR44</f>
        <v>0.51</v>
      </c>
      <c r="BV338" s="62">
        <f>'2023'!BS44</f>
        <v>0.99</v>
      </c>
      <c r="BW338" s="62">
        <f>'2023'!BT44</f>
        <v>2.52</v>
      </c>
      <c r="BX338" s="62">
        <f>'2023'!BU44</f>
        <v>7.3</v>
      </c>
      <c r="BY338" s="62">
        <f>'2023'!BV44</f>
        <v>11.5</v>
      </c>
      <c r="BZ338" s="62">
        <f>'2023'!CA44</f>
        <v>50</v>
      </c>
      <c r="CA338" s="62">
        <f>'2023'!CB44</f>
        <v>0</v>
      </c>
      <c r="CB338" s="62">
        <f>'2023'!CC44</f>
        <v>87.1</v>
      </c>
      <c r="CC338" s="63">
        <f>'2023'!CD44</f>
        <v>12.1</v>
      </c>
      <c r="CD338" s="60">
        <f>'2023'!CE44</f>
        <v>65</v>
      </c>
      <c r="CE338" s="61">
        <f>'2023'!CF44</f>
        <v>3465</v>
      </c>
      <c r="CF338" s="61">
        <f>'2023'!CG44</f>
        <v>6</v>
      </c>
      <c r="CG338" s="61">
        <f>'2023'!CH44</f>
        <v>4</v>
      </c>
      <c r="CH338" s="61">
        <f>'2023'!CI44</f>
        <v>0</v>
      </c>
      <c r="CI338" s="61">
        <f>'2023'!CJ44</f>
        <v>30</v>
      </c>
      <c r="CJ338" s="62">
        <f>'2023'!CK44</f>
        <v>0.4</v>
      </c>
      <c r="CK338" s="62">
        <f>'2023'!CL44</f>
        <v>0.66</v>
      </c>
      <c r="CL338" s="62">
        <f>'2023'!CM44</f>
        <v>1.51</v>
      </c>
      <c r="CM338" s="62">
        <f>'2023'!CN44</f>
        <v>0</v>
      </c>
      <c r="CN338" s="62">
        <f>'2023'!CO44</f>
        <v>0</v>
      </c>
      <c r="CO338" s="62">
        <f>'2023'!CT44</f>
        <v>33.299999999999997</v>
      </c>
      <c r="CP338" s="62">
        <f>'2023'!CU44</f>
        <v>0</v>
      </c>
      <c r="CQ338" s="62">
        <f>'2023'!CV44</f>
        <v>13</v>
      </c>
      <c r="CR338" s="63">
        <f>'2023'!CW44</f>
        <v>84.8</v>
      </c>
      <c r="CS338" s="60">
        <f>'2023'!CX44</f>
        <v>399</v>
      </c>
      <c r="CT338" s="61">
        <f>'2023'!CY44</f>
        <v>3425.5</v>
      </c>
      <c r="CU338" s="61">
        <f>'2023'!CZ44</f>
        <v>60</v>
      </c>
      <c r="CV338" s="61">
        <f>'2023'!DA44</f>
        <v>39</v>
      </c>
      <c r="CW338" s="61">
        <f>'2023'!DB44</f>
        <v>6</v>
      </c>
      <c r="CX338" s="61">
        <f>'2023'!DC44</f>
        <v>32</v>
      </c>
      <c r="CY338" s="62">
        <f>'2023'!DD44</f>
        <v>0.56999999999999995</v>
      </c>
      <c r="CZ338" s="62">
        <f>'2023'!DE44</f>
        <v>1.06</v>
      </c>
      <c r="DA338" s="62">
        <f>'2023'!DF44</f>
        <v>1.2</v>
      </c>
      <c r="DB338" s="62">
        <f>'2023'!DG44</f>
        <v>3.6</v>
      </c>
      <c r="DC338" s="62">
        <f>'2023'!DH44</f>
        <v>9.9</v>
      </c>
      <c r="DD338" s="62">
        <f>'2023'!DM44</f>
        <v>47.6</v>
      </c>
      <c r="DE338" s="62">
        <f>'2023'!DN44</f>
        <v>7.1</v>
      </c>
      <c r="DF338" s="62">
        <f>'2023'!DO44</f>
        <v>89.3</v>
      </c>
      <c r="DG338" s="63">
        <f>'2023'!DP44</f>
        <v>10.7</v>
      </c>
      <c r="DH338" s="60">
        <f>'2023'!DQ44</f>
        <v>702</v>
      </c>
      <c r="DI338" s="61">
        <f>'2023'!DR44</f>
        <v>3051.1</v>
      </c>
      <c r="DJ338" s="61">
        <f>'2023'!DS44</f>
        <v>76</v>
      </c>
      <c r="DK338" s="61">
        <f>'2023'!DT44</f>
        <v>59</v>
      </c>
      <c r="DL338" s="61">
        <f>'2023'!DU44</f>
        <v>3</v>
      </c>
      <c r="DM338" s="61">
        <f>'2023'!DV44</f>
        <v>26</v>
      </c>
      <c r="DN338" s="62">
        <f>'2023'!DW44</f>
        <v>0.56999999999999995</v>
      </c>
      <c r="DO338" s="62">
        <f>'2023'!DX44</f>
        <v>2.15</v>
      </c>
      <c r="DP338" s="62">
        <f>'2023'!DY44</f>
        <v>2.2799999999999998</v>
      </c>
      <c r="DQ338" s="62">
        <f>'2023'!DZ44</f>
        <v>6.5</v>
      </c>
      <c r="DR338" s="62">
        <f>'2023'!EA44</f>
        <v>6.9</v>
      </c>
      <c r="DS338" s="62">
        <f>'2023'!EF44</f>
        <v>25</v>
      </c>
      <c r="DT338" s="62">
        <f>'2023'!EG44</f>
        <v>7.8</v>
      </c>
      <c r="DU338" s="62">
        <f>'2023'!EH44</f>
        <v>14</v>
      </c>
      <c r="DV338" s="63">
        <f>'2023'!EI44</f>
        <v>80.7</v>
      </c>
    </row>
    <row r="339" spans="1:126" ht="15.75" customHeight="1" x14ac:dyDescent="0.2">
      <c r="A339" s="30">
        <f t="shared" si="35"/>
        <v>337</v>
      </c>
      <c r="B339" s="31">
        <f>'2020'!A34</f>
        <v>32</v>
      </c>
      <c r="C339" s="31">
        <v>2020</v>
      </c>
      <c r="D339" s="32" t="str">
        <f>'2020'!B34</f>
        <v>Jeff Thomas</v>
      </c>
      <c r="E339" s="32" t="str" cm="1">
        <f t="array" ref="E339">_xlfn.IFS(F339&gt;12.5,"Cornerstone",AND(F339&gt;11.995,F339&lt;12.5),"Elite",AND(F339&gt;11,F339&lt;12.995),"Elite Upside",AND(F339&gt;=9.69,F339&lt;10.999),"Upside",AND(F339&gt;8.4,F339&lt;9.999),"Upside Lite",AND(F339&gt;7.25,F339&lt;8.999),"Outlier",AND(F339&gt;=6,F339&lt;7.25),"Outlier Lite",F339&lt;6.999,"Purgatory")</f>
        <v>Outlier Lite</v>
      </c>
      <c r="F339" s="33">
        <f>'2020'!C34</f>
        <v>6.1899999999999995</v>
      </c>
      <c r="G339" s="33">
        <f t="shared" si="36"/>
        <v>45.2</v>
      </c>
      <c r="H339" s="303">
        <f t="shared" si="37"/>
        <v>-1.2865572346643512</v>
      </c>
      <c r="I339" s="34" t="str">
        <f>'2020'!D34</f>
        <v>Miami</v>
      </c>
      <c r="J339" s="35">
        <f>'2020'!E34</f>
        <v>4</v>
      </c>
      <c r="K339" s="36">
        <f>'2020'!F34</f>
        <v>35963</v>
      </c>
      <c r="L339" s="37">
        <f>'2020'!G34</f>
        <v>27.298630136986301</v>
      </c>
      <c r="M339" s="37" t="str">
        <f>'2020'!H34</f>
        <v>JR</v>
      </c>
      <c r="N339" s="37">
        <f>'2020'!I34</f>
        <v>21.865753424657534</v>
      </c>
      <c r="O339" s="37" t="str">
        <f>'2020'!J34</f>
        <v>Hybrid</v>
      </c>
      <c r="P339" s="37" t="str">
        <f>'2020'!K34</f>
        <v>PROTO Z</v>
      </c>
      <c r="Q339" s="37" t="str">
        <f>'2020'!L34</f>
        <v>Poor Earner</v>
      </c>
      <c r="R339" s="55">
        <f>'2020'!M34</f>
        <v>69</v>
      </c>
      <c r="S339" s="55">
        <f>'2020'!N34</f>
        <v>174</v>
      </c>
      <c r="T339" s="231">
        <f t="shared" si="38"/>
        <v>25.695023538755336</v>
      </c>
      <c r="U339" s="35">
        <f>'2020'!O34</f>
        <v>4.45</v>
      </c>
      <c r="V339" s="56">
        <f>'2020'!P34</f>
        <v>0</v>
      </c>
      <c r="W339" s="57">
        <f>'2020'!Q34</f>
        <v>0</v>
      </c>
      <c r="X339" s="58">
        <f>'2020'!R34</f>
        <v>0</v>
      </c>
      <c r="Y339" s="58">
        <f>'2020'!S34</f>
        <v>0.11861718997779892</v>
      </c>
      <c r="Z339" s="58">
        <f>'2020'!T34</f>
        <v>0.25885057471264367</v>
      </c>
      <c r="AA339" s="58">
        <f>'2020'!U34</f>
        <v>0.11701142327878974</v>
      </c>
      <c r="AB339" s="58">
        <f>'2020'!V34</f>
        <v>0.18793099899571669</v>
      </c>
      <c r="AC339" s="59">
        <f>'2020'!W34</f>
        <v>0.17853444904593085</v>
      </c>
      <c r="AD339" s="42">
        <f>'2020'!X34</f>
        <v>20.219178082191782</v>
      </c>
      <c r="AE339" s="43">
        <f>'2020'!Y34</f>
        <v>2.48</v>
      </c>
      <c r="AF339" s="43">
        <f>'2020'!Z34</f>
        <v>6</v>
      </c>
      <c r="AG339" s="43">
        <f>'2020'!AA34</f>
        <v>12.2</v>
      </c>
      <c r="AH339" s="43">
        <f>'2020'!AB34</f>
        <v>0.81</v>
      </c>
      <c r="AI339" s="43">
        <f>'2020'!AC34</f>
        <v>1.79</v>
      </c>
      <c r="AJ339" s="44">
        <f>'2020'!AD34</f>
        <v>2.9920844327176781E-2</v>
      </c>
      <c r="AK339" s="44">
        <f>'2020'!AE34</f>
        <v>0.15815303430079156</v>
      </c>
      <c r="AL339" s="45">
        <f>'2020'!AF34</f>
        <v>0</v>
      </c>
      <c r="AM339" s="46">
        <f t="shared" ref="AM339:AM346" si="40">DS339/100</f>
        <v>0.28600000000000003</v>
      </c>
      <c r="AN339" s="45">
        <f>'2020'!AG34</f>
        <v>0.49299999999999999</v>
      </c>
      <c r="AO339" s="45">
        <f>'2020'!AH34</f>
        <v>0.499</v>
      </c>
      <c r="AP339" s="43">
        <f>'2020'!AI34</f>
        <v>88.744040876703764</v>
      </c>
      <c r="AQ339" s="47">
        <f>'2020'!AJ34</f>
        <v>80.720125323734891</v>
      </c>
      <c r="AR339" s="48">
        <f>'2020'!AK34</f>
        <v>4</v>
      </c>
      <c r="AS339" s="49">
        <f>'2020'!AL34</f>
        <v>6</v>
      </c>
      <c r="AT339" s="49">
        <f>'2020'!AM34</f>
        <v>4</v>
      </c>
      <c r="AU339" s="49">
        <f>'2020'!AN34</f>
        <v>5</v>
      </c>
      <c r="AV339" s="49">
        <f>'2020'!AO34</f>
        <v>9</v>
      </c>
      <c r="AW339" s="49">
        <f>'2020'!AP34</f>
        <v>3</v>
      </c>
      <c r="AX339" s="49">
        <f>'2020'!AQ34</f>
        <v>0</v>
      </c>
      <c r="AY339" s="50">
        <f>'2020'!AR34</f>
        <v>0.25</v>
      </c>
      <c r="AZ339" s="60">
        <f>'2020'!AS34</f>
        <v>0</v>
      </c>
      <c r="BA339" s="61">
        <f>'2020'!AT34</f>
        <v>3602</v>
      </c>
      <c r="BB339" s="61">
        <f>'2020'!AU34</f>
        <v>0</v>
      </c>
      <c r="BC339" s="61">
        <f>'2020'!AV34</f>
        <v>0</v>
      </c>
      <c r="BD339" s="61">
        <f>'2020'!AW34</f>
        <v>0</v>
      </c>
      <c r="BE339" s="61">
        <f>'2020'!AX34</f>
        <v>0</v>
      </c>
      <c r="BF339" s="62">
        <f>'2020'!AY34</f>
        <v>0</v>
      </c>
      <c r="BG339" s="62">
        <f>'2020'!AZ34</f>
        <v>0</v>
      </c>
      <c r="BH339" s="62">
        <f>'2020'!BA34</f>
        <v>0</v>
      </c>
      <c r="BI339" s="62">
        <f>'2020'!BB34</f>
        <v>0</v>
      </c>
      <c r="BJ339" s="62">
        <f>'2020'!BC34</f>
        <v>0</v>
      </c>
      <c r="BK339" s="62">
        <f>'2020'!BD34</f>
        <v>0</v>
      </c>
      <c r="BL339" s="62">
        <f>'2020'!BE34</f>
        <v>0</v>
      </c>
      <c r="BM339" s="62">
        <f>'2020'!BF34</f>
        <v>0</v>
      </c>
      <c r="BN339" s="63">
        <f>'2020'!BG34</f>
        <v>0</v>
      </c>
      <c r="BO339" s="60">
        <f>'2020'!BH34</f>
        <v>0</v>
      </c>
      <c r="BP339" s="61">
        <f>'2020'!BI34</f>
        <v>3564</v>
      </c>
      <c r="BQ339" s="61">
        <f>'2020'!BJ34</f>
        <v>0</v>
      </c>
      <c r="BR339" s="61">
        <f>'2020'!BK34</f>
        <v>0</v>
      </c>
      <c r="BS339" s="61">
        <f>'2020'!BL34</f>
        <v>0</v>
      </c>
      <c r="BT339" s="61">
        <f>'2020'!BM34</f>
        <v>0</v>
      </c>
      <c r="BU339" s="62">
        <f>'2020'!BN34</f>
        <v>0</v>
      </c>
      <c r="BV339" s="62">
        <f>'2020'!BO34</f>
        <v>0</v>
      </c>
      <c r="BW339" s="62">
        <f>'2020'!BP34</f>
        <v>0</v>
      </c>
      <c r="BX339" s="62">
        <f>'2020'!BQ34</f>
        <v>0</v>
      </c>
      <c r="BY339" s="62">
        <f>'2020'!BR34</f>
        <v>0</v>
      </c>
      <c r="BZ339" s="62">
        <f>'2020'!BS34</f>
        <v>0</v>
      </c>
      <c r="CA339" s="62">
        <f>'2020'!BT34</f>
        <v>0</v>
      </c>
      <c r="CB339" s="62">
        <f>'2020'!BU34</f>
        <v>0</v>
      </c>
      <c r="CC339" s="63">
        <f>'2020'!BV34</f>
        <v>0</v>
      </c>
      <c r="CD339" s="60">
        <f>'2020'!BW34</f>
        <v>374</v>
      </c>
      <c r="CE339" s="61">
        <f>'2020'!BX34</f>
        <v>3153</v>
      </c>
      <c r="CF339" s="61">
        <f>'2020'!BY34</f>
        <v>37</v>
      </c>
      <c r="CG339" s="61">
        <f>'2020'!BZ34</f>
        <v>17</v>
      </c>
      <c r="CH339" s="61">
        <f>'2020'!CA34</f>
        <v>2</v>
      </c>
      <c r="CI339" s="61">
        <f>'2020'!CB34</f>
        <v>26</v>
      </c>
      <c r="CJ339" s="62">
        <f>'2020'!CC34</f>
        <v>0.54</v>
      </c>
      <c r="CK339" s="62">
        <f>'2020'!CD34</f>
        <v>0.88</v>
      </c>
      <c r="CL339" s="62">
        <f>'2020'!CE34</f>
        <v>1.53</v>
      </c>
      <c r="CM339" s="62">
        <f>'2020'!CF34</f>
        <v>6.8</v>
      </c>
      <c r="CN339" s="62">
        <f>'2020'!CG34</f>
        <v>18.7</v>
      </c>
      <c r="CO339" s="62">
        <f>'2020'!CL34</f>
        <v>25</v>
      </c>
      <c r="CP339" s="62">
        <f>'2020'!CM34</f>
        <v>10.5</v>
      </c>
      <c r="CQ339" s="62">
        <f>'2020'!CN34</f>
        <v>67.3</v>
      </c>
      <c r="CR339" s="63">
        <f>'2020'!CO34</f>
        <v>32.299999999999997</v>
      </c>
      <c r="CS339" s="60">
        <f>'2020'!CP34</f>
        <v>563</v>
      </c>
      <c r="CT339" s="61">
        <f>'2020'!CQ34</f>
        <v>2175</v>
      </c>
      <c r="CU339" s="61">
        <f>'2020'!CR34</f>
        <v>62</v>
      </c>
      <c r="CV339" s="61">
        <f>'2020'!CS34</f>
        <v>35</v>
      </c>
      <c r="CW339" s="61">
        <f>'2020'!CT34</f>
        <v>3</v>
      </c>
      <c r="CX339" s="61">
        <f>'2020'!CU34</f>
        <v>19</v>
      </c>
      <c r="CY339" s="62">
        <f>'2020'!CV34</f>
        <v>0.81</v>
      </c>
      <c r="CZ339" s="62">
        <f>'2020'!CW34</f>
        <v>1.79</v>
      </c>
      <c r="DA339" s="62">
        <f>'2020'!CX34</f>
        <v>2.48</v>
      </c>
      <c r="DB339" s="62">
        <f>'2020'!CY34</f>
        <v>6</v>
      </c>
      <c r="DC339" s="62">
        <f>'2020'!CZ34</f>
        <v>12.2</v>
      </c>
      <c r="DD339" s="62">
        <f>'2020'!DE34</f>
        <v>25</v>
      </c>
      <c r="DE339" s="62">
        <f>'2020'!DF34</f>
        <v>10.3</v>
      </c>
      <c r="DF339" s="62">
        <f>'2020'!DG34</f>
        <v>21.3</v>
      </c>
      <c r="DG339" s="63">
        <f>'2020'!DH34</f>
        <v>78.7</v>
      </c>
      <c r="DH339" s="60">
        <f>'2020'!DI34</f>
        <v>379</v>
      </c>
      <c r="DI339" s="61">
        <f>'2020'!DJ34</f>
        <v>3239</v>
      </c>
      <c r="DJ339" s="61">
        <f>'2020'!DK34</f>
        <v>44</v>
      </c>
      <c r="DK339" s="61">
        <f>'2020'!DL34</f>
        <v>31</v>
      </c>
      <c r="DL339" s="61">
        <f>'2020'!DM34</f>
        <v>3</v>
      </c>
      <c r="DM339" s="61">
        <f>'2020'!DN34</f>
        <v>27</v>
      </c>
      <c r="DN339" s="62">
        <f>'2020'!DO34</f>
        <v>0.53</v>
      </c>
      <c r="DO339" s="62">
        <f>'2020'!DP34</f>
        <v>1.1100000000000001</v>
      </c>
      <c r="DP339" s="62">
        <f>'2020'!DQ34</f>
        <v>1.62</v>
      </c>
      <c r="DQ339" s="62">
        <f>'2020'!DR34</f>
        <v>5.8</v>
      </c>
      <c r="DR339" s="62">
        <f>'2020'!DS34</f>
        <v>12</v>
      </c>
      <c r="DS339" s="62">
        <f>'2020'!DX34</f>
        <v>28.6</v>
      </c>
      <c r="DT339" s="62">
        <f>'2020'!DY34</f>
        <v>0</v>
      </c>
      <c r="DU339" s="62">
        <f>'2020'!DZ34</f>
        <v>77.3</v>
      </c>
      <c r="DV339" s="63">
        <f>'2020'!EA34</f>
        <v>21.1</v>
      </c>
    </row>
    <row r="340" spans="1:126" ht="15.75" customHeight="1" x14ac:dyDescent="0.2">
      <c r="A340" s="30">
        <f t="shared" si="35"/>
        <v>338</v>
      </c>
      <c r="B340" s="31">
        <f>'2025'!A34</f>
        <v>32</v>
      </c>
      <c r="C340" s="31">
        <v>2025</v>
      </c>
      <c r="D340" s="32" t="str">
        <f>'2025'!B34</f>
        <v>Jacolby George</v>
      </c>
      <c r="E340" s="32" t="str" cm="1">
        <f t="array" ref="E340">_xlfn.IFS(F340&gt;12.5,"Cornerstone",AND(F340&gt;11.995,F340&lt;12.5),"Elite",AND(F340&gt;11,F340&lt;12.995),"Elite Upside",AND(F340&gt;=9.69,F340&lt;10.999),"Upside",AND(F340&gt;8.4,F340&lt;9.999),"Upside Lite",AND(F340&gt;7.25,F340&lt;8.999),"Outlier",AND(F340&gt;=6,F340&lt;7.25),"Outlier Lite",F340&lt;6.999,"Purgatory")</f>
        <v>Outlier Lite</v>
      </c>
      <c r="F340" s="33">
        <f>'2025'!C34</f>
        <v>6.1885714285714286</v>
      </c>
      <c r="G340" s="33">
        <f t="shared" si="36"/>
        <v>45</v>
      </c>
      <c r="H340" s="303">
        <f t="shared" si="37"/>
        <v>-1.2873771695913234</v>
      </c>
      <c r="I340" s="34" t="str">
        <f>'2025'!D34</f>
        <v>Miami</v>
      </c>
      <c r="J340" s="35">
        <f>'2025'!E34</f>
        <v>4</v>
      </c>
      <c r="K340" s="36">
        <f>'2025'!F34</f>
        <v>37646</v>
      </c>
      <c r="L340" s="37">
        <f>'2025'!G34</f>
        <v>22.687671232876713</v>
      </c>
      <c r="M340" s="37" t="str">
        <f>'2025'!H34</f>
        <v>SR</v>
      </c>
      <c r="N340" s="37">
        <f>'2025'!I34</f>
        <v>22.268493150684932</v>
      </c>
      <c r="O340" s="37" t="str">
        <f>'2025'!J34</f>
        <v>Wide</v>
      </c>
      <c r="P340" s="37" t="str">
        <f>'2025'!K34</f>
        <v>PROTO Z</v>
      </c>
      <c r="Q340" s="37" t="str">
        <f>'2025'!L34</f>
        <v>Elite Separator</v>
      </c>
      <c r="R340" s="55">
        <f>'2025'!M34</f>
        <v>72</v>
      </c>
      <c r="S340" s="55">
        <f>'2025'!N34</f>
        <v>176</v>
      </c>
      <c r="T340" s="231">
        <f t="shared" si="38"/>
        <v>23.869626751599181</v>
      </c>
      <c r="U340" s="37">
        <f>'2025'!O34</f>
        <v>4.55</v>
      </c>
      <c r="V340" s="56">
        <f>'2025'!P34</f>
        <v>0</v>
      </c>
      <c r="W340" s="57">
        <f>'2025'!Q34</f>
        <v>0</v>
      </c>
      <c r="X340" s="58">
        <f>'2025'!R34</f>
        <v>6.088280060882801E-2</v>
      </c>
      <c r="Y340" s="58">
        <f>'2025'!S34</f>
        <v>7.770472205618649E-2</v>
      </c>
      <c r="Z340" s="58">
        <f>'2025'!T34</f>
        <v>0.26177698270721528</v>
      </c>
      <c r="AA340" s="58">
        <f>'2025'!U34</f>
        <v>0.16611442456372874</v>
      </c>
      <c r="AB340" s="58">
        <f>'2025'!V34</f>
        <v>0.213945703635472</v>
      </c>
      <c r="AC340" s="59">
        <f>'2025'!W34</f>
        <v>0.2032484184536984</v>
      </c>
      <c r="AD340" s="42">
        <f>'2025'!X34</f>
        <v>20.602739726027398</v>
      </c>
      <c r="AE340" s="43">
        <f>'2025'!Y34</f>
        <v>2.4300000000000002</v>
      </c>
      <c r="AF340" s="43">
        <f>'2025'!Z34</f>
        <v>9.3000000000000007</v>
      </c>
      <c r="AG340" s="43">
        <f>'2025'!AA34</f>
        <v>12.4</v>
      </c>
      <c r="AH340" s="43">
        <f>'2025'!AB34</f>
        <v>0</v>
      </c>
      <c r="AI340" s="43">
        <f>'2025'!AC34</f>
        <v>0</v>
      </c>
      <c r="AJ340" s="44">
        <f>'2025'!AD34</f>
        <v>3.2327127659574469E-2</v>
      </c>
      <c r="AK340" s="44">
        <f>'2025'!AE34</f>
        <v>0.19396276595744683</v>
      </c>
      <c r="AL340" s="45">
        <f>'2025'!AF34</f>
        <v>7.0000000000000007E-2</v>
      </c>
      <c r="AM340" s="46">
        <f t="shared" si="40"/>
        <v>0.63600000000000001</v>
      </c>
      <c r="AN340" s="45">
        <f>'2025'!AG34</f>
        <v>0.88700000000000001</v>
      </c>
      <c r="AO340" s="45">
        <f>'2025'!AH34</f>
        <v>0.113</v>
      </c>
      <c r="AP340" s="43">
        <f>'2025'!AI34</f>
        <v>82.129102486839201</v>
      </c>
      <c r="AQ340" s="47">
        <f>'2025'!AJ34</f>
        <v>79.627817583526209</v>
      </c>
      <c r="AR340" s="48">
        <f>'2025'!AK34</f>
        <v>5</v>
      </c>
      <c r="AS340" s="49">
        <f>'2025'!AL34</f>
        <v>5</v>
      </c>
      <c r="AT340" s="49">
        <f>'2025'!AM34</f>
        <v>4</v>
      </c>
      <c r="AU340" s="49">
        <f>'2025'!AN34</f>
        <v>7</v>
      </c>
      <c r="AV340" s="49">
        <f>'2025'!AO34</f>
        <v>7</v>
      </c>
      <c r="AW340" s="49">
        <f>'2025'!AP34</f>
        <v>2</v>
      </c>
      <c r="AX340" s="49">
        <f>'2025'!AQ34</f>
        <v>0</v>
      </c>
      <c r="AY340" s="50">
        <f>'2025'!AR34</f>
        <v>1</v>
      </c>
      <c r="AZ340" s="60">
        <f>'2025'!AS34</f>
        <v>0</v>
      </c>
      <c r="BA340" s="61">
        <f>'2025'!AT34</f>
        <v>1</v>
      </c>
      <c r="BB340" s="61">
        <f>'2025'!AU34</f>
        <v>0</v>
      </c>
      <c r="BC340" s="61">
        <f>'2025'!AV34</f>
        <v>0</v>
      </c>
      <c r="BD340" s="61">
        <f>'2025'!AW34</f>
        <v>0</v>
      </c>
      <c r="BE340" s="61">
        <f>'2025'!AX34</f>
        <v>0</v>
      </c>
      <c r="BF340" s="62">
        <f>'2025'!AY34</f>
        <v>0</v>
      </c>
      <c r="BG340" s="62">
        <f>'2025'!AZ34</f>
        <v>0</v>
      </c>
      <c r="BH340" s="62">
        <f>'2025'!BA34</f>
        <v>0</v>
      </c>
      <c r="BI340" s="62">
        <f>'2025'!BB34</f>
        <v>0</v>
      </c>
      <c r="BJ340" s="62">
        <f>'2025'!BC34</f>
        <v>0</v>
      </c>
      <c r="BK340" s="62">
        <f>'2025'!BH34</f>
        <v>0</v>
      </c>
      <c r="BL340" s="62">
        <f>'2025'!BI34</f>
        <v>0</v>
      </c>
      <c r="BM340" s="62">
        <f>'2025'!BJ34</f>
        <v>0</v>
      </c>
      <c r="BN340" s="63">
        <f>'2025'!BK34</f>
        <v>0</v>
      </c>
      <c r="BO340" s="60">
        <f>'2025'!BL34</f>
        <v>176</v>
      </c>
      <c r="BP340" s="61">
        <f>'2025'!BM34</f>
        <v>2890.7999999999997</v>
      </c>
      <c r="BQ340" s="61">
        <f>'2025'!BN34</f>
        <v>12</v>
      </c>
      <c r="BR340" s="61">
        <f>'2025'!BO34</f>
        <v>8</v>
      </c>
      <c r="BS340" s="61">
        <f>'2025'!BP34</f>
        <v>1</v>
      </c>
      <c r="BT340" s="61">
        <f>'2025'!BQ34</f>
        <v>22.5</v>
      </c>
      <c r="BU340" s="62">
        <f>'2025'!BR34</f>
        <v>0</v>
      </c>
      <c r="BV340" s="62">
        <f>'2025'!BS34</f>
        <v>0</v>
      </c>
      <c r="BW340" s="62">
        <f>'2025'!BT34</f>
        <v>5.68</v>
      </c>
      <c r="BX340" s="62">
        <f>'2025'!BU34</f>
        <v>9.3000000000000007</v>
      </c>
      <c r="BY340" s="62">
        <f>'2025'!BV34</f>
        <v>15.8</v>
      </c>
      <c r="BZ340" s="62">
        <f>'2025'!CA34</f>
        <v>100</v>
      </c>
      <c r="CA340" s="62">
        <f>'2025'!CB34</f>
        <v>20</v>
      </c>
      <c r="CB340" s="62">
        <f>'2025'!CC34</f>
        <v>84.8</v>
      </c>
      <c r="CC340" s="63">
        <f>'2025'!CD34</f>
        <v>15.2</v>
      </c>
      <c r="CD340" s="60">
        <f>'2025'!CE34</f>
        <v>130</v>
      </c>
      <c r="CE340" s="61">
        <f>'2025'!CF34</f>
        <v>1673</v>
      </c>
      <c r="CF340" s="61">
        <f>'2025'!CG34</f>
        <v>17</v>
      </c>
      <c r="CG340" s="61">
        <f>'2025'!CH34</f>
        <v>13</v>
      </c>
      <c r="CH340" s="61">
        <f>'2025'!CI34</f>
        <v>0</v>
      </c>
      <c r="CI340" s="61">
        <f>'2025'!CJ34</f>
        <v>10.5</v>
      </c>
      <c r="CJ340" s="62">
        <f>'2025'!CK34</f>
        <v>0</v>
      </c>
      <c r="CK340" s="62">
        <f>'2025'!CL34</f>
        <v>0</v>
      </c>
      <c r="CL340" s="62">
        <f>'2025'!CM34</f>
        <v>1.3</v>
      </c>
      <c r="CM340" s="62">
        <f>'2025'!CN34</f>
        <v>7.2</v>
      </c>
      <c r="CN340" s="62">
        <f>'2025'!CO34</f>
        <v>5.4</v>
      </c>
      <c r="CO340" s="62">
        <f>'2025'!CT34</f>
        <v>100</v>
      </c>
      <c r="CP340" s="62">
        <f>'2025'!CU34</f>
        <v>13.3</v>
      </c>
      <c r="CQ340" s="62">
        <f>'2025'!CV34</f>
        <v>45.8</v>
      </c>
      <c r="CR340" s="63">
        <f>'2025'!CW34</f>
        <v>54.2</v>
      </c>
      <c r="CS340" s="60">
        <f>'2025'!CX34</f>
        <v>878</v>
      </c>
      <c r="CT340" s="61">
        <f>'2025'!CY34</f>
        <v>3354</v>
      </c>
      <c r="CU340" s="61">
        <f>'2025'!CZ34</f>
        <v>90</v>
      </c>
      <c r="CV340" s="61">
        <f>'2025'!DA34</f>
        <v>58</v>
      </c>
      <c r="CW340" s="61">
        <f>'2025'!DB34</f>
        <v>8</v>
      </c>
      <c r="CX340" s="61">
        <f>'2025'!DC34</f>
        <v>23</v>
      </c>
      <c r="CY340" s="62">
        <f>'2025'!DD34</f>
        <v>0</v>
      </c>
      <c r="CZ340" s="62">
        <f>'2025'!DE34</f>
        <v>0</v>
      </c>
      <c r="DA340" s="62">
        <f>'2025'!DF34</f>
        <v>2.4300000000000002</v>
      </c>
      <c r="DB340" s="62">
        <f>'2025'!DG34</f>
        <v>9.3000000000000007</v>
      </c>
      <c r="DC340" s="62">
        <f>'2025'!DH34</f>
        <v>10</v>
      </c>
      <c r="DD340" s="62">
        <f>'2025'!DM34</f>
        <v>37.5</v>
      </c>
      <c r="DE340" s="62">
        <f>'2025'!DN34</f>
        <v>9.4</v>
      </c>
      <c r="DF340" s="62">
        <f>'2025'!DO34</f>
        <v>93.7</v>
      </c>
      <c r="DG340" s="63">
        <f>'2025'!DP34</f>
        <v>6.3</v>
      </c>
      <c r="DH340" s="60">
        <f>'2025'!DQ34</f>
        <v>752</v>
      </c>
      <c r="DI340" s="61">
        <f>'2025'!DR34</f>
        <v>4527</v>
      </c>
      <c r="DJ340" s="61">
        <f>'2025'!DS34</f>
        <v>77</v>
      </c>
      <c r="DK340" s="61">
        <f>'2025'!DT34</f>
        <v>53</v>
      </c>
      <c r="DL340" s="61">
        <f>'2025'!DU34</f>
        <v>8</v>
      </c>
      <c r="DM340" s="61">
        <f>'2025'!DV34</f>
        <v>41</v>
      </c>
      <c r="DN340" s="62">
        <f>'2025'!DW34</f>
        <v>0</v>
      </c>
      <c r="DO340" s="62">
        <f>'2025'!DX34</f>
        <v>0</v>
      </c>
      <c r="DP340" s="62">
        <f>'2025'!DY34</f>
        <v>2.21</v>
      </c>
      <c r="DQ340" s="62">
        <f>'2025'!DZ34</f>
        <v>5.7</v>
      </c>
      <c r="DR340" s="62">
        <f>'2025'!EA34</f>
        <v>12.4</v>
      </c>
      <c r="DS340" s="62">
        <f>'2025'!EF34</f>
        <v>63.6</v>
      </c>
      <c r="DT340" s="62">
        <f>'2025'!EG34</f>
        <v>7</v>
      </c>
      <c r="DU340" s="62">
        <f>'2025'!EH34</f>
        <v>83.7</v>
      </c>
      <c r="DV340" s="63">
        <f>'2025'!EI34</f>
        <v>16.3</v>
      </c>
    </row>
    <row r="341" spans="1:126" ht="15.75" customHeight="1" x14ac:dyDescent="0.2">
      <c r="A341" s="30">
        <f t="shared" si="35"/>
        <v>339</v>
      </c>
      <c r="B341" s="31">
        <f>'2025'!A35</f>
        <v>33</v>
      </c>
      <c r="C341" s="31">
        <v>2025</v>
      </c>
      <c r="D341" s="32" t="str">
        <f>'2025'!B35</f>
        <v>Roc Taylor</v>
      </c>
      <c r="E341" s="32" t="str" cm="1">
        <f t="array" ref="E341">_xlfn.IFS(F341&gt;12.5,"Cornerstone",AND(F341&gt;11.995,F341&lt;12.5),"Elite",AND(F341&gt;11,F341&lt;12.995),"Elite Upside",AND(F341&gt;=9.69,F341&lt;10.999),"Upside",AND(F341&gt;8.4,F341&lt;9.999),"Upside Lite",AND(F341&gt;7.25,F341&lt;8.999),"Outlier",AND(F341&gt;=6,F341&lt;7.25),"Outlier Lite",F341&lt;6.999,"Purgatory")</f>
        <v>Outlier Lite</v>
      </c>
      <c r="F341" s="33">
        <f>'2025'!C35</f>
        <v>6.1657142857142855</v>
      </c>
      <c r="G341" s="33">
        <f t="shared" si="36"/>
        <v>44.800000000000004</v>
      </c>
      <c r="H341" s="303">
        <f t="shared" si="37"/>
        <v>-1.3004961284228858</v>
      </c>
      <c r="I341" s="34" t="str">
        <f>'2025'!D35</f>
        <v>Memphis</v>
      </c>
      <c r="J341" s="35">
        <f>'2025'!E35</f>
        <v>6</v>
      </c>
      <c r="K341" s="36">
        <f>'2025'!F35</f>
        <v>37408</v>
      </c>
      <c r="L341" s="37">
        <f>'2025'!G35</f>
        <v>23.339726027397262</v>
      </c>
      <c r="M341" s="37" t="str">
        <f>'2025'!H35</f>
        <v>SR</v>
      </c>
      <c r="N341" s="37">
        <f>'2025'!I35</f>
        <v>22.920547945205481</v>
      </c>
      <c r="O341" s="37" t="str">
        <f>'2025'!J35</f>
        <v>Wide</v>
      </c>
      <c r="P341" s="37" t="str">
        <f>'2025'!K35</f>
        <v>BALL HOG</v>
      </c>
      <c r="Q341" s="37" t="str">
        <f>'2025'!L35</f>
        <v>Poor Separator</v>
      </c>
      <c r="R341" s="55">
        <f>'2025'!M35</f>
        <v>72</v>
      </c>
      <c r="S341" s="55">
        <f>'2025'!N35</f>
        <v>213</v>
      </c>
      <c r="T341" s="231">
        <f t="shared" si="38"/>
        <v>28.887673284605828</v>
      </c>
      <c r="U341" s="37">
        <f>'2025'!O35</f>
        <v>4.5</v>
      </c>
      <c r="V341" s="56">
        <f>'2025'!P35</f>
        <v>0</v>
      </c>
      <c r="W341" s="57">
        <f>'2025'!Q35</f>
        <v>0</v>
      </c>
      <c r="X341" s="58">
        <f>'2025'!R35</f>
        <v>5.5938037865748712E-2</v>
      </c>
      <c r="Y341" s="58">
        <f>'2025'!S35</f>
        <v>7.3261265954675706E-2</v>
      </c>
      <c r="Z341" s="58">
        <f>'2025'!T35</f>
        <v>0.2718032375454888</v>
      </c>
      <c r="AA341" s="58">
        <f>'2025'!U35</f>
        <v>0.2713310580204778</v>
      </c>
      <c r="AB341" s="58">
        <f>'2025'!V35</f>
        <v>0.2715671477829833</v>
      </c>
      <c r="AC341" s="59">
        <f>'2025'!W35</f>
        <v>0.23083207561553579</v>
      </c>
      <c r="AD341" s="42">
        <f>'2025'!X35</f>
        <v>21.254794520547946</v>
      </c>
      <c r="AE341" s="43">
        <f>'2025'!Y35</f>
        <v>2.6</v>
      </c>
      <c r="AF341" s="43">
        <f>'2025'!Z35</f>
        <v>7.5</v>
      </c>
      <c r="AG341" s="43">
        <f>'2025'!AA35</f>
        <v>14.4</v>
      </c>
      <c r="AH341" s="43">
        <f>'2025'!AB35</f>
        <v>1.1000000000000001</v>
      </c>
      <c r="AI341" s="43">
        <f>'2025'!AC35</f>
        <v>1.1000000000000001</v>
      </c>
      <c r="AJ341" s="44">
        <f>'2025'!AD35</f>
        <v>7.2327044025157231E-2</v>
      </c>
      <c r="AK341" s="44">
        <f>'2025'!AE35</f>
        <v>0.18322851153039832</v>
      </c>
      <c r="AL341" s="45">
        <f>'2025'!AF35</f>
        <v>5.5999999999999994E-2</v>
      </c>
      <c r="AM341" s="46">
        <f t="shared" si="40"/>
        <v>0.6</v>
      </c>
      <c r="AN341" s="45">
        <f>'2025'!AG35</f>
        <v>0.96150000000000002</v>
      </c>
      <c r="AO341" s="45">
        <f>'2025'!AH35</f>
        <v>3.4000000000000002E-2</v>
      </c>
      <c r="AP341" s="43">
        <f>'2025'!AI35</f>
        <v>103.88660265203475</v>
      </c>
      <c r="AQ341" s="47">
        <f>'2025'!AJ35</f>
        <v>100.72268166663679</v>
      </c>
      <c r="AR341" s="48">
        <f>'2025'!AK35</f>
        <v>6</v>
      </c>
      <c r="AS341" s="49">
        <f>'2025'!AL35</f>
        <v>4</v>
      </c>
      <c r="AT341" s="49">
        <f>'2025'!AM35</f>
        <v>5</v>
      </c>
      <c r="AU341" s="49">
        <f>'2025'!AN35</f>
        <v>6</v>
      </c>
      <c r="AV341" s="49">
        <f>'2025'!AO35</f>
        <v>8</v>
      </c>
      <c r="AW341" s="49">
        <f>'2025'!AP35</f>
        <v>6</v>
      </c>
      <c r="AX341" s="49">
        <f>'2025'!AQ35</f>
        <v>0</v>
      </c>
      <c r="AY341" s="50">
        <f>'2025'!AR35</f>
        <v>0</v>
      </c>
      <c r="AZ341" s="60">
        <f>'2025'!AS35</f>
        <v>0</v>
      </c>
      <c r="BA341" s="61">
        <f>'2025'!AT35</f>
        <v>1</v>
      </c>
      <c r="BB341" s="61">
        <f>'2025'!AU35</f>
        <v>0</v>
      </c>
      <c r="BC341" s="61">
        <f>'2025'!AV35</f>
        <v>0</v>
      </c>
      <c r="BD341" s="61">
        <f>'2025'!AW35</f>
        <v>0</v>
      </c>
      <c r="BE341" s="61">
        <f>'2025'!AX35</f>
        <v>0</v>
      </c>
      <c r="BF341" s="62">
        <f>'2025'!AY35</f>
        <v>0</v>
      </c>
      <c r="BG341" s="62">
        <f>'2025'!AZ35</f>
        <v>0</v>
      </c>
      <c r="BH341" s="62">
        <f>'2025'!BA35</f>
        <v>0</v>
      </c>
      <c r="BI341" s="62">
        <f>'2025'!BB35</f>
        <v>0</v>
      </c>
      <c r="BJ341" s="62">
        <f>'2025'!BC35</f>
        <v>0</v>
      </c>
      <c r="BK341" s="62">
        <f>'2025'!BH35</f>
        <v>0</v>
      </c>
      <c r="BL341" s="62">
        <f>'2025'!BI35</f>
        <v>0</v>
      </c>
      <c r="BM341" s="62">
        <f>'2025'!BJ35</f>
        <v>0</v>
      </c>
      <c r="BN341" s="63">
        <f>'2025'!BK35</f>
        <v>0</v>
      </c>
      <c r="BO341" s="60">
        <f>'2025'!BL35</f>
        <v>117</v>
      </c>
      <c r="BP341" s="61">
        <f>'2025'!BM35</f>
        <v>2091.6</v>
      </c>
      <c r="BQ341" s="61">
        <f>'2025'!BN35</f>
        <v>18</v>
      </c>
      <c r="BR341" s="61">
        <f>'2025'!BO35</f>
        <v>8</v>
      </c>
      <c r="BS341" s="61">
        <f>'2025'!BP35</f>
        <v>0</v>
      </c>
      <c r="BT341" s="61">
        <f>'2025'!BQ35</f>
        <v>15.400000000000002</v>
      </c>
      <c r="BU341" s="62">
        <f>'2025'!BR35</f>
        <v>0</v>
      </c>
      <c r="BV341" s="62">
        <f>'2025'!BS35</f>
        <v>0</v>
      </c>
      <c r="BW341" s="62">
        <f>'2025'!BT35</f>
        <v>1.75</v>
      </c>
      <c r="BX341" s="62">
        <f>'2025'!BU35</f>
        <v>3.1</v>
      </c>
      <c r="BY341" s="62">
        <f>'2025'!BV35</f>
        <v>17.399999999999999</v>
      </c>
      <c r="BZ341" s="62">
        <f>'2025'!CA35</f>
        <v>28.6</v>
      </c>
      <c r="CA341" s="62">
        <f>'2025'!CB35</f>
        <v>20</v>
      </c>
      <c r="CB341" s="62">
        <f>'2025'!CC35</f>
        <v>91.3</v>
      </c>
      <c r="CC341" s="63">
        <f>'2025'!CD35</f>
        <v>8.6999999999999993</v>
      </c>
      <c r="CD341" s="60">
        <f>'2025'!CE35</f>
        <v>225</v>
      </c>
      <c r="CE341" s="61">
        <f>'2025'!CF35</f>
        <v>3071.2</v>
      </c>
      <c r="CF341" s="61">
        <f>'2025'!CG35</f>
        <v>34</v>
      </c>
      <c r="CG341" s="61">
        <f>'2025'!CH35</f>
        <v>20</v>
      </c>
      <c r="CH341" s="61">
        <f>'2025'!CI35</f>
        <v>1</v>
      </c>
      <c r="CI341" s="61">
        <f>'2025'!CJ35</f>
        <v>19.8</v>
      </c>
      <c r="CJ341" s="62">
        <f>'2025'!CK35</f>
        <v>0.74</v>
      </c>
      <c r="CK341" s="62">
        <f>'2025'!CL35</f>
        <v>0</v>
      </c>
      <c r="CL341" s="62">
        <f>'2025'!CM35</f>
        <v>1.43</v>
      </c>
      <c r="CM341" s="62">
        <f>'2025'!CN35</f>
        <v>5.3</v>
      </c>
      <c r="CN341" s="62">
        <f>'2025'!CO35</f>
        <v>10.3</v>
      </c>
      <c r="CO341" s="62">
        <f>'2025'!CT35</f>
        <v>25</v>
      </c>
      <c r="CP341" s="62">
        <f>'2025'!CU35</f>
        <v>9.1</v>
      </c>
      <c r="CQ341" s="62">
        <f>'2025'!CV35</f>
        <v>97.6</v>
      </c>
      <c r="CR341" s="63">
        <f>'2025'!CW35</f>
        <v>2.4</v>
      </c>
      <c r="CS341" s="60">
        <f>'2025'!CX35</f>
        <v>1083</v>
      </c>
      <c r="CT341" s="61">
        <f>'2025'!CY35</f>
        <v>3984.5</v>
      </c>
      <c r="CU341" s="61">
        <f>'2025'!CZ35</f>
        <v>102</v>
      </c>
      <c r="CV341" s="61">
        <f>'2025'!DA35</f>
        <v>68</v>
      </c>
      <c r="CW341" s="61">
        <f>'2025'!DB35</f>
        <v>4</v>
      </c>
      <c r="CX341" s="61">
        <f>'2025'!DC35</f>
        <v>32.5</v>
      </c>
      <c r="CY341" s="62">
        <f>'2025'!DD35</f>
        <v>1.1000000000000001</v>
      </c>
      <c r="CZ341" s="62">
        <f>'2025'!DE35</f>
        <v>1.1000000000000001</v>
      </c>
      <c r="DA341" s="62">
        <f>'2025'!DF35</f>
        <v>2.6</v>
      </c>
      <c r="DB341" s="62">
        <f>'2025'!DG35</f>
        <v>7.5</v>
      </c>
      <c r="DC341" s="62">
        <f>'2025'!DH35</f>
        <v>12.7</v>
      </c>
      <c r="DD341" s="62">
        <f>'2025'!DM35</f>
        <v>71.400000000000006</v>
      </c>
      <c r="DE341" s="62">
        <f>'2025'!DN35</f>
        <v>6.8</v>
      </c>
      <c r="DF341" s="62">
        <f>'2025'!DO35</f>
        <v>96.4</v>
      </c>
      <c r="DG341" s="63">
        <f>'2025'!DP35</f>
        <v>3.2</v>
      </c>
      <c r="DH341" s="60">
        <f>'2025'!DQ35</f>
        <v>954</v>
      </c>
      <c r="DI341" s="61">
        <f>'2025'!DR35</f>
        <v>3516</v>
      </c>
      <c r="DJ341" s="61">
        <f>'2025'!DS35</f>
        <v>106</v>
      </c>
      <c r="DK341" s="61">
        <f>'2025'!DT35</f>
        <v>67</v>
      </c>
      <c r="DL341" s="61">
        <f>'2025'!DU35</f>
        <v>2</v>
      </c>
      <c r="DM341" s="61">
        <f>'2025'!DV35</f>
        <v>22.799999999999997</v>
      </c>
      <c r="DN341" s="62">
        <f>'2025'!DW35</f>
        <v>1.05</v>
      </c>
      <c r="DO341" s="62">
        <f>'2025'!DX35</f>
        <v>0</v>
      </c>
      <c r="DP341" s="62">
        <f>'2025'!DY35</f>
        <v>2.2999999999999998</v>
      </c>
      <c r="DQ341" s="62">
        <f>'2025'!DZ35</f>
        <v>2.9</v>
      </c>
      <c r="DR341" s="62">
        <f>'2025'!EA35</f>
        <v>14.4</v>
      </c>
      <c r="DS341" s="62">
        <f>'2025'!EF35</f>
        <v>60</v>
      </c>
      <c r="DT341" s="62">
        <f>'2025'!EG35</f>
        <v>5.6</v>
      </c>
      <c r="DU341" s="62">
        <f>'2025'!EH35</f>
        <v>95.9</v>
      </c>
      <c r="DV341" s="63">
        <f>'2025'!EI35</f>
        <v>3.6</v>
      </c>
    </row>
    <row r="342" spans="1:126" ht="15.75" customHeight="1" x14ac:dyDescent="0.2">
      <c r="A342" s="30">
        <f t="shared" si="35"/>
        <v>340</v>
      </c>
      <c r="B342" s="31">
        <f>'2019'!A26</f>
        <v>24</v>
      </c>
      <c r="C342" s="31">
        <v>2019</v>
      </c>
      <c r="D342" s="32" t="str">
        <f>'2019'!B27</f>
        <v>Stanley Morgan Jr.</v>
      </c>
      <c r="E342" s="32" t="str" cm="1">
        <f t="array" ref="E342">_xlfn.IFS(F342&gt;12.5,"Cornerstone",AND(F342&gt;11.995,F342&lt;12.5),"Elite",AND(F342&gt;11,F342&lt;12.995),"Elite Upside",AND(F342&gt;=9.69,F342&lt;10.999),"Upside",AND(F342&gt;8.4,F342&lt;9.999),"Upside Lite",AND(F342&gt;7.25,F342&lt;8.999),"Outlier",AND(F342&gt;=6,F342&lt;7.25),"Outlier Lite",F342&lt;6.999,"Purgatory")</f>
        <v>Outlier Lite</v>
      </c>
      <c r="F342" s="33">
        <f>'2019'!C27</f>
        <v>6.1642857142857146</v>
      </c>
      <c r="G342" s="33">
        <f t="shared" si="36"/>
        <v>44.7</v>
      </c>
      <c r="H342" s="303">
        <f t="shared" si="37"/>
        <v>-1.3013160633498582</v>
      </c>
      <c r="I342" s="34" t="str">
        <f>'2019'!D27</f>
        <v>Nebraska</v>
      </c>
      <c r="J342" s="35">
        <f>'2019'!E27</f>
        <v>2</v>
      </c>
      <c r="K342" s="36">
        <f>'2019'!F27</f>
        <v>35315</v>
      </c>
      <c r="L342" s="37">
        <f>'2019'!G27</f>
        <v>29.073972602739726</v>
      </c>
      <c r="M342" s="37" t="str">
        <f>'2019'!H27</f>
        <v>SR</v>
      </c>
      <c r="N342" s="37">
        <f>'2019'!I27</f>
        <v>22.643835616438356</v>
      </c>
      <c r="O342" s="37" t="str">
        <f>'2019'!J27</f>
        <v>Wide</v>
      </c>
      <c r="P342" s="37" t="str">
        <f>'2019'!K27</f>
        <v>BALL HOG</v>
      </c>
      <c r="Q342" s="37" t="str">
        <f>'2019'!L27</f>
        <v>Elite Earner</v>
      </c>
      <c r="R342" s="55">
        <f>'2019'!M27</f>
        <v>72</v>
      </c>
      <c r="S342" s="55">
        <f>'2019'!N27</f>
        <v>205</v>
      </c>
      <c r="T342" s="231">
        <f t="shared" si="38"/>
        <v>27.802690250442232</v>
      </c>
      <c r="U342" s="35">
        <f>'2019'!O27</f>
        <v>4.53</v>
      </c>
      <c r="V342" s="56">
        <f>'2019'!P27</f>
        <v>0</v>
      </c>
      <c r="W342" s="57">
        <f>'2019'!Q27</f>
        <v>0</v>
      </c>
      <c r="X342" s="58">
        <f>'2019'!R27</f>
        <v>8.7608069164265126E-2</v>
      </c>
      <c r="Y342" s="58">
        <f>'2019'!S27</f>
        <v>0.16460755813953487</v>
      </c>
      <c r="Z342" s="58">
        <f>'2019'!T27</f>
        <v>0.29609609609609611</v>
      </c>
      <c r="AA342" s="58">
        <f>'2019'!U27</f>
        <v>0.33850303438975049</v>
      </c>
      <c r="AB342" s="58">
        <f>'2019'!V27</f>
        <v>0.33850303438975049</v>
      </c>
      <c r="AC342" s="59">
        <f>'2019'!W27</f>
        <v>0.33850303438975049</v>
      </c>
      <c r="AD342" s="42">
        <f>'2019'!X27</f>
        <v>20.994520547945207</v>
      </c>
      <c r="AE342" s="43">
        <f>'2019'!Y27</f>
        <v>2.5499999999999998</v>
      </c>
      <c r="AF342" s="43">
        <f>'2019'!Z27</f>
        <v>5.5</v>
      </c>
      <c r="AG342" s="43">
        <f>'2019'!AA27</f>
        <v>14.4</v>
      </c>
      <c r="AH342" s="43">
        <f>'2019'!AB27</f>
        <v>0.64</v>
      </c>
      <c r="AI342" s="43">
        <f>'2019'!AC27</f>
        <v>2.4900000000000002</v>
      </c>
      <c r="AJ342" s="44">
        <f>'2019'!AD27</f>
        <v>4.0159362549800799E-2</v>
      </c>
      <c r="AK342" s="44">
        <f>'2019'!AE27</f>
        <v>0.19633466135458169</v>
      </c>
      <c r="AL342" s="45">
        <f>'2019'!AF27</f>
        <v>4.0999999999999995E-2</v>
      </c>
      <c r="AM342" s="46">
        <f t="shared" si="40"/>
        <v>0.44400000000000001</v>
      </c>
      <c r="AN342" s="45">
        <f>'2019'!AG27</f>
        <v>0.85199999999999987</v>
      </c>
      <c r="AO342" s="45">
        <f>'2019'!AH27</f>
        <v>0.14799999999999999</v>
      </c>
      <c r="AP342" s="43">
        <f>'2019'!AI27</f>
        <v>97.362350204073607</v>
      </c>
      <c r="AQ342" s="47">
        <f>'2019'!AJ27</f>
        <v>94.397128749771866</v>
      </c>
      <c r="AR342" s="48">
        <f>'2019'!AK27</f>
        <v>9</v>
      </c>
      <c r="AS342" s="49">
        <f>'2019'!AL27</f>
        <v>5</v>
      </c>
      <c r="AT342" s="49">
        <f>'2019'!AM27</f>
        <v>5</v>
      </c>
      <c r="AU342" s="49">
        <f>'2019'!AN27</f>
        <v>4</v>
      </c>
      <c r="AV342" s="49">
        <f>'2019'!AO27</f>
        <v>7</v>
      </c>
      <c r="AW342" s="49">
        <f>'2019'!AP27</f>
        <v>5</v>
      </c>
      <c r="AX342" s="49">
        <f>'2019'!AQ27</f>
        <v>0</v>
      </c>
      <c r="AY342" s="50">
        <f>'2019'!AR27</f>
        <v>0</v>
      </c>
      <c r="AZ342" s="60">
        <f>'2019'!AS27</f>
        <v>0</v>
      </c>
      <c r="BA342" s="61">
        <f>'2019'!AT27</f>
        <v>2757</v>
      </c>
      <c r="BB342" s="61">
        <f>'2019'!AU27</f>
        <v>0</v>
      </c>
      <c r="BC342" s="61">
        <f>'2019'!AV27</f>
        <v>0</v>
      </c>
      <c r="BD342" s="61">
        <f>'2019'!AW27</f>
        <v>0</v>
      </c>
      <c r="BE342" s="61">
        <f>'2019'!AX27</f>
        <v>0</v>
      </c>
      <c r="BF342" s="62">
        <f>'2019'!AY27</f>
        <v>0</v>
      </c>
      <c r="BG342" s="62">
        <f>'2019'!AZ27</f>
        <v>0</v>
      </c>
      <c r="BH342" s="62">
        <f>'2019'!BA27</f>
        <v>0</v>
      </c>
      <c r="BI342" s="62">
        <f>'2019'!BB27</f>
        <v>0</v>
      </c>
      <c r="BJ342" s="62">
        <f>'2019'!BC27</f>
        <v>0</v>
      </c>
      <c r="BK342" s="62">
        <f>'2019'!BD27</f>
        <v>0</v>
      </c>
      <c r="BL342" s="62">
        <f>'2019'!BE27</f>
        <v>0</v>
      </c>
      <c r="BM342" s="62">
        <f>'2019'!BF27</f>
        <v>0</v>
      </c>
      <c r="BN342" s="63">
        <f>'2019'!BG27</f>
        <v>0</v>
      </c>
      <c r="BO342" s="60">
        <f>'2019'!BH27</f>
        <v>304</v>
      </c>
      <c r="BP342" s="61">
        <f>'2019'!BI27</f>
        <v>3470</v>
      </c>
      <c r="BQ342" s="61">
        <f>'2019'!BJ27</f>
        <v>44</v>
      </c>
      <c r="BR342" s="61">
        <f>'2019'!BK27</f>
        <v>25</v>
      </c>
      <c r="BS342" s="61">
        <f>'2019'!BL27</f>
        <v>3</v>
      </c>
      <c r="BT342" s="61">
        <f>'2019'!BM27</f>
        <v>27</v>
      </c>
      <c r="BU342" s="62">
        <f>'2019'!BN27</f>
        <v>0</v>
      </c>
      <c r="BV342" s="62">
        <f>'2019'!BO27</f>
        <v>0</v>
      </c>
      <c r="BW342" s="62">
        <f>'2019'!BP27</f>
        <v>1.19</v>
      </c>
      <c r="BX342" s="62">
        <f>'2019'!BQ27</f>
        <v>5.5</v>
      </c>
      <c r="BY342" s="62">
        <f>'2019'!BR27</f>
        <v>12.5</v>
      </c>
      <c r="BZ342" s="62">
        <f>'2019'!BS27</f>
        <v>0</v>
      </c>
      <c r="CA342" s="62">
        <f>'2019'!BT27</f>
        <v>3.8</v>
      </c>
      <c r="CB342" s="62">
        <f>'2019'!BU27</f>
        <v>90.1</v>
      </c>
      <c r="CC342" s="63">
        <f>'2019'!BV27</f>
        <v>9.9</v>
      </c>
      <c r="CD342" s="60">
        <f>'2019'!BW27</f>
        <v>453</v>
      </c>
      <c r="CE342" s="61">
        <f>'2019'!BX27</f>
        <v>2752</v>
      </c>
      <c r="CF342" s="61">
        <f>'2019'!BY27</f>
        <v>62</v>
      </c>
      <c r="CG342" s="61">
        <f>'2019'!BZ27</f>
        <v>33</v>
      </c>
      <c r="CH342" s="61">
        <f>'2019'!CA27</f>
        <v>2</v>
      </c>
      <c r="CI342" s="61">
        <f>'2019'!CB27</f>
        <v>18</v>
      </c>
      <c r="CJ342" s="62">
        <f>'2019'!CC27</f>
        <v>0.69</v>
      </c>
      <c r="CK342" s="62">
        <f>'2019'!CD27</f>
        <v>1.1299999999999999</v>
      </c>
      <c r="CL342" s="62">
        <f>'2019'!CE27</f>
        <v>1.94</v>
      </c>
      <c r="CM342" s="62">
        <f>'2019'!CF27</f>
        <v>5.2</v>
      </c>
      <c r="CN342" s="62">
        <f>'2019'!CG27</f>
        <v>12.8</v>
      </c>
      <c r="CO342" s="62">
        <f>'2019'!CH27</f>
        <v>0</v>
      </c>
      <c r="CP342" s="62">
        <f>'2019'!CI27</f>
        <v>13.2</v>
      </c>
      <c r="CQ342" s="62">
        <f>'2019'!CJ27</f>
        <v>87.4</v>
      </c>
      <c r="CR342" s="63">
        <f>'2019'!CK27</f>
        <v>12.6</v>
      </c>
      <c r="CS342" s="60">
        <f>'2019'!CL27</f>
        <v>986</v>
      </c>
      <c r="CT342" s="61">
        <f>'2019'!CM27</f>
        <v>3330</v>
      </c>
      <c r="CU342" s="61">
        <f>'2019'!CN27</f>
        <v>113</v>
      </c>
      <c r="CV342" s="61">
        <f>'2019'!CO27</f>
        <v>61</v>
      </c>
      <c r="CW342" s="61">
        <f>'2019'!CP27</f>
        <v>10</v>
      </c>
      <c r="CX342" s="61">
        <f>'2019'!CQ27</f>
        <v>23</v>
      </c>
      <c r="CY342" s="62">
        <f>'2019'!CR27</f>
        <v>0.64</v>
      </c>
      <c r="CZ342" s="62">
        <f>'2019'!CS27</f>
        <v>2.2799999999999998</v>
      </c>
      <c r="DA342" s="62">
        <f>'2019'!CT27</f>
        <v>2.5499999999999998</v>
      </c>
      <c r="DB342" s="62">
        <f>'2019'!CU27</f>
        <v>5</v>
      </c>
      <c r="DC342" s="62">
        <f>'2019'!CV27</f>
        <v>14.4</v>
      </c>
      <c r="DD342" s="62">
        <f>'2019'!DA27</f>
        <v>41</v>
      </c>
      <c r="DE342" s="62">
        <f>'2019'!DB27</f>
        <v>11.6</v>
      </c>
      <c r="DF342" s="62">
        <f>'2019'!DC27</f>
        <v>91.8</v>
      </c>
      <c r="DG342" s="63">
        <f>'2019'!DD27</f>
        <v>8.1999999999999993</v>
      </c>
      <c r="DH342" s="60">
        <f>'2019'!DE27</f>
        <v>1004</v>
      </c>
      <c r="DI342" s="61">
        <f>'2019'!DF27</f>
        <v>2966</v>
      </c>
      <c r="DJ342" s="61">
        <f>'2019'!DG27</f>
        <v>106</v>
      </c>
      <c r="DK342" s="61">
        <f>'2019'!DH27</f>
        <v>70</v>
      </c>
      <c r="DL342" s="61">
        <f>'2019'!DI27</f>
        <v>7</v>
      </c>
      <c r="DM342" s="61">
        <f>'2019'!DJ27</f>
        <v>19</v>
      </c>
      <c r="DN342" s="62">
        <f>'2019'!DK27</f>
        <v>0.53</v>
      </c>
      <c r="DO342" s="62">
        <f>'2019'!DL27</f>
        <v>2.4900000000000002</v>
      </c>
      <c r="DP342" s="62">
        <f>'2019'!DM27</f>
        <v>2.2400000000000002</v>
      </c>
      <c r="DQ342" s="62">
        <f>'2019'!DN27</f>
        <v>5.5</v>
      </c>
      <c r="DR342" s="62">
        <f>'2019'!DO27</f>
        <v>12.9</v>
      </c>
      <c r="DS342" s="62">
        <f>'2019'!DT27</f>
        <v>44.4</v>
      </c>
      <c r="DT342" s="62">
        <f>'2019'!DU27</f>
        <v>4.0999999999999996</v>
      </c>
      <c r="DU342" s="62">
        <f>'2019'!DV27</f>
        <v>78.599999999999994</v>
      </c>
      <c r="DV342" s="63">
        <f>'2019'!DW27</f>
        <v>21.4</v>
      </c>
    </row>
    <row r="343" spans="1:126" ht="15.75" customHeight="1" x14ac:dyDescent="0.2">
      <c r="A343" s="30">
        <f t="shared" si="35"/>
        <v>341</v>
      </c>
      <c r="B343" s="31">
        <f>'2022'!A34</f>
        <v>32</v>
      </c>
      <c r="C343" s="31">
        <v>2022</v>
      </c>
      <c r="D343" s="32" t="str">
        <f>'2022'!B34</f>
        <v>Jerreth Sterns</v>
      </c>
      <c r="E343" s="32" t="str" cm="1">
        <f t="array" ref="E343">_xlfn.IFS(F343&gt;12.5,"Cornerstone",AND(F343&gt;11.995,F343&lt;12.5),"Elite",AND(F343&gt;11,F343&lt;12.995),"Elite Upside",AND(F343&gt;=9.69,F343&lt;10.999),"Upside",AND(F343&gt;8.4,F343&lt;9.999),"Upside Lite",AND(F343&gt;7.25,F343&lt;8.999),"Outlier",AND(F343&gt;=6,F343&lt;7.25),"Outlier Lite",F343&lt;6.999,"Purgatory")</f>
        <v>Outlier Lite</v>
      </c>
      <c r="F343" s="33">
        <f>'2022'!C34</f>
        <v>6.1542857142857139</v>
      </c>
      <c r="G343" s="33">
        <f t="shared" si="36"/>
        <v>44.5</v>
      </c>
      <c r="H343" s="303">
        <f t="shared" si="37"/>
        <v>-1.307055607838667</v>
      </c>
      <c r="I343" s="34" t="str">
        <f>'2022'!D34</f>
        <v>Western Kentucky</v>
      </c>
      <c r="J343" s="35">
        <f>'2022'!E34</f>
        <v>10</v>
      </c>
      <c r="K343" s="36">
        <f>'2022'!F34</f>
        <v>36342</v>
      </c>
      <c r="L343" s="37">
        <f>'2022'!G34</f>
        <v>26.260273972602739</v>
      </c>
      <c r="M343" s="37" t="str">
        <f>'2022'!H34</f>
        <v>SR</v>
      </c>
      <c r="N343" s="37">
        <f>'2022'!I34</f>
        <v>22.841095890410958</v>
      </c>
      <c r="O343" s="37" t="str">
        <f>'2022'!J34</f>
        <v>Slot</v>
      </c>
      <c r="P343" s="37" t="str">
        <f>'2022'!K34</f>
        <v>RAT</v>
      </c>
      <c r="Q343" s="37" t="str">
        <f>'2022'!L34</f>
        <v>Elite Separator</v>
      </c>
      <c r="R343" s="55">
        <f>'2022'!M34</f>
        <v>69</v>
      </c>
      <c r="S343" s="55">
        <f>'2022'!N34</f>
        <v>194</v>
      </c>
      <c r="T343" s="231">
        <f t="shared" si="38"/>
        <v>28.648474520221463</v>
      </c>
      <c r="U343" s="35">
        <f>'2022'!O34</f>
        <v>4.5599999999999996</v>
      </c>
      <c r="V343" s="56">
        <f>'2022'!P34</f>
        <v>0</v>
      </c>
      <c r="W343" s="57">
        <f>'2022'!Q34</f>
        <v>0</v>
      </c>
      <c r="X343" s="58">
        <f>'2022'!R34</f>
        <v>0.22968435191403627</v>
      </c>
      <c r="Y343" s="58">
        <f>'2022'!S34</f>
        <v>0.2161555721765146</v>
      </c>
      <c r="Z343" s="58">
        <f>'2022'!T34</f>
        <v>0.24700761697497281</v>
      </c>
      <c r="AA343" s="58">
        <f>'2022'!U34</f>
        <v>0.31324110671936761</v>
      </c>
      <c r="AB343" s="58">
        <f>'2022'!V34</f>
        <v>0.31324110671936761</v>
      </c>
      <c r="AC343" s="59">
        <f>'2022'!W34</f>
        <v>0.21926877470355732</v>
      </c>
      <c r="AD343" s="42">
        <f>'2022'!X34</f>
        <v>19.183561643835617</v>
      </c>
      <c r="AE343" s="43">
        <f>'2022'!Y34</f>
        <v>2.82</v>
      </c>
      <c r="AF343" s="43">
        <f>'2022'!Z34</f>
        <v>7.7</v>
      </c>
      <c r="AG343" s="43">
        <f>'2022'!AA34</f>
        <v>6.3</v>
      </c>
      <c r="AH343" s="43">
        <f>'2022'!AB34</f>
        <v>0.76</v>
      </c>
      <c r="AI343" s="43">
        <f>'2022'!AC34</f>
        <v>2.73</v>
      </c>
      <c r="AJ343" s="44">
        <f>'2022'!AD34</f>
        <v>2.9652996845425866E-2</v>
      </c>
      <c r="AK343" s="44">
        <f>'2022'!AE34</f>
        <v>0.24611987381703468</v>
      </c>
      <c r="AL343" s="45">
        <f>'2022'!AF34</f>
        <v>0.02</v>
      </c>
      <c r="AM343" s="46">
        <f t="shared" si="40"/>
        <v>0.55000000000000004</v>
      </c>
      <c r="AN343" s="45">
        <f>'2022'!AG34</f>
        <v>3.3000000000000002E-2</v>
      </c>
      <c r="AO343" s="45">
        <f>'2022'!AH34</f>
        <v>0.46450000000000002</v>
      </c>
      <c r="AP343" s="43">
        <f>'2022'!AI34</f>
        <v>89.737167038919395</v>
      </c>
      <c r="AQ343" s="47">
        <f>'2022'!AJ34</f>
        <v>81.62345660642579</v>
      </c>
      <c r="AR343" s="48">
        <f>'2022'!AK34</f>
        <v>6</v>
      </c>
      <c r="AS343" s="49">
        <f>'2022'!AL34</f>
        <v>8</v>
      </c>
      <c r="AT343" s="49">
        <f>'2022'!AM34</f>
        <v>5</v>
      </c>
      <c r="AU343" s="49">
        <f>'2022'!AN34</f>
        <v>6</v>
      </c>
      <c r="AV343" s="49">
        <f>'2022'!AO34</f>
        <v>6</v>
      </c>
      <c r="AW343" s="49">
        <f>'2022'!AP34</f>
        <v>3</v>
      </c>
      <c r="AX343" s="49">
        <f>'2022'!AQ34</f>
        <v>0</v>
      </c>
      <c r="AY343" s="50">
        <f>'2022'!AR34</f>
        <v>0</v>
      </c>
      <c r="AZ343" s="60">
        <f>'2022'!AS34</f>
        <v>0</v>
      </c>
      <c r="BA343" s="61">
        <f>'2022'!AT34</f>
        <v>4355</v>
      </c>
      <c r="BB343" s="61">
        <f>'2022'!AU34</f>
        <v>0</v>
      </c>
      <c r="BC343" s="61">
        <f>'2022'!AV34</f>
        <v>0</v>
      </c>
      <c r="BD343" s="61">
        <f>'2022'!AW34</f>
        <v>0</v>
      </c>
      <c r="BE343" s="61">
        <f>'2022'!AX34</f>
        <v>0</v>
      </c>
      <c r="BF343" s="62">
        <f>'2022'!AY34</f>
        <v>0</v>
      </c>
      <c r="BG343" s="62">
        <f>'2022'!AZ34</f>
        <v>0</v>
      </c>
      <c r="BH343" s="62">
        <f>'2022'!BA34</f>
        <v>0</v>
      </c>
      <c r="BI343" s="62">
        <f>'2022'!BB34</f>
        <v>0</v>
      </c>
      <c r="BJ343" s="62">
        <f>'2022'!BC34</f>
        <v>0</v>
      </c>
      <c r="BK343" s="62">
        <f>'2022'!BH34</f>
        <v>0</v>
      </c>
      <c r="BL343" s="62">
        <f>'2022'!BI34</f>
        <v>0</v>
      </c>
      <c r="BM343" s="62">
        <f>'2022'!BJ34</f>
        <v>0</v>
      </c>
      <c r="BN343" s="63">
        <f>'2022'!BK34</f>
        <v>0</v>
      </c>
      <c r="BO343" s="60">
        <f>'2022'!BL34</f>
        <v>684</v>
      </c>
      <c r="BP343" s="61">
        <f>'2022'!BM34</f>
        <v>2978</v>
      </c>
      <c r="BQ343" s="61">
        <f>'2022'!BN34</f>
        <v>0</v>
      </c>
      <c r="BR343" s="61">
        <f>'2022'!BO34</f>
        <v>0</v>
      </c>
      <c r="BS343" s="61">
        <f>'2022'!BP34</f>
        <v>0</v>
      </c>
      <c r="BT343" s="61">
        <f>'2022'!BQ34</f>
        <v>0</v>
      </c>
      <c r="BU343" s="62">
        <f>'2022'!BR34</f>
        <v>0</v>
      </c>
      <c r="BV343" s="62">
        <f>'2022'!BS34</f>
        <v>0</v>
      </c>
      <c r="BW343" s="62">
        <f>'2022'!BT34</f>
        <v>0</v>
      </c>
      <c r="BX343" s="62">
        <f>'2022'!BU34</f>
        <v>0</v>
      </c>
      <c r="BY343" s="62">
        <f>'2022'!BV34</f>
        <v>0</v>
      </c>
      <c r="BZ343" s="62">
        <f>'2022'!CA34</f>
        <v>0</v>
      </c>
      <c r="CA343" s="62">
        <f>'2022'!CB34</f>
        <v>0</v>
      </c>
      <c r="CB343" s="62">
        <f>'2022'!CC34</f>
        <v>0</v>
      </c>
      <c r="CC343" s="63">
        <f>'2022'!CD34</f>
        <v>0</v>
      </c>
      <c r="CD343" s="60">
        <f>'2022'!CE34</f>
        <v>867</v>
      </c>
      <c r="CE343" s="61">
        <f>'2022'!CF34</f>
        <v>4011</v>
      </c>
      <c r="CF343" s="61">
        <f>'2022'!CG34</f>
        <v>0</v>
      </c>
      <c r="CG343" s="61">
        <f>'2022'!CH34</f>
        <v>0</v>
      </c>
      <c r="CH343" s="61">
        <f>'2022'!CI34</f>
        <v>0</v>
      </c>
      <c r="CI343" s="61">
        <f>'2022'!CJ34</f>
        <v>0</v>
      </c>
      <c r="CJ343" s="62">
        <f>'2022'!CK34</f>
        <v>0</v>
      </c>
      <c r="CK343" s="62">
        <f>'2022'!CL34</f>
        <v>0</v>
      </c>
      <c r="CL343" s="62">
        <f>'2022'!CM34</f>
        <v>0</v>
      </c>
      <c r="CM343" s="62">
        <f>'2022'!CN34</f>
        <v>0</v>
      </c>
      <c r="CN343" s="62">
        <f>'2022'!CO34</f>
        <v>0</v>
      </c>
      <c r="CO343" s="62">
        <f>'2022'!CT34</f>
        <v>0</v>
      </c>
      <c r="CP343" s="62">
        <f>'2022'!CU34</f>
        <v>0</v>
      </c>
      <c r="CQ343" s="62">
        <f>'2022'!CV34</f>
        <v>0</v>
      </c>
      <c r="CR343" s="63">
        <f>'2022'!CW34</f>
        <v>0</v>
      </c>
      <c r="CS343" s="60">
        <f>'2022'!CX34</f>
        <v>454</v>
      </c>
      <c r="CT343" s="61">
        <f>'2022'!CY34</f>
        <v>1838</v>
      </c>
      <c r="CU343" s="61">
        <f>'2022'!CZ34</f>
        <v>0</v>
      </c>
      <c r="CV343" s="61">
        <f>'2022'!DA34</f>
        <v>0</v>
      </c>
      <c r="CW343" s="61">
        <f>'2022'!DB34</f>
        <v>0</v>
      </c>
      <c r="CX343" s="61">
        <f>'2022'!DC34</f>
        <v>0</v>
      </c>
      <c r="CY343" s="62">
        <f>'2022'!DD34</f>
        <v>0</v>
      </c>
      <c r="CZ343" s="62">
        <f>'2022'!DE34</f>
        <v>0</v>
      </c>
      <c r="DA343" s="62">
        <f>'2022'!DF34</f>
        <v>2.14</v>
      </c>
      <c r="DB343" s="62">
        <f>'2022'!DG34</f>
        <v>6.3</v>
      </c>
      <c r="DC343" s="62">
        <f>'2022'!DH34</f>
        <v>0</v>
      </c>
      <c r="DD343" s="62">
        <f>'2022'!DM34</f>
        <v>0</v>
      </c>
      <c r="DE343" s="62">
        <f>'2022'!DN34</f>
        <v>0</v>
      </c>
      <c r="DF343" s="62">
        <f>'2022'!DO34</f>
        <v>0</v>
      </c>
      <c r="DG343" s="63">
        <f>'2022'!DP34</f>
        <v>0</v>
      </c>
      <c r="DH343" s="60">
        <f>'2022'!DQ34</f>
        <v>1902</v>
      </c>
      <c r="DI343" s="61">
        <f>'2022'!DR34</f>
        <v>6072</v>
      </c>
      <c r="DJ343" s="61">
        <f>'2022'!DS34</f>
        <v>186</v>
      </c>
      <c r="DK343" s="61">
        <f>'2022'!DT34</f>
        <v>148</v>
      </c>
      <c r="DL343" s="61">
        <f>'2022'!DU34</f>
        <v>17</v>
      </c>
      <c r="DM343" s="61">
        <f>'2022'!DV34</f>
        <v>63</v>
      </c>
      <c r="DN343" s="62">
        <f>'2022'!DW34</f>
        <v>0.76</v>
      </c>
      <c r="DO343" s="62">
        <f>'2022'!DX34</f>
        <v>2.73</v>
      </c>
      <c r="DP343" s="62">
        <f>'2022'!DY34</f>
        <v>2.82</v>
      </c>
      <c r="DQ343" s="62">
        <f>'2022'!DZ34</f>
        <v>7.7</v>
      </c>
      <c r="DR343" s="62">
        <f>'2022'!EA34</f>
        <v>6.3</v>
      </c>
      <c r="DS343" s="62">
        <f>'2022'!EF34</f>
        <v>55</v>
      </c>
      <c r="DT343" s="62">
        <f>'2022'!EG34</f>
        <v>2</v>
      </c>
      <c r="DU343" s="62">
        <f>'2022'!EH34</f>
        <v>6.6</v>
      </c>
      <c r="DV343" s="63">
        <f>'2022'!EI34</f>
        <v>92.9</v>
      </c>
    </row>
    <row r="344" spans="1:126" ht="15.75" customHeight="1" x14ac:dyDescent="0.2">
      <c r="A344" s="30">
        <f t="shared" si="35"/>
        <v>342</v>
      </c>
      <c r="B344" s="31">
        <f>'2024'!A30</f>
        <v>28</v>
      </c>
      <c r="C344" s="31">
        <v>2024</v>
      </c>
      <c r="D344" s="32" t="str">
        <f>'2024'!B30</f>
        <v>Jha'Quan Jackson</v>
      </c>
      <c r="E344" s="32" t="str" cm="1">
        <f t="array" ref="E344">_xlfn.IFS(F344&gt;12.5,"Cornerstone",AND(F344&gt;11.995,F344&lt;12.5),"Elite",AND(F344&gt;11,F344&lt;12.995),"Elite Upside",AND(F344&gt;=9.69,F344&lt;10.999),"Upside",AND(F344&gt;8.4,F344&lt;9.999),"Upside Lite",AND(F344&gt;7.25,F344&lt;8.999),"Outlier",AND(F344&gt;=6,F344&lt;7.25),"Outlier Lite",F344&lt;6.999,"Purgatory")</f>
        <v>Outlier Lite</v>
      </c>
      <c r="F344" s="33">
        <f>'2024'!C30</f>
        <v>6.1414285714285715</v>
      </c>
      <c r="G344" s="33">
        <f t="shared" si="36"/>
        <v>44.3</v>
      </c>
      <c r="H344" s="303">
        <f t="shared" si="37"/>
        <v>-1.3144350221814205</v>
      </c>
      <c r="I344" s="34" t="str">
        <f>'2024'!D30</f>
        <v>Tulane</v>
      </c>
      <c r="J344" s="35">
        <f>'2024'!E30</f>
        <v>6</v>
      </c>
      <c r="K344" s="36">
        <f>'2024'!F30</f>
        <v>36661</v>
      </c>
      <c r="L344" s="37">
        <f>'2024'!G30</f>
        <v>25.386301369863013</v>
      </c>
      <c r="M344" s="37" t="str">
        <f>'2024'!H30</f>
        <v>RS SR</v>
      </c>
      <c r="N344" s="37">
        <f>'2024'!I30</f>
        <v>23.967123287671232</v>
      </c>
      <c r="O344" s="37" t="str">
        <f>'2024'!J30</f>
        <v>Slot</v>
      </c>
      <c r="P344" s="37" t="str">
        <f>'2024'!K30</f>
        <v>RAT</v>
      </c>
      <c r="Q344" s="37" t="str">
        <f>'2024'!L30</f>
        <v>Poor Separator</v>
      </c>
      <c r="R344" s="35">
        <f>'2024'!M30</f>
        <v>69</v>
      </c>
      <c r="S344" s="35">
        <f>'2024'!N30</f>
        <v>188</v>
      </c>
      <c r="T344" s="231">
        <f t="shared" si="38"/>
        <v>27.762439225781623</v>
      </c>
      <c r="U344" s="35">
        <f>'2024'!O30</f>
        <v>4.42</v>
      </c>
      <c r="V344" s="38">
        <f>'2024'!P30</f>
        <v>6</v>
      </c>
      <c r="W344" s="57">
        <f>'2024'!Q30</f>
        <v>1.8801552644347404E-2</v>
      </c>
      <c r="X344" s="58">
        <f>'2024'!R30</f>
        <v>0.20043388039992457</v>
      </c>
      <c r="Y344" s="58">
        <f>'2024'!S30</f>
        <v>0.1112113014727983</v>
      </c>
      <c r="Z344" s="58">
        <f>'2024'!T30</f>
        <v>0.16725033208549692</v>
      </c>
      <c r="AA344" s="58">
        <f>'2024'!U30</f>
        <v>0.20418604651162792</v>
      </c>
      <c r="AB344" s="58">
        <f>'2024'!V30</f>
        <v>0.20418604651162792</v>
      </c>
      <c r="AC344" s="59">
        <f>'2024'!W30</f>
        <v>0.17355813953488372</v>
      </c>
      <c r="AD344" s="42">
        <f>'2024'!X30</f>
        <v>20.323287671232876</v>
      </c>
      <c r="AE344" s="43">
        <f>'2024'!Y30</f>
        <v>2.3199999999999998</v>
      </c>
      <c r="AF344" s="43">
        <f>'2024'!Z30</f>
        <v>10.6</v>
      </c>
      <c r="AG344" s="43">
        <f>'2024'!AA30</f>
        <v>11.7</v>
      </c>
      <c r="AH344" s="43">
        <f>'2024'!AB30</f>
        <v>0.76</v>
      </c>
      <c r="AI344" s="43">
        <f>'2024'!AC30</f>
        <v>2.0299999999999998</v>
      </c>
      <c r="AJ344" s="44">
        <f>'2024'!AD30</f>
        <v>4.1913439635535309E-2</v>
      </c>
      <c r="AK344" s="44">
        <f>'2024'!AE30</f>
        <v>0.18337129840546695</v>
      </c>
      <c r="AL344" s="45">
        <f>'2024'!AF30</f>
        <v>0.10300000000000001</v>
      </c>
      <c r="AM344" s="46">
        <f t="shared" si="40"/>
        <v>0.375</v>
      </c>
      <c r="AN344" s="45">
        <f>'2024'!AG30</f>
        <v>0.15750000000000003</v>
      </c>
      <c r="AO344" s="45">
        <f>'2024'!AH30</f>
        <v>0.84250000000000003</v>
      </c>
      <c r="AP344" s="43">
        <f>'2024'!AI30</f>
        <v>98.514184710141507</v>
      </c>
      <c r="AQ344" s="47">
        <f>'2024'!AJ30</f>
        <v>89.606888050279139</v>
      </c>
      <c r="AR344" s="48">
        <f>'2024'!AK30</f>
        <v>4</v>
      </c>
      <c r="AS344" s="49">
        <f>'2024'!AL30</f>
        <v>6</v>
      </c>
      <c r="AT344" s="49">
        <f>'2024'!AM30</f>
        <v>4</v>
      </c>
      <c r="AU344" s="49">
        <f>'2024'!AN30</f>
        <v>8</v>
      </c>
      <c r="AV344" s="49">
        <f>'2024'!AO30</f>
        <v>9</v>
      </c>
      <c r="AW344" s="49">
        <f>'2024'!AP30</f>
        <v>4</v>
      </c>
      <c r="AX344" s="49">
        <f>'2024'!AQ30</f>
        <v>1</v>
      </c>
      <c r="AY344" s="50">
        <f>'2024'!AR30</f>
        <v>0</v>
      </c>
      <c r="AZ344" s="60">
        <f>'2024'!AS30</f>
        <v>31</v>
      </c>
      <c r="BA344" s="61">
        <f>'2024'!AT30</f>
        <v>1648.8</v>
      </c>
      <c r="BB344" s="61">
        <f>'2024'!AU30</f>
        <v>3</v>
      </c>
      <c r="BC344" s="61">
        <f>'2024'!AV30</f>
        <v>2</v>
      </c>
      <c r="BD344" s="61">
        <f>'2024'!AW30</f>
        <v>1</v>
      </c>
      <c r="BE344" s="61">
        <f>'2024'!AX30</f>
        <v>12</v>
      </c>
      <c r="BF344" s="62">
        <f>'2024'!AY30</f>
        <v>0.09</v>
      </c>
      <c r="BG344" s="62">
        <f>'2024'!AZ30</f>
        <v>0.48</v>
      </c>
      <c r="BH344" s="62">
        <f>'2024'!BA30</f>
        <v>1.07</v>
      </c>
      <c r="BI344" s="62">
        <f>'2024'!BB30</f>
        <v>6</v>
      </c>
      <c r="BJ344" s="62">
        <f>'2024'!BC30</f>
        <v>12.7</v>
      </c>
      <c r="BK344" s="62">
        <f>'2024'!BH30</f>
        <v>0</v>
      </c>
      <c r="BL344" s="62">
        <f>'2024'!BI30</f>
        <v>0</v>
      </c>
      <c r="BM344" s="62">
        <f>'2024'!BJ30</f>
        <v>96.6</v>
      </c>
      <c r="BN344" s="63">
        <f>'2024'!BK30</f>
        <v>3.4</v>
      </c>
      <c r="BO344" s="60">
        <f>'2024'!BL30</f>
        <v>425</v>
      </c>
      <c r="BP344" s="61">
        <f>'2024'!BM30</f>
        <v>2120.3999999999996</v>
      </c>
      <c r="BQ344" s="61">
        <f>'2024'!BN30</f>
        <v>48</v>
      </c>
      <c r="BR344" s="61">
        <f>'2024'!BO30</f>
        <v>31</v>
      </c>
      <c r="BS344" s="61">
        <f>'2024'!BP30</f>
        <v>8</v>
      </c>
      <c r="BT344" s="61">
        <f>'2024'!BQ30</f>
        <v>21.6</v>
      </c>
      <c r="BU344" s="62">
        <f>'2024'!BR30</f>
        <v>0.14000000000000001</v>
      </c>
      <c r="BV344" s="62">
        <f>'2024'!BS30</f>
        <v>1.5</v>
      </c>
      <c r="BW344" s="62">
        <f>'2024'!BT30</f>
        <v>1.91</v>
      </c>
      <c r="BX344" s="62">
        <f>'2024'!BU30</f>
        <v>4.9000000000000004</v>
      </c>
      <c r="BY344" s="62">
        <f>'2024'!BV30</f>
        <v>11.1</v>
      </c>
      <c r="BZ344" s="62">
        <f>'2024'!CA30</f>
        <v>33.299999999999997</v>
      </c>
      <c r="CA344" s="62">
        <f>'2024'!CB30</f>
        <v>6.1</v>
      </c>
      <c r="CB344" s="62">
        <f>'2024'!CC30</f>
        <v>14.7</v>
      </c>
      <c r="CC344" s="63">
        <f>'2024'!CD30</f>
        <v>85.3</v>
      </c>
      <c r="CD344" s="60">
        <f>'2024'!CE30</f>
        <v>296</v>
      </c>
      <c r="CE344" s="61">
        <f>'2024'!CF30</f>
        <v>2661.6000000000004</v>
      </c>
      <c r="CF344" s="61">
        <f>'2024'!CG30</f>
        <v>26</v>
      </c>
      <c r="CG344" s="61">
        <f>'2024'!CH30</f>
        <v>18</v>
      </c>
      <c r="CH344" s="61">
        <f>'2024'!CI30</f>
        <v>1</v>
      </c>
      <c r="CI344" s="61">
        <f>'2024'!CJ30</f>
        <v>22.799999999999997</v>
      </c>
      <c r="CJ344" s="62">
        <f>'2024'!CK30</f>
        <v>0.03</v>
      </c>
      <c r="CK344" s="62">
        <f>'2024'!CL30</f>
        <v>0.78</v>
      </c>
      <c r="CL344" s="62">
        <f>'2024'!CM30</f>
        <v>1.57</v>
      </c>
      <c r="CM344" s="62">
        <f>'2024'!CN30</f>
        <v>6.9</v>
      </c>
      <c r="CN344" s="62">
        <f>'2024'!CO30</f>
        <v>12.9</v>
      </c>
      <c r="CO344" s="62">
        <f>'2024'!CT30</f>
        <v>33.299999999999997</v>
      </c>
      <c r="CP344" s="62">
        <f>'2024'!CU30</f>
        <v>10</v>
      </c>
      <c r="CQ344" s="62">
        <f>'2024'!CV30</f>
        <v>41</v>
      </c>
      <c r="CR344" s="63">
        <f>'2024'!CW30</f>
        <v>59</v>
      </c>
      <c r="CS344" s="60">
        <f>'2024'!CX30</f>
        <v>554</v>
      </c>
      <c r="CT344" s="61">
        <f>'2024'!CY30</f>
        <v>3312.4</v>
      </c>
      <c r="CU344" s="61">
        <f>'2024'!CZ30</f>
        <v>42</v>
      </c>
      <c r="CV344" s="61">
        <f>'2024'!DA30</f>
        <v>32</v>
      </c>
      <c r="CW344" s="61">
        <f>'2024'!DB30</f>
        <v>3</v>
      </c>
      <c r="CX344" s="61">
        <f>'2024'!DC30</f>
        <v>29.400000000000002</v>
      </c>
      <c r="CY344" s="62">
        <f>'2024'!DD30</f>
        <v>0.12</v>
      </c>
      <c r="CZ344" s="62">
        <f>'2024'!DE30</f>
        <v>1.46</v>
      </c>
      <c r="DA344" s="62">
        <f>'2024'!DF30</f>
        <v>2.3199999999999998</v>
      </c>
      <c r="DB344" s="62">
        <f>'2024'!DG30</f>
        <v>10.6</v>
      </c>
      <c r="DC344" s="62">
        <f>'2024'!DH30</f>
        <v>8.3000000000000007</v>
      </c>
      <c r="DD344" s="62">
        <f>'2024'!DM30</f>
        <v>40</v>
      </c>
      <c r="DE344" s="62">
        <f>'2024'!DN30</f>
        <v>5.9</v>
      </c>
      <c r="DF344" s="62">
        <f>'2024'!DO30</f>
        <v>13.9</v>
      </c>
      <c r="DG344" s="63">
        <f>'2024'!DP30</f>
        <v>86.1</v>
      </c>
      <c r="DH344" s="60">
        <f>'2024'!DQ30</f>
        <v>439</v>
      </c>
      <c r="DI344" s="61">
        <f>'2024'!DR30</f>
        <v>2150</v>
      </c>
      <c r="DJ344" s="61">
        <f>'2024'!DS30</f>
        <v>43</v>
      </c>
      <c r="DK344" s="61">
        <f>'2024'!DT30</f>
        <v>26</v>
      </c>
      <c r="DL344" s="61">
        <f>'2024'!DU30</f>
        <v>4</v>
      </c>
      <c r="DM344" s="61">
        <f>'2024'!DV30</f>
        <v>18</v>
      </c>
      <c r="DN344" s="62">
        <f>'2024'!DW30</f>
        <v>0.76</v>
      </c>
      <c r="DO344" s="62">
        <f>'2024'!DX30</f>
        <v>2.0299999999999998</v>
      </c>
      <c r="DP344" s="62">
        <f>'2024'!DY30</f>
        <v>2.2999999999999998</v>
      </c>
      <c r="DQ344" s="62">
        <f>'2024'!DZ30</f>
        <v>6.3</v>
      </c>
      <c r="DR344" s="62">
        <f>'2024'!EA30</f>
        <v>11.7</v>
      </c>
      <c r="DS344" s="62">
        <f>'2024'!EF30</f>
        <v>37.5</v>
      </c>
      <c r="DT344" s="62">
        <f>'2024'!EG30</f>
        <v>10.3</v>
      </c>
      <c r="DU344" s="62">
        <f>'2024'!EH30</f>
        <v>17.600000000000001</v>
      </c>
      <c r="DV344" s="63">
        <f>'2024'!EI30</f>
        <v>82.4</v>
      </c>
    </row>
    <row r="345" spans="1:126" ht="15.75" customHeight="1" x14ac:dyDescent="0.2">
      <c r="A345" s="30">
        <f t="shared" si="35"/>
        <v>343</v>
      </c>
      <c r="B345" s="31">
        <f>'2025'!A36</f>
        <v>34</v>
      </c>
      <c r="C345" s="31">
        <v>2025</v>
      </c>
      <c r="D345" s="32" t="str">
        <f>'2025'!B36</f>
        <v>Jimmy Horn Jr.</v>
      </c>
      <c r="E345" s="32" t="str" cm="1">
        <f t="array" ref="E345">_xlfn.IFS(F345&gt;12.5,"Cornerstone",AND(F345&gt;11.995,F345&lt;12.5),"Elite",AND(F345&gt;11,F345&lt;12.995),"Elite Upside",AND(F345&gt;=9.69,F345&lt;10.999),"Upside",AND(F345&gt;8.4,F345&lt;9.999),"Upside Lite",AND(F345&gt;7.25,F345&lt;8.999),"Outlier",AND(F345&gt;=6,F345&lt;7.25),"Outlier Lite",F345&lt;6.999,"Purgatory")</f>
        <v>Outlier Lite</v>
      </c>
      <c r="F345" s="33">
        <f>'2025'!C36</f>
        <v>6.1314285714285717</v>
      </c>
      <c r="G345" s="33">
        <f t="shared" si="36"/>
        <v>44.2</v>
      </c>
      <c r="H345" s="303">
        <f t="shared" si="37"/>
        <v>-1.3201745666702289</v>
      </c>
      <c r="I345" s="34" t="str">
        <f>'2025'!D36</f>
        <v>Colorado</v>
      </c>
      <c r="J345" s="35">
        <f>'2025'!E36</f>
        <v>3</v>
      </c>
      <c r="K345" s="36">
        <f>'2025'!F36</f>
        <v>37511</v>
      </c>
      <c r="L345" s="37">
        <f>'2025'!G36</f>
        <v>23.057534246575344</v>
      </c>
      <c r="M345" s="37" t="str">
        <f>'2025'!H36</f>
        <v>SR</v>
      </c>
      <c r="N345" s="37">
        <f>'2025'!I36</f>
        <v>22.638356164383563</v>
      </c>
      <c r="O345" s="37" t="str">
        <f>'2025'!J36</f>
        <v>Slot</v>
      </c>
      <c r="P345" s="37" t="str">
        <f>'2025'!K36</f>
        <v>RAT</v>
      </c>
      <c r="Q345" s="37" t="str">
        <f>'2025'!L36</f>
        <v>Poor Earner</v>
      </c>
      <c r="R345" s="55">
        <f>'2025'!M36</f>
        <v>68</v>
      </c>
      <c r="S345" s="55">
        <f>'2025'!N36</f>
        <v>174</v>
      </c>
      <c r="T345" s="231">
        <f t="shared" si="38"/>
        <v>26.456316407442511</v>
      </c>
      <c r="U345" s="37">
        <f>'2025'!O36</f>
        <v>4.46</v>
      </c>
      <c r="V345" s="56">
        <f>'2025'!P36</f>
        <v>6</v>
      </c>
      <c r="W345" s="57">
        <f>'2025'!Q36</f>
        <v>0</v>
      </c>
      <c r="X345" s="58">
        <f>'2025'!R36</f>
        <v>0.1767151767151767</v>
      </c>
      <c r="Y345" s="58">
        <f>'2025'!S36</f>
        <v>0.26627079504217915</v>
      </c>
      <c r="Z345" s="58">
        <f>'2025'!T36</f>
        <v>0.16004976812577765</v>
      </c>
      <c r="AA345" s="58">
        <f>'2025'!U36</f>
        <v>0.12607204116638079</v>
      </c>
      <c r="AB345" s="58">
        <f>'2025'!V36</f>
        <v>0.19617141810427996</v>
      </c>
      <c r="AC345" s="59">
        <f>'2025'!W36</f>
        <v>0.18636284719906596</v>
      </c>
      <c r="AD345" s="42">
        <f>'2025'!X36</f>
        <v>19.969863013698632</v>
      </c>
      <c r="AE345" s="43">
        <f>'2025'!Y36</f>
        <v>1.64</v>
      </c>
      <c r="AF345" s="43">
        <f>'2025'!Z36</f>
        <v>6.9</v>
      </c>
      <c r="AG345" s="43">
        <f>'2025'!AA36</f>
        <v>8.1999999999999993</v>
      </c>
      <c r="AH345" s="43">
        <f>'2025'!AB36</f>
        <v>0.78</v>
      </c>
      <c r="AI345" s="43">
        <f>'2025'!AC36</f>
        <v>0</v>
      </c>
      <c r="AJ345" s="44">
        <f>'2025'!AD36</f>
        <v>2.2312925170068023E-2</v>
      </c>
      <c r="AK345" s="44">
        <f>'2025'!AE36</f>
        <v>0.17478458049886619</v>
      </c>
      <c r="AL345" s="45">
        <f>'2025'!AF36</f>
        <v>5.0999999999999997E-2</v>
      </c>
      <c r="AM345" s="46">
        <f t="shared" si="40"/>
        <v>0.33299999999999996</v>
      </c>
      <c r="AN345" s="45">
        <f>'2025'!AG36</f>
        <v>3.4499999999999996E-2</v>
      </c>
      <c r="AO345" s="45">
        <f>'2025'!AH36</f>
        <v>0.94550000000000001</v>
      </c>
      <c r="AP345" s="43">
        <f>'2025'!AI36</f>
        <v>87.950803026840916</v>
      </c>
      <c r="AQ345" s="47">
        <f>'2025'!AJ36</f>
        <v>78.265825365946668</v>
      </c>
      <c r="AR345" s="48">
        <f>'2025'!AK36</f>
        <v>5</v>
      </c>
      <c r="AS345" s="49">
        <f>'2025'!AL36</f>
        <v>6</v>
      </c>
      <c r="AT345" s="49">
        <f>'2025'!AM36</f>
        <v>2</v>
      </c>
      <c r="AU345" s="49">
        <f>'2025'!AN36</f>
        <v>5</v>
      </c>
      <c r="AV345" s="49">
        <f>'2025'!AO36</f>
        <v>8</v>
      </c>
      <c r="AW345" s="49">
        <f>'2025'!AP36</f>
        <v>2</v>
      </c>
      <c r="AX345" s="49">
        <f>'2025'!AQ36</f>
        <v>1</v>
      </c>
      <c r="AY345" s="50">
        <f>'2025'!AR36</f>
        <v>1</v>
      </c>
      <c r="AZ345" s="60">
        <f>'2025'!AS36</f>
        <v>0</v>
      </c>
      <c r="BA345" s="61">
        <f>'2025'!AT36</f>
        <v>1</v>
      </c>
      <c r="BB345" s="61">
        <f>'2025'!AU36</f>
        <v>0</v>
      </c>
      <c r="BC345" s="61">
        <f>'2025'!AV36</f>
        <v>0</v>
      </c>
      <c r="BD345" s="61">
        <f>'2025'!AW36</f>
        <v>0</v>
      </c>
      <c r="BE345" s="61">
        <f>'2025'!AX36</f>
        <v>1</v>
      </c>
      <c r="BF345" s="62">
        <f>'2025'!AY36</f>
        <v>0</v>
      </c>
      <c r="BG345" s="62">
        <f>'2025'!AZ36</f>
        <v>0</v>
      </c>
      <c r="BH345" s="62">
        <f>'2025'!BA36</f>
        <v>0</v>
      </c>
      <c r="BI345" s="62">
        <f>'2025'!BB36</f>
        <v>0</v>
      </c>
      <c r="BJ345" s="62">
        <f>'2025'!BC36</f>
        <v>0</v>
      </c>
      <c r="BK345" s="62">
        <f>'2025'!BH36</f>
        <v>0</v>
      </c>
      <c r="BL345" s="62">
        <f>'2025'!BI36</f>
        <v>0</v>
      </c>
      <c r="BM345" s="62">
        <f>'2025'!BJ36</f>
        <v>0</v>
      </c>
      <c r="BN345" s="63">
        <f>'2025'!BK36</f>
        <v>0</v>
      </c>
      <c r="BO345" s="60">
        <f>'2025'!BL36</f>
        <v>408</v>
      </c>
      <c r="BP345" s="61">
        <f>'2025'!BM36</f>
        <v>2308.8000000000002</v>
      </c>
      <c r="BQ345" s="61">
        <f>'2025'!BN36</f>
        <v>46</v>
      </c>
      <c r="BR345" s="61">
        <f>'2025'!BO36</f>
        <v>30</v>
      </c>
      <c r="BS345" s="61">
        <f>'2025'!BP36</f>
        <v>1</v>
      </c>
      <c r="BT345" s="61">
        <f>'2025'!BQ36</f>
        <v>6</v>
      </c>
      <c r="BU345" s="62">
        <f>'2025'!BR36</f>
        <v>0</v>
      </c>
      <c r="BV345" s="62">
        <f>'2025'!BS36</f>
        <v>0</v>
      </c>
      <c r="BW345" s="62">
        <f>'2025'!BT36</f>
        <v>1.71</v>
      </c>
      <c r="BX345" s="62">
        <f>'2025'!BU36</f>
        <v>9.6999999999999993</v>
      </c>
      <c r="BY345" s="62">
        <f>'2025'!BV36</f>
        <v>8.6</v>
      </c>
      <c r="BZ345" s="62">
        <f>'2025'!CA36</f>
        <v>0</v>
      </c>
      <c r="CA345" s="62">
        <f>'2025'!CB36</f>
        <v>3.2</v>
      </c>
      <c r="CB345" s="62">
        <f>'2025'!CC36</f>
        <v>6.7</v>
      </c>
      <c r="CC345" s="63">
        <f>'2025'!CD36</f>
        <v>92.1</v>
      </c>
      <c r="CD345" s="60">
        <f>'2025'!CE36</f>
        <v>565</v>
      </c>
      <c r="CE345" s="61">
        <f>'2025'!CF36</f>
        <v>2121.9</v>
      </c>
      <c r="CF345" s="61">
        <f>'2025'!CG36</f>
        <v>60</v>
      </c>
      <c r="CG345" s="61">
        <f>'2025'!CH36</f>
        <v>38</v>
      </c>
      <c r="CH345" s="61">
        <f>'2025'!CI36</f>
        <v>3</v>
      </c>
      <c r="CI345" s="61">
        <f>'2025'!CJ36</f>
        <v>16.5</v>
      </c>
      <c r="CJ345" s="62">
        <f>'2025'!CK36</f>
        <v>0.4</v>
      </c>
      <c r="CK345" s="62">
        <f>'2025'!CL36</f>
        <v>0</v>
      </c>
      <c r="CL345" s="62">
        <f>'2025'!CM36</f>
        <v>2.27</v>
      </c>
      <c r="CM345" s="62">
        <f>'2025'!CN36</f>
        <v>8.6999999999999993</v>
      </c>
      <c r="CN345" s="62">
        <f>'2025'!CO36</f>
        <v>10.199999999999999</v>
      </c>
      <c r="CO345" s="62">
        <f>'2025'!CT36</f>
        <v>28.6</v>
      </c>
      <c r="CP345" s="62">
        <f>'2025'!CU36</f>
        <v>9.5</v>
      </c>
      <c r="CQ345" s="62">
        <f>'2025'!CV36</f>
        <v>6.8</v>
      </c>
      <c r="CR345" s="63">
        <f>'2025'!CW36</f>
        <v>92</v>
      </c>
      <c r="CS345" s="60">
        <f>'2025'!CX36</f>
        <v>566</v>
      </c>
      <c r="CT345" s="61">
        <f>'2025'!CY36</f>
        <v>3536.3999999999996</v>
      </c>
      <c r="CU345" s="61">
        <f>'2025'!CZ36</f>
        <v>83</v>
      </c>
      <c r="CV345" s="61">
        <f>'2025'!DA36</f>
        <v>58</v>
      </c>
      <c r="CW345" s="61">
        <f>'2025'!DB36</f>
        <v>6</v>
      </c>
      <c r="CX345" s="61">
        <f>'2025'!DC36</f>
        <v>28.799999999999997</v>
      </c>
      <c r="CY345" s="62">
        <f>'2025'!DD36</f>
        <v>0.63</v>
      </c>
      <c r="CZ345" s="62">
        <f>'2025'!DE36</f>
        <v>0</v>
      </c>
      <c r="DA345" s="62">
        <f>'2025'!DF36</f>
        <v>1.08</v>
      </c>
      <c r="DB345" s="62">
        <f>'2025'!DG36</f>
        <v>4.5999999999999996</v>
      </c>
      <c r="DC345" s="62">
        <f>'2025'!DH36</f>
        <v>8.1999999999999993</v>
      </c>
      <c r="DD345" s="62">
        <f>'2025'!DM36</f>
        <v>50</v>
      </c>
      <c r="DE345" s="62">
        <f>'2025'!DN36</f>
        <v>12.1</v>
      </c>
      <c r="DF345" s="62">
        <f>'2025'!DO36</f>
        <v>1.3</v>
      </c>
      <c r="DG345" s="63">
        <f>'2025'!DP36</f>
        <v>98.2</v>
      </c>
      <c r="DH345" s="60">
        <f>'2025'!DQ36</f>
        <v>441</v>
      </c>
      <c r="DI345" s="61">
        <f>'2025'!DR36</f>
        <v>3498</v>
      </c>
      <c r="DJ345" s="61">
        <f>'2025'!DS36</f>
        <v>53</v>
      </c>
      <c r="DK345" s="61">
        <f>'2025'!DT36</f>
        <v>37</v>
      </c>
      <c r="DL345" s="61">
        <f>'2025'!DU36</f>
        <v>1</v>
      </c>
      <c r="DM345" s="61">
        <f>'2025'!DV36</f>
        <v>29</v>
      </c>
      <c r="DN345" s="62">
        <f>'2025'!DW36</f>
        <v>0.78</v>
      </c>
      <c r="DO345" s="62">
        <f>'2025'!DX36</f>
        <v>0</v>
      </c>
      <c r="DP345" s="62">
        <f>'2025'!DY36</f>
        <v>1.64</v>
      </c>
      <c r="DQ345" s="62">
        <f>'2025'!DZ36</f>
        <v>6.9</v>
      </c>
      <c r="DR345" s="62">
        <f>'2025'!EA36</f>
        <v>7.8</v>
      </c>
      <c r="DS345" s="62">
        <f>'2025'!EF36</f>
        <v>33.299999999999997</v>
      </c>
      <c r="DT345" s="62">
        <f>'2025'!EG36</f>
        <v>5.0999999999999996</v>
      </c>
      <c r="DU345" s="62">
        <f>'2025'!EH36</f>
        <v>5.6</v>
      </c>
      <c r="DV345" s="63">
        <f>'2025'!EI36</f>
        <v>90.9</v>
      </c>
    </row>
    <row r="346" spans="1:126" ht="15.75" customHeight="1" x14ac:dyDescent="0.2">
      <c r="A346" s="30">
        <f t="shared" si="35"/>
        <v>344</v>
      </c>
      <c r="B346" s="31">
        <f>'2018'!A25</f>
        <v>23</v>
      </c>
      <c r="C346" s="31">
        <v>2018</v>
      </c>
      <c r="D346" s="32" t="str">
        <f>'2018'!B25</f>
        <v>Allen Lazard</v>
      </c>
      <c r="E346" s="32" t="str" cm="1">
        <f t="array" ref="E346">_xlfn.IFS(F346&gt;12.5,"Cornerstone",AND(F346&gt;11.995,F346&lt;12.5),"Elite",AND(F346&gt;11,F346&lt;12.995),"Elite Upside",AND(F346&gt;=9.69,F346&lt;10.999),"Upside",AND(F346&gt;8.4,F346&lt;9.999),"Upside Lite",AND(F346&gt;7.25,F346&lt;8.999),"Outlier",AND(F346&gt;=6,F346&lt;7.25),"Outlier Lite",F346&lt;6.999,"Purgatory")</f>
        <v>Outlier Lite</v>
      </c>
      <c r="F346" s="33">
        <f>'2018'!C25</f>
        <v>6.0828571428571427</v>
      </c>
      <c r="G346" s="33">
        <f t="shared" si="36"/>
        <v>44</v>
      </c>
      <c r="H346" s="303">
        <f t="shared" si="37"/>
        <v>-1.3480523541872986</v>
      </c>
      <c r="I346" s="34" t="str">
        <f>'2018'!D25</f>
        <v>Iowa State</v>
      </c>
      <c r="J346" s="35">
        <f>'2018'!E25</f>
        <v>3</v>
      </c>
      <c r="K346" s="36">
        <f>'2018'!F25</f>
        <v>35044</v>
      </c>
      <c r="L346" s="37">
        <f>'2018'!G25</f>
        <v>29.816438356164383</v>
      </c>
      <c r="M346" s="37" t="str">
        <f>'2018'!H25</f>
        <v>SR</v>
      </c>
      <c r="N346" s="37">
        <f>'2018'!I25</f>
        <v>22.389041095890413</v>
      </c>
      <c r="O346" s="37" t="str">
        <f>'2018'!J25</f>
        <v>Wide</v>
      </c>
      <c r="P346" s="37" t="str">
        <f>'2018'!K25</f>
        <v>SLOB</v>
      </c>
      <c r="Q346" s="37" t="str">
        <f>'2018'!L25</f>
        <v>Poor Separator</v>
      </c>
      <c r="R346" s="55">
        <f>'2018'!M25</f>
        <v>77</v>
      </c>
      <c r="S346" s="55">
        <f>'2018'!N25</f>
        <v>227</v>
      </c>
      <c r="T346" s="231">
        <f t="shared" si="38"/>
        <v>26.91797341766382</v>
      </c>
      <c r="U346" s="35">
        <f>'2018'!O25</f>
        <v>4.55</v>
      </c>
      <c r="V346" s="56">
        <f>'2018'!P25</f>
        <v>0</v>
      </c>
      <c r="W346" s="57">
        <f>'2018'!Q25</f>
        <v>0</v>
      </c>
      <c r="X346" s="58">
        <f>'2018'!R25</f>
        <v>0.19892653471989266</v>
      </c>
      <c r="Y346" s="58">
        <f>'2018'!S25</f>
        <v>0.29749631811487481</v>
      </c>
      <c r="Z346" s="58">
        <f>'2018'!T25</f>
        <v>0.3277527366387637</v>
      </c>
      <c r="AA346" s="58">
        <f>'2018'!U25</f>
        <v>0.27212261422787737</v>
      </c>
      <c r="AB346" s="58">
        <f>'2018'!V25</f>
        <v>0.29993767543332051</v>
      </c>
      <c r="AC346" s="59">
        <f>'2018'!W25</f>
        <v>0.28494079166165448</v>
      </c>
      <c r="AD346" s="42">
        <f>'2018'!X25</f>
        <v>19.734246575342464</v>
      </c>
      <c r="AE346" s="43">
        <f>'2018'!Y25</f>
        <v>2.6</v>
      </c>
      <c r="AF346" s="43">
        <f>'2018'!Z25</f>
        <v>4.0999999999999996</v>
      </c>
      <c r="AG346" s="43">
        <f>'2018'!AA25</f>
        <v>13.9</v>
      </c>
      <c r="AH346" s="43">
        <f>'2018'!AB25</f>
        <v>0.82</v>
      </c>
      <c r="AI346" s="43">
        <f>'2018'!AC25</f>
        <v>2.56</v>
      </c>
      <c r="AJ346" s="44">
        <f>'2018'!AD25</f>
        <v>9.0935175345377262E-2</v>
      </c>
      <c r="AK346" s="44">
        <f>'2018'!AE25</f>
        <v>0.1755260361317747</v>
      </c>
      <c r="AL346" s="45">
        <f>'2018'!AF25</f>
        <v>0.09</v>
      </c>
      <c r="AM346" s="46">
        <f t="shared" si="40"/>
        <v>0.39500000000000002</v>
      </c>
      <c r="AN346" s="45">
        <f>'2018'!AG25</f>
        <v>0.7669999999999999</v>
      </c>
      <c r="AO346" s="45">
        <f>'2018'!AH25</f>
        <v>0.23199999999999998</v>
      </c>
      <c r="AP346" s="43">
        <f>'2018'!AI25</f>
        <v>105.92787650291193</v>
      </c>
      <c r="AQ346" s="47">
        <f>'2018'!AJ25</f>
        <v>113.58352571206522</v>
      </c>
      <c r="AR346" s="48">
        <f>'2018'!AK25</f>
        <v>7</v>
      </c>
      <c r="AS346" s="49">
        <f>'2018'!AL25</f>
        <v>7</v>
      </c>
      <c r="AT346" s="49">
        <f>'2018'!AM25</f>
        <v>5</v>
      </c>
      <c r="AU346" s="49">
        <f>'2018'!AN25</f>
        <v>1</v>
      </c>
      <c r="AV346" s="49">
        <f>'2018'!AO25</f>
        <v>7</v>
      </c>
      <c r="AW346" s="49">
        <f>'2018'!AP25</f>
        <v>8</v>
      </c>
      <c r="AX346" s="49">
        <f>'2018'!AQ25</f>
        <v>0</v>
      </c>
      <c r="AY346" s="50">
        <f>'2018'!AR25</f>
        <v>0</v>
      </c>
      <c r="AZ346" s="60">
        <f>'2018'!AS25</f>
        <v>0</v>
      </c>
      <c r="BA346" s="61">
        <f>'2018'!AT25</f>
        <v>2630</v>
      </c>
      <c r="BB346" s="61">
        <f>'2018'!AU25</f>
        <v>0</v>
      </c>
      <c r="BC346" s="61">
        <f>'2018'!AV25</f>
        <v>0</v>
      </c>
      <c r="BD346" s="61">
        <f>'2018'!AW25</f>
        <v>0</v>
      </c>
      <c r="BE346" s="61">
        <f>'2018'!AX25</f>
        <v>0</v>
      </c>
      <c r="BF346" s="62">
        <f>'2018'!AY25</f>
        <v>0</v>
      </c>
      <c r="BG346" s="62">
        <f>'2018'!AZ25</f>
        <v>0</v>
      </c>
      <c r="BH346" s="62">
        <f>'2018'!BA25</f>
        <v>0</v>
      </c>
      <c r="BI346" s="62">
        <f>'2018'!BB25</f>
        <v>0</v>
      </c>
      <c r="BJ346" s="62">
        <f>'2018'!BC25</f>
        <v>0</v>
      </c>
      <c r="BK346" s="62">
        <f>'2018'!BD25</f>
        <v>0</v>
      </c>
      <c r="BL346" s="62">
        <f>'2018'!BE25</f>
        <v>0</v>
      </c>
      <c r="BM346" s="62">
        <f>'2018'!BF25</f>
        <v>0</v>
      </c>
      <c r="BN346" s="63">
        <f>'2018'!BG25</f>
        <v>0</v>
      </c>
      <c r="BO346" s="60">
        <f>'2018'!BH25</f>
        <v>593</v>
      </c>
      <c r="BP346" s="61">
        <f>'2018'!BI25</f>
        <v>2981</v>
      </c>
      <c r="BQ346" s="61">
        <f>'2018'!BJ25</f>
        <v>92</v>
      </c>
      <c r="BR346" s="61">
        <f>'2018'!BK25</f>
        <v>45</v>
      </c>
      <c r="BS346" s="61">
        <f>'2018'!BL25</f>
        <v>3</v>
      </c>
      <c r="BT346" s="61">
        <f>'2018'!BM25</f>
        <v>21</v>
      </c>
      <c r="BU346" s="62">
        <f>'2018'!BN25</f>
        <v>0</v>
      </c>
      <c r="BV346" s="62">
        <f>'2018'!BO25</f>
        <v>0</v>
      </c>
      <c r="BW346" s="62">
        <f>'2018'!BP25</f>
        <v>1.2</v>
      </c>
      <c r="BX346" s="62">
        <f>'2018'!BQ25</f>
        <v>5.3</v>
      </c>
      <c r="BY346" s="62">
        <f>'2018'!BR25</f>
        <v>11.2</v>
      </c>
      <c r="BZ346" s="62">
        <f>'2018'!BS25</f>
        <v>0</v>
      </c>
      <c r="CA346" s="62">
        <f>'2018'!BT25</f>
        <v>10</v>
      </c>
      <c r="CB346" s="62">
        <f>'2018'!BU25</f>
        <v>97.9</v>
      </c>
      <c r="CC346" s="63">
        <f>'2018'!BV25</f>
        <v>1.9</v>
      </c>
      <c r="CD346" s="60">
        <f>'2018'!BW25</f>
        <v>808</v>
      </c>
      <c r="CE346" s="61">
        <f>'2018'!BX25</f>
        <v>2716</v>
      </c>
      <c r="CF346" s="61">
        <f>'2018'!BY25</f>
        <v>91</v>
      </c>
      <c r="CG346" s="61">
        <f>'2018'!BZ25</f>
        <v>56</v>
      </c>
      <c r="CH346" s="61">
        <f>'2018'!CA25</f>
        <v>6</v>
      </c>
      <c r="CI346" s="61">
        <f>'2018'!CB25</f>
        <v>18</v>
      </c>
      <c r="CJ346" s="62">
        <f>'2018'!CC25</f>
        <v>0</v>
      </c>
      <c r="CK346" s="62">
        <f>'2018'!CD25</f>
        <v>0</v>
      </c>
      <c r="CL346" s="62">
        <f>'2018'!CE25</f>
        <v>2.0699999999999998</v>
      </c>
      <c r="CM346" s="62">
        <f>'2018'!CF25</f>
        <v>4.5</v>
      </c>
      <c r="CN346" s="62">
        <f>'2018'!CG25</f>
        <v>11.3</v>
      </c>
      <c r="CO346" s="62">
        <f>'2018'!CH25</f>
        <v>0</v>
      </c>
      <c r="CP346" s="62">
        <f>'2018'!CI25</f>
        <v>15.2</v>
      </c>
      <c r="CQ346" s="62">
        <f>'2018'!CJ25</f>
        <v>79.599999999999994</v>
      </c>
      <c r="CR346" s="63">
        <f>'2018'!CK25</f>
        <v>20.399999999999999</v>
      </c>
      <c r="CS346" s="60">
        <f>'2018'!CL25</f>
        <v>1018</v>
      </c>
      <c r="CT346" s="61">
        <f>'2018'!CM25</f>
        <v>3106</v>
      </c>
      <c r="CU346" s="61">
        <f>'2018'!CN25</f>
        <v>117</v>
      </c>
      <c r="CV346" s="61">
        <f>'2018'!CO25</f>
        <v>69</v>
      </c>
      <c r="CW346" s="61">
        <f>'2018'!CP25</f>
        <v>7</v>
      </c>
      <c r="CX346" s="61">
        <f>'2018'!CQ25</f>
        <v>21</v>
      </c>
      <c r="CY346" s="62">
        <f>'2018'!CR25</f>
        <v>0.82</v>
      </c>
      <c r="CZ346" s="62">
        <f>'2018'!CS25</f>
        <v>2.56</v>
      </c>
      <c r="DA346" s="62">
        <f>'2018'!CT25</f>
        <v>2.6</v>
      </c>
      <c r="DB346" s="62">
        <f>'2018'!CU25</f>
        <v>4.0999999999999996</v>
      </c>
      <c r="DC346" s="62">
        <f>'2018'!CV25</f>
        <v>13.9</v>
      </c>
      <c r="DD346" s="62">
        <f>'2018'!CW25</f>
        <v>0</v>
      </c>
      <c r="DE346" s="62">
        <f>'2018'!CX25</f>
        <v>9.1999999999999993</v>
      </c>
      <c r="DF346" s="62">
        <f>'2018'!CY25</f>
        <v>68.3</v>
      </c>
      <c r="DG346" s="63">
        <f>'2018'!CZ25</f>
        <v>31.5</v>
      </c>
      <c r="DH346" s="60">
        <f>'2018'!DA25</f>
        <v>941</v>
      </c>
      <c r="DI346" s="61">
        <f>'2018'!DB25</f>
        <v>3458</v>
      </c>
      <c r="DJ346" s="61">
        <f>'2018'!DC25</f>
        <v>126</v>
      </c>
      <c r="DK346" s="61">
        <f>'2018'!DD25</f>
        <v>71</v>
      </c>
      <c r="DL346" s="61">
        <f>'2018'!DE25</f>
        <v>10</v>
      </c>
      <c r="DM346" s="61">
        <f>'2018'!DF25</f>
        <v>27</v>
      </c>
      <c r="DN346" s="62">
        <f>'2018'!DG25</f>
        <v>0.54</v>
      </c>
      <c r="DO346" s="62">
        <f>'2018'!DH25</f>
        <v>1.97</v>
      </c>
      <c r="DP346" s="62">
        <f>'2018'!DI25</f>
        <v>1.99</v>
      </c>
      <c r="DQ346" s="62">
        <f>'2018'!DJ25</f>
        <v>3.7</v>
      </c>
      <c r="DR346" s="62">
        <f>'2018'!DK25</f>
        <v>12</v>
      </c>
      <c r="DS346" s="62">
        <f>'2018'!DP25</f>
        <v>39.5</v>
      </c>
      <c r="DT346" s="62">
        <f>'2018'!DQ25</f>
        <v>9</v>
      </c>
      <c r="DU346" s="62">
        <f>'2018'!DR25</f>
        <v>85.1</v>
      </c>
      <c r="DV346" s="63">
        <f>'2018'!DS25</f>
        <v>14.9</v>
      </c>
    </row>
    <row r="347" spans="1:126" ht="15.75" customHeight="1" x14ac:dyDescent="0.2">
      <c r="A347" s="30">
        <f t="shared" si="35"/>
        <v>345</v>
      </c>
      <c r="B347" s="31">
        <f>'2023'!A45</f>
        <v>43</v>
      </c>
      <c r="C347" s="31">
        <v>2023</v>
      </c>
      <c r="D347" s="32" t="str">
        <f>'2023'!B45</f>
        <v>Grant Dubose</v>
      </c>
      <c r="E347" s="32" t="str" cm="1">
        <f t="array" ref="E347">_xlfn.IFS(F347&gt;12.5,"Cornerstone",AND(F347&gt;11.995,F347&lt;12.5),"Elite",AND(F347&gt;11,F347&lt;12.995),"Elite Upside",AND(F347&gt;=9.69,F347&lt;10.999),"Upside",AND(F347&gt;8.4,F347&lt;9.999),"Upside Lite",AND(F347&gt;7.25,F347&lt;8.999),"Outlier",AND(F347&gt;=6,F347&lt;7.25),"Outlier Lite",F347&lt;6.999,"Purgatory")</f>
        <v>Outlier Lite</v>
      </c>
      <c r="F347" s="33">
        <f>'2023'!C45</f>
        <v>6.0785714285714283</v>
      </c>
      <c r="G347" s="33">
        <f t="shared" si="36"/>
        <v>43.9</v>
      </c>
      <c r="H347" s="303">
        <f t="shared" si="37"/>
        <v>-1.3505121589682167</v>
      </c>
      <c r="I347" s="34" t="str">
        <f>'2023'!D45</f>
        <v>Charlotte</v>
      </c>
      <c r="J347" s="35">
        <f>'2023'!E45</f>
        <v>10</v>
      </c>
      <c r="K347" s="36">
        <f>'2023'!F45</f>
        <v>37062</v>
      </c>
      <c r="L347" s="37">
        <f>'2023'!G45</f>
        <v>24.287671232876711</v>
      </c>
      <c r="M347" s="37" t="str">
        <f>'2023'!H45</f>
        <v>RS JR</v>
      </c>
      <c r="N347" s="37">
        <f>'2023'!I45</f>
        <v>21.865753424657534</v>
      </c>
      <c r="O347" s="37" t="str">
        <f>'2023'!J45</f>
        <v>Wide</v>
      </c>
      <c r="P347" s="37" t="str">
        <f>'2023'!K45</f>
        <v>SLOB</v>
      </c>
      <c r="Q347" s="37" t="str">
        <f>'2023'!L45</f>
        <v>Poor Separator</v>
      </c>
      <c r="R347" s="35">
        <f>'2023'!M45</f>
        <v>74</v>
      </c>
      <c r="S347" s="35">
        <f>'2023'!N45</f>
        <v>201</v>
      </c>
      <c r="T347" s="231">
        <f t="shared" si="38"/>
        <v>25.806586967447128</v>
      </c>
      <c r="U347" s="35">
        <f>'2023'!O45</f>
        <v>4.57</v>
      </c>
      <c r="V347" s="38">
        <f>'2023'!P45</f>
        <v>7</v>
      </c>
      <c r="W347" s="57">
        <f>'2023'!Q45</f>
        <v>0</v>
      </c>
      <c r="X347" s="58">
        <f>'2023'!R45</f>
        <v>0</v>
      </c>
      <c r="Y347" s="58">
        <f>'2023'!S45</f>
        <v>0</v>
      </c>
      <c r="Z347" s="58">
        <f>'2023'!T45</f>
        <v>0.29303547963206306</v>
      </c>
      <c r="AA347" s="58">
        <f>'2023'!U45</f>
        <v>0.24354243542435425</v>
      </c>
      <c r="AB347" s="58">
        <f>'2023'!V45</f>
        <v>0.26828895752820864</v>
      </c>
      <c r="AC347" s="59">
        <f>'2023'!W45</f>
        <v>0.18780227026974602</v>
      </c>
      <c r="AD347" s="42">
        <f>'2023'!X45</f>
        <v>20.202739726027396</v>
      </c>
      <c r="AE347" s="43">
        <f>'2023'!Y45</f>
        <v>2.34</v>
      </c>
      <c r="AF347" s="43">
        <f>'2023'!Z45</f>
        <v>4.8</v>
      </c>
      <c r="AG347" s="43">
        <f>'2023'!AA45</f>
        <v>11.7</v>
      </c>
      <c r="AH347" s="43">
        <f>'2023'!AB45</f>
        <v>1.3</v>
      </c>
      <c r="AI347" s="43">
        <f>'2023'!AC45</f>
        <v>2.2599999999999998</v>
      </c>
      <c r="AJ347" s="44">
        <f>'2023'!AD45</f>
        <v>6.8472222222222226E-2</v>
      </c>
      <c r="AK347" s="44">
        <f>'2023'!AE45</f>
        <v>0.18180555555555555</v>
      </c>
      <c r="AL347" s="45">
        <f>'2023'!AF45</f>
        <v>8.6999999999999994E-2</v>
      </c>
      <c r="AM347" s="46">
        <f>DD347/100</f>
        <v>0.46200000000000002</v>
      </c>
      <c r="AN347" s="45">
        <f>'2023'!AG45</f>
        <v>0.879</v>
      </c>
      <c r="AO347" s="45">
        <f>'2023'!AH45</f>
        <v>0.11900000000000001</v>
      </c>
      <c r="AP347" s="43">
        <f>'2023'!AI45</f>
        <v>92.163986746741557</v>
      </c>
      <c r="AQ347" s="47">
        <f>'2023'!AJ45</f>
        <v>93.106033185121035</v>
      </c>
      <c r="AR347" s="48">
        <f>'2023'!AK45</f>
        <v>5</v>
      </c>
      <c r="AS347" s="49">
        <f>'2023'!AL45</f>
        <v>6</v>
      </c>
      <c r="AT347" s="49">
        <f>'2023'!AM45</f>
        <v>4</v>
      </c>
      <c r="AU347" s="49">
        <f>'2023'!AN45</f>
        <v>2</v>
      </c>
      <c r="AV347" s="49">
        <f>'2023'!AO45</f>
        <v>6</v>
      </c>
      <c r="AW347" s="49">
        <f>'2023'!AP45</f>
        <v>5</v>
      </c>
      <c r="AX347" s="49">
        <f>'2023'!AQ45</f>
        <v>1</v>
      </c>
      <c r="AY347" s="50">
        <f>'2023'!AR45</f>
        <v>0.5</v>
      </c>
      <c r="AZ347" s="60">
        <f>'2023'!AS45</f>
        <v>0</v>
      </c>
      <c r="BA347" s="61">
        <f>'2023'!AT45</f>
        <v>1</v>
      </c>
      <c r="BB347" s="61">
        <f>'2023'!AU45</f>
        <v>0</v>
      </c>
      <c r="BC347" s="61">
        <f>'2023'!AV45</f>
        <v>0</v>
      </c>
      <c r="BD347" s="61">
        <f>'2023'!AW45</f>
        <v>0</v>
      </c>
      <c r="BE347" s="61">
        <f>'2023'!AX45</f>
        <v>0</v>
      </c>
      <c r="BF347" s="62">
        <f>'2023'!AY45</f>
        <v>0</v>
      </c>
      <c r="BG347" s="62">
        <f>'2023'!AZ45</f>
        <v>0</v>
      </c>
      <c r="BH347" s="62">
        <f>'2023'!BA45</f>
        <v>0</v>
      </c>
      <c r="BI347" s="62">
        <f>'2023'!BA45</f>
        <v>0</v>
      </c>
      <c r="BJ347" s="62">
        <f>'2023'!BC45</f>
        <v>0</v>
      </c>
      <c r="BK347" s="62">
        <f>'2023'!BH45</f>
        <v>0</v>
      </c>
      <c r="BL347" s="62">
        <f>'2023'!BI45</f>
        <v>0</v>
      </c>
      <c r="BM347" s="62">
        <f>'2023'!BJ45</f>
        <v>0</v>
      </c>
      <c r="BN347" s="63">
        <f>'2023'!BK45</f>
        <v>0</v>
      </c>
      <c r="BO347" s="60">
        <f>'2023'!BL45</f>
        <v>0</v>
      </c>
      <c r="BP347" s="61">
        <f>'2023'!BM45</f>
        <v>2750</v>
      </c>
      <c r="BQ347" s="61">
        <f>'2023'!BN45</f>
        <v>0</v>
      </c>
      <c r="BR347" s="61">
        <f>'2023'!BO45</f>
        <v>0</v>
      </c>
      <c r="BS347" s="61">
        <f>'2023'!BP45</f>
        <v>0</v>
      </c>
      <c r="BT347" s="61">
        <f>'2023'!BQ45</f>
        <v>24</v>
      </c>
      <c r="BU347" s="62">
        <f>'2023'!BR45</f>
        <v>0</v>
      </c>
      <c r="BV347" s="62">
        <f>'2023'!BS45</f>
        <v>0</v>
      </c>
      <c r="BW347" s="62">
        <f>'2023'!BT45</f>
        <v>0</v>
      </c>
      <c r="BX347" s="62">
        <f>'2023'!BU45</f>
        <v>0</v>
      </c>
      <c r="BY347" s="62">
        <f>'2023'!BV45</f>
        <v>0</v>
      </c>
      <c r="BZ347" s="62">
        <f>'2023'!CA45</f>
        <v>0</v>
      </c>
      <c r="CA347" s="62">
        <f>'2023'!CB45</f>
        <v>0</v>
      </c>
      <c r="CB347" s="62">
        <f>'2023'!CC45</f>
        <v>0</v>
      </c>
      <c r="CC347" s="63">
        <f>'2023'!CD45</f>
        <v>0</v>
      </c>
      <c r="CD347" s="60">
        <f>'2023'!CE45</f>
        <v>0</v>
      </c>
      <c r="CE347" s="61">
        <f>'2023'!CF45</f>
        <v>1337</v>
      </c>
      <c r="CF347" s="61">
        <f>'2023'!CG45</f>
        <v>0</v>
      </c>
      <c r="CG347" s="61">
        <f>'2023'!CH45</f>
        <v>0</v>
      </c>
      <c r="CH347" s="61">
        <f>'2023'!CI45</f>
        <v>0</v>
      </c>
      <c r="CI347" s="61">
        <f>'2023'!CJ45</f>
        <v>0</v>
      </c>
      <c r="CJ347" s="62">
        <f>'2023'!CK45</f>
        <v>0</v>
      </c>
      <c r="CK347" s="62">
        <f>'2023'!CL45</f>
        <v>0</v>
      </c>
      <c r="CL347" s="62">
        <f>'2023'!CM45</f>
        <v>0</v>
      </c>
      <c r="CM347" s="62">
        <f>'2023'!CN45</f>
        <v>0</v>
      </c>
      <c r="CN347" s="62">
        <f>'2023'!CO45</f>
        <v>0</v>
      </c>
      <c r="CO347" s="62">
        <f>'2023'!CT45</f>
        <v>0</v>
      </c>
      <c r="CP347" s="62">
        <f>'2023'!CU45</f>
        <v>0</v>
      </c>
      <c r="CQ347" s="62">
        <f>'2023'!CV45</f>
        <v>0</v>
      </c>
      <c r="CR347" s="63">
        <f>'2023'!CW45</f>
        <v>0</v>
      </c>
      <c r="CS347" s="60">
        <f>'2023'!CX45</f>
        <v>892</v>
      </c>
      <c r="CT347" s="61">
        <f>'2023'!CY45</f>
        <v>3044</v>
      </c>
      <c r="CU347" s="61">
        <f>'2023'!CZ45</f>
        <v>102</v>
      </c>
      <c r="CV347" s="61">
        <f>'2023'!DA45</f>
        <v>61</v>
      </c>
      <c r="CW347" s="61">
        <f>'2023'!DB45</f>
        <v>6</v>
      </c>
      <c r="CX347" s="61">
        <f>'2023'!DC45</f>
        <v>27</v>
      </c>
      <c r="CY347" s="62">
        <f>'2023'!DD45</f>
        <v>1.3</v>
      </c>
      <c r="CZ347" s="62">
        <f>'2023'!DE45</f>
        <v>2.2599999999999998</v>
      </c>
      <c r="DA347" s="62">
        <f>'2023'!DF45</f>
        <v>2.34</v>
      </c>
      <c r="DB347" s="62">
        <f>'2023'!DG45</f>
        <v>4.3</v>
      </c>
      <c r="DC347" s="62">
        <f>'2023'!DH45</f>
        <v>13.6</v>
      </c>
      <c r="DD347" s="62">
        <f>'2023'!DM45</f>
        <v>46.2</v>
      </c>
      <c r="DE347" s="62">
        <f>'2023'!DN45</f>
        <v>7.6</v>
      </c>
      <c r="DF347" s="62">
        <f>'2023'!DO45</f>
        <v>89.7</v>
      </c>
      <c r="DG347" s="63">
        <f>'2023'!DP45</f>
        <v>10.3</v>
      </c>
      <c r="DH347" s="60">
        <f>'2023'!DQ45</f>
        <v>792</v>
      </c>
      <c r="DI347" s="61">
        <f>'2023'!DR45</f>
        <v>3252</v>
      </c>
      <c r="DJ347" s="61">
        <f>'2023'!DS45</f>
        <v>106</v>
      </c>
      <c r="DK347" s="61">
        <f>'2023'!DT45</f>
        <v>63</v>
      </c>
      <c r="DL347" s="61">
        <f>'2023'!DU45</f>
        <v>9</v>
      </c>
      <c r="DM347" s="61">
        <f>'2023'!DV45</f>
        <v>27</v>
      </c>
      <c r="DN347" s="62">
        <f>'2023'!DW45</f>
        <v>1.0900000000000001</v>
      </c>
      <c r="DO347" s="62">
        <f>'2023'!DX45</f>
        <v>1.85</v>
      </c>
      <c r="DP347" s="62">
        <f>'2023'!DY45</f>
        <v>1.87</v>
      </c>
      <c r="DQ347" s="62">
        <f>'2023'!DZ45</f>
        <v>4.8</v>
      </c>
      <c r="DR347" s="62">
        <f>'2023'!EA45</f>
        <v>11.7</v>
      </c>
      <c r="DS347" s="62">
        <f>'2023'!EF45</f>
        <v>44.8</v>
      </c>
      <c r="DT347" s="62">
        <f>'2023'!EG45</f>
        <v>8.6999999999999993</v>
      </c>
      <c r="DU347" s="62">
        <f>'2023'!EH45</f>
        <v>86.1</v>
      </c>
      <c r="DV347" s="63">
        <f>'2023'!EI45</f>
        <v>13.5</v>
      </c>
    </row>
    <row r="348" spans="1:126" ht="15.75" customHeight="1" x14ac:dyDescent="0.2">
      <c r="A348" s="30">
        <f t="shared" si="35"/>
        <v>346</v>
      </c>
      <c r="B348" s="31">
        <f>'2019'!A28</f>
        <v>26</v>
      </c>
      <c r="C348" s="31">
        <v>2019</v>
      </c>
      <c r="D348" s="32" t="str">
        <f>'2019'!B28</f>
        <v>Lil'Jordan Humphrey</v>
      </c>
      <c r="E348" s="32" t="str" cm="1">
        <f t="array" ref="E348">_xlfn.IFS(F348&gt;12.5,"Cornerstone",AND(F348&gt;11.995,F348&lt;12.5),"Elite",AND(F348&gt;11,F348&lt;12.995),"Elite Upside",AND(F348&gt;=9.69,F348&lt;10.999),"Upside",AND(F348&gt;8.4,F348&lt;9.999),"Upside Lite",AND(F348&gt;7.25,F348&lt;8.999),"Outlier",AND(F348&gt;=6,F348&lt;7.25),"Outlier Lite",F348&lt;6.999,"Purgatory")</f>
        <v>Outlier Lite</v>
      </c>
      <c r="F348" s="33">
        <f>'2019'!C28</f>
        <v>6.0642857142857149</v>
      </c>
      <c r="G348" s="33">
        <f t="shared" si="36"/>
        <v>43.7</v>
      </c>
      <c r="H348" s="303">
        <f t="shared" si="37"/>
        <v>-1.3587115082379426</v>
      </c>
      <c r="I348" s="34" t="str">
        <f>'2019'!D28</f>
        <v>Texas</v>
      </c>
      <c r="J348" s="35">
        <f>'2019'!E28</f>
        <v>3</v>
      </c>
      <c r="K348" s="36">
        <f>'2019'!F28</f>
        <v>35900</v>
      </c>
      <c r="L348" s="37">
        <f>'2019'!G28</f>
        <v>27.471232876712328</v>
      </c>
      <c r="M348" s="37" t="str">
        <f>'2019'!H28</f>
        <v>JR</v>
      </c>
      <c r="N348" s="37">
        <f>'2019'!I28</f>
        <v>21.041095890410958</v>
      </c>
      <c r="O348" s="37" t="str">
        <f>'2019'!J28</f>
        <v>Slot</v>
      </c>
      <c r="P348" s="37" t="str">
        <f>'2019'!K28</f>
        <v>SLOB</v>
      </c>
      <c r="Q348" s="37" t="str">
        <f>'2019'!L28</f>
        <v>Elite Earner</v>
      </c>
      <c r="R348" s="55">
        <f>'2019'!M28</f>
        <v>76</v>
      </c>
      <c r="S348" s="55">
        <f>'2019'!N28</f>
        <v>225</v>
      </c>
      <c r="T348" s="231">
        <f t="shared" si="38"/>
        <v>27.387556506414953</v>
      </c>
      <c r="U348" s="35">
        <f>'2019'!O28</f>
        <v>4.75</v>
      </c>
      <c r="V348" s="56">
        <f>'2019'!P28</f>
        <v>0</v>
      </c>
      <c r="W348" s="57">
        <f>'2019'!Q28</f>
        <v>0</v>
      </c>
      <c r="X348" s="58">
        <f>'2019'!R28</f>
        <v>0</v>
      </c>
      <c r="Y348" s="58">
        <f>'2019'!S28</f>
        <v>4.96031746031746E-3</v>
      </c>
      <c r="Z348" s="58">
        <f>'2019'!T28</f>
        <v>0.12808320950965824</v>
      </c>
      <c r="AA348" s="58">
        <f>'2019'!U28</f>
        <v>0.32531120331950208</v>
      </c>
      <c r="AB348" s="58">
        <f>'2019'!V28</f>
        <v>0.32531120331950208</v>
      </c>
      <c r="AC348" s="59">
        <f>'2019'!W28</f>
        <v>0.30904564315352695</v>
      </c>
      <c r="AD348" s="42">
        <f>'2019'!X28</f>
        <v>20.391780821917809</v>
      </c>
      <c r="AE348" s="43">
        <f>'2019'!Y28</f>
        <v>2.73</v>
      </c>
      <c r="AF348" s="43">
        <f>'2019'!Z28</f>
        <v>7.3</v>
      </c>
      <c r="AG348" s="43">
        <f>'2019'!AA28</f>
        <v>9.1999999999999993</v>
      </c>
      <c r="AH348" s="43">
        <f>'2019'!AB28</f>
        <v>0.84</v>
      </c>
      <c r="AI348" s="43">
        <f>'2019'!AC28</f>
        <v>2.48</v>
      </c>
      <c r="AJ348" s="44">
        <f>'2019'!AD28</f>
        <v>5.5714285714285716E-2</v>
      </c>
      <c r="AK348" s="44">
        <f>'2019'!AE28</f>
        <v>0.22285714285714286</v>
      </c>
      <c r="AL348" s="45">
        <f>'2019'!AF28</f>
        <v>6.5000000000000002E-2</v>
      </c>
      <c r="AM348" s="46">
        <f>DS348/100</f>
        <v>0.66700000000000004</v>
      </c>
      <c r="AN348" s="45">
        <f>'2019'!AG28</f>
        <v>4.4000000000000004E-2</v>
      </c>
      <c r="AO348" s="45">
        <f>'2019'!AH28</f>
        <v>0.94599999999999995</v>
      </c>
      <c r="AP348" s="43">
        <f>'2019'!AI28</f>
        <v>88.397111747147434</v>
      </c>
      <c r="AQ348" s="47">
        <f>'2019'!AJ28</f>
        <v>92.945304609933999</v>
      </c>
      <c r="AR348" s="48">
        <f>'2019'!AK28</f>
        <v>8</v>
      </c>
      <c r="AS348" s="49">
        <f>'2019'!AL28</f>
        <v>6</v>
      </c>
      <c r="AT348" s="49">
        <f>'2019'!AM28</f>
        <v>5</v>
      </c>
      <c r="AU348" s="49">
        <f>'2019'!AN28</f>
        <v>5</v>
      </c>
      <c r="AV348" s="49">
        <f>'2019'!AO28</f>
        <v>3</v>
      </c>
      <c r="AW348" s="49">
        <f>'2019'!AP28</f>
        <v>5</v>
      </c>
      <c r="AX348" s="49">
        <f>'2019'!AQ28</f>
        <v>0</v>
      </c>
      <c r="AY348" s="50">
        <f>'2019'!AR28</f>
        <v>0</v>
      </c>
      <c r="AZ348" s="60">
        <f>'2019'!AS28</f>
        <v>0</v>
      </c>
      <c r="BA348" s="61">
        <f>'2019'!AT28</f>
        <v>2599</v>
      </c>
      <c r="BB348" s="61">
        <f>'2019'!AU28</f>
        <v>0</v>
      </c>
      <c r="BC348" s="61">
        <f>'2019'!AV28</f>
        <v>0</v>
      </c>
      <c r="BD348" s="61">
        <f>'2019'!AW28</f>
        <v>0</v>
      </c>
      <c r="BE348" s="61">
        <f>'2019'!AX28</f>
        <v>0</v>
      </c>
      <c r="BF348" s="62">
        <f>'2019'!AY28</f>
        <v>0</v>
      </c>
      <c r="BG348" s="62">
        <f>'2019'!AZ28</f>
        <v>0</v>
      </c>
      <c r="BH348" s="62">
        <f>'2019'!BA28</f>
        <v>0</v>
      </c>
      <c r="BI348" s="62">
        <f>'2019'!BB28</f>
        <v>0</v>
      </c>
      <c r="BJ348" s="62">
        <f>'2019'!BC28</f>
        <v>0</v>
      </c>
      <c r="BK348" s="62">
        <f>'2019'!BD28</f>
        <v>0</v>
      </c>
      <c r="BL348" s="62">
        <f>'2019'!BE28</f>
        <v>0</v>
      </c>
      <c r="BM348" s="62">
        <f>'2019'!BF28</f>
        <v>0</v>
      </c>
      <c r="BN348" s="63">
        <f>'2019'!BG28</f>
        <v>0</v>
      </c>
      <c r="BO348" s="60">
        <f>'2019'!BH28</f>
        <v>0</v>
      </c>
      <c r="BP348" s="61">
        <f>'2019'!BI28</f>
        <v>1751</v>
      </c>
      <c r="BQ348" s="61">
        <f>'2019'!BJ28</f>
        <v>0</v>
      </c>
      <c r="BR348" s="61">
        <f>'2019'!BK28</f>
        <v>0</v>
      </c>
      <c r="BS348" s="61">
        <f>'2019'!BL28</f>
        <v>0</v>
      </c>
      <c r="BT348" s="61">
        <f>'2019'!BM28</f>
        <v>0</v>
      </c>
      <c r="BU348" s="62">
        <f>'2019'!BN28</f>
        <v>0</v>
      </c>
      <c r="BV348" s="62">
        <f>'2019'!BO28</f>
        <v>0</v>
      </c>
      <c r="BW348" s="62">
        <f>'2019'!BP28</f>
        <v>0</v>
      </c>
      <c r="BX348" s="62">
        <f>'2019'!BQ28</f>
        <v>0</v>
      </c>
      <c r="BY348" s="62">
        <f>'2019'!BR28</f>
        <v>0</v>
      </c>
      <c r="BZ348" s="62">
        <f>'2019'!BS28</f>
        <v>0</v>
      </c>
      <c r="CA348" s="62">
        <f>'2019'!BT28</f>
        <v>0</v>
      </c>
      <c r="CB348" s="62">
        <f>'2019'!BU28</f>
        <v>0</v>
      </c>
      <c r="CC348" s="63">
        <f>'2019'!BV28</f>
        <v>0</v>
      </c>
      <c r="CD348" s="60">
        <f>'2019'!BW28</f>
        <v>15</v>
      </c>
      <c r="CE348" s="61">
        <f>'2019'!BX28</f>
        <v>3024</v>
      </c>
      <c r="CF348" s="61">
        <f>'2019'!BY28</f>
        <v>2</v>
      </c>
      <c r="CG348" s="61">
        <f>'2019'!BZ28</f>
        <v>2</v>
      </c>
      <c r="CH348" s="61">
        <f>'2019'!CA28</f>
        <v>0</v>
      </c>
      <c r="CI348" s="61">
        <f>'2019'!CB28</f>
        <v>21</v>
      </c>
      <c r="CJ348" s="62">
        <f>'2019'!CC28</f>
        <v>0.9</v>
      </c>
      <c r="CK348" s="62">
        <f>'2019'!CD28</f>
        <v>0.15</v>
      </c>
      <c r="CL348" s="62">
        <f>'2019'!CE28</f>
        <v>1.67</v>
      </c>
      <c r="CM348" s="62">
        <f>'2019'!CF28</f>
        <v>3.5</v>
      </c>
      <c r="CN348" s="62">
        <f>'2019'!CG28</f>
        <v>0</v>
      </c>
      <c r="CO348" s="62">
        <f>'2019'!CH28</f>
        <v>0</v>
      </c>
      <c r="CP348" s="62">
        <f>'2019'!CI28</f>
        <v>0</v>
      </c>
      <c r="CQ348" s="62">
        <f>'2019'!CJ28</f>
        <v>100</v>
      </c>
      <c r="CR348" s="63">
        <f>'2019'!CK28</f>
        <v>0</v>
      </c>
      <c r="CS348" s="60">
        <f>'2019'!CL28</f>
        <v>431</v>
      </c>
      <c r="CT348" s="61">
        <f>'2019'!CM28</f>
        <v>3365</v>
      </c>
      <c r="CU348" s="61">
        <f>'2019'!CN28</f>
        <v>57</v>
      </c>
      <c r="CV348" s="61">
        <f>'2019'!CO28</f>
        <v>38</v>
      </c>
      <c r="CW348" s="61">
        <f>'2019'!CP28</f>
        <v>1</v>
      </c>
      <c r="CX348" s="61">
        <f>'2019'!CQ28</f>
        <v>18</v>
      </c>
      <c r="CY348" s="62">
        <f>'2019'!CR28</f>
        <v>0.34</v>
      </c>
      <c r="CZ348" s="62">
        <f>'2019'!CS28</f>
        <v>1</v>
      </c>
      <c r="DA348" s="62">
        <f>'2019'!CT28</f>
        <v>1.42</v>
      </c>
      <c r="DB348" s="62">
        <f>'2019'!CU28</f>
        <v>7</v>
      </c>
      <c r="DC348" s="62">
        <f>'2019'!CV28</f>
        <v>7</v>
      </c>
      <c r="DD348" s="62">
        <f>'2019'!DA28</f>
        <v>16.7</v>
      </c>
      <c r="DE348" s="62">
        <f>'2019'!DB28</f>
        <v>5</v>
      </c>
      <c r="DF348" s="62">
        <f>'2019'!DC28</f>
        <v>0.3</v>
      </c>
      <c r="DG348" s="63">
        <f>'2019'!DD28</f>
        <v>98.1</v>
      </c>
      <c r="DH348" s="60">
        <f>'2019'!DE28</f>
        <v>1176</v>
      </c>
      <c r="DI348" s="61">
        <f>'2019'!DF28</f>
        <v>3615</v>
      </c>
      <c r="DJ348" s="61">
        <f>'2019'!DG28</f>
        <v>120</v>
      </c>
      <c r="DK348" s="61">
        <f>'2019'!DH28</f>
        <v>86</v>
      </c>
      <c r="DL348" s="61">
        <f>'2019'!DI28</f>
        <v>9</v>
      </c>
      <c r="DM348" s="61">
        <f>'2019'!DJ28</f>
        <v>28</v>
      </c>
      <c r="DN348" s="62">
        <f>'2019'!DK28</f>
        <v>0.84</v>
      </c>
      <c r="DO348" s="62">
        <f>'2019'!DL28</f>
        <v>2.48</v>
      </c>
      <c r="DP348" s="62">
        <f>'2019'!DM28</f>
        <v>2.73</v>
      </c>
      <c r="DQ348" s="62">
        <f>'2019'!DN28</f>
        <v>7.3</v>
      </c>
      <c r="DR348" s="62">
        <f>'2019'!DO28</f>
        <v>9.1999999999999993</v>
      </c>
      <c r="DS348" s="62">
        <f>'2019'!DT28</f>
        <v>66.7</v>
      </c>
      <c r="DT348" s="62">
        <f>'2019'!DU28</f>
        <v>6.5</v>
      </c>
      <c r="DU348" s="62">
        <f>'2019'!DV28</f>
        <v>8.5</v>
      </c>
      <c r="DV348" s="63">
        <f>'2019'!DW28</f>
        <v>91.1</v>
      </c>
    </row>
    <row r="349" spans="1:126" ht="15.75" customHeight="1" x14ac:dyDescent="0.2">
      <c r="A349" s="30">
        <f t="shared" si="35"/>
        <v>347</v>
      </c>
      <c r="B349" s="31">
        <f>'2026 - WIP'!A28</f>
        <v>26</v>
      </c>
      <c r="C349" s="31">
        <v>2026</v>
      </c>
      <c r="D349" s="32" t="str">
        <f>'2026 - WIP'!B28</f>
        <v>Caleb Douglas</v>
      </c>
      <c r="E349" s="32" t="str" cm="1">
        <f t="array" ref="E349">_xlfn.IFS(F349&gt;12.5,"Cornerstone",AND(F349&gt;11.995,F349&lt;12.5),"Elite",AND(F349&gt;11,F349&lt;12.995),"Elite Upside",AND(F349&gt;=9.69,F349&lt;10.999),"Upside",AND(F349&gt;8.4,F349&lt;9.999),"Upside Lite",AND(F349&gt;7.25,F349&lt;8.999),"Outlier",AND(F349&gt;=6,F349&lt;7.25),"Outlier Lite",F349&lt;6.999,"Purgatory")</f>
        <v>Outlier Lite</v>
      </c>
      <c r="F349" s="33">
        <f>'2026 - WIP'!C28</f>
        <v>6.0600000000000005</v>
      </c>
      <c r="G349" s="33">
        <f t="shared" si="36"/>
        <v>43.5</v>
      </c>
      <c r="H349" s="303">
        <f t="shared" si="37"/>
        <v>-1.3611713130188605</v>
      </c>
      <c r="I349" s="34" t="str">
        <f>'2026 - WIP'!D28</f>
        <v>Texas Tech</v>
      </c>
      <c r="J349" s="35">
        <f>'2026 - WIP'!E28</f>
        <v>3</v>
      </c>
      <c r="K349" s="36">
        <f>'2026 - WIP'!F28</f>
        <v>37873</v>
      </c>
      <c r="L349" s="37">
        <f>'2026 - WIP'!G28</f>
        <v>22.065753424657533</v>
      </c>
      <c r="M349" s="37" t="str">
        <f>'2026 - WIP'!H28</f>
        <v>RS JR</v>
      </c>
      <c r="N349" s="37">
        <f>'2026 - WIP'!I28</f>
        <v>22.646575342465752</v>
      </c>
      <c r="O349" s="37" t="str">
        <f>'2026 - WIP'!J28</f>
        <v>Wide</v>
      </c>
      <c r="P349" s="37" t="str">
        <f>'2026 - WIP'!K28</f>
        <v>SLOB</v>
      </c>
      <c r="Q349" s="37" t="str">
        <f>'2026 - WIP'!L28</f>
        <v>Poor Separator</v>
      </c>
      <c r="R349" s="35">
        <f>'2026 - WIP'!M28</f>
        <v>76</v>
      </c>
      <c r="S349" s="35">
        <f>'2026 - WIP'!N28</f>
        <v>210</v>
      </c>
      <c r="T349" s="231">
        <f t="shared" si="38"/>
        <v>25.561719405987287</v>
      </c>
      <c r="U349" s="35">
        <f>'2026 - WIP'!O28</f>
        <v>4.5</v>
      </c>
      <c r="V349" s="38">
        <f>'2026 - WIP'!P28</f>
        <v>0</v>
      </c>
      <c r="W349" s="57">
        <f>'2026 - WIP'!Q28</f>
        <v>0</v>
      </c>
      <c r="X349" s="58">
        <f>'2026 - WIP'!R28</f>
        <v>9.7743521000893646E-2</v>
      </c>
      <c r="Y349" s="58">
        <f>'2026 - WIP'!S28</f>
        <v>0.10489780177400694</v>
      </c>
      <c r="Z349" s="58">
        <f>'2026 - WIP'!T28</f>
        <v>0.22919367383977185</v>
      </c>
      <c r="AA349" s="58">
        <f>'2026 - WIP'!U28</f>
        <v>0</v>
      </c>
      <c r="AB349" s="58">
        <f>'2026 - WIP'!V28</f>
        <v>0.22919367383977185</v>
      </c>
      <c r="AC349" s="59">
        <f>'2026 - WIP'!W28</f>
        <v>0.21773399014778325</v>
      </c>
      <c r="AD349" s="42">
        <f>'2026 - WIP'!X28</f>
        <v>20.994520547945207</v>
      </c>
      <c r="AE349" s="43">
        <f>'2026 - WIP'!Y28</f>
        <v>2</v>
      </c>
      <c r="AF349" s="43">
        <f>'2026 - WIP'!Z28</f>
        <v>5.9</v>
      </c>
      <c r="AG349" s="43">
        <f>'2026 - WIP'!AA28</f>
        <v>12.8</v>
      </c>
      <c r="AH349" s="43">
        <f>'2026 - WIP'!AB28</f>
        <v>0</v>
      </c>
      <c r="AI349" s="43">
        <f>'2026 - WIP'!AC28</f>
        <v>0</v>
      </c>
      <c r="AJ349" s="44">
        <f>'2026 - WIP'!AD28</f>
        <v>4.2986425339366516E-2</v>
      </c>
      <c r="AK349" s="44">
        <f>'2026 - WIP'!AE28</f>
        <v>0.17420814479638008</v>
      </c>
      <c r="AL349" s="45">
        <f>'2026 - WIP'!AF28</f>
        <v>4.8000000000000001E-2</v>
      </c>
      <c r="AM349" s="46">
        <f>DS349/100</f>
        <v>0</v>
      </c>
      <c r="AN349" s="45">
        <f>'2026 - WIP'!AG28</f>
        <v>0.88099999999999989</v>
      </c>
      <c r="AO349" s="45">
        <f>'2026 - WIP'!AH28</f>
        <v>0.11599999999999999</v>
      </c>
      <c r="AP349" s="43">
        <f>'2026 - WIP'!AI28</f>
        <v>102.42341106538638</v>
      </c>
      <c r="AQ349" s="47">
        <f>'2026 - WIP'!AJ28</f>
        <v>107.69328264809538</v>
      </c>
      <c r="AR349" s="48">
        <f>'2026 - WIP'!AK28</f>
        <v>6</v>
      </c>
      <c r="AS349" s="49">
        <f>'2026 - WIP'!AL28</f>
        <v>5</v>
      </c>
      <c r="AT349" s="49">
        <f>'2026 - WIP'!AM28</f>
        <v>4</v>
      </c>
      <c r="AU349" s="49">
        <f>'2026 - WIP'!AN28</f>
        <v>4</v>
      </c>
      <c r="AV349" s="49">
        <f>'2026 - WIP'!AO28</f>
        <v>8</v>
      </c>
      <c r="AW349" s="49">
        <f>'2026 - WIP'!AP28</f>
        <v>7</v>
      </c>
      <c r="AX349" s="49">
        <f>'2026 - WIP'!AQ28</f>
        <v>0</v>
      </c>
      <c r="AY349" s="50">
        <f>'2026 - WIP'!AR28</f>
        <v>0</v>
      </c>
      <c r="AZ349" s="60">
        <f>'2026 - WIP'!AS28</f>
        <v>0</v>
      </c>
      <c r="BA349" s="61">
        <f>'2026 - WIP'!AT28</f>
        <v>1</v>
      </c>
      <c r="BB349" s="61">
        <f>'2026 - WIP'!AU28</f>
        <v>0</v>
      </c>
      <c r="BC349" s="61">
        <f>'2026 - WIP'!AV28</f>
        <v>0</v>
      </c>
      <c r="BD349" s="61">
        <f>'2026 - WIP'!AW28</f>
        <v>0</v>
      </c>
      <c r="BE349" s="61">
        <f>'2026 - WIP'!AX28</f>
        <v>0</v>
      </c>
      <c r="BF349" s="62">
        <f>'2026 - WIP'!AY28</f>
        <v>0</v>
      </c>
      <c r="BG349" s="62">
        <f>'2026 - WIP'!AZ28</f>
        <v>0</v>
      </c>
      <c r="BH349" s="62">
        <f>'2026 - WIP'!BA28</f>
        <v>0</v>
      </c>
      <c r="BI349" s="62">
        <f>'2026 - WIP'!BB28</f>
        <v>0</v>
      </c>
      <c r="BJ349" s="62">
        <f>'2026 - WIP'!BC28</f>
        <v>0</v>
      </c>
      <c r="BK349" s="62">
        <f>'2026 - WIP'!BH28</f>
        <v>0</v>
      </c>
      <c r="BL349" s="62">
        <f>'2026 - WIP'!BI28</f>
        <v>0</v>
      </c>
      <c r="BM349" s="62">
        <f>'2026 - WIP'!BJ28</f>
        <v>0</v>
      </c>
      <c r="BN349" s="63">
        <f>'2026 - WIP'!BK28</f>
        <v>0</v>
      </c>
      <c r="BO349" s="60">
        <f>'2026 - WIP'!BL28</f>
        <v>175</v>
      </c>
      <c r="BP349" s="61">
        <f>'2026 - WIP'!BM28</f>
        <v>1790.4</v>
      </c>
      <c r="BQ349" s="61">
        <f>'2026 - WIP'!BN28</f>
        <v>20</v>
      </c>
      <c r="BR349" s="61">
        <f>'2026 - WIP'!BO28</f>
        <v>10</v>
      </c>
      <c r="BS349" s="61">
        <f>'2026 - WIP'!BP28</f>
        <v>2</v>
      </c>
      <c r="BT349" s="61">
        <f>'2026 - WIP'!BQ28</f>
        <v>11.2</v>
      </c>
      <c r="BU349" s="62">
        <f>'2026 - WIP'!BR28</f>
        <v>0</v>
      </c>
      <c r="BV349" s="62">
        <f>'2026 - WIP'!BS28</f>
        <v>0</v>
      </c>
      <c r="BW349" s="62">
        <f>'2026 - WIP'!BT28</f>
        <v>1.55</v>
      </c>
      <c r="BX349" s="62">
        <f>'2026 - WIP'!BU28</f>
        <v>5.8</v>
      </c>
      <c r="BY349" s="62">
        <f>'2026 - WIP'!BV28</f>
        <v>16.600000000000001</v>
      </c>
      <c r="BZ349" s="62">
        <f>'2026 - WIP'!CA28</f>
        <v>16.7</v>
      </c>
      <c r="CA349" s="62">
        <f>'2026 - WIP'!CB28</f>
        <v>16.7</v>
      </c>
      <c r="CB349" s="62">
        <f>'2026 - WIP'!CC28</f>
        <v>80.8</v>
      </c>
      <c r="CC349" s="63">
        <f>'2026 - WIP'!CD28</f>
        <v>19.2</v>
      </c>
      <c r="CD349" s="60">
        <f>'2026 - WIP'!CE28</f>
        <v>136</v>
      </c>
      <c r="CE349" s="61">
        <f>'2026 - WIP'!CF28</f>
        <v>1296.5</v>
      </c>
      <c r="CF349" s="61">
        <f>'2026 - WIP'!CG28</f>
        <v>15</v>
      </c>
      <c r="CG349" s="61">
        <f>'2026 - WIP'!CH28</f>
        <v>11</v>
      </c>
      <c r="CH349" s="61">
        <f>'2026 - WIP'!CI28</f>
        <v>1</v>
      </c>
      <c r="CI349" s="61">
        <f>'2026 - WIP'!CJ28</f>
        <v>8.5</v>
      </c>
      <c r="CJ349" s="62">
        <f>'2026 - WIP'!CK28</f>
        <v>0</v>
      </c>
      <c r="CK349" s="62">
        <f>'2026 - WIP'!CL28</f>
        <v>0</v>
      </c>
      <c r="CL349" s="62">
        <f>'2026 - WIP'!CM28</f>
        <v>1.23</v>
      </c>
      <c r="CM349" s="62">
        <f>'2026 - WIP'!CN28</f>
        <v>1.7</v>
      </c>
      <c r="CN349" s="62">
        <f>'2026 - WIP'!CO28</f>
        <v>17.399999999999999</v>
      </c>
      <c r="CO349" s="62">
        <f>'2026 - WIP'!CT28</f>
        <v>100</v>
      </c>
      <c r="CP349" s="62">
        <f>'2026 - WIP'!CU28</f>
        <v>0</v>
      </c>
      <c r="CQ349" s="62">
        <f>'2026 - WIP'!CV28</f>
        <v>88.4</v>
      </c>
      <c r="CR349" s="63">
        <f>'2026 - WIP'!CW28</f>
        <v>11.6</v>
      </c>
      <c r="CS349" s="60">
        <f>'2026 - WIP'!CX28</f>
        <v>884</v>
      </c>
      <c r="CT349" s="61">
        <f>'2026 - WIP'!CY28</f>
        <v>3857</v>
      </c>
      <c r="CU349" s="61">
        <f>'2026 - WIP'!CZ28</f>
        <v>96</v>
      </c>
      <c r="CV349" s="61">
        <f>'2026 - WIP'!DA28</f>
        <v>59</v>
      </c>
      <c r="CW349" s="61">
        <f>'2026 - WIP'!DB28</f>
        <v>6</v>
      </c>
      <c r="CX349" s="61">
        <f>'2026 - WIP'!DC28</f>
        <v>31</v>
      </c>
      <c r="CY349" s="62">
        <f>'2026 - WIP'!DD28</f>
        <v>0</v>
      </c>
      <c r="CZ349" s="62">
        <f>'2026 - WIP'!DE28</f>
        <v>0</v>
      </c>
      <c r="DA349" s="62">
        <f>'2026 - WIP'!DF28</f>
        <v>2</v>
      </c>
      <c r="DB349" s="62">
        <f>'2026 - WIP'!DG28</f>
        <v>5.9</v>
      </c>
      <c r="DC349" s="62">
        <f>'2026 - WIP'!DH28</f>
        <v>12.8</v>
      </c>
      <c r="DD349" s="62">
        <f>'2026 - WIP'!DM28</f>
        <v>31.6</v>
      </c>
      <c r="DE349" s="62">
        <f>'2026 - WIP'!DN28</f>
        <v>4.8</v>
      </c>
      <c r="DF349" s="62">
        <f>'2026 - WIP'!DO28</f>
        <v>88.1</v>
      </c>
      <c r="DG349" s="63">
        <f>'2026 - WIP'!DP28</f>
        <v>11.6</v>
      </c>
      <c r="DH349" s="60">
        <f>'2026 - WIP'!DQ28</f>
        <v>0</v>
      </c>
      <c r="DI349" s="61">
        <f>'2026 - WIP'!DR28</f>
        <v>1</v>
      </c>
      <c r="DJ349" s="61">
        <f>'2026 - WIP'!DS28</f>
        <v>0</v>
      </c>
      <c r="DK349" s="61">
        <f>'2026 - WIP'!DT28</f>
        <v>0</v>
      </c>
      <c r="DL349" s="61">
        <f>'2026 - WIP'!DU28</f>
        <v>0</v>
      </c>
      <c r="DM349" s="61">
        <f>'2026 - WIP'!DV28</f>
        <v>0</v>
      </c>
      <c r="DN349" s="62">
        <f>'2026 - WIP'!DW28</f>
        <v>0</v>
      </c>
      <c r="DO349" s="62">
        <f>'2026 - WIP'!DX28</f>
        <v>0</v>
      </c>
      <c r="DP349" s="62">
        <f>'2026 - WIP'!DY28</f>
        <v>0</v>
      </c>
      <c r="DQ349" s="62">
        <f>'2026 - WIP'!DZ28</f>
        <v>0</v>
      </c>
      <c r="DR349" s="62">
        <f>'2026 - WIP'!EA28</f>
        <v>0</v>
      </c>
      <c r="DS349" s="62">
        <f>'2026 - WIP'!EF28</f>
        <v>0</v>
      </c>
      <c r="DT349" s="62">
        <f>'2026 - WIP'!EG28</f>
        <v>0</v>
      </c>
      <c r="DU349" s="62">
        <f>'2026 - WIP'!EH28</f>
        <v>0</v>
      </c>
      <c r="DV349" s="63">
        <f>'2026 - WIP'!EI28</f>
        <v>0</v>
      </c>
    </row>
    <row r="350" spans="1:126" ht="15.75" customHeight="1" x14ac:dyDescent="0.2">
      <c r="A350" s="30">
        <f t="shared" si="35"/>
        <v>348</v>
      </c>
      <c r="B350" s="31">
        <f>'2015'!A25</f>
        <v>23</v>
      </c>
      <c r="C350" s="31">
        <v>2015</v>
      </c>
      <c r="D350" s="32" t="str">
        <f>'2015'!B25</f>
        <v>JJ Nelson</v>
      </c>
      <c r="E350" s="32" t="str" cm="1">
        <f t="array" ref="E350">_xlfn.IFS(F350&gt;12.5,"Cornerstone",AND(F350&gt;11.995,F350&lt;12.5),"Elite",AND(F350&gt;11,F350&lt;12.995),"Elite Upside",AND(F350&gt;=9.69,F350&lt;10.999),"Upside",AND(F350&gt;8.4,F350&lt;9.999),"Upside Lite",AND(F350&gt;7.25,F350&lt;8.999),"Outlier",AND(F350&gt;=6,F350&lt;7.25),"Outlier Lite",F350&lt;6.999,"Purgatory")</f>
        <v>Outlier Lite</v>
      </c>
      <c r="F350" s="33">
        <f>'2015'!C25</f>
        <v>6.0557142857142852</v>
      </c>
      <c r="G350" s="33">
        <f t="shared" si="36"/>
        <v>43.4</v>
      </c>
      <c r="H350" s="303">
        <f t="shared" si="37"/>
        <v>-1.3636311177997791</v>
      </c>
      <c r="I350" s="34" t="str">
        <f>'2015'!D25</f>
        <v>UAB</v>
      </c>
      <c r="J350" s="35">
        <f>'2015'!E25</f>
        <v>10</v>
      </c>
      <c r="K350" s="36">
        <f>'2015'!F25</f>
        <v>33718</v>
      </c>
      <c r="L350" s="37">
        <f>'2015'!G25</f>
        <v>33.449315068493149</v>
      </c>
      <c r="M350" s="37" t="str">
        <f>'2015'!H25</f>
        <v>SR</v>
      </c>
      <c r="N350" s="37">
        <f>'2015'!I25</f>
        <v>23.021917808219179</v>
      </c>
      <c r="O350" s="37" t="str">
        <f>'2015'!J25</f>
        <v>Wide</v>
      </c>
      <c r="P350" s="37" t="str">
        <f>'2015'!K25</f>
        <v>RAT</v>
      </c>
      <c r="Q350" s="37" t="str">
        <f>'2015'!L25</f>
        <v>N/A</v>
      </c>
      <c r="R350" s="55">
        <f>'2015'!M25</f>
        <v>70</v>
      </c>
      <c r="S350" s="55">
        <f>'2015'!N25</f>
        <v>156</v>
      </c>
      <c r="T350" s="231">
        <f t="shared" si="38"/>
        <v>22.383421419904064</v>
      </c>
      <c r="U350" s="37">
        <f>'2015'!O25</f>
        <v>4.28</v>
      </c>
      <c r="V350" s="56">
        <f>'2015'!P25</f>
        <v>5</v>
      </c>
      <c r="W350" s="57">
        <f>'2015'!Q25</f>
        <v>0</v>
      </c>
      <c r="X350" s="58">
        <f>'2015'!R25</f>
        <v>0.12717584369449378</v>
      </c>
      <c r="Y350" s="58">
        <f>'2015'!S25</f>
        <v>0.13406735751295337</v>
      </c>
      <c r="Z350" s="58">
        <f>'2015'!T25</f>
        <v>0.39385474860335196</v>
      </c>
      <c r="AA350" s="58">
        <f>'2015'!U25</f>
        <v>0.24553401748384646</v>
      </c>
      <c r="AB350" s="58">
        <f>'2015'!V25</f>
        <v>0.31969438304359921</v>
      </c>
      <c r="AC350" s="59">
        <f>'2015'!W25</f>
        <v>0.22378606813051943</v>
      </c>
      <c r="AD350" s="42">
        <f>'2015'!X25</f>
        <v>21.367123287671234</v>
      </c>
      <c r="AE350" s="43">
        <f>'2015'!Y25</f>
        <v>2.4300000000000002</v>
      </c>
      <c r="AF350" s="43">
        <f>'2015'!Z25</f>
        <v>9.5</v>
      </c>
      <c r="AG350" s="43">
        <f>'2015'!AA25</f>
        <v>15.6</v>
      </c>
      <c r="AH350" s="43">
        <f>'2015'!AB25</f>
        <v>0</v>
      </c>
      <c r="AI350" s="43">
        <f>'2015'!AC25</f>
        <v>0</v>
      </c>
      <c r="AJ350" s="44" t="str">
        <f>'2015'!AD25</f>
        <v>N/A</v>
      </c>
      <c r="AK350" s="44" t="str">
        <f>'2015'!AE25</f>
        <v>N/A</v>
      </c>
      <c r="AL350" s="45">
        <f>'2015'!AF25</f>
        <v>0.122</v>
      </c>
      <c r="AM350" s="46">
        <f>DS350</f>
        <v>0</v>
      </c>
      <c r="AN350" s="45">
        <f>'2015'!AG25</f>
        <v>0.76800000000000002</v>
      </c>
      <c r="AO350" s="45">
        <f>'2015'!AH25</f>
        <v>0.22899999999999998</v>
      </c>
      <c r="AP350" s="43">
        <f>'2015'!AI25</f>
        <v>92.977853968292138</v>
      </c>
      <c r="AQ350" s="47">
        <f>'2015'!AJ25</f>
        <v>86.416280447861297</v>
      </c>
      <c r="AR350" s="48">
        <f>'2015'!AK25</f>
        <v>6</v>
      </c>
      <c r="AS350" s="49">
        <f>'2015'!AL25</f>
        <v>4</v>
      </c>
      <c r="AT350" s="49">
        <f>'2015'!AM25</f>
        <v>4</v>
      </c>
      <c r="AU350" s="49">
        <f>'2015'!AN25</f>
        <v>7</v>
      </c>
      <c r="AV350" s="49">
        <f>'2015'!AO25</f>
        <v>10</v>
      </c>
      <c r="AW350" s="49">
        <f>'2015'!AP25</f>
        <v>4</v>
      </c>
      <c r="AX350" s="49">
        <f>'2015'!AQ25</f>
        <v>4</v>
      </c>
      <c r="AY350" s="50">
        <f>'2015'!AR25</f>
        <v>0</v>
      </c>
      <c r="AZ350" s="60">
        <f>'2015'!AS25</f>
        <v>0</v>
      </c>
      <c r="BA350" s="61">
        <f>'2015'!AT25</f>
        <v>1</v>
      </c>
      <c r="BB350" s="61">
        <f>'2015'!AU25</f>
        <v>0</v>
      </c>
      <c r="BC350" s="61">
        <f>'2015'!AV25</f>
        <v>0</v>
      </c>
      <c r="BD350" s="61">
        <f>'2015'!AW25</f>
        <v>0</v>
      </c>
      <c r="BE350" s="61">
        <f>'2015'!AX25</f>
        <v>0</v>
      </c>
      <c r="BF350" s="62">
        <f>'2015'!AY25</f>
        <v>0</v>
      </c>
      <c r="BG350" s="62">
        <f>'2015'!AZ25</f>
        <v>0</v>
      </c>
      <c r="BH350" s="62">
        <f>'2015'!BA25</f>
        <v>0</v>
      </c>
      <c r="BI350" s="62">
        <f>'2015'!BB25</f>
        <v>0</v>
      </c>
      <c r="BJ350" s="62">
        <f>'2015'!BC25</f>
        <v>0</v>
      </c>
      <c r="BK350" s="62">
        <f>'2015'!BD25</f>
        <v>0</v>
      </c>
      <c r="BL350" s="62">
        <f>'2015'!BE25</f>
        <v>0</v>
      </c>
      <c r="BM350" s="62">
        <f>'2015'!BF25</f>
        <v>0</v>
      </c>
      <c r="BN350" s="63">
        <f>'2015'!BG25</f>
        <v>0</v>
      </c>
      <c r="BO350" s="60">
        <f>'2015'!BH25</f>
        <v>358</v>
      </c>
      <c r="BP350" s="61">
        <f>'2015'!BI25</f>
        <v>2815</v>
      </c>
      <c r="BQ350" s="61">
        <f>'2015'!BJ25</f>
        <v>0</v>
      </c>
      <c r="BR350" s="61">
        <f>'2015'!BK25</f>
        <v>0</v>
      </c>
      <c r="BS350" s="61">
        <f>'2015'!BL25</f>
        <v>0</v>
      </c>
      <c r="BT350" s="61">
        <f>'2015'!BM25</f>
        <v>0</v>
      </c>
      <c r="BU350" s="62">
        <f>'2015'!BN25</f>
        <v>0</v>
      </c>
      <c r="BV350" s="62">
        <f>'2015'!BO25</f>
        <v>0</v>
      </c>
      <c r="BW350" s="62">
        <f>'2015'!BP25</f>
        <v>0</v>
      </c>
      <c r="BX350" s="62">
        <f>'2015'!BQ25</f>
        <v>0</v>
      </c>
      <c r="BY350" s="62">
        <f>'2015'!BR25</f>
        <v>0</v>
      </c>
      <c r="BZ350" s="62">
        <f>'2015'!BS25</f>
        <v>0</v>
      </c>
      <c r="CA350" s="62">
        <f>'2015'!BT25</f>
        <v>0</v>
      </c>
      <c r="CB350" s="62">
        <f>'2015'!BU25</f>
        <v>0</v>
      </c>
      <c r="CC350" s="63">
        <f>'2015'!BV25</f>
        <v>0</v>
      </c>
      <c r="CD350" s="60">
        <f>'2015'!BW25</f>
        <v>414</v>
      </c>
      <c r="CE350" s="61">
        <f>'2015'!BX25</f>
        <v>3088</v>
      </c>
      <c r="CF350" s="61">
        <f>'2015'!BY25</f>
        <v>0</v>
      </c>
      <c r="CG350" s="61">
        <f>'2015'!BZ25</f>
        <v>0</v>
      </c>
      <c r="CH350" s="61">
        <f>'2015'!CA25</f>
        <v>0</v>
      </c>
      <c r="CI350" s="61">
        <f>'2015'!CB25</f>
        <v>0</v>
      </c>
      <c r="CJ350" s="62">
        <f>'2015'!CC25</f>
        <v>0</v>
      </c>
      <c r="CK350" s="62">
        <f>'2015'!CD25</f>
        <v>0</v>
      </c>
      <c r="CL350" s="62">
        <f>'2015'!CE25</f>
        <v>0</v>
      </c>
      <c r="CM350" s="62">
        <f>'2015'!CF25</f>
        <v>0</v>
      </c>
      <c r="CN350" s="62">
        <f>'2015'!CG25</f>
        <v>0</v>
      </c>
      <c r="CO350" s="62">
        <f>'2015'!CH25</f>
        <v>0</v>
      </c>
      <c r="CP350" s="62">
        <f>'2015'!CI25</f>
        <v>0</v>
      </c>
      <c r="CQ350" s="62">
        <f>'2015'!CJ25</f>
        <v>0</v>
      </c>
      <c r="CR350" s="63">
        <f>'2015'!CK25</f>
        <v>0</v>
      </c>
      <c r="CS350" s="60">
        <f>'2015'!CL25</f>
        <v>846</v>
      </c>
      <c r="CT350" s="61">
        <f>'2015'!CM25</f>
        <v>2148</v>
      </c>
      <c r="CU350" s="61">
        <f>'2015'!CN25</f>
        <v>0</v>
      </c>
      <c r="CV350" s="61">
        <f>'2015'!CO25</f>
        <v>0</v>
      </c>
      <c r="CW350" s="61">
        <f>'2015'!CP25</f>
        <v>0</v>
      </c>
      <c r="CX350" s="61">
        <f>'2015'!CQ25</f>
        <v>0</v>
      </c>
      <c r="CY350" s="62">
        <f>'2015'!CR25</f>
        <v>0</v>
      </c>
      <c r="CZ350" s="62">
        <f>'2015'!CS25</f>
        <v>0</v>
      </c>
      <c r="DA350" s="62">
        <f>'2015'!CT25</f>
        <v>0</v>
      </c>
      <c r="DB350" s="62">
        <f>'2015'!CU25</f>
        <v>0</v>
      </c>
      <c r="DC350" s="62">
        <f>'2015'!CV25</f>
        <v>0</v>
      </c>
      <c r="DD350" s="62">
        <f>'2015'!CW25</f>
        <v>0</v>
      </c>
      <c r="DE350" s="62">
        <f>'2015'!CX25</f>
        <v>0</v>
      </c>
      <c r="DF350" s="62">
        <f>'2015'!CY25</f>
        <v>0</v>
      </c>
      <c r="DG350" s="63">
        <f>'2015'!CZ25</f>
        <v>0</v>
      </c>
      <c r="DH350" s="60">
        <f>'2015'!DA25</f>
        <v>646</v>
      </c>
      <c r="DI350" s="61">
        <f>'2015'!DB25</f>
        <v>2631</v>
      </c>
      <c r="DJ350" s="61">
        <f>'2015'!DC25</f>
        <v>64</v>
      </c>
      <c r="DK350" s="61">
        <f>'2015'!DD25</f>
        <v>36</v>
      </c>
      <c r="DL350" s="61">
        <f>'2015'!DE25</f>
        <v>4</v>
      </c>
      <c r="DM350" s="61">
        <f>'2015'!DF25</f>
        <v>0</v>
      </c>
      <c r="DN350" s="62">
        <f>'2015'!DG25</f>
        <v>0</v>
      </c>
      <c r="DO350" s="62">
        <f>'2015'!DH25</f>
        <v>0</v>
      </c>
      <c r="DP350" s="62">
        <f>'2015'!DI25</f>
        <v>2.4300000000000002</v>
      </c>
      <c r="DQ350" s="62">
        <f>'2015'!DJ25</f>
        <v>9.5</v>
      </c>
      <c r="DR350" s="62">
        <f>'2015'!DK25</f>
        <v>15.6</v>
      </c>
      <c r="DS350" s="62">
        <f>'2015'!DL25</f>
        <v>0</v>
      </c>
      <c r="DT350" s="62">
        <f>'2015'!DM25</f>
        <v>12.2</v>
      </c>
      <c r="DU350" s="62">
        <f>'2015'!DN25</f>
        <v>76.8</v>
      </c>
      <c r="DV350" s="63">
        <f>'2015'!DO25</f>
        <v>22.9</v>
      </c>
    </row>
    <row r="351" spans="1:126" ht="15.75" customHeight="1" x14ac:dyDescent="0.2">
      <c r="A351" s="30">
        <f t="shared" si="35"/>
        <v>349</v>
      </c>
      <c r="B351" s="31">
        <f>'2026 - WIP'!A29</f>
        <v>27</v>
      </c>
      <c r="C351" s="31">
        <v>2026</v>
      </c>
      <c r="D351" s="32" t="str">
        <f>'2026 - WIP'!B29</f>
        <v>Javon Tracy</v>
      </c>
      <c r="E351" s="32" t="str" cm="1">
        <f t="array" ref="E351">_xlfn.IFS(F351&gt;12.5,"Cornerstone",AND(F351&gt;11.995,F351&lt;12.5),"Elite",AND(F351&gt;11,F351&lt;12.995),"Elite Upside",AND(F351&gt;=9.69,F351&lt;10.999),"Upside",AND(F351&gt;8.4,F351&lt;9.999),"Upside Lite",AND(F351&gt;7.25,F351&lt;8.999),"Outlier",AND(F351&gt;=6,F351&lt;7.25),"Outlier Lite",F351&lt;6.999,"Purgatory")</f>
        <v>Outlier Lite</v>
      </c>
      <c r="F351" s="33">
        <f>'2026 - WIP'!C29</f>
        <v>6.0499999999999989</v>
      </c>
      <c r="G351" s="33">
        <f t="shared" si="36"/>
        <v>43.2</v>
      </c>
      <c r="H351" s="303">
        <f t="shared" si="37"/>
        <v>-1.3669108575076698</v>
      </c>
      <c r="I351" s="34" t="str">
        <f>'2026 - WIP'!D29</f>
        <v>Minnesota</v>
      </c>
      <c r="J351" s="35">
        <f>'2026 - WIP'!E29</f>
        <v>2</v>
      </c>
      <c r="K351" s="36">
        <f>'2026 - WIP'!F29</f>
        <v>37773</v>
      </c>
      <c r="L351" s="37">
        <f>'2026 - WIP'!G29</f>
        <v>22.339726027397262</v>
      </c>
      <c r="M351" s="37" t="str">
        <f>'2026 - WIP'!H29</f>
        <v>RS JR</v>
      </c>
      <c r="N351" s="37">
        <f>'2026 - WIP'!I29</f>
        <v>22.920547945205481</v>
      </c>
      <c r="O351" s="37" t="str">
        <f>'2026 - WIP'!J29</f>
        <v>Hybrid</v>
      </c>
      <c r="P351" s="37" t="str">
        <f>'2026 - WIP'!K29</f>
        <v>PROTO Z</v>
      </c>
      <c r="Q351" s="37" t="str">
        <f>'2026 - WIP'!L29</f>
        <v>Poor Separator</v>
      </c>
      <c r="R351" s="35">
        <f>'2026 - WIP'!M29</f>
        <v>72</v>
      </c>
      <c r="S351" s="35">
        <f>'2026 - WIP'!N29</f>
        <v>195</v>
      </c>
      <c r="T351" s="231">
        <f t="shared" si="38"/>
        <v>26.44646145773773</v>
      </c>
      <c r="U351" s="35">
        <f>'2026 - WIP'!O29</f>
        <v>4.5</v>
      </c>
      <c r="V351" s="38">
        <f>'2026 - WIP'!P29</f>
        <v>0</v>
      </c>
      <c r="W351" s="57">
        <f>'2026 - WIP'!Q29</f>
        <v>0</v>
      </c>
      <c r="X351" s="58">
        <f>'2026 - WIP'!R29</f>
        <v>0</v>
      </c>
      <c r="Y351" s="58">
        <f>'2026 - WIP'!S29</f>
        <v>0.15025906735751296</v>
      </c>
      <c r="Z351" s="58">
        <f>'2026 - WIP'!T29</f>
        <v>0.28943457646309528</v>
      </c>
      <c r="AA351" s="58">
        <f>'2026 - WIP'!U29</f>
        <v>0</v>
      </c>
      <c r="AB351" s="58">
        <f>'2026 - WIP'!V29</f>
        <v>0.28943457646309528</v>
      </c>
      <c r="AC351" s="59">
        <f>'2026 - WIP'!W29</f>
        <v>0.28943457646309528</v>
      </c>
      <c r="AD351" s="42">
        <f>'2026 - WIP'!X29</f>
        <v>21.268493150684932</v>
      </c>
      <c r="AE351" s="43">
        <f>'2026 - WIP'!Y29</f>
        <v>2.02</v>
      </c>
      <c r="AF351" s="43">
        <f>'2026 - WIP'!Z29</f>
        <v>7.3</v>
      </c>
      <c r="AG351" s="43">
        <f>'2026 - WIP'!AA29</f>
        <v>10</v>
      </c>
      <c r="AH351" s="43">
        <f>'2026 - WIP'!AB29</f>
        <v>0</v>
      </c>
      <c r="AI351" s="43">
        <f>'2026 - WIP'!AC29</f>
        <v>0</v>
      </c>
      <c r="AJ351" s="44">
        <f>'2026 - WIP'!AD29</f>
        <v>4.1980440097799512E-2</v>
      </c>
      <c r="AK351" s="44">
        <f>'2026 - WIP'!AE29</f>
        <v>0.17039119804400979</v>
      </c>
      <c r="AL351" s="45">
        <f>'2026 - WIP'!AF29</f>
        <v>3.4000000000000002E-2</v>
      </c>
      <c r="AM351" s="46">
        <f>DS351/100</f>
        <v>0</v>
      </c>
      <c r="AN351" s="45">
        <f>'2026 - WIP'!AG29</f>
        <v>0.41799999999999998</v>
      </c>
      <c r="AO351" s="45">
        <f>'2026 - WIP'!AH29</f>
        <v>0.56600000000000006</v>
      </c>
      <c r="AP351" s="43">
        <f>'2026 - WIP'!AI29</f>
        <v>95.107453132144485</v>
      </c>
      <c r="AQ351" s="47">
        <f>'2026 - WIP'!AJ29</f>
        <v>92.210905751146356</v>
      </c>
      <c r="AR351" s="48">
        <f>'2026 - WIP'!AK29</f>
        <v>7</v>
      </c>
      <c r="AS351" s="49">
        <f>'2026 - WIP'!AL29</f>
        <v>4</v>
      </c>
      <c r="AT351" s="49">
        <f>'2026 - WIP'!AM29</f>
        <v>4</v>
      </c>
      <c r="AU351" s="49">
        <f>'2026 - WIP'!AN29</f>
        <v>5</v>
      </c>
      <c r="AV351" s="49">
        <f>'2026 - WIP'!AO29</f>
        <v>8</v>
      </c>
      <c r="AW351" s="49">
        <f>'2026 - WIP'!AP29</f>
        <v>5</v>
      </c>
      <c r="AX351" s="49">
        <f>'2026 - WIP'!AQ29</f>
        <v>0</v>
      </c>
      <c r="AY351" s="50">
        <f>'2026 - WIP'!AR29</f>
        <v>0</v>
      </c>
      <c r="AZ351" s="60">
        <f>'2026 - WIP'!AS29</f>
        <v>0</v>
      </c>
      <c r="BA351" s="61">
        <f>'2026 - WIP'!AT29</f>
        <v>1</v>
      </c>
      <c r="BB351" s="61">
        <f>'2026 - WIP'!AU29</f>
        <v>0</v>
      </c>
      <c r="BC351" s="61">
        <f>'2026 - WIP'!AV29</f>
        <v>0</v>
      </c>
      <c r="BD351" s="61">
        <f>'2026 - WIP'!AW29</f>
        <v>0</v>
      </c>
      <c r="BE351" s="61">
        <f>'2026 - WIP'!AX29</f>
        <v>0</v>
      </c>
      <c r="BF351" s="62">
        <f>'2026 - WIP'!AY29</f>
        <v>0</v>
      </c>
      <c r="BG351" s="62">
        <f>'2026 - WIP'!AZ29</f>
        <v>0</v>
      </c>
      <c r="BH351" s="62">
        <f>'2026 - WIP'!BA29</f>
        <v>0</v>
      </c>
      <c r="BI351" s="62">
        <f>'2026 - WIP'!BB29</f>
        <v>0</v>
      </c>
      <c r="BJ351" s="62">
        <f>'2026 - WIP'!BC29</f>
        <v>0</v>
      </c>
      <c r="BK351" s="62">
        <f>'2026 - WIP'!BH29</f>
        <v>0</v>
      </c>
      <c r="BL351" s="62">
        <f>'2026 - WIP'!BI29</f>
        <v>0</v>
      </c>
      <c r="BM351" s="62">
        <f>'2026 - WIP'!BJ29</f>
        <v>0</v>
      </c>
      <c r="BN351" s="63">
        <f>'2026 - WIP'!BK29</f>
        <v>0</v>
      </c>
      <c r="BO351" s="60">
        <f>'2026 - WIP'!BL29</f>
        <v>0</v>
      </c>
      <c r="BP351" s="61">
        <f>'2026 - WIP'!BM29</f>
        <v>1</v>
      </c>
      <c r="BQ351" s="61">
        <f>'2026 - WIP'!BN29</f>
        <v>0</v>
      </c>
      <c r="BR351" s="61">
        <f>'2026 - WIP'!BO29</f>
        <v>0</v>
      </c>
      <c r="BS351" s="61">
        <f>'2026 - WIP'!BP29</f>
        <v>0</v>
      </c>
      <c r="BT351" s="61">
        <f>'2026 - WIP'!BQ29</f>
        <v>0</v>
      </c>
      <c r="BU351" s="62">
        <f>'2026 - WIP'!BR29</f>
        <v>0</v>
      </c>
      <c r="BV351" s="62">
        <f>'2026 - WIP'!BS29</f>
        <v>0</v>
      </c>
      <c r="BW351" s="62">
        <f>'2026 - WIP'!BT29</f>
        <v>0</v>
      </c>
      <c r="BX351" s="62">
        <f>'2026 - WIP'!BU29</f>
        <v>0</v>
      </c>
      <c r="BY351" s="62">
        <f>'2026 - WIP'!BV29</f>
        <v>0</v>
      </c>
      <c r="BZ351" s="62">
        <f>'2026 - WIP'!CA29</f>
        <v>0</v>
      </c>
      <c r="CA351" s="62">
        <f>'2026 - WIP'!CB29</f>
        <v>0</v>
      </c>
      <c r="CB351" s="62">
        <f>'2026 - WIP'!CC29</f>
        <v>0</v>
      </c>
      <c r="CC351" s="63">
        <f>'2026 - WIP'!CD29</f>
        <v>0</v>
      </c>
      <c r="CD351" s="60">
        <f>'2026 - WIP'!CE29</f>
        <v>348</v>
      </c>
      <c r="CE351" s="61">
        <f>'2026 - WIP'!CF29</f>
        <v>2316</v>
      </c>
      <c r="CF351" s="61">
        <f>'2026 - WIP'!CG29</f>
        <v>35</v>
      </c>
      <c r="CG351" s="61">
        <f>'2026 - WIP'!CH29</f>
        <v>22</v>
      </c>
      <c r="CH351" s="61">
        <f>'2026 - WIP'!CI29</f>
        <v>2</v>
      </c>
      <c r="CI351" s="61">
        <f>'2026 - WIP'!CJ29</f>
        <v>16</v>
      </c>
      <c r="CJ351" s="62">
        <f>'2026 - WIP'!CK29</f>
        <v>0</v>
      </c>
      <c r="CK351" s="62">
        <f>'2026 - WIP'!CL29</f>
        <v>0</v>
      </c>
      <c r="CL351" s="62">
        <f>'2026 - WIP'!CM29</f>
        <v>1.58</v>
      </c>
      <c r="CM351" s="62">
        <f>'2026 - WIP'!CN29</f>
        <v>4.0999999999999996</v>
      </c>
      <c r="CN351" s="62">
        <f>'2026 - WIP'!CO29</f>
        <v>14.1</v>
      </c>
      <c r="CO351" s="62">
        <f>'2026 - WIP'!CT29</f>
        <v>50</v>
      </c>
      <c r="CP351" s="62">
        <f>'2026 - WIP'!CU29</f>
        <v>12</v>
      </c>
      <c r="CQ351" s="62">
        <f>'2026 - WIP'!CV29</f>
        <v>58.2</v>
      </c>
      <c r="CR351" s="63">
        <f>'2026 - WIP'!CW29</f>
        <v>41.8</v>
      </c>
      <c r="CS351" s="60">
        <f>'2026 - WIP'!CX29</f>
        <v>818</v>
      </c>
      <c r="CT351" s="61">
        <f>'2026 - WIP'!CY29</f>
        <v>2826.2000000000003</v>
      </c>
      <c r="CU351" s="61">
        <f>'2026 - WIP'!CZ29</f>
        <v>86</v>
      </c>
      <c r="CV351" s="61">
        <f>'2026 - WIP'!DA29</f>
        <v>57</v>
      </c>
      <c r="CW351" s="61">
        <f>'2026 - WIP'!DB29</f>
        <v>7</v>
      </c>
      <c r="CX351" s="61">
        <f>'2026 - WIP'!DC29</f>
        <v>20.8</v>
      </c>
      <c r="CY351" s="62">
        <f>'2026 - WIP'!DD29</f>
        <v>0</v>
      </c>
      <c r="CZ351" s="62">
        <f>'2026 - WIP'!DE29</f>
        <v>0</v>
      </c>
      <c r="DA351" s="62">
        <f>'2026 - WIP'!DF29</f>
        <v>2.02</v>
      </c>
      <c r="DB351" s="62">
        <f>'2026 - WIP'!DG29</f>
        <v>7.3</v>
      </c>
      <c r="DC351" s="62">
        <f>'2026 - WIP'!DH29</f>
        <v>10</v>
      </c>
      <c r="DD351" s="62">
        <f>'2026 - WIP'!DM29</f>
        <v>58.8</v>
      </c>
      <c r="DE351" s="62">
        <f>'2026 - WIP'!DN29</f>
        <v>3.4</v>
      </c>
      <c r="DF351" s="62">
        <f>'2026 - WIP'!DO29</f>
        <v>41.8</v>
      </c>
      <c r="DG351" s="63">
        <f>'2026 - WIP'!DP29</f>
        <v>56.6</v>
      </c>
      <c r="DH351" s="60">
        <f>'2026 - WIP'!DQ29</f>
        <v>0</v>
      </c>
      <c r="DI351" s="61">
        <f>'2026 - WIP'!DR29</f>
        <v>1</v>
      </c>
      <c r="DJ351" s="61">
        <f>'2026 - WIP'!DS29</f>
        <v>0</v>
      </c>
      <c r="DK351" s="61">
        <f>'2026 - WIP'!DT29</f>
        <v>0</v>
      </c>
      <c r="DL351" s="61">
        <f>'2026 - WIP'!DU29</f>
        <v>0</v>
      </c>
      <c r="DM351" s="61">
        <f>'2026 - WIP'!DV29</f>
        <v>0</v>
      </c>
      <c r="DN351" s="62">
        <f>'2026 - WIP'!DW29</f>
        <v>0</v>
      </c>
      <c r="DO351" s="62">
        <f>'2026 - WIP'!DX29</f>
        <v>0</v>
      </c>
      <c r="DP351" s="62">
        <f>'2026 - WIP'!DY29</f>
        <v>0</v>
      </c>
      <c r="DQ351" s="62">
        <f>'2026 - WIP'!DZ29</f>
        <v>0</v>
      </c>
      <c r="DR351" s="62">
        <f>'2026 - WIP'!EA29</f>
        <v>0</v>
      </c>
      <c r="DS351" s="62">
        <f>'2026 - WIP'!EF29</f>
        <v>0</v>
      </c>
      <c r="DT351" s="62">
        <f>'2026 - WIP'!EG29</f>
        <v>0</v>
      </c>
      <c r="DU351" s="62">
        <f>'2026 - WIP'!EH29</f>
        <v>0</v>
      </c>
      <c r="DV351" s="63">
        <f>'2026 - WIP'!EI29</f>
        <v>0</v>
      </c>
    </row>
    <row r="352" spans="1:126" ht="15.75" customHeight="1" x14ac:dyDescent="0.2">
      <c r="A352" s="30">
        <f t="shared" si="35"/>
        <v>350</v>
      </c>
      <c r="B352" s="31">
        <f>'2015'!A26</f>
        <v>24</v>
      </c>
      <c r="C352" s="31">
        <v>2015</v>
      </c>
      <c r="D352" s="32" t="str">
        <f>'2015'!B26</f>
        <v>Geremy Davis</v>
      </c>
      <c r="E352" s="32" t="str" cm="1">
        <f t="array" ref="E352">_xlfn.IFS(F352&gt;12.5,"Cornerstone",AND(F352&gt;11.995,F352&lt;12.5),"Elite",AND(F352&gt;11,F352&lt;12.995),"Elite Upside",AND(F352&gt;=9.69,F352&lt;10.999),"Upside",AND(F352&gt;8.4,F352&lt;9.999),"Upside Lite",AND(F352&gt;7.25,F352&lt;8.999),"Outlier",AND(F352&gt;=6,F352&lt;7.25),"Outlier Lite",F352&lt;6.999,"Purgatory")</f>
        <v>Outlier Lite</v>
      </c>
      <c r="F352" s="33">
        <f>'2015'!C26</f>
        <v>6.0471428571428572</v>
      </c>
      <c r="G352" s="33">
        <f t="shared" si="36"/>
        <v>43</v>
      </c>
      <c r="H352" s="303">
        <f t="shared" si="37"/>
        <v>-1.3685507273616144</v>
      </c>
      <c r="I352" s="34" t="str">
        <f>'2015'!D26</f>
        <v>UConn</v>
      </c>
      <c r="J352" s="35">
        <f>'2015'!E26</f>
        <v>9</v>
      </c>
      <c r="K352" s="36">
        <f>'2015'!F26</f>
        <v>33613</v>
      </c>
      <c r="L352" s="37">
        <f>'2015'!G26</f>
        <v>33.736986301369861</v>
      </c>
      <c r="M352" s="37" t="str">
        <f>'2015'!H26</f>
        <v>SR</v>
      </c>
      <c r="N352" s="37">
        <f>'2015'!I26</f>
        <v>23.30958904109589</v>
      </c>
      <c r="O352" s="37" t="str">
        <f>'2015'!J26</f>
        <v>Wide</v>
      </c>
      <c r="P352" s="37" t="str">
        <f>'2015'!K26</f>
        <v>PROTO Z</v>
      </c>
      <c r="Q352" s="37" t="str">
        <f>'2015'!L26</f>
        <v>N/A</v>
      </c>
      <c r="R352" s="55">
        <f>'2015'!M26</f>
        <v>74</v>
      </c>
      <c r="S352" s="55">
        <f>'2015'!N26</f>
        <v>216</v>
      </c>
      <c r="T352" s="231">
        <f t="shared" si="38"/>
        <v>27.732451666510343</v>
      </c>
      <c r="U352" s="37">
        <f>'2015'!O26</f>
        <v>4.47</v>
      </c>
      <c r="V352" s="56">
        <f>'2015'!P26</f>
        <v>6</v>
      </c>
      <c r="W352" s="57">
        <f>'2015'!Q26</f>
        <v>0</v>
      </c>
      <c r="X352" s="58">
        <f>'2015'!R26</f>
        <v>3.125E-2</v>
      </c>
      <c r="Y352" s="58">
        <f>'2015'!S26</f>
        <v>0.22169981916817361</v>
      </c>
      <c r="Z352" s="58">
        <f>'2015'!T26</f>
        <v>0.38612099644128112</v>
      </c>
      <c r="AA352" s="58">
        <f>'2015'!U26</f>
        <v>0.27976158513665894</v>
      </c>
      <c r="AB352" s="58">
        <f>'2015'!V26</f>
        <v>0.33294129078897006</v>
      </c>
      <c r="AC352" s="59">
        <f>'2015'!W26</f>
        <v>0.23305890355227901</v>
      </c>
      <c r="AD352" s="42">
        <f>'2015'!X26</f>
        <v>20.654794520547945</v>
      </c>
      <c r="AE352" s="43">
        <f>'2015'!Y26</f>
        <v>2.11</v>
      </c>
      <c r="AF352" s="43">
        <f>'2015'!Z26</f>
        <v>1.5</v>
      </c>
      <c r="AG352" s="43">
        <f>'2015'!AA26</f>
        <v>13.2</v>
      </c>
      <c r="AH352" s="43">
        <f>'2015'!AB26</f>
        <v>0</v>
      </c>
      <c r="AI352" s="43">
        <f>'2015'!AC26</f>
        <v>0</v>
      </c>
      <c r="AJ352" s="44" t="str">
        <f>'2015'!AD26</f>
        <v>N/A</v>
      </c>
      <c r="AK352" s="44" t="str">
        <f>'2015'!AE26</f>
        <v>N/A</v>
      </c>
      <c r="AL352" s="45">
        <f>'2015'!AF26</f>
        <v>0</v>
      </c>
      <c r="AM352" s="46">
        <f>DS352</f>
        <v>0</v>
      </c>
      <c r="AN352" s="45">
        <f>'2015'!AG26</f>
        <v>0.80200000000000005</v>
      </c>
      <c r="AO352" s="45">
        <f>'2015'!AH26</f>
        <v>0.19800000000000001</v>
      </c>
      <c r="AP352" s="43">
        <f>'2015'!AI26</f>
        <v>108.20657587281474</v>
      </c>
      <c r="AQ352" s="47">
        <f>'2015'!AJ26</f>
        <v>109.31260028656253</v>
      </c>
      <c r="AR352" s="48">
        <f>'2015'!AK26</f>
        <v>6</v>
      </c>
      <c r="AS352" s="49">
        <f>'2015'!AL26</f>
        <v>5</v>
      </c>
      <c r="AT352" s="49">
        <f>'2015'!AM26</f>
        <v>4</v>
      </c>
      <c r="AU352" s="49">
        <f>'2015'!AN26</f>
        <v>0</v>
      </c>
      <c r="AV352" s="49">
        <f>'2015'!AO26</f>
        <v>8</v>
      </c>
      <c r="AW352" s="49">
        <f>'2015'!AP26</f>
        <v>8</v>
      </c>
      <c r="AX352" s="49">
        <f>'2015'!AQ26</f>
        <v>2</v>
      </c>
      <c r="AY352" s="50">
        <f>'2015'!AR26</f>
        <v>0</v>
      </c>
      <c r="AZ352" s="60">
        <f>'2015'!AS26</f>
        <v>0</v>
      </c>
      <c r="BA352" s="61">
        <f>'2015'!AT26</f>
        <v>1</v>
      </c>
      <c r="BB352" s="61">
        <f>'2015'!AU26</f>
        <v>0</v>
      </c>
      <c r="BC352" s="61">
        <f>'2015'!AV26</f>
        <v>0</v>
      </c>
      <c r="BD352" s="61">
        <f>'2015'!AW26</f>
        <v>0</v>
      </c>
      <c r="BE352" s="61">
        <f>'2015'!AX26</f>
        <v>0</v>
      </c>
      <c r="BF352" s="62">
        <f>'2015'!AY26</f>
        <v>0</v>
      </c>
      <c r="BG352" s="62">
        <f>'2015'!AZ26</f>
        <v>0</v>
      </c>
      <c r="BH352" s="62">
        <f>'2015'!BA26</f>
        <v>0</v>
      </c>
      <c r="BI352" s="62">
        <f>'2015'!BB26</f>
        <v>0</v>
      </c>
      <c r="BJ352" s="62">
        <f>'2015'!BC26</f>
        <v>0</v>
      </c>
      <c r="BK352" s="62">
        <f>'2015'!BD26</f>
        <v>0</v>
      </c>
      <c r="BL352" s="62">
        <f>'2015'!BE26</f>
        <v>0</v>
      </c>
      <c r="BM352" s="62">
        <f>'2015'!BF26</f>
        <v>0</v>
      </c>
      <c r="BN352" s="63">
        <f>'2015'!BG26</f>
        <v>0</v>
      </c>
      <c r="BO352" s="60">
        <f>'2015'!BH26</f>
        <v>73</v>
      </c>
      <c r="BP352" s="61">
        <f>'2015'!BI26</f>
        <v>2336</v>
      </c>
      <c r="BQ352" s="61">
        <f>'2015'!BJ26</f>
        <v>0</v>
      </c>
      <c r="BR352" s="61">
        <f>'2015'!BK26</f>
        <v>0</v>
      </c>
      <c r="BS352" s="61">
        <f>'2015'!BL26</f>
        <v>0</v>
      </c>
      <c r="BT352" s="61">
        <f>'2015'!BM26</f>
        <v>0</v>
      </c>
      <c r="BU352" s="62">
        <f>'2015'!BN26</f>
        <v>0</v>
      </c>
      <c r="BV352" s="62">
        <f>'2015'!BO26</f>
        <v>0</v>
      </c>
      <c r="BW352" s="62">
        <f>'2015'!BP26</f>
        <v>0</v>
      </c>
      <c r="BX352" s="62">
        <f>'2015'!BQ26</f>
        <v>0</v>
      </c>
      <c r="BY352" s="62">
        <f>'2015'!BR26</f>
        <v>0</v>
      </c>
      <c r="BZ352" s="62">
        <f>'2015'!BS26</f>
        <v>0</v>
      </c>
      <c r="CA352" s="62">
        <f>'2015'!BT26</f>
        <v>0</v>
      </c>
      <c r="CB352" s="62">
        <f>'2015'!BU26</f>
        <v>0</v>
      </c>
      <c r="CC352" s="63">
        <f>'2015'!BV26</f>
        <v>0</v>
      </c>
      <c r="CD352" s="60">
        <f>'2015'!BW26</f>
        <v>613</v>
      </c>
      <c r="CE352" s="61">
        <f>'2015'!BX26</f>
        <v>2765</v>
      </c>
      <c r="CF352" s="61">
        <f>'2015'!BY26</f>
        <v>0</v>
      </c>
      <c r="CG352" s="61">
        <f>'2015'!BZ26</f>
        <v>0</v>
      </c>
      <c r="CH352" s="61">
        <f>'2015'!CA26</f>
        <v>0</v>
      </c>
      <c r="CI352" s="61">
        <f>'2015'!CB26</f>
        <v>0</v>
      </c>
      <c r="CJ352" s="62">
        <f>'2015'!CC26</f>
        <v>0</v>
      </c>
      <c r="CK352" s="62">
        <f>'2015'!CD26</f>
        <v>0</v>
      </c>
      <c r="CL352" s="62">
        <f>'2015'!CE26</f>
        <v>0</v>
      </c>
      <c r="CM352" s="62">
        <f>'2015'!CF26</f>
        <v>0</v>
      </c>
      <c r="CN352" s="62">
        <f>'2015'!CG26</f>
        <v>0</v>
      </c>
      <c r="CO352" s="62">
        <f>'2015'!CH26</f>
        <v>0</v>
      </c>
      <c r="CP352" s="62">
        <f>'2015'!CI26</f>
        <v>0</v>
      </c>
      <c r="CQ352" s="62">
        <f>'2015'!CJ26</f>
        <v>0</v>
      </c>
      <c r="CR352" s="63">
        <f>'2015'!CK26</f>
        <v>0</v>
      </c>
      <c r="CS352" s="60">
        <f>'2015'!CL26</f>
        <v>1085</v>
      </c>
      <c r="CT352" s="61">
        <f>'2015'!CM26</f>
        <v>2810</v>
      </c>
      <c r="CU352" s="61">
        <f>'2015'!CN26</f>
        <v>0</v>
      </c>
      <c r="CV352" s="61">
        <f>'2015'!CO26</f>
        <v>0</v>
      </c>
      <c r="CW352" s="61">
        <f>'2015'!CP26</f>
        <v>0</v>
      </c>
      <c r="CX352" s="61">
        <f>'2015'!CQ26</f>
        <v>0</v>
      </c>
      <c r="CY352" s="62">
        <f>'2015'!CR26</f>
        <v>0</v>
      </c>
      <c r="CZ352" s="62">
        <f>'2015'!CS26</f>
        <v>0</v>
      </c>
      <c r="DA352" s="62">
        <f>'2015'!CT26</f>
        <v>0</v>
      </c>
      <c r="DB352" s="62">
        <f>'2015'!CU26</f>
        <v>0</v>
      </c>
      <c r="DC352" s="62">
        <f>'2015'!CV26</f>
        <v>0</v>
      </c>
      <c r="DD352" s="62">
        <f>'2015'!CW26</f>
        <v>0</v>
      </c>
      <c r="DE352" s="62">
        <f>'2015'!CX26</f>
        <v>0</v>
      </c>
      <c r="DF352" s="62">
        <f>'2015'!CY26</f>
        <v>0</v>
      </c>
      <c r="DG352" s="63">
        <f>'2015'!CZ26</f>
        <v>0</v>
      </c>
      <c r="DH352" s="60">
        <f>'2015'!DA26</f>
        <v>521</v>
      </c>
      <c r="DI352" s="61">
        <f>'2015'!DB26</f>
        <v>1862.3000000000002</v>
      </c>
      <c r="DJ352" s="61">
        <f>'2015'!DC26</f>
        <v>73</v>
      </c>
      <c r="DK352" s="61">
        <f>'2015'!DD26</f>
        <v>44</v>
      </c>
      <c r="DL352" s="61">
        <f>'2015'!DE26</f>
        <v>3</v>
      </c>
      <c r="DM352" s="61">
        <f>'2015'!DF26</f>
        <v>0</v>
      </c>
      <c r="DN352" s="62">
        <f>'2015'!DG26</f>
        <v>0</v>
      </c>
      <c r="DO352" s="62">
        <f>'2015'!DH26</f>
        <v>0</v>
      </c>
      <c r="DP352" s="62">
        <f>'2015'!DI26</f>
        <v>2.11</v>
      </c>
      <c r="DQ352" s="62">
        <f>'2015'!DJ26</f>
        <v>1.5</v>
      </c>
      <c r="DR352" s="62">
        <f>'2015'!DK26</f>
        <v>13.2</v>
      </c>
      <c r="DS352" s="62">
        <f>'2015'!DL26</f>
        <v>0</v>
      </c>
      <c r="DT352" s="62">
        <f>'2015'!DM26</f>
        <v>0</v>
      </c>
      <c r="DU352" s="62">
        <f>'2015'!DN26</f>
        <v>80.2</v>
      </c>
      <c r="DV352" s="63">
        <f>'2015'!DO26</f>
        <v>19.8</v>
      </c>
    </row>
    <row r="353" spans="1:126" ht="15.75" customHeight="1" x14ac:dyDescent="0.2">
      <c r="A353" s="30">
        <f t="shared" si="35"/>
        <v>351</v>
      </c>
      <c r="B353" s="31">
        <f>'2025'!A37</f>
        <v>35</v>
      </c>
      <c r="C353" s="31">
        <v>2025</v>
      </c>
      <c r="D353" s="32" t="str">
        <f>'2025'!B37</f>
        <v>Kobe Hudson</v>
      </c>
      <c r="E353" s="32" t="str" cm="1">
        <f t="array" ref="E353">_xlfn.IFS(F353&gt;12.5,"Cornerstone",AND(F353&gt;11.995,F353&lt;12.5),"Elite",AND(F353&gt;11,F353&lt;12.995),"Elite Upside",AND(F353&gt;=9.69,F353&lt;10.999),"Upside",AND(F353&gt;8.4,F353&lt;9.999),"Upside Lite",AND(F353&gt;7.25,F353&lt;8.999),"Outlier",AND(F353&gt;=6,F353&lt;7.25),"Outlier Lite",F353&lt;6.999,"Purgatory")</f>
        <v>Outlier Lite</v>
      </c>
      <c r="F353" s="33">
        <f>'2025'!C37</f>
        <v>6.04142857142857</v>
      </c>
      <c r="G353" s="33">
        <f t="shared" si="36"/>
        <v>42.9</v>
      </c>
      <c r="H353" s="303">
        <f t="shared" si="37"/>
        <v>-1.3718304670695058</v>
      </c>
      <c r="I353" s="34" t="str">
        <f>'2025'!D37</f>
        <v>UCF</v>
      </c>
      <c r="J353" s="35">
        <f>'2025'!E37</f>
        <v>3</v>
      </c>
      <c r="K353" s="36">
        <f>'2025'!F37</f>
        <v>37145</v>
      </c>
      <c r="L353" s="37">
        <f>'2025'!G37</f>
        <v>24.06027397260274</v>
      </c>
      <c r="M353" s="37" t="str">
        <f>'2025'!H37</f>
        <v>RS SR</v>
      </c>
      <c r="N353" s="37">
        <f>'2025'!I37</f>
        <v>23.641095890410959</v>
      </c>
      <c r="O353" s="37" t="str">
        <f>'2025'!J37</f>
        <v>Wide</v>
      </c>
      <c r="P353" s="37" t="str">
        <f>'2025'!K37</f>
        <v>DEEP</v>
      </c>
      <c r="Q353" s="37" t="str">
        <f>'2025'!L37</f>
        <v>Elite Earner</v>
      </c>
      <c r="R353" s="55">
        <f>'2025'!M37</f>
        <v>72</v>
      </c>
      <c r="S353" s="55">
        <f>'2025'!N37</f>
        <v>193</v>
      </c>
      <c r="T353" s="231">
        <f t="shared" si="38"/>
        <v>26.17521569919683</v>
      </c>
      <c r="U353" s="37">
        <f>'2025'!O37</f>
        <v>4.57</v>
      </c>
      <c r="V353" s="56">
        <f>'2025'!P37</f>
        <v>0</v>
      </c>
      <c r="W353" s="57">
        <f>'2025'!Q37</f>
        <v>2.8886229521726568E-2</v>
      </c>
      <c r="X353" s="58">
        <f>'2025'!R37</f>
        <v>0.20130501180063864</v>
      </c>
      <c r="Y353" s="58">
        <f>'2025'!S37</f>
        <v>0.220771144278607</v>
      </c>
      <c r="Z353" s="58">
        <f>'2025'!T37</f>
        <v>0.27701819046486742</v>
      </c>
      <c r="AA353" s="58">
        <f>'2025'!U37</f>
        <v>0.32136894824707846</v>
      </c>
      <c r="AB353" s="58">
        <f>'2025'!V37</f>
        <v>0.32136894824707846</v>
      </c>
      <c r="AC353" s="59">
        <f>'2025'!W37</f>
        <v>0.30530050083472454</v>
      </c>
      <c r="AD353" s="42">
        <f>'2025'!X37</f>
        <v>19.986301369863014</v>
      </c>
      <c r="AE353" s="43">
        <f>'2025'!Y37</f>
        <v>2.7</v>
      </c>
      <c r="AF353" s="43">
        <f>'2025'!Z37</f>
        <v>8.4</v>
      </c>
      <c r="AG353" s="43">
        <f>'2025'!AA37</f>
        <v>16.399999999999999</v>
      </c>
      <c r="AH353" s="43">
        <f>'2025'!AB37</f>
        <v>1.46</v>
      </c>
      <c r="AI353" s="43">
        <f>'2025'!AC37</f>
        <v>0</v>
      </c>
      <c r="AJ353" s="44">
        <f>'2025'!AD37</f>
        <v>9.4675324675324676E-2</v>
      </c>
      <c r="AK353" s="44">
        <f>'2025'!AE37</f>
        <v>0.21389610389610392</v>
      </c>
      <c r="AL353" s="45">
        <f>'2025'!AF37</f>
        <v>0.113</v>
      </c>
      <c r="AM353" s="46">
        <f t="shared" ref="AM353:AM378" si="41">DS353/100</f>
        <v>0.48100000000000004</v>
      </c>
      <c r="AN353" s="45">
        <f>'2025'!AG37</f>
        <v>0.77750000000000008</v>
      </c>
      <c r="AO353" s="45">
        <f>'2025'!AH37</f>
        <v>0.22249999999999998</v>
      </c>
      <c r="AP353" s="43">
        <f>'2025'!AI37</f>
        <v>88.495768368761802</v>
      </c>
      <c r="AQ353" s="47">
        <f>'2025'!AJ37</f>
        <v>85.800583315895324</v>
      </c>
      <c r="AR353" s="48">
        <f>'2025'!AK37</f>
        <v>8</v>
      </c>
      <c r="AS353" s="49">
        <f>'2025'!AL37</f>
        <v>6</v>
      </c>
      <c r="AT353" s="49">
        <f>'2025'!AM37</f>
        <v>5</v>
      </c>
      <c r="AU353" s="49">
        <f>'2025'!AN37</f>
        <v>6</v>
      </c>
      <c r="AV353" s="49">
        <f>'2025'!AO37</f>
        <v>6</v>
      </c>
      <c r="AW353" s="49">
        <f>'2025'!AP37</f>
        <v>4</v>
      </c>
      <c r="AX353" s="49">
        <f>'2025'!AQ37</f>
        <v>0</v>
      </c>
      <c r="AY353" s="50">
        <f>'2025'!AR37</f>
        <v>0</v>
      </c>
      <c r="AZ353" s="60">
        <f>'2025'!AS37</f>
        <v>70</v>
      </c>
      <c r="BA353" s="61">
        <f>'2025'!AT37</f>
        <v>2423.3000000000002</v>
      </c>
      <c r="BB353" s="61">
        <f>'2025'!AU37</f>
        <v>9</v>
      </c>
      <c r="BC353" s="61">
        <f>'2025'!AV37</f>
        <v>7</v>
      </c>
      <c r="BD353" s="61">
        <f>'2025'!AW37</f>
        <v>0</v>
      </c>
      <c r="BE353" s="61">
        <f>'2025'!AX37</f>
        <v>12.100000000000001</v>
      </c>
      <c r="BF353" s="62">
        <f>'2025'!AY37</f>
        <v>0</v>
      </c>
      <c r="BG353" s="62">
        <f>'2025'!AZ37</f>
        <v>0</v>
      </c>
      <c r="BH353" s="62">
        <f>'2025'!BA37</f>
        <v>1.0900000000000001</v>
      </c>
      <c r="BI353" s="62">
        <f>'2025'!BB37</f>
        <v>4.5999999999999996</v>
      </c>
      <c r="BJ353" s="62">
        <f>'2025'!BC37</f>
        <v>7.3</v>
      </c>
      <c r="BK353" s="62">
        <f>'2025'!BH37</f>
        <v>100</v>
      </c>
      <c r="BL353" s="62">
        <f>'2025'!BI37</f>
        <v>12.5</v>
      </c>
      <c r="BM353" s="62">
        <f>'2025'!BJ37</f>
        <v>60.9</v>
      </c>
      <c r="BN353" s="63">
        <f>'2025'!BK37</f>
        <v>39.1</v>
      </c>
      <c r="BO353" s="60">
        <f>'2025'!BL37</f>
        <v>580</v>
      </c>
      <c r="BP353" s="61">
        <f>'2025'!BM37</f>
        <v>2881.2</v>
      </c>
      <c r="BQ353" s="61">
        <f>'2025'!BN37</f>
        <v>77</v>
      </c>
      <c r="BR353" s="61">
        <f>'2025'!BO37</f>
        <v>44</v>
      </c>
      <c r="BS353" s="61">
        <f>'2025'!BP37</f>
        <v>4</v>
      </c>
      <c r="BT353" s="61">
        <f>'2025'!BQ37</f>
        <v>15.600000000000001</v>
      </c>
      <c r="BU353" s="62">
        <f>'2025'!BR37</f>
        <v>0</v>
      </c>
      <c r="BV353" s="62">
        <f>'2025'!BS37</f>
        <v>0</v>
      </c>
      <c r="BW353" s="62">
        <f>'2025'!BT37</f>
        <v>2.36</v>
      </c>
      <c r="BX353" s="62">
        <f>'2025'!BU37</f>
        <v>5.9</v>
      </c>
      <c r="BY353" s="62">
        <f>'2025'!BV37</f>
        <v>10.1</v>
      </c>
      <c r="BZ353" s="62">
        <f>'2025'!CA37</f>
        <v>50</v>
      </c>
      <c r="CA353" s="62">
        <f>'2025'!CB37</f>
        <v>13.7</v>
      </c>
      <c r="CB353" s="62">
        <f>'2025'!CC37</f>
        <v>19.899999999999999</v>
      </c>
      <c r="CC353" s="63">
        <f>'2025'!CD37</f>
        <v>79.3</v>
      </c>
      <c r="CD353" s="60">
        <f>'2025'!CE37</f>
        <v>639</v>
      </c>
      <c r="CE353" s="61">
        <f>'2025'!CF37</f>
        <v>2894.3999999999996</v>
      </c>
      <c r="CF353" s="61">
        <f>'2025'!CG37</f>
        <v>63</v>
      </c>
      <c r="CG353" s="61">
        <f>'2025'!CH37</f>
        <v>38</v>
      </c>
      <c r="CH353" s="61">
        <f>'2025'!CI37</f>
        <v>7</v>
      </c>
      <c r="CI353" s="61">
        <f>'2025'!CJ37</f>
        <v>19.200000000000003</v>
      </c>
      <c r="CJ353" s="62">
        <f>'2025'!CK37</f>
        <v>0.97</v>
      </c>
      <c r="CK353" s="62">
        <f>'2025'!CL37</f>
        <v>0</v>
      </c>
      <c r="CL353" s="62">
        <f>'2025'!CM37</f>
        <v>1.9</v>
      </c>
      <c r="CM353" s="62">
        <f>'2025'!CN37</f>
        <v>3.7</v>
      </c>
      <c r="CN353" s="62">
        <f>'2025'!CO37</f>
        <v>16.2</v>
      </c>
      <c r="CO353" s="62">
        <f>'2025'!CT37</f>
        <v>0</v>
      </c>
      <c r="CP353" s="62">
        <f>'2025'!CU37</f>
        <v>11.6</v>
      </c>
      <c r="CQ353" s="62">
        <f>'2025'!CV37</f>
        <v>54.7</v>
      </c>
      <c r="CR353" s="63">
        <f>'2025'!CW37</f>
        <v>45.3</v>
      </c>
      <c r="CS353" s="60">
        <f>'2025'!CX37</f>
        <v>932</v>
      </c>
      <c r="CT353" s="61">
        <f>'2025'!CY37</f>
        <v>3364.4</v>
      </c>
      <c r="CU353" s="61">
        <f>'2025'!CZ37</f>
        <v>77</v>
      </c>
      <c r="CV353" s="61">
        <f>'2025'!DA37</f>
        <v>45</v>
      </c>
      <c r="CW353" s="61">
        <f>'2025'!DB37</f>
        <v>8</v>
      </c>
      <c r="CX353" s="61">
        <f>'2025'!DC37</f>
        <v>23.400000000000002</v>
      </c>
      <c r="CY353" s="62">
        <f>'2025'!DD37</f>
        <v>1.46</v>
      </c>
      <c r="CZ353" s="62">
        <f>'2025'!DE37</f>
        <v>0</v>
      </c>
      <c r="DA353" s="62">
        <f>'2025'!DF37</f>
        <v>2.4300000000000002</v>
      </c>
      <c r="DB353" s="62">
        <f>'2025'!DG37</f>
        <v>8.4</v>
      </c>
      <c r="DC353" s="62">
        <f>'2025'!DH37</f>
        <v>15.3</v>
      </c>
      <c r="DD353" s="62">
        <f>'2025'!DM37</f>
        <v>30</v>
      </c>
      <c r="DE353" s="62">
        <f>'2025'!DN37</f>
        <v>11.8</v>
      </c>
      <c r="DF353" s="62">
        <f>'2025'!DO37</f>
        <v>76</v>
      </c>
      <c r="DG353" s="63">
        <f>'2025'!DP37</f>
        <v>24</v>
      </c>
      <c r="DH353" s="60">
        <f>'2025'!DQ37</f>
        <v>770</v>
      </c>
      <c r="DI353" s="61">
        <f>'2025'!DR37</f>
        <v>2396</v>
      </c>
      <c r="DJ353" s="61">
        <f>'2025'!DS37</f>
        <v>88</v>
      </c>
      <c r="DK353" s="61">
        <f>'2025'!DT37</f>
        <v>47</v>
      </c>
      <c r="DL353" s="61">
        <f>'2025'!DU37</f>
        <v>4</v>
      </c>
      <c r="DM353" s="61">
        <f>'2025'!DV37</f>
        <v>14.399999999999999</v>
      </c>
      <c r="DN353" s="62">
        <f>'2025'!DW37</f>
        <v>1</v>
      </c>
      <c r="DO353" s="62">
        <f>'2025'!DX37</f>
        <v>0</v>
      </c>
      <c r="DP353" s="62">
        <f>'2025'!DY37</f>
        <v>2.7</v>
      </c>
      <c r="DQ353" s="62">
        <f>'2025'!DZ37</f>
        <v>3.8</v>
      </c>
      <c r="DR353" s="62">
        <f>'2025'!EA37</f>
        <v>16.399999999999999</v>
      </c>
      <c r="DS353" s="62">
        <f>'2025'!EF37</f>
        <v>48.1</v>
      </c>
      <c r="DT353" s="62">
        <f>'2025'!EG37</f>
        <v>11.3</v>
      </c>
      <c r="DU353" s="62">
        <f>'2025'!EH37</f>
        <v>79.5</v>
      </c>
      <c r="DV353" s="63">
        <f>'2025'!EI37</f>
        <v>20.5</v>
      </c>
    </row>
    <row r="354" spans="1:126" ht="15.75" customHeight="1" x14ac:dyDescent="0.2">
      <c r="A354" s="30">
        <f t="shared" si="35"/>
        <v>352</v>
      </c>
      <c r="B354" s="31">
        <f>'2021'!A32</f>
        <v>30</v>
      </c>
      <c r="C354" s="31">
        <v>2021</v>
      </c>
      <c r="D354" s="32" t="str">
        <f>'2021'!B32</f>
        <v>Isaiah McKoy</v>
      </c>
      <c r="E354" s="32" t="str" cm="1">
        <f t="array" ref="E354">_xlfn.IFS(F354&gt;12.5,"Cornerstone",AND(F354&gt;11.995,F354&lt;12.5),"Elite",AND(F354&gt;11,F354&lt;12.995),"Elite Upside",AND(F354&gt;=9.69,F354&lt;10.999),"Upside",AND(F354&gt;8.4,F354&lt;9.999),"Upside Lite",AND(F354&gt;7.25,F354&lt;8.999),"Outlier",AND(F354&gt;=6,F354&lt;7.25),"Outlier Lite",F354&lt;6.999,"Purgatory")</f>
        <v>Outlier Lite</v>
      </c>
      <c r="F354" s="33">
        <f>'2021'!C32</f>
        <v>6.0399999999999991</v>
      </c>
      <c r="G354" s="33">
        <f t="shared" si="36"/>
        <v>42.699999999999996</v>
      </c>
      <c r="H354" s="303">
        <f t="shared" si="37"/>
        <v>-1.3726504019964783</v>
      </c>
      <c r="I354" s="34" t="str">
        <f>'2021'!D32</f>
        <v>Kent State</v>
      </c>
      <c r="J354" s="35">
        <f>'2021'!E32</f>
        <v>9</v>
      </c>
      <c r="K354" s="36">
        <f>'2021'!F32</f>
        <v>36548</v>
      </c>
      <c r="L354" s="37">
        <f>'2021'!G32</f>
        <v>25.695890410958903</v>
      </c>
      <c r="M354" s="37" t="str">
        <f>'2021'!H32</f>
        <v>JR</v>
      </c>
      <c r="N354" s="37">
        <f>'2021'!I32</f>
        <v>21.279452054794522</v>
      </c>
      <c r="O354" s="37" t="str">
        <f>'2021'!J32</f>
        <v>Wide</v>
      </c>
      <c r="P354" s="37" t="str">
        <f>'2021'!K32</f>
        <v>DEEP</v>
      </c>
      <c r="Q354" s="37" t="str">
        <f>'2021'!L32</f>
        <v>Elite Earner</v>
      </c>
      <c r="R354" s="55">
        <f>'2021'!M32</f>
        <v>72</v>
      </c>
      <c r="S354" s="55">
        <f>'2021'!N32</f>
        <v>201</v>
      </c>
      <c r="T354" s="231">
        <f t="shared" si="38"/>
        <v>27.260198733360433</v>
      </c>
      <c r="U354" s="35">
        <f>'2021'!O32</f>
        <v>4.68</v>
      </c>
      <c r="V354" s="56">
        <f>'2021'!P32</f>
        <v>0</v>
      </c>
      <c r="W354" s="57">
        <f>'2021'!Q32</f>
        <v>0</v>
      </c>
      <c r="X354" s="58">
        <f>'2021'!R32</f>
        <v>0</v>
      </c>
      <c r="Y354" s="58">
        <f>'2021'!S32</f>
        <v>0.16987809673613841</v>
      </c>
      <c r="Z354" s="58">
        <f>'2021'!T32</f>
        <v>0.30639494026704145</v>
      </c>
      <c r="AA354" s="58">
        <f>'2021'!U32</f>
        <v>0.3516228748068006</v>
      </c>
      <c r="AB354" s="58">
        <f>'2021'!V32</f>
        <v>0.3516228748068006</v>
      </c>
      <c r="AC354" s="59">
        <f>'2021'!W32</f>
        <v>0.2461360123647604</v>
      </c>
      <c r="AD354" s="42">
        <f>'2021'!X32</f>
        <v>19.616438356164384</v>
      </c>
      <c r="AE354" s="43">
        <f>'2021'!Y32</f>
        <v>3.67</v>
      </c>
      <c r="AF354" s="43">
        <f>'2021'!Z32</f>
        <v>5.2</v>
      </c>
      <c r="AG354" s="43">
        <f>'2021'!AA32</f>
        <v>17.3</v>
      </c>
      <c r="AH354" s="43">
        <f>'2021'!AB32</f>
        <v>0.65</v>
      </c>
      <c r="AI354" s="43">
        <f>'2021'!AC32</f>
        <v>3.61</v>
      </c>
      <c r="AJ354" s="44">
        <f>'2021'!AD32</f>
        <v>4.0329670329670324E-2</v>
      </c>
      <c r="AK354" s="44">
        <f>'2021'!AE32</f>
        <v>0.29037362637362635</v>
      </c>
      <c r="AL354" s="45">
        <f>'2021'!AF32</f>
        <v>0.16699999999999998</v>
      </c>
      <c r="AM354" s="46">
        <f t="shared" si="41"/>
        <v>0.8</v>
      </c>
      <c r="AN354" s="45">
        <f>'2021'!AG32</f>
        <v>0.90600000000000003</v>
      </c>
      <c r="AO354" s="45">
        <f>'2021'!AH32</f>
        <v>9.4E-2</v>
      </c>
      <c r="AP354" s="43">
        <f>'2021'!AI32</f>
        <v>83.799734136613296</v>
      </c>
      <c r="AQ354" s="47">
        <f>'2021'!AJ32</f>
        <v>81.247569269949352</v>
      </c>
      <c r="AR354" s="48">
        <f>'2021'!AK32</f>
        <v>6</v>
      </c>
      <c r="AS354" s="49">
        <f>'2021'!AL32</f>
        <v>7</v>
      </c>
      <c r="AT354" s="49">
        <f>'2021'!AM32</f>
        <v>7</v>
      </c>
      <c r="AU354" s="49">
        <f>'2021'!AN32</f>
        <v>3</v>
      </c>
      <c r="AV354" s="49">
        <f>'2021'!AO32</f>
        <v>4</v>
      </c>
      <c r="AW354" s="49">
        <f>'2021'!AP32</f>
        <v>3</v>
      </c>
      <c r="AX354" s="49">
        <f>'2021'!AQ32</f>
        <v>0</v>
      </c>
      <c r="AY354" s="50">
        <f>'2021'!AR32</f>
        <v>0</v>
      </c>
      <c r="AZ354" s="60">
        <f>'2021'!AS32</f>
        <v>0</v>
      </c>
      <c r="BA354" s="61">
        <f>'2021'!AT32</f>
        <v>1700</v>
      </c>
      <c r="BB354" s="61">
        <f>'2021'!AU32</f>
        <v>0</v>
      </c>
      <c r="BC354" s="61">
        <f>'2021'!AV32</f>
        <v>0</v>
      </c>
      <c r="BD354" s="61">
        <f>'2021'!AW32</f>
        <v>0</v>
      </c>
      <c r="BE354" s="61">
        <f>'2021'!AX32</f>
        <v>0</v>
      </c>
      <c r="BF354" s="62">
        <f>'2021'!AY32</f>
        <v>0</v>
      </c>
      <c r="BG354" s="62">
        <f>'2021'!AZ32</f>
        <v>0</v>
      </c>
      <c r="BH354" s="62">
        <f>'2021'!BA32</f>
        <v>0</v>
      </c>
      <c r="BI354" s="62">
        <f>'2021'!BB32</f>
        <v>0</v>
      </c>
      <c r="BJ354" s="62">
        <f>'2021'!BC32</f>
        <v>0</v>
      </c>
      <c r="BK354" s="62">
        <f>'2021'!BD32</f>
        <v>0</v>
      </c>
      <c r="BL354" s="62">
        <f>'2021'!BE32</f>
        <v>0</v>
      </c>
      <c r="BM354" s="62">
        <f>'2021'!BF32</f>
        <v>0</v>
      </c>
      <c r="BN354" s="63">
        <f>'2021'!BG32</f>
        <v>0</v>
      </c>
      <c r="BO354" s="60">
        <f>'2021'!BH32</f>
        <v>0</v>
      </c>
      <c r="BP354" s="61">
        <f>'2021'!BI32</f>
        <v>1472</v>
      </c>
      <c r="BQ354" s="61">
        <f>'2021'!BJ32</f>
        <v>0</v>
      </c>
      <c r="BR354" s="61">
        <f>'2021'!BK32</f>
        <v>0</v>
      </c>
      <c r="BS354" s="61">
        <f>'2021'!BL32</f>
        <v>0</v>
      </c>
      <c r="BT354" s="61">
        <f>'2021'!BM32</f>
        <v>0</v>
      </c>
      <c r="BU354" s="62">
        <f>'2021'!BN32</f>
        <v>0</v>
      </c>
      <c r="BV354" s="62">
        <f>'2021'!BO32</f>
        <v>0</v>
      </c>
      <c r="BW354" s="62">
        <f>'2021'!BP32</f>
        <v>0</v>
      </c>
      <c r="BX354" s="62">
        <f>'2021'!BQ32</f>
        <v>0</v>
      </c>
      <c r="BY354" s="62">
        <f>'2021'!BR32</f>
        <v>0</v>
      </c>
      <c r="BZ354" s="62">
        <f>'2021'!BW32</f>
        <v>0</v>
      </c>
      <c r="CA354" s="62">
        <f>'2021'!BX32</f>
        <v>0</v>
      </c>
      <c r="CB354" s="62">
        <f>'2021'!BY32</f>
        <v>0</v>
      </c>
      <c r="CC354" s="63">
        <f>'2021'!BZ32</f>
        <v>0</v>
      </c>
      <c r="CD354" s="60">
        <f>'2021'!CA32</f>
        <v>432</v>
      </c>
      <c r="CE354" s="61">
        <f>'2021'!CB32</f>
        <v>2543</v>
      </c>
      <c r="CF354" s="61">
        <f>'2021'!CC32</f>
        <v>84</v>
      </c>
      <c r="CG354" s="61">
        <f>'2021'!CD32</f>
        <v>42</v>
      </c>
      <c r="CH354" s="61">
        <f>'2021'!CE32</f>
        <v>3</v>
      </c>
      <c r="CI354" s="61">
        <f>'2021'!CF32</f>
        <v>14</v>
      </c>
      <c r="CJ354" s="62">
        <f>'2021'!CG32</f>
        <v>0.2</v>
      </c>
      <c r="CK354" s="62">
        <f>'2021'!CH32</f>
        <v>1.34</v>
      </c>
      <c r="CL354" s="62">
        <f>'2021'!CI32</f>
        <v>1.22</v>
      </c>
      <c r="CM354" s="62">
        <f>'2021'!CJ32</f>
        <v>4.7</v>
      </c>
      <c r="CN354" s="62">
        <f>'2021'!CK32</f>
        <v>11.3</v>
      </c>
      <c r="CO354" s="62">
        <f>'2021'!CP32</f>
        <v>47.1</v>
      </c>
      <c r="CP354" s="62">
        <f>'2021'!CQ32</f>
        <v>12.5</v>
      </c>
      <c r="CQ354" s="62">
        <f>'2021'!CR32</f>
        <v>86.5</v>
      </c>
      <c r="CR354" s="63">
        <f>'2021'!CS32</f>
        <v>13.5</v>
      </c>
      <c r="CS354" s="60">
        <f>'2021'!CT32</f>
        <v>872</v>
      </c>
      <c r="CT354" s="61">
        <f>'2021'!CU32</f>
        <v>2846</v>
      </c>
      <c r="CU354" s="61">
        <f>'2021'!CV32</f>
        <v>78</v>
      </c>
      <c r="CV354" s="61">
        <f>'2021'!CW32</f>
        <v>57</v>
      </c>
      <c r="CW354" s="61">
        <f>'2021'!CX32</f>
        <v>8</v>
      </c>
      <c r="CX354" s="61">
        <f>'2021'!CY32</f>
        <v>24</v>
      </c>
      <c r="CY354" s="62">
        <f>'2021'!CZ32</f>
        <v>0.56000000000000005</v>
      </c>
      <c r="CZ354" s="62">
        <f>'2021'!DA32</f>
        <v>2.79</v>
      </c>
      <c r="DA354" s="62">
        <f>'2021'!DB32</f>
        <v>2.33</v>
      </c>
      <c r="DB354" s="62">
        <f>'2021'!DC32</f>
        <v>3.7</v>
      </c>
      <c r="DC354" s="62">
        <f>'2021'!DD32</f>
        <v>13.5</v>
      </c>
      <c r="DD354" s="62">
        <f>'2021'!DI32</f>
        <v>45.5</v>
      </c>
      <c r="DE354" s="62">
        <f>'2021'!DJ32</f>
        <v>6.6</v>
      </c>
      <c r="DF354" s="62">
        <f>'2021'!DK32</f>
        <v>90.2</v>
      </c>
      <c r="DG354" s="63">
        <f>'2021'!DL32</f>
        <v>9.8000000000000007</v>
      </c>
      <c r="DH354" s="60">
        <f>'2021'!DM32</f>
        <v>455</v>
      </c>
      <c r="DI354" s="61">
        <f>'2021'!DN32</f>
        <v>1294</v>
      </c>
      <c r="DJ354" s="61">
        <f>'2021'!DO32</f>
        <v>41</v>
      </c>
      <c r="DK354" s="61">
        <f>'2021'!DP32</f>
        <v>25</v>
      </c>
      <c r="DL354" s="61">
        <f>'2021'!DQ32</f>
        <v>5</v>
      </c>
      <c r="DM354" s="61">
        <f>'2021'!DR32</f>
        <v>14</v>
      </c>
      <c r="DN354" s="62">
        <f>'2021'!DS32</f>
        <v>0.65</v>
      </c>
      <c r="DO354" s="62">
        <f>'2021'!DT32</f>
        <v>3.61</v>
      </c>
      <c r="DP354" s="62">
        <f>'2021'!DU32</f>
        <v>3.67</v>
      </c>
      <c r="DQ354" s="62">
        <f>'2021'!DV32</f>
        <v>5.2</v>
      </c>
      <c r="DR354" s="62">
        <f>'2021'!DW32</f>
        <v>17.3</v>
      </c>
      <c r="DS354" s="62">
        <f>'2021'!EB32</f>
        <v>80</v>
      </c>
      <c r="DT354" s="62">
        <f>'2021'!EC32</f>
        <v>16.7</v>
      </c>
      <c r="DU354" s="62">
        <f>'2021'!ED32</f>
        <v>91</v>
      </c>
      <c r="DV354" s="63">
        <f>'2021'!EE32</f>
        <v>9</v>
      </c>
    </row>
    <row r="355" spans="1:126" ht="15.75" customHeight="1" x14ac:dyDescent="0.2">
      <c r="A355" s="30">
        <f t="shared" si="35"/>
        <v>353</v>
      </c>
      <c r="B355" s="31">
        <f>'2022'!A35</f>
        <v>33</v>
      </c>
      <c r="C355" s="31">
        <v>2022</v>
      </c>
      <c r="D355" s="32" t="str">
        <f>'2022'!B35</f>
        <v>Michael Woods</v>
      </c>
      <c r="E355" s="32" t="str" cm="1">
        <f t="array" ref="E355">_xlfn.IFS(F355&gt;12.5,"Cornerstone",AND(F355&gt;11.995,F355&lt;12.5),"Elite",AND(F355&gt;11,F355&lt;12.995),"Elite Upside",AND(F355&gt;=9.69,F355&lt;10.999),"Upside",AND(F355&gt;8.4,F355&lt;9.999),"Upside Lite",AND(F355&gt;7.25,F355&lt;8.999),"Outlier",AND(F355&gt;=6,F355&lt;7.25),"Outlier Lite",F355&lt;6.999,"Purgatory")</f>
        <v>Outlier Lite</v>
      </c>
      <c r="F355" s="33">
        <f>'2022'!C35</f>
        <v>6.0142857142857151</v>
      </c>
      <c r="G355" s="33">
        <f t="shared" si="36"/>
        <v>42.6</v>
      </c>
      <c r="H355" s="303">
        <f t="shared" si="37"/>
        <v>-1.3874092306819847</v>
      </c>
      <c r="I355" s="34" t="str">
        <f>'2022'!D35</f>
        <v>Oklahoma</v>
      </c>
      <c r="J355" s="35">
        <f>'2022'!E35</f>
        <v>3</v>
      </c>
      <c r="K355" s="36">
        <f>'2022'!F35</f>
        <v>36604</v>
      </c>
      <c r="L355" s="37">
        <f>'2022'!G35</f>
        <v>25.542465753424658</v>
      </c>
      <c r="M355" s="37" t="str">
        <f>'2022'!H35</f>
        <v>SR</v>
      </c>
      <c r="N355" s="37">
        <f>'2022'!I35</f>
        <v>22.123287671232877</v>
      </c>
      <c r="O355" s="37" t="str">
        <f>'2022'!J35</f>
        <v>Wide</v>
      </c>
      <c r="P355" s="37" t="str">
        <f>'2022'!K35</f>
        <v>PROTO Z</v>
      </c>
      <c r="Q355" s="37" t="str">
        <f>'2022'!L35</f>
        <v>Elite Separator</v>
      </c>
      <c r="R355" s="55">
        <f>'2022'!M35</f>
        <v>73</v>
      </c>
      <c r="S355" s="55">
        <f>'2022'!N35</f>
        <v>198</v>
      </c>
      <c r="T355" s="231">
        <f t="shared" si="38"/>
        <v>26.122661515354938</v>
      </c>
      <c r="U355" s="35">
        <f>'2022'!O35</f>
        <v>4.5</v>
      </c>
      <c r="V355" s="56">
        <f>'2022'!P35</f>
        <v>6</v>
      </c>
      <c r="W355" s="57">
        <f>'2022'!Q35</f>
        <v>0</v>
      </c>
      <c r="X355" s="58">
        <f>'2022'!R35</f>
        <v>0</v>
      </c>
      <c r="Y355" s="58">
        <f>'2022'!S35</f>
        <v>0.18272138228941684</v>
      </c>
      <c r="Z355" s="58">
        <f>'2022'!T35</f>
        <v>0.25770191507077433</v>
      </c>
      <c r="AA355" s="58">
        <f>'2022'!U35</f>
        <v>0.11678832116788321</v>
      </c>
      <c r="AB355" s="58">
        <f>'2022'!V35</f>
        <v>0.18724511811932876</v>
      </c>
      <c r="AC355" s="59">
        <f>'2022'!W35</f>
        <v>0.1778828622133623</v>
      </c>
      <c r="AD355" s="42">
        <f>'2022'!X35</f>
        <v>20.479452054794521</v>
      </c>
      <c r="AE355" s="43">
        <f>'2022'!Y35</f>
        <v>1.91</v>
      </c>
      <c r="AF355" s="43">
        <f>'2022'!Z35</f>
        <v>6.5</v>
      </c>
      <c r="AG355" s="43">
        <f>'2022'!AA35</f>
        <v>12.1</v>
      </c>
      <c r="AH355" s="43">
        <f>'2022'!AB35</f>
        <v>0.83</v>
      </c>
      <c r="AI355" s="43">
        <f>'2022'!AC35</f>
        <v>2.13</v>
      </c>
      <c r="AJ355" s="44">
        <f>'2022'!AD35</f>
        <v>2.3875E-2</v>
      </c>
      <c r="AK355" s="44">
        <f>'2022'!AE35</f>
        <v>0.22919999999999999</v>
      </c>
      <c r="AL355" s="45">
        <f>'2022'!AF35</f>
        <v>7.6999999999999999E-2</v>
      </c>
      <c r="AM355" s="46">
        <f t="shared" si="41"/>
        <v>0.4</v>
      </c>
      <c r="AN355" s="45">
        <f>'2022'!AG35</f>
        <v>0.84650000000000003</v>
      </c>
      <c r="AO355" s="45">
        <f>'2022'!AH35</f>
        <v>0.1535</v>
      </c>
      <c r="AP355" s="43">
        <f>'2022'!AI35</f>
        <v>96.570644718792863</v>
      </c>
      <c r="AQ355" s="47">
        <f>'2022'!AJ35</f>
        <v>95.586907757125189</v>
      </c>
      <c r="AR355" s="48">
        <f>'2022'!AK35</f>
        <v>4</v>
      </c>
      <c r="AS355" s="49">
        <f>'2022'!AL35</f>
        <v>6</v>
      </c>
      <c r="AT355" s="49">
        <f>'2022'!AM35</f>
        <v>3</v>
      </c>
      <c r="AU355" s="49">
        <f>'2022'!AN35</f>
        <v>5</v>
      </c>
      <c r="AV355" s="49">
        <f>'2022'!AO35</f>
        <v>8</v>
      </c>
      <c r="AW355" s="49">
        <f>'2022'!AP35</f>
        <v>5</v>
      </c>
      <c r="AX355" s="49">
        <f>'2022'!AQ35</f>
        <v>2</v>
      </c>
      <c r="AY355" s="50">
        <f>'2022'!AR35</f>
        <v>0</v>
      </c>
      <c r="AZ355" s="60">
        <f>'2022'!AS35</f>
        <v>0</v>
      </c>
      <c r="BA355" s="61">
        <f>'2022'!AT35</f>
        <v>5065</v>
      </c>
      <c r="BB355" s="61">
        <f>'2022'!AU35</f>
        <v>0</v>
      </c>
      <c r="BC355" s="61">
        <f>'2022'!AV35</f>
        <v>0</v>
      </c>
      <c r="BD355" s="61">
        <f>'2022'!AW35</f>
        <v>0</v>
      </c>
      <c r="BE355" s="61">
        <f>'2022'!AX35</f>
        <v>0</v>
      </c>
      <c r="BF355" s="62">
        <f>'2022'!AY35</f>
        <v>0</v>
      </c>
      <c r="BG355" s="62">
        <f>'2022'!AZ35</f>
        <v>0</v>
      </c>
      <c r="BH355" s="62">
        <f>'2022'!BA35</f>
        <v>0</v>
      </c>
      <c r="BI355" s="62">
        <f>'2022'!BB35</f>
        <v>0</v>
      </c>
      <c r="BJ355" s="62">
        <f>'2022'!BC35</f>
        <v>0</v>
      </c>
      <c r="BK355" s="62">
        <f>'2022'!BH35</f>
        <v>0</v>
      </c>
      <c r="BL355" s="62">
        <f>'2022'!BI35</f>
        <v>0</v>
      </c>
      <c r="BM355" s="62">
        <f>'2022'!BJ35</f>
        <v>0</v>
      </c>
      <c r="BN355" s="63">
        <f>'2022'!BK35</f>
        <v>0</v>
      </c>
      <c r="BO355" s="60">
        <f>'2022'!BL35</f>
        <v>0</v>
      </c>
      <c r="BP355" s="61">
        <f>'2022'!BM35</f>
        <v>4520</v>
      </c>
      <c r="BQ355" s="61">
        <f>'2022'!BN35</f>
        <v>38</v>
      </c>
      <c r="BR355" s="61">
        <f>'2022'!BO35</f>
        <v>18</v>
      </c>
      <c r="BS355" s="61">
        <f>'2022'!BP35</f>
        <v>1</v>
      </c>
      <c r="BT355" s="61">
        <f>'2022'!BQ35</f>
        <v>0</v>
      </c>
      <c r="BU355" s="62">
        <f>'2022'!BR35</f>
        <v>0.09</v>
      </c>
      <c r="BV355" s="62">
        <f>'2022'!BS35</f>
        <v>0.75</v>
      </c>
      <c r="BW355" s="62">
        <f>'2022'!BT35</f>
        <v>0</v>
      </c>
      <c r="BX355" s="62">
        <f>'2022'!BU35</f>
        <v>0</v>
      </c>
      <c r="BY355" s="62">
        <f>'2022'!BV35</f>
        <v>0</v>
      </c>
      <c r="BZ355" s="62">
        <f>'2022'!CA35</f>
        <v>0</v>
      </c>
      <c r="CA355" s="62">
        <f>'2022'!CB35</f>
        <v>14.3</v>
      </c>
      <c r="CB355" s="62">
        <f>'2022'!CC35</f>
        <v>92.3</v>
      </c>
      <c r="CC355" s="63">
        <f>'2022'!CD35</f>
        <v>7.7</v>
      </c>
      <c r="CD355" s="60">
        <f>'2022'!CE35</f>
        <v>423</v>
      </c>
      <c r="CE355" s="61">
        <f>'2022'!CF35</f>
        <v>2315</v>
      </c>
      <c r="CF355" s="61">
        <f>'2022'!CG35</f>
        <v>64</v>
      </c>
      <c r="CG355" s="61">
        <f>'2022'!CH35</f>
        <v>33</v>
      </c>
      <c r="CH355" s="61">
        <f>'2022'!CI35</f>
        <v>4</v>
      </c>
      <c r="CI355" s="61">
        <f>'2022'!CJ35</f>
        <v>14</v>
      </c>
      <c r="CJ355" s="62">
        <f>'2022'!CK35</f>
        <v>0.59</v>
      </c>
      <c r="CK355" s="62">
        <f>'2022'!CL35</f>
        <v>1.24</v>
      </c>
      <c r="CL355" s="62">
        <f>'2022'!CM35</f>
        <v>1.08</v>
      </c>
      <c r="CM355" s="62">
        <f>'2022'!CN35</f>
        <v>2.5</v>
      </c>
      <c r="CN355" s="62">
        <f>'2022'!CO35</f>
        <v>11.3</v>
      </c>
      <c r="CO355" s="62">
        <f>'2022'!CT35</f>
        <v>0</v>
      </c>
      <c r="CP355" s="62">
        <f>'2022'!CU35</f>
        <v>17.5</v>
      </c>
      <c r="CQ355" s="62">
        <f>'2022'!CV35</f>
        <v>80.7</v>
      </c>
      <c r="CR355" s="63">
        <f>'2022'!CW35</f>
        <v>18.8</v>
      </c>
      <c r="CS355" s="60">
        <f>'2022'!CX35</f>
        <v>619</v>
      </c>
      <c r="CT355" s="61">
        <f>'2022'!CY35</f>
        <v>2402</v>
      </c>
      <c r="CU355" s="61">
        <f>'2022'!CZ35</f>
        <v>52</v>
      </c>
      <c r="CV355" s="61">
        <f>'2022'!DA35</f>
        <v>33</v>
      </c>
      <c r="CW355" s="61">
        <f>'2022'!DB35</f>
        <v>5</v>
      </c>
      <c r="CX355" s="61">
        <f>'2022'!DC35</f>
        <v>20</v>
      </c>
      <c r="CY355" s="62">
        <f>'2022'!DD35</f>
        <v>0.83</v>
      </c>
      <c r="CZ355" s="62">
        <f>'2022'!DE35</f>
        <v>2.13</v>
      </c>
      <c r="DA355" s="62">
        <f>'2022'!DF35</f>
        <v>1.86</v>
      </c>
      <c r="DB355" s="62">
        <f>'2022'!DG35</f>
        <v>6.5</v>
      </c>
      <c r="DC355" s="62">
        <f>'2022'!DH35</f>
        <v>12.1</v>
      </c>
      <c r="DD355" s="62">
        <f>'2022'!DM35</f>
        <v>0</v>
      </c>
      <c r="DE355" s="62">
        <f>'2022'!DN35</f>
        <v>5.7</v>
      </c>
      <c r="DF355" s="62">
        <f>'2022'!DO35</f>
        <v>82.1</v>
      </c>
      <c r="DG355" s="63">
        <f>'2022'!DP35</f>
        <v>17.899999999999999</v>
      </c>
      <c r="DH355" s="60">
        <f>'2022'!DQ35</f>
        <v>400</v>
      </c>
      <c r="DI355" s="61">
        <f>'2022'!DR35</f>
        <v>3425</v>
      </c>
      <c r="DJ355" s="61">
        <f>'2022'!DS35</f>
        <v>53</v>
      </c>
      <c r="DK355" s="61">
        <f>'2022'!DT35</f>
        <v>36</v>
      </c>
      <c r="DL355" s="61">
        <f>'2022'!DU35</f>
        <v>2</v>
      </c>
      <c r="DM355" s="61">
        <f>'2022'!DV35</f>
        <v>32</v>
      </c>
      <c r="DN355" s="62">
        <f>'2022'!DW35</f>
        <v>0.47</v>
      </c>
      <c r="DO355" s="62">
        <f>'2022'!DX35</f>
        <v>1.1499999999999999</v>
      </c>
      <c r="DP355" s="62">
        <f>'2022'!DY35</f>
        <v>1.91</v>
      </c>
      <c r="DQ355" s="62">
        <f>'2022'!DZ35</f>
        <v>5.5</v>
      </c>
      <c r="DR355" s="62">
        <f>'2022'!EA35</f>
        <v>10.7</v>
      </c>
      <c r="DS355" s="62">
        <f>'2022'!EF35</f>
        <v>40</v>
      </c>
      <c r="DT355" s="62">
        <f>'2022'!EG35</f>
        <v>7.7</v>
      </c>
      <c r="DU355" s="62">
        <f>'2022'!EH35</f>
        <v>87.2</v>
      </c>
      <c r="DV355" s="63">
        <f>'2022'!EI35</f>
        <v>12.8</v>
      </c>
    </row>
    <row r="356" spans="1:126" ht="15.75" customHeight="1" x14ac:dyDescent="0.2">
      <c r="A356" s="30">
        <f t="shared" si="35"/>
        <v>354</v>
      </c>
      <c r="B356" s="31">
        <f>'2021'!A33</f>
        <v>31</v>
      </c>
      <c r="C356" s="31">
        <v>2021</v>
      </c>
      <c r="D356" s="32" t="str">
        <f>'2021'!B33</f>
        <v>Tim Jones</v>
      </c>
      <c r="E356" s="32" t="str" cm="1">
        <f t="array" ref="E356">_xlfn.IFS(F356&gt;12.5,"Cornerstone",AND(F356&gt;11.995,F356&lt;12.5),"Elite",AND(F356&gt;11,F356&lt;12.995),"Elite Upside",AND(F356&gt;=9.69,F356&lt;10.999),"Upside",AND(F356&gt;8.4,F356&lt;9.999),"Upside Lite",AND(F356&gt;7.25,F356&lt;8.999),"Outlier",AND(F356&gt;=6,F356&lt;7.25),"Outlier Lite",F356&lt;6.999,"Purgatory")</f>
        <v>Purgatory</v>
      </c>
      <c r="F356" s="33">
        <f>'2021'!C33</f>
        <v>5.9799999999999995</v>
      </c>
      <c r="G356" s="33">
        <f t="shared" si="36"/>
        <v>42.4</v>
      </c>
      <c r="H356" s="303">
        <f t="shared" si="37"/>
        <v>-1.4070876689293288</v>
      </c>
      <c r="I356" s="34" t="str">
        <f>'2021'!D33</f>
        <v>Southern Miss</v>
      </c>
      <c r="J356" s="35">
        <f>'2021'!E33</f>
        <v>10</v>
      </c>
      <c r="K356" s="36">
        <f>'2021'!F33</f>
        <v>35930</v>
      </c>
      <c r="L356" s="37">
        <f>'2021'!G33</f>
        <v>27.389041095890413</v>
      </c>
      <c r="M356" s="37" t="str">
        <f>'2021'!H33</f>
        <v>SR</v>
      </c>
      <c r="N356" s="37">
        <f>'2021'!I33</f>
        <v>22.972602739726028</v>
      </c>
      <c r="O356" s="37" t="str">
        <f>'2021'!J33</f>
        <v>Slot</v>
      </c>
      <c r="P356" s="37" t="str">
        <f>'2021'!K33</f>
        <v>BALL HOG</v>
      </c>
      <c r="Q356" s="37" t="str">
        <f>'2021'!L33</f>
        <v>Elite Earner</v>
      </c>
      <c r="R356" s="55">
        <f>'2021'!M33</f>
        <v>72.75</v>
      </c>
      <c r="S356" s="55">
        <f>'2021'!N33</f>
        <v>203</v>
      </c>
      <c r="T356" s="231">
        <f t="shared" si="38"/>
        <v>26.966711918095722</v>
      </c>
      <c r="U356" s="35">
        <f>'2021'!O33</f>
        <v>4.47</v>
      </c>
      <c r="V356" s="56">
        <f>'2021'!P33</f>
        <v>0</v>
      </c>
      <c r="W356" s="57">
        <f>'2021'!Q33</f>
        <v>0</v>
      </c>
      <c r="X356" s="58">
        <f>'2021'!R33</f>
        <v>3.8769625120153799E-2</v>
      </c>
      <c r="Y356" s="58">
        <f>'2021'!S33</f>
        <v>0.18110516934046345</v>
      </c>
      <c r="Z356" s="58">
        <f>'2021'!T33</f>
        <v>0.23963868225292242</v>
      </c>
      <c r="AA356" s="58">
        <f>'2021'!U33</f>
        <v>0.22535211267605634</v>
      </c>
      <c r="AB356" s="58">
        <f>'2021'!V33</f>
        <v>0.23249539746448938</v>
      </c>
      <c r="AC356" s="59">
        <f>'2021'!W33</f>
        <v>0.16274677822514255</v>
      </c>
      <c r="AD356" s="42">
        <f>'2021'!X33</f>
        <v>21.30958904109589</v>
      </c>
      <c r="AE356" s="43">
        <f>'2021'!Y33</f>
        <v>3.27</v>
      </c>
      <c r="AF356" s="43">
        <f>'2021'!Z33</f>
        <v>7.5</v>
      </c>
      <c r="AG356" s="43">
        <f>'2021'!AA33</f>
        <v>15.3</v>
      </c>
      <c r="AH356" s="43">
        <f>'2021'!AB33</f>
        <v>0.98</v>
      </c>
      <c r="AI356" s="43">
        <f>'2021'!AC33</f>
        <v>2.46</v>
      </c>
      <c r="AJ356" s="44">
        <f>'2021'!AD33</f>
        <v>8.1750000000000003E-2</v>
      </c>
      <c r="AK356" s="44">
        <f>'2021'!AE33</f>
        <v>0.218</v>
      </c>
      <c r="AL356" s="45">
        <f>'2021'!AF33</f>
        <v>6.3E-2</v>
      </c>
      <c r="AM356" s="46">
        <f t="shared" si="41"/>
        <v>0.5</v>
      </c>
      <c r="AN356" s="45">
        <f>'2021'!AG33</f>
        <v>0.33150000000000002</v>
      </c>
      <c r="AO356" s="45">
        <f>'2021'!AH33</f>
        <v>0.65900000000000003</v>
      </c>
      <c r="AP356" s="43">
        <f>'2021'!AI33</f>
        <v>101.69414306565459</v>
      </c>
      <c r="AQ356" s="47">
        <f>'2021'!AJ33</f>
        <v>100.1415776115109</v>
      </c>
      <c r="AR356" s="48">
        <f>'2021'!AK33</f>
        <v>4</v>
      </c>
      <c r="AS356" s="49">
        <f>'2021'!AL33</f>
        <v>4</v>
      </c>
      <c r="AT356" s="49">
        <f>'2021'!AM33</f>
        <v>6</v>
      </c>
      <c r="AU356" s="49">
        <f>'2021'!AN33</f>
        <v>6</v>
      </c>
      <c r="AV356" s="49">
        <f>'2021'!AO33</f>
        <v>8</v>
      </c>
      <c r="AW356" s="49">
        <f>'2021'!AP33</f>
        <v>6</v>
      </c>
      <c r="AX356" s="49">
        <f>'2021'!AQ33</f>
        <v>0</v>
      </c>
      <c r="AY356" s="50">
        <f>'2021'!AR33</f>
        <v>0</v>
      </c>
      <c r="AZ356" s="60">
        <f>'2021'!AS33</f>
        <v>0</v>
      </c>
      <c r="BA356" s="61">
        <f>'2021'!AT33</f>
        <v>3877</v>
      </c>
      <c r="BB356" s="61">
        <f>'2021'!AU33</f>
        <v>0</v>
      </c>
      <c r="BC356" s="61">
        <f>'2021'!AV33</f>
        <v>0</v>
      </c>
      <c r="BD356" s="61">
        <f>'2021'!AW33</f>
        <v>0</v>
      </c>
      <c r="BE356" s="61">
        <f>'2021'!AX33</f>
        <v>0</v>
      </c>
      <c r="BF356" s="62">
        <f>'2021'!AY33</f>
        <v>0</v>
      </c>
      <c r="BG356" s="62">
        <f>'2021'!AZ33</f>
        <v>0</v>
      </c>
      <c r="BH356" s="62">
        <f>'2021'!BA33</f>
        <v>0</v>
      </c>
      <c r="BI356" s="62">
        <f>'2021'!BB33</f>
        <v>0</v>
      </c>
      <c r="BJ356" s="62">
        <f>'2021'!BC33</f>
        <v>0</v>
      </c>
      <c r="BK356" s="62">
        <f>'2021'!BD33</f>
        <v>0</v>
      </c>
      <c r="BL356" s="62">
        <f>'2021'!BE33</f>
        <v>0</v>
      </c>
      <c r="BM356" s="62">
        <f>'2021'!BF33</f>
        <v>0</v>
      </c>
      <c r="BN356" s="63">
        <f>'2021'!BG33</f>
        <v>0</v>
      </c>
      <c r="BO356" s="60">
        <f>'2021'!BH33</f>
        <v>121</v>
      </c>
      <c r="BP356" s="61">
        <f>'2021'!BI33</f>
        <v>3121</v>
      </c>
      <c r="BQ356" s="61">
        <f>'2021'!BJ33</f>
        <v>10</v>
      </c>
      <c r="BR356" s="61">
        <f>'2021'!BK33</f>
        <v>5</v>
      </c>
      <c r="BS356" s="61">
        <f>'2021'!BL33</f>
        <v>1</v>
      </c>
      <c r="BT356" s="61">
        <f>'2021'!BM33</f>
        <v>24</v>
      </c>
      <c r="BU356" s="62">
        <f>'2021'!BN33</f>
        <v>0.91</v>
      </c>
      <c r="BV356" s="62">
        <f>'2021'!BO33</f>
        <v>0.99</v>
      </c>
      <c r="BW356" s="62">
        <f>'2021'!BP33</f>
        <v>1.1000000000000001</v>
      </c>
      <c r="BX356" s="62">
        <f>'2021'!BQ33</f>
        <v>14.4</v>
      </c>
      <c r="BY356" s="62">
        <f>'2021'!BR33</f>
        <v>0</v>
      </c>
      <c r="BZ356" s="62">
        <f>'2021'!BW33</f>
        <v>0</v>
      </c>
      <c r="CA356" s="62">
        <f>'2021'!BX33</f>
        <v>0</v>
      </c>
      <c r="CB356" s="62">
        <f>'2021'!BY33</f>
        <v>6.2</v>
      </c>
      <c r="CC356" s="63">
        <f>'2021'!BZ33</f>
        <v>93.8</v>
      </c>
      <c r="CD356" s="60">
        <f>'2021'!CA33</f>
        <v>508</v>
      </c>
      <c r="CE356" s="61">
        <f>'2021'!CB33</f>
        <v>2805</v>
      </c>
      <c r="CF356" s="61">
        <f>'2021'!CC33</f>
        <v>59</v>
      </c>
      <c r="CG356" s="61">
        <f>'2021'!CD33</f>
        <v>42</v>
      </c>
      <c r="CH356" s="61">
        <f>'2021'!CE33</f>
        <v>1</v>
      </c>
      <c r="CI356" s="61">
        <f>'2021'!CF33</f>
        <v>19</v>
      </c>
      <c r="CJ356" s="62">
        <f>'2021'!CG33</f>
        <v>0.42</v>
      </c>
      <c r="CK356" s="62">
        <f>'2021'!CH33</f>
        <v>1.31</v>
      </c>
      <c r="CL356" s="62">
        <f>'2021'!CI33</f>
        <v>1.63</v>
      </c>
      <c r="CM356" s="62">
        <f>'2021'!CJ33</f>
        <v>8.4</v>
      </c>
      <c r="CN356" s="62">
        <f>'2021'!CK33</f>
        <v>11</v>
      </c>
      <c r="CO356" s="62">
        <f>'2021'!CP33</f>
        <v>20</v>
      </c>
      <c r="CP356" s="62">
        <f>'2021'!CQ33</f>
        <v>6.7</v>
      </c>
      <c r="CQ356" s="62">
        <f>'2021'!CR33</f>
        <v>3.7</v>
      </c>
      <c r="CR356" s="63">
        <f>'2021'!CS33</f>
        <v>96</v>
      </c>
      <c r="CS356" s="60">
        <f>'2021'!CT33</f>
        <v>902</v>
      </c>
      <c r="CT356" s="61">
        <f>'2021'!CU33</f>
        <v>3764</v>
      </c>
      <c r="CU356" s="61">
        <f>'2021'!CV33</f>
        <v>103</v>
      </c>
      <c r="CV356" s="61">
        <f>'2021'!CW33</f>
        <v>73</v>
      </c>
      <c r="CW356" s="61">
        <f>'2021'!CX33</f>
        <v>3</v>
      </c>
      <c r="CX356" s="61">
        <f>'2021'!CY33</f>
        <v>20</v>
      </c>
      <c r="CY356" s="62">
        <f>'2021'!CZ33</f>
        <v>0.52</v>
      </c>
      <c r="CZ356" s="62">
        <f>'2021'!DA33</f>
        <v>2.06</v>
      </c>
      <c r="DA356" s="62">
        <f>'2021'!DB33</f>
        <v>2.16</v>
      </c>
      <c r="DB356" s="62">
        <f>'2021'!DC33</f>
        <v>6.8</v>
      </c>
      <c r="DC356" s="62">
        <f>'2021'!DD33</f>
        <v>15.3</v>
      </c>
      <c r="DD356" s="62">
        <f>'2021'!DI33</f>
        <v>44.4</v>
      </c>
      <c r="DE356" s="62">
        <f>'2021'!DJ33</f>
        <v>9.9</v>
      </c>
      <c r="DF356" s="62">
        <f>'2021'!DK33</f>
        <v>8.1</v>
      </c>
      <c r="DG356" s="63">
        <f>'2021'!DL33</f>
        <v>90</v>
      </c>
      <c r="DH356" s="60">
        <f>'2021'!DM33</f>
        <v>480</v>
      </c>
      <c r="DI356" s="61">
        <f>'2021'!DN33</f>
        <v>2130</v>
      </c>
      <c r="DJ356" s="61">
        <f>'2021'!DO33</f>
        <v>44</v>
      </c>
      <c r="DK356" s="61">
        <f>'2021'!DP33</f>
        <v>30</v>
      </c>
      <c r="DL356" s="61">
        <f>'2021'!DQ33</f>
        <v>4</v>
      </c>
      <c r="DM356" s="61">
        <f>'2021'!DR33</f>
        <v>12</v>
      </c>
      <c r="DN356" s="62">
        <f>'2021'!DS33</f>
        <v>0.98</v>
      </c>
      <c r="DO356" s="62">
        <f>'2021'!DT33</f>
        <v>2.46</v>
      </c>
      <c r="DP356" s="62">
        <f>'2021'!DU33</f>
        <v>3.27</v>
      </c>
      <c r="DQ356" s="62">
        <f>'2021'!DV33</f>
        <v>7.5</v>
      </c>
      <c r="DR356" s="62">
        <f>'2021'!DW33</f>
        <v>9.5</v>
      </c>
      <c r="DS356" s="62">
        <f>'2021'!EB33</f>
        <v>50</v>
      </c>
      <c r="DT356" s="62">
        <f>'2021'!EC33</f>
        <v>6.3</v>
      </c>
      <c r="DU356" s="62">
        <f>'2021'!ED33</f>
        <v>58.2</v>
      </c>
      <c r="DV356" s="63">
        <f>'2021'!EE33</f>
        <v>41.8</v>
      </c>
    </row>
    <row r="357" spans="1:126" ht="15.75" customHeight="1" x14ac:dyDescent="0.2">
      <c r="A357" s="30">
        <f t="shared" si="35"/>
        <v>355</v>
      </c>
      <c r="B357" s="31">
        <f>'2025'!A38</f>
        <v>36</v>
      </c>
      <c r="C357" s="31">
        <v>2025</v>
      </c>
      <c r="D357" s="32" t="str">
        <f>'2025'!B38</f>
        <v>Dorian Singer</v>
      </c>
      <c r="E357" s="32" t="str" cm="1">
        <f t="array" ref="E357">_xlfn.IFS(F357&gt;12.5,"Cornerstone",AND(F357&gt;11.995,F357&lt;12.5),"Elite",AND(F357&gt;11,F357&lt;12.995),"Elite Upside",AND(F357&gt;=9.69,F357&lt;10.999),"Upside",AND(F357&gt;8.4,F357&lt;9.999),"Upside Lite",AND(F357&gt;7.25,F357&lt;8.999),"Outlier",AND(F357&gt;=6,F357&lt;7.25),"Outlier Lite",F357&lt;6.999,"Purgatory")</f>
        <v>Purgatory</v>
      </c>
      <c r="F357" s="33">
        <f>'2025'!C38</f>
        <v>5.9642857142857144</v>
      </c>
      <c r="G357" s="33">
        <f t="shared" si="36"/>
        <v>42.199999999999996</v>
      </c>
      <c r="H357" s="303">
        <f t="shared" si="37"/>
        <v>-1.4161069531260273</v>
      </c>
      <c r="I357" s="34" t="str">
        <f>'2025'!D38</f>
        <v>Utah</v>
      </c>
      <c r="J357" s="35">
        <f>'2025'!E38</f>
        <v>3</v>
      </c>
      <c r="K357" s="36">
        <f>'2025'!F38</f>
        <v>37545</v>
      </c>
      <c r="L357" s="37">
        <f>'2025'!G38</f>
        <v>22.964383561643835</v>
      </c>
      <c r="M357" s="37" t="str">
        <f>'2025'!H38</f>
        <v>SR</v>
      </c>
      <c r="N357" s="37">
        <f>'2025'!I38</f>
        <v>22.545205479452054</v>
      </c>
      <c r="O357" s="37" t="str">
        <f>'2025'!J38</f>
        <v>Wide</v>
      </c>
      <c r="P357" s="37" t="str">
        <f>'2025'!K38</f>
        <v>PROTO Z</v>
      </c>
      <c r="Q357" s="37" t="str">
        <f>'2025'!L38</f>
        <v>Poor Separator</v>
      </c>
      <c r="R357" s="55">
        <f>'2025'!M38</f>
        <v>71</v>
      </c>
      <c r="S357" s="55">
        <f>'2025'!N38</f>
        <v>191</v>
      </c>
      <c r="T357" s="231">
        <f t="shared" si="38"/>
        <v>26.638797891759644</v>
      </c>
      <c r="U357" s="37">
        <f>'2025'!O38</f>
        <v>4.4800000000000004</v>
      </c>
      <c r="V357" s="56">
        <f>'2025'!P38</f>
        <v>0</v>
      </c>
      <c r="W357" s="57">
        <f>'2025'!Q38</f>
        <v>0</v>
      </c>
      <c r="X357" s="58">
        <f>'2025'!R38</f>
        <v>0.26601855943437913</v>
      </c>
      <c r="Y357" s="58">
        <f>'2025'!S38</f>
        <v>0.28920644891122282</v>
      </c>
      <c r="Z357" s="58">
        <f>'2025'!T38</f>
        <v>6.675906675906676E-2</v>
      </c>
      <c r="AA357" s="58">
        <f>'2025'!U38</f>
        <v>0.29170845870946172</v>
      </c>
      <c r="AB357" s="58">
        <f>'2025'!V38</f>
        <v>0.29170845870946172</v>
      </c>
      <c r="AC357" s="59">
        <f>'2025'!W38</f>
        <v>0.27712303577398861</v>
      </c>
      <c r="AD357" s="42">
        <f>'2025'!X38</f>
        <v>18.890410958904109</v>
      </c>
      <c r="AE357" s="43">
        <f>'2025'!Y38</f>
        <v>1.88</v>
      </c>
      <c r="AF357" s="43">
        <f>'2025'!Z38</f>
        <v>3.4</v>
      </c>
      <c r="AG357" s="43">
        <f>'2025'!AA38</f>
        <v>13.2</v>
      </c>
      <c r="AH357" s="43">
        <f>'2025'!AB38</f>
        <v>1.0900000000000001</v>
      </c>
      <c r="AI357" s="43">
        <f>'2025'!AC38</f>
        <v>0</v>
      </c>
      <c r="AJ357" s="44">
        <f>'2025'!AD38</f>
        <v>5.9255014326647558E-2</v>
      </c>
      <c r="AK357" s="44">
        <f>'2025'!AE38</f>
        <v>0.18853868194842405</v>
      </c>
      <c r="AL357" s="45">
        <f>'2025'!AF38</f>
        <v>1.9E-2</v>
      </c>
      <c r="AM357" s="46">
        <f t="shared" si="41"/>
        <v>0.54500000000000004</v>
      </c>
      <c r="AN357" s="45">
        <f>'2025'!AG38</f>
        <v>0.78299999999999992</v>
      </c>
      <c r="AO357" s="45">
        <f>'2025'!AH38</f>
        <v>0.215</v>
      </c>
      <c r="AP357" s="43">
        <f>'2025'!AI38</f>
        <v>94.831213261970902</v>
      </c>
      <c r="AQ357" s="47">
        <f>'2025'!AJ38</f>
        <v>90.034264552053045</v>
      </c>
      <c r="AR357" s="48">
        <f>'2025'!AK38</f>
        <v>7</v>
      </c>
      <c r="AS357" s="49">
        <f>'2025'!AL38</f>
        <v>8</v>
      </c>
      <c r="AT357" s="49">
        <f>'2025'!AM38</f>
        <v>3</v>
      </c>
      <c r="AU357" s="49">
        <f>'2025'!AN38</f>
        <v>0</v>
      </c>
      <c r="AV357" s="49">
        <f>'2025'!AO38</f>
        <v>8</v>
      </c>
      <c r="AW357" s="49">
        <f>'2025'!AP38</f>
        <v>5</v>
      </c>
      <c r="AX357" s="49">
        <f>'2025'!AQ38</f>
        <v>0</v>
      </c>
      <c r="AY357" s="50">
        <f>'2025'!AR38</f>
        <v>0.25</v>
      </c>
      <c r="AZ357" s="60">
        <f>'2025'!AS38</f>
        <v>0</v>
      </c>
      <c r="BA357" s="61">
        <f>'2025'!AT38</f>
        <v>1</v>
      </c>
      <c r="BB357" s="61">
        <f>'2025'!AU38</f>
        <v>0</v>
      </c>
      <c r="BC357" s="61">
        <f>'2025'!AV38</f>
        <v>0</v>
      </c>
      <c r="BD357" s="61">
        <f>'2025'!AW38</f>
        <v>0</v>
      </c>
      <c r="BE357" s="61">
        <f>'2025'!AX38</f>
        <v>1</v>
      </c>
      <c r="BF357" s="62">
        <f>'2025'!AY38</f>
        <v>0</v>
      </c>
      <c r="BG357" s="62">
        <f>'2025'!AZ38</f>
        <v>0</v>
      </c>
      <c r="BH357" s="62">
        <f>'2025'!BA38</f>
        <v>0</v>
      </c>
      <c r="BI357" s="62">
        <f>'2025'!BB38</f>
        <v>0</v>
      </c>
      <c r="BJ357" s="62">
        <f>'2025'!BC38</f>
        <v>0</v>
      </c>
      <c r="BK357" s="62">
        <f>'2025'!BH38</f>
        <v>0</v>
      </c>
      <c r="BL357" s="62">
        <f>'2025'!BI38</f>
        <v>0</v>
      </c>
      <c r="BM357" s="62">
        <f>'2025'!BJ38</f>
        <v>0</v>
      </c>
      <c r="BN357" s="63">
        <f>'2025'!BK38</f>
        <v>0</v>
      </c>
      <c r="BO357" s="60">
        <f>'2025'!BL38</f>
        <v>301</v>
      </c>
      <c r="BP357" s="61">
        <f>'2025'!BM38</f>
        <v>1131.5</v>
      </c>
      <c r="BQ357" s="61">
        <f>'2025'!BN38</f>
        <v>31</v>
      </c>
      <c r="BR357" s="61">
        <f>'2025'!BO38</f>
        <v>18</v>
      </c>
      <c r="BS357" s="61">
        <f>'2025'!BP38</f>
        <v>0</v>
      </c>
      <c r="BT357" s="61">
        <f>'2025'!BQ38</f>
        <v>5</v>
      </c>
      <c r="BU357" s="62">
        <f>'2025'!BR38</f>
        <v>0</v>
      </c>
      <c r="BV357" s="62">
        <f>'2025'!BS38</f>
        <v>0</v>
      </c>
      <c r="BW357" s="62">
        <f>'2025'!BT38</f>
        <v>2.02</v>
      </c>
      <c r="BX357" s="62">
        <f>'2025'!BU38</f>
        <v>7.8</v>
      </c>
      <c r="BY357" s="62">
        <f>'2025'!BV38</f>
        <v>14.5</v>
      </c>
      <c r="BZ357" s="62">
        <f>'2025'!CA38</f>
        <v>42.9</v>
      </c>
      <c r="CA357" s="62">
        <f>'2025'!CB38</f>
        <v>14.3</v>
      </c>
      <c r="CB357" s="62">
        <f>'2025'!CC38</f>
        <v>84.7</v>
      </c>
      <c r="CC357" s="63">
        <f>'2025'!CD38</f>
        <v>15.3</v>
      </c>
      <c r="CD357" s="60">
        <f>'2025'!CE38</f>
        <v>1105</v>
      </c>
      <c r="CE357" s="61">
        <f>'2025'!CF38</f>
        <v>3820.7999999999997</v>
      </c>
      <c r="CF357" s="61">
        <f>'2025'!CG38</f>
        <v>98</v>
      </c>
      <c r="CG357" s="61">
        <f>'2025'!CH38</f>
        <v>66</v>
      </c>
      <c r="CH357" s="61">
        <f>'2025'!CI38</f>
        <v>6</v>
      </c>
      <c r="CI357" s="61">
        <f>'2025'!CJ38</f>
        <v>26.400000000000002</v>
      </c>
      <c r="CJ357" s="62">
        <f>'2025'!CK38</f>
        <v>1.08</v>
      </c>
      <c r="CK357" s="62">
        <f>'2025'!CL38</f>
        <v>0</v>
      </c>
      <c r="CL357" s="62">
        <f>'2025'!CM38</f>
        <v>2.1800000000000002</v>
      </c>
      <c r="CM357" s="62">
        <f>'2025'!CN38</f>
        <v>5.9</v>
      </c>
      <c r="CN357" s="62">
        <f>'2025'!CO38</f>
        <v>12.7</v>
      </c>
      <c r="CO357" s="62">
        <f>'2025'!CT38</f>
        <v>50</v>
      </c>
      <c r="CP357" s="62">
        <f>'2025'!CU38</f>
        <v>8.3000000000000007</v>
      </c>
      <c r="CQ357" s="62">
        <f>'2025'!CV38</f>
        <v>68.7</v>
      </c>
      <c r="CR357" s="63">
        <f>'2025'!CW38</f>
        <v>30.4</v>
      </c>
      <c r="CS357" s="60">
        <f>'2025'!CX38</f>
        <v>289</v>
      </c>
      <c r="CT357" s="61">
        <f>'2025'!CY38</f>
        <v>4329</v>
      </c>
      <c r="CU357" s="61">
        <f>'2025'!CZ38</f>
        <v>33</v>
      </c>
      <c r="CV357" s="61">
        <f>'2025'!DA38</f>
        <v>24</v>
      </c>
      <c r="CW357" s="61">
        <f>'2025'!DB38</f>
        <v>3</v>
      </c>
      <c r="CX357" s="61">
        <f>'2025'!DC38</f>
        <v>36.4</v>
      </c>
      <c r="CY357" s="62">
        <f>'2025'!DD38</f>
        <v>1.0900000000000001</v>
      </c>
      <c r="CZ357" s="62">
        <f>'2025'!DE38</f>
        <v>0</v>
      </c>
      <c r="DA357" s="62">
        <f>'2025'!DF38</f>
        <v>1.2</v>
      </c>
      <c r="DB357" s="62">
        <f>'2025'!DG38</f>
        <v>3.3</v>
      </c>
      <c r="DC357" s="62">
        <f>'2025'!DH38</f>
        <v>12.2</v>
      </c>
      <c r="DD357" s="62">
        <f>'2025'!DM38</f>
        <v>16.7</v>
      </c>
      <c r="DE357" s="62">
        <f>'2025'!DN38</f>
        <v>0</v>
      </c>
      <c r="DF357" s="62">
        <f>'2025'!DO38</f>
        <v>87</v>
      </c>
      <c r="DG357" s="63">
        <f>'2025'!DP38</f>
        <v>12.6</v>
      </c>
      <c r="DH357" s="60">
        <f>'2025'!DQ38</f>
        <v>698</v>
      </c>
      <c r="DI357" s="61">
        <f>'2025'!DR38</f>
        <v>2392.8000000000002</v>
      </c>
      <c r="DJ357" s="61">
        <f>'2025'!DS38</f>
        <v>92</v>
      </c>
      <c r="DK357" s="61">
        <f>'2025'!DT38</f>
        <v>53</v>
      </c>
      <c r="DL357" s="61">
        <f>'2025'!DU38</f>
        <v>1</v>
      </c>
      <c r="DM357" s="61">
        <f>'2025'!DV38</f>
        <v>20.399999999999999</v>
      </c>
      <c r="DN357" s="62">
        <f>'2025'!DW38</f>
        <v>0.78</v>
      </c>
      <c r="DO357" s="62">
        <f>'2025'!DX38</f>
        <v>0</v>
      </c>
      <c r="DP357" s="62">
        <f>'2025'!DY38</f>
        <v>1.88</v>
      </c>
      <c r="DQ357" s="62">
        <f>'2025'!DZ38</f>
        <v>3.4</v>
      </c>
      <c r="DR357" s="62">
        <f>'2025'!EA38</f>
        <v>13.2</v>
      </c>
      <c r="DS357" s="62">
        <f>'2025'!EF38</f>
        <v>54.5</v>
      </c>
      <c r="DT357" s="62">
        <f>'2025'!EG38</f>
        <v>1.9</v>
      </c>
      <c r="DU357" s="62">
        <f>'2025'!EH38</f>
        <v>69.599999999999994</v>
      </c>
      <c r="DV357" s="63">
        <f>'2025'!EI38</f>
        <v>30.4</v>
      </c>
    </row>
    <row r="358" spans="1:126" ht="15.75" customHeight="1" x14ac:dyDescent="0.2">
      <c r="A358" s="30">
        <f t="shared" si="35"/>
        <v>356</v>
      </c>
      <c r="B358" s="31">
        <f>'2021'!A34</f>
        <v>32</v>
      </c>
      <c r="C358" s="31">
        <v>2021</v>
      </c>
      <c r="D358" s="32" t="str">
        <f>'2021'!B34</f>
        <v>Racey McMath</v>
      </c>
      <c r="E358" s="32" t="str" cm="1">
        <f t="array" ref="E358">_xlfn.IFS(F358&gt;12.5,"Cornerstone",AND(F358&gt;11.995,F358&lt;12.5),"Elite",AND(F358&gt;11,F358&lt;12.995),"Elite Upside",AND(F358&gt;=9.69,F358&lt;10.999),"Upside",AND(F358&gt;8.4,F358&lt;9.999),"Upside Lite",AND(F358&gt;7.25,F358&lt;8.999),"Outlier",AND(F358&gt;=6,F358&lt;7.25),"Outlier Lite",F358&lt;6.999,"Purgatory")</f>
        <v>Purgatory</v>
      </c>
      <c r="F358" s="33">
        <f>'2021'!C34</f>
        <v>5.9485714285714284</v>
      </c>
      <c r="G358" s="33">
        <f t="shared" si="36"/>
        <v>42.1</v>
      </c>
      <c r="H358" s="303">
        <f t="shared" si="37"/>
        <v>-1.4251262373227265</v>
      </c>
      <c r="I358" s="34" t="str">
        <f>'2021'!D34</f>
        <v>LSU</v>
      </c>
      <c r="J358" s="35">
        <f>'2021'!E34</f>
        <v>1</v>
      </c>
      <c r="K358" s="36">
        <f>'2021'!F34</f>
        <v>36325</v>
      </c>
      <c r="L358" s="37">
        <f>'2021'!G34</f>
        <v>26.306849315068494</v>
      </c>
      <c r="M358" s="37" t="str">
        <f>'2021'!H34</f>
        <v>SR</v>
      </c>
      <c r="N358" s="37">
        <f>'2021'!I34</f>
        <v>21.890410958904109</v>
      </c>
      <c r="O358" s="37" t="str">
        <f>'2021'!J34</f>
        <v>Wide</v>
      </c>
      <c r="P358" s="37" t="str">
        <f>'2021'!K34</f>
        <v>DEEP</v>
      </c>
      <c r="Q358" s="37" t="str">
        <f>'2021'!L34</f>
        <v>Poor Earner</v>
      </c>
      <c r="R358" s="55">
        <f>'2021'!M34</f>
        <v>74.5</v>
      </c>
      <c r="S358" s="55">
        <f>'2021'!N34</f>
        <v>211</v>
      </c>
      <c r="T358" s="231">
        <f t="shared" si="38"/>
        <v>26.728086175419236</v>
      </c>
      <c r="U358" s="35">
        <f>'2021'!O34</f>
        <v>4.3899999999999997</v>
      </c>
      <c r="V358" s="56">
        <f>'2021'!P34</f>
        <v>6</v>
      </c>
      <c r="W358" s="57">
        <f>'2021'!Q34</f>
        <v>0</v>
      </c>
      <c r="X358" s="58">
        <f>'2021'!R34</f>
        <v>0</v>
      </c>
      <c r="Y358" s="58">
        <f>'2021'!S34</f>
        <v>1.4141414141414142E-2</v>
      </c>
      <c r="Z358" s="58">
        <f>'2021'!T34</f>
        <v>4.7310756972111553E-2</v>
      </c>
      <c r="AA358" s="58">
        <f>'2021'!U34</f>
        <v>6.2459961563100574E-2</v>
      </c>
      <c r="AB358" s="58">
        <f>'2021'!V34</f>
        <v>6.2459961563100574E-2</v>
      </c>
      <c r="AC358" s="59">
        <f>'2021'!W34</f>
        <v>6.2459961563100574E-2</v>
      </c>
      <c r="AD358" s="42" t="str">
        <f>'2021'!X34</f>
        <v>N/A</v>
      </c>
      <c r="AE358" s="43">
        <f>'2021'!Y34</f>
        <v>3.26</v>
      </c>
      <c r="AF358" s="43">
        <f>'2021'!Z34</f>
        <v>9.3000000000000007</v>
      </c>
      <c r="AG358" s="43">
        <f>'2021'!AA34</f>
        <v>16.5</v>
      </c>
      <c r="AH358" s="43">
        <f>'2021'!AB34</f>
        <v>1.18</v>
      </c>
      <c r="AI358" s="43">
        <f>'2021'!AC34</f>
        <v>0.88</v>
      </c>
      <c r="AJ358" s="44">
        <f>'2021'!AD34</f>
        <v>3.282051282051282E-2</v>
      </c>
      <c r="AK358" s="44">
        <f>'2021'!AE34</f>
        <v>0.13128205128205128</v>
      </c>
      <c r="AL358" s="45">
        <f>'2021'!AF34</f>
        <v>0.125</v>
      </c>
      <c r="AM358" s="46">
        <f t="shared" si="41"/>
        <v>0.8</v>
      </c>
      <c r="AN358" s="45">
        <f>'2021'!AG34</f>
        <v>0.84199999999999997</v>
      </c>
      <c r="AO358" s="45">
        <f>'2021'!AH34</f>
        <v>0.14350000000000002</v>
      </c>
      <c r="AP358" s="43">
        <f>'2021'!AI34</f>
        <v>113.61989144145957</v>
      </c>
      <c r="AQ358" s="47">
        <f>'2021'!AJ34</f>
        <v>115.94653392649214</v>
      </c>
      <c r="AR358" s="48">
        <f>'2021'!AK34</f>
        <v>1</v>
      </c>
      <c r="AS358" s="49">
        <f>'2021'!AL34</f>
        <v>0</v>
      </c>
      <c r="AT358" s="49">
        <f>'2021'!AM34</f>
        <v>6</v>
      </c>
      <c r="AU358" s="49">
        <f>'2021'!AN34</f>
        <v>7</v>
      </c>
      <c r="AV358" s="49">
        <f>'2021'!AO34</f>
        <v>9</v>
      </c>
      <c r="AW358" s="49">
        <f>'2021'!AP34</f>
        <v>9</v>
      </c>
      <c r="AX358" s="49">
        <f>'2021'!AQ34</f>
        <v>2</v>
      </c>
      <c r="AY358" s="50">
        <f>'2021'!AR34</f>
        <v>0</v>
      </c>
      <c r="AZ358" s="60">
        <f>'2021'!AS34</f>
        <v>0</v>
      </c>
      <c r="BA358" s="61">
        <f>'2021'!AT34</f>
        <v>2281</v>
      </c>
      <c r="BB358" s="61">
        <f>'2021'!AU34</f>
        <v>0</v>
      </c>
      <c r="BC358" s="61">
        <f>'2021'!AV34</f>
        <v>0</v>
      </c>
      <c r="BD358" s="61">
        <f>'2021'!AW34</f>
        <v>0</v>
      </c>
      <c r="BE358" s="61">
        <f>'2021'!AX34</f>
        <v>0</v>
      </c>
      <c r="BF358" s="62">
        <f>'2021'!AY34</f>
        <v>0</v>
      </c>
      <c r="BG358" s="62">
        <f>'2021'!AZ34</f>
        <v>0</v>
      </c>
      <c r="BH358" s="62">
        <f>'2021'!BA34</f>
        <v>0</v>
      </c>
      <c r="BI358" s="62">
        <f>'2021'!BB34</f>
        <v>0</v>
      </c>
      <c r="BJ358" s="62">
        <f>'2021'!BC34</f>
        <v>0</v>
      </c>
      <c r="BK358" s="62">
        <f>'2021'!BD34</f>
        <v>0</v>
      </c>
      <c r="BL358" s="62">
        <f>'2021'!BE34</f>
        <v>0</v>
      </c>
      <c r="BM358" s="62">
        <f>'2021'!BF34</f>
        <v>0</v>
      </c>
      <c r="BN358" s="63">
        <f>'2021'!BG34</f>
        <v>0</v>
      </c>
      <c r="BO358" s="60">
        <f>'2021'!BH34</f>
        <v>0</v>
      </c>
      <c r="BP358" s="61">
        <f>'2021'!BI34</f>
        <v>2645</v>
      </c>
      <c r="BQ358" s="61">
        <f>'2021'!BJ34</f>
        <v>1</v>
      </c>
      <c r="BR358" s="61">
        <f>'2021'!BK34</f>
        <v>0</v>
      </c>
      <c r="BS358" s="61">
        <f>'2021'!BL34</f>
        <v>0</v>
      </c>
      <c r="BT358" s="61">
        <f>'2021'!BM34</f>
        <v>0</v>
      </c>
      <c r="BU358" s="62">
        <f>'2021'!BN34</f>
        <v>0</v>
      </c>
      <c r="BV358" s="62">
        <f>'2021'!BO34</f>
        <v>0</v>
      </c>
      <c r="BW358" s="62">
        <f>'2021'!BP34</f>
        <v>0</v>
      </c>
      <c r="BX358" s="62">
        <f>'2021'!BQ34</f>
        <v>0</v>
      </c>
      <c r="BY358" s="62">
        <f>'2021'!BR34</f>
        <v>0</v>
      </c>
      <c r="BZ358" s="62">
        <f>'2021'!BW34</f>
        <v>0</v>
      </c>
      <c r="CA358" s="62">
        <f>'2021'!BX34</f>
        <v>0</v>
      </c>
      <c r="CB358" s="62">
        <f>'2021'!BY34</f>
        <v>100</v>
      </c>
      <c r="CC358" s="63">
        <f>'2021'!BZ34</f>
        <v>0</v>
      </c>
      <c r="CD358" s="60">
        <f>'2021'!CA34</f>
        <v>42</v>
      </c>
      <c r="CE358" s="61">
        <f>'2021'!CB34</f>
        <v>2970</v>
      </c>
      <c r="CF358" s="61">
        <f>'2021'!CC34</f>
        <v>2</v>
      </c>
      <c r="CG358" s="61">
        <f>'2021'!CD34</f>
        <v>2</v>
      </c>
      <c r="CH358" s="61">
        <f>'2021'!CE34</f>
        <v>0</v>
      </c>
      <c r="CI358" s="61">
        <f>'2021'!CF34</f>
        <v>17</v>
      </c>
      <c r="CJ358" s="62">
        <f>'2021'!CG34</f>
        <v>1.4</v>
      </c>
      <c r="CK358" s="62">
        <f>'2021'!CH34</f>
        <v>0.52</v>
      </c>
      <c r="CL358" s="62">
        <f>'2021'!CI34</f>
        <v>5.25</v>
      </c>
      <c r="CM358" s="62">
        <f>'2021'!CJ34</f>
        <v>14</v>
      </c>
      <c r="CN358" s="62">
        <f>'2021'!CK34</f>
        <v>0</v>
      </c>
      <c r="CO358" s="62">
        <f>'2021'!CP34</f>
        <v>0</v>
      </c>
      <c r="CP358" s="62">
        <f>'2021'!CQ34</f>
        <v>0</v>
      </c>
      <c r="CQ358" s="62">
        <f>'2021'!CR34</f>
        <v>60</v>
      </c>
      <c r="CR358" s="63">
        <f>'2021'!CS34</f>
        <v>0</v>
      </c>
      <c r="CS358" s="60">
        <f>'2021'!CT34</f>
        <v>285</v>
      </c>
      <c r="CT358" s="61">
        <f>'2021'!CU34</f>
        <v>6024</v>
      </c>
      <c r="CU358" s="61">
        <f>'2021'!CV34</f>
        <v>21</v>
      </c>
      <c r="CV358" s="61">
        <f>'2021'!CW34</f>
        <v>17</v>
      </c>
      <c r="CW358" s="61">
        <f>'2021'!CX34</f>
        <v>3</v>
      </c>
      <c r="CX358" s="61">
        <f>'2021'!CY34</f>
        <v>61</v>
      </c>
      <c r="CY358" s="62">
        <f>'2021'!CZ34</f>
        <v>1.18</v>
      </c>
      <c r="CZ358" s="62">
        <f>'2021'!DA34</f>
        <v>0.73</v>
      </c>
      <c r="DA358" s="62">
        <f>'2021'!DB34</f>
        <v>3.26</v>
      </c>
      <c r="DB358" s="62">
        <f>'2021'!DC34</f>
        <v>9.3000000000000007</v>
      </c>
      <c r="DC358" s="62">
        <f>'2021'!DD34</f>
        <v>9.6</v>
      </c>
      <c r="DD358" s="62">
        <f>'2021'!DI34</f>
        <v>75</v>
      </c>
      <c r="DE358" s="62">
        <f>'2021'!DJ34</f>
        <v>5.6</v>
      </c>
      <c r="DF358" s="62">
        <f>'2021'!DK34</f>
        <v>81.099999999999994</v>
      </c>
      <c r="DG358" s="63">
        <f>'2021'!DL34</f>
        <v>16</v>
      </c>
      <c r="DH358" s="60">
        <f>'2021'!DM34</f>
        <v>195</v>
      </c>
      <c r="DI358" s="61">
        <f>'2021'!DN34</f>
        <v>3122</v>
      </c>
      <c r="DJ358" s="61">
        <f>'2021'!DO34</f>
        <v>25</v>
      </c>
      <c r="DK358" s="61">
        <f>'2021'!DP34</f>
        <v>14</v>
      </c>
      <c r="DL358" s="61">
        <f>'2021'!DQ34</f>
        <v>1</v>
      </c>
      <c r="DM358" s="61">
        <f>'2021'!DR34</f>
        <v>24</v>
      </c>
      <c r="DN358" s="62">
        <f>'2021'!DS34</f>
        <v>0.75</v>
      </c>
      <c r="DO358" s="62">
        <f>'2021'!DT34</f>
        <v>0.88</v>
      </c>
      <c r="DP358" s="62">
        <f>'2021'!DU34</f>
        <v>1.28</v>
      </c>
      <c r="DQ358" s="62">
        <f>'2021'!DV34</f>
        <v>3.3</v>
      </c>
      <c r="DR358" s="62">
        <f>'2021'!DW34</f>
        <v>16.5</v>
      </c>
      <c r="DS358" s="62">
        <f>'2021'!EB34</f>
        <v>80</v>
      </c>
      <c r="DT358" s="62">
        <f>'2021'!EC34</f>
        <v>12.5</v>
      </c>
      <c r="DU358" s="62">
        <f>'2021'!ED34</f>
        <v>87.3</v>
      </c>
      <c r="DV358" s="63">
        <f>'2021'!EE34</f>
        <v>12.7</v>
      </c>
    </row>
    <row r="359" spans="1:126" ht="15.75" customHeight="1" x14ac:dyDescent="0.2">
      <c r="A359" s="30">
        <f t="shared" si="35"/>
        <v>357</v>
      </c>
      <c r="B359" s="31">
        <f>'2021'!A35</f>
        <v>33</v>
      </c>
      <c r="C359" s="31">
        <v>2021</v>
      </c>
      <c r="D359" s="32" t="str">
        <f>'2021'!B35</f>
        <v>Cornell Powell</v>
      </c>
      <c r="E359" s="32" t="str" cm="1">
        <f t="array" ref="E359">_xlfn.IFS(F359&gt;12.5,"Cornerstone",AND(F359&gt;11.995,F359&lt;12.5),"Elite",AND(F359&gt;11,F359&lt;12.995),"Elite Upside",AND(F359&gt;=9.69,F359&lt;10.999),"Upside",AND(F359&gt;8.4,F359&lt;9.999),"Upside Lite",AND(F359&gt;7.25,F359&lt;8.999),"Outlier",AND(F359&gt;=6,F359&lt;7.25),"Outlier Lite",F359&lt;6.999,"Purgatory")</f>
        <v>Purgatory</v>
      </c>
      <c r="F359" s="33">
        <f>'2021'!C35</f>
        <v>5.9357142857142851</v>
      </c>
      <c r="G359" s="33">
        <f t="shared" si="36"/>
        <v>41.9</v>
      </c>
      <c r="H359" s="303">
        <f t="shared" si="37"/>
        <v>-1.4325056516654806</v>
      </c>
      <c r="I359" s="34" t="str">
        <f>'2021'!D35</f>
        <v>Clemson</v>
      </c>
      <c r="J359" s="35">
        <f>'2021'!E35</f>
        <v>4</v>
      </c>
      <c r="K359" s="36">
        <f>'2021'!F35</f>
        <v>35733</v>
      </c>
      <c r="L359" s="37">
        <f>'2021'!G35</f>
        <v>27.92876712328767</v>
      </c>
      <c r="M359" s="37" t="str">
        <f>'2021'!H35</f>
        <v>RS SR</v>
      </c>
      <c r="N359" s="37">
        <f>'2021'!I35</f>
        <v>23.512328767123286</v>
      </c>
      <c r="O359" s="37" t="str">
        <f>'2021'!J35</f>
        <v>Hybrid</v>
      </c>
      <c r="P359" s="37" t="str">
        <f>'2021'!K35</f>
        <v>PROTO Z</v>
      </c>
      <c r="Q359" s="37" t="str">
        <f>'2021'!L35</f>
        <v>Poor Separator</v>
      </c>
      <c r="R359" s="55">
        <f>'2021'!M35</f>
        <v>72.25</v>
      </c>
      <c r="S359" s="55">
        <f>'2021'!N35</f>
        <v>204</v>
      </c>
      <c r="T359" s="231">
        <f t="shared" si="38"/>
        <v>27.475931035721228</v>
      </c>
      <c r="U359" s="35">
        <f>'2021'!O35</f>
        <v>4.53</v>
      </c>
      <c r="V359" s="56">
        <f>'2021'!P35</f>
        <v>5</v>
      </c>
      <c r="W359" s="57">
        <f>'2021'!Q35</f>
        <v>1.7102417928051897E-2</v>
      </c>
      <c r="X359" s="58">
        <f>'2021'!R35</f>
        <v>1.7288444040036398E-2</v>
      </c>
      <c r="Y359" s="58">
        <f>'2021'!S35</f>
        <v>1.5053763440860216E-2</v>
      </c>
      <c r="Z359" s="58">
        <f>'2021'!T35</f>
        <v>2.8208092485549133E-2</v>
      </c>
      <c r="AA359" s="58">
        <f>'2021'!U35</f>
        <v>0.2109038737446198</v>
      </c>
      <c r="AB359" s="58">
        <f>'2021'!V35</f>
        <v>0.2109038737446198</v>
      </c>
      <c r="AC359" s="59">
        <f>'2021'!W35</f>
        <v>0.2003586800573888</v>
      </c>
      <c r="AD359" s="42">
        <f>'2021'!X35</f>
        <v>22.865753424657534</v>
      </c>
      <c r="AE359" s="43">
        <f>'2021'!Y35</f>
        <v>2.21</v>
      </c>
      <c r="AF359" s="43">
        <f>'2021'!Z35</f>
        <v>6.1</v>
      </c>
      <c r="AG359" s="43">
        <f>'2021'!AA35</f>
        <v>13.2</v>
      </c>
      <c r="AH359" s="43">
        <f>'2021'!AB35</f>
        <v>0.86</v>
      </c>
      <c r="AI359" s="43">
        <f>'2021'!AC35</f>
        <v>1.8</v>
      </c>
      <c r="AJ359" s="44">
        <f>'2021'!AD35</f>
        <v>4.2596371882086162E-2</v>
      </c>
      <c r="AK359" s="44">
        <f>'2021'!AE35</f>
        <v>0.15284580498866213</v>
      </c>
      <c r="AL359" s="45">
        <f>'2021'!AF35</f>
        <v>3.6000000000000004E-2</v>
      </c>
      <c r="AM359" s="46">
        <f t="shared" si="41"/>
        <v>0.41200000000000003</v>
      </c>
      <c r="AN359" s="45">
        <f>'2021'!AG35</f>
        <v>0.68149999999999999</v>
      </c>
      <c r="AO359" s="45">
        <f>'2021'!AH35</f>
        <v>0.3135</v>
      </c>
      <c r="AP359" s="43">
        <f>'2021'!AI35</f>
        <v>96.887411910395201</v>
      </c>
      <c r="AQ359" s="47">
        <f>'2021'!AJ35</f>
        <v>94.42633281588175</v>
      </c>
      <c r="AR359" s="48">
        <f>'2021'!AK35</f>
        <v>5</v>
      </c>
      <c r="AS359" s="49">
        <f>'2021'!AL35</f>
        <v>1</v>
      </c>
      <c r="AT359" s="49">
        <f>'2021'!AM35</f>
        <v>4</v>
      </c>
      <c r="AU359" s="49">
        <f>'2021'!AN35</f>
        <v>5</v>
      </c>
      <c r="AV359" s="49">
        <f>'2021'!AO35</f>
        <v>7</v>
      </c>
      <c r="AW359" s="49">
        <f>'2021'!AP35</f>
        <v>5</v>
      </c>
      <c r="AX359" s="49">
        <f>'2021'!AQ35</f>
        <v>4</v>
      </c>
      <c r="AY359" s="50">
        <f>'2021'!AR35</f>
        <v>0.5</v>
      </c>
      <c r="AZ359" s="60">
        <f>'2021'!AS35</f>
        <v>87</v>
      </c>
      <c r="BA359" s="61">
        <f>'2021'!AT35</f>
        <v>5087</v>
      </c>
      <c r="BB359" s="61">
        <f>'2021'!AU35</f>
        <v>15</v>
      </c>
      <c r="BC359" s="61">
        <f>'2021'!AV35</f>
        <v>12</v>
      </c>
      <c r="BD359" s="61">
        <f>'2021'!AW35</f>
        <v>0</v>
      </c>
      <c r="BE359" s="61">
        <f>'2021'!AX35</f>
        <v>45</v>
      </c>
      <c r="BF359" s="62">
        <f>'2021'!AY35</f>
        <v>0.35</v>
      </c>
      <c r="BG359" s="62">
        <f>'2021'!AZ35</f>
        <v>0.44</v>
      </c>
      <c r="BH359" s="62">
        <f>'2021'!BA35</f>
        <v>1.27</v>
      </c>
      <c r="BI359" s="62">
        <f>'2021'!BB35</f>
        <v>6.4</v>
      </c>
      <c r="BJ359" s="62">
        <f>'2021'!BC35</f>
        <v>2.5</v>
      </c>
      <c r="BK359" s="62">
        <f>'2021'!BD35</f>
        <v>0</v>
      </c>
      <c r="BL359" s="62">
        <f>'2021'!BE35</f>
        <v>0</v>
      </c>
      <c r="BM359" s="62">
        <f>'2021'!BF35</f>
        <v>77.3</v>
      </c>
      <c r="BN359" s="63">
        <f>'2021'!BG35</f>
        <v>22.7</v>
      </c>
      <c r="BO359" s="60">
        <f>'2021'!BH35</f>
        <v>57</v>
      </c>
      <c r="BP359" s="61">
        <f>'2021'!BI35</f>
        <v>3297</v>
      </c>
      <c r="BQ359" s="61">
        <f>'2021'!BJ35</f>
        <v>10</v>
      </c>
      <c r="BR359" s="61">
        <f>'2021'!BK35</f>
        <v>7</v>
      </c>
      <c r="BS359" s="61">
        <f>'2021'!BL35</f>
        <v>1</v>
      </c>
      <c r="BT359" s="61">
        <f>'2021'!BM35</f>
        <v>17</v>
      </c>
      <c r="BU359" s="62">
        <f>'2021'!BN35</f>
        <v>0.5</v>
      </c>
      <c r="BV359" s="62">
        <f>'2021'!BO35</f>
        <v>0.21</v>
      </c>
      <c r="BW359" s="62">
        <f>'2021'!BP35</f>
        <v>0.72</v>
      </c>
      <c r="BX359" s="62">
        <f>'2021'!BQ35</f>
        <v>4.4000000000000004</v>
      </c>
      <c r="BY359" s="62">
        <f>'2021'!BR35</f>
        <v>9.8000000000000007</v>
      </c>
      <c r="BZ359" s="62">
        <f>'2021'!BW35</f>
        <v>0</v>
      </c>
      <c r="CA359" s="62">
        <f>'2021'!BX35</f>
        <v>0</v>
      </c>
      <c r="CB359" s="62">
        <f>'2021'!BY35</f>
        <v>85.7</v>
      </c>
      <c r="CC359" s="63">
        <f>'2021'!BZ35</f>
        <v>10.4</v>
      </c>
      <c r="CD359" s="60">
        <f>'2021'!CA35</f>
        <v>63</v>
      </c>
      <c r="CE359" s="61">
        <f>'2021'!CB35</f>
        <v>4185</v>
      </c>
      <c r="CF359" s="61">
        <f>'2021'!CC35</f>
        <v>7</v>
      </c>
      <c r="CG359" s="61">
        <f>'2021'!CD35</f>
        <v>5</v>
      </c>
      <c r="CH359" s="61">
        <f>'2021'!CE35</f>
        <v>0</v>
      </c>
      <c r="CI359" s="61">
        <f>'2021'!CF35</f>
        <v>37</v>
      </c>
      <c r="CJ359" s="62">
        <f>'2021'!CG35</f>
        <v>-0.13</v>
      </c>
      <c r="CK359" s="62">
        <f>'2021'!CH35</f>
        <v>0.51</v>
      </c>
      <c r="CL359" s="62">
        <f>'2021'!CI35</f>
        <v>2.0299999999999998</v>
      </c>
      <c r="CM359" s="62">
        <f>'2021'!CJ35</f>
        <v>6.6</v>
      </c>
      <c r="CN359" s="62">
        <f>'2021'!CK35</f>
        <v>0</v>
      </c>
      <c r="CO359" s="62">
        <f>'2021'!CP35</f>
        <v>0</v>
      </c>
      <c r="CP359" s="62">
        <f>'2021'!CQ35</f>
        <v>16.7</v>
      </c>
      <c r="CQ359" s="62">
        <f>'2021'!CR35</f>
        <v>96.8</v>
      </c>
      <c r="CR359" s="63">
        <f>'2021'!CS35</f>
        <v>3.2</v>
      </c>
      <c r="CS359" s="60">
        <f>'2021'!CT35</f>
        <v>122</v>
      </c>
      <c r="CT359" s="61">
        <f>'2021'!CU35</f>
        <v>4325</v>
      </c>
      <c r="CU359" s="61">
        <f>'2021'!CV35</f>
        <v>24</v>
      </c>
      <c r="CV359" s="61">
        <f>'2021'!CW35</f>
        <v>15</v>
      </c>
      <c r="CW359" s="61">
        <f>'2021'!CX35</f>
        <v>2</v>
      </c>
      <c r="CX359" s="61">
        <f>'2021'!CY35</f>
        <v>40</v>
      </c>
      <c r="CY359" s="62">
        <f>'2021'!CZ35</f>
        <v>0.3</v>
      </c>
      <c r="CZ359" s="62">
        <f>'2021'!DA35</f>
        <v>0.37</v>
      </c>
      <c r="DA359" s="62">
        <f>'2021'!DB35</f>
        <v>1.34</v>
      </c>
      <c r="DB359" s="62">
        <f>'2021'!DC35</f>
        <v>3.7</v>
      </c>
      <c r="DC359" s="62">
        <f>'2021'!DD35</f>
        <v>11.3</v>
      </c>
      <c r="DD359" s="62">
        <f>'2021'!DI35</f>
        <v>33.299999999999997</v>
      </c>
      <c r="DE359" s="62">
        <f>'2021'!DJ35</f>
        <v>6.3</v>
      </c>
      <c r="DF359" s="62">
        <f>'2021'!DK35</f>
        <v>43.1</v>
      </c>
      <c r="DG359" s="63">
        <f>'2021'!DL35</f>
        <v>55.9</v>
      </c>
      <c r="DH359" s="60">
        <f>'2021'!DM35</f>
        <v>882</v>
      </c>
      <c r="DI359" s="61">
        <f>'2021'!DN35</f>
        <v>4182</v>
      </c>
      <c r="DJ359" s="61">
        <f>'2021'!DO35</f>
        <v>78</v>
      </c>
      <c r="DK359" s="61">
        <f>'2021'!DP35</f>
        <v>53</v>
      </c>
      <c r="DL359" s="61">
        <f>'2021'!DQ35</f>
        <v>7</v>
      </c>
      <c r="DM359" s="61">
        <f>'2021'!DR35</f>
        <v>31</v>
      </c>
      <c r="DN359" s="62">
        <f>'2021'!DS35</f>
        <v>0.86</v>
      </c>
      <c r="DO359" s="62">
        <f>'2021'!DT35</f>
        <v>1.8</v>
      </c>
      <c r="DP359" s="62">
        <f>'2021'!DU35</f>
        <v>2.21</v>
      </c>
      <c r="DQ359" s="62">
        <f>'2021'!DV35</f>
        <v>6.1</v>
      </c>
      <c r="DR359" s="62">
        <f>'2021'!DW35</f>
        <v>13.2</v>
      </c>
      <c r="DS359" s="62">
        <f>'2021'!EB35</f>
        <v>41.2</v>
      </c>
      <c r="DT359" s="62">
        <f>'2021'!EC35</f>
        <v>3.6</v>
      </c>
      <c r="DU359" s="62">
        <f>'2021'!ED35</f>
        <v>93.2</v>
      </c>
      <c r="DV359" s="63">
        <f>'2021'!EE35</f>
        <v>6.8</v>
      </c>
    </row>
    <row r="360" spans="1:126" ht="15.75" customHeight="1" x14ac:dyDescent="0.2">
      <c r="A360" s="30">
        <f t="shared" si="35"/>
        <v>358</v>
      </c>
      <c r="B360" s="31">
        <f>'2025'!A39</f>
        <v>37</v>
      </c>
      <c r="C360" s="31">
        <v>2025</v>
      </c>
      <c r="D360" s="32" t="str">
        <f>'2025'!B39</f>
        <v>Mario Williams</v>
      </c>
      <c r="E360" s="32" t="str" cm="1">
        <f t="array" ref="E360">_xlfn.IFS(F360&gt;12.5,"Cornerstone",AND(F360&gt;11.995,F360&lt;12.5),"Elite",AND(F360&gt;11,F360&lt;12.995),"Elite Upside",AND(F360&gt;=9.69,F360&lt;10.999),"Upside",AND(F360&gt;8.4,F360&lt;9.999),"Upside Lite",AND(F360&gt;7.25,F360&lt;8.999),"Outlier",AND(F360&gt;=6,F360&lt;7.25),"Outlier Lite",F360&lt;6.999,"Purgatory")</f>
        <v>Purgatory</v>
      </c>
      <c r="F360" s="33">
        <f>'2025'!C39</f>
        <v>5.9228571428571426</v>
      </c>
      <c r="G360" s="33">
        <f t="shared" si="36"/>
        <v>41.699999999999996</v>
      </c>
      <c r="H360" s="303">
        <f t="shared" si="37"/>
        <v>-1.4398850660082341</v>
      </c>
      <c r="I360" s="34" t="str">
        <f>'2025'!D39</f>
        <v>Tulane</v>
      </c>
      <c r="J360" s="35">
        <f>'2025'!E39</f>
        <v>6</v>
      </c>
      <c r="K360" s="36">
        <f>'2025'!F39</f>
        <v>37642</v>
      </c>
      <c r="L360" s="37">
        <f>'2025'!G39</f>
        <v>22.698630136986303</v>
      </c>
      <c r="M360" s="37" t="str">
        <f>'2025'!H39</f>
        <v>JR</v>
      </c>
      <c r="N360" s="37">
        <f>'2025'!I39</f>
        <v>22.279452054794522</v>
      </c>
      <c r="O360" s="37" t="str">
        <f>'2025'!J39</f>
        <v>Hybrid</v>
      </c>
      <c r="P360" s="37" t="str">
        <f>'2025'!K39</f>
        <v>PROTO Z</v>
      </c>
      <c r="Q360" s="37" t="str">
        <f>'2025'!L39</f>
        <v>Elite Earner</v>
      </c>
      <c r="R360" s="55">
        <f>'2025'!M39</f>
        <v>69</v>
      </c>
      <c r="S360" s="55">
        <f>'2025'!N39</f>
        <v>170</v>
      </c>
      <c r="T360" s="231">
        <f t="shared" si="38"/>
        <v>25.104333342462109</v>
      </c>
      <c r="U360" s="37">
        <f>'2025'!O39</f>
        <v>4.5</v>
      </c>
      <c r="V360" s="56">
        <f>'2025'!P39</f>
        <v>0</v>
      </c>
      <c r="W360" s="57">
        <f>'2025'!Q39</f>
        <v>0</v>
      </c>
      <c r="X360" s="58">
        <f>'2025'!R39</f>
        <v>0.12017710309930424</v>
      </c>
      <c r="Y360" s="58">
        <f>'2025'!S39</f>
        <v>0.17265680056377733</v>
      </c>
      <c r="Z360" s="58">
        <f>'2025'!T39</f>
        <v>7.6326326326326327E-2</v>
      </c>
      <c r="AA360" s="58">
        <f>'2025'!U39</f>
        <v>0.35243944046400544</v>
      </c>
      <c r="AB360" s="58">
        <f>'2025'!V39</f>
        <v>0.35243944046400544</v>
      </c>
      <c r="AC360" s="59">
        <f>'2025'!W39</f>
        <v>0.2995735243944046</v>
      </c>
      <c r="AD360" s="42">
        <f>'2025'!X39</f>
        <v>21.616438356164384</v>
      </c>
      <c r="AE360" s="43">
        <f>'2025'!Y39</f>
        <v>3.45</v>
      </c>
      <c r="AF360" s="43">
        <f>'2025'!Z39</f>
        <v>7</v>
      </c>
      <c r="AG360" s="43">
        <f>'2025'!AA39</f>
        <v>15.6</v>
      </c>
      <c r="AH360" s="43">
        <f>'2025'!AB39</f>
        <v>0.97</v>
      </c>
      <c r="AI360" s="43">
        <f>'2025'!AC39</f>
        <v>0</v>
      </c>
      <c r="AJ360" s="44">
        <f>'2025'!AD39</f>
        <v>4.0077444336882866E-2</v>
      </c>
      <c r="AK360" s="44">
        <f>'2025'!AE39</f>
        <v>0.27052274927395936</v>
      </c>
      <c r="AL360" s="45">
        <f>'2025'!AF39</f>
        <v>9.1999999999999998E-2</v>
      </c>
      <c r="AM360" s="46">
        <f t="shared" si="41"/>
        <v>0.33299999999999996</v>
      </c>
      <c r="AN360" s="45">
        <f>'2025'!AG39</f>
        <v>0.39549999999999996</v>
      </c>
      <c r="AO360" s="45">
        <f>'2025'!AH39</f>
        <v>0.57000000000000006</v>
      </c>
      <c r="AP360" s="43">
        <f>'2025'!AI39</f>
        <v>82.914189910074683</v>
      </c>
      <c r="AQ360" s="47">
        <f>'2025'!AJ39</f>
        <v>75.417388418855793</v>
      </c>
      <c r="AR360" s="48">
        <f>'2025'!AK39</f>
        <v>8</v>
      </c>
      <c r="AS360" s="49">
        <f>'2025'!AL39</f>
        <v>3</v>
      </c>
      <c r="AT360" s="49">
        <f>'2025'!AM39</f>
        <v>6</v>
      </c>
      <c r="AU360" s="49">
        <f>'2025'!AN39</f>
        <v>5</v>
      </c>
      <c r="AV360" s="49">
        <f>'2025'!AO39</f>
        <v>8</v>
      </c>
      <c r="AW360" s="49">
        <f>'2025'!AP39</f>
        <v>1</v>
      </c>
      <c r="AX360" s="49">
        <f>'2025'!AQ39</f>
        <v>0</v>
      </c>
      <c r="AY360" s="50">
        <f>'2025'!AR39</f>
        <v>0</v>
      </c>
      <c r="AZ360" s="60">
        <f>'2025'!AS39</f>
        <v>0</v>
      </c>
      <c r="BA360" s="61">
        <f>'2025'!AT39</f>
        <v>1</v>
      </c>
      <c r="BB360" s="61">
        <f>'2025'!AU39</f>
        <v>0</v>
      </c>
      <c r="BC360" s="61">
        <f>'2025'!AV39</f>
        <v>0</v>
      </c>
      <c r="BD360" s="61">
        <f>'2025'!AW39</f>
        <v>0</v>
      </c>
      <c r="BE360" s="61">
        <f>'2025'!AX39</f>
        <v>1</v>
      </c>
      <c r="BF360" s="62">
        <f>'2025'!AY39</f>
        <v>0</v>
      </c>
      <c r="BG360" s="62">
        <f>'2025'!AZ39</f>
        <v>0</v>
      </c>
      <c r="BH360" s="62">
        <f>'2025'!BA39</f>
        <v>0</v>
      </c>
      <c r="BI360" s="62">
        <f>'2025'!BB39</f>
        <v>0</v>
      </c>
      <c r="BJ360" s="62">
        <f>'2025'!BC39</f>
        <v>0</v>
      </c>
      <c r="BK360" s="62">
        <f>'2025'!BH39</f>
        <v>0</v>
      </c>
      <c r="BL360" s="62">
        <f>'2025'!BI39</f>
        <v>0</v>
      </c>
      <c r="BM360" s="62">
        <f>'2025'!BJ39</f>
        <v>0</v>
      </c>
      <c r="BN360" s="63">
        <f>'2025'!BK39</f>
        <v>0</v>
      </c>
      <c r="BO360" s="60">
        <f>'2025'!BL39</f>
        <v>380</v>
      </c>
      <c r="BP360" s="61">
        <f>'2025'!BM39</f>
        <v>3162</v>
      </c>
      <c r="BQ360" s="61">
        <f>'2025'!BN39</f>
        <v>46</v>
      </c>
      <c r="BR360" s="61">
        <f>'2025'!BO39</f>
        <v>35</v>
      </c>
      <c r="BS360" s="61">
        <f>'2025'!BP39</f>
        <v>4</v>
      </c>
      <c r="BT360" s="61">
        <f>'2025'!BQ39</f>
        <v>30</v>
      </c>
      <c r="BU360" s="62">
        <f>'2025'!BR39</f>
        <v>0</v>
      </c>
      <c r="BV360" s="62">
        <f>'2025'!BS39</f>
        <v>0</v>
      </c>
      <c r="BW360" s="62">
        <f>'2025'!BT39</f>
        <v>2.12</v>
      </c>
      <c r="BX360" s="62">
        <f>'2025'!BU39</f>
        <v>5.0999999999999996</v>
      </c>
      <c r="BY360" s="62">
        <f>'2025'!BV39</f>
        <v>10.4</v>
      </c>
      <c r="BZ360" s="62">
        <f>'2025'!CA39</f>
        <v>50</v>
      </c>
      <c r="CA360" s="62">
        <f>'2025'!CB39</f>
        <v>0</v>
      </c>
      <c r="CB360" s="62">
        <f>'2025'!CC39</f>
        <v>88.8</v>
      </c>
      <c r="CC360" s="63">
        <f>'2025'!CD39</f>
        <v>10.6</v>
      </c>
      <c r="CD360" s="60">
        <f>'2025'!CE39</f>
        <v>637</v>
      </c>
      <c r="CE360" s="61">
        <f>'2025'!CF39</f>
        <v>3689.3999999999996</v>
      </c>
      <c r="CF360" s="61">
        <f>'2025'!CG39</f>
        <v>64</v>
      </c>
      <c r="CG360" s="61">
        <f>'2025'!CH39</f>
        <v>40</v>
      </c>
      <c r="CH360" s="61">
        <f>'2025'!CI39</f>
        <v>5</v>
      </c>
      <c r="CI360" s="61">
        <f>'2025'!CJ39</f>
        <v>34.1</v>
      </c>
      <c r="CJ360" s="62">
        <f>'2025'!CK39</f>
        <v>1.1100000000000001</v>
      </c>
      <c r="CK360" s="62">
        <f>'2025'!CL39</f>
        <v>0</v>
      </c>
      <c r="CL360" s="62">
        <f>'2025'!CM39</f>
        <v>1.84</v>
      </c>
      <c r="CM360" s="62">
        <f>'2025'!CN39</f>
        <v>6.3</v>
      </c>
      <c r="CN360" s="62">
        <f>'2025'!CO39</f>
        <v>13.6</v>
      </c>
      <c r="CO360" s="62">
        <f>'2025'!CT39</f>
        <v>16.7</v>
      </c>
      <c r="CP360" s="62">
        <f>'2025'!CU39</f>
        <v>13</v>
      </c>
      <c r="CQ360" s="62">
        <f>'2025'!CV39</f>
        <v>15.1</v>
      </c>
      <c r="CR360" s="63">
        <f>'2025'!CW39</f>
        <v>83.5</v>
      </c>
      <c r="CS360" s="60">
        <f>'2025'!CX39</f>
        <v>305</v>
      </c>
      <c r="CT360" s="61">
        <f>'2025'!CY39</f>
        <v>3996</v>
      </c>
      <c r="CU360" s="61">
        <f>'2025'!CZ39</f>
        <v>39</v>
      </c>
      <c r="CV360" s="61">
        <f>'2025'!DA39</f>
        <v>29</v>
      </c>
      <c r="CW360" s="61">
        <f>'2025'!DB39</f>
        <v>2</v>
      </c>
      <c r="CX360" s="61">
        <f>'2025'!DC39</f>
        <v>33.599999999999994</v>
      </c>
      <c r="CY360" s="62">
        <f>'2025'!DD39</f>
        <v>0.62</v>
      </c>
      <c r="CZ360" s="62">
        <f>'2025'!DE39</f>
        <v>0</v>
      </c>
      <c r="DA360" s="62">
        <f>'2025'!DF39</f>
        <v>1.91</v>
      </c>
      <c r="DB360" s="62">
        <f>'2025'!DG39</f>
        <v>6.6</v>
      </c>
      <c r="DC360" s="62">
        <f>'2025'!DH39</f>
        <v>7.3</v>
      </c>
      <c r="DD360" s="62">
        <f>'2025'!DM39</f>
        <v>25</v>
      </c>
      <c r="DE360" s="62">
        <f>'2025'!DN39</f>
        <v>9.4</v>
      </c>
      <c r="DF360" s="62">
        <f>'2025'!DO39</f>
        <v>6</v>
      </c>
      <c r="DG360" s="63">
        <f>'2025'!DP39</f>
        <v>87.4</v>
      </c>
      <c r="DH360" s="60">
        <f>'2025'!DQ39</f>
        <v>1033</v>
      </c>
      <c r="DI360" s="61">
        <f>'2025'!DR39</f>
        <v>2931</v>
      </c>
      <c r="DJ360" s="61">
        <f>'2025'!DS39</f>
        <v>93</v>
      </c>
      <c r="DK360" s="61">
        <f>'2025'!DT39</f>
        <v>59</v>
      </c>
      <c r="DL360" s="61">
        <f>'2025'!DU39</f>
        <v>6</v>
      </c>
      <c r="DM360" s="61">
        <f>'2025'!DV39</f>
        <v>21.6</v>
      </c>
      <c r="DN360" s="62">
        <f>'2025'!DW39</f>
        <v>0.97</v>
      </c>
      <c r="DO360" s="62">
        <f>'2025'!DX39</f>
        <v>0</v>
      </c>
      <c r="DP360" s="62">
        <f>'2025'!DY39</f>
        <v>3.45</v>
      </c>
      <c r="DQ360" s="62">
        <f>'2025'!DZ39</f>
        <v>7</v>
      </c>
      <c r="DR360" s="62">
        <f>'2025'!EA39</f>
        <v>15.6</v>
      </c>
      <c r="DS360" s="62">
        <f>'2025'!EF39</f>
        <v>33.299999999999997</v>
      </c>
      <c r="DT360" s="62">
        <f>'2025'!EG39</f>
        <v>9.1999999999999993</v>
      </c>
      <c r="DU360" s="62">
        <f>'2025'!EH39</f>
        <v>73.099999999999994</v>
      </c>
      <c r="DV360" s="63">
        <f>'2025'!EI39</f>
        <v>26.6</v>
      </c>
    </row>
    <row r="361" spans="1:126" ht="15.75" customHeight="1" x14ac:dyDescent="0.2">
      <c r="A361" s="30">
        <f t="shared" si="35"/>
        <v>359</v>
      </c>
      <c r="B361" s="31">
        <f>'2025'!A40</f>
        <v>38</v>
      </c>
      <c r="C361" s="31">
        <v>2025</v>
      </c>
      <c r="D361" s="32" t="str">
        <f>'2025'!B40</f>
        <v>Theo Wease Jr.</v>
      </c>
      <c r="E361" s="32" t="str" cm="1">
        <f t="array" ref="E361">_xlfn.IFS(F361&gt;12.5,"Cornerstone",AND(F361&gt;11.995,F361&lt;12.5),"Elite",AND(F361&gt;11,F361&lt;12.995),"Elite Upside",AND(F361&gt;=9.69,F361&lt;10.999),"Upside",AND(F361&gt;8.4,F361&lt;9.999),"Upside Lite",AND(F361&gt;7.25,F361&lt;8.999),"Outlier",AND(F361&gt;=6,F361&lt;7.25),"Outlier Lite",F361&lt;6.999,"Purgatory")</f>
        <v>Purgatory</v>
      </c>
      <c r="F361" s="33">
        <f>'2025'!C40</f>
        <v>5.9142857142857128</v>
      </c>
      <c r="G361" s="33">
        <f t="shared" si="36"/>
        <v>41.6</v>
      </c>
      <c r="H361" s="303">
        <f t="shared" si="37"/>
        <v>-1.4448046755700705</v>
      </c>
      <c r="I361" s="34" t="str">
        <f>'2025'!D40</f>
        <v>Missouri</v>
      </c>
      <c r="J361" s="35">
        <f>'2025'!E40</f>
        <v>1</v>
      </c>
      <c r="K361" s="36">
        <f>'2025'!F40</f>
        <v>37067</v>
      </c>
      <c r="L361" s="37">
        <f>'2025'!G40</f>
        <v>24.273972602739725</v>
      </c>
      <c r="M361" s="37" t="str">
        <f>'2025'!H40</f>
        <v>RS SR</v>
      </c>
      <c r="N361" s="37">
        <f>'2025'!I40</f>
        <v>23.854794520547944</v>
      </c>
      <c r="O361" s="37" t="str">
        <f>'2025'!J40</f>
        <v>Wide</v>
      </c>
      <c r="P361" s="37" t="str">
        <f>'2025'!K40</f>
        <v>PROTO Z</v>
      </c>
      <c r="Q361" s="37" t="str">
        <f>'2025'!L40</f>
        <v>Elite Separator</v>
      </c>
      <c r="R361" s="55">
        <f>'2025'!M40</f>
        <v>73</v>
      </c>
      <c r="S361" s="55">
        <f>'2025'!N40</f>
        <v>200</v>
      </c>
      <c r="T361" s="231">
        <f t="shared" si="38"/>
        <v>26.386526783186806</v>
      </c>
      <c r="U361" s="37">
        <f>'2025'!O40</f>
        <v>4.57</v>
      </c>
      <c r="V361" s="56">
        <f>'2025'!P40</f>
        <v>0</v>
      </c>
      <c r="W361" s="57">
        <f>'2025'!Q40</f>
        <v>0.15295815295815296</v>
      </c>
      <c r="X361" s="58">
        <f>'2025'!R40</f>
        <v>0</v>
      </c>
      <c r="Y361" s="58">
        <f>'2025'!S40</f>
        <v>0.13497107762622296</v>
      </c>
      <c r="Z361" s="58">
        <f>'2025'!T40</f>
        <v>0.20000586527464148</v>
      </c>
      <c r="AA361" s="58">
        <f>'2025'!U40</f>
        <v>0.30211893369788106</v>
      </c>
      <c r="AB361" s="58">
        <f>'2025'!V40</f>
        <v>0.30211893369788106</v>
      </c>
      <c r="AC361" s="59">
        <f>'2025'!W40</f>
        <v>0.30211893369788106</v>
      </c>
      <c r="AD361" s="42">
        <f>'2025'!X40</f>
        <v>22.18904109589041</v>
      </c>
      <c r="AE361" s="43">
        <f>'2025'!Y40</f>
        <v>2.65</v>
      </c>
      <c r="AF361" s="43">
        <f>'2025'!Z40</f>
        <v>6.7</v>
      </c>
      <c r="AG361" s="43">
        <f>'2025'!AA40</f>
        <v>11.8</v>
      </c>
      <c r="AH361" s="43">
        <f>'2025'!AB40</f>
        <v>1.0900000000000001</v>
      </c>
      <c r="AI361" s="43">
        <f>'2025'!AC40</f>
        <v>0</v>
      </c>
      <c r="AJ361" s="44">
        <f>'2025'!AD40</f>
        <v>3.297511312217194E-2</v>
      </c>
      <c r="AK361" s="44">
        <f>'2025'!AE40</f>
        <v>0.23382352941176468</v>
      </c>
      <c r="AL361" s="45">
        <f>'2025'!AF40</f>
        <v>3.2000000000000001E-2</v>
      </c>
      <c r="AM361" s="46">
        <f t="shared" si="41"/>
        <v>0.36399999999999999</v>
      </c>
      <c r="AN361" s="45">
        <f>'2025'!AG40</f>
        <v>0.86299999999999999</v>
      </c>
      <c r="AO361" s="45">
        <f>'2025'!AH40</f>
        <v>0.13100000000000001</v>
      </c>
      <c r="AP361" s="43">
        <f>'2025'!AI40</f>
        <v>91.705459449494086</v>
      </c>
      <c r="AQ361" s="47">
        <f>'2025'!AJ40</f>
        <v>90.771282709658905</v>
      </c>
      <c r="AR361" s="48">
        <f>'2025'!AK40</f>
        <v>8</v>
      </c>
      <c r="AS361" s="49">
        <f>'2025'!AL40</f>
        <v>2</v>
      </c>
      <c r="AT361" s="49">
        <f>'2025'!AM40</f>
        <v>5</v>
      </c>
      <c r="AU361" s="49">
        <f>'2025'!AN40</f>
        <v>5</v>
      </c>
      <c r="AV361" s="49">
        <f>'2025'!AO40</f>
        <v>6</v>
      </c>
      <c r="AW361" s="49">
        <f>'2025'!AP40</f>
        <v>5</v>
      </c>
      <c r="AX361" s="49">
        <f>'2025'!AQ40</f>
        <v>0</v>
      </c>
      <c r="AY361" s="50">
        <f>'2025'!AR40</f>
        <v>0.75</v>
      </c>
      <c r="AZ361" s="60">
        <f>'2025'!AS40</f>
        <v>530</v>
      </c>
      <c r="BA361" s="61">
        <f>'2025'!AT40</f>
        <v>3465</v>
      </c>
      <c r="BB361" s="61">
        <f>'2025'!AU40</f>
        <v>53</v>
      </c>
      <c r="BC361" s="61">
        <f>'2025'!AV40</f>
        <v>37</v>
      </c>
      <c r="BD361" s="61">
        <f>'2025'!AW40</f>
        <v>4</v>
      </c>
      <c r="BE361" s="61">
        <f>'2025'!AX40</f>
        <v>29.700000000000003</v>
      </c>
      <c r="BF361" s="62">
        <f>'2025'!AY40</f>
        <v>0</v>
      </c>
      <c r="BG361" s="62">
        <f>'2025'!AZ40</f>
        <v>0</v>
      </c>
      <c r="BH361" s="62">
        <f>'2025'!BA40</f>
        <v>1.87</v>
      </c>
      <c r="BI361" s="62">
        <f>'2025'!BB40</f>
        <v>6</v>
      </c>
      <c r="BJ361" s="62">
        <f>'2025'!BC40</f>
        <v>11.6</v>
      </c>
      <c r="BK361" s="62">
        <f>'2025'!BH40</f>
        <v>16.7</v>
      </c>
      <c r="BL361" s="62">
        <f>'2025'!BI40</f>
        <v>9.8000000000000007</v>
      </c>
      <c r="BM361" s="62">
        <f>'2025'!BJ40</f>
        <v>88.2</v>
      </c>
      <c r="BN361" s="63">
        <f>'2025'!BK40</f>
        <v>11.8</v>
      </c>
      <c r="BO361" s="60">
        <f>'2025'!BL40</f>
        <v>0</v>
      </c>
      <c r="BP361" s="61">
        <f>'2025'!BM40</f>
        <v>1</v>
      </c>
      <c r="BQ361" s="61">
        <f>'2025'!BN40</f>
        <v>0</v>
      </c>
      <c r="BR361" s="61">
        <f>'2025'!BO40</f>
        <v>0</v>
      </c>
      <c r="BS361" s="61">
        <f>'2025'!BP40</f>
        <v>0</v>
      </c>
      <c r="BT361" s="61">
        <f>'2025'!BQ40</f>
        <v>0</v>
      </c>
      <c r="BU361" s="62">
        <f>'2025'!BR40</f>
        <v>0</v>
      </c>
      <c r="BV361" s="62">
        <f>'2025'!BS40</f>
        <v>0</v>
      </c>
      <c r="BW361" s="62">
        <f>'2025'!BT40</f>
        <v>0</v>
      </c>
      <c r="BX361" s="62">
        <f>'2025'!BU40</f>
        <v>0</v>
      </c>
      <c r="BY361" s="62">
        <f>'2025'!BV40</f>
        <v>0</v>
      </c>
      <c r="BZ361" s="62">
        <f>'2025'!CA40</f>
        <v>0</v>
      </c>
      <c r="CA361" s="62">
        <f>'2025'!CB40</f>
        <v>0</v>
      </c>
      <c r="CB361" s="62">
        <f>'2025'!CC40</f>
        <v>0</v>
      </c>
      <c r="CC361" s="63">
        <f>'2025'!CD40</f>
        <v>0</v>
      </c>
      <c r="CD361" s="60">
        <f>'2025'!CE40</f>
        <v>378</v>
      </c>
      <c r="CE361" s="61">
        <f>'2025'!CF40</f>
        <v>2800.6</v>
      </c>
      <c r="CF361" s="61">
        <f>'2025'!CG40</f>
        <v>33</v>
      </c>
      <c r="CG361" s="61">
        <f>'2025'!CH40</f>
        <v>30</v>
      </c>
      <c r="CH361" s="61">
        <f>'2025'!CI40</f>
        <v>4</v>
      </c>
      <c r="CI361" s="61">
        <f>'2025'!CJ40</f>
        <v>23.1</v>
      </c>
      <c r="CJ361" s="62">
        <f>'2025'!CK40</f>
        <v>0</v>
      </c>
      <c r="CK361" s="62">
        <f>'2025'!CL40</f>
        <v>0</v>
      </c>
      <c r="CL361" s="62">
        <f>'2025'!CM40</f>
        <v>2</v>
      </c>
      <c r="CM361" s="62">
        <f>'2025'!CN40</f>
        <v>7.3</v>
      </c>
      <c r="CN361" s="62">
        <f>'2025'!CO40</f>
        <v>13.4</v>
      </c>
      <c r="CO361" s="62">
        <f>'2025'!CT40</f>
        <v>55.6</v>
      </c>
      <c r="CP361" s="62">
        <f>'2025'!CU40</f>
        <v>5</v>
      </c>
      <c r="CQ361" s="62">
        <f>'2025'!CV40</f>
        <v>91.9</v>
      </c>
      <c r="CR361" s="63">
        <f>'2025'!CW40</f>
        <v>8.1</v>
      </c>
      <c r="CS361" s="60">
        <f>'2025'!CX40</f>
        <v>682</v>
      </c>
      <c r="CT361" s="61">
        <f>'2025'!CY40</f>
        <v>3409.9</v>
      </c>
      <c r="CU361" s="61">
        <f>'2025'!CZ40</f>
        <v>78</v>
      </c>
      <c r="CV361" s="61">
        <f>'2025'!DA40</f>
        <v>49</v>
      </c>
      <c r="CW361" s="61">
        <f>'2025'!DB40</f>
        <v>6</v>
      </c>
      <c r="CX361" s="61">
        <f>'2025'!DC40</f>
        <v>23.400000000000002</v>
      </c>
      <c r="CY361" s="62">
        <f>'2025'!DD40</f>
        <v>1.08</v>
      </c>
      <c r="CZ361" s="62">
        <f>'2025'!DE40</f>
        <v>0</v>
      </c>
      <c r="DA361" s="62">
        <f>'2025'!DF40</f>
        <v>1.71</v>
      </c>
      <c r="DB361" s="62">
        <f>'2025'!DG40</f>
        <v>5.8</v>
      </c>
      <c r="DC361" s="62">
        <f>'2025'!DH40</f>
        <v>11.8</v>
      </c>
      <c r="DD361" s="62">
        <f>'2025'!DM40</f>
        <v>66.7</v>
      </c>
      <c r="DE361" s="62">
        <f>'2025'!DN40</f>
        <v>2</v>
      </c>
      <c r="DF361" s="62">
        <f>'2025'!DO40</f>
        <v>86</v>
      </c>
      <c r="DG361" s="63">
        <f>'2025'!DP40</f>
        <v>13.6</v>
      </c>
      <c r="DH361" s="60">
        <f>'2025'!DQ40</f>
        <v>884</v>
      </c>
      <c r="DI361" s="61">
        <f>'2025'!DR40</f>
        <v>2926</v>
      </c>
      <c r="DJ361" s="61">
        <f>'2025'!DS40</f>
        <v>89</v>
      </c>
      <c r="DK361" s="61">
        <f>'2025'!DT40</f>
        <v>60</v>
      </c>
      <c r="DL361" s="61">
        <f>'2025'!DU40</f>
        <v>4</v>
      </c>
      <c r="DM361" s="61">
        <f>'2025'!DV40</f>
        <v>12</v>
      </c>
      <c r="DN361" s="62">
        <f>'2025'!DW40</f>
        <v>1.0900000000000001</v>
      </c>
      <c r="DO361" s="62">
        <f>'2025'!DX40</f>
        <v>0</v>
      </c>
      <c r="DP361" s="62">
        <f>'2025'!DY40</f>
        <v>2.65</v>
      </c>
      <c r="DQ361" s="62">
        <f>'2025'!DZ40</f>
        <v>6.7</v>
      </c>
      <c r="DR361" s="62">
        <f>'2025'!EA40</f>
        <v>11.1</v>
      </c>
      <c r="DS361" s="62">
        <f>'2025'!EF40</f>
        <v>36.4</v>
      </c>
      <c r="DT361" s="62">
        <f>'2025'!EG40</f>
        <v>3.2</v>
      </c>
      <c r="DU361" s="62">
        <f>'2025'!EH40</f>
        <v>86.6</v>
      </c>
      <c r="DV361" s="63">
        <f>'2025'!EI40</f>
        <v>12.6</v>
      </c>
    </row>
    <row r="362" spans="1:126" ht="15.75" customHeight="1" x14ac:dyDescent="0.2">
      <c r="A362" s="30">
        <f t="shared" si="35"/>
        <v>360</v>
      </c>
      <c r="B362" s="31">
        <f>'2022'!A36</f>
        <v>34</v>
      </c>
      <c r="C362" s="31">
        <v>2022</v>
      </c>
      <c r="D362" s="32" t="str">
        <f>'2022'!B36</f>
        <v xml:space="preserve">Isaiah Weston </v>
      </c>
      <c r="E362" s="32" t="str" cm="1">
        <f t="array" ref="E362">_xlfn.IFS(F362&gt;12.5,"Cornerstone",AND(F362&gt;11.995,F362&lt;12.5),"Elite",AND(F362&gt;11,F362&lt;12.995),"Elite Upside",AND(F362&gt;=9.69,F362&lt;10.999),"Upside",AND(F362&gt;8.4,F362&lt;9.999),"Upside Lite",AND(F362&gt;7.25,F362&lt;8.999),"Outlier",AND(F362&gt;=6,F362&lt;7.25),"Outlier Lite",F362&lt;6.999,"Purgatory")</f>
        <v>Purgatory</v>
      </c>
      <c r="F362" s="33">
        <f>'2022'!C36</f>
        <v>5.9128571428571428</v>
      </c>
      <c r="G362" s="33">
        <f t="shared" si="36"/>
        <v>41.4</v>
      </c>
      <c r="H362" s="303">
        <f t="shared" si="37"/>
        <v>-1.4456246104970425</v>
      </c>
      <c r="I362" s="34" t="str">
        <f>'2022'!D36</f>
        <v>Northern Iowa</v>
      </c>
      <c r="J362" s="35">
        <f>'2022'!E36</f>
        <v>11</v>
      </c>
      <c r="K362" s="36">
        <f>'2022'!F36</f>
        <v>35728</v>
      </c>
      <c r="L362" s="37">
        <f>'2022'!G36</f>
        <v>27.942465753424656</v>
      </c>
      <c r="M362" s="37" t="str">
        <f>'2022'!H36</f>
        <v>RS SR</v>
      </c>
      <c r="N362" s="37">
        <f>'2022'!I36</f>
        <v>24.523287671232875</v>
      </c>
      <c r="O362" s="37" t="str">
        <f>'2022'!J36</f>
        <v>N/A</v>
      </c>
      <c r="P362" s="37" t="str">
        <f>'2022'!K36</f>
        <v>RAT</v>
      </c>
      <c r="Q362" s="37" t="str">
        <f>'2022'!L36</f>
        <v>Poor Earner</v>
      </c>
      <c r="R362" s="55">
        <f>'2022'!M36</f>
        <v>76</v>
      </c>
      <c r="S362" s="55">
        <f>'2022'!N36</f>
        <v>209</v>
      </c>
      <c r="T362" s="231">
        <f t="shared" si="38"/>
        <v>25.439996932625444</v>
      </c>
      <c r="U362" s="35">
        <f>'2022'!O36</f>
        <v>4.3899999999999997</v>
      </c>
      <c r="V362" s="56">
        <f>'2022'!P36</f>
        <v>0</v>
      </c>
      <c r="W362" s="57">
        <f>'2022'!Q36</f>
        <v>0</v>
      </c>
      <c r="X362" s="58">
        <f>'2022'!R36</f>
        <v>0</v>
      </c>
      <c r="Y362" s="58">
        <f>'2022'!S36</f>
        <v>0.37904967602591794</v>
      </c>
      <c r="Z362" s="58">
        <f>'2022'!T36</f>
        <v>5.5393586005830907E-2</v>
      </c>
      <c r="AA362" s="58">
        <f>'2022'!U36</f>
        <v>0.32960059723777529</v>
      </c>
      <c r="AB362" s="58">
        <f>'2022'!V36</f>
        <v>0.35432513663184662</v>
      </c>
      <c r="AC362" s="59">
        <f>'2022'!W36</f>
        <v>0.21259508197910795</v>
      </c>
      <c r="AD362" s="42">
        <f>'2022'!X36</f>
        <v>21.863013698630137</v>
      </c>
      <c r="AE362" s="43">
        <f>'2022'!Y36</f>
        <v>2.68</v>
      </c>
      <c r="AF362" s="43">
        <f>'2022'!Z36</f>
        <v>11.4</v>
      </c>
      <c r="AG362" s="43">
        <f>'2022'!AA36</f>
        <v>0</v>
      </c>
      <c r="AH362" s="43">
        <f>'2022'!AB36</f>
        <v>0</v>
      </c>
      <c r="AI362" s="43">
        <f>'2022'!AC36</f>
        <v>0</v>
      </c>
      <c r="AJ362" s="44">
        <f>'2022'!AD36</f>
        <v>3.3386183465458664E-2</v>
      </c>
      <c r="AK362" s="44">
        <f>'2022'!AE36</f>
        <v>0.17300113250283125</v>
      </c>
      <c r="AL362" s="45">
        <f>'2022'!AF36</f>
        <v>0</v>
      </c>
      <c r="AM362" s="46">
        <f t="shared" si="41"/>
        <v>0</v>
      </c>
      <c r="AN362" s="45">
        <f>'2022'!AG36</f>
        <v>0</v>
      </c>
      <c r="AO362" s="45">
        <f>'2022'!AH36</f>
        <v>0</v>
      </c>
      <c r="AP362" s="43">
        <f>'2022'!AI36</f>
        <v>112.54292564580592</v>
      </c>
      <c r="AQ362" s="47">
        <f>'2022'!AJ36</f>
        <v>118.33346473766591</v>
      </c>
      <c r="AR362" s="48">
        <f>'2022'!AK36</f>
        <v>6</v>
      </c>
      <c r="AS362" s="49">
        <f>'2022'!AL36</f>
        <v>3</v>
      </c>
      <c r="AT362" s="49">
        <f>'2022'!AM36</f>
        <v>5</v>
      </c>
      <c r="AU362" s="49">
        <f>'2022'!AN36</f>
        <v>9</v>
      </c>
      <c r="AV362" s="49">
        <f>'2022'!AO36</f>
        <v>9</v>
      </c>
      <c r="AW362" s="49">
        <f>'2022'!AP36</f>
        <v>9</v>
      </c>
      <c r="AX362" s="49">
        <f>'2022'!AQ36</f>
        <v>0</v>
      </c>
      <c r="AY362" s="50">
        <f>'2022'!AR36</f>
        <v>0</v>
      </c>
      <c r="AZ362" s="60">
        <f>'2022'!AS36</f>
        <v>0</v>
      </c>
      <c r="BA362" s="61">
        <f>'2022'!AT36</f>
        <v>2744</v>
      </c>
      <c r="BB362" s="61">
        <f>'2022'!AU36</f>
        <v>0</v>
      </c>
      <c r="BC362" s="61">
        <f>'2022'!AV36</f>
        <v>0</v>
      </c>
      <c r="BD362" s="61">
        <f>'2022'!AW36</f>
        <v>0</v>
      </c>
      <c r="BE362" s="61">
        <f>'2022'!AX36</f>
        <v>0</v>
      </c>
      <c r="BF362" s="62">
        <f>'2022'!AY36</f>
        <v>0</v>
      </c>
      <c r="BG362" s="62">
        <f>'2022'!AZ36</f>
        <v>0</v>
      </c>
      <c r="BH362" s="62">
        <f>'2022'!BA36</f>
        <v>0</v>
      </c>
      <c r="BI362" s="62">
        <f>'2022'!BB36</f>
        <v>0</v>
      </c>
      <c r="BJ362" s="62">
        <f>'2022'!BC36</f>
        <v>0</v>
      </c>
      <c r="BK362" s="62">
        <f>'2022'!BH36</f>
        <v>0</v>
      </c>
      <c r="BL362" s="62">
        <f>'2022'!BI36</f>
        <v>0</v>
      </c>
      <c r="BM362" s="62">
        <f>'2022'!BJ36</f>
        <v>0</v>
      </c>
      <c r="BN362" s="63">
        <f>'2022'!BK36</f>
        <v>0</v>
      </c>
      <c r="BO362" s="60">
        <f>'2022'!BL36</f>
        <v>0</v>
      </c>
      <c r="BP362" s="61">
        <f>'2022'!BM36</f>
        <v>2775</v>
      </c>
      <c r="BQ362" s="61">
        <f>'2022'!BN36</f>
        <v>0</v>
      </c>
      <c r="BR362" s="61">
        <f>'2022'!BO36</f>
        <v>0</v>
      </c>
      <c r="BS362" s="61">
        <f>'2022'!BP36</f>
        <v>0</v>
      </c>
      <c r="BT362" s="61">
        <f>'2022'!BQ36</f>
        <v>0</v>
      </c>
      <c r="BU362" s="62">
        <f>'2022'!BR36</f>
        <v>0</v>
      </c>
      <c r="BV362" s="62">
        <f>'2022'!BS36</f>
        <v>0</v>
      </c>
      <c r="BW362" s="62">
        <f>'2022'!BT36</f>
        <v>0</v>
      </c>
      <c r="BX362" s="62">
        <f>'2022'!BU36</f>
        <v>0</v>
      </c>
      <c r="BY362" s="62">
        <f>'2022'!BV36</f>
        <v>0</v>
      </c>
      <c r="BZ362" s="62">
        <f>'2022'!CA36</f>
        <v>0</v>
      </c>
      <c r="CA362" s="62">
        <f>'2022'!CB36</f>
        <v>0</v>
      </c>
      <c r="CB362" s="62">
        <f>'2022'!CC36</f>
        <v>0</v>
      </c>
      <c r="CC362" s="63">
        <f>'2022'!CD36</f>
        <v>0</v>
      </c>
      <c r="CD362" s="60">
        <f>'2022'!CE36</f>
        <v>1053</v>
      </c>
      <c r="CE362" s="61">
        <f>'2022'!CF36</f>
        <v>2778</v>
      </c>
      <c r="CF362" s="61">
        <f>'2022'!CG36</f>
        <v>0</v>
      </c>
      <c r="CG362" s="61">
        <f>'2022'!CH36</f>
        <v>0</v>
      </c>
      <c r="CH362" s="61">
        <f>'2022'!CI36</f>
        <v>0</v>
      </c>
      <c r="CI362" s="61">
        <f>'2022'!CJ36</f>
        <v>0</v>
      </c>
      <c r="CJ362" s="62">
        <f>'2022'!CK36</f>
        <v>0</v>
      </c>
      <c r="CK362" s="62">
        <f>'2022'!CL36</f>
        <v>0</v>
      </c>
      <c r="CL362" s="62">
        <f>'2022'!CM36</f>
        <v>0</v>
      </c>
      <c r="CM362" s="62">
        <f>'2022'!CN36</f>
        <v>0</v>
      </c>
      <c r="CN362" s="62">
        <f>'2022'!CO36</f>
        <v>0</v>
      </c>
      <c r="CO362" s="62">
        <f>'2022'!CT36</f>
        <v>0</v>
      </c>
      <c r="CP362" s="62">
        <f>'2022'!CU36</f>
        <v>0</v>
      </c>
      <c r="CQ362" s="62">
        <f>'2022'!CV36</f>
        <v>0</v>
      </c>
      <c r="CR362" s="63">
        <f>'2022'!CW36</f>
        <v>0</v>
      </c>
      <c r="CS362" s="60">
        <f>'2022'!CX36</f>
        <v>152</v>
      </c>
      <c r="CT362" s="61">
        <f>'2022'!CY36</f>
        <v>2744</v>
      </c>
      <c r="CU362" s="61">
        <f>'2022'!CZ36</f>
        <v>0</v>
      </c>
      <c r="CV362" s="61">
        <f>'2022'!DA36</f>
        <v>0</v>
      </c>
      <c r="CW362" s="61">
        <f>'2022'!DB36</f>
        <v>0</v>
      </c>
      <c r="CX362" s="61">
        <f>'2022'!DC36</f>
        <v>0</v>
      </c>
      <c r="CY362" s="62">
        <f>'2022'!DD36</f>
        <v>0</v>
      </c>
      <c r="CZ362" s="62">
        <f>'2022'!DE36</f>
        <v>0</v>
      </c>
      <c r="DA362" s="62">
        <f>'2022'!DF36</f>
        <v>1.69</v>
      </c>
      <c r="DB362" s="62">
        <f>'2022'!DG36</f>
        <v>11.4</v>
      </c>
      <c r="DC362" s="62">
        <f>'2022'!DH36</f>
        <v>0</v>
      </c>
      <c r="DD362" s="62">
        <f>'2022'!DM36</f>
        <v>0</v>
      </c>
      <c r="DE362" s="62">
        <f>'2022'!DN36</f>
        <v>0</v>
      </c>
      <c r="DF362" s="62">
        <f>'2022'!DO36</f>
        <v>0</v>
      </c>
      <c r="DG362" s="63">
        <f>'2022'!DP36</f>
        <v>0</v>
      </c>
      <c r="DH362" s="60">
        <f>'2022'!DQ36</f>
        <v>883</v>
      </c>
      <c r="DI362" s="61">
        <f>'2022'!DR36</f>
        <v>2679</v>
      </c>
      <c r="DJ362" s="61">
        <f>'2022'!DS36</f>
        <v>68</v>
      </c>
      <c r="DK362" s="61">
        <f>'2022'!DT36</f>
        <v>35</v>
      </c>
      <c r="DL362" s="61">
        <f>'2022'!DU36</f>
        <v>5</v>
      </c>
      <c r="DM362" s="61">
        <f>'2022'!DV36</f>
        <v>0</v>
      </c>
      <c r="DN362" s="62">
        <f>'2022'!DW36</f>
        <v>0</v>
      </c>
      <c r="DO362" s="62">
        <f>'2022'!DX36</f>
        <v>0</v>
      </c>
      <c r="DP362" s="62">
        <f>'2022'!DY36</f>
        <v>2.68</v>
      </c>
      <c r="DQ362" s="62">
        <f>'2022'!DZ36</f>
        <v>6.7</v>
      </c>
      <c r="DR362" s="62">
        <f>'2022'!EA36</f>
        <v>0</v>
      </c>
      <c r="DS362" s="62">
        <f>'2022'!EF36</f>
        <v>0</v>
      </c>
      <c r="DT362" s="62">
        <f>'2022'!EG36</f>
        <v>0</v>
      </c>
      <c r="DU362" s="62">
        <f>'2022'!EH36</f>
        <v>0</v>
      </c>
      <c r="DV362" s="63">
        <f>'2022'!EI36</f>
        <v>0</v>
      </c>
    </row>
    <row r="363" spans="1:126" ht="15.75" customHeight="1" x14ac:dyDescent="0.2">
      <c r="A363" s="30">
        <f t="shared" si="35"/>
        <v>361</v>
      </c>
      <c r="B363" s="31">
        <f>'2025'!A41</f>
        <v>39</v>
      </c>
      <c r="C363" s="31">
        <v>2025</v>
      </c>
      <c r="D363" s="32" t="str">
        <f>'2025'!B41</f>
        <v>Sam Brown</v>
      </c>
      <c r="E363" s="32" t="str" cm="1">
        <f t="array" ref="E363">_xlfn.IFS(F363&gt;12.5,"Cornerstone",AND(F363&gt;11.995,F363&lt;12.5),"Elite",AND(F363&gt;11,F363&lt;12.995),"Elite Upside",AND(F363&gt;=9.69,F363&lt;10.999),"Upside",AND(F363&gt;8.4,F363&lt;9.999),"Upside Lite",AND(F363&gt;7.25,F363&lt;8.999),"Outlier",AND(F363&gt;=6,F363&lt;7.25),"Outlier Lite",F363&lt;6.999,"Purgatory")</f>
        <v>Purgatory</v>
      </c>
      <c r="F363" s="33">
        <f>'2025'!C41</f>
        <v>5.902857142857143</v>
      </c>
      <c r="G363" s="33">
        <f t="shared" si="36"/>
        <v>41.3</v>
      </c>
      <c r="H363" s="303">
        <f t="shared" si="37"/>
        <v>-1.4513641549858507</v>
      </c>
      <c r="I363" s="34" t="str">
        <f>'2025'!D41</f>
        <v>Miami</v>
      </c>
      <c r="J363" s="35">
        <f>'2025'!E41</f>
        <v>5</v>
      </c>
      <c r="K363" s="36">
        <f>'2025'!F41</f>
        <v>37483</v>
      </c>
      <c r="L363" s="37">
        <f>'2025'!G41</f>
        <v>23.134246575342466</v>
      </c>
      <c r="M363" s="37" t="str">
        <f>'2025'!H41</f>
        <v>SR</v>
      </c>
      <c r="N363" s="37">
        <f>'2025'!I41</f>
        <v>22.715068493150685</v>
      </c>
      <c r="O363" s="37" t="str">
        <f>'2025'!J41</f>
        <v>Wide</v>
      </c>
      <c r="P363" s="37" t="str">
        <f>'2025'!K41</f>
        <v>PROTO Z</v>
      </c>
      <c r="Q363" s="37" t="str">
        <f>'2025'!L41</f>
        <v>Poor Earner</v>
      </c>
      <c r="R363" s="55">
        <f>'2025'!M41</f>
        <v>74</v>
      </c>
      <c r="S363" s="55">
        <f>'2025'!N41</f>
        <v>200</v>
      </c>
      <c r="T363" s="231">
        <f t="shared" si="38"/>
        <v>25.678195987509579</v>
      </c>
      <c r="U363" s="37">
        <f>'2025'!O41</f>
        <v>4.4400000000000004</v>
      </c>
      <c r="V363" s="56">
        <f>'2025'!P41</f>
        <v>0</v>
      </c>
      <c r="W363" s="57">
        <f>'2025'!Q41</f>
        <v>4.7361647361647365E-2</v>
      </c>
      <c r="X363" s="58">
        <f>'2025'!R41</f>
        <v>6.4542154094392901E-2</v>
      </c>
      <c r="Y363" s="58">
        <f>'2025'!S41</f>
        <v>0.13636363636363635</v>
      </c>
      <c r="Z363" s="58">
        <f>'2025'!T41</f>
        <v>0.27605244996549344</v>
      </c>
      <c r="AA363" s="58">
        <f>'2025'!U41</f>
        <v>0.12181696343097838</v>
      </c>
      <c r="AB363" s="58">
        <f>'2025'!V41</f>
        <v>0.1989347066982359</v>
      </c>
      <c r="AC363" s="59">
        <f>'2025'!W41</f>
        <v>0.1889879713633241</v>
      </c>
      <c r="AD363" s="42">
        <f>'2025'!X41</f>
        <v>21.049315068493151</v>
      </c>
      <c r="AE363" s="43">
        <f>'2025'!Y41</f>
        <v>1.86</v>
      </c>
      <c r="AF363" s="43">
        <f>'2025'!Z41</f>
        <v>8.5</v>
      </c>
      <c r="AG363" s="43">
        <f>'2025'!AA41</f>
        <v>10.199999999999999</v>
      </c>
      <c r="AH363" s="43">
        <f>'2025'!AB41</f>
        <v>1.02</v>
      </c>
      <c r="AI363" s="43">
        <f>'2025'!AC41</f>
        <v>0</v>
      </c>
      <c r="AJ363" s="44">
        <f>'2025'!AD41</f>
        <v>3.8467583497053044E-2</v>
      </c>
      <c r="AK363" s="44">
        <f>'2025'!AE41</f>
        <v>0.16086444007858547</v>
      </c>
      <c r="AL363" s="45">
        <f>'2025'!AF41</f>
        <v>0.1</v>
      </c>
      <c r="AM363" s="46">
        <f t="shared" si="41"/>
        <v>0.182</v>
      </c>
      <c r="AN363" s="45">
        <f>'2025'!AG41</f>
        <v>0.89549999999999996</v>
      </c>
      <c r="AO363" s="45">
        <f>'2025'!AH41</f>
        <v>8.8000000000000009E-2</v>
      </c>
      <c r="AP363" s="43">
        <f>'2025'!AI41</f>
        <v>102.92671471015626</v>
      </c>
      <c r="AQ363" s="47">
        <f>'2025'!AJ41</f>
        <v>103.97877146713277</v>
      </c>
      <c r="AR363" s="48">
        <f>'2025'!AK41</f>
        <v>5</v>
      </c>
      <c r="AS363" s="49">
        <f>'2025'!AL41</f>
        <v>4</v>
      </c>
      <c r="AT363" s="49">
        <f>'2025'!AM41</f>
        <v>3</v>
      </c>
      <c r="AU363" s="49">
        <f>'2025'!AN41</f>
        <v>6</v>
      </c>
      <c r="AV363" s="49">
        <f>'2025'!AO41</f>
        <v>9</v>
      </c>
      <c r="AW363" s="49">
        <f>'2025'!AP41</f>
        <v>7</v>
      </c>
      <c r="AX363" s="49">
        <f>'2025'!AQ41</f>
        <v>0</v>
      </c>
      <c r="AY363" s="50">
        <f>'2025'!AR41</f>
        <v>0</v>
      </c>
      <c r="AZ363" s="60">
        <f>'2025'!AS41</f>
        <v>92</v>
      </c>
      <c r="BA363" s="61">
        <f>'2025'!AT41</f>
        <v>1942.5</v>
      </c>
      <c r="BB363" s="61">
        <f>'2025'!AU41</f>
        <v>11</v>
      </c>
      <c r="BC363" s="61">
        <f>'2025'!AV41</f>
        <v>8</v>
      </c>
      <c r="BD363" s="61">
        <f>'2025'!AW41</f>
        <v>0</v>
      </c>
      <c r="BE363" s="61">
        <f>'2025'!AX41</f>
        <v>11.200000000000001</v>
      </c>
      <c r="BF363" s="62">
        <f>'2025'!AY41</f>
        <v>0</v>
      </c>
      <c r="BG363" s="62">
        <f>'2025'!AZ41</f>
        <v>0</v>
      </c>
      <c r="BH363" s="62">
        <f>'2025'!BA41</f>
        <v>1.08</v>
      </c>
      <c r="BI363" s="62">
        <f>'2025'!BB41</f>
        <v>3.6</v>
      </c>
      <c r="BJ363" s="62">
        <f>'2025'!BC41</f>
        <v>12.2</v>
      </c>
      <c r="BK363" s="62">
        <f>'2025'!BH41</f>
        <v>60</v>
      </c>
      <c r="BL363" s="62">
        <f>'2025'!BI41</f>
        <v>0</v>
      </c>
      <c r="BM363" s="62">
        <f>'2025'!BJ41</f>
        <v>93.2</v>
      </c>
      <c r="BN363" s="63">
        <f>'2025'!BK41</f>
        <v>6.8</v>
      </c>
      <c r="BO363" s="60">
        <f>'2025'!BL41</f>
        <v>16</v>
      </c>
      <c r="BP363" s="61">
        <f>'2025'!BM41</f>
        <v>247.9</v>
      </c>
      <c r="BQ363" s="61">
        <f>'2025'!BN41</f>
        <v>2</v>
      </c>
      <c r="BR363" s="61">
        <f>'2025'!BO41</f>
        <v>2</v>
      </c>
      <c r="BS363" s="61">
        <f>'2025'!BP41</f>
        <v>0</v>
      </c>
      <c r="BT363" s="61">
        <f>'2025'!BQ41</f>
        <v>1.5</v>
      </c>
      <c r="BU363" s="62">
        <f>'2025'!BR41</f>
        <v>0</v>
      </c>
      <c r="BV363" s="62">
        <f>'2025'!BS41</f>
        <v>0</v>
      </c>
      <c r="BW363" s="62">
        <f>'2025'!BT41</f>
        <v>3.2</v>
      </c>
      <c r="BX363" s="62">
        <f>'2025'!BU41</f>
        <v>4</v>
      </c>
      <c r="BY363" s="62">
        <f>'2025'!BV41</f>
        <v>4</v>
      </c>
      <c r="BZ363" s="62">
        <f>'2025'!CA41</f>
        <v>0</v>
      </c>
      <c r="CA363" s="62">
        <f>'2025'!CB41</f>
        <v>0</v>
      </c>
      <c r="CB363" s="62">
        <f>'2025'!CC41</f>
        <v>100</v>
      </c>
      <c r="CC363" s="63">
        <f>'2025'!CD41</f>
        <v>0</v>
      </c>
      <c r="CD363" s="60">
        <f>'2025'!CE41</f>
        <v>471</v>
      </c>
      <c r="CE363" s="61">
        <f>'2025'!CF41</f>
        <v>3454</v>
      </c>
      <c r="CF363" s="61">
        <f>'2025'!CG41</f>
        <v>57</v>
      </c>
      <c r="CG363" s="61">
        <f>'2025'!CH41</f>
        <v>41</v>
      </c>
      <c r="CH363" s="61">
        <f>'2025'!CI41</f>
        <v>4</v>
      </c>
      <c r="CI363" s="61">
        <f>'2025'!CJ41</f>
        <v>34.1</v>
      </c>
      <c r="CJ363" s="62">
        <f>'2025'!CK41</f>
        <v>0.94</v>
      </c>
      <c r="CK363" s="62">
        <f>'2025'!CL41</f>
        <v>0</v>
      </c>
      <c r="CL363" s="62">
        <f>'2025'!CM41</f>
        <v>1.35</v>
      </c>
      <c r="CM363" s="62">
        <f>'2025'!CN41</f>
        <v>4</v>
      </c>
      <c r="CN363" s="62">
        <f>'2025'!CO41</f>
        <v>11.7</v>
      </c>
      <c r="CO363" s="62">
        <f>'2025'!CT41</f>
        <v>54.5</v>
      </c>
      <c r="CP363" s="62">
        <f>'2025'!CU41</f>
        <v>8.9</v>
      </c>
      <c r="CQ363" s="62">
        <f>'2025'!CV41</f>
        <v>94.5</v>
      </c>
      <c r="CR363" s="63">
        <f>'2025'!CW41</f>
        <v>5.5</v>
      </c>
      <c r="CS363" s="60">
        <f>'2025'!CX41</f>
        <v>800</v>
      </c>
      <c r="CT363" s="61">
        <f>'2025'!CY41</f>
        <v>2898</v>
      </c>
      <c r="CU363" s="61">
        <f>'2025'!CZ41</f>
        <v>90</v>
      </c>
      <c r="CV363" s="61">
        <f>'2025'!DA41</f>
        <v>61</v>
      </c>
      <c r="CW363" s="61">
        <f>'2025'!DB41</f>
        <v>3</v>
      </c>
      <c r="CX363" s="61">
        <f>'2025'!DC41</f>
        <v>24</v>
      </c>
      <c r="CY363" s="62">
        <f>'2025'!DD41</f>
        <v>1.02</v>
      </c>
      <c r="CZ363" s="62">
        <f>'2025'!DE41</f>
        <v>0</v>
      </c>
      <c r="DA363" s="62">
        <f>'2025'!DF41</f>
        <v>1.86</v>
      </c>
      <c r="DB363" s="62">
        <f>'2025'!DG41</f>
        <v>6.7</v>
      </c>
      <c r="DC363" s="62">
        <f>'2025'!DH41</f>
        <v>10.199999999999999</v>
      </c>
      <c r="DD363" s="62">
        <f>'2025'!DM41</f>
        <v>50</v>
      </c>
      <c r="DE363" s="62">
        <f>'2025'!DN41</f>
        <v>6.2</v>
      </c>
      <c r="DF363" s="62">
        <f>'2025'!DO41</f>
        <v>87.9</v>
      </c>
      <c r="DG363" s="63">
        <f>'2025'!DP41</f>
        <v>8.8000000000000007</v>
      </c>
      <c r="DH363" s="60">
        <f>'2025'!DQ41</f>
        <v>509</v>
      </c>
      <c r="DI363" s="61">
        <f>'2025'!DR41</f>
        <v>4178.3999999999996</v>
      </c>
      <c r="DJ363" s="61">
        <f>'2025'!DS41</f>
        <v>57</v>
      </c>
      <c r="DK363" s="61">
        <f>'2025'!DT41</f>
        <v>36</v>
      </c>
      <c r="DL363" s="61">
        <f>'2025'!DU41</f>
        <v>2</v>
      </c>
      <c r="DM363" s="61">
        <f>'2025'!DV41</f>
        <v>38.400000000000006</v>
      </c>
      <c r="DN363" s="62">
        <f>'2025'!DW41</f>
        <v>0.94</v>
      </c>
      <c r="DO363" s="62">
        <f>'2025'!DX41</f>
        <v>0</v>
      </c>
      <c r="DP363" s="62">
        <f>'2025'!DY41</f>
        <v>1.78</v>
      </c>
      <c r="DQ363" s="62">
        <f>'2025'!DZ41</f>
        <v>8.5</v>
      </c>
      <c r="DR363" s="62">
        <f>'2025'!EA41</f>
        <v>9.5</v>
      </c>
      <c r="DS363" s="62">
        <f>'2025'!EF41</f>
        <v>18.2</v>
      </c>
      <c r="DT363" s="62">
        <f>'2025'!EG41</f>
        <v>10</v>
      </c>
      <c r="DU363" s="62">
        <f>'2025'!EH41</f>
        <v>91.2</v>
      </c>
      <c r="DV363" s="63">
        <f>'2025'!EI41</f>
        <v>8.8000000000000007</v>
      </c>
    </row>
    <row r="364" spans="1:126" ht="15.75" customHeight="1" x14ac:dyDescent="0.2">
      <c r="A364" s="30">
        <f t="shared" si="35"/>
        <v>362</v>
      </c>
      <c r="B364" s="31">
        <f>'2016'!A22</f>
        <v>20</v>
      </c>
      <c r="C364" s="31">
        <v>2016</v>
      </c>
      <c r="D364" s="32" t="str">
        <f>'2016'!B22</f>
        <v>Chris Moore</v>
      </c>
      <c r="E364" s="32" t="str" cm="1">
        <f t="array" ref="E364">_xlfn.IFS(F364&gt;12.5,"Cornerstone",AND(F364&gt;11.995,F364&lt;12.5),"Elite",AND(F364&gt;11,F364&lt;12.995),"Elite Upside",AND(F364&gt;=9.69,F364&lt;10.999),"Upside",AND(F364&gt;8.4,F364&lt;9.999),"Upside Lite",AND(F364&gt;7.25,F364&lt;8.999),"Outlier",AND(F364&gt;=6,F364&lt;7.25),"Outlier Lite",F364&lt;6.999,"Purgatory")</f>
        <v>Purgatory</v>
      </c>
      <c r="F364" s="33">
        <f>'2016'!C22</f>
        <v>5.9014285714285712</v>
      </c>
      <c r="G364" s="33">
        <f t="shared" si="36"/>
        <v>41.099999999999994</v>
      </c>
      <c r="H364" s="303">
        <f t="shared" si="37"/>
        <v>-1.4521840899128236</v>
      </c>
      <c r="I364" s="34" t="str">
        <f>'2016'!D22</f>
        <v>Cincinnati</v>
      </c>
      <c r="J364" s="35">
        <f>'2016'!E22</f>
        <v>6</v>
      </c>
      <c r="K364" s="36">
        <f>'2016'!F22</f>
        <v>34136</v>
      </c>
      <c r="L364" s="37">
        <f>'2016'!G22</f>
        <v>32.304109589041097</v>
      </c>
      <c r="M364" s="37" t="str">
        <f>'2016'!H22</f>
        <v>SR</v>
      </c>
      <c r="N364" s="37">
        <f>'2016'!I22</f>
        <v>22.87945205479452</v>
      </c>
      <c r="O364" s="37" t="str">
        <f>'2016'!J22</f>
        <v>Wide</v>
      </c>
      <c r="P364" s="37" t="str">
        <f>'2016'!K22</f>
        <v>DEEP</v>
      </c>
      <c r="Q364" s="37" t="str">
        <f>'2016'!L22</f>
        <v>N/A</v>
      </c>
      <c r="R364" s="55">
        <f>'2016'!M22</f>
        <v>73</v>
      </c>
      <c r="S364" s="55">
        <f>'2016'!N22</f>
        <v>206</v>
      </c>
      <c r="T364" s="231">
        <f t="shared" si="38"/>
        <v>27.178122586682409</v>
      </c>
      <c r="U364" s="37">
        <f>'2016'!O22</f>
        <v>4.53</v>
      </c>
      <c r="V364" s="56">
        <f>'2016'!P22</f>
        <v>4</v>
      </c>
      <c r="W364" s="57">
        <f>'2016'!Q22</f>
        <v>0</v>
      </c>
      <c r="X364" s="58">
        <f>'2016'!R22</f>
        <v>3.9433277498604126E-2</v>
      </c>
      <c r="Y364" s="58">
        <f>'2016'!S22</f>
        <v>0.16341525209019508</v>
      </c>
      <c r="Z364" s="58">
        <f>'2016'!T22</f>
        <v>0.1616417532303015</v>
      </c>
      <c r="AA364" s="58">
        <f>'2016'!U22</f>
        <v>0.18870982680374182</v>
      </c>
      <c r="AB364" s="58">
        <f>'2016'!V22</f>
        <v>0.18870982680374182</v>
      </c>
      <c r="AC364" s="59">
        <f>'2016'!W22</f>
        <v>0.16040335278318055</v>
      </c>
      <c r="AD364" s="42" t="str">
        <f>'2016'!X22</f>
        <v>N/A</v>
      </c>
      <c r="AE364" s="43">
        <f>'2016'!Y22</f>
        <v>2.39</v>
      </c>
      <c r="AF364" s="43">
        <f>'2016'!Z22</f>
        <v>9.3000000000000007</v>
      </c>
      <c r="AG364" s="43">
        <f>'2016'!AA22</f>
        <v>19</v>
      </c>
      <c r="AH364" s="43">
        <f>'2016'!AB22</f>
        <v>0</v>
      </c>
      <c r="AI364" s="43">
        <f>'2016'!AC22</f>
        <v>0</v>
      </c>
      <c r="AJ364" s="44" t="str">
        <f>'2016'!AD22</f>
        <v>N/A</v>
      </c>
      <c r="AK364" s="44" t="str">
        <f>'2016'!AE22</f>
        <v>N/A</v>
      </c>
      <c r="AL364" s="45">
        <f>'2016'!AF22</f>
        <v>0.114</v>
      </c>
      <c r="AM364" s="46">
        <f t="shared" si="41"/>
        <v>0</v>
      </c>
      <c r="AN364" s="45">
        <f>'2016'!AG22</f>
        <v>0.91800000000000004</v>
      </c>
      <c r="AO364" s="45">
        <f>'2016'!AH22</f>
        <v>8.2000000000000003E-2</v>
      </c>
      <c r="AP364" s="43">
        <f>'2016'!AI22</f>
        <v>97.837288497752013</v>
      </c>
      <c r="AQ364" s="47">
        <f>'2016'!AJ22</f>
        <v>96.840648605734671</v>
      </c>
      <c r="AR364" s="48">
        <f>'2016'!AK22</f>
        <v>4</v>
      </c>
      <c r="AS364" s="49">
        <f>'2016'!AL22</f>
        <v>0</v>
      </c>
      <c r="AT364" s="49">
        <f>'2016'!AM22</f>
        <v>4</v>
      </c>
      <c r="AU364" s="49">
        <f>'2016'!AN22</f>
        <v>7</v>
      </c>
      <c r="AV364" s="49">
        <f>'2016'!AO22</f>
        <v>7</v>
      </c>
      <c r="AW364" s="49">
        <f>'2016'!AP22</f>
        <v>6</v>
      </c>
      <c r="AX364" s="49">
        <f>'2016'!AQ22</f>
        <v>5</v>
      </c>
      <c r="AY364" s="50">
        <f>'2016'!AR22</f>
        <v>0</v>
      </c>
      <c r="AZ364" s="60">
        <f>'2016'!AS22</f>
        <v>0</v>
      </c>
      <c r="BA364" s="61">
        <f>'2016'!AT22</f>
        <v>1</v>
      </c>
      <c r="BB364" s="61">
        <f>'2016'!AU22</f>
        <v>0</v>
      </c>
      <c r="BC364" s="61">
        <f>'2016'!AV22</f>
        <v>0</v>
      </c>
      <c r="BD364" s="61">
        <f>'2016'!AW22</f>
        <v>0</v>
      </c>
      <c r="BE364" s="61">
        <f>'2016'!AX22</f>
        <v>0</v>
      </c>
      <c r="BF364" s="62">
        <f>'2016'!AY22</f>
        <v>0</v>
      </c>
      <c r="BG364" s="62">
        <f>'2016'!AZ22</f>
        <v>0</v>
      </c>
      <c r="BH364" s="62">
        <f>'2016'!BA22</f>
        <v>0</v>
      </c>
      <c r="BI364" s="62">
        <f>'2016'!BB22</f>
        <v>0</v>
      </c>
      <c r="BJ364" s="62">
        <f>'2016'!BC22</f>
        <v>0</v>
      </c>
      <c r="BK364" s="62">
        <f>'2016'!BD22</f>
        <v>0</v>
      </c>
      <c r="BL364" s="62">
        <f>'2016'!BE22</f>
        <v>0</v>
      </c>
      <c r="BM364" s="62">
        <f>'2016'!BF22</f>
        <v>0</v>
      </c>
      <c r="BN364" s="63">
        <f>'2016'!BG22</f>
        <v>0</v>
      </c>
      <c r="BO364" s="60">
        <f>'2016'!BH22</f>
        <v>113</v>
      </c>
      <c r="BP364" s="61">
        <f>'2016'!BI22</f>
        <v>2865.6000000000004</v>
      </c>
      <c r="BQ364" s="61">
        <f>'2016'!BJ22</f>
        <v>0</v>
      </c>
      <c r="BR364" s="61">
        <f>'2016'!BK22</f>
        <v>0</v>
      </c>
      <c r="BS364" s="61">
        <f>'2016'!BL22</f>
        <v>0</v>
      </c>
      <c r="BT364" s="61">
        <f>'2016'!BM22</f>
        <v>0</v>
      </c>
      <c r="BU364" s="62">
        <f>'2016'!BN22</f>
        <v>0</v>
      </c>
      <c r="BV364" s="62">
        <f>'2016'!BO22</f>
        <v>0</v>
      </c>
      <c r="BW364" s="62">
        <f>'2016'!BP22</f>
        <v>0</v>
      </c>
      <c r="BX364" s="62">
        <f>'2016'!BQ22</f>
        <v>0</v>
      </c>
      <c r="BY364" s="62">
        <f>'2016'!BR22</f>
        <v>0</v>
      </c>
      <c r="BZ364" s="62">
        <f>'2016'!BS22</f>
        <v>0</v>
      </c>
      <c r="CA364" s="62">
        <f>'2016'!BT22</f>
        <v>0</v>
      </c>
      <c r="CB364" s="62">
        <f>'2016'!BU22</f>
        <v>0</v>
      </c>
      <c r="CC364" s="63">
        <f>'2016'!BV22</f>
        <v>0</v>
      </c>
      <c r="CD364" s="60">
        <f>'2016'!BW22</f>
        <v>645</v>
      </c>
      <c r="CE364" s="61">
        <f>'2016'!BX22</f>
        <v>3947</v>
      </c>
      <c r="CF364" s="61">
        <f>'2016'!BY22</f>
        <v>0</v>
      </c>
      <c r="CG364" s="61">
        <f>'2016'!BZ22</f>
        <v>0</v>
      </c>
      <c r="CH364" s="61">
        <f>'2016'!CA22</f>
        <v>0</v>
      </c>
      <c r="CI364" s="61">
        <f>'2016'!CB22</f>
        <v>0</v>
      </c>
      <c r="CJ364" s="62">
        <f>'2016'!CC22</f>
        <v>0</v>
      </c>
      <c r="CK364" s="62">
        <f>'2016'!CD22</f>
        <v>0</v>
      </c>
      <c r="CL364" s="62">
        <f>'2016'!CE22</f>
        <v>0</v>
      </c>
      <c r="CM364" s="62">
        <f>'2016'!CF22</f>
        <v>0</v>
      </c>
      <c r="CN364" s="62">
        <f>'2016'!CG22</f>
        <v>0</v>
      </c>
      <c r="CO364" s="62">
        <f>'2016'!CH22</f>
        <v>0</v>
      </c>
      <c r="CP364" s="62">
        <f>'2016'!CI22</f>
        <v>0</v>
      </c>
      <c r="CQ364" s="62">
        <f>'2016'!CJ22</f>
        <v>0</v>
      </c>
      <c r="CR364" s="63">
        <f>'2016'!CK22</f>
        <v>0</v>
      </c>
      <c r="CS364" s="60">
        <f>'2016'!CL22</f>
        <v>638</v>
      </c>
      <c r="CT364" s="61">
        <f>'2016'!CM22</f>
        <v>3947</v>
      </c>
      <c r="CU364" s="61">
        <f>'2016'!CN22</f>
        <v>59</v>
      </c>
      <c r="CV364" s="61">
        <f>'2016'!CO22</f>
        <v>29</v>
      </c>
      <c r="CW364" s="61">
        <f>'2016'!CP22</f>
        <v>8</v>
      </c>
      <c r="CX364" s="61">
        <f>'2016'!CQ22</f>
        <v>0</v>
      </c>
      <c r="CY364" s="62">
        <f>'2016'!CR22</f>
        <v>0</v>
      </c>
      <c r="CZ364" s="62">
        <f>'2016'!CS22</f>
        <v>0</v>
      </c>
      <c r="DA364" s="62">
        <f>'2016'!CT22</f>
        <v>2.16</v>
      </c>
      <c r="DB364" s="62">
        <f>'2016'!CU22</f>
        <v>9.3000000000000007</v>
      </c>
      <c r="DC364" s="62">
        <f>'2016'!CV22</f>
        <v>17.5</v>
      </c>
      <c r="DD364" s="62">
        <f>'2016'!CW22</f>
        <v>0</v>
      </c>
      <c r="DE364" s="62">
        <f>'2016'!CX22</f>
        <v>12.1</v>
      </c>
      <c r="DF364" s="62">
        <f>'2016'!CY22</f>
        <v>92.4</v>
      </c>
      <c r="DG364" s="63">
        <f>'2016'!CZ22</f>
        <v>7.6</v>
      </c>
      <c r="DH364" s="60">
        <f>'2016'!DA22</f>
        <v>815</v>
      </c>
      <c r="DI364" s="61">
        <f>'2016'!DB22</f>
        <v>4318.7999999999993</v>
      </c>
      <c r="DJ364" s="61">
        <f>'2016'!DC22</f>
        <v>72</v>
      </c>
      <c r="DK364" s="61">
        <f>'2016'!DD22</f>
        <v>39</v>
      </c>
      <c r="DL364" s="61">
        <f>'2016'!DE22</f>
        <v>7</v>
      </c>
      <c r="DM364" s="61">
        <f>'2016'!DF22</f>
        <v>0</v>
      </c>
      <c r="DN364" s="62">
        <f>'2016'!DG22</f>
        <v>0</v>
      </c>
      <c r="DO364" s="62">
        <f>'2016'!DH22</f>
        <v>0</v>
      </c>
      <c r="DP364" s="62">
        <f>'2016'!DI22</f>
        <v>2.39</v>
      </c>
      <c r="DQ364" s="62">
        <f>'2016'!DJ22</f>
        <v>5.8</v>
      </c>
      <c r="DR364" s="62">
        <f>'2016'!DK22</f>
        <v>19</v>
      </c>
      <c r="DS364" s="62">
        <f>'2016'!DL22</f>
        <v>0</v>
      </c>
      <c r="DT364" s="62">
        <f>'2016'!DM22</f>
        <v>11.4</v>
      </c>
      <c r="DU364" s="62">
        <f>'2016'!DN22</f>
        <v>91.2</v>
      </c>
      <c r="DV364" s="63">
        <f>'2016'!DO22</f>
        <v>8.8000000000000007</v>
      </c>
    </row>
    <row r="365" spans="1:126" ht="15.75" customHeight="1" x14ac:dyDescent="0.2">
      <c r="A365" s="30">
        <f t="shared" si="35"/>
        <v>363</v>
      </c>
      <c r="B365" s="31">
        <f>'2024'!A31</f>
        <v>29</v>
      </c>
      <c r="C365" s="31">
        <v>2024</v>
      </c>
      <c r="D365" s="32" t="str">
        <f>'2024'!B31</f>
        <v>Joshua Cephus</v>
      </c>
      <c r="E365" s="32" t="str" cm="1">
        <f t="array" ref="E365">_xlfn.IFS(F365&gt;12.5,"Cornerstone",AND(F365&gt;11.995,F365&lt;12.5),"Elite",AND(F365&gt;11,F365&lt;12.995),"Elite Upside",AND(F365&gt;=9.69,F365&lt;10.999),"Upside",AND(F365&gt;8.4,F365&lt;9.999),"Upside Lite",AND(F365&gt;7.25,F365&lt;8.999),"Outlier",AND(F365&gt;=6,F365&lt;7.25),"Outlier Lite",F365&lt;6.999,"Purgatory")</f>
        <v>Purgatory</v>
      </c>
      <c r="F365" s="33">
        <f>'2024'!C31</f>
        <v>5.8985714285714277</v>
      </c>
      <c r="G365" s="33">
        <f t="shared" si="36"/>
        <v>40.9</v>
      </c>
      <c r="H365" s="303">
        <f t="shared" si="37"/>
        <v>-1.4538239597667693</v>
      </c>
      <c r="I365" s="34" t="str">
        <f>'2024'!D31</f>
        <v>UTSA</v>
      </c>
      <c r="J365" s="35">
        <f>'2024'!E31</f>
        <v>6</v>
      </c>
      <c r="K365" s="36">
        <f>'2024'!F31</f>
        <v>36955</v>
      </c>
      <c r="L365" s="37">
        <f>'2024'!G31</f>
        <v>24.580821917808219</v>
      </c>
      <c r="M365" s="37" t="str">
        <f>'2024'!H31</f>
        <v>RS SR</v>
      </c>
      <c r="N365" s="37">
        <f>'2024'!I31</f>
        <v>23.161643835616438</v>
      </c>
      <c r="O365" s="37" t="str">
        <f>'2024'!J31</f>
        <v>Slot</v>
      </c>
      <c r="P365" s="37" t="str">
        <f>'2024'!K31</f>
        <v>BALL HOG</v>
      </c>
      <c r="Q365" s="37" t="str">
        <f>'2024'!L31</f>
        <v>Elite Separator</v>
      </c>
      <c r="R365" s="35">
        <f>'2024'!M31</f>
        <v>74</v>
      </c>
      <c r="S365" s="35">
        <f>'2024'!N31</f>
        <v>193</v>
      </c>
      <c r="T365" s="231">
        <f t="shared" si="38"/>
        <v>24.779459127946744</v>
      </c>
      <c r="U365" s="35">
        <f>'2024'!O31</f>
        <v>4.58</v>
      </c>
      <c r="V365" s="38">
        <f>'2024'!P31</f>
        <v>0</v>
      </c>
      <c r="W365" s="57">
        <f>'2024'!Q31</f>
        <v>6.9901315789473673E-2</v>
      </c>
      <c r="X365" s="58">
        <f>'2024'!R31</f>
        <v>0.2259463064865766</v>
      </c>
      <c r="Y365" s="58">
        <f>'2024'!S31</f>
        <v>0.22337154039698071</v>
      </c>
      <c r="Z365" s="58">
        <f>'2024'!T31</f>
        <v>0.23112736947123377</v>
      </c>
      <c r="AA365" s="58">
        <f>'2024'!U31</f>
        <v>0.35443739607070268</v>
      </c>
      <c r="AB365" s="58">
        <f>'2024'!V31</f>
        <v>0.35443739607070268</v>
      </c>
      <c r="AC365" s="59">
        <f>'2024'!W31</f>
        <v>0.3012717866600973</v>
      </c>
      <c r="AD365" s="42">
        <f>'2024'!X31</f>
        <v>19.517808219178082</v>
      </c>
      <c r="AE365" s="43">
        <f>'2024'!Y31</f>
        <v>2.39</v>
      </c>
      <c r="AF365" s="43">
        <f>'2024'!Z31</f>
        <v>7.2</v>
      </c>
      <c r="AG365" s="43">
        <f>'2024'!AA31</f>
        <v>9.1</v>
      </c>
      <c r="AH365" s="43">
        <f>'2024'!AB31</f>
        <v>1.02</v>
      </c>
      <c r="AI365" s="43">
        <f>'2024'!AC31</f>
        <v>2.14</v>
      </c>
      <c r="AJ365" s="44">
        <f>'2024'!AD31</f>
        <v>3.9452649869678544E-2</v>
      </c>
      <c r="AK365" s="44">
        <f>'2024'!AE31</f>
        <v>0.21179843614248481</v>
      </c>
      <c r="AL365" s="45">
        <f>'2024'!AF31</f>
        <v>1.1000000000000001E-2</v>
      </c>
      <c r="AM365" s="46">
        <f t="shared" si="41"/>
        <v>0.26300000000000001</v>
      </c>
      <c r="AN365" s="45">
        <f>'2024'!AG31</f>
        <v>0.24199999999999999</v>
      </c>
      <c r="AO365" s="45">
        <f>'2024'!AH31</f>
        <v>0.73250000000000004</v>
      </c>
      <c r="AP365" s="43">
        <f>'2024'!AI31</f>
        <v>87.725407174713808</v>
      </c>
      <c r="AQ365" s="47">
        <f>'2024'!AJ31</f>
        <v>88.622085045338267</v>
      </c>
      <c r="AR365" s="48">
        <f>'2024'!AK31</f>
        <v>8</v>
      </c>
      <c r="AS365" s="49">
        <f>'2024'!AL31</f>
        <v>7</v>
      </c>
      <c r="AT365" s="49">
        <f>'2024'!AM31</f>
        <v>4</v>
      </c>
      <c r="AU365" s="49">
        <f>'2024'!AN31</f>
        <v>5</v>
      </c>
      <c r="AV365" s="49">
        <f>'2024'!AO31</f>
        <v>6</v>
      </c>
      <c r="AW365" s="49">
        <f>'2024'!AP31</f>
        <v>4</v>
      </c>
      <c r="AX365" s="49">
        <f>'2024'!AQ31</f>
        <v>0</v>
      </c>
      <c r="AY365" s="50">
        <f>'2024'!AR31</f>
        <v>0</v>
      </c>
      <c r="AZ365" s="60">
        <f>'2024'!AS31</f>
        <v>153</v>
      </c>
      <c r="BA365" s="61">
        <f>'2024'!AT31</f>
        <v>2188.8000000000002</v>
      </c>
      <c r="BB365" s="61">
        <f>'2024'!AU31</f>
        <v>20</v>
      </c>
      <c r="BC365" s="61">
        <f>'2024'!AV31</f>
        <v>8</v>
      </c>
      <c r="BD365" s="61">
        <f>'2024'!AW31</f>
        <v>1</v>
      </c>
      <c r="BE365" s="61">
        <f>'2024'!AX31</f>
        <v>13</v>
      </c>
      <c r="BF365" s="62">
        <f>'2024'!AY31</f>
        <v>0.08</v>
      </c>
      <c r="BG365" s="62">
        <f>'2024'!AZ31</f>
        <v>1.2</v>
      </c>
      <c r="BH365" s="62">
        <f>'2024'!BA31</f>
        <v>1.18</v>
      </c>
      <c r="BI365" s="62">
        <f>'2024'!BB31</f>
        <v>10</v>
      </c>
      <c r="BJ365" s="62">
        <f>'2024'!BC31</f>
        <v>12.3</v>
      </c>
      <c r="BK365" s="62">
        <f>'2024'!BH31</f>
        <v>33.299999999999997</v>
      </c>
      <c r="BL365" s="62">
        <f>'2024'!BI31</f>
        <v>20</v>
      </c>
      <c r="BM365" s="62">
        <f>'2024'!BJ31</f>
        <v>97</v>
      </c>
      <c r="BN365" s="63">
        <f>'2024'!BK31</f>
        <v>3</v>
      </c>
      <c r="BO365" s="60">
        <f>'2024'!BL31</f>
        <v>542</v>
      </c>
      <c r="BP365" s="61">
        <f>'2024'!BM31</f>
        <v>2398.8000000000002</v>
      </c>
      <c r="BQ365" s="61">
        <f>'2024'!BN31</f>
        <v>90</v>
      </c>
      <c r="BR365" s="61">
        <f>'2024'!BO31</f>
        <v>57</v>
      </c>
      <c r="BS365" s="61">
        <f>'2024'!BP31</f>
        <v>5</v>
      </c>
      <c r="BT365" s="61">
        <f>'2024'!BQ31</f>
        <v>16</v>
      </c>
      <c r="BU365" s="62">
        <f>'2024'!BR31</f>
        <v>0.1</v>
      </c>
      <c r="BV365" s="62">
        <f>'2024'!BS31</f>
        <v>1.48</v>
      </c>
      <c r="BW365" s="62">
        <f>'2024'!BT31</f>
        <v>1.53</v>
      </c>
      <c r="BX365" s="62">
        <f>'2024'!BU31</f>
        <v>3.2</v>
      </c>
      <c r="BY365" s="62">
        <f>'2024'!BV31</f>
        <v>10.3</v>
      </c>
      <c r="BZ365" s="62">
        <f>'2024'!CA31</f>
        <v>50</v>
      </c>
      <c r="CA365" s="62">
        <f>'2024'!CB31</f>
        <v>1.7</v>
      </c>
      <c r="CB365" s="62">
        <f>'2024'!CC31</f>
        <v>83.3</v>
      </c>
      <c r="CC365" s="63">
        <f>'2024'!CD31</f>
        <v>16.7</v>
      </c>
      <c r="CD365" s="60">
        <f>'2024'!CE31</f>
        <v>799</v>
      </c>
      <c r="CE365" s="61">
        <f>'2024'!CF31</f>
        <v>3577</v>
      </c>
      <c r="CF365" s="61">
        <f>'2024'!CG31</f>
        <v>90</v>
      </c>
      <c r="CG365" s="61">
        <f>'2024'!CH31</f>
        <v>72</v>
      </c>
      <c r="CH365" s="61">
        <f>'2024'!CI31</f>
        <v>6</v>
      </c>
      <c r="CI365" s="61">
        <f>'2024'!CJ31</f>
        <v>31</v>
      </c>
      <c r="CJ365" s="62">
        <f>'2024'!CK31</f>
        <v>0.12</v>
      </c>
      <c r="CK365" s="62">
        <f>'2024'!CL31</f>
        <v>1.8</v>
      </c>
      <c r="CL365" s="62">
        <f>'2024'!CM31</f>
        <v>1.8</v>
      </c>
      <c r="CM365" s="62">
        <f>'2024'!CN31</f>
        <v>6.7</v>
      </c>
      <c r="CN365" s="62">
        <f>'2024'!CO31</f>
        <v>6</v>
      </c>
      <c r="CO365" s="62">
        <f>'2024'!CT31</f>
        <v>31.3</v>
      </c>
      <c r="CP365" s="62">
        <f>'2024'!CU31</f>
        <v>4</v>
      </c>
      <c r="CQ365" s="62">
        <f>'2024'!CV31</f>
        <v>17.5</v>
      </c>
      <c r="CR365" s="63">
        <f>'2024'!CW31</f>
        <v>82.5</v>
      </c>
      <c r="CS365" s="60">
        <f>'2024'!CX31</f>
        <v>973</v>
      </c>
      <c r="CT365" s="61">
        <f>'2024'!CY31</f>
        <v>4209.8</v>
      </c>
      <c r="CU365" s="61">
        <f>'2024'!CZ31</f>
        <v>112</v>
      </c>
      <c r="CV365" s="61">
        <f>'2024'!DA31</f>
        <v>86</v>
      </c>
      <c r="CW365" s="61">
        <f>'2024'!DB31</f>
        <v>6</v>
      </c>
      <c r="CX365" s="61">
        <f>'2024'!DC31</f>
        <v>34</v>
      </c>
      <c r="CY365" s="62">
        <f>'2024'!DD31</f>
        <v>0.16</v>
      </c>
      <c r="CZ365" s="62">
        <f>'2024'!DE31</f>
        <v>2.14</v>
      </c>
      <c r="DA365" s="62">
        <f>'2024'!DF31</f>
        <v>1.99</v>
      </c>
      <c r="DB365" s="62">
        <f>'2024'!DG31</f>
        <v>5.9</v>
      </c>
      <c r="DC365" s="62">
        <f>'2024'!DH31</f>
        <v>8.1999999999999993</v>
      </c>
      <c r="DD365" s="62">
        <f>'2024'!DM31</f>
        <v>52.9</v>
      </c>
      <c r="DE365" s="62">
        <f>'2024'!DN31</f>
        <v>2.2999999999999998</v>
      </c>
      <c r="DF365" s="62">
        <f>'2024'!DO31</f>
        <v>10.3</v>
      </c>
      <c r="DG365" s="63">
        <f>'2024'!DP31</f>
        <v>87.8</v>
      </c>
      <c r="DH365" s="60">
        <f>'2024'!DQ31</f>
        <v>1151</v>
      </c>
      <c r="DI365" s="61">
        <f>'2024'!DR31</f>
        <v>3247.4</v>
      </c>
      <c r="DJ365" s="61">
        <f>'2024'!DS31</f>
        <v>121</v>
      </c>
      <c r="DK365" s="61">
        <f>'2024'!DT31</f>
        <v>89</v>
      </c>
      <c r="DL365" s="61">
        <f>'2024'!DU31</f>
        <v>10</v>
      </c>
      <c r="DM365" s="61">
        <f>'2024'!DV31</f>
        <v>24.7</v>
      </c>
      <c r="DN365" s="62">
        <f>'2024'!DW31</f>
        <v>1.02</v>
      </c>
      <c r="DO365" s="62">
        <f>'2024'!DX31</f>
        <v>1.02</v>
      </c>
      <c r="DP365" s="62">
        <f>'2024'!DY31</f>
        <v>2.39</v>
      </c>
      <c r="DQ365" s="62">
        <f>'2024'!DZ31</f>
        <v>7.2</v>
      </c>
      <c r="DR365" s="62">
        <f>'2024'!EA31</f>
        <v>9.1</v>
      </c>
      <c r="DS365" s="62">
        <f>'2024'!EF31</f>
        <v>26.3</v>
      </c>
      <c r="DT365" s="62">
        <f>'2024'!EG31</f>
        <v>1.1000000000000001</v>
      </c>
      <c r="DU365" s="62">
        <f>'2024'!EH31</f>
        <v>38.1</v>
      </c>
      <c r="DV365" s="63">
        <f>'2024'!EI31</f>
        <v>58.7</v>
      </c>
    </row>
    <row r="366" spans="1:126" ht="15.75" customHeight="1" x14ac:dyDescent="0.2">
      <c r="A366" s="30">
        <f t="shared" si="35"/>
        <v>364</v>
      </c>
      <c r="B366" s="31">
        <f>'2020'!A35</f>
        <v>33</v>
      </c>
      <c r="C366" s="31">
        <v>2020</v>
      </c>
      <c r="D366" s="32" t="str">
        <f>'2020'!B35</f>
        <v>James Proche</v>
      </c>
      <c r="E366" s="32" t="str" cm="1">
        <f t="array" ref="E366">_xlfn.IFS(F366&gt;12.5,"Cornerstone",AND(F366&gt;11.995,F366&lt;12.5),"Elite",AND(F366&gt;11,F366&lt;12.995),"Elite Upside",AND(F366&gt;=9.69,F366&lt;10.999),"Upside",AND(F366&gt;8.4,F366&lt;9.999),"Upside Lite",AND(F366&gt;7.25,F366&lt;8.999),"Outlier",AND(F366&gt;=6,F366&lt;7.25),"Outlier Lite",F366&lt;6.999,"Purgatory")</f>
        <v>Purgatory</v>
      </c>
      <c r="F366" s="33">
        <f>'2020'!C35</f>
        <v>5.89</v>
      </c>
      <c r="G366" s="33">
        <f t="shared" si="36"/>
        <v>40.799999999999997</v>
      </c>
      <c r="H366" s="303">
        <f t="shared" si="37"/>
        <v>-1.4587435693286048</v>
      </c>
      <c r="I366" s="34" t="str">
        <f>'2020'!D35</f>
        <v>SMU</v>
      </c>
      <c r="J366" s="35">
        <f>'2020'!E35</f>
        <v>6</v>
      </c>
      <c r="K366" s="36">
        <f>'2020'!F35</f>
        <v>35329</v>
      </c>
      <c r="L366" s="37">
        <f>'2020'!G35</f>
        <v>29.035616438356165</v>
      </c>
      <c r="M366" s="37" t="str">
        <f>'2020'!H35</f>
        <v>RS SR</v>
      </c>
      <c r="N366" s="37">
        <f>'2020'!I35</f>
        <v>23.602739726027398</v>
      </c>
      <c r="O366" s="37" t="str">
        <f>'2020'!J35</f>
        <v>Hybrid</v>
      </c>
      <c r="P366" s="37" t="str">
        <f>'2020'!K35</f>
        <v>BALL HOG</v>
      </c>
      <c r="Q366" s="37" t="str">
        <f>'2020'!L35</f>
        <v>Elite Earner</v>
      </c>
      <c r="R366" s="55">
        <f>'2020'!M35</f>
        <v>71</v>
      </c>
      <c r="S366" s="55">
        <f>'2020'!N35</f>
        <v>201</v>
      </c>
      <c r="T366" s="231">
        <f t="shared" si="38"/>
        <v>28.033499352061199</v>
      </c>
      <c r="U366" s="35">
        <f>'2020'!O35</f>
        <v>4.62</v>
      </c>
      <c r="V366" s="56">
        <f>'2020'!P35</f>
        <v>6</v>
      </c>
      <c r="W366" s="57">
        <f>'2020'!Q35</f>
        <v>0</v>
      </c>
      <c r="X366" s="58">
        <f>'2020'!R35</f>
        <v>0.22380050505050506</v>
      </c>
      <c r="Y366" s="58">
        <f>'2020'!S35</f>
        <v>0.21344493852995031</v>
      </c>
      <c r="Z366" s="58">
        <f>'2020'!T35</f>
        <v>0.36779141104294477</v>
      </c>
      <c r="AA366" s="58">
        <f>'2020'!U35</f>
        <v>0.30495394573064477</v>
      </c>
      <c r="AB366" s="58">
        <f>'2020'!V35</f>
        <v>0.33637267838679474</v>
      </c>
      <c r="AC366" s="59">
        <f>'2020'!W35</f>
        <v>0.28591677662877552</v>
      </c>
      <c r="AD366" s="42">
        <f>'2020'!X35</f>
        <v>19.956164383561642</v>
      </c>
      <c r="AE366" s="43">
        <f>'2020'!Y35</f>
        <v>2.62</v>
      </c>
      <c r="AF366" s="43">
        <f>'2020'!Z35</f>
        <v>6</v>
      </c>
      <c r="AG366" s="43">
        <f>'2020'!AA35</f>
        <v>10.1</v>
      </c>
      <c r="AH366" s="43">
        <f>'2020'!AB35</f>
        <v>0.71</v>
      </c>
      <c r="AI366" s="43">
        <f>'2020'!AC35</f>
        <v>2.57</v>
      </c>
      <c r="AJ366" s="44">
        <f>'2020'!AD35</f>
        <v>9.1967346938775507E-2</v>
      </c>
      <c r="AK366" s="44">
        <f>'2020'!AE35</f>
        <v>0.25665306122448978</v>
      </c>
      <c r="AL366" s="45">
        <f>'2020'!AF35</f>
        <v>2.7000000000000003E-2</v>
      </c>
      <c r="AM366" s="46">
        <f t="shared" si="41"/>
        <v>0.46500000000000002</v>
      </c>
      <c r="AN366" s="45">
        <f>'2020'!AG35</f>
        <v>0.40300000000000002</v>
      </c>
      <c r="AO366" s="45">
        <f>'2020'!AH35</f>
        <v>0.59600000000000009</v>
      </c>
      <c r="AP366" s="43">
        <f>'2020'!AI35</f>
        <v>88.238506928941135</v>
      </c>
      <c r="AQ366" s="47">
        <f>'2020'!AJ35</f>
        <v>83.77504413627851</v>
      </c>
      <c r="AR366" s="48">
        <f>'2020'!AK35</f>
        <v>7</v>
      </c>
      <c r="AS366" s="49">
        <f>'2020'!AL35</f>
        <v>6</v>
      </c>
      <c r="AT366" s="49">
        <f>'2020'!AM35</f>
        <v>5</v>
      </c>
      <c r="AU366" s="49">
        <f>'2020'!AN35</f>
        <v>5</v>
      </c>
      <c r="AV366" s="49">
        <f>'2020'!AO35</f>
        <v>5</v>
      </c>
      <c r="AW366" s="49">
        <f>'2020'!AP35</f>
        <v>3</v>
      </c>
      <c r="AX366" s="49">
        <f>'2020'!AQ35</f>
        <v>2</v>
      </c>
      <c r="AY366" s="50">
        <f>'2020'!AR35</f>
        <v>0</v>
      </c>
      <c r="AZ366" s="60">
        <f>'2020'!AS35</f>
        <v>0</v>
      </c>
      <c r="BA366" s="61">
        <f>'2020'!AT35</f>
        <v>2620</v>
      </c>
      <c r="BB366" s="61">
        <f>'2020'!AU35</f>
        <v>0</v>
      </c>
      <c r="BC366" s="61">
        <f>'2020'!AV35</f>
        <v>0</v>
      </c>
      <c r="BD366" s="61">
        <f>'2020'!AW35</f>
        <v>0</v>
      </c>
      <c r="BE366" s="61">
        <f>'2020'!AX35</f>
        <v>0</v>
      </c>
      <c r="BF366" s="62">
        <f>'2020'!AY35</f>
        <v>0</v>
      </c>
      <c r="BG366" s="62">
        <f>'2020'!AZ35</f>
        <v>0</v>
      </c>
      <c r="BH366" s="62">
        <f>'2020'!BA35</f>
        <v>0</v>
      </c>
      <c r="BI366" s="62">
        <f>'2020'!BB35</f>
        <v>0</v>
      </c>
      <c r="BJ366" s="62">
        <f>'2020'!BC35</f>
        <v>0</v>
      </c>
      <c r="BK366" s="62">
        <f>'2020'!BD35</f>
        <v>0</v>
      </c>
      <c r="BL366" s="62">
        <f>'2020'!BE35</f>
        <v>0</v>
      </c>
      <c r="BM366" s="62">
        <f>'2020'!BF35</f>
        <v>0</v>
      </c>
      <c r="BN366" s="63">
        <f>'2020'!BG35</f>
        <v>0</v>
      </c>
      <c r="BO366" s="60">
        <f>'2020'!BH35</f>
        <v>709</v>
      </c>
      <c r="BP366" s="61">
        <f>'2020'!BI35</f>
        <v>3168</v>
      </c>
      <c r="BQ366" s="61">
        <f>'2020'!BJ35</f>
        <v>90</v>
      </c>
      <c r="BR366" s="61">
        <f>'2020'!BK35</f>
        <v>59</v>
      </c>
      <c r="BS366" s="61">
        <f>'2020'!BL35</f>
        <v>6</v>
      </c>
      <c r="BT366" s="61">
        <f>'2020'!BM35</f>
        <v>26</v>
      </c>
      <c r="BU366" s="62">
        <f>'2020'!BN35</f>
        <v>0.28000000000000003</v>
      </c>
      <c r="BV366" s="62">
        <f>'2020'!BO35</f>
        <v>1.55</v>
      </c>
      <c r="BW366" s="62">
        <f>'2020'!BP35</f>
        <v>2.66</v>
      </c>
      <c r="BX366" s="62">
        <f>'2020'!BQ35</f>
        <v>5.7</v>
      </c>
      <c r="BY366" s="62">
        <f>'2020'!BR35</f>
        <v>9.8000000000000007</v>
      </c>
      <c r="BZ366" s="62">
        <f>'2020'!BS35</f>
        <v>0</v>
      </c>
      <c r="CA366" s="62">
        <f>'2020'!BT35</f>
        <v>1.7</v>
      </c>
      <c r="CB366" s="62">
        <f>'2020'!BU35</f>
        <v>73.599999999999994</v>
      </c>
      <c r="CC366" s="63">
        <f>'2020'!BV35</f>
        <v>23.6</v>
      </c>
      <c r="CD366" s="60">
        <f>'2020'!BW35</f>
        <v>816</v>
      </c>
      <c r="CE366" s="61">
        <f>'2020'!BX35</f>
        <v>3823</v>
      </c>
      <c r="CF366" s="61">
        <f>'2020'!BY35</f>
        <v>60</v>
      </c>
      <c r="CG366" s="61">
        <f>'2020'!BZ35</f>
        <v>40</v>
      </c>
      <c r="CH366" s="61">
        <f>'2020'!CA35</f>
        <v>6</v>
      </c>
      <c r="CI366" s="61">
        <f>'2020'!CB35</f>
        <v>35</v>
      </c>
      <c r="CJ366" s="62">
        <f>'2020'!CC35</f>
        <v>1.0900000000000001</v>
      </c>
      <c r="CK366" s="62">
        <f>'2020'!CD35</f>
        <v>1.8</v>
      </c>
      <c r="CL366" s="62">
        <f>'2020'!CE35</f>
        <v>2.52</v>
      </c>
      <c r="CM366" s="62">
        <f>'2020'!CF35</f>
        <v>8.4</v>
      </c>
      <c r="CN366" s="62">
        <f>'2020'!CG35</f>
        <v>14.6</v>
      </c>
      <c r="CO366" s="62">
        <f>'2020'!CL35</f>
        <v>53.8</v>
      </c>
      <c r="CP366" s="62">
        <f>'2020'!CM35</f>
        <v>4.8</v>
      </c>
      <c r="CQ366" s="62">
        <f>'2020'!CN35</f>
        <v>23.2</v>
      </c>
      <c r="CR366" s="63">
        <f>'2020'!CO35</f>
        <v>76.2</v>
      </c>
      <c r="CS366" s="60">
        <f>'2020'!CP35</f>
        <v>1199</v>
      </c>
      <c r="CT366" s="61">
        <f>'2020'!CQ35</f>
        <v>3260</v>
      </c>
      <c r="CU366" s="61">
        <f>'2020'!CR35</f>
        <v>143</v>
      </c>
      <c r="CV366" s="61">
        <f>'2020'!CS35</f>
        <v>93</v>
      </c>
      <c r="CW366" s="61">
        <f>'2020'!CT35</f>
        <v>12</v>
      </c>
      <c r="CX366" s="61">
        <f>'2020'!CU35</f>
        <v>28</v>
      </c>
      <c r="CY366" s="62">
        <f>'2020'!CV35</f>
        <v>0.71</v>
      </c>
      <c r="CZ366" s="62">
        <f>'2020'!CW35</f>
        <v>2.57</v>
      </c>
      <c r="DA366" s="62">
        <f>'2020'!CX35</f>
        <v>2.57</v>
      </c>
      <c r="DB366" s="62">
        <f>'2020'!CY35</f>
        <v>6</v>
      </c>
      <c r="DC366" s="62">
        <f>'2020'!CZ35</f>
        <v>9.9</v>
      </c>
      <c r="DD366" s="62">
        <f>'2020'!DE35</f>
        <v>41.2</v>
      </c>
      <c r="DE366" s="62">
        <f>'2020'!DF35</f>
        <v>3.1</v>
      </c>
      <c r="DF366" s="62">
        <f>'2020'!DG35</f>
        <v>31.1</v>
      </c>
      <c r="DG366" s="63">
        <f>'2020'!DH35</f>
        <v>68.7</v>
      </c>
      <c r="DH366" s="60">
        <f>'2020'!DI35</f>
        <v>1225</v>
      </c>
      <c r="DI366" s="61">
        <f>'2020'!DJ35</f>
        <v>4017</v>
      </c>
      <c r="DJ366" s="61">
        <f>'2020'!DK35</f>
        <v>163</v>
      </c>
      <c r="DK366" s="61">
        <f>'2020'!DL35</f>
        <v>110</v>
      </c>
      <c r="DL366" s="61">
        <f>'2020'!DM35</f>
        <v>15</v>
      </c>
      <c r="DM366" s="61">
        <f>'2020'!DN35</f>
        <v>35</v>
      </c>
      <c r="DN366" s="62">
        <f>'2020'!DO35</f>
        <v>0.59</v>
      </c>
      <c r="DO366" s="62">
        <f>'2020'!DP35</f>
        <v>2.44</v>
      </c>
      <c r="DP366" s="62">
        <f>'2020'!DQ35</f>
        <v>2.62</v>
      </c>
      <c r="DQ366" s="62">
        <f>'2020'!DR35</f>
        <v>4.2</v>
      </c>
      <c r="DR366" s="62">
        <f>'2020'!DS35</f>
        <v>10.1</v>
      </c>
      <c r="DS366" s="62">
        <f>'2020'!DX35</f>
        <v>46.5</v>
      </c>
      <c r="DT366" s="62">
        <f>'2020'!DY35</f>
        <v>2.7</v>
      </c>
      <c r="DU366" s="62">
        <f>'2020'!DZ35</f>
        <v>49.5</v>
      </c>
      <c r="DV366" s="63">
        <f>'2020'!EA35</f>
        <v>50.5</v>
      </c>
    </row>
    <row r="367" spans="1:126" ht="15.75" customHeight="1" x14ac:dyDescent="0.2">
      <c r="A367" s="30">
        <f t="shared" si="35"/>
        <v>365</v>
      </c>
      <c r="B367" s="31">
        <f>'2019'!A29</f>
        <v>27</v>
      </c>
      <c r="C367" s="31">
        <v>2019</v>
      </c>
      <c r="D367" s="32" t="str">
        <f>'2019'!B29</f>
        <v>Cody Thompson</v>
      </c>
      <c r="E367" s="32" t="str" cm="1">
        <f t="array" ref="E367">_xlfn.IFS(F367&gt;12.5,"Cornerstone",AND(F367&gt;11.995,F367&lt;12.5),"Elite",AND(F367&gt;11,F367&lt;12.995),"Elite Upside",AND(F367&gt;=9.69,F367&lt;10.999),"Upside",AND(F367&gt;8.4,F367&lt;9.999),"Upside Lite",AND(F367&gt;7.25,F367&lt;8.999),"Outlier",AND(F367&gt;=6,F367&lt;7.25),"Outlier Lite",F367&lt;6.999,"Purgatory")</f>
        <v>Purgatory</v>
      </c>
      <c r="F367" s="33">
        <f>'2019'!C29</f>
        <v>5.8857142857142861</v>
      </c>
      <c r="G367" s="33">
        <f t="shared" si="36"/>
        <v>40.6</v>
      </c>
      <c r="H367" s="303">
        <f t="shared" si="37"/>
        <v>-1.4612033741095223</v>
      </c>
      <c r="I367" s="34" t="str">
        <f>'2019'!D29</f>
        <v>Toledo</v>
      </c>
      <c r="J367" s="35">
        <f>'2019'!E29</f>
        <v>9</v>
      </c>
      <c r="K367" s="36">
        <f>'2019'!F29</f>
        <v>35075</v>
      </c>
      <c r="L367" s="37">
        <f>'2019'!G29</f>
        <v>29.731506849315068</v>
      </c>
      <c r="M367" s="37" t="str">
        <f>'2019'!H29</f>
        <v>RS SR</v>
      </c>
      <c r="N367" s="37">
        <f>'2019'!I29</f>
        <v>23.301369863013697</v>
      </c>
      <c r="O367" s="37" t="str">
        <f>'2019'!J29</f>
        <v>Hybrid</v>
      </c>
      <c r="P367" s="37" t="str">
        <f>'2019'!K29</f>
        <v>SLOB</v>
      </c>
      <c r="Q367" s="37" t="str">
        <f>'2019'!L29</f>
        <v>Poor Separator</v>
      </c>
      <c r="R367" s="55">
        <f>'2019'!M29</f>
        <v>74</v>
      </c>
      <c r="S367" s="55">
        <f>'2019'!N29</f>
        <v>205</v>
      </c>
      <c r="T367" s="231">
        <f t="shared" si="38"/>
        <v>26.320150887197322</v>
      </c>
      <c r="U367" s="35">
        <f>'2019'!O29</f>
        <v>4.57</v>
      </c>
      <c r="V367" s="56">
        <f>'2019'!P29</f>
        <v>0</v>
      </c>
      <c r="W367" s="57">
        <f>'2019'!Q29</f>
        <v>1.1136586963642319E-2</v>
      </c>
      <c r="X367" s="58">
        <f>'2019'!R29</f>
        <v>0.27173913043478259</v>
      </c>
      <c r="Y367" s="58">
        <f>'2019'!S29</f>
        <v>0.30243088655862727</v>
      </c>
      <c r="Z367" s="58">
        <f>'2019'!T29</f>
        <v>0.13702475121204388</v>
      </c>
      <c r="AA367" s="58">
        <f>'2019'!U29</f>
        <v>0.21835977050286873</v>
      </c>
      <c r="AB367" s="58">
        <f>'2019'!V29</f>
        <v>0.26039532853074798</v>
      </c>
      <c r="AC367" s="59">
        <f>'2019'!W29</f>
        <v>0.18227672997152358</v>
      </c>
      <c r="AD367" s="42">
        <f>'2019'!X29</f>
        <v>19.649315068493152</v>
      </c>
      <c r="AE367" s="43">
        <f>'2019'!Y29</f>
        <v>3.63</v>
      </c>
      <c r="AF367" s="43">
        <f>'2019'!Z29</f>
        <v>6.3</v>
      </c>
      <c r="AG367" s="43">
        <f>'2019'!AA29</f>
        <v>15</v>
      </c>
      <c r="AH367" s="43">
        <f>'2019'!AB29</f>
        <v>0.98</v>
      </c>
      <c r="AI367" s="43">
        <f>'2019'!AC29</f>
        <v>3.02</v>
      </c>
      <c r="AJ367" s="44">
        <f>'2019'!AD29</f>
        <v>4.3091190108191652E-2</v>
      </c>
      <c r="AK367" s="44">
        <f>'2019'!AE29</f>
        <v>0.1774343122102009</v>
      </c>
      <c r="AL367" s="45">
        <f>'2019'!AF29</f>
        <v>5.9000000000000004E-2</v>
      </c>
      <c r="AM367" s="46">
        <f t="shared" si="41"/>
        <v>0.23499999999999999</v>
      </c>
      <c r="AN367" s="45">
        <f>'2019'!AG29</f>
        <v>0.68849999999999989</v>
      </c>
      <c r="AO367" s="45">
        <f>'2019'!AH29</f>
        <v>0.30699999999999994</v>
      </c>
      <c r="AP367" s="43">
        <f>'2019'!AI29</f>
        <v>93.998095935731442</v>
      </c>
      <c r="AQ367" s="47">
        <f>'2019'!AJ29</f>
        <v>94.958889566914493</v>
      </c>
      <c r="AR367" s="48">
        <f>'2019'!AK29</f>
        <v>5</v>
      </c>
      <c r="AS367" s="49">
        <f>'2019'!AL29</f>
        <v>7</v>
      </c>
      <c r="AT367" s="49">
        <f>'2019'!AM29</f>
        <v>7</v>
      </c>
      <c r="AU367" s="49">
        <f>'2019'!AN29</f>
        <v>5</v>
      </c>
      <c r="AV367" s="49">
        <f>'2019'!AO29</f>
        <v>6</v>
      </c>
      <c r="AW367" s="49">
        <f>'2019'!AP29</f>
        <v>5</v>
      </c>
      <c r="AX367" s="49">
        <f>'2019'!AQ29</f>
        <v>0</v>
      </c>
      <c r="AY367" s="50">
        <f>'2019'!AR29</f>
        <v>0</v>
      </c>
      <c r="AZ367" s="60">
        <f>'2019'!AS29</f>
        <v>34</v>
      </c>
      <c r="BA367" s="61">
        <f>'2019'!AT29</f>
        <v>3053</v>
      </c>
      <c r="BB367" s="61">
        <f>'2019'!AU29</f>
        <v>4</v>
      </c>
      <c r="BC367" s="61">
        <f>'2019'!AV29</f>
        <v>4</v>
      </c>
      <c r="BD367" s="61">
        <f>'2019'!AW29</f>
        <v>0</v>
      </c>
      <c r="BE367" s="61">
        <f>'2019'!AX29</f>
        <v>24</v>
      </c>
      <c r="BF367" s="62">
        <f>'2019'!AY29</f>
        <v>0</v>
      </c>
      <c r="BG367" s="62">
        <f>'2019'!AZ29</f>
        <v>0</v>
      </c>
      <c r="BH367" s="62">
        <f>'2019'!BA29</f>
        <v>0.97</v>
      </c>
      <c r="BI367" s="62">
        <f>'2019'!BB29</f>
        <v>4.8</v>
      </c>
      <c r="BJ367" s="62">
        <f>'2019'!BC29</f>
        <v>4.8</v>
      </c>
      <c r="BK367" s="62">
        <f>'2019'!BD29</f>
        <v>0</v>
      </c>
      <c r="BL367" s="62">
        <f>'2019'!BE29</f>
        <v>0</v>
      </c>
      <c r="BM367" s="62">
        <f>'2019'!BF29</f>
        <v>87.2</v>
      </c>
      <c r="BN367" s="63">
        <f>'2019'!BG29</f>
        <v>12.8</v>
      </c>
      <c r="BO367" s="60">
        <f>'2019'!BH29</f>
        <v>825</v>
      </c>
      <c r="BP367" s="61">
        <f>'2019'!BI29</f>
        <v>3036</v>
      </c>
      <c r="BQ367" s="61">
        <f>'2019'!BJ29</f>
        <v>66</v>
      </c>
      <c r="BR367" s="61">
        <f>'2019'!BK29</f>
        <v>37</v>
      </c>
      <c r="BS367" s="61">
        <f>'2019'!BL29</f>
        <v>5</v>
      </c>
      <c r="BT367" s="61">
        <f>'2019'!BM29</f>
        <v>24</v>
      </c>
      <c r="BU367" s="62">
        <f>'2019'!BN29</f>
        <v>0</v>
      </c>
      <c r="BV367" s="62">
        <f>'2019'!BO29</f>
        <v>0</v>
      </c>
      <c r="BW367" s="62">
        <f>'2019'!BP29</f>
        <v>2.36</v>
      </c>
      <c r="BX367" s="62">
        <f>'2019'!BQ29</f>
        <v>10.1</v>
      </c>
      <c r="BY367" s="62">
        <f>'2019'!BR29</f>
        <v>14.3</v>
      </c>
      <c r="BZ367" s="62">
        <f>'2019'!BS29</f>
        <v>0</v>
      </c>
      <c r="CA367" s="62">
        <f>'2019'!BT29</f>
        <v>7.5</v>
      </c>
      <c r="CB367" s="62">
        <f>'2019'!BU29</f>
        <v>88.4</v>
      </c>
      <c r="CC367" s="63">
        <f>'2019'!BV29</f>
        <v>11.6</v>
      </c>
      <c r="CD367" s="60">
        <f>'2019'!BW29</f>
        <v>1269</v>
      </c>
      <c r="CE367" s="61">
        <f>'2019'!BX29</f>
        <v>4196</v>
      </c>
      <c r="CF367" s="61">
        <f>'2019'!BY29</f>
        <v>98</v>
      </c>
      <c r="CG367" s="61">
        <f>'2019'!BZ29</f>
        <v>64</v>
      </c>
      <c r="CH367" s="61">
        <f>'2019'!CA29</f>
        <v>11</v>
      </c>
      <c r="CI367" s="61">
        <f>'2019'!CB29</f>
        <v>46</v>
      </c>
      <c r="CJ367" s="62">
        <f>'2019'!CC29</f>
        <v>1.05</v>
      </c>
      <c r="CK367" s="62">
        <f>'2019'!CD29</f>
        <v>3</v>
      </c>
      <c r="CL367" s="62">
        <f>'2019'!CE29</f>
        <v>3</v>
      </c>
      <c r="CM367" s="62">
        <f>'2019'!CF29</f>
        <v>8.1999999999999993</v>
      </c>
      <c r="CN367" s="62">
        <f>'2019'!CG29</f>
        <v>14.8</v>
      </c>
      <c r="CO367" s="62">
        <f>'2019'!CH29</f>
        <v>0</v>
      </c>
      <c r="CP367" s="62">
        <f>'2019'!CI29</f>
        <v>1.5</v>
      </c>
      <c r="CQ367" s="62">
        <f>'2019'!CJ29</f>
        <v>86.4</v>
      </c>
      <c r="CR367" s="63">
        <f>'2019'!CK29</f>
        <v>13.6</v>
      </c>
      <c r="CS367" s="60">
        <f>'2019'!CL29</f>
        <v>537</v>
      </c>
      <c r="CT367" s="61">
        <f>'2019'!CM29</f>
        <v>3919</v>
      </c>
      <c r="CU367" s="61">
        <f>'2019'!CN29</f>
        <v>40</v>
      </c>
      <c r="CV367" s="61">
        <f>'2019'!CO29</f>
        <v>28</v>
      </c>
      <c r="CW367" s="61">
        <f>'2019'!CP29</f>
        <v>4</v>
      </c>
      <c r="CX367" s="61">
        <f>'2019'!CQ29</f>
        <v>28</v>
      </c>
      <c r="CY367" s="62">
        <f>'2019'!CR29</f>
        <v>0.98</v>
      </c>
      <c r="CZ367" s="62">
        <f>'2019'!CS29</f>
        <v>3.02</v>
      </c>
      <c r="DA367" s="62">
        <f>'2019'!CT29</f>
        <v>3.63</v>
      </c>
      <c r="DB367" s="62">
        <f>'2019'!CU29</f>
        <v>6.3</v>
      </c>
      <c r="DC367" s="62">
        <f>'2019'!CV29</f>
        <v>14.1</v>
      </c>
      <c r="DD367" s="62">
        <f>'2019'!DA29</f>
        <v>50</v>
      </c>
      <c r="DE367" s="62">
        <f>'2019'!DB29</f>
        <v>3.4</v>
      </c>
      <c r="DF367" s="62">
        <f>'2019'!DC29</f>
        <v>67.099999999999994</v>
      </c>
      <c r="DG367" s="63">
        <f>'2019'!DD29</f>
        <v>32.9</v>
      </c>
      <c r="DH367" s="60">
        <f>'2019'!DE29</f>
        <v>647</v>
      </c>
      <c r="DI367" s="61">
        <f>'2019'!DF29</f>
        <v>2963</v>
      </c>
      <c r="DJ367" s="61">
        <f>'2019'!DG29</f>
        <v>87</v>
      </c>
      <c r="DK367" s="61">
        <f>'2019'!DH29</f>
        <v>48</v>
      </c>
      <c r="DL367" s="61">
        <f>'2019'!DI29</f>
        <v>10</v>
      </c>
      <c r="DM367" s="61">
        <f>'2019'!DJ29</f>
        <v>32</v>
      </c>
      <c r="DN367" s="62">
        <f>'2019'!DK29</f>
        <v>0.56000000000000005</v>
      </c>
      <c r="DO367" s="62">
        <f>'2019'!DL29</f>
        <v>1.64</v>
      </c>
      <c r="DP367" s="62">
        <f>'2019'!DM29</f>
        <v>1.64</v>
      </c>
      <c r="DQ367" s="62">
        <f>'2019'!DN29</f>
        <v>3.3</v>
      </c>
      <c r="DR367" s="62">
        <f>'2019'!DO29</f>
        <v>15</v>
      </c>
      <c r="DS367" s="62">
        <f>'2019'!DT29</f>
        <v>23.5</v>
      </c>
      <c r="DT367" s="62">
        <f>'2019'!DU29</f>
        <v>5.9</v>
      </c>
      <c r="DU367" s="62">
        <f>'2019'!DV29</f>
        <v>70.599999999999994</v>
      </c>
      <c r="DV367" s="63">
        <f>'2019'!DW29</f>
        <v>28.5</v>
      </c>
    </row>
    <row r="368" spans="1:126" ht="15.75" customHeight="1" x14ac:dyDescent="0.2">
      <c r="A368" s="30">
        <f t="shared" si="35"/>
        <v>366</v>
      </c>
      <c r="B368" s="31">
        <f>'2024'!A32</f>
        <v>30</v>
      </c>
      <c r="C368" s="31">
        <v>2024</v>
      </c>
      <c r="D368" s="32" t="str">
        <f>'2024'!B32</f>
        <v>Bub Means</v>
      </c>
      <c r="E368" s="32" t="str" cm="1">
        <f t="array" ref="E368">_xlfn.IFS(F368&gt;12.5,"Cornerstone",AND(F368&gt;11.995,F368&lt;12.5),"Elite",AND(F368&gt;11,F368&lt;12.995),"Elite Upside",AND(F368&gt;=9.69,F368&lt;10.999),"Upside",AND(F368&gt;8.4,F368&lt;9.999),"Upside Lite",AND(F368&gt;7.25,F368&lt;8.999),"Outlier",AND(F368&gt;=6,F368&lt;7.25),"Outlier Lite",F368&lt;6.999,"Purgatory")</f>
        <v>Purgatory</v>
      </c>
      <c r="F368" s="33">
        <f>'2024'!C32</f>
        <v>5.8757142857142863</v>
      </c>
      <c r="G368" s="33">
        <f t="shared" si="36"/>
        <v>40.400000000000006</v>
      </c>
      <c r="H368" s="303">
        <f t="shared" si="37"/>
        <v>-1.4669429185983305</v>
      </c>
      <c r="I368" s="34" t="str">
        <f>'2024'!D32</f>
        <v>Pittsburgh</v>
      </c>
      <c r="J368" s="35">
        <f>'2024'!E32</f>
        <v>4</v>
      </c>
      <c r="K368" s="36">
        <f>'2024'!F32</f>
        <v>36901</v>
      </c>
      <c r="L368" s="37">
        <f>'2024'!G32</f>
        <v>24.728767123287671</v>
      </c>
      <c r="M368" s="37" t="str">
        <f>'2024'!H32</f>
        <v>RS SR</v>
      </c>
      <c r="N368" s="37">
        <f>'2024'!I32</f>
        <v>23.30958904109589</v>
      </c>
      <c r="O368" s="37" t="str">
        <f>'2024'!J32</f>
        <v>Hybrid</v>
      </c>
      <c r="P368" s="37" t="str">
        <f>'2024'!K32</f>
        <v>DEEP</v>
      </c>
      <c r="Q368" s="37" t="str">
        <f>'2024'!L32</f>
        <v>Poor Separator</v>
      </c>
      <c r="R368" s="35">
        <f>'2024'!M32</f>
        <v>73</v>
      </c>
      <c r="S368" s="35">
        <f>'2024'!N32</f>
        <v>212</v>
      </c>
      <c r="T368" s="231">
        <f t="shared" si="38"/>
        <v>27.969718390178009</v>
      </c>
      <c r="U368" s="35">
        <f>'2024'!O32</f>
        <v>4.43</v>
      </c>
      <c r="V368" s="38">
        <f>'2024'!P32</f>
        <v>5</v>
      </c>
      <c r="W368" s="57">
        <f>'2024'!Q32</f>
        <v>0</v>
      </c>
      <c r="X368" s="58">
        <f>'2024'!R32</f>
        <v>0</v>
      </c>
      <c r="Y368" s="58">
        <f>'2024'!S32</f>
        <v>0.14886103995014885</v>
      </c>
      <c r="Z368" s="58">
        <f>'2024'!T32</f>
        <v>0.13741195967407815</v>
      </c>
      <c r="AA368" s="58">
        <f>'2024'!U32</f>
        <v>0.27700617283950618</v>
      </c>
      <c r="AB368" s="58">
        <f>'2024'!V32</f>
        <v>0.27700617283950618</v>
      </c>
      <c r="AC368" s="59">
        <f>'2024'!W32</f>
        <v>0.26315586419753084</v>
      </c>
      <c r="AD368" s="42">
        <f>'2024'!X32</f>
        <v>22.643835616438356</v>
      </c>
      <c r="AE368" s="43">
        <f>'2024'!Y32</f>
        <v>2.14</v>
      </c>
      <c r="AF368" s="43">
        <f>'2024'!Z32</f>
        <v>5.2</v>
      </c>
      <c r="AG368" s="43">
        <f>'2024'!AA32</f>
        <v>17.7</v>
      </c>
      <c r="AH368" s="43">
        <f>'2024'!AB32</f>
        <v>0</v>
      </c>
      <c r="AI368" s="43">
        <f>'2024'!AC32</f>
        <v>0</v>
      </c>
      <c r="AJ368" s="44">
        <f>'2024'!AD32</f>
        <v>6.5571030640668521E-2</v>
      </c>
      <c r="AK368" s="44">
        <f>'2024'!AE32</f>
        <v>0.17883008356545962</v>
      </c>
      <c r="AL368" s="45">
        <f>'2024'!AF32</f>
        <v>4.7E-2</v>
      </c>
      <c r="AM368" s="46">
        <f t="shared" si="41"/>
        <v>0.5</v>
      </c>
      <c r="AN368" s="45">
        <f>'2024'!AG32</f>
        <v>0.66850000000000009</v>
      </c>
      <c r="AO368" s="45">
        <f>'2024'!AH32</f>
        <v>0.33149999999999996</v>
      </c>
      <c r="AP368" s="43">
        <f>'2024'!AI32</f>
        <v>110.09078075109204</v>
      </c>
      <c r="AQ368" s="47">
        <f>'2024'!AJ32</f>
        <v>108.96931811118667</v>
      </c>
      <c r="AR368" s="48">
        <f>'2024'!AK32</f>
        <v>7</v>
      </c>
      <c r="AS368" s="49">
        <f>'2024'!AL32</f>
        <v>1</v>
      </c>
      <c r="AT368" s="49">
        <f>'2024'!AM32</f>
        <v>4</v>
      </c>
      <c r="AU368" s="49">
        <f>'2024'!AN32</f>
        <v>3</v>
      </c>
      <c r="AV368" s="49">
        <f>'2024'!AO32</f>
        <v>9</v>
      </c>
      <c r="AW368" s="49">
        <f>'2024'!AP32</f>
        <v>8</v>
      </c>
      <c r="AX368" s="49">
        <f>'2024'!AQ32</f>
        <v>2</v>
      </c>
      <c r="AY368" s="50">
        <f>'2024'!AR32</f>
        <v>0</v>
      </c>
      <c r="AZ368" s="60">
        <f>'2024'!AS32</f>
        <v>0</v>
      </c>
      <c r="BA368" s="61">
        <f>'2024'!AT32</f>
        <v>1</v>
      </c>
      <c r="BB368" s="61">
        <f>'2024'!AU32</f>
        <v>0</v>
      </c>
      <c r="BC368" s="61">
        <f>'2024'!AV32</f>
        <v>0</v>
      </c>
      <c r="BD368" s="61">
        <f>'2024'!AW32</f>
        <v>0</v>
      </c>
      <c r="BE368" s="61">
        <f>'2024'!AX32</f>
        <v>0</v>
      </c>
      <c r="BF368" s="62" t="str">
        <f>'2024'!AY32</f>
        <v>NA</v>
      </c>
      <c r="BG368" s="62" t="str">
        <f>'2024'!AZ32</f>
        <v>NA</v>
      </c>
      <c r="BH368" s="62">
        <f>'2024'!BA32</f>
        <v>0</v>
      </c>
      <c r="BI368" s="62">
        <f>'2024'!BB32</f>
        <v>0</v>
      </c>
      <c r="BJ368" s="62">
        <f>'2024'!BC32</f>
        <v>0</v>
      </c>
      <c r="BK368" s="62">
        <f>'2024'!BH32</f>
        <v>0</v>
      </c>
      <c r="BL368" s="62">
        <f>'2024'!BI32</f>
        <v>0</v>
      </c>
      <c r="BM368" s="62">
        <f>'2024'!BJ32</f>
        <v>0</v>
      </c>
      <c r="BN368" s="63">
        <f>'2024'!BK32</f>
        <v>0</v>
      </c>
      <c r="BO368" s="60">
        <f>'2024'!BL32</f>
        <v>0</v>
      </c>
      <c r="BP368" s="61">
        <f>'2024'!BM32</f>
        <v>1</v>
      </c>
      <c r="BQ368" s="61">
        <f>'2024'!BN32</f>
        <v>0</v>
      </c>
      <c r="BR368" s="61">
        <f>'2024'!BO32</f>
        <v>0</v>
      </c>
      <c r="BS368" s="61">
        <f>'2024'!BP32</f>
        <v>0</v>
      </c>
      <c r="BT368" s="61">
        <f>'2024'!BQ32</f>
        <v>0</v>
      </c>
      <c r="BU368" s="62" t="str">
        <f>'2024'!BR32</f>
        <v>NA</v>
      </c>
      <c r="BV368" s="62" t="str">
        <f>'2024'!BS32</f>
        <v>NA</v>
      </c>
      <c r="BW368" s="62">
        <f>'2024'!BT32</f>
        <v>0</v>
      </c>
      <c r="BX368" s="62">
        <f>'2024'!BU32</f>
        <v>0</v>
      </c>
      <c r="BY368" s="62">
        <f>'2024'!BV32</f>
        <v>0</v>
      </c>
      <c r="BZ368" s="62">
        <f>'2024'!CA32</f>
        <v>0</v>
      </c>
      <c r="CA368" s="62">
        <f>'2024'!CB32</f>
        <v>0</v>
      </c>
      <c r="CB368" s="62">
        <f>'2024'!CC32</f>
        <v>0</v>
      </c>
      <c r="CC368" s="63">
        <f>'2024'!CD32</f>
        <v>0</v>
      </c>
      <c r="CD368" s="60">
        <f>'2024'!CE32</f>
        <v>430</v>
      </c>
      <c r="CE368" s="61">
        <f>'2024'!CF32</f>
        <v>2888.6000000000004</v>
      </c>
      <c r="CF368" s="61">
        <f>'2024'!CG32</f>
        <v>39</v>
      </c>
      <c r="CG368" s="61">
        <f>'2024'!CH32</f>
        <v>22</v>
      </c>
      <c r="CH368" s="61">
        <f>'2024'!CI32</f>
        <v>2</v>
      </c>
      <c r="CI368" s="61">
        <f>'2024'!CJ32</f>
        <v>19.8</v>
      </c>
      <c r="CJ368" s="62" t="str">
        <f>'2024'!CK32</f>
        <v>NA</v>
      </c>
      <c r="CK368" s="62" t="str">
        <f>'2024'!CL32</f>
        <v>NA</v>
      </c>
      <c r="CL368" s="62">
        <f>'2024'!CM32</f>
        <v>2</v>
      </c>
      <c r="CM368" s="62">
        <f>'2024'!CN32</f>
        <v>7.5</v>
      </c>
      <c r="CN368" s="62">
        <f>'2024'!CO32</f>
        <v>17.5</v>
      </c>
      <c r="CO368" s="62">
        <f>'2024'!CT32</f>
        <v>50</v>
      </c>
      <c r="CP368" s="62">
        <f>'2024'!CU32</f>
        <v>8.3000000000000007</v>
      </c>
      <c r="CQ368" s="62">
        <f>'2024'!CV32</f>
        <v>94.3</v>
      </c>
      <c r="CR368" s="63">
        <f>'2024'!CW32</f>
        <v>5.2</v>
      </c>
      <c r="CS368" s="60">
        <f>'2024'!CX32</f>
        <v>398</v>
      </c>
      <c r="CT368" s="61">
        <f>'2024'!CY32</f>
        <v>2896.4</v>
      </c>
      <c r="CU368" s="61">
        <f>'2024'!CZ32</f>
        <v>45</v>
      </c>
      <c r="CV368" s="61">
        <f>'2024'!DA32</f>
        <v>27</v>
      </c>
      <c r="CW368" s="61">
        <f>'2024'!DB32</f>
        <v>2</v>
      </c>
      <c r="CX368" s="61">
        <f>'2024'!DC32</f>
        <v>13</v>
      </c>
      <c r="CY368" s="62">
        <f>'2024'!DD32</f>
        <v>0</v>
      </c>
      <c r="CZ368" s="62">
        <f>'2024'!DE32</f>
        <v>0</v>
      </c>
      <c r="DA368" s="62">
        <f>'2024'!DF32</f>
        <v>1.43</v>
      </c>
      <c r="DB368" s="62">
        <f>'2024'!DG32</f>
        <v>4.2</v>
      </c>
      <c r="DC368" s="62">
        <f>'2024'!DH32</f>
        <v>15.1</v>
      </c>
      <c r="DD368" s="62">
        <f>'2024'!DM32</f>
        <v>40</v>
      </c>
      <c r="DE368" s="62">
        <f>'2024'!DN32</f>
        <v>10</v>
      </c>
      <c r="DF368" s="62">
        <f>'2024'!DO32</f>
        <v>43.2</v>
      </c>
      <c r="DG368" s="63">
        <f>'2024'!DP32</f>
        <v>56.8</v>
      </c>
      <c r="DH368" s="60">
        <f>'2024'!DQ32</f>
        <v>718</v>
      </c>
      <c r="DI368" s="61">
        <f>'2024'!DR32</f>
        <v>2592</v>
      </c>
      <c r="DJ368" s="61">
        <f>'2024'!DS32</f>
        <v>82</v>
      </c>
      <c r="DK368" s="61">
        <f>'2024'!DT32</f>
        <v>41</v>
      </c>
      <c r="DL368" s="61">
        <f>'2024'!DU32</f>
        <v>6</v>
      </c>
      <c r="DM368" s="61">
        <f>'2024'!DV32</f>
        <v>16.799999999999997</v>
      </c>
      <c r="DN368" s="62">
        <f>'2024'!DW32</f>
        <v>0</v>
      </c>
      <c r="DO368" s="62">
        <f>'2024'!DX32</f>
        <v>0</v>
      </c>
      <c r="DP368" s="62">
        <f>'2024'!DY32</f>
        <v>2.14</v>
      </c>
      <c r="DQ368" s="62">
        <f>'2024'!DZ32</f>
        <v>5.2</v>
      </c>
      <c r="DR368" s="62">
        <f>'2024'!EA32</f>
        <v>17.7</v>
      </c>
      <c r="DS368" s="62">
        <f>'2024'!EF32</f>
        <v>50</v>
      </c>
      <c r="DT368" s="62">
        <f>'2024'!EG32</f>
        <v>4.7</v>
      </c>
      <c r="DU368" s="62">
        <f>'2024'!EH32</f>
        <v>90.5</v>
      </c>
      <c r="DV368" s="63">
        <f>'2024'!EI32</f>
        <v>9.5</v>
      </c>
    </row>
    <row r="369" spans="1:126" ht="15.75" customHeight="1" x14ac:dyDescent="0.2">
      <c r="A369" s="30">
        <f t="shared" si="35"/>
        <v>367</v>
      </c>
      <c r="B369" s="31">
        <f>'2025'!A42</f>
        <v>40</v>
      </c>
      <c r="C369" s="31">
        <v>2025</v>
      </c>
      <c r="D369" s="32" t="str">
        <f>'2025'!B42</f>
        <v>Ja'Corey Brooks</v>
      </c>
      <c r="E369" s="32" t="str" cm="1">
        <f t="array" ref="E369">_xlfn.IFS(F369&gt;12.5,"Cornerstone",AND(F369&gt;11.995,F369&lt;12.5),"Elite",AND(F369&gt;11,F369&lt;12.995),"Elite Upside",AND(F369&gt;=9.69,F369&lt;10.999),"Upside",AND(F369&gt;8.4,F369&lt;9.999),"Upside Lite",AND(F369&gt;7.25,F369&lt;8.999),"Outlier",AND(F369&gt;=6,F369&lt;7.25),"Outlier Lite",F369&lt;6.999,"Purgatory")</f>
        <v>Purgatory</v>
      </c>
      <c r="F369" s="33">
        <f>'2025'!C42</f>
        <v>5.8285714285714283</v>
      </c>
      <c r="G369" s="33">
        <f t="shared" si="36"/>
        <v>40.300000000000004</v>
      </c>
      <c r="H369" s="303">
        <f t="shared" si="37"/>
        <v>-1.494000771188428</v>
      </c>
      <c r="I369" s="34" t="str">
        <f>'2025'!D42</f>
        <v>Louisville</v>
      </c>
      <c r="J369" s="35">
        <f>'2025'!E42</f>
        <v>6</v>
      </c>
      <c r="K369" s="36">
        <f>'2025'!F42</f>
        <v>37195</v>
      </c>
      <c r="L369" s="37">
        <f>'2025'!G42</f>
        <v>23.923287671232877</v>
      </c>
      <c r="M369" s="37" t="str">
        <f>'2025'!H42</f>
        <v>SR</v>
      </c>
      <c r="N369" s="37">
        <f>'2025'!I42</f>
        <v>23.504109589041096</v>
      </c>
      <c r="O369" s="37" t="str">
        <f>'2025'!J42</f>
        <v>Wide</v>
      </c>
      <c r="P369" s="37" t="str">
        <f>'2025'!K42</f>
        <v>PROTO Z</v>
      </c>
      <c r="Q369" s="37" t="str">
        <f>'2025'!L42</f>
        <v>Poor Separator</v>
      </c>
      <c r="R369" s="55">
        <f>'2025'!M42</f>
        <v>74</v>
      </c>
      <c r="S369" s="55">
        <f>'2025'!N42</f>
        <v>184</v>
      </c>
      <c r="T369" s="231">
        <f t="shared" si="38"/>
        <v>23.623940308508811</v>
      </c>
      <c r="U369" s="37">
        <f>'2025'!O42</f>
        <v>4.5</v>
      </c>
      <c r="V369" s="56">
        <f>'2025'!P42</f>
        <v>0</v>
      </c>
      <c r="W369" s="57">
        <f>'2025'!Q42</f>
        <v>0</v>
      </c>
      <c r="X369" s="58">
        <f>'2025'!R42</f>
        <v>5.6771141336487287E-2</v>
      </c>
      <c r="Y369" s="58">
        <f>'2025'!S42</f>
        <v>0.18417816641617707</v>
      </c>
      <c r="Z369" s="58">
        <f>'2025'!T42</f>
        <v>2.2686025408348454E-2</v>
      </c>
      <c r="AA369" s="58">
        <f>'2025'!U42</f>
        <v>0.31963902562160795</v>
      </c>
      <c r="AB369" s="58">
        <f>'2025'!V42</f>
        <v>0.31963902562160795</v>
      </c>
      <c r="AC369" s="59">
        <f>'2025'!W42</f>
        <v>0.27169317177836677</v>
      </c>
      <c r="AD369" s="42">
        <f>'2025'!X42</f>
        <v>22.841095890410958</v>
      </c>
      <c r="AE369" s="43">
        <f>'2025'!Y42</f>
        <v>2.57</v>
      </c>
      <c r="AF369" s="43">
        <f>'2025'!Z42</f>
        <v>6</v>
      </c>
      <c r="AG369" s="43">
        <f>'2025'!AA42</f>
        <v>15.1</v>
      </c>
      <c r="AH369" s="43">
        <f>'2025'!AB42</f>
        <v>1.47</v>
      </c>
      <c r="AI369" s="43">
        <f>'2025'!AC42</f>
        <v>0</v>
      </c>
      <c r="AJ369" s="44">
        <f>'2025'!AD42</f>
        <v>5.8351431391905226E-2</v>
      </c>
      <c r="AK369" s="44">
        <f>'2025'!AE42</f>
        <v>0.17759131293188549</v>
      </c>
      <c r="AL369" s="45">
        <f>'2025'!AF42</f>
        <v>0.10300000000000001</v>
      </c>
      <c r="AM369" s="46">
        <f t="shared" si="41"/>
        <v>0.69599999999999995</v>
      </c>
      <c r="AN369" s="45">
        <f>'2025'!AG42</f>
        <v>0.85449999999999993</v>
      </c>
      <c r="AO369" s="45">
        <f>'2025'!AH42</f>
        <v>0.14549999999999999</v>
      </c>
      <c r="AP369" s="43">
        <f>'2025'!AI42</f>
        <v>89.74241731443378</v>
      </c>
      <c r="AQ369" s="47">
        <f>'2025'!AJ42</f>
        <v>90.65971188454543</v>
      </c>
      <c r="AR369" s="48">
        <f>'2025'!AK42</f>
        <v>7</v>
      </c>
      <c r="AS369" s="49">
        <f>'2025'!AL42</f>
        <v>1</v>
      </c>
      <c r="AT369" s="49">
        <f>'2025'!AM42</f>
        <v>5</v>
      </c>
      <c r="AU369" s="49">
        <f>'2025'!AN42</f>
        <v>5</v>
      </c>
      <c r="AV369" s="49">
        <f>'2025'!AO42</f>
        <v>8</v>
      </c>
      <c r="AW369" s="49">
        <f>'2025'!AP42</f>
        <v>5</v>
      </c>
      <c r="AX369" s="49">
        <f>'2025'!AQ42</f>
        <v>0</v>
      </c>
      <c r="AY369" s="50">
        <f>'2025'!AR42</f>
        <v>0.5</v>
      </c>
      <c r="AZ369" s="60">
        <f>'2025'!AS42</f>
        <v>0</v>
      </c>
      <c r="BA369" s="61">
        <f>'2025'!AT42</f>
        <v>1</v>
      </c>
      <c r="BB369" s="61">
        <f>'2025'!AU42</f>
        <v>0</v>
      </c>
      <c r="BC369" s="61">
        <f>'2025'!AV42</f>
        <v>0</v>
      </c>
      <c r="BD369" s="61">
        <f>'2025'!AW42</f>
        <v>0</v>
      </c>
      <c r="BE369" s="61">
        <f>'2025'!AX42</f>
        <v>1</v>
      </c>
      <c r="BF369" s="62">
        <f>'2025'!AY42</f>
        <v>0</v>
      </c>
      <c r="BG369" s="62">
        <f>'2025'!AZ42</f>
        <v>0</v>
      </c>
      <c r="BH369" s="62">
        <f>'2025'!BA42</f>
        <v>0</v>
      </c>
      <c r="BI369" s="62">
        <f>'2025'!BB42</f>
        <v>0</v>
      </c>
      <c r="BJ369" s="62">
        <f>'2025'!BC42</f>
        <v>0</v>
      </c>
      <c r="BK369" s="62">
        <f>'2025'!BH42</f>
        <v>0</v>
      </c>
      <c r="BL369" s="62">
        <f>'2025'!BI42</f>
        <v>0</v>
      </c>
      <c r="BM369" s="62">
        <f>'2025'!BJ42</f>
        <v>0</v>
      </c>
      <c r="BN369" s="63">
        <f>'2025'!BK42</f>
        <v>0</v>
      </c>
      <c r="BO369" s="60">
        <f>'2025'!BL42</f>
        <v>192</v>
      </c>
      <c r="BP369" s="61">
        <f>'2025'!BM42</f>
        <v>3382</v>
      </c>
      <c r="BQ369" s="61">
        <f>'2025'!BN42</f>
        <v>25</v>
      </c>
      <c r="BR369" s="61">
        <f>'2025'!BO42</f>
        <v>15</v>
      </c>
      <c r="BS369" s="61">
        <f>'2025'!BP42</f>
        <v>2</v>
      </c>
      <c r="BT369" s="61">
        <f>'2025'!BQ42</f>
        <v>32</v>
      </c>
      <c r="BU369" s="62">
        <f>'2025'!BR42</f>
        <v>0</v>
      </c>
      <c r="BV369" s="62">
        <f>'2025'!BS42</f>
        <v>0</v>
      </c>
      <c r="BW369" s="62">
        <f>'2025'!BT42</f>
        <v>1.04</v>
      </c>
      <c r="BX369" s="62">
        <f>'2025'!BU42</f>
        <v>6.5</v>
      </c>
      <c r="BY369" s="62">
        <f>'2025'!BV42</f>
        <v>11.6</v>
      </c>
      <c r="BZ369" s="62">
        <f>'2025'!CA42</f>
        <v>44.4</v>
      </c>
      <c r="CA369" s="62">
        <f>'2025'!CB42</f>
        <v>6.3</v>
      </c>
      <c r="CB369" s="62">
        <f>'2025'!CC42</f>
        <v>78.099999999999994</v>
      </c>
      <c r="CC369" s="63">
        <f>'2025'!CD42</f>
        <v>21.9</v>
      </c>
      <c r="CD369" s="60">
        <f>'2025'!CE42</f>
        <v>674</v>
      </c>
      <c r="CE369" s="61">
        <f>'2025'!CF42</f>
        <v>3659.5</v>
      </c>
      <c r="CF369" s="61">
        <f>'2025'!CG42</f>
        <v>65</v>
      </c>
      <c r="CG369" s="61">
        <f>'2025'!CH42</f>
        <v>39</v>
      </c>
      <c r="CH369" s="61">
        <f>'2025'!CI42</f>
        <v>8</v>
      </c>
      <c r="CI369" s="61">
        <f>'2025'!CJ42</f>
        <v>36.4</v>
      </c>
      <c r="CJ369" s="62">
        <f>'2025'!CK42</f>
        <v>0.94</v>
      </c>
      <c r="CK369" s="62">
        <f>'2025'!CL42</f>
        <v>0</v>
      </c>
      <c r="CL369" s="62">
        <f>'2025'!CM42</f>
        <v>2.29</v>
      </c>
      <c r="CM369" s="62">
        <f>'2025'!CN42</f>
        <v>6.5</v>
      </c>
      <c r="CN369" s="62">
        <f>'2025'!CO42</f>
        <v>13.7</v>
      </c>
      <c r="CO369" s="62">
        <f>'2025'!CT42</f>
        <v>25</v>
      </c>
      <c r="CP369" s="62">
        <f>'2025'!CU42</f>
        <v>11.4</v>
      </c>
      <c r="CQ369" s="62">
        <f>'2025'!CV42</f>
        <v>69.5</v>
      </c>
      <c r="CR369" s="63">
        <f>'2025'!CW42</f>
        <v>30.5</v>
      </c>
      <c r="CS369" s="60">
        <f>'2025'!CX42</f>
        <v>30</v>
      </c>
      <c r="CT369" s="61">
        <f>'2025'!CY42</f>
        <v>1322.4</v>
      </c>
      <c r="CU369" s="61">
        <f>'2025'!CZ42</f>
        <v>9</v>
      </c>
      <c r="CV369" s="61">
        <f>'2025'!DA42</f>
        <v>3</v>
      </c>
      <c r="CW369" s="61">
        <f>'2025'!DB42</f>
        <v>0</v>
      </c>
      <c r="CX369" s="61">
        <f>'2025'!DC42</f>
        <v>9.6000000000000014</v>
      </c>
      <c r="CY369" s="62">
        <f>'2025'!DD42</f>
        <v>1.47</v>
      </c>
      <c r="CZ369" s="62">
        <f>'2025'!DE42</f>
        <v>0</v>
      </c>
      <c r="DA369" s="62">
        <f>'2025'!DF42</f>
        <v>0.47</v>
      </c>
      <c r="DB369" s="62">
        <f>'2025'!DG42</f>
        <v>3.3</v>
      </c>
      <c r="DC369" s="62">
        <f>'2025'!DH42</f>
        <v>14.1</v>
      </c>
      <c r="DD369" s="62">
        <f>'2025'!DM42</f>
        <v>0</v>
      </c>
      <c r="DE369" s="62">
        <f>'2025'!DN42</f>
        <v>25</v>
      </c>
      <c r="DF369" s="62">
        <f>'2025'!DO42</f>
        <v>81.8</v>
      </c>
      <c r="DG369" s="63">
        <f>'2025'!DP42</f>
        <v>18.2</v>
      </c>
      <c r="DH369" s="60">
        <f>'2025'!DQ42</f>
        <v>1013</v>
      </c>
      <c r="DI369" s="61">
        <f>'2025'!DR42</f>
        <v>3169.2000000000003</v>
      </c>
      <c r="DJ369" s="61">
        <f>'2025'!DS42</f>
        <v>93</v>
      </c>
      <c r="DK369" s="61">
        <f>'2025'!DT42</f>
        <v>61</v>
      </c>
      <c r="DL369" s="61">
        <f>'2025'!DU42</f>
        <v>9</v>
      </c>
      <c r="DM369" s="61">
        <f>'2025'!DV42</f>
        <v>22.799999999999997</v>
      </c>
      <c r="DN369" s="62">
        <f>'2025'!DW42</f>
        <v>1.39</v>
      </c>
      <c r="DO369" s="62">
        <f>'2025'!DX42</f>
        <v>0</v>
      </c>
      <c r="DP369" s="62">
        <f>'2025'!DY42</f>
        <v>2.57</v>
      </c>
      <c r="DQ369" s="62">
        <f>'2025'!DZ42</f>
        <v>6</v>
      </c>
      <c r="DR369" s="62">
        <f>'2025'!EA42</f>
        <v>15.1</v>
      </c>
      <c r="DS369" s="62">
        <f>'2025'!EF42</f>
        <v>69.599999999999994</v>
      </c>
      <c r="DT369" s="62">
        <f>'2025'!EG42</f>
        <v>10.3</v>
      </c>
      <c r="DU369" s="62">
        <f>'2025'!EH42</f>
        <v>89.1</v>
      </c>
      <c r="DV369" s="63">
        <f>'2025'!EI42</f>
        <v>10.9</v>
      </c>
    </row>
    <row r="370" spans="1:126" ht="15.75" customHeight="1" x14ac:dyDescent="0.2">
      <c r="A370" s="30">
        <f t="shared" si="35"/>
        <v>368</v>
      </c>
      <c r="B370" s="31">
        <f>'2017'!A35</f>
        <v>33</v>
      </c>
      <c r="C370" s="31">
        <v>2017</v>
      </c>
      <c r="D370" s="32" t="str">
        <f>'2017'!B36</f>
        <v>Stacy Coley</v>
      </c>
      <c r="E370" s="32" t="str" cm="1">
        <f t="array" ref="E370">_xlfn.IFS(F370&gt;12.5,"Cornerstone",AND(F370&gt;11.995,F370&lt;12.5),"Elite",AND(F370&gt;11,F370&lt;12.995),"Elite Upside",AND(F370&gt;=9.69,F370&lt;10.999),"Upside",AND(F370&gt;8.4,F370&lt;9.999),"Upside Lite",AND(F370&gt;7.25,F370&lt;8.999),"Outlier",AND(F370&gt;=6,F370&lt;7.25),"Outlier Lite",F370&lt;6.999,"Purgatory")</f>
        <v>Purgatory</v>
      </c>
      <c r="F370" s="33">
        <f>'2017'!C36</f>
        <v>5.8157142857142858</v>
      </c>
      <c r="G370" s="33">
        <f t="shared" si="36"/>
        <v>40.1</v>
      </c>
      <c r="H370" s="303">
        <f t="shared" si="37"/>
        <v>-1.5013801855311817</v>
      </c>
      <c r="I370" s="34" t="str">
        <f>'2017'!D36</f>
        <v>Miami</v>
      </c>
      <c r="J370" s="35">
        <f>'2017'!E36</f>
        <v>4</v>
      </c>
      <c r="K370" s="36">
        <f>'2017'!F36</f>
        <v>34467</v>
      </c>
      <c r="L370" s="37">
        <f>'2017'!G36</f>
        <v>31.397260273972602</v>
      </c>
      <c r="M370" s="37" t="str">
        <f>'2017'!H36</f>
        <v>SR</v>
      </c>
      <c r="N370" s="37">
        <f>'2017'!I36</f>
        <v>22.972602739726028</v>
      </c>
      <c r="O370" s="37" t="str">
        <f>'2017'!J36</f>
        <v>Hybrid</v>
      </c>
      <c r="P370" s="37" t="str">
        <f>'2017'!K36</f>
        <v>PROTO Z</v>
      </c>
      <c r="Q370" s="37" t="str">
        <f>'2017'!L36</f>
        <v>N/A</v>
      </c>
      <c r="R370" s="55">
        <f>'2017'!M36</f>
        <v>72</v>
      </c>
      <c r="S370" s="55">
        <f>'2017'!N36</f>
        <v>195</v>
      </c>
      <c r="T370" s="231">
        <f t="shared" si="38"/>
        <v>26.44646145773773</v>
      </c>
      <c r="U370" s="37">
        <f>'2017'!O36</f>
        <v>4.45</v>
      </c>
      <c r="V370" s="56">
        <f>'2017'!P36</f>
        <v>7</v>
      </c>
      <c r="W370" s="57">
        <f>'2017'!Q36</f>
        <v>0</v>
      </c>
      <c r="X370" s="58">
        <f>'2017'!R36</f>
        <v>0.17120509849362689</v>
      </c>
      <c r="Y370" s="58">
        <f>'2017'!S36</f>
        <v>5.6632810095413974E-2</v>
      </c>
      <c r="Z370" s="58">
        <f>'2017'!T36</f>
        <v>0.19128262076624097</v>
      </c>
      <c r="AA370" s="58">
        <f>'2017'!U36</f>
        <v>0.21156004489337824</v>
      </c>
      <c r="AB370" s="58">
        <f>'2017'!V36</f>
        <v>0.21156004489337824</v>
      </c>
      <c r="AC370" s="59">
        <f>'2017'!W36</f>
        <v>0.20098204264870931</v>
      </c>
      <c r="AD370" s="42">
        <f>'2017'!X36</f>
        <v>22.331506849315069</v>
      </c>
      <c r="AE370" s="43">
        <f>'2017'!Y36</f>
        <v>2.96</v>
      </c>
      <c r="AF370" s="43">
        <f>'2017'!Z36</f>
        <v>7.9</v>
      </c>
      <c r="AG370" s="43">
        <f>'2017'!AA36</f>
        <v>12.5</v>
      </c>
      <c r="AH370" s="43">
        <f>'2017'!AB36</f>
        <v>0.56000000000000005</v>
      </c>
      <c r="AI370" s="43">
        <f>'2017'!AC36</f>
        <v>1.77</v>
      </c>
      <c r="AJ370" s="44" t="str">
        <f>'2017'!AD36</f>
        <v>N/A</v>
      </c>
      <c r="AK370" s="44" t="str">
        <f>'2017'!AE36</f>
        <v>N/A</v>
      </c>
      <c r="AL370" s="45">
        <f>'2017'!AF36</f>
        <v>7.400000000000001E-2</v>
      </c>
      <c r="AM370" s="46">
        <f t="shared" si="41"/>
        <v>0</v>
      </c>
      <c r="AN370" s="45">
        <f>'2017'!AG36</f>
        <v>0.55500000000000005</v>
      </c>
      <c r="AO370" s="45">
        <f>'2017'!AH36</f>
        <v>0.66249999999999998</v>
      </c>
      <c r="AP370" s="43">
        <f>'2017'!AI36</f>
        <v>99.454528568719738</v>
      </c>
      <c r="AQ370" s="47">
        <f>'2017'!AJ36</f>
        <v>96.425588724711176</v>
      </c>
      <c r="AR370" s="48">
        <f>'2017'!AK36</f>
        <v>5</v>
      </c>
      <c r="AS370" s="49">
        <f>'2017'!AL36</f>
        <v>2</v>
      </c>
      <c r="AT370" s="49">
        <f>'2017'!AM36</f>
        <v>5</v>
      </c>
      <c r="AU370" s="49">
        <f>'2017'!AN36</f>
        <v>6</v>
      </c>
      <c r="AV370" s="49">
        <f>'2017'!AO36</f>
        <v>9</v>
      </c>
      <c r="AW370" s="49">
        <f>'2017'!AP36</f>
        <v>6</v>
      </c>
      <c r="AX370" s="49">
        <f>'2017'!AQ36</f>
        <v>1</v>
      </c>
      <c r="AY370" s="50">
        <f>'2017'!AR36</f>
        <v>0</v>
      </c>
      <c r="AZ370" s="60">
        <f>'2017'!AS36</f>
        <v>0</v>
      </c>
      <c r="BA370" s="61">
        <f>'2017'!AT36</f>
        <v>3545</v>
      </c>
      <c r="BB370" s="61">
        <f>'2017'!AU36</f>
        <v>0</v>
      </c>
      <c r="BC370" s="61">
        <f>'2017'!AV36</f>
        <v>0</v>
      </c>
      <c r="BD370" s="61">
        <f>'2017'!AW36</f>
        <v>0</v>
      </c>
      <c r="BE370" s="61">
        <f>'2017'!AX36</f>
        <v>0</v>
      </c>
      <c r="BF370" s="62">
        <f>'2017'!AY36</f>
        <v>0</v>
      </c>
      <c r="BG370" s="62">
        <f>'2017'!AZ36</f>
        <v>0</v>
      </c>
      <c r="BH370" s="62">
        <f>'2017'!BA36</f>
        <v>0</v>
      </c>
      <c r="BI370" s="62">
        <f>'2017'!BB36</f>
        <v>0</v>
      </c>
      <c r="BJ370" s="62">
        <f>'2017'!BC36</f>
        <v>0</v>
      </c>
      <c r="BK370" s="62">
        <f>'2017'!BD36</f>
        <v>0</v>
      </c>
      <c r="BL370" s="62">
        <f>'2017'!BE36</f>
        <v>0</v>
      </c>
      <c r="BM370" s="62">
        <f>'2017'!BF36</f>
        <v>0</v>
      </c>
      <c r="BN370" s="63">
        <f>'2017'!BG36</f>
        <v>0</v>
      </c>
      <c r="BO370" s="60">
        <f>'2017'!BH36</f>
        <v>591</v>
      </c>
      <c r="BP370" s="61">
        <f>'2017'!BI36</f>
        <v>3452</v>
      </c>
      <c r="BQ370" s="61">
        <f>'2017'!BJ36</f>
        <v>0</v>
      </c>
      <c r="BR370" s="61">
        <f>'2017'!BK36</f>
        <v>33</v>
      </c>
      <c r="BS370" s="61">
        <f>'2017'!BL36</f>
        <v>7</v>
      </c>
      <c r="BT370" s="61">
        <f>'2017'!BM36</f>
        <v>25</v>
      </c>
      <c r="BU370" s="62">
        <f>'2017'!BN36</f>
        <v>0</v>
      </c>
      <c r="BV370" s="62">
        <f>'2017'!BO36</f>
        <v>0</v>
      </c>
      <c r="BW370" s="62">
        <f>'2017'!BP36</f>
        <v>0</v>
      </c>
      <c r="BX370" s="62">
        <f>'2017'!BQ36</f>
        <v>0</v>
      </c>
      <c r="BY370" s="62">
        <f>'2017'!BR36</f>
        <v>0</v>
      </c>
      <c r="BZ370" s="62">
        <f>'2017'!BS36</f>
        <v>0</v>
      </c>
      <c r="CA370" s="62">
        <f>'2017'!BT36</f>
        <v>0</v>
      </c>
      <c r="CB370" s="62">
        <f>'2017'!BU36</f>
        <v>0</v>
      </c>
      <c r="CC370" s="63">
        <f>'2017'!BV36</f>
        <v>0</v>
      </c>
      <c r="CD370" s="60">
        <f>'2017'!BW36</f>
        <v>184</v>
      </c>
      <c r="CE370" s="61">
        <f>'2017'!BX36</f>
        <v>3249</v>
      </c>
      <c r="CF370" s="61">
        <f>'2017'!BY36</f>
        <v>43</v>
      </c>
      <c r="CG370" s="61">
        <f>'2017'!BZ36</f>
        <v>23</v>
      </c>
      <c r="CH370" s="61">
        <f>'2017'!CA36</f>
        <v>0</v>
      </c>
      <c r="CI370" s="61">
        <f>'2017'!CB36</f>
        <v>26</v>
      </c>
      <c r="CJ370" s="62">
        <f>'2017'!CC36</f>
        <v>0</v>
      </c>
      <c r="CK370" s="62">
        <f>'2017'!CD36</f>
        <v>0</v>
      </c>
      <c r="CL370" s="62">
        <f>'2017'!CE36</f>
        <v>0.96</v>
      </c>
      <c r="CM370" s="62">
        <f>'2017'!CF36</f>
        <v>7.9</v>
      </c>
      <c r="CN370" s="62">
        <f>'2017'!CG36</f>
        <v>6.7</v>
      </c>
      <c r="CO370" s="62">
        <f>'2017'!CH36</f>
        <v>0</v>
      </c>
      <c r="CP370" s="62">
        <f>'2017'!CI36</f>
        <v>8</v>
      </c>
      <c r="CQ370" s="62">
        <f>'2017'!CJ36</f>
        <v>72.2</v>
      </c>
      <c r="CR370" s="63">
        <f>'2017'!CK36</f>
        <v>27.8</v>
      </c>
      <c r="CS370" s="60">
        <f>'2017'!CL36</f>
        <v>689</v>
      </c>
      <c r="CT370" s="61">
        <f>'2017'!CM36</f>
        <v>3602</v>
      </c>
      <c r="CU370" s="61">
        <f>'2017'!CN36</f>
        <v>66</v>
      </c>
      <c r="CV370" s="61">
        <f>'2017'!CO36</f>
        <v>47</v>
      </c>
      <c r="CW370" s="61">
        <f>'2017'!CP36</f>
        <v>4</v>
      </c>
      <c r="CX370" s="61">
        <f>'2017'!CQ36</f>
        <v>18</v>
      </c>
      <c r="CY370" s="62">
        <f>'2017'!CR36</f>
        <v>0</v>
      </c>
      <c r="CZ370" s="62">
        <f>'2017'!CS36</f>
        <v>0</v>
      </c>
      <c r="DA370" s="62">
        <f>'2017'!CT36</f>
        <v>2.78</v>
      </c>
      <c r="DB370" s="62">
        <f>'2017'!CU36</f>
        <v>6.4</v>
      </c>
      <c r="DC370" s="62">
        <f>'2017'!CV36</f>
        <v>10.7</v>
      </c>
      <c r="DD370" s="62">
        <f>'2017'!CW36</f>
        <v>0</v>
      </c>
      <c r="DE370" s="62">
        <f>'2017'!CX36</f>
        <v>2.1</v>
      </c>
      <c r="DF370" s="62">
        <f>'2017'!CY36</f>
        <v>11.6</v>
      </c>
      <c r="DG370" s="63">
        <f>'2017'!CZ36</f>
        <v>88</v>
      </c>
      <c r="DH370" s="60">
        <f>'2017'!DA36</f>
        <v>754</v>
      </c>
      <c r="DI370" s="61">
        <f>'2017'!DB36</f>
        <v>3564</v>
      </c>
      <c r="DJ370" s="61">
        <f>'2017'!DC36</f>
        <v>101</v>
      </c>
      <c r="DK370" s="61">
        <f>'2017'!DD36</f>
        <v>63</v>
      </c>
      <c r="DL370" s="61">
        <f>'2017'!DE36</f>
        <v>9</v>
      </c>
      <c r="DM370" s="61">
        <f>'2017'!DF36</f>
        <v>27</v>
      </c>
      <c r="DN370" s="62">
        <f>'2017'!DG36</f>
        <v>0.56000000000000005</v>
      </c>
      <c r="DO370" s="62">
        <f>'2017'!DH36</f>
        <v>1.77</v>
      </c>
      <c r="DP370" s="62">
        <f>'2017'!DI36</f>
        <v>2.96</v>
      </c>
      <c r="DQ370" s="62">
        <f>'2017'!DJ36</f>
        <v>5.2</v>
      </c>
      <c r="DR370" s="62">
        <f>'2017'!DK36</f>
        <v>12.5</v>
      </c>
      <c r="DS370" s="62">
        <f>'2017'!DL36</f>
        <v>0</v>
      </c>
      <c r="DT370" s="62">
        <f>'2017'!DM36</f>
        <v>7.4</v>
      </c>
      <c r="DU370" s="62">
        <f>'2017'!DN36</f>
        <v>55.5</v>
      </c>
      <c r="DV370" s="63">
        <f>'2017'!DO36</f>
        <v>44.5</v>
      </c>
    </row>
    <row r="371" spans="1:126" ht="15.75" customHeight="1" x14ac:dyDescent="0.2">
      <c r="A371" s="30">
        <f t="shared" si="35"/>
        <v>369</v>
      </c>
      <c r="B371" s="31">
        <f>'2020'!A36</f>
        <v>34</v>
      </c>
      <c r="C371" s="31">
        <v>2020</v>
      </c>
      <c r="D371" s="32" t="str">
        <f>'2020'!B36</f>
        <v>Kalija Lipscomb</v>
      </c>
      <c r="E371" s="32" t="str" cm="1">
        <f t="array" ref="E371">_xlfn.IFS(F371&gt;12.5,"Cornerstone",AND(F371&gt;11.995,F371&lt;12.5),"Elite",AND(F371&gt;11,F371&lt;12.995),"Elite Upside",AND(F371&gt;=9.69,F371&lt;10.999),"Upside",AND(F371&gt;8.4,F371&lt;9.999),"Upside Lite",AND(F371&gt;7.25,F371&lt;8.999),"Outlier",AND(F371&gt;=6,F371&lt;7.25),"Outlier Lite",F371&lt;6.999,"Purgatory")</f>
        <v>Purgatory</v>
      </c>
      <c r="F371" s="33">
        <f>'2020'!C36</f>
        <v>5.8142857142857149</v>
      </c>
      <c r="G371" s="33">
        <f t="shared" si="36"/>
        <v>40</v>
      </c>
      <c r="H371" s="303">
        <f t="shared" si="37"/>
        <v>-1.5022001204581539</v>
      </c>
      <c r="I371" s="34" t="str">
        <f>'2020'!D36</f>
        <v>Vanderbilt</v>
      </c>
      <c r="J371" s="35">
        <f>'2020'!E36</f>
        <v>1</v>
      </c>
      <c r="K371" s="36">
        <f>'2020'!F36</f>
        <v>35709</v>
      </c>
      <c r="L371" s="37">
        <f>'2020'!G36</f>
        <v>27.994520547945207</v>
      </c>
      <c r="M371" s="37" t="str">
        <f>'2020'!H36</f>
        <v>SR</v>
      </c>
      <c r="N371" s="37">
        <f>'2020'!I36</f>
        <v>22.561643835616437</v>
      </c>
      <c r="O371" s="37" t="str">
        <f>'2020'!J36</f>
        <v>Wide</v>
      </c>
      <c r="P371" s="37" t="str">
        <f>'2020'!K36</f>
        <v>BALL HOG</v>
      </c>
      <c r="Q371" s="37" t="str">
        <f>'2020'!L36</f>
        <v>Elite Earner</v>
      </c>
      <c r="R371" s="55">
        <f>'2020'!M36</f>
        <v>72</v>
      </c>
      <c r="S371" s="55">
        <f>'2020'!N36</f>
        <v>207</v>
      </c>
      <c r="T371" s="231">
        <f t="shared" si="38"/>
        <v>28.073936008983132</v>
      </c>
      <c r="U371" s="35">
        <f>'2020'!O36</f>
        <v>4.57</v>
      </c>
      <c r="V371" s="56">
        <f>'2020'!P36</f>
        <v>0</v>
      </c>
      <c r="W371" s="57">
        <f>'2020'!Q36</f>
        <v>0</v>
      </c>
      <c r="X371" s="58">
        <f>'2020'!R36</f>
        <v>0.12831858407079647</v>
      </c>
      <c r="Y371" s="58">
        <f>'2020'!S36</f>
        <v>0.20868970236058842</v>
      </c>
      <c r="Z371" s="58">
        <f>'2020'!T36</f>
        <v>0.28914141414141414</v>
      </c>
      <c r="AA371" s="58">
        <f>'2020'!U36</f>
        <v>0.24757751937984496</v>
      </c>
      <c r="AB371" s="58">
        <f>'2020'!V36</f>
        <v>0.26835946676062955</v>
      </c>
      <c r="AC371" s="59">
        <f>'2020'!W36</f>
        <v>0.26835946676062955</v>
      </c>
      <c r="AD371" s="42">
        <f>'2020'!X36</f>
        <v>19.917808219178081</v>
      </c>
      <c r="AE371" s="43">
        <f>'2020'!Y36</f>
        <v>2.5</v>
      </c>
      <c r="AF371" s="43">
        <f>'2020'!Z36</f>
        <v>5.4</v>
      </c>
      <c r="AG371" s="43">
        <f>'2020'!AA36</f>
        <v>10.5</v>
      </c>
      <c r="AH371" s="43">
        <f>'2020'!AB36</f>
        <v>0.44</v>
      </c>
      <c r="AI371" s="43">
        <f>'2020'!AC36</f>
        <v>2.2000000000000002</v>
      </c>
      <c r="AJ371" s="44">
        <f>'2020'!AD36</f>
        <v>4.4931506849315066E-2</v>
      </c>
      <c r="AK371" s="44">
        <f>'2020'!AE36</f>
        <v>0.21181996086105673</v>
      </c>
      <c r="AL371" s="45">
        <f>'2020'!AF36</f>
        <v>4.2999999999999997E-2</v>
      </c>
      <c r="AM371" s="46">
        <f t="shared" si="41"/>
        <v>0.35700000000000004</v>
      </c>
      <c r="AN371" s="45">
        <f>'2020'!AG36</f>
        <v>0.77750000000000008</v>
      </c>
      <c r="AO371" s="45">
        <f>'2020'!AH36</f>
        <v>0.21600000000000003</v>
      </c>
      <c r="AP371" s="43">
        <f>'2020'!AI36</f>
        <v>94.915150530226384</v>
      </c>
      <c r="AQ371" s="47">
        <f>'2020'!AJ36</f>
        <v>92.024459825856653</v>
      </c>
      <c r="AR371" s="48">
        <f>'2020'!AK36</f>
        <v>7</v>
      </c>
      <c r="AS371" s="49">
        <f>'2020'!AL36</f>
        <v>6</v>
      </c>
      <c r="AT371" s="49">
        <f>'2020'!AM36</f>
        <v>5</v>
      </c>
      <c r="AU371" s="49">
        <f>'2020'!AN36</f>
        <v>3</v>
      </c>
      <c r="AV371" s="49">
        <f>'2020'!AO36</f>
        <v>6</v>
      </c>
      <c r="AW371" s="49">
        <f>'2020'!AP36</f>
        <v>5</v>
      </c>
      <c r="AX371" s="49">
        <f>'2020'!AQ36</f>
        <v>0</v>
      </c>
      <c r="AY371" s="50">
        <f>'2020'!AR36</f>
        <v>0</v>
      </c>
      <c r="AZ371" s="60">
        <f>'2020'!AS36</f>
        <v>0</v>
      </c>
      <c r="BA371" s="61">
        <f>'2020'!AT36</f>
        <v>2062</v>
      </c>
      <c r="BB371" s="61">
        <f>'2020'!AU36</f>
        <v>0</v>
      </c>
      <c r="BC371" s="61">
        <f>'2020'!AV36</f>
        <v>0</v>
      </c>
      <c r="BD371" s="61">
        <f>'2020'!AW36</f>
        <v>0</v>
      </c>
      <c r="BE371" s="61">
        <f>'2020'!AX36</f>
        <v>0</v>
      </c>
      <c r="BF371" s="62">
        <f>'2020'!AY36</f>
        <v>0</v>
      </c>
      <c r="BG371" s="62">
        <f>'2020'!AZ36</f>
        <v>0</v>
      </c>
      <c r="BH371" s="62">
        <f>'2020'!BA36</f>
        <v>0</v>
      </c>
      <c r="BI371" s="62">
        <f>'2020'!BB36</f>
        <v>0</v>
      </c>
      <c r="BJ371" s="62">
        <f>'2020'!BC36</f>
        <v>0</v>
      </c>
      <c r="BK371" s="62">
        <f>'2020'!BD36</f>
        <v>0</v>
      </c>
      <c r="BL371" s="62">
        <f>'2020'!BE36</f>
        <v>0</v>
      </c>
      <c r="BM371" s="62">
        <f>'2020'!BF36</f>
        <v>0</v>
      </c>
      <c r="BN371" s="63">
        <f>'2020'!BG36</f>
        <v>0</v>
      </c>
      <c r="BO371" s="60">
        <f>'2020'!BH36</f>
        <v>319</v>
      </c>
      <c r="BP371" s="61">
        <f>'2020'!BI36</f>
        <v>2486</v>
      </c>
      <c r="BQ371" s="61">
        <f>'2020'!BJ36</f>
        <v>60</v>
      </c>
      <c r="BR371" s="61">
        <f>'2020'!BK36</f>
        <v>26</v>
      </c>
      <c r="BS371" s="61">
        <f>'2020'!BL36</f>
        <v>2</v>
      </c>
      <c r="BT371" s="61">
        <f>'2020'!BM36</f>
        <v>9</v>
      </c>
      <c r="BU371" s="62">
        <f>'2020'!BN36</f>
        <v>0.14000000000000001</v>
      </c>
      <c r="BV371" s="62">
        <f>'2020'!BO36</f>
        <v>0.97</v>
      </c>
      <c r="BW371" s="62">
        <f>'2020'!BP36</f>
        <v>1.25</v>
      </c>
      <c r="BX371" s="62">
        <f>'2020'!BQ36</f>
        <v>4.7</v>
      </c>
      <c r="BY371" s="62">
        <f>'2020'!BR36</f>
        <v>15.7</v>
      </c>
      <c r="BZ371" s="62">
        <f>'2020'!BS36</f>
        <v>0</v>
      </c>
      <c r="CA371" s="62">
        <f>'2020'!BT36</f>
        <v>16.100000000000001</v>
      </c>
      <c r="CB371" s="62">
        <f>'2020'!BU36</f>
        <v>84.4</v>
      </c>
      <c r="CC371" s="63">
        <f>'2020'!BV36</f>
        <v>15.6</v>
      </c>
      <c r="CD371" s="60">
        <f>'2020'!BW36</f>
        <v>610</v>
      </c>
      <c r="CE371" s="61">
        <f>'2020'!BX36</f>
        <v>2923</v>
      </c>
      <c r="CF371" s="61">
        <f>'2020'!BY36</f>
        <v>64</v>
      </c>
      <c r="CG371" s="61">
        <f>'2020'!BZ36</f>
        <v>38</v>
      </c>
      <c r="CH371" s="61">
        <f>'2020'!CA36</f>
        <v>8</v>
      </c>
      <c r="CI371" s="61">
        <f>'2020'!CB36</f>
        <v>27</v>
      </c>
      <c r="CJ371" s="62">
        <f>'2020'!CC36</f>
        <v>0.59</v>
      </c>
      <c r="CK371" s="62">
        <f>'2020'!CD36</f>
        <v>1.51</v>
      </c>
      <c r="CL371" s="62">
        <f>'2020'!CE36</f>
        <v>2.86</v>
      </c>
      <c r="CM371" s="62">
        <f>'2020'!CF36</f>
        <v>6.6</v>
      </c>
      <c r="CN371" s="62">
        <f>'2020'!CG36</f>
        <v>13.3</v>
      </c>
      <c r="CO371" s="62">
        <f>'2020'!CL36</f>
        <v>47.6</v>
      </c>
      <c r="CP371" s="62">
        <f>'2020'!CM36</f>
        <v>9.5</v>
      </c>
      <c r="CQ371" s="62">
        <f>'2020'!CN36</f>
        <v>76</v>
      </c>
      <c r="CR371" s="63">
        <f>'2020'!CO36</f>
        <v>24</v>
      </c>
      <c r="CS371" s="60">
        <f>'2020'!CP36</f>
        <v>916</v>
      </c>
      <c r="CT371" s="61">
        <f>'2020'!CQ36</f>
        <v>3168</v>
      </c>
      <c r="CU371" s="61">
        <f>'2020'!CR36</f>
        <v>124</v>
      </c>
      <c r="CV371" s="61">
        <f>'2020'!CS36</f>
        <v>88</v>
      </c>
      <c r="CW371" s="61">
        <f>'2020'!CT36</f>
        <v>9</v>
      </c>
      <c r="CX371" s="61">
        <f>'2020'!CU36</f>
        <v>24</v>
      </c>
      <c r="CY371" s="62">
        <f>'2020'!CV36</f>
        <v>0.44</v>
      </c>
      <c r="CZ371" s="62">
        <f>'2020'!CW36</f>
        <v>2.2000000000000002</v>
      </c>
      <c r="DA371" s="62">
        <f>'2020'!CX36</f>
        <v>2.5</v>
      </c>
      <c r="DB371" s="62">
        <f>'2020'!CY36</f>
        <v>4.0999999999999996</v>
      </c>
      <c r="DC371" s="62">
        <f>'2020'!CZ36</f>
        <v>9.8000000000000007</v>
      </c>
      <c r="DD371" s="62">
        <f>'2020'!DE36</f>
        <v>58.1</v>
      </c>
      <c r="DE371" s="62">
        <f>'2020'!DF36</f>
        <v>5.4</v>
      </c>
      <c r="DF371" s="62">
        <f>'2020'!DG36</f>
        <v>71.7</v>
      </c>
      <c r="DG371" s="63">
        <f>'2020'!DH36</f>
        <v>27</v>
      </c>
      <c r="DH371" s="60">
        <f>'2020'!DI36</f>
        <v>511</v>
      </c>
      <c r="DI371" s="61">
        <f>'2020'!DJ36</f>
        <v>2064</v>
      </c>
      <c r="DJ371" s="61">
        <f>'2020'!DK36</f>
        <v>80</v>
      </c>
      <c r="DK371" s="61">
        <f>'2020'!DL36</f>
        <v>45</v>
      </c>
      <c r="DL371" s="61">
        <f>'2020'!DM36</f>
        <v>3</v>
      </c>
      <c r="DM371" s="61">
        <f>'2020'!DN36</f>
        <v>10</v>
      </c>
      <c r="DN371" s="62">
        <f>'2020'!DO36</f>
        <v>0.44</v>
      </c>
      <c r="DO371" s="62">
        <f>'2020'!DP36</f>
        <v>1.6</v>
      </c>
      <c r="DP371" s="62">
        <f>'2020'!DQ36</f>
        <v>1.64</v>
      </c>
      <c r="DQ371" s="62">
        <f>'2020'!DR36</f>
        <v>5.4</v>
      </c>
      <c r="DR371" s="62">
        <f>'2020'!DS36</f>
        <v>10.5</v>
      </c>
      <c r="DS371" s="62">
        <f>'2020'!DX36</f>
        <v>35.700000000000003</v>
      </c>
      <c r="DT371" s="62">
        <f>'2020'!DY36</f>
        <v>4.3</v>
      </c>
      <c r="DU371" s="62">
        <f>'2020'!DZ36</f>
        <v>83.8</v>
      </c>
      <c r="DV371" s="63">
        <f>'2020'!EA36</f>
        <v>16.2</v>
      </c>
    </row>
    <row r="372" spans="1:126" ht="15.75" customHeight="1" x14ac:dyDescent="0.2">
      <c r="A372" s="30">
        <f t="shared" si="35"/>
        <v>370</v>
      </c>
      <c r="B372" s="31">
        <f>'2019'!A31</f>
        <v>29</v>
      </c>
      <c r="C372" s="31">
        <v>2019</v>
      </c>
      <c r="D372" s="32" t="str">
        <f>'2019'!B30</f>
        <v>Jakobi Meyers</v>
      </c>
      <c r="E372" s="32" t="str" cm="1">
        <f t="array" ref="E372">_xlfn.IFS(F372&gt;12.5,"Cornerstone",AND(F372&gt;11.995,F372&lt;12.5),"Elite",AND(F372&gt;11,F372&lt;12.995),"Elite Upside",AND(F372&gt;=9.69,F372&lt;10.999),"Upside",AND(F372&gt;8.4,F372&lt;9.999),"Upside Lite",AND(F372&gt;7.25,F372&lt;8.999),"Outlier",AND(F372&gt;=6,F372&lt;7.25),"Outlier Lite",F372&lt;6.999,"Purgatory")</f>
        <v>Purgatory</v>
      </c>
      <c r="F372" s="33">
        <f>'2019'!C30</f>
        <v>5.8128571428571423</v>
      </c>
      <c r="G372" s="33">
        <f t="shared" si="36"/>
        <v>39.800000000000004</v>
      </c>
      <c r="H372" s="303">
        <f t="shared" si="37"/>
        <v>-1.5030200553851272</v>
      </c>
      <c r="I372" s="34" t="str">
        <f>'2019'!D30</f>
        <v>NC State</v>
      </c>
      <c r="J372" s="35">
        <f>'2019'!E30</f>
        <v>4</v>
      </c>
      <c r="K372" s="36">
        <f>'2019'!F30</f>
        <v>35378</v>
      </c>
      <c r="L372" s="37">
        <f>'2019'!G30</f>
        <v>28.901369863013699</v>
      </c>
      <c r="M372" s="37" t="str">
        <f>'2019'!H30</f>
        <v>RS JR</v>
      </c>
      <c r="N372" s="37">
        <f>'2019'!I30</f>
        <v>22.471232876712328</v>
      </c>
      <c r="O372" s="37" t="str">
        <f>'2019'!J30</f>
        <v>Slot</v>
      </c>
      <c r="P372" s="37" t="str">
        <f>'2019'!K30</f>
        <v>SLOB</v>
      </c>
      <c r="Q372" s="37" t="str">
        <f>'2019'!L30</f>
        <v>Elite Earner</v>
      </c>
      <c r="R372" s="55">
        <f>'2019'!M30</f>
        <v>74</v>
      </c>
      <c r="S372" s="55">
        <f>'2019'!N30</f>
        <v>201</v>
      </c>
      <c r="T372" s="231">
        <f t="shared" si="38"/>
        <v>25.806586967447128</v>
      </c>
      <c r="U372" s="35">
        <f>'2019'!O30</f>
        <v>4.63</v>
      </c>
      <c r="V372" s="56">
        <f>'2019'!P30</f>
        <v>0</v>
      </c>
      <c r="W372" s="57">
        <f>'2019'!Q30</f>
        <v>0</v>
      </c>
      <c r="X372" s="58">
        <f>'2019'!R30</f>
        <v>0</v>
      </c>
      <c r="Y372" s="58">
        <f>'2019'!S30</f>
        <v>4.6704108779190068E-2</v>
      </c>
      <c r="Z372" s="58">
        <f>'2019'!T30</f>
        <v>0.2202229492305828</v>
      </c>
      <c r="AA372" s="58">
        <f>'2019'!U30</f>
        <v>0.27857598978288634</v>
      </c>
      <c r="AB372" s="58">
        <f>'2019'!V30</f>
        <v>0.27857598978288634</v>
      </c>
      <c r="AC372" s="59">
        <f>'2019'!W30</f>
        <v>0.26464719029374201</v>
      </c>
      <c r="AD372" s="42">
        <f>'2019'!X30</f>
        <v>20.82191780821918</v>
      </c>
      <c r="AE372" s="43">
        <f>'2019'!Y30</f>
        <v>2.85</v>
      </c>
      <c r="AF372" s="43">
        <f>'2019'!Z30</f>
        <v>4.5</v>
      </c>
      <c r="AG372" s="43">
        <f>'2019'!AA30</f>
        <v>9.3000000000000007</v>
      </c>
      <c r="AH372" s="43">
        <f>'2019'!AB30</f>
        <v>0.62</v>
      </c>
      <c r="AI372" s="43">
        <f>'2019'!AC30</f>
        <v>2.2999999999999998</v>
      </c>
      <c r="AJ372" s="44">
        <f>'2019'!AD30</f>
        <v>5.9885386819484243E-2</v>
      </c>
      <c r="AK372" s="44">
        <f>'2019'!AE30</f>
        <v>0.26948424068767912</v>
      </c>
      <c r="AL372" s="45">
        <f>'2019'!AF30</f>
        <v>3.2000000000000001E-2</v>
      </c>
      <c r="AM372" s="46">
        <f t="shared" si="41"/>
        <v>0.77300000000000002</v>
      </c>
      <c r="AN372" s="45">
        <f>'2019'!AG30</f>
        <v>3.4000000000000002E-2</v>
      </c>
      <c r="AO372" s="45">
        <f>'2019'!AH30</f>
        <v>0.95250000000000001</v>
      </c>
      <c r="AP372" s="43">
        <f>'2019'!AI30</f>
        <v>87.478653378759361</v>
      </c>
      <c r="AQ372" s="47">
        <f>'2019'!AJ30</f>
        <v>88.372809076213571</v>
      </c>
      <c r="AR372" s="48">
        <f>'2019'!AK30</f>
        <v>7</v>
      </c>
      <c r="AS372" s="49">
        <f>'2019'!AL30</f>
        <v>5</v>
      </c>
      <c r="AT372" s="49">
        <f>'2019'!AM30</f>
        <v>5</v>
      </c>
      <c r="AU372" s="49">
        <f>'2019'!AN30</f>
        <v>2</v>
      </c>
      <c r="AV372" s="49">
        <f>'2019'!AO30</f>
        <v>5</v>
      </c>
      <c r="AW372" s="49">
        <f>'2019'!AP30</f>
        <v>4</v>
      </c>
      <c r="AX372" s="49">
        <f>'2019'!AQ30</f>
        <v>0</v>
      </c>
      <c r="AY372" s="50">
        <f>'2019'!AR30</f>
        <v>0.5</v>
      </c>
      <c r="AZ372" s="60">
        <f>'2019'!AS30</f>
        <v>0</v>
      </c>
      <c r="BA372" s="61">
        <f>'2019'!AT30</f>
        <v>2652</v>
      </c>
      <c r="BB372" s="61">
        <f>'2019'!AU30</f>
        <v>0</v>
      </c>
      <c r="BC372" s="61">
        <f>'2019'!AV30</f>
        <v>0</v>
      </c>
      <c r="BD372" s="61">
        <f>'2019'!AW30</f>
        <v>0</v>
      </c>
      <c r="BE372" s="61">
        <f>'2019'!AX30</f>
        <v>0</v>
      </c>
      <c r="BF372" s="62">
        <f>'2019'!AY30</f>
        <v>0</v>
      </c>
      <c r="BG372" s="62">
        <f>'2019'!AZ30</f>
        <v>0</v>
      </c>
      <c r="BH372" s="62">
        <f>'2019'!BA30</f>
        <v>0</v>
      </c>
      <c r="BI372" s="62">
        <f>'2019'!BB30</f>
        <v>0</v>
      </c>
      <c r="BJ372" s="62">
        <f>'2019'!BC30</f>
        <v>0</v>
      </c>
      <c r="BK372" s="62">
        <f>'2019'!BD30</f>
        <v>0</v>
      </c>
      <c r="BL372" s="62">
        <f>'2019'!BE30</f>
        <v>0</v>
      </c>
      <c r="BM372" s="62">
        <f>'2019'!BF30</f>
        <v>0</v>
      </c>
      <c r="BN372" s="63">
        <f>'2019'!BG30</f>
        <v>0</v>
      </c>
      <c r="BO372" s="60">
        <f>'2019'!BH30</f>
        <v>0</v>
      </c>
      <c r="BP372" s="61">
        <f>'2019'!BI30</f>
        <v>2740</v>
      </c>
      <c r="BQ372" s="61">
        <f>'2019'!BJ30</f>
        <v>0</v>
      </c>
      <c r="BR372" s="61">
        <f>'2019'!BK30</f>
        <v>0</v>
      </c>
      <c r="BS372" s="61">
        <f>'2019'!BL30</f>
        <v>0</v>
      </c>
      <c r="BT372" s="61">
        <f>'2019'!BM30</f>
        <v>0</v>
      </c>
      <c r="BU372" s="62">
        <f>'2019'!BN30</f>
        <v>0</v>
      </c>
      <c r="BV372" s="62">
        <f>'2019'!BO30</f>
        <v>0</v>
      </c>
      <c r="BW372" s="62">
        <f>'2019'!BP30</f>
        <v>0</v>
      </c>
      <c r="BX372" s="62">
        <f>'2019'!BQ30</f>
        <v>0</v>
      </c>
      <c r="BY372" s="62">
        <f>'2019'!BR30</f>
        <v>0</v>
      </c>
      <c r="BZ372" s="62">
        <f>'2019'!BS30</f>
        <v>0</v>
      </c>
      <c r="CA372" s="62">
        <f>'2019'!BT30</f>
        <v>0</v>
      </c>
      <c r="CB372" s="62">
        <f>'2019'!BU30</f>
        <v>0</v>
      </c>
      <c r="CC372" s="63">
        <f>'2019'!BV30</f>
        <v>0</v>
      </c>
      <c r="CD372" s="60">
        <f>'2019'!BW30</f>
        <v>158</v>
      </c>
      <c r="CE372" s="61">
        <f>'2019'!BX30</f>
        <v>3383</v>
      </c>
      <c r="CF372" s="61">
        <f>'2019'!BY30</f>
        <v>18</v>
      </c>
      <c r="CG372" s="61">
        <f>'2019'!BZ30</f>
        <v>13</v>
      </c>
      <c r="CH372" s="61">
        <f>'2019'!CA30</f>
        <v>0</v>
      </c>
      <c r="CI372" s="61">
        <f>'2019'!CB30</f>
        <v>20</v>
      </c>
      <c r="CJ372" s="62">
        <f>'2019'!CC30</f>
        <v>0.56999999999999995</v>
      </c>
      <c r="CK372" s="62">
        <f>'2019'!CD30</f>
        <v>0.67</v>
      </c>
      <c r="CL372" s="62">
        <f>'2019'!CE30</f>
        <v>2.63</v>
      </c>
      <c r="CM372" s="62">
        <f>'2019'!CF30</f>
        <v>6</v>
      </c>
      <c r="CN372" s="62">
        <f>'2019'!CG30</f>
        <v>7.2</v>
      </c>
      <c r="CO372" s="62">
        <f>'2019'!CH30</f>
        <v>0</v>
      </c>
      <c r="CP372" s="62">
        <f>'2019'!CI30</f>
        <v>0</v>
      </c>
      <c r="CQ372" s="62">
        <f>'2019'!CJ30</f>
        <v>18.2</v>
      </c>
      <c r="CR372" s="63">
        <f>'2019'!CK30</f>
        <v>81.8</v>
      </c>
      <c r="CS372" s="60">
        <f>'2019'!CL30</f>
        <v>727</v>
      </c>
      <c r="CT372" s="61">
        <f>'2019'!CM30</f>
        <v>3301.2000000000003</v>
      </c>
      <c r="CU372" s="61">
        <f>'2019'!CN30</f>
        <v>93</v>
      </c>
      <c r="CV372" s="61">
        <f>'2019'!CO30</f>
        <v>63</v>
      </c>
      <c r="CW372" s="61">
        <f>'2019'!CP30</f>
        <v>5</v>
      </c>
      <c r="CX372" s="61">
        <f>'2019'!CQ30</f>
        <v>17</v>
      </c>
      <c r="CY372" s="62">
        <f>'2019'!CR30</f>
        <v>0.62</v>
      </c>
      <c r="CZ372" s="62">
        <f>'2019'!CS30</f>
        <v>1.6</v>
      </c>
      <c r="DA372" s="62">
        <f>'2019'!CT30</f>
        <v>2.13</v>
      </c>
      <c r="DB372" s="62">
        <f>'2019'!CU30</f>
        <v>4.5</v>
      </c>
      <c r="DC372" s="62">
        <f>'2019'!CV30</f>
        <v>9.3000000000000007</v>
      </c>
      <c r="DD372" s="62">
        <f>'2019'!DA30</f>
        <v>40</v>
      </c>
      <c r="DE372" s="62">
        <f>'2019'!DB30</f>
        <v>4.5</v>
      </c>
      <c r="DF372" s="62">
        <f>'2019'!DC30</f>
        <v>4.4000000000000004</v>
      </c>
      <c r="DG372" s="63">
        <f>'2019'!DD30</f>
        <v>95.6</v>
      </c>
      <c r="DH372" s="60">
        <f>'2019'!DE30</f>
        <v>1047</v>
      </c>
      <c r="DI372" s="61">
        <f>'2019'!DF30</f>
        <v>3758.3999999999996</v>
      </c>
      <c r="DJ372" s="61">
        <f>'2019'!DG30</f>
        <v>121</v>
      </c>
      <c r="DK372" s="61">
        <f>'2019'!DH30</f>
        <v>92</v>
      </c>
      <c r="DL372" s="61">
        <f>'2019'!DI30</f>
        <v>4</v>
      </c>
      <c r="DM372" s="61">
        <f>'2019'!DJ30</f>
        <v>25</v>
      </c>
      <c r="DN372" s="62">
        <f>'2019'!DK30</f>
        <v>0.59</v>
      </c>
      <c r="DO372" s="62">
        <f>'2019'!DL30</f>
        <v>2.2999999999999998</v>
      </c>
      <c r="DP372" s="62">
        <f>'2019'!DM30</f>
        <v>2.85</v>
      </c>
      <c r="DQ372" s="62">
        <f>'2019'!DN30</f>
        <v>4.0999999999999996</v>
      </c>
      <c r="DR372" s="62">
        <f>'2019'!DO30</f>
        <v>9</v>
      </c>
      <c r="DS372" s="62">
        <f>'2019'!DT30</f>
        <v>77.3</v>
      </c>
      <c r="DT372" s="62">
        <f>'2019'!DU30</f>
        <v>3.2</v>
      </c>
      <c r="DU372" s="62">
        <f>'2019'!DV30</f>
        <v>2.4</v>
      </c>
      <c r="DV372" s="63">
        <f>'2019'!DW30</f>
        <v>94.9</v>
      </c>
    </row>
    <row r="373" spans="1:126" ht="15.75" customHeight="1" x14ac:dyDescent="0.2">
      <c r="A373" s="30">
        <f t="shared" si="35"/>
        <v>371</v>
      </c>
      <c r="B373" s="31">
        <f>'2017'!A37</f>
        <v>35</v>
      </c>
      <c r="C373" s="31">
        <v>2017</v>
      </c>
      <c r="D373" s="32" t="str">
        <f>'2017'!B37</f>
        <v>Zach Pascal</v>
      </c>
      <c r="E373" s="32" t="str" cm="1">
        <f t="array" ref="E373">_xlfn.IFS(F373&gt;12.5,"Cornerstone",AND(F373&gt;11.995,F373&lt;12.5),"Elite",AND(F373&gt;11,F373&lt;12.995),"Elite Upside",AND(F373&gt;=9.69,F373&lt;10.999),"Upside",AND(F373&gt;8.4,F373&lt;9.999),"Upside Lite",AND(F373&gt;7.25,F373&lt;8.999),"Outlier",AND(F373&gt;=6,F373&lt;7.25),"Outlier Lite",F373&lt;6.999,"Purgatory")</f>
        <v>Purgatory</v>
      </c>
      <c r="F373" s="33">
        <f>'2017'!C37</f>
        <v>5.8085714285714296</v>
      </c>
      <c r="G373" s="33">
        <f t="shared" si="36"/>
        <v>39.6</v>
      </c>
      <c r="H373" s="303">
        <f t="shared" si="37"/>
        <v>-1.5054798601660442</v>
      </c>
      <c r="I373" s="34" t="str">
        <f>'2017'!D37</f>
        <v>Old Dominion</v>
      </c>
      <c r="J373" s="35">
        <f>'2017'!E37</f>
        <v>10</v>
      </c>
      <c r="K373" s="36">
        <f>'2017'!F37</f>
        <v>34686</v>
      </c>
      <c r="L373" s="37">
        <f>'2017'!G37</f>
        <v>30.797260273972604</v>
      </c>
      <c r="M373" s="37" t="str">
        <f>'2017'!H37</f>
        <v>SR</v>
      </c>
      <c r="N373" s="37">
        <f>'2017'!I37</f>
        <v>22.372602739726027</v>
      </c>
      <c r="O373" s="37" t="str">
        <f>'2017'!J37</f>
        <v>Hybrid</v>
      </c>
      <c r="P373" s="37" t="str">
        <f>'2017'!K37</f>
        <v>SLOB</v>
      </c>
      <c r="Q373" s="37" t="str">
        <f>'2017'!L37</f>
        <v>N/A</v>
      </c>
      <c r="R373" s="55">
        <f>'2017'!M37</f>
        <v>74</v>
      </c>
      <c r="S373" s="55">
        <f>'2017'!N37</f>
        <v>207</v>
      </c>
      <c r="T373" s="231">
        <f t="shared" si="38"/>
        <v>26.576932847072417</v>
      </c>
      <c r="U373" s="37">
        <f>'2017'!O37</f>
        <v>4.55</v>
      </c>
      <c r="V373" s="56">
        <f>'2017'!P37</f>
        <v>0</v>
      </c>
      <c r="W373" s="57">
        <f>'2017'!Q37</f>
        <v>0</v>
      </c>
      <c r="X373" s="58">
        <f>'2017'!R37</f>
        <v>0</v>
      </c>
      <c r="Y373" s="58">
        <f>'2017'!S37</f>
        <v>0.21168091168091169</v>
      </c>
      <c r="Z373" s="58">
        <f>'2017'!T37</f>
        <v>0.37015945330296129</v>
      </c>
      <c r="AA373" s="58">
        <f>'2017'!U37</f>
        <v>0.31097961867192636</v>
      </c>
      <c r="AB373" s="58">
        <f>'2017'!V37</f>
        <v>0.34056953598744383</v>
      </c>
      <c r="AC373" s="59">
        <f>'2017'!W37</f>
        <v>0.23839867519121066</v>
      </c>
      <c r="AD373" s="42">
        <f>'2017'!X37</f>
        <v>19.717808219178082</v>
      </c>
      <c r="AE373" s="43">
        <f>'2017'!Y37</f>
        <v>2.7</v>
      </c>
      <c r="AF373" s="43">
        <f>'2017'!Z37</f>
        <v>5.3</v>
      </c>
      <c r="AG373" s="43">
        <f>'2017'!AA37</f>
        <v>13.8</v>
      </c>
      <c r="AH373" s="43">
        <f>'2017'!AB37</f>
        <v>0.52</v>
      </c>
      <c r="AI373" s="43">
        <f>'2017'!AC37</f>
        <v>2.5299999999999998</v>
      </c>
      <c r="AJ373" s="44" t="str">
        <f>'2017'!AD37</f>
        <v>N/A</v>
      </c>
      <c r="AK373" s="44" t="str">
        <f>'2017'!AE37</f>
        <v>N/A</v>
      </c>
      <c r="AL373" s="45">
        <f>'2017'!AF37</f>
        <v>5.7999999999999996E-2</v>
      </c>
      <c r="AM373" s="46">
        <f t="shared" si="41"/>
        <v>0</v>
      </c>
      <c r="AN373" s="45">
        <f>'2017'!AG37</f>
        <v>0.47799999999999998</v>
      </c>
      <c r="AO373" s="45">
        <f>'2017'!AH37</f>
        <v>0.41300000000000003</v>
      </c>
      <c r="AP373" s="43">
        <f>'2017'!AI37</f>
        <v>96.595023947589283</v>
      </c>
      <c r="AQ373" s="47">
        <f>'2017'!AJ37</f>
        <v>97.582361860011176</v>
      </c>
      <c r="AR373" s="48">
        <f>'2017'!AK37</f>
        <v>6</v>
      </c>
      <c r="AS373" s="49">
        <f>'2017'!AL37</f>
        <v>7</v>
      </c>
      <c r="AT373" s="49">
        <f>'2017'!AM37</f>
        <v>5</v>
      </c>
      <c r="AU373" s="49">
        <f>'2017'!AN37</f>
        <v>3</v>
      </c>
      <c r="AV373" s="49">
        <f>'2017'!AO37</f>
        <v>7</v>
      </c>
      <c r="AW373" s="49">
        <f>'2017'!AP37</f>
        <v>6</v>
      </c>
      <c r="AX373" s="49">
        <f>'2017'!AQ37</f>
        <v>0</v>
      </c>
      <c r="AY373" s="50">
        <f>'2017'!AR37</f>
        <v>0</v>
      </c>
      <c r="AZ373" s="60">
        <f>'2017'!AS37</f>
        <v>0</v>
      </c>
      <c r="BA373" s="61">
        <f>'2017'!AT37</f>
        <v>3374.75</v>
      </c>
      <c r="BB373" s="61">
        <f>'2017'!AU37</f>
        <v>0</v>
      </c>
      <c r="BC373" s="61">
        <f>'2017'!AV37</f>
        <v>0</v>
      </c>
      <c r="BD373" s="61">
        <f>'2017'!AW37</f>
        <v>0</v>
      </c>
      <c r="BE373" s="61">
        <f>'2017'!AX37</f>
        <v>0</v>
      </c>
      <c r="BF373" s="62">
        <f>'2017'!AY37</f>
        <v>0</v>
      </c>
      <c r="BG373" s="62">
        <f>'2017'!AZ37</f>
        <v>0</v>
      </c>
      <c r="BH373" s="62">
        <f>'2017'!BA37</f>
        <v>0</v>
      </c>
      <c r="BI373" s="62">
        <f>'2017'!BB37</f>
        <v>0</v>
      </c>
      <c r="BJ373" s="62">
        <f>'2017'!BC37</f>
        <v>0</v>
      </c>
      <c r="BK373" s="62">
        <f>'2017'!BD37</f>
        <v>0</v>
      </c>
      <c r="BL373" s="62">
        <f>'2017'!BE37</f>
        <v>0</v>
      </c>
      <c r="BM373" s="62">
        <f>'2017'!BF37</f>
        <v>0</v>
      </c>
      <c r="BN373" s="63">
        <f>'2017'!BG37</f>
        <v>0</v>
      </c>
      <c r="BO373" s="60">
        <f>'2017'!BH37</f>
        <v>0</v>
      </c>
      <c r="BP373" s="61">
        <f>'2017'!BI37</f>
        <v>4313</v>
      </c>
      <c r="BQ373" s="61">
        <f>'2017'!BJ37</f>
        <v>0</v>
      </c>
      <c r="BR373" s="61">
        <f>'2017'!BK37</f>
        <v>0</v>
      </c>
      <c r="BS373" s="61">
        <f>'2017'!BL37</f>
        <v>0</v>
      </c>
      <c r="BT373" s="61">
        <f>'2017'!BM37</f>
        <v>0</v>
      </c>
      <c r="BU373" s="62">
        <f>'2017'!BN37</f>
        <v>0</v>
      </c>
      <c r="BV373" s="62">
        <f>'2017'!BO37</f>
        <v>0</v>
      </c>
      <c r="BW373" s="62">
        <f>'2017'!BP37</f>
        <v>0</v>
      </c>
      <c r="BX373" s="62">
        <f>'2017'!BQ37</f>
        <v>0</v>
      </c>
      <c r="BY373" s="62">
        <f>'2017'!BR37</f>
        <v>0</v>
      </c>
      <c r="BZ373" s="62">
        <f>'2017'!BS37</f>
        <v>0</v>
      </c>
      <c r="CA373" s="62">
        <f>'2017'!BT37</f>
        <v>0</v>
      </c>
      <c r="CB373" s="62">
        <f>'2017'!BU37</f>
        <v>0</v>
      </c>
      <c r="CC373" s="63">
        <f>'2017'!BV37</f>
        <v>0</v>
      </c>
      <c r="CD373" s="60">
        <f>'2017'!BW37</f>
        <v>743</v>
      </c>
      <c r="CE373" s="61">
        <f>'2017'!BX37</f>
        <v>3510</v>
      </c>
      <c r="CF373" s="61">
        <f>'2017'!BY37</f>
        <v>100</v>
      </c>
      <c r="CG373" s="61">
        <f>'2017'!BZ37</f>
        <v>59</v>
      </c>
      <c r="CH373" s="61">
        <f>'2017'!CA37</f>
        <v>7</v>
      </c>
      <c r="CI373" s="61">
        <f>'2017'!CB37</f>
        <v>30</v>
      </c>
      <c r="CJ373" s="62">
        <f>'2017'!CC37</f>
        <v>0</v>
      </c>
      <c r="CK373" s="62">
        <f>'2017'!CD37</f>
        <v>0</v>
      </c>
      <c r="CL373" s="62">
        <f>'2017'!CE37</f>
        <v>1.54</v>
      </c>
      <c r="CM373" s="62">
        <f>'2017'!CF37</f>
        <v>3</v>
      </c>
      <c r="CN373" s="62">
        <f>'2017'!CG37</f>
        <v>13.3</v>
      </c>
      <c r="CO373" s="62">
        <f>'2017'!CH37</f>
        <v>0</v>
      </c>
      <c r="CP373" s="62">
        <f>'2017'!CI37</f>
        <v>13.2</v>
      </c>
      <c r="CQ373" s="62">
        <f>'2017'!CJ37</f>
        <v>84</v>
      </c>
      <c r="CR373" s="63">
        <f>'2017'!CK37</f>
        <v>16</v>
      </c>
      <c r="CS373" s="60">
        <f>'2017'!CL37</f>
        <v>975</v>
      </c>
      <c r="CT373" s="61">
        <f>'2017'!CM37</f>
        <v>2634</v>
      </c>
      <c r="CU373" s="61">
        <f>'2017'!CN37</f>
        <v>120</v>
      </c>
      <c r="CV373" s="61">
        <f>'2017'!CO37</f>
        <v>69</v>
      </c>
      <c r="CW373" s="61">
        <f>'2017'!CP37</f>
        <v>8</v>
      </c>
      <c r="CX373" s="61">
        <f>'2017'!CQ37</f>
        <v>20</v>
      </c>
      <c r="CY373" s="62">
        <f>'2017'!CR37</f>
        <v>0</v>
      </c>
      <c r="CZ373" s="62">
        <f>'2017'!CS37</f>
        <v>0</v>
      </c>
      <c r="DA373" s="62">
        <f>'2017'!CT37</f>
        <v>2.23</v>
      </c>
      <c r="DB373" s="62">
        <f>'2017'!CU37</f>
        <v>5.3</v>
      </c>
      <c r="DC373" s="62">
        <f>'2017'!CV37</f>
        <v>13.3</v>
      </c>
      <c r="DD373" s="62">
        <f>'2017'!CW37</f>
        <v>0</v>
      </c>
      <c r="DE373" s="62">
        <f>'2017'!CX37</f>
        <v>6.8</v>
      </c>
      <c r="DF373" s="62">
        <f>'2017'!CY37</f>
        <v>65.400000000000006</v>
      </c>
      <c r="DG373" s="63">
        <f>'2017'!CZ37</f>
        <v>33.1</v>
      </c>
      <c r="DH373" s="60">
        <f>'2017'!DA37</f>
        <v>946</v>
      </c>
      <c r="DI373" s="61">
        <f>'2017'!DB37</f>
        <v>3042</v>
      </c>
      <c r="DJ373" s="61">
        <f>'2017'!DC37</f>
        <v>101</v>
      </c>
      <c r="DK373" s="61">
        <f>'2017'!DD37</f>
        <v>65</v>
      </c>
      <c r="DL373" s="61">
        <f>'2017'!DE37</f>
        <v>9</v>
      </c>
      <c r="DM373" s="61">
        <f>'2017'!DF37</f>
        <v>31</v>
      </c>
      <c r="DN373" s="62">
        <f>'2017'!DG37</f>
        <v>0.52</v>
      </c>
      <c r="DO373" s="62">
        <f>'2017'!DH37</f>
        <v>2.5299999999999998</v>
      </c>
      <c r="DP373" s="62">
        <f>'2017'!DI37</f>
        <v>2.7</v>
      </c>
      <c r="DQ373" s="62">
        <f>'2017'!DJ37</f>
        <v>4.2</v>
      </c>
      <c r="DR373" s="62">
        <f>'2017'!DK37</f>
        <v>13.8</v>
      </c>
      <c r="DS373" s="62">
        <f>'2017'!DL37</f>
        <v>0</v>
      </c>
      <c r="DT373" s="62">
        <f>'2017'!DM37</f>
        <v>5.8</v>
      </c>
      <c r="DU373" s="62">
        <f>'2017'!DN37</f>
        <v>47.8</v>
      </c>
      <c r="DV373" s="63">
        <f>'2017'!DO37</f>
        <v>49.5</v>
      </c>
    </row>
    <row r="374" spans="1:126" ht="15.75" customHeight="1" x14ac:dyDescent="0.2">
      <c r="A374" s="30">
        <f t="shared" si="35"/>
        <v>372</v>
      </c>
      <c r="B374" s="31">
        <f>'2024'!A33</f>
        <v>31</v>
      </c>
      <c r="C374" s="31">
        <v>2024</v>
      </c>
      <c r="D374" s="32" t="str">
        <f>'2024'!B33</f>
        <v>Xavier Weaver</v>
      </c>
      <c r="E374" s="32" t="str" cm="1">
        <f t="array" ref="E374">_xlfn.IFS(F374&gt;12.5,"Cornerstone",AND(F374&gt;11.995,F374&lt;12.5),"Elite",AND(F374&gt;11,F374&lt;12.995),"Elite Upside",AND(F374&gt;=9.69,F374&lt;10.999),"Upside",AND(F374&gt;8.4,F374&lt;9.999),"Upside Lite",AND(F374&gt;7.25,F374&lt;8.999),"Outlier",AND(F374&gt;=6,F374&lt;7.25),"Outlier Lite",F374&lt;6.999,"Purgatory")</f>
        <v>Purgatory</v>
      </c>
      <c r="F374" s="33">
        <f>'2024'!C33</f>
        <v>5.7971428571428572</v>
      </c>
      <c r="G374" s="33">
        <f t="shared" si="36"/>
        <v>39.5</v>
      </c>
      <c r="H374" s="303">
        <f t="shared" si="37"/>
        <v>-1.5120393395818259</v>
      </c>
      <c r="I374" s="34" t="str">
        <f>'2024'!D33</f>
        <v>Colorado</v>
      </c>
      <c r="J374" s="35">
        <f>'2024'!E33</f>
        <v>5</v>
      </c>
      <c r="K374" s="36">
        <f>'2024'!F33</f>
        <v>36811</v>
      </c>
      <c r="L374" s="37">
        <f>'2024'!G33</f>
        <v>24.975342465753425</v>
      </c>
      <c r="M374" s="37" t="str">
        <f>'2024'!H33</f>
        <v>RS SR</v>
      </c>
      <c r="N374" s="37">
        <f>'2024'!I33</f>
        <v>23.556164383561644</v>
      </c>
      <c r="O374" s="37" t="str">
        <f>'2024'!J33</f>
        <v>Wide</v>
      </c>
      <c r="P374" s="37" t="str">
        <f>'2024'!K33</f>
        <v>BALL HOG</v>
      </c>
      <c r="Q374" s="37" t="str">
        <f>'2024'!L33</f>
        <v>Poor Earner</v>
      </c>
      <c r="R374" s="35">
        <f>'2024'!M33</f>
        <v>72</v>
      </c>
      <c r="S374" s="35">
        <f>'2024'!N33</f>
        <v>169</v>
      </c>
      <c r="T374" s="231">
        <f t="shared" si="38"/>
        <v>22.920266596706036</v>
      </c>
      <c r="U374" s="35">
        <f>'2024'!O33</f>
        <v>4.47</v>
      </c>
      <c r="V374" s="38">
        <f>'2024'!P33</f>
        <v>0</v>
      </c>
      <c r="W374" s="57">
        <f>'2024'!Q33</f>
        <v>8.1564465408805034E-2</v>
      </c>
      <c r="X374" s="58">
        <f>'2024'!R33</f>
        <v>7.8485687903970452E-2</v>
      </c>
      <c r="Y374" s="58">
        <f>'2024'!S33</f>
        <v>0.3716216216216216</v>
      </c>
      <c r="Z374" s="58">
        <f>'2024'!T33</f>
        <v>0.41357064685213984</v>
      </c>
      <c r="AA374" s="58">
        <f>'2024'!U33</f>
        <v>0.28009994755837986</v>
      </c>
      <c r="AB374" s="58">
        <f>'2024'!V33</f>
        <v>0.34683529720525985</v>
      </c>
      <c r="AC374" s="59">
        <f>'2024'!W33</f>
        <v>0.32949353234499684</v>
      </c>
      <c r="AD374" s="42">
        <f>'2024'!X33</f>
        <v>20.901369863013699</v>
      </c>
      <c r="AE374" s="43">
        <f>'2024'!Y33</f>
        <v>2.98</v>
      </c>
      <c r="AF374" s="43">
        <f>'2024'!Z33</f>
        <v>4.9000000000000004</v>
      </c>
      <c r="AG374" s="43">
        <f>'2024'!AA33</f>
        <v>12.3</v>
      </c>
      <c r="AH374" s="43">
        <f>'2024'!AB33</f>
        <v>0.72</v>
      </c>
      <c r="AI374" s="43">
        <f>'2024'!AC33</f>
        <v>3.14</v>
      </c>
      <c r="AJ374" s="44">
        <f>'2024'!AD33</f>
        <v>2.4768722466960356E-2</v>
      </c>
      <c r="AK374" s="44">
        <f>'2024'!AE33</f>
        <v>0.1638546255506608</v>
      </c>
      <c r="AL374" s="45">
        <f>'2024'!AF33</f>
        <v>5.5999999999999994E-2</v>
      </c>
      <c r="AM374" s="46">
        <f t="shared" si="41"/>
        <v>0.23100000000000001</v>
      </c>
      <c r="AN374" s="45">
        <f>'2024'!AG33</f>
        <v>0.86550000000000005</v>
      </c>
      <c r="AO374" s="45">
        <f>'2024'!AH33</f>
        <v>0.13150000000000001</v>
      </c>
      <c r="AP374" s="43">
        <f>'2024'!AI33</f>
        <v>84.661626493081897</v>
      </c>
      <c r="AQ374" s="47">
        <f>'2024'!AJ33</f>
        <v>82.083212242530422</v>
      </c>
      <c r="AR374" s="48">
        <f>'2024'!AK33</f>
        <v>8</v>
      </c>
      <c r="AS374" s="49">
        <f>'2024'!AL33</f>
        <v>5</v>
      </c>
      <c r="AT374" s="49">
        <f>'2024'!AM33</f>
        <v>6</v>
      </c>
      <c r="AU374" s="49">
        <f>'2024'!AN33</f>
        <v>2</v>
      </c>
      <c r="AV374" s="49">
        <f>'2024'!AO33</f>
        <v>8</v>
      </c>
      <c r="AW374" s="49">
        <f>'2024'!AP33</f>
        <v>3</v>
      </c>
      <c r="AX374" s="49">
        <f>'2024'!AQ33</f>
        <v>0</v>
      </c>
      <c r="AY374" s="50">
        <f>'2024'!AR33</f>
        <v>0.25</v>
      </c>
      <c r="AZ374" s="60">
        <f>'2024'!AS33</f>
        <v>166</v>
      </c>
      <c r="BA374" s="61">
        <f>'2024'!AT33</f>
        <v>2035.1999999999998</v>
      </c>
      <c r="BB374" s="61">
        <f>'2024'!AU33</f>
        <v>25</v>
      </c>
      <c r="BC374" s="61">
        <f>'2024'!AV33</f>
        <v>12</v>
      </c>
      <c r="BD374" s="61">
        <f>'2024'!AW33</f>
        <v>0</v>
      </c>
      <c r="BE374" s="61">
        <f>'2024'!AX33</f>
        <v>0</v>
      </c>
      <c r="BF374" s="62">
        <f>'2024'!AY33</f>
        <v>0.06</v>
      </c>
      <c r="BG374" s="62">
        <f>'2024'!AZ33</f>
        <v>0.76</v>
      </c>
      <c r="BH374" s="62">
        <f>'2024'!BA33</f>
        <v>1.34</v>
      </c>
      <c r="BI374" s="62">
        <f>'2024'!BB33</f>
        <v>5.5</v>
      </c>
      <c r="BJ374" s="62">
        <f>'2024'!BC33</f>
        <v>15.9</v>
      </c>
      <c r="BK374" s="62">
        <f>'2024'!BH33</f>
        <v>33.299999999999997</v>
      </c>
      <c r="BL374" s="62">
        <f>'2024'!BI33</f>
        <v>14.3</v>
      </c>
      <c r="BM374" s="62">
        <f>'2024'!BJ33</f>
        <v>94.1</v>
      </c>
      <c r="BN374" s="63">
        <f>'2024'!BK33</f>
        <v>5.9</v>
      </c>
      <c r="BO374" s="60">
        <f>'2024'!BL33</f>
        <v>136</v>
      </c>
      <c r="BP374" s="61">
        <f>'2024'!BM33</f>
        <v>1732.8</v>
      </c>
      <c r="BQ374" s="61">
        <f>'2024'!BN33</f>
        <v>20</v>
      </c>
      <c r="BR374" s="61">
        <f>'2024'!BO33</f>
        <v>11</v>
      </c>
      <c r="BS374" s="61">
        <f>'2024'!BP33</f>
        <v>0</v>
      </c>
      <c r="BT374" s="61">
        <f>'2024'!BQ33</f>
        <v>0</v>
      </c>
      <c r="BU374" s="62">
        <f>'2024'!BR33</f>
        <v>0</v>
      </c>
      <c r="BV374" s="62">
        <f>'2024'!BS33</f>
        <v>0</v>
      </c>
      <c r="BW374" s="62">
        <f>'2024'!BT33</f>
        <v>1.28</v>
      </c>
      <c r="BX374" s="62">
        <f>'2024'!BU33</f>
        <v>2.2000000000000002</v>
      </c>
      <c r="BY374" s="62">
        <f>'2024'!BV33</f>
        <v>15.5</v>
      </c>
      <c r="BZ374" s="62">
        <f>'2024'!CA33</f>
        <v>50</v>
      </c>
      <c r="CA374" s="62">
        <f>'2024'!CB33</f>
        <v>8.3000000000000007</v>
      </c>
      <c r="CB374" s="62">
        <f>'2024'!CC33</f>
        <v>97.4</v>
      </c>
      <c r="CC374" s="63">
        <f>'2024'!CD33</f>
        <v>2.6</v>
      </c>
      <c r="CD374" s="60">
        <f>'2024'!CE33</f>
        <v>715</v>
      </c>
      <c r="CE374" s="61">
        <f>'2024'!CF33</f>
        <v>1924</v>
      </c>
      <c r="CF374" s="61">
        <f>'2024'!CG33</f>
        <v>83</v>
      </c>
      <c r="CG374" s="61">
        <f>'2024'!CH33</f>
        <v>41</v>
      </c>
      <c r="CH374" s="61">
        <f>'2024'!CI33</f>
        <v>2</v>
      </c>
      <c r="CI374" s="61">
        <f>'2024'!CJ33</f>
        <v>0</v>
      </c>
      <c r="CJ374" s="62">
        <f>'2024'!CK33</f>
        <v>0.19</v>
      </c>
      <c r="CK374" s="62">
        <f>'2024'!CL33</f>
        <v>2.41</v>
      </c>
      <c r="CL374" s="62">
        <f>'2024'!CM33</f>
        <v>3.08</v>
      </c>
      <c r="CM374" s="62">
        <f>'2024'!CN33</f>
        <v>3.5</v>
      </c>
      <c r="CN374" s="62">
        <f>'2024'!CO33</f>
        <v>18.2</v>
      </c>
      <c r="CO374" s="62">
        <f>'2024'!CT33</f>
        <v>43.8</v>
      </c>
      <c r="CP374" s="62">
        <f>'2024'!CU33</f>
        <v>4.7</v>
      </c>
      <c r="CQ374" s="62">
        <f>'2024'!CV33</f>
        <v>84.7</v>
      </c>
      <c r="CR374" s="63">
        <f>'2024'!CW33</f>
        <v>15.3</v>
      </c>
      <c r="CS374" s="60">
        <f>'2024'!CX33</f>
        <v>718</v>
      </c>
      <c r="CT374" s="61">
        <f>'2024'!CY33</f>
        <v>1736.1000000000001</v>
      </c>
      <c r="CU374" s="61">
        <f>'2024'!CZ33</f>
        <v>93</v>
      </c>
      <c r="CV374" s="61">
        <f>'2024'!DA33</f>
        <v>53</v>
      </c>
      <c r="CW374" s="61">
        <f>'2024'!DB33</f>
        <v>6</v>
      </c>
      <c r="CX374" s="61">
        <f>'2024'!DC33</f>
        <v>0</v>
      </c>
      <c r="CY374" s="62">
        <f>'2024'!DD33</f>
        <v>0</v>
      </c>
      <c r="CZ374" s="62">
        <f>'2024'!DE33</f>
        <v>0</v>
      </c>
      <c r="DA374" s="62">
        <f>'2024'!DF33</f>
        <v>2.98</v>
      </c>
      <c r="DB374" s="62">
        <f>'2024'!DG33</f>
        <v>4.7</v>
      </c>
      <c r="DC374" s="62">
        <f>'2024'!DH33</f>
        <v>2.98</v>
      </c>
      <c r="DD374" s="62">
        <f>'2024'!DM33</f>
        <v>45.5</v>
      </c>
      <c r="DE374" s="62">
        <f>'2024'!DN33</f>
        <v>11.7</v>
      </c>
      <c r="DF374" s="62">
        <f>'2024'!DO33</f>
        <v>83.2</v>
      </c>
      <c r="DG374" s="63">
        <f>'2024'!DP33</f>
        <v>16.399999999999999</v>
      </c>
      <c r="DH374" s="60">
        <f>'2024'!DQ33</f>
        <v>908</v>
      </c>
      <c r="DI374" s="61">
        <f>'2024'!DR33</f>
        <v>3241.7</v>
      </c>
      <c r="DJ374" s="61">
        <f>'2024'!DS33</f>
        <v>99</v>
      </c>
      <c r="DK374" s="61">
        <f>'2024'!DT33</f>
        <v>68</v>
      </c>
      <c r="DL374" s="61">
        <f>'2024'!DU33</f>
        <v>4</v>
      </c>
      <c r="DM374" s="61">
        <f>'2024'!DV33</f>
        <v>26.4</v>
      </c>
      <c r="DN374" s="62">
        <f>'2024'!DW33</f>
        <v>0.72</v>
      </c>
      <c r="DO374" s="62">
        <f>'2024'!DX33</f>
        <v>3.14</v>
      </c>
      <c r="DP374" s="62">
        <f>'2024'!DY33</f>
        <v>1.73</v>
      </c>
      <c r="DQ374" s="62">
        <f>'2024'!DZ33</f>
        <v>4.9000000000000004</v>
      </c>
      <c r="DR374" s="62">
        <f>'2024'!EA33</f>
        <v>12.3</v>
      </c>
      <c r="DS374" s="62">
        <f>'2024'!EF33</f>
        <v>23.1</v>
      </c>
      <c r="DT374" s="62">
        <f>'2024'!EG33</f>
        <v>5.6</v>
      </c>
      <c r="DU374" s="62">
        <f>'2024'!EH33</f>
        <v>89.9</v>
      </c>
      <c r="DV374" s="63">
        <f>'2024'!EI33</f>
        <v>9.9</v>
      </c>
    </row>
    <row r="375" spans="1:126" ht="15.75" customHeight="1" x14ac:dyDescent="0.2">
      <c r="A375" s="30">
        <f t="shared" si="35"/>
        <v>373</v>
      </c>
      <c r="B375" s="31">
        <f>'2017'!A38</f>
        <v>36</v>
      </c>
      <c r="C375" s="31">
        <v>2017</v>
      </c>
      <c r="D375" s="32" t="str">
        <f>'2017'!B38</f>
        <v>Noel Thomas</v>
      </c>
      <c r="E375" s="32" t="str" cm="1">
        <f t="array" ref="E375">_xlfn.IFS(F375&gt;12.5,"Cornerstone",AND(F375&gt;11.995,F375&lt;12.5),"Elite",AND(F375&gt;11,F375&lt;12.995),"Elite Upside",AND(F375&gt;=9.69,F375&lt;10.999),"Upside",AND(F375&gt;8.4,F375&lt;9.999),"Upside Lite",AND(F375&gt;7.25,F375&lt;8.999),"Outlier",AND(F375&gt;=6,F375&lt;7.25),"Outlier Lite",F375&lt;6.999,"Purgatory")</f>
        <v>Purgatory</v>
      </c>
      <c r="F375" s="33">
        <f>'2017'!C38</f>
        <v>5.7842857142857138</v>
      </c>
      <c r="G375" s="33">
        <f t="shared" si="36"/>
        <v>39.300000000000004</v>
      </c>
      <c r="H375" s="303">
        <f t="shared" si="37"/>
        <v>-1.51941875392458</v>
      </c>
      <c r="I375" s="34" t="str">
        <f>'2017'!D38</f>
        <v>Connecticut</v>
      </c>
      <c r="J375" s="35">
        <f>'2017'!E38</f>
        <v>9</v>
      </c>
      <c r="K375" s="36">
        <f>'2017'!F38</f>
        <v>34595</v>
      </c>
      <c r="L375" s="37">
        <f>'2017'!G38</f>
        <v>31.046575342465754</v>
      </c>
      <c r="M375" s="37" t="str">
        <f>'2017'!H38</f>
        <v>SR</v>
      </c>
      <c r="N375" s="37">
        <f>'2017'!I38</f>
        <v>22.621917808219177</v>
      </c>
      <c r="O375" s="37" t="str">
        <f>'2017'!J38</f>
        <v>Slot</v>
      </c>
      <c r="P375" s="37" t="str">
        <f>'2017'!K38</f>
        <v>BALL HOG</v>
      </c>
      <c r="Q375" s="37" t="str">
        <f>'2017'!L38</f>
        <v>N/A</v>
      </c>
      <c r="R375" s="55">
        <f>'2017'!M38</f>
        <v>73</v>
      </c>
      <c r="S375" s="55">
        <f>'2017'!N38</f>
        <v>205</v>
      </c>
      <c r="T375" s="231">
        <f t="shared" si="38"/>
        <v>27.046189952766476</v>
      </c>
      <c r="U375" s="37">
        <f>'2017'!O38</f>
        <v>4.63</v>
      </c>
      <c r="V375" s="56">
        <f>'2017'!P38</f>
        <v>0</v>
      </c>
      <c r="W375" s="57">
        <f>'2017'!Q38</f>
        <v>0</v>
      </c>
      <c r="X375" s="58">
        <f>'2017'!R38</f>
        <v>1.1387900355871887E-2</v>
      </c>
      <c r="Y375" s="58">
        <f>'2017'!S38</f>
        <v>0.1500984251968504</v>
      </c>
      <c r="Z375" s="58">
        <f>'2017'!T38</f>
        <v>0.29809286898839138</v>
      </c>
      <c r="AA375" s="58">
        <f>'2017'!U38</f>
        <v>0.48478618421052633</v>
      </c>
      <c r="AB375" s="58">
        <f>'2017'!V38</f>
        <v>0.48478618421052633</v>
      </c>
      <c r="AC375" s="59">
        <f>'2017'!W38</f>
        <v>0.33935032894736838</v>
      </c>
      <c r="AD375" s="42">
        <f>'2017'!X38</f>
        <v>20.964383561643835</v>
      </c>
      <c r="AE375" s="43">
        <f>'2017'!Y38</f>
        <v>2.54</v>
      </c>
      <c r="AF375" s="43">
        <f>'2017'!Z38</f>
        <v>6</v>
      </c>
      <c r="AG375" s="43">
        <f>'2017'!AA38</f>
        <v>12.1</v>
      </c>
      <c r="AH375" s="43">
        <f>'2017'!AB38</f>
        <v>0.35</v>
      </c>
      <c r="AI375" s="43">
        <f>'2017'!AC38</f>
        <v>3.1</v>
      </c>
      <c r="AJ375" s="44" t="str">
        <f>'2017'!AD38</f>
        <v>N/A</v>
      </c>
      <c r="AK375" s="44" t="str">
        <f>'2017'!AE38</f>
        <v>N/A</v>
      </c>
      <c r="AL375" s="45">
        <f>'2017'!AF38</f>
        <v>6.5000000000000002E-2</v>
      </c>
      <c r="AM375" s="46">
        <f t="shared" si="41"/>
        <v>0</v>
      </c>
      <c r="AN375" s="45">
        <f>'2017'!AG38</f>
        <v>0.317</v>
      </c>
      <c r="AO375" s="45">
        <f>'2017'!AH38</f>
        <v>0.433</v>
      </c>
      <c r="AP375" s="43">
        <f>'2017'!AI38</f>
        <v>89.219522102714777</v>
      </c>
      <c r="AQ375" s="47">
        <f>'2017'!AJ38</f>
        <v>88.310668880803064</v>
      </c>
      <c r="AR375" s="48">
        <f>'2017'!AK38</f>
        <v>9</v>
      </c>
      <c r="AS375" s="49">
        <f>'2017'!AL38</f>
        <v>5</v>
      </c>
      <c r="AT375" s="49">
        <f>'2017'!AM38</f>
        <v>5</v>
      </c>
      <c r="AU375" s="49">
        <f>'2017'!AN38</f>
        <v>5</v>
      </c>
      <c r="AV375" s="49">
        <f>'2017'!AO38</f>
        <v>5</v>
      </c>
      <c r="AW375" s="49">
        <f>'2017'!AP38</f>
        <v>4</v>
      </c>
      <c r="AX375" s="49">
        <f>'2017'!AQ38</f>
        <v>0</v>
      </c>
      <c r="AY375" s="50">
        <f>'2017'!AR38</f>
        <v>0</v>
      </c>
      <c r="AZ375" s="60">
        <f>'2017'!AS38</f>
        <v>0</v>
      </c>
      <c r="BA375" s="61">
        <f>'2017'!AT38</f>
        <v>2760</v>
      </c>
      <c r="BB375" s="61">
        <f>'2017'!AU38</f>
        <v>0</v>
      </c>
      <c r="BC375" s="61">
        <f>'2017'!AV38</f>
        <v>0</v>
      </c>
      <c r="BD375" s="61">
        <f>'2017'!AW38</f>
        <v>0</v>
      </c>
      <c r="BE375" s="61">
        <f>'2017'!AX38</f>
        <v>0</v>
      </c>
      <c r="BF375" s="62">
        <f>'2017'!AY38</f>
        <v>0</v>
      </c>
      <c r="BG375" s="62">
        <f>'2017'!AZ38</f>
        <v>0</v>
      </c>
      <c r="BH375" s="62">
        <f>'2017'!BA38</f>
        <v>0</v>
      </c>
      <c r="BI375" s="62">
        <f>'2017'!BB38</f>
        <v>0</v>
      </c>
      <c r="BJ375" s="62">
        <f>'2017'!BC38</f>
        <v>0</v>
      </c>
      <c r="BK375" s="62">
        <f>'2017'!BD38</f>
        <v>0</v>
      </c>
      <c r="BL375" s="62">
        <f>'2017'!BE38</f>
        <v>0</v>
      </c>
      <c r="BM375" s="62">
        <f>'2017'!BF38</f>
        <v>0</v>
      </c>
      <c r="BN375" s="63">
        <f>'2017'!BG38</f>
        <v>0</v>
      </c>
      <c r="BO375" s="60">
        <f>'2017'!BH38</f>
        <v>32</v>
      </c>
      <c r="BP375" s="61">
        <f>'2017'!BI38</f>
        <v>2810</v>
      </c>
      <c r="BQ375" s="61">
        <f>'2017'!BJ38</f>
        <v>0</v>
      </c>
      <c r="BR375" s="61">
        <f>'2017'!BK38</f>
        <v>3</v>
      </c>
      <c r="BS375" s="61">
        <f>'2017'!BL38</f>
        <v>0</v>
      </c>
      <c r="BT375" s="61">
        <f>'2017'!BM38</f>
        <v>16</v>
      </c>
      <c r="BU375" s="62">
        <f>'2017'!BN38</f>
        <v>0</v>
      </c>
      <c r="BV375" s="62">
        <f>'2017'!BO38</f>
        <v>0</v>
      </c>
      <c r="BW375" s="62">
        <f>'2017'!BP38</f>
        <v>0</v>
      </c>
      <c r="BX375" s="62">
        <f>'2017'!BQ38</f>
        <v>0</v>
      </c>
      <c r="BY375" s="62">
        <f>'2017'!BR38</f>
        <v>0</v>
      </c>
      <c r="BZ375" s="62">
        <f>'2017'!BS38</f>
        <v>0</v>
      </c>
      <c r="CA375" s="62">
        <f>'2017'!BT38</f>
        <v>0</v>
      </c>
      <c r="CB375" s="62">
        <f>'2017'!BU38</f>
        <v>0</v>
      </c>
      <c r="CC375" s="63">
        <f>'2017'!BV38</f>
        <v>0</v>
      </c>
      <c r="CD375" s="60">
        <f>'2017'!BW38</f>
        <v>305</v>
      </c>
      <c r="CE375" s="61">
        <f>'2017'!BX38</f>
        <v>2032</v>
      </c>
      <c r="CF375" s="61">
        <f>'2017'!BY38</f>
        <v>47</v>
      </c>
      <c r="CG375" s="61">
        <f>'2017'!BZ38</f>
        <v>25</v>
      </c>
      <c r="CH375" s="61">
        <f>'2017'!CA38</f>
        <v>4</v>
      </c>
      <c r="CI375" s="61">
        <f>'2017'!CB38</f>
        <v>12</v>
      </c>
      <c r="CJ375" s="62">
        <f>'2017'!CC38</f>
        <v>0</v>
      </c>
      <c r="CK375" s="62">
        <f>'2017'!CD38</f>
        <v>0</v>
      </c>
      <c r="CL375" s="62">
        <f>'2017'!CE38</f>
        <v>1.49</v>
      </c>
      <c r="CM375" s="62">
        <f>'2017'!CF38</f>
        <v>4.5</v>
      </c>
      <c r="CN375" s="62">
        <f>'2017'!CG38</f>
        <v>12.1</v>
      </c>
      <c r="CO375" s="62">
        <f>'2017'!CH38</f>
        <v>0</v>
      </c>
      <c r="CP375" s="62">
        <f>'2017'!CI38</f>
        <v>16.7</v>
      </c>
      <c r="CQ375" s="62">
        <f>'2017'!CJ38</f>
        <v>92</v>
      </c>
      <c r="CR375" s="63">
        <f>'2017'!CK38</f>
        <v>8</v>
      </c>
      <c r="CS375" s="60">
        <f>'2017'!CL38</f>
        <v>719</v>
      </c>
      <c r="CT375" s="61">
        <f>'2017'!CM38</f>
        <v>2412</v>
      </c>
      <c r="CU375" s="61">
        <f>'2017'!CN38</f>
        <v>98</v>
      </c>
      <c r="CV375" s="61">
        <f>'2017'!CO38</f>
        <v>56</v>
      </c>
      <c r="CW375" s="61">
        <f>'2017'!CP38</f>
        <v>3</v>
      </c>
      <c r="CX375" s="61">
        <f>'2017'!CQ38</f>
        <v>10</v>
      </c>
      <c r="CY375" s="62">
        <f>'2017'!CR38</f>
        <v>0</v>
      </c>
      <c r="CZ375" s="62">
        <f>'2017'!CS38</f>
        <v>0</v>
      </c>
      <c r="DA375" s="62">
        <f>'2017'!CT38</f>
        <v>1.68</v>
      </c>
      <c r="DB375" s="62">
        <f>'2017'!CU38</f>
        <v>6</v>
      </c>
      <c r="DC375" s="62">
        <f>'2017'!CV38</f>
        <v>11.9</v>
      </c>
      <c r="DD375" s="62">
        <f>'2017'!CW38</f>
        <v>0</v>
      </c>
      <c r="DE375" s="62">
        <f>'2017'!CX38</f>
        <v>8.1999999999999993</v>
      </c>
      <c r="DF375" s="62">
        <f>'2017'!CY38</f>
        <v>79.3</v>
      </c>
      <c r="DG375" s="63">
        <f>'2017'!CZ38</f>
        <v>18.899999999999999</v>
      </c>
      <c r="DH375" s="60">
        <f>'2017'!DA38</f>
        <v>1179</v>
      </c>
      <c r="DI375" s="61">
        <f>'2017'!DB38</f>
        <v>2432</v>
      </c>
      <c r="DJ375" s="61">
        <f>'2017'!DC38</f>
        <v>163</v>
      </c>
      <c r="DK375" s="61">
        <f>'2017'!DD38</f>
        <v>100</v>
      </c>
      <c r="DL375" s="61">
        <f>'2017'!DE38</f>
        <v>3</v>
      </c>
      <c r="DM375" s="61">
        <f>'2017'!DF38</f>
        <v>8</v>
      </c>
      <c r="DN375" s="62">
        <f>'2017'!DG38</f>
        <v>0.35</v>
      </c>
      <c r="DO375" s="62">
        <f>'2017'!DH38</f>
        <v>3.1</v>
      </c>
      <c r="DP375" s="62">
        <f>'2017'!DI38</f>
        <v>2.54</v>
      </c>
      <c r="DQ375" s="62">
        <f>'2017'!DJ38</f>
        <v>5.4</v>
      </c>
      <c r="DR375" s="62">
        <f>'2017'!DK38</f>
        <v>10.7</v>
      </c>
      <c r="DS375" s="62">
        <f>'2017'!DL38</f>
        <v>0</v>
      </c>
      <c r="DT375" s="62">
        <f>'2017'!DM38</f>
        <v>6.5</v>
      </c>
      <c r="DU375" s="62">
        <f>'2017'!DN38</f>
        <v>31.7</v>
      </c>
      <c r="DV375" s="63">
        <f>'2017'!DO38</f>
        <v>67.7</v>
      </c>
    </row>
    <row r="376" spans="1:126" ht="15.75" customHeight="1" x14ac:dyDescent="0.2">
      <c r="A376" s="30">
        <f t="shared" si="35"/>
        <v>374</v>
      </c>
      <c r="B376" s="31">
        <f>'2018'!A26</f>
        <v>24</v>
      </c>
      <c r="C376" s="31">
        <v>2018</v>
      </c>
      <c r="D376" s="32" t="str">
        <f>'2018'!B26</f>
        <v>Darren Carrington II</v>
      </c>
      <c r="E376" s="32" t="str" cm="1">
        <f t="array" ref="E376">_xlfn.IFS(F376&gt;12.5,"Cornerstone",AND(F376&gt;11.995,F376&lt;12.5),"Elite",AND(F376&gt;11,F376&lt;12.995),"Elite Upside",AND(F376&gt;=9.69,F376&lt;10.999),"Upside",AND(F376&gt;8.4,F376&lt;9.999),"Upside Lite",AND(F376&gt;7.25,F376&lt;8.999),"Outlier",AND(F376&gt;=6,F376&lt;7.25),"Outlier Lite",F376&lt;6.999,"Purgatory")</f>
        <v>Purgatory</v>
      </c>
      <c r="F376" s="33">
        <f>'2018'!C26</f>
        <v>5.7785714285714285</v>
      </c>
      <c r="G376" s="33">
        <f t="shared" si="36"/>
        <v>39.1</v>
      </c>
      <c r="H376" s="303">
        <f t="shared" si="37"/>
        <v>-1.5226984936324703</v>
      </c>
      <c r="I376" s="34" t="str">
        <f>'2018'!D26</f>
        <v>Utah</v>
      </c>
      <c r="J376" s="35">
        <f>'2018'!E26</f>
        <v>5</v>
      </c>
      <c r="K376" s="36">
        <f>'2018'!F26</f>
        <v>35348</v>
      </c>
      <c r="L376" s="37">
        <f>'2018'!G26</f>
        <v>28.983561643835618</v>
      </c>
      <c r="M376" s="37" t="str">
        <f>'2018'!H26</f>
        <v>SR</v>
      </c>
      <c r="N376" s="37">
        <f>'2018'!I26</f>
        <v>21.556164383561644</v>
      </c>
      <c r="O376" s="37" t="str">
        <f>'2018'!J26</f>
        <v>Hybrid</v>
      </c>
      <c r="P376" s="37" t="str">
        <f>'2018'!K26</f>
        <v>DEEP</v>
      </c>
      <c r="Q376" s="37" t="str">
        <f>'2018'!L26</f>
        <v>Elite Separator</v>
      </c>
      <c r="R376" s="55">
        <f>'2018'!M26</f>
        <v>74</v>
      </c>
      <c r="S376" s="55">
        <f>'2018'!N26</f>
        <v>185</v>
      </c>
      <c r="T376" s="231">
        <f t="shared" si="38"/>
        <v>23.75233128844636</v>
      </c>
      <c r="U376" s="35">
        <f>'2018'!O26</f>
        <v>4.4800000000000004</v>
      </c>
      <c r="V376" s="56">
        <f>'2018'!P26</f>
        <v>0</v>
      </c>
      <c r="W376" s="57">
        <f>'2018'!Q26</f>
        <v>0</v>
      </c>
      <c r="X376" s="58">
        <f>'2018'!R26</f>
        <v>0.1502026882867506</v>
      </c>
      <c r="Y376" s="58">
        <f>'2018'!S26</f>
        <v>0.1813579511614056</v>
      </c>
      <c r="Z376" s="58">
        <f>'2018'!T26</f>
        <v>0.19038642789820923</v>
      </c>
      <c r="AA376" s="58">
        <f>'2018'!U26</f>
        <v>0.30228254164096235</v>
      </c>
      <c r="AB376" s="58">
        <f>'2018'!V26</f>
        <v>0.30228254164096235</v>
      </c>
      <c r="AC376" s="59">
        <f>'2018'!W26</f>
        <v>0.28716841455891423</v>
      </c>
      <c r="AD376" s="42">
        <f>'2018'!X26</f>
        <v>20.917808219178081</v>
      </c>
      <c r="AE376" s="43">
        <f>'2018'!Y26</f>
        <v>2.5099999999999998</v>
      </c>
      <c r="AF376" s="43">
        <f>'2018'!Z26</f>
        <v>5</v>
      </c>
      <c r="AG376" s="43">
        <f>'2018'!AA26</f>
        <v>16.7</v>
      </c>
      <c r="AH376" s="43">
        <f>'2018'!AB26</f>
        <v>0.78</v>
      </c>
      <c r="AI376" s="43">
        <f>'2018'!AC26</f>
        <v>2.5299999999999998</v>
      </c>
      <c r="AJ376" s="44">
        <f>'2018'!AD26</f>
        <v>3.8418367346938771E-2</v>
      </c>
      <c r="AK376" s="44">
        <f>'2018'!AE26</f>
        <v>0.21514285714285714</v>
      </c>
      <c r="AL376" s="45">
        <f>'2018'!AF26</f>
        <v>4.0999999999999995E-2</v>
      </c>
      <c r="AM376" s="46">
        <f t="shared" si="41"/>
        <v>0.4</v>
      </c>
      <c r="AN376" s="45">
        <f>'2018'!AG26</f>
        <v>0.71449999999999991</v>
      </c>
      <c r="AO376" s="45">
        <f>'2018'!AH26</f>
        <v>0.28550000000000003</v>
      </c>
      <c r="AP376" s="43">
        <f>'2018'!AI26</f>
        <v>91.852222269448262</v>
      </c>
      <c r="AQ376" s="47">
        <f>'2018'!AJ26</f>
        <v>92.791082033446415</v>
      </c>
      <c r="AR376" s="48">
        <f>'2018'!AK26</f>
        <v>7</v>
      </c>
      <c r="AS376" s="49">
        <f>'2018'!AL26</f>
        <v>5</v>
      </c>
      <c r="AT376" s="49">
        <f>'2018'!AM26</f>
        <v>5</v>
      </c>
      <c r="AU376" s="49">
        <f>'2018'!AN26</f>
        <v>3</v>
      </c>
      <c r="AV376" s="49">
        <f>'2018'!AO26</f>
        <v>8</v>
      </c>
      <c r="AW376" s="49">
        <f>'2018'!AP26</f>
        <v>5</v>
      </c>
      <c r="AX376" s="49">
        <f>'2018'!AQ26</f>
        <v>0</v>
      </c>
      <c r="AY376" s="50">
        <f>'2018'!AR26</f>
        <v>0</v>
      </c>
      <c r="AZ376" s="60">
        <f>'2018'!AS26</f>
        <v>0</v>
      </c>
      <c r="BA376" s="61">
        <f>'2018'!AT26</f>
        <v>2835</v>
      </c>
      <c r="BB376" s="61">
        <f>'2018'!AU26</f>
        <v>0</v>
      </c>
      <c r="BC376" s="61">
        <f>'2018'!AV26</f>
        <v>0</v>
      </c>
      <c r="BD376" s="61">
        <f>'2018'!AW26</f>
        <v>0</v>
      </c>
      <c r="BE376" s="61">
        <f>'2018'!AX26</f>
        <v>0</v>
      </c>
      <c r="BF376" s="62">
        <f>'2018'!AY26</f>
        <v>0</v>
      </c>
      <c r="BG376" s="62">
        <f>'2018'!AZ26</f>
        <v>0</v>
      </c>
      <c r="BH376" s="62">
        <f>'2018'!BA26</f>
        <v>0</v>
      </c>
      <c r="BI376" s="62">
        <f>'2018'!BB26</f>
        <v>0</v>
      </c>
      <c r="BJ376" s="62">
        <f>'2018'!BC26</f>
        <v>0</v>
      </c>
      <c r="BK376" s="62">
        <f>'2018'!BD26</f>
        <v>0</v>
      </c>
      <c r="BL376" s="62">
        <f>'2018'!BE26</f>
        <v>0</v>
      </c>
      <c r="BM376" s="62">
        <f>'2018'!BF26</f>
        <v>0</v>
      </c>
      <c r="BN376" s="63">
        <f>'2018'!BG26</f>
        <v>0</v>
      </c>
      <c r="BO376" s="60">
        <f>'2018'!BH26</f>
        <v>704</v>
      </c>
      <c r="BP376" s="61">
        <f>'2018'!BI26</f>
        <v>4687</v>
      </c>
      <c r="BQ376" s="61">
        <f>'2018'!BJ26</f>
        <v>50</v>
      </c>
      <c r="BR376" s="61">
        <f>'2018'!BK26</f>
        <v>37</v>
      </c>
      <c r="BS376" s="61">
        <f>'2018'!BL26</f>
        <v>4</v>
      </c>
      <c r="BT376" s="61">
        <f>'2018'!BM26</f>
        <v>44</v>
      </c>
      <c r="BU376" s="62">
        <f>'2018'!BN26</f>
        <v>0</v>
      </c>
      <c r="BV376" s="62">
        <f>'2018'!BO26</f>
        <v>0</v>
      </c>
      <c r="BW376" s="62">
        <f>'2018'!BP26</f>
        <v>3.07</v>
      </c>
      <c r="BX376" s="62">
        <f>'2018'!BQ26</f>
        <v>7.8</v>
      </c>
      <c r="BY376" s="62">
        <f>'2018'!BR26</f>
        <v>13.5</v>
      </c>
      <c r="BZ376" s="62">
        <f>'2018'!BS26</f>
        <v>0</v>
      </c>
      <c r="CA376" s="62">
        <f>'2018'!BT26</f>
        <v>5.0999999999999996</v>
      </c>
      <c r="CB376" s="62">
        <f>'2018'!BU26</f>
        <v>90.3</v>
      </c>
      <c r="CC376" s="63">
        <f>'2018'!BV26</f>
        <v>9.6999999999999993</v>
      </c>
      <c r="CD376" s="60">
        <f>'2018'!BW26</f>
        <v>609</v>
      </c>
      <c r="CE376" s="61">
        <f>'2018'!BX26</f>
        <v>3358</v>
      </c>
      <c r="CF376" s="61">
        <f>'2018'!BY26</f>
        <v>44</v>
      </c>
      <c r="CG376" s="61">
        <f>'2018'!BZ26</f>
        <v>32</v>
      </c>
      <c r="CH376" s="61">
        <f>'2018'!CA26</f>
        <v>6</v>
      </c>
      <c r="CI376" s="61">
        <f>'2018'!CB26</f>
        <v>33</v>
      </c>
      <c r="CJ376" s="62">
        <f>'2018'!CC26</f>
        <v>0</v>
      </c>
      <c r="CK376" s="62">
        <f>'2018'!CD26</f>
        <v>0</v>
      </c>
      <c r="CL376" s="62">
        <f>'2018'!CE26</f>
        <v>2.72</v>
      </c>
      <c r="CM376" s="62">
        <f>'2018'!CF26</f>
        <v>5.7</v>
      </c>
      <c r="CN376" s="62">
        <f>'2018'!CG26</f>
        <v>15.5</v>
      </c>
      <c r="CO376" s="62">
        <f>'2018'!CH26</f>
        <v>0</v>
      </c>
      <c r="CP376" s="62">
        <f>'2018'!CI26</f>
        <v>5.9</v>
      </c>
      <c r="CQ376" s="62">
        <f>'2018'!CJ26</f>
        <v>86.5</v>
      </c>
      <c r="CR376" s="63">
        <f>'2018'!CK26</f>
        <v>13.5</v>
      </c>
      <c r="CS376" s="60">
        <f>'2018'!CL26</f>
        <v>606</v>
      </c>
      <c r="CT376" s="61">
        <f>'2018'!CM26</f>
        <v>3183</v>
      </c>
      <c r="CU376" s="61">
        <f>'2018'!CN26</f>
        <v>69</v>
      </c>
      <c r="CV376" s="61">
        <f>'2018'!CO26</f>
        <v>43</v>
      </c>
      <c r="CW376" s="61">
        <f>'2018'!CP26</f>
        <v>5</v>
      </c>
      <c r="CX376" s="61">
        <f>'2018'!CQ26</f>
        <v>28</v>
      </c>
      <c r="CY376" s="62">
        <f>'2018'!CR26</f>
        <v>0.73</v>
      </c>
      <c r="CZ376" s="62">
        <f>'2018'!CS26</f>
        <v>1.52</v>
      </c>
      <c r="DA376" s="62">
        <f>'2018'!CT26</f>
        <v>1.71</v>
      </c>
      <c r="DB376" s="62">
        <f>'2018'!CU26</f>
        <v>2.8</v>
      </c>
      <c r="DC376" s="62">
        <f>'2018'!CV26</f>
        <v>16.7</v>
      </c>
      <c r="DD376" s="62">
        <f>'2018'!CW26</f>
        <v>0</v>
      </c>
      <c r="DE376" s="62">
        <f>'2018'!CX26</f>
        <v>10.4</v>
      </c>
      <c r="DF376" s="62">
        <f>'2018'!CY26</f>
        <v>85.6</v>
      </c>
      <c r="DG376" s="63">
        <f>'2018'!CZ26</f>
        <v>14.4</v>
      </c>
      <c r="DH376" s="60">
        <f>'2018'!DA26</f>
        <v>980</v>
      </c>
      <c r="DI376" s="61">
        <f>'2018'!DB26</f>
        <v>3242</v>
      </c>
      <c r="DJ376" s="61">
        <f>'2018'!DC26</f>
        <v>99</v>
      </c>
      <c r="DK376" s="61">
        <f>'2018'!DD26</f>
        <v>70</v>
      </c>
      <c r="DL376" s="61">
        <f>'2018'!DE26</f>
        <v>6</v>
      </c>
      <c r="DM376" s="61">
        <f>'2018'!DF26</f>
        <v>18</v>
      </c>
      <c r="DN376" s="62">
        <f>'2018'!DG26</f>
        <v>0.78</v>
      </c>
      <c r="DO376" s="62">
        <f>'2018'!DH26</f>
        <v>2.5299999999999998</v>
      </c>
      <c r="DP376" s="62">
        <f>'2018'!DI26</f>
        <v>2.5099999999999998</v>
      </c>
      <c r="DQ376" s="62">
        <f>'2018'!DJ26</f>
        <v>5</v>
      </c>
      <c r="DR376" s="62">
        <f>'2018'!DK26</f>
        <v>11.7</v>
      </c>
      <c r="DS376" s="62">
        <f>'2018'!DP26</f>
        <v>40</v>
      </c>
      <c r="DT376" s="62">
        <f>'2018'!DQ26</f>
        <v>4.0999999999999996</v>
      </c>
      <c r="DU376" s="62">
        <f>'2018'!DR26</f>
        <v>57.3</v>
      </c>
      <c r="DV376" s="63">
        <f>'2018'!DS26</f>
        <v>42.7</v>
      </c>
    </row>
    <row r="377" spans="1:126" ht="15.75" customHeight="1" x14ac:dyDescent="0.2">
      <c r="A377" s="30">
        <f t="shared" si="35"/>
        <v>375</v>
      </c>
      <c r="B377" s="31">
        <f>'2022'!A37</f>
        <v>35</v>
      </c>
      <c r="C377" s="31">
        <v>2022</v>
      </c>
      <c r="D377" s="32" t="str">
        <f>'2022'!B37</f>
        <v>Ty Fryfogle</v>
      </c>
      <c r="E377" s="32" t="str" cm="1">
        <f t="array" ref="E377">_xlfn.IFS(F377&gt;12.5,"Cornerstone",AND(F377&gt;11.995,F377&lt;12.5),"Elite",AND(F377&gt;11,F377&lt;12.995),"Elite Upside",AND(F377&gt;=9.69,F377&lt;10.999),"Upside",AND(F377&gt;8.4,F377&lt;9.999),"Upside Lite",AND(F377&gt;7.25,F377&lt;8.999),"Outlier",AND(F377&gt;=6,F377&lt;7.25),"Outlier Lite",F377&lt;6.999,"Purgatory")</f>
        <v>Purgatory</v>
      </c>
      <c r="F377" s="33">
        <f>'2022'!C37</f>
        <v>5.7585714285714289</v>
      </c>
      <c r="G377" s="33">
        <f t="shared" si="36"/>
        <v>38.800000000000004</v>
      </c>
      <c r="H377" s="303">
        <f t="shared" si="37"/>
        <v>-1.534177582610087</v>
      </c>
      <c r="I377" s="34" t="str">
        <f>'2022'!D37</f>
        <v>Indiana</v>
      </c>
      <c r="J377" s="35">
        <f>'2022'!E37</f>
        <v>2</v>
      </c>
      <c r="K377" s="36">
        <f>'2022'!F37</f>
        <v>36188</v>
      </c>
      <c r="L377" s="37">
        <f>'2022'!G37</f>
        <v>26.682191780821917</v>
      </c>
      <c r="M377" s="37" t="str">
        <f>'2022'!H37</f>
        <v>SR</v>
      </c>
      <c r="N377" s="37">
        <f>'2022'!I37</f>
        <v>23.263013698630136</v>
      </c>
      <c r="O377" s="37" t="str">
        <f>'2022'!J37</f>
        <v>Hybrid</v>
      </c>
      <c r="P377" s="37" t="str">
        <f>'2022'!K37</f>
        <v>SLOB</v>
      </c>
      <c r="Q377" s="37" t="str">
        <f>'2022'!L37</f>
        <v>Elite Earner</v>
      </c>
      <c r="R377" s="55">
        <f>'2022'!M37</f>
        <v>74</v>
      </c>
      <c r="S377" s="55">
        <f>'2022'!N37</f>
        <v>205</v>
      </c>
      <c r="T377" s="231">
        <f t="shared" si="38"/>
        <v>26.320150887197322</v>
      </c>
      <c r="U377" s="35">
        <f>'2022'!O37</f>
        <v>4.53</v>
      </c>
      <c r="V377" s="56">
        <f>'2022'!P37</f>
        <v>0</v>
      </c>
      <c r="W377" s="57">
        <f>'2022'!Q37</f>
        <v>4.0777917189460475E-3</v>
      </c>
      <c r="X377" s="58">
        <f>'2022'!R37</f>
        <v>0.12314156431803491</v>
      </c>
      <c r="Y377" s="58">
        <f>'2022'!S37</f>
        <v>0.15365047061816331</v>
      </c>
      <c r="Z377" s="58">
        <f>'2022'!T37</f>
        <v>0.35924265072247136</v>
      </c>
      <c r="AA377" s="58">
        <f>'2022'!U37</f>
        <v>0.24311490978157646</v>
      </c>
      <c r="AB377" s="58">
        <f>'2022'!V37</f>
        <v>0.30117878025202394</v>
      </c>
      <c r="AC377" s="59">
        <f>'2022'!W37</f>
        <v>0.30117878025202394</v>
      </c>
      <c r="AD377" s="42">
        <f>'2022'!X37</f>
        <v>21.61917808219178</v>
      </c>
      <c r="AE377" s="43">
        <f>'2022'!Y37</f>
        <v>2.77</v>
      </c>
      <c r="AF377" s="43">
        <f>'2022'!Z37</f>
        <v>6.3</v>
      </c>
      <c r="AG377" s="43">
        <f>'2022'!AA37</f>
        <v>15.1</v>
      </c>
      <c r="AH377" s="43">
        <f>'2022'!AB37</f>
        <v>0.74</v>
      </c>
      <c r="AI377" s="43">
        <f>'2022'!AC37</f>
        <v>2.4900000000000002</v>
      </c>
      <c r="AJ377" s="44">
        <f>'2022'!AD37</f>
        <v>5.8437500000000003E-2</v>
      </c>
      <c r="AK377" s="44">
        <f>'2022'!AE37</f>
        <v>0.20718750000000002</v>
      </c>
      <c r="AL377" s="45">
        <f>'2022'!AF37</f>
        <v>0.14499999999999999</v>
      </c>
      <c r="AM377" s="46">
        <f t="shared" si="41"/>
        <v>0.318</v>
      </c>
      <c r="AN377" s="45">
        <f>'2022'!AG37</f>
        <v>0.60650000000000004</v>
      </c>
      <c r="AO377" s="45">
        <f>'2022'!AH37</f>
        <v>0.39249999999999996</v>
      </c>
      <c r="AP377" s="43">
        <f>'2022'!AI37</f>
        <v>97.362350204073607</v>
      </c>
      <c r="AQ377" s="47">
        <f>'2022'!AJ37</f>
        <v>98.357531277284352</v>
      </c>
      <c r="AR377" s="48">
        <f>'2022'!AK37</f>
        <v>8</v>
      </c>
      <c r="AS377" s="49">
        <f>'2022'!AL37</f>
        <v>3</v>
      </c>
      <c r="AT377" s="49">
        <f>'2022'!AM37</f>
        <v>5</v>
      </c>
      <c r="AU377" s="49">
        <f>'2022'!AN37</f>
        <v>5</v>
      </c>
      <c r="AV377" s="49">
        <f>'2022'!AO37</f>
        <v>7</v>
      </c>
      <c r="AW377" s="49">
        <f>'2022'!AP37</f>
        <v>6</v>
      </c>
      <c r="AX377" s="49">
        <f>'2022'!AQ37</f>
        <v>0</v>
      </c>
      <c r="AY377" s="50">
        <f>'2022'!AR37</f>
        <v>0</v>
      </c>
      <c r="AZ377" s="60">
        <f>'2022'!AS37</f>
        <v>13</v>
      </c>
      <c r="BA377" s="61">
        <f>'2022'!AT37</f>
        <v>3188</v>
      </c>
      <c r="BB377" s="61">
        <f>'2022'!AU37</f>
        <v>3</v>
      </c>
      <c r="BC377" s="61">
        <f>'2022'!AV37</f>
        <v>1</v>
      </c>
      <c r="BD377" s="61">
        <f>'2022'!AW37</f>
        <v>0</v>
      </c>
      <c r="BE377" s="61">
        <f>'2022'!AX37</f>
        <v>25</v>
      </c>
      <c r="BF377" s="62">
        <f>'2022'!AY37</f>
        <v>0.26</v>
      </c>
      <c r="BG377" s="62">
        <f>'2022'!AZ37</f>
        <v>0.32</v>
      </c>
      <c r="BH377" s="62">
        <f>'2022'!BA37</f>
        <v>0.42</v>
      </c>
      <c r="BI377" s="62">
        <f>'2022'!BB37</f>
        <v>8</v>
      </c>
      <c r="BJ377" s="62">
        <f>'2022'!BC37</f>
        <v>0</v>
      </c>
      <c r="BK377" s="62">
        <f>'2022'!BH37</f>
        <v>0</v>
      </c>
      <c r="BL377" s="62">
        <f>'2022'!BI37</f>
        <v>0</v>
      </c>
      <c r="BM377" s="62">
        <f>'2022'!BJ37</f>
        <v>97</v>
      </c>
      <c r="BN377" s="63">
        <f>'2022'!BK37</f>
        <v>3</v>
      </c>
      <c r="BO377" s="60">
        <f>'2022'!BL37</f>
        <v>381</v>
      </c>
      <c r="BP377" s="61">
        <f>'2022'!BM37</f>
        <v>3094</v>
      </c>
      <c r="BQ377" s="61">
        <f>'2022'!BN37</f>
        <v>44</v>
      </c>
      <c r="BR377" s="61">
        <f>'2022'!BO37</f>
        <v>29</v>
      </c>
      <c r="BS377" s="61">
        <f>'2022'!BP37</f>
        <v>3</v>
      </c>
      <c r="BT377" s="61">
        <f>'2022'!BQ37</f>
        <v>20</v>
      </c>
      <c r="BU377" s="62">
        <f>'2022'!BR37</f>
        <v>0.57999999999999996</v>
      </c>
      <c r="BV377" s="62">
        <f>'2022'!BS37</f>
        <v>0.79</v>
      </c>
      <c r="BW377" s="62">
        <f>'2022'!BT37</f>
        <v>1.27</v>
      </c>
      <c r="BX377" s="62">
        <f>'2022'!BU37</f>
        <v>2.6</v>
      </c>
      <c r="BY377" s="62">
        <f>'2022'!BV37</f>
        <v>12.9</v>
      </c>
      <c r="BZ377" s="62">
        <f>'2022'!CA37</f>
        <v>66.7</v>
      </c>
      <c r="CA377" s="62">
        <f>'2022'!CB37</f>
        <v>6.5</v>
      </c>
      <c r="CB377" s="62">
        <f>'2022'!CC37</f>
        <v>52.6</v>
      </c>
      <c r="CC377" s="63">
        <f>'2022'!CD37</f>
        <v>47.1</v>
      </c>
      <c r="CD377" s="60">
        <f>'2022'!CE37</f>
        <v>604</v>
      </c>
      <c r="CE377" s="61">
        <f>'2022'!CF37</f>
        <v>3931</v>
      </c>
      <c r="CF377" s="61">
        <f>'2022'!CG37</f>
        <v>61</v>
      </c>
      <c r="CG377" s="61">
        <f>'2022'!CH37</f>
        <v>45</v>
      </c>
      <c r="CH377" s="61">
        <f>'2022'!CI37</f>
        <v>3</v>
      </c>
      <c r="CI377" s="61">
        <f>'2022'!CJ37</f>
        <v>24</v>
      </c>
      <c r="CJ377" s="62">
        <f>'2022'!CK37</f>
        <v>0.69</v>
      </c>
      <c r="CK377" s="62">
        <f>'2022'!CL37</f>
        <v>1.39</v>
      </c>
      <c r="CL377" s="62">
        <f>'2022'!CM37</f>
        <v>1.74</v>
      </c>
      <c r="CM377" s="62">
        <f>'2022'!CN37</f>
        <v>4.2</v>
      </c>
      <c r="CN377" s="62">
        <f>'2022'!CO37</f>
        <v>13.9</v>
      </c>
      <c r="CO377" s="62">
        <f>'2022'!CT37</f>
        <v>66.7</v>
      </c>
      <c r="CP377" s="62">
        <f>'2022'!CU37</f>
        <v>2.2000000000000002</v>
      </c>
      <c r="CQ377" s="62">
        <f>'2022'!CV37</f>
        <v>68.7</v>
      </c>
      <c r="CR377" s="63">
        <f>'2022'!CW37</f>
        <v>31.3</v>
      </c>
      <c r="CS377" s="60">
        <f>'2022'!CX37</f>
        <v>721</v>
      </c>
      <c r="CT377" s="61">
        <f>'2022'!CY37</f>
        <v>2007</v>
      </c>
      <c r="CU377" s="61">
        <f>'2022'!CZ37</f>
        <v>69</v>
      </c>
      <c r="CV377" s="61">
        <f>'2022'!DA37</f>
        <v>37</v>
      </c>
      <c r="CW377" s="61">
        <f>'2022'!DB37</f>
        <v>7</v>
      </c>
      <c r="CX377" s="61">
        <f>'2022'!DC37</f>
        <v>16</v>
      </c>
      <c r="CY377" s="62">
        <f>'2022'!DD37</f>
        <v>0.74</v>
      </c>
      <c r="CZ377" s="62">
        <f>'2022'!DE37</f>
        <v>2.4900000000000002</v>
      </c>
      <c r="DA377" s="62">
        <f>'2022'!DF37</f>
        <v>2.77</v>
      </c>
      <c r="DB377" s="62">
        <f>'2022'!DG37</f>
        <v>6.3</v>
      </c>
      <c r="DC377" s="62">
        <f>'2022'!DH37</f>
        <v>15.1</v>
      </c>
      <c r="DD377" s="62">
        <f>'2022'!DM37</f>
        <v>47.8</v>
      </c>
      <c r="DE377" s="62">
        <f>'2022'!DN37</f>
        <v>5.0999999999999996</v>
      </c>
      <c r="DF377" s="62">
        <f>'2022'!DO37</f>
        <v>66.900000000000006</v>
      </c>
      <c r="DG377" s="63">
        <f>'2022'!DP37</f>
        <v>33.1</v>
      </c>
      <c r="DH377" s="60">
        <f>'2022'!DQ37</f>
        <v>512</v>
      </c>
      <c r="DI377" s="61">
        <f>'2022'!DR37</f>
        <v>2106</v>
      </c>
      <c r="DJ377" s="61">
        <f>'2022'!DS37</f>
        <v>100</v>
      </c>
      <c r="DK377" s="61">
        <f>'2022'!DT37</f>
        <v>47</v>
      </c>
      <c r="DL377" s="61">
        <f>'2022'!DU37</f>
        <v>1</v>
      </c>
      <c r="DM377" s="61">
        <f>'2022'!DV37</f>
        <v>9</v>
      </c>
      <c r="DN377" s="62">
        <f>'2022'!DW37</f>
        <v>0.3</v>
      </c>
      <c r="DO377" s="62">
        <f>'2022'!DX37</f>
        <v>1.31</v>
      </c>
      <c r="DP377" s="62">
        <f>'2022'!DY37</f>
        <v>1.36</v>
      </c>
      <c r="DQ377" s="62">
        <f>'2022'!DZ37</f>
        <v>3.4</v>
      </c>
      <c r="DR377" s="62">
        <f>'2022'!EA37</f>
        <v>13.8</v>
      </c>
      <c r="DS377" s="62">
        <f>'2022'!EF37</f>
        <v>31.8</v>
      </c>
      <c r="DT377" s="62">
        <f>'2022'!EG37</f>
        <v>14.5</v>
      </c>
      <c r="DU377" s="62">
        <f>'2022'!EH37</f>
        <v>54.4</v>
      </c>
      <c r="DV377" s="63">
        <f>'2022'!EI37</f>
        <v>45.4</v>
      </c>
    </row>
    <row r="378" spans="1:126" ht="15.75" customHeight="1" x14ac:dyDescent="0.2">
      <c r="A378" s="30">
        <f t="shared" si="35"/>
        <v>375</v>
      </c>
      <c r="B378" s="31">
        <f>'2024'!A34</f>
        <v>32</v>
      </c>
      <c r="C378" s="31">
        <v>2024</v>
      </c>
      <c r="D378" s="32" t="str">
        <f>'2024'!B34</f>
        <v>Isaiah Williams</v>
      </c>
      <c r="E378" s="32" t="str" cm="1">
        <f t="array" ref="E378">_xlfn.IFS(F378&gt;12.5,"Cornerstone",AND(F378&gt;11.995,F378&lt;12.5),"Elite",AND(F378&gt;11,F378&lt;12.995),"Elite Upside",AND(F378&gt;=9.69,F378&lt;10.999),"Upside",AND(F378&gt;8.4,F378&lt;9.999),"Upside Lite",AND(F378&gt;7.25,F378&lt;8.999),"Outlier",AND(F378&gt;=6,F378&lt;7.25),"Outlier Lite",F378&lt;6.999,"Purgatory")</f>
        <v>Purgatory</v>
      </c>
      <c r="F378" s="33">
        <f>'2024'!C34</f>
        <v>5.7585714285714289</v>
      </c>
      <c r="G378" s="33">
        <f t="shared" si="36"/>
        <v>38.800000000000004</v>
      </c>
      <c r="H378" s="303">
        <f t="shared" si="37"/>
        <v>-1.534177582610087</v>
      </c>
      <c r="I378" s="34" t="str">
        <f>'2024'!D34</f>
        <v>Illinois</v>
      </c>
      <c r="J378" s="35">
        <f>'2024'!E34</f>
        <v>2</v>
      </c>
      <c r="K378" s="36">
        <f>'2024'!F34</f>
        <v>36920</v>
      </c>
      <c r="L378" s="37">
        <f>'2024'!G34</f>
        <v>24.676712328767124</v>
      </c>
      <c r="M378" s="37" t="str">
        <f>'2024'!H34</f>
        <v>RS JR</v>
      </c>
      <c r="N378" s="37">
        <f>'2024'!I34</f>
        <v>23.257534246575343</v>
      </c>
      <c r="O378" s="37" t="str">
        <f>'2024'!J34</f>
        <v>Slot</v>
      </c>
      <c r="P378" s="37" t="str">
        <f>'2024'!K34</f>
        <v>RAT</v>
      </c>
      <c r="Q378" s="37" t="str">
        <f>'2024'!L34</f>
        <v>Elite Separator</v>
      </c>
      <c r="R378" s="35">
        <f>'2024'!M34</f>
        <v>69</v>
      </c>
      <c r="S378" s="35">
        <f>'2024'!N34</f>
        <v>182</v>
      </c>
      <c r="T378" s="231">
        <f t="shared" si="38"/>
        <v>26.876403931341784</v>
      </c>
      <c r="U378" s="35">
        <f>'2024'!O34</f>
        <v>4.63</v>
      </c>
      <c r="V378" s="38">
        <f>'2024'!P34</f>
        <v>0</v>
      </c>
      <c r="W378" s="57">
        <f>'2024'!Q34</f>
        <v>1.2142471667566108E-2</v>
      </c>
      <c r="X378" s="58">
        <f>'2024'!R34</f>
        <v>0</v>
      </c>
      <c r="Y378" s="58">
        <f>'2024'!S34</f>
        <v>0.28008962868117798</v>
      </c>
      <c r="Z378" s="58">
        <f>'2024'!T34</f>
        <v>0.26984818769521318</v>
      </c>
      <c r="AA378" s="58">
        <f>'2024'!U34</f>
        <v>0.33226253464348698</v>
      </c>
      <c r="AB378" s="58">
        <f>'2024'!V34</f>
        <v>0.33226253464348698</v>
      </c>
      <c r="AC378" s="59">
        <f>'2024'!W34</f>
        <v>0.33226253464348698</v>
      </c>
      <c r="AD378" s="42">
        <f>'2024'!X34</f>
        <v>20.602739726027398</v>
      </c>
      <c r="AE378" s="43">
        <f>'2024'!Y34</f>
        <v>2.5099999999999998</v>
      </c>
      <c r="AF378" s="43">
        <f>'2024'!Z34</f>
        <v>8.3000000000000007</v>
      </c>
      <c r="AG378" s="43">
        <f>'2024'!AA34</f>
        <v>8.5</v>
      </c>
      <c r="AH378" s="43">
        <f>'2024'!AB34</f>
        <v>0.56000000000000005</v>
      </c>
      <c r="AI378" s="43">
        <f>'2024'!AC34</f>
        <v>3.56</v>
      </c>
      <c r="AJ378" s="44">
        <f>'2024'!AD34</f>
        <v>3.330805687203791E-2</v>
      </c>
      <c r="AK378" s="44">
        <f>'2024'!AE34</f>
        <v>0.26884360189573459</v>
      </c>
      <c r="AL378" s="45">
        <f>'2024'!AF34</f>
        <v>6.8000000000000005E-2</v>
      </c>
      <c r="AM378" s="46">
        <f t="shared" si="41"/>
        <v>0.214</v>
      </c>
      <c r="AN378" s="45">
        <f>'2024'!AG34</f>
        <v>0.16399999999999998</v>
      </c>
      <c r="AO378" s="45">
        <f>'2024'!AH34</f>
        <v>0.82350000000000001</v>
      </c>
      <c r="AP378" s="43">
        <f>'2024'!AI34</f>
        <v>79.20952693997117</v>
      </c>
      <c r="AQ378" s="47">
        <f>'2024'!AJ34</f>
        <v>72.047687689942322</v>
      </c>
      <c r="AR378" s="48">
        <f>'2024'!AK34</f>
        <v>9</v>
      </c>
      <c r="AS378" s="49">
        <f>'2024'!AL34</f>
        <v>5</v>
      </c>
      <c r="AT378" s="49">
        <f>'2024'!AM34</f>
        <v>5</v>
      </c>
      <c r="AU378" s="49">
        <f>'2024'!AN34</f>
        <v>6</v>
      </c>
      <c r="AV378" s="49">
        <f>'2024'!AO34</f>
        <v>5</v>
      </c>
      <c r="AW378" s="49">
        <f>'2024'!AP34</f>
        <v>1</v>
      </c>
      <c r="AX378" s="49">
        <f>'2024'!AQ34</f>
        <v>0</v>
      </c>
      <c r="AY378" s="50">
        <f>'2024'!AR34</f>
        <v>0.25</v>
      </c>
      <c r="AZ378" s="60">
        <f>'2024'!AS34</f>
        <v>9</v>
      </c>
      <c r="BA378" s="61">
        <f>'2024'!AT34</f>
        <v>741.2</v>
      </c>
      <c r="BB378" s="61">
        <f>'2024'!AU34</f>
        <v>3</v>
      </c>
      <c r="BC378" s="61">
        <f>'2024'!AV34</f>
        <v>3</v>
      </c>
      <c r="BD378" s="61">
        <f>'2024'!AW34</f>
        <v>0</v>
      </c>
      <c r="BE378" s="61">
        <f>'2024'!AX34</f>
        <v>6</v>
      </c>
      <c r="BF378" s="62">
        <f>'2024'!AY34</f>
        <v>-7.0000000000000007E-2</v>
      </c>
      <c r="BG378" s="62">
        <f>'2024'!AZ34</f>
        <v>0.08</v>
      </c>
      <c r="BH378" s="62">
        <f>'2024'!BA34</f>
        <v>2.25</v>
      </c>
      <c r="BI378" s="62">
        <f>'2024'!BB34</f>
        <v>8</v>
      </c>
      <c r="BJ378" s="62">
        <f>'2024'!BC34</f>
        <v>-5</v>
      </c>
      <c r="BK378" s="62">
        <f>'2024'!BH34</f>
        <v>0</v>
      </c>
      <c r="BL378" s="62">
        <f>'2024'!BI34</f>
        <v>0</v>
      </c>
      <c r="BM378" s="62">
        <f>'2024'!BJ34</f>
        <v>0</v>
      </c>
      <c r="BN378" s="63">
        <f>'2024'!BK34</f>
        <v>22.2</v>
      </c>
      <c r="BO378" s="60">
        <f>'2024'!BL34</f>
        <v>0</v>
      </c>
      <c r="BP378" s="61">
        <f>'2024'!BM34</f>
        <v>1</v>
      </c>
      <c r="BQ378" s="61">
        <f>'2024'!BN34</f>
        <v>0</v>
      </c>
      <c r="BR378" s="61">
        <f>'2024'!BO34</f>
        <v>0</v>
      </c>
      <c r="BS378" s="61">
        <f>'2024'!BP34</f>
        <v>0</v>
      </c>
      <c r="BT378" s="61">
        <f>'2024'!BQ34</f>
        <v>0</v>
      </c>
      <c r="BU378" s="62">
        <f>'2024'!BR34</f>
        <v>0.27</v>
      </c>
      <c r="BV378" s="62">
        <f>'2024'!BS34</f>
        <v>0</v>
      </c>
      <c r="BW378" s="62">
        <f>'2024'!BT34</f>
        <v>0</v>
      </c>
      <c r="BX378" s="62">
        <f>'2024'!BU34</f>
        <v>0</v>
      </c>
      <c r="BY378" s="62">
        <f>'2024'!BV34</f>
        <v>0</v>
      </c>
      <c r="BZ378" s="62">
        <f>'2024'!CA34</f>
        <v>0</v>
      </c>
      <c r="CA378" s="62">
        <f>'2024'!CB34</f>
        <v>0</v>
      </c>
      <c r="CB378" s="62">
        <f>'2024'!CC34</f>
        <v>0</v>
      </c>
      <c r="CC378" s="63">
        <f>'2024'!CD34</f>
        <v>0</v>
      </c>
      <c r="CD378" s="60">
        <f>'2024'!CE34</f>
        <v>525</v>
      </c>
      <c r="CE378" s="61">
        <f>'2024'!CF34</f>
        <v>1874.3999999999999</v>
      </c>
      <c r="CF378" s="61">
        <f>'2024'!CG34</f>
        <v>74</v>
      </c>
      <c r="CG378" s="61">
        <f>'2024'!CH34</f>
        <v>47</v>
      </c>
      <c r="CH378" s="61">
        <f>'2024'!CI34</f>
        <v>4</v>
      </c>
      <c r="CI378" s="61">
        <f>'2024'!CJ34</f>
        <v>13.200000000000001</v>
      </c>
      <c r="CJ378" s="62">
        <f>'2024'!CK34</f>
        <v>7.0000000000000007E-2</v>
      </c>
      <c r="CK378" s="62">
        <f>'2024'!CL34</f>
        <v>1.63</v>
      </c>
      <c r="CL378" s="62">
        <f>'2024'!CM34</f>
        <v>1.9</v>
      </c>
      <c r="CM378" s="62">
        <f>'2024'!CN34</f>
        <v>5.7</v>
      </c>
      <c r="CN378" s="62">
        <f>'2024'!CO34</f>
        <v>8.4</v>
      </c>
      <c r="CO378" s="62">
        <f>'2024'!CT34</f>
        <v>33.299999999999997</v>
      </c>
      <c r="CP378" s="62">
        <f>'2024'!CU34</f>
        <v>9.6</v>
      </c>
      <c r="CQ378" s="62">
        <f>'2024'!CV34</f>
        <v>25.6</v>
      </c>
      <c r="CR378" s="63">
        <f>'2024'!CW34</f>
        <v>73.400000000000006</v>
      </c>
      <c r="CS378" s="60">
        <f>'2024'!CX34</f>
        <v>743</v>
      </c>
      <c r="CT378" s="61">
        <f>'2024'!CY34</f>
        <v>2753.4</v>
      </c>
      <c r="CU378" s="61">
        <f>'2024'!CZ34</f>
        <v>104</v>
      </c>
      <c r="CV378" s="61">
        <f>'2024'!DA34</f>
        <v>82</v>
      </c>
      <c r="CW378" s="61">
        <f>'2024'!DB34</f>
        <v>5</v>
      </c>
      <c r="CX378" s="61">
        <f>'2024'!DC34</f>
        <v>15.6</v>
      </c>
      <c r="CY378" s="62">
        <f>'2024'!DD34</f>
        <v>0.11</v>
      </c>
      <c r="CZ378" s="62">
        <f>'2024'!DE34</f>
        <v>1.8</v>
      </c>
      <c r="DA378" s="62">
        <f>'2024'!DF34</f>
        <v>2.16</v>
      </c>
      <c r="DB378" s="62">
        <f>'2024'!DG34</f>
        <v>8.3000000000000007</v>
      </c>
      <c r="DC378" s="62">
        <f>'2024'!DH34</f>
        <v>3.6</v>
      </c>
      <c r="DD378" s="62">
        <f>'2024'!DM34</f>
        <v>62.5</v>
      </c>
      <c r="DE378" s="62">
        <f>'2024'!DN34</f>
        <v>5.7</v>
      </c>
      <c r="DF378" s="62">
        <f>'2024'!DO34</f>
        <v>16.100000000000001</v>
      </c>
      <c r="DG378" s="63">
        <f>'2024'!DP34</f>
        <v>83.3</v>
      </c>
      <c r="DH378" s="60">
        <f>'2024'!DQ34</f>
        <v>1055</v>
      </c>
      <c r="DI378" s="61">
        <f>'2024'!DR34</f>
        <v>3175.2000000000003</v>
      </c>
      <c r="DJ378" s="61">
        <f>'2024'!DS34</f>
        <v>127</v>
      </c>
      <c r="DK378" s="61">
        <f>'2024'!DT34</f>
        <v>82</v>
      </c>
      <c r="DL378" s="61">
        <f>'2024'!DU34</f>
        <v>5</v>
      </c>
      <c r="DM378" s="61">
        <f>'2024'!DV34</f>
        <v>22.799999999999997</v>
      </c>
      <c r="DN378" s="62">
        <f>'2024'!DW34</f>
        <v>0.56000000000000005</v>
      </c>
      <c r="DO378" s="62">
        <f>'2024'!DX34</f>
        <v>3.56</v>
      </c>
      <c r="DP378" s="62">
        <f>'2024'!DY34</f>
        <v>2.5099999999999998</v>
      </c>
      <c r="DQ378" s="62">
        <f>'2024'!DZ34</f>
        <v>6.7</v>
      </c>
      <c r="DR378" s="62">
        <f>'2024'!EA34</f>
        <v>8.5</v>
      </c>
      <c r="DS378" s="62">
        <f>'2024'!EF34</f>
        <v>21.4</v>
      </c>
      <c r="DT378" s="62">
        <f>'2024'!EG34</f>
        <v>6.8</v>
      </c>
      <c r="DU378" s="62">
        <f>'2024'!EH34</f>
        <v>16.7</v>
      </c>
      <c r="DV378" s="63">
        <f>'2024'!EI34</f>
        <v>81.400000000000006</v>
      </c>
    </row>
    <row r="379" spans="1:126" ht="15.75" customHeight="1" x14ac:dyDescent="0.2">
      <c r="A379" s="30">
        <f t="shared" si="35"/>
        <v>377</v>
      </c>
      <c r="B379" s="31">
        <f>'2015'!A27</f>
        <v>25</v>
      </c>
      <c r="C379" s="31">
        <v>2015</v>
      </c>
      <c r="D379" s="32" t="str">
        <f>'2015'!B27</f>
        <v>Da'Ron Brown</v>
      </c>
      <c r="E379" s="32" t="str" cm="1">
        <f t="array" ref="E379">_xlfn.IFS(F379&gt;12.5,"Cornerstone",AND(F379&gt;11.995,F379&lt;12.5),"Elite",AND(F379&gt;11,F379&lt;12.995),"Elite Upside",AND(F379&gt;=9.69,F379&lt;10.999),"Upside",AND(F379&gt;8.4,F379&lt;9.999),"Upside Lite",AND(F379&gt;7.25,F379&lt;8.999),"Outlier",AND(F379&gt;=6,F379&lt;7.25),"Outlier Lite",F379&lt;6.999,"Purgatory")</f>
        <v>Purgatory</v>
      </c>
      <c r="F379" s="33">
        <f>'2015'!C27</f>
        <v>5.7499999999999991</v>
      </c>
      <c r="G379" s="33">
        <f t="shared" si="36"/>
        <v>38.6</v>
      </c>
      <c r="H379" s="303">
        <f t="shared" si="37"/>
        <v>-1.5390971921719234</v>
      </c>
      <c r="I379" s="34" t="str">
        <f>'2015'!D27</f>
        <v>Northern Illinois</v>
      </c>
      <c r="J379" s="35">
        <f>'2015'!E27</f>
        <v>10</v>
      </c>
      <c r="K379" s="36">
        <f>'2015'!F27</f>
        <v>33502</v>
      </c>
      <c r="L379" s="37">
        <f>'2015'!G27</f>
        <v>34.041095890410958</v>
      </c>
      <c r="M379" s="37" t="str">
        <f>'2015'!H27</f>
        <v>SR</v>
      </c>
      <c r="N379" s="37">
        <f>'2015'!I27</f>
        <v>23.613698630136987</v>
      </c>
      <c r="O379" s="37" t="str">
        <f>'2015'!J27</f>
        <v>Wide</v>
      </c>
      <c r="P379" s="37" t="str">
        <f>'2015'!K27</f>
        <v>BALL HOG</v>
      </c>
      <c r="Q379" s="37" t="str">
        <f>'2015'!L27</f>
        <v>N/A</v>
      </c>
      <c r="R379" s="55">
        <f>'2015'!M27</f>
        <v>72</v>
      </c>
      <c r="S379" s="55">
        <f>'2015'!N27</f>
        <v>205</v>
      </c>
      <c r="T379" s="231">
        <f t="shared" si="38"/>
        <v>27.802690250442232</v>
      </c>
      <c r="U379" s="37">
        <f>'2015'!O27</f>
        <v>4.54</v>
      </c>
      <c r="V379" s="56">
        <f>'2015'!P27</f>
        <v>7</v>
      </c>
      <c r="W379" s="57">
        <f>'2015'!Q27</f>
        <v>0</v>
      </c>
      <c r="X379" s="58">
        <f>'2015'!R27</f>
        <v>9.509746012994684E-2</v>
      </c>
      <c r="Y379" s="58">
        <f>'2015'!S27</f>
        <v>4.8163013275702375E-2</v>
      </c>
      <c r="Z379" s="58">
        <f>'2015'!T27</f>
        <v>0.28152141359688532</v>
      </c>
      <c r="AA379" s="58">
        <f>'2015'!U27</f>
        <v>0.39605801413164743</v>
      </c>
      <c r="AB379" s="58">
        <f>'2015'!V27</f>
        <v>0.39605801413164743</v>
      </c>
      <c r="AC379" s="59">
        <f>'2015'!W27</f>
        <v>0.27724060989215316</v>
      </c>
      <c r="AD379" s="42">
        <f>'2015'!X27</f>
        <v>21.958904109589042</v>
      </c>
      <c r="AE379" s="43">
        <f>'2015'!Y27</f>
        <v>2.59</v>
      </c>
      <c r="AF379" s="43">
        <f>'2015'!Z27</f>
        <v>6.5</v>
      </c>
      <c r="AG379" s="43">
        <f>'2015'!AA27</f>
        <v>14.4</v>
      </c>
      <c r="AH379" s="43">
        <f>'2015'!AB27</f>
        <v>0</v>
      </c>
      <c r="AI379" s="43">
        <f>'2015'!AC27</f>
        <v>0</v>
      </c>
      <c r="AJ379" s="44" t="str">
        <f>'2015'!AD27</f>
        <v>N/A</v>
      </c>
      <c r="AK379" s="44" t="str">
        <f>'2015'!AE27</f>
        <v>N/A</v>
      </c>
      <c r="AL379" s="45">
        <f>'2015'!AF27</f>
        <v>0.105</v>
      </c>
      <c r="AM379" s="46">
        <f>DS379</f>
        <v>0</v>
      </c>
      <c r="AN379" s="45">
        <f>'2015'!AG27</f>
        <v>0.79299999999999993</v>
      </c>
      <c r="AO379" s="45">
        <f>'2015'!AH27</f>
        <v>0.20699999999999999</v>
      </c>
      <c r="AP379" s="43">
        <f>'2015'!AI27</f>
        <v>96.507362181721788</v>
      </c>
      <c r="AQ379" s="47">
        <f>'2015'!AJ27</f>
        <v>93.568179836189856</v>
      </c>
      <c r="AR379" s="48">
        <f>'2015'!AK27</f>
        <v>7</v>
      </c>
      <c r="AS379" s="49">
        <f>'2015'!AL27</f>
        <v>3</v>
      </c>
      <c r="AT379" s="49">
        <f>'2015'!AM27</f>
        <v>5</v>
      </c>
      <c r="AU379" s="49">
        <f>'2015'!AN27</f>
        <v>5</v>
      </c>
      <c r="AV379" s="49">
        <f>'2015'!AO27</f>
        <v>7</v>
      </c>
      <c r="AW379" s="49">
        <f>'2015'!AP27</f>
        <v>5</v>
      </c>
      <c r="AX379" s="49">
        <f>'2015'!AQ27</f>
        <v>1</v>
      </c>
      <c r="AY379" s="50">
        <f>'2015'!AR27</f>
        <v>0</v>
      </c>
      <c r="AZ379" s="60">
        <f>'2015'!AS27</f>
        <v>0</v>
      </c>
      <c r="BA379" s="61">
        <f>'2015'!AT27</f>
        <v>1</v>
      </c>
      <c r="BB379" s="61">
        <f>'2015'!AU27</f>
        <v>0</v>
      </c>
      <c r="BC379" s="61">
        <f>'2015'!AV27</f>
        <v>0</v>
      </c>
      <c r="BD379" s="61">
        <f>'2015'!AW27</f>
        <v>0</v>
      </c>
      <c r="BE379" s="61">
        <f>'2015'!AX27</f>
        <v>0</v>
      </c>
      <c r="BF379" s="62">
        <f>'2015'!AY27</f>
        <v>0</v>
      </c>
      <c r="BG379" s="62">
        <f>'2015'!AZ27</f>
        <v>0</v>
      </c>
      <c r="BH379" s="62">
        <f>'2015'!BA27</f>
        <v>0</v>
      </c>
      <c r="BI379" s="62">
        <f>'2015'!BB27</f>
        <v>0</v>
      </c>
      <c r="BJ379" s="62">
        <f>'2015'!BC27</f>
        <v>0</v>
      </c>
      <c r="BK379" s="62">
        <f>'2015'!BD27</f>
        <v>0</v>
      </c>
      <c r="BL379" s="62">
        <f>'2015'!BE27</f>
        <v>0</v>
      </c>
      <c r="BM379" s="62">
        <f>'2015'!BF27</f>
        <v>0</v>
      </c>
      <c r="BN379" s="63">
        <f>'2015'!BG27</f>
        <v>0</v>
      </c>
      <c r="BO379" s="60">
        <f>'2015'!BH27</f>
        <v>322</v>
      </c>
      <c r="BP379" s="61">
        <f>'2015'!BI27</f>
        <v>3386</v>
      </c>
      <c r="BQ379" s="61">
        <f>'2015'!BJ27</f>
        <v>0</v>
      </c>
      <c r="BR379" s="61">
        <f>'2015'!BK27</f>
        <v>0</v>
      </c>
      <c r="BS379" s="61">
        <f>'2015'!BL27</f>
        <v>0</v>
      </c>
      <c r="BT379" s="61">
        <f>'2015'!BM27</f>
        <v>0</v>
      </c>
      <c r="BU379" s="62">
        <f>'2015'!BN27</f>
        <v>0</v>
      </c>
      <c r="BV379" s="62">
        <f>'2015'!BO27</f>
        <v>0</v>
      </c>
      <c r="BW379" s="62">
        <f>'2015'!BP27</f>
        <v>0</v>
      </c>
      <c r="BX379" s="62">
        <f>'2015'!BQ27</f>
        <v>0</v>
      </c>
      <c r="BY379" s="62">
        <f>'2015'!BR27</f>
        <v>0</v>
      </c>
      <c r="BZ379" s="62">
        <f>'2015'!BS27</f>
        <v>0</v>
      </c>
      <c r="CA379" s="62">
        <f>'2015'!BT27</f>
        <v>0</v>
      </c>
      <c r="CB379" s="62">
        <f>'2015'!BU27</f>
        <v>0</v>
      </c>
      <c r="CC379" s="63">
        <f>'2015'!BV27</f>
        <v>0</v>
      </c>
      <c r="CD379" s="60">
        <f>'2015'!BW27</f>
        <v>156</v>
      </c>
      <c r="CE379" s="61">
        <f>'2015'!BX27</f>
        <v>3239</v>
      </c>
      <c r="CF379" s="61">
        <f>'2015'!BY27</f>
        <v>0</v>
      </c>
      <c r="CG379" s="61">
        <f>'2015'!BZ27</f>
        <v>0</v>
      </c>
      <c r="CH379" s="61">
        <f>'2015'!CA27</f>
        <v>0</v>
      </c>
      <c r="CI379" s="61">
        <f>'2015'!CB27</f>
        <v>0</v>
      </c>
      <c r="CJ379" s="62">
        <f>'2015'!CC27</f>
        <v>0</v>
      </c>
      <c r="CK379" s="62">
        <f>'2015'!CD27</f>
        <v>0</v>
      </c>
      <c r="CL379" s="62">
        <f>'2015'!CE27</f>
        <v>0</v>
      </c>
      <c r="CM379" s="62">
        <f>'2015'!CF27</f>
        <v>0</v>
      </c>
      <c r="CN379" s="62">
        <f>'2015'!CG27</f>
        <v>0</v>
      </c>
      <c r="CO379" s="62">
        <f>'2015'!CH27</f>
        <v>0</v>
      </c>
      <c r="CP379" s="62">
        <f>'2015'!CI27</f>
        <v>0</v>
      </c>
      <c r="CQ379" s="62">
        <f>'2015'!CJ27</f>
        <v>0</v>
      </c>
      <c r="CR379" s="63">
        <f>'2015'!CK27</f>
        <v>0</v>
      </c>
      <c r="CS379" s="60">
        <f>'2015'!CL27</f>
        <v>752</v>
      </c>
      <c r="CT379" s="61">
        <f>'2015'!CM27</f>
        <v>2671.2</v>
      </c>
      <c r="CU379" s="61">
        <f>'2015'!CN27</f>
        <v>0</v>
      </c>
      <c r="CV379" s="61">
        <f>'2015'!CO27</f>
        <v>0</v>
      </c>
      <c r="CW379" s="61">
        <f>'2015'!CP27</f>
        <v>0</v>
      </c>
      <c r="CX379" s="61">
        <f>'2015'!CQ27</f>
        <v>0</v>
      </c>
      <c r="CY379" s="62">
        <f>'2015'!CR27</f>
        <v>0</v>
      </c>
      <c r="CZ379" s="62">
        <f>'2015'!CS27</f>
        <v>0</v>
      </c>
      <c r="DA379" s="62">
        <f>'2015'!CT27</f>
        <v>0</v>
      </c>
      <c r="DB379" s="62">
        <f>'2015'!CU27</f>
        <v>0</v>
      </c>
      <c r="DC379" s="62">
        <f>'2015'!CV27</f>
        <v>0</v>
      </c>
      <c r="DD379" s="62">
        <f>'2015'!CW27</f>
        <v>0</v>
      </c>
      <c r="DE379" s="62">
        <f>'2015'!CX27</f>
        <v>0</v>
      </c>
      <c r="DF379" s="62">
        <f>'2015'!CY27</f>
        <v>0</v>
      </c>
      <c r="DG379" s="63">
        <f>'2015'!CZ27</f>
        <v>0</v>
      </c>
      <c r="DH379" s="60">
        <f>'2015'!DA27</f>
        <v>1065</v>
      </c>
      <c r="DI379" s="61">
        <f>'2015'!DB27</f>
        <v>2689</v>
      </c>
      <c r="DJ379" s="61">
        <f>'2015'!DC27</f>
        <v>126</v>
      </c>
      <c r="DK379" s="61">
        <f>'2015'!DD27</f>
        <v>68</v>
      </c>
      <c r="DL379" s="61">
        <f>'2015'!DE27</f>
        <v>6</v>
      </c>
      <c r="DM379" s="61">
        <f>'2015'!DF27</f>
        <v>0</v>
      </c>
      <c r="DN379" s="62">
        <f>'2015'!DG27</f>
        <v>0</v>
      </c>
      <c r="DO379" s="62">
        <f>'2015'!DH27</f>
        <v>0</v>
      </c>
      <c r="DP379" s="62">
        <f>'2015'!DI27</f>
        <v>2.59</v>
      </c>
      <c r="DQ379" s="62">
        <f>'2015'!DJ27</f>
        <v>6.5</v>
      </c>
      <c r="DR379" s="62">
        <f>'2015'!DK27</f>
        <v>14.4</v>
      </c>
      <c r="DS379" s="62">
        <f>'2015'!DL27</f>
        <v>0</v>
      </c>
      <c r="DT379" s="62">
        <f>'2015'!DM27</f>
        <v>10.5</v>
      </c>
      <c r="DU379" s="62">
        <f>'2015'!DN27</f>
        <v>79.3</v>
      </c>
      <c r="DV379" s="63">
        <f>'2015'!DO27</f>
        <v>20.7</v>
      </c>
    </row>
    <row r="380" spans="1:126" ht="15.75" customHeight="1" x14ac:dyDescent="0.2">
      <c r="A380" s="30">
        <f t="shared" si="35"/>
        <v>378</v>
      </c>
      <c r="B380" s="31">
        <f>'2022'!A38</f>
        <v>36</v>
      </c>
      <c r="C380" s="31">
        <v>2022</v>
      </c>
      <c r="D380" s="32" t="str">
        <f>'2022'!B38</f>
        <v>Makai Polk</v>
      </c>
      <c r="E380" s="32" t="str" cm="1">
        <f t="array" ref="E380">_xlfn.IFS(F380&gt;12.5,"Cornerstone",AND(F380&gt;11.995,F380&lt;12.5),"Elite",AND(F380&gt;11,F380&lt;12.995),"Elite Upside",AND(F380&gt;=9.69,F380&lt;10.999),"Upside",AND(F380&gt;8.4,F380&lt;9.999),"Upside Lite",AND(F380&gt;7.25,F380&lt;8.999),"Outlier",AND(F380&gt;=6,F380&lt;7.25),"Outlier Lite",F380&lt;6.999,"Purgatory")</f>
        <v>Purgatory</v>
      </c>
      <c r="F380" s="33">
        <f>'2022'!C38</f>
        <v>5.7442857142857138</v>
      </c>
      <c r="G380" s="33">
        <f t="shared" si="36"/>
        <v>38.5</v>
      </c>
      <c r="H380" s="303">
        <f t="shared" si="37"/>
        <v>-1.5423769318798137</v>
      </c>
      <c r="I380" s="34" t="str">
        <f>'2022'!D38</f>
        <v>Mississippi State</v>
      </c>
      <c r="J380" s="35">
        <f>'2022'!E38</f>
        <v>1</v>
      </c>
      <c r="K380" s="36">
        <f>'2022'!F38</f>
        <v>37107</v>
      </c>
      <c r="L380" s="37">
        <f>'2022'!G38</f>
        <v>24.164383561643834</v>
      </c>
      <c r="M380" s="37" t="str">
        <f>'2022'!H38</f>
        <v>JR</v>
      </c>
      <c r="N380" s="37">
        <f>'2022'!I38</f>
        <v>20.745205479452054</v>
      </c>
      <c r="O380" s="37" t="str">
        <f>'2022'!J38</f>
        <v>Wide</v>
      </c>
      <c r="P380" s="37" t="str">
        <f>'2022'!K38</f>
        <v>SLOB</v>
      </c>
      <c r="Q380" s="37" t="str">
        <f>'2022'!L38</f>
        <v>Poor Earner</v>
      </c>
      <c r="R380" s="55">
        <f>'2022'!M38</f>
        <v>75</v>
      </c>
      <c r="S380" s="55">
        <f>'2022'!N38</f>
        <v>201</v>
      </c>
      <c r="T380" s="231">
        <f t="shared" si="38"/>
        <v>25.122999152664974</v>
      </c>
      <c r="U380" s="35">
        <f>'2022'!O38</f>
        <v>4.5</v>
      </c>
      <c r="V380" s="56">
        <f>'2022'!P38</f>
        <v>0</v>
      </c>
      <c r="W380" s="57">
        <f>'2022'!Q38</f>
        <v>0</v>
      </c>
      <c r="X380" s="58">
        <f>'2022'!R38</f>
        <v>0</v>
      </c>
      <c r="Y380" s="58">
        <f>'2022'!S38</f>
        <v>0.11518937914877002</v>
      </c>
      <c r="Z380" s="58">
        <f>'2022'!T38</f>
        <v>0.23735408560311283</v>
      </c>
      <c r="AA380" s="58">
        <f>'2022'!U38</f>
        <v>0.21268808458723057</v>
      </c>
      <c r="AB380" s="58">
        <f>'2022'!V38</f>
        <v>0.22502108509517171</v>
      </c>
      <c r="AC380" s="59">
        <f>'2022'!W38</f>
        <v>0.22502108509517171</v>
      </c>
      <c r="AD380" s="42">
        <f>'2022'!X38</f>
        <v>19.101369863013698</v>
      </c>
      <c r="AE380" s="43">
        <f>'2022'!Y38</f>
        <v>1.69</v>
      </c>
      <c r="AF380" s="43">
        <f>'2022'!Z38</f>
        <v>3.2</v>
      </c>
      <c r="AG380" s="43">
        <f>'2022'!AA38</f>
        <v>13</v>
      </c>
      <c r="AH380" s="43">
        <f>'2022'!AB38</f>
        <v>0.76</v>
      </c>
      <c r="AI380" s="43">
        <f>'2022'!AC38</f>
        <v>1.49</v>
      </c>
      <c r="AJ380" s="44">
        <f>'2022'!AD38</f>
        <v>2.7705544933078394E-2</v>
      </c>
      <c r="AK380" s="44">
        <f>'2022'!AE38</f>
        <v>0.18624282982791587</v>
      </c>
      <c r="AL380" s="45">
        <f>'2022'!AF38</f>
        <v>5.4000000000000006E-2</v>
      </c>
      <c r="AM380" s="46">
        <f t="shared" ref="AM380:AM385" si="42">DS380/100</f>
        <v>0.44400000000000001</v>
      </c>
      <c r="AN380" s="45">
        <f>'2022'!AG38</f>
        <v>0.94199999999999995</v>
      </c>
      <c r="AO380" s="45">
        <f>'2022'!AH38</f>
        <v>5.7999999999999996E-2</v>
      </c>
      <c r="AP380" s="43">
        <f>'2022'!AI38</f>
        <v>98.033836305441241</v>
      </c>
      <c r="AQ380" s="47">
        <f>'2022'!AJ38</f>
        <v>101.05013183281261</v>
      </c>
      <c r="AR380" s="48">
        <f>'2022'!AK38</f>
        <v>6</v>
      </c>
      <c r="AS380" s="49">
        <f>'2022'!AL38</f>
        <v>8</v>
      </c>
      <c r="AT380" s="49">
        <f>'2022'!AM38</f>
        <v>2</v>
      </c>
      <c r="AU380" s="49">
        <f>'2022'!AN38</f>
        <v>0</v>
      </c>
      <c r="AV380" s="49">
        <f>'2022'!AO38</f>
        <v>8</v>
      </c>
      <c r="AW380" s="49">
        <f>'2022'!AP38</f>
        <v>6</v>
      </c>
      <c r="AX380" s="49">
        <f>'2022'!AQ38</f>
        <v>0</v>
      </c>
      <c r="AY380" s="50">
        <f>'2022'!AR38</f>
        <v>0</v>
      </c>
      <c r="AZ380" s="60">
        <f>'2022'!AS38</f>
        <v>0</v>
      </c>
      <c r="BA380" s="61">
        <f>'2022'!AT38</f>
        <v>2170</v>
      </c>
      <c r="BB380" s="61">
        <f>'2022'!AU38</f>
        <v>0</v>
      </c>
      <c r="BC380" s="61">
        <f>'2022'!AV38</f>
        <v>0</v>
      </c>
      <c r="BD380" s="61">
        <f>'2022'!AW38</f>
        <v>0</v>
      </c>
      <c r="BE380" s="61">
        <f>'2022'!AX38</f>
        <v>0</v>
      </c>
      <c r="BF380" s="62">
        <f>'2022'!AY38</f>
        <v>0</v>
      </c>
      <c r="BG380" s="62">
        <f>'2022'!AZ38</f>
        <v>0</v>
      </c>
      <c r="BH380" s="62">
        <f>'2022'!BA38</f>
        <v>0</v>
      </c>
      <c r="BI380" s="62">
        <f>'2022'!BB38</f>
        <v>0</v>
      </c>
      <c r="BJ380" s="62">
        <f>'2022'!BC38</f>
        <v>0</v>
      </c>
      <c r="BK380" s="62">
        <f>'2022'!BH38</f>
        <v>0</v>
      </c>
      <c r="BL380" s="62">
        <f>'2022'!BI38</f>
        <v>0</v>
      </c>
      <c r="BM380" s="62">
        <f>'2022'!BJ38</f>
        <v>0</v>
      </c>
      <c r="BN380" s="63">
        <f>'2022'!BK38</f>
        <v>0</v>
      </c>
      <c r="BO380" s="60">
        <f>'2022'!BL38</f>
        <v>0</v>
      </c>
      <c r="BP380" s="61">
        <f>'2022'!BM38</f>
        <v>2259</v>
      </c>
      <c r="BQ380" s="61">
        <f>'2022'!BN38</f>
        <v>0</v>
      </c>
      <c r="BR380" s="61">
        <f>'2022'!BO38</f>
        <v>0</v>
      </c>
      <c r="BS380" s="61">
        <f>'2022'!BP38</f>
        <v>0</v>
      </c>
      <c r="BT380" s="61">
        <f>'2022'!BQ38</f>
        <v>0</v>
      </c>
      <c r="BU380" s="62">
        <f>'2022'!BR38</f>
        <v>0</v>
      </c>
      <c r="BV380" s="62">
        <f>'2022'!BS38</f>
        <v>0</v>
      </c>
      <c r="BW380" s="62">
        <f>'2022'!BT38</f>
        <v>0</v>
      </c>
      <c r="BX380" s="62">
        <f>'2022'!BU38</f>
        <v>0</v>
      </c>
      <c r="BY380" s="62">
        <f>'2022'!BV38</f>
        <v>0</v>
      </c>
      <c r="BZ380" s="62">
        <f>'2022'!CA38</f>
        <v>0</v>
      </c>
      <c r="CA380" s="62">
        <f>'2022'!CB38</f>
        <v>0</v>
      </c>
      <c r="CB380" s="62">
        <f>'2022'!CC38</f>
        <v>0</v>
      </c>
      <c r="CC380" s="63">
        <f>'2022'!CD38</f>
        <v>0</v>
      </c>
      <c r="CD380" s="60">
        <f>'2022'!CE38</f>
        <v>295</v>
      </c>
      <c r="CE380" s="61">
        <f>'2022'!CF38</f>
        <v>2561</v>
      </c>
      <c r="CF380" s="61">
        <f>'2022'!CG38</f>
        <v>35</v>
      </c>
      <c r="CG380" s="61">
        <f>'2022'!CH38</f>
        <v>19</v>
      </c>
      <c r="CH380" s="61">
        <f>'2022'!CI38</f>
        <v>2</v>
      </c>
      <c r="CI380" s="61">
        <f>'2022'!CJ38</f>
        <v>19</v>
      </c>
      <c r="CJ380" s="62">
        <f>'2022'!CK38</f>
        <v>0.76</v>
      </c>
      <c r="CK380" s="62">
        <f>'2022'!CL38</f>
        <v>1.35</v>
      </c>
      <c r="CL380" s="62">
        <f>'2022'!CM38</f>
        <v>1.06</v>
      </c>
      <c r="CM380" s="62">
        <f>'2022'!CN38</f>
        <v>8.9</v>
      </c>
      <c r="CN380" s="62">
        <f>'2022'!CO38</f>
        <v>13.9</v>
      </c>
      <c r="CO380" s="62">
        <f>'2022'!CT38</f>
        <v>33.299999999999997</v>
      </c>
      <c r="CP380" s="62">
        <f>'2022'!CU38</f>
        <v>5</v>
      </c>
      <c r="CQ380" s="62">
        <f>'2022'!CV38</f>
        <v>88.6</v>
      </c>
      <c r="CR380" s="63">
        <f>'2022'!CW38</f>
        <v>11.4</v>
      </c>
      <c r="CS380" s="60">
        <f>'2022'!CX38</f>
        <v>183</v>
      </c>
      <c r="CT380" s="61">
        <f>'2022'!CY38</f>
        <v>771</v>
      </c>
      <c r="CU380" s="61">
        <f>'2022'!CZ38</f>
        <v>25</v>
      </c>
      <c r="CV380" s="61">
        <f>'2022'!DA38</f>
        <v>17</v>
      </c>
      <c r="CW380" s="61">
        <f>'2022'!DB38</f>
        <v>1</v>
      </c>
      <c r="CX380" s="61">
        <f>'2022'!DC38</f>
        <v>6</v>
      </c>
      <c r="CY380" s="62">
        <f>'2022'!DD38</f>
        <v>0.18</v>
      </c>
      <c r="CZ380" s="62">
        <f>'2022'!DE38</f>
        <v>1.32</v>
      </c>
      <c r="DA380" s="62">
        <f>'2022'!DF38</f>
        <v>1.69</v>
      </c>
      <c r="DB380" s="62">
        <f>'2022'!DG38</f>
        <v>2.1</v>
      </c>
      <c r="DC380" s="62">
        <f>'2022'!DH38</f>
        <v>13</v>
      </c>
      <c r="DD380" s="62">
        <f>'2022'!DM38</f>
        <v>60</v>
      </c>
      <c r="DE380" s="62">
        <f>'2022'!DN38</f>
        <v>0</v>
      </c>
      <c r="DF380" s="62">
        <f>'2022'!DO38</f>
        <v>93.9</v>
      </c>
      <c r="DG380" s="63">
        <f>'2022'!DP38</f>
        <v>6.1</v>
      </c>
      <c r="DH380" s="60">
        <f>'2022'!DQ38</f>
        <v>1046</v>
      </c>
      <c r="DI380" s="61">
        <f>'2022'!DR38</f>
        <v>4918</v>
      </c>
      <c r="DJ380" s="61">
        <f>'2022'!DS38</f>
        <v>139</v>
      </c>
      <c r="DK380" s="61">
        <f>'2022'!DT38</f>
        <v>105</v>
      </c>
      <c r="DL380" s="61">
        <f>'2022'!DU38</f>
        <v>9</v>
      </c>
      <c r="DM380" s="61">
        <f>'2022'!DV38</f>
        <v>37</v>
      </c>
      <c r="DN380" s="62">
        <f>'2022'!DW38</f>
        <v>0.6</v>
      </c>
      <c r="DO380" s="62">
        <f>'2022'!DX38</f>
        <v>1.49</v>
      </c>
      <c r="DP380" s="62">
        <f>'2022'!DY38</f>
        <v>1.61</v>
      </c>
      <c r="DQ380" s="62">
        <f>'2022'!DZ38</f>
        <v>3.2</v>
      </c>
      <c r="DR380" s="62">
        <f>'2022'!EA38</f>
        <v>8.6</v>
      </c>
      <c r="DS380" s="62">
        <f>'2022'!EF38</f>
        <v>44.4</v>
      </c>
      <c r="DT380" s="62">
        <f>'2022'!EG38</f>
        <v>5.4</v>
      </c>
      <c r="DU380" s="62">
        <f>'2022'!EH38</f>
        <v>94.5</v>
      </c>
      <c r="DV380" s="63">
        <f>'2022'!EI38</f>
        <v>5.5</v>
      </c>
    </row>
    <row r="381" spans="1:126" ht="15.75" customHeight="1" x14ac:dyDescent="0.2">
      <c r="A381" s="30">
        <f t="shared" si="35"/>
        <v>379</v>
      </c>
      <c r="B381" s="31">
        <f>'2026 - WIP'!A30</f>
        <v>28</v>
      </c>
      <c r="C381" s="31">
        <v>2026</v>
      </c>
      <c r="D381" s="32" t="str">
        <f>'2026 - WIP'!B30</f>
        <v>Chris Hilton</v>
      </c>
      <c r="E381" s="32" t="str" cm="1">
        <f t="array" ref="E381">_xlfn.IFS(F381&gt;12.5,"Cornerstone",AND(F381&gt;11.995,F381&lt;12.5),"Elite",AND(F381&gt;11,F381&lt;12.995),"Elite Upside",AND(F381&gt;=9.69,F381&lt;10.999),"Upside",AND(F381&gt;8.4,F381&lt;9.999),"Upside Lite",AND(F381&gt;7.25,F381&lt;8.999),"Outlier",AND(F381&gt;=6,F381&lt;7.25),"Outlier Lite",F381&lt;6.999,"Purgatory")</f>
        <v>Purgatory</v>
      </c>
      <c r="F381" s="33">
        <f>'2026 - WIP'!C30</f>
        <v>5.7257142857142851</v>
      </c>
      <c r="G381" s="33">
        <f t="shared" si="36"/>
        <v>38.299999999999997</v>
      </c>
      <c r="H381" s="303">
        <f t="shared" si="37"/>
        <v>-1.5530360859304582</v>
      </c>
      <c r="I381" s="34" t="str">
        <f>'2026 - WIP'!D30</f>
        <v>LSU</v>
      </c>
      <c r="J381" s="35">
        <f>'2026 - WIP'!E30</f>
        <v>1</v>
      </c>
      <c r="K381" s="36">
        <f>'2026 - WIP'!F30</f>
        <v>37540</v>
      </c>
      <c r="L381" s="37">
        <f>'2026 - WIP'!G30</f>
        <v>22.978082191780821</v>
      </c>
      <c r="M381" s="37" t="str">
        <f>'2026 - WIP'!H30</f>
        <v>RS SR</v>
      </c>
      <c r="N381" s="37">
        <f>'2026 - WIP'!I30</f>
        <v>23.55890410958904</v>
      </c>
      <c r="O381" s="37" t="str">
        <f>'2026 - WIP'!J30</f>
        <v>Wide</v>
      </c>
      <c r="P381" s="37" t="str">
        <f>'2026 - WIP'!K30</f>
        <v>DEEP</v>
      </c>
      <c r="Q381" s="37" t="str">
        <f>'2026 - WIP'!L30</f>
        <v>Poor Separator</v>
      </c>
      <c r="R381" s="35">
        <f>'2026 - WIP'!M30</f>
        <v>72</v>
      </c>
      <c r="S381" s="35">
        <f>'2026 - WIP'!N30</f>
        <v>190</v>
      </c>
      <c r="T381" s="231">
        <f t="shared" si="38"/>
        <v>25.76834706138548</v>
      </c>
      <c r="U381" s="35">
        <f>'2026 - WIP'!O30</f>
        <v>4.25</v>
      </c>
      <c r="V381" s="38">
        <f>'2026 - WIP'!P30</f>
        <v>0</v>
      </c>
      <c r="W381" s="57">
        <f>'2026 - WIP'!Q30</f>
        <v>7.9567779960707269E-2</v>
      </c>
      <c r="X381" s="58">
        <f>'2026 - WIP'!R30</f>
        <v>0.10118826587448941</v>
      </c>
      <c r="Y381" s="58">
        <f>'2026 - WIP'!S30</f>
        <v>6.0355696236487039E-2</v>
      </c>
      <c r="Z381" s="58">
        <f>'2026 - WIP'!T30</f>
        <v>0.12848984771573604</v>
      </c>
      <c r="AA381" s="58">
        <f>'2026 - WIP'!U30</f>
        <v>0</v>
      </c>
      <c r="AB381" s="58">
        <f>'2026 - WIP'!V30</f>
        <v>0.12848984771573604</v>
      </c>
      <c r="AC381" s="59">
        <f>'2026 - WIP'!W30</f>
        <v>0.12848984771573604</v>
      </c>
      <c r="AD381" s="42" t="str">
        <f>'2026 - WIP'!X30</f>
        <v>N/A</v>
      </c>
      <c r="AE381" s="43">
        <f>'2026 - WIP'!Y30</f>
        <v>2.5299999999999998</v>
      </c>
      <c r="AF381" s="43">
        <f>'2026 - WIP'!Z30</f>
        <v>6.6</v>
      </c>
      <c r="AG381" s="43">
        <f>'2026 - WIP'!AA30</f>
        <v>26.7</v>
      </c>
      <c r="AH381" s="43">
        <f>'2026 - WIP'!AB30</f>
        <v>0</v>
      </c>
      <c r="AI381" s="43">
        <f>'2026 - WIP'!AC30</f>
        <v>0</v>
      </c>
      <c r="AJ381" s="44">
        <f>'2026 - WIP'!AD30</f>
        <v>7.2880658436213983E-2</v>
      </c>
      <c r="AK381" s="44">
        <f>'2026 - WIP'!AE30</f>
        <v>0.13534979423868312</v>
      </c>
      <c r="AL381" s="45">
        <f>'2026 - WIP'!AF30</f>
        <v>0.182</v>
      </c>
      <c r="AM381" s="46">
        <f t="shared" si="42"/>
        <v>0</v>
      </c>
      <c r="AN381" s="45">
        <f>'2026 - WIP'!AG30</f>
        <v>0.87599999999999989</v>
      </c>
      <c r="AO381" s="45">
        <f>'2026 - WIP'!AH30</f>
        <v>0.124</v>
      </c>
      <c r="AP381" s="43">
        <f>'2026 - WIP'!AI30</f>
        <v>116.47370122484166</v>
      </c>
      <c r="AQ381" s="47">
        <f>'2026 - WIP'!AJ30</f>
        <v>112.92643354888757</v>
      </c>
      <c r="AR381" s="48">
        <f>'2026 - WIP'!AK30</f>
        <v>3</v>
      </c>
      <c r="AS381" s="49">
        <f>'2026 - WIP'!AL30</f>
        <v>0</v>
      </c>
      <c r="AT381" s="49">
        <f>'2026 - WIP'!AM30</f>
        <v>5</v>
      </c>
      <c r="AU381" s="49">
        <f>'2026 - WIP'!AN30</f>
        <v>5</v>
      </c>
      <c r="AV381" s="49">
        <f>'2026 - WIP'!AO30</f>
        <v>10</v>
      </c>
      <c r="AW381" s="49">
        <f>'2026 - WIP'!AP30</f>
        <v>8</v>
      </c>
      <c r="AX381" s="49">
        <f>'2026 - WIP'!AQ30</f>
        <v>0</v>
      </c>
      <c r="AY381" s="50">
        <f>'2026 - WIP'!AR30</f>
        <v>1</v>
      </c>
      <c r="AZ381" s="60">
        <f>'2026 - WIP'!AS30</f>
        <v>81</v>
      </c>
      <c r="BA381" s="61">
        <f>'2026 - WIP'!AT30</f>
        <v>1018</v>
      </c>
      <c r="BB381" s="61">
        <f>'2026 - WIP'!AU30</f>
        <v>6</v>
      </c>
      <c r="BC381" s="61">
        <f>'2026 - WIP'!AV30</f>
        <v>2</v>
      </c>
      <c r="BD381" s="61">
        <f>'2026 - WIP'!AW30</f>
        <v>1</v>
      </c>
      <c r="BE381" s="61">
        <f>'2026 - WIP'!AX30</f>
        <v>10</v>
      </c>
      <c r="BF381" s="62">
        <f>'2026 - WIP'!AY30</f>
        <v>0</v>
      </c>
      <c r="BG381" s="62">
        <f>'2026 - WIP'!AZ30</f>
        <v>0</v>
      </c>
      <c r="BH381" s="62">
        <f>'2026 - WIP'!BA30</f>
        <v>3.86</v>
      </c>
      <c r="BI381" s="62">
        <f>'2026 - WIP'!BB30</f>
        <v>19.5</v>
      </c>
      <c r="BJ381" s="62">
        <f>'2026 - WIP'!BC30</f>
        <v>21.2</v>
      </c>
      <c r="BK381" s="62">
        <f>'2026 - WIP'!BH30</f>
        <v>0</v>
      </c>
      <c r="BL381" s="62">
        <f>'2026 - WIP'!BI30</f>
        <v>0</v>
      </c>
      <c r="BM381" s="62">
        <f>'2026 - WIP'!BJ30</f>
        <v>60.9</v>
      </c>
      <c r="BN381" s="63">
        <f>'2026 - WIP'!BK30</f>
        <v>39.1</v>
      </c>
      <c r="BO381" s="60">
        <f>'2026 - WIP'!BL30</f>
        <v>109</v>
      </c>
      <c r="BP381" s="61">
        <f>'2026 - WIP'!BM30</f>
        <v>1077.2</v>
      </c>
      <c r="BQ381" s="61">
        <f>'2026 - WIP'!BN30</f>
        <v>10</v>
      </c>
      <c r="BR381" s="61">
        <f>'2026 - WIP'!BO30</f>
        <v>7</v>
      </c>
      <c r="BS381" s="61">
        <f>'2026 - WIP'!BP30</f>
        <v>0</v>
      </c>
      <c r="BT381" s="61">
        <f>'2026 - WIP'!BQ30</f>
        <v>6.4</v>
      </c>
      <c r="BU381" s="62">
        <f>'2026 - WIP'!BR30</f>
        <v>0</v>
      </c>
      <c r="BV381" s="62">
        <f>'2026 - WIP'!BS30</f>
        <v>0</v>
      </c>
      <c r="BW381" s="62">
        <f>'2026 - WIP'!BT30</f>
        <v>3.3</v>
      </c>
      <c r="BX381" s="62">
        <f>'2026 - WIP'!BU30</f>
        <v>2.7</v>
      </c>
      <c r="BY381" s="62">
        <f>'2026 - WIP'!BV30</f>
        <v>14</v>
      </c>
      <c r="BZ381" s="62">
        <f>'2026 - WIP'!CA30</f>
        <v>0</v>
      </c>
      <c r="CA381" s="62">
        <f>'2026 - WIP'!CB30</f>
        <v>0</v>
      </c>
      <c r="CB381" s="62">
        <f>'2026 - WIP'!CC30</f>
        <v>94.1</v>
      </c>
      <c r="CC381" s="63">
        <f>'2026 - WIP'!CD30</f>
        <v>5.9</v>
      </c>
      <c r="CD381" s="60">
        <f>'2026 - WIP'!CE30</f>
        <v>225</v>
      </c>
      <c r="CE381" s="61">
        <f>'2026 - WIP'!CF30</f>
        <v>3727.8999999999996</v>
      </c>
      <c r="CF381" s="61">
        <f>'2026 - WIP'!CG30</f>
        <v>23</v>
      </c>
      <c r="CG381" s="61">
        <f>'2026 - WIP'!CH30</f>
        <v>13</v>
      </c>
      <c r="CH381" s="61">
        <f>'2026 - WIP'!CI30</f>
        <v>2</v>
      </c>
      <c r="CI381" s="61">
        <f>'2026 - WIP'!CJ30</f>
        <v>37.4</v>
      </c>
      <c r="CJ381" s="62">
        <f>'2026 - WIP'!CK30</f>
        <v>0</v>
      </c>
      <c r="CK381" s="62">
        <f>'2026 - WIP'!CL30</f>
        <v>0</v>
      </c>
      <c r="CL381" s="62">
        <f>'2026 - WIP'!CM30</f>
        <v>1.7</v>
      </c>
      <c r="CM381" s="62">
        <f>'2026 - WIP'!CN30</f>
        <v>6.6</v>
      </c>
      <c r="CN381" s="62">
        <f>'2026 - WIP'!CO30</f>
        <v>18.3</v>
      </c>
      <c r="CO381" s="62">
        <f>'2026 - WIP'!CT30</f>
        <v>0</v>
      </c>
      <c r="CP381" s="62">
        <f>'2026 - WIP'!CU30</f>
        <v>13.3</v>
      </c>
      <c r="CQ381" s="62">
        <f>'2026 - WIP'!CV30</f>
        <v>90.4</v>
      </c>
      <c r="CR381" s="63">
        <f>'2026 - WIP'!CW30</f>
        <v>9.6</v>
      </c>
      <c r="CS381" s="60">
        <f>'2026 - WIP'!CX30</f>
        <v>243</v>
      </c>
      <c r="CT381" s="61">
        <f>'2026 - WIP'!CY30</f>
        <v>1891.1999999999998</v>
      </c>
      <c r="CU381" s="61">
        <f>'2026 - WIP'!CZ30</f>
        <v>20</v>
      </c>
      <c r="CV381" s="61">
        <f>'2026 - WIP'!DA30</f>
        <v>9</v>
      </c>
      <c r="CW381" s="61">
        <f>'2026 - WIP'!DB30</f>
        <v>3</v>
      </c>
      <c r="CX381" s="61">
        <f>'2026 - WIP'!DC30</f>
        <v>13.200000000000001</v>
      </c>
      <c r="CY381" s="62">
        <f>'2026 - WIP'!DD30</f>
        <v>0</v>
      </c>
      <c r="CZ381" s="62">
        <f>'2026 - WIP'!DE30</f>
        <v>0</v>
      </c>
      <c r="DA381" s="62">
        <f>'2026 - WIP'!DF30</f>
        <v>2.5299999999999998</v>
      </c>
      <c r="DB381" s="62">
        <f>'2026 - WIP'!DG30</f>
        <v>4.2</v>
      </c>
      <c r="DC381" s="62">
        <f>'2026 - WIP'!DH30</f>
        <v>26.7</v>
      </c>
      <c r="DD381" s="62">
        <f>'2026 - WIP'!DM30</f>
        <v>28.6</v>
      </c>
      <c r="DE381" s="62">
        <f>'2026 - WIP'!DN30</f>
        <v>18.2</v>
      </c>
      <c r="DF381" s="62">
        <f>'2026 - WIP'!DO30</f>
        <v>87.6</v>
      </c>
      <c r="DG381" s="63">
        <f>'2026 - WIP'!DP30</f>
        <v>12.4</v>
      </c>
      <c r="DH381" s="60">
        <f>'2026 - WIP'!DQ30</f>
        <v>0</v>
      </c>
      <c r="DI381" s="61">
        <f>'2026 - WIP'!DR30</f>
        <v>1</v>
      </c>
      <c r="DJ381" s="61">
        <f>'2026 - WIP'!DS30</f>
        <v>0</v>
      </c>
      <c r="DK381" s="61">
        <f>'2026 - WIP'!DT30</f>
        <v>0</v>
      </c>
      <c r="DL381" s="61">
        <f>'2026 - WIP'!DU30</f>
        <v>0</v>
      </c>
      <c r="DM381" s="61">
        <f>'2026 - WIP'!DV30</f>
        <v>0</v>
      </c>
      <c r="DN381" s="62">
        <f>'2026 - WIP'!DW30</f>
        <v>0</v>
      </c>
      <c r="DO381" s="62">
        <f>'2026 - WIP'!DX30</f>
        <v>0</v>
      </c>
      <c r="DP381" s="62">
        <f>'2026 - WIP'!DY30</f>
        <v>0</v>
      </c>
      <c r="DQ381" s="62">
        <f>'2026 - WIP'!DZ30</f>
        <v>0</v>
      </c>
      <c r="DR381" s="62">
        <f>'2026 - WIP'!EA30</f>
        <v>0</v>
      </c>
      <c r="DS381" s="62">
        <f>'2026 - WIP'!EF30</f>
        <v>0</v>
      </c>
      <c r="DT381" s="62">
        <f>'2026 - WIP'!EG30</f>
        <v>0</v>
      </c>
      <c r="DU381" s="62">
        <f>'2026 - WIP'!EH30</f>
        <v>0</v>
      </c>
      <c r="DV381" s="63">
        <f>'2026 - WIP'!EI30</f>
        <v>0</v>
      </c>
    </row>
    <row r="382" spans="1:126" ht="15.75" customHeight="1" x14ac:dyDescent="0.2">
      <c r="A382" s="30">
        <f t="shared" si="35"/>
        <v>380</v>
      </c>
      <c r="B382" s="31">
        <f>'2017'!A39</f>
        <v>37</v>
      </c>
      <c r="C382" s="31">
        <v>2017</v>
      </c>
      <c r="D382" s="32" t="str">
        <f>'2017'!B39</f>
        <v>Keevan Lucas</v>
      </c>
      <c r="E382" s="32" t="str" cm="1">
        <f t="array" ref="E382">_xlfn.IFS(F382&gt;12.5,"Cornerstone",AND(F382&gt;11.995,F382&lt;12.5),"Elite",AND(F382&gt;11,F382&lt;12.995),"Elite Upside",AND(F382&gt;=9.69,F382&lt;10.999),"Upside",AND(F382&gt;8.4,F382&lt;9.999),"Upside Lite",AND(F382&gt;7.25,F382&lt;8.999),"Outlier",AND(F382&gt;=6,F382&lt;7.25),"Outlier Lite",F382&lt;6.999,"Purgatory")</f>
        <v>Purgatory</v>
      </c>
      <c r="F382" s="33">
        <f>'2017'!C39</f>
        <v>5.6899999999999986</v>
      </c>
      <c r="G382" s="33">
        <f t="shared" si="36"/>
        <v>38.200000000000003</v>
      </c>
      <c r="H382" s="303">
        <f t="shared" si="37"/>
        <v>-1.5735344591047744</v>
      </c>
      <c r="I382" s="34" t="str">
        <f>'2017'!D39</f>
        <v>Tulsa</v>
      </c>
      <c r="J382" s="35">
        <f>'2017'!E39</f>
        <v>6</v>
      </c>
      <c r="K382" s="36">
        <f>'2017'!F39</f>
        <v>34799</v>
      </c>
      <c r="L382" s="37">
        <f>'2017'!G39</f>
        <v>30.487671232876714</v>
      </c>
      <c r="M382" s="37" t="str">
        <f>'2017'!H39</f>
        <v>SR</v>
      </c>
      <c r="N382" s="37">
        <f>'2017'!I39</f>
        <v>22.063013698630137</v>
      </c>
      <c r="O382" s="37" t="str">
        <f>'2017'!J39</f>
        <v>Slot</v>
      </c>
      <c r="P382" s="37" t="str">
        <f>'2017'!K39</f>
        <v>BALL HOG</v>
      </c>
      <c r="Q382" s="37" t="str">
        <f>'2017'!L39</f>
        <v>N/A</v>
      </c>
      <c r="R382" s="55">
        <f>'2017'!M39</f>
        <v>70</v>
      </c>
      <c r="S382" s="55">
        <f>'2017'!N39</f>
        <v>194</v>
      </c>
      <c r="T382" s="231">
        <f t="shared" si="38"/>
        <v>27.835793304239669</v>
      </c>
      <c r="U382" s="37">
        <f>'2017'!O39</f>
        <v>4.55</v>
      </c>
      <c r="V382" s="56">
        <f>'2017'!P39</f>
        <v>0</v>
      </c>
      <c r="W382" s="57">
        <f>'2017'!Q39</f>
        <v>0</v>
      </c>
      <c r="X382" s="58">
        <f>'2017'!R39</f>
        <v>0.19242490204614715</v>
      </c>
      <c r="Y382" s="58">
        <f>'2017'!S39</f>
        <v>0.38381612090680101</v>
      </c>
      <c r="Z382" s="58">
        <f>'2017'!T39</f>
        <v>9.4413665743305633E-2</v>
      </c>
      <c r="AA382" s="58">
        <f>'2017'!U39</f>
        <v>0.34212815308785155</v>
      </c>
      <c r="AB382" s="58">
        <f>'2017'!V39</f>
        <v>0.36297213699732628</v>
      </c>
      <c r="AC382" s="59">
        <f>'2017'!W39</f>
        <v>0.30852631644772732</v>
      </c>
      <c r="AD382" s="42">
        <f>'2017'!X39</f>
        <v>19.408219178082192</v>
      </c>
      <c r="AE382" s="43">
        <f>'2017'!Y39</f>
        <v>2.57</v>
      </c>
      <c r="AF382" s="43">
        <f>'2017'!Z39</f>
        <v>6.6</v>
      </c>
      <c r="AG382" s="43">
        <f>'2017'!AA39</f>
        <v>13.5</v>
      </c>
      <c r="AH382" s="43">
        <f>'2017'!AB39</f>
        <v>0.55000000000000004</v>
      </c>
      <c r="AI382" s="43">
        <f>'2017'!AC39</f>
        <v>2.63</v>
      </c>
      <c r="AJ382" s="44" t="str">
        <f>'2017'!AD39</f>
        <v>N/A</v>
      </c>
      <c r="AK382" s="44" t="str">
        <f>'2017'!AE39</f>
        <v>N/A</v>
      </c>
      <c r="AL382" s="45">
        <f>'2017'!AF39</f>
        <v>0.128</v>
      </c>
      <c r="AM382" s="46">
        <f t="shared" si="42"/>
        <v>0</v>
      </c>
      <c r="AN382" s="45">
        <f>'2017'!AG39</f>
        <v>3.1E-2</v>
      </c>
      <c r="AO382" s="45">
        <f>'2017'!AH39</f>
        <v>0.94950000000000001</v>
      </c>
      <c r="AP382" s="43">
        <f>'2017'!AI39</f>
        <v>90.528669786629578</v>
      </c>
      <c r="AQ382" s="47">
        <f>'2017'!AJ39</f>
        <v>84.139938522576642</v>
      </c>
      <c r="AR382" s="48">
        <f>'2017'!AK39</f>
        <v>8</v>
      </c>
      <c r="AS382" s="49">
        <f>'2017'!AL39</f>
        <v>7</v>
      </c>
      <c r="AT382" s="49">
        <f>'2017'!AM39</f>
        <v>5</v>
      </c>
      <c r="AU382" s="49">
        <f>'2017'!AN39</f>
        <v>5</v>
      </c>
      <c r="AV382" s="49">
        <f>'2017'!AO39</f>
        <v>7</v>
      </c>
      <c r="AW382" s="49">
        <f>'2017'!AP39</f>
        <v>3</v>
      </c>
      <c r="AX382" s="49">
        <f>'2017'!AQ39</f>
        <v>0</v>
      </c>
      <c r="AY382" s="50">
        <f>'2017'!AR39</f>
        <v>0</v>
      </c>
      <c r="AZ382" s="60">
        <f>'2017'!AS39</f>
        <v>0</v>
      </c>
      <c r="BA382" s="61">
        <f>'2017'!AT39</f>
        <v>3359</v>
      </c>
      <c r="BB382" s="61">
        <f>'2017'!AU39</f>
        <v>0</v>
      </c>
      <c r="BC382" s="61">
        <f>'2017'!AV39</f>
        <v>0</v>
      </c>
      <c r="BD382" s="61">
        <f>'2017'!AW39</f>
        <v>0</v>
      </c>
      <c r="BE382" s="61">
        <f>'2017'!AX39</f>
        <v>0</v>
      </c>
      <c r="BF382" s="62">
        <f>'2017'!AY39</f>
        <v>0</v>
      </c>
      <c r="BG382" s="62">
        <f>'2017'!AZ39</f>
        <v>0</v>
      </c>
      <c r="BH382" s="62">
        <f>'2017'!BA39</f>
        <v>0</v>
      </c>
      <c r="BI382" s="62">
        <f>'2017'!BB39</f>
        <v>0</v>
      </c>
      <c r="BJ382" s="62">
        <f>'2017'!BC39</f>
        <v>0</v>
      </c>
      <c r="BK382" s="62">
        <f>'2017'!BD39</f>
        <v>0</v>
      </c>
      <c r="BL382" s="62">
        <f>'2017'!BE39</f>
        <v>0</v>
      </c>
      <c r="BM382" s="62">
        <f>'2017'!BF39</f>
        <v>0</v>
      </c>
      <c r="BN382" s="63">
        <f>'2017'!BG39</f>
        <v>0</v>
      </c>
      <c r="BO382" s="60">
        <f>'2017'!BH39</f>
        <v>442</v>
      </c>
      <c r="BP382" s="61">
        <f>'2017'!BI39</f>
        <v>2297</v>
      </c>
      <c r="BQ382" s="61">
        <f>'2017'!BJ39</f>
        <v>0</v>
      </c>
      <c r="BR382" s="61">
        <f>'2017'!BK39</f>
        <v>32</v>
      </c>
      <c r="BS382" s="61">
        <f>'2017'!BL39</f>
        <v>1</v>
      </c>
      <c r="BT382" s="61">
        <f>'2017'!BM39</f>
        <v>12</v>
      </c>
      <c r="BU382" s="62">
        <f>'2017'!BN39</f>
        <v>0</v>
      </c>
      <c r="BV382" s="62">
        <f>'2017'!BO39</f>
        <v>0</v>
      </c>
      <c r="BW382" s="62">
        <f>'2017'!BP39</f>
        <v>0</v>
      </c>
      <c r="BX382" s="62">
        <f>'2017'!BQ39</f>
        <v>0</v>
      </c>
      <c r="BY382" s="62">
        <f>'2017'!BR39</f>
        <v>0</v>
      </c>
      <c r="BZ382" s="62">
        <f>'2017'!BS39</f>
        <v>0</v>
      </c>
      <c r="CA382" s="62">
        <f>'2017'!BT39</f>
        <v>0</v>
      </c>
      <c r="CB382" s="62">
        <f>'2017'!BU39</f>
        <v>0</v>
      </c>
      <c r="CC382" s="63">
        <f>'2017'!BV39</f>
        <v>0</v>
      </c>
      <c r="CD382" s="60">
        <f>'2017'!BW39</f>
        <v>1219</v>
      </c>
      <c r="CE382" s="61">
        <f>'2017'!BX39</f>
        <v>3176</v>
      </c>
      <c r="CF382" s="61">
        <f>'2017'!BY39</f>
        <v>155</v>
      </c>
      <c r="CG382" s="61">
        <f>'2017'!BZ39</f>
        <v>101</v>
      </c>
      <c r="CH382" s="61">
        <f>'2017'!CA39</f>
        <v>11</v>
      </c>
      <c r="CI382" s="61">
        <f>'2017'!CB39</f>
        <v>23</v>
      </c>
      <c r="CJ382" s="62">
        <f>'2017'!CC39</f>
        <v>0</v>
      </c>
      <c r="CK382" s="62">
        <f>'2017'!CD39</f>
        <v>0</v>
      </c>
      <c r="CL382" s="62">
        <f>'2017'!CE39</f>
        <v>2.57</v>
      </c>
      <c r="CM382" s="62">
        <f>'2017'!CF39</f>
        <v>6.6</v>
      </c>
      <c r="CN382" s="62">
        <f>'2017'!CG39</f>
        <v>8.8000000000000007</v>
      </c>
      <c r="CO382" s="62">
        <f>'2017'!CH39</f>
        <v>0</v>
      </c>
      <c r="CP382" s="62">
        <f>'2017'!CI39</f>
        <v>9.8000000000000007</v>
      </c>
      <c r="CQ382" s="62">
        <f>'2017'!CJ39</f>
        <v>2</v>
      </c>
      <c r="CR382" s="63">
        <f>'2017'!CK39</f>
        <v>97.4</v>
      </c>
      <c r="CS382" s="60">
        <f>'2017'!CL39</f>
        <v>409</v>
      </c>
      <c r="CT382" s="61">
        <f>'2017'!CM39</f>
        <v>4332</v>
      </c>
      <c r="CU382" s="61">
        <f>'2017'!CN39</f>
        <v>39</v>
      </c>
      <c r="CV382" s="61">
        <f>'2017'!CO39</f>
        <v>26</v>
      </c>
      <c r="CW382" s="61">
        <f>'2017'!CP39</f>
        <v>5</v>
      </c>
      <c r="CX382" s="61">
        <f>'2017'!CQ39</f>
        <v>25</v>
      </c>
      <c r="CY382" s="62">
        <f>'2017'!CR39</f>
        <v>0</v>
      </c>
      <c r="CZ382" s="62">
        <f>'2017'!CS39</f>
        <v>0</v>
      </c>
      <c r="DA382" s="62">
        <f>'2017'!CT39</f>
        <v>2.39</v>
      </c>
      <c r="DB382" s="62">
        <f>'2017'!CU39</f>
        <v>5</v>
      </c>
      <c r="DC382" s="62">
        <f>'2017'!CV39</f>
        <v>11.7</v>
      </c>
      <c r="DD382" s="62">
        <f>'2017'!CW39</f>
        <v>0</v>
      </c>
      <c r="DE382" s="62">
        <f>'2017'!CX39</f>
        <v>13.3</v>
      </c>
      <c r="DF382" s="62">
        <f>'2017'!CY39</f>
        <v>6</v>
      </c>
      <c r="DG382" s="63">
        <f>'2017'!CZ39</f>
        <v>93.4</v>
      </c>
      <c r="DH382" s="60">
        <f>'2017'!DA39</f>
        <v>1180</v>
      </c>
      <c r="DI382" s="61">
        <f>'2017'!DB39</f>
        <v>3449</v>
      </c>
      <c r="DJ382" s="61">
        <f>'2017'!DC39</f>
        <v>137</v>
      </c>
      <c r="DK382" s="61">
        <f>'2017'!DD39</f>
        <v>82</v>
      </c>
      <c r="DL382" s="61">
        <f>'2017'!DE39</f>
        <v>15</v>
      </c>
      <c r="DM382" s="61">
        <f>'2017'!DF39</f>
        <v>33</v>
      </c>
      <c r="DN382" s="62">
        <f>'2017'!DG39</f>
        <v>0.55000000000000004</v>
      </c>
      <c r="DO382" s="62">
        <f>'2017'!DH39</f>
        <v>2.63</v>
      </c>
      <c r="DP382" s="62">
        <f>'2017'!DI39</f>
        <v>2.54</v>
      </c>
      <c r="DQ382" s="62">
        <f>'2017'!DJ39</f>
        <v>4.4000000000000004</v>
      </c>
      <c r="DR382" s="62">
        <f>'2017'!DK39</f>
        <v>13.5</v>
      </c>
      <c r="DS382" s="62">
        <f>'2017'!DL39</f>
        <v>0</v>
      </c>
      <c r="DT382" s="62">
        <f>'2017'!DM39</f>
        <v>12.8</v>
      </c>
      <c r="DU382" s="62">
        <f>'2017'!DN39</f>
        <v>3.1</v>
      </c>
      <c r="DV382" s="63">
        <f>'2017'!DO39</f>
        <v>96.5</v>
      </c>
    </row>
    <row r="383" spans="1:126" ht="15.75" customHeight="1" x14ac:dyDescent="0.2">
      <c r="A383" s="30">
        <f t="shared" si="35"/>
        <v>381</v>
      </c>
      <c r="B383" s="31">
        <f>'2016'!A23</f>
        <v>21</v>
      </c>
      <c r="C383" s="31">
        <v>2016</v>
      </c>
      <c r="D383" s="32" t="str">
        <f>'2016'!B23</f>
        <v>Aaron Burbridge</v>
      </c>
      <c r="E383" s="32" t="str" cm="1">
        <f t="array" ref="E383">_xlfn.IFS(F383&gt;12.5,"Cornerstone",AND(F383&gt;11.995,F383&lt;12.5),"Elite",AND(F383&gt;11,F383&lt;12.995),"Elite Upside",AND(F383&gt;=9.69,F383&lt;10.999),"Upside",AND(F383&gt;8.4,F383&lt;9.999),"Upside Lite",AND(F383&gt;7.25,F383&lt;8.999),"Outlier",AND(F383&gt;=6,F383&lt;7.25),"Outlier Lite",F383&lt;6.999,"Purgatory")</f>
        <v>Purgatory</v>
      </c>
      <c r="F383" s="33">
        <f>'2016'!C23</f>
        <v>5.6785714285714279</v>
      </c>
      <c r="G383" s="33">
        <f t="shared" si="36"/>
        <v>38</v>
      </c>
      <c r="H383" s="303">
        <f t="shared" si="37"/>
        <v>-1.5800939385205552</v>
      </c>
      <c r="I383" s="34" t="str">
        <f>'2016'!D23</f>
        <v>Michigan State</v>
      </c>
      <c r="J383" s="35">
        <f>'2016'!E23</f>
        <v>2</v>
      </c>
      <c r="K383" s="36">
        <f>'2016'!F23</f>
        <v>34326</v>
      </c>
      <c r="L383" s="37">
        <f>'2016'!G23</f>
        <v>31.783561643835615</v>
      </c>
      <c r="M383" s="37" t="str">
        <f>'2016'!H23</f>
        <v>SR</v>
      </c>
      <c r="N383" s="37">
        <f>'2016'!I23</f>
        <v>22.358904109589041</v>
      </c>
      <c r="O383" s="37" t="str">
        <f>'2016'!J23</f>
        <v>Wide</v>
      </c>
      <c r="P383" s="37" t="str">
        <f>'2016'!K23</f>
        <v>BALL HOG</v>
      </c>
      <c r="Q383" s="37" t="str">
        <f>'2016'!L23</f>
        <v>N/A</v>
      </c>
      <c r="R383" s="55">
        <f>'2016'!M23</f>
        <v>72</v>
      </c>
      <c r="S383" s="55">
        <f>'2016'!N23</f>
        <v>206</v>
      </c>
      <c r="T383" s="231">
        <f t="shared" si="38"/>
        <v>27.938313129712682</v>
      </c>
      <c r="U383" s="37">
        <f>'2016'!O23</f>
        <v>4.5599999999999996</v>
      </c>
      <c r="V383" s="56">
        <f>'2016'!P23</f>
        <v>6</v>
      </c>
      <c r="W383" s="57">
        <f>'2016'!Q23</f>
        <v>0</v>
      </c>
      <c r="X383" s="58">
        <f>'2016'!R23</f>
        <v>0.17341591233920914</v>
      </c>
      <c r="Y383" s="58">
        <f>'2016'!S23</f>
        <v>0.10182123550097098</v>
      </c>
      <c r="Z383" s="58">
        <f>'2016'!T23</f>
        <v>0.10367796119316536</v>
      </c>
      <c r="AA383" s="58">
        <f>'2016'!U23</f>
        <v>0.38365355291247333</v>
      </c>
      <c r="AB383" s="58">
        <f>'2016'!V23</f>
        <v>0.38365355291247333</v>
      </c>
      <c r="AC383" s="59">
        <f>'2016'!W23</f>
        <v>0.38365355291247333</v>
      </c>
      <c r="AD383" s="42">
        <f>'2016'!X23</f>
        <v>21.701369863013699</v>
      </c>
      <c r="AE383" s="43">
        <f>'2016'!Y23</f>
        <v>2.85</v>
      </c>
      <c r="AF383" s="43">
        <f>'2016'!Z23</f>
        <v>3.5</v>
      </c>
      <c r="AG383" s="43">
        <f>'2016'!AA23</f>
        <v>12.4</v>
      </c>
      <c r="AH383" s="43">
        <f>'2016'!AB23</f>
        <v>0</v>
      </c>
      <c r="AI383" s="43">
        <f>'2016'!AC23</f>
        <v>0</v>
      </c>
      <c r="AJ383" s="44" t="str">
        <f>'2016'!AD23</f>
        <v>N/A</v>
      </c>
      <c r="AK383" s="44" t="str">
        <f>'2016'!AE23</f>
        <v>N/A</v>
      </c>
      <c r="AL383" s="45">
        <f>'2016'!AF23</f>
        <v>0.105</v>
      </c>
      <c r="AM383" s="46">
        <f t="shared" si="42"/>
        <v>0</v>
      </c>
      <c r="AN383" s="45">
        <f>'2016'!AG23</f>
        <v>0.80449999999999999</v>
      </c>
      <c r="AO383" s="45">
        <f>'2016'!AH23</f>
        <v>0.19350000000000001</v>
      </c>
      <c r="AP383" s="43">
        <f>'2016'!AI23</f>
        <v>95.287919639264928</v>
      </c>
      <c r="AQ383" s="47">
        <f>'2016'!AJ23</f>
        <v>92.385876056114995</v>
      </c>
      <c r="AR383" s="48">
        <f>'2016'!AK23</f>
        <v>10</v>
      </c>
      <c r="AS383" s="49">
        <f>'2016'!AL23</f>
        <v>3</v>
      </c>
      <c r="AT383" s="49">
        <f>'2016'!AM23</f>
        <v>5</v>
      </c>
      <c r="AU383" s="49">
        <f>'2016'!AN23</f>
        <v>0</v>
      </c>
      <c r="AV383" s="49">
        <f>'2016'!AO23</f>
        <v>6</v>
      </c>
      <c r="AW383" s="49">
        <f>'2016'!AP23</f>
        <v>5</v>
      </c>
      <c r="AX383" s="49">
        <f>'2016'!AQ23</f>
        <v>2</v>
      </c>
      <c r="AY383" s="50">
        <f>'2016'!AR23</f>
        <v>0</v>
      </c>
      <c r="AZ383" s="60">
        <f>'2016'!AS23</f>
        <v>0</v>
      </c>
      <c r="BA383" s="61">
        <f>'2016'!AT23</f>
        <v>1</v>
      </c>
      <c r="BB383" s="61">
        <f>'2016'!AU23</f>
        <v>0</v>
      </c>
      <c r="BC383" s="61">
        <f>'2016'!AV23</f>
        <v>0</v>
      </c>
      <c r="BD383" s="61">
        <f>'2016'!AW23</f>
        <v>0</v>
      </c>
      <c r="BE383" s="61">
        <f>'2016'!AX23</f>
        <v>0</v>
      </c>
      <c r="BF383" s="62">
        <f>'2016'!AY23</f>
        <v>0</v>
      </c>
      <c r="BG383" s="62">
        <f>'2016'!AZ23</f>
        <v>0</v>
      </c>
      <c r="BH383" s="62">
        <f>'2016'!BA23</f>
        <v>0</v>
      </c>
      <c r="BI383" s="62">
        <f>'2016'!BB23</f>
        <v>0</v>
      </c>
      <c r="BJ383" s="62">
        <f>'2016'!BC23</f>
        <v>0</v>
      </c>
      <c r="BK383" s="62">
        <f>'2016'!BD23</f>
        <v>0</v>
      </c>
      <c r="BL383" s="62">
        <f>'2016'!BE23</f>
        <v>0</v>
      </c>
      <c r="BM383" s="62">
        <f>'2016'!BF23</f>
        <v>0</v>
      </c>
      <c r="BN383" s="63">
        <f>'2016'!BG23</f>
        <v>0</v>
      </c>
      <c r="BO383" s="60">
        <f>'2016'!BH23</f>
        <v>364</v>
      </c>
      <c r="BP383" s="61">
        <f>'2016'!BI23</f>
        <v>2099</v>
      </c>
      <c r="BQ383" s="61">
        <f>'2016'!BJ23</f>
        <v>0</v>
      </c>
      <c r="BR383" s="61">
        <f>'2016'!BK23</f>
        <v>0</v>
      </c>
      <c r="BS383" s="61">
        <f>'2016'!BL23</f>
        <v>0</v>
      </c>
      <c r="BT383" s="61">
        <f>'2016'!BM23</f>
        <v>0</v>
      </c>
      <c r="BU383" s="62">
        <f>'2016'!BN23</f>
        <v>0</v>
      </c>
      <c r="BV383" s="62">
        <f>'2016'!BO23</f>
        <v>0</v>
      </c>
      <c r="BW383" s="62">
        <f>'2016'!BP23</f>
        <v>0</v>
      </c>
      <c r="BX383" s="62">
        <f>'2016'!BQ23</f>
        <v>0</v>
      </c>
      <c r="BY383" s="62">
        <f>'2016'!BR23</f>
        <v>0</v>
      </c>
      <c r="BZ383" s="62">
        <f>'2016'!BS23</f>
        <v>0</v>
      </c>
      <c r="CA383" s="62">
        <f>'2016'!BT23</f>
        <v>0</v>
      </c>
      <c r="CB383" s="62">
        <f>'2016'!BU23</f>
        <v>0</v>
      </c>
      <c r="CC383" s="63">
        <f>'2016'!BV23</f>
        <v>0</v>
      </c>
      <c r="CD383" s="60">
        <f>'2016'!BW23</f>
        <v>194</v>
      </c>
      <c r="CE383" s="61">
        <f>'2016'!BX23</f>
        <v>1905.3</v>
      </c>
      <c r="CF383" s="61">
        <f>'2016'!BY23</f>
        <v>0</v>
      </c>
      <c r="CG383" s="61">
        <f>'2016'!BZ23</f>
        <v>0</v>
      </c>
      <c r="CH383" s="61">
        <f>'2016'!CA23</f>
        <v>0</v>
      </c>
      <c r="CI383" s="61">
        <f>'2016'!CB23</f>
        <v>0</v>
      </c>
      <c r="CJ383" s="62">
        <f>'2016'!CC23</f>
        <v>0</v>
      </c>
      <c r="CK383" s="62">
        <f>'2016'!CD23</f>
        <v>0</v>
      </c>
      <c r="CL383" s="62">
        <f>'2016'!CE23</f>
        <v>0</v>
      </c>
      <c r="CM383" s="62">
        <f>'2016'!CF23</f>
        <v>0</v>
      </c>
      <c r="CN383" s="62">
        <f>'2016'!CG23</f>
        <v>0</v>
      </c>
      <c r="CO383" s="62">
        <f>'2016'!CH23</f>
        <v>0</v>
      </c>
      <c r="CP383" s="62">
        <f>'2016'!CI23</f>
        <v>0</v>
      </c>
      <c r="CQ383" s="62">
        <f>'2016'!CJ23</f>
        <v>0</v>
      </c>
      <c r="CR383" s="63">
        <f>'2016'!CK23</f>
        <v>0</v>
      </c>
      <c r="CS383" s="60">
        <f>'2016'!CL23</f>
        <v>358</v>
      </c>
      <c r="CT383" s="61">
        <f>'2016'!CM23</f>
        <v>3453</v>
      </c>
      <c r="CU383" s="61">
        <f>'2016'!CN23</f>
        <v>50</v>
      </c>
      <c r="CV383" s="61">
        <f>'2016'!CO23</f>
        <v>29</v>
      </c>
      <c r="CW383" s="61">
        <f>'2016'!CP23</f>
        <v>1</v>
      </c>
      <c r="CX383" s="61">
        <f>'2016'!CQ23</f>
        <v>0</v>
      </c>
      <c r="CY383" s="62">
        <f>'2016'!CR23</f>
        <v>0</v>
      </c>
      <c r="CZ383" s="62">
        <f>'2016'!CS23</f>
        <v>0</v>
      </c>
      <c r="DA383" s="62">
        <f>'2016'!CT23</f>
        <v>1.8</v>
      </c>
      <c r="DB383" s="62">
        <f>'2016'!CU23</f>
        <v>2.5</v>
      </c>
      <c r="DC383" s="62">
        <f>'2016'!CV23</f>
        <v>12.4</v>
      </c>
      <c r="DD383" s="62">
        <f>'2016'!CW23</f>
        <v>0</v>
      </c>
      <c r="DE383" s="62">
        <f>'2016'!CX23</f>
        <v>14.7</v>
      </c>
      <c r="DF383" s="62">
        <f>'2016'!CY23</f>
        <v>79.8</v>
      </c>
      <c r="DG383" s="63">
        <f>'2016'!CZ23</f>
        <v>20.2</v>
      </c>
      <c r="DH383" s="60">
        <f>'2016'!DA23</f>
        <v>1258</v>
      </c>
      <c r="DI383" s="61">
        <f>'2016'!DB23</f>
        <v>3279</v>
      </c>
      <c r="DJ383" s="61">
        <f>'2016'!DC23</f>
        <v>146</v>
      </c>
      <c r="DK383" s="61">
        <f>'2016'!DD23</f>
        <v>85</v>
      </c>
      <c r="DL383" s="61">
        <f>'2016'!DE23</f>
        <v>7</v>
      </c>
      <c r="DM383" s="61">
        <f>'2016'!DF23</f>
        <v>0</v>
      </c>
      <c r="DN383" s="62">
        <f>'2016'!DG23</f>
        <v>0</v>
      </c>
      <c r="DO383" s="62">
        <f>'2016'!DH23</f>
        <v>0</v>
      </c>
      <c r="DP383" s="62">
        <f>'2016'!DI23</f>
        <v>2.85</v>
      </c>
      <c r="DQ383" s="62">
        <f>'2016'!DJ23</f>
        <v>3.5</v>
      </c>
      <c r="DR383" s="62">
        <f>'2016'!DK23</f>
        <v>12.2</v>
      </c>
      <c r="DS383" s="62">
        <f>'2016'!DL23</f>
        <v>0</v>
      </c>
      <c r="DT383" s="62">
        <f>'2016'!DM23</f>
        <v>10.5</v>
      </c>
      <c r="DU383" s="62">
        <f>'2016'!DN23</f>
        <v>81.099999999999994</v>
      </c>
      <c r="DV383" s="63">
        <f>'2016'!DO23</f>
        <v>18.5</v>
      </c>
    </row>
    <row r="384" spans="1:126" ht="15.75" customHeight="1" x14ac:dyDescent="0.2">
      <c r="A384" s="30">
        <f t="shared" si="35"/>
        <v>382</v>
      </c>
      <c r="B384" s="31">
        <f>'2017'!A40</f>
        <v>38</v>
      </c>
      <c r="C384" s="31">
        <v>2017</v>
      </c>
      <c r="D384" s="32" t="str">
        <f>'2017'!B40</f>
        <v>Travin Dural</v>
      </c>
      <c r="E384" s="32" t="str" cm="1">
        <f t="array" ref="E384">_xlfn.IFS(F384&gt;12.5,"Cornerstone",AND(F384&gt;11.995,F384&lt;12.5),"Elite",AND(F384&gt;11,F384&lt;12.995),"Elite Upside",AND(F384&gt;=9.69,F384&lt;10.999),"Upside",AND(F384&gt;8.4,F384&lt;9.999),"Upside Lite",AND(F384&gt;7.25,F384&lt;8.999),"Outlier",AND(F384&gt;=6,F384&lt;7.25),"Outlier Lite",F384&lt;6.999,"Purgatory")</f>
        <v>Purgatory</v>
      </c>
      <c r="F384" s="33">
        <f>'2017'!C40</f>
        <v>5.669999999999999</v>
      </c>
      <c r="G384" s="33">
        <f t="shared" si="36"/>
        <v>37.799999999999997</v>
      </c>
      <c r="H384" s="303">
        <f t="shared" si="37"/>
        <v>-1.585013548082391</v>
      </c>
      <c r="I384" s="34" t="str">
        <f>'2017'!D40</f>
        <v>LSU</v>
      </c>
      <c r="J384" s="35">
        <f>'2017'!E40</f>
        <v>1</v>
      </c>
      <c r="K384" s="36">
        <f>'2017'!F40</f>
        <v>34261</v>
      </c>
      <c r="L384" s="37">
        <f>'2017'!G40</f>
        <v>31.961643835616439</v>
      </c>
      <c r="M384" s="37" t="str">
        <f>'2017'!H40</f>
        <v>SR</v>
      </c>
      <c r="N384" s="37">
        <f>'2017'!I40</f>
        <v>23.536986301369861</v>
      </c>
      <c r="O384" s="37" t="str">
        <f>'2017'!J40</f>
        <v>Wide</v>
      </c>
      <c r="P384" s="37" t="str">
        <f>'2017'!K40</f>
        <v>DEEP</v>
      </c>
      <c r="Q384" s="37" t="str">
        <f>'2017'!L40</f>
        <v>N/A</v>
      </c>
      <c r="R384" s="55">
        <f>'2017'!M40</f>
        <v>74</v>
      </c>
      <c r="S384" s="55">
        <f>'2017'!N40</f>
        <v>192</v>
      </c>
      <c r="T384" s="231">
        <f t="shared" si="38"/>
        <v>24.651068148009195</v>
      </c>
      <c r="U384" s="37">
        <f>'2017'!O40</f>
        <v>4.57</v>
      </c>
      <c r="V384" s="56">
        <f>'2017'!P40</f>
        <v>0</v>
      </c>
      <c r="W384" s="57">
        <f>'2017'!Q40</f>
        <v>0</v>
      </c>
      <c r="X384" s="58">
        <f>'2017'!R40</f>
        <v>4.4437634079068339E-2</v>
      </c>
      <c r="Y384" s="58">
        <f>'2017'!S40</f>
        <v>0.35788479697828141</v>
      </c>
      <c r="Z384" s="58">
        <f>'2017'!T40</f>
        <v>0.24618937644341801</v>
      </c>
      <c r="AA384" s="58">
        <f>'2017'!U40</f>
        <v>0.12275317843051294</v>
      </c>
      <c r="AB384" s="58">
        <f>'2017'!V40</f>
        <v>0.24031898770439716</v>
      </c>
      <c r="AC384" s="59">
        <f>'2017'!W40</f>
        <v>0.24031898770439716</v>
      </c>
      <c r="AD384" s="42">
        <f>'2017'!X40</f>
        <v>20.882191780821916</v>
      </c>
      <c r="AE384" s="43">
        <f>'2017'!Y40</f>
        <v>2.82</v>
      </c>
      <c r="AF384" s="43">
        <f>'2017'!Z40</f>
        <v>9.5</v>
      </c>
      <c r="AG384" s="43">
        <f>'2017'!AA40</f>
        <v>19.3</v>
      </c>
      <c r="AH384" s="43">
        <f>'2017'!AB40</f>
        <v>0.3</v>
      </c>
      <c r="AI384" s="43">
        <f>'2017'!AC40</f>
        <v>1.3</v>
      </c>
      <c r="AJ384" s="44" t="str">
        <f>'2017'!AD40</f>
        <v>N/A</v>
      </c>
      <c r="AK384" s="44" t="str">
        <f>'2017'!AE40</f>
        <v>N/A</v>
      </c>
      <c r="AL384" s="45">
        <f>'2017'!AF40</f>
        <v>0</v>
      </c>
      <c r="AM384" s="46">
        <f t="shared" si="42"/>
        <v>0</v>
      </c>
      <c r="AN384" s="45">
        <f>'2017'!AG40</f>
        <v>0.86900000000000011</v>
      </c>
      <c r="AO384" s="45">
        <f>'2017'!AH40</f>
        <v>0.158</v>
      </c>
      <c r="AP384" s="43">
        <f>'2017'!AI40</f>
        <v>88.03724107151433</v>
      </c>
      <c r="AQ384" s="47">
        <f>'2017'!AJ40</f>
        <v>88.937106326085782</v>
      </c>
      <c r="AR384" s="48">
        <f>'2017'!AK40</f>
        <v>6</v>
      </c>
      <c r="AS384" s="49">
        <f>'2017'!AL40</f>
        <v>5</v>
      </c>
      <c r="AT384" s="49">
        <f>'2017'!AM40</f>
        <v>5</v>
      </c>
      <c r="AU384" s="49">
        <f>'2017'!AN40</f>
        <v>7</v>
      </c>
      <c r="AV384" s="49">
        <f>'2017'!AO40</f>
        <v>6</v>
      </c>
      <c r="AW384" s="49">
        <f>'2017'!AP40</f>
        <v>4</v>
      </c>
      <c r="AX384" s="49">
        <f>'2017'!AQ40</f>
        <v>0</v>
      </c>
      <c r="AY384" s="50">
        <f>'2017'!AR40</f>
        <v>0</v>
      </c>
      <c r="AZ384" s="60">
        <f>'2017'!AS40</f>
        <v>0</v>
      </c>
      <c r="BA384" s="61">
        <f>'2017'!AT40</f>
        <v>2607</v>
      </c>
      <c r="BB384" s="61">
        <f>'2017'!AU40</f>
        <v>0</v>
      </c>
      <c r="BC384" s="61">
        <f>'2017'!AV40</f>
        <v>0</v>
      </c>
      <c r="BD384" s="61">
        <f>'2017'!AW40</f>
        <v>0</v>
      </c>
      <c r="BE384" s="61">
        <f>'2017'!AX40</f>
        <v>0</v>
      </c>
      <c r="BF384" s="62">
        <f>'2017'!AY40</f>
        <v>0</v>
      </c>
      <c r="BG384" s="62">
        <f>'2017'!AZ40</f>
        <v>0</v>
      </c>
      <c r="BH384" s="62">
        <f>'2017'!BA40</f>
        <v>0</v>
      </c>
      <c r="BI384" s="62">
        <f>'2017'!BB40</f>
        <v>0</v>
      </c>
      <c r="BJ384" s="62">
        <f>'2017'!BC40</f>
        <v>0</v>
      </c>
      <c r="BK384" s="62">
        <f>'2017'!BD40</f>
        <v>0</v>
      </c>
      <c r="BL384" s="62">
        <f>'2017'!BE40</f>
        <v>0</v>
      </c>
      <c r="BM384" s="62">
        <f>'2017'!BF40</f>
        <v>0</v>
      </c>
      <c r="BN384" s="63">
        <f>'2017'!BG40</f>
        <v>0</v>
      </c>
      <c r="BO384" s="60">
        <f>'2017'!BH40</f>
        <v>145</v>
      </c>
      <c r="BP384" s="61">
        <f>'2017'!BI40</f>
        <v>3263</v>
      </c>
      <c r="BQ384" s="61">
        <f>'2017'!BJ40</f>
        <v>0</v>
      </c>
      <c r="BR384" s="61">
        <f>'2017'!BK40</f>
        <v>7</v>
      </c>
      <c r="BS384" s="61">
        <f>'2017'!BL40</f>
        <v>2</v>
      </c>
      <c r="BT384" s="61">
        <f>'2017'!BM40</f>
        <v>23</v>
      </c>
      <c r="BU384" s="62">
        <f>'2017'!BN40</f>
        <v>0</v>
      </c>
      <c r="BV384" s="62">
        <f>'2017'!BO40</f>
        <v>0</v>
      </c>
      <c r="BW384" s="62">
        <f>'2017'!BP40</f>
        <v>0</v>
      </c>
      <c r="BX384" s="62">
        <f>'2017'!BQ40</f>
        <v>0</v>
      </c>
      <c r="BY384" s="62">
        <f>'2017'!BR40</f>
        <v>0</v>
      </c>
      <c r="BZ384" s="62">
        <f>'2017'!BS40</f>
        <v>0</v>
      </c>
      <c r="CA384" s="62">
        <f>'2017'!BT40</f>
        <v>0</v>
      </c>
      <c r="CB384" s="62">
        <f>'2017'!BU40</f>
        <v>0</v>
      </c>
      <c r="CC384" s="63">
        <f>'2017'!BV40</f>
        <v>0</v>
      </c>
      <c r="CD384" s="60">
        <f>'2017'!BW40</f>
        <v>758</v>
      </c>
      <c r="CE384" s="61">
        <f>'2017'!BX40</f>
        <v>2118</v>
      </c>
      <c r="CF384" s="61">
        <f>'2017'!BY40</f>
        <v>86</v>
      </c>
      <c r="CG384" s="61">
        <f>'2017'!BZ40</f>
        <v>37</v>
      </c>
      <c r="CH384" s="61">
        <f>'2017'!CA40</f>
        <v>7</v>
      </c>
      <c r="CI384" s="61">
        <f>'2017'!CB40</f>
        <v>17</v>
      </c>
      <c r="CJ384" s="62">
        <f>'2017'!CC40</f>
        <v>0</v>
      </c>
      <c r="CK384" s="62">
        <f>'2017'!CD40</f>
        <v>0</v>
      </c>
      <c r="CL384" s="62">
        <f>'2017'!CE40</f>
        <v>2.59</v>
      </c>
      <c r="CM384" s="62">
        <f>'2017'!CF40</f>
        <v>6.5</v>
      </c>
      <c r="CN384" s="62">
        <f>'2017'!CG40</f>
        <v>19.3</v>
      </c>
      <c r="CO384" s="62">
        <f>'2017'!CH40</f>
        <v>0</v>
      </c>
      <c r="CP384" s="62">
        <f>'2017'!CI40</f>
        <v>2.6</v>
      </c>
      <c r="CQ384" s="62">
        <f>'2017'!CJ40</f>
        <v>85.9</v>
      </c>
      <c r="CR384" s="63">
        <f>'2017'!CK40</f>
        <v>13.5</v>
      </c>
      <c r="CS384" s="60">
        <f>'2017'!CL40</f>
        <v>533</v>
      </c>
      <c r="CT384" s="61">
        <f>'2017'!CM40</f>
        <v>2165</v>
      </c>
      <c r="CU384" s="61">
        <f>'2017'!CN40</f>
        <v>52</v>
      </c>
      <c r="CV384" s="61">
        <f>'2017'!CO40</f>
        <v>27</v>
      </c>
      <c r="CW384" s="61">
        <f>'2017'!CP40</f>
        <v>3</v>
      </c>
      <c r="CX384" s="61">
        <f>'2017'!CQ40</f>
        <v>13</v>
      </c>
      <c r="CY384" s="62">
        <f>'2017'!CR40</f>
        <v>0</v>
      </c>
      <c r="CZ384" s="62">
        <f>'2017'!CS40</f>
        <v>0</v>
      </c>
      <c r="DA384" s="62">
        <f>'2017'!CT40</f>
        <v>2.82</v>
      </c>
      <c r="DB384" s="62">
        <f>'2017'!CU40</f>
        <v>9.5</v>
      </c>
      <c r="DC384" s="62">
        <f>'2017'!CV40</f>
        <v>14.1</v>
      </c>
      <c r="DD384" s="62">
        <f>'2017'!CW40</f>
        <v>0</v>
      </c>
      <c r="DE384" s="62">
        <f>'2017'!CX40</f>
        <v>15.6</v>
      </c>
      <c r="DF384" s="62">
        <f>'2017'!CY40</f>
        <v>80.7</v>
      </c>
      <c r="DG384" s="63">
        <f>'2017'!CZ40</f>
        <v>19.3</v>
      </c>
      <c r="DH384" s="60">
        <f>'2017'!DA40</f>
        <v>280</v>
      </c>
      <c r="DI384" s="61">
        <f>'2017'!DB40</f>
        <v>2281</v>
      </c>
      <c r="DJ384" s="61">
        <f>'2017'!DC40</f>
        <v>51</v>
      </c>
      <c r="DK384" s="61">
        <f>'2017'!DD40</f>
        <v>28</v>
      </c>
      <c r="DL384" s="61">
        <f>'2017'!DE40</f>
        <v>1</v>
      </c>
      <c r="DM384" s="61">
        <f>'2017'!DF40</f>
        <v>12</v>
      </c>
      <c r="DN384" s="62">
        <f>'2017'!DG40</f>
        <v>0.3</v>
      </c>
      <c r="DO384" s="62">
        <f>'2017'!DH40</f>
        <v>1.3</v>
      </c>
      <c r="DP384" s="62">
        <f>'2017'!DI40</f>
        <v>1.18</v>
      </c>
      <c r="DQ384" s="62">
        <f>'2017'!DJ40</f>
        <v>2.7</v>
      </c>
      <c r="DR384" s="62">
        <f>'2017'!DK40</f>
        <v>14.3</v>
      </c>
      <c r="DS384" s="62">
        <f>'2017'!DL40</f>
        <v>0</v>
      </c>
      <c r="DT384" s="62">
        <f>'2017'!DM40</f>
        <v>0</v>
      </c>
      <c r="DU384" s="62">
        <f>'2017'!DN40</f>
        <v>86.9</v>
      </c>
      <c r="DV384" s="63">
        <f>'2017'!DO40</f>
        <v>12.3</v>
      </c>
    </row>
    <row r="385" spans="1:126" ht="15.75" customHeight="1" x14ac:dyDescent="0.2">
      <c r="A385" s="30">
        <f t="shared" si="35"/>
        <v>383</v>
      </c>
      <c r="B385" s="31">
        <f>'2016'!A24</f>
        <v>22</v>
      </c>
      <c r="C385" s="31">
        <v>2016</v>
      </c>
      <c r="D385" s="32" t="str">
        <f>'2016'!B24</f>
        <v>Trevor Davis</v>
      </c>
      <c r="E385" s="32" t="str" cm="1">
        <f t="array" ref="E385">_xlfn.IFS(F385&gt;12.5,"Cornerstone",AND(F385&gt;11.995,F385&lt;12.5),"Elite",AND(F385&gt;11,F385&lt;12.995),"Elite Upside",AND(F385&gt;=9.69,F385&lt;10.999),"Upside",AND(F385&gt;8.4,F385&lt;9.999),"Upside Lite",AND(F385&gt;7.25,F385&lt;8.999),"Outlier",AND(F385&gt;=6,F385&lt;7.25),"Outlier Lite",F385&lt;6.999,"Purgatory")</f>
        <v>Purgatory</v>
      </c>
      <c r="F385" s="33">
        <f>'2016'!C24</f>
        <v>5.6585714285714284</v>
      </c>
      <c r="G385" s="33">
        <f t="shared" si="36"/>
        <v>37.700000000000003</v>
      </c>
      <c r="H385" s="303">
        <f t="shared" si="37"/>
        <v>-1.5915730274981719</v>
      </c>
      <c r="I385" s="34" t="str">
        <f>'2016'!D24</f>
        <v>California</v>
      </c>
      <c r="J385" s="35">
        <f>'2016'!E24</f>
        <v>5</v>
      </c>
      <c r="K385" s="36">
        <f>'2016'!F24</f>
        <v>34154</v>
      </c>
      <c r="L385" s="37">
        <f>'2016'!G24</f>
        <v>32.254794520547946</v>
      </c>
      <c r="M385" s="37" t="str">
        <f>'2016'!H24</f>
        <v>RS SR</v>
      </c>
      <c r="N385" s="37">
        <f>'2016'!I24</f>
        <v>22.830136986301369</v>
      </c>
      <c r="O385" s="37" t="str">
        <f>'2016'!J24</f>
        <v>Wide</v>
      </c>
      <c r="P385" s="37" t="str">
        <f>'2016'!K24</f>
        <v>PROTO Z</v>
      </c>
      <c r="Q385" s="37" t="str">
        <f>'2016'!L24</f>
        <v>N/A</v>
      </c>
      <c r="R385" s="55">
        <f>'2016'!M24</f>
        <v>73</v>
      </c>
      <c r="S385" s="55">
        <f>'2016'!N24</f>
        <v>188</v>
      </c>
      <c r="T385" s="231">
        <f t="shared" si="38"/>
        <v>24.803335176195596</v>
      </c>
      <c r="U385" s="37">
        <f>'2016'!O24</f>
        <v>4.42</v>
      </c>
      <c r="V385" s="56">
        <f>'2016'!P24</f>
        <v>5</v>
      </c>
      <c r="W385" s="57">
        <f>'2016'!Q24</f>
        <v>0.16931902294596596</v>
      </c>
      <c r="X385" s="58">
        <f>'2016'!R24</f>
        <v>0.15558792372881355</v>
      </c>
      <c r="Y385" s="58">
        <f>'2016'!S24</f>
        <v>0</v>
      </c>
      <c r="Z385" s="58">
        <f>'2016'!T24</f>
        <v>0.11526209093541848</v>
      </c>
      <c r="AA385" s="58">
        <f>'2016'!U24</f>
        <v>0.13730304890525885</v>
      </c>
      <c r="AB385" s="58">
        <f>'2016'!V24</f>
        <v>0.1533110359256124</v>
      </c>
      <c r="AC385" s="59">
        <f>'2016'!W24</f>
        <v>0.14564548412933179</v>
      </c>
      <c r="AD385" s="42" t="str">
        <f>'2016'!X24</f>
        <v>N/A</v>
      </c>
      <c r="AE385" s="43">
        <f>'2016'!Y24</f>
        <v>2.4900000000000002</v>
      </c>
      <c r="AF385" s="43">
        <f>'2016'!Z24</f>
        <v>9.6999999999999993</v>
      </c>
      <c r="AG385" s="43">
        <f>'2016'!AA24</f>
        <v>12.4</v>
      </c>
      <c r="AH385" s="43">
        <f>'2016'!AB24</f>
        <v>0</v>
      </c>
      <c r="AI385" s="43">
        <f>'2016'!AC24</f>
        <v>0</v>
      </c>
      <c r="AJ385" s="44" t="str">
        <f>'2016'!AD24</f>
        <v>N/A</v>
      </c>
      <c r="AK385" s="44" t="str">
        <f>'2016'!AE24</f>
        <v>N/A</v>
      </c>
      <c r="AL385" s="45">
        <f>'2016'!AF24</f>
        <v>4.8000000000000001E-2</v>
      </c>
      <c r="AM385" s="46">
        <f t="shared" si="42"/>
        <v>0</v>
      </c>
      <c r="AN385" s="45">
        <f>'2016'!AG24</f>
        <v>0.9425</v>
      </c>
      <c r="AO385" s="45">
        <f>'2016'!AH24</f>
        <v>5.7500000000000002E-2</v>
      </c>
      <c r="AP385" s="43">
        <f>'2016'!AI24</f>
        <v>98.514184710141507</v>
      </c>
      <c r="AQ385" s="47">
        <f>'2016'!AJ24</f>
        <v>97.510649474044399</v>
      </c>
      <c r="AR385" s="48">
        <f>'2016'!AK24</f>
        <v>3</v>
      </c>
      <c r="AS385" s="49">
        <f>'2016'!AL24</f>
        <v>0</v>
      </c>
      <c r="AT385" s="49">
        <f>'2016'!AM24</f>
        <v>4</v>
      </c>
      <c r="AU385" s="49">
        <f>'2016'!AN24</f>
        <v>7</v>
      </c>
      <c r="AV385" s="49">
        <f>'2016'!AO24</f>
        <v>9</v>
      </c>
      <c r="AW385" s="49">
        <f>'2016'!AP24</f>
        <v>6</v>
      </c>
      <c r="AX385" s="49">
        <f>'2016'!AQ24</f>
        <v>4</v>
      </c>
      <c r="AY385" s="50">
        <f>'2016'!AR24</f>
        <v>0</v>
      </c>
      <c r="AZ385" s="60">
        <f>'2016'!AS24</f>
        <v>366</v>
      </c>
      <c r="BA385" s="61">
        <f>'2016'!AT24</f>
        <v>2161.6</v>
      </c>
      <c r="BB385" s="61">
        <f>'2016'!AU24</f>
        <v>0</v>
      </c>
      <c r="BC385" s="61">
        <f>'2016'!AV24</f>
        <v>0</v>
      </c>
      <c r="BD385" s="61">
        <f>'2016'!AW24</f>
        <v>0</v>
      </c>
      <c r="BE385" s="61">
        <f>'2016'!AX24</f>
        <v>0</v>
      </c>
      <c r="BF385" s="62">
        <f>'2016'!AY24</f>
        <v>0</v>
      </c>
      <c r="BG385" s="62">
        <f>'2016'!AZ24</f>
        <v>0</v>
      </c>
      <c r="BH385" s="62">
        <f>'2016'!BA24</f>
        <v>0</v>
      </c>
      <c r="BI385" s="62">
        <f>'2016'!BB24</f>
        <v>0</v>
      </c>
      <c r="BJ385" s="62">
        <f>'2016'!BC24</f>
        <v>0</v>
      </c>
      <c r="BK385" s="62">
        <f>'2016'!BD24</f>
        <v>0</v>
      </c>
      <c r="BL385" s="62">
        <f>'2016'!BE24</f>
        <v>0</v>
      </c>
      <c r="BM385" s="62">
        <f>'2016'!BF24</f>
        <v>0</v>
      </c>
      <c r="BN385" s="63">
        <f>'2016'!BG24</f>
        <v>0</v>
      </c>
      <c r="BO385" s="60">
        <f>'2016'!BH24</f>
        <v>235</v>
      </c>
      <c r="BP385" s="61">
        <f>'2016'!BI24</f>
        <v>1510.4</v>
      </c>
      <c r="BQ385" s="61">
        <f>'2016'!BJ24</f>
        <v>0</v>
      </c>
      <c r="BR385" s="61">
        <f>'2016'!BK24</f>
        <v>0</v>
      </c>
      <c r="BS385" s="61">
        <f>'2016'!BL24</f>
        <v>0</v>
      </c>
      <c r="BT385" s="61">
        <f>'2016'!BM24</f>
        <v>0</v>
      </c>
      <c r="BU385" s="62">
        <f>'2016'!BN24</f>
        <v>0</v>
      </c>
      <c r="BV385" s="62">
        <f>'2016'!BO24</f>
        <v>0</v>
      </c>
      <c r="BW385" s="62">
        <f>'2016'!BP24</f>
        <v>0</v>
      </c>
      <c r="BX385" s="62">
        <f>'2016'!BQ24</f>
        <v>0</v>
      </c>
      <c r="BY385" s="62">
        <f>'2016'!BR24</f>
        <v>0</v>
      </c>
      <c r="BZ385" s="62">
        <f>'2016'!BS24</f>
        <v>0</v>
      </c>
      <c r="CA385" s="62">
        <f>'2016'!BT24</f>
        <v>0</v>
      </c>
      <c r="CB385" s="62">
        <f>'2016'!BU24</f>
        <v>0</v>
      </c>
      <c r="CC385" s="63">
        <f>'2016'!BV24</f>
        <v>0</v>
      </c>
      <c r="CD385" s="60">
        <f>'2016'!BW24</f>
        <v>0</v>
      </c>
      <c r="CE385" s="61">
        <f>'2016'!BX24</f>
        <v>1</v>
      </c>
      <c r="CF385" s="61">
        <f>'2016'!BY24</f>
        <v>0</v>
      </c>
      <c r="CG385" s="61">
        <f>'2016'!BZ24</f>
        <v>0</v>
      </c>
      <c r="CH385" s="61">
        <f>'2016'!CA24</f>
        <v>0</v>
      </c>
      <c r="CI385" s="61">
        <f>'2016'!CB24</f>
        <v>0</v>
      </c>
      <c r="CJ385" s="62">
        <f>'2016'!CC24</f>
        <v>0</v>
      </c>
      <c r="CK385" s="62">
        <f>'2016'!CD24</f>
        <v>0</v>
      </c>
      <c r="CL385" s="62">
        <f>'2016'!CE24</f>
        <v>0</v>
      </c>
      <c r="CM385" s="62">
        <f>'2016'!CF24</f>
        <v>0</v>
      </c>
      <c r="CN385" s="62">
        <f>'2016'!CG24</f>
        <v>0</v>
      </c>
      <c r="CO385" s="62">
        <f>'2016'!CH24</f>
        <v>0</v>
      </c>
      <c r="CP385" s="62">
        <f>'2016'!CI24</f>
        <v>0</v>
      </c>
      <c r="CQ385" s="62">
        <f>'2016'!CJ24</f>
        <v>0</v>
      </c>
      <c r="CR385" s="63">
        <f>'2016'!CK24</f>
        <v>0</v>
      </c>
      <c r="CS385" s="60">
        <f>'2016'!CL24</f>
        <v>398</v>
      </c>
      <c r="CT385" s="61">
        <f>'2016'!CM24</f>
        <v>3453</v>
      </c>
      <c r="CU385" s="61">
        <f>'2016'!CN24</f>
        <v>40</v>
      </c>
      <c r="CV385" s="61">
        <f>'2016'!CO24</f>
        <v>24</v>
      </c>
      <c r="CW385" s="61">
        <f>'2016'!CP24</f>
        <v>5</v>
      </c>
      <c r="CX385" s="61">
        <f>'2016'!CQ24</f>
        <v>0</v>
      </c>
      <c r="CY385" s="62">
        <f>'2016'!CR24</f>
        <v>0</v>
      </c>
      <c r="CZ385" s="62">
        <f>'2016'!CS24</f>
        <v>0</v>
      </c>
      <c r="DA385" s="62">
        <f>'2016'!CT24</f>
        <v>1.93</v>
      </c>
      <c r="DB385" s="62">
        <f>'2016'!CU24</f>
        <v>6.8</v>
      </c>
      <c r="DC385" s="62">
        <f>'2016'!CV24</f>
        <v>12.4</v>
      </c>
      <c r="DD385" s="62">
        <f>'2016'!CW24</f>
        <v>0</v>
      </c>
      <c r="DE385" s="62">
        <f>'2016'!CX24</f>
        <v>7.7</v>
      </c>
      <c r="DF385" s="62">
        <f>'2016'!CY24</f>
        <v>92</v>
      </c>
      <c r="DG385" s="63">
        <f>'2016'!CZ24</f>
        <v>8</v>
      </c>
      <c r="DH385" s="60">
        <f>'2016'!DA24</f>
        <v>671</v>
      </c>
      <c r="DI385" s="61">
        <f>'2016'!DB24</f>
        <v>4887</v>
      </c>
      <c r="DJ385" s="61">
        <f>'2016'!DC24</f>
        <v>53</v>
      </c>
      <c r="DK385" s="61">
        <f>'2016'!DD24</f>
        <v>40</v>
      </c>
      <c r="DL385" s="61">
        <f>'2016'!DE24</f>
        <v>2</v>
      </c>
      <c r="DM385" s="61">
        <f>'2016'!DF24</f>
        <v>0</v>
      </c>
      <c r="DN385" s="62">
        <f>'2016'!DG24</f>
        <v>0</v>
      </c>
      <c r="DO385" s="62">
        <f>'2016'!DH24</f>
        <v>0</v>
      </c>
      <c r="DP385" s="62">
        <f>'2016'!DI24</f>
        <v>2.4900000000000002</v>
      </c>
      <c r="DQ385" s="62">
        <f>'2016'!DJ24</f>
        <v>9.6999999999999993</v>
      </c>
      <c r="DR385" s="62">
        <f>'2016'!DK24</f>
        <v>10.5</v>
      </c>
      <c r="DS385" s="62">
        <f>'2016'!DL24</f>
        <v>0</v>
      </c>
      <c r="DT385" s="62">
        <f>'2016'!DM24</f>
        <v>4.8</v>
      </c>
      <c r="DU385" s="62">
        <f>'2016'!DN24</f>
        <v>96.5</v>
      </c>
      <c r="DV385" s="63">
        <f>'2016'!DO24</f>
        <v>3.5</v>
      </c>
    </row>
    <row r="386" spans="1:126" ht="15.75" customHeight="1" x14ac:dyDescent="0.2">
      <c r="A386" s="30">
        <f t="shared" si="35"/>
        <v>384</v>
      </c>
      <c r="B386" s="31">
        <f>'2023'!A46</f>
        <v>44</v>
      </c>
      <c r="C386" s="31">
        <v>2023</v>
      </c>
      <c r="D386" s="32" t="str">
        <f>'2023'!B46</f>
        <v>Josh Vann</v>
      </c>
      <c r="E386" s="32" t="str" cm="1">
        <f t="array" ref="E386">_xlfn.IFS(F386&gt;12.5,"Cornerstone",AND(F386&gt;11.995,F386&lt;12.5),"Elite",AND(F386&gt;11,F386&lt;12.995),"Elite Upside",AND(F386&gt;=9.69,F386&lt;10.999),"Upside",AND(F386&gt;8.4,F386&lt;9.999),"Upside Lite",AND(F386&gt;7.25,F386&lt;8.999),"Outlier",AND(F386&gt;=6,F386&lt;7.25),"Outlier Lite",F386&lt;6.999,"Purgatory")</f>
        <v>Purgatory</v>
      </c>
      <c r="F386" s="33">
        <f>'2023'!C46</f>
        <v>5.6499999999999995</v>
      </c>
      <c r="G386" s="33">
        <f t="shared" si="36"/>
        <v>37.5</v>
      </c>
      <c r="H386" s="303">
        <f t="shared" si="37"/>
        <v>-1.5964926370600079</v>
      </c>
      <c r="I386" s="34" t="str">
        <f>'2023'!D46</f>
        <v>South Carolina</v>
      </c>
      <c r="J386" s="35">
        <f>'2023'!E46</f>
        <v>1</v>
      </c>
      <c r="K386" s="36">
        <f>'2023'!F46</f>
        <v>36595</v>
      </c>
      <c r="L386" s="37">
        <f>'2023'!G46</f>
        <v>25.567123287671233</v>
      </c>
      <c r="M386" s="37" t="str">
        <f>'2023'!H46</f>
        <v>RS SR</v>
      </c>
      <c r="N386" s="37">
        <f>'2023'!I46</f>
        <v>23.145205479452056</v>
      </c>
      <c r="O386" s="37" t="str">
        <f>'2023'!J46</f>
        <v>Wide</v>
      </c>
      <c r="P386" s="37" t="str">
        <f>'2023'!K46</f>
        <v>RAT</v>
      </c>
      <c r="Q386" s="37" t="str">
        <f>'2023'!L46</f>
        <v>Poor Separator</v>
      </c>
      <c r="R386" s="35">
        <f>'2023'!M46</f>
        <v>71</v>
      </c>
      <c r="S386" s="35">
        <f>'2023'!N46</f>
        <v>190</v>
      </c>
      <c r="T386" s="231">
        <f t="shared" si="38"/>
        <v>26.499327745729488</v>
      </c>
      <c r="U386" s="35">
        <f>'2023'!O46</f>
        <v>4.43</v>
      </c>
      <c r="V386" s="38">
        <f>'2023'!P46</f>
        <v>0</v>
      </c>
      <c r="W386" s="57">
        <f>'2023'!Q46</f>
        <v>3.3273178434468753E-2</v>
      </c>
      <c r="X386" s="58">
        <f>'2023'!R46</f>
        <v>6.4102564102564097E-2</v>
      </c>
      <c r="Y386" s="58">
        <f>'2023'!S46</f>
        <v>4.7008547008547008E-2</v>
      </c>
      <c r="Z386" s="58">
        <f>'2023'!T46</f>
        <v>0.2595962685425906</v>
      </c>
      <c r="AA386" s="58">
        <f>'2023'!U46</f>
        <v>8.7573964497041426E-2</v>
      </c>
      <c r="AB386" s="58">
        <f>'2023'!V46</f>
        <v>0.17358511651981601</v>
      </c>
      <c r="AC386" s="59">
        <f>'2023'!W46</f>
        <v>0.17358511651981601</v>
      </c>
      <c r="AD386" s="42">
        <f>'2023'!X46</f>
        <v>21.482191780821918</v>
      </c>
      <c r="AE386" s="43">
        <f>'2023'!Y46</f>
        <v>2.0699999999999998</v>
      </c>
      <c r="AF386" s="43">
        <f>'2023'!Z46</f>
        <v>4.5999999999999996</v>
      </c>
      <c r="AG386" s="43">
        <f>'2023'!AA46</f>
        <v>15.4</v>
      </c>
      <c r="AH386" s="43">
        <f>'2023'!AB46</f>
        <v>1.21</v>
      </c>
      <c r="AI386" s="43">
        <f>'2023'!AC46</f>
        <v>1.89</v>
      </c>
      <c r="AJ386" s="44">
        <f>'2023'!AD46</f>
        <v>4.3783783783783781E-2</v>
      </c>
      <c r="AK386" s="44">
        <f>'2023'!AE46</f>
        <v>0.10216216216216216</v>
      </c>
      <c r="AL386" s="45">
        <f>'2023'!AF46</f>
        <v>0.1</v>
      </c>
      <c r="AM386" s="46">
        <f>DD386/100</f>
        <v>0.38900000000000001</v>
      </c>
      <c r="AN386" s="45">
        <f>'2023'!AG46</f>
        <v>0.83299999999999996</v>
      </c>
      <c r="AO386" s="45">
        <f>'2023'!AH46</f>
        <v>0.16550000000000001</v>
      </c>
      <c r="AP386" s="43">
        <f>'2023'!AI46</f>
        <v>98.666265767488142</v>
      </c>
      <c r="AQ386" s="47">
        <f>'2023'!AJ46</f>
        <v>93.675324493982728</v>
      </c>
      <c r="AR386" s="48">
        <f>'2023'!AK46</f>
        <v>4</v>
      </c>
      <c r="AS386" s="49">
        <f>'2023'!AL46</f>
        <v>4</v>
      </c>
      <c r="AT386" s="49">
        <f>'2023'!AM46</f>
        <v>4</v>
      </c>
      <c r="AU386" s="49">
        <f>'2023'!AN46</f>
        <v>2</v>
      </c>
      <c r="AV386" s="49">
        <f>'2023'!AO46</f>
        <v>9</v>
      </c>
      <c r="AW386" s="49">
        <f>'2023'!AP46</f>
        <v>5</v>
      </c>
      <c r="AX386" s="49">
        <f>'2023'!AQ46</f>
        <v>0</v>
      </c>
      <c r="AY386" s="50">
        <f>'2023'!AR46</f>
        <v>0.75</v>
      </c>
      <c r="AZ386" s="60">
        <f>'2023'!AS46</f>
        <v>118</v>
      </c>
      <c r="BA386" s="61">
        <f>'2023'!AT46</f>
        <v>3546.4</v>
      </c>
      <c r="BB386" s="61">
        <f>'2023'!AU46</f>
        <v>31</v>
      </c>
      <c r="BC386" s="61">
        <f>'2023'!AV46</f>
        <v>18</v>
      </c>
      <c r="BD386" s="61">
        <f>'2023'!AW46</f>
        <v>1</v>
      </c>
      <c r="BE386" s="61">
        <f>'2023'!AX46</f>
        <v>32</v>
      </c>
      <c r="BF386" s="62">
        <f>'2023'!AY46</f>
        <v>0.2</v>
      </c>
      <c r="BG386" s="62">
        <f>'2023'!AZ46</f>
        <v>0.41</v>
      </c>
      <c r="BH386" s="62">
        <f>'2023'!BA46</f>
        <v>0.8</v>
      </c>
      <c r="BI386" s="62">
        <f>'2023'!BA46</f>
        <v>0.8</v>
      </c>
      <c r="BJ386" s="62">
        <f>'2023'!BC46</f>
        <v>9.3000000000000007</v>
      </c>
      <c r="BK386" s="62">
        <f>'2023'!BH46</f>
        <v>11.1</v>
      </c>
      <c r="BL386" s="62">
        <f>'2023'!BI46</f>
        <v>14.3</v>
      </c>
      <c r="BM386" s="62">
        <f>'2023'!BJ46</f>
        <v>83.7</v>
      </c>
      <c r="BN386" s="63">
        <f>'2023'!BK46</f>
        <v>16.3</v>
      </c>
      <c r="BO386" s="60">
        <f>'2023'!BL46</f>
        <v>171</v>
      </c>
      <c r="BP386" s="61">
        <f>'2023'!BM46</f>
        <v>2667.6000000000004</v>
      </c>
      <c r="BQ386" s="61">
        <f>'2023'!BN46</f>
        <v>30</v>
      </c>
      <c r="BR386" s="61">
        <f>'2023'!BO46</f>
        <v>19</v>
      </c>
      <c r="BS386" s="61">
        <f>'2023'!BP46</f>
        <v>0</v>
      </c>
      <c r="BT386" s="61">
        <f>'2023'!BQ46</f>
        <v>12</v>
      </c>
      <c r="BU386" s="62">
        <f>'2023'!BR46</f>
        <v>-0.01</v>
      </c>
      <c r="BV386" s="62">
        <f>'2023'!BS46</f>
        <v>0.51</v>
      </c>
      <c r="BW386" s="62">
        <f>'2023'!BT46</f>
        <v>0.86</v>
      </c>
      <c r="BX386" s="62">
        <f>'2023'!BU46</f>
        <v>6.1</v>
      </c>
      <c r="BY386" s="62">
        <f>'2023'!BV46</f>
        <v>6.2</v>
      </c>
      <c r="BZ386" s="62">
        <f>'2023'!CA46</f>
        <v>50</v>
      </c>
      <c r="CA386" s="62">
        <f>'2023'!CB46</f>
        <v>20.8</v>
      </c>
      <c r="CB386" s="62">
        <f>'2023'!CC46</f>
        <v>68.400000000000006</v>
      </c>
      <c r="CC386" s="63">
        <f>'2023'!CD46</f>
        <v>31.6</v>
      </c>
      <c r="CD386" s="60">
        <f>'2023'!CE46</f>
        <v>88</v>
      </c>
      <c r="CE386" s="61">
        <f>'2023'!CF46</f>
        <v>1872</v>
      </c>
      <c r="CF386" s="61">
        <f>'2023'!CG46</f>
        <v>23</v>
      </c>
      <c r="CG386" s="61">
        <f>'2023'!CH46</f>
        <v>10</v>
      </c>
      <c r="CH386" s="61">
        <f>'2023'!CI46</f>
        <v>1</v>
      </c>
      <c r="CI386" s="61">
        <f>'2023'!CJ46</f>
        <v>8</v>
      </c>
      <c r="CJ386" s="62">
        <f>'2023'!CK46</f>
        <v>0.52</v>
      </c>
      <c r="CK386" s="62">
        <f>'2023'!CL46</f>
        <v>0.4</v>
      </c>
      <c r="CL386" s="62">
        <f>'2023'!CM46</f>
        <v>0.4</v>
      </c>
      <c r="CM386" s="62">
        <f>'2023'!CN46</f>
        <v>2.5</v>
      </c>
      <c r="CN386" s="62">
        <f>'2023'!CO46</f>
        <v>9.6999999999999993</v>
      </c>
      <c r="CO386" s="62">
        <f>'2023'!CT46</f>
        <v>42.9</v>
      </c>
      <c r="CP386" s="62">
        <f>'2023'!CU46</f>
        <v>16.7</v>
      </c>
      <c r="CQ386" s="62">
        <f>'2023'!CV46</f>
        <v>78.2</v>
      </c>
      <c r="CR386" s="63">
        <f>'2023'!CW46</f>
        <v>21.8</v>
      </c>
      <c r="CS386" s="60">
        <f>'2023'!CX46</f>
        <v>679</v>
      </c>
      <c r="CT386" s="61">
        <f>'2023'!CY46</f>
        <v>2615.6</v>
      </c>
      <c r="CU386" s="61">
        <f>'2023'!CZ46</f>
        <v>71</v>
      </c>
      <c r="CV386" s="61">
        <f>'2023'!DA46</f>
        <v>43</v>
      </c>
      <c r="CW386" s="61">
        <f>'2023'!DB46</f>
        <v>5</v>
      </c>
      <c r="CX386" s="61">
        <f>'2023'!DC46</f>
        <v>22</v>
      </c>
      <c r="CY386" s="62">
        <f>'2023'!DD46</f>
        <v>0.83</v>
      </c>
      <c r="CZ386" s="62">
        <f>'2023'!DE46</f>
        <v>1.89</v>
      </c>
      <c r="DA386" s="62">
        <f>'2023'!DF46</f>
        <v>2.0699999999999998</v>
      </c>
      <c r="DB386" s="62">
        <f>'2023'!DG46</f>
        <v>4.5999999999999996</v>
      </c>
      <c r="DC386" s="62">
        <f>'2023'!DH46</f>
        <v>16.7</v>
      </c>
      <c r="DD386" s="62">
        <f>'2023'!DM46</f>
        <v>38.9</v>
      </c>
      <c r="DE386" s="62">
        <f>'2023'!DN46</f>
        <v>2.2999999999999998</v>
      </c>
      <c r="DF386" s="62">
        <f>'2023'!DO46</f>
        <v>84.7</v>
      </c>
      <c r="DG386" s="63">
        <f>'2023'!DP46</f>
        <v>15</v>
      </c>
      <c r="DH386" s="60">
        <f>'2023'!DQ46</f>
        <v>296</v>
      </c>
      <c r="DI386" s="61">
        <f>'2023'!DR46</f>
        <v>3380</v>
      </c>
      <c r="DJ386" s="61">
        <f>'2023'!DS46</f>
        <v>30</v>
      </c>
      <c r="DK386" s="61">
        <f>'2023'!DT46</f>
        <v>18</v>
      </c>
      <c r="DL386" s="61">
        <f>'2023'!DU46</f>
        <v>3</v>
      </c>
      <c r="DM386" s="61">
        <f>'2023'!DV46</f>
        <v>23</v>
      </c>
      <c r="DN386" s="62">
        <f>'2023'!DW46</f>
        <v>1.21</v>
      </c>
      <c r="DO386" s="62">
        <f>'2023'!DX46</f>
        <v>0.89</v>
      </c>
      <c r="DP386" s="62">
        <f>'2023'!DY46</f>
        <v>1.44</v>
      </c>
      <c r="DQ386" s="62">
        <f>'2023'!DZ46</f>
        <v>4.4000000000000004</v>
      </c>
      <c r="DR386" s="62">
        <f>'2023'!EA46</f>
        <v>15.4</v>
      </c>
      <c r="DS386" s="62">
        <f>'2023'!EF46</f>
        <v>44.4</v>
      </c>
      <c r="DT386" s="62">
        <f>'2023'!EG46</f>
        <v>10</v>
      </c>
      <c r="DU386" s="62">
        <f>'2023'!EH46</f>
        <v>81.900000000000006</v>
      </c>
      <c r="DV386" s="63">
        <f>'2023'!EI46</f>
        <v>18.100000000000001</v>
      </c>
    </row>
    <row r="387" spans="1:126" ht="15.75" customHeight="1" x14ac:dyDescent="0.2">
      <c r="A387" s="30">
        <f t="shared" ref="A387:A450" si="43">_xlfn.RANK.EQ(F387,F$3:F$616)</f>
        <v>385</v>
      </c>
      <c r="B387" s="31">
        <f>'2016'!A25</f>
        <v>23</v>
      </c>
      <c r="C387" s="31">
        <v>2016</v>
      </c>
      <c r="D387" s="32" t="str">
        <f>'2016'!B25</f>
        <v>Devin Lucien</v>
      </c>
      <c r="E387" s="32" t="str" cm="1">
        <f t="array" ref="E387">_xlfn.IFS(F387&gt;12.5,"Cornerstone",AND(F387&gt;11.995,F387&lt;12.5),"Elite",AND(F387&gt;11,F387&lt;12.995),"Elite Upside",AND(F387&gt;=9.69,F387&lt;10.999),"Upside",AND(F387&gt;8.4,F387&lt;9.999),"Upside Lite",AND(F387&gt;7.25,F387&lt;8.999),"Outlier",AND(F387&gt;=6,F387&lt;7.25),"Outlier Lite",F387&lt;6.999,"Purgatory")</f>
        <v>Purgatory</v>
      </c>
      <c r="F387" s="33">
        <f>'2016'!C25</f>
        <v>5.63</v>
      </c>
      <c r="G387" s="33">
        <f t="shared" ref="G387:G450" si="44">(_xlfn.PERCENTRANK.EXC($F$3:$F$616,F387)*100)</f>
        <v>37.299999999999997</v>
      </c>
      <c r="H387" s="303">
        <f t="shared" ref="H387:H450" si="45">STANDARDIZE(F387,(AVERAGE($F$3:$F$372)),(_xlfn.STDEV.P($F$3:$F$371)))</f>
        <v>-1.6079717260376245</v>
      </c>
      <c r="I387" s="34" t="str">
        <f>'2016'!D25</f>
        <v>Arizona State</v>
      </c>
      <c r="J387" s="35">
        <f>'2016'!E25</f>
        <v>3</v>
      </c>
      <c r="K387" s="36">
        <f>'2016'!F25</f>
        <v>34146</v>
      </c>
      <c r="L387" s="37">
        <f>'2016'!G25</f>
        <v>32.276712328767125</v>
      </c>
      <c r="M387" s="37" t="str">
        <f>'2016'!H25</f>
        <v>RS SR</v>
      </c>
      <c r="N387" s="37">
        <f>'2016'!I25</f>
        <v>22.852054794520548</v>
      </c>
      <c r="O387" s="37" t="str">
        <f>'2016'!J25</f>
        <v>Wide</v>
      </c>
      <c r="P387" s="37" t="str">
        <f>'2016'!K25</f>
        <v>BALL HOG</v>
      </c>
      <c r="Q387" s="37" t="str">
        <f>'2016'!L25</f>
        <v>N/A</v>
      </c>
      <c r="R387" s="55">
        <f>'2016'!M25</f>
        <v>74</v>
      </c>
      <c r="S387" s="55">
        <f>'2016'!N25</f>
        <v>195</v>
      </c>
      <c r="T387" s="231">
        <f t="shared" si="38"/>
        <v>25.036241087821839</v>
      </c>
      <c r="U387" s="37">
        <f>'2016'!O25</f>
        <v>4.49</v>
      </c>
      <c r="V387" s="56">
        <f>'2016'!P25</f>
        <v>7</v>
      </c>
      <c r="W387" s="57">
        <f>'2016'!Q25</f>
        <v>0</v>
      </c>
      <c r="X387" s="58">
        <f>'2016'!R25</f>
        <v>9.7414373801751386E-2</v>
      </c>
      <c r="Y387" s="58">
        <f>'2016'!S25</f>
        <v>0.12253750225917225</v>
      </c>
      <c r="Z387" s="58">
        <f>'2016'!T25</f>
        <v>6.7004169148302567E-2</v>
      </c>
      <c r="AA387" s="58">
        <f>'2016'!U25</f>
        <v>0.27673280082452978</v>
      </c>
      <c r="AB387" s="58">
        <f>'2016'!V25</f>
        <v>0.27673280082452978</v>
      </c>
      <c r="AC387" s="59">
        <f>'2016'!W25</f>
        <v>0.2628961607833033</v>
      </c>
      <c r="AD387" s="42">
        <f>'2016'!X25</f>
        <v>22.194520547945206</v>
      </c>
      <c r="AE387" s="43">
        <f>'2016'!Y25</f>
        <v>2.65</v>
      </c>
      <c r="AF387" s="43">
        <f>'2016'!Z25</f>
        <v>5.5</v>
      </c>
      <c r="AG387" s="43">
        <f>'2016'!AA25</f>
        <v>13</v>
      </c>
      <c r="AH387" s="43">
        <f>'2016'!AB25</f>
        <v>0</v>
      </c>
      <c r="AI387" s="43">
        <f>'2016'!AC25</f>
        <v>0</v>
      </c>
      <c r="AJ387" s="44" t="str">
        <f>'2016'!AD25</f>
        <v>N/A</v>
      </c>
      <c r="AK387" s="44" t="str">
        <f>'2016'!AE25</f>
        <v>N/A</v>
      </c>
      <c r="AL387" s="45">
        <f>'2016'!AF25</f>
        <v>4.2999999999999997E-2</v>
      </c>
      <c r="AM387" s="46">
        <f>DS387/100</f>
        <v>0</v>
      </c>
      <c r="AN387" s="45">
        <f>'2016'!AG25</f>
        <v>0.97550000000000003</v>
      </c>
      <c r="AO387" s="45">
        <f>'2016'!AH25</f>
        <v>2.4500000000000001E-2</v>
      </c>
      <c r="AP387" s="43">
        <f>'2016'!AI25</f>
        <v>95.957570335423796</v>
      </c>
      <c r="AQ387" s="47">
        <f>'2016'!AJ25</f>
        <v>96.938392569366826</v>
      </c>
      <c r="AR387" s="48">
        <f>'2016'!AK25</f>
        <v>7</v>
      </c>
      <c r="AS387" s="49">
        <f>'2016'!AL25</f>
        <v>2</v>
      </c>
      <c r="AT387" s="49">
        <f>'2016'!AM25</f>
        <v>5</v>
      </c>
      <c r="AU387" s="49">
        <f>'2016'!AN25</f>
        <v>4</v>
      </c>
      <c r="AV387" s="49">
        <f>'2016'!AO25</f>
        <v>8</v>
      </c>
      <c r="AW387" s="49">
        <f>'2016'!AP25</f>
        <v>6</v>
      </c>
      <c r="AX387" s="49">
        <f>'2016'!AQ25</f>
        <v>1</v>
      </c>
      <c r="AY387" s="50">
        <f>'2016'!AR25</f>
        <v>0</v>
      </c>
      <c r="AZ387" s="60">
        <f>'2016'!AS25</f>
        <v>0</v>
      </c>
      <c r="BA387" s="61">
        <f>'2016'!AT25</f>
        <v>1</v>
      </c>
      <c r="BB387" s="61">
        <f>'2016'!AU25</f>
        <v>0</v>
      </c>
      <c r="BC387" s="61">
        <f>'2016'!AV25</f>
        <v>0</v>
      </c>
      <c r="BD387" s="61">
        <f>'2016'!AW25</f>
        <v>0</v>
      </c>
      <c r="BE387" s="61">
        <f>'2016'!AX25</f>
        <v>0</v>
      </c>
      <c r="BF387" s="62">
        <f>'2016'!AY25</f>
        <v>0</v>
      </c>
      <c r="BG387" s="62">
        <f>'2016'!AZ25</f>
        <v>0</v>
      </c>
      <c r="BH387" s="62">
        <f>'2016'!BA25</f>
        <v>0</v>
      </c>
      <c r="BI387" s="62">
        <f>'2016'!BB25</f>
        <v>0</v>
      </c>
      <c r="BJ387" s="62">
        <f>'2016'!BC25</f>
        <v>0</v>
      </c>
      <c r="BK387" s="62">
        <f>'2016'!BD25</f>
        <v>0</v>
      </c>
      <c r="BL387" s="62">
        <f>'2016'!BE25</f>
        <v>0</v>
      </c>
      <c r="BM387" s="62">
        <f>'2016'!BF25</f>
        <v>0</v>
      </c>
      <c r="BN387" s="63">
        <f>'2016'!BG25</f>
        <v>0</v>
      </c>
      <c r="BO387" s="60">
        <f>'2016'!BH25</f>
        <v>188</v>
      </c>
      <c r="BP387" s="61">
        <f>'2016'!BI25</f>
        <v>1929.8999999999999</v>
      </c>
      <c r="BQ387" s="61">
        <f>'2016'!BJ25</f>
        <v>0</v>
      </c>
      <c r="BR387" s="61">
        <f>'2016'!BK25</f>
        <v>0</v>
      </c>
      <c r="BS387" s="61">
        <f>'2016'!BL25</f>
        <v>0</v>
      </c>
      <c r="BT387" s="61">
        <f>'2016'!BM25</f>
        <v>0</v>
      </c>
      <c r="BU387" s="62">
        <f>'2016'!BN25</f>
        <v>0</v>
      </c>
      <c r="BV387" s="62">
        <f>'2016'!BO25</f>
        <v>0</v>
      </c>
      <c r="BW387" s="62">
        <f>'2016'!BP25</f>
        <v>0</v>
      </c>
      <c r="BX387" s="62">
        <f>'2016'!BQ25</f>
        <v>0</v>
      </c>
      <c r="BY387" s="62">
        <f>'2016'!BR25</f>
        <v>0</v>
      </c>
      <c r="BZ387" s="62">
        <f>'2016'!BS25</f>
        <v>0</v>
      </c>
      <c r="CA387" s="62">
        <f>'2016'!BT25</f>
        <v>0</v>
      </c>
      <c r="CB387" s="62">
        <f>'2016'!BU25</f>
        <v>0</v>
      </c>
      <c r="CC387" s="63">
        <f>'2016'!BV25</f>
        <v>0</v>
      </c>
      <c r="CD387" s="60">
        <f>'2016'!BW25</f>
        <v>339</v>
      </c>
      <c r="CE387" s="61">
        <f>'2016'!BX25</f>
        <v>2766.5</v>
      </c>
      <c r="CF387" s="61">
        <f>'2016'!BY25</f>
        <v>0</v>
      </c>
      <c r="CG387" s="61">
        <f>'2016'!BZ25</f>
        <v>0</v>
      </c>
      <c r="CH387" s="61">
        <f>'2016'!CA25</f>
        <v>0</v>
      </c>
      <c r="CI387" s="61">
        <f>'2016'!CB25</f>
        <v>0</v>
      </c>
      <c r="CJ387" s="62">
        <f>'2016'!CC25</f>
        <v>0</v>
      </c>
      <c r="CK387" s="62">
        <f>'2016'!CD25</f>
        <v>0</v>
      </c>
      <c r="CL387" s="62">
        <f>'2016'!CE25</f>
        <v>0</v>
      </c>
      <c r="CM387" s="62">
        <f>'2016'!CF25</f>
        <v>0</v>
      </c>
      <c r="CN387" s="62">
        <f>'2016'!CG25</f>
        <v>0</v>
      </c>
      <c r="CO387" s="62">
        <f>'2016'!CH25</f>
        <v>0</v>
      </c>
      <c r="CP387" s="62">
        <f>'2016'!CI25</f>
        <v>0</v>
      </c>
      <c r="CQ387" s="62">
        <f>'2016'!CJ25</f>
        <v>0</v>
      </c>
      <c r="CR387" s="63">
        <f>'2016'!CK25</f>
        <v>0</v>
      </c>
      <c r="CS387" s="60">
        <f>'2016'!CL25</f>
        <v>225</v>
      </c>
      <c r="CT387" s="61">
        <f>'2016'!CM25</f>
        <v>3358</v>
      </c>
      <c r="CU387" s="61">
        <f>'2016'!CN25</f>
        <v>38</v>
      </c>
      <c r="CV387" s="61">
        <f>'2016'!CO25</f>
        <v>29</v>
      </c>
      <c r="CW387" s="61">
        <f>'2016'!CP25</f>
        <v>2</v>
      </c>
      <c r="CX387" s="61">
        <f>'2016'!CQ25</f>
        <v>0</v>
      </c>
      <c r="CY387" s="62">
        <f>'2016'!CR25</f>
        <v>0</v>
      </c>
      <c r="CZ387" s="62">
        <f>'2016'!CS25</f>
        <v>0</v>
      </c>
      <c r="DA387" s="62">
        <f>'2016'!CT25</f>
        <v>0.84</v>
      </c>
      <c r="DB387" s="62">
        <f>'2016'!CU25</f>
        <v>2.6</v>
      </c>
      <c r="DC387" s="62">
        <f>'2016'!CV25</f>
        <v>7.9</v>
      </c>
      <c r="DD387" s="62">
        <f>'2016'!CW25</f>
        <v>0</v>
      </c>
      <c r="DE387" s="62">
        <f>'2016'!CX25</f>
        <v>6.5</v>
      </c>
      <c r="DF387" s="62">
        <f>'2016'!CY25</f>
        <v>98.2</v>
      </c>
      <c r="DG387" s="63">
        <f>'2016'!CZ25</f>
        <v>1.8</v>
      </c>
      <c r="DH387" s="60">
        <f>'2016'!DA25</f>
        <v>1074</v>
      </c>
      <c r="DI387" s="61">
        <f>'2016'!DB25</f>
        <v>3881</v>
      </c>
      <c r="DJ387" s="61">
        <f>'2016'!DC25</f>
        <v>98</v>
      </c>
      <c r="DK387" s="61">
        <f>'2016'!DD25</f>
        <v>66</v>
      </c>
      <c r="DL387" s="61">
        <f>'2016'!DE25</f>
        <v>8</v>
      </c>
      <c r="DM387" s="61">
        <f>'2016'!DF25</f>
        <v>0</v>
      </c>
      <c r="DN387" s="62">
        <f>'2016'!DG25</f>
        <v>0</v>
      </c>
      <c r="DO387" s="62">
        <f>'2016'!DH25</f>
        <v>0</v>
      </c>
      <c r="DP387" s="62">
        <f>'2016'!DI25</f>
        <v>2.65</v>
      </c>
      <c r="DQ387" s="62">
        <f>'2016'!DJ25</f>
        <v>5.5</v>
      </c>
      <c r="DR387" s="62">
        <f>'2016'!DK25</f>
        <v>13</v>
      </c>
      <c r="DS387" s="62">
        <f>'2016'!DL25</f>
        <v>0</v>
      </c>
      <c r="DT387" s="62">
        <f>'2016'!DM25</f>
        <v>4.3</v>
      </c>
      <c r="DU387" s="62">
        <f>'2016'!DN25</f>
        <v>96.9</v>
      </c>
      <c r="DV387" s="63">
        <f>'2016'!DO25</f>
        <v>3.1</v>
      </c>
    </row>
    <row r="388" spans="1:126" ht="15.75" customHeight="1" x14ac:dyDescent="0.2">
      <c r="A388" s="30">
        <f t="shared" si="43"/>
        <v>386</v>
      </c>
      <c r="B388" s="31">
        <f>'2017'!A41</f>
        <v>39</v>
      </c>
      <c r="C388" s="31">
        <v>2017</v>
      </c>
      <c r="D388" s="32" t="str">
        <f>'2017'!B41</f>
        <v>Travis Rudolph</v>
      </c>
      <c r="E388" s="32" t="str" cm="1">
        <f t="array" ref="E388">_xlfn.IFS(F388&gt;12.5,"Cornerstone",AND(F388&gt;11.995,F388&lt;12.5),"Elite",AND(F388&gt;11,F388&lt;12.995),"Elite Upside",AND(F388&gt;=9.69,F388&lt;10.999),"Upside",AND(F388&gt;8.4,F388&lt;9.999),"Upside Lite",AND(F388&gt;7.25,F388&lt;8.999),"Outlier",AND(F388&gt;=6,F388&lt;7.25),"Outlier Lite",F388&lt;6.999,"Purgatory")</f>
        <v>Purgatory</v>
      </c>
      <c r="F388" s="33">
        <f>'2017'!C41</f>
        <v>5.6171428571428574</v>
      </c>
      <c r="G388" s="33">
        <f t="shared" si="44"/>
        <v>37.200000000000003</v>
      </c>
      <c r="H388" s="303">
        <f t="shared" si="45"/>
        <v>-1.615351140380378</v>
      </c>
      <c r="I388" s="34" t="str">
        <f>'2017'!D41</f>
        <v>Florida State</v>
      </c>
      <c r="J388" s="35">
        <f>'2017'!E41</f>
        <v>4</v>
      </c>
      <c r="K388" s="36">
        <f>'2017'!F41</f>
        <v>34957</v>
      </c>
      <c r="L388" s="37">
        <f>'2017'!G41</f>
        <v>30.054794520547944</v>
      </c>
      <c r="M388" s="37" t="str">
        <f>'2017'!H41</f>
        <v>JR</v>
      </c>
      <c r="N388" s="37">
        <f>'2017'!I41</f>
        <v>21.63013698630137</v>
      </c>
      <c r="O388" s="37" t="str">
        <f>'2017'!J41</f>
        <v>Hybrid</v>
      </c>
      <c r="P388" s="37" t="str">
        <f>'2017'!K41</f>
        <v>PROTO Z</v>
      </c>
      <c r="Q388" s="37" t="str">
        <f>'2017'!L41</f>
        <v>N/A</v>
      </c>
      <c r="R388" s="55">
        <f>'2017'!M41</f>
        <v>72</v>
      </c>
      <c r="S388" s="55">
        <f>'2017'!N41</f>
        <v>187</v>
      </c>
      <c r="T388" s="231">
        <f t="shared" ref="T388:T451" si="46">S388*0.453592/(R388*0.0254)^2</f>
        <v>25.36147842357413</v>
      </c>
      <c r="U388" s="37">
        <f>'2017'!O41</f>
        <v>4.6500000000000004</v>
      </c>
      <c r="V388" s="56">
        <f>'2017'!P41</f>
        <v>0</v>
      </c>
      <c r="W388" s="57">
        <f>'2017'!Q41</f>
        <v>0</v>
      </c>
      <c r="X388" s="58">
        <f>'2017'!R41</f>
        <v>0</v>
      </c>
      <c r="Y388" s="58">
        <f>'2017'!S41</f>
        <v>0.13071125765426284</v>
      </c>
      <c r="Z388" s="58">
        <f>'2017'!T41</f>
        <v>0.27548872180451128</v>
      </c>
      <c r="AA388" s="58">
        <f>'2017'!U41</f>
        <v>0.24468394989804834</v>
      </c>
      <c r="AB388" s="58">
        <f>'2017'!V41</f>
        <v>0.26008633585127983</v>
      </c>
      <c r="AC388" s="59">
        <f>'2017'!W41</f>
        <v>0.24708201905871582</v>
      </c>
      <c r="AD388" s="42">
        <f>'2017'!X41</f>
        <v>19.972602739726028</v>
      </c>
      <c r="AE388" s="43">
        <f>'2017'!Y41</f>
        <v>2.3199999999999998</v>
      </c>
      <c r="AF388" s="43">
        <f>'2017'!Z41</f>
        <v>7.8</v>
      </c>
      <c r="AG388" s="43">
        <f>'2017'!AA41</f>
        <v>12.8</v>
      </c>
      <c r="AH388" s="43">
        <f>'2017'!AB41</f>
        <v>0.59</v>
      </c>
      <c r="AI388" s="43">
        <f>'2017'!AC41</f>
        <v>2</v>
      </c>
      <c r="AJ388" s="44" t="str">
        <f>'2017'!AD41</f>
        <v>N/A</v>
      </c>
      <c r="AK388" s="44" t="str">
        <f>'2017'!AE41</f>
        <v>N/A</v>
      </c>
      <c r="AL388" s="45">
        <f>'2017'!AF41</f>
        <v>6.7000000000000004E-2</v>
      </c>
      <c r="AM388" s="46">
        <f>DS388/100</f>
        <v>0</v>
      </c>
      <c r="AN388" s="45">
        <f>'2017'!AG41</f>
        <v>0.63300000000000001</v>
      </c>
      <c r="AO388" s="45">
        <f>'2017'!AH41</f>
        <v>0.38749999999999996</v>
      </c>
      <c r="AP388" s="43">
        <f>'2017'!AI41</f>
        <v>79.994437819905045</v>
      </c>
      <c r="AQ388" s="47">
        <f>'2017'!AJ41</f>
        <v>77.558165248924468</v>
      </c>
      <c r="AR388" s="48">
        <f>'2017'!AK41</f>
        <v>6</v>
      </c>
      <c r="AS388" s="49">
        <f>'2017'!AL41</f>
        <v>6</v>
      </c>
      <c r="AT388" s="49">
        <f>'2017'!AM41</f>
        <v>4</v>
      </c>
      <c r="AU388" s="49">
        <f>'2017'!AN41</f>
        <v>6</v>
      </c>
      <c r="AV388" s="49">
        <f>'2017'!AO41</f>
        <v>5</v>
      </c>
      <c r="AW388" s="49">
        <f>'2017'!AP41</f>
        <v>2</v>
      </c>
      <c r="AX388" s="49">
        <f>'2017'!AQ41</f>
        <v>0</v>
      </c>
      <c r="AY388" s="50">
        <f>'2017'!AR41</f>
        <v>0</v>
      </c>
      <c r="AZ388" s="60">
        <f>'2017'!AS41</f>
        <v>0</v>
      </c>
      <c r="BA388" s="61">
        <f>'2017'!AT41</f>
        <v>3709</v>
      </c>
      <c r="BB388" s="61">
        <f>'2017'!AU41</f>
        <v>0</v>
      </c>
      <c r="BC388" s="61">
        <f>'2017'!AV41</f>
        <v>0</v>
      </c>
      <c r="BD388" s="61">
        <f>'2017'!AW41</f>
        <v>0</v>
      </c>
      <c r="BE388" s="61">
        <f>'2017'!AX41</f>
        <v>0</v>
      </c>
      <c r="BF388" s="62">
        <f>'2017'!AY41</f>
        <v>0</v>
      </c>
      <c r="BG388" s="62">
        <f>'2017'!AZ41</f>
        <v>0</v>
      </c>
      <c r="BH388" s="62">
        <f>'2017'!BA41</f>
        <v>0</v>
      </c>
      <c r="BI388" s="62">
        <f>'2017'!BB41</f>
        <v>0</v>
      </c>
      <c r="BJ388" s="62">
        <f>'2017'!BC41</f>
        <v>0</v>
      </c>
      <c r="BK388" s="62">
        <f>'2017'!BD41</f>
        <v>0</v>
      </c>
      <c r="BL388" s="62">
        <f>'2017'!BE41</f>
        <v>0</v>
      </c>
      <c r="BM388" s="62">
        <f>'2017'!BF41</f>
        <v>0</v>
      </c>
      <c r="BN388" s="63">
        <f>'2017'!BG41</f>
        <v>0</v>
      </c>
      <c r="BO388" s="60">
        <f>'2017'!BH41</f>
        <v>0</v>
      </c>
      <c r="BP388" s="61">
        <f>'2017'!BI41</f>
        <v>4423</v>
      </c>
      <c r="BQ388" s="61">
        <f>'2017'!BJ41</f>
        <v>0</v>
      </c>
      <c r="BR388" s="61">
        <f>'2017'!BK41</f>
        <v>0</v>
      </c>
      <c r="BS388" s="61">
        <f>'2017'!BL41</f>
        <v>0</v>
      </c>
      <c r="BT388" s="61">
        <f>'2017'!BM41</f>
        <v>0</v>
      </c>
      <c r="BU388" s="62">
        <f>'2017'!BN41</f>
        <v>0</v>
      </c>
      <c r="BV388" s="62">
        <f>'2017'!BO41</f>
        <v>0</v>
      </c>
      <c r="BW388" s="62">
        <f>'2017'!BP41</f>
        <v>0</v>
      </c>
      <c r="BX388" s="62">
        <f>'2017'!BQ41</f>
        <v>0</v>
      </c>
      <c r="BY388" s="62">
        <f>'2017'!BR41</f>
        <v>0</v>
      </c>
      <c r="BZ388" s="62">
        <f>'2017'!BS41</f>
        <v>0</v>
      </c>
      <c r="CA388" s="62">
        <f>'2017'!BT41</f>
        <v>0</v>
      </c>
      <c r="CB388" s="62">
        <f>'2017'!BU41</f>
        <v>0</v>
      </c>
      <c r="CC388" s="63">
        <f>'2017'!BV41</f>
        <v>0</v>
      </c>
      <c r="CD388" s="60">
        <f>'2017'!BW41</f>
        <v>555</v>
      </c>
      <c r="CE388" s="61">
        <f>'2017'!BX41</f>
        <v>4246</v>
      </c>
      <c r="CF388" s="61">
        <f>'2017'!BY41</f>
        <v>66</v>
      </c>
      <c r="CG388" s="61">
        <f>'2017'!BZ41</f>
        <v>38</v>
      </c>
      <c r="CH388" s="61">
        <f>'2017'!CA41</f>
        <v>4</v>
      </c>
      <c r="CI388" s="61">
        <f>'2017'!CB41</f>
        <v>26</v>
      </c>
      <c r="CJ388" s="62">
        <f>'2017'!CC41</f>
        <v>0</v>
      </c>
      <c r="CK388" s="62">
        <f>'2017'!CD41</f>
        <v>0</v>
      </c>
      <c r="CL388" s="62">
        <f>'2017'!CE41</f>
        <v>1.64</v>
      </c>
      <c r="CM388" s="62">
        <f>'2017'!CF41</f>
        <v>7.8</v>
      </c>
      <c r="CN388" s="62">
        <f>'2017'!CG41</f>
        <v>10.7</v>
      </c>
      <c r="CO388" s="62">
        <f>'2017'!CH41</f>
        <v>0</v>
      </c>
      <c r="CP388" s="62">
        <f>'2017'!CI41</f>
        <v>11.6</v>
      </c>
      <c r="CQ388" s="62">
        <f>'2017'!CJ41</f>
        <v>16.600000000000001</v>
      </c>
      <c r="CR388" s="63">
        <f>'2017'!CK41</f>
        <v>83.4</v>
      </c>
      <c r="CS388" s="60">
        <f>'2017'!CL41</f>
        <v>916</v>
      </c>
      <c r="CT388" s="61">
        <f>'2017'!CM41</f>
        <v>3325</v>
      </c>
      <c r="CU388" s="61">
        <f>'2017'!CN41</f>
        <v>91</v>
      </c>
      <c r="CV388" s="61">
        <f>'2017'!CO41</f>
        <v>59</v>
      </c>
      <c r="CW388" s="61">
        <f>'2017'!CP41</f>
        <v>7</v>
      </c>
      <c r="CX388" s="61">
        <f>'2017'!CQ41</f>
        <v>22</v>
      </c>
      <c r="CY388" s="62">
        <f>'2017'!CR41</f>
        <v>0</v>
      </c>
      <c r="CZ388" s="62">
        <f>'2017'!CS41</f>
        <v>0</v>
      </c>
      <c r="DA388" s="62">
        <f>'2017'!CT41</f>
        <v>2.3199999999999998</v>
      </c>
      <c r="DB388" s="62">
        <f>'2017'!CU41</f>
        <v>5.0999999999999996</v>
      </c>
      <c r="DC388" s="62">
        <f>'2017'!CV41</f>
        <v>12.8</v>
      </c>
      <c r="DD388" s="62">
        <f>'2017'!CW41</f>
        <v>0</v>
      </c>
      <c r="DE388" s="62">
        <f>'2017'!CX41</f>
        <v>13.2</v>
      </c>
      <c r="DF388" s="62">
        <f>'2017'!CY41</f>
        <v>58.6</v>
      </c>
      <c r="DG388" s="63">
        <f>'2017'!CZ41</f>
        <v>41.4</v>
      </c>
      <c r="DH388" s="60">
        <f>'2017'!DA41</f>
        <v>840</v>
      </c>
      <c r="DI388" s="61">
        <f>'2017'!DB41</f>
        <v>3433</v>
      </c>
      <c r="DJ388" s="61">
        <f>'2017'!DC41</f>
        <v>100</v>
      </c>
      <c r="DK388" s="61">
        <f>'2017'!DD41</f>
        <v>56</v>
      </c>
      <c r="DL388" s="61">
        <f>'2017'!DE41</f>
        <v>7</v>
      </c>
      <c r="DM388" s="61">
        <f>'2017'!DF41</f>
        <v>23</v>
      </c>
      <c r="DN388" s="62">
        <f>'2017'!DG41</f>
        <v>0.59</v>
      </c>
      <c r="DO388" s="62">
        <f>'2017'!DH41</f>
        <v>2</v>
      </c>
      <c r="DP388" s="62">
        <f>'2017'!DI41</f>
        <v>1.87</v>
      </c>
      <c r="DQ388" s="62">
        <f>'2017'!DJ41</f>
        <v>4.7</v>
      </c>
      <c r="DR388" s="62">
        <f>'2017'!DK41</f>
        <v>12.5</v>
      </c>
      <c r="DS388" s="62">
        <f>'2017'!DL41</f>
        <v>0</v>
      </c>
      <c r="DT388" s="62">
        <f>'2017'!DM41</f>
        <v>6.7</v>
      </c>
      <c r="DU388" s="62">
        <f>'2017'!DN41</f>
        <v>63.3</v>
      </c>
      <c r="DV388" s="63">
        <f>'2017'!DO41</f>
        <v>36.1</v>
      </c>
    </row>
    <row r="389" spans="1:126" ht="15.75" customHeight="1" x14ac:dyDescent="0.2">
      <c r="A389" s="30">
        <f t="shared" si="43"/>
        <v>387</v>
      </c>
      <c r="B389" s="31">
        <f>'2024'!A35</f>
        <v>33</v>
      </c>
      <c r="C389" s="31">
        <v>2024</v>
      </c>
      <c r="D389" s="32" t="str">
        <f>'2024'!B35</f>
        <v>Jalon Calhoun</v>
      </c>
      <c r="E389" s="32" t="str" cm="1">
        <f t="array" ref="E389">_xlfn.IFS(F389&gt;12.5,"Cornerstone",AND(F389&gt;11.995,F389&lt;12.5),"Elite",AND(F389&gt;11,F389&lt;12.995),"Elite Upside",AND(F389&gt;=9.69,F389&lt;10.999),"Upside",AND(F389&gt;8.4,F389&lt;9.999),"Upside Lite",AND(F389&gt;7.25,F389&lt;8.999),"Outlier",AND(F389&gt;=6,F389&lt;7.25),"Outlier Lite",F389&lt;6.999,"Purgatory")</f>
        <v>Purgatory</v>
      </c>
      <c r="F389" s="33">
        <f>'2024'!C35</f>
        <v>5.5842857142857136</v>
      </c>
      <c r="G389" s="33">
        <f t="shared" si="44"/>
        <v>37</v>
      </c>
      <c r="H389" s="303">
        <f t="shared" si="45"/>
        <v>-1.6342096437007492</v>
      </c>
      <c r="I389" s="34" t="str">
        <f>'2024'!D35</f>
        <v>Duke</v>
      </c>
      <c r="J389" s="35">
        <f>'2024'!E35</f>
        <v>4</v>
      </c>
      <c r="K389" s="36">
        <f>'2024'!F35</f>
        <v>36876</v>
      </c>
      <c r="L389" s="37">
        <f>'2024'!G35</f>
        <v>24.797260273972604</v>
      </c>
      <c r="M389" s="37" t="str">
        <f>'2024'!H35</f>
        <v>RS SR</v>
      </c>
      <c r="N389" s="37">
        <f>'2024'!I35</f>
        <v>23.378082191780823</v>
      </c>
      <c r="O389" s="37" t="str">
        <f>'2024'!J35</f>
        <v>Slot</v>
      </c>
      <c r="P389" s="37" t="str">
        <f>'2024'!K35</f>
        <v>PROTO Z</v>
      </c>
      <c r="Q389" s="37" t="str">
        <f>'2024'!L35</f>
        <v>Elite Separator</v>
      </c>
      <c r="R389" s="35">
        <f>'2024'!M35</f>
        <v>71</v>
      </c>
      <c r="S389" s="35">
        <f>'2024'!N35</f>
        <v>190</v>
      </c>
      <c r="T389" s="231">
        <f t="shared" si="46"/>
        <v>26.499327745729488</v>
      </c>
      <c r="U389" s="35">
        <f>'2024'!O35</f>
        <v>4.5</v>
      </c>
      <c r="V389" s="38">
        <f>'2024'!P35</f>
        <v>0</v>
      </c>
      <c r="W389" s="57">
        <f>'2024'!Q35</f>
        <v>0.19520356943669823</v>
      </c>
      <c r="X389" s="58">
        <f>'2024'!R35</f>
        <v>0.14089683901004657</v>
      </c>
      <c r="Y389" s="58">
        <f>'2024'!S35</f>
        <v>0.24940451169959366</v>
      </c>
      <c r="Z389" s="58">
        <f>'2024'!T35</f>
        <v>0.28675859777371654</v>
      </c>
      <c r="AA389" s="58">
        <f>'2024'!U35</f>
        <v>0.28335602450646696</v>
      </c>
      <c r="AB389" s="58">
        <f>'2024'!V35</f>
        <v>0.28505731114009175</v>
      </c>
      <c r="AC389" s="59">
        <f>'2024'!W35</f>
        <v>0.27080444558308714</v>
      </c>
      <c r="AD389" s="42">
        <f>'2024'!X35</f>
        <v>20.723287671232878</v>
      </c>
      <c r="AE389" s="43">
        <f>'2024'!Y35</f>
        <v>2.4900000000000002</v>
      </c>
      <c r="AF389" s="43">
        <f>'2024'!Z35</f>
        <v>6.9</v>
      </c>
      <c r="AG389" s="43">
        <f>'2024'!AA35</f>
        <v>9.6</v>
      </c>
      <c r="AH389" s="43">
        <f>'2024'!AB35</f>
        <v>0.73</v>
      </c>
      <c r="AI389" s="43">
        <f>'2024'!AC35</f>
        <v>2.19</v>
      </c>
      <c r="AJ389" s="44">
        <f>'2024'!AD35</f>
        <v>1.3963963963963964E-2</v>
      </c>
      <c r="AK389" s="44">
        <f>'2024'!AE35</f>
        <v>0.20945945945945946</v>
      </c>
      <c r="AL389" s="45">
        <f>'2024'!AF35</f>
        <v>0.153</v>
      </c>
      <c r="AM389" s="46">
        <f>DS389/100</f>
        <v>0.6</v>
      </c>
      <c r="AN389" s="45">
        <f>'2024'!AG35</f>
        <v>0.2455</v>
      </c>
      <c r="AO389" s="45">
        <f>'2024'!AH35</f>
        <v>0.747</v>
      </c>
      <c r="AP389" s="43">
        <f>'2024'!AI35</f>
        <v>92.668800487730522</v>
      </c>
      <c r="AQ389" s="47">
        <f>'2024'!AJ35</f>
        <v>87.981235416499715</v>
      </c>
      <c r="AR389" s="48">
        <f>'2024'!AK35</f>
        <v>7</v>
      </c>
      <c r="AS389" s="49">
        <f>'2024'!AL35</f>
        <v>5</v>
      </c>
      <c r="AT389" s="49">
        <f>'2024'!AM35</f>
        <v>4</v>
      </c>
      <c r="AU389" s="49">
        <f>'2024'!AN35</f>
        <v>5</v>
      </c>
      <c r="AV389" s="49">
        <f>'2024'!AO35</f>
        <v>8</v>
      </c>
      <c r="AW389" s="49">
        <f>'2024'!AP35</f>
        <v>4</v>
      </c>
      <c r="AX389" s="49">
        <f>'2024'!AQ35</f>
        <v>0</v>
      </c>
      <c r="AY389" s="50">
        <f>'2024'!AR35</f>
        <v>0</v>
      </c>
      <c r="AZ389" s="60">
        <f>'2024'!AS35</f>
        <v>420</v>
      </c>
      <c r="BA389" s="61">
        <f>'2024'!AT35</f>
        <v>2151.6000000000004</v>
      </c>
      <c r="BB389" s="61">
        <f>'2024'!AU35</f>
        <v>62</v>
      </c>
      <c r="BC389" s="61">
        <f>'2024'!AV35</f>
        <v>46</v>
      </c>
      <c r="BD389" s="61">
        <f>'2024'!AW35</f>
        <v>4</v>
      </c>
      <c r="BE389" s="61">
        <f>'2024'!AX35</f>
        <v>18</v>
      </c>
      <c r="BF389" s="62">
        <f>'2024'!AY35</f>
        <v>0.06</v>
      </c>
      <c r="BG389" s="62">
        <f>'2024'!AZ35</f>
        <v>1.1100000000000001</v>
      </c>
      <c r="BH389" s="62">
        <f>'2024'!BA35</f>
        <v>1.26</v>
      </c>
      <c r="BI389" s="62">
        <f>'2024'!BB35</f>
        <v>5.8</v>
      </c>
      <c r="BJ389" s="62">
        <f>'2024'!BC35</f>
        <v>5.6</v>
      </c>
      <c r="BK389" s="62">
        <f>'2024'!BH35</f>
        <v>37.5</v>
      </c>
      <c r="BL389" s="62">
        <f>'2024'!BI35</f>
        <v>6.1</v>
      </c>
      <c r="BM389" s="62">
        <f>'2024'!BJ35</f>
        <v>0.6</v>
      </c>
      <c r="BN389" s="63">
        <f>'2024'!BK35</f>
        <v>97.1</v>
      </c>
      <c r="BO389" s="60">
        <f>'2024'!BL35</f>
        <v>345</v>
      </c>
      <c r="BP389" s="61">
        <f>'2024'!BM35</f>
        <v>2448.6</v>
      </c>
      <c r="BQ389" s="61">
        <f>'2024'!BN35</f>
        <v>64</v>
      </c>
      <c r="BR389" s="61">
        <f>'2024'!BO35</f>
        <v>39</v>
      </c>
      <c r="BS389" s="61">
        <f>'2024'!BP35</f>
        <v>2</v>
      </c>
      <c r="BT389" s="61">
        <f>'2024'!BQ35</f>
        <v>11</v>
      </c>
      <c r="BU389" s="62">
        <f>'2024'!BR35</f>
        <v>0.02</v>
      </c>
      <c r="BV389" s="62">
        <f>'2024'!BS35</f>
        <v>0.87</v>
      </c>
      <c r="BW389" s="62">
        <f>'2024'!BT35</f>
        <v>1.46</v>
      </c>
      <c r="BX389" s="62">
        <f>'2024'!BU35</f>
        <v>5.8</v>
      </c>
      <c r="BY389" s="62">
        <f>'2024'!BV35</f>
        <v>6.7</v>
      </c>
      <c r="BZ389" s="62">
        <f>'2024'!CA35</f>
        <v>10</v>
      </c>
      <c r="CA389" s="62">
        <f>'2024'!CB35</f>
        <v>13.3</v>
      </c>
      <c r="CB389" s="62">
        <f>'2024'!CC35</f>
        <v>0.4</v>
      </c>
      <c r="CC389" s="63">
        <f>'2024'!CD35</f>
        <v>99.6</v>
      </c>
      <c r="CD389" s="60">
        <f>'2024'!CE35</f>
        <v>712</v>
      </c>
      <c r="CE389" s="61">
        <f>'2024'!CF35</f>
        <v>2854.8</v>
      </c>
      <c r="CF389" s="61">
        <f>'2024'!CG35</f>
        <v>72</v>
      </c>
      <c r="CG389" s="61">
        <f>'2024'!CH35</f>
        <v>56</v>
      </c>
      <c r="CH389" s="61">
        <f>'2024'!CI35</f>
        <v>3</v>
      </c>
      <c r="CI389" s="61">
        <f>'2024'!CJ35</f>
        <v>9.6000000000000014</v>
      </c>
      <c r="CJ389" s="62">
        <f>'2024'!CK35</f>
        <v>0.1</v>
      </c>
      <c r="CK389" s="62">
        <f>'2024'!CL35</f>
        <v>1.75</v>
      </c>
      <c r="CL389" s="62">
        <f>'2024'!CM35</f>
        <v>2.27</v>
      </c>
      <c r="CM389" s="62">
        <f>'2024'!CN35</f>
        <v>6.3</v>
      </c>
      <c r="CN389" s="62">
        <f>'2024'!CO35</f>
        <v>7.4</v>
      </c>
      <c r="CO389" s="62">
        <f>'2024'!CT35</f>
        <v>83.3</v>
      </c>
      <c r="CP389" s="62">
        <f>'2024'!CU35</f>
        <v>5.0999999999999996</v>
      </c>
      <c r="CQ389" s="62">
        <f>'2024'!CV35</f>
        <v>1.2</v>
      </c>
      <c r="CR389" s="63">
        <f>'2024'!CW35</f>
        <v>98.5</v>
      </c>
      <c r="CS389" s="60">
        <f>'2024'!CX35</f>
        <v>863</v>
      </c>
      <c r="CT389" s="61">
        <f>'2024'!CY35</f>
        <v>3009.5</v>
      </c>
      <c r="CU389" s="61">
        <f>'2024'!CZ35</f>
        <v>90</v>
      </c>
      <c r="CV389" s="61">
        <f>'2024'!DA35</f>
        <v>62</v>
      </c>
      <c r="CW389" s="61">
        <f>'2024'!DB35</f>
        <v>4</v>
      </c>
      <c r="CX389" s="61">
        <f>'2024'!DC35</f>
        <v>19.5</v>
      </c>
      <c r="CY389" s="62">
        <f>'2024'!DD35</f>
        <v>0.12</v>
      </c>
      <c r="CZ389" s="62">
        <f>'2024'!DE35</f>
        <v>2.19</v>
      </c>
      <c r="DA389" s="62">
        <f>'2024'!DF35</f>
        <v>2.4900000000000002</v>
      </c>
      <c r="DB389" s="62">
        <f>'2024'!DG35</f>
        <v>6.1</v>
      </c>
      <c r="DC389" s="62">
        <f>'2024'!DH35</f>
        <v>9.6</v>
      </c>
      <c r="DD389" s="62">
        <f>'2024'!DM35</f>
        <v>33.299999999999997</v>
      </c>
      <c r="DE389" s="62">
        <f>'2024'!DN35</f>
        <v>3.1</v>
      </c>
      <c r="DF389" s="62">
        <f>'2024'!DO35</f>
        <v>40.1</v>
      </c>
      <c r="DG389" s="63">
        <f>'2024'!DP35</f>
        <v>58.9</v>
      </c>
      <c r="DH389" s="60">
        <f>'2024'!DQ35</f>
        <v>666</v>
      </c>
      <c r="DI389" s="61">
        <f>'2024'!DR35</f>
        <v>2350.4</v>
      </c>
      <c r="DJ389" s="61">
        <f>'2024'!DS35</f>
        <v>80</v>
      </c>
      <c r="DK389" s="61">
        <f>'2024'!DT35</f>
        <v>50</v>
      </c>
      <c r="DL389" s="61">
        <f>'2024'!DU35</f>
        <v>4</v>
      </c>
      <c r="DM389" s="61">
        <f>'2024'!DV35</f>
        <v>14.3</v>
      </c>
      <c r="DN389" s="62">
        <f>'2024'!DW35</f>
        <v>0.73</v>
      </c>
      <c r="DO389" s="62">
        <f>'2024'!DX35</f>
        <v>2.16</v>
      </c>
      <c r="DP389" s="62">
        <f>'2024'!DY35</f>
        <v>1.86</v>
      </c>
      <c r="DQ389" s="62">
        <f>'2024'!DZ35</f>
        <v>6.9</v>
      </c>
      <c r="DR389" s="62">
        <f>'2024'!EA35</f>
        <v>8.6</v>
      </c>
      <c r="DS389" s="62">
        <f>'2024'!EF35</f>
        <v>60</v>
      </c>
      <c r="DT389" s="62">
        <f>'2024'!EG35</f>
        <v>15.3</v>
      </c>
      <c r="DU389" s="62">
        <f>'2024'!EH35</f>
        <v>9</v>
      </c>
      <c r="DV389" s="63">
        <f>'2024'!EI35</f>
        <v>90.5</v>
      </c>
    </row>
    <row r="390" spans="1:126" ht="15.75" customHeight="1" x14ac:dyDescent="0.2">
      <c r="A390" s="30">
        <f t="shared" si="43"/>
        <v>388</v>
      </c>
      <c r="B390" s="31">
        <f>'2022'!A39</f>
        <v>37</v>
      </c>
      <c r="C390" s="31">
        <v>2022</v>
      </c>
      <c r="D390" s="32" t="str">
        <f>'2022'!B39</f>
        <v>Deven Thompkins</v>
      </c>
      <c r="E390" s="32" t="str" cm="1">
        <f t="array" ref="E390">_xlfn.IFS(F390&gt;12.5,"Cornerstone",AND(F390&gt;11.995,F390&lt;12.5),"Elite",AND(F390&gt;11,F390&lt;12.995),"Elite Upside",AND(F390&gt;=9.69,F390&lt;10.999),"Upside",AND(F390&gt;8.4,F390&lt;9.999),"Upside Lite",AND(F390&gt;7.25,F390&lt;8.999),"Outlier",AND(F390&gt;=6,F390&lt;7.25),"Outlier Lite",F390&lt;6.999,"Purgatory")</f>
        <v>Purgatory</v>
      </c>
      <c r="F390" s="33">
        <f>'2022'!C39</f>
        <v>5.5799999999999992</v>
      </c>
      <c r="G390" s="33">
        <f t="shared" si="44"/>
        <v>36.9</v>
      </c>
      <c r="H390" s="303">
        <f t="shared" si="45"/>
        <v>-1.6366694484816671</v>
      </c>
      <c r="I390" s="34" t="str">
        <f>'2022'!D39</f>
        <v>Utah State</v>
      </c>
      <c r="J390" s="35">
        <f>'2022'!E39</f>
        <v>7</v>
      </c>
      <c r="K390" s="36">
        <f>'2022'!F39</f>
        <v>36517</v>
      </c>
      <c r="L390" s="37">
        <f>'2022'!G39</f>
        <v>25.780821917808218</v>
      </c>
      <c r="M390" s="37" t="str">
        <f>'2022'!H39</f>
        <v>SR</v>
      </c>
      <c r="N390" s="37">
        <f>'2022'!I39</f>
        <v>22.361643835616437</v>
      </c>
      <c r="O390" s="37" t="str">
        <f>'2022'!J39</f>
        <v>Slot</v>
      </c>
      <c r="P390" s="37" t="str">
        <f>'2022'!K39</f>
        <v>BALL HOG</v>
      </c>
      <c r="Q390" s="37" t="str">
        <f>'2022'!L39</f>
        <v>Elite Earner</v>
      </c>
      <c r="R390" s="55">
        <f>'2022'!M39</f>
        <v>68</v>
      </c>
      <c r="S390" s="55">
        <f>'2022'!N39</f>
        <v>155</v>
      </c>
      <c r="T390" s="231">
        <f t="shared" si="46"/>
        <v>23.567408293986141</v>
      </c>
      <c r="U390" s="35">
        <f>'2022'!O39</f>
        <v>4.45</v>
      </c>
      <c r="V390" s="56">
        <f>'2022'!P39</f>
        <v>0</v>
      </c>
      <c r="W390" s="57">
        <f>'2022'!Q39</f>
        <v>0</v>
      </c>
      <c r="X390" s="58">
        <f>'2022'!R39</f>
        <v>1.699346405228758E-2</v>
      </c>
      <c r="Y390" s="58">
        <f>'2022'!S39</f>
        <v>0.14773980154355015</v>
      </c>
      <c r="Z390" s="58">
        <f>'2022'!T39</f>
        <v>0.2625766871165644</v>
      </c>
      <c r="AA390" s="58">
        <f>'2022'!U39</f>
        <v>0.40112994350282488</v>
      </c>
      <c r="AB390" s="58">
        <f>'2022'!V39</f>
        <v>0.40112994350282488</v>
      </c>
      <c r="AC390" s="59">
        <f>'2022'!W39</f>
        <v>0.30485875706214693</v>
      </c>
      <c r="AD390" s="42">
        <f>'2022'!X39</f>
        <v>20.717808219178082</v>
      </c>
      <c r="AE390" s="43">
        <f>'2022'!Y39</f>
        <v>3.41</v>
      </c>
      <c r="AF390" s="43">
        <f>'2022'!Z39</f>
        <v>4.8</v>
      </c>
      <c r="AG390" s="43">
        <f>'2022'!AA39</f>
        <v>15.9</v>
      </c>
      <c r="AH390" s="43">
        <f>'2022'!AB39</f>
        <v>1.05</v>
      </c>
      <c r="AI390" s="43">
        <f>'2022'!AC39</f>
        <v>3.38</v>
      </c>
      <c r="AJ390" s="44">
        <f>'2022'!AD39</f>
        <v>6.8039906103286391E-2</v>
      </c>
      <c r="AK390" s="44">
        <f>'2022'!AE39</f>
        <v>0.25414906103286383</v>
      </c>
      <c r="AL390" s="45">
        <f>'2022'!AF39</f>
        <v>4.5999999999999999E-2</v>
      </c>
      <c r="AM390" s="46">
        <f>DS390/100</f>
        <v>0.41200000000000003</v>
      </c>
      <c r="AN390" s="45">
        <f>'2022'!AG39</f>
        <v>0.16699999999999998</v>
      </c>
      <c r="AO390" s="45">
        <f>'2022'!AH39</f>
        <v>0.8145</v>
      </c>
      <c r="AP390" s="43">
        <f>'2022'!AI39</f>
        <v>79.053599631546462</v>
      </c>
      <c r="AQ390" s="47">
        <f>'2022'!AJ39</f>
        <v>70.34836534038088</v>
      </c>
      <c r="AR390" s="48">
        <f>'2022'!AK39</f>
        <v>8</v>
      </c>
      <c r="AS390" s="49">
        <f>'2022'!AL39</f>
        <v>5</v>
      </c>
      <c r="AT390" s="49">
        <f>'2022'!AM39</f>
        <v>6</v>
      </c>
      <c r="AU390" s="49">
        <f>'2022'!AN39</f>
        <v>2</v>
      </c>
      <c r="AV390" s="49">
        <f>'2022'!AO39</f>
        <v>9</v>
      </c>
      <c r="AW390" s="49">
        <f>'2022'!AP39</f>
        <v>1</v>
      </c>
      <c r="AX390" s="49">
        <f>'2022'!AQ39</f>
        <v>0</v>
      </c>
      <c r="AY390" s="50">
        <f>'2022'!AR39</f>
        <v>0</v>
      </c>
      <c r="AZ390" s="60">
        <f>'2022'!AS39</f>
        <v>0</v>
      </c>
      <c r="BA390" s="61">
        <f>'2022'!AT39</f>
        <v>2938</v>
      </c>
      <c r="BB390" s="61">
        <f>'2022'!AU39</f>
        <v>0</v>
      </c>
      <c r="BC390" s="61">
        <f>'2022'!AV39</f>
        <v>0</v>
      </c>
      <c r="BD390" s="61">
        <f>'2022'!AW39</f>
        <v>0</v>
      </c>
      <c r="BE390" s="61">
        <f>'2022'!AX39</f>
        <v>0</v>
      </c>
      <c r="BF390" s="62">
        <f>'2022'!AY39</f>
        <v>0</v>
      </c>
      <c r="BG390" s="62">
        <f>'2022'!AZ39</f>
        <v>0</v>
      </c>
      <c r="BH390" s="62">
        <f>'2022'!BA39</f>
        <v>0</v>
      </c>
      <c r="BI390" s="62">
        <f>'2022'!BB39</f>
        <v>0</v>
      </c>
      <c r="BJ390" s="62">
        <f>'2022'!BC39</f>
        <v>0</v>
      </c>
      <c r="BK390" s="62">
        <f>'2022'!BH39</f>
        <v>0</v>
      </c>
      <c r="BL390" s="62">
        <f>'2022'!BI39</f>
        <v>0</v>
      </c>
      <c r="BM390" s="62">
        <f>'2022'!BJ39</f>
        <v>0</v>
      </c>
      <c r="BN390" s="63">
        <f>'2022'!BK39</f>
        <v>0</v>
      </c>
      <c r="BO390" s="60">
        <f>'2022'!BL39</f>
        <v>65</v>
      </c>
      <c r="BP390" s="61">
        <f>'2022'!BM39</f>
        <v>3825</v>
      </c>
      <c r="BQ390" s="61">
        <f>'2022'!BN39</f>
        <v>19</v>
      </c>
      <c r="BR390" s="61">
        <f>'2022'!BO39</f>
        <v>9</v>
      </c>
      <c r="BS390" s="61">
        <f>'2022'!BP39</f>
        <v>0</v>
      </c>
      <c r="BT390" s="61">
        <f>'2022'!BQ39</f>
        <v>32</v>
      </c>
      <c r="BU390" s="62">
        <f>'2022'!BR39</f>
        <v>0.54</v>
      </c>
      <c r="BV390" s="62">
        <f>'2022'!BS39</f>
        <v>0.19</v>
      </c>
      <c r="BW390" s="62">
        <f>'2022'!BT39</f>
        <v>0.68</v>
      </c>
      <c r="BX390" s="62">
        <f>'2022'!BU39</f>
        <v>3</v>
      </c>
      <c r="BY390" s="62">
        <f>'2022'!BV39</f>
        <v>0</v>
      </c>
      <c r="BZ390" s="62">
        <f>'2022'!CA39</f>
        <v>0</v>
      </c>
      <c r="CA390" s="62">
        <f>'2022'!CB39</f>
        <v>0</v>
      </c>
      <c r="CB390" s="62">
        <f>'2022'!CC39</f>
        <v>87.3</v>
      </c>
      <c r="CC390" s="63">
        <f>'2022'!CD39</f>
        <v>12.7</v>
      </c>
      <c r="CD390" s="60">
        <f>'2022'!CE39</f>
        <v>536</v>
      </c>
      <c r="CE390" s="61">
        <f>'2022'!CF39</f>
        <v>3628</v>
      </c>
      <c r="CF390" s="61">
        <f>'2022'!CG39</f>
        <v>66</v>
      </c>
      <c r="CG390" s="61">
        <f>'2022'!CH39</f>
        <v>40</v>
      </c>
      <c r="CH390" s="61">
        <f>'2022'!CI39</f>
        <v>4</v>
      </c>
      <c r="CI390" s="61">
        <f>'2022'!CJ39</f>
        <v>22</v>
      </c>
      <c r="CJ390" s="62">
        <f>'2022'!CK39</f>
        <v>0.57999999999999996</v>
      </c>
      <c r="CK390" s="62">
        <f>'2022'!CL39</f>
        <v>1.1399999999999999</v>
      </c>
      <c r="CL390" s="62">
        <f>'2022'!CM39</f>
        <v>1.84</v>
      </c>
      <c r="CM390" s="62">
        <f>'2022'!CN39</f>
        <v>6.4</v>
      </c>
      <c r="CN390" s="62">
        <f>'2022'!CO39</f>
        <v>12.5</v>
      </c>
      <c r="CO390" s="62">
        <f>'2022'!CT39</f>
        <v>44.4</v>
      </c>
      <c r="CP390" s="62">
        <f>'2022'!CU39</f>
        <v>4.8</v>
      </c>
      <c r="CQ390" s="62">
        <f>'2022'!CV39</f>
        <v>54.4</v>
      </c>
      <c r="CR390" s="63">
        <f>'2022'!CW39</f>
        <v>45.3</v>
      </c>
      <c r="CS390" s="60">
        <f>'2022'!CX39</f>
        <v>214</v>
      </c>
      <c r="CT390" s="61">
        <f>'2022'!CY39</f>
        <v>815</v>
      </c>
      <c r="CU390" s="61">
        <f>'2022'!CZ39</f>
        <v>30</v>
      </c>
      <c r="CV390" s="61">
        <f>'2022'!DA39</f>
        <v>20</v>
      </c>
      <c r="CW390" s="61">
        <f>'2022'!DB39</f>
        <v>1</v>
      </c>
      <c r="CX390" s="61">
        <f>'2022'!DC39</f>
        <v>6</v>
      </c>
      <c r="CY390" s="62">
        <f>'2022'!DD39</f>
        <v>0.19</v>
      </c>
      <c r="CZ390" s="62">
        <f>'2022'!DE39</f>
        <v>1.86</v>
      </c>
      <c r="DA390" s="62">
        <f>'2022'!DF39</f>
        <v>1.75</v>
      </c>
      <c r="DB390" s="62">
        <f>'2022'!DG39</f>
        <v>4</v>
      </c>
      <c r="DC390" s="62">
        <f>'2022'!DH39</f>
        <v>8.3000000000000007</v>
      </c>
      <c r="DD390" s="62">
        <f>'2022'!DM39</f>
        <v>40</v>
      </c>
      <c r="DE390" s="62">
        <f>'2022'!DN39</f>
        <v>4.8</v>
      </c>
      <c r="DF390" s="62">
        <f>'2022'!DO39</f>
        <v>18.899999999999999</v>
      </c>
      <c r="DG390" s="63">
        <f>'2022'!DP39</f>
        <v>80.3</v>
      </c>
      <c r="DH390" s="60">
        <f>'2022'!DQ39</f>
        <v>1704</v>
      </c>
      <c r="DI390" s="61">
        <f>'2022'!DR39</f>
        <v>4248</v>
      </c>
      <c r="DJ390" s="61">
        <f>'2022'!DS39</f>
        <v>161</v>
      </c>
      <c r="DK390" s="61">
        <f>'2022'!DT39</f>
        <v>104</v>
      </c>
      <c r="DL390" s="61">
        <f>'2022'!DU39</f>
        <v>10</v>
      </c>
      <c r="DM390" s="61">
        <f>'2022'!DV39</f>
        <v>41</v>
      </c>
      <c r="DN390" s="62">
        <f>'2022'!DW39</f>
        <v>1.05</v>
      </c>
      <c r="DO390" s="62">
        <f>'2022'!DX39</f>
        <v>3.38</v>
      </c>
      <c r="DP390" s="62">
        <f>'2022'!DY39</f>
        <v>3.41</v>
      </c>
      <c r="DQ390" s="62">
        <f>'2022'!DZ39</f>
        <v>4.8</v>
      </c>
      <c r="DR390" s="62">
        <f>'2022'!EA39</f>
        <v>15.9</v>
      </c>
      <c r="DS390" s="62">
        <f>'2022'!EF39</f>
        <v>41.2</v>
      </c>
      <c r="DT390" s="62">
        <f>'2022'!EG39</f>
        <v>4.5999999999999996</v>
      </c>
      <c r="DU390" s="62">
        <f>'2022'!EH39</f>
        <v>14.5</v>
      </c>
      <c r="DV390" s="63">
        <f>'2022'!EI39</f>
        <v>82.6</v>
      </c>
    </row>
    <row r="391" spans="1:126" ht="15.75" customHeight="1" x14ac:dyDescent="0.2">
      <c r="A391" s="30">
        <f t="shared" si="43"/>
        <v>389</v>
      </c>
      <c r="B391" s="31">
        <f>'2026 - WIP'!A31</f>
        <v>29</v>
      </c>
      <c r="C391" s="31">
        <v>2026</v>
      </c>
      <c r="D391" s="32" t="str">
        <f>'2026 - WIP'!B31</f>
        <v>Malachi Fields</v>
      </c>
      <c r="E391" s="32" t="str" cm="1">
        <f t="array" ref="E391">_xlfn.IFS(F391&gt;12.5,"Cornerstone",AND(F391&gt;11.995,F391&lt;12.5),"Elite",AND(F391&gt;11,F391&lt;12.995),"Elite Upside",AND(F391&gt;=9.69,F391&lt;10.999),"Upside",AND(F391&gt;8.4,F391&lt;9.999),"Upside Lite",AND(F391&gt;7.25,F391&lt;8.999),"Outlier",AND(F391&gt;=6,F391&lt;7.25),"Outlier Lite",F391&lt;6.999,"Purgatory")</f>
        <v>Purgatory</v>
      </c>
      <c r="F391" s="33">
        <f>'2026 - WIP'!C31</f>
        <v>5.5742857142857147</v>
      </c>
      <c r="G391" s="33">
        <f t="shared" si="44"/>
        <v>36.700000000000003</v>
      </c>
      <c r="H391" s="303">
        <f t="shared" si="45"/>
        <v>-1.6399491881895569</v>
      </c>
      <c r="I391" s="34" t="str">
        <f>'2026 - WIP'!D31</f>
        <v>Notre Dame</v>
      </c>
      <c r="J391" s="35">
        <f>'2026 - WIP'!E31</f>
        <v>2</v>
      </c>
      <c r="K391" s="36">
        <f>'2026 - WIP'!F31</f>
        <v>37408</v>
      </c>
      <c r="L391" s="37">
        <f>'2026 - WIP'!G31</f>
        <v>23.339726027397262</v>
      </c>
      <c r="M391" s="37" t="str">
        <f>'2026 - WIP'!H31</f>
        <v>RS SR</v>
      </c>
      <c r="N391" s="37">
        <f>'2026 - WIP'!I31</f>
        <v>23.920547945205481</v>
      </c>
      <c r="O391" s="37" t="str">
        <f>'2026 - WIP'!J31</f>
        <v>Wide</v>
      </c>
      <c r="P391" s="37" t="str">
        <f>'2026 - WIP'!K31</f>
        <v>SLOB</v>
      </c>
      <c r="Q391" s="37" t="str">
        <f>'2026 - WIP'!L31</f>
        <v>Poor Separator</v>
      </c>
      <c r="R391" s="35">
        <f>'2026 - WIP'!M31</f>
        <v>76</v>
      </c>
      <c r="S391" s="35">
        <f>'2026 - WIP'!N31</f>
        <v>205</v>
      </c>
      <c r="T391" s="231">
        <f t="shared" si="46"/>
        <v>24.953107039178072</v>
      </c>
      <c r="U391" s="35">
        <f>'2026 - WIP'!O31</f>
        <v>4.5</v>
      </c>
      <c r="V391" s="38">
        <f>'2026 - WIP'!P31</f>
        <v>0</v>
      </c>
      <c r="W391" s="57">
        <f>'2026 - WIP'!Q31</f>
        <v>3.7994566140261497E-2</v>
      </c>
      <c r="X391" s="58">
        <f>'2026 - WIP'!R31</f>
        <v>2.6244343891402715E-2</v>
      </c>
      <c r="Y391" s="58">
        <f>'2026 - WIP'!S31</f>
        <v>0.26947102604997336</v>
      </c>
      <c r="Z391" s="58">
        <f>'2026 - WIP'!T31</f>
        <v>0.29403202328966521</v>
      </c>
      <c r="AA391" s="58">
        <f>'2026 - WIP'!U31</f>
        <v>0</v>
      </c>
      <c r="AB391" s="58">
        <f>'2026 - WIP'!V31</f>
        <v>0.29403202328966521</v>
      </c>
      <c r="AC391" s="59">
        <f>'2026 - WIP'!W31</f>
        <v>0.29403202328966521</v>
      </c>
      <c r="AD391" s="42">
        <f>'2026 - WIP'!X31</f>
        <v>21.265753424657536</v>
      </c>
      <c r="AE391" s="43">
        <f>'2026 - WIP'!Y31</f>
        <v>2.0099999999999998</v>
      </c>
      <c r="AF391" s="43">
        <f>'2026 - WIP'!Z31</f>
        <v>5.0999999999999996</v>
      </c>
      <c r="AG391" s="43">
        <f>'2026 - WIP'!AA31</f>
        <v>11.9</v>
      </c>
      <c r="AH391" s="43">
        <f>'2026 - WIP'!AB31</f>
        <v>0</v>
      </c>
      <c r="AI391" s="43">
        <f>'2026 - WIP'!AC31</f>
        <v>0</v>
      </c>
      <c r="AJ391" s="44">
        <f>'2026 - WIP'!AD31</f>
        <v>5.97029702970297E-2</v>
      </c>
      <c r="AK391" s="44">
        <f>'2026 - WIP'!AE31</f>
        <v>0.17413366336633662</v>
      </c>
      <c r="AL391" s="45">
        <f>'2026 - WIP'!AF31</f>
        <v>3.5000000000000003E-2</v>
      </c>
      <c r="AM391" s="46">
        <f>DS391/100</f>
        <v>0</v>
      </c>
      <c r="AN391" s="45">
        <f>'2026 - WIP'!AG31</f>
        <v>0.88099999999999989</v>
      </c>
      <c r="AO391" s="45">
        <f>'2026 - WIP'!AH31</f>
        <v>0.11900000000000001</v>
      </c>
      <c r="AP391" s="43">
        <f>'2026 - WIP'!AI31</f>
        <v>99.984758420972412</v>
      </c>
      <c r="AQ391" s="47">
        <f>'2026 - WIP'!AJ31</f>
        <v>105.12915687075977</v>
      </c>
      <c r="AR391" s="48">
        <f>'2026 - WIP'!AK31</f>
        <v>8</v>
      </c>
      <c r="AS391" s="49">
        <f>'2026 - WIP'!AL31</f>
        <v>4</v>
      </c>
      <c r="AT391" s="49">
        <f>'2026 - WIP'!AM31</f>
        <v>4</v>
      </c>
      <c r="AU391" s="49">
        <f>'2026 - WIP'!AN31</f>
        <v>3</v>
      </c>
      <c r="AV391" s="49">
        <f>'2026 - WIP'!AO31</f>
        <v>8</v>
      </c>
      <c r="AW391" s="49">
        <f>'2026 - WIP'!AP31</f>
        <v>7</v>
      </c>
      <c r="AX391" s="49">
        <f>'2026 - WIP'!AQ31</f>
        <v>0</v>
      </c>
      <c r="AY391" s="50">
        <f>'2026 - WIP'!AR31</f>
        <v>0.25</v>
      </c>
      <c r="AZ391" s="60">
        <f>'2026 - WIP'!AS31</f>
        <v>179</v>
      </c>
      <c r="BA391" s="61">
        <f>'2026 - WIP'!AT31</f>
        <v>4711.2000000000007</v>
      </c>
      <c r="BB391" s="61">
        <f>'2026 - WIP'!AU31</f>
        <v>15</v>
      </c>
      <c r="BC391" s="61">
        <f>'2026 - WIP'!AV31</f>
        <v>11</v>
      </c>
      <c r="BD391" s="61">
        <f>'2026 - WIP'!AW31</f>
        <v>0</v>
      </c>
      <c r="BE391" s="61">
        <f>'2026 - WIP'!AX31</f>
        <v>0</v>
      </c>
      <c r="BF391" s="62">
        <f>'2026 - WIP'!AY31</f>
        <v>0.55000000000000004</v>
      </c>
      <c r="BG391" s="62">
        <f>'2026 - WIP'!AZ31</f>
        <v>0.47</v>
      </c>
      <c r="BH391" s="62">
        <f>'2026 - WIP'!BA31</f>
        <v>1.33</v>
      </c>
      <c r="BI391" s="62">
        <f>'2026 - WIP'!BB31</f>
        <v>6.4</v>
      </c>
      <c r="BJ391" s="62">
        <f>'2026 - WIP'!BC31</f>
        <v>12.9</v>
      </c>
      <c r="BK391" s="62">
        <f>'2026 - WIP'!BH31</f>
        <v>0</v>
      </c>
      <c r="BL391" s="62">
        <f>'2026 - WIP'!BI31</f>
        <v>8.3000000000000007</v>
      </c>
      <c r="BM391" s="62">
        <f>'2026 - WIP'!BJ31</f>
        <v>77.8</v>
      </c>
      <c r="BN391" s="63">
        <f>'2026 - WIP'!BK31</f>
        <v>18.8</v>
      </c>
      <c r="BO391" s="60">
        <f>'2026 - WIP'!BL31</f>
        <v>58</v>
      </c>
      <c r="BP391" s="61">
        <f>'2026 - WIP'!BM31</f>
        <v>2210</v>
      </c>
      <c r="BQ391" s="61">
        <f>'2026 - WIP'!BN31</f>
        <v>7</v>
      </c>
      <c r="BR391" s="61">
        <f>'2026 - WIP'!BO31</f>
        <v>5</v>
      </c>
      <c r="BS391" s="61">
        <f>'2026 - WIP'!BP31</f>
        <v>1</v>
      </c>
      <c r="BT391" s="61">
        <f>'2026 - WIP'!BQ31</f>
        <v>0</v>
      </c>
      <c r="BU391" s="62">
        <f>'2026 - WIP'!BR31</f>
        <v>1.24</v>
      </c>
      <c r="BV391" s="62">
        <f>'2026 - WIP'!BS31</f>
        <v>1.81</v>
      </c>
      <c r="BW391" s="62">
        <f>'2026 - WIP'!BT31</f>
        <v>3.05</v>
      </c>
      <c r="BX391" s="62">
        <f>'2026 - WIP'!BU31</f>
        <v>1.2</v>
      </c>
      <c r="BY391" s="62">
        <f>'2026 - WIP'!BV31</f>
        <v>17.899999999999999</v>
      </c>
      <c r="BZ391" s="62">
        <f>'2026 - WIP'!CA31</f>
        <v>100</v>
      </c>
      <c r="CA391" s="62">
        <f>'2026 - WIP'!CB31</f>
        <v>0</v>
      </c>
      <c r="CB391" s="62">
        <f>'2026 - WIP'!CC31</f>
        <v>94.7</v>
      </c>
      <c r="CC391" s="63">
        <f>'2026 - WIP'!CD31</f>
        <v>5.3</v>
      </c>
      <c r="CD391" s="60">
        <f>'2026 - WIP'!CE31</f>
        <v>811</v>
      </c>
      <c r="CE391" s="61">
        <f>'2026 - WIP'!CF31</f>
        <v>3009.6000000000004</v>
      </c>
      <c r="CF391" s="61">
        <f>'2026 - WIP'!CG31</f>
        <v>100</v>
      </c>
      <c r="CG391" s="61">
        <f>'2026 - WIP'!CH31</f>
        <v>58</v>
      </c>
      <c r="CH391" s="61">
        <f>'2026 - WIP'!CI31</f>
        <v>5</v>
      </c>
      <c r="CI391" s="61">
        <f>'2026 - WIP'!CJ31</f>
        <v>19.200000000000003</v>
      </c>
      <c r="CJ391" s="62">
        <f>'2026 - WIP'!CK31</f>
        <v>0.66</v>
      </c>
      <c r="CK391" s="62">
        <f>'2026 - WIP'!CL31</f>
        <v>0.66</v>
      </c>
      <c r="CL391" s="62">
        <f>'2026 - WIP'!CM31</f>
        <v>1.85</v>
      </c>
      <c r="CM391" s="62">
        <f>'2026 - WIP'!CN31</f>
        <v>3.8</v>
      </c>
      <c r="CN391" s="62">
        <f>'2026 - WIP'!CO31</f>
        <v>14.8</v>
      </c>
      <c r="CO391" s="62">
        <f>'2026 - WIP'!CT31</f>
        <v>45.5</v>
      </c>
      <c r="CP391" s="62">
        <f>'2026 - WIP'!CU31</f>
        <v>9.4</v>
      </c>
      <c r="CQ391" s="62">
        <f>'2026 - WIP'!CV31</f>
        <v>93.7</v>
      </c>
      <c r="CR391" s="63">
        <f>'2026 - WIP'!CW31</f>
        <v>6.3</v>
      </c>
      <c r="CS391" s="60">
        <f>'2026 - WIP'!CX31</f>
        <v>808</v>
      </c>
      <c r="CT391" s="61">
        <f>'2026 - WIP'!CY31</f>
        <v>2748</v>
      </c>
      <c r="CU391" s="61">
        <f>'2026 - WIP'!CZ31</f>
        <v>94</v>
      </c>
      <c r="CV391" s="61">
        <f>'2026 - WIP'!DA31</f>
        <v>55</v>
      </c>
      <c r="CW391" s="61">
        <f>'2026 - WIP'!DB31</f>
        <v>5</v>
      </c>
      <c r="CX391" s="61">
        <f>'2026 - WIP'!DC31</f>
        <v>15.600000000000001</v>
      </c>
      <c r="CY391" s="62">
        <f>'2026 - WIP'!DD31</f>
        <v>0</v>
      </c>
      <c r="CZ391" s="62">
        <f>'2026 - WIP'!DE31</f>
        <v>0</v>
      </c>
      <c r="DA391" s="62">
        <f>'2026 - WIP'!DF31</f>
        <v>2.0099999999999998</v>
      </c>
      <c r="DB391" s="62">
        <f>'2026 - WIP'!DG31</f>
        <v>5.0999999999999996</v>
      </c>
      <c r="DC391" s="62">
        <f>'2026 - WIP'!DH31</f>
        <v>11.9</v>
      </c>
      <c r="DD391" s="62">
        <f>'2026 - WIP'!DM31</f>
        <v>40.9</v>
      </c>
      <c r="DE391" s="62">
        <f>'2026 - WIP'!DN31</f>
        <v>3.5</v>
      </c>
      <c r="DF391" s="62">
        <f>'2026 - WIP'!DO31</f>
        <v>88.1</v>
      </c>
      <c r="DG391" s="63">
        <f>'2026 - WIP'!DP31</f>
        <v>11.9</v>
      </c>
      <c r="DH391" s="60">
        <f>'2026 - WIP'!DQ31</f>
        <v>0</v>
      </c>
      <c r="DI391" s="61">
        <f>'2026 - WIP'!DR31</f>
        <v>1</v>
      </c>
      <c r="DJ391" s="61">
        <f>'2026 - WIP'!DS31</f>
        <v>0</v>
      </c>
      <c r="DK391" s="61">
        <f>'2026 - WIP'!DT31</f>
        <v>0</v>
      </c>
      <c r="DL391" s="61">
        <f>'2026 - WIP'!DU31</f>
        <v>0</v>
      </c>
      <c r="DM391" s="61">
        <f>'2026 - WIP'!DV31</f>
        <v>0</v>
      </c>
      <c r="DN391" s="62">
        <f>'2026 - WIP'!DW31</f>
        <v>0</v>
      </c>
      <c r="DO391" s="62">
        <f>'2026 - WIP'!DX31</f>
        <v>0</v>
      </c>
      <c r="DP391" s="62">
        <f>'2026 - WIP'!DY31</f>
        <v>0</v>
      </c>
      <c r="DQ391" s="62">
        <f>'2026 - WIP'!DZ31</f>
        <v>0</v>
      </c>
      <c r="DR391" s="62">
        <f>'2026 - WIP'!EA31</f>
        <v>0</v>
      </c>
      <c r="DS391" s="62">
        <f>'2026 - WIP'!EF31</f>
        <v>0</v>
      </c>
      <c r="DT391" s="62">
        <f>'2026 - WIP'!EG31</f>
        <v>0</v>
      </c>
      <c r="DU391" s="62">
        <f>'2026 - WIP'!EH31</f>
        <v>0</v>
      </c>
      <c r="DV391" s="63">
        <f>'2026 - WIP'!EI31</f>
        <v>0</v>
      </c>
    </row>
    <row r="392" spans="1:126" ht="15.75" customHeight="1" x14ac:dyDescent="0.2">
      <c r="A392" s="30">
        <f t="shared" si="43"/>
        <v>390</v>
      </c>
      <c r="B392" s="31">
        <f>'2023'!A47</f>
        <v>45</v>
      </c>
      <c r="C392" s="31">
        <v>2023</v>
      </c>
      <c r="D392" s="32" t="str">
        <f>'2023'!B47</f>
        <v>Jared Wayne</v>
      </c>
      <c r="E392" s="32" t="str" cm="1">
        <f t="array" ref="E392">_xlfn.IFS(F392&gt;12.5,"Cornerstone",AND(F392&gt;11.995,F392&lt;12.5),"Elite",AND(F392&gt;11,F392&lt;12.995),"Elite Upside",AND(F392&gt;=9.69,F392&lt;10.999),"Upside",AND(F392&gt;8.4,F392&lt;9.999),"Upside Lite",AND(F392&gt;7.25,F392&lt;8.999),"Outlier",AND(F392&gt;=6,F392&lt;7.25),"Outlier Lite",F392&lt;6.999,"Purgatory")</f>
        <v>Purgatory</v>
      </c>
      <c r="F392" s="33">
        <f>'2023'!C47</f>
        <v>5.5699999999999994</v>
      </c>
      <c r="G392" s="33">
        <f t="shared" si="44"/>
        <v>36.5</v>
      </c>
      <c r="H392" s="303">
        <f t="shared" si="45"/>
        <v>-1.6424089929704755</v>
      </c>
      <c r="I392" s="34" t="str">
        <f>'2023'!D47</f>
        <v>Pitt</v>
      </c>
      <c r="J392" s="35">
        <f>'2023'!E47</f>
        <v>4</v>
      </c>
      <c r="K392" s="36">
        <f>'2023'!F47</f>
        <v>36806</v>
      </c>
      <c r="L392" s="37">
        <f>'2023'!G47</f>
        <v>24.989041095890411</v>
      </c>
      <c r="M392" s="37" t="str">
        <f>'2023'!H47</f>
        <v>SR</v>
      </c>
      <c r="N392" s="37">
        <f>'2023'!I47</f>
        <v>22.567123287671233</v>
      </c>
      <c r="O392" s="37" t="str">
        <f>'2023'!J47</f>
        <v>Wide</v>
      </c>
      <c r="P392" s="37" t="str">
        <f>'2023'!K47</f>
        <v>SLOB</v>
      </c>
      <c r="Q392" s="37" t="str">
        <f>'2023'!L47</f>
        <v>Poor Separator</v>
      </c>
      <c r="R392" s="35">
        <f>'2023'!M47</f>
        <v>75</v>
      </c>
      <c r="S392" s="35">
        <f>'2023'!N47</f>
        <v>210</v>
      </c>
      <c r="T392" s="231">
        <f t="shared" si="46"/>
        <v>26.247909562485791</v>
      </c>
      <c r="U392" s="35">
        <f>'2023'!O47</f>
        <v>4.7300000000000004</v>
      </c>
      <c r="V392" s="38">
        <f>'2023'!P47</f>
        <v>0</v>
      </c>
      <c r="W392" s="57">
        <f>'2023'!Q47</f>
        <v>0</v>
      </c>
      <c r="X392" s="58">
        <f>'2023'!R47</f>
        <v>7.6717321654272363E-2</v>
      </c>
      <c r="Y392" s="58">
        <f>'2023'!S47</f>
        <v>0.11411768824167746</v>
      </c>
      <c r="Z392" s="58">
        <f>'2023'!T47</f>
        <v>0.13930053349140487</v>
      </c>
      <c r="AA392" s="58">
        <f>'2023'!U47</f>
        <v>0.36989575035500299</v>
      </c>
      <c r="AB392" s="58">
        <f>'2023'!V47</f>
        <v>0.36989575035500299</v>
      </c>
      <c r="AC392" s="59">
        <f>'2023'!W47</f>
        <v>0.35140096283725281</v>
      </c>
      <c r="AD392" s="42">
        <f>'2023'!X47</f>
        <v>21.901369863013699</v>
      </c>
      <c r="AE392" s="43">
        <f>'2023'!Y47</f>
        <v>2.81</v>
      </c>
      <c r="AF392" s="43">
        <f>'2023'!Z47</f>
        <v>5.4</v>
      </c>
      <c r="AG392" s="43">
        <f>'2023'!AA47</f>
        <v>14.7</v>
      </c>
      <c r="AH392" s="43">
        <f>'2023'!AB47</f>
        <v>1.03</v>
      </c>
      <c r="AI392" s="43">
        <f>'2023'!AC47</f>
        <v>2.89</v>
      </c>
      <c r="AJ392" s="44">
        <f>'2023'!AD47</f>
        <v>6.3146067415730339E-2</v>
      </c>
      <c r="AK392" s="44">
        <f>'2023'!AE47</f>
        <v>0.18154494382022474</v>
      </c>
      <c r="AL392" s="45">
        <f>'2023'!AF47</f>
        <v>7.6999999999999999E-2</v>
      </c>
      <c r="AM392" s="46">
        <f>DD392/100</f>
        <v>0.375</v>
      </c>
      <c r="AN392" s="45">
        <f>'2023'!AG47</f>
        <v>0.77249999999999996</v>
      </c>
      <c r="AO392" s="45">
        <f>'2023'!AH47</f>
        <v>0.2145</v>
      </c>
      <c r="AP392" s="43">
        <f>'2023'!AI47</f>
        <v>83.908262356694522</v>
      </c>
      <c r="AQ392" s="47">
        <f>'2023'!AJ47</f>
        <v>86.489943600581071</v>
      </c>
      <c r="AR392" s="48">
        <f>'2023'!AK47</f>
        <v>9</v>
      </c>
      <c r="AS392" s="49">
        <f>'2023'!AL47</f>
        <v>3</v>
      </c>
      <c r="AT392" s="49">
        <f>'2023'!AM47</f>
        <v>5</v>
      </c>
      <c r="AU392" s="49">
        <f>'2023'!AN47</f>
        <v>3</v>
      </c>
      <c r="AV392" s="49">
        <f>'2023'!AO47</f>
        <v>3</v>
      </c>
      <c r="AW392" s="49">
        <f>'2023'!AP47</f>
        <v>4</v>
      </c>
      <c r="AX392" s="49">
        <f>'2023'!AQ47</f>
        <v>0</v>
      </c>
      <c r="AY392" s="50">
        <f>'2023'!AR47</f>
        <v>0.5</v>
      </c>
      <c r="AZ392" s="60">
        <f>'2023'!AS47</f>
        <v>0</v>
      </c>
      <c r="BA392" s="61">
        <f>'2023'!AT47</f>
        <v>1985.2000000000003</v>
      </c>
      <c r="BB392" s="61">
        <f>'2023'!AU47</f>
        <v>0</v>
      </c>
      <c r="BC392" s="61">
        <f>'2023'!AV47</f>
        <v>0</v>
      </c>
      <c r="BD392" s="61">
        <f>'2023'!AW47</f>
        <v>0</v>
      </c>
      <c r="BE392" s="61">
        <f>'2023'!AX47</f>
        <v>0</v>
      </c>
      <c r="BF392" s="62">
        <f>'2023'!AY47</f>
        <v>0</v>
      </c>
      <c r="BG392" s="62">
        <f>'2023'!AZ47</f>
        <v>0</v>
      </c>
      <c r="BH392" s="62">
        <f>'2023'!BA47</f>
        <v>0</v>
      </c>
      <c r="BI392" s="62">
        <f>'2023'!BA47</f>
        <v>0</v>
      </c>
      <c r="BJ392" s="62">
        <f>'2023'!BC47</f>
        <v>0</v>
      </c>
      <c r="BK392" s="62">
        <f>'2023'!BH47</f>
        <v>0</v>
      </c>
      <c r="BL392" s="62">
        <f>'2023'!BI47</f>
        <v>0</v>
      </c>
      <c r="BM392" s="62">
        <f>'2023'!BJ47</f>
        <v>0</v>
      </c>
      <c r="BN392" s="63">
        <f>'2023'!BK47</f>
        <v>0</v>
      </c>
      <c r="BO392" s="60">
        <f>'2023'!BL47</f>
        <v>261</v>
      </c>
      <c r="BP392" s="61">
        <f>'2023'!BM47</f>
        <v>3402.1</v>
      </c>
      <c r="BQ392" s="61">
        <f>'2023'!BN47</f>
        <v>26</v>
      </c>
      <c r="BR392" s="61">
        <f>'2023'!BO47</f>
        <v>18</v>
      </c>
      <c r="BS392" s="61">
        <f>'2023'!BP47</f>
        <v>1</v>
      </c>
      <c r="BT392" s="61">
        <f>'2023'!BQ47</f>
        <v>17</v>
      </c>
      <c r="BU392" s="62">
        <f>'2023'!BR47</f>
        <v>1.06</v>
      </c>
      <c r="BV392" s="62">
        <f>'2023'!BS47</f>
        <v>1.32</v>
      </c>
      <c r="BW392" s="62">
        <f>'2023'!BT47</f>
        <v>2.04</v>
      </c>
      <c r="BX392" s="62">
        <f>'2023'!BU47</f>
        <v>4.4000000000000004</v>
      </c>
      <c r="BY392" s="62">
        <f>'2023'!BV47</f>
        <v>11.9</v>
      </c>
      <c r="BZ392" s="62">
        <f>'2023'!CA47</f>
        <v>42.9</v>
      </c>
      <c r="CA392" s="62">
        <f>'2023'!CB47</f>
        <v>14.3</v>
      </c>
      <c r="CB392" s="62">
        <f>'2023'!CC47</f>
        <v>84.2</v>
      </c>
      <c r="CC392" s="63">
        <f>'2023'!CD47</f>
        <v>15.8</v>
      </c>
      <c r="CD392" s="60">
        <f>'2023'!CE47</f>
        <v>326</v>
      </c>
      <c r="CE392" s="61">
        <f>'2023'!CF47</f>
        <v>2856.7</v>
      </c>
      <c r="CF392" s="61">
        <f>'2023'!CG47</f>
        <v>41</v>
      </c>
      <c r="CG392" s="61">
        <f>'2023'!CH47</f>
        <v>21</v>
      </c>
      <c r="CH392" s="61">
        <f>'2023'!CI47</f>
        <v>1</v>
      </c>
      <c r="CI392" s="61">
        <f>'2023'!CJ47</f>
        <v>14</v>
      </c>
      <c r="CJ392" s="62">
        <f>'2023'!CK47</f>
        <v>0.73</v>
      </c>
      <c r="CK392" s="62">
        <f>'2023'!CL47</f>
        <v>1.22</v>
      </c>
      <c r="CL392" s="62">
        <f>'2023'!CM47</f>
        <v>1.76</v>
      </c>
      <c r="CM392" s="62">
        <f>'2023'!CN47</f>
        <v>5.8</v>
      </c>
      <c r="CN392" s="62">
        <f>'2023'!CO47</f>
        <v>13.5</v>
      </c>
      <c r="CO392" s="62">
        <f>'2023'!CT47</f>
        <v>28.6</v>
      </c>
      <c r="CP392" s="62">
        <f>'2023'!CU47</f>
        <v>8.6999999999999993</v>
      </c>
      <c r="CQ392" s="62">
        <f>'2023'!CV47</f>
        <v>74</v>
      </c>
      <c r="CR392" s="63">
        <f>'2023'!CW47</f>
        <v>25</v>
      </c>
      <c r="CS392" s="60">
        <f>'2023'!CX47</f>
        <v>658</v>
      </c>
      <c r="CT392" s="61">
        <f>'2023'!CY47</f>
        <v>4723.5999999999995</v>
      </c>
      <c r="CU392" s="61">
        <f>'2023'!CZ47</f>
        <v>64</v>
      </c>
      <c r="CV392" s="61">
        <f>'2023'!DA47</f>
        <v>47</v>
      </c>
      <c r="CW392" s="61">
        <f>'2023'!DB47</f>
        <v>6</v>
      </c>
      <c r="CX392" s="61">
        <f>'2023'!DC47</f>
        <v>44</v>
      </c>
      <c r="CY392" s="62">
        <f>'2023'!DD47</f>
        <v>0.88</v>
      </c>
      <c r="CZ392" s="62">
        <f>'2023'!DE47</f>
        <v>1.29</v>
      </c>
      <c r="DA392" s="62">
        <f>'2023'!DF47</f>
        <v>1.86</v>
      </c>
      <c r="DB392" s="62">
        <f>'2023'!DG47</f>
        <v>5</v>
      </c>
      <c r="DC392" s="62">
        <f>'2023'!DH47</f>
        <v>11.7</v>
      </c>
      <c r="DD392" s="62">
        <f>'2023'!DM47</f>
        <v>37.5</v>
      </c>
      <c r="DE392" s="62">
        <f>'2023'!DN47</f>
        <v>4.0999999999999996</v>
      </c>
      <c r="DF392" s="62">
        <f>'2023'!DO47</f>
        <v>68.599999999999994</v>
      </c>
      <c r="DG392" s="63">
        <f>'2023'!DP47</f>
        <v>29.3</v>
      </c>
      <c r="DH392" s="60">
        <f>'2023'!DQ47</f>
        <v>1068</v>
      </c>
      <c r="DI392" s="61">
        <f>'2023'!DR47</f>
        <v>2887.2999999999997</v>
      </c>
      <c r="DJ392" s="61">
        <f>'2023'!DS47</f>
        <v>93</v>
      </c>
      <c r="DK392" s="61">
        <f>'2023'!DT47</f>
        <v>60</v>
      </c>
      <c r="DL392" s="61">
        <f>'2023'!DU47</f>
        <v>5</v>
      </c>
      <c r="DM392" s="61">
        <f>'2023'!DV47</f>
        <v>13</v>
      </c>
      <c r="DN392" s="62">
        <f>'2023'!DW47</f>
        <v>1.03</v>
      </c>
      <c r="DO392" s="62">
        <f>'2023'!DX47</f>
        <v>2.89</v>
      </c>
      <c r="DP392" s="62">
        <f>'2023'!DY47</f>
        <v>2.81</v>
      </c>
      <c r="DQ392" s="62">
        <f>'2023'!DZ47</f>
        <v>5.4</v>
      </c>
      <c r="DR392" s="62">
        <f>'2023'!EA47</f>
        <v>14.7</v>
      </c>
      <c r="DS392" s="62">
        <f>'2023'!EF47</f>
        <v>62.5</v>
      </c>
      <c r="DT392" s="62">
        <f>'2023'!EG47</f>
        <v>7.7</v>
      </c>
      <c r="DU392" s="62">
        <f>'2023'!EH47</f>
        <v>85.9</v>
      </c>
      <c r="DV392" s="63">
        <f>'2023'!EI47</f>
        <v>13.6</v>
      </c>
    </row>
    <row r="393" spans="1:126" ht="15.75" customHeight="1" x14ac:dyDescent="0.2">
      <c r="A393" s="30">
        <f t="shared" si="43"/>
        <v>391</v>
      </c>
      <c r="B393" s="31">
        <f>'2023'!A48</f>
        <v>46</v>
      </c>
      <c r="C393" s="31">
        <v>2023</v>
      </c>
      <c r="D393" s="32" t="str">
        <f>'2023'!B48</f>
        <v>Trea Shropshire</v>
      </c>
      <c r="E393" s="32" t="str" cm="1">
        <f t="array" ref="E393">_xlfn.IFS(F393&gt;12.5,"Cornerstone",AND(F393&gt;11.995,F393&lt;12.5),"Elite",AND(F393&gt;11,F393&lt;12.995),"Elite Upside",AND(F393&gt;=9.69,F393&lt;10.999),"Upside",AND(F393&gt;8.4,F393&lt;9.999),"Upside Lite",AND(F393&gt;7.25,F393&lt;8.999),"Outlier",AND(F393&gt;=6,F393&lt;7.25),"Outlier Lite",F393&lt;6.999,"Purgatory")</f>
        <v>Purgatory</v>
      </c>
      <c r="F393" s="33">
        <f>'2023'!C48</f>
        <v>5.5628571428571423</v>
      </c>
      <c r="G393" s="33">
        <f t="shared" si="44"/>
        <v>36.4</v>
      </c>
      <c r="H393" s="303">
        <f t="shared" si="45"/>
        <v>-1.6465086676053386</v>
      </c>
      <c r="I393" s="34" t="str">
        <f>'2023'!D48</f>
        <v>UAB</v>
      </c>
      <c r="J393" s="35">
        <f>'2023'!E48</f>
        <v>10</v>
      </c>
      <c r="K393" s="36">
        <f>'2023'!F48</f>
        <v>36698</v>
      </c>
      <c r="L393" s="37">
        <f>'2023'!G48</f>
        <v>25.284931506849315</v>
      </c>
      <c r="M393" s="37" t="str">
        <f>'2023'!H48</f>
        <v>RS SR</v>
      </c>
      <c r="N393" s="37">
        <f>'2023'!I48</f>
        <v>22.863013698630137</v>
      </c>
      <c r="O393" s="37" t="str">
        <f>'2023'!J48</f>
        <v>Wide</v>
      </c>
      <c r="P393" s="37" t="str">
        <f>'2023'!K48</f>
        <v>DEEP</v>
      </c>
      <c r="Q393" s="37" t="str">
        <f>'2023'!L48</f>
        <v>Elite Earner</v>
      </c>
      <c r="R393" s="35">
        <f>'2023'!M48</f>
        <v>75</v>
      </c>
      <c r="S393" s="35">
        <f>'2023'!N48</f>
        <v>179</v>
      </c>
      <c r="T393" s="231">
        <f t="shared" si="46"/>
        <v>22.373218150880746</v>
      </c>
      <c r="U393" s="35">
        <f>'2023'!O48</f>
        <v>4.5199999999999996</v>
      </c>
      <c r="V393" s="38">
        <f>'2023'!P48</f>
        <v>0</v>
      </c>
      <c r="W393" s="57">
        <f>'2023'!Q48</f>
        <v>0</v>
      </c>
      <c r="X393" s="58">
        <f>'2023'!R48</f>
        <v>0</v>
      </c>
      <c r="Y393" s="58">
        <f>'2023'!S48</f>
        <v>0.17111000717558095</v>
      </c>
      <c r="Z393" s="58">
        <f>'2023'!T48</f>
        <v>0.2621275961072374</v>
      </c>
      <c r="AA393" s="58">
        <f>'2023'!U48</f>
        <v>0.35044422507403755</v>
      </c>
      <c r="AB393" s="58">
        <f>'2023'!V48</f>
        <v>0.35044422507403755</v>
      </c>
      <c r="AC393" s="59">
        <f>'2023'!W48</f>
        <v>0.24531095755182628</v>
      </c>
      <c r="AD393" s="42">
        <f>'2023'!X48</f>
        <v>21.2</v>
      </c>
      <c r="AE393" s="43">
        <f>'2023'!Y48</f>
        <v>3.81</v>
      </c>
      <c r="AF393" s="43">
        <f>'2023'!Z48</f>
        <v>5.8</v>
      </c>
      <c r="AG393" s="43">
        <f>'2023'!AA48</f>
        <v>20.6</v>
      </c>
      <c r="AH393" s="43">
        <f>'2023'!AB48</f>
        <v>1.52</v>
      </c>
      <c r="AI393" s="43">
        <f>'2023'!AC48</f>
        <v>3.37</v>
      </c>
      <c r="AJ393" s="44">
        <f>'2023'!AD48</f>
        <v>6.1917659804983746E-2</v>
      </c>
      <c r="AK393" s="44">
        <f>'2023'!AE48</f>
        <v>0.26418201516793066</v>
      </c>
      <c r="AL393" s="45">
        <f>'2023'!AF48</f>
        <v>6.8000000000000005E-2</v>
      </c>
      <c r="AM393" s="46">
        <f>DD393/100</f>
        <v>0.4</v>
      </c>
      <c r="AN393" s="45">
        <f>'2023'!AG48</f>
        <v>0.876</v>
      </c>
      <c r="AO393" s="45">
        <f>'2023'!AH48</f>
        <v>0.124</v>
      </c>
      <c r="AP393" s="43">
        <f>'2023'!AI48</f>
        <v>85.768790823912852</v>
      </c>
      <c r="AQ393" s="47">
        <f>'2023'!AJ48</f>
        <v>88.407716626471299</v>
      </c>
      <c r="AR393" s="48">
        <f>'2023'!AK48</f>
        <v>6</v>
      </c>
      <c r="AS393" s="49">
        <f>'2023'!AL48</f>
        <v>4</v>
      </c>
      <c r="AT393" s="49">
        <f>'2023'!AM48</f>
        <v>7</v>
      </c>
      <c r="AU393" s="49">
        <f>'2023'!AN48</f>
        <v>3</v>
      </c>
      <c r="AV393" s="49">
        <f>'2023'!AO48</f>
        <v>7</v>
      </c>
      <c r="AW393" s="49">
        <f>'2023'!AP48</f>
        <v>4</v>
      </c>
      <c r="AX393" s="49">
        <f>'2023'!AQ48</f>
        <v>0</v>
      </c>
      <c r="AY393" s="50">
        <f>'2023'!AR48</f>
        <v>0</v>
      </c>
      <c r="AZ393" s="60">
        <f>'2023'!AS48</f>
        <v>0</v>
      </c>
      <c r="BA393" s="61">
        <f>'2023'!AT48</f>
        <v>1</v>
      </c>
      <c r="BB393" s="61">
        <f>'2023'!AU48</f>
        <v>0</v>
      </c>
      <c r="BC393" s="61">
        <f>'2023'!AV48</f>
        <v>0</v>
      </c>
      <c r="BD393" s="61">
        <f>'2023'!AW48</f>
        <v>0</v>
      </c>
      <c r="BE393" s="61">
        <f>'2023'!AX48</f>
        <v>0</v>
      </c>
      <c r="BF393" s="62">
        <f>'2023'!AY48</f>
        <v>0</v>
      </c>
      <c r="BG393" s="62">
        <f>'2023'!AZ48</f>
        <v>0</v>
      </c>
      <c r="BH393" s="62">
        <f>'2023'!BA48</f>
        <v>0</v>
      </c>
      <c r="BI393" s="62">
        <f>'2023'!BA48</f>
        <v>0</v>
      </c>
      <c r="BJ393" s="62">
        <f>'2023'!BC48</f>
        <v>0</v>
      </c>
      <c r="BK393" s="62">
        <f>'2023'!BH48</f>
        <v>0</v>
      </c>
      <c r="BL393" s="62">
        <f>'2023'!BI48</f>
        <v>0</v>
      </c>
      <c r="BM393" s="62">
        <f>'2023'!BJ48</f>
        <v>0</v>
      </c>
      <c r="BN393" s="63">
        <f>'2023'!BK48</f>
        <v>0</v>
      </c>
      <c r="BO393" s="60">
        <f>'2023'!BL48</f>
        <v>0</v>
      </c>
      <c r="BP393" s="61">
        <f>'2023'!BM48</f>
        <v>1</v>
      </c>
      <c r="BQ393" s="61">
        <f>'2023'!BN48</f>
        <v>0</v>
      </c>
      <c r="BR393" s="61">
        <f>'2023'!BO48</f>
        <v>0</v>
      </c>
      <c r="BS393" s="61">
        <f>'2023'!BP48</f>
        <v>0</v>
      </c>
      <c r="BT393" s="61">
        <f>'2023'!BQ48</f>
        <v>0</v>
      </c>
      <c r="BU393" s="62">
        <f>'2023'!BR48</f>
        <v>0</v>
      </c>
      <c r="BV393" s="62">
        <f>'2023'!BS48</f>
        <v>0</v>
      </c>
      <c r="BW393" s="62">
        <f>'2023'!BT48</f>
        <v>0</v>
      </c>
      <c r="BX393" s="62">
        <f>'2023'!BU48</f>
        <v>0</v>
      </c>
      <c r="BY393" s="62">
        <f>'2023'!BV48</f>
        <v>0</v>
      </c>
      <c r="BZ393" s="62">
        <f>'2023'!CA48</f>
        <v>0</v>
      </c>
      <c r="CA393" s="62">
        <f>'2023'!CB48</f>
        <v>0</v>
      </c>
      <c r="CB393" s="62">
        <f>'2023'!CC48</f>
        <v>0</v>
      </c>
      <c r="CC393" s="63">
        <f>'2023'!CD48</f>
        <v>0</v>
      </c>
      <c r="CD393" s="60">
        <f>'2023'!CE48</f>
        <v>310</v>
      </c>
      <c r="CE393" s="61">
        <f>'2023'!CF48</f>
        <v>1811.7</v>
      </c>
      <c r="CF393" s="61">
        <f>'2023'!CG48</f>
        <v>34</v>
      </c>
      <c r="CG393" s="61">
        <f>'2023'!CH48</f>
        <v>14</v>
      </c>
      <c r="CH393" s="61">
        <f>'2023'!CI48</f>
        <v>2</v>
      </c>
      <c r="CI393" s="61">
        <f>'2023'!CJ48</f>
        <v>14</v>
      </c>
      <c r="CJ393" s="62">
        <f>'2023'!CK48</f>
        <v>0.56000000000000005</v>
      </c>
      <c r="CK393" s="62">
        <f>'2023'!CL48</f>
        <v>1.27</v>
      </c>
      <c r="CL393" s="62">
        <f>'2023'!CM48</f>
        <v>1.94</v>
      </c>
      <c r="CM393" s="62">
        <f>'2023'!CN48</f>
        <v>0</v>
      </c>
      <c r="CN393" s="62">
        <f>'2023'!CO48</f>
        <v>0</v>
      </c>
      <c r="CO393" s="62">
        <f>'2023'!CT48</f>
        <v>57.1</v>
      </c>
      <c r="CP393" s="62">
        <f>'2023'!CU48</f>
        <v>12.5</v>
      </c>
      <c r="CQ393" s="62">
        <f>'2023'!CV48</f>
        <v>91.1</v>
      </c>
      <c r="CR393" s="63">
        <f>'2023'!CW48</f>
        <v>8.9</v>
      </c>
      <c r="CS393" s="60">
        <f>'2023'!CX48</f>
        <v>703</v>
      </c>
      <c r="CT393" s="61">
        <f>'2023'!CY48</f>
        <v>2681.9</v>
      </c>
      <c r="CU393" s="61">
        <f>'2023'!CZ48</f>
        <v>52</v>
      </c>
      <c r="CV393" s="61">
        <f>'2023'!DA48</f>
        <v>27</v>
      </c>
      <c r="CW393" s="61">
        <f>'2023'!DB48</f>
        <v>7</v>
      </c>
      <c r="CX393" s="61">
        <f>'2023'!DC48</f>
        <v>20</v>
      </c>
      <c r="CY393" s="62">
        <f>'2023'!DD48</f>
        <v>1.52</v>
      </c>
      <c r="CZ393" s="62">
        <f>'2023'!DE48</f>
        <v>2.61</v>
      </c>
      <c r="DA393" s="62">
        <f>'2023'!DF48</f>
        <v>2.2999999999999998</v>
      </c>
      <c r="DB393" s="62">
        <f>'2023'!DG48</f>
        <v>5.8</v>
      </c>
      <c r="DC393" s="62">
        <f>'2023'!DH48</f>
        <v>24.4</v>
      </c>
      <c r="DD393" s="62">
        <f>'2023'!DM48</f>
        <v>40</v>
      </c>
      <c r="DE393" s="62">
        <f>'2023'!DN48</f>
        <v>10</v>
      </c>
      <c r="DF393" s="62">
        <f>'2023'!DO48</f>
        <v>91.2</v>
      </c>
      <c r="DG393" s="63">
        <f>'2023'!DP48</f>
        <v>8.8000000000000007</v>
      </c>
      <c r="DH393" s="60">
        <f>'2023'!DQ48</f>
        <v>923</v>
      </c>
      <c r="DI393" s="61">
        <f>'2023'!DR48</f>
        <v>2633.7999999999997</v>
      </c>
      <c r="DJ393" s="61">
        <f>'2023'!DS48</f>
        <v>79</v>
      </c>
      <c r="DK393" s="61">
        <f>'2023'!DT48</f>
        <v>41</v>
      </c>
      <c r="DL393" s="61">
        <f>'2023'!DU48</f>
        <v>6</v>
      </c>
      <c r="DM393" s="61">
        <f>'2023'!DV48</f>
        <v>5</v>
      </c>
      <c r="DN393" s="62">
        <f>'2023'!DW48</f>
        <v>1.0900000000000001</v>
      </c>
      <c r="DO393" s="62">
        <f>'2023'!DX48</f>
        <v>3.37</v>
      </c>
      <c r="DP393" s="62">
        <f>'2023'!DY48</f>
        <v>3.81</v>
      </c>
      <c r="DQ393" s="62">
        <f>'2023'!DZ48</f>
        <v>5.4</v>
      </c>
      <c r="DR393" s="62">
        <f>'2023'!EA48</f>
        <v>20.6</v>
      </c>
      <c r="DS393" s="62">
        <f>'2023'!EF48</f>
        <v>66.7</v>
      </c>
      <c r="DT393" s="62">
        <f>'2023'!EG48</f>
        <v>6.8</v>
      </c>
      <c r="DU393" s="62">
        <f>'2023'!EH48</f>
        <v>84</v>
      </c>
      <c r="DV393" s="63">
        <f>'2023'!EI48</f>
        <v>16</v>
      </c>
    </row>
    <row r="394" spans="1:126" ht="15.75" customHeight="1" x14ac:dyDescent="0.2">
      <c r="A394" s="30">
        <f t="shared" si="43"/>
        <v>392</v>
      </c>
      <c r="B394" s="31">
        <f>'2020'!A37</f>
        <v>35</v>
      </c>
      <c r="C394" s="31">
        <v>2020</v>
      </c>
      <c r="D394" s="32" t="str">
        <f>'2020'!B37</f>
        <v>Dezmon Patmon</v>
      </c>
      <c r="E394" s="32" t="str" cm="1">
        <f t="array" ref="E394">_xlfn.IFS(F394&gt;12.5,"Cornerstone",AND(F394&gt;11.995,F394&lt;12.5),"Elite",AND(F394&gt;11,F394&lt;12.995),"Elite Upside",AND(F394&gt;=9.69,F394&lt;10.999),"Upside",AND(F394&gt;8.4,F394&lt;9.999),"Upside Lite",AND(F394&gt;7.25,F394&lt;8.999),"Outlier",AND(F394&gt;=6,F394&lt;7.25),"Outlier Lite",F394&lt;6.999,"Purgatory")</f>
        <v>Purgatory</v>
      </c>
      <c r="F394" s="33">
        <f>'2020'!C37</f>
        <v>5.5485714285714289</v>
      </c>
      <c r="G394" s="33">
        <f t="shared" si="44"/>
        <v>36.199999999999996</v>
      </c>
      <c r="H394" s="303">
        <f t="shared" si="45"/>
        <v>-1.6547080168750645</v>
      </c>
      <c r="I394" s="34" t="str">
        <f>'2020'!D37</f>
        <v>Washington State</v>
      </c>
      <c r="J394" s="35">
        <f>'2020'!E37</f>
        <v>5</v>
      </c>
      <c r="K394" s="36">
        <f>'2020'!F37</f>
        <v>36013</v>
      </c>
      <c r="L394" s="37">
        <f>'2020'!G37</f>
        <v>27.161643835616438</v>
      </c>
      <c r="M394" s="37" t="str">
        <f>'2020'!H37</f>
        <v>SR</v>
      </c>
      <c r="N394" s="37">
        <f>'2020'!I37</f>
        <v>21.728767123287671</v>
      </c>
      <c r="O394" s="37" t="str">
        <f>'2020'!J37</f>
        <v>Wide</v>
      </c>
      <c r="P394" s="37" t="str">
        <f>'2020'!K37</f>
        <v>PROTO X</v>
      </c>
      <c r="Q394" s="37" t="str">
        <f>'2020'!L37</f>
        <v>Elite Earner</v>
      </c>
      <c r="R394" s="55">
        <f>'2020'!M37</f>
        <v>76</v>
      </c>
      <c r="S394" s="55">
        <f>'2020'!N37</f>
        <v>225</v>
      </c>
      <c r="T394" s="231">
        <f t="shared" si="46"/>
        <v>27.387556506414953</v>
      </c>
      <c r="U394" s="35">
        <f>'2020'!O37</f>
        <v>4.4800000000000004</v>
      </c>
      <c r="V394" s="56">
        <f>'2020'!P37</f>
        <v>6</v>
      </c>
      <c r="W394" s="57">
        <f>'2020'!Q37</f>
        <v>0</v>
      </c>
      <c r="X394" s="58">
        <f>'2020'!R37</f>
        <v>0</v>
      </c>
      <c r="Y394" s="58">
        <f>'2020'!S37</f>
        <v>7.9471587334871044E-2</v>
      </c>
      <c r="Z394" s="58">
        <f>'2020'!T37</f>
        <v>0.16793578925704877</v>
      </c>
      <c r="AA394" s="58">
        <f>'2020'!U37</f>
        <v>0.13408411050501495</v>
      </c>
      <c r="AB394" s="58">
        <f>'2020'!V37</f>
        <v>0.15100994988103186</v>
      </c>
      <c r="AC394" s="59">
        <f>'2020'!W37</f>
        <v>0.14345945238698027</v>
      </c>
      <c r="AD394" s="42" t="str">
        <f>'2020'!X37</f>
        <v>N/A</v>
      </c>
      <c r="AE394" s="43">
        <f>'2020'!Y37</f>
        <v>2.99</v>
      </c>
      <c r="AF394" s="43">
        <f>'2020'!Z37</f>
        <v>5.3</v>
      </c>
      <c r="AG394" s="43">
        <f>'2020'!AA37</f>
        <v>10.1</v>
      </c>
      <c r="AH394" s="43">
        <f>'2020'!AB37</f>
        <v>0.8</v>
      </c>
      <c r="AI394" s="43">
        <f>'2020'!AC37</f>
        <v>1.21</v>
      </c>
      <c r="AJ394" s="44">
        <f>'2020'!AD37</f>
        <v>5.8792650918635177E-2</v>
      </c>
      <c r="AK394" s="44">
        <f>'2020'!AE37</f>
        <v>0.20577427821522312</v>
      </c>
      <c r="AL394" s="45">
        <f>'2020'!AF37</f>
        <v>0.106</v>
      </c>
      <c r="AM394" s="46">
        <f>DS394/100</f>
        <v>0.4</v>
      </c>
      <c r="AN394" s="45">
        <f>'2020'!AG37</f>
        <v>0.97849999999999993</v>
      </c>
      <c r="AO394" s="45">
        <f>'2020'!AH37</f>
        <v>2.1500000000000002E-2</v>
      </c>
      <c r="AP394" s="43">
        <f>'2020'!AI37</f>
        <v>111.71216221959924</v>
      </c>
      <c r="AQ394" s="47">
        <f>'2020'!AJ37</f>
        <v>117.45995701573443</v>
      </c>
      <c r="AR394" s="48">
        <f>'2020'!AK37</f>
        <v>3</v>
      </c>
      <c r="AS394" s="49">
        <f>'2020'!AL37</f>
        <v>0</v>
      </c>
      <c r="AT394" s="49">
        <f>'2020'!AM37</f>
        <v>6</v>
      </c>
      <c r="AU394" s="49">
        <f>'2020'!AN37</f>
        <v>3</v>
      </c>
      <c r="AV394" s="49">
        <f>'2020'!AO37</f>
        <v>8</v>
      </c>
      <c r="AW394" s="49">
        <f>'2020'!AP37</f>
        <v>9</v>
      </c>
      <c r="AX394" s="49">
        <f>'2020'!AQ37</f>
        <v>2</v>
      </c>
      <c r="AY394" s="50">
        <f>'2020'!AR37</f>
        <v>0</v>
      </c>
      <c r="AZ394" s="60">
        <f>'2020'!AS37</f>
        <v>0</v>
      </c>
      <c r="BA394" s="61">
        <f>'2020'!AT37</f>
        <v>5059</v>
      </c>
      <c r="BB394" s="61">
        <f>'2020'!AU37</f>
        <v>0</v>
      </c>
      <c r="BC394" s="61">
        <f>'2020'!AV37</f>
        <v>0</v>
      </c>
      <c r="BD394" s="61">
        <f>'2020'!AW37</f>
        <v>0</v>
      </c>
      <c r="BE394" s="61">
        <f>'2020'!AX37</f>
        <v>0</v>
      </c>
      <c r="BF394" s="62">
        <f>'2020'!AY37</f>
        <v>0</v>
      </c>
      <c r="BG394" s="62">
        <f>'2020'!AZ37</f>
        <v>0</v>
      </c>
      <c r="BH394" s="62">
        <f>'2020'!BA37</f>
        <v>0</v>
      </c>
      <c r="BI394" s="62">
        <f>'2020'!BB37</f>
        <v>0</v>
      </c>
      <c r="BJ394" s="62">
        <f>'2020'!BC37</f>
        <v>0</v>
      </c>
      <c r="BK394" s="62">
        <f>'2020'!BD37</f>
        <v>0</v>
      </c>
      <c r="BL394" s="62">
        <f>'2020'!BE37</f>
        <v>0</v>
      </c>
      <c r="BM394" s="62">
        <f>'2020'!BF37</f>
        <v>0</v>
      </c>
      <c r="BN394" s="63">
        <f>'2020'!BG37</f>
        <v>0</v>
      </c>
      <c r="BO394" s="60">
        <f>'2020'!BH37</f>
        <v>0</v>
      </c>
      <c r="BP394" s="61">
        <f>'2020'!BI37</f>
        <v>4713</v>
      </c>
      <c r="BQ394" s="61">
        <f>'2020'!BJ37</f>
        <v>2</v>
      </c>
      <c r="BR394" s="61">
        <f>'2020'!BK37</f>
        <v>2</v>
      </c>
      <c r="BS394" s="61">
        <f>'2020'!BL37</f>
        <v>0</v>
      </c>
      <c r="BT394" s="61">
        <f>'2020'!BM37</f>
        <v>40</v>
      </c>
      <c r="BU394" s="62">
        <f>'2020'!BN37</f>
        <v>1.17</v>
      </c>
      <c r="BV394" s="62">
        <f>'2020'!BO37</f>
        <v>0.43</v>
      </c>
      <c r="BW394" s="62">
        <f>'2020'!BP37</f>
        <v>0</v>
      </c>
      <c r="BX394" s="62">
        <f>'2020'!BQ37</f>
        <v>0</v>
      </c>
      <c r="BY394" s="62">
        <f>'2020'!BR37</f>
        <v>0</v>
      </c>
      <c r="BZ394" s="62">
        <f>'2020'!BS37</f>
        <v>0</v>
      </c>
      <c r="CA394" s="62">
        <f>'2020'!BT37</f>
        <v>0</v>
      </c>
      <c r="CB394" s="62">
        <f>'2020'!BU37</f>
        <v>100</v>
      </c>
      <c r="CC394" s="63">
        <f>'2020'!BV37</f>
        <v>0</v>
      </c>
      <c r="CD394" s="60">
        <f>'2020'!BW37</f>
        <v>379</v>
      </c>
      <c r="CE394" s="61">
        <f>'2020'!BX37</f>
        <v>4769</v>
      </c>
      <c r="CF394" s="61">
        <f>'2020'!BY37</f>
        <v>52</v>
      </c>
      <c r="CG394" s="61">
        <f>'2020'!BZ37</f>
        <v>34</v>
      </c>
      <c r="CH394" s="61">
        <f>'2020'!CA37</f>
        <v>0</v>
      </c>
      <c r="CI394" s="61">
        <f>'2020'!CB37</f>
        <v>37</v>
      </c>
      <c r="CJ394" s="62">
        <f>'2020'!CC37</f>
        <v>0.28000000000000003</v>
      </c>
      <c r="CK394" s="62">
        <f>'2020'!CD37</f>
        <v>0.75</v>
      </c>
      <c r="CL394" s="62">
        <f>'2020'!CE37</f>
        <v>1.33</v>
      </c>
      <c r="CM394" s="62">
        <f>'2020'!CF37</f>
        <v>4.3</v>
      </c>
      <c r="CN394" s="62">
        <f>'2020'!CG37</f>
        <v>9.6</v>
      </c>
      <c r="CO394" s="62">
        <f>'2020'!CL37</f>
        <v>40</v>
      </c>
      <c r="CP394" s="62">
        <f>'2020'!CM37</f>
        <v>10.5</v>
      </c>
      <c r="CQ394" s="62">
        <f>'2020'!CN37</f>
        <v>97.2</v>
      </c>
      <c r="CR394" s="63">
        <f>'2020'!CO37</f>
        <v>2.8</v>
      </c>
      <c r="CS394" s="60">
        <f>'2020'!CP37</f>
        <v>816</v>
      </c>
      <c r="CT394" s="61">
        <f>'2020'!CQ37</f>
        <v>4859</v>
      </c>
      <c r="CU394" s="61">
        <f>'2020'!CR37</f>
        <v>78</v>
      </c>
      <c r="CV394" s="61">
        <f>'2020'!CS37</f>
        <v>61</v>
      </c>
      <c r="CW394" s="61">
        <f>'2020'!CT37</f>
        <v>5</v>
      </c>
      <c r="CX394" s="61">
        <f>'2020'!CU37</f>
        <v>39</v>
      </c>
      <c r="CY394" s="62">
        <f>'2020'!CV37</f>
        <v>0.8</v>
      </c>
      <c r="CZ394" s="62">
        <f>'2020'!CW37</f>
        <v>1.21</v>
      </c>
      <c r="DA394" s="62">
        <f>'2020'!CX37</f>
        <v>2.99</v>
      </c>
      <c r="DB394" s="62">
        <f>'2020'!CY37</f>
        <v>5.2</v>
      </c>
      <c r="DC394" s="62">
        <f>'2020'!CZ37</f>
        <v>10</v>
      </c>
      <c r="DD394" s="62">
        <f>'2020'!DE37</f>
        <v>87.5</v>
      </c>
      <c r="DE394" s="62">
        <f>'2020'!DF37</f>
        <v>7.6</v>
      </c>
      <c r="DF394" s="62">
        <f>'2020'!DG37</f>
        <v>98.2</v>
      </c>
      <c r="DG394" s="63">
        <f>'2020'!DH37</f>
        <v>1.8</v>
      </c>
      <c r="DH394" s="60">
        <f>'2020'!DI37</f>
        <v>762</v>
      </c>
      <c r="DI394" s="61">
        <f>'2020'!DJ37</f>
        <v>5683</v>
      </c>
      <c r="DJ394" s="61">
        <f>'2020'!DK37</f>
        <v>90</v>
      </c>
      <c r="DK394" s="61">
        <f>'2020'!DL37</f>
        <v>59</v>
      </c>
      <c r="DL394" s="61">
        <f>'2020'!DM37</f>
        <v>8</v>
      </c>
      <c r="DM394" s="61">
        <f>'2020'!DN37</f>
        <v>50</v>
      </c>
      <c r="DN394" s="62">
        <f>'2020'!DO37</f>
        <v>0.57999999999999996</v>
      </c>
      <c r="DO394" s="62">
        <f>'2020'!DP37</f>
        <v>1.07</v>
      </c>
      <c r="DP394" s="62">
        <f>'2020'!DQ37</f>
        <v>2.2400000000000002</v>
      </c>
      <c r="DQ394" s="62">
        <f>'2020'!DR37</f>
        <v>5.3</v>
      </c>
      <c r="DR394" s="62">
        <f>'2020'!DS37</f>
        <v>10.1</v>
      </c>
      <c r="DS394" s="62">
        <f>'2020'!DX37</f>
        <v>40</v>
      </c>
      <c r="DT394" s="62">
        <f>'2020'!DY37</f>
        <v>10.6</v>
      </c>
      <c r="DU394" s="62">
        <f>'2020'!DZ37</f>
        <v>97.5</v>
      </c>
      <c r="DV394" s="63">
        <f>'2020'!EA37</f>
        <v>2.5</v>
      </c>
    </row>
    <row r="395" spans="1:126" ht="15.75" customHeight="1" x14ac:dyDescent="0.2">
      <c r="A395" s="30">
        <f t="shared" si="43"/>
        <v>393</v>
      </c>
      <c r="B395" s="31">
        <f>'2023'!A49</f>
        <v>47</v>
      </c>
      <c r="C395" s="31">
        <v>2023</v>
      </c>
      <c r="D395" s="32" t="str">
        <f>'2023'!B49</f>
        <v>Jose Barbon</v>
      </c>
      <c r="E395" s="32" t="str" cm="1">
        <f t="array" ref="E395">_xlfn.IFS(F395&gt;12.5,"Cornerstone",AND(F395&gt;11.995,F395&lt;12.5),"Elite",AND(F395&gt;11,F395&lt;12.995),"Elite Upside",AND(F395&gt;=9.69,F395&lt;10.999),"Upside",AND(F395&gt;8.4,F395&lt;9.999),"Upside Lite",AND(F395&gt;7.25,F395&lt;8.999),"Outlier",AND(F395&gt;=6,F395&lt;7.25),"Outlier Lite",F395&lt;6.999,"Purgatory")</f>
        <v>Purgatory</v>
      </c>
      <c r="F395" s="33">
        <f>'2023'!C49</f>
        <v>5.5342857142857138</v>
      </c>
      <c r="G395" s="33">
        <f t="shared" si="44"/>
        <v>36</v>
      </c>
      <c r="H395" s="303">
        <f t="shared" si="45"/>
        <v>-1.6629073661447913</v>
      </c>
      <c r="I395" s="34" t="str">
        <f>'2023'!D49</f>
        <v>Temple</v>
      </c>
      <c r="J395" s="35">
        <f>'2023'!E49</f>
        <v>6</v>
      </c>
      <c r="K395" s="36">
        <f>'2023'!F49</f>
        <v>36632</v>
      </c>
      <c r="L395" s="37">
        <f>'2023'!G49</f>
        <v>25.465753424657535</v>
      </c>
      <c r="M395" s="37" t="str">
        <f>'2023'!H49</f>
        <v>SR</v>
      </c>
      <c r="N395" s="37">
        <f>'2023'!I49</f>
        <v>23.043835616438358</v>
      </c>
      <c r="O395" s="37" t="str">
        <f>'2023'!J49</f>
        <v>Hybrid</v>
      </c>
      <c r="P395" s="37" t="str">
        <f>'2023'!K49</f>
        <v>BALL HOG</v>
      </c>
      <c r="Q395" s="37" t="str">
        <f>'2023'!L49</f>
        <v>Poor Separator</v>
      </c>
      <c r="R395" s="35">
        <f>'2023'!M49</f>
        <v>72</v>
      </c>
      <c r="S395" s="35">
        <f>'2023'!N49</f>
        <v>185</v>
      </c>
      <c r="T395" s="231">
        <f t="shared" si="46"/>
        <v>25.090232665033231</v>
      </c>
      <c r="U395" s="35">
        <f>'2023'!O49</f>
        <v>4.47</v>
      </c>
      <c r="V395" s="38">
        <f>'2023'!P49</f>
        <v>0</v>
      </c>
      <c r="W395" s="57">
        <f>'2023'!Q49</f>
        <v>0</v>
      </c>
      <c r="X395" s="58">
        <f>'2023'!R49</f>
        <v>5.0718512256973797E-2</v>
      </c>
      <c r="Y395" s="58">
        <f>'2023'!S49</f>
        <v>5.5942147632692049E-2</v>
      </c>
      <c r="Z395" s="58">
        <f>'2023'!T49</f>
        <v>0.20610830054337642</v>
      </c>
      <c r="AA395" s="58">
        <f>'2023'!U49</f>
        <v>0.28534129056322266</v>
      </c>
      <c r="AB395" s="58">
        <f>'2023'!V49</f>
        <v>0.28534129056322266</v>
      </c>
      <c r="AC395" s="59">
        <f>'2023'!W49</f>
        <v>0.24254009697873927</v>
      </c>
      <c r="AD395" s="42">
        <f>'2023'!X49</f>
        <v>21.38082191780822</v>
      </c>
      <c r="AE395" s="43">
        <f>'2023'!Y49</f>
        <v>1.94</v>
      </c>
      <c r="AF395" s="43">
        <f>'2023'!Z49</f>
        <v>6.1</v>
      </c>
      <c r="AG395" s="43">
        <f>'2023'!AA49</f>
        <v>11.2</v>
      </c>
      <c r="AH395" s="43">
        <f>'2023'!AB49</f>
        <v>0.72</v>
      </c>
      <c r="AI395" s="43">
        <f>'2023'!AC49</f>
        <v>1.88</v>
      </c>
      <c r="AJ395" s="44">
        <f>'2023'!AD49</f>
        <v>5.7058823529411766E-2</v>
      </c>
      <c r="AK395" s="44">
        <f>'2023'!AE49</f>
        <v>0.17751633986928103</v>
      </c>
      <c r="AL395" s="45">
        <f>'2023'!AF49</f>
        <v>6.7000000000000004E-2</v>
      </c>
      <c r="AM395" s="46">
        <f>DD395/100</f>
        <v>0.25</v>
      </c>
      <c r="AN395" s="45">
        <f>'2023'!AG49</f>
        <v>0.73350000000000004</v>
      </c>
      <c r="AO395" s="45">
        <f>'2023'!AH49</f>
        <v>0.26650000000000001</v>
      </c>
      <c r="AP395" s="43">
        <f>'2023'!AI49</f>
        <v>92.676928409586694</v>
      </c>
      <c r="AQ395" s="47">
        <f>'2023'!AJ49</f>
        <v>89.854403934130929</v>
      </c>
      <c r="AR395" s="48">
        <f>'2023'!AK49</f>
        <v>6</v>
      </c>
      <c r="AS395" s="49">
        <f>'2023'!AL49</f>
        <v>4</v>
      </c>
      <c r="AT395" s="49">
        <f>'2023'!AM49</f>
        <v>3</v>
      </c>
      <c r="AU395" s="49">
        <f>'2023'!AN49</f>
        <v>4</v>
      </c>
      <c r="AV395" s="49">
        <f>'2023'!AO49</f>
        <v>8</v>
      </c>
      <c r="AW395" s="49">
        <f>'2023'!AP49</f>
        <v>4</v>
      </c>
      <c r="AX395" s="49">
        <f>'2023'!AQ49</f>
        <v>0</v>
      </c>
      <c r="AY395" s="50">
        <f>'2023'!AR49</f>
        <v>0</v>
      </c>
      <c r="AZ395" s="60">
        <f>'2023'!AS49</f>
        <v>0</v>
      </c>
      <c r="BA395" s="61">
        <f>'2023'!AT49</f>
        <v>3296.7999999999997</v>
      </c>
      <c r="BB395" s="61">
        <f>'2023'!AU49</f>
        <v>0</v>
      </c>
      <c r="BC395" s="61">
        <f>'2023'!AV49</f>
        <v>0</v>
      </c>
      <c r="BD395" s="61">
        <f>'2023'!AW49</f>
        <v>0</v>
      </c>
      <c r="BE395" s="61">
        <f>'2023'!AX49</f>
        <v>0</v>
      </c>
      <c r="BF395" s="62">
        <f>'2023'!AY49</f>
        <v>0</v>
      </c>
      <c r="BG395" s="62">
        <f>'2023'!AZ49</f>
        <v>0</v>
      </c>
      <c r="BH395" s="62">
        <f>'2023'!BA49</f>
        <v>0</v>
      </c>
      <c r="BI395" s="62">
        <f>'2023'!BA49</f>
        <v>0</v>
      </c>
      <c r="BJ395" s="62">
        <f>'2023'!BC49</f>
        <v>0</v>
      </c>
      <c r="BK395" s="62">
        <f>'2023'!BH49</f>
        <v>0</v>
      </c>
      <c r="BL395" s="62">
        <f>'2023'!BI49</f>
        <v>0</v>
      </c>
      <c r="BM395" s="62">
        <f>'2023'!BJ49</f>
        <v>0</v>
      </c>
      <c r="BN395" s="63">
        <f>'2023'!BK49</f>
        <v>0</v>
      </c>
      <c r="BO395" s="60">
        <f>'2023'!BL49</f>
        <v>168</v>
      </c>
      <c r="BP395" s="61">
        <f>'2023'!BM49</f>
        <v>3312.4</v>
      </c>
      <c r="BQ395" s="61">
        <f>'2023'!BN49</f>
        <v>32</v>
      </c>
      <c r="BR395" s="61">
        <f>'2023'!BO49</f>
        <v>18</v>
      </c>
      <c r="BS395" s="61">
        <f>'2023'!BP49</f>
        <v>0</v>
      </c>
      <c r="BT395" s="61">
        <f>'2023'!BQ49</f>
        <v>26</v>
      </c>
      <c r="BU395" s="62">
        <f>'2023'!BR49</f>
        <v>0.52</v>
      </c>
      <c r="BV395" s="62">
        <f>'2023'!BS49</f>
        <v>0.41</v>
      </c>
      <c r="BW395" s="62">
        <f>'2023'!BT49</f>
        <v>0.54</v>
      </c>
      <c r="BX395" s="62">
        <f>'2023'!BU49</f>
        <v>0</v>
      </c>
      <c r="BY395" s="62">
        <f>'2023'!BV49</f>
        <v>0</v>
      </c>
      <c r="BZ395" s="62">
        <f>'2023'!CA49</f>
        <v>60</v>
      </c>
      <c r="CA395" s="62">
        <f>'2023'!CB49</f>
        <v>10</v>
      </c>
      <c r="CB395" s="62">
        <f>'2023'!CC49</f>
        <v>96</v>
      </c>
      <c r="CC395" s="63">
        <f>'2023'!CD49</f>
        <v>4</v>
      </c>
      <c r="CD395" s="60">
        <f>'2023'!CE49</f>
        <v>82</v>
      </c>
      <c r="CE395" s="61">
        <f>'2023'!CF49</f>
        <v>1465.8</v>
      </c>
      <c r="CF395" s="61">
        <f>'2023'!CG49</f>
        <v>19</v>
      </c>
      <c r="CG395" s="61">
        <f>'2023'!CH49</f>
        <v>9</v>
      </c>
      <c r="CH395" s="61">
        <f>'2023'!CI49</f>
        <v>0</v>
      </c>
      <c r="CI395" s="61">
        <f>'2023'!CJ49</f>
        <v>11</v>
      </c>
      <c r="CJ395" s="62">
        <f>'2023'!CK49</f>
        <v>0.32</v>
      </c>
      <c r="CK395" s="62">
        <f>'2023'!CL49</f>
        <v>0.54</v>
      </c>
      <c r="CL395" s="62">
        <f>'2023'!CM49</f>
        <v>0.67</v>
      </c>
      <c r="CM395" s="62">
        <f>'2023'!CN49</f>
        <v>0</v>
      </c>
      <c r="CN395" s="62">
        <f>'2023'!CO49</f>
        <v>0</v>
      </c>
      <c r="CO395" s="62">
        <f>'2023'!CT49</f>
        <v>50</v>
      </c>
      <c r="CP395" s="62">
        <f>'2023'!CU49</f>
        <v>18.2</v>
      </c>
      <c r="CQ395" s="62">
        <f>'2023'!CV49</f>
        <v>88.5</v>
      </c>
      <c r="CR395" s="63">
        <f>'2023'!CW49</f>
        <v>11.5</v>
      </c>
      <c r="CS395" s="60">
        <f>'2023'!CX49</f>
        <v>440</v>
      </c>
      <c r="CT395" s="61">
        <f>'2023'!CY49</f>
        <v>2134.8000000000002</v>
      </c>
      <c r="CU395" s="61">
        <f>'2023'!CZ49</f>
        <v>64</v>
      </c>
      <c r="CV395" s="61">
        <f>'2023'!DA49</f>
        <v>40</v>
      </c>
      <c r="CW395" s="61">
        <f>'2023'!DB49</f>
        <v>2</v>
      </c>
      <c r="CX395" s="61">
        <f>'2023'!DC49</f>
        <v>10</v>
      </c>
      <c r="CY395" s="62">
        <f>'2023'!DD49</f>
        <v>0.56999999999999995</v>
      </c>
      <c r="CZ395" s="62">
        <f>'2023'!DE49</f>
        <v>1.26</v>
      </c>
      <c r="DA395" s="62">
        <f>'2023'!DF49</f>
        <v>1.24</v>
      </c>
      <c r="DB395" s="62">
        <f>'2023'!DG49</f>
        <v>6.1</v>
      </c>
      <c r="DC395" s="62">
        <f>'2023'!DH49</f>
        <v>11.4</v>
      </c>
      <c r="DD395" s="62">
        <f>'2023'!DM49</f>
        <v>25</v>
      </c>
      <c r="DE395" s="62">
        <f>'2023'!DN49</f>
        <v>4.8</v>
      </c>
      <c r="DF395" s="62">
        <f>'2023'!DO49</f>
        <v>68.8</v>
      </c>
      <c r="DG395" s="63">
        <f>'2023'!DP49</f>
        <v>31.2</v>
      </c>
      <c r="DH395" s="60">
        <f>'2023'!DQ49</f>
        <v>918</v>
      </c>
      <c r="DI395" s="61">
        <f>'2023'!DR49</f>
        <v>3217.2000000000003</v>
      </c>
      <c r="DJ395" s="61">
        <f>'2023'!DS49</f>
        <v>111</v>
      </c>
      <c r="DK395" s="61">
        <f>'2023'!DT49</f>
        <v>70</v>
      </c>
      <c r="DL395" s="61">
        <f>'2023'!DU49</f>
        <v>2</v>
      </c>
      <c r="DM395" s="61">
        <f>'2023'!DV49</f>
        <v>18</v>
      </c>
      <c r="DN395" s="62">
        <f>'2023'!DW49</f>
        <v>0.72</v>
      </c>
      <c r="DO395" s="62">
        <f>'2023'!DX49</f>
        <v>1.88</v>
      </c>
      <c r="DP395" s="62">
        <f>'2023'!DY49</f>
        <v>1.94</v>
      </c>
      <c r="DQ395" s="62">
        <f>'2023'!DZ49</f>
        <v>5</v>
      </c>
      <c r="DR395" s="62">
        <f>'2023'!EA49</f>
        <v>11.2</v>
      </c>
      <c r="DS395" s="62">
        <f>'2023'!EF49</f>
        <v>55.6</v>
      </c>
      <c r="DT395" s="62">
        <f>'2023'!EG49</f>
        <v>6.7</v>
      </c>
      <c r="DU395" s="62">
        <f>'2023'!EH49</f>
        <v>77.900000000000006</v>
      </c>
      <c r="DV395" s="63">
        <f>'2023'!EI49</f>
        <v>22.1</v>
      </c>
    </row>
    <row r="396" spans="1:126" ht="15.75" customHeight="1" x14ac:dyDescent="0.2">
      <c r="A396" s="30">
        <f t="shared" si="43"/>
        <v>394</v>
      </c>
      <c r="B396" s="31">
        <f>'2019'!A30</f>
        <v>28</v>
      </c>
      <c r="C396" s="31">
        <v>2019</v>
      </c>
      <c r="D396" s="32" t="str">
        <f>'2019'!B31</f>
        <v>Jamarius Way</v>
      </c>
      <c r="E396" s="32" t="str" cm="1">
        <f t="array" ref="E396">_xlfn.IFS(F396&gt;12.5,"Cornerstone",AND(F396&gt;11.995,F396&lt;12.5),"Elite",AND(F396&gt;11,F396&lt;12.995),"Elite Upside",AND(F396&gt;=9.69,F396&lt;10.999),"Upside",AND(F396&gt;8.4,F396&lt;9.999),"Upside Lite",AND(F396&gt;7.25,F396&lt;8.999),"Outlier",AND(F396&gt;=6,F396&lt;7.25),"Outlier Lite",F396&lt;6.999,"Purgatory")</f>
        <v>Purgatory</v>
      </c>
      <c r="F396" s="33">
        <f>'2019'!C31</f>
        <v>5.5228571428571414</v>
      </c>
      <c r="G396" s="33">
        <f t="shared" si="44"/>
        <v>35.9</v>
      </c>
      <c r="H396" s="303">
        <f t="shared" si="45"/>
        <v>-1.669466845560573</v>
      </c>
      <c r="I396" s="34" t="str">
        <f>'2019'!D31</f>
        <v>South Alabama</v>
      </c>
      <c r="J396" s="35">
        <f>'2019'!E31</f>
        <v>8</v>
      </c>
      <c r="K396" s="36">
        <f>'2019'!F31</f>
        <v>35394</v>
      </c>
      <c r="L396" s="37">
        <f>'2019'!G31</f>
        <v>28.857534246575341</v>
      </c>
      <c r="M396" s="37" t="str">
        <f>'2019'!H31</f>
        <v>SR</v>
      </c>
      <c r="N396" s="37">
        <f>'2019'!I31</f>
        <v>22.427397260273974</v>
      </c>
      <c r="O396" s="37" t="str">
        <f>'2019'!J31</f>
        <v>Wide</v>
      </c>
      <c r="P396" s="37" t="str">
        <f>'2019'!K31</f>
        <v>SLOB</v>
      </c>
      <c r="Q396" s="37" t="str">
        <f>'2019'!L31</f>
        <v>Elite Earner</v>
      </c>
      <c r="R396" s="55">
        <f>'2019'!M31</f>
        <v>76</v>
      </c>
      <c r="S396" s="55">
        <f>'2019'!N31</f>
        <v>220</v>
      </c>
      <c r="T396" s="231">
        <f t="shared" si="46"/>
        <v>26.778944139605731</v>
      </c>
      <c r="U396" s="35">
        <f>'2019'!O31</f>
        <v>4.63</v>
      </c>
      <c r="V396" s="56">
        <f>'2019'!P31</f>
        <v>0</v>
      </c>
      <c r="W396" s="57">
        <f>'2019'!Q31</f>
        <v>0</v>
      </c>
      <c r="X396" s="58">
        <f>'2019'!R31</f>
        <v>0</v>
      </c>
      <c r="Y396" s="58">
        <f>'2019'!S31</f>
        <v>0</v>
      </c>
      <c r="Z396" s="58">
        <f>'2019'!T31</f>
        <v>0.26783831282952547</v>
      </c>
      <c r="AA396" s="58">
        <f>'2019'!U31</f>
        <v>0.35055350553505538</v>
      </c>
      <c r="AB396" s="58">
        <f>'2019'!V31</f>
        <v>0.35055350553505538</v>
      </c>
      <c r="AC396" s="59">
        <f>'2019'!W31</f>
        <v>0.26642066420664207</v>
      </c>
      <c r="AD396" s="42">
        <f>'2019'!X31</f>
        <v>20.778082191780822</v>
      </c>
      <c r="AE396" s="43">
        <f>'2019'!Y31</f>
        <v>2.56</v>
      </c>
      <c r="AF396" s="43">
        <f>'2019'!Z31</f>
        <v>6.3</v>
      </c>
      <c r="AG396" s="43">
        <f>'2019'!AA31</f>
        <v>14.9</v>
      </c>
      <c r="AH396" s="43">
        <f>'2019'!AB31</f>
        <v>0.66</v>
      </c>
      <c r="AI396" s="43">
        <f>'2019'!AC31</f>
        <v>2.67</v>
      </c>
      <c r="AJ396" s="44">
        <f>'2019'!AD31</f>
        <v>6.8865497076023394E-2</v>
      </c>
      <c r="AK396" s="44">
        <f>'2019'!AE31</f>
        <v>0.21557894736842106</v>
      </c>
      <c r="AL396" s="45">
        <f>'2019'!AF31</f>
        <v>6.2E-2</v>
      </c>
      <c r="AM396" s="46">
        <f>DS396/100</f>
        <v>0.47799999999999998</v>
      </c>
      <c r="AN396" s="45">
        <f>'2019'!AG31</f>
        <v>0.92900000000000005</v>
      </c>
      <c r="AO396" s="45">
        <f>'2019'!AH31</f>
        <v>7.0000000000000007E-2</v>
      </c>
      <c r="AP396" s="43">
        <f>'2019'!AI31</f>
        <v>95.747779817547567</v>
      </c>
      <c r="AQ396" s="47">
        <f>'2019'!AJ31</f>
        <v>100.6741779790563</v>
      </c>
      <c r="AR396" s="48">
        <f>'2019'!AK31</f>
        <v>7</v>
      </c>
      <c r="AS396" s="49">
        <f>'2019'!AL31</f>
        <v>5</v>
      </c>
      <c r="AT396" s="49">
        <f>'2019'!AM31</f>
        <v>5</v>
      </c>
      <c r="AU396" s="49">
        <f>'2019'!AN31</f>
        <v>5</v>
      </c>
      <c r="AV396" s="49">
        <f>'2019'!AO31</f>
        <v>5</v>
      </c>
      <c r="AW396" s="49">
        <f>'2019'!AP31</f>
        <v>6</v>
      </c>
      <c r="AX396" s="49">
        <f>'2019'!AQ31</f>
        <v>0</v>
      </c>
      <c r="AY396" s="50">
        <f>'2019'!AR31</f>
        <v>0</v>
      </c>
      <c r="AZ396" s="60">
        <f>'2019'!AS31</f>
        <v>0</v>
      </c>
      <c r="BA396" s="61">
        <f>'2019'!AT31</f>
        <v>2561</v>
      </c>
      <c r="BB396" s="61">
        <f>'2019'!AU31</f>
        <v>0</v>
      </c>
      <c r="BC396" s="61">
        <f>'2019'!AV31</f>
        <v>0</v>
      </c>
      <c r="BD396" s="61">
        <f>'2019'!AW31</f>
        <v>0</v>
      </c>
      <c r="BE396" s="61">
        <f>'2019'!AX31</f>
        <v>0</v>
      </c>
      <c r="BF396" s="62">
        <f>'2019'!AY31</f>
        <v>0</v>
      </c>
      <c r="BG396" s="62">
        <f>'2019'!AZ31</f>
        <v>0</v>
      </c>
      <c r="BH396" s="62">
        <f>'2019'!BA31</f>
        <v>0</v>
      </c>
      <c r="BI396" s="62">
        <f>'2019'!BB31</f>
        <v>0</v>
      </c>
      <c r="BJ396" s="62">
        <f>'2019'!BC31</f>
        <v>0</v>
      </c>
      <c r="BK396" s="62">
        <f>'2019'!BD31</f>
        <v>0</v>
      </c>
      <c r="BL396" s="62">
        <f>'2019'!BE31</f>
        <v>0</v>
      </c>
      <c r="BM396" s="62">
        <f>'2019'!BF31</f>
        <v>0</v>
      </c>
      <c r="BN396" s="63">
        <f>'2019'!BG31</f>
        <v>0</v>
      </c>
      <c r="BO396" s="60">
        <f>'2019'!BH31</f>
        <v>0</v>
      </c>
      <c r="BP396" s="61">
        <f>'2019'!BI31</f>
        <v>2394</v>
      </c>
      <c r="BQ396" s="61">
        <f>'2019'!BJ31</f>
        <v>0</v>
      </c>
      <c r="BR396" s="61">
        <f>'2019'!BK31</f>
        <v>0</v>
      </c>
      <c r="BS396" s="61">
        <f>'2019'!BL31</f>
        <v>0</v>
      </c>
      <c r="BT396" s="61">
        <f>'2019'!BM31</f>
        <v>0</v>
      </c>
      <c r="BU396" s="62">
        <f>'2019'!BN31</f>
        <v>0</v>
      </c>
      <c r="BV396" s="62">
        <f>'2019'!BO31</f>
        <v>0</v>
      </c>
      <c r="BW396" s="62">
        <f>'2019'!BP31</f>
        <v>0</v>
      </c>
      <c r="BX396" s="62">
        <f>'2019'!BQ31</f>
        <v>0</v>
      </c>
      <c r="BY396" s="62">
        <f>'2019'!BR31</f>
        <v>0</v>
      </c>
      <c r="BZ396" s="62">
        <f>'2019'!BS31</f>
        <v>0</v>
      </c>
      <c r="CA396" s="62">
        <f>'2019'!BT31</f>
        <v>0</v>
      </c>
      <c r="CB396" s="62">
        <f>'2019'!BU31</f>
        <v>0</v>
      </c>
      <c r="CC396" s="63">
        <f>'2019'!BV31</f>
        <v>0</v>
      </c>
      <c r="CD396" s="60">
        <f>'2019'!BW31</f>
        <v>0</v>
      </c>
      <c r="CE396" s="61">
        <f>'2019'!BX31</f>
        <v>3169</v>
      </c>
      <c r="CF396" s="61">
        <f>'2019'!BY31</f>
        <v>0</v>
      </c>
      <c r="CG396" s="61">
        <f>'2019'!BZ31</f>
        <v>0</v>
      </c>
      <c r="CH396" s="61">
        <f>'2019'!CA31</f>
        <v>0</v>
      </c>
      <c r="CI396" s="61">
        <f>'2019'!CB31</f>
        <v>0</v>
      </c>
      <c r="CJ396" s="62">
        <f>'2019'!CC31</f>
        <v>0</v>
      </c>
      <c r="CK396" s="62">
        <f>'2019'!CD31</f>
        <v>0</v>
      </c>
      <c r="CL396" s="62">
        <f>'2019'!CE31</f>
        <v>0</v>
      </c>
      <c r="CM396" s="62">
        <f>'2019'!CF31</f>
        <v>0</v>
      </c>
      <c r="CN396" s="62">
        <f>'2019'!CG31</f>
        <v>0</v>
      </c>
      <c r="CO396" s="62">
        <f>'2019'!CH31</f>
        <v>0</v>
      </c>
      <c r="CP396" s="62">
        <f>'2019'!CI31</f>
        <v>0</v>
      </c>
      <c r="CQ396" s="62">
        <f>'2019'!CJ31</f>
        <v>0</v>
      </c>
      <c r="CR396" s="63">
        <f>'2019'!CK31</f>
        <v>0</v>
      </c>
      <c r="CS396" s="60">
        <f>'2019'!CL31</f>
        <v>762</v>
      </c>
      <c r="CT396" s="61">
        <f>'2019'!CM31</f>
        <v>2845</v>
      </c>
      <c r="CU396" s="61">
        <f>'2019'!CN31</f>
        <v>93</v>
      </c>
      <c r="CV396" s="61">
        <f>'2019'!CO31</f>
        <v>47</v>
      </c>
      <c r="CW396" s="61">
        <f>'2019'!CP31</f>
        <v>3</v>
      </c>
      <c r="CX396" s="61">
        <f>'2019'!CQ31</f>
        <v>15</v>
      </c>
      <c r="CY396" s="62">
        <f>'2019'!CR31</f>
        <v>0.4</v>
      </c>
      <c r="CZ396" s="62">
        <f>'2019'!CS31</f>
        <v>1.95</v>
      </c>
      <c r="DA396" s="62">
        <f>'2019'!CT31</f>
        <v>1.94</v>
      </c>
      <c r="DB396" s="62">
        <f>'2019'!CU31</f>
        <v>5.2</v>
      </c>
      <c r="DC396" s="62">
        <f>'2019'!CV31</f>
        <v>14.9</v>
      </c>
      <c r="DD396" s="62">
        <f>'2019'!DA31</f>
        <v>36.799999999999997</v>
      </c>
      <c r="DE396" s="62">
        <f>'2019'!DB31</f>
        <v>16.100000000000001</v>
      </c>
      <c r="DF396" s="62">
        <f>'2019'!DC31</f>
        <v>88.8</v>
      </c>
      <c r="DG396" s="63">
        <f>'2019'!DD31</f>
        <v>11</v>
      </c>
      <c r="DH396" s="60">
        <f>'2019'!DE31</f>
        <v>855</v>
      </c>
      <c r="DI396" s="61">
        <f>'2019'!DF31</f>
        <v>2439</v>
      </c>
      <c r="DJ396" s="61">
        <f>'2019'!DG31</f>
        <v>95</v>
      </c>
      <c r="DK396" s="61">
        <f>'2019'!DH31</f>
        <v>61</v>
      </c>
      <c r="DL396" s="61">
        <f>'2019'!DI31</f>
        <v>8</v>
      </c>
      <c r="DM396" s="61">
        <f>'2019'!DJ31</f>
        <v>19</v>
      </c>
      <c r="DN396" s="62">
        <f>'2019'!DK31</f>
        <v>0.66</v>
      </c>
      <c r="DO396" s="62">
        <f>'2019'!DL31</f>
        <v>2.67</v>
      </c>
      <c r="DP396" s="62">
        <f>'2019'!DM31</f>
        <v>2.56</v>
      </c>
      <c r="DQ396" s="62">
        <f>'2019'!DN31</f>
        <v>6.3</v>
      </c>
      <c r="DR396" s="62">
        <f>'2019'!DO31</f>
        <v>12.6</v>
      </c>
      <c r="DS396" s="62">
        <f>'2019'!DT31</f>
        <v>47.8</v>
      </c>
      <c r="DT396" s="62">
        <f>'2019'!DU31</f>
        <v>6.2</v>
      </c>
      <c r="DU396" s="62">
        <f>'2019'!DV31</f>
        <v>97</v>
      </c>
      <c r="DV396" s="63">
        <f>'2019'!DW31</f>
        <v>3</v>
      </c>
    </row>
    <row r="397" spans="1:126" ht="15.75" customHeight="1" x14ac:dyDescent="0.2">
      <c r="A397" s="30">
        <f t="shared" si="43"/>
        <v>395</v>
      </c>
      <c r="B397" s="31">
        <f>'2026 - WIP'!A32</f>
        <v>30</v>
      </c>
      <c r="C397" s="31">
        <v>2026</v>
      </c>
      <c r="D397" s="32" t="str">
        <f>'2026 - WIP'!B32</f>
        <v>Josh Cameron</v>
      </c>
      <c r="E397" s="32" t="str" cm="1">
        <f t="array" ref="E397">_xlfn.IFS(F397&gt;12.5,"Cornerstone",AND(F397&gt;11.995,F397&lt;12.5),"Elite",AND(F397&gt;11,F397&lt;12.995),"Elite Upside",AND(F397&gt;=9.69,F397&lt;10.999),"Upside",AND(F397&gt;8.4,F397&lt;9.999),"Upside Lite",AND(F397&gt;7.25,F397&lt;8.999),"Outlier",AND(F397&gt;=6,F397&lt;7.25),"Outlier Lite",F397&lt;6.999,"Purgatory")</f>
        <v>Purgatory</v>
      </c>
      <c r="F397" s="33">
        <f>'2026 - WIP'!C32</f>
        <v>5.5185714285714287</v>
      </c>
      <c r="G397" s="33">
        <f t="shared" si="44"/>
        <v>35.699999999999996</v>
      </c>
      <c r="H397" s="303">
        <f t="shared" si="45"/>
        <v>-1.67192665034149</v>
      </c>
      <c r="I397" s="34" t="str">
        <f>'2026 - WIP'!D32</f>
        <v>Baylor</v>
      </c>
      <c r="J397" s="35">
        <f>'2026 - WIP'!E32</f>
        <v>3</v>
      </c>
      <c r="K397" s="36">
        <f>'2026 - WIP'!F32</f>
        <v>37698</v>
      </c>
      <c r="L397" s="37">
        <f>'2026 - WIP'!G32</f>
        <v>22.545205479452054</v>
      </c>
      <c r="M397" s="37" t="str">
        <f>'2026 - WIP'!H32</f>
        <v>RS SR</v>
      </c>
      <c r="N397" s="37">
        <f>'2026 - WIP'!I32</f>
        <v>23.126027397260273</v>
      </c>
      <c r="O397" s="37" t="str">
        <f>'2026 - WIP'!J32</f>
        <v>Wide</v>
      </c>
      <c r="P397" s="37" t="str">
        <f>'2026 - WIP'!K32</f>
        <v>PROTO X</v>
      </c>
      <c r="Q397" s="37" t="str">
        <f>'2026 - WIP'!L32</f>
        <v>Poor Earner</v>
      </c>
      <c r="R397" s="35">
        <f>'2026 - WIP'!M32</f>
        <v>73</v>
      </c>
      <c r="S397" s="35">
        <f>'2026 - WIP'!N32</f>
        <v>225</v>
      </c>
      <c r="T397" s="231">
        <f t="shared" si="46"/>
        <v>29.684842631085154</v>
      </c>
      <c r="U397" s="35">
        <f>'2026 - WIP'!O32</f>
        <v>4.5</v>
      </c>
      <c r="V397" s="38">
        <f>'2026 - WIP'!P32</f>
        <v>0</v>
      </c>
      <c r="W397" s="57">
        <f>'2026 - WIP'!Q32</f>
        <v>0</v>
      </c>
      <c r="X397" s="58">
        <f>'2026 - WIP'!R32</f>
        <v>0.12828182120305751</v>
      </c>
      <c r="Y397" s="58">
        <f>'2026 - WIP'!S32</f>
        <v>7.0342205323193921E-2</v>
      </c>
      <c r="Z397" s="58">
        <f>'2026 - WIP'!T32</f>
        <v>0.22078304386223138</v>
      </c>
      <c r="AA397" s="58">
        <f>'2026 - WIP'!U32</f>
        <v>0.20289855072463769</v>
      </c>
      <c r="AB397" s="58">
        <f>'2026 - WIP'!V32</f>
        <v>0.21184079729343452</v>
      </c>
      <c r="AC397" s="59">
        <f>'2026 - WIP'!W32</f>
        <v>0.20124875742876278</v>
      </c>
      <c r="AD397" s="42">
        <f>'2026 - WIP'!X32</f>
        <v>21.473972602739725</v>
      </c>
      <c r="AE397" s="43">
        <f>'2026 - WIP'!Y32</f>
        <v>1.97</v>
      </c>
      <c r="AF397" s="43">
        <f>'2026 - WIP'!Z32</f>
        <v>6.3</v>
      </c>
      <c r="AG397" s="43">
        <f>'2026 - WIP'!AA32</f>
        <v>11.6</v>
      </c>
      <c r="AH397" s="43">
        <f>'2026 - WIP'!AB32</f>
        <v>0</v>
      </c>
      <c r="AI397" s="43">
        <f>'2026 - WIP'!AC32</f>
        <v>0</v>
      </c>
      <c r="AJ397" s="44">
        <f>'2026 - WIP'!AD32</f>
        <v>3.9399999999999998E-2</v>
      </c>
      <c r="AK397" s="44">
        <f>'2026 - WIP'!AE32</f>
        <v>0.15759999999999999</v>
      </c>
      <c r="AL397" s="45">
        <f>'2026 - WIP'!AF32</f>
        <v>3.7000000000000005E-2</v>
      </c>
      <c r="AM397" s="46">
        <f>DS397/100</f>
        <v>0.75</v>
      </c>
      <c r="AN397" s="45">
        <f>'2026 - WIP'!AG32</f>
        <v>0.9</v>
      </c>
      <c r="AO397" s="45">
        <f>'2026 - WIP'!AH32</f>
        <v>0.1</v>
      </c>
      <c r="AP397" s="43">
        <f>'2026 - WIP'!AI32</f>
        <v>109.73936899862825</v>
      </c>
      <c r="AQ397" s="47">
        <f>'2026 - WIP'!AJ32</f>
        <v>108.62148608764225</v>
      </c>
      <c r="AR397" s="48">
        <f>'2026 - WIP'!AK32</f>
        <v>5</v>
      </c>
      <c r="AS397" s="49">
        <f>'2026 - WIP'!AL32</f>
        <v>4</v>
      </c>
      <c r="AT397" s="49">
        <f>'2026 - WIP'!AM32</f>
        <v>3</v>
      </c>
      <c r="AU397" s="49">
        <f>'2026 - WIP'!AN32</f>
        <v>5</v>
      </c>
      <c r="AV397" s="49">
        <f>'2026 - WIP'!AO32</f>
        <v>8</v>
      </c>
      <c r="AW397" s="49">
        <f>'2026 - WIP'!AP32</f>
        <v>8</v>
      </c>
      <c r="AX397" s="49">
        <f>'2026 - WIP'!AQ32</f>
        <v>0</v>
      </c>
      <c r="AY397" s="50">
        <f>'2026 - WIP'!AR32</f>
        <v>0</v>
      </c>
      <c r="AZ397" s="60">
        <f>'2026 - WIP'!AS32</f>
        <v>0</v>
      </c>
      <c r="BA397" s="61">
        <f>'2026 - WIP'!AT32</f>
        <v>1</v>
      </c>
      <c r="BB397" s="61">
        <f>'2026 - WIP'!AU32</f>
        <v>0</v>
      </c>
      <c r="BC397" s="61">
        <f>'2026 - WIP'!AV32</f>
        <v>0</v>
      </c>
      <c r="BD397" s="61">
        <f>'2026 - WIP'!AW32</f>
        <v>0</v>
      </c>
      <c r="BE397" s="61">
        <f>'2026 - WIP'!AX32</f>
        <v>0</v>
      </c>
      <c r="BF397" s="62">
        <f>'2026 - WIP'!AY32</f>
        <v>0</v>
      </c>
      <c r="BG397" s="62">
        <f>'2026 - WIP'!AZ32</f>
        <v>0</v>
      </c>
      <c r="BH397" s="62">
        <f>'2026 - WIP'!BA32</f>
        <v>0</v>
      </c>
      <c r="BI397" s="62">
        <f>'2026 - WIP'!BB32</f>
        <v>0</v>
      </c>
      <c r="BJ397" s="62">
        <f>'2026 - WIP'!BC32</f>
        <v>0</v>
      </c>
      <c r="BK397" s="62">
        <f>'2026 - WIP'!BH32</f>
        <v>0</v>
      </c>
      <c r="BL397" s="62">
        <f>'2026 - WIP'!BI32</f>
        <v>0</v>
      </c>
      <c r="BM397" s="62">
        <f>'2026 - WIP'!BJ32</f>
        <v>0</v>
      </c>
      <c r="BN397" s="63">
        <f>'2026 - WIP'!BK32</f>
        <v>0</v>
      </c>
      <c r="BO397" s="60">
        <f>'2026 - WIP'!BL32</f>
        <v>386</v>
      </c>
      <c r="BP397" s="61">
        <f>'2026 - WIP'!BM32</f>
        <v>3009</v>
      </c>
      <c r="BQ397" s="61">
        <f>'2026 - WIP'!BN32</f>
        <v>44</v>
      </c>
      <c r="BR397" s="61">
        <f>'2026 - WIP'!BO32</f>
        <v>28</v>
      </c>
      <c r="BS397" s="61">
        <f>'2026 - WIP'!BP32</f>
        <v>0</v>
      </c>
      <c r="BT397" s="61">
        <f>'2026 - WIP'!BQ32</f>
        <v>19</v>
      </c>
      <c r="BU397" s="62">
        <f>'2026 - WIP'!BR32</f>
        <v>0</v>
      </c>
      <c r="BV397" s="62">
        <f>'2026 - WIP'!BS32</f>
        <v>0</v>
      </c>
      <c r="BW397" s="62">
        <f>'2026 - WIP'!BT32</f>
        <v>1.84</v>
      </c>
      <c r="BX397" s="62">
        <f>'2026 - WIP'!BU32</f>
        <v>5.3</v>
      </c>
      <c r="BY397" s="62">
        <f>'2026 - WIP'!BV32</f>
        <v>9.6</v>
      </c>
      <c r="BZ397" s="62">
        <f>'2026 - WIP'!CA32</f>
        <v>50</v>
      </c>
      <c r="CA397" s="62">
        <f>'2026 - WIP'!CB32</f>
        <v>6.7</v>
      </c>
      <c r="CB397" s="62">
        <f>'2026 - WIP'!CC32</f>
        <v>86.2</v>
      </c>
      <c r="CC397" s="63">
        <f>'2026 - WIP'!CD32</f>
        <v>13.4</v>
      </c>
      <c r="CD397" s="60">
        <f>'2026 - WIP'!CE32</f>
        <v>222</v>
      </c>
      <c r="CE397" s="61">
        <f>'2026 - WIP'!CF32</f>
        <v>3156</v>
      </c>
      <c r="CF397" s="61">
        <f>'2026 - WIP'!CG32</f>
        <v>40</v>
      </c>
      <c r="CG397" s="61">
        <f>'2026 - WIP'!CH32</f>
        <v>21</v>
      </c>
      <c r="CH397" s="61">
        <f>'2026 - WIP'!CI32</f>
        <v>0</v>
      </c>
      <c r="CI397" s="61">
        <f>'2026 - WIP'!CJ32</f>
        <v>15</v>
      </c>
      <c r="CJ397" s="62">
        <f>'2026 - WIP'!CK32</f>
        <v>0</v>
      </c>
      <c r="CK397" s="62">
        <f>'2026 - WIP'!CL32</f>
        <v>0</v>
      </c>
      <c r="CL397" s="62">
        <f>'2026 - WIP'!CM32</f>
        <v>0.74</v>
      </c>
      <c r="CM397" s="62">
        <f>'2026 - WIP'!CN32</f>
        <v>2.7</v>
      </c>
      <c r="CN397" s="62">
        <f>'2026 - WIP'!CO32</f>
        <v>11.8</v>
      </c>
      <c r="CO397" s="62">
        <f>'2026 - WIP'!CT32</f>
        <v>20</v>
      </c>
      <c r="CP397" s="62">
        <f>'2026 - WIP'!CU32</f>
        <v>8.6999999999999993</v>
      </c>
      <c r="CQ397" s="62">
        <f>'2026 - WIP'!CV32</f>
        <v>81.3</v>
      </c>
      <c r="CR397" s="63">
        <f>'2026 - WIP'!CW32</f>
        <v>18.7</v>
      </c>
      <c r="CS397" s="60">
        <f>'2026 - WIP'!CX32</f>
        <v>750</v>
      </c>
      <c r="CT397" s="61">
        <f>'2026 - WIP'!CY32</f>
        <v>3397</v>
      </c>
      <c r="CU397" s="61">
        <f>'2026 - WIP'!CZ32</f>
        <v>75</v>
      </c>
      <c r="CV397" s="61">
        <f>'2026 - WIP'!DA32</f>
        <v>52</v>
      </c>
      <c r="CW397" s="61">
        <f>'2026 - WIP'!DB32</f>
        <v>10</v>
      </c>
      <c r="CX397" s="61">
        <f>'2026 - WIP'!DC32</f>
        <v>31</v>
      </c>
      <c r="CY397" s="62">
        <f>'2026 - WIP'!DD32</f>
        <v>0</v>
      </c>
      <c r="CZ397" s="62">
        <f>'2026 - WIP'!DE32</f>
        <v>0</v>
      </c>
      <c r="DA397" s="62">
        <f>'2026 - WIP'!DF32</f>
        <v>1.97</v>
      </c>
      <c r="DB397" s="62">
        <f>'2026 - WIP'!DG32</f>
        <v>6.3</v>
      </c>
      <c r="DC397" s="62">
        <f>'2026 - WIP'!DH32</f>
        <v>9.6</v>
      </c>
      <c r="DD397" s="62">
        <f>'2026 - WIP'!DM32</f>
        <v>40</v>
      </c>
      <c r="DE397" s="62">
        <f>'2026 - WIP'!DN32</f>
        <v>3.7</v>
      </c>
      <c r="DF397" s="62">
        <f>'2026 - WIP'!DO32</f>
        <v>90</v>
      </c>
      <c r="DG397" s="63">
        <f>'2026 - WIP'!DP32</f>
        <v>10</v>
      </c>
      <c r="DH397" s="60">
        <f>'2026 - WIP'!DQ32</f>
        <v>224</v>
      </c>
      <c r="DI397" s="61">
        <f>'2026 - WIP'!DR32</f>
        <v>1104</v>
      </c>
      <c r="DJ397" s="61">
        <f>'2026 - WIP'!DS32</f>
        <v>23</v>
      </c>
      <c r="DK397" s="61">
        <f>'2026 - WIP'!DT32</f>
        <v>15</v>
      </c>
      <c r="DL397" s="61">
        <f>'2026 - WIP'!DU32</f>
        <v>3</v>
      </c>
      <c r="DM397" s="61">
        <f>'2026 - WIP'!DV32</f>
        <v>0</v>
      </c>
      <c r="DN397" s="62">
        <f>'2026 - WIP'!DW32</f>
        <v>0</v>
      </c>
      <c r="DO397" s="62">
        <f>'2026 - WIP'!DX32</f>
        <v>0</v>
      </c>
      <c r="DP397" s="62">
        <f>'2026 - WIP'!DY32</f>
        <v>1.86</v>
      </c>
      <c r="DQ397" s="62">
        <f>'2026 - WIP'!DZ32</f>
        <v>6.1</v>
      </c>
      <c r="DR397" s="62">
        <f>'2026 - WIP'!EA32</f>
        <v>11.6</v>
      </c>
      <c r="DS397" s="62">
        <f>'2026 - WIP'!EF32</f>
        <v>75</v>
      </c>
      <c r="DT397" s="62">
        <f>'2026 - WIP'!EG32</f>
        <v>11.8</v>
      </c>
      <c r="DU397" s="62">
        <f>'2026 - WIP'!EH32</f>
        <v>96.6</v>
      </c>
      <c r="DV397" s="63">
        <f>'2026 - WIP'!EI32</f>
        <v>3.4</v>
      </c>
    </row>
    <row r="398" spans="1:126" ht="15.75" customHeight="1" x14ac:dyDescent="0.2">
      <c r="A398" s="30">
        <f t="shared" si="43"/>
        <v>396</v>
      </c>
      <c r="B398" s="31">
        <f>'2026 - WIP'!A33</f>
        <v>31</v>
      </c>
      <c r="C398" s="31">
        <v>2026</v>
      </c>
      <c r="D398" s="32" t="str">
        <f>'2026 - WIP'!B33</f>
        <v>Jared Brown</v>
      </c>
      <c r="E398" s="32" t="str" cm="1">
        <f t="array" ref="E398">_xlfn.IFS(F398&gt;12.5,"Cornerstone",AND(F398&gt;11.995,F398&lt;12.5),"Elite",AND(F398&gt;11,F398&lt;12.995),"Elite Upside",AND(F398&gt;=9.69,F398&lt;10.999),"Upside",AND(F398&gt;8.4,F398&lt;9.999),"Upside Lite",AND(F398&gt;7.25,F398&lt;8.999),"Outlier",AND(F398&gt;=6,F398&lt;7.25),"Outlier Lite",F398&lt;6.999,"Purgatory")</f>
        <v>Purgatory</v>
      </c>
      <c r="F398" s="33">
        <f>'2026 - WIP'!C33</f>
        <v>5.5114285714285725</v>
      </c>
      <c r="G398" s="33">
        <f t="shared" si="44"/>
        <v>35.6</v>
      </c>
      <c r="H398" s="303">
        <f t="shared" si="45"/>
        <v>-1.6760263249763527</v>
      </c>
      <c r="I398" s="34" t="str">
        <f>'2026 - WIP'!D33</f>
        <v>South Carolina</v>
      </c>
      <c r="J398" s="35">
        <f>'2026 - WIP'!E33</f>
        <v>1</v>
      </c>
      <c r="K398" s="36">
        <f>'2026 - WIP'!F33</f>
        <v>37742</v>
      </c>
      <c r="L398" s="37">
        <f>'2026 - WIP'!G33</f>
        <v>22.424657534246574</v>
      </c>
      <c r="M398" s="37" t="str">
        <f>'2026 - WIP'!H33</f>
        <v>RS SR</v>
      </c>
      <c r="N398" s="37">
        <f>'2026 - WIP'!I33</f>
        <v>23.005479452054793</v>
      </c>
      <c r="O398" s="37" t="str">
        <f>'2026 - WIP'!J33</f>
        <v>Wide</v>
      </c>
      <c r="P398" s="37" t="str">
        <f>'2026 - WIP'!K33</f>
        <v>PROTO Z</v>
      </c>
      <c r="Q398" s="37" t="str">
        <f>'2026 - WIP'!L33</f>
        <v>Poor Separator</v>
      </c>
      <c r="R398" s="35">
        <f>'2026 - WIP'!M33</f>
        <v>72</v>
      </c>
      <c r="S398" s="35">
        <f>'2026 - WIP'!N33</f>
        <v>175</v>
      </c>
      <c r="T398" s="231">
        <f t="shared" si="46"/>
        <v>23.734003872328735</v>
      </c>
      <c r="U398" s="35">
        <f>'2026 - WIP'!O33</f>
        <v>4.5</v>
      </c>
      <c r="V398" s="38">
        <f>'2026 - WIP'!P33</f>
        <v>0</v>
      </c>
      <c r="W398" s="57">
        <f>'2026 - WIP'!Q33</f>
        <v>9.4020308386611514E-3</v>
      </c>
      <c r="X398" s="58">
        <f>'2026 - WIP'!R33</f>
        <v>0.24651627819783792</v>
      </c>
      <c r="Y398" s="58">
        <f>'2026 - WIP'!S33</f>
        <v>0.23636595310907235</v>
      </c>
      <c r="Z398" s="58">
        <f>'2026 - WIP'!T33</f>
        <v>0.12135680891276235</v>
      </c>
      <c r="AA398" s="58">
        <f>'2026 - WIP'!U33</f>
        <v>0</v>
      </c>
      <c r="AB398" s="58">
        <f>'2026 - WIP'!V33</f>
        <v>0.18393654355530015</v>
      </c>
      <c r="AC398" s="59">
        <f>'2026 - WIP'!W33</f>
        <v>0.18393654355530015</v>
      </c>
      <c r="AD398" s="42">
        <f>'2026 - WIP'!X33</f>
        <v>19.350684931506848</v>
      </c>
      <c r="AE398" s="43">
        <f>'2026 - WIP'!Y33</f>
        <v>2.42</v>
      </c>
      <c r="AF398" s="43">
        <f>'2026 - WIP'!Z33</f>
        <v>9.6999999999999993</v>
      </c>
      <c r="AG398" s="43">
        <f>'2026 - WIP'!AA33</f>
        <v>13.2</v>
      </c>
      <c r="AH398" s="43">
        <f>'2026 - WIP'!AB33</f>
        <v>0</v>
      </c>
      <c r="AI398" s="43">
        <f>'2026 - WIP'!AC33</f>
        <v>0</v>
      </c>
      <c r="AJ398" s="44">
        <f>'2026 - WIP'!AD33</f>
        <v>7.3770491803278687E-2</v>
      </c>
      <c r="AK398" s="44">
        <f>'2026 - WIP'!AE33</f>
        <v>0.16393442622950818</v>
      </c>
      <c r="AL398" s="45">
        <f>'2026 - WIP'!AF33</f>
        <v>0.11800000000000001</v>
      </c>
      <c r="AM398" s="46">
        <f>DS398/100</f>
        <v>0</v>
      </c>
      <c r="AN398" s="45">
        <f>'2026 - WIP'!AG33</f>
        <v>0.86</v>
      </c>
      <c r="AO398" s="45">
        <f>'2026 - WIP'!AH33</f>
        <v>0.125</v>
      </c>
      <c r="AP398" s="43">
        <f>'2026 - WIP'!AI33</f>
        <v>85.352842554488646</v>
      </c>
      <c r="AQ398" s="47">
        <f>'2026 - WIP'!AJ33</f>
        <v>82.753376956156984</v>
      </c>
      <c r="AR398" s="48">
        <f>'2026 - WIP'!AK33</f>
        <v>5</v>
      </c>
      <c r="AS398" s="49">
        <f>'2026 - WIP'!AL33</f>
        <v>7</v>
      </c>
      <c r="AT398" s="49">
        <f>'2026 - WIP'!AM33</f>
        <v>4</v>
      </c>
      <c r="AU398" s="49">
        <f>'2026 - WIP'!AN33</f>
        <v>7</v>
      </c>
      <c r="AV398" s="49">
        <f>'2026 - WIP'!AO33</f>
        <v>8</v>
      </c>
      <c r="AW398" s="49">
        <f>'2026 - WIP'!AP33</f>
        <v>3</v>
      </c>
      <c r="AX398" s="49">
        <f>'2026 - WIP'!AQ33</f>
        <v>0</v>
      </c>
      <c r="AY398" s="50">
        <f>'2026 - WIP'!AR33</f>
        <v>0</v>
      </c>
      <c r="AZ398" s="60">
        <f>'2026 - WIP'!AS33</f>
        <v>5</v>
      </c>
      <c r="BA398" s="61">
        <f>'2026 - WIP'!AT33</f>
        <v>531.79999999999995</v>
      </c>
      <c r="BB398" s="61">
        <f>'2026 - WIP'!AU33</f>
        <v>2</v>
      </c>
      <c r="BC398" s="61">
        <f>'2026 - WIP'!AV33</f>
        <v>1</v>
      </c>
      <c r="BD398" s="61">
        <f>'2026 - WIP'!AW33</f>
        <v>1</v>
      </c>
      <c r="BE398" s="61">
        <f>'2026 - WIP'!AX33</f>
        <v>5</v>
      </c>
      <c r="BF398" s="62">
        <f>'2026 - WIP'!AY33</f>
        <v>0.08</v>
      </c>
      <c r="BG398" s="62">
        <f>'2026 - WIP'!AZ33</f>
        <v>0.21</v>
      </c>
      <c r="BH398" s="62">
        <f>'2026 - WIP'!BA33</f>
        <v>1</v>
      </c>
      <c r="BI398" s="62">
        <f>'2026 - WIP'!BB33</f>
        <v>0</v>
      </c>
      <c r="BJ398" s="62">
        <f>'2026 - WIP'!BC33</f>
        <v>21</v>
      </c>
      <c r="BK398" s="62">
        <f>'2026 - WIP'!BH33</f>
        <v>0</v>
      </c>
      <c r="BL398" s="62">
        <f>'2026 - WIP'!BI33</f>
        <v>0</v>
      </c>
      <c r="BM398" s="62">
        <f>'2026 - WIP'!BJ33</f>
        <v>20</v>
      </c>
      <c r="BN398" s="63">
        <f>'2026 - WIP'!BK33</f>
        <v>80</v>
      </c>
      <c r="BO398" s="60">
        <f>'2026 - WIP'!BL33</f>
        <v>789</v>
      </c>
      <c r="BP398" s="61">
        <f>'2026 - WIP'!BM33</f>
        <v>3200.6</v>
      </c>
      <c r="BQ398" s="61">
        <f>'2026 - WIP'!BN33</f>
        <v>74</v>
      </c>
      <c r="BR398" s="61">
        <f>'2026 - WIP'!BO33</f>
        <v>49</v>
      </c>
      <c r="BS398" s="61">
        <f>'2026 - WIP'!BP33</f>
        <v>6</v>
      </c>
      <c r="BT398" s="61">
        <f>'2026 - WIP'!BQ33</f>
        <v>27.3</v>
      </c>
      <c r="BU398" s="62">
        <f>'2026 - WIP'!BR33</f>
        <v>0.75</v>
      </c>
      <c r="BV398" s="62">
        <f>'2026 - WIP'!BS33</f>
        <v>2.12</v>
      </c>
      <c r="BW398" s="62">
        <f>'2026 - WIP'!BT33</f>
        <v>2.56</v>
      </c>
      <c r="BX398" s="62">
        <f>'2026 - WIP'!BU33</f>
        <v>11.8</v>
      </c>
      <c r="BY398" s="62">
        <f>'2026 - WIP'!BV33</f>
        <v>8.3000000000000007</v>
      </c>
      <c r="BZ398" s="62">
        <f>'2026 - WIP'!CA33</f>
        <v>28.6</v>
      </c>
      <c r="CA398" s="62">
        <f>'2026 - WIP'!CB33</f>
        <v>12.5</v>
      </c>
      <c r="CB398" s="62">
        <f>'2026 - WIP'!CC33</f>
        <v>9.1</v>
      </c>
      <c r="CC398" s="63">
        <f>'2026 - WIP'!CD33</f>
        <v>83.8</v>
      </c>
      <c r="CD398" s="60">
        <f>'2026 - WIP'!CE33</f>
        <v>742</v>
      </c>
      <c r="CE398" s="61">
        <f>'2026 - WIP'!CF33</f>
        <v>3139.2000000000003</v>
      </c>
      <c r="CF398" s="61">
        <f>'2026 - WIP'!CG33</f>
        <v>81</v>
      </c>
      <c r="CG398" s="61">
        <f>'2026 - WIP'!CH33</f>
        <v>59</v>
      </c>
      <c r="CH398" s="61">
        <f>'2026 - WIP'!CI33</f>
        <v>4</v>
      </c>
      <c r="CI398" s="61">
        <f>'2026 - WIP'!CJ33</f>
        <v>21.6</v>
      </c>
      <c r="CJ398" s="62">
        <f>'2026 - WIP'!CK33</f>
        <v>0.83</v>
      </c>
      <c r="CK398" s="62">
        <f>'2026 - WIP'!CL33</f>
        <v>0.83</v>
      </c>
      <c r="CL398" s="62">
        <f>'2026 - WIP'!CM33</f>
        <v>2.42</v>
      </c>
      <c r="CM398" s="62">
        <f>'2026 - WIP'!CN33</f>
        <v>9.6999999999999993</v>
      </c>
      <c r="CN398" s="62">
        <f>'2026 - WIP'!CO33</f>
        <v>5.5</v>
      </c>
      <c r="CO398" s="62">
        <f>'2026 - WIP'!CT33</f>
        <v>22.2</v>
      </c>
      <c r="CP398" s="62">
        <f>'2026 - WIP'!CU33</f>
        <v>3.3</v>
      </c>
      <c r="CQ398" s="62">
        <f>'2026 - WIP'!CV33</f>
        <v>6.6</v>
      </c>
      <c r="CR398" s="63">
        <f>'2026 - WIP'!CW33</f>
        <v>92.8</v>
      </c>
      <c r="CS398" s="60">
        <f>'2026 - WIP'!CX33</f>
        <v>244</v>
      </c>
      <c r="CT398" s="61">
        <f>'2026 - WIP'!CY33</f>
        <v>2010.6000000000001</v>
      </c>
      <c r="CU398" s="61">
        <f>'2026 - WIP'!CZ33</f>
        <v>29</v>
      </c>
      <c r="CV398" s="61">
        <f>'2026 - WIP'!DA33</f>
        <v>15</v>
      </c>
      <c r="CW398" s="61">
        <f>'2026 - WIP'!DB33</f>
        <v>1</v>
      </c>
      <c r="CX398" s="61">
        <f>'2026 - WIP'!DC33</f>
        <v>13.6</v>
      </c>
      <c r="CY398" s="62">
        <f>'2026 - WIP'!DD33</f>
        <v>0.61</v>
      </c>
      <c r="CZ398" s="62">
        <f>'2026 - WIP'!DE33</f>
        <v>0</v>
      </c>
      <c r="DA398" s="62">
        <f>'2026 - WIP'!DF33</f>
        <v>2</v>
      </c>
      <c r="DB398" s="62">
        <f>'2026 - WIP'!DG33</f>
        <v>7.2</v>
      </c>
      <c r="DC398" s="62">
        <f>'2026 - WIP'!DH33</f>
        <v>13.2</v>
      </c>
      <c r="DD398" s="62">
        <f>'2026 - WIP'!DM33</f>
        <v>44.4</v>
      </c>
      <c r="DE398" s="62">
        <f>'2026 - WIP'!DN33</f>
        <v>11.8</v>
      </c>
      <c r="DF398" s="62">
        <f>'2026 - WIP'!DO33</f>
        <v>86</v>
      </c>
      <c r="DG398" s="63">
        <f>'2026 - WIP'!DP33</f>
        <v>12.5</v>
      </c>
      <c r="DH398" s="60">
        <f>'2026 - WIP'!DQ33</f>
        <v>0</v>
      </c>
      <c r="DI398" s="61">
        <f>'2026 - WIP'!DR33</f>
        <v>1</v>
      </c>
      <c r="DJ398" s="61">
        <f>'2026 - WIP'!DS33</f>
        <v>0</v>
      </c>
      <c r="DK398" s="61">
        <f>'2026 - WIP'!DT33</f>
        <v>0</v>
      </c>
      <c r="DL398" s="61">
        <f>'2026 - WIP'!DU33</f>
        <v>0</v>
      </c>
      <c r="DM398" s="61">
        <f>'2026 - WIP'!DV33</f>
        <v>0</v>
      </c>
      <c r="DN398" s="62">
        <f>'2026 - WIP'!DW33</f>
        <v>0</v>
      </c>
      <c r="DO398" s="62">
        <f>'2026 - WIP'!DX33</f>
        <v>0</v>
      </c>
      <c r="DP398" s="62">
        <f>'2026 - WIP'!DY33</f>
        <v>0</v>
      </c>
      <c r="DQ398" s="62">
        <f>'2026 - WIP'!DZ33</f>
        <v>0</v>
      </c>
      <c r="DR398" s="62">
        <f>'2026 - WIP'!EA33</f>
        <v>0</v>
      </c>
      <c r="DS398" s="62">
        <f>'2026 - WIP'!EF33</f>
        <v>0</v>
      </c>
      <c r="DT398" s="62">
        <f>'2026 - WIP'!EG33</f>
        <v>0</v>
      </c>
      <c r="DU398" s="62">
        <f>'2026 - WIP'!EH33</f>
        <v>0</v>
      </c>
      <c r="DV398" s="63">
        <f>'2026 - WIP'!EI33</f>
        <v>0</v>
      </c>
    </row>
    <row r="399" spans="1:126" ht="15.75" customHeight="1" x14ac:dyDescent="0.2">
      <c r="A399" s="30">
        <f t="shared" si="43"/>
        <v>397</v>
      </c>
      <c r="B399" s="31">
        <f>'2015'!A28</f>
        <v>26</v>
      </c>
      <c r="C399" s="31">
        <v>2015</v>
      </c>
      <c r="D399" s="32" t="str">
        <f>'2015'!B28</f>
        <v>Bud Sasser</v>
      </c>
      <c r="E399" s="32" t="str" cm="1">
        <f t="array" ref="E399">_xlfn.IFS(F399&gt;12.5,"Cornerstone",AND(F399&gt;11.995,F399&lt;12.5),"Elite",AND(F399&gt;11,F399&lt;12.995),"Elite Upside",AND(F399&gt;=9.69,F399&lt;10.999),"Upside",AND(F399&gt;8.4,F399&lt;9.999),"Upside Lite",AND(F399&gt;7.25,F399&lt;8.999),"Outlier",AND(F399&gt;=6,F399&lt;7.25),"Outlier Lite",F399&lt;6.999,"Purgatory")</f>
        <v>Purgatory</v>
      </c>
      <c r="F399" s="33">
        <f>'2015'!C28</f>
        <v>5.508571428571428</v>
      </c>
      <c r="G399" s="33">
        <f t="shared" si="44"/>
        <v>35.4</v>
      </c>
      <c r="H399" s="303">
        <f t="shared" si="45"/>
        <v>-1.6776661948302989</v>
      </c>
      <c r="I399" s="34" t="str">
        <f>'2015'!D28</f>
        <v>Missouri</v>
      </c>
      <c r="J399" s="35">
        <f>'2015'!E28</f>
        <v>1</v>
      </c>
      <c r="K399" s="36">
        <f>'2015'!F28</f>
        <v>33753</v>
      </c>
      <c r="L399" s="37">
        <f>'2015'!G28</f>
        <v>33.353424657534248</v>
      </c>
      <c r="M399" s="37" t="str">
        <f>'2015'!H28</f>
        <v>SR</v>
      </c>
      <c r="N399" s="37">
        <f>'2015'!I28</f>
        <v>22.926027397260274</v>
      </c>
      <c r="O399" s="37" t="str">
        <f>'2015'!J28</f>
        <v>Wide</v>
      </c>
      <c r="P399" s="37" t="str">
        <f>'2015'!K28</f>
        <v>SLOB</v>
      </c>
      <c r="Q399" s="37" t="str">
        <f>'2015'!L28</f>
        <v>N/A</v>
      </c>
      <c r="R399" s="55">
        <f>'2015'!M28</f>
        <v>74</v>
      </c>
      <c r="S399" s="55">
        <f>'2015'!N28</f>
        <v>210</v>
      </c>
      <c r="T399" s="231">
        <f t="shared" si="46"/>
        <v>26.962105786885058</v>
      </c>
      <c r="U399" s="37">
        <f>'2015'!O28</f>
        <v>4.53</v>
      </c>
      <c r="V399" s="56">
        <f>'2015'!P28</f>
        <v>6</v>
      </c>
      <c r="W399" s="57">
        <f>'2015'!Q28</f>
        <v>0</v>
      </c>
      <c r="X399" s="58">
        <f>'2015'!R28</f>
        <v>7.6793856491480681E-3</v>
      </c>
      <c r="Y399" s="58">
        <f>'2015'!S28</f>
        <v>0.10601193207893529</v>
      </c>
      <c r="Z399" s="58">
        <f>'2015'!T28</f>
        <v>0.10980320588861513</v>
      </c>
      <c r="AA399" s="58">
        <f>'2015'!U28</f>
        <v>0.37651057401812688</v>
      </c>
      <c r="AB399" s="58">
        <f>'2015'!V28</f>
        <v>0.37651057401812688</v>
      </c>
      <c r="AC399" s="59">
        <f>'2015'!W28</f>
        <v>0.37651057401812688</v>
      </c>
      <c r="AD399" s="42">
        <f>'2015'!X28</f>
        <v>22.273972602739725</v>
      </c>
      <c r="AE399" s="43">
        <f>'2015'!Y28</f>
        <v>2.15</v>
      </c>
      <c r="AF399" s="43">
        <f>'2015'!Z28</f>
        <v>3.8</v>
      </c>
      <c r="AG399" s="43">
        <f>'2015'!AA28</f>
        <v>12.2</v>
      </c>
      <c r="AH399" s="43">
        <f>'2015'!AB28</f>
        <v>0</v>
      </c>
      <c r="AI399" s="43">
        <f>'2015'!AC28</f>
        <v>0</v>
      </c>
      <c r="AJ399" s="44" t="str">
        <f>'2015'!AD28</f>
        <v>N/A</v>
      </c>
      <c r="AK399" s="44" t="str">
        <f>'2015'!AE28</f>
        <v>N/A</v>
      </c>
      <c r="AL399" s="45">
        <f>'2015'!AF28</f>
        <v>2.5000000000000001E-2</v>
      </c>
      <c r="AM399" s="46">
        <f>DS399</f>
        <v>0</v>
      </c>
      <c r="AN399" s="45">
        <f>'2015'!AG28</f>
        <v>0.87599999999999989</v>
      </c>
      <c r="AO399" s="45">
        <f>'2015'!AH28</f>
        <v>0.124</v>
      </c>
      <c r="AP399" s="43">
        <f>'2015'!AI28</f>
        <v>99.737041672465637</v>
      </c>
      <c r="AQ399" s="47">
        <f>'2015'!AJ28</f>
        <v>100.75649545477908</v>
      </c>
      <c r="AR399" s="48">
        <f>'2015'!AK28</f>
        <v>10</v>
      </c>
      <c r="AS399" s="49">
        <f>'2015'!AL28</f>
        <v>2</v>
      </c>
      <c r="AT399" s="49">
        <f>'2015'!AM28</f>
        <v>4</v>
      </c>
      <c r="AU399" s="49">
        <f>'2015'!AN28</f>
        <v>1</v>
      </c>
      <c r="AV399" s="49">
        <f>'2015'!AO28</f>
        <v>7</v>
      </c>
      <c r="AW399" s="49">
        <f>'2015'!AP28</f>
        <v>6</v>
      </c>
      <c r="AX399" s="49">
        <f>'2015'!AQ28</f>
        <v>2</v>
      </c>
      <c r="AY399" s="50">
        <f>'2015'!AR28</f>
        <v>0</v>
      </c>
      <c r="AZ399" s="60">
        <f>'2015'!AS28</f>
        <v>0</v>
      </c>
      <c r="BA399" s="61">
        <f>'2015'!AT28</f>
        <v>1</v>
      </c>
      <c r="BB399" s="61">
        <f>'2015'!AU28</f>
        <v>0</v>
      </c>
      <c r="BC399" s="61">
        <f>'2015'!AV28</f>
        <v>0</v>
      </c>
      <c r="BD399" s="61">
        <f>'2015'!AW28</f>
        <v>0</v>
      </c>
      <c r="BE399" s="61">
        <f>'2015'!AX28</f>
        <v>0</v>
      </c>
      <c r="BF399" s="62">
        <f>'2015'!AY28</f>
        <v>0</v>
      </c>
      <c r="BG399" s="62">
        <f>'2015'!AZ28</f>
        <v>0</v>
      </c>
      <c r="BH399" s="62">
        <f>'2015'!BA28</f>
        <v>0</v>
      </c>
      <c r="BI399" s="62">
        <f>'2015'!BB28</f>
        <v>0</v>
      </c>
      <c r="BJ399" s="62">
        <f>'2015'!BC28</f>
        <v>0</v>
      </c>
      <c r="BK399" s="62">
        <f>'2015'!BD28</f>
        <v>0</v>
      </c>
      <c r="BL399" s="62">
        <f>'2015'!BE28</f>
        <v>0</v>
      </c>
      <c r="BM399" s="62">
        <f>'2015'!BF28</f>
        <v>0</v>
      </c>
      <c r="BN399" s="63">
        <f>'2015'!BG28</f>
        <v>0</v>
      </c>
      <c r="BO399" s="60">
        <f>'2015'!BH28</f>
        <v>16</v>
      </c>
      <c r="BP399" s="61">
        <f>'2015'!BI28</f>
        <v>2083.5</v>
      </c>
      <c r="BQ399" s="61">
        <f>'2015'!BJ28</f>
        <v>0</v>
      </c>
      <c r="BR399" s="61">
        <f>'2015'!BK28</f>
        <v>0</v>
      </c>
      <c r="BS399" s="61">
        <f>'2015'!BL28</f>
        <v>0</v>
      </c>
      <c r="BT399" s="61">
        <f>'2015'!BM28</f>
        <v>0</v>
      </c>
      <c r="BU399" s="62">
        <f>'2015'!BN28</f>
        <v>0</v>
      </c>
      <c r="BV399" s="62">
        <f>'2015'!BO28</f>
        <v>0</v>
      </c>
      <c r="BW399" s="62">
        <f>'2015'!BP28</f>
        <v>0</v>
      </c>
      <c r="BX399" s="62">
        <f>'2015'!BQ28</f>
        <v>0</v>
      </c>
      <c r="BY399" s="62">
        <f>'2015'!BR28</f>
        <v>0</v>
      </c>
      <c r="BZ399" s="62">
        <f>'2015'!BS28</f>
        <v>0</v>
      </c>
      <c r="CA399" s="62">
        <f>'2015'!BT28</f>
        <v>0</v>
      </c>
      <c r="CB399" s="62">
        <f>'2015'!BU28</f>
        <v>0</v>
      </c>
      <c r="CC399" s="63">
        <f>'2015'!BV28</f>
        <v>0</v>
      </c>
      <c r="CD399" s="60">
        <f>'2015'!BW28</f>
        <v>231</v>
      </c>
      <c r="CE399" s="61">
        <f>'2015'!BX28</f>
        <v>2179</v>
      </c>
      <c r="CF399" s="61">
        <f>'2015'!BY28</f>
        <v>0</v>
      </c>
      <c r="CG399" s="61">
        <f>'2015'!BZ28</f>
        <v>0</v>
      </c>
      <c r="CH399" s="61">
        <f>'2015'!CA28</f>
        <v>0</v>
      </c>
      <c r="CI399" s="61">
        <f>'2015'!CB28</f>
        <v>0</v>
      </c>
      <c r="CJ399" s="62">
        <f>'2015'!CC28</f>
        <v>0</v>
      </c>
      <c r="CK399" s="62">
        <f>'2015'!CD28</f>
        <v>0</v>
      </c>
      <c r="CL399" s="62">
        <f>'2015'!CE28</f>
        <v>0</v>
      </c>
      <c r="CM399" s="62">
        <f>'2015'!CF28</f>
        <v>0</v>
      </c>
      <c r="CN399" s="62">
        <f>'2015'!CG28</f>
        <v>0</v>
      </c>
      <c r="CO399" s="62">
        <f>'2015'!CH28</f>
        <v>0</v>
      </c>
      <c r="CP399" s="62">
        <f>'2015'!CI28</f>
        <v>0</v>
      </c>
      <c r="CQ399" s="62">
        <f>'2015'!CJ28</f>
        <v>0</v>
      </c>
      <c r="CR399" s="63">
        <f>'2015'!CK28</f>
        <v>0</v>
      </c>
      <c r="CS399" s="60">
        <f>'2015'!CL28</f>
        <v>361</v>
      </c>
      <c r="CT399" s="61">
        <f>'2015'!CM28</f>
        <v>3287.7000000000003</v>
      </c>
      <c r="CU399" s="61">
        <f>'2015'!CN28</f>
        <v>0</v>
      </c>
      <c r="CV399" s="61">
        <f>'2015'!CO28</f>
        <v>0</v>
      </c>
      <c r="CW399" s="61">
        <f>'2015'!CP28</f>
        <v>0</v>
      </c>
      <c r="CX399" s="61">
        <f>'2015'!CQ28</f>
        <v>0</v>
      </c>
      <c r="CY399" s="62">
        <f>'2015'!CR28</f>
        <v>0</v>
      </c>
      <c r="CZ399" s="62">
        <f>'2015'!CS28</f>
        <v>0</v>
      </c>
      <c r="DA399" s="62">
        <f>'2015'!CT28</f>
        <v>0</v>
      </c>
      <c r="DB399" s="62">
        <f>'2015'!CU28</f>
        <v>0</v>
      </c>
      <c r="DC399" s="62">
        <f>'2015'!CV28</f>
        <v>0</v>
      </c>
      <c r="DD399" s="62">
        <f>'2015'!CW28</f>
        <v>0</v>
      </c>
      <c r="DE399" s="62">
        <f>'2015'!CX28</f>
        <v>0</v>
      </c>
      <c r="DF399" s="62">
        <f>'2015'!CY28</f>
        <v>0</v>
      </c>
      <c r="DG399" s="63">
        <f>'2015'!CZ28</f>
        <v>0</v>
      </c>
      <c r="DH399" s="60">
        <f>'2015'!DA28</f>
        <v>997</v>
      </c>
      <c r="DI399" s="61">
        <f>'2015'!DB28</f>
        <v>2648</v>
      </c>
      <c r="DJ399" s="61">
        <f>'2015'!DC28</f>
        <v>117</v>
      </c>
      <c r="DK399" s="61">
        <f>'2015'!DD28</f>
        <v>77</v>
      </c>
      <c r="DL399" s="61">
        <f>'2015'!DE28</f>
        <v>12</v>
      </c>
      <c r="DM399" s="61">
        <f>'2015'!DF28</f>
        <v>0</v>
      </c>
      <c r="DN399" s="62">
        <f>'2015'!DG28</f>
        <v>0</v>
      </c>
      <c r="DO399" s="62">
        <f>'2015'!DH28</f>
        <v>0</v>
      </c>
      <c r="DP399" s="62">
        <f>'2015'!DI28</f>
        <v>2.15</v>
      </c>
      <c r="DQ399" s="62">
        <f>'2015'!DJ28</f>
        <v>3.8</v>
      </c>
      <c r="DR399" s="62">
        <f>'2015'!DK28</f>
        <v>12.2</v>
      </c>
      <c r="DS399" s="62">
        <f>'2015'!DL28</f>
        <v>0</v>
      </c>
      <c r="DT399" s="62">
        <f>'2015'!DM28</f>
        <v>2.5</v>
      </c>
      <c r="DU399" s="62">
        <f>'2015'!DN28</f>
        <v>87.6</v>
      </c>
      <c r="DV399" s="63">
        <f>'2015'!DO28</f>
        <v>12.4</v>
      </c>
    </row>
    <row r="400" spans="1:126" ht="15.75" customHeight="1" x14ac:dyDescent="0.2">
      <c r="A400" s="30">
        <f t="shared" si="43"/>
        <v>398</v>
      </c>
      <c r="B400" s="31">
        <f>'2018'!A27</f>
        <v>25</v>
      </c>
      <c r="C400" s="31">
        <v>2018</v>
      </c>
      <c r="D400" s="32" t="str">
        <f>'2018'!B27</f>
        <v>Cam Phillips</v>
      </c>
      <c r="E400" s="32" t="str" cm="1">
        <f t="array" ref="E400">_xlfn.IFS(F400&gt;12.5,"Cornerstone",AND(F400&gt;11.995,F400&lt;12.5),"Elite",AND(F400&gt;11,F400&lt;12.995),"Elite Upside",AND(F400&gt;=9.69,F400&lt;10.999),"Upside",AND(F400&gt;8.4,F400&lt;9.999),"Upside Lite",AND(F400&gt;7.25,F400&lt;8.999),"Outlier",AND(F400&gt;=6,F400&lt;7.25),"Outlier Lite",F400&lt;6.999,"Purgatory")</f>
        <v>Purgatory</v>
      </c>
      <c r="F400" s="33">
        <f>'2018'!C27</f>
        <v>5.4871428571428567</v>
      </c>
      <c r="G400" s="33">
        <f t="shared" si="44"/>
        <v>35.199999999999996</v>
      </c>
      <c r="H400" s="303">
        <f t="shared" si="45"/>
        <v>-1.6899652187348884</v>
      </c>
      <c r="I400" s="34" t="str">
        <f>'2018'!D27</f>
        <v>Virginia Tech</v>
      </c>
      <c r="J400" s="35">
        <f>'2018'!E27</f>
        <v>4</v>
      </c>
      <c r="K400" s="36">
        <f>'2018'!F27</f>
        <v>35049</v>
      </c>
      <c r="L400" s="37">
        <f>'2018'!G27</f>
        <v>29.802739726027397</v>
      </c>
      <c r="M400" s="37" t="str">
        <f>'2018'!H27</f>
        <v>SR</v>
      </c>
      <c r="N400" s="37">
        <f>'2018'!I27</f>
        <v>22.375342465753423</v>
      </c>
      <c r="O400" s="37" t="str">
        <f>'2018'!J27</f>
        <v>Hybrid</v>
      </c>
      <c r="P400" s="37" t="str">
        <f>'2018'!K27</f>
        <v>BALL HOG</v>
      </c>
      <c r="Q400" s="37" t="str">
        <f>'2018'!L27</f>
        <v>Elite Earner</v>
      </c>
      <c r="R400" s="55">
        <f>'2018'!M27</f>
        <v>72</v>
      </c>
      <c r="S400" s="55">
        <f>'2018'!N27</f>
        <v>203</v>
      </c>
      <c r="T400" s="231">
        <f t="shared" si="46"/>
        <v>27.531444491901333</v>
      </c>
      <c r="U400" s="35">
        <f>'2018'!O27</f>
        <v>4.79</v>
      </c>
      <c r="V400" s="56">
        <f>'2018'!P27</f>
        <v>0</v>
      </c>
      <c r="W400" s="57">
        <f>'2018'!Q27</f>
        <v>0</v>
      </c>
      <c r="X400" s="58">
        <f>'2018'!R27</f>
        <v>0.17303609341825901</v>
      </c>
      <c r="Y400" s="58">
        <f>'2018'!S27</f>
        <v>0.20356768100734524</v>
      </c>
      <c r="Z400" s="58">
        <f>'2018'!T27</f>
        <v>0.26813966175668302</v>
      </c>
      <c r="AA400" s="58">
        <f>'2018'!U27</f>
        <v>0.30966912945711533</v>
      </c>
      <c r="AB400" s="58">
        <f>'2018'!V27</f>
        <v>0.30966912945711533</v>
      </c>
      <c r="AC400" s="59">
        <f>'2018'!W27</f>
        <v>0.29418567298425957</v>
      </c>
      <c r="AD400" s="42">
        <f>'2018'!X27</f>
        <v>19.720547945205478</v>
      </c>
      <c r="AE400" s="43">
        <f>'2018'!Y27</f>
        <v>2.98</v>
      </c>
      <c r="AF400" s="43">
        <f>'2018'!Z27</f>
        <v>7.7</v>
      </c>
      <c r="AG400" s="43">
        <f>'2018'!AA27</f>
        <v>11.6</v>
      </c>
      <c r="AH400" s="43">
        <f>'2018'!AB27</f>
        <v>0.59</v>
      </c>
      <c r="AI400" s="43">
        <f>'2018'!AC27</f>
        <v>2.61</v>
      </c>
      <c r="AJ400" s="44">
        <f>'2018'!AD27</f>
        <v>7.1099585062240664E-2</v>
      </c>
      <c r="AK400" s="44">
        <f>'2018'!AE27</f>
        <v>0.26585062240663898</v>
      </c>
      <c r="AL400" s="45">
        <f>'2018'!AF27</f>
        <v>2.7000000000000003E-2</v>
      </c>
      <c r="AM400" s="46">
        <f t="shared" ref="AM400:AM413" si="47">DS400/100</f>
        <v>0.34799999999999998</v>
      </c>
      <c r="AN400" s="45">
        <f>'2018'!AG27</f>
        <v>0.47499999999999998</v>
      </c>
      <c r="AO400" s="45">
        <f>'2018'!AH27</f>
        <v>0.52</v>
      </c>
      <c r="AP400" s="43">
        <f>'2018'!AI27</f>
        <v>77.123011563661692</v>
      </c>
      <c r="AQ400" s="47">
        <f>'2018'!AJ27</f>
        <v>74.774189785740361</v>
      </c>
      <c r="AR400" s="48">
        <f>'2018'!AK27</f>
        <v>8</v>
      </c>
      <c r="AS400" s="49">
        <f>'2018'!AL27</f>
        <v>7</v>
      </c>
      <c r="AT400" s="49">
        <f>'2018'!AM27</f>
        <v>6</v>
      </c>
      <c r="AU400" s="49">
        <f>'2018'!AN27</f>
        <v>6</v>
      </c>
      <c r="AV400" s="49">
        <f>'2018'!AO27</f>
        <v>3</v>
      </c>
      <c r="AW400" s="49">
        <f>'2018'!AP27</f>
        <v>1</v>
      </c>
      <c r="AX400" s="49">
        <f>'2018'!AQ27</f>
        <v>0</v>
      </c>
      <c r="AY400" s="50">
        <f>'2018'!AR27</f>
        <v>0</v>
      </c>
      <c r="AZ400" s="60">
        <f>'2018'!AS27</f>
        <v>0</v>
      </c>
      <c r="BA400" s="61">
        <f>'2018'!AT27</f>
        <v>3071</v>
      </c>
      <c r="BB400" s="61">
        <f>'2018'!AU27</f>
        <v>0</v>
      </c>
      <c r="BC400" s="61">
        <f>'2018'!AV27</f>
        <v>0</v>
      </c>
      <c r="BD400" s="61">
        <f>'2018'!AW27</f>
        <v>0</v>
      </c>
      <c r="BE400" s="61">
        <f>'2018'!AX27</f>
        <v>0</v>
      </c>
      <c r="BF400" s="62">
        <f>'2018'!AY27</f>
        <v>0</v>
      </c>
      <c r="BG400" s="62">
        <f>'2018'!AZ27</f>
        <v>0</v>
      </c>
      <c r="BH400" s="62">
        <f>'2018'!BA27</f>
        <v>0</v>
      </c>
      <c r="BI400" s="62">
        <f>'2018'!BB27</f>
        <v>0</v>
      </c>
      <c r="BJ400" s="62">
        <f>'2018'!BC27</f>
        <v>0</v>
      </c>
      <c r="BK400" s="62">
        <f>'2018'!BD27</f>
        <v>0</v>
      </c>
      <c r="BL400" s="62">
        <f>'2018'!BE27</f>
        <v>0</v>
      </c>
      <c r="BM400" s="62">
        <f>'2018'!BF27</f>
        <v>0</v>
      </c>
      <c r="BN400" s="63">
        <f>'2018'!BG27</f>
        <v>0</v>
      </c>
      <c r="BO400" s="60">
        <f>'2018'!BH27</f>
        <v>489</v>
      </c>
      <c r="BP400" s="61">
        <f>'2018'!BI27</f>
        <v>2826</v>
      </c>
      <c r="BQ400" s="61">
        <f>'2018'!BJ27</f>
        <v>67</v>
      </c>
      <c r="BR400" s="61">
        <f>'2018'!BK27</f>
        <v>40</v>
      </c>
      <c r="BS400" s="61">
        <f>'2018'!BL27</f>
        <v>3</v>
      </c>
      <c r="BT400" s="61">
        <f>'2018'!BM27</f>
        <v>19</v>
      </c>
      <c r="BU400" s="62">
        <f>'2018'!BN27</f>
        <v>0</v>
      </c>
      <c r="BV400" s="62">
        <f>'2018'!BO27</f>
        <v>0</v>
      </c>
      <c r="BW400" s="62">
        <f>'2018'!BP27</f>
        <v>1.35</v>
      </c>
      <c r="BX400" s="62">
        <f>'2018'!BQ27</f>
        <v>4</v>
      </c>
      <c r="BY400" s="62">
        <f>'2018'!BR27</f>
        <v>12.6</v>
      </c>
      <c r="BZ400" s="62">
        <f>'2018'!BS27</f>
        <v>0</v>
      </c>
      <c r="CA400" s="62">
        <f>'2018'!BT27</f>
        <v>4.8</v>
      </c>
      <c r="CB400" s="62">
        <f>'2018'!BU27</f>
        <v>77.099999999999994</v>
      </c>
      <c r="CC400" s="63">
        <f>'2018'!BV27</f>
        <v>22.9</v>
      </c>
      <c r="CD400" s="60">
        <f>'2018'!BW27</f>
        <v>582</v>
      </c>
      <c r="CE400" s="61">
        <f>'2018'!BX27</f>
        <v>2859</v>
      </c>
      <c r="CF400" s="61">
        <f>'2018'!BY27</f>
        <v>70</v>
      </c>
      <c r="CG400" s="61">
        <f>'2018'!BZ27</f>
        <v>49</v>
      </c>
      <c r="CH400" s="61">
        <f>'2018'!CA27</f>
        <v>2</v>
      </c>
      <c r="CI400" s="61">
        <f>'2018'!CB27</f>
        <v>24</v>
      </c>
      <c r="CJ400" s="62">
        <f>'2018'!CC27</f>
        <v>0</v>
      </c>
      <c r="CK400" s="62">
        <f>'2018'!CD27</f>
        <v>0</v>
      </c>
      <c r="CL400" s="62">
        <f>'2018'!CE27</f>
        <v>1.37</v>
      </c>
      <c r="CM400" s="62">
        <f>'2018'!CF27</f>
        <v>5.0999999999999996</v>
      </c>
      <c r="CN400" s="62">
        <f>'2018'!CG27</f>
        <v>8.1</v>
      </c>
      <c r="CO400" s="62">
        <f>'2018'!CH27</f>
        <v>0</v>
      </c>
      <c r="CP400" s="62">
        <f>'2018'!CI27</f>
        <v>3.9</v>
      </c>
      <c r="CQ400" s="62">
        <f>'2018'!CJ27</f>
        <v>69</v>
      </c>
      <c r="CR400" s="63">
        <f>'2018'!CK27</f>
        <v>31</v>
      </c>
      <c r="CS400" s="60">
        <f>'2018'!CL27</f>
        <v>983</v>
      </c>
      <c r="CT400" s="61">
        <f>'2018'!CM27</f>
        <v>3666</v>
      </c>
      <c r="CU400" s="61">
        <f>'2018'!CN27</f>
        <v>95</v>
      </c>
      <c r="CV400" s="61">
        <f>'2018'!CO27</f>
        <v>76</v>
      </c>
      <c r="CW400" s="61">
        <f>'2018'!CP27</f>
        <v>5</v>
      </c>
      <c r="CX400" s="61">
        <f>'2018'!CQ27</f>
        <v>31</v>
      </c>
      <c r="CY400" s="62">
        <f>'2018'!CR27</f>
        <v>0.59</v>
      </c>
      <c r="CZ400" s="62">
        <f>'2018'!CS27</f>
        <v>2.19</v>
      </c>
      <c r="DA400" s="62">
        <f>'2018'!CT27</f>
        <v>2.33</v>
      </c>
      <c r="DB400" s="62">
        <f>'2018'!CU27</f>
        <v>7.7</v>
      </c>
      <c r="DC400" s="62">
        <f>'2018'!CV27</f>
        <v>7.4</v>
      </c>
      <c r="DD400" s="62">
        <f>'2018'!CW27</f>
        <v>0</v>
      </c>
      <c r="DE400" s="62">
        <f>'2018'!CX27</f>
        <v>5</v>
      </c>
      <c r="DF400" s="62">
        <f>'2018'!CY27</f>
        <v>13.2</v>
      </c>
      <c r="DG400" s="63">
        <f>'2018'!CZ27</f>
        <v>86.1</v>
      </c>
      <c r="DH400" s="60">
        <f>'2018'!DA27</f>
        <v>964</v>
      </c>
      <c r="DI400" s="61">
        <f>'2018'!DB27</f>
        <v>3113</v>
      </c>
      <c r="DJ400" s="61">
        <f>'2018'!DC27</f>
        <v>109</v>
      </c>
      <c r="DK400" s="61">
        <f>'2018'!DD27</f>
        <v>71</v>
      </c>
      <c r="DL400" s="61">
        <f>'2018'!DE27</f>
        <v>7</v>
      </c>
      <c r="DM400" s="61">
        <f>'2018'!DF27</f>
        <v>21</v>
      </c>
      <c r="DN400" s="62">
        <f>'2018'!DG27</f>
        <v>0.57999999999999996</v>
      </c>
      <c r="DO400" s="62">
        <f>'2018'!DH27</f>
        <v>2.61</v>
      </c>
      <c r="DP400" s="62">
        <f>'2018'!DI27</f>
        <v>2.98</v>
      </c>
      <c r="DQ400" s="62">
        <f>'2018'!DJ27</f>
        <v>4.8</v>
      </c>
      <c r="DR400" s="62">
        <f>'2018'!DK27</f>
        <v>11.6</v>
      </c>
      <c r="DS400" s="62">
        <f>'2018'!DP27</f>
        <v>34.799999999999997</v>
      </c>
      <c r="DT400" s="62">
        <f>'2018'!DQ27</f>
        <v>2.7</v>
      </c>
      <c r="DU400" s="62">
        <f>'2018'!DR27</f>
        <v>81.8</v>
      </c>
      <c r="DV400" s="63">
        <f>'2018'!DS27</f>
        <v>17.899999999999999</v>
      </c>
    </row>
    <row r="401" spans="1:126" ht="15.75" customHeight="1" x14ac:dyDescent="0.2">
      <c r="A401" s="30">
        <f t="shared" si="43"/>
        <v>399</v>
      </c>
      <c r="B401" s="31">
        <f>'2026 - WIP'!A34</f>
        <v>32</v>
      </c>
      <c r="C401" s="31">
        <v>2026</v>
      </c>
      <c r="D401" s="32" t="str">
        <f>'2026 - WIP'!B34</f>
        <v>J.Michael Sturdivant</v>
      </c>
      <c r="E401" s="32" t="str" cm="1">
        <f t="array" ref="E401">_xlfn.IFS(F401&gt;12.5,"Cornerstone",AND(F401&gt;11.995,F401&lt;12.5),"Elite",AND(F401&gt;11,F401&lt;12.995),"Elite Upside",AND(F401&gt;=9.69,F401&lt;10.999),"Upside",AND(F401&gt;8.4,F401&lt;9.999),"Upside Lite",AND(F401&gt;7.25,F401&lt;8.999),"Outlier",AND(F401&gt;=6,F401&lt;7.25),"Outlier Lite",F401&lt;6.999,"Purgatory")</f>
        <v>Purgatory</v>
      </c>
      <c r="F401" s="33">
        <f>'2026 - WIP'!C34</f>
        <v>5.4528571428571428</v>
      </c>
      <c r="G401" s="33">
        <f t="shared" si="44"/>
        <v>35.099999999999994</v>
      </c>
      <c r="H401" s="303">
        <f t="shared" si="45"/>
        <v>-1.7096436569822313</v>
      </c>
      <c r="I401" s="34" t="str">
        <f>'2026 - WIP'!D34</f>
        <v>Florida</v>
      </c>
      <c r="J401" s="35">
        <f>'2026 - WIP'!E34</f>
        <v>1</v>
      </c>
      <c r="K401" s="36">
        <f>'2026 - WIP'!F34</f>
        <v>37621</v>
      </c>
      <c r="L401" s="37">
        <f>'2026 - WIP'!G34</f>
        <v>22.756164383561643</v>
      </c>
      <c r="M401" s="37" t="str">
        <f>'2026 - WIP'!H34</f>
        <v>RS SR</v>
      </c>
      <c r="N401" s="37">
        <f>'2026 - WIP'!I34</f>
        <v>23.336986301369862</v>
      </c>
      <c r="O401" s="37" t="str">
        <f>'2026 - WIP'!J34</f>
        <v>Wide</v>
      </c>
      <c r="P401" s="37" t="str">
        <f>'2026 - WIP'!K34</f>
        <v>PROTO X</v>
      </c>
      <c r="Q401" s="37" t="str">
        <f>'2026 - WIP'!L34</f>
        <v>Poor Earner</v>
      </c>
      <c r="R401" s="35">
        <f>'2026 - WIP'!M34</f>
        <v>75</v>
      </c>
      <c r="S401" s="35">
        <f>'2026 - WIP'!N34</f>
        <v>205</v>
      </c>
      <c r="T401" s="231">
        <f t="shared" si="46"/>
        <v>25.622959334807561</v>
      </c>
      <c r="U401" s="35">
        <f>'2026 - WIP'!O34</f>
        <v>4.45</v>
      </c>
      <c r="V401" s="38">
        <f>'2026 - WIP'!P34</f>
        <v>0</v>
      </c>
      <c r="W401" s="57">
        <f>'2026 - WIP'!Q34</f>
        <v>0</v>
      </c>
      <c r="X401" s="58">
        <f>'2026 - WIP'!R34</f>
        <v>0.23476368159203981</v>
      </c>
      <c r="Y401" s="58">
        <f>'2026 - WIP'!S34</f>
        <v>0.20036246476037053</v>
      </c>
      <c r="Z401" s="58">
        <f>'2026 - WIP'!T34</f>
        <v>0.11823436678928009</v>
      </c>
      <c r="AA401" s="58">
        <f>'2026 - WIP'!U34</f>
        <v>0</v>
      </c>
      <c r="AB401" s="58">
        <f>'2026 - WIP'!V34</f>
        <v>0.17649902419065994</v>
      </c>
      <c r="AC401" s="59">
        <f>'2026 - WIP'!W34</f>
        <v>0.17649902419065994</v>
      </c>
      <c r="AD401" s="42">
        <f>'2026 - WIP'!X34</f>
        <v>19.682191780821917</v>
      </c>
      <c r="AE401" s="43">
        <f>'2026 - WIP'!Y34</f>
        <v>1.5</v>
      </c>
      <c r="AF401" s="43">
        <f>'2026 - WIP'!Z34</f>
        <v>5.2</v>
      </c>
      <c r="AG401" s="43">
        <f>'2026 - WIP'!AA34</f>
        <v>12.1</v>
      </c>
      <c r="AH401" s="43">
        <f>'2026 - WIP'!AB34</f>
        <v>0</v>
      </c>
      <c r="AI401" s="43">
        <f>'2026 - WIP'!AC34</f>
        <v>0</v>
      </c>
      <c r="AJ401" s="44">
        <f>'2026 - WIP'!AD34</f>
        <v>3.619047619047619E-2</v>
      </c>
      <c r="AK401" s="44">
        <f>'2026 - WIP'!AE34</f>
        <v>8.4444444444444447E-2</v>
      </c>
      <c r="AL401" s="45">
        <f>'2026 - WIP'!AF34</f>
        <v>8.3000000000000004E-2</v>
      </c>
      <c r="AM401" s="46">
        <f t="shared" si="47"/>
        <v>0</v>
      </c>
      <c r="AN401" s="45">
        <f>'2026 - WIP'!AG34</f>
        <v>0.93700000000000006</v>
      </c>
      <c r="AO401" s="45">
        <f>'2026 - WIP'!AH34</f>
        <v>6.3E-2</v>
      </c>
      <c r="AP401" s="43">
        <f>'2026 - WIP'!AI34</f>
        <v>104.55476080301305</v>
      </c>
      <c r="AQ401" s="47">
        <f>'2026 - WIP'!AJ34</f>
        <v>107.7716915002157</v>
      </c>
      <c r="AR401" s="48">
        <f>'2026 - WIP'!AK34</f>
        <v>4</v>
      </c>
      <c r="AS401" s="49">
        <f>'2026 - WIP'!AL34</f>
        <v>7</v>
      </c>
      <c r="AT401" s="49">
        <f>'2026 - WIP'!AM34</f>
        <v>2</v>
      </c>
      <c r="AU401" s="49">
        <f>'2026 - WIP'!AN34</f>
        <v>3</v>
      </c>
      <c r="AV401" s="49">
        <f>'2026 - WIP'!AO34</f>
        <v>9</v>
      </c>
      <c r="AW401" s="49">
        <f>'2026 - WIP'!AP34</f>
        <v>7</v>
      </c>
      <c r="AX401" s="49">
        <f>'2026 - WIP'!AQ34</f>
        <v>0</v>
      </c>
      <c r="AY401" s="50">
        <f>'2026 - WIP'!AR34</f>
        <v>0</v>
      </c>
      <c r="AZ401" s="60">
        <f>'2026 - WIP'!AS34</f>
        <v>0</v>
      </c>
      <c r="BA401" s="61">
        <f>'2026 - WIP'!AT34</f>
        <v>664.8</v>
      </c>
      <c r="BB401" s="61">
        <f>'2026 - WIP'!AU34</f>
        <v>2</v>
      </c>
      <c r="BC401" s="61">
        <f>'2026 - WIP'!AV34</f>
        <v>0</v>
      </c>
      <c r="BD401" s="61">
        <f>'2026 - WIP'!AW34</f>
        <v>0</v>
      </c>
      <c r="BE401" s="61">
        <f>'2026 - WIP'!AX34</f>
        <v>3.9000000000000004</v>
      </c>
      <c r="BF401" s="62">
        <f>'2026 - WIP'!AY34</f>
        <v>0</v>
      </c>
      <c r="BG401" s="62">
        <f>'2026 - WIP'!AZ34</f>
        <v>0</v>
      </c>
      <c r="BH401" s="62">
        <f>'2026 - WIP'!BA34</f>
        <v>0</v>
      </c>
      <c r="BI401" s="62">
        <f>'2026 - WIP'!BB34</f>
        <v>0</v>
      </c>
      <c r="BJ401" s="62">
        <f>'2026 - WIP'!BC34</f>
        <v>19.5</v>
      </c>
      <c r="BK401" s="62">
        <f>'2026 - WIP'!BH34</f>
        <v>0</v>
      </c>
      <c r="BL401" s="62">
        <f>'2026 - WIP'!BI34</f>
        <v>100</v>
      </c>
      <c r="BM401" s="62">
        <f>'2026 - WIP'!BJ34</f>
        <v>90.9</v>
      </c>
      <c r="BN401" s="63">
        <f>'2026 - WIP'!BK34</f>
        <v>9.1</v>
      </c>
      <c r="BO401" s="60">
        <f>'2026 - WIP'!BL34</f>
        <v>755</v>
      </c>
      <c r="BP401" s="61">
        <f>'2026 - WIP'!BM34</f>
        <v>3216</v>
      </c>
      <c r="BQ401" s="61">
        <f>'2026 - WIP'!BN34</f>
        <v>102</v>
      </c>
      <c r="BR401" s="61">
        <f>'2026 - WIP'!BO34</f>
        <v>65</v>
      </c>
      <c r="BS401" s="61">
        <f>'2026 - WIP'!BP34</f>
        <v>7</v>
      </c>
      <c r="BT401" s="61">
        <f>'2026 - WIP'!BQ34</f>
        <v>22.799999999999997</v>
      </c>
      <c r="BU401" s="62">
        <f>'2026 - WIP'!BR34</f>
        <v>0</v>
      </c>
      <c r="BV401" s="62">
        <f>'2026 - WIP'!BS34</f>
        <v>0</v>
      </c>
      <c r="BW401" s="62">
        <f>'2026 - WIP'!BT34</f>
        <v>1.74</v>
      </c>
      <c r="BX401" s="62">
        <f>'2026 - WIP'!BU34</f>
        <v>4.5999999999999996</v>
      </c>
      <c r="BY401" s="62">
        <f>'2026 - WIP'!BV34</f>
        <v>10.7</v>
      </c>
      <c r="BZ401" s="62">
        <f>'2026 - WIP'!CA34</f>
        <v>47.4</v>
      </c>
      <c r="CA401" s="62">
        <f>'2026 - WIP'!CB34</f>
        <v>14.5</v>
      </c>
      <c r="CB401" s="62">
        <f>'2026 - WIP'!CC34</f>
        <v>65.8</v>
      </c>
      <c r="CC401" s="63">
        <f>'2026 - WIP'!CD34</f>
        <v>34.200000000000003</v>
      </c>
      <c r="CD401" s="60">
        <f>'2026 - WIP'!CE34</f>
        <v>597</v>
      </c>
      <c r="CE401" s="61">
        <f>'2026 - WIP'!CF34</f>
        <v>2979.6</v>
      </c>
      <c r="CF401" s="61">
        <f>'2026 - WIP'!CG34</f>
        <v>70</v>
      </c>
      <c r="CG401" s="61">
        <f>'2026 - WIP'!CH34</f>
        <v>36</v>
      </c>
      <c r="CH401" s="61">
        <f>'2026 - WIP'!CI34</f>
        <v>4</v>
      </c>
      <c r="CI401" s="61">
        <f>'2026 - WIP'!CJ34</f>
        <v>23.400000000000002</v>
      </c>
      <c r="CJ401" s="62">
        <f>'2026 - WIP'!CK34</f>
        <v>0</v>
      </c>
      <c r="CK401" s="62">
        <f>'2026 - WIP'!CL34</f>
        <v>0</v>
      </c>
      <c r="CL401" s="62">
        <f>'2026 - WIP'!CM34</f>
        <v>1.5</v>
      </c>
      <c r="CM401" s="62">
        <f>'2026 - WIP'!CN34</f>
        <v>5.2</v>
      </c>
      <c r="CN401" s="62">
        <f>'2026 - WIP'!CO34</f>
        <v>16</v>
      </c>
      <c r="CO401" s="62">
        <f>'2026 - WIP'!CT34</f>
        <v>50</v>
      </c>
      <c r="CP401" s="62">
        <f>'2026 - WIP'!CU34</f>
        <v>7.7</v>
      </c>
      <c r="CQ401" s="62">
        <f>'2026 - WIP'!CV34</f>
        <v>71.8</v>
      </c>
      <c r="CR401" s="63">
        <f>'2026 - WIP'!CW34</f>
        <v>27.2</v>
      </c>
      <c r="CS401" s="60">
        <f>'2026 - WIP'!CX34</f>
        <v>315</v>
      </c>
      <c r="CT401" s="61">
        <f>'2026 - WIP'!CY34</f>
        <v>2664.2</v>
      </c>
      <c r="CU401" s="61">
        <f>'2026 - WIP'!CZ34</f>
        <v>40</v>
      </c>
      <c r="CV401" s="61">
        <f>'2026 - WIP'!DA34</f>
        <v>22</v>
      </c>
      <c r="CW401" s="61">
        <f>'2026 - WIP'!DB34</f>
        <v>2</v>
      </c>
      <c r="CX401" s="61">
        <f>'2026 - WIP'!DC34</f>
        <v>15.399999999999999</v>
      </c>
      <c r="CY401" s="62">
        <f>'2026 - WIP'!DD34</f>
        <v>0</v>
      </c>
      <c r="CZ401" s="62">
        <f>'2026 - WIP'!DE34</f>
        <v>0</v>
      </c>
      <c r="DA401" s="62">
        <f>'2026 - WIP'!DF34</f>
        <v>0.95</v>
      </c>
      <c r="DB401" s="62">
        <f>'2026 - WIP'!DG34</f>
        <v>3</v>
      </c>
      <c r="DC401" s="62">
        <f>'2026 - WIP'!DH34</f>
        <v>12.1</v>
      </c>
      <c r="DD401" s="62">
        <f>'2026 - WIP'!DM34</f>
        <v>40</v>
      </c>
      <c r="DE401" s="62">
        <f>'2026 - WIP'!DN34</f>
        <v>8.3000000000000007</v>
      </c>
      <c r="DF401" s="62">
        <f>'2026 - WIP'!DO34</f>
        <v>93.7</v>
      </c>
      <c r="DG401" s="63">
        <f>'2026 - WIP'!DP34</f>
        <v>6.3</v>
      </c>
      <c r="DH401" s="60">
        <f>'2026 - WIP'!DQ34</f>
        <v>0</v>
      </c>
      <c r="DI401" s="61">
        <f>'2026 - WIP'!DR34</f>
        <v>1</v>
      </c>
      <c r="DJ401" s="61">
        <f>'2026 - WIP'!DS34</f>
        <v>0</v>
      </c>
      <c r="DK401" s="61">
        <f>'2026 - WIP'!DT34</f>
        <v>0</v>
      </c>
      <c r="DL401" s="61">
        <f>'2026 - WIP'!DU34</f>
        <v>0</v>
      </c>
      <c r="DM401" s="61">
        <f>'2026 - WIP'!DV34</f>
        <v>0</v>
      </c>
      <c r="DN401" s="62">
        <f>'2026 - WIP'!DW34</f>
        <v>0</v>
      </c>
      <c r="DO401" s="62">
        <f>'2026 - WIP'!DX34</f>
        <v>0</v>
      </c>
      <c r="DP401" s="62">
        <f>'2026 - WIP'!DY34</f>
        <v>0</v>
      </c>
      <c r="DQ401" s="62">
        <f>'2026 - WIP'!DZ34</f>
        <v>0</v>
      </c>
      <c r="DR401" s="62">
        <f>'2026 - WIP'!EA34</f>
        <v>0</v>
      </c>
      <c r="DS401" s="62">
        <f>'2026 - WIP'!EF34</f>
        <v>0</v>
      </c>
      <c r="DT401" s="62">
        <f>'2026 - WIP'!EG34</f>
        <v>0</v>
      </c>
      <c r="DU401" s="62">
        <f>'2026 - WIP'!EH34</f>
        <v>0</v>
      </c>
      <c r="DV401" s="63">
        <f>'2026 - WIP'!EI34</f>
        <v>0</v>
      </c>
    </row>
    <row r="402" spans="1:126" ht="15.75" customHeight="1" x14ac:dyDescent="0.2">
      <c r="A402" s="30">
        <f t="shared" si="43"/>
        <v>400</v>
      </c>
      <c r="B402" s="31">
        <f>'2021'!A36</f>
        <v>34</v>
      </c>
      <c r="C402" s="31">
        <v>2021</v>
      </c>
      <c r="D402" s="32" t="str">
        <f>'2021'!B36</f>
        <v>Javon McKinley</v>
      </c>
      <c r="E402" s="32" t="str" cm="1">
        <f t="array" ref="E402">_xlfn.IFS(F402&gt;12.5,"Cornerstone",AND(F402&gt;11.995,F402&lt;12.5),"Elite",AND(F402&gt;11,F402&lt;12.995),"Elite Upside",AND(F402&gt;=9.69,F402&lt;10.999),"Upside",AND(F402&gt;8.4,F402&lt;9.999),"Upside Lite",AND(F402&gt;7.25,F402&lt;8.999),"Outlier",AND(F402&gt;=6,F402&lt;7.25),"Outlier Lite",F402&lt;6.999,"Purgatory")</f>
        <v>Purgatory</v>
      </c>
      <c r="F402" s="33">
        <f>'2021'!C36</f>
        <v>5.4157142857142855</v>
      </c>
      <c r="G402" s="33">
        <f t="shared" si="44"/>
        <v>34.9</v>
      </c>
      <c r="H402" s="303">
        <f t="shared" si="45"/>
        <v>-1.73096196508352</v>
      </c>
      <c r="I402" s="34" t="str">
        <f>'2021'!D36</f>
        <v>Notre Dame</v>
      </c>
      <c r="J402" s="35">
        <f>'2021'!E36</f>
        <v>2</v>
      </c>
      <c r="K402" s="36">
        <f>'2021'!F36</f>
        <v>35895</v>
      </c>
      <c r="L402" s="37">
        <f>'2021'!G36</f>
        <v>27.484931506849314</v>
      </c>
      <c r="M402" s="37" t="str">
        <f>'2021'!H36</f>
        <v>RS SR</v>
      </c>
      <c r="N402" s="37">
        <f>'2021'!I36</f>
        <v>23.068493150684933</v>
      </c>
      <c r="O402" s="37" t="str">
        <f>'2021'!J36</f>
        <v>Wide</v>
      </c>
      <c r="P402" s="37" t="str">
        <f>'2021'!K36</f>
        <v>SLOB</v>
      </c>
      <c r="Q402" s="37" t="str">
        <f>'2021'!L36</f>
        <v>Poor Separator</v>
      </c>
      <c r="R402" s="55">
        <f>'2021'!M36</f>
        <v>74</v>
      </c>
      <c r="S402" s="55">
        <f>'2021'!N36</f>
        <v>216</v>
      </c>
      <c r="T402" s="231">
        <f t="shared" si="46"/>
        <v>27.732451666510343</v>
      </c>
      <c r="U402" s="35">
        <f>'2021'!O36</f>
        <v>4.5999999999999996</v>
      </c>
      <c r="V402" s="56">
        <f>'2021'!P36</f>
        <v>0</v>
      </c>
      <c r="W402" s="57">
        <f>'2021'!Q36</f>
        <v>0</v>
      </c>
      <c r="X402" s="58">
        <f>'2021'!R36</f>
        <v>0</v>
      </c>
      <c r="Y402" s="58">
        <f>'2021'!S36</f>
        <v>0</v>
      </c>
      <c r="Z402" s="58">
        <f>'2021'!T36</f>
        <v>8.1757169005491154E-2</v>
      </c>
      <c r="AA402" s="58">
        <f>'2021'!U36</f>
        <v>0.25166725166725168</v>
      </c>
      <c r="AB402" s="58">
        <f>'2021'!V36</f>
        <v>0.25166725166725168</v>
      </c>
      <c r="AC402" s="59">
        <f>'2021'!W36</f>
        <v>0.25166725166725168</v>
      </c>
      <c r="AD402" s="42">
        <f>'2021'!X36</f>
        <v>22.421917808219177</v>
      </c>
      <c r="AE402" s="43">
        <f>'2021'!Y36</f>
        <v>2.2999999999999998</v>
      </c>
      <c r="AF402" s="43">
        <f>'2021'!Z36</f>
        <v>10</v>
      </c>
      <c r="AG402" s="43">
        <f>'2021'!AA36</f>
        <v>13.4</v>
      </c>
      <c r="AH402" s="43">
        <f>'2021'!AB36</f>
        <v>1.59</v>
      </c>
      <c r="AI402" s="43">
        <f>'2021'!AC36</f>
        <v>2.17</v>
      </c>
      <c r="AJ402" s="44">
        <f>'2021'!AD36</f>
        <v>4.490934449093445E-2</v>
      </c>
      <c r="AK402" s="44">
        <f>'2021'!AE36</f>
        <v>0.14435146443514643</v>
      </c>
      <c r="AL402" s="45">
        <f>'2021'!AF36</f>
        <v>4.4999999999999998E-2</v>
      </c>
      <c r="AM402" s="46">
        <f t="shared" si="47"/>
        <v>0.64300000000000002</v>
      </c>
      <c r="AN402" s="45">
        <f>'2021'!AG36</f>
        <v>0.84499999999999997</v>
      </c>
      <c r="AO402" s="45">
        <f>'2021'!AH36</f>
        <v>0.155</v>
      </c>
      <c r="AP402" s="43">
        <f>'2021'!AI36</f>
        <v>96.483360193824382</v>
      </c>
      <c r="AQ402" s="47">
        <f>'2021'!AJ36</f>
        <v>97.469556744579506</v>
      </c>
      <c r="AR402" s="48">
        <f>'2021'!AK36</f>
        <v>7</v>
      </c>
      <c r="AS402" s="49">
        <f>'2021'!AL36</f>
        <v>2</v>
      </c>
      <c r="AT402" s="49">
        <f>'2021'!AM36</f>
        <v>4</v>
      </c>
      <c r="AU402" s="49">
        <f>'2021'!AN36</f>
        <v>8</v>
      </c>
      <c r="AV402" s="49">
        <f>'2021'!AO36</f>
        <v>6</v>
      </c>
      <c r="AW402" s="49">
        <f>'2021'!AP36</f>
        <v>6</v>
      </c>
      <c r="AX402" s="49">
        <f>'2021'!AQ36</f>
        <v>0</v>
      </c>
      <c r="AY402" s="50">
        <f>'2021'!AR36</f>
        <v>0.25</v>
      </c>
      <c r="AZ402" s="60">
        <f>'2021'!AS36</f>
        <v>0</v>
      </c>
      <c r="BA402" s="61">
        <f>'2021'!AT36</f>
        <v>3051</v>
      </c>
      <c r="BB402" s="61">
        <f>'2021'!AU36</f>
        <v>1</v>
      </c>
      <c r="BC402" s="61">
        <f>'2021'!AV36</f>
        <v>0</v>
      </c>
      <c r="BD402" s="61">
        <f>'2021'!AW36</f>
        <v>0</v>
      </c>
      <c r="BE402" s="61">
        <f>'2021'!AX36</f>
        <v>0</v>
      </c>
      <c r="BF402" s="62">
        <f>'2021'!AY36</f>
        <v>0</v>
      </c>
      <c r="BG402" s="62">
        <f>'2021'!AZ36</f>
        <v>0</v>
      </c>
      <c r="BH402" s="62">
        <f>'2021'!BA36</f>
        <v>0</v>
      </c>
      <c r="BI402" s="62">
        <f>'2021'!BB36</f>
        <v>0</v>
      </c>
      <c r="BJ402" s="62">
        <f>'2021'!BC36</f>
        <v>0</v>
      </c>
      <c r="BK402" s="62">
        <f>'2021'!BD36</f>
        <v>0</v>
      </c>
      <c r="BL402" s="62">
        <f>'2021'!BE36</f>
        <v>0</v>
      </c>
      <c r="BM402" s="62">
        <f>'2021'!BF36</f>
        <v>100</v>
      </c>
      <c r="BN402" s="63">
        <f>'2021'!BG36</f>
        <v>0</v>
      </c>
      <c r="BO402" s="60">
        <f>'2021'!BH36</f>
        <v>0</v>
      </c>
      <c r="BP402" s="61">
        <f>'2021'!BI36</f>
        <v>2326</v>
      </c>
      <c r="BQ402" s="61">
        <f>'2021'!BJ36</f>
        <v>0</v>
      </c>
      <c r="BR402" s="61">
        <f>'2021'!BK36</f>
        <v>0</v>
      </c>
      <c r="BS402" s="61">
        <f>'2021'!BL36</f>
        <v>0</v>
      </c>
      <c r="BT402" s="61">
        <f>'2021'!BM36</f>
        <v>0</v>
      </c>
      <c r="BU402" s="62">
        <f>'2021'!BN36</f>
        <v>0</v>
      </c>
      <c r="BV402" s="62">
        <f>'2021'!BO36</f>
        <v>0</v>
      </c>
      <c r="BW402" s="62">
        <f>'2021'!BP36</f>
        <v>0</v>
      </c>
      <c r="BX402" s="62">
        <f>'2021'!BQ36</f>
        <v>0</v>
      </c>
      <c r="BY402" s="62">
        <f>'2021'!BR36</f>
        <v>0</v>
      </c>
      <c r="BZ402" s="62">
        <f>'2021'!BW36</f>
        <v>0</v>
      </c>
      <c r="CA402" s="62">
        <f>'2021'!BX36</f>
        <v>0</v>
      </c>
      <c r="CB402" s="62">
        <f>'2021'!BY36</f>
        <v>0</v>
      </c>
      <c r="CC402" s="63">
        <f>'2021'!BZ36</f>
        <v>0</v>
      </c>
      <c r="CD402" s="60">
        <f>'2021'!CA36</f>
        <v>0</v>
      </c>
      <c r="CE402" s="61">
        <f>'2021'!CB36</f>
        <v>3347</v>
      </c>
      <c r="CF402" s="61">
        <f>'2021'!CC36</f>
        <v>0</v>
      </c>
      <c r="CG402" s="61">
        <f>'2021'!CD36</f>
        <v>0</v>
      </c>
      <c r="CH402" s="61">
        <f>'2021'!CE36</f>
        <v>0</v>
      </c>
      <c r="CI402" s="61">
        <f>'2021'!CF36</f>
        <v>0</v>
      </c>
      <c r="CJ402" s="62">
        <f>'2021'!CG36</f>
        <v>0</v>
      </c>
      <c r="CK402" s="62">
        <f>'2021'!CH36</f>
        <v>0</v>
      </c>
      <c r="CL402" s="62">
        <f>'2021'!CI36</f>
        <v>0</v>
      </c>
      <c r="CM402" s="62">
        <f>'2021'!CJ36</f>
        <v>0</v>
      </c>
      <c r="CN402" s="62">
        <f>'2021'!CK36</f>
        <v>0</v>
      </c>
      <c r="CO402" s="62">
        <f>'2021'!CP36</f>
        <v>0</v>
      </c>
      <c r="CP402" s="62">
        <f>'2021'!CQ36</f>
        <v>0</v>
      </c>
      <c r="CQ402" s="62">
        <f>'2021'!CR36</f>
        <v>0</v>
      </c>
      <c r="CR402" s="63">
        <f>'2021'!CS36</f>
        <v>0</v>
      </c>
      <c r="CS402" s="60">
        <f>'2021'!CT36</f>
        <v>268</v>
      </c>
      <c r="CT402" s="61">
        <f>'2021'!CU36</f>
        <v>3278</v>
      </c>
      <c r="CU402" s="61">
        <f>'2021'!CV36</f>
        <v>20</v>
      </c>
      <c r="CV402" s="61">
        <f>'2021'!CW36</f>
        <v>11</v>
      </c>
      <c r="CW402" s="61">
        <f>'2021'!CX36</f>
        <v>4</v>
      </c>
      <c r="CX402" s="61">
        <f>'2021'!CY36</f>
        <v>37</v>
      </c>
      <c r="CY402" s="62">
        <f>'2021'!CZ36</f>
        <v>1.59</v>
      </c>
      <c r="CZ402" s="62">
        <f>'2021'!DA36</f>
        <v>1.69</v>
      </c>
      <c r="DA402" s="62">
        <f>'2021'!DB36</f>
        <v>2</v>
      </c>
      <c r="DB402" s="62">
        <f>'2021'!DC36</f>
        <v>10</v>
      </c>
      <c r="DC402" s="62">
        <f>'2021'!DD36</f>
        <v>13.4</v>
      </c>
      <c r="DD402" s="62">
        <f>'2021'!DI36</f>
        <v>71.400000000000006</v>
      </c>
      <c r="DE402" s="62">
        <f>'2021'!DJ36</f>
        <v>8.3000000000000007</v>
      </c>
      <c r="DF402" s="62">
        <f>'2021'!DK36</f>
        <v>86.3</v>
      </c>
      <c r="DG402" s="63">
        <f>'2021'!DL36</f>
        <v>13.7</v>
      </c>
      <c r="DH402" s="60">
        <f>'2021'!DM36</f>
        <v>717</v>
      </c>
      <c r="DI402" s="61">
        <f>'2021'!DN36</f>
        <v>2849</v>
      </c>
      <c r="DJ402" s="61">
        <f>'2021'!DO36</f>
        <v>59</v>
      </c>
      <c r="DK402" s="61">
        <f>'2021'!DP36</f>
        <v>42</v>
      </c>
      <c r="DL402" s="61">
        <f>'2021'!DQ36</f>
        <v>3</v>
      </c>
      <c r="DM402" s="61">
        <f>'2021'!DR36</f>
        <v>15</v>
      </c>
      <c r="DN402" s="62">
        <f>'2021'!DS36</f>
        <v>0.76</v>
      </c>
      <c r="DO402" s="62">
        <f>'2021'!DT36</f>
        <v>2.17</v>
      </c>
      <c r="DP402" s="62">
        <f>'2021'!DU36</f>
        <v>2.2999999999999998</v>
      </c>
      <c r="DQ402" s="62">
        <f>'2021'!DV36</f>
        <v>5.4</v>
      </c>
      <c r="DR402" s="62">
        <f>'2021'!DW36</f>
        <v>13</v>
      </c>
      <c r="DS402" s="62">
        <f>'2021'!EB36</f>
        <v>64.3</v>
      </c>
      <c r="DT402" s="62">
        <f>'2021'!EC36</f>
        <v>4.5</v>
      </c>
      <c r="DU402" s="62">
        <f>'2021'!ED36</f>
        <v>82.7</v>
      </c>
      <c r="DV402" s="63">
        <f>'2021'!EE36</f>
        <v>17.3</v>
      </c>
    </row>
    <row r="403" spans="1:126" ht="15.75" customHeight="1" x14ac:dyDescent="0.2">
      <c r="A403" s="30">
        <f t="shared" si="43"/>
        <v>401</v>
      </c>
      <c r="B403" s="31">
        <f>'2025'!A43</f>
        <v>41</v>
      </c>
      <c r="C403" s="31">
        <v>2025</v>
      </c>
      <c r="D403" s="32" t="str">
        <f>'2025'!B43</f>
        <v>Konata Mumpfield</v>
      </c>
      <c r="E403" s="32" t="str" cm="1">
        <f t="array" ref="E403">_xlfn.IFS(F403&gt;12.5,"Cornerstone",AND(F403&gt;11.995,F403&lt;12.5),"Elite",AND(F403&gt;11,F403&lt;12.995),"Elite Upside",AND(F403&gt;=9.69,F403&lt;10.999),"Upside",AND(F403&gt;8.4,F403&lt;9.999),"Upside Lite",AND(F403&gt;7.25,F403&lt;8.999),"Outlier",AND(F403&gt;=6,F403&lt;7.25),"Outlier Lite",F403&lt;6.999,"Purgatory")</f>
        <v>Purgatory</v>
      </c>
      <c r="F403" s="33">
        <f>'2025'!C43</f>
        <v>5.402857142857143</v>
      </c>
      <c r="G403" s="33">
        <f t="shared" si="44"/>
        <v>34.699999999999996</v>
      </c>
      <c r="H403" s="303">
        <f t="shared" si="45"/>
        <v>-1.7383413794262734</v>
      </c>
      <c r="I403" s="34" t="str">
        <f>'2025'!D43</f>
        <v>Pitt</v>
      </c>
      <c r="J403" s="35">
        <f>'2025'!E43</f>
        <v>4</v>
      </c>
      <c r="K403" s="36">
        <f>'2025'!F43</f>
        <v>37553</v>
      </c>
      <c r="L403" s="37">
        <f>'2025'!G43</f>
        <v>22.942465753424656</v>
      </c>
      <c r="M403" s="37" t="str">
        <f>'2025'!H43</f>
        <v>SR</v>
      </c>
      <c r="N403" s="37">
        <f>'2025'!I43</f>
        <v>22.523287671232875</v>
      </c>
      <c r="O403" s="37" t="str">
        <f>'2025'!J43</f>
        <v>Hybrid</v>
      </c>
      <c r="P403" s="37" t="str">
        <f>'2025'!K43</f>
        <v>PROTO Z</v>
      </c>
      <c r="Q403" s="37" t="str">
        <f>'2025'!L43</f>
        <v>Poor Earner</v>
      </c>
      <c r="R403" s="55">
        <f>'2025'!M43</f>
        <v>71</v>
      </c>
      <c r="S403" s="55">
        <f>'2025'!N43</f>
        <v>186</v>
      </c>
      <c r="T403" s="231">
        <f t="shared" si="46"/>
        <v>25.941447161608867</v>
      </c>
      <c r="U403" s="37">
        <f>'2025'!O43</f>
        <v>4.5999999999999996</v>
      </c>
      <c r="V403" s="56">
        <f>'2025'!P43</f>
        <v>7</v>
      </c>
      <c r="W403" s="57">
        <f>'2025'!Q43</f>
        <v>0</v>
      </c>
      <c r="X403" s="58">
        <f>'2025'!R43</f>
        <v>0.28697318007662836</v>
      </c>
      <c r="Y403" s="58">
        <f>'2025'!S43</f>
        <v>0.20721125074805502</v>
      </c>
      <c r="Z403" s="58">
        <f>'2025'!T43</f>
        <v>0.22183641975308643</v>
      </c>
      <c r="AA403" s="58">
        <f>'2025'!U43</f>
        <v>0.25384038965904837</v>
      </c>
      <c r="AB403" s="58">
        <f>'2025'!V43</f>
        <v>0.27040678486783837</v>
      </c>
      <c r="AC403" s="59">
        <f>'2025'!W43</f>
        <v>0.25688644562444646</v>
      </c>
      <c r="AD403" s="42">
        <f>'2025'!X43</f>
        <v>18.86849315068493</v>
      </c>
      <c r="AE403" s="43">
        <f>'2025'!Y43</f>
        <v>1.87</v>
      </c>
      <c r="AF403" s="43">
        <f>'2025'!Z43</f>
        <v>5</v>
      </c>
      <c r="AG403" s="43">
        <f>'2025'!AA43</f>
        <v>13.1</v>
      </c>
      <c r="AH403" s="43">
        <f>'2025'!AB43</f>
        <v>1.25</v>
      </c>
      <c r="AI403" s="43">
        <f>'2025'!AC43</f>
        <v>0.99</v>
      </c>
      <c r="AJ403" s="44">
        <f>'2025'!AD43</f>
        <v>3.4501845018450182E-2</v>
      </c>
      <c r="AK403" s="44">
        <f>'2025'!AE43</f>
        <v>0.15640836408364084</v>
      </c>
      <c r="AL403" s="45">
        <f>'2025'!AF43</f>
        <v>7.0999999999999994E-2</v>
      </c>
      <c r="AM403" s="46">
        <f t="shared" si="47"/>
        <v>0.6</v>
      </c>
      <c r="AN403" s="45">
        <f>'2025'!AG43</f>
        <v>0.43099999999999999</v>
      </c>
      <c r="AO403" s="45">
        <f>'2025'!AH43</f>
        <v>0.5655</v>
      </c>
      <c r="AP403" s="43">
        <f>'2025'!AI43</f>
        <v>83.08289350023766</v>
      </c>
      <c r="AQ403" s="47">
        <f>'2025'!AJ43</f>
        <v>78.880222617063041</v>
      </c>
      <c r="AR403" s="48">
        <f>'2025'!AK43</f>
        <v>7</v>
      </c>
      <c r="AS403" s="49">
        <f>'2025'!AL43</f>
        <v>8</v>
      </c>
      <c r="AT403" s="49">
        <f>'2025'!AM43</f>
        <v>3</v>
      </c>
      <c r="AU403" s="49">
        <f>'2025'!AN43</f>
        <v>3</v>
      </c>
      <c r="AV403" s="49">
        <f>'2025'!AO43</f>
        <v>6</v>
      </c>
      <c r="AW403" s="49">
        <f>'2025'!AP43</f>
        <v>2</v>
      </c>
      <c r="AX403" s="49">
        <f>'2025'!AQ43</f>
        <v>0.5</v>
      </c>
      <c r="AY403" s="50">
        <f>'2025'!AR43</f>
        <v>0</v>
      </c>
      <c r="AZ403" s="60">
        <f>'2025'!AS43</f>
        <v>0</v>
      </c>
      <c r="BA403" s="61">
        <f>'2025'!AT43</f>
        <v>2342.3999999999996</v>
      </c>
      <c r="BB403" s="61">
        <f>'2025'!AU43</f>
        <v>0</v>
      </c>
      <c r="BC403" s="61">
        <f>'2025'!AV43</f>
        <v>0</v>
      </c>
      <c r="BD403" s="61">
        <f>'2025'!AW43</f>
        <v>0</v>
      </c>
      <c r="BE403" s="61">
        <f>'2025'!AX43</f>
        <v>0</v>
      </c>
      <c r="BF403" s="62">
        <f>'2025'!AY43</f>
        <v>0</v>
      </c>
      <c r="BG403" s="62">
        <f>'2025'!AZ43</f>
        <v>0</v>
      </c>
      <c r="BH403" s="62">
        <f>'2025'!BA43</f>
        <v>0</v>
      </c>
      <c r="BI403" s="62">
        <f>'2025'!BB43</f>
        <v>0</v>
      </c>
      <c r="BJ403" s="62">
        <f>'2025'!BC43</f>
        <v>0</v>
      </c>
      <c r="BK403" s="62">
        <f>'2025'!BH43</f>
        <v>0</v>
      </c>
      <c r="BL403" s="62">
        <f>'2025'!BI43</f>
        <v>0</v>
      </c>
      <c r="BM403" s="62">
        <f>'2025'!BJ43</f>
        <v>0</v>
      </c>
      <c r="BN403" s="63">
        <f>'2025'!BK43</f>
        <v>0</v>
      </c>
      <c r="BO403" s="60">
        <f>'2025'!BL43</f>
        <v>749</v>
      </c>
      <c r="BP403" s="61">
        <f>'2025'!BM43</f>
        <v>2610</v>
      </c>
      <c r="BQ403" s="61">
        <f>'2025'!BN43</f>
        <v>96</v>
      </c>
      <c r="BR403" s="61">
        <f>'2025'!BO43</f>
        <v>63</v>
      </c>
      <c r="BS403" s="61">
        <f>'2025'!BP43</f>
        <v>8</v>
      </c>
      <c r="BT403" s="61">
        <f>'2025'!BQ43</f>
        <v>21</v>
      </c>
      <c r="BU403" s="62">
        <f>'2025'!BR43</f>
        <v>0.68</v>
      </c>
      <c r="BV403" s="62">
        <f>'2025'!BS43</f>
        <v>2.13</v>
      </c>
      <c r="BW403" s="62">
        <f>'2025'!BT43</f>
        <v>1.67</v>
      </c>
      <c r="BX403" s="62">
        <f>'2025'!BU43</f>
        <v>3.5</v>
      </c>
      <c r="BY403" s="62">
        <f>'2025'!BV43</f>
        <v>11.2</v>
      </c>
      <c r="BZ403" s="62">
        <f>'2025'!CA43</f>
        <v>46.7</v>
      </c>
      <c r="CA403" s="62">
        <f>'2025'!CB43</f>
        <v>6</v>
      </c>
      <c r="CB403" s="62">
        <f>'2025'!CC43</f>
        <v>71</v>
      </c>
      <c r="CC403" s="63">
        <f>'2025'!CD43</f>
        <v>28.8</v>
      </c>
      <c r="CD403" s="60">
        <f>'2025'!CE43</f>
        <v>554</v>
      </c>
      <c r="CE403" s="61">
        <f>'2025'!CF43</f>
        <v>2673.6000000000004</v>
      </c>
      <c r="CF403" s="61">
        <f>'2025'!CG43</f>
        <v>84</v>
      </c>
      <c r="CG403" s="61">
        <f>'2025'!CH43</f>
        <v>59</v>
      </c>
      <c r="CH403" s="61">
        <f>'2025'!CI43</f>
        <v>1</v>
      </c>
      <c r="CI403" s="61">
        <f>'2025'!CJ43</f>
        <v>13</v>
      </c>
      <c r="CJ403" s="62">
        <f>'2025'!CK43</f>
        <v>0.52</v>
      </c>
      <c r="CK403" s="62">
        <f>'2025'!CL43</f>
        <v>1.51</v>
      </c>
      <c r="CL403" s="62">
        <f>'2025'!CM43</f>
        <v>1.63</v>
      </c>
      <c r="CM403" s="62">
        <f>'2025'!CN43</f>
        <v>5</v>
      </c>
      <c r="CN403" s="62">
        <f>'2025'!CO43</f>
        <v>7.9</v>
      </c>
      <c r="CO403" s="62">
        <f>'2025'!CT43</f>
        <v>52.9</v>
      </c>
      <c r="CP403" s="62">
        <f>'2025'!CU43</f>
        <v>3.3</v>
      </c>
      <c r="CQ403" s="62">
        <f>'2025'!CV43</f>
        <v>54</v>
      </c>
      <c r="CR403" s="63">
        <f>'2025'!CW43</f>
        <v>45.8</v>
      </c>
      <c r="CS403" s="60">
        <f>'2025'!CX43</f>
        <v>575</v>
      </c>
      <c r="CT403" s="61">
        <f>'2025'!CY43</f>
        <v>2592</v>
      </c>
      <c r="CU403" s="61">
        <f>'2025'!CZ43</f>
        <v>74</v>
      </c>
      <c r="CV403" s="61">
        <f>'2025'!DA43</f>
        <v>44</v>
      </c>
      <c r="CW403" s="61">
        <f>'2025'!DB43</f>
        <v>5</v>
      </c>
      <c r="CX403" s="61">
        <f>'2025'!DC43</f>
        <v>16.799999999999997</v>
      </c>
      <c r="CY403" s="62">
        <f>'2025'!DD43</f>
        <v>0.99</v>
      </c>
      <c r="CZ403" s="62">
        <f>'2025'!DE43</f>
        <v>0.99</v>
      </c>
      <c r="DA403" s="62">
        <f>'2025'!DF43</f>
        <v>1.66</v>
      </c>
      <c r="DB403" s="62">
        <f>'2025'!DG43</f>
        <v>5</v>
      </c>
      <c r="DC403" s="62">
        <f>'2025'!DH43</f>
        <v>9.1999999999999993</v>
      </c>
      <c r="DD403" s="62">
        <f>'2025'!DM43</f>
        <v>33.299999999999997</v>
      </c>
      <c r="DE403" s="62">
        <f>'2025'!DN43</f>
        <v>2.2000000000000002</v>
      </c>
      <c r="DF403" s="62">
        <f>'2025'!DO43</f>
        <v>24</v>
      </c>
      <c r="DG403" s="63">
        <f>'2025'!DP43</f>
        <v>75.7</v>
      </c>
      <c r="DH403" s="60">
        <f>'2025'!DQ43</f>
        <v>813</v>
      </c>
      <c r="DI403" s="61">
        <f>'2025'!DR43</f>
        <v>3202.7999999999997</v>
      </c>
      <c r="DJ403" s="61">
        <f>'2025'!DS43</f>
        <v>83</v>
      </c>
      <c r="DK403" s="61">
        <f>'2025'!DT43</f>
        <v>52</v>
      </c>
      <c r="DL403" s="61">
        <f>'2025'!DU43</f>
        <v>5</v>
      </c>
      <c r="DM403" s="61">
        <f>'2025'!DV43</f>
        <v>27.599999999999998</v>
      </c>
      <c r="DN403" s="62">
        <f>'2025'!DW43</f>
        <v>1.25</v>
      </c>
      <c r="DO403" s="62">
        <f>'2025'!DX43</f>
        <v>0</v>
      </c>
      <c r="DP403" s="62">
        <f>'2025'!DY43</f>
        <v>1.87</v>
      </c>
      <c r="DQ403" s="62">
        <f>'2025'!DZ43</f>
        <v>4.3</v>
      </c>
      <c r="DR403" s="62">
        <f>'2025'!EA43</f>
        <v>13.1</v>
      </c>
      <c r="DS403" s="62">
        <f>'2025'!EF43</f>
        <v>60</v>
      </c>
      <c r="DT403" s="62">
        <f>'2025'!EG43</f>
        <v>7.1</v>
      </c>
      <c r="DU403" s="62">
        <f>'2025'!EH43</f>
        <v>62.2</v>
      </c>
      <c r="DV403" s="63">
        <f>'2025'!EI43</f>
        <v>37.4</v>
      </c>
    </row>
    <row r="404" spans="1:126" ht="15.75" customHeight="1" x14ac:dyDescent="0.2">
      <c r="A404" s="30">
        <f t="shared" si="43"/>
        <v>402</v>
      </c>
      <c r="B404" s="31">
        <f>'2019'!A32</f>
        <v>30</v>
      </c>
      <c r="C404" s="31">
        <v>2019</v>
      </c>
      <c r="D404" s="32" t="str">
        <f>'2019'!B32</f>
        <v>Hunter Renfrow</v>
      </c>
      <c r="E404" s="32" t="str" cm="1">
        <f t="array" ref="E404">_xlfn.IFS(F404&gt;12.5,"Cornerstone",AND(F404&gt;11.995,F404&lt;12.5),"Elite",AND(F404&gt;11,F404&lt;12.995),"Elite Upside",AND(F404&gt;=9.69,F404&lt;10.999),"Upside",AND(F404&gt;8.4,F404&lt;9.999),"Upside Lite",AND(F404&gt;7.25,F404&lt;8.999),"Outlier",AND(F404&gt;=6,F404&lt;7.25),"Outlier Lite",F404&lt;6.999,"Purgatory")</f>
        <v>Purgatory</v>
      </c>
      <c r="F404" s="33">
        <f>'2019'!C32</f>
        <v>5.39</v>
      </c>
      <c r="G404" s="33">
        <f t="shared" si="44"/>
        <v>34.599999999999994</v>
      </c>
      <c r="H404" s="303">
        <f t="shared" si="45"/>
        <v>-1.7457207937690276</v>
      </c>
      <c r="I404" s="34" t="str">
        <f>'2019'!D32</f>
        <v>Clemson</v>
      </c>
      <c r="J404" s="35">
        <f>'2019'!E32</f>
        <v>4</v>
      </c>
      <c r="K404" s="36">
        <f>'2019'!F32</f>
        <v>35054</v>
      </c>
      <c r="L404" s="37">
        <f>'2019'!G32</f>
        <v>29.789041095890411</v>
      </c>
      <c r="M404" s="37" t="str">
        <f>'2019'!H32</f>
        <v>SR</v>
      </c>
      <c r="N404" s="37">
        <f>'2019'!I32</f>
        <v>23.358904109589041</v>
      </c>
      <c r="O404" s="37" t="str">
        <f>'2019'!J32</f>
        <v>Slot</v>
      </c>
      <c r="P404" s="37" t="str">
        <f>'2019'!K32</f>
        <v>PROTO Z</v>
      </c>
      <c r="Q404" s="37" t="str">
        <f>'2019'!L32</f>
        <v>Elite Separator</v>
      </c>
      <c r="R404" s="55">
        <f>'2019'!M32</f>
        <v>72</v>
      </c>
      <c r="S404" s="55">
        <f>'2019'!N32</f>
        <v>185</v>
      </c>
      <c r="T404" s="231">
        <f t="shared" si="46"/>
        <v>25.090232665033231</v>
      </c>
      <c r="U404" s="35">
        <f>'2019'!O32</f>
        <v>4.59</v>
      </c>
      <c r="V404" s="56">
        <f>'2019'!P32</f>
        <v>5</v>
      </c>
      <c r="W404" s="57">
        <f>'2019'!Q32</f>
        <v>0</v>
      </c>
      <c r="X404" s="58">
        <f>'2019'!R32</f>
        <v>0.12965451814372678</v>
      </c>
      <c r="Y404" s="58">
        <f>'2019'!S32</f>
        <v>0.13477088948787064</v>
      </c>
      <c r="Z404" s="58">
        <f>'2019'!T32</f>
        <v>0.20473157415832574</v>
      </c>
      <c r="AA404" s="58">
        <f>'2019'!U32</f>
        <v>0.130127975122593</v>
      </c>
      <c r="AB404" s="58">
        <f>'2019'!V32</f>
        <v>0.16742977464045938</v>
      </c>
      <c r="AC404" s="59">
        <f>'2019'!W32</f>
        <v>0.1590582859084364</v>
      </c>
      <c r="AD404" s="42">
        <f>'2019'!X32</f>
        <v>21.709589041095889</v>
      </c>
      <c r="AE404" s="43">
        <f>'2019'!Y32</f>
        <v>1.95</v>
      </c>
      <c r="AF404" s="43">
        <f>'2019'!Z32</f>
        <v>4.2</v>
      </c>
      <c r="AG404" s="43">
        <f>'2019'!AA32</f>
        <v>9.5</v>
      </c>
      <c r="AH404" s="43">
        <f>'2019'!AB32</f>
        <v>0.65</v>
      </c>
      <c r="AI404" s="43">
        <f>'2019'!AC32</f>
        <v>1.28</v>
      </c>
      <c r="AJ404" s="44">
        <f>'2019'!AD32</f>
        <v>3.2261029411764702E-2</v>
      </c>
      <c r="AK404" s="44">
        <f>'2019'!AE32</f>
        <v>0.20431985294117644</v>
      </c>
      <c r="AL404" s="45">
        <f>'2019'!AF32</f>
        <v>0.02</v>
      </c>
      <c r="AM404" s="46">
        <f t="shared" si="47"/>
        <v>0.66700000000000004</v>
      </c>
      <c r="AN404" s="45">
        <f>'2019'!AG32</f>
        <v>7.6000000000000012E-2</v>
      </c>
      <c r="AO404" s="45">
        <f>'2019'!AH32</f>
        <v>0.92249999999999999</v>
      </c>
      <c r="AP404" s="43">
        <f>'2019'!AI32</f>
        <v>83.35870937474418</v>
      </c>
      <c r="AQ404" s="47">
        <f>'2019'!AJ32</f>
        <v>80.819976148576089</v>
      </c>
      <c r="AR404" s="48">
        <f>'2019'!AK32</f>
        <v>4</v>
      </c>
      <c r="AS404" s="49">
        <f>'2019'!AL32</f>
        <v>3</v>
      </c>
      <c r="AT404" s="49">
        <f>'2019'!AM32</f>
        <v>3</v>
      </c>
      <c r="AU404" s="49">
        <f>'2019'!AN32</f>
        <v>1</v>
      </c>
      <c r="AV404" s="49">
        <f>'2019'!AO32</f>
        <v>6</v>
      </c>
      <c r="AW404" s="49">
        <f>'2019'!AP32</f>
        <v>3</v>
      </c>
      <c r="AX404" s="49">
        <f>'2019'!AQ32</f>
        <v>4</v>
      </c>
      <c r="AY404" s="50">
        <f>'2019'!AR32</f>
        <v>1</v>
      </c>
      <c r="AZ404" s="60">
        <f>'2019'!AS32</f>
        <v>0</v>
      </c>
      <c r="BA404" s="61">
        <f>'2019'!AT32</f>
        <v>3404</v>
      </c>
      <c r="BB404" s="61">
        <f>'2019'!AU32</f>
        <v>0</v>
      </c>
      <c r="BC404" s="61">
        <f>'2019'!AV32</f>
        <v>0</v>
      </c>
      <c r="BD404" s="61">
        <f>'2019'!AW32</f>
        <v>0</v>
      </c>
      <c r="BE404" s="61">
        <f>'2019'!AX32</f>
        <v>0</v>
      </c>
      <c r="BF404" s="62">
        <f>'2019'!AY32</f>
        <v>0</v>
      </c>
      <c r="BG404" s="62">
        <f>'2019'!AZ32</f>
        <v>0</v>
      </c>
      <c r="BH404" s="62">
        <f>'2019'!BA32</f>
        <v>0</v>
      </c>
      <c r="BI404" s="62">
        <f>'2019'!BB32</f>
        <v>0</v>
      </c>
      <c r="BJ404" s="62">
        <f>'2019'!BC32</f>
        <v>0</v>
      </c>
      <c r="BK404" s="62">
        <f>'2019'!BD32</f>
        <v>0</v>
      </c>
      <c r="BL404" s="62">
        <f>'2019'!BE32</f>
        <v>0</v>
      </c>
      <c r="BM404" s="62">
        <f>'2019'!BF32</f>
        <v>0</v>
      </c>
      <c r="BN404" s="63">
        <f>'2019'!BG32</f>
        <v>0</v>
      </c>
      <c r="BO404" s="60">
        <f>'2019'!BH32</f>
        <v>492</v>
      </c>
      <c r="BP404" s="61">
        <f>'2019'!BI32</f>
        <v>3794.7</v>
      </c>
      <c r="BQ404" s="61">
        <f>'2019'!BJ32</f>
        <v>48</v>
      </c>
      <c r="BR404" s="61">
        <f>'2019'!BK32</f>
        <v>33</v>
      </c>
      <c r="BS404" s="61">
        <f>'2019'!BL32</f>
        <v>5</v>
      </c>
      <c r="BT404" s="61">
        <f>'2019'!BM32</f>
        <v>35</v>
      </c>
      <c r="BU404" s="62">
        <f>'2019'!BN32</f>
        <v>0</v>
      </c>
      <c r="BV404" s="62">
        <f>'2019'!BO32</f>
        <v>0</v>
      </c>
      <c r="BW404" s="62">
        <f>'2019'!BP32</f>
        <v>1.43</v>
      </c>
      <c r="BX404" s="62">
        <f>'2019'!BQ32</f>
        <v>4.9000000000000004</v>
      </c>
      <c r="BY404" s="62">
        <f>'2019'!BR32</f>
        <v>10.9</v>
      </c>
      <c r="BZ404" s="62">
        <f>'2019'!BS32</f>
        <v>0</v>
      </c>
      <c r="CA404" s="62">
        <f>'2019'!BT32</f>
        <v>10.8</v>
      </c>
      <c r="CB404" s="62">
        <f>'2019'!BU32</f>
        <v>14.1</v>
      </c>
      <c r="CC404" s="63">
        <f>'2019'!BV32</f>
        <v>85.9</v>
      </c>
      <c r="CD404" s="60">
        <f>'2019'!BW32</f>
        <v>495</v>
      </c>
      <c r="CE404" s="61">
        <f>'2019'!BX32</f>
        <v>3672.8999999999996</v>
      </c>
      <c r="CF404" s="61">
        <f>'2019'!BY32</f>
        <v>60</v>
      </c>
      <c r="CG404" s="61">
        <f>'2019'!BZ32</f>
        <v>44</v>
      </c>
      <c r="CH404" s="61">
        <f>'2019'!CA32</f>
        <v>6</v>
      </c>
      <c r="CI404" s="61">
        <f>'2019'!CB32</f>
        <v>45</v>
      </c>
      <c r="CJ404" s="62">
        <f>'2019'!CC32</f>
        <v>0.63</v>
      </c>
      <c r="CK404" s="62">
        <f>'2019'!CD32</f>
        <v>1.01</v>
      </c>
      <c r="CL404" s="62">
        <f>'2019'!CE32</f>
        <v>1.32</v>
      </c>
      <c r="CM404" s="62">
        <f>'2019'!CF32</f>
        <v>4.5</v>
      </c>
      <c r="CN404" s="62">
        <f>'2019'!CG32</f>
        <v>9.4</v>
      </c>
      <c r="CO404" s="62">
        <f>'2019'!CH32</f>
        <v>0</v>
      </c>
      <c r="CP404" s="62">
        <f>'2019'!CI32</f>
        <v>8.3000000000000007</v>
      </c>
      <c r="CQ404" s="62">
        <f>'2019'!CJ32</f>
        <v>7.9</v>
      </c>
      <c r="CR404" s="63">
        <f>'2019'!CK32</f>
        <v>92.1</v>
      </c>
      <c r="CS404" s="60">
        <f>'2019'!CL32</f>
        <v>675</v>
      </c>
      <c r="CT404" s="61">
        <f>'2019'!CM32</f>
        <v>3297</v>
      </c>
      <c r="CU404" s="61">
        <f>'2019'!CN32</f>
        <v>77</v>
      </c>
      <c r="CV404" s="61">
        <f>'2019'!CO32</f>
        <v>60</v>
      </c>
      <c r="CW404" s="61">
        <f>'2019'!CP32</f>
        <v>3</v>
      </c>
      <c r="CX404" s="61">
        <f>'2019'!CQ32</f>
        <v>17</v>
      </c>
      <c r="CY404" s="62">
        <f>'2019'!CR32</f>
        <v>0.65</v>
      </c>
      <c r="CZ404" s="62">
        <f>'2019'!CS32</f>
        <v>1.28</v>
      </c>
      <c r="DA404" s="62">
        <f>'2019'!CT32</f>
        <v>1.61</v>
      </c>
      <c r="DB404" s="62">
        <f>'2019'!CU32</f>
        <v>4.2</v>
      </c>
      <c r="DC404" s="62">
        <f>'2019'!CV32</f>
        <v>7</v>
      </c>
      <c r="DD404" s="62">
        <f>'2019'!DA32</f>
        <v>66.7</v>
      </c>
      <c r="DE404" s="62">
        <f>'2019'!DB32</f>
        <v>1.6</v>
      </c>
      <c r="DF404" s="62">
        <f>'2019'!DC32</f>
        <v>6.7</v>
      </c>
      <c r="DG404" s="63">
        <f>'2019'!DD32</f>
        <v>93.3</v>
      </c>
      <c r="DH404" s="60">
        <f>'2019'!DE32</f>
        <v>544</v>
      </c>
      <c r="DI404" s="61">
        <f>'2019'!DF32</f>
        <v>4180.5</v>
      </c>
      <c r="DJ404" s="61">
        <f>'2019'!DG32</f>
        <v>66</v>
      </c>
      <c r="DK404" s="61">
        <f>'2019'!DH32</f>
        <v>49</v>
      </c>
      <c r="DL404" s="61">
        <f>'2019'!DI32</f>
        <v>1</v>
      </c>
      <c r="DM404" s="61">
        <f>'2019'!DJ32</f>
        <v>37</v>
      </c>
      <c r="DN404" s="62">
        <f>'2019'!DK32</f>
        <v>0.41</v>
      </c>
      <c r="DO404" s="62">
        <f>'2019'!DL32</f>
        <v>1.07</v>
      </c>
      <c r="DP404" s="62">
        <f>'2019'!DM32</f>
        <v>1.95</v>
      </c>
      <c r="DQ404" s="62">
        <f>'2019'!DN32</f>
        <v>4.0999999999999996</v>
      </c>
      <c r="DR404" s="62">
        <f>'2019'!DO32</f>
        <v>9.5</v>
      </c>
      <c r="DS404" s="62">
        <f>'2019'!DT32</f>
        <v>66.7</v>
      </c>
      <c r="DT404" s="62">
        <f>'2019'!DU32</f>
        <v>2</v>
      </c>
      <c r="DU404" s="62">
        <f>'2019'!DV32</f>
        <v>8.5</v>
      </c>
      <c r="DV404" s="63">
        <f>'2019'!DW32</f>
        <v>91.2</v>
      </c>
    </row>
    <row r="405" spans="1:126" ht="15.75" customHeight="1" x14ac:dyDescent="0.2">
      <c r="A405" s="30">
        <f t="shared" si="43"/>
        <v>403</v>
      </c>
      <c r="B405" s="31">
        <f>'2022'!A40</f>
        <v>38</v>
      </c>
      <c r="C405" s="31">
        <v>2022</v>
      </c>
      <c r="D405" s="32" t="str">
        <f>'2022'!B40</f>
        <v>Charleston Rambo</v>
      </c>
      <c r="E405" s="32" t="str" cm="1">
        <f t="array" ref="E405">_xlfn.IFS(F405&gt;12.5,"Cornerstone",AND(F405&gt;11.995,F405&lt;12.5),"Elite",AND(F405&gt;11,F405&lt;12.995),"Elite Upside",AND(F405&gt;=9.69,F405&lt;10.999),"Upside",AND(F405&gt;8.4,F405&lt;9.999),"Upside Lite",AND(F405&gt;7.25,F405&lt;8.999),"Outlier",AND(F405&gt;=6,F405&lt;7.25),"Outlier Lite",F405&lt;6.999,"Purgatory")</f>
        <v>Purgatory</v>
      </c>
      <c r="F405" s="33">
        <f>'2022'!C40</f>
        <v>5.3771428571428572</v>
      </c>
      <c r="G405" s="33">
        <f t="shared" si="44"/>
        <v>34.4</v>
      </c>
      <c r="H405" s="303">
        <f t="shared" si="45"/>
        <v>-1.753100208111781</v>
      </c>
      <c r="I405" s="34" t="str">
        <f>'2022'!D40</f>
        <v>Miami</v>
      </c>
      <c r="J405" s="35">
        <f>'2022'!E40</f>
        <v>3</v>
      </c>
      <c r="K405" s="36">
        <f>'2022'!F40</f>
        <v>36382</v>
      </c>
      <c r="L405" s="37">
        <f>'2022'!G40</f>
        <v>26.150684931506849</v>
      </c>
      <c r="M405" s="37" t="str">
        <f>'2022'!H40</f>
        <v>RS SR</v>
      </c>
      <c r="N405" s="37">
        <f>'2022'!I40</f>
        <v>22.731506849315068</v>
      </c>
      <c r="O405" s="37" t="str">
        <f>'2022'!J40</f>
        <v>Wide</v>
      </c>
      <c r="P405" s="37" t="str">
        <f>'2022'!K40</f>
        <v>BALL HOG</v>
      </c>
      <c r="Q405" s="37" t="str">
        <f>'2022'!L40</f>
        <v>Elite Earner</v>
      </c>
      <c r="R405" s="55">
        <f>'2022'!M40</f>
        <v>73</v>
      </c>
      <c r="S405" s="55">
        <f>'2022'!N40</f>
        <v>185</v>
      </c>
      <c r="T405" s="231">
        <f t="shared" si="46"/>
        <v>24.407537274447794</v>
      </c>
      <c r="U405" s="35">
        <f>'2022'!O40</f>
        <v>4.51</v>
      </c>
      <c r="V405" s="56">
        <f>'2022'!P40</f>
        <v>0</v>
      </c>
      <c r="W405" s="57">
        <f>'2022'!Q40</f>
        <v>0</v>
      </c>
      <c r="X405" s="58">
        <f>'2022'!R40</f>
        <v>2.7654867256637169E-2</v>
      </c>
      <c r="Y405" s="58">
        <f>'2022'!S40</f>
        <v>0.18203650336215177</v>
      </c>
      <c r="Z405" s="58">
        <f>'2022'!T40</f>
        <v>9.004329004329005E-2</v>
      </c>
      <c r="AA405" s="58">
        <f>'2022'!U40</f>
        <v>0.30409963674104828</v>
      </c>
      <c r="AB405" s="58">
        <f>'2022'!V40</f>
        <v>0.30409963674104828</v>
      </c>
      <c r="AC405" s="59">
        <f>'2022'!W40</f>
        <v>0.28889465490399585</v>
      </c>
      <c r="AD405" s="42">
        <f>'2022'!X40</f>
        <v>22.076712328767123</v>
      </c>
      <c r="AE405" s="43">
        <f>'2022'!Y40</f>
        <v>2.54</v>
      </c>
      <c r="AF405" s="43">
        <f>'2022'!Z40</f>
        <v>5.2</v>
      </c>
      <c r="AG405" s="43">
        <f>'2022'!AA40</f>
        <v>13.4</v>
      </c>
      <c r="AH405" s="43">
        <f>'2022'!AB40</f>
        <v>0.72</v>
      </c>
      <c r="AI405" s="43">
        <f>'2022'!AC40</f>
        <v>2.5299999999999998</v>
      </c>
      <c r="AJ405" s="44">
        <f>'2022'!AD40</f>
        <v>4.984641638225256E-2</v>
      </c>
      <c r="AK405" s="44">
        <f>'2022'!AE40</f>
        <v>0.20805460750853241</v>
      </c>
      <c r="AL405" s="45">
        <f>'2022'!AF40</f>
        <v>4.8000000000000001E-2</v>
      </c>
      <c r="AM405" s="46">
        <f t="shared" si="47"/>
        <v>0.52200000000000002</v>
      </c>
      <c r="AN405" s="45">
        <f>'2022'!AG40</f>
        <v>0.80600000000000005</v>
      </c>
      <c r="AO405" s="45">
        <f>'2022'!AH40</f>
        <v>0.1905</v>
      </c>
      <c r="AP405" s="43">
        <f>'2022'!AI40</f>
        <v>89.432538167621459</v>
      </c>
      <c r="AQ405" s="47">
        <f>'2022'!AJ40</f>
        <v>88.521515013251616</v>
      </c>
      <c r="AR405" s="48">
        <f>'2022'!AK40</f>
        <v>7</v>
      </c>
      <c r="AS405" s="49">
        <f>'2022'!AL40</f>
        <v>2</v>
      </c>
      <c r="AT405" s="49">
        <f>'2022'!AM40</f>
        <v>5</v>
      </c>
      <c r="AU405" s="49">
        <f>'2022'!AN40</f>
        <v>3</v>
      </c>
      <c r="AV405" s="49">
        <f>'2022'!AO40</f>
        <v>7</v>
      </c>
      <c r="AW405" s="49">
        <f>'2022'!AP40</f>
        <v>4</v>
      </c>
      <c r="AX405" s="49">
        <f>'2022'!AQ40</f>
        <v>0</v>
      </c>
      <c r="AY405" s="50">
        <f>'2022'!AR40</f>
        <v>0.75</v>
      </c>
      <c r="AZ405" s="60">
        <f>'2022'!AS40</f>
        <v>0</v>
      </c>
      <c r="BA405" s="61">
        <f>'2022'!AT40</f>
        <v>3153</v>
      </c>
      <c r="BB405" s="61">
        <f>'2022'!AU40</f>
        <v>0</v>
      </c>
      <c r="BC405" s="61">
        <f>'2022'!AV40</f>
        <v>0</v>
      </c>
      <c r="BD405" s="61">
        <f>'2022'!AW40</f>
        <v>0</v>
      </c>
      <c r="BE405" s="61">
        <f>'2022'!AX40</f>
        <v>0</v>
      </c>
      <c r="BF405" s="62">
        <f>'2022'!AY40</f>
        <v>0</v>
      </c>
      <c r="BG405" s="62">
        <f>'2022'!AZ40</f>
        <v>0</v>
      </c>
      <c r="BH405" s="62">
        <f>'2022'!BA40</f>
        <v>0</v>
      </c>
      <c r="BI405" s="62">
        <f>'2022'!BB40</f>
        <v>0</v>
      </c>
      <c r="BJ405" s="62">
        <f>'2022'!BC40</f>
        <v>0</v>
      </c>
      <c r="BK405" s="62">
        <f>'2022'!BH40</f>
        <v>0</v>
      </c>
      <c r="BL405" s="62">
        <f>'2022'!BI40</f>
        <v>0</v>
      </c>
      <c r="BM405" s="62">
        <f>'2022'!BJ40</f>
        <v>0</v>
      </c>
      <c r="BN405" s="63">
        <f>'2022'!BK40</f>
        <v>0</v>
      </c>
      <c r="BO405" s="60">
        <f>'2022'!BL40</f>
        <v>125</v>
      </c>
      <c r="BP405" s="61">
        <f>'2022'!BM40</f>
        <v>4520</v>
      </c>
      <c r="BQ405" s="61">
        <f>'2022'!BN40</f>
        <v>10</v>
      </c>
      <c r="BR405" s="61">
        <f>'2022'!BO40</f>
        <v>8</v>
      </c>
      <c r="BS405" s="61">
        <f>'2022'!BP40</f>
        <v>1</v>
      </c>
      <c r="BT405" s="61">
        <f>'2022'!BQ40</f>
        <v>43</v>
      </c>
      <c r="BU405" s="62">
        <f>'2022'!BR40</f>
        <v>1.1299999999999999</v>
      </c>
      <c r="BV405" s="62">
        <f>'2022'!BS40</f>
        <v>0.75</v>
      </c>
      <c r="BW405" s="62">
        <f>'2022'!BT40</f>
        <v>0.98</v>
      </c>
      <c r="BX405" s="62">
        <f>'2022'!BU40</f>
        <v>4.3</v>
      </c>
      <c r="BY405" s="62">
        <f>'2022'!BV40</f>
        <v>0</v>
      </c>
      <c r="BZ405" s="62">
        <f>'2022'!CA40</f>
        <v>0</v>
      </c>
      <c r="CA405" s="62">
        <f>'2022'!CB40</f>
        <v>20</v>
      </c>
      <c r="CB405" s="62">
        <f>'2022'!CC40</f>
        <v>84</v>
      </c>
      <c r="CC405" s="63">
        <f>'2022'!CD40</f>
        <v>14.7</v>
      </c>
      <c r="CD405" s="60">
        <f>'2022'!CE40</f>
        <v>758</v>
      </c>
      <c r="CE405" s="61">
        <f>'2022'!CF40</f>
        <v>4164</v>
      </c>
      <c r="CF405" s="61">
        <f>'2022'!CG40</f>
        <v>56</v>
      </c>
      <c r="CG405" s="61">
        <f>'2022'!CH40</f>
        <v>43</v>
      </c>
      <c r="CH405" s="61">
        <f>'2022'!CI40</f>
        <v>5</v>
      </c>
      <c r="CI405" s="61">
        <f>'2022'!CJ40</f>
        <v>36</v>
      </c>
      <c r="CJ405" s="62">
        <f>'2022'!CK40</f>
        <v>0.72</v>
      </c>
      <c r="CK405" s="62">
        <f>'2022'!CL40</f>
        <v>1.95</v>
      </c>
      <c r="CL405" s="62">
        <f>'2022'!CM40</f>
        <v>2.5299999999999998</v>
      </c>
      <c r="CM405" s="62">
        <f>'2022'!CN40</f>
        <v>8.4</v>
      </c>
      <c r="CN405" s="62">
        <f>'2022'!CO40</f>
        <v>12</v>
      </c>
      <c r="CO405" s="62">
        <f>'2022'!CT40</f>
        <v>50</v>
      </c>
      <c r="CP405" s="62">
        <f>'2022'!CU40</f>
        <v>2.2999999999999998</v>
      </c>
      <c r="CQ405" s="62">
        <f>'2022'!CV40</f>
        <v>80.8</v>
      </c>
      <c r="CR405" s="63">
        <f>'2022'!CW40</f>
        <v>18.600000000000001</v>
      </c>
      <c r="CS405" s="60">
        <f>'2022'!CX40</f>
        <v>312</v>
      </c>
      <c r="CT405" s="61">
        <f>'2022'!CY40</f>
        <v>3465</v>
      </c>
      <c r="CU405" s="61">
        <f>'2022'!CZ40</f>
        <v>47</v>
      </c>
      <c r="CV405" s="61">
        <f>'2022'!DA40</f>
        <v>25</v>
      </c>
      <c r="CW405" s="61">
        <f>'2022'!DB40</f>
        <v>3</v>
      </c>
      <c r="CX405" s="61">
        <f>'2022'!DC40</f>
        <v>30</v>
      </c>
      <c r="CY405" s="62">
        <f>'2022'!DD40</f>
        <v>0.3</v>
      </c>
      <c r="CZ405" s="62">
        <f>'2022'!DE40</f>
        <v>1.08</v>
      </c>
      <c r="DA405" s="62">
        <f>'2022'!DF40</f>
        <v>1.31</v>
      </c>
      <c r="DB405" s="62">
        <f>'2022'!DG40</f>
        <v>5.2</v>
      </c>
      <c r="DC405" s="62">
        <f>'2022'!DH40</f>
        <v>13.4</v>
      </c>
      <c r="DD405" s="62">
        <f>'2022'!DM40</f>
        <v>15.4</v>
      </c>
      <c r="DE405" s="62">
        <f>'2022'!DN40</f>
        <v>13.8</v>
      </c>
      <c r="DF405" s="62">
        <f>'2022'!DO40</f>
        <v>71.8</v>
      </c>
      <c r="DG405" s="63">
        <f>'2022'!DP40</f>
        <v>27.5</v>
      </c>
      <c r="DH405" s="60">
        <f>'2022'!DQ40</f>
        <v>1172</v>
      </c>
      <c r="DI405" s="61">
        <f>'2022'!DR40</f>
        <v>3854</v>
      </c>
      <c r="DJ405" s="61">
        <f>'2022'!DS40</f>
        <v>119</v>
      </c>
      <c r="DK405" s="61">
        <f>'2022'!DT40</f>
        <v>79</v>
      </c>
      <c r="DL405" s="61">
        <f>'2022'!DU40</f>
        <v>7</v>
      </c>
      <c r="DM405" s="61">
        <f>'2022'!DV40</f>
        <v>30</v>
      </c>
      <c r="DN405" s="62">
        <f>'2022'!DW40</f>
        <v>0.66</v>
      </c>
      <c r="DO405" s="62">
        <f>'2022'!DX40</f>
        <v>2.5299999999999998</v>
      </c>
      <c r="DP405" s="62">
        <f>'2022'!DY40</f>
        <v>2.54</v>
      </c>
      <c r="DQ405" s="62">
        <f>'2022'!DZ40</f>
        <v>4.9000000000000004</v>
      </c>
      <c r="DR405" s="62">
        <f>'2022'!EA40</f>
        <v>12.7</v>
      </c>
      <c r="DS405" s="62">
        <f>'2022'!EF40</f>
        <v>52.2</v>
      </c>
      <c r="DT405" s="62">
        <f>'2022'!EG40</f>
        <v>4.8</v>
      </c>
      <c r="DU405" s="62">
        <f>'2022'!EH40</f>
        <v>89.4</v>
      </c>
      <c r="DV405" s="63">
        <f>'2022'!EI40</f>
        <v>10.6</v>
      </c>
    </row>
    <row r="406" spans="1:126" ht="15.75" customHeight="1" x14ac:dyDescent="0.2">
      <c r="A406" s="30">
        <f t="shared" si="43"/>
        <v>404</v>
      </c>
      <c r="B406" s="31">
        <f>'2017'!A42</f>
        <v>40</v>
      </c>
      <c r="C406" s="31">
        <v>2017</v>
      </c>
      <c r="D406" s="32" t="str">
        <f>'2017'!B42</f>
        <v>Drew Morgan</v>
      </c>
      <c r="E406" s="32" t="str" cm="1">
        <f t="array" ref="E406">_xlfn.IFS(F406&gt;12.5,"Cornerstone",AND(F406&gt;11.995,F406&lt;12.5),"Elite",AND(F406&gt;11,F406&lt;12.995),"Elite Upside",AND(F406&gt;=9.69,F406&lt;10.999),"Upside",AND(F406&gt;8.4,F406&lt;9.999),"Upside Lite",AND(F406&gt;7.25,F406&lt;8.999),"Outlier",AND(F406&gt;=6,F406&lt;7.25),"Outlier Lite",F406&lt;6.999,"Purgatory")</f>
        <v>Purgatory</v>
      </c>
      <c r="F406" s="33">
        <f>'2017'!C42</f>
        <v>5.3757142857142846</v>
      </c>
      <c r="G406" s="33">
        <f t="shared" si="44"/>
        <v>34.300000000000004</v>
      </c>
      <c r="H406" s="303">
        <f t="shared" si="45"/>
        <v>-1.7539201430387543</v>
      </c>
      <c r="I406" s="34" t="str">
        <f>'2017'!D42</f>
        <v>Arkansas</v>
      </c>
      <c r="J406" s="35">
        <f>'2017'!E42</f>
        <v>1</v>
      </c>
      <c r="K406" s="36">
        <f>'2017'!F42</f>
        <v>34670</v>
      </c>
      <c r="L406" s="37">
        <f>'2017'!G42</f>
        <v>30.841095890410958</v>
      </c>
      <c r="M406" s="37" t="str">
        <f>'2017'!H42</f>
        <v>SR</v>
      </c>
      <c r="N406" s="37">
        <f>'2017'!I42</f>
        <v>22.416438356164385</v>
      </c>
      <c r="O406" s="37" t="str">
        <f>'2017'!J42</f>
        <v>Hybrid</v>
      </c>
      <c r="P406" s="37" t="str">
        <f>'2017'!K42</f>
        <v>BALL HOG</v>
      </c>
      <c r="Q406" s="37" t="str">
        <f>'2017'!L42</f>
        <v>N/A</v>
      </c>
      <c r="R406" s="55">
        <f>'2017'!M42</f>
        <v>72</v>
      </c>
      <c r="S406" s="55">
        <f>'2017'!N42</f>
        <v>194</v>
      </c>
      <c r="T406" s="231">
        <f t="shared" si="46"/>
        <v>26.31083857846728</v>
      </c>
      <c r="U406" s="37">
        <f>'2017'!O42</f>
        <v>4.59</v>
      </c>
      <c r="V406" s="56">
        <f>'2017'!P42</f>
        <v>0</v>
      </c>
      <c r="W406" s="57">
        <f>'2017'!Q42</f>
        <v>0</v>
      </c>
      <c r="X406" s="58">
        <f>'2017'!R42</f>
        <v>0</v>
      </c>
      <c r="Y406" s="58">
        <f>'2017'!S42</f>
        <v>7.4058919803600659E-2</v>
      </c>
      <c r="Z406" s="58">
        <f>'2017'!T42</f>
        <v>0.24182444061962136</v>
      </c>
      <c r="AA406" s="58">
        <f>'2017'!U42</f>
        <v>0.21520093185789166</v>
      </c>
      <c r="AB406" s="58">
        <f>'2017'!V42</f>
        <v>0.22851268623875651</v>
      </c>
      <c r="AC406" s="59">
        <f>'2017'!W42</f>
        <v>0.22851268623875651</v>
      </c>
      <c r="AD406" s="42">
        <f>'2017'!X42</f>
        <v>20.758904109589039</v>
      </c>
      <c r="AE406" s="43">
        <f>'2017'!Y42</f>
        <v>3.29</v>
      </c>
      <c r="AF406" s="43">
        <f>'2017'!Z42</f>
        <v>6.6</v>
      </c>
      <c r="AG406" s="43">
        <f>'2017'!AA42</f>
        <v>13.4</v>
      </c>
      <c r="AH406" s="43">
        <f>'2017'!AB42</f>
        <v>0.48</v>
      </c>
      <c r="AI406" s="43">
        <f>'2017'!AC42</f>
        <v>1.82</v>
      </c>
      <c r="AJ406" s="44" t="str">
        <f>'2017'!AD42</f>
        <v>N/A</v>
      </c>
      <c r="AK406" s="44" t="str">
        <f>'2017'!AE42</f>
        <v>N/A</v>
      </c>
      <c r="AL406" s="45">
        <f>'2017'!AF42</f>
        <v>2.8999999999999998E-2</v>
      </c>
      <c r="AM406" s="46">
        <f t="shared" si="47"/>
        <v>0</v>
      </c>
      <c r="AN406" s="45">
        <f>'2017'!AG42</f>
        <v>0.6409999999999999</v>
      </c>
      <c r="AO406" s="45">
        <f>'2017'!AH42</f>
        <v>0.35950000000000004</v>
      </c>
      <c r="AP406" s="43">
        <f>'2017'!AI42</f>
        <v>87.413997938920929</v>
      </c>
      <c r="AQ406" s="47">
        <f>'2017'!AJ42</f>
        <v>84.751758772020338</v>
      </c>
      <c r="AR406" s="48">
        <f>'2017'!AK42</f>
        <v>6</v>
      </c>
      <c r="AS406" s="49">
        <f>'2017'!AL42</f>
        <v>5</v>
      </c>
      <c r="AT406" s="49">
        <f>'2017'!AM42</f>
        <v>6</v>
      </c>
      <c r="AU406" s="49">
        <f>'2017'!AN42</f>
        <v>5</v>
      </c>
      <c r="AV406" s="49">
        <f>'2017'!AO42</f>
        <v>6</v>
      </c>
      <c r="AW406" s="49">
        <f>'2017'!AP42</f>
        <v>3</v>
      </c>
      <c r="AX406" s="49">
        <f>'2017'!AQ42</f>
        <v>0</v>
      </c>
      <c r="AY406" s="50">
        <f>'2017'!AR42</f>
        <v>0</v>
      </c>
      <c r="AZ406" s="60">
        <f>'2017'!AS42</f>
        <v>0</v>
      </c>
      <c r="BA406" s="61">
        <f>'2017'!AT42</f>
        <v>3618</v>
      </c>
      <c r="BB406" s="61">
        <f>'2017'!AU42</f>
        <v>0</v>
      </c>
      <c r="BC406" s="61">
        <f>'2017'!AV42</f>
        <v>0</v>
      </c>
      <c r="BD406" s="61">
        <f>'2017'!AW42</f>
        <v>0</v>
      </c>
      <c r="BE406" s="61">
        <f>'2017'!AX42</f>
        <v>0</v>
      </c>
      <c r="BF406" s="62">
        <f>'2017'!AY42</f>
        <v>0</v>
      </c>
      <c r="BG406" s="62">
        <f>'2017'!AZ42</f>
        <v>0</v>
      </c>
      <c r="BH406" s="62">
        <f>'2017'!BA42</f>
        <v>0</v>
      </c>
      <c r="BI406" s="62">
        <f>'2017'!BB42</f>
        <v>0</v>
      </c>
      <c r="BJ406" s="62">
        <f>'2017'!BC42</f>
        <v>0</v>
      </c>
      <c r="BK406" s="62">
        <f>'2017'!BD42</f>
        <v>0</v>
      </c>
      <c r="BL406" s="62">
        <f>'2017'!BE42</f>
        <v>0</v>
      </c>
      <c r="BM406" s="62">
        <f>'2017'!BF42</f>
        <v>0</v>
      </c>
      <c r="BN406" s="63">
        <f>'2017'!BG42</f>
        <v>0</v>
      </c>
      <c r="BO406" s="60">
        <f>'2017'!BH42</f>
        <v>0</v>
      </c>
      <c r="BP406" s="61">
        <f>'2017'!BI42</f>
        <v>1782</v>
      </c>
      <c r="BQ406" s="61">
        <f>'2017'!BJ42</f>
        <v>0</v>
      </c>
      <c r="BR406" s="61">
        <f>'2017'!BK42</f>
        <v>0</v>
      </c>
      <c r="BS406" s="61">
        <f>'2017'!BL42</f>
        <v>0</v>
      </c>
      <c r="BT406" s="61">
        <f>'2017'!BM42</f>
        <v>0</v>
      </c>
      <c r="BU406" s="62">
        <f>'2017'!BN42</f>
        <v>0</v>
      </c>
      <c r="BV406" s="62">
        <f>'2017'!BO42</f>
        <v>0</v>
      </c>
      <c r="BW406" s="62">
        <f>'2017'!BP42</f>
        <v>0</v>
      </c>
      <c r="BX406" s="62">
        <f>'2017'!BQ42</f>
        <v>0</v>
      </c>
      <c r="BY406" s="62">
        <f>'2017'!BR42</f>
        <v>0</v>
      </c>
      <c r="BZ406" s="62">
        <f>'2017'!BS42</f>
        <v>0</v>
      </c>
      <c r="CA406" s="62">
        <f>'2017'!BT42</f>
        <v>0</v>
      </c>
      <c r="CB406" s="62">
        <f>'2017'!BU42</f>
        <v>0</v>
      </c>
      <c r="CC406" s="63">
        <f>'2017'!BV42</f>
        <v>0</v>
      </c>
      <c r="CD406" s="60">
        <f>'2017'!BW42</f>
        <v>181</v>
      </c>
      <c r="CE406" s="61">
        <f>'2017'!BX42</f>
        <v>2444</v>
      </c>
      <c r="CF406" s="61">
        <f>'2017'!BY42</f>
        <v>16</v>
      </c>
      <c r="CG406" s="61">
        <f>'2017'!BZ42</f>
        <v>10</v>
      </c>
      <c r="CH406" s="61">
        <f>'2017'!CA42</f>
        <v>1</v>
      </c>
      <c r="CI406" s="61">
        <f>'2017'!CB42</f>
        <v>21</v>
      </c>
      <c r="CJ406" s="62">
        <f>'2017'!CC42</f>
        <v>0</v>
      </c>
      <c r="CK406" s="62">
        <f>'2017'!CD42</f>
        <v>0</v>
      </c>
      <c r="CL406" s="62">
        <f>'2017'!CE42</f>
        <v>3.29</v>
      </c>
      <c r="CM406" s="62">
        <f>'2017'!CF42</f>
        <v>5.6</v>
      </c>
      <c r="CN406" s="62">
        <f>'2017'!CG42</f>
        <v>13.4</v>
      </c>
      <c r="CO406" s="62">
        <f>'2017'!CH42</f>
        <v>0</v>
      </c>
      <c r="CP406" s="62">
        <f>'2017'!CI42</f>
        <v>23.1</v>
      </c>
      <c r="CQ406" s="62">
        <f>'2017'!CJ42</f>
        <v>62.7</v>
      </c>
      <c r="CR406" s="63">
        <f>'2017'!CK42</f>
        <v>35.6</v>
      </c>
      <c r="CS406" s="60">
        <f>'2017'!CL42</f>
        <v>843</v>
      </c>
      <c r="CT406" s="61">
        <f>'2017'!CM42</f>
        <v>3486</v>
      </c>
      <c r="CU406" s="61">
        <f>'2017'!CN42</f>
        <v>80</v>
      </c>
      <c r="CV406" s="61">
        <f>'2017'!CO42</f>
        <v>63</v>
      </c>
      <c r="CW406" s="61">
        <f>'2017'!CP42</f>
        <v>10</v>
      </c>
      <c r="CX406" s="61">
        <f>'2017'!CQ42</f>
        <v>31</v>
      </c>
      <c r="CY406" s="62">
        <f>'2017'!CR42</f>
        <v>0</v>
      </c>
      <c r="CZ406" s="62">
        <f>'2017'!CS42</f>
        <v>0</v>
      </c>
      <c r="DA406" s="62">
        <f>'2017'!CT42</f>
        <v>2.62</v>
      </c>
      <c r="DB406" s="62">
        <f>'2017'!CU42</f>
        <v>6.6</v>
      </c>
      <c r="DC406" s="62">
        <f>'2017'!CV42</f>
        <v>8.3000000000000007</v>
      </c>
      <c r="DD406" s="62">
        <f>'2017'!CW42</f>
        <v>0</v>
      </c>
      <c r="DE406" s="62">
        <f>'2017'!CX42</f>
        <v>4.5</v>
      </c>
      <c r="DF406" s="62">
        <f>'2017'!CY42</f>
        <v>61.3</v>
      </c>
      <c r="DG406" s="63">
        <f>'2017'!CZ42</f>
        <v>37.200000000000003</v>
      </c>
      <c r="DH406" s="60">
        <f>'2017'!DA42</f>
        <v>739</v>
      </c>
      <c r="DI406" s="61">
        <f>'2017'!DB42</f>
        <v>3434</v>
      </c>
      <c r="DJ406" s="61">
        <f>'2017'!DC42</f>
        <v>97</v>
      </c>
      <c r="DK406" s="61">
        <f>'2017'!DD42</f>
        <v>66</v>
      </c>
      <c r="DL406" s="61">
        <f>'2017'!DE42</f>
        <v>3</v>
      </c>
      <c r="DM406" s="61">
        <f>'2017'!DF42</f>
        <v>26</v>
      </c>
      <c r="DN406" s="62">
        <f>'2017'!DG42</f>
        <v>0.48</v>
      </c>
      <c r="DO406" s="62">
        <f>'2017'!DH42</f>
        <v>1.82</v>
      </c>
      <c r="DP406" s="62">
        <f>'2017'!DI42</f>
        <v>2.23</v>
      </c>
      <c r="DQ406" s="62">
        <f>'2017'!DJ42</f>
        <v>5.7</v>
      </c>
      <c r="DR406" s="62">
        <f>'2017'!DK42</f>
        <v>9.1999999999999993</v>
      </c>
      <c r="DS406" s="62">
        <f>'2017'!DL42</f>
        <v>0</v>
      </c>
      <c r="DT406" s="62">
        <f>'2017'!DM42</f>
        <v>2.9</v>
      </c>
      <c r="DU406" s="62">
        <f>'2017'!DN42</f>
        <v>64.099999999999994</v>
      </c>
      <c r="DV406" s="63">
        <f>'2017'!DO42</f>
        <v>34.700000000000003</v>
      </c>
    </row>
    <row r="407" spans="1:126" ht="15.75" customHeight="1" x14ac:dyDescent="0.2">
      <c r="A407" s="30">
        <f t="shared" si="43"/>
        <v>405</v>
      </c>
      <c r="B407" s="31">
        <f>'2026 - WIP'!A35</f>
        <v>33</v>
      </c>
      <c r="C407" s="31">
        <v>2026</v>
      </c>
      <c r="D407" s="32" t="str">
        <f>'2026 - WIP'!B35</f>
        <v>Jaden Greathouse</v>
      </c>
      <c r="E407" s="32" t="str" cm="1">
        <f t="array" ref="E407">_xlfn.IFS(F407&gt;12.5,"Cornerstone",AND(F407&gt;11.995,F407&lt;12.5),"Elite",AND(F407&gt;11,F407&lt;12.995),"Elite Upside",AND(F407&gt;=9.69,F407&lt;10.999),"Upside",AND(F407&gt;8.4,F407&lt;9.999),"Upside Lite",AND(F407&gt;7.25,F407&lt;8.999),"Outlier",AND(F407&gt;=6,F407&lt;7.25),"Outlier Lite",F407&lt;6.999,"Purgatory")</f>
        <v>Purgatory</v>
      </c>
      <c r="F407" s="33">
        <f>'2026 - WIP'!C35</f>
        <v>5.3742857142857146</v>
      </c>
      <c r="G407" s="33">
        <f t="shared" si="44"/>
        <v>33.900000000000006</v>
      </c>
      <c r="H407" s="303">
        <f t="shared" si="45"/>
        <v>-1.7547400779657263</v>
      </c>
      <c r="I407" s="34" t="str">
        <f>'2026 - WIP'!D35</f>
        <v>Notre Dame</v>
      </c>
      <c r="J407" s="35">
        <f>'2026 - WIP'!E35</f>
        <v>2</v>
      </c>
      <c r="K407" s="36">
        <f>'2026 - WIP'!F35</f>
        <v>38289</v>
      </c>
      <c r="L407" s="37">
        <f>'2026 - WIP'!G35</f>
        <v>20.926027397260274</v>
      </c>
      <c r="M407" s="37" t="str">
        <f>'2026 - WIP'!H35</f>
        <v>JR</v>
      </c>
      <c r="N407" s="37">
        <f>'2026 - WIP'!I35</f>
        <v>21.506849315068493</v>
      </c>
      <c r="O407" s="37" t="str">
        <f>'2026 - WIP'!J35</f>
        <v>Slot</v>
      </c>
      <c r="P407" s="37" t="str">
        <f>'2026 - WIP'!K35</f>
        <v>PROTO Z</v>
      </c>
      <c r="Q407" s="37" t="str">
        <f>'2026 - WIP'!L35</f>
        <v>Poor Separator</v>
      </c>
      <c r="R407" s="35">
        <f>'2026 - WIP'!M35</f>
        <v>73</v>
      </c>
      <c r="S407" s="35">
        <f>'2026 - WIP'!N35</f>
        <v>210</v>
      </c>
      <c r="T407" s="231">
        <f t="shared" si="46"/>
        <v>27.705853122346142</v>
      </c>
      <c r="U407" s="35">
        <f>'2026 - WIP'!O35</f>
        <v>4.46</v>
      </c>
      <c r="V407" s="38">
        <f>'2026 - WIP'!P35</f>
        <v>0</v>
      </c>
      <c r="W407" s="57">
        <f>'2026 - WIP'!Q35</f>
        <v>0</v>
      </c>
      <c r="X407" s="58">
        <f>'2026 - WIP'!R35</f>
        <v>0</v>
      </c>
      <c r="Y407" s="58">
        <f>'2026 - WIP'!S35</f>
        <v>8.9587559161595678E-2</v>
      </c>
      <c r="Z407" s="58">
        <f>'2026 - WIP'!T35</f>
        <v>0.18675078864353312</v>
      </c>
      <c r="AA407" s="58">
        <f>'2026 - WIP'!U35</f>
        <v>0</v>
      </c>
      <c r="AB407" s="58">
        <f>'2026 - WIP'!V35</f>
        <v>0.18675078864353312</v>
      </c>
      <c r="AC407" s="59">
        <f>'2026 - WIP'!W35</f>
        <v>0.18675078864353312</v>
      </c>
      <c r="AD407" s="42" t="str">
        <f>'2026 - WIP'!X35</f>
        <v>N/A</v>
      </c>
      <c r="AE407" s="43">
        <f>'2026 - WIP'!Y35</f>
        <v>2.08</v>
      </c>
      <c r="AF407" s="43">
        <f>'2026 - WIP'!Z35</f>
        <v>6.5</v>
      </c>
      <c r="AG407" s="43">
        <f>'2026 - WIP'!AA35</f>
        <v>9.1999999999999993</v>
      </c>
      <c r="AH407" s="43">
        <f>'2026 - WIP'!AB35</f>
        <v>0</v>
      </c>
      <c r="AI407" s="43">
        <f>'2026 - WIP'!AC35</f>
        <v>0</v>
      </c>
      <c r="AJ407" s="44">
        <f>'2026 - WIP'!AD35</f>
        <v>4.5675675675675681E-2</v>
      </c>
      <c r="AK407" s="44">
        <f>'2026 - WIP'!AE35</f>
        <v>0.14054054054054055</v>
      </c>
      <c r="AL407" s="45">
        <f>'2026 - WIP'!AF35</f>
        <v>2.3E-2</v>
      </c>
      <c r="AM407" s="46">
        <f t="shared" si="47"/>
        <v>0</v>
      </c>
      <c r="AN407" s="45">
        <f>'2026 - WIP'!AG35</f>
        <v>5.5999999999999994E-2</v>
      </c>
      <c r="AO407" s="45">
        <f>'2026 - WIP'!AH35</f>
        <v>0.94099999999999995</v>
      </c>
      <c r="AP407" s="43">
        <f>'2026 - WIP'!AI35</f>
        <v>106.14752089446317</v>
      </c>
      <c r="AQ407" s="47">
        <f>'2026 - WIP'!AJ35</f>
        <v>105.06622709138934</v>
      </c>
      <c r="AR407" s="48">
        <f>'2026 - WIP'!AK35</f>
        <v>5</v>
      </c>
      <c r="AS407" s="49">
        <f>'2026 - WIP'!AL35</f>
        <v>0</v>
      </c>
      <c r="AT407" s="49">
        <f>'2026 - WIP'!AM35</f>
        <v>4</v>
      </c>
      <c r="AU407" s="49">
        <f>'2026 - WIP'!AN35</f>
        <v>5</v>
      </c>
      <c r="AV407" s="49">
        <f>'2026 - WIP'!AO35</f>
        <v>8</v>
      </c>
      <c r="AW407" s="49">
        <f>'2026 - WIP'!AP35</f>
        <v>7</v>
      </c>
      <c r="AX407" s="49">
        <f>'2026 - WIP'!AQ35</f>
        <v>0</v>
      </c>
      <c r="AY407" s="50">
        <f>'2026 - WIP'!AR35</f>
        <v>0.25</v>
      </c>
      <c r="AZ407" s="60">
        <f>'2026 - WIP'!AS35</f>
        <v>0</v>
      </c>
      <c r="BA407" s="61">
        <f>'2026 - WIP'!AT35</f>
        <v>1</v>
      </c>
      <c r="BB407" s="61">
        <f>'2026 - WIP'!AU35</f>
        <v>0</v>
      </c>
      <c r="BC407" s="61">
        <f>'2026 - WIP'!AV35</f>
        <v>0</v>
      </c>
      <c r="BD407" s="61">
        <f>'2026 - WIP'!AW35</f>
        <v>0</v>
      </c>
      <c r="BE407" s="61">
        <f>'2026 - WIP'!AX35</f>
        <v>0</v>
      </c>
      <c r="BF407" s="62">
        <f>'2026 - WIP'!AY35</f>
        <v>0</v>
      </c>
      <c r="BG407" s="62">
        <f>'2026 - WIP'!AZ35</f>
        <v>0</v>
      </c>
      <c r="BH407" s="62">
        <f>'2026 - WIP'!BA35</f>
        <v>0</v>
      </c>
      <c r="BI407" s="62">
        <f>'2026 - WIP'!BB35</f>
        <v>0</v>
      </c>
      <c r="BJ407" s="62">
        <f>'2026 - WIP'!BC35</f>
        <v>0</v>
      </c>
      <c r="BK407" s="62">
        <f>'2026 - WIP'!BH35</f>
        <v>0</v>
      </c>
      <c r="BL407" s="62">
        <f>'2026 - WIP'!BI35</f>
        <v>0</v>
      </c>
      <c r="BM407" s="62">
        <f>'2026 - WIP'!BJ35</f>
        <v>0</v>
      </c>
      <c r="BN407" s="63">
        <f>'2026 - WIP'!BK35</f>
        <v>0</v>
      </c>
      <c r="BO407" s="60">
        <f>'2026 - WIP'!BL35</f>
        <v>0</v>
      </c>
      <c r="BP407" s="61">
        <f>'2026 - WIP'!BM35</f>
        <v>1</v>
      </c>
      <c r="BQ407" s="61">
        <f>'2026 - WIP'!BN35</f>
        <v>0</v>
      </c>
      <c r="BR407" s="61">
        <f>'2026 - WIP'!BO35</f>
        <v>0</v>
      </c>
      <c r="BS407" s="61">
        <f>'2026 - WIP'!BP35</f>
        <v>0</v>
      </c>
      <c r="BT407" s="61">
        <f>'2026 - WIP'!BQ35</f>
        <v>0</v>
      </c>
      <c r="BU407" s="62">
        <f>'2026 - WIP'!BR35</f>
        <v>0</v>
      </c>
      <c r="BV407" s="62">
        <f>'2026 - WIP'!BS35</f>
        <v>0</v>
      </c>
      <c r="BW407" s="62">
        <f>'2026 - WIP'!BT35</f>
        <v>0</v>
      </c>
      <c r="BX407" s="62">
        <f>'2026 - WIP'!BU35</f>
        <v>0</v>
      </c>
      <c r="BY407" s="62">
        <f>'2026 - WIP'!BV35</f>
        <v>0</v>
      </c>
      <c r="BZ407" s="62">
        <f>'2026 - WIP'!CA35</f>
        <v>0</v>
      </c>
      <c r="CA407" s="62">
        <f>'2026 - WIP'!CB35</f>
        <v>0</v>
      </c>
      <c r="CB407" s="62">
        <f>'2026 - WIP'!CC35</f>
        <v>0</v>
      </c>
      <c r="CC407" s="63">
        <f>'2026 - WIP'!CD35</f>
        <v>0</v>
      </c>
      <c r="CD407" s="60">
        <f>'2026 - WIP'!CE35</f>
        <v>265</v>
      </c>
      <c r="CE407" s="61">
        <f>'2026 - WIP'!CF35</f>
        <v>2958</v>
      </c>
      <c r="CF407" s="61">
        <f>'2026 - WIP'!CG35</f>
        <v>27</v>
      </c>
      <c r="CG407" s="61">
        <f>'2026 - WIP'!CH35</f>
        <v>18</v>
      </c>
      <c r="CH407" s="61">
        <f>'2026 - WIP'!CI35</f>
        <v>5</v>
      </c>
      <c r="CI407" s="61">
        <f>'2026 - WIP'!CJ35</f>
        <v>28.799999999999997</v>
      </c>
      <c r="CJ407" s="62">
        <f>'2026 - WIP'!CK35</f>
        <v>0</v>
      </c>
      <c r="CK407" s="62">
        <f>'2026 - WIP'!CL35</f>
        <v>0</v>
      </c>
      <c r="CL407" s="62">
        <f>'2026 - WIP'!CM35</f>
        <v>1.64</v>
      </c>
      <c r="CM407" s="62">
        <f>'2026 - WIP'!CN35</f>
        <v>6</v>
      </c>
      <c r="CN407" s="62">
        <f>'2026 - WIP'!CO35</f>
        <v>11</v>
      </c>
      <c r="CO407" s="62">
        <f>'2026 - WIP'!CT35</f>
        <v>66.7</v>
      </c>
      <c r="CP407" s="62">
        <f>'2026 - WIP'!CU35</f>
        <v>0</v>
      </c>
      <c r="CQ407" s="62">
        <f>'2026 - WIP'!CV35</f>
        <v>60.4</v>
      </c>
      <c r="CR407" s="63">
        <f>'2026 - WIP'!CW35</f>
        <v>39.6</v>
      </c>
      <c r="CS407" s="60">
        <f>'2026 - WIP'!CX35</f>
        <v>592</v>
      </c>
      <c r="CT407" s="61">
        <f>'2026 - WIP'!CY35</f>
        <v>3170</v>
      </c>
      <c r="CU407" s="61">
        <f>'2026 - WIP'!CZ35</f>
        <v>53</v>
      </c>
      <c r="CV407" s="61">
        <f>'2026 - WIP'!DA35</f>
        <v>42</v>
      </c>
      <c r="CW407" s="61">
        <f>'2026 - WIP'!DB35</f>
        <v>4</v>
      </c>
      <c r="CX407" s="61">
        <f>'2026 - WIP'!DC35</f>
        <v>24</v>
      </c>
      <c r="CY407" s="62">
        <f>'2026 - WIP'!DD35</f>
        <v>0</v>
      </c>
      <c r="CZ407" s="62">
        <f>'2026 - WIP'!DE35</f>
        <v>0</v>
      </c>
      <c r="DA407" s="62">
        <f>'2026 - WIP'!DF35</f>
        <v>2.08</v>
      </c>
      <c r="DB407" s="62">
        <f>'2026 - WIP'!DG35</f>
        <v>6.5</v>
      </c>
      <c r="DC407" s="62">
        <f>'2026 - WIP'!DH35</f>
        <v>9.1999999999999993</v>
      </c>
      <c r="DD407" s="62">
        <f>'2026 - WIP'!DM35</f>
        <v>84.6</v>
      </c>
      <c r="DE407" s="62">
        <f>'2026 - WIP'!DN35</f>
        <v>2.2999999999999998</v>
      </c>
      <c r="DF407" s="62">
        <f>'2026 - WIP'!DO35</f>
        <v>5.6</v>
      </c>
      <c r="DG407" s="63">
        <f>'2026 - WIP'!DP35</f>
        <v>94.1</v>
      </c>
      <c r="DH407" s="60">
        <f>'2026 - WIP'!DQ35</f>
        <v>0</v>
      </c>
      <c r="DI407" s="61">
        <f>'2026 - WIP'!DR35</f>
        <v>1</v>
      </c>
      <c r="DJ407" s="61">
        <f>'2026 - WIP'!DS35</f>
        <v>0</v>
      </c>
      <c r="DK407" s="61">
        <f>'2026 - WIP'!DT35</f>
        <v>0</v>
      </c>
      <c r="DL407" s="61">
        <f>'2026 - WIP'!DU35</f>
        <v>0</v>
      </c>
      <c r="DM407" s="61">
        <f>'2026 - WIP'!DV35</f>
        <v>0</v>
      </c>
      <c r="DN407" s="62">
        <f>'2026 - WIP'!DW35</f>
        <v>0</v>
      </c>
      <c r="DO407" s="62">
        <f>'2026 - WIP'!DX35</f>
        <v>0</v>
      </c>
      <c r="DP407" s="62">
        <f>'2026 - WIP'!DY35</f>
        <v>0</v>
      </c>
      <c r="DQ407" s="62">
        <f>'2026 - WIP'!DZ35</f>
        <v>0</v>
      </c>
      <c r="DR407" s="62">
        <f>'2026 - WIP'!EA35</f>
        <v>0</v>
      </c>
      <c r="DS407" s="62">
        <f>'2026 - WIP'!EF35</f>
        <v>0</v>
      </c>
      <c r="DT407" s="62">
        <f>'2026 - WIP'!EG35</f>
        <v>0</v>
      </c>
      <c r="DU407" s="62">
        <f>'2026 - WIP'!EH35</f>
        <v>0</v>
      </c>
      <c r="DV407" s="63">
        <f>'2026 - WIP'!EI35</f>
        <v>0</v>
      </c>
    </row>
    <row r="408" spans="1:126" ht="15.75" customHeight="1" x14ac:dyDescent="0.2">
      <c r="A408" s="30">
        <f t="shared" si="43"/>
        <v>405</v>
      </c>
      <c r="B408" s="31">
        <f>'2026 - WIP'!A36</f>
        <v>33</v>
      </c>
      <c r="C408" s="31">
        <v>2026</v>
      </c>
      <c r="D408" s="32" t="str">
        <f>'2026 - WIP'!B36</f>
        <v>Brandon Inniss</v>
      </c>
      <c r="E408" s="32" t="str" cm="1">
        <f t="array" ref="E408">_xlfn.IFS(F408&gt;12.5,"Cornerstone",AND(F408&gt;11.995,F408&lt;12.5),"Elite",AND(F408&gt;11,F408&lt;12.995),"Elite Upside",AND(F408&gt;=9.69,F408&lt;10.999),"Upside",AND(F408&gt;8.4,F408&lt;9.999),"Upside Lite",AND(F408&gt;7.25,F408&lt;8.999),"Outlier",AND(F408&gt;=6,F408&lt;7.25),"Outlier Lite",F408&lt;6.999,"Purgatory")</f>
        <v>Purgatory</v>
      </c>
      <c r="F408" s="33">
        <f>'2026 - WIP'!C36</f>
        <v>5.3742857142857146</v>
      </c>
      <c r="G408" s="33">
        <f t="shared" si="44"/>
        <v>33.900000000000006</v>
      </c>
      <c r="H408" s="303">
        <f t="shared" si="45"/>
        <v>-1.7547400779657263</v>
      </c>
      <c r="I408" s="34" t="str">
        <f>'2026 - WIP'!D36</f>
        <v>Ohio State</v>
      </c>
      <c r="J408" s="35">
        <f>'2026 - WIP'!E36</f>
        <v>2</v>
      </c>
      <c r="K408" s="36">
        <f>'2026 - WIP'!F36</f>
        <v>38267</v>
      </c>
      <c r="L408" s="37">
        <f>'2026 - WIP'!G36</f>
        <v>20.986301369863014</v>
      </c>
      <c r="M408" s="37" t="str">
        <f>'2026 - WIP'!H36</f>
        <v>JR</v>
      </c>
      <c r="N408" s="37">
        <f>'2026 - WIP'!I36</f>
        <v>21.567123287671233</v>
      </c>
      <c r="O408" s="37" t="str">
        <f>'2026 - WIP'!J36</f>
        <v>Slot</v>
      </c>
      <c r="P408" s="37" t="str">
        <f>'2026 - WIP'!K36</f>
        <v>RAT</v>
      </c>
      <c r="Q408" s="37" t="str">
        <f>'2026 - WIP'!L36</f>
        <v>Poor Earner</v>
      </c>
      <c r="R408" s="35">
        <f>'2026 - WIP'!M36</f>
        <v>72</v>
      </c>
      <c r="S408" s="35">
        <f>'2026 - WIP'!N36</f>
        <v>203</v>
      </c>
      <c r="T408" s="231">
        <f t="shared" si="46"/>
        <v>27.531444491901333</v>
      </c>
      <c r="U408" s="35">
        <f>'2026 - WIP'!O36</f>
        <v>4.4000000000000004</v>
      </c>
      <c r="V408" s="38">
        <f>'2026 - WIP'!P36</f>
        <v>0</v>
      </c>
      <c r="W408" s="57">
        <f>'2026 - WIP'!Q36</f>
        <v>0</v>
      </c>
      <c r="X408" s="58">
        <f>'2026 - WIP'!R36</f>
        <v>0</v>
      </c>
      <c r="Y408" s="58">
        <f>'2026 - WIP'!S36</f>
        <v>2.6941657376439984E-2</v>
      </c>
      <c r="Z408" s="58">
        <f>'2026 - WIP'!T36</f>
        <v>4.1825095057034217E-2</v>
      </c>
      <c r="AA408" s="58">
        <f>'2026 - WIP'!U36</f>
        <v>0</v>
      </c>
      <c r="AB408" s="58">
        <f>'2026 - WIP'!V36</f>
        <v>4.1825095057034217E-2</v>
      </c>
      <c r="AC408" s="59">
        <f>'2026 - WIP'!W36</f>
        <v>4.1825095057034217E-2</v>
      </c>
      <c r="AD408" s="42" t="str">
        <f>'2026 - WIP'!X36</f>
        <v>N/A</v>
      </c>
      <c r="AE408" s="43">
        <f>'2026 - WIP'!Y36</f>
        <v>1.85</v>
      </c>
      <c r="AF408" s="43">
        <f>'2026 - WIP'!Z36</f>
        <v>5.6</v>
      </c>
      <c r="AG408" s="43">
        <f>'2026 - WIP'!AA36</f>
        <v>7.6</v>
      </c>
      <c r="AH408" s="43">
        <f>'2026 - WIP'!AB36</f>
        <v>0</v>
      </c>
      <c r="AI408" s="43">
        <f>'2026 - WIP'!AC36</f>
        <v>0</v>
      </c>
      <c r="AJ408" s="44">
        <f>'2026 - WIP'!AD36</f>
        <v>2.1022727272727273E-2</v>
      </c>
      <c r="AK408" s="44">
        <f>'2026 - WIP'!AE36</f>
        <v>0.18920454545454546</v>
      </c>
      <c r="AL408" s="45">
        <f>'2026 - WIP'!AF36</f>
        <v>6.7000000000000004E-2</v>
      </c>
      <c r="AM408" s="46">
        <f t="shared" si="47"/>
        <v>0</v>
      </c>
      <c r="AN408" s="45">
        <f>'2026 - WIP'!AG36</f>
        <v>0.155</v>
      </c>
      <c r="AO408" s="45">
        <f>'2026 - WIP'!AH36</f>
        <v>0.82499999999999996</v>
      </c>
      <c r="AP408" s="43">
        <f>'2026 - WIP'!AI36</f>
        <v>108.32166518680415</v>
      </c>
      <c r="AQ408" s="47">
        <f>'2026 - WIP'!AJ36</f>
        <v>105.02267204515994</v>
      </c>
      <c r="AR408" s="48">
        <f>'2026 - WIP'!AK36</f>
        <v>1</v>
      </c>
      <c r="AS408" s="49">
        <f>'2026 - WIP'!AL36</f>
        <v>0</v>
      </c>
      <c r="AT408" s="49">
        <f>'2026 - WIP'!AM36</f>
        <v>3</v>
      </c>
      <c r="AU408" s="49">
        <f>'2026 - WIP'!AN36</f>
        <v>4</v>
      </c>
      <c r="AV408" s="49">
        <f>'2026 - WIP'!AO36</f>
        <v>9</v>
      </c>
      <c r="AW408" s="49">
        <f>'2026 - WIP'!AP36</f>
        <v>7</v>
      </c>
      <c r="AX408" s="49">
        <f>'2026 - WIP'!AQ36</f>
        <v>0</v>
      </c>
      <c r="AY408" s="50">
        <f>'2026 - WIP'!AR36</f>
        <v>1</v>
      </c>
      <c r="AZ408" s="60">
        <f>'2026 - WIP'!AS36</f>
        <v>0</v>
      </c>
      <c r="BA408" s="61">
        <f>'2026 - WIP'!AT36</f>
        <v>1</v>
      </c>
      <c r="BB408" s="61">
        <f>'2026 - WIP'!AU36</f>
        <v>0</v>
      </c>
      <c r="BC408" s="61">
        <f>'2026 - WIP'!AV36</f>
        <v>0</v>
      </c>
      <c r="BD408" s="61">
        <f>'2026 - WIP'!AW36</f>
        <v>0</v>
      </c>
      <c r="BE408" s="61">
        <f>'2026 - WIP'!AX36</f>
        <v>0</v>
      </c>
      <c r="BF408" s="62">
        <f>'2026 - WIP'!AY36</f>
        <v>0</v>
      </c>
      <c r="BG408" s="62">
        <f>'2026 - WIP'!AZ36</f>
        <v>0</v>
      </c>
      <c r="BH408" s="62">
        <f>'2026 - WIP'!BA36</f>
        <v>0</v>
      </c>
      <c r="BI408" s="62">
        <f>'2026 - WIP'!BB36</f>
        <v>0</v>
      </c>
      <c r="BJ408" s="62">
        <f>'2026 - WIP'!BC36</f>
        <v>0</v>
      </c>
      <c r="BK408" s="62">
        <f>'2026 - WIP'!BH36</f>
        <v>0</v>
      </c>
      <c r="BL408" s="62">
        <f>'2026 - WIP'!BI36</f>
        <v>0</v>
      </c>
      <c r="BM408" s="62">
        <f>'2026 - WIP'!BJ36</f>
        <v>0</v>
      </c>
      <c r="BN408" s="63">
        <f>'2026 - WIP'!BK36</f>
        <v>0</v>
      </c>
      <c r="BO408" s="60">
        <f>'2026 - WIP'!BL36</f>
        <v>0</v>
      </c>
      <c r="BP408" s="61">
        <f>'2026 - WIP'!BM36</f>
        <v>1</v>
      </c>
      <c r="BQ408" s="61">
        <f>'2026 - WIP'!BN36</f>
        <v>0</v>
      </c>
      <c r="BR408" s="61">
        <f>'2026 - WIP'!BO36</f>
        <v>0</v>
      </c>
      <c r="BS408" s="61">
        <f>'2026 - WIP'!BP36</f>
        <v>0</v>
      </c>
      <c r="BT408" s="61">
        <f>'2026 - WIP'!BQ36</f>
        <v>0</v>
      </c>
      <c r="BU408" s="62">
        <f>'2026 - WIP'!BR36</f>
        <v>0</v>
      </c>
      <c r="BV408" s="62">
        <f>'2026 - WIP'!BS36</f>
        <v>0</v>
      </c>
      <c r="BW408" s="62">
        <f>'2026 - WIP'!BT36</f>
        <v>0</v>
      </c>
      <c r="BX408" s="62">
        <f>'2026 - WIP'!BU36</f>
        <v>0</v>
      </c>
      <c r="BY408" s="62">
        <f>'2026 - WIP'!BV36</f>
        <v>0</v>
      </c>
      <c r="BZ408" s="62">
        <f>'2026 - WIP'!CA36</f>
        <v>0</v>
      </c>
      <c r="CA408" s="62">
        <f>'2026 - WIP'!CB36</f>
        <v>0</v>
      </c>
      <c r="CB408" s="62">
        <f>'2026 - WIP'!CC36</f>
        <v>0</v>
      </c>
      <c r="CC408" s="63">
        <f>'2026 - WIP'!CD36</f>
        <v>0</v>
      </c>
      <c r="CD408" s="60">
        <f>'2026 - WIP'!CE36</f>
        <v>58</v>
      </c>
      <c r="CE408" s="61">
        <f>'2026 - WIP'!CF36</f>
        <v>2152.8000000000002</v>
      </c>
      <c r="CF408" s="61">
        <f>'2026 - WIP'!CG36</f>
        <v>3</v>
      </c>
      <c r="CG408" s="61">
        <f>'2026 - WIP'!CH36</f>
        <v>1</v>
      </c>
      <c r="CH408" s="61">
        <f>'2026 - WIP'!CI36</f>
        <v>1</v>
      </c>
      <c r="CI408" s="61">
        <f>'2026 - WIP'!CJ36</f>
        <v>16</v>
      </c>
      <c r="CJ408" s="62">
        <f>'2026 - WIP'!CK36</f>
        <v>0</v>
      </c>
      <c r="CK408" s="62">
        <f>'2026 - WIP'!CL36</f>
        <v>0</v>
      </c>
      <c r="CL408" s="62">
        <f>'2026 - WIP'!CM36</f>
        <v>4.83</v>
      </c>
      <c r="CM408" s="62">
        <f>'2026 - WIP'!CN36</f>
        <v>31</v>
      </c>
      <c r="CN408" s="62">
        <f>'2026 - WIP'!CO36</f>
        <v>11.7</v>
      </c>
      <c r="CO408" s="62">
        <f>'2026 - WIP'!CT36</f>
        <v>0</v>
      </c>
      <c r="CP408" s="62">
        <f>'2026 - WIP'!CU36</f>
        <v>0</v>
      </c>
      <c r="CQ408" s="62">
        <f>'2026 - WIP'!CV36</f>
        <v>0</v>
      </c>
      <c r="CR408" s="63">
        <f>'2026 - WIP'!CW36</f>
        <v>100</v>
      </c>
      <c r="CS408" s="60">
        <f>'2026 - WIP'!CX36</f>
        <v>176</v>
      </c>
      <c r="CT408" s="61">
        <f>'2026 - WIP'!CY36</f>
        <v>4208</v>
      </c>
      <c r="CU408" s="61">
        <f>'2026 - WIP'!CZ36</f>
        <v>20</v>
      </c>
      <c r="CV408" s="61">
        <f>'2026 - WIP'!DA36</f>
        <v>14</v>
      </c>
      <c r="CW408" s="61">
        <f>'2026 - WIP'!DB36</f>
        <v>1</v>
      </c>
      <c r="CX408" s="61">
        <f>'2026 - WIP'!DC36</f>
        <v>36.799999999999997</v>
      </c>
      <c r="CY408" s="62">
        <f>'2026 - WIP'!DD36</f>
        <v>0</v>
      </c>
      <c r="CZ408" s="62">
        <f>'2026 - WIP'!DE36</f>
        <v>0</v>
      </c>
      <c r="DA408" s="62">
        <f>'2026 - WIP'!DF36</f>
        <v>1.85</v>
      </c>
      <c r="DB408" s="62">
        <f>'2026 - WIP'!DG36</f>
        <v>5.6</v>
      </c>
      <c r="DC408" s="62">
        <f>'2026 - WIP'!DH36</f>
        <v>7.6</v>
      </c>
      <c r="DD408" s="62">
        <f>'2026 - WIP'!DM36</f>
        <v>50</v>
      </c>
      <c r="DE408" s="62">
        <f>'2026 - WIP'!DN36</f>
        <v>6.7</v>
      </c>
      <c r="DF408" s="62">
        <f>'2026 - WIP'!DO36</f>
        <v>15.5</v>
      </c>
      <c r="DG408" s="63">
        <f>'2026 - WIP'!DP36</f>
        <v>82.5</v>
      </c>
      <c r="DH408" s="60">
        <f>'2026 - WIP'!DQ36</f>
        <v>0</v>
      </c>
      <c r="DI408" s="61">
        <f>'2026 - WIP'!DR36</f>
        <v>1</v>
      </c>
      <c r="DJ408" s="61">
        <f>'2026 - WIP'!DS36</f>
        <v>0</v>
      </c>
      <c r="DK408" s="61">
        <f>'2026 - WIP'!DT36</f>
        <v>0</v>
      </c>
      <c r="DL408" s="61">
        <f>'2026 - WIP'!DU36</f>
        <v>0</v>
      </c>
      <c r="DM408" s="61">
        <f>'2026 - WIP'!DV36</f>
        <v>0</v>
      </c>
      <c r="DN408" s="62">
        <f>'2026 - WIP'!DW36</f>
        <v>0</v>
      </c>
      <c r="DO408" s="62">
        <f>'2026 - WIP'!DX36</f>
        <v>0</v>
      </c>
      <c r="DP408" s="62">
        <f>'2026 - WIP'!DY36</f>
        <v>0</v>
      </c>
      <c r="DQ408" s="62">
        <f>'2026 - WIP'!DZ36</f>
        <v>0</v>
      </c>
      <c r="DR408" s="62">
        <f>'2026 - WIP'!EA36</f>
        <v>0</v>
      </c>
      <c r="DS408" s="62">
        <f>'2026 - WIP'!EF36</f>
        <v>0</v>
      </c>
      <c r="DT408" s="62">
        <f>'2026 - WIP'!EG36</f>
        <v>0</v>
      </c>
      <c r="DU408" s="62">
        <f>'2026 - WIP'!EH36</f>
        <v>0</v>
      </c>
      <c r="DV408" s="63">
        <f>'2026 - WIP'!EI36</f>
        <v>0</v>
      </c>
    </row>
    <row r="409" spans="1:126" ht="15.75" customHeight="1" x14ac:dyDescent="0.2">
      <c r="A409" s="30">
        <f t="shared" si="43"/>
        <v>407</v>
      </c>
      <c r="B409" s="31">
        <f>'2020'!A38</f>
        <v>36</v>
      </c>
      <c r="C409" s="31">
        <v>2020</v>
      </c>
      <c r="D409" s="32" t="str">
        <f>'2020'!B38</f>
        <v>Marquez Callaway</v>
      </c>
      <c r="E409" s="32" t="str" cm="1">
        <f t="array" ref="E409">_xlfn.IFS(F409&gt;12.5,"Cornerstone",AND(F409&gt;11.995,F409&lt;12.5),"Elite",AND(F409&gt;11,F409&lt;12.995),"Elite Upside",AND(F409&gt;=9.69,F409&lt;10.999),"Upside",AND(F409&gt;8.4,F409&lt;9.999),"Upside Lite",AND(F409&gt;7.25,F409&lt;8.999),"Outlier",AND(F409&gt;=6,F409&lt;7.25),"Outlier Lite",F409&lt;6.999,"Purgatory")</f>
        <v>Purgatory</v>
      </c>
      <c r="F409" s="33">
        <f>'2020'!C38</f>
        <v>5.3585714285714294</v>
      </c>
      <c r="G409" s="33">
        <f t="shared" si="44"/>
        <v>33.800000000000004</v>
      </c>
      <c r="H409" s="303">
        <f t="shared" si="45"/>
        <v>-1.7637593621624248</v>
      </c>
      <c r="I409" s="34" t="str">
        <f>'2020'!D38</f>
        <v>Tennessee</v>
      </c>
      <c r="J409" s="35">
        <f>'2020'!E38</f>
        <v>1</v>
      </c>
      <c r="K409" s="36">
        <f>'2020'!F38</f>
        <v>35881</v>
      </c>
      <c r="L409" s="37">
        <f>'2020'!G38</f>
        <v>27.523287671232875</v>
      </c>
      <c r="M409" s="37" t="str">
        <f>'2020'!H38</f>
        <v>SR</v>
      </c>
      <c r="N409" s="37">
        <f>'2020'!I38</f>
        <v>22.090410958904108</v>
      </c>
      <c r="O409" s="37" t="str">
        <f>'2020'!J38</f>
        <v>Wide</v>
      </c>
      <c r="P409" s="37" t="str">
        <f>'2020'!K38</f>
        <v>SLOB</v>
      </c>
      <c r="Q409" s="37" t="str">
        <f>'2020'!L38</f>
        <v>Poor Separator</v>
      </c>
      <c r="R409" s="55">
        <f>'2020'!M38</f>
        <v>74</v>
      </c>
      <c r="S409" s="55">
        <f>'2020'!N38</f>
        <v>205</v>
      </c>
      <c r="T409" s="231">
        <f t="shared" si="46"/>
        <v>26.320150887197322</v>
      </c>
      <c r="U409" s="35">
        <f>'2020'!O38</f>
        <v>4.55</v>
      </c>
      <c r="V409" s="56">
        <f>'2020'!P38</f>
        <v>0</v>
      </c>
      <c r="W409" s="57">
        <f>'2020'!Q38</f>
        <v>0</v>
      </c>
      <c r="X409" s="58">
        <f>'2020'!R38</f>
        <v>0</v>
      </c>
      <c r="Y409" s="58">
        <f>'2020'!S38</f>
        <v>0.19481765834932821</v>
      </c>
      <c r="Z409" s="58">
        <f>'2020'!T38</f>
        <v>0.25116673737802292</v>
      </c>
      <c r="AA409" s="58">
        <f>'2020'!U38</f>
        <v>0.22063933287004864</v>
      </c>
      <c r="AB409" s="58">
        <f>'2020'!V38</f>
        <v>0.23590303512403576</v>
      </c>
      <c r="AC409" s="59">
        <f>'2020'!W38</f>
        <v>0.23590303512403576</v>
      </c>
      <c r="AD409" s="42">
        <f>'2020'!X38</f>
        <v>20.443835616438356</v>
      </c>
      <c r="AE409" s="43">
        <f>'2020'!Y38</f>
        <v>2.08</v>
      </c>
      <c r="AF409" s="43">
        <f>'2020'!Z38</f>
        <v>4.7</v>
      </c>
      <c r="AG409" s="43">
        <f>'2020'!AA38</f>
        <v>19.8</v>
      </c>
      <c r="AH409" s="43">
        <f>'2020'!AB38</f>
        <v>0.94</v>
      </c>
      <c r="AI409" s="43">
        <f>'2020'!AC38</f>
        <v>2.2599999999999998</v>
      </c>
      <c r="AJ409" s="44">
        <f>'2020'!AD38</f>
        <v>5.4078740157480321E-2</v>
      </c>
      <c r="AK409" s="44">
        <f>'2020'!AE38</f>
        <v>0.13042519685039372</v>
      </c>
      <c r="AL409" s="45">
        <f>'2020'!AF38</f>
        <v>9.0999999999999998E-2</v>
      </c>
      <c r="AM409" s="46">
        <f t="shared" si="47"/>
        <v>0.58799999999999997</v>
      </c>
      <c r="AN409" s="45">
        <f>'2020'!AG38</f>
        <v>0.84450000000000003</v>
      </c>
      <c r="AO409" s="45">
        <f>'2020'!AH38</f>
        <v>0.151</v>
      </c>
      <c r="AP409" s="43">
        <f>'2020'!AI38</f>
        <v>95.661738692057028</v>
      </c>
      <c r="AQ409" s="47">
        <f>'2020'!AJ38</f>
        <v>96.639537107740551</v>
      </c>
      <c r="AR409" s="48">
        <f>'2020'!AK38</f>
        <v>6</v>
      </c>
      <c r="AS409" s="49">
        <f>'2020'!AL38</f>
        <v>6</v>
      </c>
      <c r="AT409" s="49">
        <f>'2020'!AM38</f>
        <v>4</v>
      </c>
      <c r="AU409" s="49">
        <f>'2020'!AN38</f>
        <v>2</v>
      </c>
      <c r="AV409" s="49">
        <f>'2020'!AO38</f>
        <v>7</v>
      </c>
      <c r="AW409" s="49">
        <f>'2020'!AP38</f>
        <v>6</v>
      </c>
      <c r="AX409" s="49">
        <f>'2020'!AQ38</f>
        <v>0</v>
      </c>
      <c r="AY409" s="50">
        <f>'2020'!AR38</f>
        <v>0</v>
      </c>
      <c r="AZ409" s="60">
        <f>'2020'!AS38</f>
        <v>0</v>
      </c>
      <c r="BA409" s="61">
        <f>'2020'!AT38</f>
        <v>2582</v>
      </c>
      <c r="BB409" s="61">
        <f>'2020'!AU38</f>
        <v>0</v>
      </c>
      <c r="BC409" s="61">
        <f>'2020'!AV38</f>
        <v>0</v>
      </c>
      <c r="BD409" s="61">
        <f>'2020'!AW38</f>
        <v>0</v>
      </c>
      <c r="BE409" s="61">
        <f>'2020'!AX38</f>
        <v>0</v>
      </c>
      <c r="BF409" s="62">
        <f>'2020'!AY38</f>
        <v>0</v>
      </c>
      <c r="BG409" s="62">
        <f>'2020'!AZ38</f>
        <v>0</v>
      </c>
      <c r="BH409" s="62">
        <f>'2020'!BA38</f>
        <v>0</v>
      </c>
      <c r="BI409" s="62">
        <f>'2020'!BB38</f>
        <v>0</v>
      </c>
      <c r="BJ409" s="62">
        <f>'2020'!BC38</f>
        <v>0</v>
      </c>
      <c r="BK409" s="62">
        <f>'2020'!BD38</f>
        <v>0</v>
      </c>
      <c r="BL409" s="62">
        <f>'2020'!BE38</f>
        <v>0</v>
      </c>
      <c r="BM409" s="62">
        <f>'2020'!BF38</f>
        <v>0</v>
      </c>
      <c r="BN409" s="63">
        <f>'2020'!BG38</f>
        <v>0</v>
      </c>
      <c r="BO409" s="60">
        <f>'2020'!BH38</f>
        <v>0</v>
      </c>
      <c r="BP409" s="61">
        <f>'2020'!BI38</f>
        <v>3100</v>
      </c>
      <c r="BQ409" s="61">
        <f>'2020'!BJ38</f>
        <v>3</v>
      </c>
      <c r="BR409" s="61">
        <f>'2020'!BK38</f>
        <v>1</v>
      </c>
      <c r="BS409" s="61">
        <f>'2020'!BL38</f>
        <v>0</v>
      </c>
      <c r="BT409" s="61">
        <f>'2020'!BM38</f>
        <v>28</v>
      </c>
      <c r="BU409" s="62">
        <f>'2020'!BN38</f>
        <v>-0.38</v>
      </c>
      <c r="BV409" s="62">
        <f>'2020'!BO38</f>
        <v>0.48</v>
      </c>
      <c r="BW409" s="62">
        <f>'2020'!BP38</f>
        <v>0</v>
      </c>
      <c r="BX409" s="62">
        <f>'2020'!BQ38</f>
        <v>0</v>
      </c>
      <c r="BY409" s="62">
        <f>'2020'!BR38</f>
        <v>0</v>
      </c>
      <c r="BZ409" s="62">
        <f>'2020'!BS38</f>
        <v>0</v>
      </c>
      <c r="CA409" s="62">
        <f>'2020'!BT38</f>
        <v>50</v>
      </c>
      <c r="CB409" s="62">
        <f>'2020'!BU38</f>
        <v>85.7</v>
      </c>
      <c r="CC409" s="63">
        <f>'2020'!BV38</f>
        <v>14.3</v>
      </c>
      <c r="CD409" s="60">
        <f>'2020'!BW38</f>
        <v>406</v>
      </c>
      <c r="CE409" s="61">
        <f>'2020'!BX38</f>
        <v>2084</v>
      </c>
      <c r="CF409" s="61">
        <f>'2020'!BY38</f>
        <v>39</v>
      </c>
      <c r="CG409" s="61">
        <f>'2020'!BZ38</f>
        <v>24</v>
      </c>
      <c r="CH409" s="61">
        <f>'2020'!CA38</f>
        <v>5</v>
      </c>
      <c r="CI409" s="61">
        <f>'2020'!CB38</f>
        <v>11</v>
      </c>
      <c r="CJ409" s="62">
        <f>'2020'!CC38</f>
        <v>1</v>
      </c>
      <c r="CK409" s="62">
        <f>'2020'!CD38</f>
        <v>1.54</v>
      </c>
      <c r="CL409" s="62">
        <f>'2020'!CE38</f>
        <v>1.74</v>
      </c>
      <c r="CM409" s="62">
        <f>'2020'!CF38</f>
        <v>5.5</v>
      </c>
      <c r="CN409" s="62">
        <f>'2020'!CG38</f>
        <v>12.6</v>
      </c>
      <c r="CO409" s="62">
        <f>'2020'!CL38</f>
        <v>57.1</v>
      </c>
      <c r="CP409" s="62">
        <f>'2020'!CM38</f>
        <v>4</v>
      </c>
      <c r="CQ409" s="62">
        <f>'2020'!CN38</f>
        <v>93.2</v>
      </c>
      <c r="CR409" s="63">
        <f>'2020'!CO38</f>
        <v>6.4</v>
      </c>
      <c r="CS409" s="60">
        <f>'2020'!CP38</f>
        <v>592</v>
      </c>
      <c r="CT409" s="61">
        <f>'2020'!CQ38</f>
        <v>2357</v>
      </c>
      <c r="CU409" s="61">
        <f>'2020'!CR38</f>
        <v>64</v>
      </c>
      <c r="CV409" s="61">
        <f>'2020'!CS38</f>
        <v>37</v>
      </c>
      <c r="CW409" s="61">
        <f>'2020'!CT38</f>
        <v>2</v>
      </c>
      <c r="CX409" s="61">
        <f>'2020'!CU38</f>
        <v>15</v>
      </c>
      <c r="CY409" s="62">
        <f>'2020'!CV38</f>
        <v>0.76</v>
      </c>
      <c r="CZ409" s="62">
        <f>'2020'!CW38</f>
        <v>2.2599999999999998</v>
      </c>
      <c r="DA409" s="62">
        <f>'2020'!CX38</f>
        <v>2.08</v>
      </c>
      <c r="DB409" s="62">
        <f>'2020'!CY38</f>
        <v>4.4000000000000004</v>
      </c>
      <c r="DC409" s="62">
        <f>'2020'!CZ38</f>
        <v>16.2</v>
      </c>
      <c r="DD409" s="62">
        <f>'2020'!DE38</f>
        <v>47.4</v>
      </c>
      <c r="DE409" s="62">
        <f>'2020'!DF38</f>
        <v>11.9</v>
      </c>
      <c r="DF409" s="62">
        <f>'2020'!DG38</f>
        <v>91.1</v>
      </c>
      <c r="DG409" s="63">
        <f>'2020'!DH38</f>
        <v>8.9</v>
      </c>
      <c r="DH409" s="60">
        <f>'2020'!DI38</f>
        <v>635</v>
      </c>
      <c r="DI409" s="61">
        <f>'2020'!DJ38</f>
        <v>2878</v>
      </c>
      <c r="DJ409" s="61">
        <f>'2020'!DK38</f>
        <v>58</v>
      </c>
      <c r="DK409" s="61">
        <f>'2020'!DL38</f>
        <v>30</v>
      </c>
      <c r="DL409" s="61">
        <f>'2020'!DM38</f>
        <v>6</v>
      </c>
      <c r="DM409" s="61">
        <f>'2020'!DN38</f>
        <v>19</v>
      </c>
      <c r="DN409" s="62">
        <f>'2020'!DO38</f>
        <v>0.94</v>
      </c>
      <c r="DO409" s="62">
        <f>'2020'!DP38</f>
        <v>1.76</v>
      </c>
      <c r="DP409" s="62">
        <f>'2020'!DQ38</f>
        <v>2.02</v>
      </c>
      <c r="DQ409" s="62">
        <f>'2020'!DR38</f>
        <v>4.7</v>
      </c>
      <c r="DR409" s="62">
        <f>'2020'!DS38</f>
        <v>19.8</v>
      </c>
      <c r="DS409" s="62">
        <f>'2020'!DX38</f>
        <v>58.8</v>
      </c>
      <c r="DT409" s="62">
        <f>'2020'!DY38</f>
        <v>9.1</v>
      </c>
      <c r="DU409" s="62">
        <f>'2020'!DZ38</f>
        <v>77.8</v>
      </c>
      <c r="DV409" s="63">
        <f>'2020'!EA38</f>
        <v>21.3</v>
      </c>
    </row>
    <row r="410" spans="1:126" ht="15.75" customHeight="1" x14ac:dyDescent="0.2">
      <c r="A410" s="30">
        <f t="shared" si="43"/>
        <v>408</v>
      </c>
      <c r="B410" s="31">
        <f>'2017'!A43</f>
        <v>41</v>
      </c>
      <c r="C410" s="31">
        <v>2017</v>
      </c>
      <c r="D410" s="32" t="str">
        <f>'2017'!B43</f>
        <v>Jamari Staples</v>
      </c>
      <c r="E410" s="32" t="str" cm="1">
        <f t="array" ref="E410">_xlfn.IFS(F410&gt;12.5,"Cornerstone",AND(F410&gt;11.995,F410&lt;12.5),"Elite",AND(F410&gt;11,F410&lt;12.995),"Elite Upside",AND(F410&gt;=9.69,F410&lt;10.999),"Upside",AND(F410&gt;8.4,F410&lt;9.999),"Upside Lite",AND(F410&gt;7.25,F410&lt;8.999),"Outlier",AND(F410&gt;=6,F410&lt;7.25),"Outlier Lite",F410&lt;6.999,"Purgatory")</f>
        <v>Purgatory</v>
      </c>
      <c r="F410" s="33">
        <f>'2017'!C43</f>
        <v>5.3585714285714285</v>
      </c>
      <c r="G410" s="33">
        <f t="shared" si="44"/>
        <v>33.6</v>
      </c>
      <c r="H410" s="303">
        <f t="shared" si="45"/>
        <v>-1.7637593621624255</v>
      </c>
      <c r="I410" s="34" t="str">
        <f>'2017'!D43</f>
        <v>Louisville</v>
      </c>
      <c r="J410" s="35">
        <f>'2017'!E43</f>
        <v>4</v>
      </c>
      <c r="K410" s="36">
        <f>'2017'!F43</f>
        <v>34587</v>
      </c>
      <c r="L410" s="37">
        <f>'2017'!G43</f>
        <v>31.068493150684933</v>
      </c>
      <c r="M410" s="37" t="str">
        <f>'2017'!H43</f>
        <v>SR</v>
      </c>
      <c r="N410" s="37">
        <f>'2017'!I43</f>
        <v>22.643835616438356</v>
      </c>
      <c r="O410" s="37" t="str">
        <f>'2017'!J43</f>
        <v>Wide</v>
      </c>
      <c r="P410" s="37" t="str">
        <f>'2017'!K43</f>
        <v>DEEP</v>
      </c>
      <c r="Q410" s="37" t="str">
        <f>'2017'!L43</f>
        <v>N/A</v>
      </c>
      <c r="R410" s="55">
        <f>'2017'!M43</f>
        <v>76</v>
      </c>
      <c r="S410" s="55">
        <f>'2017'!N43</f>
        <v>190</v>
      </c>
      <c r="T410" s="231">
        <f t="shared" si="46"/>
        <v>23.127269938750405</v>
      </c>
      <c r="U410" s="37">
        <f>'2017'!O43</f>
        <v>4.51</v>
      </c>
      <c r="V410" s="56">
        <f>'2017'!P43</f>
        <v>0</v>
      </c>
      <c r="W410" s="57">
        <f>'2017'!Q43</f>
        <v>0</v>
      </c>
      <c r="X410" s="58">
        <f>'2017'!R43</f>
        <v>0</v>
      </c>
      <c r="Y410" s="58">
        <f>'2017'!S43</f>
        <v>0</v>
      </c>
      <c r="Z410" s="58">
        <f>'2017'!T43</f>
        <v>0.20025109855618331</v>
      </c>
      <c r="AA410" s="58">
        <f>'2017'!U43</f>
        <v>0.16282764098490865</v>
      </c>
      <c r="AB410" s="58">
        <f>'2017'!V43</f>
        <v>0.18153936977054597</v>
      </c>
      <c r="AC410" s="59">
        <f>'2017'!W43</f>
        <v>0.17246240128201867</v>
      </c>
      <c r="AD410" s="42">
        <f>'2017'!X43</f>
        <v>20.986301369863014</v>
      </c>
      <c r="AE410" s="43">
        <f>'2017'!Y43</f>
        <v>2.57</v>
      </c>
      <c r="AF410" s="43">
        <f>'2017'!Z43</f>
        <v>5.6</v>
      </c>
      <c r="AG410" s="43">
        <f>'2017'!AA43</f>
        <v>16</v>
      </c>
      <c r="AH410" s="43">
        <f>'2017'!AB43</f>
        <v>0.49</v>
      </c>
      <c r="AI410" s="43">
        <f>'2017'!AC43</f>
        <v>1.57</v>
      </c>
      <c r="AJ410" s="44" t="str">
        <f>'2017'!AD43</f>
        <v>N/A</v>
      </c>
      <c r="AK410" s="44" t="str">
        <f>'2017'!AE43</f>
        <v>N/A</v>
      </c>
      <c r="AL410" s="45">
        <f>'2017'!AF43</f>
        <v>0.122</v>
      </c>
      <c r="AM410" s="46">
        <f t="shared" si="47"/>
        <v>0</v>
      </c>
      <c r="AN410" s="45">
        <f>'2017'!AG43</f>
        <v>0.93700000000000006</v>
      </c>
      <c r="AO410" s="45">
        <f>'2017'!AH43</f>
        <v>6.3E-2</v>
      </c>
      <c r="AP410" s="43">
        <f>'2017'!AI43</f>
        <v>91.849633793773393</v>
      </c>
      <c r="AQ410" s="47">
        <f>'2017'!AJ43</f>
        <v>96.575465222127505</v>
      </c>
      <c r="AR410" s="48">
        <f>'2017'!AK43</f>
        <v>4</v>
      </c>
      <c r="AS410" s="49">
        <f>'2017'!AL43</f>
        <v>5</v>
      </c>
      <c r="AT410" s="49">
        <f>'2017'!AM43</f>
        <v>5</v>
      </c>
      <c r="AU410" s="49">
        <f>'2017'!AN43</f>
        <v>4</v>
      </c>
      <c r="AV410" s="49">
        <f>'2017'!AO43</f>
        <v>7</v>
      </c>
      <c r="AW410" s="49">
        <f>'2017'!AP43</f>
        <v>6</v>
      </c>
      <c r="AX410" s="49">
        <f>'2017'!AQ43</f>
        <v>0</v>
      </c>
      <c r="AY410" s="50">
        <f>'2017'!AR43</f>
        <v>0</v>
      </c>
      <c r="AZ410" s="60">
        <f>'2017'!AS43</f>
        <v>0</v>
      </c>
      <c r="BA410" s="61">
        <f>'2017'!AT43</f>
        <v>3849</v>
      </c>
      <c r="BB410" s="61">
        <f>'2017'!AU43</f>
        <v>0</v>
      </c>
      <c r="BC410" s="61">
        <f>'2017'!AV43</f>
        <v>0</v>
      </c>
      <c r="BD410" s="61">
        <f>'2017'!AW43</f>
        <v>0</v>
      </c>
      <c r="BE410" s="61">
        <f>'2017'!AX43</f>
        <v>0</v>
      </c>
      <c r="BF410" s="62">
        <f>'2017'!AY43</f>
        <v>0</v>
      </c>
      <c r="BG410" s="62">
        <f>'2017'!AZ43</f>
        <v>0</v>
      </c>
      <c r="BH410" s="62">
        <f>'2017'!BA43</f>
        <v>0</v>
      </c>
      <c r="BI410" s="62">
        <f>'2017'!BB43</f>
        <v>0</v>
      </c>
      <c r="BJ410" s="62">
        <f>'2017'!BC43</f>
        <v>0</v>
      </c>
      <c r="BK410" s="62">
        <f>'2017'!BD43</f>
        <v>0</v>
      </c>
      <c r="BL410" s="62">
        <f>'2017'!BE43</f>
        <v>0</v>
      </c>
      <c r="BM410" s="62">
        <f>'2017'!BF43</f>
        <v>0</v>
      </c>
      <c r="BN410" s="63">
        <f>'2017'!BG43</f>
        <v>0</v>
      </c>
      <c r="BO410" s="60">
        <f>'2017'!BH43</f>
        <v>0</v>
      </c>
      <c r="BP410" s="61">
        <f>'2017'!BI43</f>
        <v>4082</v>
      </c>
      <c r="BQ410" s="61">
        <f>'2017'!BJ43</f>
        <v>0</v>
      </c>
      <c r="BR410" s="61">
        <f>'2017'!BK43</f>
        <v>0</v>
      </c>
      <c r="BS410" s="61">
        <f>'2017'!BL43</f>
        <v>0</v>
      </c>
      <c r="BT410" s="61">
        <f>'2017'!BM43</f>
        <v>0</v>
      </c>
      <c r="BU410" s="62">
        <f>'2017'!BN43</f>
        <v>0</v>
      </c>
      <c r="BV410" s="62">
        <f>'2017'!BO43</f>
        <v>0</v>
      </c>
      <c r="BW410" s="62">
        <f>'2017'!BP43</f>
        <v>0</v>
      </c>
      <c r="BX410" s="62">
        <f>'2017'!BQ43</f>
        <v>0</v>
      </c>
      <c r="BY410" s="62">
        <f>'2017'!BR43</f>
        <v>0</v>
      </c>
      <c r="BZ410" s="62">
        <f>'2017'!BS43</f>
        <v>0</v>
      </c>
      <c r="CA410" s="62">
        <f>'2017'!BT43</f>
        <v>0</v>
      </c>
      <c r="CB410" s="62">
        <f>'2017'!BU43</f>
        <v>0</v>
      </c>
      <c r="CC410" s="63">
        <f>'2017'!BV43</f>
        <v>0</v>
      </c>
      <c r="CD410" s="60">
        <f>'2017'!BW43</f>
        <v>0</v>
      </c>
      <c r="CE410" s="61">
        <f>'2017'!BX43</f>
        <v>3276</v>
      </c>
      <c r="CF410" s="61">
        <f>'2017'!BY43</f>
        <v>22</v>
      </c>
      <c r="CG410" s="61">
        <f>'2017'!BZ43</f>
        <v>9</v>
      </c>
      <c r="CH410" s="61">
        <f>'2017'!CA43</f>
        <v>1</v>
      </c>
      <c r="CI410" s="61">
        <f>'2017'!CB43</f>
        <v>21</v>
      </c>
      <c r="CJ410" s="62">
        <f>'2017'!CC43</f>
        <v>0</v>
      </c>
      <c r="CK410" s="62">
        <f>'2017'!CD43</f>
        <v>0</v>
      </c>
      <c r="CL410" s="62">
        <f>'2017'!CE43</f>
        <v>0</v>
      </c>
      <c r="CM410" s="62">
        <f>'2017'!CF43</f>
        <v>0</v>
      </c>
      <c r="CN410" s="62">
        <f>'2017'!CG43</f>
        <v>0</v>
      </c>
      <c r="CO410" s="62">
        <f>'2017'!CH43</f>
        <v>0</v>
      </c>
      <c r="CP410" s="62">
        <f>'2017'!CI43</f>
        <v>0</v>
      </c>
      <c r="CQ410" s="62">
        <f>'2017'!CJ43</f>
        <v>92.1</v>
      </c>
      <c r="CR410" s="63">
        <f>'2017'!CK43</f>
        <v>7.9</v>
      </c>
      <c r="CS410" s="60">
        <f>'2017'!CL43</f>
        <v>638</v>
      </c>
      <c r="CT410" s="61">
        <f>'2017'!CM43</f>
        <v>3186</v>
      </c>
      <c r="CU410" s="61">
        <f>'2017'!CN43</f>
        <v>59</v>
      </c>
      <c r="CV410" s="61">
        <f>'2017'!CO43</f>
        <v>37</v>
      </c>
      <c r="CW410" s="61">
        <f>'2017'!CP43</f>
        <v>3</v>
      </c>
      <c r="CX410" s="61">
        <f>'2017'!CQ43</f>
        <v>21</v>
      </c>
      <c r="CY410" s="62">
        <f>'2017'!CR43</f>
        <v>0</v>
      </c>
      <c r="CZ410" s="62">
        <f>'2017'!CS43</f>
        <v>0</v>
      </c>
      <c r="DA410" s="62">
        <f>'2017'!CT43</f>
        <v>2.57</v>
      </c>
      <c r="DB410" s="62">
        <f>'2017'!CU43</f>
        <v>5.3</v>
      </c>
      <c r="DC410" s="62">
        <f>'2017'!CV43</f>
        <v>14.8</v>
      </c>
      <c r="DD410" s="62">
        <f>'2017'!CW43</f>
        <v>0</v>
      </c>
      <c r="DE410" s="62">
        <f>'2017'!CX43</f>
        <v>7.5</v>
      </c>
      <c r="DF410" s="62">
        <f>'2017'!CY43</f>
        <v>93.8</v>
      </c>
      <c r="DG410" s="63">
        <f>'2017'!CZ43</f>
        <v>6.3</v>
      </c>
      <c r="DH410" s="60">
        <f>'2017'!DA43</f>
        <v>615</v>
      </c>
      <c r="DI410" s="61">
        <f>'2017'!DB43</f>
        <v>3777</v>
      </c>
      <c r="DJ410" s="61">
        <f>'2017'!DC43</f>
        <v>72</v>
      </c>
      <c r="DK410" s="61">
        <f>'2017'!DD43</f>
        <v>36</v>
      </c>
      <c r="DL410" s="61">
        <f>'2017'!DE43</f>
        <v>2</v>
      </c>
      <c r="DM410" s="61">
        <f>'2017'!DF43</f>
        <v>32</v>
      </c>
      <c r="DN410" s="62">
        <f>'2017'!DG43</f>
        <v>0.49</v>
      </c>
      <c r="DO410" s="62">
        <f>'2017'!DH43</f>
        <v>1.57</v>
      </c>
      <c r="DP410" s="62">
        <f>'2017'!DI43</f>
        <v>1.62</v>
      </c>
      <c r="DQ410" s="62">
        <f>'2017'!DJ43</f>
        <v>5.6</v>
      </c>
      <c r="DR410" s="62">
        <f>'2017'!DK43</f>
        <v>16</v>
      </c>
      <c r="DS410" s="62">
        <f>'2017'!DL43</f>
        <v>0</v>
      </c>
      <c r="DT410" s="62">
        <f>'2017'!DM43</f>
        <v>12.2</v>
      </c>
      <c r="DU410" s="62">
        <f>'2017'!DN43</f>
        <v>93.7</v>
      </c>
      <c r="DV410" s="63">
        <f>'2017'!DO43</f>
        <v>6.3</v>
      </c>
    </row>
    <row r="411" spans="1:126" ht="15.75" customHeight="1" x14ac:dyDescent="0.2">
      <c r="A411" s="30">
        <f t="shared" si="43"/>
        <v>409</v>
      </c>
      <c r="B411" s="31">
        <f>'2024'!A36</f>
        <v>34</v>
      </c>
      <c r="C411" s="31">
        <v>2024</v>
      </c>
      <c r="D411" s="32" t="str">
        <f>'2024'!B36</f>
        <v>Anthony Gould</v>
      </c>
      <c r="E411" s="32" t="str" cm="1">
        <f t="array" ref="E411">_xlfn.IFS(F411&gt;12.5,"Cornerstone",AND(F411&gt;11.995,F411&lt;12.5),"Elite",AND(F411&gt;11,F411&lt;12.995),"Elite Upside",AND(F411&gt;=9.69,F411&lt;10.999),"Upside",AND(F411&gt;8.4,F411&lt;9.999),"Upside Lite",AND(F411&gt;7.25,F411&lt;8.999),"Outlier",AND(F411&gt;=6,F411&lt;7.25),"Outlier Lite",F411&lt;6.999,"Purgatory")</f>
        <v>Purgatory</v>
      </c>
      <c r="F411" s="33">
        <f>'2024'!C36</f>
        <v>5.3542857142857141</v>
      </c>
      <c r="G411" s="33">
        <f t="shared" si="44"/>
        <v>33.4</v>
      </c>
      <c r="H411" s="303">
        <f t="shared" si="45"/>
        <v>-1.7662191669433434</v>
      </c>
      <c r="I411" s="34" t="str">
        <f>'2024'!D36</f>
        <v>Oregon State</v>
      </c>
      <c r="J411" s="35">
        <f>'2024'!E36</f>
        <v>5</v>
      </c>
      <c r="K411" s="36">
        <f>'2024'!F36</f>
        <v>36987</v>
      </c>
      <c r="L411" s="37">
        <f>'2024'!G36</f>
        <v>24.493150684931507</v>
      </c>
      <c r="M411" s="37" t="str">
        <f>'2024'!H36</f>
        <v>SR</v>
      </c>
      <c r="N411" s="37">
        <f>'2024'!I36</f>
        <v>23.073972602739726</v>
      </c>
      <c r="O411" s="37" t="str">
        <f>'2024'!J36</f>
        <v>Wide</v>
      </c>
      <c r="P411" s="37" t="str">
        <f>'2024'!K36</f>
        <v>RAT</v>
      </c>
      <c r="Q411" s="37" t="str">
        <f>'2024'!L36</f>
        <v>Elite Separator</v>
      </c>
      <c r="R411" s="35">
        <f>'2024'!M36</f>
        <v>68</v>
      </c>
      <c r="S411" s="35">
        <f>'2024'!N36</f>
        <v>174</v>
      </c>
      <c r="T411" s="231">
        <f t="shared" si="46"/>
        <v>26.456316407442511</v>
      </c>
      <c r="U411" s="35">
        <f>'2024'!O36</f>
        <v>4.3899999999999997</v>
      </c>
      <c r="V411" s="38">
        <f>'2024'!P36</f>
        <v>5</v>
      </c>
      <c r="W411" s="57">
        <f>'2024'!Q36</f>
        <v>0</v>
      </c>
      <c r="X411" s="58">
        <f>'2024'!R36</f>
        <v>0</v>
      </c>
      <c r="Y411" s="58">
        <f>'2024'!S36</f>
        <v>6.5609816647161034E-2</v>
      </c>
      <c r="Z411" s="58">
        <f>'2024'!T36</f>
        <v>0.22907268170426065</v>
      </c>
      <c r="AA411" s="58">
        <f>'2024'!U36</f>
        <v>0.26218001651527667</v>
      </c>
      <c r="AB411" s="58">
        <f>'2024'!V36</f>
        <v>0.26218001651527667</v>
      </c>
      <c r="AC411" s="59">
        <f>'2024'!W36</f>
        <v>0.24907101568951281</v>
      </c>
      <c r="AD411" s="42">
        <f>'2024'!X36</f>
        <v>21.405479452054795</v>
      </c>
      <c r="AE411" s="43">
        <f>'2024'!Y36</f>
        <v>2.52</v>
      </c>
      <c r="AF411" s="43">
        <f>'2024'!Z36</f>
        <v>5.4</v>
      </c>
      <c r="AG411" s="43">
        <f>'2024'!AA36</f>
        <v>15.9</v>
      </c>
      <c r="AH411" s="43">
        <f>'2024'!AB36</f>
        <v>0.99</v>
      </c>
      <c r="AI411" s="43">
        <f>'2024'!AC36</f>
        <v>2.5</v>
      </c>
      <c r="AJ411" s="44">
        <f>'2024'!AD36</f>
        <v>3.6377952755905517E-2</v>
      </c>
      <c r="AK411" s="44">
        <f>'2024'!AE36</f>
        <v>0.20834645669291341</v>
      </c>
      <c r="AL411" s="45">
        <f>'2024'!AF36</f>
        <v>7.8E-2</v>
      </c>
      <c r="AM411" s="46">
        <f t="shared" si="47"/>
        <v>0.45500000000000002</v>
      </c>
      <c r="AN411" s="45">
        <f>'2024'!AG36</f>
        <v>0.77649999999999997</v>
      </c>
      <c r="AO411" s="45">
        <f>'2024'!AH36</f>
        <v>0.2235</v>
      </c>
      <c r="AP411" s="43">
        <f>'2024'!AI36</f>
        <v>93.696024221867134</v>
      </c>
      <c r="AQ411" s="47">
        <f>'2024'!AJ36</f>
        <v>83.37839356616459</v>
      </c>
      <c r="AR411" s="48">
        <f>'2024'!AK36</f>
        <v>6</v>
      </c>
      <c r="AS411" s="49">
        <f>'2024'!AL36</f>
        <v>4</v>
      </c>
      <c r="AT411" s="49">
        <f>'2024'!AM36</f>
        <v>5</v>
      </c>
      <c r="AU411" s="49">
        <f>'2024'!AN36</f>
        <v>3</v>
      </c>
      <c r="AV411" s="49">
        <f>'2024'!AO36</f>
        <v>9</v>
      </c>
      <c r="AW411" s="49">
        <f>'2024'!AP36</f>
        <v>3</v>
      </c>
      <c r="AX411" s="49">
        <f>'2024'!AQ36</f>
        <v>2</v>
      </c>
      <c r="AY411" s="50">
        <f>'2024'!AR36</f>
        <v>0</v>
      </c>
      <c r="AZ411" s="60">
        <f>'2024'!AS36</f>
        <v>0</v>
      </c>
      <c r="BA411" s="61">
        <f>'2024'!AT36</f>
        <v>2</v>
      </c>
      <c r="BB411" s="61">
        <f>'2024'!AU36</f>
        <v>0</v>
      </c>
      <c r="BC411" s="61">
        <f>'2024'!AV36</f>
        <v>0</v>
      </c>
      <c r="BD411" s="61">
        <f>'2024'!AW36</f>
        <v>0</v>
      </c>
      <c r="BE411" s="61">
        <f>'2024'!AX36</f>
        <v>0</v>
      </c>
      <c r="BF411" s="62" t="str">
        <f>'2024'!AY36</f>
        <v>NA</v>
      </c>
      <c r="BG411" s="62" t="str">
        <f>'2024'!AZ36</f>
        <v>NA</v>
      </c>
      <c r="BH411" s="62">
        <f>'2024'!BA36</f>
        <v>0</v>
      </c>
      <c r="BI411" s="62">
        <f>'2024'!BB36</f>
        <v>0</v>
      </c>
      <c r="BJ411" s="62">
        <f>'2024'!BC36</f>
        <v>0</v>
      </c>
      <c r="BK411" s="62">
        <f>'2024'!BH36</f>
        <v>0</v>
      </c>
      <c r="BL411" s="62">
        <f>'2024'!BI36</f>
        <v>0</v>
      </c>
      <c r="BM411" s="62">
        <f>'2024'!BJ36</f>
        <v>0</v>
      </c>
      <c r="BN411" s="63">
        <f>'2024'!BK36</f>
        <v>0</v>
      </c>
      <c r="BO411" s="60">
        <f>'2024'!BL36</f>
        <v>0</v>
      </c>
      <c r="BP411" s="61">
        <f>'2024'!BM36</f>
        <v>633.90000000000009</v>
      </c>
      <c r="BQ411" s="61">
        <f>'2024'!BN36</f>
        <v>3</v>
      </c>
      <c r="BR411" s="61">
        <f>'2024'!BO36</f>
        <v>0</v>
      </c>
      <c r="BS411" s="61">
        <f>'2024'!BP36</f>
        <v>0</v>
      </c>
      <c r="BT411" s="61">
        <f>'2024'!BQ36</f>
        <v>4.8000000000000007</v>
      </c>
      <c r="BU411" s="62">
        <f>'2024'!BR36</f>
        <v>0</v>
      </c>
      <c r="BV411" s="62">
        <f>'2024'!BS36</f>
        <v>0</v>
      </c>
      <c r="BW411" s="62">
        <f>'2024'!BT36</f>
        <v>0</v>
      </c>
      <c r="BX411" s="62">
        <f>'2024'!BU36</f>
        <v>0</v>
      </c>
      <c r="BY411" s="62">
        <f>'2024'!BV36</f>
        <v>17.3</v>
      </c>
      <c r="BZ411" s="62">
        <f>'2024'!CA36</f>
        <v>0</v>
      </c>
      <c r="CA411" s="62">
        <f>'2024'!CB36</f>
        <v>0</v>
      </c>
      <c r="CB411" s="62">
        <f>'2024'!CC36</f>
        <v>83.3</v>
      </c>
      <c r="CC411" s="63">
        <f>'2024'!CD36</f>
        <v>16.7</v>
      </c>
      <c r="CD411" s="60">
        <f>'2024'!CE36</f>
        <v>185</v>
      </c>
      <c r="CE411" s="61">
        <f>'2024'!CF36</f>
        <v>2819.7000000000003</v>
      </c>
      <c r="CF411" s="61">
        <f>'2024'!CG36</f>
        <v>16</v>
      </c>
      <c r="CG411" s="61">
        <f>'2024'!CH36</f>
        <v>13</v>
      </c>
      <c r="CH411" s="61">
        <f>'2024'!CI36</f>
        <v>1</v>
      </c>
      <c r="CI411" s="61">
        <f>'2024'!CJ36</f>
        <v>19.5</v>
      </c>
      <c r="CJ411" s="62">
        <f>'2024'!CK36</f>
        <v>0.06</v>
      </c>
      <c r="CK411" s="62">
        <f>'2024'!CL36</f>
        <v>0.79</v>
      </c>
      <c r="CL411" s="62">
        <f>'2024'!CM36</f>
        <v>1.7</v>
      </c>
      <c r="CM411" s="62">
        <f>'2024'!CN36</f>
        <v>3</v>
      </c>
      <c r="CN411" s="62">
        <f>'2024'!CO36</f>
        <v>12.9</v>
      </c>
      <c r="CO411" s="62">
        <f>'2024'!CT36</f>
        <v>100</v>
      </c>
      <c r="CP411" s="62">
        <f>'2024'!CU36</f>
        <v>0</v>
      </c>
      <c r="CQ411" s="62">
        <f>'2024'!CV36</f>
        <v>7.8</v>
      </c>
      <c r="CR411" s="63">
        <f>'2024'!CW36</f>
        <v>90.5</v>
      </c>
      <c r="CS411" s="60">
        <f>'2024'!CX36</f>
        <v>457</v>
      </c>
      <c r="CT411" s="61">
        <f>'2024'!CY36</f>
        <v>1995</v>
      </c>
      <c r="CU411" s="61">
        <f>'2024'!CZ36</f>
        <v>43</v>
      </c>
      <c r="CV411" s="61">
        <f>'2024'!DA36</f>
        <v>27</v>
      </c>
      <c r="CW411" s="61">
        <f>'2024'!DB36</f>
        <v>3</v>
      </c>
      <c r="CX411" s="61">
        <f>'2024'!DC36</f>
        <v>12</v>
      </c>
      <c r="CY411" s="62">
        <f>'2024'!DD36</f>
        <v>0.16</v>
      </c>
      <c r="CZ411" s="62">
        <f>'2024'!DE36</f>
        <v>1.76</v>
      </c>
      <c r="DA411" s="62">
        <f>'2024'!DF36</f>
        <v>2.5</v>
      </c>
      <c r="DB411" s="62">
        <f>'2024'!DG36</f>
        <v>3.3</v>
      </c>
      <c r="DC411" s="62">
        <f>'2024'!DH36</f>
        <v>15.9</v>
      </c>
      <c r="DD411" s="62">
        <f>'2024'!DM36</f>
        <v>50</v>
      </c>
      <c r="DE411" s="62">
        <f>'2024'!DN36</f>
        <v>15.6</v>
      </c>
      <c r="DF411" s="62">
        <f>'2024'!DO36</f>
        <v>62.7</v>
      </c>
      <c r="DG411" s="63">
        <f>'2024'!DP36</f>
        <v>37.299999999999997</v>
      </c>
      <c r="DH411" s="60">
        <f>'2024'!DQ36</f>
        <v>762</v>
      </c>
      <c r="DI411" s="61">
        <f>'2024'!DR36</f>
        <v>2906.3999999999996</v>
      </c>
      <c r="DJ411" s="61">
        <f>'2024'!DS36</f>
        <v>74</v>
      </c>
      <c r="DK411" s="61">
        <f>'2024'!DT36</f>
        <v>47</v>
      </c>
      <c r="DL411" s="61">
        <f>'2024'!DU36</f>
        <v>3</v>
      </c>
      <c r="DM411" s="61">
        <f>'2024'!DV36</f>
        <v>24</v>
      </c>
      <c r="DN411" s="62">
        <f>'2024'!DW36</f>
        <v>0.99</v>
      </c>
      <c r="DO411" s="62">
        <f>'2024'!DX36</f>
        <v>2.5</v>
      </c>
      <c r="DP411" s="62">
        <f>'2024'!DY36</f>
        <v>2.52</v>
      </c>
      <c r="DQ411" s="62">
        <f>'2024'!DZ36</f>
        <v>5.4</v>
      </c>
      <c r="DR411" s="62">
        <f>'2024'!EA36</f>
        <v>13.6</v>
      </c>
      <c r="DS411" s="62">
        <f>'2024'!EF36</f>
        <v>45.5</v>
      </c>
      <c r="DT411" s="62">
        <f>'2024'!EG36</f>
        <v>7.8</v>
      </c>
      <c r="DU411" s="62">
        <f>'2024'!EH36</f>
        <v>92.6</v>
      </c>
      <c r="DV411" s="63">
        <f>'2024'!EI36</f>
        <v>7.4</v>
      </c>
    </row>
    <row r="412" spans="1:126" ht="15.75" customHeight="1" x14ac:dyDescent="0.2">
      <c r="A412" s="30">
        <f t="shared" si="43"/>
        <v>410</v>
      </c>
      <c r="B412" s="31">
        <f>'2026 - WIP'!A37</f>
        <v>35</v>
      </c>
      <c r="C412" s="31">
        <v>2026</v>
      </c>
      <c r="D412" s="32" t="str">
        <f>'2026 - WIP'!B37</f>
        <v>Nic Anderson</v>
      </c>
      <c r="E412" s="32" t="str" cm="1">
        <f t="array" ref="E412">_xlfn.IFS(F412&gt;12.5,"Cornerstone",AND(F412&gt;11.995,F412&lt;12.5),"Elite",AND(F412&gt;11,F412&lt;12.995),"Elite Upside",AND(F412&gt;=9.69,F412&lt;10.999),"Upside",AND(F412&gt;8.4,F412&lt;9.999),"Upside Lite",AND(F412&gt;7.25,F412&lt;8.999),"Outlier",AND(F412&gt;=6,F412&lt;7.25),"Outlier Lite",F412&lt;6.999,"Purgatory")</f>
        <v>Purgatory</v>
      </c>
      <c r="F412" s="33">
        <f>'2026 - WIP'!C37</f>
        <v>5.3528571428571441</v>
      </c>
      <c r="G412" s="33">
        <f t="shared" si="44"/>
        <v>33.300000000000004</v>
      </c>
      <c r="H412" s="303">
        <f t="shared" si="45"/>
        <v>-1.7670391018703151</v>
      </c>
      <c r="I412" s="34" t="str">
        <f>'2026 - WIP'!D37</f>
        <v>LSU</v>
      </c>
      <c r="J412" s="35">
        <f>'2026 - WIP'!E37</f>
        <v>1</v>
      </c>
      <c r="K412" s="36">
        <f>'2026 - WIP'!F37</f>
        <v>37699</v>
      </c>
      <c r="L412" s="37">
        <f>'2026 - WIP'!G37</f>
        <v>22.542465753424658</v>
      </c>
      <c r="M412" s="37" t="str">
        <f>'2026 - WIP'!H37</f>
        <v>RS JR</v>
      </c>
      <c r="N412" s="37">
        <f>'2026 - WIP'!I37</f>
        <v>23.123287671232877</v>
      </c>
      <c r="O412" s="37" t="str">
        <f>'2026 - WIP'!J37</f>
        <v>Wide</v>
      </c>
      <c r="P412" s="37" t="str">
        <f>'2026 - WIP'!K37</f>
        <v>SLOB</v>
      </c>
      <c r="Q412" s="37" t="str">
        <f>'2026 - WIP'!L37</f>
        <v>Poor Earner</v>
      </c>
      <c r="R412" s="35">
        <f>'2026 - WIP'!M37</f>
        <v>76</v>
      </c>
      <c r="S412" s="35">
        <f>'2026 - WIP'!N37</f>
        <v>213</v>
      </c>
      <c r="T412" s="231">
        <f t="shared" si="46"/>
        <v>25.92688682607282</v>
      </c>
      <c r="U412" s="35">
        <f>'2026 - WIP'!O37</f>
        <v>4.5199999999999996</v>
      </c>
      <c r="V412" s="38">
        <f>'2026 - WIP'!P37</f>
        <v>0</v>
      </c>
      <c r="W412" s="57">
        <f>'2026 - WIP'!Q37</f>
        <v>0</v>
      </c>
      <c r="X412" s="58">
        <f>'2026 - WIP'!R37</f>
        <v>0</v>
      </c>
      <c r="Y412" s="58">
        <f>'2026 - WIP'!S37</f>
        <v>0.18851837817355055</v>
      </c>
      <c r="Z412" s="58">
        <f>'2026 - WIP'!T37</f>
        <v>0</v>
      </c>
      <c r="AA412" s="58">
        <f>'2026 - WIP'!U37</f>
        <v>0</v>
      </c>
      <c r="AB412" s="58">
        <f>'2026 - WIP'!V37</f>
        <v>9.4259189086775275E-2</v>
      </c>
      <c r="AC412" s="59">
        <f>'2026 - WIP'!W37</f>
        <v>9.4259189086775275E-2</v>
      </c>
      <c r="AD412" s="42" t="str">
        <f>'2026 - WIP'!X37</f>
        <v>N/A</v>
      </c>
      <c r="AE412" s="43">
        <f>'2026 - WIP'!Y37</f>
        <v>2.4300000000000002</v>
      </c>
      <c r="AF412" s="43">
        <f>'2026 - WIP'!Z37</f>
        <v>7.2</v>
      </c>
      <c r="AG412" s="43">
        <f>'2026 - WIP'!AA37</f>
        <v>9</v>
      </c>
      <c r="AH412" s="43">
        <f>'2026 - WIP'!AB37</f>
        <v>0</v>
      </c>
      <c r="AI412" s="43">
        <f>'2026 - WIP'!AC37</f>
        <v>0</v>
      </c>
      <c r="AJ412" s="44">
        <f>'2026 - WIP'!AD37</f>
        <v>3.6633165829145733E-2</v>
      </c>
      <c r="AK412" s="44">
        <f>'2026 - WIP'!AE37</f>
        <v>0.14653266331658293</v>
      </c>
      <c r="AL412" s="45">
        <f>'2026 - WIP'!AF37</f>
        <v>0</v>
      </c>
      <c r="AM412" s="46">
        <f t="shared" si="47"/>
        <v>0</v>
      </c>
      <c r="AN412" s="45">
        <f>'2026 - WIP'!AG37</f>
        <v>1</v>
      </c>
      <c r="AO412" s="45">
        <f>'2026 - WIP'!AH37</f>
        <v>0</v>
      </c>
      <c r="AP412" s="43">
        <f>'2026 - WIP'!AI37</f>
        <v>102.0600695278963</v>
      </c>
      <c r="AQ412" s="47">
        <f>'2026 - WIP'!AJ37</f>
        <v>107.31124652483317</v>
      </c>
      <c r="AR412" s="48">
        <f>'2026 - WIP'!AK37</f>
        <v>2</v>
      </c>
      <c r="AS412" s="49">
        <f>'2026 - WIP'!AL37</f>
        <v>0</v>
      </c>
      <c r="AT412" s="49">
        <f>'2026 - WIP'!AM37</f>
        <v>4</v>
      </c>
      <c r="AU412" s="49">
        <f>'2026 - WIP'!AN37</f>
        <v>5</v>
      </c>
      <c r="AV412" s="49">
        <f>'2026 - WIP'!AO37</f>
        <v>7</v>
      </c>
      <c r="AW412" s="49">
        <f>'2026 - WIP'!AP37</f>
        <v>7</v>
      </c>
      <c r="AX412" s="49">
        <f>'2026 - WIP'!AQ37</f>
        <v>0</v>
      </c>
      <c r="AY412" s="50">
        <f>'2026 - WIP'!AR37</f>
        <v>1</v>
      </c>
      <c r="AZ412" s="60">
        <f>'2026 - WIP'!AS37</f>
        <v>0</v>
      </c>
      <c r="BA412" s="61">
        <f>'2026 - WIP'!AT37</f>
        <v>1</v>
      </c>
      <c r="BB412" s="61">
        <f>'2026 - WIP'!AU37</f>
        <v>0</v>
      </c>
      <c r="BC412" s="61">
        <f>'2026 - WIP'!AV37</f>
        <v>0</v>
      </c>
      <c r="BD412" s="61">
        <f>'2026 - WIP'!AW37</f>
        <v>0</v>
      </c>
      <c r="BE412" s="61">
        <f>'2026 - WIP'!AX37</f>
        <v>0</v>
      </c>
      <c r="BF412" s="62">
        <f>'2026 - WIP'!AY37</f>
        <v>0</v>
      </c>
      <c r="BG412" s="62">
        <f>'2026 - WIP'!AZ37</f>
        <v>0</v>
      </c>
      <c r="BH412" s="62">
        <f>'2026 - WIP'!BA37</f>
        <v>0</v>
      </c>
      <c r="BI412" s="62">
        <f>'2026 - WIP'!BB37</f>
        <v>0</v>
      </c>
      <c r="BJ412" s="62">
        <f>'2026 - WIP'!BC37</f>
        <v>0</v>
      </c>
      <c r="BK412" s="62">
        <f>'2026 - WIP'!BH37</f>
        <v>0</v>
      </c>
      <c r="BL412" s="62">
        <f>'2026 - WIP'!BI37</f>
        <v>0</v>
      </c>
      <c r="BM412" s="62">
        <f>'2026 - WIP'!BJ37</f>
        <v>0</v>
      </c>
      <c r="BN412" s="63">
        <f>'2026 - WIP'!BK37</f>
        <v>0</v>
      </c>
      <c r="BO412" s="60">
        <f>'2026 - WIP'!BL37</f>
        <v>0</v>
      </c>
      <c r="BP412" s="61">
        <f>'2026 - WIP'!BM37</f>
        <v>1</v>
      </c>
      <c r="BQ412" s="61">
        <f>'2026 - WIP'!BN37</f>
        <v>0</v>
      </c>
      <c r="BR412" s="61">
        <f>'2026 - WIP'!BO37</f>
        <v>0</v>
      </c>
      <c r="BS412" s="61">
        <f>'2026 - WIP'!BP37</f>
        <v>0</v>
      </c>
      <c r="BT412" s="61">
        <f>'2026 - WIP'!BQ37</f>
        <v>0</v>
      </c>
      <c r="BU412" s="62">
        <f>'2026 - WIP'!BR37</f>
        <v>0</v>
      </c>
      <c r="BV412" s="62">
        <f>'2026 - WIP'!BS37</f>
        <v>0</v>
      </c>
      <c r="BW412" s="62">
        <f>'2026 - WIP'!BT37</f>
        <v>0</v>
      </c>
      <c r="BX412" s="62">
        <f>'2026 - WIP'!BU37</f>
        <v>0</v>
      </c>
      <c r="BY412" s="62">
        <f>'2026 - WIP'!BV37</f>
        <v>0</v>
      </c>
      <c r="BZ412" s="62">
        <f>'2026 - WIP'!CA37</f>
        <v>0</v>
      </c>
      <c r="CA412" s="62">
        <f>'2026 - WIP'!CB37</f>
        <v>0</v>
      </c>
      <c r="CB412" s="62">
        <f>'2026 - WIP'!CC37</f>
        <v>0</v>
      </c>
      <c r="CC412" s="63">
        <f>'2026 - WIP'!CD37</f>
        <v>0</v>
      </c>
      <c r="CD412" s="60">
        <f>'2026 - WIP'!CE37</f>
        <v>796</v>
      </c>
      <c r="CE412" s="61">
        <f>'2026 - WIP'!CF37</f>
        <v>4222.4000000000005</v>
      </c>
      <c r="CF412" s="61">
        <f>'2026 - WIP'!CG37</f>
        <v>60</v>
      </c>
      <c r="CG412" s="61">
        <f>'2026 - WIP'!CH37</f>
        <v>38</v>
      </c>
      <c r="CH412" s="61">
        <f>'2026 - WIP'!CI37</f>
        <v>10</v>
      </c>
      <c r="CI412" s="61">
        <f>'2026 - WIP'!CJ37</f>
        <v>33.800000000000004</v>
      </c>
      <c r="CJ412" s="62">
        <f>'2026 - WIP'!CK37</f>
        <v>0</v>
      </c>
      <c r="CK412" s="62">
        <f>'2026 - WIP'!CL37</f>
        <v>0</v>
      </c>
      <c r="CL412" s="62">
        <f>'2026 - WIP'!CM37</f>
        <v>2.4300000000000002</v>
      </c>
      <c r="CM412" s="62">
        <f>'2026 - WIP'!CN37</f>
        <v>7.2</v>
      </c>
      <c r="CN412" s="62">
        <f>'2026 - WIP'!CO37</f>
        <v>16.100000000000001</v>
      </c>
      <c r="CO412" s="62">
        <f>'2026 - WIP'!CT37</f>
        <v>25</v>
      </c>
      <c r="CP412" s="62">
        <f>'2026 - WIP'!CU37</f>
        <v>13.6</v>
      </c>
      <c r="CQ412" s="62">
        <f>'2026 - WIP'!CV37</f>
        <v>88.1</v>
      </c>
      <c r="CR412" s="63">
        <f>'2026 - WIP'!CW37</f>
        <v>10.5</v>
      </c>
      <c r="CS412" s="60">
        <f>'2026 - WIP'!CX37</f>
        <v>0</v>
      </c>
      <c r="CT412" s="61">
        <f>'2026 - WIP'!CY37</f>
        <v>167.6</v>
      </c>
      <c r="CU412" s="61">
        <f>'2026 - WIP'!CZ37</f>
        <v>1</v>
      </c>
      <c r="CV412" s="61">
        <f>'2026 - WIP'!DA37</f>
        <v>0</v>
      </c>
      <c r="CW412" s="61">
        <f>'2026 - WIP'!DB37</f>
        <v>0</v>
      </c>
      <c r="CX412" s="61">
        <f>'2026 - WIP'!DC37</f>
        <v>1.2</v>
      </c>
      <c r="CY412" s="62">
        <f>'2026 - WIP'!DD37</f>
        <v>0</v>
      </c>
      <c r="CZ412" s="62">
        <f>'2026 - WIP'!DE37</f>
        <v>0</v>
      </c>
      <c r="DA412" s="62">
        <f>'2026 - WIP'!DF37</f>
        <v>0</v>
      </c>
      <c r="DB412" s="62">
        <f>'2026 - WIP'!DG37</f>
        <v>0</v>
      </c>
      <c r="DC412" s="62">
        <f>'2026 - WIP'!DH37</f>
        <v>9</v>
      </c>
      <c r="DD412" s="62">
        <f>'2026 - WIP'!DM37</f>
        <v>0</v>
      </c>
      <c r="DE412" s="62">
        <f>'2026 - WIP'!DN37</f>
        <v>0</v>
      </c>
      <c r="DF412" s="62">
        <f>'2026 - WIP'!DO37</f>
        <v>100</v>
      </c>
      <c r="DG412" s="63">
        <f>'2026 - WIP'!DP37</f>
        <v>0</v>
      </c>
      <c r="DH412" s="60">
        <f>'2026 - WIP'!DQ37</f>
        <v>0</v>
      </c>
      <c r="DI412" s="61">
        <f>'2026 - WIP'!DR37</f>
        <v>1</v>
      </c>
      <c r="DJ412" s="61">
        <f>'2026 - WIP'!DS37</f>
        <v>0</v>
      </c>
      <c r="DK412" s="61">
        <f>'2026 - WIP'!DT37</f>
        <v>0</v>
      </c>
      <c r="DL412" s="61">
        <f>'2026 - WIP'!DU37</f>
        <v>0</v>
      </c>
      <c r="DM412" s="61">
        <f>'2026 - WIP'!DV37</f>
        <v>0</v>
      </c>
      <c r="DN412" s="62">
        <f>'2026 - WIP'!DW37</f>
        <v>0</v>
      </c>
      <c r="DO412" s="62">
        <f>'2026 - WIP'!DX37</f>
        <v>0</v>
      </c>
      <c r="DP412" s="62">
        <f>'2026 - WIP'!DY37</f>
        <v>0</v>
      </c>
      <c r="DQ412" s="62">
        <f>'2026 - WIP'!DZ37</f>
        <v>0</v>
      </c>
      <c r="DR412" s="62">
        <f>'2026 - WIP'!EA37</f>
        <v>0</v>
      </c>
      <c r="DS412" s="62">
        <f>'2026 - WIP'!EF37</f>
        <v>0</v>
      </c>
      <c r="DT412" s="62">
        <f>'2026 - WIP'!EG37</f>
        <v>0</v>
      </c>
      <c r="DU412" s="62">
        <f>'2026 - WIP'!EH37</f>
        <v>0</v>
      </c>
      <c r="DV412" s="63">
        <f>'2026 - WIP'!EI37</f>
        <v>0</v>
      </c>
    </row>
    <row r="413" spans="1:126" ht="15.75" customHeight="1" x14ac:dyDescent="0.2">
      <c r="A413" s="30">
        <f t="shared" si="43"/>
        <v>411</v>
      </c>
      <c r="B413" s="31">
        <f>'2022'!A41</f>
        <v>39</v>
      </c>
      <c r="C413" s="31">
        <v>2022</v>
      </c>
      <c r="D413" s="32" t="str">
        <f>'2022'!B41</f>
        <v>Tyler Snead</v>
      </c>
      <c r="E413" s="32" t="str" cm="1">
        <f t="array" ref="E413">_xlfn.IFS(F413&gt;12.5,"Cornerstone",AND(F413&gt;11.995,F413&lt;12.5),"Elite",AND(F413&gt;11,F413&lt;12.995),"Elite Upside",AND(F413&gt;=9.69,F413&lt;10.999),"Upside",AND(F413&gt;8.4,F413&lt;9.999),"Upside Lite",AND(F413&gt;7.25,F413&lt;8.999),"Outlier",AND(F413&gt;=6,F413&lt;7.25),"Outlier Lite",F413&lt;6.999,"Purgatory")</f>
        <v>Purgatory</v>
      </c>
      <c r="F413" s="33">
        <f>'2022'!C41</f>
        <v>5.3371428571428572</v>
      </c>
      <c r="G413" s="33">
        <f t="shared" si="44"/>
        <v>33</v>
      </c>
      <c r="H413" s="303">
        <f t="shared" si="45"/>
        <v>-1.7760583860670149</v>
      </c>
      <c r="I413" s="34" t="str">
        <f>'2022'!D41</f>
        <v>ECU</v>
      </c>
      <c r="J413" s="35">
        <f>'2022'!E41</f>
        <v>6</v>
      </c>
      <c r="K413" s="36">
        <f>'2022'!F41</f>
        <v>36557</v>
      </c>
      <c r="L413" s="37">
        <f>'2022'!G41</f>
        <v>25.671232876712327</v>
      </c>
      <c r="M413" s="37" t="str">
        <f>'2022'!H41</f>
        <v>SR</v>
      </c>
      <c r="N413" s="37">
        <f>'2022'!I41</f>
        <v>22.252054794520546</v>
      </c>
      <c r="O413" s="37" t="str">
        <f>'2022'!J41</f>
        <v>Slot</v>
      </c>
      <c r="P413" s="37" t="str">
        <f>'2022'!K41</f>
        <v>RAT</v>
      </c>
      <c r="Q413" s="37" t="str">
        <f>'2022'!L41</f>
        <v>Elite Separator</v>
      </c>
      <c r="R413" s="55">
        <f>'2022'!M41</f>
        <v>67</v>
      </c>
      <c r="S413" s="55">
        <f>'2022'!N41</f>
        <v>170</v>
      </c>
      <c r="T413" s="231">
        <f t="shared" si="46"/>
        <v>26.625469156485206</v>
      </c>
      <c r="U413" s="35">
        <f>'2022'!O41</f>
        <v>4.5199999999999996</v>
      </c>
      <c r="V413" s="56">
        <f>'2022'!P41</f>
        <v>0</v>
      </c>
      <c r="W413" s="57">
        <f>'2022'!Q41</f>
        <v>0</v>
      </c>
      <c r="X413" s="58">
        <f>'2022'!R41</f>
        <v>6.9066432543166523E-2</v>
      </c>
      <c r="Y413" s="58">
        <f>'2022'!S41</f>
        <v>0.21898442008078475</v>
      </c>
      <c r="Z413" s="58">
        <f>'2022'!T41</f>
        <v>0.25728155339805825</v>
      </c>
      <c r="AA413" s="58">
        <f>'2022'!U41</f>
        <v>0.26315789473684209</v>
      </c>
      <c r="AB413" s="58">
        <f>'2022'!V41</f>
        <v>0.26315789473684209</v>
      </c>
      <c r="AC413" s="59">
        <f>'2022'!W41</f>
        <v>0.22368421052631576</v>
      </c>
      <c r="AD413" s="42">
        <f>'2022'!X41</f>
        <v>19.591780821917808</v>
      </c>
      <c r="AE413" s="43">
        <f>'2022'!Y41</f>
        <v>2.0499999999999998</v>
      </c>
      <c r="AF413" s="43">
        <f>'2022'!Z41</f>
        <v>6.5</v>
      </c>
      <c r="AG413" s="43">
        <f>'2022'!AA41</f>
        <v>8.4</v>
      </c>
      <c r="AH413" s="43">
        <f>'2022'!AB41</f>
        <v>0.8</v>
      </c>
      <c r="AI413" s="43">
        <f>'2022'!AC41</f>
        <v>2.02</v>
      </c>
      <c r="AJ413" s="44">
        <f>'2022'!AD41</f>
        <v>2.87719298245614E-2</v>
      </c>
      <c r="AK413" s="44">
        <f>'2022'!AE41</f>
        <v>0.20380116959064326</v>
      </c>
      <c r="AL413" s="45">
        <f>'2022'!AF41</f>
        <v>5.7000000000000002E-2</v>
      </c>
      <c r="AM413" s="46">
        <f t="shared" si="47"/>
        <v>0.58299999999999996</v>
      </c>
      <c r="AN413" s="45">
        <f>'2022'!AG41</f>
        <v>4.2000000000000003E-2</v>
      </c>
      <c r="AO413" s="45">
        <f>'2022'!AH41</f>
        <v>0.95799999999999996</v>
      </c>
      <c r="AP413" s="43">
        <f>'2022'!AI41</f>
        <v>81.456393519917242</v>
      </c>
      <c r="AQ413" s="47">
        <f>'2022'!AJ41</f>
        <v>70.893492702574704</v>
      </c>
      <c r="AR413" s="48">
        <f>'2022'!AK41</f>
        <v>6</v>
      </c>
      <c r="AS413" s="49">
        <f>'2022'!AL41</f>
        <v>7</v>
      </c>
      <c r="AT413" s="49">
        <f>'2022'!AM41</f>
        <v>4</v>
      </c>
      <c r="AU413" s="49">
        <f>'2022'!AN41</f>
        <v>5</v>
      </c>
      <c r="AV413" s="49">
        <f>'2022'!AO41</f>
        <v>7</v>
      </c>
      <c r="AW413" s="49">
        <f>'2022'!AP41</f>
        <v>1</v>
      </c>
      <c r="AX413" s="49">
        <f>'2022'!AQ41</f>
        <v>0</v>
      </c>
      <c r="AY413" s="50">
        <f>'2022'!AR41</f>
        <v>0</v>
      </c>
      <c r="AZ413" s="60">
        <f>'2022'!AS41</f>
        <v>0</v>
      </c>
      <c r="BA413" s="61">
        <f>'2022'!AT41</f>
        <v>3815</v>
      </c>
      <c r="BB413" s="61">
        <f>'2022'!AU41</f>
        <v>0</v>
      </c>
      <c r="BC413" s="61">
        <f>'2022'!AV41</f>
        <v>0</v>
      </c>
      <c r="BD413" s="61">
        <f>'2022'!AW41</f>
        <v>0</v>
      </c>
      <c r="BE413" s="61">
        <f>'2022'!AX41</f>
        <v>0</v>
      </c>
      <c r="BF413" s="62">
        <f>'2022'!AY41</f>
        <v>0</v>
      </c>
      <c r="BG413" s="62">
        <f>'2022'!AZ41</f>
        <v>0</v>
      </c>
      <c r="BH413" s="62">
        <f>'2022'!BA41</f>
        <v>0</v>
      </c>
      <c r="BI413" s="62">
        <f>'2022'!BB41</f>
        <v>0</v>
      </c>
      <c r="BJ413" s="62">
        <f>'2022'!BC41</f>
        <v>0</v>
      </c>
      <c r="BK413" s="62">
        <f>'2022'!BH41</f>
        <v>0</v>
      </c>
      <c r="BL413" s="62">
        <f>'2022'!BI41</f>
        <v>0</v>
      </c>
      <c r="BM413" s="62">
        <f>'2022'!BJ41</f>
        <v>0</v>
      </c>
      <c r="BN413" s="63">
        <f>'2022'!BK41</f>
        <v>0</v>
      </c>
      <c r="BO413" s="60">
        <f>'2022'!BL41</f>
        <v>236</v>
      </c>
      <c r="BP413" s="61">
        <f>'2022'!BM41</f>
        <v>3417</v>
      </c>
      <c r="BQ413" s="61">
        <f>'2022'!BN41</f>
        <v>31</v>
      </c>
      <c r="BR413" s="61">
        <f>'2022'!BO41</f>
        <v>15</v>
      </c>
      <c r="BS413" s="61">
        <f>'2022'!BP41</f>
        <v>4</v>
      </c>
      <c r="BT413" s="61">
        <f>'2022'!BQ41</f>
        <v>18</v>
      </c>
      <c r="BU413" s="62">
        <f>'2022'!BR41</f>
        <v>0.57999999999999996</v>
      </c>
      <c r="BV413" s="62">
        <f>'2022'!BS41</f>
        <v>1.39</v>
      </c>
      <c r="BW413" s="62">
        <f>'2022'!BT41</f>
        <v>1.48</v>
      </c>
      <c r="BX413" s="62">
        <f>'2022'!BU41</f>
        <v>6.7</v>
      </c>
      <c r="BY413" s="62">
        <f>'2022'!BV41</f>
        <v>10.7</v>
      </c>
      <c r="BZ413" s="62">
        <f>'2022'!CA41</f>
        <v>22.2</v>
      </c>
      <c r="CA413" s="62">
        <f>'2022'!CB41</f>
        <v>6.3</v>
      </c>
      <c r="CB413" s="62">
        <f>'2022'!CC41</f>
        <v>3.6</v>
      </c>
      <c r="CC413" s="63">
        <f>'2022'!CD41</f>
        <v>96.4</v>
      </c>
      <c r="CD413" s="60">
        <f>'2022'!CE41</f>
        <v>759</v>
      </c>
      <c r="CE413" s="61">
        <f>'2022'!CF41</f>
        <v>3466</v>
      </c>
      <c r="CF413" s="61">
        <f>'2022'!CG41</f>
        <v>89</v>
      </c>
      <c r="CG413" s="61">
        <f>'2022'!CH41</f>
        <v>66</v>
      </c>
      <c r="CH413" s="61">
        <f>'2022'!CI41</f>
        <v>5</v>
      </c>
      <c r="CI413" s="61">
        <f>'2022'!CJ41</f>
        <v>22</v>
      </c>
      <c r="CJ413" s="62">
        <f>'2022'!CK41</f>
        <v>0.7</v>
      </c>
      <c r="CK413" s="62">
        <f>'2022'!CL41</f>
        <v>1.68</v>
      </c>
      <c r="CL413" s="62">
        <f>'2022'!CM41</f>
        <v>2.15</v>
      </c>
      <c r="CM413" s="62">
        <f>'2022'!CN41</f>
        <v>5.8</v>
      </c>
      <c r="CN413" s="62">
        <f>'2022'!CO41</f>
        <v>7.3</v>
      </c>
      <c r="CO413" s="62">
        <f>'2022'!CT41</f>
        <v>41.7</v>
      </c>
      <c r="CP413" s="62">
        <f>'2022'!CU41</f>
        <v>1.5</v>
      </c>
      <c r="CQ413" s="62">
        <f>'2022'!CV41</f>
        <v>4.5</v>
      </c>
      <c r="CR413" s="63">
        <f>'2022'!CW41</f>
        <v>95.5</v>
      </c>
      <c r="CS413" s="60">
        <f>'2022'!CX41</f>
        <v>530</v>
      </c>
      <c r="CT413" s="61">
        <f>'2022'!CY41</f>
        <v>2060</v>
      </c>
      <c r="CU413" s="61">
        <f>'2022'!CZ41</f>
        <v>72</v>
      </c>
      <c r="CV413" s="61">
        <f>'2022'!DA41</f>
        <v>53</v>
      </c>
      <c r="CW413" s="61">
        <f>'2022'!DB41</f>
        <v>5</v>
      </c>
      <c r="CX413" s="61">
        <f>'2022'!DC41</f>
        <v>19</v>
      </c>
      <c r="CY413" s="62">
        <f>'2022'!DD41</f>
        <v>0.6</v>
      </c>
      <c r="CZ413" s="62">
        <f>'2022'!DE41</f>
        <v>1.83</v>
      </c>
      <c r="DA413" s="62">
        <f>'2022'!DF41</f>
        <v>1.9</v>
      </c>
      <c r="DB413" s="62">
        <f>'2022'!DG41</f>
        <v>4.5</v>
      </c>
      <c r="DC413" s="62">
        <f>'2022'!DH41</f>
        <v>6.6</v>
      </c>
      <c r="DD413" s="62">
        <f>'2022'!DM41</f>
        <v>30</v>
      </c>
      <c r="DE413" s="62">
        <f>'2022'!DN41</f>
        <v>1.9</v>
      </c>
      <c r="DF413" s="62">
        <f>'2022'!DO41</f>
        <v>3</v>
      </c>
      <c r="DG413" s="63">
        <f>'2022'!DP41</f>
        <v>97</v>
      </c>
      <c r="DH413" s="60">
        <f>'2022'!DQ41</f>
        <v>855</v>
      </c>
      <c r="DI413" s="61">
        <f>'2022'!DR41</f>
        <v>3249</v>
      </c>
      <c r="DJ413" s="61">
        <f>'2022'!DS41</f>
        <v>97</v>
      </c>
      <c r="DK413" s="61">
        <f>'2022'!DT41</f>
        <v>66</v>
      </c>
      <c r="DL413" s="61">
        <f>'2022'!DU41</f>
        <v>4</v>
      </c>
      <c r="DM413" s="61">
        <f>'2022'!DV41</f>
        <v>21</v>
      </c>
      <c r="DN413" s="62">
        <f>'2022'!DW41</f>
        <v>0.8</v>
      </c>
      <c r="DO413" s="62">
        <f>'2022'!DX41</f>
        <v>2.02</v>
      </c>
      <c r="DP413" s="62">
        <f>'2022'!DY41</f>
        <v>2.0499999999999998</v>
      </c>
      <c r="DQ413" s="62">
        <f>'2022'!DZ41</f>
        <v>6.5</v>
      </c>
      <c r="DR413" s="62">
        <f>'2022'!EA41</f>
        <v>8.4</v>
      </c>
      <c r="DS413" s="62">
        <f>'2022'!EF41</f>
        <v>58.3</v>
      </c>
      <c r="DT413" s="62">
        <f>'2022'!EG41</f>
        <v>5.7</v>
      </c>
      <c r="DU413" s="62">
        <f>'2022'!EH41</f>
        <v>5.4</v>
      </c>
      <c r="DV413" s="63">
        <f>'2022'!EI41</f>
        <v>94.6</v>
      </c>
    </row>
    <row r="414" spans="1:126" ht="15.75" customHeight="1" x14ac:dyDescent="0.2">
      <c r="A414" s="30">
        <f t="shared" si="43"/>
        <v>411</v>
      </c>
      <c r="B414" s="31">
        <f>'2023'!A50</f>
        <v>48</v>
      </c>
      <c r="C414" s="31">
        <v>2023</v>
      </c>
      <c r="D414" s="32" t="str">
        <f>'2023'!B50</f>
        <v>Malik Knowles</v>
      </c>
      <c r="E414" s="32" t="str" cm="1">
        <f t="array" ref="E414">_xlfn.IFS(F414&gt;12.5,"Cornerstone",AND(F414&gt;11.995,F414&lt;12.5),"Elite",AND(F414&gt;11,F414&lt;12.995),"Elite Upside",AND(F414&gt;=9.69,F414&lt;10.999),"Upside",AND(F414&gt;8.4,F414&lt;9.999),"Upside Lite",AND(F414&gt;7.25,F414&lt;8.999),"Outlier",AND(F414&gt;=6,F414&lt;7.25),"Outlier Lite",F414&lt;6.999,"Purgatory")</f>
        <v>Purgatory</v>
      </c>
      <c r="F414" s="33">
        <f>'2023'!C50</f>
        <v>5.3371428571428572</v>
      </c>
      <c r="G414" s="33">
        <f t="shared" si="44"/>
        <v>33</v>
      </c>
      <c r="H414" s="303">
        <f t="shared" si="45"/>
        <v>-1.7760583860670149</v>
      </c>
      <c r="I414" s="34" t="str">
        <f>'2023'!D50</f>
        <v>Kansas State</v>
      </c>
      <c r="J414" s="35">
        <f>'2023'!E50</f>
        <v>3</v>
      </c>
      <c r="K414" s="36">
        <f>'2023'!F50</f>
        <v>36755</v>
      </c>
      <c r="L414" s="37">
        <f>'2023'!G50</f>
        <v>25.12876712328767</v>
      </c>
      <c r="M414" s="37" t="str">
        <f>'2023'!H50</f>
        <v>RS SR</v>
      </c>
      <c r="N414" s="37">
        <f>'2023'!I50</f>
        <v>22.706849315068492</v>
      </c>
      <c r="O414" s="37" t="str">
        <f>'2023'!J50</f>
        <v>Wide</v>
      </c>
      <c r="P414" s="37" t="str">
        <f>'2023'!K50</f>
        <v>PROTO Z</v>
      </c>
      <c r="Q414" s="37" t="str">
        <f>'2023'!L50</f>
        <v>Poor Separator</v>
      </c>
      <c r="R414" s="35">
        <f>'2023'!M50</f>
        <v>74</v>
      </c>
      <c r="S414" s="35">
        <f>'2023'!N50</f>
        <v>196</v>
      </c>
      <c r="T414" s="231">
        <f t="shared" si="46"/>
        <v>25.164632067759388</v>
      </c>
      <c r="U414" s="35">
        <f>'2023'!O50</f>
        <v>4.5</v>
      </c>
      <c r="V414" s="38">
        <f>'2023'!P50</f>
        <v>0</v>
      </c>
      <c r="W414" s="57">
        <f>'2023'!Q50</f>
        <v>5.1408595517170474E-2</v>
      </c>
      <c r="X414" s="58">
        <f>'2023'!R50</f>
        <v>0.16881404941106432</v>
      </c>
      <c r="Y414" s="58">
        <f>'2023'!S50</f>
        <v>0.10984868881589574</v>
      </c>
      <c r="Z414" s="58">
        <f>'2023'!T50</f>
        <v>0.17029657089898054</v>
      </c>
      <c r="AA414" s="58">
        <f>'2023'!U50</f>
        <v>0.24601289446895147</v>
      </c>
      <c r="AB414" s="58">
        <f>'2023'!V50</f>
        <v>0.24601289446895147</v>
      </c>
      <c r="AC414" s="59">
        <f>'2023'!W50</f>
        <v>0.23371224974550389</v>
      </c>
      <c r="AD414" s="42">
        <f>'2023'!X50</f>
        <v>22.041095890410958</v>
      </c>
      <c r="AE414" s="43">
        <f>'2023'!Y50</f>
        <v>2.13</v>
      </c>
      <c r="AF414" s="43">
        <f>'2023'!Z50</f>
        <v>7</v>
      </c>
      <c r="AG414" s="43">
        <f>'2023'!AA50</f>
        <v>10.199999999999999</v>
      </c>
      <c r="AH414" s="43">
        <f>'2023'!AB50</f>
        <v>0.86</v>
      </c>
      <c r="AI414" s="43">
        <f>'2023'!AC50</f>
        <v>1.87</v>
      </c>
      <c r="AJ414" s="44">
        <f>'2023'!AD50</f>
        <v>4.4068965517241376E-2</v>
      </c>
      <c r="AK414" s="44">
        <f>'2023'!AE50</f>
        <v>0.17921379310344829</v>
      </c>
      <c r="AL414" s="45">
        <f>'2023'!AF50</f>
        <v>0.04</v>
      </c>
      <c r="AM414" s="46">
        <f>DD414/100</f>
        <v>0.55600000000000005</v>
      </c>
      <c r="AN414" s="45">
        <f>'2023'!AG50</f>
        <v>0.94200000000000006</v>
      </c>
      <c r="AO414" s="45">
        <f>'2023'!AH50</f>
        <v>5.8000000000000003E-2</v>
      </c>
      <c r="AP414" s="43">
        <f>'2023'!AI50</f>
        <v>95.595183661027278</v>
      </c>
      <c r="AQ414" s="47">
        <f>'2023'!AJ50</f>
        <v>96.572301790059242</v>
      </c>
      <c r="AR414" s="48">
        <f>'2023'!AK50</f>
        <v>6</v>
      </c>
      <c r="AS414" s="49">
        <f>'2023'!AL50</f>
        <v>2</v>
      </c>
      <c r="AT414" s="49">
        <f>'2023'!AM50</f>
        <v>4</v>
      </c>
      <c r="AU414" s="49">
        <f>'2023'!AN50</f>
        <v>5</v>
      </c>
      <c r="AV414" s="49">
        <f>'2023'!AO50</f>
        <v>8</v>
      </c>
      <c r="AW414" s="49">
        <f>'2023'!AP50</f>
        <v>6</v>
      </c>
      <c r="AX414" s="49">
        <f>'2023'!AQ50</f>
        <v>0</v>
      </c>
      <c r="AY414" s="50">
        <f>'2023'!AR50</f>
        <v>0</v>
      </c>
      <c r="AZ414" s="60">
        <f>'2023'!AS50</f>
        <v>100</v>
      </c>
      <c r="BA414" s="61">
        <f>'2023'!AT50</f>
        <v>1945.1999999999998</v>
      </c>
      <c r="BB414" s="61">
        <f>'2023'!AU50</f>
        <v>15</v>
      </c>
      <c r="BC414" s="61">
        <f>'2023'!AV50</f>
        <v>10</v>
      </c>
      <c r="BD414" s="61">
        <f>'2023'!AW50</f>
        <v>2</v>
      </c>
      <c r="BE414" s="61">
        <f>'2023'!AX50</f>
        <v>11</v>
      </c>
      <c r="BF414" s="62">
        <f>'2023'!AY50</f>
        <v>0.38</v>
      </c>
      <c r="BG414" s="62">
        <f>'2023'!AZ50</f>
        <v>1.33</v>
      </c>
      <c r="BH414" s="62">
        <f>'2023'!BA50</f>
        <v>1.41</v>
      </c>
      <c r="BI414" s="62">
        <f>'2023'!BA50</f>
        <v>1.41</v>
      </c>
      <c r="BJ414" s="62">
        <f>'2023'!BC50</f>
        <v>10.3</v>
      </c>
      <c r="BK414" s="62">
        <f>'2023'!BH50</f>
        <v>66.7</v>
      </c>
      <c r="BL414" s="62">
        <f>'2023'!BI50</f>
        <v>0</v>
      </c>
      <c r="BM414" s="62">
        <f>'2023'!BJ50</f>
        <v>87.7</v>
      </c>
      <c r="BN414" s="63">
        <f>'2023'!BK50</f>
        <v>12.3</v>
      </c>
      <c r="BO414" s="60">
        <f>'2023'!BL50</f>
        <v>397</v>
      </c>
      <c r="BP414" s="61">
        <f>'2023'!BM50</f>
        <v>2351.7000000000003</v>
      </c>
      <c r="BQ414" s="61">
        <f>'2023'!BN50</f>
        <v>43</v>
      </c>
      <c r="BR414" s="61">
        <f>'2023'!BO50</f>
        <v>27</v>
      </c>
      <c r="BS414" s="61">
        <f>'2023'!BP50</f>
        <v>3</v>
      </c>
      <c r="BT414" s="61">
        <f>'2023'!BQ50</f>
        <v>12</v>
      </c>
      <c r="BU414" s="62">
        <f>'2023'!BR50</f>
        <v>0.64</v>
      </c>
      <c r="BV414" s="62">
        <f>'2023'!BS50</f>
        <v>1.47</v>
      </c>
      <c r="BW414" s="62">
        <f>'2023'!BT50</f>
        <v>2.08</v>
      </c>
      <c r="BX414" s="62">
        <f>'2023'!BU50</f>
        <v>5.4</v>
      </c>
      <c r="BY414" s="62">
        <f>'2023'!BV50</f>
        <v>13</v>
      </c>
      <c r="BZ414" s="62">
        <f>'2023'!CA50</f>
        <v>40</v>
      </c>
      <c r="CA414" s="62">
        <f>'2023'!CB50</f>
        <v>6.9</v>
      </c>
      <c r="CB414" s="62">
        <f>'2023'!CC50</f>
        <v>96.4</v>
      </c>
      <c r="CC414" s="63">
        <f>'2023'!CD50</f>
        <v>2.6</v>
      </c>
      <c r="CD414" s="60">
        <f>'2023'!CE50</f>
        <v>204</v>
      </c>
      <c r="CE414" s="61">
        <f>'2023'!CF50</f>
        <v>1857.1000000000001</v>
      </c>
      <c r="CF414" s="61">
        <f>'2023'!CG50</f>
        <v>29</v>
      </c>
      <c r="CG414" s="61">
        <f>'2023'!CH50</f>
        <v>13</v>
      </c>
      <c r="CH414" s="61">
        <f>'2023'!CI50</f>
        <v>3</v>
      </c>
      <c r="CI414" s="61">
        <f>'2023'!CJ50</f>
        <v>12</v>
      </c>
      <c r="CJ414" s="62">
        <f>'2023'!CK50</f>
        <v>0.7</v>
      </c>
      <c r="CK414" s="62">
        <f>'2023'!CL50</f>
        <v>0.98</v>
      </c>
      <c r="CL414" s="62">
        <f>'2023'!CM50</f>
        <v>1.43</v>
      </c>
      <c r="CM414" s="62">
        <f>'2023'!CN50</f>
        <v>4.4000000000000004</v>
      </c>
      <c r="CN414" s="62">
        <f>'2023'!CO50</f>
        <v>17.100000000000001</v>
      </c>
      <c r="CO414" s="62">
        <f>'2023'!CT50</f>
        <v>30</v>
      </c>
      <c r="CP414" s="62">
        <f>'2023'!CU50</f>
        <v>13.3</v>
      </c>
      <c r="CQ414" s="62">
        <f>'2023'!CV50</f>
        <v>80.400000000000006</v>
      </c>
      <c r="CR414" s="63">
        <f>'2023'!CW50</f>
        <v>19.600000000000001</v>
      </c>
      <c r="CS414" s="60">
        <f>'2023'!CX50</f>
        <v>441</v>
      </c>
      <c r="CT414" s="61">
        <f>'2023'!CY50</f>
        <v>2589.6</v>
      </c>
      <c r="CU414" s="61">
        <f>'2023'!CZ50</f>
        <v>44</v>
      </c>
      <c r="CV414" s="61">
        <f>'2023'!DA50</f>
        <v>29</v>
      </c>
      <c r="CW414" s="61">
        <f>'2023'!DB50</f>
        <v>4</v>
      </c>
      <c r="CX414" s="61">
        <f>'2023'!DC50</f>
        <v>14</v>
      </c>
      <c r="CY414" s="62">
        <f>'2023'!DD50</f>
        <v>0.64</v>
      </c>
      <c r="CZ414" s="62">
        <f>'2023'!DE50</f>
        <v>1.42</v>
      </c>
      <c r="DA414" s="62">
        <f>'2023'!DF50</f>
        <v>1.7</v>
      </c>
      <c r="DB414" s="62">
        <f>'2023'!DG50</f>
        <v>5.0999999999999996</v>
      </c>
      <c r="DC414" s="62">
        <f>'2023'!DH50</f>
        <v>12.7</v>
      </c>
      <c r="DD414" s="62">
        <f>'2023'!DM50</f>
        <v>55.6</v>
      </c>
      <c r="DE414" s="62">
        <f>'2023'!DN50</f>
        <v>9.4</v>
      </c>
      <c r="DF414" s="62">
        <f>'2023'!DO50</f>
        <v>95.2</v>
      </c>
      <c r="DG414" s="63">
        <f>'2023'!DP50</f>
        <v>4.8</v>
      </c>
      <c r="DH414" s="60">
        <f>'2023'!DQ50</f>
        <v>725</v>
      </c>
      <c r="DI414" s="61">
        <f>'2023'!DR50</f>
        <v>2947</v>
      </c>
      <c r="DJ414" s="61">
        <f>'2023'!DS50</f>
        <v>76</v>
      </c>
      <c r="DK414" s="61">
        <f>'2023'!DT50</f>
        <v>48</v>
      </c>
      <c r="DL414" s="61">
        <f>'2023'!DU50</f>
        <v>2</v>
      </c>
      <c r="DM414" s="61">
        <f>'2023'!DV50</f>
        <v>21</v>
      </c>
      <c r="DN414" s="62">
        <f>'2023'!DW50</f>
        <v>0.86</v>
      </c>
      <c r="DO414" s="62">
        <f>'2023'!DX50</f>
        <v>1.87</v>
      </c>
      <c r="DP414" s="62">
        <f>'2023'!DY50</f>
        <v>2.13</v>
      </c>
      <c r="DQ414" s="62">
        <f>'2023'!DZ50</f>
        <v>7</v>
      </c>
      <c r="DR414" s="62">
        <f>'2023'!EA50</f>
        <v>10.199999999999999</v>
      </c>
      <c r="DS414" s="62">
        <f>'2023'!EF50</f>
        <v>26.7</v>
      </c>
      <c r="DT414" s="62">
        <f>'2023'!EG50</f>
        <v>4</v>
      </c>
      <c r="DU414" s="62">
        <f>'2023'!EH50</f>
        <v>93.2</v>
      </c>
      <c r="DV414" s="63">
        <f>'2023'!EI50</f>
        <v>6.8</v>
      </c>
    </row>
    <row r="415" spans="1:126" ht="15.75" customHeight="1" x14ac:dyDescent="0.2">
      <c r="A415" s="30">
        <f t="shared" si="43"/>
        <v>413</v>
      </c>
      <c r="B415" s="31">
        <f>'2025'!A44</f>
        <v>42</v>
      </c>
      <c r="C415" s="31">
        <v>2025</v>
      </c>
      <c r="D415" s="32" t="str">
        <f>'2025'!B44</f>
        <v>Robert Lewis</v>
      </c>
      <c r="E415" s="32" t="str" cm="1">
        <f t="array" ref="E415">_xlfn.IFS(F415&gt;12.5,"Cornerstone",AND(F415&gt;11.995,F415&lt;12.5),"Elite",AND(F415&gt;11,F415&lt;12.995),"Elite Upside",AND(F415&gt;=9.69,F415&lt;10.999),"Upside",AND(F415&gt;8.4,F415&lt;9.999),"Upside Lite",AND(F415&gt;7.25,F415&lt;8.999),"Outlier",AND(F415&gt;=6,F415&lt;7.25),"Outlier Lite",F415&lt;6.999,"Purgatory")</f>
        <v>Purgatory</v>
      </c>
      <c r="F415" s="33">
        <f>'2025'!C44</f>
        <v>5.3342857142857136</v>
      </c>
      <c r="G415" s="33">
        <f t="shared" si="44"/>
        <v>32.800000000000004</v>
      </c>
      <c r="H415" s="303">
        <f t="shared" si="45"/>
        <v>-1.7776982559209606</v>
      </c>
      <c r="I415" s="34" t="str">
        <f>'2025'!D44</f>
        <v>Auburn</v>
      </c>
      <c r="J415" s="35">
        <f>'2025'!E44</f>
        <v>1</v>
      </c>
      <c r="K415" s="36">
        <f>'2025'!F44</f>
        <v>37273</v>
      </c>
      <c r="L415" s="37">
        <f>'2025'!G44</f>
        <v>23.709589041095889</v>
      </c>
      <c r="M415" s="37" t="str">
        <f>'2025'!H44</f>
        <v>RS SR</v>
      </c>
      <c r="N415" s="37">
        <f>'2025'!I44</f>
        <v>23.290410958904111</v>
      </c>
      <c r="O415" s="37" t="str">
        <f>'2025'!J44</f>
        <v>Hybrid</v>
      </c>
      <c r="P415" s="37" t="str">
        <f>'2025'!K44</f>
        <v>BALL HOG</v>
      </c>
      <c r="Q415" s="37" t="str">
        <f>'2025'!L44</f>
        <v>Poor Earner</v>
      </c>
      <c r="R415" s="55">
        <f>'2025'!M44</f>
        <v>70</v>
      </c>
      <c r="S415" s="55">
        <f>'2025'!N44</f>
        <v>186</v>
      </c>
      <c r="T415" s="231">
        <f t="shared" si="46"/>
        <v>26.687925539116382</v>
      </c>
      <c r="U415" s="37">
        <f>'2025'!O44</f>
        <v>4.46</v>
      </c>
      <c r="V415" s="56">
        <f>'2025'!P44</f>
        <v>0</v>
      </c>
      <c r="W415" s="57">
        <f>'2025'!Q44</f>
        <v>0</v>
      </c>
      <c r="X415" s="58">
        <f>'2025'!R44</f>
        <v>3.7691269126912695E-2</v>
      </c>
      <c r="Y415" s="58">
        <f>'2025'!S44</f>
        <v>0.23330058939096268</v>
      </c>
      <c r="Z415" s="58">
        <f>'2025'!T44</f>
        <v>0.35615659519168297</v>
      </c>
      <c r="AA415" s="58">
        <f>'2025'!U44</f>
        <v>5.3394880981087883E-2</v>
      </c>
      <c r="AB415" s="58">
        <f>'2025'!V44</f>
        <v>0.20477573808638544</v>
      </c>
      <c r="AC415" s="59">
        <f>'2025'!W44</f>
        <v>0.20477573808638544</v>
      </c>
      <c r="AD415" s="42">
        <f>'2025'!X44</f>
        <v>20.621917808219177</v>
      </c>
      <c r="AE415" s="43">
        <f>'2025'!Y44</f>
        <v>2.5</v>
      </c>
      <c r="AF415" s="43">
        <f>'2025'!Z44</f>
        <v>5.3</v>
      </c>
      <c r="AG415" s="43">
        <f>'2025'!AA44</f>
        <v>11.6</v>
      </c>
      <c r="AH415" s="43">
        <f>'2025'!AB44</f>
        <v>0.99</v>
      </c>
      <c r="AI415" s="43">
        <f>'2025'!AC44</f>
        <v>0</v>
      </c>
      <c r="AJ415" s="44">
        <f>'2025'!AD44</f>
        <v>2.6129032258064518E-2</v>
      </c>
      <c r="AK415" s="44">
        <f>'2025'!AE44</f>
        <v>0.10451612903225807</v>
      </c>
      <c r="AL415" s="45">
        <f>'2025'!AF44</f>
        <v>0.111</v>
      </c>
      <c r="AM415" s="46">
        <f>DS415/100</f>
        <v>0.4</v>
      </c>
      <c r="AN415" s="45">
        <f>'2025'!AG44</f>
        <v>0.45050000000000001</v>
      </c>
      <c r="AO415" s="45">
        <f>'2025'!AH44</f>
        <v>0.54799999999999993</v>
      </c>
      <c r="AP415" s="43">
        <f>'2025'!AI44</f>
        <v>94.016375649381658</v>
      </c>
      <c r="AQ415" s="47">
        <f>'2025'!AJ44</f>
        <v>87.381512242465007</v>
      </c>
      <c r="AR415" s="48">
        <f>'2025'!AK44</f>
        <v>5</v>
      </c>
      <c r="AS415" s="49">
        <f>'2025'!AL44</f>
        <v>5</v>
      </c>
      <c r="AT415" s="49">
        <f>'2025'!AM44</f>
        <v>5</v>
      </c>
      <c r="AU415" s="49">
        <f>'2025'!AN44</f>
        <v>3</v>
      </c>
      <c r="AV415" s="49">
        <f>'2025'!AO44</f>
        <v>8</v>
      </c>
      <c r="AW415" s="49">
        <f>'2025'!AP44</f>
        <v>4</v>
      </c>
      <c r="AX415" s="49">
        <f>'2025'!AQ44</f>
        <v>0</v>
      </c>
      <c r="AY415" s="50">
        <f>'2025'!AR44</f>
        <v>0.25</v>
      </c>
      <c r="AZ415" s="60">
        <f>'2025'!AS44</f>
        <v>0</v>
      </c>
      <c r="BA415" s="61">
        <f>'2025'!AT44</f>
        <v>1</v>
      </c>
      <c r="BB415" s="61">
        <f>'2025'!AU44</f>
        <v>0</v>
      </c>
      <c r="BC415" s="61">
        <f>'2025'!AV44</f>
        <v>0</v>
      </c>
      <c r="BD415" s="61">
        <f>'2025'!AW44</f>
        <v>0</v>
      </c>
      <c r="BE415" s="61">
        <f>'2025'!AX44</f>
        <v>0</v>
      </c>
      <c r="BF415" s="62">
        <f>'2025'!AY44</f>
        <v>0</v>
      </c>
      <c r="BG415" s="62">
        <f>'2025'!AZ44</f>
        <v>0</v>
      </c>
      <c r="BH415" s="62">
        <f>'2025'!BA44</f>
        <v>0</v>
      </c>
      <c r="BI415" s="62">
        <f>'2025'!BB44</f>
        <v>0</v>
      </c>
      <c r="BJ415" s="62">
        <f>'2025'!BC44</f>
        <v>0</v>
      </c>
      <c r="BK415" s="62">
        <f>'2025'!BH44</f>
        <v>0</v>
      </c>
      <c r="BL415" s="62">
        <f>'2025'!BI44</f>
        <v>0</v>
      </c>
      <c r="BM415" s="62">
        <f>'2025'!BJ44</f>
        <v>0</v>
      </c>
      <c r="BN415" s="63">
        <f>'2025'!BK44</f>
        <v>0</v>
      </c>
      <c r="BO415" s="60">
        <f>'2025'!BL44</f>
        <v>67</v>
      </c>
      <c r="BP415" s="61">
        <f>'2025'!BM44</f>
        <v>1777.6</v>
      </c>
      <c r="BQ415" s="61">
        <f>'2025'!BN44</f>
        <v>13</v>
      </c>
      <c r="BR415" s="61">
        <f>'2025'!BO44</f>
        <v>10</v>
      </c>
      <c r="BS415" s="61">
        <f>'2025'!BP44</f>
        <v>1</v>
      </c>
      <c r="BT415" s="61">
        <f>'2025'!BQ44</f>
        <v>16.5</v>
      </c>
      <c r="BU415" s="62">
        <f>'2025'!BR44</f>
        <v>0</v>
      </c>
      <c r="BV415" s="62">
        <f>'2025'!BS44</f>
        <v>0</v>
      </c>
      <c r="BW415" s="62">
        <f>'2025'!BT44</f>
        <v>0.76</v>
      </c>
      <c r="BX415" s="62">
        <f>'2025'!BU44</f>
        <v>2.9</v>
      </c>
      <c r="BY415" s="62">
        <f>'2025'!BV44</f>
        <v>7</v>
      </c>
      <c r="BZ415" s="62">
        <f>'2025'!CA44</f>
        <v>0</v>
      </c>
      <c r="CA415" s="62">
        <f>'2025'!CB44</f>
        <v>9.1</v>
      </c>
      <c r="CB415" s="62">
        <f>'2025'!CC44</f>
        <v>1.1000000000000001</v>
      </c>
      <c r="CC415" s="63">
        <f>'2025'!CD44</f>
        <v>97.9</v>
      </c>
      <c r="CD415" s="60">
        <f>'2025'!CE44</f>
        <v>380</v>
      </c>
      <c r="CE415" s="61">
        <f>'2025'!CF44</f>
        <v>1628.8</v>
      </c>
      <c r="CF415" s="61">
        <f>'2025'!CG44</f>
        <v>45</v>
      </c>
      <c r="CG415" s="61">
        <f>'2025'!CH44</f>
        <v>22</v>
      </c>
      <c r="CH415" s="61">
        <f>'2025'!CI44</f>
        <v>6</v>
      </c>
      <c r="CI415" s="61">
        <f>'2025'!CJ44</f>
        <v>12</v>
      </c>
      <c r="CJ415" s="62">
        <f>'2025'!CK44</f>
        <v>1.1000000000000001</v>
      </c>
      <c r="CK415" s="62">
        <f>'2025'!CL44</f>
        <v>0</v>
      </c>
      <c r="CL415" s="62">
        <f>'2025'!CM44</f>
        <v>1.94</v>
      </c>
      <c r="CM415" s="62">
        <f>'2025'!CN44</f>
        <v>4.5999999999999996</v>
      </c>
      <c r="CN415" s="62">
        <f>'2025'!CO44</f>
        <v>15.6</v>
      </c>
      <c r="CO415" s="62">
        <f>'2025'!CT44</f>
        <v>42.9</v>
      </c>
      <c r="CP415" s="62">
        <f>'2025'!CU44</f>
        <v>29</v>
      </c>
      <c r="CQ415" s="62">
        <f>'2025'!CV44</f>
        <v>33.299999999999997</v>
      </c>
      <c r="CR415" s="63">
        <f>'2025'!CW44</f>
        <v>65.7</v>
      </c>
      <c r="CS415" s="60">
        <f>'2025'!CX44</f>
        <v>877</v>
      </c>
      <c r="CT415" s="61">
        <f>'2025'!CY44</f>
        <v>2462.3999999999996</v>
      </c>
      <c r="CU415" s="61">
        <f>'2025'!CZ44</f>
        <v>103</v>
      </c>
      <c r="CV415" s="61">
        <f>'2025'!DA44</f>
        <v>70</v>
      </c>
      <c r="CW415" s="61">
        <f>'2025'!DB44</f>
        <v>7</v>
      </c>
      <c r="CX415" s="61">
        <f>'2025'!DC44</f>
        <v>18</v>
      </c>
      <c r="CY415" s="62">
        <f>'2025'!DD44</f>
        <v>0.99</v>
      </c>
      <c r="CZ415" s="62">
        <f>'2025'!DE44</f>
        <v>0</v>
      </c>
      <c r="DA415" s="62">
        <f>'2025'!DF44</f>
        <v>2.5</v>
      </c>
      <c r="DB415" s="62">
        <f>'2025'!DG44</f>
        <v>5.3</v>
      </c>
      <c r="DC415" s="62">
        <f>'2025'!DH44</f>
        <v>11.6</v>
      </c>
      <c r="DD415" s="62">
        <f>'2025'!DM44</f>
        <v>38.5</v>
      </c>
      <c r="DE415" s="62">
        <f>'2025'!DN44</f>
        <v>9.1</v>
      </c>
      <c r="DF415" s="62">
        <f>'2025'!DO44</f>
        <v>78.7</v>
      </c>
      <c r="DG415" s="63">
        <f>'2025'!DP44</f>
        <v>21</v>
      </c>
      <c r="DH415" s="60">
        <f>'2025'!DQ44</f>
        <v>155</v>
      </c>
      <c r="DI415" s="61">
        <f>'2025'!DR44</f>
        <v>2902.8999999999996</v>
      </c>
      <c r="DJ415" s="61">
        <f>'2025'!DS44</f>
        <v>25</v>
      </c>
      <c r="DK415" s="61">
        <f>'2025'!DT44</f>
        <v>16</v>
      </c>
      <c r="DL415" s="61">
        <f>'2025'!DU44</f>
        <v>0</v>
      </c>
      <c r="DM415" s="61">
        <f>'2025'!DV44</f>
        <v>25.299999999999997</v>
      </c>
      <c r="DN415" s="62">
        <f>'2025'!DW44</f>
        <v>0.81</v>
      </c>
      <c r="DO415" s="62">
        <f>'2025'!DX44</f>
        <v>0</v>
      </c>
      <c r="DP415" s="62">
        <f>'2025'!DY44</f>
        <v>0.81</v>
      </c>
      <c r="DQ415" s="62">
        <f>'2025'!DZ44</f>
        <v>4.4000000000000004</v>
      </c>
      <c r="DR415" s="62">
        <f>'2025'!EA44</f>
        <v>9.5</v>
      </c>
      <c r="DS415" s="62">
        <f>'2025'!EF44</f>
        <v>40</v>
      </c>
      <c r="DT415" s="62">
        <f>'2025'!EG44</f>
        <v>11.1</v>
      </c>
      <c r="DU415" s="62">
        <f>'2025'!EH44</f>
        <v>11.4</v>
      </c>
      <c r="DV415" s="63">
        <f>'2025'!EI44</f>
        <v>88.6</v>
      </c>
    </row>
    <row r="416" spans="1:126" ht="15.75" customHeight="1" x14ac:dyDescent="0.2">
      <c r="A416" s="30">
        <f t="shared" si="43"/>
        <v>414</v>
      </c>
      <c r="B416" s="31">
        <f>'2026 - WIP'!A38</f>
        <v>36</v>
      </c>
      <c r="C416" s="31">
        <v>2026</v>
      </c>
      <c r="D416" s="32" t="str">
        <f>'2026 - WIP'!B38</f>
        <v>Chase Roberts</v>
      </c>
      <c r="E416" s="32" t="str" cm="1">
        <f t="array" ref="E416">_xlfn.IFS(F416&gt;12.5,"Cornerstone",AND(F416&gt;11.995,F416&lt;12.5),"Elite",AND(F416&gt;11,F416&lt;12.995),"Elite Upside",AND(F416&gt;=9.69,F416&lt;10.999),"Upside",AND(F416&gt;8.4,F416&lt;9.999),"Upside Lite",AND(F416&gt;7.25,F416&lt;8.999),"Outlier",AND(F416&gt;=6,F416&lt;7.25),"Outlier Lite",F416&lt;6.999,"Purgatory")</f>
        <v>Purgatory</v>
      </c>
      <c r="F416" s="33">
        <f>'2026 - WIP'!C38</f>
        <v>5.3242857142857147</v>
      </c>
      <c r="G416" s="33">
        <f t="shared" si="44"/>
        <v>32.6</v>
      </c>
      <c r="H416" s="303">
        <f t="shared" si="45"/>
        <v>-1.7834378004097684</v>
      </c>
      <c r="I416" s="34" t="str">
        <f>'2026 - WIP'!D38</f>
        <v>BYU</v>
      </c>
      <c r="J416" s="35">
        <f>'2026 - WIP'!E38</f>
        <v>3</v>
      </c>
      <c r="K416" s="36">
        <f>'2026 - WIP'!F38</f>
        <v>37408</v>
      </c>
      <c r="L416" s="37">
        <f>'2026 - WIP'!G38</f>
        <v>23.339726027397262</v>
      </c>
      <c r="M416" s="37" t="str">
        <f>'2026 - WIP'!H38</f>
        <v>RS SR</v>
      </c>
      <c r="N416" s="37">
        <f>'2026 - WIP'!I38</f>
        <v>23.920547945205481</v>
      </c>
      <c r="O416" s="37" t="str">
        <f>'2026 - WIP'!J38</f>
        <v>Hybrid</v>
      </c>
      <c r="P416" s="37" t="str">
        <f>'2026 - WIP'!K38</f>
        <v>SLOB</v>
      </c>
      <c r="Q416" s="37" t="str">
        <f>'2026 - WIP'!L38</f>
        <v>Poor Separator</v>
      </c>
      <c r="R416" s="35">
        <f>'2026 - WIP'!M38</f>
        <v>76</v>
      </c>
      <c r="S416" s="35">
        <f>'2026 - WIP'!N38</f>
        <v>210</v>
      </c>
      <c r="T416" s="231">
        <f t="shared" si="46"/>
        <v>25.561719405987287</v>
      </c>
      <c r="U416" s="35">
        <f>'2026 - WIP'!O38</f>
        <v>4.55</v>
      </c>
      <c r="V416" s="38">
        <f>'2026 - WIP'!P38</f>
        <v>0</v>
      </c>
      <c r="W416" s="57">
        <f>'2026 - WIP'!Q38</f>
        <v>0</v>
      </c>
      <c r="X416" s="58">
        <f>'2026 - WIP'!R38</f>
        <v>0.12997415079914079</v>
      </c>
      <c r="Y416" s="58">
        <f>'2026 - WIP'!S38</f>
        <v>0.22758620689655173</v>
      </c>
      <c r="Z416" s="58">
        <f>'2026 - WIP'!T38</f>
        <v>0.28300631858995678</v>
      </c>
      <c r="AA416" s="58">
        <f>'2026 - WIP'!U38</f>
        <v>0</v>
      </c>
      <c r="AB416" s="58">
        <f>'2026 - WIP'!V38</f>
        <v>0.28300631858995678</v>
      </c>
      <c r="AC416" s="59">
        <f>'2026 - WIP'!W38</f>
        <v>0.26885600266045895</v>
      </c>
      <c r="AD416" s="42">
        <f>'2026 - WIP'!X38</f>
        <v>21.265753424657536</v>
      </c>
      <c r="AE416" s="43">
        <f>'2026 - WIP'!Y38</f>
        <v>2.6</v>
      </c>
      <c r="AF416" s="43">
        <f>'2026 - WIP'!Z38</f>
        <v>5.9</v>
      </c>
      <c r="AG416" s="43">
        <f>'2026 - WIP'!AA38</f>
        <v>13</v>
      </c>
      <c r="AH416" s="43">
        <f>'2026 - WIP'!AB38</f>
        <v>0</v>
      </c>
      <c r="AI416" s="43">
        <f>'2026 - WIP'!AC38</f>
        <v>0</v>
      </c>
      <c r="AJ416" s="44">
        <f>'2026 - WIP'!AD38</f>
        <v>5.4994124559341946E-2</v>
      </c>
      <c r="AK416" s="44">
        <f>'2026 - WIP'!AE38</f>
        <v>0.16498237367802585</v>
      </c>
      <c r="AL416" s="45">
        <f>'2026 - WIP'!AF38</f>
        <v>5.5E-2</v>
      </c>
      <c r="AM416" s="46">
        <f>DS416/100</f>
        <v>0</v>
      </c>
      <c r="AN416" s="45">
        <f>'2026 - WIP'!AG38</f>
        <v>0.59499999999999997</v>
      </c>
      <c r="AO416" s="45">
        <f>'2026 - WIP'!AH38</f>
        <v>0.40200000000000002</v>
      </c>
      <c r="AP416" s="43">
        <f>'2026 - WIP'!AI38</f>
        <v>97.994951830887686</v>
      </c>
      <c r="AQ416" s="47">
        <f>'2026 - WIP'!AJ38</f>
        <v>103.03697109709678</v>
      </c>
      <c r="AR416" s="48">
        <f>'2026 - WIP'!AK38</f>
        <v>7</v>
      </c>
      <c r="AS416" s="49">
        <f>'2026 - WIP'!AL38</f>
        <v>4</v>
      </c>
      <c r="AT416" s="49">
        <f>'2026 - WIP'!AM38</f>
        <v>5</v>
      </c>
      <c r="AU416" s="49">
        <f>'2026 - WIP'!AN38</f>
        <v>4</v>
      </c>
      <c r="AV416" s="49">
        <f>'2026 - WIP'!AO38</f>
        <v>7</v>
      </c>
      <c r="AW416" s="49">
        <f>'2026 - WIP'!AP38</f>
        <v>7</v>
      </c>
      <c r="AX416" s="49">
        <f>'2026 - WIP'!AQ38</f>
        <v>0</v>
      </c>
      <c r="AY416" s="50">
        <f>'2026 - WIP'!AR38</f>
        <v>0</v>
      </c>
      <c r="AZ416" s="60">
        <f>'2026 - WIP'!AS38</f>
        <v>0</v>
      </c>
      <c r="BA416" s="61">
        <f>'2026 - WIP'!AT38</f>
        <v>1</v>
      </c>
      <c r="BB416" s="61">
        <f>'2026 - WIP'!AU38</f>
        <v>0</v>
      </c>
      <c r="BC416" s="61">
        <f>'2026 - WIP'!AV38</f>
        <v>0</v>
      </c>
      <c r="BD416" s="61">
        <f>'2026 - WIP'!AW38</f>
        <v>0</v>
      </c>
      <c r="BE416" s="61">
        <f>'2026 - WIP'!AX38</f>
        <v>0</v>
      </c>
      <c r="BF416" s="62">
        <f>'2026 - WIP'!AY38</f>
        <v>0</v>
      </c>
      <c r="BG416" s="62">
        <f>'2026 - WIP'!AZ38</f>
        <v>0</v>
      </c>
      <c r="BH416" s="62">
        <f>'2026 - WIP'!BA38</f>
        <v>0</v>
      </c>
      <c r="BI416" s="62">
        <f>'2026 - WIP'!BB38</f>
        <v>0</v>
      </c>
      <c r="BJ416" s="62">
        <f>'2026 - WIP'!BC38</f>
        <v>0</v>
      </c>
      <c r="BK416" s="62">
        <f>'2026 - WIP'!BH38</f>
        <v>0</v>
      </c>
      <c r="BL416" s="62">
        <f>'2026 - WIP'!BI38</f>
        <v>0</v>
      </c>
      <c r="BM416" s="62">
        <f>'2026 - WIP'!BJ38</f>
        <v>0</v>
      </c>
      <c r="BN416" s="63">
        <f>'2026 - WIP'!BK38</f>
        <v>0</v>
      </c>
      <c r="BO416" s="60">
        <f>'2026 - WIP'!BL38</f>
        <v>357</v>
      </c>
      <c r="BP416" s="61">
        <f>'2026 - WIP'!BM38</f>
        <v>2746.7</v>
      </c>
      <c r="BQ416" s="61">
        <f>'2026 - WIP'!BN38</f>
        <v>39</v>
      </c>
      <c r="BR416" s="61">
        <f>'2026 - WIP'!BO38</f>
        <v>22</v>
      </c>
      <c r="BS416" s="61">
        <f>'2026 - WIP'!BP38</f>
        <v>3</v>
      </c>
      <c r="BT416" s="61">
        <f>'2026 - WIP'!BQ38</f>
        <v>27.5</v>
      </c>
      <c r="BU416" s="62">
        <f>'2026 - WIP'!BR38</f>
        <v>0</v>
      </c>
      <c r="BV416" s="62">
        <f>'2026 - WIP'!BS38</f>
        <v>0</v>
      </c>
      <c r="BW416" s="62">
        <f>'2026 - WIP'!BT38</f>
        <v>1.91</v>
      </c>
      <c r="BX416" s="62">
        <f>'2026 - WIP'!BU38</f>
        <v>6.3</v>
      </c>
      <c r="BY416" s="62">
        <f>'2026 - WIP'!BV38</f>
        <v>15.1</v>
      </c>
      <c r="BZ416" s="62">
        <f>'2026 - WIP'!CA38</f>
        <v>50</v>
      </c>
      <c r="CA416" s="62">
        <f>'2026 - WIP'!CB38</f>
        <v>4.3</v>
      </c>
      <c r="CB416" s="62">
        <f>'2026 - WIP'!CC38</f>
        <v>77.3</v>
      </c>
      <c r="CC416" s="63">
        <f>'2026 - WIP'!CD38</f>
        <v>21.7</v>
      </c>
      <c r="CD416" s="60">
        <f>'2026 - WIP'!CE38</f>
        <v>561</v>
      </c>
      <c r="CE416" s="61">
        <f>'2026 - WIP'!CF38</f>
        <v>2465</v>
      </c>
      <c r="CF416" s="61">
        <f>'2026 - WIP'!CG38</f>
        <v>73</v>
      </c>
      <c r="CG416" s="61">
        <f>'2026 - WIP'!CH38</f>
        <v>41</v>
      </c>
      <c r="CH416" s="61">
        <f>'2026 - WIP'!CI38</f>
        <v>5</v>
      </c>
      <c r="CI416" s="61">
        <f>'2026 - WIP'!CJ38</f>
        <v>17</v>
      </c>
      <c r="CJ416" s="62">
        <f>'2026 - WIP'!CK38</f>
        <v>0</v>
      </c>
      <c r="CK416" s="62">
        <f>'2026 - WIP'!CL38</f>
        <v>0</v>
      </c>
      <c r="CL416" s="62">
        <f>'2026 - WIP'!CM38</f>
        <v>1.99</v>
      </c>
      <c r="CM416" s="62">
        <f>'2026 - WIP'!CN38</f>
        <v>5.9</v>
      </c>
      <c r="CN416" s="62">
        <f>'2026 - WIP'!CO38</f>
        <v>13.6</v>
      </c>
      <c r="CO416" s="62">
        <f>'2026 - WIP'!CT38</f>
        <v>20</v>
      </c>
      <c r="CP416" s="62">
        <f>'2026 - WIP'!CU38</f>
        <v>10.9</v>
      </c>
      <c r="CQ416" s="62">
        <f>'2026 - WIP'!CV38</f>
        <v>64.8</v>
      </c>
      <c r="CR416" s="63">
        <f>'2026 - WIP'!CW38</f>
        <v>35.200000000000003</v>
      </c>
      <c r="CS416" s="60">
        <f>'2026 - WIP'!CX38</f>
        <v>851</v>
      </c>
      <c r="CT416" s="61">
        <f>'2026 - WIP'!CY38</f>
        <v>3007</v>
      </c>
      <c r="CU416" s="61">
        <f>'2026 - WIP'!CZ38</f>
        <v>72</v>
      </c>
      <c r="CV416" s="61">
        <f>'2026 - WIP'!DA38</f>
        <v>52</v>
      </c>
      <c r="CW416" s="61">
        <f>'2026 - WIP'!DB38</f>
        <v>4</v>
      </c>
      <c r="CX416" s="61">
        <f>'2026 - WIP'!DC38</f>
        <v>21</v>
      </c>
      <c r="CY416" s="62">
        <f>'2026 - WIP'!DD38</f>
        <v>0</v>
      </c>
      <c r="CZ416" s="62">
        <f>'2026 - WIP'!DE38</f>
        <v>0</v>
      </c>
      <c r="DA416" s="62">
        <f>'2026 - WIP'!DF38</f>
        <v>2.6</v>
      </c>
      <c r="DB416" s="62">
        <f>'2026 - WIP'!DG38</f>
        <v>3.9</v>
      </c>
      <c r="DC416" s="62">
        <f>'2026 - WIP'!DH38</f>
        <v>13</v>
      </c>
      <c r="DD416" s="62">
        <f>'2026 - WIP'!DM38</f>
        <v>77.8</v>
      </c>
      <c r="DE416" s="62">
        <f>'2026 - WIP'!DN38</f>
        <v>5.5</v>
      </c>
      <c r="DF416" s="62">
        <f>'2026 - WIP'!DO38</f>
        <v>59.5</v>
      </c>
      <c r="DG416" s="63">
        <f>'2026 - WIP'!DP38</f>
        <v>40.200000000000003</v>
      </c>
      <c r="DH416" s="60">
        <f>'2026 - WIP'!DQ38</f>
        <v>0</v>
      </c>
      <c r="DI416" s="61">
        <f>'2026 - WIP'!DR38</f>
        <v>1</v>
      </c>
      <c r="DJ416" s="61">
        <f>'2026 - WIP'!DS38</f>
        <v>0</v>
      </c>
      <c r="DK416" s="61">
        <f>'2026 - WIP'!DT38</f>
        <v>0</v>
      </c>
      <c r="DL416" s="61">
        <f>'2026 - WIP'!DU38</f>
        <v>0</v>
      </c>
      <c r="DM416" s="61">
        <f>'2026 - WIP'!DV38</f>
        <v>0</v>
      </c>
      <c r="DN416" s="62">
        <f>'2026 - WIP'!DW38</f>
        <v>0</v>
      </c>
      <c r="DO416" s="62">
        <f>'2026 - WIP'!DX38</f>
        <v>0</v>
      </c>
      <c r="DP416" s="62">
        <f>'2026 - WIP'!DY38</f>
        <v>0</v>
      </c>
      <c r="DQ416" s="62">
        <f>'2026 - WIP'!DZ38</f>
        <v>0</v>
      </c>
      <c r="DR416" s="62">
        <f>'2026 - WIP'!EA38</f>
        <v>0</v>
      </c>
      <c r="DS416" s="62">
        <f>'2026 - WIP'!EF38</f>
        <v>0</v>
      </c>
      <c r="DT416" s="62">
        <f>'2026 - WIP'!EG38</f>
        <v>0</v>
      </c>
      <c r="DU416" s="62">
        <f>'2026 - WIP'!EH38</f>
        <v>0</v>
      </c>
      <c r="DV416" s="63">
        <f>'2026 - WIP'!EI38</f>
        <v>0</v>
      </c>
    </row>
    <row r="417" spans="1:126" ht="15.75" customHeight="1" x14ac:dyDescent="0.2">
      <c r="A417" s="30">
        <f t="shared" si="43"/>
        <v>415</v>
      </c>
      <c r="B417" s="31">
        <f>'2022'!A44</f>
        <v>40</v>
      </c>
      <c r="C417" s="31">
        <v>2022</v>
      </c>
      <c r="D417" s="32" t="str">
        <f>'2022'!B44</f>
        <v>Dai'Jean Dixon</v>
      </c>
      <c r="E417" s="32" t="str" cm="1">
        <f t="array" ref="E417">_xlfn.IFS(F417&gt;12.5,"Cornerstone",AND(F417&gt;11.995,F417&lt;12.5),"Elite",AND(F417&gt;11,F417&lt;12.995),"Elite Upside",AND(F417&gt;=9.69,F417&lt;10.999),"Upside",AND(F417&gt;8.4,F417&lt;9.999),"Upside Lite",AND(F417&gt;7.25,F417&lt;8.999),"Outlier",AND(F417&gt;=6,F417&lt;7.25),"Outlier Lite",F417&lt;6.999,"Purgatory")</f>
        <v>Purgatory</v>
      </c>
      <c r="F417" s="33">
        <f>'2022'!C44</f>
        <v>5.3214285714285712</v>
      </c>
      <c r="G417" s="33">
        <f t="shared" si="44"/>
        <v>32.5</v>
      </c>
      <c r="H417" s="303">
        <f t="shared" si="45"/>
        <v>-1.7850776702637141</v>
      </c>
      <c r="I417" s="34" t="str">
        <f>'2022'!D44</f>
        <v>Nicholls State</v>
      </c>
      <c r="J417" s="35">
        <f>'2022'!E44</f>
        <v>11</v>
      </c>
      <c r="K417" s="36">
        <f>'2022'!F44</f>
        <v>36084</v>
      </c>
      <c r="L417" s="37">
        <f>'2022'!G44</f>
        <v>26.967123287671232</v>
      </c>
      <c r="M417" s="37" t="str">
        <f>'2022'!H44</f>
        <v>SR</v>
      </c>
      <c r="N417" s="37">
        <f>'2022'!I44</f>
        <v>23.547945205479451</v>
      </c>
      <c r="O417" s="37" t="str">
        <f>'2022'!J44</f>
        <v>N/A</v>
      </c>
      <c r="P417" s="37" t="str">
        <f>'2022'!K44</f>
        <v>SLOB</v>
      </c>
      <c r="Q417" s="37" t="str">
        <f>'2022'!L44</f>
        <v>Elite Earner</v>
      </c>
      <c r="R417" s="55">
        <f>'2022'!M44</f>
        <v>76</v>
      </c>
      <c r="S417" s="55">
        <f>'2022'!N44</f>
        <v>201</v>
      </c>
      <c r="T417" s="231">
        <f t="shared" si="46"/>
        <v>24.466217145730692</v>
      </c>
      <c r="U417" s="35">
        <f>'2022'!O44</f>
        <v>4.62</v>
      </c>
      <c r="V417" s="56">
        <f>'2022'!P44</f>
        <v>0</v>
      </c>
      <c r="W417" s="57">
        <f>'2022'!Q44</f>
        <v>0</v>
      </c>
      <c r="X417" s="58">
        <f>'2022'!R44</f>
        <v>0.25490859851049424</v>
      </c>
      <c r="Y417" s="58">
        <f>'2022'!S44</f>
        <v>0.34153742414025623</v>
      </c>
      <c r="Z417" s="58">
        <f>'2022'!T44</f>
        <v>0.17865832464372611</v>
      </c>
      <c r="AA417" s="58">
        <f>'2022'!U44</f>
        <v>0.36960531169310218</v>
      </c>
      <c r="AB417" s="58">
        <f>'2022'!V44</f>
        <v>0.36960531169310218</v>
      </c>
      <c r="AC417" s="59">
        <f>'2022'!W44</f>
        <v>0.22176318701586131</v>
      </c>
      <c r="AD417" s="42">
        <f>'2022'!X44</f>
        <v>19.890410958904109</v>
      </c>
      <c r="AE417" s="43">
        <f>'2022'!Y44</f>
        <v>3.12</v>
      </c>
      <c r="AF417" s="43">
        <f>'2022'!Z44</f>
        <v>4.3</v>
      </c>
      <c r="AG417" s="43">
        <f>'2022'!AA44</f>
        <v>0</v>
      </c>
      <c r="AH417" s="43">
        <f>'2022'!AB44</f>
        <v>0</v>
      </c>
      <c r="AI417" s="43">
        <f>'2022'!AC44</f>
        <v>0</v>
      </c>
      <c r="AJ417" s="44">
        <f>'2022'!AD44</f>
        <v>7.161676646706587E-2</v>
      </c>
      <c r="AK417" s="44">
        <f>'2022'!AE44</f>
        <v>0.26467065868263473</v>
      </c>
      <c r="AL417" s="45">
        <f>'2022'!AF44</f>
        <v>0</v>
      </c>
      <c r="AM417" s="46">
        <f>DS417/100</f>
        <v>0</v>
      </c>
      <c r="AN417" s="45">
        <f>'2022'!AG44</f>
        <v>0</v>
      </c>
      <c r="AO417" s="45">
        <f>'2022'!AH44</f>
        <v>0</v>
      </c>
      <c r="AP417" s="43">
        <f>'2022'!AI44</f>
        <v>88.238506928941135</v>
      </c>
      <c r="AQ417" s="47">
        <f>'2022'!AJ44</f>
        <v>92.778539284128385</v>
      </c>
      <c r="AR417" s="48">
        <f>'2022'!AK44</f>
        <v>6</v>
      </c>
      <c r="AS417" s="49">
        <f>'2022'!AL44</f>
        <v>7</v>
      </c>
      <c r="AT417" s="49">
        <f>'2022'!AM44</f>
        <v>6</v>
      </c>
      <c r="AU417" s="49">
        <f>'2022'!AN44</f>
        <v>1</v>
      </c>
      <c r="AV417" s="49">
        <f>'2022'!AO44</f>
        <v>5</v>
      </c>
      <c r="AW417" s="49">
        <f>'2022'!AP44</f>
        <v>5</v>
      </c>
      <c r="AX417" s="49">
        <f>'2022'!AQ44</f>
        <v>0</v>
      </c>
      <c r="AY417" s="50">
        <f>'2022'!AR44</f>
        <v>0</v>
      </c>
      <c r="AZ417" s="60">
        <f>'2022'!AS44</f>
        <v>0</v>
      </c>
      <c r="BA417" s="61">
        <f>'2022'!AT44</f>
        <v>2877</v>
      </c>
      <c r="BB417" s="61">
        <f>'2022'!AU44</f>
        <v>0</v>
      </c>
      <c r="BC417" s="61">
        <f>'2022'!AV44</f>
        <v>0</v>
      </c>
      <c r="BD417" s="61">
        <f>'2022'!AW44</f>
        <v>0</v>
      </c>
      <c r="BE417" s="61">
        <f>'2022'!AX44</f>
        <v>0</v>
      </c>
      <c r="BF417" s="62">
        <f>'2022'!AY44</f>
        <v>0</v>
      </c>
      <c r="BG417" s="62">
        <f>'2022'!AZ44</f>
        <v>0</v>
      </c>
      <c r="BH417" s="62">
        <f>'2022'!BA44</f>
        <v>0</v>
      </c>
      <c r="BI417" s="62">
        <f>'2022'!BB44</f>
        <v>0</v>
      </c>
      <c r="BJ417" s="62">
        <f>'2022'!BC44</f>
        <v>0</v>
      </c>
      <c r="BK417" s="62">
        <f>'2022'!BH44</f>
        <v>0</v>
      </c>
      <c r="BL417" s="62">
        <f>'2022'!BI44</f>
        <v>0</v>
      </c>
      <c r="BM417" s="62">
        <f>'2022'!BJ44</f>
        <v>0</v>
      </c>
      <c r="BN417" s="63">
        <f>'2022'!BK44</f>
        <v>0</v>
      </c>
      <c r="BO417" s="60">
        <f>'2022'!BL44</f>
        <v>753</v>
      </c>
      <c r="BP417" s="61">
        <f>'2022'!BM44</f>
        <v>2954</v>
      </c>
      <c r="BQ417" s="61">
        <f>'2022'!BN44</f>
        <v>0</v>
      </c>
      <c r="BR417" s="61">
        <f>'2022'!BO44</f>
        <v>0</v>
      </c>
      <c r="BS417" s="61">
        <f>'2022'!BP44</f>
        <v>0</v>
      </c>
      <c r="BT417" s="61">
        <f>'2022'!BQ44</f>
        <v>0</v>
      </c>
      <c r="BU417" s="62">
        <f>'2022'!BR44</f>
        <v>0</v>
      </c>
      <c r="BV417" s="62">
        <f>'2022'!BS44</f>
        <v>0</v>
      </c>
      <c r="BW417" s="62">
        <f>'2022'!BT44</f>
        <v>0</v>
      </c>
      <c r="BX417" s="62">
        <f>'2022'!BU44</f>
        <v>0</v>
      </c>
      <c r="BY417" s="62">
        <f>'2022'!BV44</f>
        <v>0</v>
      </c>
      <c r="BZ417" s="62">
        <f>'2022'!CA44</f>
        <v>0</v>
      </c>
      <c r="CA417" s="62">
        <f>'2022'!CB44</f>
        <v>0</v>
      </c>
      <c r="CB417" s="62">
        <f>'2022'!CC44</f>
        <v>0</v>
      </c>
      <c r="CC417" s="63">
        <f>'2022'!CD44</f>
        <v>0</v>
      </c>
      <c r="CD417" s="60">
        <f>'2022'!CE44</f>
        <v>1013</v>
      </c>
      <c r="CE417" s="61">
        <f>'2022'!CF44</f>
        <v>2966</v>
      </c>
      <c r="CF417" s="61">
        <f>'2022'!CG44</f>
        <v>0</v>
      </c>
      <c r="CG417" s="61">
        <f>'2022'!CH44</f>
        <v>0</v>
      </c>
      <c r="CH417" s="61">
        <f>'2022'!CI44</f>
        <v>0</v>
      </c>
      <c r="CI417" s="61">
        <f>'2022'!CJ44</f>
        <v>0</v>
      </c>
      <c r="CJ417" s="62">
        <f>'2022'!CK44</f>
        <v>0</v>
      </c>
      <c r="CK417" s="62">
        <f>'2022'!CL44</f>
        <v>0</v>
      </c>
      <c r="CL417" s="62">
        <f>'2022'!CM44</f>
        <v>0</v>
      </c>
      <c r="CM417" s="62">
        <f>'2022'!CN44</f>
        <v>0</v>
      </c>
      <c r="CN417" s="62">
        <f>'2022'!CO44</f>
        <v>0</v>
      </c>
      <c r="CO417" s="62">
        <f>'2022'!CT44</f>
        <v>0</v>
      </c>
      <c r="CP417" s="62">
        <f>'2022'!CU44</f>
        <v>0</v>
      </c>
      <c r="CQ417" s="62">
        <f>'2022'!CV44</f>
        <v>0</v>
      </c>
      <c r="CR417" s="63">
        <f>'2022'!CW44</f>
        <v>0</v>
      </c>
      <c r="CS417" s="60">
        <f>'2022'!CX44</f>
        <v>514</v>
      </c>
      <c r="CT417" s="61">
        <f>'2022'!CY44</f>
        <v>2877</v>
      </c>
      <c r="CU417" s="61">
        <f>'2022'!CZ44</f>
        <v>0</v>
      </c>
      <c r="CV417" s="61">
        <f>'2022'!DA44</f>
        <v>0</v>
      </c>
      <c r="CW417" s="61">
        <f>'2022'!DB44</f>
        <v>0</v>
      </c>
      <c r="CX417" s="61">
        <f>'2022'!DC44</f>
        <v>0</v>
      </c>
      <c r="CY417" s="62">
        <f>'2022'!DD44</f>
        <v>0</v>
      </c>
      <c r="CZ417" s="62">
        <f>'2022'!DE44</f>
        <v>0</v>
      </c>
      <c r="DA417" s="62">
        <f>'2022'!DF44</f>
        <v>2.42</v>
      </c>
      <c r="DB417" s="62">
        <f>'2022'!DG44</f>
        <v>3.7</v>
      </c>
      <c r="DC417" s="62">
        <f>'2022'!DH44</f>
        <v>0</v>
      </c>
      <c r="DD417" s="62">
        <f>'2022'!DM44</f>
        <v>0</v>
      </c>
      <c r="DE417" s="62">
        <f>'2022'!DN44</f>
        <v>0</v>
      </c>
      <c r="DF417" s="62">
        <f>'2022'!DO44</f>
        <v>0</v>
      </c>
      <c r="DG417" s="63">
        <f>'2022'!DP44</f>
        <v>0</v>
      </c>
      <c r="DH417" s="60">
        <f>'2022'!DQ44</f>
        <v>1002</v>
      </c>
      <c r="DI417" s="61">
        <f>'2022'!DR44</f>
        <v>2711</v>
      </c>
      <c r="DJ417" s="61">
        <f>'2022'!DS44</f>
        <v>108</v>
      </c>
      <c r="DK417" s="61">
        <f>'2022'!DT44</f>
        <v>71</v>
      </c>
      <c r="DL417" s="61">
        <f>'2022'!DU44</f>
        <v>8</v>
      </c>
      <c r="DM417" s="61">
        <f>'2022'!DV44</f>
        <v>0</v>
      </c>
      <c r="DN417" s="62">
        <f>'2022'!DW44</f>
        <v>0</v>
      </c>
      <c r="DO417" s="62">
        <f>'2022'!DX44</f>
        <v>0</v>
      </c>
      <c r="DP417" s="62">
        <f>'2022'!DY44</f>
        <v>3.12</v>
      </c>
      <c r="DQ417" s="62">
        <f>'2022'!DZ44</f>
        <v>4.3</v>
      </c>
      <c r="DR417" s="62">
        <f>'2022'!EA44</f>
        <v>0</v>
      </c>
      <c r="DS417" s="62">
        <f>'2022'!EF44</f>
        <v>0</v>
      </c>
      <c r="DT417" s="62">
        <f>'2022'!EG44</f>
        <v>0</v>
      </c>
      <c r="DU417" s="62">
        <f>'2022'!EH44</f>
        <v>0</v>
      </c>
      <c r="DV417" s="63">
        <f>'2022'!EI44</f>
        <v>0</v>
      </c>
    </row>
    <row r="418" spans="1:126" ht="15.75" customHeight="1" x14ac:dyDescent="0.2">
      <c r="A418" s="30">
        <f t="shared" si="43"/>
        <v>416</v>
      </c>
      <c r="B418" s="31">
        <f>'2017'!A44</f>
        <v>42</v>
      </c>
      <c r="C418" s="31">
        <v>2017</v>
      </c>
      <c r="D418" s="32" t="str">
        <f>'2017'!B44</f>
        <v>Keon Hatcher</v>
      </c>
      <c r="E418" s="32" t="str" cm="1">
        <f t="array" ref="E418">_xlfn.IFS(F418&gt;12.5,"Cornerstone",AND(F418&gt;11.995,F418&lt;12.5),"Elite",AND(F418&gt;11,F418&lt;12.995),"Elite Upside",AND(F418&gt;=9.69,F418&lt;10.999),"Upside",AND(F418&gt;8.4,F418&lt;9.999),"Upside Lite",AND(F418&gt;7.25,F418&lt;8.999),"Outlier",AND(F418&gt;=6,F418&lt;7.25),"Outlier Lite",F418&lt;6.999,"Purgatory")</f>
        <v>Purgatory</v>
      </c>
      <c r="F418" s="33">
        <f>'2017'!C44</f>
        <v>5.3142857142857149</v>
      </c>
      <c r="G418" s="33">
        <f t="shared" si="44"/>
        <v>32.300000000000004</v>
      </c>
      <c r="H418" s="303">
        <f t="shared" si="45"/>
        <v>-1.7891773448985768</v>
      </c>
      <c r="I418" s="34" t="str">
        <f>'2017'!D44</f>
        <v>Arkansas</v>
      </c>
      <c r="J418" s="35">
        <f>'2017'!E44</f>
        <v>1</v>
      </c>
      <c r="K418" s="36">
        <f>'2017'!F44</f>
        <v>34588</v>
      </c>
      <c r="L418" s="37">
        <f>'2017'!G44</f>
        <v>31.065753424657533</v>
      </c>
      <c r="M418" s="37" t="str">
        <f>'2017'!H44</f>
        <v>RS SR</v>
      </c>
      <c r="N418" s="37">
        <f>'2017'!I44</f>
        <v>22.641095890410959</v>
      </c>
      <c r="O418" s="37" t="str">
        <f>'2017'!J44</f>
        <v>Wide</v>
      </c>
      <c r="P418" s="37" t="str">
        <f>'2017'!K44</f>
        <v>SLOB</v>
      </c>
      <c r="Q418" s="37" t="str">
        <f>'2017'!L44</f>
        <v>N/A</v>
      </c>
      <c r="R418" s="55">
        <f>'2017'!M44</f>
        <v>74</v>
      </c>
      <c r="S418" s="55">
        <f>'2017'!N44</f>
        <v>209</v>
      </c>
      <c r="T418" s="231">
        <f t="shared" si="46"/>
        <v>26.833714806947508</v>
      </c>
      <c r="U418" s="37">
        <f>'2017'!O44</f>
        <v>4.6399999999999997</v>
      </c>
      <c r="V418" s="56">
        <f>'2017'!P44</f>
        <v>0</v>
      </c>
      <c r="W418" s="57">
        <f>'2017'!Q44</f>
        <v>5.8043117744610278E-3</v>
      </c>
      <c r="X418" s="58">
        <f>'2017'!R44</f>
        <v>0.1941638608305275</v>
      </c>
      <c r="Y418" s="58">
        <f>'2017'!S44</f>
        <v>0.22831423895253683</v>
      </c>
      <c r="Z418" s="58">
        <f>'2017'!T44</f>
        <v>5.6798623063683308E-2</v>
      </c>
      <c r="AA418" s="58">
        <f>'2017'!U44</f>
        <v>0.21636575422248108</v>
      </c>
      <c r="AB418" s="58">
        <f>'2017'!V44</f>
        <v>0.22233999658750897</v>
      </c>
      <c r="AC418" s="59">
        <f>'2017'!W44</f>
        <v>0.22233999658750897</v>
      </c>
      <c r="AD418" s="42">
        <f>'2017'!X44</f>
        <v>19.986301369863014</v>
      </c>
      <c r="AE418" s="43">
        <f>'2017'!Y44</f>
        <v>3.02</v>
      </c>
      <c r="AF418" s="43">
        <f>'2017'!Z44</f>
        <v>5.9</v>
      </c>
      <c r="AG418" s="43">
        <f>'2017'!AA44</f>
        <v>13.4</v>
      </c>
      <c r="AH418" s="43">
        <f>'2017'!AB44</f>
        <v>0.84</v>
      </c>
      <c r="AI418" s="43">
        <f>'2017'!AC44</f>
        <v>1.91</v>
      </c>
      <c r="AJ418" s="44" t="str">
        <f>'2017'!AD44</f>
        <v>N/A</v>
      </c>
      <c r="AK418" s="44" t="str">
        <f>'2017'!AE44</f>
        <v>N/A</v>
      </c>
      <c r="AL418" s="45">
        <f>'2017'!AF44</f>
        <v>2.2000000000000002E-2</v>
      </c>
      <c r="AM418" s="46">
        <f>DS418/100</f>
        <v>0</v>
      </c>
      <c r="AN418" s="45">
        <f>'2017'!AG44</f>
        <v>0.83200000000000007</v>
      </c>
      <c r="AO418" s="45">
        <f>'2017'!AH44</f>
        <v>0.1895</v>
      </c>
      <c r="AP418" s="43">
        <f>'2017'!AI44</f>
        <v>90.178780825796267</v>
      </c>
      <c r="AQ418" s="47">
        <f>'2017'!AJ44</f>
        <v>91.100535648835631</v>
      </c>
      <c r="AR418" s="48">
        <f>'2017'!AK44</f>
        <v>6</v>
      </c>
      <c r="AS418" s="49">
        <f>'2017'!AL44</f>
        <v>6</v>
      </c>
      <c r="AT418" s="49">
        <f>'2017'!AM44</f>
        <v>6</v>
      </c>
      <c r="AU418" s="49">
        <f>'2017'!AN44</f>
        <v>4</v>
      </c>
      <c r="AV418" s="49">
        <f>'2017'!AO44</f>
        <v>5</v>
      </c>
      <c r="AW418" s="49">
        <f>'2017'!AP44</f>
        <v>5</v>
      </c>
      <c r="AX418" s="49">
        <f>'2017'!AQ44</f>
        <v>0</v>
      </c>
      <c r="AY418" s="50">
        <f>'2017'!AR44</f>
        <v>0</v>
      </c>
      <c r="AZ418" s="60">
        <f>'2017'!AS44</f>
        <v>21</v>
      </c>
      <c r="BA418" s="61">
        <f>'2017'!AT44</f>
        <v>3618</v>
      </c>
      <c r="BB418" s="61">
        <f>'2017'!AU44</f>
        <v>0</v>
      </c>
      <c r="BC418" s="61">
        <f>'2017'!AV44</f>
        <v>3</v>
      </c>
      <c r="BD418" s="61">
        <f>'2017'!AW44</f>
        <v>1</v>
      </c>
      <c r="BE418" s="61">
        <f>'2017'!AX44</f>
        <v>23</v>
      </c>
      <c r="BF418" s="62">
        <f>'2017'!AY44</f>
        <v>0</v>
      </c>
      <c r="BG418" s="62">
        <f>'2017'!AZ44</f>
        <v>0</v>
      </c>
      <c r="BH418" s="62">
        <f>'2017'!BA44</f>
        <v>0</v>
      </c>
      <c r="BI418" s="62">
        <f>'2017'!BB44</f>
        <v>0</v>
      </c>
      <c r="BJ418" s="62">
        <f>'2017'!BC44</f>
        <v>0</v>
      </c>
      <c r="BK418" s="62">
        <f>'2017'!BD44</f>
        <v>0</v>
      </c>
      <c r="BL418" s="62">
        <f>'2017'!BE44</f>
        <v>0</v>
      </c>
      <c r="BM418" s="62">
        <f>'2017'!BF44</f>
        <v>0</v>
      </c>
      <c r="BN418" s="63">
        <f>'2017'!BG44</f>
        <v>0</v>
      </c>
      <c r="BO418" s="60">
        <f>'2017'!BH44</f>
        <v>346</v>
      </c>
      <c r="BP418" s="61">
        <f>'2017'!BI44</f>
        <v>1782</v>
      </c>
      <c r="BQ418" s="61">
        <f>'2017'!BJ44</f>
        <v>0</v>
      </c>
      <c r="BR418" s="61">
        <f>'2017'!BK44</f>
        <v>27</v>
      </c>
      <c r="BS418" s="61">
        <f>'2017'!BL44</f>
        <v>2</v>
      </c>
      <c r="BT418" s="61">
        <f>'2017'!BM44</f>
        <v>15</v>
      </c>
      <c r="BU418" s="62">
        <f>'2017'!BN44</f>
        <v>0</v>
      </c>
      <c r="BV418" s="62">
        <f>'2017'!BO44</f>
        <v>0</v>
      </c>
      <c r="BW418" s="62">
        <f>'2017'!BP44</f>
        <v>0</v>
      </c>
      <c r="BX418" s="62">
        <f>'2017'!BQ44</f>
        <v>0</v>
      </c>
      <c r="BY418" s="62">
        <f>'2017'!BR44</f>
        <v>0</v>
      </c>
      <c r="BZ418" s="62">
        <f>'2017'!BS44</f>
        <v>0</v>
      </c>
      <c r="CA418" s="62">
        <f>'2017'!BT44</f>
        <v>0</v>
      </c>
      <c r="CB418" s="62">
        <f>'2017'!BU44</f>
        <v>0</v>
      </c>
      <c r="CC418" s="63">
        <f>'2017'!BV44</f>
        <v>0</v>
      </c>
      <c r="CD418" s="60">
        <f>'2017'!BW44</f>
        <v>558</v>
      </c>
      <c r="CE418" s="61">
        <f>'2017'!BX44</f>
        <v>2444</v>
      </c>
      <c r="CF418" s="61">
        <f>'2017'!BY44</f>
        <v>72</v>
      </c>
      <c r="CG418" s="61">
        <f>'2017'!BZ44</f>
        <v>43</v>
      </c>
      <c r="CH418" s="61">
        <f>'2017'!CA44</f>
        <v>6</v>
      </c>
      <c r="CI418" s="61">
        <f>'2017'!CB44</f>
        <v>21</v>
      </c>
      <c r="CJ418" s="62">
        <f>'2017'!CC44</f>
        <v>0</v>
      </c>
      <c r="CK418" s="62">
        <f>'2017'!CD44</f>
        <v>0</v>
      </c>
      <c r="CL418" s="62">
        <f>'2017'!CE44</f>
        <v>1.84</v>
      </c>
      <c r="CM418" s="62">
        <f>'2017'!CF44</f>
        <v>4.5</v>
      </c>
      <c r="CN418" s="62">
        <f>'2017'!CG44</f>
        <v>13.3</v>
      </c>
      <c r="CO418" s="62">
        <f>'2017'!CH44</f>
        <v>0</v>
      </c>
      <c r="CP418" s="62">
        <f>'2017'!CI44</f>
        <v>6.5</v>
      </c>
      <c r="CQ418" s="62">
        <f>'2017'!CJ44</f>
        <v>80</v>
      </c>
      <c r="CR418" s="63">
        <f>'2017'!CK44</f>
        <v>18.100000000000001</v>
      </c>
      <c r="CS418" s="60">
        <f>'2017'!CL44</f>
        <v>198</v>
      </c>
      <c r="CT418" s="61">
        <f>'2017'!CM44</f>
        <v>3486</v>
      </c>
      <c r="CU418" s="61">
        <f>'2017'!CN44</f>
        <v>22</v>
      </c>
      <c r="CV418" s="61">
        <f>'2017'!CO44</f>
        <v>13</v>
      </c>
      <c r="CW418" s="61">
        <f>'2017'!CP44</f>
        <v>2</v>
      </c>
      <c r="CX418" s="61">
        <f>'2017'!CQ44</f>
        <v>31</v>
      </c>
      <c r="CY418" s="62">
        <f>'2017'!CR44</f>
        <v>0</v>
      </c>
      <c r="CZ418" s="62">
        <f>'2017'!CS44</f>
        <v>0</v>
      </c>
      <c r="DA418" s="62">
        <f>'2017'!CT44</f>
        <v>3.02</v>
      </c>
      <c r="DB418" s="62">
        <f>'2017'!CU44</f>
        <v>4</v>
      </c>
      <c r="DC418" s="62">
        <f>'2017'!CV44</f>
        <v>13</v>
      </c>
      <c r="DD418" s="62">
        <f>'2017'!CW44</f>
        <v>0</v>
      </c>
      <c r="DE418" s="62">
        <f>'2017'!CX44</f>
        <v>13.3</v>
      </c>
      <c r="DF418" s="62">
        <f>'2017'!CY44</f>
        <v>77.599999999999994</v>
      </c>
      <c r="DG418" s="63">
        <f>'2017'!CZ44</f>
        <v>22.4</v>
      </c>
      <c r="DH418" s="60">
        <f>'2017'!DA44</f>
        <v>743</v>
      </c>
      <c r="DI418" s="61">
        <f>'2017'!DB44</f>
        <v>3434</v>
      </c>
      <c r="DJ418" s="61">
        <f>'2017'!DC44</f>
        <v>67</v>
      </c>
      <c r="DK418" s="61">
        <f>'2017'!DD44</f>
        <v>44</v>
      </c>
      <c r="DL418" s="61">
        <f>'2017'!DE44</f>
        <v>8</v>
      </c>
      <c r="DM418" s="61">
        <f>'2017'!DF44</f>
        <v>26</v>
      </c>
      <c r="DN418" s="62">
        <f>'2017'!DG44</f>
        <v>0.84</v>
      </c>
      <c r="DO418" s="62">
        <f>'2017'!DH44</f>
        <v>1.91</v>
      </c>
      <c r="DP418" s="62">
        <f>'2017'!DI44</f>
        <v>2.4500000000000002</v>
      </c>
      <c r="DQ418" s="62">
        <f>'2017'!DJ44</f>
        <v>5.9</v>
      </c>
      <c r="DR418" s="62">
        <f>'2017'!DK44</f>
        <v>13.4</v>
      </c>
      <c r="DS418" s="62">
        <f>'2017'!DL44</f>
        <v>0</v>
      </c>
      <c r="DT418" s="62">
        <f>'2017'!DM44</f>
        <v>2.2000000000000002</v>
      </c>
      <c r="DU418" s="62">
        <f>'2017'!DN44</f>
        <v>83.2</v>
      </c>
      <c r="DV418" s="63">
        <f>'2017'!DO44</f>
        <v>15.5</v>
      </c>
    </row>
    <row r="419" spans="1:126" ht="15.75" customHeight="1" x14ac:dyDescent="0.2">
      <c r="A419" s="30">
        <f t="shared" si="43"/>
        <v>417</v>
      </c>
      <c r="B419" s="31">
        <f>'2021'!A37</f>
        <v>35</v>
      </c>
      <c r="C419" s="31">
        <v>2021</v>
      </c>
      <c r="D419" s="32" t="str">
        <f>'2021'!B37</f>
        <v>Rico Bussey Jr.</v>
      </c>
      <c r="E419" s="32" t="str" cm="1">
        <f t="array" ref="E419">_xlfn.IFS(F419&gt;12.5,"Cornerstone",AND(F419&gt;11.995,F419&lt;12.5),"Elite",AND(F419&gt;11,F419&lt;12.995),"Elite Upside",AND(F419&gt;=9.69,F419&lt;10.999),"Upside",AND(F419&gt;8.4,F419&lt;9.999),"Upside Lite",AND(F419&gt;7.25,F419&lt;8.999),"Outlier",AND(F419&gt;=6,F419&lt;7.25),"Outlier Lite",F419&lt;6.999,"Purgatory")</f>
        <v>Purgatory</v>
      </c>
      <c r="F419" s="33">
        <f>'2021'!C37</f>
        <v>5.3128571428571423</v>
      </c>
      <c r="G419" s="33">
        <f t="shared" si="44"/>
        <v>32.1</v>
      </c>
      <c r="H419" s="303">
        <f t="shared" si="45"/>
        <v>-1.7899972798255501</v>
      </c>
      <c r="I419" s="34" t="str">
        <f>'2021'!D37</f>
        <v>Hawaii</v>
      </c>
      <c r="J419" s="35">
        <f>'2021'!E37</f>
        <v>7</v>
      </c>
      <c r="K419" s="36">
        <f>'2021'!F37</f>
        <v>35851</v>
      </c>
      <c r="L419" s="37">
        <f>'2021'!G37</f>
        <v>27.605479452054794</v>
      </c>
      <c r="M419" s="37" t="str">
        <f>'2021'!H37</f>
        <v>RS SR</v>
      </c>
      <c r="N419" s="37">
        <f>'2021'!I37</f>
        <v>23.18904109589041</v>
      </c>
      <c r="O419" s="37" t="str">
        <f>'2021'!J37</f>
        <v>Wide</v>
      </c>
      <c r="P419" s="37" t="str">
        <f>'2021'!K37</f>
        <v>DEEP</v>
      </c>
      <c r="Q419" s="37" t="str">
        <f>'2021'!L37</f>
        <v>Elite Separator</v>
      </c>
      <c r="R419" s="55">
        <f>'2021'!M37</f>
        <v>72.38</v>
      </c>
      <c r="S419" s="55">
        <f>'2021'!N37</f>
        <v>186</v>
      </c>
      <c r="T419" s="231">
        <f t="shared" si="46"/>
        <v>24.961675881832392</v>
      </c>
      <c r="U419" s="35">
        <f>'2021'!O37</f>
        <v>4.5</v>
      </c>
      <c r="V419" s="56">
        <f>'2021'!P37</f>
        <v>0</v>
      </c>
      <c r="W419" s="57">
        <f>'2021'!Q37</f>
        <v>3.5819793205317578E-2</v>
      </c>
      <c r="X419" s="58">
        <f>'2021'!R37</f>
        <v>0.16568771414586392</v>
      </c>
      <c r="Y419" s="58">
        <f>'2021'!S37</f>
        <v>0.25501504513540624</v>
      </c>
      <c r="Z419" s="58">
        <f>'2021'!T37</f>
        <v>4.4117647058823532E-2</v>
      </c>
      <c r="AA419" s="58">
        <f>'2021'!U37</f>
        <v>0.1315410465674508</v>
      </c>
      <c r="AB419" s="58">
        <f>'2021'!V37</f>
        <v>0.19327804585142852</v>
      </c>
      <c r="AC419" s="59">
        <f>'2021'!W37</f>
        <v>0.14689131484708567</v>
      </c>
      <c r="AD419" s="42">
        <f>'2021'!X37</f>
        <v>20.528767123287672</v>
      </c>
      <c r="AE419" s="43">
        <f>'2021'!Y37</f>
        <v>2.78</v>
      </c>
      <c r="AF419" s="43">
        <f>'2021'!Z37</f>
        <v>9.8000000000000007</v>
      </c>
      <c r="AG419" s="43">
        <f>'2021'!AA37</f>
        <v>17.7</v>
      </c>
      <c r="AH419" s="43">
        <f>'2021'!AB37</f>
        <v>1.27</v>
      </c>
      <c r="AI419" s="43">
        <f>'2021'!AC37</f>
        <v>1.92</v>
      </c>
      <c r="AJ419" s="44">
        <f>'2021'!AD37</f>
        <v>2.7810218978102191E-2</v>
      </c>
      <c r="AK419" s="44">
        <f>'2021'!AE37</f>
        <v>0.19467153284671532</v>
      </c>
      <c r="AL419" s="45">
        <f>'2021'!AF37</f>
        <v>0.114</v>
      </c>
      <c r="AM419" s="46">
        <f>DS419/100</f>
        <v>0.33299999999999996</v>
      </c>
      <c r="AN419" s="45">
        <f>'2021'!AG37</f>
        <v>0.89999999999999991</v>
      </c>
      <c r="AO419" s="45">
        <f>'2021'!AH37</f>
        <v>0.1</v>
      </c>
      <c r="AP419" s="43">
        <f>'2021'!AI37</f>
        <v>90.717878372199365</v>
      </c>
      <c r="AQ419" s="47">
        <f>'2021'!AJ37</f>
        <v>88.652246287470604</v>
      </c>
      <c r="AR419" s="48">
        <f>'2021'!AK37</f>
        <v>3</v>
      </c>
      <c r="AS419" s="49">
        <f>'2021'!AL37</f>
        <v>5</v>
      </c>
      <c r="AT419" s="49">
        <f>'2021'!AM37</f>
        <v>5</v>
      </c>
      <c r="AU419" s="49">
        <f>'2021'!AN37</f>
        <v>7</v>
      </c>
      <c r="AV419" s="49">
        <f>'2021'!AO37</f>
        <v>8</v>
      </c>
      <c r="AW419" s="49">
        <f>'2021'!AP37</f>
        <v>4</v>
      </c>
      <c r="AX419" s="49">
        <f>'2021'!AQ37</f>
        <v>0</v>
      </c>
      <c r="AY419" s="50">
        <f>'2021'!AR37</f>
        <v>0</v>
      </c>
      <c r="AZ419" s="60">
        <f>'2021'!AS37</f>
        <v>97</v>
      </c>
      <c r="BA419" s="61">
        <f>'2021'!AT37</f>
        <v>2708</v>
      </c>
      <c r="BB419" s="61">
        <f>'2021'!AU37</f>
        <v>16</v>
      </c>
      <c r="BC419" s="61">
        <f>'2021'!AV37</f>
        <v>8</v>
      </c>
      <c r="BD419" s="61">
        <f>'2021'!AW37</f>
        <v>1</v>
      </c>
      <c r="BE419" s="61">
        <f>'2021'!AX37</f>
        <v>15</v>
      </c>
      <c r="BF419" s="62">
        <f>'2021'!AY37</f>
        <v>0.75</v>
      </c>
      <c r="BG419" s="62">
        <f>'2021'!AZ37</f>
        <v>0.55000000000000004</v>
      </c>
      <c r="BH419" s="62">
        <f>'2021'!BA37</f>
        <v>1.39</v>
      </c>
      <c r="BI419" s="62">
        <f>'2021'!BB37</f>
        <v>4.0999999999999996</v>
      </c>
      <c r="BJ419" s="62">
        <f>'2021'!BC37</f>
        <v>14.6</v>
      </c>
      <c r="BK419" s="62">
        <f>'2021'!BD37</f>
        <v>0</v>
      </c>
      <c r="BL419" s="62">
        <f>'2021'!BE37</f>
        <v>20</v>
      </c>
      <c r="BM419" s="62">
        <f>'2021'!BF37</f>
        <v>97.3</v>
      </c>
      <c r="BN419" s="63">
        <f>'2021'!BG37</f>
        <v>2.7</v>
      </c>
      <c r="BO419" s="60">
        <f>'2021'!BH37</f>
        <v>677</v>
      </c>
      <c r="BP419" s="61">
        <f>'2021'!BI37</f>
        <v>4086</v>
      </c>
      <c r="BQ419" s="61">
        <f>'2021'!BJ37</f>
        <v>85</v>
      </c>
      <c r="BR419" s="61">
        <f>'2021'!BK37</f>
        <v>47</v>
      </c>
      <c r="BS419" s="61">
        <f>'2021'!BL37</f>
        <v>7</v>
      </c>
      <c r="BT419" s="61">
        <f>'2021'!BM37</f>
        <v>32</v>
      </c>
      <c r="BU419" s="62">
        <f>'2021'!BN37</f>
        <v>0.52</v>
      </c>
      <c r="BV419" s="62">
        <f>'2021'!BO37</f>
        <v>1.37</v>
      </c>
      <c r="BW419" s="62">
        <f>'2021'!BP37</f>
        <v>1.93</v>
      </c>
      <c r="BX419" s="62">
        <f>'2021'!BQ37</f>
        <v>3.5</v>
      </c>
      <c r="BY419" s="62">
        <f>'2021'!BR37</f>
        <v>15.5</v>
      </c>
      <c r="BZ419" s="62">
        <f>'2021'!BW37</f>
        <v>21.1</v>
      </c>
      <c r="CA419" s="62">
        <f>'2021'!BX37</f>
        <v>9.6</v>
      </c>
      <c r="CB419" s="62">
        <f>'2021'!BY37</f>
        <v>98.1</v>
      </c>
      <c r="CC419" s="63">
        <f>'2021'!BZ37</f>
        <v>1.9</v>
      </c>
      <c r="CD419" s="60">
        <f>'2021'!CA37</f>
        <v>1017</v>
      </c>
      <c r="CE419" s="61">
        <f>'2021'!CB37</f>
        <v>3988</v>
      </c>
      <c r="CF419" s="61">
        <f>'2021'!CC37</f>
        <v>102</v>
      </c>
      <c r="CG419" s="61">
        <f>'2021'!CD37</f>
        <v>68</v>
      </c>
      <c r="CH419" s="61">
        <f>'2021'!CE37</f>
        <v>12</v>
      </c>
      <c r="CI419" s="61">
        <f>'2021'!CF37</f>
        <v>28</v>
      </c>
      <c r="CJ419" s="62">
        <f>'2021'!CG37</f>
        <v>0.69</v>
      </c>
      <c r="CK419" s="62">
        <f>'2021'!CH37</f>
        <v>2.16</v>
      </c>
      <c r="CL419" s="62">
        <f>'2021'!CI37</f>
        <v>2.54</v>
      </c>
      <c r="CM419" s="62">
        <f>'2021'!CJ37</f>
        <v>5.8</v>
      </c>
      <c r="CN419" s="62">
        <f>'2021'!CK37</f>
        <v>13.9</v>
      </c>
      <c r="CO419" s="62">
        <f>'2021'!CP37</f>
        <v>42.9</v>
      </c>
      <c r="CP419" s="62">
        <f>'2021'!CQ37</f>
        <v>13.9</v>
      </c>
      <c r="CQ419" s="62">
        <f>'2021'!CR37</f>
        <v>97.4</v>
      </c>
      <c r="CR419" s="63">
        <f>'2021'!CS37</f>
        <v>2.6</v>
      </c>
      <c r="CS419" s="60">
        <f>'2021'!CT37</f>
        <v>150</v>
      </c>
      <c r="CT419" s="61">
        <f>'2021'!CU37</f>
        <v>3400</v>
      </c>
      <c r="CU419" s="61">
        <f>'2021'!CV37</f>
        <v>11</v>
      </c>
      <c r="CV419" s="61">
        <f>'2021'!CW37</f>
        <v>5</v>
      </c>
      <c r="CW419" s="61">
        <f>'2021'!CX37</f>
        <v>1</v>
      </c>
      <c r="CX419" s="61">
        <f>'2021'!CY37</f>
        <v>33</v>
      </c>
      <c r="CY419" s="62">
        <f>'2021'!CZ37</f>
        <v>1.27</v>
      </c>
      <c r="CZ419" s="62">
        <f>'2021'!DA37</f>
        <v>1.92</v>
      </c>
      <c r="DA419" s="62">
        <f>'2021'!DB37</f>
        <v>2.78</v>
      </c>
      <c r="DB419" s="62">
        <f>'2021'!DC37</f>
        <v>9.8000000000000007</v>
      </c>
      <c r="DC419" s="62">
        <f>'2021'!DD37</f>
        <v>17.7</v>
      </c>
      <c r="DD419" s="62">
        <f>'2021'!DI37</f>
        <v>33.299999999999997</v>
      </c>
      <c r="DE419" s="62">
        <f>'2021'!DJ37</f>
        <v>16.7</v>
      </c>
      <c r="DF419" s="62">
        <f>'2021'!DK37</f>
        <v>81.8</v>
      </c>
      <c r="DG419" s="63">
        <f>'2021'!DL37</f>
        <v>18.2</v>
      </c>
      <c r="DH419" s="60">
        <f>'2021'!DM37</f>
        <v>274</v>
      </c>
      <c r="DI419" s="61">
        <f>'2021'!DN37</f>
        <v>2083</v>
      </c>
      <c r="DJ419" s="61">
        <f>'2021'!DO37</f>
        <v>48</v>
      </c>
      <c r="DK419" s="61">
        <f>'2021'!DP37</f>
        <v>31</v>
      </c>
      <c r="DL419" s="61">
        <f>'2021'!DQ37</f>
        <v>1</v>
      </c>
      <c r="DM419" s="61">
        <f>'2021'!DR37</f>
        <v>14</v>
      </c>
      <c r="DN419" s="62">
        <f>'2021'!DS37</f>
        <v>0.24</v>
      </c>
      <c r="DO419" s="62">
        <f>'2021'!DT37</f>
        <v>1.08</v>
      </c>
      <c r="DP419" s="62">
        <f>'2021'!DU37</f>
        <v>1.27</v>
      </c>
      <c r="DQ419" s="62">
        <f>'2021'!DV37</f>
        <v>3.7</v>
      </c>
      <c r="DR419" s="62">
        <f>'2021'!DW37</f>
        <v>11.4</v>
      </c>
      <c r="DS419" s="62">
        <f>'2021'!EB37</f>
        <v>33.299999999999997</v>
      </c>
      <c r="DT419" s="62">
        <f>'2021'!EC37</f>
        <v>11.4</v>
      </c>
      <c r="DU419" s="62">
        <f>'2021'!ED37</f>
        <v>98.2</v>
      </c>
      <c r="DV419" s="63">
        <f>'2021'!EE37</f>
        <v>1.8</v>
      </c>
    </row>
    <row r="420" spans="1:126" ht="15.75" customHeight="1" x14ac:dyDescent="0.2">
      <c r="A420" s="30">
        <f t="shared" si="43"/>
        <v>418</v>
      </c>
      <c r="B420" s="31">
        <f>'2015'!A29</f>
        <v>27</v>
      </c>
      <c r="C420" s="31">
        <v>2015</v>
      </c>
      <c r="D420" s="32" t="str">
        <f>'2015'!B29</f>
        <v>Vince Mayle</v>
      </c>
      <c r="E420" s="32" t="str" cm="1">
        <f t="array" ref="E420">_xlfn.IFS(F420&gt;12.5,"Cornerstone",AND(F420&gt;11.995,F420&lt;12.5),"Elite",AND(F420&gt;11,F420&lt;12.995),"Elite Upside",AND(F420&gt;=9.69,F420&lt;10.999),"Upside",AND(F420&gt;8.4,F420&lt;9.999),"Upside Lite",AND(F420&gt;7.25,F420&lt;8.999),"Outlier",AND(F420&gt;=6,F420&lt;7.25),"Outlier Lite",F420&lt;6.999,"Purgatory")</f>
        <v>Purgatory</v>
      </c>
      <c r="F420" s="33">
        <f>'2015'!C29</f>
        <v>5.3</v>
      </c>
      <c r="G420" s="33">
        <f t="shared" si="44"/>
        <v>32</v>
      </c>
      <c r="H420" s="303">
        <f t="shared" si="45"/>
        <v>-1.7973766941683036</v>
      </c>
      <c r="I420" s="34" t="str">
        <f>'2015'!D29</f>
        <v>Washington State</v>
      </c>
      <c r="J420" s="35">
        <f>'2015'!E29</f>
        <v>5</v>
      </c>
      <c r="K420" s="36">
        <f>'2015'!F29</f>
        <v>33401</v>
      </c>
      <c r="L420" s="37">
        <f>'2015'!G29</f>
        <v>34.317808219178083</v>
      </c>
      <c r="M420" s="37" t="str">
        <f>'2015'!H29</f>
        <v>RS SR</v>
      </c>
      <c r="N420" s="37">
        <f>'2015'!I29</f>
        <v>23.890410958904109</v>
      </c>
      <c r="O420" s="37" t="str">
        <f>'2015'!J29</f>
        <v>Wide</v>
      </c>
      <c r="P420" s="37" t="str">
        <f>'2015'!K29</f>
        <v>SLOB</v>
      </c>
      <c r="Q420" s="37" t="str">
        <f>'2015'!L29</f>
        <v>N/A</v>
      </c>
      <c r="R420" s="55">
        <f>'2015'!M29</f>
        <v>74</v>
      </c>
      <c r="S420" s="55">
        <f>'2015'!N29</f>
        <v>224</v>
      </c>
      <c r="T420" s="231">
        <f t="shared" si="46"/>
        <v>28.759579506010727</v>
      </c>
      <c r="U420" s="37">
        <f>'2015'!O29</f>
        <v>4.67</v>
      </c>
      <c r="V420" s="56">
        <f>'2015'!P29</f>
        <v>4</v>
      </c>
      <c r="W420" s="57">
        <f>'2015'!Q29</f>
        <v>0</v>
      </c>
      <c r="X420" s="58">
        <f>'2015'!R29</f>
        <v>0</v>
      </c>
      <c r="Y420" s="58">
        <f>'2015'!S29</f>
        <v>0</v>
      </c>
      <c r="Z420" s="58">
        <f>'2015'!T29</f>
        <v>0.13315217391304349</v>
      </c>
      <c r="AA420" s="58">
        <f>'2015'!U29</f>
        <v>0.25872295882763435</v>
      </c>
      <c r="AB420" s="58">
        <f>'2015'!V29</f>
        <v>0.25872295882763435</v>
      </c>
      <c r="AC420" s="59">
        <f>'2015'!W29</f>
        <v>0.24578681088625262</v>
      </c>
      <c r="AD420" s="42">
        <f>'2015'!X29</f>
        <v>23.238356164383561</v>
      </c>
      <c r="AE420" s="43">
        <f>'2015'!Y29</f>
        <v>2.69</v>
      </c>
      <c r="AF420" s="43">
        <f>'2015'!Z29</f>
        <v>7.8</v>
      </c>
      <c r="AG420" s="43">
        <f>'2015'!AA29</f>
        <v>9.8000000000000007</v>
      </c>
      <c r="AH420" s="43">
        <f>'2015'!AB29</f>
        <v>0</v>
      </c>
      <c r="AI420" s="43">
        <f>'2015'!AC29</f>
        <v>0</v>
      </c>
      <c r="AJ420" s="44" t="str">
        <f>'2015'!AD29</f>
        <v>N/A</v>
      </c>
      <c r="AK420" s="44" t="str">
        <f>'2015'!AE29</f>
        <v>N/A</v>
      </c>
      <c r="AL420" s="45">
        <f>'2015'!AF29</f>
        <v>0.152</v>
      </c>
      <c r="AM420" s="46">
        <f>DS420</f>
        <v>0</v>
      </c>
      <c r="AN420" s="45">
        <f>'2015'!AG29</f>
        <v>0.99299999999999999</v>
      </c>
      <c r="AO420" s="45">
        <f>'2015'!AH29</f>
        <v>6.9999999999999993E-3</v>
      </c>
      <c r="AP420" s="43">
        <f>'2015'!AI29</f>
        <v>94.1912351069804</v>
      </c>
      <c r="AQ420" s="47">
        <f>'2015'!AJ29</f>
        <v>95.154002893956942</v>
      </c>
      <c r="AR420" s="48">
        <f>'2015'!AK29</f>
        <v>6</v>
      </c>
      <c r="AS420" s="49">
        <f>'2015'!AL29</f>
        <v>0</v>
      </c>
      <c r="AT420" s="49">
        <f>'2015'!AM29</f>
        <v>5</v>
      </c>
      <c r="AU420" s="49">
        <f>'2015'!AN29</f>
        <v>6</v>
      </c>
      <c r="AV420" s="49">
        <f>'2015'!AO29</f>
        <v>4</v>
      </c>
      <c r="AW420" s="49">
        <f>'2015'!AP29</f>
        <v>5</v>
      </c>
      <c r="AX420" s="49">
        <f>'2015'!AQ29</f>
        <v>5</v>
      </c>
      <c r="AY420" s="50">
        <f>'2015'!AR29</f>
        <v>0</v>
      </c>
      <c r="AZ420" s="60">
        <f>'2015'!AS29</f>
        <v>0</v>
      </c>
      <c r="BA420" s="61">
        <f>'2015'!AT29</f>
        <v>1</v>
      </c>
      <c r="BB420" s="61">
        <f>'2015'!AU29</f>
        <v>0</v>
      </c>
      <c r="BC420" s="61">
        <f>'2015'!AV29</f>
        <v>0</v>
      </c>
      <c r="BD420" s="61">
        <f>'2015'!AW29</f>
        <v>0</v>
      </c>
      <c r="BE420" s="61">
        <f>'2015'!AX29</f>
        <v>0</v>
      </c>
      <c r="BF420" s="62">
        <f>'2015'!AY29</f>
        <v>0</v>
      </c>
      <c r="BG420" s="62">
        <f>'2015'!AZ29</f>
        <v>0</v>
      </c>
      <c r="BH420" s="62">
        <f>'2015'!BA29</f>
        <v>0</v>
      </c>
      <c r="BI420" s="62">
        <f>'2015'!BB29</f>
        <v>0</v>
      </c>
      <c r="BJ420" s="62">
        <f>'2015'!BC29</f>
        <v>0</v>
      </c>
      <c r="BK420" s="62">
        <f>'2015'!BD29</f>
        <v>0</v>
      </c>
      <c r="BL420" s="62">
        <f>'2015'!BE29</f>
        <v>0</v>
      </c>
      <c r="BM420" s="62">
        <f>'2015'!BF29</f>
        <v>0</v>
      </c>
      <c r="BN420" s="63">
        <f>'2015'!BG29</f>
        <v>0</v>
      </c>
      <c r="BO420" s="60">
        <f>'2015'!BH29</f>
        <v>0</v>
      </c>
      <c r="BP420" s="61">
        <f>'2015'!BI29</f>
        <v>1</v>
      </c>
      <c r="BQ420" s="61">
        <f>'2015'!BJ29</f>
        <v>0</v>
      </c>
      <c r="BR420" s="61">
        <f>'2015'!BK29</f>
        <v>0</v>
      </c>
      <c r="BS420" s="61">
        <f>'2015'!BL29</f>
        <v>0</v>
      </c>
      <c r="BT420" s="61">
        <f>'2015'!BM29</f>
        <v>0</v>
      </c>
      <c r="BU420" s="62">
        <f>'2015'!BN29</f>
        <v>0</v>
      </c>
      <c r="BV420" s="62">
        <f>'2015'!BO29</f>
        <v>0</v>
      </c>
      <c r="BW420" s="62">
        <f>'2015'!BP29</f>
        <v>0</v>
      </c>
      <c r="BX420" s="62">
        <f>'2015'!BQ29</f>
        <v>0</v>
      </c>
      <c r="BY420" s="62">
        <f>'2015'!BR29</f>
        <v>0</v>
      </c>
      <c r="BZ420" s="62">
        <f>'2015'!BS29</f>
        <v>0</v>
      </c>
      <c r="CA420" s="62">
        <f>'2015'!BT29</f>
        <v>0</v>
      </c>
      <c r="CB420" s="62">
        <f>'2015'!BU29</f>
        <v>0</v>
      </c>
      <c r="CC420" s="63">
        <f>'2015'!BV29</f>
        <v>0</v>
      </c>
      <c r="CD420" s="60">
        <f>'2015'!BW29</f>
        <v>0</v>
      </c>
      <c r="CE420" s="61">
        <f>'2015'!BX29</f>
        <v>1</v>
      </c>
      <c r="CF420" s="61">
        <f>'2015'!BY29</f>
        <v>0</v>
      </c>
      <c r="CG420" s="61">
        <f>'2015'!BZ29</f>
        <v>0</v>
      </c>
      <c r="CH420" s="61">
        <f>'2015'!CA29</f>
        <v>0</v>
      </c>
      <c r="CI420" s="61">
        <f>'2015'!CB29</f>
        <v>0</v>
      </c>
      <c r="CJ420" s="62">
        <f>'2015'!CC29</f>
        <v>0</v>
      </c>
      <c r="CK420" s="62">
        <f>'2015'!CD29</f>
        <v>0</v>
      </c>
      <c r="CL420" s="62">
        <f>'2015'!CE29</f>
        <v>0</v>
      </c>
      <c r="CM420" s="62">
        <f>'2015'!CF29</f>
        <v>0</v>
      </c>
      <c r="CN420" s="62">
        <f>'2015'!CG29</f>
        <v>0</v>
      </c>
      <c r="CO420" s="62">
        <f>'2015'!CH29</f>
        <v>0</v>
      </c>
      <c r="CP420" s="62">
        <f>'2015'!CI29</f>
        <v>0</v>
      </c>
      <c r="CQ420" s="62">
        <f>'2015'!CJ29</f>
        <v>0</v>
      </c>
      <c r="CR420" s="63">
        <f>'2015'!CK29</f>
        <v>0</v>
      </c>
      <c r="CS420" s="60">
        <f>'2015'!CL29</f>
        <v>539</v>
      </c>
      <c r="CT420" s="61">
        <f>'2015'!CM29</f>
        <v>4048</v>
      </c>
      <c r="CU420" s="61">
        <f>'2015'!CN29</f>
        <v>0</v>
      </c>
      <c r="CV420" s="61">
        <f>'2015'!CO29</f>
        <v>0</v>
      </c>
      <c r="CW420" s="61">
        <f>'2015'!CP29</f>
        <v>0</v>
      </c>
      <c r="CX420" s="61">
        <f>'2015'!CQ29</f>
        <v>0</v>
      </c>
      <c r="CY420" s="62">
        <f>'2015'!CR29</f>
        <v>0</v>
      </c>
      <c r="CZ420" s="62">
        <f>'2015'!CS29</f>
        <v>0</v>
      </c>
      <c r="DA420" s="62">
        <f>'2015'!CT29</f>
        <v>0</v>
      </c>
      <c r="DB420" s="62">
        <f>'2015'!CU29</f>
        <v>0</v>
      </c>
      <c r="DC420" s="62">
        <f>'2015'!CV29</f>
        <v>0</v>
      </c>
      <c r="DD420" s="62">
        <f>'2015'!CW29</f>
        <v>0</v>
      </c>
      <c r="DE420" s="62">
        <f>'2015'!CX29</f>
        <v>0</v>
      </c>
      <c r="DF420" s="62">
        <f>'2015'!CY29</f>
        <v>0</v>
      </c>
      <c r="DG420" s="63">
        <f>'2015'!CZ29</f>
        <v>0</v>
      </c>
      <c r="DH420" s="60">
        <f>'2015'!DA29</f>
        <v>1483</v>
      </c>
      <c r="DI420" s="61">
        <f>'2015'!DB29</f>
        <v>5732</v>
      </c>
      <c r="DJ420" s="61">
        <f>'2015'!DC29</f>
        <v>163</v>
      </c>
      <c r="DK420" s="61">
        <f>'2015'!DD29</f>
        <v>106</v>
      </c>
      <c r="DL420" s="61">
        <f>'2015'!DE29</f>
        <v>9</v>
      </c>
      <c r="DM420" s="61">
        <f>'2015'!DF29</f>
        <v>0</v>
      </c>
      <c r="DN420" s="62">
        <f>'2015'!DG29</f>
        <v>0</v>
      </c>
      <c r="DO420" s="62">
        <f>'2015'!DH29</f>
        <v>0</v>
      </c>
      <c r="DP420" s="62">
        <f>'2015'!DI29</f>
        <v>2.69</v>
      </c>
      <c r="DQ420" s="62">
        <f>'2015'!DJ29</f>
        <v>7.8</v>
      </c>
      <c r="DR420" s="62">
        <f>'2015'!DK29</f>
        <v>9.8000000000000007</v>
      </c>
      <c r="DS420" s="62">
        <f>'2015'!DL29</f>
        <v>0</v>
      </c>
      <c r="DT420" s="62">
        <f>'2015'!DM29</f>
        <v>15.2</v>
      </c>
      <c r="DU420" s="62">
        <f>'2015'!DN29</f>
        <v>99.3</v>
      </c>
      <c r="DV420" s="63">
        <f>'2015'!DO29</f>
        <v>0.7</v>
      </c>
    </row>
    <row r="421" spans="1:126" ht="15.75" customHeight="1" x14ac:dyDescent="0.2">
      <c r="A421" s="30">
        <f t="shared" si="43"/>
        <v>419</v>
      </c>
      <c r="B421" s="31">
        <f>'2026 - WIP'!A39</f>
        <v>37</v>
      </c>
      <c r="C421" s="31">
        <v>2026</v>
      </c>
      <c r="D421" s="32" t="str">
        <f>'2026 - WIP'!B39</f>
        <v>Deion Burks</v>
      </c>
      <c r="E421" s="32" t="str" cm="1">
        <f t="array" ref="E421">_xlfn.IFS(F421&gt;12.5,"Cornerstone",AND(F421&gt;11.995,F421&lt;12.5),"Elite",AND(F421&gt;11,F421&lt;12.995),"Elite Upside",AND(F421&gt;=9.69,F421&lt;10.999),"Upside",AND(F421&gt;8.4,F421&lt;9.999),"Upside Lite",AND(F421&gt;7.25,F421&lt;8.999),"Outlier",AND(F421&gt;=6,F421&lt;7.25),"Outlier Lite",F421&lt;6.999,"Purgatory")</f>
        <v>Purgatory</v>
      </c>
      <c r="F421" s="33">
        <f>'2026 - WIP'!C39</f>
        <v>5.2699999999999987</v>
      </c>
      <c r="G421" s="33">
        <f t="shared" si="44"/>
        <v>31.8</v>
      </c>
      <c r="H421" s="303">
        <f t="shared" si="45"/>
        <v>-1.8145953276347295</v>
      </c>
      <c r="I421" s="34" t="str">
        <f>'2026 - WIP'!D39</f>
        <v>Oklahoma</v>
      </c>
      <c r="J421" s="35">
        <f>'2026 - WIP'!E39</f>
        <v>1</v>
      </c>
      <c r="K421" s="36">
        <f>'2026 - WIP'!F39</f>
        <v>37629</v>
      </c>
      <c r="L421" s="37">
        <f>'2026 - WIP'!G39</f>
        <v>22.734246575342464</v>
      </c>
      <c r="M421" s="37" t="str">
        <f>'2026 - WIP'!H39</f>
        <v>RS SR</v>
      </c>
      <c r="N421" s="37">
        <f>'2026 - WIP'!I39</f>
        <v>23.315068493150687</v>
      </c>
      <c r="O421" s="37" t="str">
        <f>'2026 - WIP'!J39</f>
        <v>Slot</v>
      </c>
      <c r="P421" s="37" t="str">
        <f>'2026 - WIP'!K39</f>
        <v>RAT</v>
      </c>
      <c r="Q421" s="37" t="str">
        <f>'2026 - WIP'!L39</f>
        <v>Poor Earner</v>
      </c>
      <c r="R421" s="35">
        <f>'2026 - WIP'!M39</f>
        <v>71</v>
      </c>
      <c r="S421" s="35">
        <f>'2026 - WIP'!N39</f>
        <v>185</v>
      </c>
      <c r="T421" s="231">
        <f t="shared" si="46"/>
        <v>25.801977015578711</v>
      </c>
      <c r="U421" s="35">
        <f>'2026 - WIP'!O39</f>
        <v>4.5</v>
      </c>
      <c r="V421" s="38">
        <f>'2026 - WIP'!P39</f>
        <v>0</v>
      </c>
      <c r="W421" s="57">
        <f>'2026 - WIP'!Q39</f>
        <v>3.657850309510411E-2</v>
      </c>
      <c r="X421" s="58">
        <f>'2026 - WIP'!R39</f>
        <v>4.1110252731486586E-2</v>
      </c>
      <c r="Y421" s="58">
        <f>'2026 - WIP'!S39</f>
        <v>0.24818497474747478</v>
      </c>
      <c r="Z421" s="58">
        <f>'2026 - WIP'!T39</f>
        <v>0.27076222980659842</v>
      </c>
      <c r="AA421" s="58">
        <f>'2026 - WIP'!U39</f>
        <v>0.23709167544783982</v>
      </c>
      <c r="AB421" s="58">
        <f>'2026 - WIP'!V39</f>
        <v>0.25392695262721909</v>
      </c>
      <c r="AC421" s="59">
        <f>'2026 - WIP'!W39</f>
        <v>0.25392695262721909</v>
      </c>
      <c r="AD421" s="42">
        <f>'2026 - WIP'!X39</f>
        <v>20.660273972602738</v>
      </c>
      <c r="AE421" s="43">
        <f>'2026 - WIP'!Y39</f>
        <v>2.12</v>
      </c>
      <c r="AF421" s="43">
        <f>'2026 - WIP'!Z39</f>
        <v>5.0999999999999996</v>
      </c>
      <c r="AG421" s="43">
        <f>'2026 - WIP'!AA39</f>
        <v>8.8000000000000007</v>
      </c>
      <c r="AH421" s="43">
        <f>'2026 - WIP'!AB39</f>
        <v>0</v>
      </c>
      <c r="AI421" s="43">
        <f>'2026 - WIP'!AC39</f>
        <v>0</v>
      </c>
      <c r="AJ421" s="44">
        <f>'2026 - WIP'!AD39</f>
        <v>3.768888888888889E-2</v>
      </c>
      <c r="AK421" s="44">
        <f>'2026 - WIP'!AE39</f>
        <v>0.18844444444444447</v>
      </c>
      <c r="AL421" s="45">
        <f>'2026 - WIP'!AF39</f>
        <v>3.1E-2</v>
      </c>
      <c r="AM421" s="46">
        <f t="shared" ref="AM421:AM430" si="48">DS421/100</f>
        <v>0.5</v>
      </c>
      <c r="AN421" s="45">
        <f>'2026 - WIP'!AG39</f>
        <v>0.13800000000000001</v>
      </c>
      <c r="AO421" s="45">
        <f>'2026 - WIP'!AH39</f>
        <v>0.85499999999999998</v>
      </c>
      <c r="AP421" s="43">
        <f>'2026 - WIP'!AI39</f>
        <v>90.230147843316573</v>
      </c>
      <c r="AQ421" s="47">
        <f>'2026 - WIP'!AJ39</f>
        <v>85.665939747644472</v>
      </c>
      <c r="AR421" s="48">
        <f>'2026 - WIP'!AK39</f>
        <v>7</v>
      </c>
      <c r="AS421" s="49">
        <f>'2026 - WIP'!AL39</f>
        <v>5</v>
      </c>
      <c r="AT421" s="49">
        <f>'2026 - WIP'!AM39</f>
        <v>4</v>
      </c>
      <c r="AU421" s="49">
        <f>'2026 - WIP'!AN39</f>
        <v>3</v>
      </c>
      <c r="AV421" s="49">
        <f>'2026 - WIP'!AO39</f>
        <v>8</v>
      </c>
      <c r="AW421" s="49">
        <f>'2026 - WIP'!AP39</f>
        <v>4</v>
      </c>
      <c r="AX421" s="49">
        <f>'2026 - WIP'!AQ39</f>
        <v>0</v>
      </c>
      <c r="AY421" s="50">
        <f>'2026 - WIP'!AR39</f>
        <v>0.5</v>
      </c>
      <c r="AZ421" s="60">
        <f>'2026 - WIP'!AS39</f>
        <v>26</v>
      </c>
      <c r="BA421" s="61">
        <f>'2026 - WIP'!AT39</f>
        <v>710.8</v>
      </c>
      <c r="BB421" s="61">
        <f>'2026 - WIP'!AU39</f>
        <v>1</v>
      </c>
      <c r="BC421" s="61">
        <f>'2026 - WIP'!AV39</f>
        <v>1</v>
      </c>
      <c r="BD421" s="61">
        <f>'2026 - WIP'!AW39</f>
        <v>0</v>
      </c>
      <c r="BE421" s="61">
        <f>'2026 - WIP'!AX39</f>
        <v>5.4</v>
      </c>
      <c r="BF421" s="62">
        <f>'2026 - WIP'!AY39</f>
        <v>0</v>
      </c>
      <c r="BG421" s="62">
        <f>'2026 - WIP'!AZ39</f>
        <v>0</v>
      </c>
      <c r="BH421" s="62">
        <f>'2026 - WIP'!BA39</f>
        <v>2.6</v>
      </c>
      <c r="BI421" s="62">
        <f>'2026 - WIP'!BB39</f>
        <v>3</v>
      </c>
      <c r="BJ421" s="62">
        <f>'2026 - WIP'!BC39</f>
        <v>23</v>
      </c>
      <c r="BK421" s="62">
        <f>'2026 - WIP'!BH39</f>
        <v>100</v>
      </c>
      <c r="BL421" s="62">
        <f>'2026 - WIP'!BI39</f>
        <v>0</v>
      </c>
      <c r="BM421" s="62">
        <f>'2026 - WIP'!BJ39</f>
        <v>0</v>
      </c>
      <c r="BN421" s="63">
        <f>'2026 - WIP'!BK39</f>
        <v>100</v>
      </c>
      <c r="BO421" s="60">
        <f>'2026 - WIP'!BL39</f>
        <v>149</v>
      </c>
      <c r="BP421" s="61">
        <f>'2026 - WIP'!BM39</f>
        <v>3624.4</v>
      </c>
      <c r="BQ421" s="61">
        <f>'2026 - WIP'!BN39</f>
        <v>30</v>
      </c>
      <c r="BR421" s="61">
        <f>'2026 - WIP'!BO39</f>
        <v>15</v>
      </c>
      <c r="BS421" s="61">
        <f>'2026 - WIP'!BP39</f>
        <v>0</v>
      </c>
      <c r="BT421" s="61">
        <f>'2026 - WIP'!BQ39</f>
        <v>24.7</v>
      </c>
      <c r="BU421" s="62">
        <f>'2026 - WIP'!BR39</f>
        <v>0.27</v>
      </c>
      <c r="BV421" s="62">
        <f>'2026 - WIP'!BS39</f>
        <v>0</v>
      </c>
      <c r="BW421" s="62">
        <f>'2026 - WIP'!BT39</f>
        <v>0.72</v>
      </c>
      <c r="BX421" s="62">
        <f>'2026 - WIP'!BU39</f>
        <v>4.0999999999999996</v>
      </c>
      <c r="BY421" s="62">
        <f>'2026 - WIP'!BV39</f>
        <v>12.2</v>
      </c>
      <c r="BZ421" s="62">
        <f>'2026 - WIP'!CA39</f>
        <v>0</v>
      </c>
      <c r="CA421" s="62">
        <f>'2026 - WIP'!CB39</f>
        <v>16.7</v>
      </c>
      <c r="CB421" s="62">
        <f>'2026 - WIP'!CC39</f>
        <v>14.2</v>
      </c>
      <c r="CC421" s="63">
        <f>'2026 - WIP'!CD39</f>
        <v>85.8</v>
      </c>
      <c r="CD421" s="60">
        <f>'2026 - WIP'!CE39</f>
        <v>629</v>
      </c>
      <c r="CE421" s="61">
        <f>'2026 - WIP'!CF39</f>
        <v>2534.3999999999996</v>
      </c>
      <c r="CF421" s="61">
        <f>'2026 - WIP'!CG39</f>
        <v>96</v>
      </c>
      <c r="CG421" s="61">
        <f>'2026 - WIP'!CH39</f>
        <v>47</v>
      </c>
      <c r="CH421" s="61">
        <f>'2026 - WIP'!CI39</f>
        <v>7</v>
      </c>
      <c r="CI421" s="61">
        <f>'2026 - WIP'!CJ39</f>
        <v>15.600000000000001</v>
      </c>
      <c r="CJ421" s="62">
        <f>'2026 - WIP'!CK39</f>
        <v>0.93</v>
      </c>
      <c r="CK421" s="62">
        <f>'2026 - WIP'!CL39</f>
        <v>0</v>
      </c>
      <c r="CL421" s="62">
        <f>'2026 - WIP'!CM39</f>
        <v>1.46</v>
      </c>
      <c r="CM421" s="62">
        <f>'2026 - WIP'!CN39</f>
        <v>4.7</v>
      </c>
      <c r="CN421" s="62">
        <f>'2026 - WIP'!CO39</f>
        <v>13.7</v>
      </c>
      <c r="CO421" s="62">
        <f>'2026 - WIP'!CT39</f>
        <v>22.7</v>
      </c>
      <c r="CP421" s="62">
        <f>'2026 - WIP'!CU39</f>
        <v>14.5</v>
      </c>
      <c r="CQ421" s="62">
        <f>'2026 - WIP'!CV39</f>
        <v>91.8</v>
      </c>
      <c r="CR421" s="63">
        <f>'2026 - WIP'!CW39</f>
        <v>7.3</v>
      </c>
      <c r="CS421" s="60">
        <f>'2026 - WIP'!CX39</f>
        <v>238</v>
      </c>
      <c r="CT421" s="61">
        <f>'2026 - WIP'!CY39</f>
        <v>879</v>
      </c>
      <c r="CU421" s="61">
        <f>'2026 - WIP'!CZ39</f>
        <v>42</v>
      </c>
      <c r="CV421" s="61">
        <f>'2026 - WIP'!DA39</f>
        <v>31</v>
      </c>
      <c r="CW421" s="61">
        <f>'2026 - WIP'!DB39</f>
        <v>3</v>
      </c>
      <c r="CX421" s="61">
        <f>'2026 - WIP'!DC39</f>
        <v>6</v>
      </c>
      <c r="CY421" s="62">
        <f>'2026 - WIP'!DD39</f>
        <v>0.57999999999999996</v>
      </c>
      <c r="CZ421" s="62">
        <f>'2026 - WIP'!DE39</f>
        <v>0</v>
      </c>
      <c r="DA421" s="62">
        <f>'2026 - WIP'!DF39</f>
        <v>1.58</v>
      </c>
      <c r="DB421" s="62">
        <f>'2026 - WIP'!DG39</f>
        <v>4</v>
      </c>
      <c r="DC421" s="62">
        <f>'2026 - WIP'!DH39</f>
        <v>6.7</v>
      </c>
      <c r="DD421" s="62">
        <f>'2026 - WIP'!DM39</f>
        <v>62.5</v>
      </c>
      <c r="DE421" s="62">
        <f>'2026 - WIP'!DN39</f>
        <v>3.1</v>
      </c>
      <c r="DF421" s="62">
        <f>'2026 - WIP'!DO39</f>
        <v>13.8</v>
      </c>
      <c r="DG421" s="63">
        <f>'2026 - WIP'!DP39</f>
        <v>85.5</v>
      </c>
      <c r="DH421" s="60">
        <f>'2026 - WIP'!DQ39</f>
        <v>225</v>
      </c>
      <c r="DI421" s="61">
        <f>'2026 - WIP'!DR39</f>
        <v>949</v>
      </c>
      <c r="DJ421" s="61">
        <f>'2026 - WIP'!DS39</f>
        <v>24</v>
      </c>
      <c r="DK421" s="61">
        <f>'2026 - WIP'!DT39</f>
        <v>17</v>
      </c>
      <c r="DL421" s="61">
        <f>'2026 - WIP'!DU39</f>
        <v>2</v>
      </c>
      <c r="DM421" s="61">
        <f>'2026 - WIP'!DV39</f>
        <v>0</v>
      </c>
      <c r="DN421" s="62">
        <f>'2026 - WIP'!DW39</f>
        <v>0</v>
      </c>
      <c r="DO421" s="62">
        <f>'2026 - WIP'!DX39</f>
        <v>0</v>
      </c>
      <c r="DP421" s="62">
        <f>'2026 - WIP'!DY39</f>
        <v>2.12</v>
      </c>
      <c r="DQ421" s="62">
        <f>'2026 - WIP'!DZ39</f>
        <v>5.0999999999999996</v>
      </c>
      <c r="DR421" s="62">
        <f>'2026 - WIP'!EA39</f>
        <v>8.8000000000000007</v>
      </c>
      <c r="DS421" s="62">
        <f>'2026 - WIP'!EF39</f>
        <v>50</v>
      </c>
      <c r="DT421" s="62">
        <f>'2026 - WIP'!EG39</f>
        <v>0</v>
      </c>
      <c r="DU421" s="62">
        <f>'2026 - WIP'!EH39</f>
        <v>79.8</v>
      </c>
      <c r="DV421" s="63">
        <f>'2026 - WIP'!EI39</f>
        <v>20.2</v>
      </c>
    </row>
    <row r="422" spans="1:126" ht="15.75" customHeight="1" x14ac:dyDescent="0.2">
      <c r="A422" s="30">
        <f t="shared" si="43"/>
        <v>420</v>
      </c>
      <c r="B422" s="31">
        <f>'2022'!A42</f>
        <v>41</v>
      </c>
      <c r="C422" s="31">
        <v>2022</v>
      </c>
      <c r="D422" s="32" t="str">
        <f>'2022'!B42</f>
        <v>Samori Toure</v>
      </c>
      <c r="E422" s="32" t="str" cm="1">
        <f t="array" ref="E422">_xlfn.IFS(F422&gt;12.5,"Cornerstone",AND(F422&gt;11.995,F422&lt;12.5),"Elite",AND(F422&gt;11,F422&lt;12.995),"Elite Upside",AND(F422&gt;=9.69,F422&lt;10.999),"Upside",AND(F422&gt;8.4,F422&lt;9.999),"Upside Lite",AND(F422&gt;7.25,F422&lt;8.999),"Outlier",AND(F422&gt;=6,F422&lt;7.25),"Outlier Lite",F422&lt;6.999,"Purgatory")</f>
        <v>Purgatory</v>
      </c>
      <c r="F422" s="33">
        <f>'2022'!C42</f>
        <v>5.2357142857142867</v>
      </c>
      <c r="G422" s="33">
        <f t="shared" si="44"/>
        <v>31.7</v>
      </c>
      <c r="H422" s="303">
        <f t="shared" si="45"/>
        <v>-1.8342737658820716</v>
      </c>
      <c r="I422" s="34" t="str">
        <f>'2022'!D42</f>
        <v>Nebraska</v>
      </c>
      <c r="J422" s="35">
        <f>'2022'!E42</f>
        <v>2</v>
      </c>
      <c r="K422" s="36">
        <f>'2022'!F42</f>
        <v>35878</v>
      </c>
      <c r="L422" s="37">
        <f>'2022'!G42</f>
        <v>27.531506849315068</v>
      </c>
      <c r="M422" s="37" t="str">
        <f>'2022'!H42</f>
        <v>RS SR</v>
      </c>
      <c r="N422" s="37">
        <f>'2022'!I42</f>
        <v>24.112328767123287</v>
      </c>
      <c r="O422" s="37" t="str">
        <f>'2022'!J42</f>
        <v>Slot</v>
      </c>
      <c r="P422" s="37" t="str">
        <f>'2022'!K42</f>
        <v>RAT</v>
      </c>
      <c r="Q422" s="37" t="str">
        <f>'2022'!L42</f>
        <v>Elite Separator</v>
      </c>
      <c r="R422" s="55">
        <f>'2022'!M42</f>
        <v>75</v>
      </c>
      <c r="S422" s="55">
        <f>'2022'!N42</f>
        <v>190</v>
      </c>
      <c r="T422" s="231">
        <f t="shared" si="46"/>
        <v>23.74810865177286</v>
      </c>
      <c r="U422" s="35">
        <f>'2022'!O42</f>
        <v>4.5199999999999996</v>
      </c>
      <c r="V422" s="56">
        <f>'2022'!P42</f>
        <v>7</v>
      </c>
      <c r="W422" s="57">
        <f>'2022'!Q42</f>
        <v>0</v>
      </c>
      <c r="X422" s="58">
        <f>'2022'!R42</f>
        <v>0.14720642355302777</v>
      </c>
      <c r="Y422" s="58">
        <f>'2022'!S42</f>
        <v>0.35392992424242425</v>
      </c>
      <c r="Z422" s="58">
        <f>'2022'!T42</f>
        <v>0</v>
      </c>
      <c r="AA422" s="58">
        <f>'2022'!U42</f>
        <v>0.28088833281201125</v>
      </c>
      <c r="AB422" s="58">
        <f>'2022'!V42</f>
        <v>0.31740912852721775</v>
      </c>
      <c r="AC422" s="59">
        <f>'2022'!W42</f>
        <v>0.31740912852721775</v>
      </c>
      <c r="AD422" s="42">
        <f>'2022'!X42</f>
        <v>21.452054794520549</v>
      </c>
      <c r="AE422" s="43">
        <f>'2022'!Y42</f>
        <v>2.72</v>
      </c>
      <c r="AF422" s="43">
        <f>'2022'!Z42</f>
        <v>7.6</v>
      </c>
      <c r="AG422" s="43">
        <f>'2022'!AA42</f>
        <v>0</v>
      </c>
      <c r="AH422" s="43">
        <f>'2022'!AB42</f>
        <v>0.9</v>
      </c>
      <c r="AI422" s="43">
        <f>'2022'!AC42</f>
        <v>2.63</v>
      </c>
      <c r="AJ422" s="44">
        <f>'2022'!AD42</f>
        <v>2.423162583518931E-2</v>
      </c>
      <c r="AK422" s="44">
        <f>'2022'!AE42</f>
        <v>0.20293986636971048</v>
      </c>
      <c r="AL422" s="45">
        <f>'2022'!AF42</f>
        <v>4.2000000000000003E-2</v>
      </c>
      <c r="AM422" s="46">
        <f t="shared" si="48"/>
        <v>0.375</v>
      </c>
      <c r="AN422" s="45">
        <f>'2022'!AG42</f>
        <v>8.5500000000000007E-2</v>
      </c>
      <c r="AO422" s="45">
        <f>'2022'!AH42</f>
        <v>0.39899999999999997</v>
      </c>
      <c r="AP422" s="43">
        <f>'2022'!AI42</f>
        <v>91.039498639907492</v>
      </c>
      <c r="AQ422" s="47">
        <f>'2022'!AJ42</f>
        <v>93.840593067204168</v>
      </c>
      <c r="AR422" s="48">
        <f>'2022'!AK42</f>
        <v>8</v>
      </c>
      <c r="AS422" s="49">
        <f>'2022'!AL42</f>
        <v>4</v>
      </c>
      <c r="AT422" s="49">
        <f>'2022'!AM42</f>
        <v>5</v>
      </c>
      <c r="AU422" s="49">
        <f>'2022'!AN42</f>
        <v>6</v>
      </c>
      <c r="AV422" s="49">
        <f>'2022'!AO42</f>
        <v>7</v>
      </c>
      <c r="AW422" s="49">
        <f>'2022'!AP42</f>
        <v>5</v>
      </c>
      <c r="AX422" s="49">
        <f>'2022'!AQ42</f>
        <v>1</v>
      </c>
      <c r="AY422" s="50">
        <f>'2022'!AR42</f>
        <v>0</v>
      </c>
      <c r="AZ422" s="60">
        <f>'2022'!AS42</f>
        <v>0</v>
      </c>
      <c r="BA422" s="61">
        <f>'2022'!AT42</f>
        <v>2723</v>
      </c>
      <c r="BB422" s="61">
        <f>'2022'!AU42</f>
        <v>0</v>
      </c>
      <c r="BC422" s="61">
        <f>'2022'!AV42</f>
        <v>0</v>
      </c>
      <c r="BD422" s="61">
        <f>'2022'!AW42</f>
        <v>0</v>
      </c>
      <c r="BE422" s="61">
        <f>'2022'!AX42</f>
        <v>0</v>
      </c>
      <c r="BF422" s="62">
        <f>'2022'!AY42</f>
        <v>0</v>
      </c>
      <c r="BG422" s="62">
        <f>'2022'!AZ42</f>
        <v>0</v>
      </c>
      <c r="BH422" s="62">
        <f>'2022'!BA42</f>
        <v>0</v>
      </c>
      <c r="BI422" s="62">
        <f>'2022'!BB42</f>
        <v>0</v>
      </c>
      <c r="BJ422" s="62">
        <f>'2022'!BC42</f>
        <v>0</v>
      </c>
      <c r="BK422" s="62">
        <f>'2022'!BH42</f>
        <v>0</v>
      </c>
      <c r="BL422" s="62">
        <f>'2022'!BI42</f>
        <v>0</v>
      </c>
      <c r="BM422" s="62">
        <f>'2022'!BJ42</f>
        <v>0</v>
      </c>
      <c r="BN422" s="63">
        <f>'2022'!BK42</f>
        <v>0</v>
      </c>
      <c r="BO422" s="60">
        <f>'2022'!BL42</f>
        <v>440</v>
      </c>
      <c r="BP422" s="61">
        <f>'2022'!BM42</f>
        <v>2989</v>
      </c>
      <c r="BQ422" s="61">
        <f>'2022'!BN42</f>
        <v>0</v>
      </c>
      <c r="BR422" s="61">
        <f>'2022'!BO42</f>
        <v>0</v>
      </c>
      <c r="BS422" s="61">
        <f>'2022'!BP42</f>
        <v>0</v>
      </c>
      <c r="BT422" s="61">
        <f>'2022'!BQ42</f>
        <v>0</v>
      </c>
      <c r="BU422" s="62">
        <f>'2022'!BR42</f>
        <v>0</v>
      </c>
      <c r="BV422" s="62">
        <f>'2022'!BS42</f>
        <v>0</v>
      </c>
      <c r="BW422" s="62">
        <f>'2022'!BT42</f>
        <v>0</v>
      </c>
      <c r="BX422" s="62">
        <f>'2022'!BU42</f>
        <v>0</v>
      </c>
      <c r="BY422" s="62">
        <f>'2022'!BV42</f>
        <v>0</v>
      </c>
      <c r="BZ422" s="62">
        <f>'2022'!CA42</f>
        <v>0</v>
      </c>
      <c r="CA422" s="62">
        <f>'2022'!CB42</f>
        <v>0</v>
      </c>
      <c r="CB422" s="62">
        <f>'2022'!CC42</f>
        <v>0</v>
      </c>
      <c r="CC422" s="63">
        <f>'2022'!CD42</f>
        <v>0</v>
      </c>
      <c r="CD422" s="60">
        <f>'2022'!CE42</f>
        <v>1495</v>
      </c>
      <c r="CE422" s="61">
        <f>'2022'!CF42</f>
        <v>4224</v>
      </c>
      <c r="CF422" s="61">
        <f>'2022'!CG42</f>
        <v>0</v>
      </c>
      <c r="CG422" s="61">
        <f>'2022'!CH42</f>
        <v>0</v>
      </c>
      <c r="CH422" s="61">
        <f>'2022'!CI42</f>
        <v>0</v>
      </c>
      <c r="CI422" s="61">
        <f>'2022'!CJ42</f>
        <v>0</v>
      </c>
      <c r="CJ422" s="62">
        <f>'2022'!CK42</f>
        <v>0</v>
      </c>
      <c r="CK422" s="62">
        <f>'2022'!CL42</f>
        <v>0</v>
      </c>
      <c r="CL422" s="62">
        <f>'2022'!CM42</f>
        <v>0</v>
      </c>
      <c r="CM422" s="62">
        <f>'2022'!CN42</f>
        <v>0</v>
      </c>
      <c r="CN422" s="62">
        <f>'2022'!CO42</f>
        <v>0</v>
      </c>
      <c r="CO422" s="62">
        <f>'2022'!CT42</f>
        <v>0</v>
      </c>
      <c r="CP422" s="62">
        <f>'2022'!CU42</f>
        <v>0</v>
      </c>
      <c r="CQ422" s="62">
        <f>'2022'!CV42</f>
        <v>0</v>
      </c>
      <c r="CR422" s="63">
        <f>'2022'!CW42</f>
        <v>0</v>
      </c>
      <c r="CS422" s="60">
        <f>'2022'!CX42</f>
        <v>0</v>
      </c>
      <c r="CT422" s="61">
        <f>'2022'!CY42</f>
        <v>1521</v>
      </c>
      <c r="CU422" s="61">
        <f>'2022'!CZ42</f>
        <v>0</v>
      </c>
      <c r="CV422" s="61">
        <f>'2022'!DA42</f>
        <v>0</v>
      </c>
      <c r="CW422" s="61">
        <f>'2022'!DB42</f>
        <v>0</v>
      </c>
      <c r="CX422" s="61">
        <f>'2022'!DC42</f>
        <v>0</v>
      </c>
      <c r="CY422" s="62">
        <f>'2022'!DD42</f>
        <v>0</v>
      </c>
      <c r="CZ422" s="62">
        <f>'2022'!DE42</f>
        <v>0</v>
      </c>
      <c r="DA422" s="62">
        <f>'2022'!DF42</f>
        <v>0</v>
      </c>
      <c r="DB422" s="62">
        <f>'2022'!DG42</f>
        <v>0</v>
      </c>
      <c r="DC422" s="62">
        <f>'2022'!DH42</f>
        <v>0</v>
      </c>
      <c r="DD422" s="62">
        <f>'2022'!DM42</f>
        <v>0</v>
      </c>
      <c r="DE422" s="62">
        <f>'2022'!DN42</f>
        <v>0</v>
      </c>
      <c r="DF422" s="62">
        <f>'2022'!DO42</f>
        <v>0</v>
      </c>
      <c r="DG422" s="63">
        <f>'2022'!DP42</f>
        <v>0</v>
      </c>
      <c r="DH422" s="60">
        <f>'2022'!DQ42</f>
        <v>898</v>
      </c>
      <c r="DI422" s="61">
        <f>'2022'!DR42</f>
        <v>3197</v>
      </c>
      <c r="DJ422" s="61">
        <f>'2022'!DS42</f>
        <v>75</v>
      </c>
      <c r="DK422" s="61">
        <f>'2022'!DT42</f>
        <v>46</v>
      </c>
      <c r="DL422" s="61">
        <f>'2022'!DU42</f>
        <v>5</v>
      </c>
      <c r="DM422" s="61">
        <f>'2022'!DV42</f>
        <v>14</v>
      </c>
      <c r="DN422" s="62">
        <f>'2022'!DW42</f>
        <v>0.9</v>
      </c>
      <c r="DO422" s="62">
        <f>'2022'!DX42</f>
        <v>2.63</v>
      </c>
      <c r="DP422" s="62">
        <f>'2022'!DY42</f>
        <v>2.72</v>
      </c>
      <c r="DQ422" s="62">
        <f>'2022'!DZ42</f>
        <v>7.6</v>
      </c>
      <c r="DR422" s="62">
        <f>'2022'!EA42</f>
        <v>0</v>
      </c>
      <c r="DS422" s="62">
        <f>'2022'!EF42</f>
        <v>37.5</v>
      </c>
      <c r="DT422" s="62">
        <f>'2022'!EG42</f>
        <v>4.2</v>
      </c>
      <c r="DU422" s="62">
        <f>'2022'!EH42</f>
        <v>17.100000000000001</v>
      </c>
      <c r="DV422" s="63">
        <f>'2022'!EI42</f>
        <v>79.8</v>
      </c>
    </row>
    <row r="423" spans="1:126" ht="15.75" customHeight="1" x14ac:dyDescent="0.2">
      <c r="A423" s="30">
        <f t="shared" si="43"/>
        <v>421</v>
      </c>
      <c r="B423" s="31">
        <f>'2018'!A28</f>
        <v>26</v>
      </c>
      <c r="C423" s="31">
        <v>2018</v>
      </c>
      <c r="D423" s="32" t="str">
        <f>'2018'!B28</f>
        <v>Trey Quinn</v>
      </c>
      <c r="E423" s="32" t="str" cm="1">
        <f t="array" ref="E423">_xlfn.IFS(F423&gt;12.5,"Cornerstone",AND(F423&gt;11.995,F423&lt;12.5),"Elite",AND(F423&gt;11,F423&lt;12.995),"Elite Upside",AND(F423&gt;=9.69,F423&lt;10.999),"Upside",AND(F423&gt;8.4,F423&lt;9.999),"Upside Lite",AND(F423&gt;7.25,F423&lt;8.999),"Outlier",AND(F423&gt;=6,F423&lt;7.25),"Outlier Lite",F423&lt;6.999,"Purgatory")</f>
        <v>Purgatory</v>
      </c>
      <c r="F423" s="33">
        <f>'2018'!C28</f>
        <v>5.234285714285714</v>
      </c>
      <c r="G423" s="33">
        <f t="shared" si="44"/>
        <v>31.5</v>
      </c>
      <c r="H423" s="303">
        <f t="shared" si="45"/>
        <v>-1.8350937008090449</v>
      </c>
      <c r="I423" s="34" t="str">
        <f>'2018'!D28</f>
        <v>SMU</v>
      </c>
      <c r="J423" s="35">
        <f>'2018'!E28</f>
        <v>6</v>
      </c>
      <c r="K423" s="36">
        <f>'2018'!F28</f>
        <v>35040</v>
      </c>
      <c r="L423" s="37">
        <f>'2018'!G28</f>
        <v>29.827397260273973</v>
      </c>
      <c r="M423" s="37" t="str">
        <f>'2018'!H28</f>
        <v>JR</v>
      </c>
      <c r="N423" s="37">
        <f>'2018'!I28</f>
        <v>22.4</v>
      </c>
      <c r="O423" s="37" t="str">
        <f>'2018'!J28</f>
        <v>Slot</v>
      </c>
      <c r="P423" s="37" t="str">
        <f>'2018'!K28</f>
        <v>RAT</v>
      </c>
      <c r="Q423" s="37" t="str">
        <f>'2018'!L28</f>
        <v>Elite Earner</v>
      </c>
      <c r="R423" s="55">
        <f>'2018'!M28</f>
        <v>71</v>
      </c>
      <c r="S423" s="55">
        <f>'2018'!N28</f>
        <v>203</v>
      </c>
      <c r="T423" s="231">
        <f t="shared" si="46"/>
        <v>28.312439644121508</v>
      </c>
      <c r="U423" s="35">
        <f>'2018'!O28</f>
        <v>4.55</v>
      </c>
      <c r="V423" s="56">
        <f>'2018'!P28</f>
        <v>7</v>
      </c>
      <c r="W423" s="57">
        <f>'2018'!Q28</f>
        <v>0</v>
      </c>
      <c r="X423" s="58">
        <f>'2018'!R28</f>
        <v>0</v>
      </c>
      <c r="Y423" s="58">
        <f>'2018'!S28</f>
        <v>7.3664122137404586E-2</v>
      </c>
      <c r="Z423" s="58">
        <f>'2018'!T28</f>
        <v>2.6199494949494948E-2</v>
      </c>
      <c r="AA423" s="58">
        <f>'2018'!U28</f>
        <v>0.32330630394977766</v>
      </c>
      <c r="AB423" s="58">
        <f>'2018'!V28</f>
        <v>0.32330630394977766</v>
      </c>
      <c r="AC423" s="59">
        <f>'2018'!W28</f>
        <v>0.27481035835731099</v>
      </c>
      <c r="AD423" s="42">
        <f>'2018'!X28</f>
        <v>21.761643835616439</v>
      </c>
      <c r="AE423" s="43">
        <f>'2018'!Y28</f>
        <v>2.62</v>
      </c>
      <c r="AF423" s="43">
        <f>'2018'!Z28</f>
        <v>4.8</v>
      </c>
      <c r="AG423" s="43">
        <f>'2018'!AA28</f>
        <v>8.1999999999999993</v>
      </c>
      <c r="AH423" s="43">
        <f>'2018'!AB28</f>
        <v>0.6</v>
      </c>
      <c r="AI423" s="43">
        <f>'2018'!AC28</f>
        <v>2.54</v>
      </c>
      <c r="AJ423" s="44">
        <f>'2018'!AD28</f>
        <v>4.4514563106796121E-2</v>
      </c>
      <c r="AK423" s="44">
        <f>'2018'!AE28</f>
        <v>0.28192556634304211</v>
      </c>
      <c r="AL423" s="45">
        <f>'2018'!AF28</f>
        <v>1.7000000000000001E-2</v>
      </c>
      <c r="AM423" s="46">
        <f t="shared" si="48"/>
        <v>0.57100000000000006</v>
      </c>
      <c r="AN423" s="45">
        <f>'2018'!AG28</f>
        <v>0.32700000000000001</v>
      </c>
      <c r="AO423" s="45">
        <f>'2018'!AH28</f>
        <v>0.17</v>
      </c>
      <c r="AP423" s="43">
        <f>'2018'!AI28</f>
        <v>94.728453436524759</v>
      </c>
      <c r="AQ423" s="47">
        <f>'2018'!AJ28</f>
        <v>89.936702736788888</v>
      </c>
      <c r="AR423" s="48">
        <f>'2018'!AK28</f>
        <v>7</v>
      </c>
      <c r="AS423" s="49">
        <f>'2018'!AL28</f>
        <v>3</v>
      </c>
      <c r="AT423" s="49">
        <f>'2018'!AM28</f>
        <v>5</v>
      </c>
      <c r="AU423" s="49">
        <f>'2018'!AN28</f>
        <v>2</v>
      </c>
      <c r="AV423" s="49">
        <f>'2018'!AO28</f>
        <v>7</v>
      </c>
      <c r="AW423" s="49">
        <f>'2018'!AP28</f>
        <v>4</v>
      </c>
      <c r="AX423" s="49">
        <f>'2018'!AQ28</f>
        <v>1</v>
      </c>
      <c r="AY423" s="50">
        <f>'2018'!AR28</f>
        <v>0</v>
      </c>
      <c r="AZ423" s="60">
        <f>'2018'!AS28</f>
        <v>0</v>
      </c>
      <c r="BA423" s="61">
        <f>'2018'!AT28</f>
        <v>4097</v>
      </c>
      <c r="BB423" s="61">
        <f>'2018'!AU28</f>
        <v>0</v>
      </c>
      <c r="BC423" s="61">
        <f>'2018'!AV28</f>
        <v>0</v>
      </c>
      <c r="BD423" s="61">
        <f>'2018'!AW28</f>
        <v>0</v>
      </c>
      <c r="BE423" s="61">
        <f>'2018'!AX28</f>
        <v>0</v>
      </c>
      <c r="BF423" s="62">
        <f>'2018'!AY28</f>
        <v>0</v>
      </c>
      <c r="BG423" s="62">
        <f>'2018'!AZ28</f>
        <v>0</v>
      </c>
      <c r="BH423" s="62">
        <f>'2018'!BA28</f>
        <v>0</v>
      </c>
      <c r="BI423" s="62">
        <f>'2018'!BB28</f>
        <v>0</v>
      </c>
      <c r="BJ423" s="62">
        <f>'2018'!BC28</f>
        <v>0</v>
      </c>
      <c r="BK423" s="62">
        <f>'2018'!BD28</f>
        <v>0</v>
      </c>
      <c r="BL423" s="62">
        <f>'2018'!BE28</f>
        <v>0</v>
      </c>
      <c r="BM423" s="62">
        <f>'2018'!BF28</f>
        <v>0</v>
      </c>
      <c r="BN423" s="63">
        <f>'2018'!BG28</f>
        <v>0</v>
      </c>
      <c r="BO423" s="60">
        <f>'2018'!BH28</f>
        <v>0</v>
      </c>
      <c r="BP423" s="61">
        <f>'2018'!BI28</f>
        <v>2024</v>
      </c>
      <c r="BQ423" s="61">
        <f>'2018'!BJ28</f>
        <v>37</v>
      </c>
      <c r="BR423" s="61">
        <f>'2018'!BK28</f>
        <v>17</v>
      </c>
      <c r="BS423" s="61">
        <f>'2018'!BL28</f>
        <v>0</v>
      </c>
      <c r="BT423" s="61">
        <f>'2018'!BM28</f>
        <v>0</v>
      </c>
      <c r="BU423" s="62">
        <f>'2018'!BN28</f>
        <v>0</v>
      </c>
      <c r="BV423" s="62">
        <f>'2018'!BO28</f>
        <v>0</v>
      </c>
      <c r="BW423" s="62">
        <f>'2018'!BP28</f>
        <v>0</v>
      </c>
      <c r="BX423" s="62">
        <f>'2018'!BQ28</f>
        <v>0</v>
      </c>
      <c r="BY423" s="62">
        <f>'2018'!BR28</f>
        <v>0</v>
      </c>
      <c r="BZ423" s="62">
        <f>'2018'!BS28</f>
        <v>0</v>
      </c>
      <c r="CA423" s="62">
        <f>'2018'!BT28</f>
        <v>19</v>
      </c>
      <c r="CB423" s="62">
        <f>'2018'!BU28</f>
        <v>15.7</v>
      </c>
      <c r="CC423" s="63">
        <f>'2018'!BV28</f>
        <v>83.2</v>
      </c>
      <c r="CD423" s="60">
        <f>'2018'!BW28</f>
        <v>193</v>
      </c>
      <c r="CE423" s="61">
        <f>'2018'!BX28</f>
        <v>2620</v>
      </c>
      <c r="CF423" s="61">
        <f>'2018'!BY28</f>
        <v>7</v>
      </c>
      <c r="CG423" s="61">
        <f>'2018'!BZ28</f>
        <v>5</v>
      </c>
      <c r="CH423" s="61">
        <f>'2018'!CA28</f>
        <v>0</v>
      </c>
      <c r="CI423" s="61">
        <f>'2018'!CB28</f>
        <v>19</v>
      </c>
      <c r="CJ423" s="62">
        <f>'2018'!CC28</f>
        <v>0</v>
      </c>
      <c r="CK423" s="62">
        <f>'2018'!CD28</f>
        <v>0</v>
      </c>
      <c r="CL423" s="62">
        <f>'2018'!CE28</f>
        <v>1.98</v>
      </c>
      <c r="CM423" s="62">
        <f>'2018'!CF28</f>
        <v>3.4</v>
      </c>
      <c r="CN423" s="62">
        <f>'2018'!CG28</f>
        <v>0</v>
      </c>
      <c r="CO423" s="62">
        <f>'2018'!CH28</f>
        <v>0</v>
      </c>
      <c r="CP423" s="62">
        <f>'2018'!CI28</f>
        <v>0</v>
      </c>
      <c r="CQ423" s="62">
        <f>'2018'!CJ28</f>
        <v>42.6</v>
      </c>
      <c r="CR423" s="63">
        <f>'2018'!CK28</f>
        <v>57.4</v>
      </c>
      <c r="CS423" s="60">
        <f>'2018'!CL28</f>
        <v>83</v>
      </c>
      <c r="CT423" s="61">
        <f>'2018'!CM28</f>
        <v>3168</v>
      </c>
      <c r="CU423" s="61">
        <f>'2018'!CN28</f>
        <v>0</v>
      </c>
      <c r="CV423" s="61">
        <f>'2018'!CO28</f>
        <v>0</v>
      </c>
      <c r="CW423" s="61">
        <f>'2018'!CP28</f>
        <v>0</v>
      </c>
      <c r="CX423" s="61">
        <f>'2018'!CQ28</f>
        <v>0</v>
      </c>
      <c r="CY423" s="62" t="str">
        <f>'2018'!CR28</f>
        <v>NA</v>
      </c>
      <c r="CZ423" s="62" t="str">
        <f>'2018'!CS28</f>
        <v>NA</v>
      </c>
      <c r="DA423" s="62">
        <f>'2018'!CT28</f>
        <v>0</v>
      </c>
      <c r="DB423" s="62">
        <f>'2018'!CU28</f>
        <v>0</v>
      </c>
      <c r="DC423" s="62">
        <f>'2018'!CV28</f>
        <v>0</v>
      </c>
      <c r="DD423" s="62">
        <f>'2018'!CW28</f>
        <v>0</v>
      </c>
      <c r="DE423" s="62">
        <f>'2018'!CX28</f>
        <v>0</v>
      </c>
      <c r="DF423" s="62">
        <f>'2018'!CY28</f>
        <v>0</v>
      </c>
      <c r="DG423" s="63">
        <f>'2018'!CZ28</f>
        <v>0</v>
      </c>
      <c r="DH423" s="60">
        <f>'2018'!DA28</f>
        <v>1236</v>
      </c>
      <c r="DI423" s="61">
        <f>'2018'!DB28</f>
        <v>3823</v>
      </c>
      <c r="DJ423" s="61">
        <f>'2018'!DC28</f>
        <v>154</v>
      </c>
      <c r="DK423" s="61">
        <f>'2018'!DD28</f>
        <v>114</v>
      </c>
      <c r="DL423" s="61">
        <f>'2018'!DE28</f>
        <v>13</v>
      </c>
      <c r="DM423" s="61">
        <f>'2018'!DF28</f>
        <v>35</v>
      </c>
      <c r="DN423" s="62">
        <f>'2018'!DG28</f>
        <v>0.6</v>
      </c>
      <c r="DO423" s="62">
        <f>'2018'!DH28</f>
        <v>2.54</v>
      </c>
      <c r="DP423" s="62">
        <f>'2018'!DI28</f>
        <v>2.62</v>
      </c>
      <c r="DQ423" s="62">
        <f>'2018'!DJ28</f>
        <v>4.8</v>
      </c>
      <c r="DR423" s="62">
        <f>'2018'!DK28</f>
        <v>8.1999999999999993</v>
      </c>
      <c r="DS423" s="62">
        <f>'2018'!DP28</f>
        <v>57.1</v>
      </c>
      <c r="DT423" s="62">
        <f>'2018'!DQ28</f>
        <v>1.7</v>
      </c>
      <c r="DU423" s="62">
        <f>'2018'!DR28</f>
        <v>65.400000000000006</v>
      </c>
      <c r="DV423" s="63">
        <f>'2018'!DS28</f>
        <v>34</v>
      </c>
    </row>
    <row r="424" spans="1:126" ht="15.75" customHeight="1" x14ac:dyDescent="0.2">
      <c r="A424" s="30">
        <f t="shared" si="43"/>
        <v>422</v>
      </c>
      <c r="B424" s="31">
        <f>'2025'!A45</f>
        <v>43</v>
      </c>
      <c r="C424" s="31">
        <v>2025</v>
      </c>
      <c r="D424" s="32" t="str">
        <f>'2025'!B45</f>
        <v>Daniel Jackson</v>
      </c>
      <c r="E424" s="32" t="str" cm="1">
        <f t="array" ref="E424">_xlfn.IFS(F424&gt;12.5,"Cornerstone",AND(F424&gt;11.995,F424&lt;12.5),"Elite",AND(F424&gt;11,F424&lt;12.995),"Elite Upside",AND(F424&gt;=9.69,F424&lt;10.999),"Upside",AND(F424&gt;8.4,F424&lt;9.999),"Upside Lite",AND(F424&gt;7.25,F424&lt;8.999),"Outlier",AND(F424&gt;=6,F424&lt;7.25),"Outlier Lite",F424&lt;6.999,"Purgatory")</f>
        <v>Purgatory</v>
      </c>
      <c r="F424" s="33">
        <f>'2025'!C45</f>
        <v>5.2242857142857142</v>
      </c>
      <c r="G424" s="33">
        <f t="shared" si="44"/>
        <v>31.3</v>
      </c>
      <c r="H424" s="303">
        <f t="shared" si="45"/>
        <v>-1.8408332452978533</v>
      </c>
      <c r="I424" s="34" t="str">
        <f>'2025'!D45</f>
        <v>Minnesota</v>
      </c>
      <c r="J424" s="35">
        <f>'2025'!E45</f>
        <v>2</v>
      </c>
      <c r="K424" s="36">
        <f>'2025'!F45</f>
        <v>37371</v>
      </c>
      <c r="L424" s="37">
        <f>'2025'!G45</f>
        <v>23.44109589041096</v>
      </c>
      <c r="M424" s="37" t="str">
        <f>'2025'!H45</f>
        <v>RS SR</v>
      </c>
      <c r="N424" s="37">
        <f>'2025'!I45</f>
        <v>23.021917808219179</v>
      </c>
      <c r="O424" s="37" t="str">
        <f>'2025'!J45</f>
        <v>Hybrid</v>
      </c>
      <c r="P424" s="37" t="str">
        <f>'2025'!K45</f>
        <v>BALL HOG</v>
      </c>
      <c r="Q424" s="37" t="str">
        <f>'2025'!L45</f>
        <v>Elite Earner</v>
      </c>
      <c r="R424" s="55">
        <f>'2025'!M45</f>
        <v>70</v>
      </c>
      <c r="S424" s="55">
        <f>'2025'!N45</f>
        <v>193</v>
      </c>
      <c r="T424" s="231">
        <f t="shared" si="46"/>
        <v>27.692309833599257</v>
      </c>
      <c r="U424" s="37">
        <f>'2025'!O45</f>
        <v>4.63</v>
      </c>
      <c r="V424" s="56">
        <f>'2025'!P45</f>
        <v>0</v>
      </c>
      <c r="W424" s="57">
        <f>'2025'!Q45</f>
        <v>0.1198249264547607</v>
      </c>
      <c r="X424" s="58">
        <f>'2025'!R45</f>
        <v>0.14983164983164984</v>
      </c>
      <c r="Y424" s="58">
        <f>'2025'!S45</f>
        <v>0.27791637561121646</v>
      </c>
      <c r="Z424" s="58">
        <f>'2025'!T45</f>
        <v>0.44576762149983906</v>
      </c>
      <c r="AA424" s="58">
        <f>'2025'!U45</f>
        <v>0.32365736573657372</v>
      </c>
      <c r="AB424" s="58">
        <f>'2025'!V45</f>
        <v>0.38471249361820636</v>
      </c>
      <c r="AC424" s="59">
        <f>'2025'!W45</f>
        <v>0.38471249361820636</v>
      </c>
      <c r="AD424" s="42">
        <f>'2025'!X45</f>
        <v>20.353424657534248</v>
      </c>
      <c r="AE424" s="43">
        <f>'2025'!Y45</f>
        <v>2.39</v>
      </c>
      <c r="AF424" s="43">
        <f>'2025'!Z45</f>
        <v>3.4</v>
      </c>
      <c r="AG424" s="43">
        <f>'2025'!AA45</f>
        <v>13.2</v>
      </c>
      <c r="AH424" s="43">
        <f>'2025'!AB45</f>
        <v>0.98</v>
      </c>
      <c r="AI424" s="43">
        <f>'2025'!AC45</f>
        <v>0</v>
      </c>
      <c r="AJ424" s="44">
        <f>'2025'!AD45</f>
        <v>8.1830822711471615E-2</v>
      </c>
      <c r="AK424" s="44">
        <f>'2025'!AE45</f>
        <v>0.20333719582850523</v>
      </c>
      <c r="AL424" s="45">
        <f>'2025'!AF45</f>
        <v>6.3E-2</v>
      </c>
      <c r="AM424" s="46">
        <f t="shared" si="48"/>
        <v>0.57600000000000007</v>
      </c>
      <c r="AN424" s="45">
        <f>'2025'!AG45</f>
        <v>0.72199999999999998</v>
      </c>
      <c r="AO424" s="45">
        <f>'2025'!AH45</f>
        <v>0.27250000000000002</v>
      </c>
      <c r="AP424" s="43">
        <f>'2025'!AI45</f>
        <v>83.996915930848544</v>
      </c>
      <c r="AQ424" s="47">
        <f>'2025'!AJ45</f>
        <v>78.069139413682763</v>
      </c>
      <c r="AR424" s="48">
        <f>'2025'!AK45</f>
        <v>10</v>
      </c>
      <c r="AS424" s="49">
        <f>'2025'!AL45</f>
        <v>6</v>
      </c>
      <c r="AT424" s="49">
        <f>'2025'!AM45</f>
        <v>4</v>
      </c>
      <c r="AU424" s="49">
        <f>'2025'!AN45</f>
        <v>0</v>
      </c>
      <c r="AV424" s="49">
        <f>'2025'!AO45</f>
        <v>5</v>
      </c>
      <c r="AW424" s="49">
        <f>'2025'!AP45</f>
        <v>2</v>
      </c>
      <c r="AX424" s="49">
        <f>'2025'!AQ45</f>
        <v>0</v>
      </c>
      <c r="AY424" s="50">
        <f>'2025'!AR45</f>
        <v>0.5</v>
      </c>
      <c r="AZ424" s="60">
        <f>'2025'!AS45</f>
        <v>167</v>
      </c>
      <c r="BA424" s="61">
        <f>'2025'!AT45</f>
        <v>1393.7</v>
      </c>
      <c r="BB424" s="61">
        <f>'2025'!AU45</f>
        <v>21</v>
      </c>
      <c r="BC424" s="61">
        <f>'2025'!AV45</f>
        <v>12</v>
      </c>
      <c r="BD424" s="61">
        <f>'2025'!AW45</f>
        <v>0</v>
      </c>
      <c r="BE424" s="61">
        <f>'2025'!AX45</f>
        <v>7</v>
      </c>
      <c r="BF424" s="62">
        <f>'2025'!AY45</f>
        <v>0</v>
      </c>
      <c r="BG424" s="62">
        <f>'2025'!AZ45</f>
        <v>0</v>
      </c>
      <c r="BH424" s="62">
        <f>'2025'!BA45</f>
        <v>1.1399999999999999</v>
      </c>
      <c r="BI424" s="62">
        <f>'2025'!BB45</f>
        <v>2.5</v>
      </c>
      <c r="BJ424" s="62">
        <f>'2025'!BC45</f>
        <v>14.9</v>
      </c>
      <c r="BK424" s="62">
        <f>'2025'!BH45</f>
        <v>50</v>
      </c>
      <c r="BL424" s="62">
        <f>'2025'!BI45</f>
        <v>20</v>
      </c>
      <c r="BM424" s="62">
        <f>'2025'!BJ45</f>
        <v>89.5</v>
      </c>
      <c r="BN424" s="63">
        <f>'2025'!BK45</f>
        <v>10.5</v>
      </c>
      <c r="BO424" s="60">
        <f>'2025'!BL45</f>
        <v>267</v>
      </c>
      <c r="BP424" s="61">
        <f>'2025'!BM45</f>
        <v>1782</v>
      </c>
      <c r="BQ424" s="61">
        <f>'2025'!BN45</f>
        <v>49</v>
      </c>
      <c r="BR424" s="61">
        <f>'2025'!BO45</f>
        <v>25</v>
      </c>
      <c r="BS424" s="61">
        <f>'2025'!BP45</f>
        <v>1</v>
      </c>
      <c r="BT424" s="61">
        <f>'2025'!BQ45</f>
        <v>9.9</v>
      </c>
      <c r="BU424" s="62">
        <f>'2025'!BR45</f>
        <v>0</v>
      </c>
      <c r="BV424" s="62">
        <f>'2025'!BS45</f>
        <v>0</v>
      </c>
      <c r="BW424" s="62">
        <f>'2025'!BT45</f>
        <v>1.24</v>
      </c>
      <c r="BX424" s="62">
        <f>'2025'!BU45</f>
        <v>5.6</v>
      </c>
      <c r="BY424" s="62">
        <f>'2025'!BV45</f>
        <v>11.8</v>
      </c>
      <c r="BZ424" s="62">
        <f>'2025'!CA45</f>
        <v>28.6</v>
      </c>
      <c r="CA424" s="62">
        <f>'2025'!CB45</f>
        <v>10.7</v>
      </c>
      <c r="CB424" s="62">
        <f>'2025'!CC45</f>
        <v>22.8</v>
      </c>
      <c r="CC424" s="63">
        <f>'2025'!CD45</f>
        <v>77.2</v>
      </c>
      <c r="CD424" s="60">
        <f>'2025'!CE45</f>
        <v>557</v>
      </c>
      <c r="CE424" s="61">
        <f>'2025'!CF45</f>
        <v>2004.1999999999998</v>
      </c>
      <c r="CF424" s="61">
        <f>'2025'!CG45</f>
        <v>58</v>
      </c>
      <c r="CG424" s="61">
        <f>'2025'!CH45</f>
        <v>37</v>
      </c>
      <c r="CH424" s="61">
        <f>'2025'!CI45</f>
        <v>5</v>
      </c>
      <c r="CI424" s="61">
        <f>'2025'!CJ45</f>
        <v>9.9</v>
      </c>
      <c r="CJ424" s="62">
        <f>'2025'!CK45</f>
        <v>0.92</v>
      </c>
      <c r="CK424" s="62">
        <f>'2025'!CL45</f>
        <v>0</v>
      </c>
      <c r="CL424" s="62">
        <f>'2025'!CM45</f>
        <v>2.3199999999999998</v>
      </c>
      <c r="CM424" s="62">
        <f>'2025'!CN45</f>
        <v>5.4</v>
      </c>
      <c r="CN424" s="62">
        <f>'2025'!CO45</f>
        <v>11.8</v>
      </c>
      <c r="CO424" s="62">
        <f>'2025'!CT45</f>
        <v>43.8</v>
      </c>
      <c r="CP424" s="62">
        <f>'2025'!CU45</f>
        <v>2.6</v>
      </c>
      <c r="CQ424" s="62">
        <f>'2025'!CV45</f>
        <v>86.9</v>
      </c>
      <c r="CR424" s="63">
        <f>'2025'!CW45</f>
        <v>13.1</v>
      </c>
      <c r="CS424" s="60">
        <f>'2025'!CX45</f>
        <v>831</v>
      </c>
      <c r="CT424" s="61">
        <f>'2025'!CY45</f>
        <v>1864.2</v>
      </c>
      <c r="CU424" s="61">
        <f>'2025'!CZ45</f>
        <v>107</v>
      </c>
      <c r="CV424" s="61">
        <f>'2025'!DA45</f>
        <v>59</v>
      </c>
      <c r="CW424" s="61">
        <f>'2025'!DB45</f>
        <v>8</v>
      </c>
      <c r="CX424" s="61">
        <f>'2025'!DC45</f>
        <v>15.6</v>
      </c>
      <c r="CY424" s="62">
        <f>'2025'!DD45</f>
        <v>0.91</v>
      </c>
      <c r="CZ424" s="62">
        <f>'2025'!DE45</f>
        <v>0</v>
      </c>
      <c r="DA424" s="62">
        <f>'2025'!DF45</f>
        <v>2.39</v>
      </c>
      <c r="DB424" s="62">
        <f>'2025'!DG45</f>
        <v>3.4</v>
      </c>
      <c r="DC424" s="62">
        <f>'2025'!DH45</f>
        <v>13.2</v>
      </c>
      <c r="DD424" s="62">
        <f>'2025'!DM45</f>
        <v>50</v>
      </c>
      <c r="DE424" s="62">
        <f>'2025'!DN45</f>
        <v>10.6</v>
      </c>
      <c r="DF424" s="62">
        <f>'2025'!DO45</f>
        <v>70.400000000000006</v>
      </c>
      <c r="DG424" s="63">
        <f>'2025'!DP45</f>
        <v>28.8</v>
      </c>
      <c r="DH424" s="60">
        <f>'2025'!DQ45</f>
        <v>863</v>
      </c>
      <c r="DI424" s="61">
        <f>'2025'!DR45</f>
        <v>2666.3999999999996</v>
      </c>
      <c r="DJ424" s="61">
        <f>'2025'!DS45</f>
        <v>115</v>
      </c>
      <c r="DK424" s="61">
        <f>'2025'!DT45</f>
        <v>75</v>
      </c>
      <c r="DL424" s="61">
        <f>'2025'!DU45</f>
        <v>4</v>
      </c>
      <c r="DM424" s="61">
        <f>'2025'!DV45</f>
        <v>18</v>
      </c>
      <c r="DN424" s="62">
        <f>'2025'!DW45</f>
        <v>0.98</v>
      </c>
      <c r="DO424" s="62">
        <f>'2025'!DX45</f>
        <v>0</v>
      </c>
      <c r="DP424" s="62">
        <f>'2025'!DY45</f>
        <v>2.14</v>
      </c>
      <c r="DQ424" s="62">
        <f>'2025'!DZ45</f>
        <v>3.2</v>
      </c>
      <c r="DR424" s="62">
        <f>'2025'!EA45</f>
        <v>11.4</v>
      </c>
      <c r="DS424" s="62">
        <f>'2025'!EF45</f>
        <v>57.6</v>
      </c>
      <c r="DT424" s="62">
        <f>'2025'!EG45</f>
        <v>6.3</v>
      </c>
      <c r="DU424" s="62">
        <f>'2025'!EH45</f>
        <v>74</v>
      </c>
      <c r="DV424" s="63">
        <f>'2025'!EI45</f>
        <v>25.7</v>
      </c>
    </row>
    <row r="425" spans="1:126" ht="15.75" customHeight="1" x14ac:dyDescent="0.2">
      <c r="A425" s="30">
        <f t="shared" si="43"/>
        <v>423</v>
      </c>
      <c r="B425" s="31">
        <f>'2018'!A29</f>
        <v>27</v>
      </c>
      <c r="C425" s="31">
        <v>2018</v>
      </c>
      <c r="D425" s="32" t="str">
        <f>'2018'!B29</f>
        <v>Byron Pringle</v>
      </c>
      <c r="E425" s="32" t="str" cm="1">
        <f t="array" ref="E425">_xlfn.IFS(F425&gt;12.5,"Cornerstone",AND(F425&gt;11.995,F425&lt;12.5),"Elite",AND(F425&gt;11,F425&lt;12.995),"Elite Upside",AND(F425&gt;=9.69,F425&lt;10.999),"Upside",AND(F425&gt;8.4,F425&lt;9.999),"Upside Lite",AND(F425&gt;7.25,F425&lt;8.999),"Outlier",AND(F425&gt;=6,F425&lt;7.25),"Outlier Lite",F425&lt;6.999,"Purgatory")</f>
        <v>Purgatory</v>
      </c>
      <c r="F425" s="33">
        <f>'2018'!C29</f>
        <v>5.2228571428571433</v>
      </c>
      <c r="G425" s="33">
        <f t="shared" si="44"/>
        <v>31</v>
      </c>
      <c r="H425" s="303">
        <f t="shared" si="45"/>
        <v>-1.8416531802248255</v>
      </c>
      <c r="I425" s="34" t="str">
        <f>'2018'!D29</f>
        <v>Kansas State</v>
      </c>
      <c r="J425" s="35">
        <f>'2018'!E29</f>
        <v>3</v>
      </c>
      <c r="K425" s="36">
        <f>'2018'!F29</f>
        <v>34290</v>
      </c>
      <c r="L425" s="37">
        <f>'2018'!G29</f>
        <v>31.882191780821916</v>
      </c>
      <c r="M425" s="37" t="str">
        <f>'2018'!H29</f>
        <v>JR</v>
      </c>
      <c r="N425" s="37">
        <f>'2018'!I29</f>
        <v>24.454794520547946</v>
      </c>
      <c r="O425" s="37" t="str">
        <f>'2018'!J29</f>
        <v>Wide</v>
      </c>
      <c r="P425" s="37" t="str">
        <f>'2018'!K29</f>
        <v>DEEP</v>
      </c>
      <c r="Q425" s="37" t="str">
        <f>'2018'!L29</f>
        <v>Poor Separator</v>
      </c>
      <c r="R425" s="55">
        <f>'2018'!M29</f>
        <v>73</v>
      </c>
      <c r="S425" s="55">
        <f>'2018'!N29</f>
        <v>203</v>
      </c>
      <c r="T425" s="231">
        <f t="shared" si="46"/>
        <v>26.782324684934608</v>
      </c>
      <c r="U425" s="35">
        <f>'2018'!O29</f>
        <v>4.46</v>
      </c>
      <c r="V425" s="56">
        <f>'2018'!P29</f>
        <v>0</v>
      </c>
      <c r="W425" s="57">
        <f>'2018'!Q29</f>
        <v>0</v>
      </c>
      <c r="X425" s="58">
        <f>'2018'!R29</f>
        <v>0</v>
      </c>
      <c r="Y425" s="58">
        <f>'2018'!S29</f>
        <v>0</v>
      </c>
      <c r="Z425" s="58">
        <f>'2018'!T29</f>
        <v>0.30916217540421365</v>
      </c>
      <c r="AA425" s="58">
        <f>'2018'!U29</f>
        <v>0.32049579459938027</v>
      </c>
      <c r="AB425" s="58">
        <f>'2018'!V29</f>
        <v>0.32049579459938027</v>
      </c>
      <c r="AC425" s="59">
        <f>'2018'!W29</f>
        <v>0.30447100486941125</v>
      </c>
      <c r="AD425" s="42">
        <f>'2018'!X29</f>
        <v>22.802739726027397</v>
      </c>
      <c r="AE425" s="43">
        <f>'2018'!Y29</f>
        <v>2.76</v>
      </c>
      <c r="AF425" s="43">
        <f>'2018'!Z29</f>
        <v>7.4</v>
      </c>
      <c r="AG425" s="43">
        <f>'2018'!AA29</f>
        <v>18.100000000000001</v>
      </c>
      <c r="AH425" s="43">
        <f>'2018'!AB29</f>
        <v>0.8</v>
      </c>
      <c r="AI425" s="43">
        <f>'2018'!AC29</f>
        <v>2.93</v>
      </c>
      <c r="AJ425" s="44">
        <f>'2018'!AD29</f>
        <v>5.3370165745856346E-2</v>
      </c>
      <c r="AK425" s="44">
        <f>'2018'!AE29</f>
        <v>0.17917127071823202</v>
      </c>
      <c r="AL425" s="45">
        <f>'2018'!AF29</f>
        <v>0.184</v>
      </c>
      <c r="AM425" s="46">
        <f t="shared" si="48"/>
        <v>0.42899999999999999</v>
      </c>
      <c r="AN425" s="45">
        <f>'2018'!AG29</f>
        <v>0.90399999999999991</v>
      </c>
      <c r="AO425" s="45">
        <f>'2018'!AH29</f>
        <v>9.6000000000000002E-2</v>
      </c>
      <c r="AP425" s="43">
        <f>'2018'!AI29</f>
        <v>102.60927019798106</v>
      </c>
      <c r="AQ425" s="47">
        <f>'2018'!AJ29</f>
        <v>101.56401952167636</v>
      </c>
      <c r="AR425" s="48">
        <f>'2018'!AK29</f>
        <v>8</v>
      </c>
      <c r="AS425" s="49">
        <f>'2018'!AL29</f>
        <v>1</v>
      </c>
      <c r="AT425" s="49">
        <f>'2018'!AM29</f>
        <v>5</v>
      </c>
      <c r="AU425" s="49">
        <f>'2018'!AN29</f>
        <v>5</v>
      </c>
      <c r="AV425" s="49">
        <f>'2018'!AO29</f>
        <v>8</v>
      </c>
      <c r="AW425" s="49">
        <f>'2018'!AP29</f>
        <v>6</v>
      </c>
      <c r="AX425" s="49">
        <f>'2018'!AQ29</f>
        <v>0</v>
      </c>
      <c r="AY425" s="50">
        <f>'2018'!AR29</f>
        <v>0</v>
      </c>
      <c r="AZ425" s="60">
        <f>'2018'!AS29</f>
        <v>0</v>
      </c>
      <c r="BA425" s="61">
        <f>'2018'!AT29</f>
        <v>2921</v>
      </c>
      <c r="BB425" s="61">
        <f>'2018'!AU29</f>
        <v>0</v>
      </c>
      <c r="BC425" s="61">
        <f>'2018'!AV29</f>
        <v>0</v>
      </c>
      <c r="BD425" s="61">
        <f>'2018'!AW29</f>
        <v>0</v>
      </c>
      <c r="BE425" s="61">
        <f>'2018'!AX29</f>
        <v>0</v>
      </c>
      <c r="BF425" s="62">
        <f>'2018'!AY29</f>
        <v>0</v>
      </c>
      <c r="BG425" s="62">
        <f>'2018'!AZ29</f>
        <v>0</v>
      </c>
      <c r="BH425" s="62">
        <f>'2018'!BA29</f>
        <v>0</v>
      </c>
      <c r="BI425" s="62">
        <f>'2018'!BB29</f>
        <v>0</v>
      </c>
      <c r="BJ425" s="62">
        <f>'2018'!BC29</f>
        <v>0</v>
      </c>
      <c r="BK425" s="62">
        <f>'2018'!BD29</f>
        <v>0</v>
      </c>
      <c r="BL425" s="62">
        <f>'2018'!BE29</f>
        <v>0</v>
      </c>
      <c r="BM425" s="62">
        <f>'2018'!BF29</f>
        <v>0</v>
      </c>
      <c r="BN425" s="63">
        <f>'2018'!BG29</f>
        <v>0</v>
      </c>
      <c r="BO425" s="60">
        <f>'2018'!BH29</f>
        <v>0</v>
      </c>
      <c r="BP425" s="61">
        <f>'2018'!BI29</f>
        <v>3736</v>
      </c>
      <c r="BQ425" s="61">
        <f>'2018'!BJ29</f>
        <v>0</v>
      </c>
      <c r="BR425" s="61">
        <f>'2018'!BK29</f>
        <v>0</v>
      </c>
      <c r="BS425" s="61">
        <f>'2018'!BL29</f>
        <v>0</v>
      </c>
      <c r="BT425" s="61">
        <f>'2018'!BM29</f>
        <v>0</v>
      </c>
      <c r="BU425" s="62">
        <f>'2018'!BN29</f>
        <v>0</v>
      </c>
      <c r="BV425" s="62">
        <f>'2018'!BO29</f>
        <v>0</v>
      </c>
      <c r="BW425" s="62">
        <f>'2018'!BP29</f>
        <v>0</v>
      </c>
      <c r="BX425" s="62">
        <f>'2018'!BQ29</f>
        <v>0</v>
      </c>
      <c r="BY425" s="62">
        <f>'2018'!BR29</f>
        <v>0</v>
      </c>
      <c r="BZ425" s="62">
        <f>'2018'!BS29</f>
        <v>0</v>
      </c>
      <c r="CA425" s="62">
        <f>'2018'!BT29</f>
        <v>0</v>
      </c>
      <c r="CB425" s="62">
        <f>'2018'!BU29</f>
        <v>0</v>
      </c>
      <c r="CC425" s="63">
        <f>'2018'!BV29</f>
        <v>0</v>
      </c>
      <c r="CD425" s="60">
        <f>'2018'!BW29</f>
        <v>0</v>
      </c>
      <c r="CE425" s="61">
        <f>'2018'!BX29</f>
        <v>2288</v>
      </c>
      <c r="CF425" s="61">
        <f>'2018'!BY29</f>
        <v>0</v>
      </c>
      <c r="CG425" s="61">
        <f>'2018'!BZ29</f>
        <v>0</v>
      </c>
      <c r="CH425" s="61">
        <f>'2018'!CA29</f>
        <v>0</v>
      </c>
      <c r="CI425" s="61">
        <f>'2018'!CB29</f>
        <v>0</v>
      </c>
      <c r="CJ425" s="62">
        <f>'2018'!CC29</f>
        <v>0</v>
      </c>
      <c r="CK425" s="62">
        <f>'2018'!CD29</f>
        <v>0</v>
      </c>
      <c r="CL425" s="62">
        <f>'2018'!CE29</f>
        <v>0</v>
      </c>
      <c r="CM425" s="62">
        <f>'2018'!CF29</f>
        <v>0</v>
      </c>
      <c r="CN425" s="62">
        <f>'2018'!CG29</f>
        <v>0</v>
      </c>
      <c r="CO425" s="62">
        <f>'2018'!CH29</f>
        <v>0</v>
      </c>
      <c r="CP425" s="62">
        <f>'2018'!CI29</f>
        <v>0</v>
      </c>
      <c r="CQ425" s="62">
        <f>'2018'!CJ29</f>
        <v>0</v>
      </c>
      <c r="CR425" s="63">
        <f>'2018'!CK29</f>
        <v>0</v>
      </c>
      <c r="CS425" s="60">
        <f>'2018'!CL29</f>
        <v>631</v>
      </c>
      <c r="CT425" s="61">
        <f>'2018'!CM29</f>
        <v>2041</v>
      </c>
      <c r="CU425" s="61">
        <f>'2018'!CN29</f>
        <v>80</v>
      </c>
      <c r="CV425" s="61">
        <f>'2018'!CO29</f>
        <v>39</v>
      </c>
      <c r="CW425" s="61">
        <f>'2018'!CP29</f>
        <v>4</v>
      </c>
      <c r="CX425" s="61">
        <f>'2018'!CQ29</f>
        <v>10</v>
      </c>
      <c r="CY425" s="62">
        <f>'2018'!CR29</f>
        <v>0.49</v>
      </c>
      <c r="CZ425" s="62">
        <f>'2018'!CS29</f>
        <v>2.04</v>
      </c>
      <c r="DA425" s="62">
        <f>'2018'!CT29</f>
        <v>1.97</v>
      </c>
      <c r="DB425" s="62">
        <f>'2018'!CU29</f>
        <v>7.4</v>
      </c>
      <c r="DC425" s="62">
        <f>'2018'!CV29</f>
        <v>14.8</v>
      </c>
      <c r="DD425" s="62">
        <f>'2018'!CW29</f>
        <v>0</v>
      </c>
      <c r="DE425" s="62">
        <f>'2018'!CX29</f>
        <v>11.4</v>
      </c>
      <c r="DF425" s="62">
        <f>'2018'!CY29</f>
        <v>85.5</v>
      </c>
      <c r="DG425" s="63">
        <f>'2018'!CZ29</f>
        <v>14.5</v>
      </c>
      <c r="DH425" s="60">
        <f>'2018'!DA29</f>
        <v>724</v>
      </c>
      <c r="DI425" s="61">
        <f>'2018'!DB29</f>
        <v>2259</v>
      </c>
      <c r="DJ425" s="61">
        <f>'2018'!DC29</f>
        <v>61</v>
      </c>
      <c r="DK425" s="61">
        <f>'2018'!DD29</f>
        <v>31</v>
      </c>
      <c r="DL425" s="61">
        <f>'2018'!DE29</f>
        <v>6</v>
      </c>
      <c r="DM425" s="61">
        <f>'2018'!DF29</f>
        <v>16</v>
      </c>
      <c r="DN425" s="62">
        <f>'2018'!DG29</f>
        <v>0.8</v>
      </c>
      <c r="DO425" s="62">
        <f>'2018'!DH29</f>
        <v>2.93</v>
      </c>
      <c r="DP425" s="62">
        <f>'2018'!DI29</f>
        <v>2.76</v>
      </c>
      <c r="DQ425" s="62">
        <f>'2018'!DJ29</f>
        <v>4.5999999999999996</v>
      </c>
      <c r="DR425" s="62">
        <f>'2018'!DK29</f>
        <v>18.100000000000001</v>
      </c>
      <c r="DS425" s="62">
        <f>'2018'!DP29</f>
        <v>42.9</v>
      </c>
      <c r="DT425" s="62">
        <f>'2018'!DQ29</f>
        <v>18.399999999999999</v>
      </c>
      <c r="DU425" s="62">
        <f>'2018'!DR29</f>
        <v>95.3</v>
      </c>
      <c r="DV425" s="63">
        <f>'2018'!DS29</f>
        <v>4.7</v>
      </c>
    </row>
    <row r="426" spans="1:126" ht="15.75" customHeight="1" x14ac:dyDescent="0.2">
      <c r="A426" s="30">
        <f t="shared" si="43"/>
        <v>423</v>
      </c>
      <c r="B426" s="31">
        <f>'2020'!A39</f>
        <v>37</v>
      </c>
      <c r="C426" s="31">
        <v>2020</v>
      </c>
      <c r="D426" s="32" t="str">
        <f>'2020'!B39</f>
        <v>Freddie Swain</v>
      </c>
      <c r="E426" s="32" t="str" cm="1">
        <f t="array" ref="E426">_xlfn.IFS(F426&gt;12.5,"Cornerstone",AND(F426&gt;11.995,F426&lt;12.5),"Elite",AND(F426&gt;11,F426&lt;12.995),"Elite Upside",AND(F426&gt;=9.69,F426&lt;10.999),"Upside",AND(F426&gt;8.4,F426&lt;9.999),"Upside Lite",AND(F426&gt;7.25,F426&lt;8.999),"Outlier",AND(F426&gt;=6,F426&lt;7.25),"Outlier Lite",F426&lt;6.999,"Purgatory")</f>
        <v>Purgatory</v>
      </c>
      <c r="F426" s="33">
        <f>'2020'!C39</f>
        <v>5.2228571428571433</v>
      </c>
      <c r="G426" s="33">
        <f t="shared" si="44"/>
        <v>31</v>
      </c>
      <c r="H426" s="303">
        <f t="shared" si="45"/>
        <v>-1.8416531802248255</v>
      </c>
      <c r="I426" s="34" t="str">
        <f>'2020'!D39</f>
        <v>Florida</v>
      </c>
      <c r="J426" s="35">
        <f>'2020'!E39</f>
        <v>1</v>
      </c>
      <c r="K426" s="36">
        <f>'2020'!F39</f>
        <v>36011</v>
      </c>
      <c r="L426" s="37">
        <f>'2020'!G39</f>
        <v>27.167123287671235</v>
      </c>
      <c r="M426" s="37" t="str">
        <f>'2020'!H39</f>
        <v>SR</v>
      </c>
      <c r="N426" s="37">
        <f>'2020'!I39</f>
        <v>21.734246575342464</v>
      </c>
      <c r="O426" s="37" t="str">
        <f>'2020'!J39</f>
        <v>Slot</v>
      </c>
      <c r="P426" s="37" t="str">
        <f>'2020'!K39</f>
        <v>PROTO Z</v>
      </c>
      <c r="Q426" s="37" t="str">
        <f>'2020'!L39</f>
        <v>Elite Separator</v>
      </c>
      <c r="R426" s="55">
        <f>'2020'!M39</f>
        <v>72</v>
      </c>
      <c r="S426" s="55">
        <f>'2020'!N39</f>
        <v>196</v>
      </c>
      <c r="T426" s="231">
        <f t="shared" si="46"/>
        <v>26.58208433700818</v>
      </c>
      <c r="U426" s="35">
        <f>'2020'!O39</f>
        <v>4.46</v>
      </c>
      <c r="V426" s="56">
        <f>'2020'!P39</f>
        <v>6</v>
      </c>
      <c r="W426" s="57">
        <f>'2020'!Q39</f>
        <v>0</v>
      </c>
      <c r="X426" s="58">
        <f>'2020'!R39</f>
        <v>4.2067736185383245E-2</v>
      </c>
      <c r="Y426" s="58">
        <f>'2020'!S39</f>
        <v>4.860759493670886E-2</v>
      </c>
      <c r="Z426" s="58">
        <f>'2020'!T39</f>
        <v>9.5461095100864549E-2</v>
      </c>
      <c r="AA426" s="58">
        <f>'2020'!U39</f>
        <v>0.13222506393861894</v>
      </c>
      <c r="AB426" s="58">
        <f>'2020'!V39</f>
        <v>0.13222506393861894</v>
      </c>
      <c r="AC426" s="59">
        <f>'2020'!W39</f>
        <v>0.13222506393861894</v>
      </c>
      <c r="AD426" s="42" t="str">
        <f>'2020'!X39</f>
        <v>N/A</v>
      </c>
      <c r="AE426" s="43">
        <f>'2020'!Y39</f>
        <v>2.65</v>
      </c>
      <c r="AF426" s="43">
        <f>'2020'!Z39</f>
        <v>8.4</v>
      </c>
      <c r="AG426" s="43">
        <f>'2020'!AA39</f>
        <v>11.1</v>
      </c>
      <c r="AH426" s="43">
        <f>'2020'!AB39</f>
        <v>0.87</v>
      </c>
      <c r="AI426" s="43">
        <f>'2020'!AC39</f>
        <v>1.18</v>
      </c>
      <c r="AJ426" s="44">
        <f>'2020'!AD39</f>
        <v>3.7292069632495164E-2</v>
      </c>
      <c r="AK426" s="44">
        <f>'2020'!AE39</f>
        <v>0.21442940038684721</v>
      </c>
      <c r="AL426" s="45">
        <f>'2020'!AF39</f>
        <v>2.6000000000000002E-2</v>
      </c>
      <c r="AM426" s="46">
        <f t="shared" si="48"/>
        <v>0.25</v>
      </c>
      <c r="AN426" s="45">
        <f>'2020'!AG39</f>
        <v>5.4500000000000007E-2</v>
      </c>
      <c r="AO426" s="45">
        <f>'2020'!AH39</f>
        <v>0.93100000000000005</v>
      </c>
      <c r="AP426" s="43">
        <f>'2020'!AI39</f>
        <v>99.071019501498952</v>
      </c>
      <c r="AQ426" s="47">
        <f>'2020'!AJ39</f>
        <v>96.053759627331502</v>
      </c>
      <c r="AR426" s="48">
        <f>'2020'!AK39</f>
        <v>3</v>
      </c>
      <c r="AS426" s="49">
        <f>'2020'!AL39</f>
        <v>0</v>
      </c>
      <c r="AT426" s="49">
        <f>'2020'!AM39</f>
        <v>5</v>
      </c>
      <c r="AU426" s="49">
        <f>'2020'!AN39</f>
        <v>6</v>
      </c>
      <c r="AV426" s="49">
        <f>'2020'!AO39</f>
        <v>8</v>
      </c>
      <c r="AW426" s="49">
        <f>'2020'!AP39</f>
        <v>6</v>
      </c>
      <c r="AX426" s="49">
        <f>'2020'!AQ39</f>
        <v>2</v>
      </c>
      <c r="AY426" s="50">
        <f>'2020'!AR39</f>
        <v>0</v>
      </c>
      <c r="AZ426" s="60">
        <f>'2020'!AS39</f>
        <v>0</v>
      </c>
      <c r="BA426" s="61">
        <f>'2020'!AT39</f>
        <v>2899</v>
      </c>
      <c r="BB426" s="61">
        <f>'2020'!AU39</f>
        <v>0</v>
      </c>
      <c r="BC426" s="61">
        <f>'2020'!AV39</f>
        <v>0</v>
      </c>
      <c r="BD426" s="61">
        <f>'2020'!AW39</f>
        <v>0</v>
      </c>
      <c r="BE426" s="61">
        <f>'2020'!AX39</f>
        <v>0</v>
      </c>
      <c r="BF426" s="62">
        <f>'2020'!AY39</f>
        <v>0</v>
      </c>
      <c r="BG426" s="62">
        <f>'2020'!AZ39</f>
        <v>0</v>
      </c>
      <c r="BH426" s="62">
        <f>'2020'!BA39</f>
        <v>0</v>
      </c>
      <c r="BI426" s="62">
        <f>'2020'!BB39</f>
        <v>0</v>
      </c>
      <c r="BJ426" s="62">
        <f>'2020'!BC39</f>
        <v>0</v>
      </c>
      <c r="BK426" s="62">
        <f>'2020'!BD39</f>
        <v>0</v>
      </c>
      <c r="BL426" s="62">
        <f>'2020'!BE39</f>
        <v>0</v>
      </c>
      <c r="BM426" s="62">
        <f>'2020'!BF39</f>
        <v>0</v>
      </c>
      <c r="BN426" s="63">
        <f>'2020'!BG39</f>
        <v>0</v>
      </c>
      <c r="BO426" s="60">
        <f>'2020'!BH39</f>
        <v>118</v>
      </c>
      <c r="BP426" s="61">
        <f>'2020'!BI39</f>
        <v>2805</v>
      </c>
      <c r="BQ426" s="61">
        <f>'2020'!BJ39</f>
        <v>13</v>
      </c>
      <c r="BR426" s="61">
        <f>'2020'!BK39</f>
        <v>8</v>
      </c>
      <c r="BS426" s="61">
        <f>'2020'!BL39</f>
        <v>2</v>
      </c>
      <c r="BT426" s="61">
        <f>'2020'!BM39</f>
        <v>18</v>
      </c>
      <c r="BU426" s="62">
        <f>'2020'!BN39</f>
        <v>1.65</v>
      </c>
      <c r="BV426" s="62">
        <f>'2020'!BO39</f>
        <v>0.62</v>
      </c>
      <c r="BW426" s="62">
        <f>'2020'!BP39</f>
        <v>1.22</v>
      </c>
      <c r="BX426" s="62">
        <f>'2020'!BQ39</f>
        <v>6.8</v>
      </c>
      <c r="BY426" s="62">
        <f>'2020'!BR39</f>
        <v>14.8</v>
      </c>
      <c r="BZ426" s="62">
        <f>'2020'!BS39</f>
        <v>0</v>
      </c>
      <c r="CA426" s="62">
        <f>'2020'!BT39</f>
        <v>0</v>
      </c>
      <c r="CB426" s="62">
        <f>'2020'!BU39</f>
        <v>2.9</v>
      </c>
      <c r="CC426" s="63">
        <f>'2020'!BV39</f>
        <v>96.1</v>
      </c>
      <c r="CD426" s="60">
        <f>'2020'!BW39</f>
        <v>96</v>
      </c>
      <c r="CE426" s="61">
        <f>'2020'!BX39</f>
        <v>1975</v>
      </c>
      <c r="CF426" s="61">
        <f>'2020'!BY39</f>
        <v>26</v>
      </c>
      <c r="CG426" s="61">
        <f>'2020'!BZ39</f>
        <v>8</v>
      </c>
      <c r="CH426" s="61">
        <f>'2020'!CA39</f>
        <v>1</v>
      </c>
      <c r="CI426" s="61">
        <f>'2020'!CB39</f>
        <v>10</v>
      </c>
      <c r="CJ426" s="62">
        <f>'2020'!CC39</f>
        <v>0.16</v>
      </c>
      <c r="CK426" s="62">
        <f>'2020'!CD39</f>
        <v>0.42</v>
      </c>
      <c r="CL426" s="62">
        <f>'2020'!CE39</f>
        <v>0.5</v>
      </c>
      <c r="CM426" s="62">
        <f>'2020'!CF39</f>
        <v>1.3</v>
      </c>
      <c r="CN426" s="62">
        <f>'2020'!CG39</f>
        <v>19.100000000000001</v>
      </c>
      <c r="CO426" s="62">
        <f>'2020'!CL39</f>
        <v>0</v>
      </c>
      <c r="CP426" s="62">
        <f>'2020'!CM39</f>
        <v>20</v>
      </c>
      <c r="CQ426" s="62">
        <f>'2020'!CN39</f>
        <v>73.099999999999994</v>
      </c>
      <c r="CR426" s="63">
        <f>'2020'!CO39</f>
        <v>25.9</v>
      </c>
      <c r="CS426" s="60">
        <f>'2020'!CP39</f>
        <v>265</v>
      </c>
      <c r="CT426" s="61">
        <f>'2020'!CQ39</f>
        <v>2776</v>
      </c>
      <c r="CU426" s="61">
        <f>'2020'!CR39</f>
        <v>22</v>
      </c>
      <c r="CV426" s="61">
        <f>'2020'!CS39</f>
        <v>14</v>
      </c>
      <c r="CW426" s="61">
        <f>'2020'!CT39</f>
        <v>5</v>
      </c>
      <c r="CX426" s="61">
        <f>'2020'!CU39</f>
        <v>28</v>
      </c>
      <c r="CY426" s="62">
        <f>'2020'!CV39</f>
        <v>0.87</v>
      </c>
      <c r="CZ426" s="62">
        <f>'2020'!CW39</f>
        <v>0.9</v>
      </c>
      <c r="DA426" s="62">
        <f>'2020'!CX39</f>
        <v>2.65</v>
      </c>
      <c r="DB426" s="62">
        <f>'2020'!CY39</f>
        <v>8.4</v>
      </c>
      <c r="DC426" s="62">
        <f>'2020'!CZ39</f>
        <v>11.1</v>
      </c>
      <c r="DD426" s="62">
        <f>'2020'!DE39</f>
        <v>0</v>
      </c>
      <c r="DE426" s="62">
        <f>'2020'!DF39</f>
        <v>0</v>
      </c>
      <c r="DF426" s="62">
        <f>'2020'!DG39</f>
        <v>4.2</v>
      </c>
      <c r="DG426" s="63">
        <f>'2020'!DH39</f>
        <v>93.3</v>
      </c>
      <c r="DH426" s="60">
        <f>'2020'!DI39</f>
        <v>517</v>
      </c>
      <c r="DI426" s="61">
        <f>'2020'!DJ39</f>
        <v>3910</v>
      </c>
      <c r="DJ426" s="61">
        <f>'2020'!DK39</f>
        <v>54</v>
      </c>
      <c r="DK426" s="61">
        <f>'2020'!DL39</f>
        <v>38</v>
      </c>
      <c r="DL426" s="61">
        <f>'2020'!DM39</f>
        <v>7</v>
      </c>
      <c r="DM426" s="61">
        <f>'2020'!DN39</f>
        <v>33</v>
      </c>
      <c r="DN426" s="62">
        <f>'2020'!DO39</f>
        <v>0.78</v>
      </c>
      <c r="DO426" s="62">
        <f>'2020'!DP39</f>
        <v>1.18</v>
      </c>
      <c r="DP426" s="62">
        <f>'2020'!DQ39</f>
        <v>2.41</v>
      </c>
      <c r="DQ426" s="62">
        <f>'2020'!DR39</f>
        <v>7.6</v>
      </c>
      <c r="DR426" s="62">
        <f>'2020'!DS39</f>
        <v>8.6999999999999993</v>
      </c>
      <c r="DS426" s="62">
        <f>'2020'!DX39</f>
        <v>25</v>
      </c>
      <c r="DT426" s="62">
        <f>'2020'!DY39</f>
        <v>2.6</v>
      </c>
      <c r="DU426" s="62">
        <f>'2020'!DZ39</f>
        <v>6.7</v>
      </c>
      <c r="DV426" s="63">
        <f>'2020'!EA39</f>
        <v>92.9</v>
      </c>
    </row>
    <row r="427" spans="1:126" ht="15.75" customHeight="1" x14ac:dyDescent="0.2">
      <c r="A427" s="30">
        <f t="shared" si="43"/>
        <v>425</v>
      </c>
      <c r="B427" s="31">
        <f>'2019'!A33</f>
        <v>31</v>
      </c>
      <c r="C427" s="31">
        <v>2019</v>
      </c>
      <c r="D427" s="32" t="str">
        <f>'2019'!B33</f>
        <v>Terry Godwin</v>
      </c>
      <c r="E427" s="32" t="str" cm="1">
        <f t="array" ref="E427">_xlfn.IFS(F427&gt;12.5,"Cornerstone",AND(F427&gt;11.995,F427&lt;12.5),"Elite",AND(F427&gt;11,F427&lt;12.995),"Elite Upside",AND(F427&gt;=9.69,F427&lt;10.999),"Upside",AND(F427&gt;8.4,F427&lt;9.999),"Upside Lite",AND(F427&gt;7.25,F427&lt;8.999),"Outlier",AND(F427&gt;=6,F427&lt;7.25),"Outlier Lite",F427&lt;6.999,"Purgatory")</f>
        <v>Purgatory</v>
      </c>
      <c r="F427" s="33">
        <f>'2019'!C33</f>
        <v>5.2042857142857137</v>
      </c>
      <c r="G427" s="33">
        <f t="shared" si="44"/>
        <v>30.8</v>
      </c>
      <c r="H427" s="303">
        <f t="shared" si="45"/>
        <v>-1.8523123342754704</v>
      </c>
      <c r="I427" s="34" t="str">
        <f>'2019'!D33</f>
        <v>Georgia</v>
      </c>
      <c r="J427" s="35">
        <f>'2019'!E33</f>
        <v>1</v>
      </c>
      <c r="K427" s="36">
        <f>'2019'!F33</f>
        <v>35361</v>
      </c>
      <c r="L427" s="37">
        <f>'2019'!G33</f>
        <v>28.947945205479453</v>
      </c>
      <c r="M427" s="37" t="str">
        <f>'2019'!H33</f>
        <v>SR</v>
      </c>
      <c r="N427" s="37">
        <f>'2019'!I33</f>
        <v>22.517808219178082</v>
      </c>
      <c r="O427" s="37" t="str">
        <f>'2019'!J33</f>
        <v>Hybrid</v>
      </c>
      <c r="P427" s="37" t="str">
        <f>'2019'!K33</f>
        <v>PROTO Z</v>
      </c>
      <c r="Q427" s="37" t="str">
        <f>'2019'!L33</f>
        <v>Poor Separator</v>
      </c>
      <c r="R427" s="55">
        <f>'2019'!M33</f>
        <v>71</v>
      </c>
      <c r="S427" s="55">
        <f>'2019'!N33</f>
        <v>185</v>
      </c>
      <c r="T427" s="231">
        <f t="shared" si="46"/>
        <v>25.801977015578711</v>
      </c>
      <c r="U427" s="35">
        <f>'2019'!O33</f>
        <v>4.55</v>
      </c>
      <c r="V427" s="56">
        <f>'2019'!P33</f>
        <v>7</v>
      </c>
      <c r="W427" s="57">
        <f>'2019'!Q33</f>
        <v>0</v>
      </c>
      <c r="X427" s="58">
        <f>'2019'!R33</f>
        <v>0.15752285951787198</v>
      </c>
      <c r="Y427" s="58">
        <f>'2019'!S33</f>
        <v>0.15785288270377734</v>
      </c>
      <c r="Z427" s="58">
        <f>'2019'!T33</f>
        <v>0.24085940444779494</v>
      </c>
      <c r="AA427" s="58">
        <f>'2019'!U33</f>
        <v>0.12164296998420221</v>
      </c>
      <c r="AB427" s="58">
        <f>'2019'!V33</f>
        <v>0.18125118721599859</v>
      </c>
      <c r="AC427" s="59">
        <f>'2019'!W33</f>
        <v>0.18125118721599859</v>
      </c>
      <c r="AD427" s="42">
        <f>'2019'!X33</f>
        <v>20.86849315068493</v>
      </c>
      <c r="AE427" s="43">
        <f>'2019'!Y33</f>
        <v>2.4700000000000002</v>
      </c>
      <c r="AF427" s="43">
        <f>'2019'!Z33</f>
        <v>6.8</v>
      </c>
      <c r="AG427" s="43">
        <f>'2019'!AA33</f>
        <v>13.6</v>
      </c>
      <c r="AH427" s="43">
        <f>'2019'!AB33</f>
        <v>1.1499999999999999</v>
      </c>
      <c r="AI427" s="43">
        <f>'2019'!AC33</f>
        <v>2.27</v>
      </c>
      <c r="AJ427" s="44">
        <f>'2019'!AD33</f>
        <v>4.4909090909090912E-2</v>
      </c>
      <c r="AK427" s="44">
        <f>'2019'!AE33</f>
        <v>0.17322077922077925</v>
      </c>
      <c r="AL427" s="45">
        <f>'2019'!AF33</f>
        <v>4.2999999999999997E-2</v>
      </c>
      <c r="AM427" s="46">
        <f t="shared" si="48"/>
        <v>0.42899999999999999</v>
      </c>
      <c r="AN427" s="45">
        <f>'2019'!AG33</f>
        <v>0.52150000000000007</v>
      </c>
      <c r="AO427" s="45">
        <f>'2019'!AH33</f>
        <v>0.47350000000000003</v>
      </c>
      <c r="AP427" s="43">
        <f>'2019'!AI33</f>
        <v>86.328886136734383</v>
      </c>
      <c r="AQ427" s="47">
        <f>'2019'!AJ33</f>
        <v>81.96201973549725</v>
      </c>
      <c r="AR427" s="48">
        <f>'2019'!AK33</f>
        <v>5</v>
      </c>
      <c r="AS427" s="49">
        <f>'2019'!AL33</f>
        <v>5</v>
      </c>
      <c r="AT427" s="49">
        <f>'2019'!AM33</f>
        <v>4</v>
      </c>
      <c r="AU427" s="49">
        <f>'2019'!AN33</f>
        <v>5</v>
      </c>
      <c r="AV427" s="49">
        <f>'2019'!AO33</f>
        <v>7</v>
      </c>
      <c r="AW427" s="49">
        <f>'2019'!AP33</f>
        <v>3</v>
      </c>
      <c r="AX427" s="49">
        <f>'2019'!AQ33</f>
        <v>1</v>
      </c>
      <c r="AY427" s="50">
        <f>'2019'!AR33</f>
        <v>0</v>
      </c>
      <c r="AZ427" s="60">
        <f>'2019'!AS33</f>
        <v>0</v>
      </c>
      <c r="BA427" s="61">
        <f>'2019'!AT33</f>
        <v>2599</v>
      </c>
      <c r="BB427" s="61">
        <f>'2019'!AU33</f>
        <v>0</v>
      </c>
      <c r="BC427" s="61">
        <f>'2019'!AV33</f>
        <v>0</v>
      </c>
      <c r="BD427" s="61">
        <f>'2019'!AW33</f>
        <v>0</v>
      </c>
      <c r="BE427" s="61">
        <f>'2019'!AX33</f>
        <v>0</v>
      </c>
      <c r="BF427" s="62">
        <f>'2019'!AY33</f>
        <v>0</v>
      </c>
      <c r="BG427" s="62">
        <f>'2019'!AZ33</f>
        <v>0</v>
      </c>
      <c r="BH427" s="62">
        <f>'2019'!BA33</f>
        <v>0</v>
      </c>
      <c r="BI427" s="62">
        <f>'2019'!BB33</f>
        <v>0</v>
      </c>
      <c r="BJ427" s="62">
        <f>'2019'!BC33</f>
        <v>0</v>
      </c>
      <c r="BK427" s="62">
        <f>'2019'!BD33</f>
        <v>0</v>
      </c>
      <c r="BL427" s="62">
        <f>'2019'!BE33</f>
        <v>0</v>
      </c>
      <c r="BM427" s="62">
        <f>'2019'!BF33</f>
        <v>0</v>
      </c>
      <c r="BN427" s="63">
        <f>'2019'!BG33</f>
        <v>0</v>
      </c>
      <c r="BO427" s="60">
        <f>'2019'!BH33</f>
        <v>379</v>
      </c>
      <c r="BP427" s="61">
        <f>'2019'!BI33</f>
        <v>2406</v>
      </c>
      <c r="BQ427" s="61">
        <f>'2019'!BJ33</f>
        <v>53</v>
      </c>
      <c r="BR427" s="61">
        <f>'2019'!BK33</f>
        <v>35</v>
      </c>
      <c r="BS427" s="61">
        <f>'2019'!BL33</f>
        <v>2</v>
      </c>
      <c r="BT427" s="61">
        <f>'2019'!BM33</f>
        <v>14</v>
      </c>
      <c r="BU427" s="62">
        <f>'2019'!BN33</f>
        <v>0</v>
      </c>
      <c r="BV427" s="62">
        <f>'2019'!BO33</f>
        <v>0</v>
      </c>
      <c r="BW427" s="62">
        <f>'2019'!BP33</f>
        <v>1.45</v>
      </c>
      <c r="BX427" s="62">
        <f>'2019'!BQ33</f>
        <v>4.5</v>
      </c>
      <c r="BY427" s="62">
        <f>'2019'!BR33</f>
        <v>8.1</v>
      </c>
      <c r="BZ427" s="62">
        <f>'2019'!BS33</f>
        <v>0</v>
      </c>
      <c r="CA427" s="62">
        <f>'2019'!BT33</f>
        <v>0</v>
      </c>
      <c r="CB427" s="62">
        <f>'2019'!BU33</f>
        <v>27.6</v>
      </c>
      <c r="CC427" s="63">
        <f>'2019'!BV33</f>
        <v>71.599999999999994</v>
      </c>
      <c r="CD427" s="60">
        <f>'2019'!BW33</f>
        <v>397</v>
      </c>
      <c r="CE427" s="61">
        <f>'2019'!BX33</f>
        <v>2515</v>
      </c>
      <c r="CF427" s="61">
        <f>'2019'!BY33</f>
        <v>62</v>
      </c>
      <c r="CG427" s="61">
        <f>'2019'!BZ33</f>
        <v>38</v>
      </c>
      <c r="CH427" s="61">
        <f>'2019'!CA33</f>
        <v>0</v>
      </c>
      <c r="CI427" s="61">
        <f>'2019'!CB33</f>
        <v>16</v>
      </c>
      <c r="CJ427" s="62">
        <f>'2019'!CC33</f>
        <v>0.17</v>
      </c>
      <c r="CK427" s="62">
        <f>'2019'!CD33</f>
        <v>1.03</v>
      </c>
      <c r="CL427" s="62">
        <f>'2019'!CE33</f>
        <v>1.73</v>
      </c>
      <c r="CM427" s="62">
        <f>'2019'!CF33</f>
        <v>6</v>
      </c>
      <c r="CN427" s="62">
        <f>'2019'!CG33</f>
        <v>9.3000000000000007</v>
      </c>
      <c r="CO427" s="62">
        <f>'2019'!CH33</f>
        <v>0</v>
      </c>
      <c r="CP427" s="62">
        <f>'2019'!CI33</f>
        <v>7.3</v>
      </c>
      <c r="CQ427" s="62">
        <f>'2019'!CJ33</f>
        <v>47.9</v>
      </c>
      <c r="CR427" s="63">
        <f>'2019'!CK33</f>
        <v>51.2</v>
      </c>
      <c r="CS427" s="60">
        <f>'2019'!CL33</f>
        <v>639</v>
      </c>
      <c r="CT427" s="61">
        <f>'2019'!CM33</f>
        <v>2653</v>
      </c>
      <c r="CU427" s="61">
        <f>'2019'!CN33</f>
        <v>54</v>
      </c>
      <c r="CV427" s="61">
        <f>'2019'!CO33</f>
        <v>38</v>
      </c>
      <c r="CW427" s="61">
        <f>'2019'!CP33</f>
        <v>6</v>
      </c>
      <c r="CX427" s="61">
        <f>'2019'!CQ33</f>
        <v>24</v>
      </c>
      <c r="CY427" s="62">
        <f>'2019'!CR33</f>
        <v>0.92</v>
      </c>
      <c r="CZ427" s="62">
        <f>'2019'!CS33</f>
        <v>2.27</v>
      </c>
      <c r="DA427" s="62">
        <f>'2019'!CT33</f>
        <v>2.2599999999999998</v>
      </c>
      <c r="DB427" s="62">
        <f>'2019'!CU33</f>
        <v>6.3</v>
      </c>
      <c r="DC427" s="62">
        <f>'2019'!CV33</f>
        <v>12.1</v>
      </c>
      <c r="DD427" s="62">
        <f>'2019'!DA33</f>
        <v>57.1</v>
      </c>
      <c r="DE427" s="62">
        <f>'2019'!DB33</f>
        <v>11.6</v>
      </c>
      <c r="DF427" s="62">
        <f>'2019'!DC33</f>
        <v>57.6</v>
      </c>
      <c r="DG427" s="63">
        <f>'2019'!DD33</f>
        <v>42</v>
      </c>
      <c r="DH427" s="60">
        <f>'2019'!DE33</f>
        <v>385</v>
      </c>
      <c r="DI427" s="61">
        <f>'2019'!DF33</f>
        <v>3165</v>
      </c>
      <c r="DJ427" s="61">
        <f>'2019'!DG33</f>
        <v>34</v>
      </c>
      <c r="DK427" s="61">
        <f>'2019'!DH33</f>
        <v>22</v>
      </c>
      <c r="DL427" s="61">
        <f>'2019'!DI33</f>
        <v>3</v>
      </c>
      <c r="DM427" s="61">
        <f>'2019'!DJ33</f>
        <v>34</v>
      </c>
      <c r="DN427" s="62">
        <f>'2019'!DK33</f>
        <v>1.1499999999999999</v>
      </c>
      <c r="DO427" s="62">
        <f>'2019'!DL33</f>
        <v>1.21</v>
      </c>
      <c r="DP427" s="62">
        <f>'2019'!DM33</f>
        <v>2.4700000000000002</v>
      </c>
      <c r="DQ427" s="62">
        <f>'2019'!DN33</f>
        <v>6.8</v>
      </c>
      <c r="DR427" s="62">
        <f>'2019'!DO33</f>
        <v>13.6</v>
      </c>
      <c r="DS427" s="62">
        <f>'2019'!DT33</f>
        <v>42.9</v>
      </c>
      <c r="DT427" s="62">
        <f>'2019'!DU33</f>
        <v>4.3</v>
      </c>
      <c r="DU427" s="62">
        <f>'2019'!DV33</f>
        <v>46.7</v>
      </c>
      <c r="DV427" s="63">
        <f>'2019'!DW33</f>
        <v>52.7</v>
      </c>
    </row>
    <row r="428" spans="1:126" ht="15.75" customHeight="1" x14ac:dyDescent="0.2">
      <c r="A428" s="30">
        <f t="shared" si="43"/>
        <v>426</v>
      </c>
      <c r="B428" s="31">
        <f>'2018'!A30</f>
        <v>28</v>
      </c>
      <c r="C428" s="31">
        <v>2018</v>
      </c>
      <c r="D428" s="32" t="str">
        <f>'2018'!B30</f>
        <v>Korey Robertson</v>
      </c>
      <c r="E428" s="32" t="str" cm="1">
        <f t="array" ref="E428">_xlfn.IFS(F428&gt;12.5,"Cornerstone",AND(F428&gt;11.995,F428&lt;12.5),"Elite",AND(F428&gt;11,F428&lt;12.995),"Elite Upside",AND(F428&gt;=9.69,F428&lt;10.999),"Upside",AND(F428&gt;8.4,F428&lt;9.999),"Upside Lite",AND(F428&gt;7.25,F428&lt;8.999),"Outlier",AND(F428&gt;=6,F428&lt;7.25),"Outlier Lite",F428&lt;6.999,"Purgatory")</f>
        <v>Purgatory</v>
      </c>
      <c r="F428" s="33">
        <f>'2018'!C30</f>
        <v>5.2</v>
      </c>
      <c r="G428" s="33">
        <f t="shared" si="44"/>
        <v>30.7</v>
      </c>
      <c r="H428" s="303">
        <f t="shared" si="45"/>
        <v>-1.8547721390563878</v>
      </c>
      <c r="I428" s="34" t="str">
        <f>'2018'!D30</f>
        <v>Southern Miss</v>
      </c>
      <c r="J428" s="35">
        <f>'2018'!E30</f>
        <v>10</v>
      </c>
      <c r="K428" s="36">
        <f>'2018'!F30</f>
        <v>34872</v>
      </c>
      <c r="L428" s="37">
        <f>'2018'!G30</f>
        <v>30.287671232876711</v>
      </c>
      <c r="M428" s="37" t="str">
        <f>'2018'!H30</f>
        <v>JR</v>
      </c>
      <c r="N428" s="37">
        <f>'2018'!I30</f>
        <v>22.860273972602741</v>
      </c>
      <c r="O428" s="37" t="str">
        <f>'2018'!J30</f>
        <v>Wide</v>
      </c>
      <c r="P428" s="37" t="str">
        <f>'2018'!K30</f>
        <v>BALL HOG</v>
      </c>
      <c r="Q428" s="37" t="str">
        <f>'2018'!L30</f>
        <v>Poor Separator</v>
      </c>
      <c r="R428" s="55">
        <f>'2018'!M30</f>
        <v>73</v>
      </c>
      <c r="S428" s="55">
        <f>'2018'!N30</f>
        <v>209</v>
      </c>
      <c r="T428" s="231">
        <f t="shared" si="46"/>
        <v>27.573920488430208</v>
      </c>
      <c r="U428" s="35">
        <f>'2018'!O30</f>
        <v>4.5599999999999996</v>
      </c>
      <c r="V428" s="56">
        <f>'2018'!P30</f>
        <v>0</v>
      </c>
      <c r="W428" s="57">
        <f>'2018'!Q30</f>
        <v>0</v>
      </c>
      <c r="X428" s="58">
        <f>'2018'!R30</f>
        <v>0</v>
      </c>
      <c r="Y428" s="58">
        <f>'2018'!S30</f>
        <v>4.3327556325823226E-2</v>
      </c>
      <c r="Z428" s="58">
        <f>'2018'!T30</f>
        <v>0.11271601753933454</v>
      </c>
      <c r="AA428" s="58">
        <f>'2018'!U30</f>
        <v>0.3543735982057033</v>
      </c>
      <c r="AB428" s="58">
        <f>'2018'!V30</f>
        <v>0.3543735982057033</v>
      </c>
      <c r="AC428" s="59">
        <f>'2018'!W30</f>
        <v>0.24806151874399229</v>
      </c>
      <c r="AD428" s="42">
        <f>'2018'!X30</f>
        <v>22.221917808219178</v>
      </c>
      <c r="AE428" s="43">
        <f>'2018'!Y30</f>
        <v>2.5499999999999998</v>
      </c>
      <c r="AF428" s="43">
        <f>'2018'!Z30</f>
        <v>5.0999999999999996</v>
      </c>
      <c r="AG428" s="43">
        <f>'2018'!AA30</f>
        <v>11.1</v>
      </c>
      <c r="AH428" s="43">
        <f>'2018'!AB30</f>
        <v>0.79</v>
      </c>
      <c r="AI428" s="43">
        <f>'2018'!AC30</f>
        <v>2.5299999999999998</v>
      </c>
      <c r="AJ428" s="44">
        <f>'2018'!AD30</f>
        <v>8.0696202531645569E-2</v>
      </c>
      <c r="AK428" s="44">
        <f>'2018'!AE30</f>
        <v>0.18905967450271247</v>
      </c>
      <c r="AL428" s="45">
        <f>'2018'!AF30</f>
        <v>9.5000000000000001E-2</v>
      </c>
      <c r="AM428" s="46">
        <f t="shared" si="48"/>
        <v>0.54299999999999993</v>
      </c>
      <c r="AN428" s="45">
        <f>'2018'!AG30</f>
        <v>0.97199999999999998</v>
      </c>
      <c r="AO428" s="45">
        <f>'2018'!AH30</f>
        <v>2.8000000000000001E-2</v>
      </c>
      <c r="AP428" s="43">
        <f>'2018'!AI30</f>
        <v>96.675607789351304</v>
      </c>
      <c r="AQ428" s="47">
        <f>'2018'!AJ30</f>
        <v>95.690801599530303</v>
      </c>
      <c r="AR428" s="48">
        <f>'2018'!AK30</f>
        <v>6</v>
      </c>
      <c r="AS428" s="49">
        <f>'2018'!AL30</f>
        <v>2</v>
      </c>
      <c r="AT428" s="49">
        <f>'2018'!AM30</f>
        <v>5</v>
      </c>
      <c r="AU428" s="49">
        <f>'2018'!AN30</f>
        <v>3</v>
      </c>
      <c r="AV428" s="49">
        <f>'2018'!AO30</f>
        <v>6</v>
      </c>
      <c r="AW428" s="49">
        <f>'2018'!AP30</f>
        <v>5</v>
      </c>
      <c r="AX428" s="49">
        <f>'2018'!AQ30</f>
        <v>0</v>
      </c>
      <c r="AY428" s="50">
        <f>'2018'!AR30</f>
        <v>0</v>
      </c>
      <c r="AZ428" s="60">
        <f>'2018'!AS30</f>
        <v>0</v>
      </c>
      <c r="BA428" s="61">
        <f>'2018'!AT30</f>
        <v>2911</v>
      </c>
      <c r="BB428" s="61">
        <f>'2018'!AU30</f>
        <v>0</v>
      </c>
      <c r="BC428" s="61">
        <f>'2018'!AV30</f>
        <v>0</v>
      </c>
      <c r="BD428" s="61">
        <f>'2018'!AW30</f>
        <v>0</v>
      </c>
      <c r="BE428" s="61">
        <f>'2018'!AX30</f>
        <v>0</v>
      </c>
      <c r="BF428" s="62">
        <f>'2018'!AY30</f>
        <v>0</v>
      </c>
      <c r="BG428" s="62">
        <f>'2018'!AZ30</f>
        <v>0</v>
      </c>
      <c r="BH428" s="62">
        <f>'2018'!BA30</f>
        <v>0</v>
      </c>
      <c r="BI428" s="62">
        <f>'2018'!BB30</f>
        <v>0</v>
      </c>
      <c r="BJ428" s="62">
        <f>'2018'!BC30</f>
        <v>0</v>
      </c>
      <c r="BK428" s="62">
        <f>'2018'!BD30</f>
        <v>0</v>
      </c>
      <c r="BL428" s="62">
        <f>'2018'!BE30</f>
        <v>0</v>
      </c>
      <c r="BM428" s="62">
        <f>'2018'!BF30</f>
        <v>0</v>
      </c>
      <c r="BN428" s="63">
        <f>'2018'!BG30</f>
        <v>0</v>
      </c>
      <c r="BO428" s="60">
        <f>'2018'!BH30</f>
        <v>0</v>
      </c>
      <c r="BP428" s="61">
        <f>'2018'!BI30</f>
        <v>3231</v>
      </c>
      <c r="BQ428" s="61">
        <f>'2018'!BJ30</f>
        <v>0</v>
      </c>
      <c r="BR428" s="61">
        <f>'2018'!BK30</f>
        <v>0</v>
      </c>
      <c r="BS428" s="61">
        <f>'2018'!BL30</f>
        <v>0</v>
      </c>
      <c r="BT428" s="61">
        <f>'2018'!BM30</f>
        <v>0</v>
      </c>
      <c r="BU428" s="62">
        <f>'2018'!BN30</f>
        <v>0</v>
      </c>
      <c r="BV428" s="62">
        <f>'2018'!BO30</f>
        <v>0</v>
      </c>
      <c r="BW428" s="62">
        <f>'2018'!BP30</f>
        <v>0</v>
      </c>
      <c r="BX428" s="62">
        <f>'2018'!BQ30</f>
        <v>0</v>
      </c>
      <c r="BY428" s="62">
        <f>'2018'!BR30</f>
        <v>0</v>
      </c>
      <c r="BZ428" s="62">
        <f>'2018'!BS30</f>
        <v>0</v>
      </c>
      <c r="CA428" s="62">
        <f>'2018'!BT30</f>
        <v>0</v>
      </c>
      <c r="CB428" s="62">
        <f>'2018'!BU30</f>
        <v>0</v>
      </c>
      <c r="CC428" s="63">
        <f>'2018'!BV30</f>
        <v>0</v>
      </c>
      <c r="CD428" s="60">
        <f>'2018'!BW30</f>
        <v>200</v>
      </c>
      <c r="CE428" s="61">
        <f>'2018'!BX30</f>
        <v>4616</v>
      </c>
      <c r="CF428" s="61">
        <f>'2018'!BY30</f>
        <v>17</v>
      </c>
      <c r="CG428" s="61">
        <f>'2018'!BZ30</f>
        <v>14</v>
      </c>
      <c r="CH428" s="61">
        <f>'2018'!CA30</f>
        <v>3</v>
      </c>
      <c r="CI428" s="61">
        <f>'2018'!CB30</f>
        <v>40</v>
      </c>
      <c r="CJ428" s="62">
        <f>'2018'!CC30</f>
        <v>0</v>
      </c>
      <c r="CK428" s="62">
        <f>'2018'!CD30</f>
        <v>0</v>
      </c>
      <c r="CL428" s="62">
        <f>'2018'!CE30</f>
        <v>2.9</v>
      </c>
      <c r="CM428" s="62">
        <f>'2018'!CF30</f>
        <v>5.4</v>
      </c>
      <c r="CN428" s="62">
        <f>'2018'!CG30</f>
        <v>12.1</v>
      </c>
      <c r="CO428" s="62">
        <f>'2018'!CH30</f>
        <v>0</v>
      </c>
      <c r="CP428" s="62">
        <f>'2018'!CI30</f>
        <v>12.5</v>
      </c>
      <c r="CQ428" s="62">
        <f>'2018'!CJ30</f>
        <v>78.400000000000006</v>
      </c>
      <c r="CR428" s="63">
        <f>'2018'!CK30</f>
        <v>21.6</v>
      </c>
      <c r="CS428" s="60">
        <f>'2018'!CL30</f>
        <v>437</v>
      </c>
      <c r="CT428" s="61">
        <f>'2018'!CM30</f>
        <v>3877</v>
      </c>
      <c r="CU428" s="61">
        <f>'2018'!CN30</f>
        <v>58</v>
      </c>
      <c r="CV428" s="61">
        <f>'2018'!CO30</f>
        <v>38</v>
      </c>
      <c r="CW428" s="61">
        <f>'2018'!CP30</f>
        <v>3</v>
      </c>
      <c r="CX428" s="61">
        <f>'2018'!CQ30</f>
        <v>26</v>
      </c>
      <c r="CY428" s="62">
        <f>'2018'!CR30</f>
        <v>0.41</v>
      </c>
      <c r="CZ428" s="62">
        <f>'2018'!CS30</f>
        <v>0.91</v>
      </c>
      <c r="DA428" s="62">
        <f>'2018'!CT30</f>
        <v>1.35</v>
      </c>
      <c r="DB428" s="62">
        <f>'2018'!CU30</f>
        <v>4.5</v>
      </c>
      <c r="DC428" s="62">
        <f>'2018'!CV30</f>
        <v>10.199999999999999</v>
      </c>
      <c r="DD428" s="62">
        <f>'2018'!CW30</f>
        <v>0</v>
      </c>
      <c r="DE428" s="62">
        <f>'2018'!CX30</f>
        <v>9.5</v>
      </c>
      <c r="DF428" s="62">
        <f>'2018'!CY30</f>
        <v>97.3</v>
      </c>
      <c r="DG428" s="63">
        <f>'2018'!CZ30</f>
        <v>2.7</v>
      </c>
      <c r="DH428" s="60">
        <f>'2018'!DA30</f>
        <v>1106</v>
      </c>
      <c r="DI428" s="61">
        <f>'2018'!DB30</f>
        <v>3121</v>
      </c>
      <c r="DJ428" s="61">
        <f>'2018'!DC30</f>
        <v>117</v>
      </c>
      <c r="DK428" s="61">
        <f>'2018'!DD30</f>
        <v>76</v>
      </c>
      <c r="DL428" s="61">
        <f>'2018'!DE30</f>
        <v>12</v>
      </c>
      <c r="DM428" s="61">
        <f>'2018'!DF30</f>
        <v>24</v>
      </c>
      <c r="DN428" s="62">
        <f>'2018'!DG30</f>
        <v>0.79</v>
      </c>
      <c r="DO428" s="62">
        <f>'2018'!DH30</f>
        <v>2.5299999999999998</v>
      </c>
      <c r="DP428" s="62">
        <f>'2018'!DI30</f>
        <v>2.5499999999999998</v>
      </c>
      <c r="DQ428" s="62">
        <f>'2018'!DJ30</f>
        <v>5.0999999999999996</v>
      </c>
      <c r="DR428" s="62">
        <f>'2018'!DK30</f>
        <v>11.1</v>
      </c>
      <c r="DS428" s="62">
        <f>'2018'!DP30</f>
        <v>54.3</v>
      </c>
      <c r="DT428" s="62">
        <f>'2018'!DQ30</f>
        <v>9.5</v>
      </c>
      <c r="DU428" s="62">
        <f>'2018'!DR30</f>
        <v>97.1</v>
      </c>
      <c r="DV428" s="63">
        <f>'2018'!DS30</f>
        <v>2.9</v>
      </c>
    </row>
    <row r="429" spans="1:126" ht="15.75" customHeight="1" x14ac:dyDescent="0.2">
      <c r="A429" s="30">
        <f t="shared" si="43"/>
        <v>427</v>
      </c>
      <c r="B429" s="31">
        <f>'2025'!A46</f>
        <v>44</v>
      </c>
      <c r="C429" s="31">
        <v>2025</v>
      </c>
      <c r="D429" s="32" t="str">
        <f>'2025'!B46</f>
        <v>Andrew Armstrong</v>
      </c>
      <c r="E429" s="32" t="str" cm="1">
        <f t="array" ref="E429">_xlfn.IFS(F429&gt;12.5,"Cornerstone",AND(F429&gt;11.995,F429&lt;12.5),"Elite",AND(F429&gt;11,F429&lt;12.995),"Elite Upside",AND(F429&gt;=9.69,F429&lt;10.999),"Upside",AND(F429&gt;8.4,F429&lt;9.999),"Upside Lite",AND(F429&gt;7.25,F429&lt;8.999),"Outlier",AND(F429&gt;=6,F429&lt;7.25),"Outlier Lite",F429&lt;6.999,"Purgatory")</f>
        <v>Purgatory</v>
      </c>
      <c r="F429" s="33">
        <f>'2025'!C46</f>
        <v>5.1957142857142866</v>
      </c>
      <c r="G429" s="33">
        <f t="shared" si="44"/>
        <v>30.5</v>
      </c>
      <c r="H429" s="303">
        <f t="shared" si="45"/>
        <v>-1.8572319438373055</v>
      </c>
      <c r="I429" s="34" t="str">
        <f>'2025'!D46</f>
        <v>Arkansas</v>
      </c>
      <c r="J429" s="35">
        <f>'2025'!E46</f>
        <v>1</v>
      </c>
      <c r="K429" s="36">
        <f>'2025'!F46</f>
        <v>36830</v>
      </c>
      <c r="L429" s="37">
        <f>'2025'!G46</f>
        <v>24.923287671232877</v>
      </c>
      <c r="M429" s="37" t="str">
        <f>'2025'!H46</f>
        <v>RS SR</v>
      </c>
      <c r="N429" s="37">
        <f>'2025'!I46</f>
        <v>24.504109589041096</v>
      </c>
      <c r="O429" s="37" t="str">
        <f>'2025'!J46</f>
        <v>Wide</v>
      </c>
      <c r="P429" s="37" t="str">
        <f>'2025'!K46</f>
        <v>SLOB</v>
      </c>
      <c r="Q429" s="37" t="str">
        <f>'2025'!L46</f>
        <v>Elite Earner</v>
      </c>
      <c r="R429" s="55">
        <f>'2025'!M46</f>
        <v>76</v>
      </c>
      <c r="S429" s="55">
        <f>'2025'!N46</f>
        <v>202</v>
      </c>
      <c r="T429" s="231">
        <f t="shared" si="46"/>
        <v>24.587939619092538</v>
      </c>
      <c r="U429" s="37">
        <f>'2025'!O46</f>
        <v>4.51</v>
      </c>
      <c r="V429" s="56">
        <f>'2025'!P46</f>
        <v>0</v>
      </c>
      <c r="W429" s="57">
        <f>'2025'!Q46</f>
        <v>0</v>
      </c>
      <c r="X429" s="58">
        <f>'2025'!R46</f>
        <v>0</v>
      </c>
      <c r="Y429" s="58">
        <f>'2025'!S46</f>
        <v>0.33486539724228498</v>
      </c>
      <c r="Z429" s="58">
        <f>'2025'!T46</f>
        <v>0.33955555555555555</v>
      </c>
      <c r="AA429" s="58">
        <f>'2025'!U46</f>
        <v>0.37727107257504056</v>
      </c>
      <c r="AB429" s="58">
        <f>'2025'!V46</f>
        <v>0.37727107257504056</v>
      </c>
      <c r="AC429" s="59">
        <f>'2025'!W46</f>
        <v>0.37727107257504056</v>
      </c>
      <c r="AD429" s="42">
        <f>'2025'!X46</f>
        <v>21.835616438356166</v>
      </c>
      <c r="AE429" s="43">
        <f>'2025'!Y46</f>
        <v>2.81</v>
      </c>
      <c r="AF429" s="43">
        <f>'2025'!Z46</f>
        <v>5.5</v>
      </c>
      <c r="AG429" s="43">
        <f>'2025'!AA46</f>
        <v>12.7</v>
      </c>
      <c r="AH429" s="43">
        <f>'2025'!AB46</f>
        <v>1.07</v>
      </c>
      <c r="AI429" s="43">
        <f>'2025'!AC46</f>
        <v>0</v>
      </c>
      <c r="AJ429" s="44">
        <f>'2025'!AD46</f>
        <v>7.148245614035087E-2</v>
      </c>
      <c r="AK429" s="44">
        <f>'2025'!AE46</f>
        <v>0.21937719298245614</v>
      </c>
      <c r="AL429" s="45">
        <f>'2025'!AF46</f>
        <v>4.9000000000000002E-2</v>
      </c>
      <c r="AM429" s="46">
        <f t="shared" si="48"/>
        <v>0.621</v>
      </c>
      <c r="AN429" s="45">
        <f>'2025'!AG46</f>
        <v>0.88450000000000006</v>
      </c>
      <c r="AO429" s="45">
        <f>'2025'!AH46</f>
        <v>0.11450000000000002</v>
      </c>
      <c r="AP429" s="43">
        <f>'2025'!AI46</f>
        <v>97.650663296538028</v>
      </c>
      <c r="AQ429" s="47">
        <f>'2025'!AJ46</f>
        <v>102.67496828878818</v>
      </c>
      <c r="AR429" s="48">
        <f>'2025'!AK46</f>
        <v>10</v>
      </c>
      <c r="AS429" s="49">
        <f>'2025'!AL46</f>
        <v>3</v>
      </c>
      <c r="AT429" s="49">
        <f>'2025'!AM46</f>
        <v>5</v>
      </c>
      <c r="AU429" s="49">
        <f>'2025'!AN46</f>
        <v>4</v>
      </c>
      <c r="AV429" s="49">
        <f>'2025'!AO46</f>
        <v>7</v>
      </c>
      <c r="AW429" s="49">
        <f>'2025'!AP46</f>
        <v>7</v>
      </c>
      <c r="AX429" s="49">
        <f>'2025'!AQ46</f>
        <v>0</v>
      </c>
      <c r="AY429" s="50">
        <f>'2025'!AR46</f>
        <v>0.25</v>
      </c>
      <c r="AZ429" s="60">
        <f>'2025'!AS46</f>
        <v>0</v>
      </c>
      <c r="BA429" s="61">
        <f>'2025'!AT46</f>
        <v>1</v>
      </c>
      <c r="BB429" s="61">
        <f>'2025'!AU46</f>
        <v>0</v>
      </c>
      <c r="BC429" s="61">
        <f>'2025'!AV46</f>
        <v>0</v>
      </c>
      <c r="BD429" s="61">
        <f>'2025'!AW46</f>
        <v>0</v>
      </c>
      <c r="BE429" s="61">
        <f>'2025'!AX46</f>
        <v>0</v>
      </c>
      <c r="BF429" s="62">
        <f>'2025'!AY46</f>
        <v>0</v>
      </c>
      <c r="BG429" s="62">
        <f>'2025'!AZ46</f>
        <v>0</v>
      </c>
      <c r="BH429" s="62">
        <f>'2025'!BA46</f>
        <v>0</v>
      </c>
      <c r="BI429" s="62">
        <f>'2025'!BB46</f>
        <v>0</v>
      </c>
      <c r="BJ429" s="62">
        <f>'2025'!BC46</f>
        <v>0</v>
      </c>
      <c r="BK429" s="62">
        <f>'2025'!BH46</f>
        <v>0</v>
      </c>
      <c r="BL429" s="62">
        <f>'2025'!BI46</f>
        <v>0</v>
      </c>
      <c r="BM429" s="62">
        <f>'2025'!BJ46</f>
        <v>0</v>
      </c>
      <c r="BN429" s="63">
        <f>'2025'!BK46</f>
        <v>0</v>
      </c>
      <c r="BO429" s="60">
        <f>'2025'!BL46</f>
        <v>0</v>
      </c>
      <c r="BP429" s="61">
        <f>'2025'!BM46</f>
        <v>1</v>
      </c>
      <c r="BQ429" s="61">
        <f>'2025'!BN46</f>
        <v>0</v>
      </c>
      <c r="BR429" s="61">
        <f>'2025'!BO46</f>
        <v>0</v>
      </c>
      <c r="BS429" s="61">
        <f>'2025'!BP46</f>
        <v>0</v>
      </c>
      <c r="BT429" s="61">
        <f>'2025'!BQ46</f>
        <v>0</v>
      </c>
      <c r="BU429" s="62">
        <f>'2025'!BR46</f>
        <v>0</v>
      </c>
      <c r="BV429" s="62">
        <f>'2025'!BS46</f>
        <v>0</v>
      </c>
      <c r="BW429" s="62">
        <f>'2025'!BT46</f>
        <v>0</v>
      </c>
      <c r="BX429" s="62">
        <f>'2025'!BU46</f>
        <v>0</v>
      </c>
      <c r="BY429" s="62">
        <f>'2025'!BV46</f>
        <v>0</v>
      </c>
      <c r="BZ429" s="62">
        <f>'2025'!CA46</f>
        <v>0</v>
      </c>
      <c r="CA429" s="62">
        <f>'2025'!CB46</f>
        <v>0</v>
      </c>
      <c r="CB429" s="62">
        <f>'2025'!CC46</f>
        <v>0</v>
      </c>
      <c r="CC429" s="63">
        <f>'2025'!CD46</f>
        <v>0</v>
      </c>
      <c r="CD429" s="60">
        <f>'2025'!CE46</f>
        <v>1020</v>
      </c>
      <c r="CE429" s="61">
        <f>'2025'!CF46</f>
        <v>3046</v>
      </c>
      <c r="CF429" s="61">
        <f>'2025'!CG46</f>
        <v>92</v>
      </c>
      <c r="CG429" s="61">
        <f>'2025'!CH46</f>
        <v>62</v>
      </c>
      <c r="CH429" s="61">
        <f>'2025'!CI46</f>
        <v>13</v>
      </c>
      <c r="CI429" s="61">
        <f>'2025'!CJ46</f>
        <v>19</v>
      </c>
      <c r="CJ429" s="62">
        <f>'2025'!CK46</f>
        <v>0</v>
      </c>
      <c r="CK429" s="62">
        <f>'2025'!CL46</f>
        <v>0</v>
      </c>
      <c r="CL429" s="62">
        <f>'2025'!CM46</f>
        <v>2.79</v>
      </c>
      <c r="CM429" s="62">
        <f>'2025'!CN46</f>
        <v>7.9</v>
      </c>
      <c r="CN429" s="62">
        <f>'2025'!CO46</f>
        <v>11.9</v>
      </c>
      <c r="CO429" s="62">
        <f>'2025'!CT46</f>
        <v>26.7</v>
      </c>
      <c r="CP429" s="62">
        <f>'2025'!CU46</f>
        <v>3.1</v>
      </c>
      <c r="CQ429" s="62">
        <f>'2025'!CV46</f>
        <v>92.1</v>
      </c>
      <c r="CR429" s="63">
        <f>'2025'!CW46</f>
        <v>7.9</v>
      </c>
      <c r="CS429" s="60">
        <f>'2025'!CX46</f>
        <v>764</v>
      </c>
      <c r="CT429" s="61">
        <f>'2025'!CY46</f>
        <v>2250</v>
      </c>
      <c r="CU429" s="61">
        <f>'2025'!CZ46</f>
        <v>79</v>
      </c>
      <c r="CV429" s="61">
        <f>'2025'!DA46</f>
        <v>56</v>
      </c>
      <c r="CW429" s="61">
        <f>'2025'!DB46</f>
        <v>5</v>
      </c>
      <c r="CX429" s="61">
        <f>'2025'!DC46</f>
        <v>22</v>
      </c>
      <c r="CY429" s="62">
        <f>'2025'!DD46</f>
        <v>0.92</v>
      </c>
      <c r="CZ429" s="62">
        <f>'2025'!DE46</f>
        <v>0</v>
      </c>
      <c r="DA429" s="62">
        <f>'2025'!DF46</f>
        <v>2.09</v>
      </c>
      <c r="DB429" s="62">
        <f>'2025'!DG46</f>
        <v>5.5</v>
      </c>
      <c r="DC429" s="62">
        <f>'2025'!DH46</f>
        <v>12.7</v>
      </c>
      <c r="DD429" s="62">
        <f>'2025'!DM46</f>
        <v>35.700000000000003</v>
      </c>
      <c r="DE429" s="62">
        <f>'2025'!DN46</f>
        <v>3.4</v>
      </c>
      <c r="DF429" s="62">
        <f>'2025'!DO46</f>
        <v>86.2</v>
      </c>
      <c r="DG429" s="63">
        <f>'2025'!DP46</f>
        <v>13.6</v>
      </c>
      <c r="DH429" s="60">
        <f>'2025'!DQ46</f>
        <v>1140</v>
      </c>
      <c r="DI429" s="61">
        <f>'2025'!DR46</f>
        <v>3021.7</v>
      </c>
      <c r="DJ429" s="61">
        <f>'2025'!DS46</f>
        <v>118</v>
      </c>
      <c r="DK429" s="61">
        <f>'2025'!DT46</f>
        <v>78</v>
      </c>
      <c r="DL429" s="61">
        <f>'2025'!DU46</f>
        <v>1</v>
      </c>
      <c r="DM429" s="61">
        <f>'2025'!DV46</f>
        <v>13.2</v>
      </c>
      <c r="DN429" s="62">
        <f>'2025'!DW46</f>
        <v>1.07</v>
      </c>
      <c r="DO429" s="62">
        <f>'2025'!DX46</f>
        <v>0</v>
      </c>
      <c r="DP429" s="62">
        <f>'2025'!DY46</f>
        <v>2.81</v>
      </c>
      <c r="DQ429" s="62">
        <f>'2025'!DZ46</f>
        <v>5.3</v>
      </c>
      <c r="DR429" s="62">
        <f>'2025'!EA46</f>
        <v>11.8</v>
      </c>
      <c r="DS429" s="62">
        <f>'2025'!EF46</f>
        <v>62.1</v>
      </c>
      <c r="DT429" s="62">
        <f>'2025'!EG46</f>
        <v>4.9000000000000004</v>
      </c>
      <c r="DU429" s="62">
        <f>'2025'!EH46</f>
        <v>90.7</v>
      </c>
      <c r="DV429" s="63">
        <f>'2025'!EI46</f>
        <v>9.3000000000000007</v>
      </c>
    </row>
    <row r="430" spans="1:126" ht="15.75" customHeight="1" x14ac:dyDescent="0.2">
      <c r="A430" s="30">
        <f t="shared" si="43"/>
        <v>428</v>
      </c>
      <c r="B430" s="31">
        <f>'2024'!A37</f>
        <v>35</v>
      </c>
      <c r="C430" s="31">
        <v>2024</v>
      </c>
      <c r="D430" s="32" t="str">
        <f>'2024'!B37</f>
        <v>Tayvion Robinson</v>
      </c>
      <c r="E430" s="32" t="str" cm="1">
        <f t="array" ref="E430">_xlfn.IFS(F430&gt;12.5,"Cornerstone",AND(F430&gt;11.995,F430&lt;12.5),"Elite",AND(F430&gt;11,F430&lt;12.995),"Elite Upside",AND(F430&gt;=9.69,F430&lt;10.999),"Upside",AND(F430&gt;8.4,F430&lt;9.999),"Upside Lite",AND(F430&gt;7.25,F430&lt;8.999),"Outlier",AND(F430&gt;=6,F430&lt;7.25),"Outlier Lite",F430&lt;6.999,"Purgatory")</f>
        <v>Purgatory</v>
      </c>
      <c r="F430" s="33">
        <f>'2024'!C37</f>
        <v>5.1899999999999995</v>
      </c>
      <c r="G430" s="33">
        <f t="shared" si="44"/>
        <v>30.4</v>
      </c>
      <c r="H430" s="303">
        <f t="shared" si="45"/>
        <v>-1.8605116835451967</v>
      </c>
      <c r="I430" s="34" t="str">
        <f>'2024'!D37</f>
        <v>Kentucky</v>
      </c>
      <c r="J430" s="35">
        <f>'2024'!E37</f>
        <v>1</v>
      </c>
      <c r="K430" s="36">
        <f>'2024'!F37</f>
        <v>36800</v>
      </c>
      <c r="L430" s="37">
        <f>'2024'!G37</f>
        <v>25.005479452054793</v>
      </c>
      <c r="M430" s="37" t="str">
        <f>'2024'!H37</f>
        <v>RS SR</v>
      </c>
      <c r="N430" s="37">
        <f>'2024'!I37</f>
        <v>23.586301369863012</v>
      </c>
      <c r="O430" s="37" t="str">
        <f>'2024'!J37</f>
        <v>Slot</v>
      </c>
      <c r="P430" s="37" t="str">
        <f>'2024'!K37</f>
        <v>PROTO Z</v>
      </c>
      <c r="Q430" s="37" t="str">
        <f>'2024'!L37</f>
        <v>Elite Separator</v>
      </c>
      <c r="R430" s="35">
        <f>'2024'!M37</f>
        <v>70</v>
      </c>
      <c r="S430" s="35">
        <f>'2024'!N37</f>
        <v>187</v>
      </c>
      <c r="T430" s="231">
        <f t="shared" si="46"/>
        <v>26.831409009756793</v>
      </c>
      <c r="U430" s="35">
        <f>'2024'!O37</f>
        <v>4.55</v>
      </c>
      <c r="V430" s="38">
        <f>'2024'!P37</f>
        <v>0</v>
      </c>
      <c r="W430" s="57">
        <f>'2024'!Q37</f>
        <v>0.14862230070264504</v>
      </c>
      <c r="X430" s="58">
        <f>'2024'!R37</f>
        <v>0.25514365992930299</v>
      </c>
      <c r="Y430" s="58">
        <f>'2024'!S37</f>
        <v>0.26407785336356765</v>
      </c>
      <c r="Z430" s="58">
        <f>'2024'!T37</f>
        <v>0.21887944190102462</v>
      </c>
      <c r="AA430" s="58">
        <f>'2024'!U37</f>
        <v>0.20066889632107027</v>
      </c>
      <c r="AB430" s="58">
        <f>'2024'!V37</f>
        <v>0.23237337484231896</v>
      </c>
      <c r="AC430" s="59">
        <f>'2024'!W37</f>
        <v>0.23237337484231896</v>
      </c>
      <c r="AD430" s="42">
        <f>'2024'!X37</f>
        <v>19.942465753424656</v>
      </c>
      <c r="AE430" s="43">
        <f>'2024'!Y37</f>
        <v>1.93</v>
      </c>
      <c r="AF430" s="43">
        <f>'2024'!Z37</f>
        <v>8.8000000000000007</v>
      </c>
      <c r="AG430" s="43">
        <f>'2024'!AA37</f>
        <v>9.3000000000000007</v>
      </c>
      <c r="AH430" s="43">
        <f>'2024'!AB37</f>
        <v>0.88</v>
      </c>
      <c r="AI430" s="43">
        <f>'2024'!AC37</f>
        <v>2.0499999999999998</v>
      </c>
      <c r="AJ430" s="44">
        <f>'2024'!AD37</f>
        <v>1.7481884057971016E-2</v>
      </c>
      <c r="AK430" s="44">
        <f>'2024'!AE37</f>
        <v>0.21677536231884059</v>
      </c>
      <c r="AL430" s="45">
        <f>'2024'!AF37</f>
        <v>0.128</v>
      </c>
      <c r="AM430" s="46">
        <f t="shared" si="48"/>
        <v>0.8</v>
      </c>
      <c r="AN430" s="45">
        <f>'2024'!AG37</f>
        <v>0.30500000000000005</v>
      </c>
      <c r="AO430" s="45">
        <f>'2024'!AH37</f>
        <v>0.68599999999999994</v>
      </c>
      <c r="AP430" s="43">
        <f>'2024'!AI37</f>
        <v>87.262171392266652</v>
      </c>
      <c r="AQ430" s="47">
        <f>'2024'!AJ37</f>
        <v>81.10396135939088</v>
      </c>
      <c r="AR430" s="48">
        <f>'2024'!AK37</f>
        <v>6</v>
      </c>
      <c r="AS430" s="49">
        <f>'2024'!AL37</f>
        <v>6</v>
      </c>
      <c r="AT430" s="49">
        <f>'2024'!AM37</f>
        <v>3</v>
      </c>
      <c r="AU430" s="49">
        <f>'2024'!AN37</f>
        <v>6</v>
      </c>
      <c r="AV430" s="49">
        <f>'2024'!AO37</f>
        <v>7</v>
      </c>
      <c r="AW430" s="49">
        <f>'2024'!AP37</f>
        <v>3</v>
      </c>
      <c r="AX430" s="49">
        <f>'2024'!AQ37</f>
        <v>0</v>
      </c>
      <c r="AY430" s="50">
        <f>'2024'!AR37</f>
        <v>0</v>
      </c>
      <c r="AZ430" s="60">
        <f>'2024'!AS37</f>
        <v>404</v>
      </c>
      <c r="BA430" s="61">
        <f>'2024'!AT37</f>
        <v>2718.2999999999997</v>
      </c>
      <c r="BB430" s="61">
        <f>'2024'!AU37</f>
        <v>44</v>
      </c>
      <c r="BC430" s="61">
        <f>'2024'!AV37</f>
        <v>31</v>
      </c>
      <c r="BD430" s="61">
        <f>'2024'!AW37</f>
        <v>1</v>
      </c>
      <c r="BE430" s="61">
        <f>'2024'!AX37</f>
        <v>22.099999999999998</v>
      </c>
      <c r="BF430" s="62">
        <f>'2024'!AY37</f>
        <v>0.12</v>
      </c>
      <c r="BG430" s="62">
        <f>'2024'!AZ37</f>
        <v>1.38</v>
      </c>
      <c r="BH430" s="62">
        <f>'2024'!BA37</f>
        <v>1.94</v>
      </c>
      <c r="BI430" s="62">
        <f>'2024'!BB37</f>
        <v>8.1</v>
      </c>
      <c r="BJ430" s="62">
        <f>'2024'!BC37</f>
        <v>6.8</v>
      </c>
      <c r="BK430" s="62">
        <f>'2024'!BH37</f>
        <v>0</v>
      </c>
      <c r="BL430" s="62">
        <f>'2024'!BI37</f>
        <v>8.8000000000000007</v>
      </c>
      <c r="BM430" s="62">
        <f>'2024'!BJ37</f>
        <v>1.4</v>
      </c>
      <c r="BN430" s="63">
        <f>'2024'!BK37</f>
        <v>98.6</v>
      </c>
      <c r="BO430" s="60">
        <f>'2024'!BL37</f>
        <v>563</v>
      </c>
      <c r="BP430" s="61">
        <f>'2024'!BM37</f>
        <v>2206.6</v>
      </c>
      <c r="BQ430" s="61">
        <f>'2024'!BN37</f>
        <v>56</v>
      </c>
      <c r="BR430" s="61">
        <f>'2024'!BO37</f>
        <v>36</v>
      </c>
      <c r="BS430" s="61">
        <f>'2024'!BP37</f>
        <v>3</v>
      </c>
      <c r="BT430" s="61">
        <f>'2024'!BQ37</f>
        <v>13.2</v>
      </c>
      <c r="BU430" s="62">
        <f>'2024'!BR37</f>
        <v>0.17</v>
      </c>
      <c r="BV430" s="62">
        <f>'2024'!BS37</f>
        <v>2.3199999999999998</v>
      </c>
      <c r="BW430" s="62">
        <f>'2024'!BT37</f>
        <v>2.12</v>
      </c>
      <c r="BX430" s="62">
        <f>'2024'!BU37</f>
        <v>8</v>
      </c>
      <c r="BY430" s="62">
        <f>'2024'!BV37</f>
        <v>9.9</v>
      </c>
      <c r="BZ430" s="62">
        <f>'2024'!CA37</f>
        <v>36.4</v>
      </c>
      <c r="CA430" s="62">
        <f>'2024'!CB37</f>
        <v>2.7</v>
      </c>
      <c r="CB430" s="62">
        <f>'2024'!CC37</f>
        <v>63</v>
      </c>
      <c r="CC430" s="63">
        <f>'2024'!CD37</f>
        <v>37</v>
      </c>
      <c r="CD430" s="60">
        <f>'2024'!CE37</f>
        <v>559</v>
      </c>
      <c r="CE430" s="61">
        <f>'2024'!CF37</f>
        <v>2116.8000000000002</v>
      </c>
      <c r="CF430" s="61">
        <f>'2024'!CG37</f>
        <v>71</v>
      </c>
      <c r="CG430" s="61">
        <f>'2024'!CH37</f>
        <v>44</v>
      </c>
      <c r="CH430" s="61">
        <f>'2024'!CI37</f>
        <v>5</v>
      </c>
      <c r="CI430" s="61">
        <f>'2024'!CJ37</f>
        <v>15.600000000000001</v>
      </c>
      <c r="CJ430" s="62">
        <f>'2024'!CK37</f>
        <v>0.13</v>
      </c>
      <c r="CK430" s="62">
        <f>'2024'!CL37</f>
        <v>1.88</v>
      </c>
      <c r="CL430" s="62">
        <f>'2024'!CM37</f>
        <v>1.59</v>
      </c>
      <c r="CM430" s="62">
        <f>'2024'!CN37</f>
        <v>5</v>
      </c>
      <c r="CN430" s="62">
        <f>'2024'!CO37</f>
        <v>10.8</v>
      </c>
      <c r="CO430" s="62">
        <f>'2024'!CT37</f>
        <v>42.9</v>
      </c>
      <c r="CP430" s="62">
        <f>'2024'!CU37</f>
        <v>2.2000000000000002</v>
      </c>
      <c r="CQ430" s="62">
        <f>'2024'!CV37</f>
        <v>30.7</v>
      </c>
      <c r="CR430" s="63">
        <f>'2024'!CW37</f>
        <v>69</v>
      </c>
      <c r="CS430" s="60">
        <f>'2024'!CX37</f>
        <v>502</v>
      </c>
      <c r="CT430" s="61">
        <f>'2024'!CY37</f>
        <v>2293.5</v>
      </c>
      <c r="CU430" s="61">
        <f>'2024'!CZ37</f>
        <v>51</v>
      </c>
      <c r="CV430" s="61">
        <f>'2024'!DA37</f>
        <v>41</v>
      </c>
      <c r="CW430" s="61">
        <f>'2024'!DB37</f>
        <v>3</v>
      </c>
      <c r="CX430" s="61">
        <f>'2024'!DC37</f>
        <v>17.600000000000001</v>
      </c>
      <c r="CY430" s="62">
        <f>'2024'!DD37</f>
        <v>0.18</v>
      </c>
      <c r="CZ430" s="62">
        <f>'2024'!DE37</f>
        <v>1.81</v>
      </c>
      <c r="DA430" s="62">
        <f>'2024'!DF37</f>
        <v>1.8</v>
      </c>
      <c r="DB430" s="62">
        <f>'2024'!DG37</f>
        <v>8.8000000000000007</v>
      </c>
      <c r="DC430" s="62">
        <f>'2024'!DH37</f>
        <v>4.9000000000000004</v>
      </c>
      <c r="DD430" s="62">
        <f>'2024'!DM37</f>
        <v>40</v>
      </c>
      <c r="DE430" s="62">
        <f>'2024'!DN37</f>
        <v>4.7</v>
      </c>
      <c r="DF430" s="62">
        <f>'2024'!DO37</f>
        <v>27.3</v>
      </c>
      <c r="DG430" s="63">
        <f>'2024'!DP37</f>
        <v>70.900000000000006</v>
      </c>
      <c r="DH430" s="60">
        <f>'2024'!DQ37</f>
        <v>552</v>
      </c>
      <c r="DI430" s="61">
        <f>'2024'!DR37</f>
        <v>2750.7999999999997</v>
      </c>
      <c r="DJ430" s="61">
        <f>'2024'!DS37</f>
        <v>67</v>
      </c>
      <c r="DK430" s="61">
        <f>'2024'!DT37</f>
        <v>41</v>
      </c>
      <c r="DL430" s="61">
        <f>'2024'!DU37</f>
        <v>4</v>
      </c>
      <c r="DM430" s="61">
        <f>'2024'!DV37</f>
        <v>24.7</v>
      </c>
      <c r="DN430" s="62">
        <f>'2024'!DW37</f>
        <v>0.88</v>
      </c>
      <c r="DO430" s="62">
        <f>'2024'!DX37</f>
        <v>2.0499999999999998</v>
      </c>
      <c r="DP430" s="62">
        <f>'2024'!DY37</f>
        <v>1.93</v>
      </c>
      <c r="DQ430" s="62">
        <f>'2024'!DZ37</f>
        <v>5.6</v>
      </c>
      <c r="DR430" s="62">
        <f>'2024'!EA37</f>
        <v>9.3000000000000007</v>
      </c>
      <c r="DS430" s="62">
        <f>'2024'!EF37</f>
        <v>80</v>
      </c>
      <c r="DT430" s="62">
        <f>'2024'!EG37</f>
        <v>12.8</v>
      </c>
      <c r="DU430" s="62">
        <f>'2024'!EH37</f>
        <v>33.700000000000003</v>
      </c>
      <c r="DV430" s="63">
        <f>'2024'!EI37</f>
        <v>66.3</v>
      </c>
    </row>
    <row r="431" spans="1:126" ht="15.75" customHeight="1" x14ac:dyDescent="0.2">
      <c r="A431" s="30">
        <f t="shared" si="43"/>
        <v>429</v>
      </c>
      <c r="B431" s="31">
        <f>'2023'!A51</f>
        <v>49</v>
      </c>
      <c r="C431" s="31">
        <v>2023</v>
      </c>
      <c r="D431" s="32" t="str">
        <f>'2023'!B51</f>
        <v>Keylon Stokes</v>
      </c>
      <c r="E431" s="32" t="str" cm="1">
        <f t="array" ref="E431">_xlfn.IFS(F431&gt;12.5,"Cornerstone",AND(F431&gt;11.995,F431&lt;12.5),"Elite",AND(F431&gt;11,F431&lt;12.995),"Elite Upside",AND(F431&gt;=9.69,F431&lt;10.999),"Upside",AND(F431&gt;8.4,F431&lt;9.999),"Upside Lite",AND(F431&gt;7.25,F431&lt;8.999),"Outlier",AND(F431&gt;=6,F431&lt;7.25),"Outlier Lite",F431&lt;6.999,"Purgatory")</f>
        <v>Purgatory</v>
      </c>
      <c r="F431" s="33">
        <f>'2023'!C51</f>
        <v>5.18</v>
      </c>
      <c r="G431" s="33">
        <f t="shared" si="44"/>
        <v>30.2</v>
      </c>
      <c r="H431" s="303">
        <f t="shared" si="45"/>
        <v>-1.8662512280340051</v>
      </c>
      <c r="I431" s="34" t="str">
        <f>'2023'!D51</f>
        <v>Tulsa</v>
      </c>
      <c r="J431" s="35">
        <f>'2023'!E51</f>
        <v>6</v>
      </c>
      <c r="K431" s="36">
        <f>'2023'!F51</f>
        <v>36451</v>
      </c>
      <c r="L431" s="37">
        <f>'2023'!G51</f>
        <v>25.961643835616439</v>
      </c>
      <c r="M431" s="37" t="str">
        <f>'2023'!H51</f>
        <v>RS SR</v>
      </c>
      <c r="N431" s="37">
        <f>'2023'!I51</f>
        <v>23.539726027397261</v>
      </c>
      <c r="O431" s="37" t="str">
        <f>'2023'!J51</f>
        <v>Slot</v>
      </c>
      <c r="P431" s="37" t="str">
        <f>'2023'!K51</f>
        <v>BALL HOG</v>
      </c>
      <c r="Q431" s="37" t="str">
        <f>'2023'!L51</f>
        <v>Elite Earner</v>
      </c>
      <c r="R431" s="35">
        <f>'2023'!M51</f>
        <v>72</v>
      </c>
      <c r="S431" s="35">
        <f>'2023'!N51</f>
        <v>194</v>
      </c>
      <c r="T431" s="231">
        <f t="shared" si="46"/>
        <v>26.31083857846728</v>
      </c>
      <c r="U431" s="35">
        <f>'2023'!O51</f>
        <v>4.96</v>
      </c>
      <c r="V431" s="38">
        <f>'2023'!P51</f>
        <v>0</v>
      </c>
      <c r="W431" s="57">
        <f>'2023'!Q51</f>
        <v>0.27056277056277056</v>
      </c>
      <c r="X431" s="58">
        <f>'2023'!R51</f>
        <v>0.30809337599241615</v>
      </c>
      <c r="Y431" s="58">
        <f>'2023'!S51</f>
        <v>0.28305203938115325</v>
      </c>
      <c r="Z431" s="58">
        <f>'2023'!T51</f>
        <v>4.526686037620431E-2</v>
      </c>
      <c r="AA431" s="58">
        <f>'2023'!U51</f>
        <v>0.37335285505124455</v>
      </c>
      <c r="AB431" s="58">
        <f>'2023'!V51</f>
        <v>0.37335285505124455</v>
      </c>
      <c r="AC431" s="59">
        <f>'2023'!W51</f>
        <v>0.31734992679355783</v>
      </c>
      <c r="AD431" s="42">
        <f>'2023'!X51</f>
        <v>18.884931506849316</v>
      </c>
      <c r="AE431" s="43">
        <f>'2023'!Y51</f>
        <v>2.82</v>
      </c>
      <c r="AF431" s="43">
        <f>'2023'!Z51</f>
        <v>5.5</v>
      </c>
      <c r="AG431" s="43">
        <f>'2023'!AA51</f>
        <v>12.1</v>
      </c>
      <c r="AH431" s="43">
        <f>'2023'!AB51</f>
        <v>0.73</v>
      </c>
      <c r="AI431" s="43">
        <f>'2023'!AC51</f>
        <v>2.95</v>
      </c>
      <c r="AJ431" s="44">
        <f>'2023'!AD51</f>
        <v>5.529411764705882E-2</v>
      </c>
      <c r="AK431" s="44">
        <f>'2023'!AE51</f>
        <v>0.19813725490196077</v>
      </c>
      <c r="AL431" s="45">
        <f>'2023'!AF51</f>
        <v>8.4000000000000005E-2</v>
      </c>
      <c r="AM431" s="46">
        <f>DD431/100</f>
        <v>0.28600000000000003</v>
      </c>
      <c r="AN431" s="45">
        <f>'2023'!AG51</f>
        <v>1.8000000000000002E-2</v>
      </c>
      <c r="AO431" s="45">
        <f>'2023'!AH51</f>
        <v>0.98099999999999998</v>
      </c>
      <c r="AP431" s="43">
        <f>'2023'!AI51</f>
        <v>64.106935914288897</v>
      </c>
      <c r="AQ431" s="47">
        <f>'2023'!AJ51</f>
        <v>62.154525548843104</v>
      </c>
      <c r="AR431" s="48">
        <f>'2023'!AK51</f>
        <v>8</v>
      </c>
      <c r="AS431" s="49">
        <f>'2023'!AL51</f>
        <v>8</v>
      </c>
      <c r="AT431" s="49">
        <f>'2023'!AM51</f>
        <v>5</v>
      </c>
      <c r="AU431" s="49">
        <f>'2023'!AN51</f>
        <v>3</v>
      </c>
      <c r="AV431" s="49">
        <f>'2023'!AO51</f>
        <v>3</v>
      </c>
      <c r="AW431" s="49">
        <f>'2023'!AP51</f>
        <v>1</v>
      </c>
      <c r="AX431" s="49">
        <f>'2023'!AQ51</f>
        <v>0</v>
      </c>
      <c r="AY431" s="50">
        <f>'2023'!AR51</f>
        <v>0</v>
      </c>
      <c r="AZ431" s="60">
        <f>'2023'!AS51</f>
        <v>575</v>
      </c>
      <c r="BA431" s="61">
        <f>'2023'!AT51</f>
        <v>2125.1999999999998</v>
      </c>
      <c r="BB431" s="61">
        <f>'2023'!AU51</f>
        <v>72</v>
      </c>
      <c r="BC431" s="61">
        <f>'2023'!AV51</f>
        <v>41</v>
      </c>
      <c r="BD431" s="61">
        <f>'2023'!AW51</f>
        <v>2</v>
      </c>
      <c r="BE431" s="61">
        <f>'2023'!AX51</f>
        <v>13</v>
      </c>
      <c r="BF431" s="62">
        <f>'2023'!AY51</f>
        <v>0.56999999999999995</v>
      </c>
      <c r="BG431" s="62">
        <f>'2023'!AZ51</f>
        <v>1.81</v>
      </c>
      <c r="BH431" s="62">
        <f>'2023'!BA51</f>
        <v>1.61</v>
      </c>
      <c r="BI431" s="62">
        <f>'2023'!BA51</f>
        <v>1.61</v>
      </c>
      <c r="BJ431" s="62">
        <f>'2023'!BC51</f>
        <v>0</v>
      </c>
      <c r="BK431" s="62">
        <f>'2023'!BH51</f>
        <v>20</v>
      </c>
      <c r="BL431" s="62">
        <f>'2023'!BI51</f>
        <v>10.9</v>
      </c>
      <c r="BM431" s="62">
        <f>'2023'!BJ51</f>
        <v>4.7</v>
      </c>
      <c r="BN431" s="63">
        <f>'2023'!BK51</f>
        <v>94.7</v>
      </c>
      <c r="BO431" s="60">
        <f>'2023'!BL51</f>
        <v>1040</v>
      </c>
      <c r="BP431" s="61">
        <f>'2023'!BM51</f>
        <v>3375.6000000000004</v>
      </c>
      <c r="BQ431" s="61">
        <f>'2023'!BN51</f>
        <v>99</v>
      </c>
      <c r="BR431" s="61">
        <f>'2023'!BO51</f>
        <v>62</v>
      </c>
      <c r="BS431" s="61">
        <f>'2023'!BP51</f>
        <v>6</v>
      </c>
      <c r="BT431" s="61">
        <f>'2023'!BQ51</f>
        <v>20</v>
      </c>
      <c r="BU431" s="62">
        <f>'2023'!BR51</f>
        <v>0.76</v>
      </c>
      <c r="BV431" s="62">
        <f>'2023'!BS51</f>
        <v>2.34</v>
      </c>
      <c r="BW431" s="62">
        <f>'2023'!BT51</f>
        <v>2.37</v>
      </c>
      <c r="BX431" s="62">
        <f>'2023'!BU51</f>
        <v>0</v>
      </c>
      <c r="BY431" s="62">
        <f>'2023'!BV51</f>
        <v>0</v>
      </c>
      <c r="BZ431" s="62">
        <f>'2023'!CA51</f>
        <v>50</v>
      </c>
      <c r="CA431" s="62">
        <f>'2023'!CB51</f>
        <v>17.3</v>
      </c>
      <c r="CB431" s="62">
        <f>'2023'!CC51</f>
        <v>4.8</v>
      </c>
      <c r="CC431" s="63">
        <f>'2023'!CD51</f>
        <v>95</v>
      </c>
      <c r="CD431" s="60">
        <f>'2023'!CE51</f>
        <v>644</v>
      </c>
      <c r="CE431" s="61">
        <f>'2023'!CF51</f>
        <v>2275.2000000000003</v>
      </c>
      <c r="CF431" s="61">
        <f>'2023'!CG51</f>
        <v>69</v>
      </c>
      <c r="CG431" s="61">
        <f>'2023'!CH51</f>
        <v>46</v>
      </c>
      <c r="CH431" s="61">
        <f>'2023'!CI51</f>
        <v>3</v>
      </c>
      <c r="CI431" s="61">
        <f>'2023'!CJ51</f>
        <v>15</v>
      </c>
      <c r="CJ431" s="62">
        <f>'2023'!CK51</f>
        <v>0.72</v>
      </c>
      <c r="CK431" s="62">
        <f>'2023'!CL51</f>
        <v>2.1</v>
      </c>
      <c r="CL431" s="62">
        <f>'2023'!CM51</f>
        <v>2.3199999999999998</v>
      </c>
      <c r="CM431" s="62">
        <f>'2023'!CN51</f>
        <v>0</v>
      </c>
      <c r="CN431" s="62">
        <f>'2023'!CO51</f>
        <v>0</v>
      </c>
      <c r="CO431" s="62">
        <f>'2023'!CT51</f>
        <v>66.7</v>
      </c>
      <c r="CP431" s="62">
        <f>'2023'!CU51</f>
        <v>6.1</v>
      </c>
      <c r="CQ431" s="62">
        <f>'2023'!CV51</f>
        <v>5.0999999999999996</v>
      </c>
      <c r="CR431" s="63">
        <f>'2023'!CW51</f>
        <v>94.9</v>
      </c>
      <c r="CS431" s="60">
        <f>'2023'!CX51</f>
        <v>148</v>
      </c>
      <c r="CT431" s="61">
        <f>'2023'!CY51</f>
        <v>3269.5</v>
      </c>
      <c r="CU431" s="61">
        <f>'2023'!CZ51</f>
        <v>22</v>
      </c>
      <c r="CV431" s="61">
        <f>'2023'!DA51</f>
        <v>11</v>
      </c>
      <c r="CW431" s="61">
        <f>'2023'!DB51</f>
        <v>0</v>
      </c>
      <c r="CX431" s="61">
        <f>'2023'!DC51</f>
        <v>18</v>
      </c>
      <c r="CY431" s="62">
        <f>'2023'!DD51</f>
        <v>0.22</v>
      </c>
      <c r="CZ431" s="62">
        <f>'2023'!DE51</f>
        <v>1.29</v>
      </c>
      <c r="DA431" s="62">
        <f>'2023'!DF51</f>
        <v>1.52</v>
      </c>
      <c r="DB431" s="62">
        <f>'2023'!DG51</f>
        <v>5.2</v>
      </c>
      <c r="DC431" s="62">
        <f>'2023'!DH51</f>
        <v>12.5</v>
      </c>
      <c r="DD431" s="62">
        <f>'2023'!DM51</f>
        <v>28.6</v>
      </c>
      <c r="DE431" s="62">
        <f>'2023'!DN51</f>
        <v>21.4</v>
      </c>
      <c r="DF431" s="62">
        <f>'2023'!DO51</f>
        <v>1</v>
      </c>
      <c r="DG431" s="63">
        <f>'2023'!DP51</f>
        <v>99</v>
      </c>
      <c r="DH431" s="60">
        <f>'2023'!DQ51</f>
        <v>1224</v>
      </c>
      <c r="DI431" s="61">
        <f>'2023'!DR51</f>
        <v>3278.3999999999996</v>
      </c>
      <c r="DJ431" s="61">
        <f>'2023'!DS51</f>
        <v>110</v>
      </c>
      <c r="DK431" s="61">
        <f>'2023'!DT51</f>
        <v>76</v>
      </c>
      <c r="DL431" s="61">
        <f>'2023'!DU51</f>
        <v>8</v>
      </c>
      <c r="DM431" s="61">
        <f>'2023'!DV51</f>
        <v>27</v>
      </c>
      <c r="DN431" s="62">
        <f>'2023'!DW51</f>
        <v>0.73</v>
      </c>
      <c r="DO431" s="62">
        <f>'2023'!DX51</f>
        <v>2.95</v>
      </c>
      <c r="DP431" s="62">
        <f>'2023'!DY51</f>
        <v>2.82</v>
      </c>
      <c r="DQ431" s="62">
        <f>'2023'!DZ51</f>
        <v>5.5</v>
      </c>
      <c r="DR431" s="62">
        <f>'2023'!EA51</f>
        <v>12.1</v>
      </c>
      <c r="DS431" s="62">
        <f>'2023'!EF51</f>
        <v>62.5</v>
      </c>
      <c r="DT431" s="62">
        <f>'2023'!EG51</f>
        <v>8.4</v>
      </c>
      <c r="DU431" s="62">
        <f>'2023'!EH51</f>
        <v>2.6</v>
      </c>
      <c r="DV431" s="63">
        <f>'2023'!EI51</f>
        <v>97.2</v>
      </c>
    </row>
    <row r="432" spans="1:126" ht="15.75" customHeight="1" x14ac:dyDescent="0.2">
      <c r="A432" s="30">
        <f t="shared" si="43"/>
        <v>430</v>
      </c>
      <c r="B432" s="31">
        <f>'2020'!A40</f>
        <v>38</v>
      </c>
      <c r="C432" s="31">
        <v>2020</v>
      </c>
      <c r="D432" s="32" t="str">
        <f>'2020'!B40</f>
        <v>Tony Brown</v>
      </c>
      <c r="E432" s="32" t="str" cm="1">
        <f t="array" ref="E432">_xlfn.IFS(F432&gt;12.5,"Cornerstone",AND(F432&gt;11.995,F432&lt;12.5),"Elite",AND(F432&gt;11,F432&lt;12.995),"Elite Upside",AND(F432&gt;=9.69,F432&lt;10.999),"Upside",AND(F432&gt;8.4,F432&lt;9.999),"Upside Lite",AND(F432&gt;7.25,F432&lt;8.999),"Outlier",AND(F432&gt;=6,F432&lt;7.25),"Outlier Lite",F432&lt;6.999,"Purgatory")</f>
        <v>Purgatory</v>
      </c>
      <c r="F432" s="33">
        <f>'2020'!C40</f>
        <v>5.1742857142857144</v>
      </c>
      <c r="G432" s="33">
        <f t="shared" si="44"/>
        <v>30</v>
      </c>
      <c r="H432" s="303">
        <f t="shared" si="45"/>
        <v>-1.8695309677418954</v>
      </c>
      <c r="I432" s="34" t="str">
        <f>'2020'!D40</f>
        <v>Colorado</v>
      </c>
      <c r="J432" s="35">
        <f>'2020'!E40</f>
        <v>5</v>
      </c>
      <c r="K432" s="36">
        <f>'2020'!F40</f>
        <v>35650</v>
      </c>
      <c r="L432" s="37">
        <f>'2020'!G40</f>
        <v>28.156164383561645</v>
      </c>
      <c r="M432" s="37" t="str">
        <f>'2020'!H40</f>
        <v>SR</v>
      </c>
      <c r="N432" s="37">
        <f>'2020'!I40</f>
        <v>22.723287671232878</v>
      </c>
      <c r="O432" s="37" t="str">
        <f>'2020'!J40</f>
        <v>Wide</v>
      </c>
      <c r="P432" s="37" t="str">
        <f>'2020'!K40</f>
        <v>PROTO Z</v>
      </c>
      <c r="Q432" s="37" t="str">
        <f>'2020'!L40</f>
        <v>Poor Earner</v>
      </c>
      <c r="R432" s="55">
        <f>'2020'!M40</f>
        <v>73</v>
      </c>
      <c r="S432" s="55">
        <f>'2020'!N40</f>
        <v>195</v>
      </c>
      <c r="T432" s="231">
        <f t="shared" si="46"/>
        <v>25.726863613607133</v>
      </c>
      <c r="U432" s="35">
        <f>'2020'!O40</f>
        <v>4.3499999999999996</v>
      </c>
      <c r="V432" s="56">
        <f>'2020'!P40</f>
        <v>0</v>
      </c>
      <c r="W432" s="57">
        <f>'2020'!Q40</f>
        <v>0</v>
      </c>
      <c r="X432" s="58">
        <f>'2020'!R40</f>
        <v>4.4915558749550846E-2</v>
      </c>
      <c r="Y432" s="58">
        <f>'2020'!S40</f>
        <v>2.9506685108344859E-2</v>
      </c>
      <c r="Z432" s="58">
        <f>'2020'!T40</f>
        <v>0.11118530884808013</v>
      </c>
      <c r="AA432" s="58">
        <f>'2020'!U40</f>
        <v>0.24737578726382084</v>
      </c>
      <c r="AB432" s="58">
        <f>'2020'!V40</f>
        <v>0.24737578726382084</v>
      </c>
      <c r="AC432" s="59">
        <f>'2020'!W40</f>
        <v>0.23500699790062979</v>
      </c>
      <c r="AD432" s="42">
        <f>'2020'!X40</f>
        <v>22.090410958904108</v>
      </c>
      <c r="AE432" s="43">
        <f>'2020'!Y40</f>
        <v>1.89</v>
      </c>
      <c r="AF432" s="43">
        <f>'2020'!Z40</f>
        <v>5</v>
      </c>
      <c r="AG432" s="43">
        <f>'2020'!AA40</f>
        <v>11.6</v>
      </c>
      <c r="AH432" s="43">
        <f>'2020'!AB40</f>
        <v>0.7</v>
      </c>
      <c r="AI432" s="43">
        <f>'2020'!AC40</f>
        <v>1.72</v>
      </c>
      <c r="AJ432" s="44">
        <f>'2020'!AD40</f>
        <v>3.7425742574257424E-2</v>
      </c>
      <c r="AK432" s="44">
        <f>'2020'!AE40</f>
        <v>0.1603960396039604</v>
      </c>
      <c r="AL432" s="45">
        <f>'2020'!AF40</f>
        <v>5.0999999999999997E-2</v>
      </c>
      <c r="AM432" s="46">
        <f>DS432/100</f>
        <v>0.57100000000000006</v>
      </c>
      <c r="AN432" s="45">
        <f>'2020'!AG40</f>
        <v>0.95899999999999996</v>
      </c>
      <c r="AO432" s="45">
        <f>'2020'!AH40</f>
        <v>3.95E-2</v>
      </c>
      <c r="AP432" s="43">
        <f>'2020'!AI40</f>
        <v>108.91998659236863</v>
      </c>
      <c r="AQ432" s="47">
        <f>'2020'!AJ40</f>
        <v>107.81045049071713</v>
      </c>
      <c r="AR432" s="48">
        <f>'2020'!AK40</f>
        <v>6</v>
      </c>
      <c r="AS432" s="49">
        <f>'2020'!AL40</f>
        <v>2</v>
      </c>
      <c r="AT432" s="49">
        <f>'2020'!AM40</f>
        <v>3</v>
      </c>
      <c r="AU432" s="49">
        <f>'2020'!AN40</f>
        <v>3</v>
      </c>
      <c r="AV432" s="49">
        <f>'2020'!AO40</f>
        <v>9</v>
      </c>
      <c r="AW432" s="49">
        <f>'2020'!AP40</f>
        <v>7</v>
      </c>
      <c r="AX432" s="49">
        <f>'2020'!AQ40</f>
        <v>0</v>
      </c>
      <c r="AY432" s="50">
        <f>'2020'!AR40</f>
        <v>0</v>
      </c>
      <c r="AZ432" s="60">
        <f>'2020'!AS40</f>
        <v>0</v>
      </c>
      <c r="BA432" s="61">
        <f>'2020'!AT40</f>
        <v>3128</v>
      </c>
      <c r="BB432" s="61">
        <f>'2020'!AU40</f>
        <v>34</v>
      </c>
      <c r="BC432" s="61">
        <f>'2020'!AV40</f>
        <v>14</v>
      </c>
      <c r="BD432" s="61">
        <f>'2020'!AW40</f>
        <v>1</v>
      </c>
      <c r="BE432" s="61">
        <f>'2020'!AX40</f>
        <v>13</v>
      </c>
      <c r="BF432" s="62">
        <f>'2020'!AY40</f>
        <v>0</v>
      </c>
      <c r="BG432" s="62">
        <f>'2020'!AZ40</f>
        <v>0</v>
      </c>
      <c r="BH432" s="62">
        <f>'2020'!BA40</f>
        <v>0</v>
      </c>
      <c r="BI432" s="62">
        <f>'2020'!BB40</f>
        <v>0</v>
      </c>
      <c r="BJ432" s="62">
        <f>'2020'!BC40</f>
        <v>0</v>
      </c>
      <c r="BK432" s="62">
        <f>'2020'!BD40</f>
        <v>0</v>
      </c>
      <c r="BL432" s="62">
        <f>'2020'!BE40</f>
        <v>17.600000000000001</v>
      </c>
      <c r="BM432" s="62">
        <f>'2020'!BF40</f>
        <v>93.7</v>
      </c>
      <c r="BN432" s="63">
        <f>'2020'!BG40</f>
        <v>6</v>
      </c>
      <c r="BO432" s="60">
        <f>'2020'!BH40</f>
        <v>250</v>
      </c>
      <c r="BP432" s="61">
        <f>'2020'!BI40</f>
        <v>5566</v>
      </c>
      <c r="BQ432" s="61">
        <f>'2020'!BJ40</f>
        <v>19</v>
      </c>
      <c r="BR432" s="61">
        <f>'2020'!BK40</f>
        <v>13</v>
      </c>
      <c r="BS432" s="61">
        <f>'2020'!BL40</f>
        <v>0</v>
      </c>
      <c r="BT432" s="61">
        <f>'2020'!BM40</f>
        <v>47</v>
      </c>
      <c r="BU432" s="62">
        <f>'2020'!BN40</f>
        <v>0.38</v>
      </c>
      <c r="BV432" s="62">
        <f>'2020'!BO40</f>
        <v>0.31</v>
      </c>
      <c r="BW432" s="62">
        <f>'2020'!BP40</f>
        <v>0.55000000000000004</v>
      </c>
      <c r="BX432" s="62">
        <f>'2020'!BQ40</f>
        <v>7</v>
      </c>
      <c r="BY432" s="62">
        <f>'2020'!BR40</f>
        <v>7.7</v>
      </c>
      <c r="BZ432" s="62">
        <f>'2020'!BS40</f>
        <v>0</v>
      </c>
      <c r="CA432" s="62">
        <f>'2020'!BT40</f>
        <v>7.1</v>
      </c>
      <c r="CB432" s="62">
        <f>'2020'!BU40</f>
        <v>95.5</v>
      </c>
      <c r="CC432" s="63">
        <f>'2020'!BV40</f>
        <v>4.5</v>
      </c>
      <c r="CD432" s="60">
        <f>'2020'!BW40</f>
        <v>128</v>
      </c>
      <c r="CE432" s="61">
        <f>'2020'!BX40</f>
        <v>4338</v>
      </c>
      <c r="CF432" s="61">
        <f>'2020'!BY40</f>
        <v>0</v>
      </c>
      <c r="CG432" s="61">
        <f>'2020'!BZ40</f>
        <v>0</v>
      </c>
      <c r="CH432" s="61">
        <f>'2020'!CA40</f>
        <v>0</v>
      </c>
      <c r="CI432" s="61">
        <f>'2020'!CB40</f>
        <v>0</v>
      </c>
      <c r="CJ432" s="62">
        <f>'2020'!CC40</f>
        <v>0</v>
      </c>
      <c r="CK432" s="62">
        <f>'2020'!CD40</f>
        <v>0</v>
      </c>
      <c r="CL432" s="62">
        <f>'2020'!CE40</f>
        <v>0</v>
      </c>
      <c r="CM432" s="62">
        <f>'2020'!CF40</f>
        <v>0</v>
      </c>
      <c r="CN432" s="62">
        <f>'2020'!CG40</f>
        <v>0</v>
      </c>
      <c r="CO432" s="62">
        <f>'2020'!CL40</f>
        <v>0</v>
      </c>
      <c r="CP432" s="62">
        <f>'2020'!CM40</f>
        <v>0</v>
      </c>
      <c r="CQ432" s="62">
        <f>'2020'!CN40</f>
        <v>0</v>
      </c>
      <c r="CR432" s="63">
        <f>'2020'!CO40</f>
        <v>0</v>
      </c>
      <c r="CS432" s="60">
        <f>'2020'!CP40</f>
        <v>333</v>
      </c>
      <c r="CT432" s="61">
        <f>'2020'!CQ40</f>
        <v>2995</v>
      </c>
      <c r="CU432" s="61">
        <f>'2020'!CR40</f>
        <v>48</v>
      </c>
      <c r="CV432" s="61">
        <f>'2020'!CS40</f>
        <v>32</v>
      </c>
      <c r="CW432" s="61">
        <f>'2020'!CT40</f>
        <v>1</v>
      </c>
      <c r="CX432" s="61">
        <f>'2020'!CU40</f>
        <v>19</v>
      </c>
      <c r="CY432" s="62">
        <f>'2020'!CV40</f>
        <v>0.45</v>
      </c>
      <c r="CZ432" s="62">
        <f>'2020'!CW40</f>
        <v>0.86</v>
      </c>
      <c r="DA432" s="62">
        <f>'2020'!CX40</f>
        <v>1.1000000000000001</v>
      </c>
      <c r="DB432" s="62">
        <f>'2020'!CY40</f>
        <v>5</v>
      </c>
      <c r="DC432" s="62">
        <f>'2020'!CZ40</f>
        <v>11.6</v>
      </c>
      <c r="DD432" s="62">
        <f>'2020'!DE40</f>
        <v>25</v>
      </c>
      <c r="DE432" s="62">
        <f>'2020'!DF40</f>
        <v>5.9</v>
      </c>
      <c r="DF432" s="62">
        <f>'2020'!DG40</f>
        <v>94.8</v>
      </c>
      <c r="DG432" s="63">
        <f>'2020'!DH40</f>
        <v>4.9000000000000004</v>
      </c>
      <c r="DH432" s="60">
        <f>'2020'!DI40</f>
        <v>707</v>
      </c>
      <c r="DI432" s="61">
        <f>'2020'!DJ40</f>
        <v>2858</v>
      </c>
      <c r="DJ432" s="61">
        <f>'2020'!DK40</f>
        <v>74</v>
      </c>
      <c r="DK432" s="61">
        <f>'2020'!DL40</f>
        <v>56</v>
      </c>
      <c r="DL432" s="61">
        <f>'2020'!DM40</f>
        <v>5</v>
      </c>
      <c r="DM432" s="61">
        <f>'2020'!DN40</f>
        <v>18</v>
      </c>
      <c r="DN432" s="62">
        <f>'2020'!DO40</f>
        <v>0.7</v>
      </c>
      <c r="DO432" s="62">
        <f>'2020'!DP40</f>
        <v>1.72</v>
      </c>
      <c r="DP432" s="62">
        <f>'2020'!DQ40</f>
        <v>1.89</v>
      </c>
      <c r="DQ432" s="62">
        <f>'2020'!DR40</f>
        <v>4.2</v>
      </c>
      <c r="DR432" s="62">
        <f>'2020'!DS40</f>
        <v>11.3</v>
      </c>
      <c r="DS432" s="62">
        <f>'2020'!DX40</f>
        <v>57.1</v>
      </c>
      <c r="DT432" s="62">
        <f>'2020'!DY40</f>
        <v>5.0999999999999996</v>
      </c>
      <c r="DU432" s="62">
        <f>'2020'!DZ40</f>
        <v>97</v>
      </c>
      <c r="DV432" s="63">
        <f>'2020'!EA40</f>
        <v>3</v>
      </c>
    </row>
    <row r="433" spans="1:126" ht="15.75" customHeight="1" x14ac:dyDescent="0.2">
      <c r="A433" s="30">
        <f t="shared" si="43"/>
        <v>431</v>
      </c>
      <c r="B433" s="31">
        <f>'2024'!A38</f>
        <v>36</v>
      </c>
      <c r="C433" s="31">
        <v>2024</v>
      </c>
      <c r="D433" s="32" t="str">
        <f>'2024'!B38</f>
        <v>Cornelius Johnson</v>
      </c>
      <c r="E433" s="32" t="str" cm="1">
        <f t="array" ref="E433">_xlfn.IFS(F433&gt;12.5,"Cornerstone",AND(F433&gt;11.995,F433&lt;12.5),"Elite",AND(F433&gt;11,F433&lt;12.995),"Elite Upside",AND(F433&gt;=9.69,F433&lt;10.999),"Upside",AND(F433&gt;8.4,F433&lt;9.999),"Upside Lite",AND(F433&gt;7.25,F433&lt;8.999),"Outlier",AND(F433&gt;=6,F433&lt;7.25),"Outlier Lite",F433&lt;6.999,"Purgatory")</f>
        <v>Purgatory</v>
      </c>
      <c r="F433" s="33">
        <f>'2024'!C38</f>
        <v>5.1685714285714282</v>
      </c>
      <c r="G433" s="33">
        <f t="shared" si="44"/>
        <v>29.9</v>
      </c>
      <c r="H433" s="303">
        <f t="shared" si="45"/>
        <v>-1.8728107074497862</v>
      </c>
      <c r="I433" s="34" t="str">
        <f>'2024'!D38</f>
        <v>Michigan</v>
      </c>
      <c r="J433" s="35">
        <f>'2024'!E38</f>
        <v>2</v>
      </c>
      <c r="K433" s="36">
        <f>'2024'!F38</f>
        <v>36859</v>
      </c>
      <c r="L433" s="37">
        <f>'2024'!G38</f>
        <v>24.843835616438355</v>
      </c>
      <c r="M433" s="37" t="str">
        <f>'2024'!H38</f>
        <v>RS SR</v>
      </c>
      <c r="N433" s="37">
        <f>'2024'!I38</f>
        <v>23.424657534246574</v>
      </c>
      <c r="O433" s="37" t="str">
        <f>'2024'!J38</f>
        <v>Wide</v>
      </c>
      <c r="P433" s="37" t="str">
        <f>'2024'!K38</f>
        <v>PROTO X</v>
      </c>
      <c r="Q433" s="37" t="str">
        <f>'2024'!L38</f>
        <v>Poor Earner</v>
      </c>
      <c r="R433" s="35">
        <f>'2024'!M38</f>
        <v>75</v>
      </c>
      <c r="S433" s="35">
        <f>'2024'!N38</f>
        <v>212</v>
      </c>
      <c r="T433" s="231">
        <f t="shared" si="46"/>
        <v>26.497889653557085</v>
      </c>
      <c r="U433" s="35">
        <f>'2024'!O38</f>
        <v>4.4400000000000004</v>
      </c>
      <c r="V433" s="38">
        <f>'2024'!P38</f>
        <v>7</v>
      </c>
      <c r="W433" s="57">
        <f>'2024'!Q38</f>
        <v>1.8709360814623974E-2</v>
      </c>
      <c r="X433" s="58">
        <f>'2024'!R38</f>
        <v>0.16380343587694765</v>
      </c>
      <c r="Y433" s="58">
        <f>'2024'!S38</f>
        <v>0.19364107689424701</v>
      </c>
      <c r="Z433" s="58">
        <f>'2024'!T38</f>
        <v>0.15981290196842721</v>
      </c>
      <c r="AA433" s="58">
        <f>'2024'!U38</f>
        <v>0.18842614256746218</v>
      </c>
      <c r="AB433" s="58">
        <f>'2024'!V38</f>
        <v>0.19103360973085459</v>
      </c>
      <c r="AC433" s="59">
        <f>'2024'!W38</f>
        <v>0.19103360973085459</v>
      </c>
      <c r="AD433" s="42" t="str">
        <f>'2024'!X38</f>
        <v>N/A</v>
      </c>
      <c r="AE433" s="43">
        <f>'2024'!Y38</f>
        <v>1.77</v>
      </c>
      <c r="AF433" s="43">
        <f>'2024'!Z38</f>
        <v>6.3</v>
      </c>
      <c r="AG433" s="43">
        <f>'2024'!AA38</f>
        <v>11.5</v>
      </c>
      <c r="AH433" s="43">
        <f>'2024'!AB38</f>
        <v>0.83</v>
      </c>
      <c r="AI433" s="43">
        <f>'2024'!AC38</f>
        <v>1.71</v>
      </c>
      <c r="AJ433" s="44">
        <f>'2024'!AD38</f>
        <v>3.2235099337748346E-2</v>
      </c>
      <c r="AK433" s="44">
        <f>'2024'!AE38</f>
        <v>0.16117549668874173</v>
      </c>
      <c r="AL433" s="45">
        <f>'2024'!AF38</f>
        <v>9.6000000000000002E-2</v>
      </c>
      <c r="AM433" s="46">
        <f>DS433/100</f>
        <v>0.81799999999999995</v>
      </c>
      <c r="AN433" s="45">
        <f>'2024'!AG38</f>
        <v>0.94950000000000001</v>
      </c>
      <c r="AO433" s="45">
        <f>'2024'!AH38</f>
        <v>5.0500000000000003E-2</v>
      </c>
      <c r="AP433" s="43">
        <f>'2024'!AI38</f>
        <v>109.10231759276564</v>
      </c>
      <c r="AQ433" s="47">
        <f>'2024'!AJ38</f>
        <v>112.4591670743629</v>
      </c>
      <c r="AR433" s="48">
        <f>'2024'!AK38</f>
        <v>5</v>
      </c>
      <c r="AS433" s="49">
        <f>'2024'!AL38</f>
        <v>0</v>
      </c>
      <c r="AT433" s="49">
        <f>'2024'!AM38</f>
        <v>3</v>
      </c>
      <c r="AU433" s="49">
        <f>'2024'!AN38</f>
        <v>5</v>
      </c>
      <c r="AV433" s="49">
        <f>'2024'!AO38</f>
        <v>9</v>
      </c>
      <c r="AW433" s="49">
        <f>'2024'!AP38</f>
        <v>8</v>
      </c>
      <c r="AX433" s="49">
        <f>'2024'!AQ38</f>
        <v>0.5</v>
      </c>
      <c r="AY433" s="50">
        <f>'2024'!AR38</f>
        <v>0.25</v>
      </c>
      <c r="AZ433" s="60">
        <f>'2024'!AS38</f>
        <v>61</v>
      </c>
      <c r="BA433" s="61">
        <f>'2024'!AT38</f>
        <v>3260.4</v>
      </c>
      <c r="BB433" s="61">
        <f>'2024'!AU38</f>
        <v>5</v>
      </c>
      <c r="BC433" s="61">
        <f>'2024'!AV38</f>
        <v>4</v>
      </c>
      <c r="BD433" s="61">
        <f>'2024'!AW38</f>
        <v>1</v>
      </c>
      <c r="BE433" s="61">
        <f>'2024'!AX38</f>
        <v>25</v>
      </c>
      <c r="BF433" s="62">
        <f>'2024'!AY38</f>
        <v>0.04</v>
      </c>
      <c r="BG433" s="62">
        <f>'2024'!AZ38</f>
        <v>0.56000000000000005</v>
      </c>
      <c r="BH433" s="62">
        <f>'2024'!BA38</f>
        <v>1.3</v>
      </c>
      <c r="BI433" s="62">
        <f>'2024'!BB38</f>
        <v>6.3</v>
      </c>
      <c r="BJ433" s="62">
        <f>'2024'!BC38</f>
        <v>11.6</v>
      </c>
      <c r="BK433" s="62">
        <f>'2024'!BH38</f>
        <v>50</v>
      </c>
      <c r="BL433" s="62">
        <f>'2024'!BI38</f>
        <v>0</v>
      </c>
      <c r="BM433" s="62">
        <f>'2024'!BJ38</f>
        <v>98</v>
      </c>
      <c r="BN433" s="63">
        <f>'2024'!BK38</f>
        <v>2</v>
      </c>
      <c r="BO433" s="60">
        <f>'2024'!BL38</f>
        <v>246</v>
      </c>
      <c r="BP433" s="61">
        <f>'2024'!BM38</f>
        <v>1501.8000000000002</v>
      </c>
      <c r="BQ433" s="61">
        <f>'2024'!BN38</f>
        <v>30</v>
      </c>
      <c r="BR433" s="61">
        <f>'2024'!BO38</f>
        <v>16</v>
      </c>
      <c r="BS433" s="61">
        <f>'2024'!BP38</f>
        <v>3</v>
      </c>
      <c r="BT433" s="61">
        <f>'2024'!BQ38</f>
        <v>9</v>
      </c>
      <c r="BU433" s="62">
        <f>'2024'!BR38</f>
        <v>0.09</v>
      </c>
      <c r="BV433" s="62">
        <f>'2024'!BS38</f>
        <v>1.57</v>
      </c>
      <c r="BW433" s="62">
        <f>'2024'!BT38</f>
        <v>2.1</v>
      </c>
      <c r="BX433" s="62">
        <f>'2024'!BU38</f>
        <v>4.5999999999999996</v>
      </c>
      <c r="BY433" s="62">
        <f>'2024'!BV38</f>
        <v>13.9</v>
      </c>
      <c r="BZ433" s="62">
        <f>'2024'!CA38</f>
        <v>20</v>
      </c>
      <c r="CA433" s="62">
        <f>'2024'!CB38</f>
        <v>11.1</v>
      </c>
      <c r="CB433" s="62">
        <f>'2024'!CC38</f>
        <v>91.2</v>
      </c>
      <c r="CC433" s="63">
        <f>'2024'!CD38</f>
        <v>8.8000000000000007</v>
      </c>
      <c r="CD433" s="60">
        <f>'2024'!CE38</f>
        <v>620</v>
      </c>
      <c r="CE433" s="61">
        <f>'2024'!CF38</f>
        <v>3201.7999999999997</v>
      </c>
      <c r="CF433" s="61">
        <f>'2024'!CG38</f>
        <v>66</v>
      </c>
      <c r="CG433" s="61">
        <f>'2024'!CH38</f>
        <v>39</v>
      </c>
      <c r="CH433" s="61">
        <f>'2024'!CI38</f>
        <v>3</v>
      </c>
      <c r="CI433" s="61">
        <f>'2024'!CJ38</f>
        <v>21</v>
      </c>
      <c r="CJ433" s="62">
        <f>'2024'!CK38</f>
        <v>0.09</v>
      </c>
      <c r="CK433" s="62">
        <f>'2024'!CL38</f>
        <v>1.59</v>
      </c>
      <c r="CL433" s="62">
        <f>'2024'!CM38</f>
        <v>1.72</v>
      </c>
      <c r="CM433" s="62">
        <f>'2024'!CN38</f>
        <v>5.4</v>
      </c>
      <c r="CN433" s="62">
        <f>'2024'!CO38</f>
        <v>14.6</v>
      </c>
      <c r="CO433" s="62">
        <f>'2024'!CT38</f>
        <v>35.299999999999997</v>
      </c>
      <c r="CP433" s="62">
        <f>'2024'!CU38</f>
        <v>15.2</v>
      </c>
      <c r="CQ433" s="62">
        <f>'2024'!CV38</f>
        <v>92.8</v>
      </c>
      <c r="CR433" s="63">
        <f>'2024'!CW38</f>
        <v>7.2</v>
      </c>
      <c r="CS433" s="60">
        <f>'2024'!CX38</f>
        <v>492</v>
      </c>
      <c r="CT433" s="61">
        <f>'2024'!CY38</f>
        <v>3078.6</v>
      </c>
      <c r="CU433" s="61">
        <f>'2024'!CZ38</f>
        <v>46</v>
      </c>
      <c r="CV433" s="61">
        <f>'2024'!DA38</f>
        <v>31</v>
      </c>
      <c r="CW433" s="61">
        <f>'2024'!DB38</f>
        <v>6</v>
      </c>
      <c r="CX433" s="61">
        <f>'2024'!DC38</f>
        <v>24</v>
      </c>
      <c r="CY433" s="62">
        <f>'2024'!DD38</f>
        <v>0.13</v>
      </c>
      <c r="CZ433" s="62">
        <f>'2024'!DE38</f>
        <v>1.45</v>
      </c>
      <c r="DA433" s="62">
        <f>'2024'!DF38</f>
        <v>1.54</v>
      </c>
      <c r="DB433" s="62">
        <f>'2024'!DG38</f>
        <v>6.3</v>
      </c>
      <c r="DC433" s="62">
        <f>'2024'!DH38</f>
        <v>10.1</v>
      </c>
      <c r="DD433" s="62">
        <f>'2024'!DM38</f>
        <v>42.9</v>
      </c>
      <c r="DE433" s="62">
        <f>'2024'!DN38</f>
        <v>8.8000000000000007</v>
      </c>
      <c r="DF433" s="62">
        <f>'2024'!DO38</f>
        <v>95.3</v>
      </c>
      <c r="DG433" s="63">
        <f>'2024'!DP38</f>
        <v>4.7</v>
      </c>
      <c r="DH433" s="60">
        <f>'2024'!DQ38</f>
        <v>604</v>
      </c>
      <c r="DI433" s="61">
        <f>'2024'!DR38</f>
        <v>3205.5</v>
      </c>
      <c r="DJ433" s="61">
        <f>'2024'!DS38</f>
        <v>66</v>
      </c>
      <c r="DK433" s="61">
        <f>'2024'!DT38</f>
        <v>47</v>
      </c>
      <c r="DL433" s="61">
        <f>'2024'!DU38</f>
        <v>1</v>
      </c>
      <c r="DM433" s="61">
        <f>'2024'!DV38</f>
        <v>24</v>
      </c>
      <c r="DN433" s="62">
        <f>'2024'!DW38</f>
        <v>0.83</v>
      </c>
      <c r="DO433" s="62">
        <f>'2024'!DX38</f>
        <v>1.71</v>
      </c>
      <c r="DP433" s="62">
        <f>'2024'!DY38</f>
        <v>1.77</v>
      </c>
      <c r="DQ433" s="62">
        <f>'2024'!DZ38</f>
        <v>2.6</v>
      </c>
      <c r="DR433" s="62">
        <f>'2024'!EA38</f>
        <v>11.5</v>
      </c>
      <c r="DS433" s="62">
        <f>'2024'!EF38</f>
        <v>81.8</v>
      </c>
      <c r="DT433" s="62">
        <f>'2024'!EG38</f>
        <v>9.6</v>
      </c>
      <c r="DU433" s="62">
        <f>'2024'!EH38</f>
        <v>94.6</v>
      </c>
      <c r="DV433" s="63">
        <f>'2024'!EI38</f>
        <v>5.4</v>
      </c>
    </row>
    <row r="434" spans="1:126" ht="15.75" customHeight="1" x14ac:dyDescent="0.2">
      <c r="A434" s="30">
        <f t="shared" si="43"/>
        <v>432</v>
      </c>
      <c r="B434" s="31">
        <f>'2021'!A38</f>
        <v>36</v>
      </c>
      <c r="C434" s="31">
        <v>2021</v>
      </c>
      <c r="D434" s="32" t="str">
        <f>'2021'!B38</f>
        <v>Jalen Camp</v>
      </c>
      <c r="E434" s="32" t="str" cm="1">
        <f t="array" ref="E434">_xlfn.IFS(F434&gt;12.5,"Cornerstone",AND(F434&gt;11.995,F434&lt;12.5),"Elite",AND(F434&gt;11,F434&lt;12.995),"Elite Upside",AND(F434&gt;=9.69,F434&lt;10.999),"Upside",AND(F434&gt;8.4,F434&lt;9.999),"Upside Lite",AND(F434&gt;7.25,F434&lt;8.999),"Outlier",AND(F434&gt;=6,F434&lt;7.25),"Outlier Lite",F434&lt;6.999,"Purgatory")</f>
        <v>Purgatory</v>
      </c>
      <c r="F434" s="33">
        <f>'2021'!C38</f>
        <v>5.1557142857142848</v>
      </c>
      <c r="G434" s="33">
        <f t="shared" si="44"/>
        <v>29.7</v>
      </c>
      <c r="H434" s="303">
        <f t="shared" si="45"/>
        <v>-1.8801901217925403</v>
      </c>
      <c r="I434" s="34" t="str">
        <f>'2021'!D38</f>
        <v>Georgia Tech</v>
      </c>
      <c r="J434" s="35">
        <f>'2021'!E38</f>
        <v>4</v>
      </c>
      <c r="K434" s="36">
        <f>'2021'!F38</f>
        <v>35986</v>
      </c>
      <c r="L434" s="37">
        <f>'2021'!G38</f>
        <v>27.235616438356164</v>
      </c>
      <c r="M434" s="37" t="str">
        <f>'2021'!H38</f>
        <v>RS SR</v>
      </c>
      <c r="N434" s="37">
        <f>'2021'!I38</f>
        <v>22.81917808219178</v>
      </c>
      <c r="O434" s="37" t="str">
        <f>'2021'!J38</f>
        <v>Wide</v>
      </c>
      <c r="P434" s="37" t="str">
        <f>'2021'!K38</f>
        <v>DEEP</v>
      </c>
      <c r="Q434" s="37" t="str">
        <f>'2021'!L38</f>
        <v>Poor Separator</v>
      </c>
      <c r="R434" s="55">
        <f>'2021'!M38</f>
        <v>74</v>
      </c>
      <c r="S434" s="55">
        <f>'2021'!N38</f>
        <v>220</v>
      </c>
      <c r="T434" s="231">
        <f t="shared" si="46"/>
        <v>28.246015586260537</v>
      </c>
      <c r="U434" s="35">
        <f>'2021'!O38</f>
        <v>4.43</v>
      </c>
      <c r="V434" s="56">
        <f>'2021'!P38</f>
        <v>6</v>
      </c>
      <c r="W434" s="57">
        <f>'2021'!Q38</f>
        <v>0</v>
      </c>
      <c r="X434" s="58">
        <f>'2021'!R38</f>
        <v>5.2858683926645091E-2</v>
      </c>
      <c r="Y434" s="58">
        <f>'2021'!S38</f>
        <v>0.17079889807162535</v>
      </c>
      <c r="Z434" s="58">
        <f>'2021'!T38</f>
        <v>8.3385189794648415E-2</v>
      </c>
      <c r="AA434" s="58">
        <f>'2021'!U38</f>
        <v>0.209442491210447</v>
      </c>
      <c r="AB434" s="58">
        <f>'2021'!V38</f>
        <v>0.209442491210447</v>
      </c>
      <c r="AC434" s="59">
        <f>'2021'!W38</f>
        <v>0.19897036664992465</v>
      </c>
      <c r="AD434" s="42">
        <f>'2021'!X38</f>
        <v>22.172602739726027</v>
      </c>
      <c r="AE434" s="43">
        <f>'2021'!Y38</f>
        <v>1.57</v>
      </c>
      <c r="AF434" s="43">
        <f>'2021'!Z38</f>
        <v>4.2</v>
      </c>
      <c r="AG434" s="43">
        <f>'2021'!AA38</f>
        <v>16.600000000000001</v>
      </c>
      <c r="AH434" s="43">
        <f>'2021'!AB38</f>
        <v>1.62</v>
      </c>
      <c r="AI434" s="43">
        <f>'2021'!AC38</f>
        <v>2.79</v>
      </c>
      <c r="AJ434" s="44">
        <f>'2021'!AD38</f>
        <v>4.5179856115107914E-2</v>
      </c>
      <c r="AK434" s="44">
        <f>'2021'!AE38</f>
        <v>0.13177458033573142</v>
      </c>
      <c r="AL434" s="45">
        <f>'2021'!AF38</f>
        <v>9.4E-2</v>
      </c>
      <c r="AM434" s="46">
        <f>DS434/100</f>
        <v>0.58299999999999996</v>
      </c>
      <c r="AN434" s="45">
        <f>'2021'!AG38</f>
        <v>0.83099999999999996</v>
      </c>
      <c r="AO434" s="45">
        <f>'2021'!AH38</f>
        <v>0.16750000000000001</v>
      </c>
      <c r="AP434" s="43">
        <f>'2021'!AI38</f>
        <v>114.24514983603891</v>
      </c>
      <c r="AQ434" s="47">
        <f>'2021'!AJ38</f>
        <v>115.41289702563165</v>
      </c>
      <c r="AR434" s="48">
        <f>'2021'!AK38</f>
        <v>5</v>
      </c>
      <c r="AS434" s="49">
        <f>'2021'!AL38</f>
        <v>2</v>
      </c>
      <c r="AT434" s="49">
        <f>'2021'!AM38</f>
        <v>2</v>
      </c>
      <c r="AU434" s="49">
        <f>'2021'!AN38</f>
        <v>1</v>
      </c>
      <c r="AV434" s="49">
        <f>'2021'!AO38</f>
        <v>9</v>
      </c>
      <c r="AW434" s="49">
        <f>'2021'!AP38</f>
        <v>9</v>
      </c>
      <c r="AX434" s="49">
        <f>'2021'!AQ38</f>
        <v>2</v>
      </c>
      <c r="AY434" s="50">
        <f>'2021'!AR38</f>
        <v>0</v>
      </c>
      <c r="AZ434" s="60">
        <f>'2021'!AS38</f>
        <v>0</v>
      </c>
      <c r="BA434" s="61">
        <f>'2021'!AT38</f>
        <v>1697</v>
      </c>
      <c r="BB434" s="61">
        <f>'2021'!AU38</f>
        <v>1</v>
      </c>
      <c r="BC434" s="61">
        <f>'2021'!AV38</f>
        <v>0</v>
      </c>
      <c r="BD434" s="61">
        <f>'2021'!AW38</f>
        <v>0</v>
      </c>
      <c r="BE434" s="61">
        <f>'2021'!AX38</f>
        <v>0</v>
      </c>
      <c r="BF434" s="62">
        <f>'2021'!AY38</f>
        <v>0</v>
      </c>
      <c r="BG434" s="62">
        <f>'2021'!AZ38</f>
        <v>0</v>
      </c>
      <c r="BH434" s="62">
        <f>'2021'!BA38</f>
        <v>0</v>
      </c>
      <c r="BI434" s="62">
        <f>'2021'!BB38</f>
        <v>0</v>
      </c>
      <c r="BJ434" s="62">
        <f>'2021'!BC38</f>
        <v>0</v>
      </c>
      <c r="BK434" s="62">
        <f>'2021'!BD38</f>
        <v>0</v>
      </c>
      <c r="BL434" s="62">
        <f>'2021'!BE38</f>
        <v>0</v>
      </c>
      <c r="BM434" s="62">
        <f>'2021'!BF38</f>
        <v>100</v>
      </c>
      <c r="BN434" s="63">
        <f>'2021'!BG38</f>
        <v>0</v>
      </c>
      <c r="BO434" s="60">
        <f>'2021'!BH38</f>
        <v>49</v>
      </c>
      <c r="BP434" s="61">
        <f>'2021'!BI38</f>
        <v>927</v>
      </c>
      <c r="BQ434" s="61">
        <f>'2021'!BJ38</f>
        <v>6</v>
      </c>
      <c r="BR434" s="61">
        <f>'2021'!BK38</f>
        <v>1</v>
      </c>
      <c r="BS434" s="61">
        <f>'2021'!BL38</f>
        <v>0</v>
      </c>
      <c r="BT434" s="61">
        <f>'2021'!BM38</f>
        <v>10</v>
      </c>
      <c r="BU434" s="62">
        <f>'2021'!BN38</f>
        <v>1.66</v>
      </c>
      <c r="BV434" s="62">
        <f>'2021'!BO38</f>
        <v>1.63</v>
      </c>
      <c r="BW434" s="62">
        <f>'2021'!BP38</f>
        <v>1.2</v>
      </c>
      <c r="BX434" s="62">
        <f>'2021'!BQ38</f>
        <v>28</v>
      </c>
      <c r="BY434" s="62">
        <f>'2021'!BR38</f>
        <v>0</v>
      </c>
      <c r="BZ434" s="62">
        <f>'2021'!BW38</f>
        <v>0</v>
      </c>
      <c r="CA434" s="62">
        <f>'2021'!BX38</f>
        <v>0</v>
      </c>
      <c r="CB434" s="62">
        <f>'2021'!BY38</f>
        <v>88.4</v>
      </c>
      <c r="CC434" s="63">
        <f>'2021'!BZ38</f>
        <v>2.2999999999999998</v>
      </c>
      <c r="CD434" s="60">
        <f>'2021'!CA38</f>
        <v>186</v>
      </c>
      <c r="CE434" s="61">
        <f>'2021'!CB38</f>
        <v>1089</v>
      </c>
      <c r="CF434" s="61">
        <f>'2021'!CC38</f>
        <v>30</v>
      </c>
      <c r="CG434" s="61">
        <f>'2021'!CD38</f>
        <v>11</v>
      </c>
      <c r="CH434" s="61">
        <f>'2021'!CE38</f>
        <v>0</v>
      </c>
      <c r="CI434" s="61">
        <f>'2021'!CF38</f>
        <v>7</v>
      </c>
      <c r="CJ434" s="62">
        <f>'2021'!CG38</f>
        <v>0.34</v>
      </c>
      <c r="CK434" s="62">
        <f>'2021'!CH38</f>
        <v>1.67</v>
      </c>
      <c r="CL434" s="62">
        <f>'2021'!CI38</f>
        <v>1.96</v>
      </c>
      <c r="CM434" s="62">
        <f>'2021'!CJ38</f>
        <v>3.1</v>
      </c>
      <c r="CN434" s="62">
        <f>'2021'!CK38</f>
        <v>19.600000000000001</v>
      </c>
      <c r="CO434" s="62">
        <f>'2021'!CP38</f>
        <v>37.5</v>
      </c>
      <c r="CP434" s="62">
        <f>'2021'!CQ38</f>
        <v>8.3000000000000007</v>
      </c>
      <c r="CQ434" s="62">
        <f>'2021'!CR38</f>
        <v>97</v>
      </c>
      <c r="CR434" s="63">
        <f>'2021'!CS38</f>
        <v>1</v>
      </c>
      <c r="CS434" s="60">
        <f>'2021'!CT38</f>
        <v>134</v>
      </c>
      <c r="CT434" s="61">
        <f>'2021'!CU38</f>
        <v>1607</v>
      </c>
      <c r="CU434" s="61">
        <f>'2021'!CV38</f>
        <v>14</v>
      </c>
      <c r="CV434" s="61">
        <f>'2021'!CW38</f>
        <v>7</v>
      </c>
      <c r="CW434" s="61">
        <f>'2021'!CX38</f>
        <v>1</v>
      </c>
      <c r="CX434" s="61">
        <f>'2021'!CY38</f>
        <v>14</v>
      </c>
      <c r="CY434" s="62">
        <f>'2021'!CZ38</f>
        <v>1.62</v>
      </c>
      <c r="CZ434" s="62">
        <f>'2021'!DA38</f>
        <v>2.79</v>
      </c>
      <c r="DA434" s="62">
        <f>'2021'!DB38</f>
        <v>1.37</v>
      </c>
      <c r="DB434" s="62">
        <f>'2021'!DC38</f>
        <v>0.9</v>
      </c>
      <c r="DC434" s="62">
        <f>'2021'!DD38</f>
        <v>16.600000000000001</v>
      </c>
      <c r="DD434" s="62">
        <f>'2021'!DI38</f>
        <v>100</v>
      </c>
      <c r="DE434" s="62">
        <f>'2021'!DJ38</f>
        <v>0</v>
      </c>
      <c r="DF434" s="62">
        <f>'2021'!DK38</f>
        <v>92.1</v>
      </c>
      <c r="DG434" s="63">
        <f>'2021'!DL38</f>
        <v>7.9</v>
      </c>
      <c r="DH434" s="60">
        <f>'2021'!DM38</f>
        <v>417</v>
      </c>
      <c r="DI434" s="61">
        <f>'2021'!DN38</f>
        <v>1991</v>
      </c>
      <c r="DJ434" s="61">
        <f>'2021'!DO38</f>
        <v>47</v>
      </c>
      <c r="DK434" s="61">
        <f>'2021'!DP38</f>
        <v>29</v>
      </c>
      <c r="DL434" s="61">
        <f>'2021'!DQ38</f>
        <v>4</v>
      </c>
      <c r="DM434" s="61">
        <f>'2021'!DR38</f>
        <v>14</v>
      </c>
      <c r="DN434" s="62">
        <f>'2021'!DS38</f>
        <v>0.69</v>
      </c>
      <c r="DO434" s="62">
        <f>'2021'!DT38</f>
        <v>1.75</v>
      </c>
      <c r="DP434" s="62">
        <f>'2021'!DU38</f>
        <v>1.57</v>
      </c>
      <c r="DQ434" s="62">
        <f>'2021'!DV38</f>
        <v>4.2</v>
      </c>
      <c r="DR434" s="62">
        <f>'2021'!DW38</f>
        <v>13</v>
      </c>
      <c r="DS434" s="62">
        <f>'2021'!EB38</f>
        <v>58.3</v>
      </c>
      <c r="DT434" s="62">
        <f>'2021'!EC38</f>
        <v>9.4</v>
      </c>
      <c r="DU434" s="62">
        <f>'2021'!ED38</f>
        <v>74.099999999999994</v>
      </c>
      <c r="DV434" s="63">
        <f>'2021'!EE38</f>
        <v>25.6</v>
      </c>
    </row>
    <row r="435" spans="1:126" ht="15.75" customHeight="1" x14ac:dyDescent="0.2">
      <c r="A435" s="30">
        <f t="shared" si="43"/>
        <v>433</v>
      </c>
      <c r="B435" s="31">
        <f>'2015'!A30</f>
        <v>28</v>
      </c>
      <c r="C435" s="31">
        <v>2015</v>
      </c>
      <c r="D435" s="32" t="str">
        <f>'2015'!B30</f>
        <v>Keith Mumphery</v>
      </c>
      <c r="E435" s="32" t="str" cm="1">
        <f t="array" ref="E435">_xlfn.IFS(F435&gt;12.5,"Cornerstone",AND(F435&gt;11.995,F435&lt;12.5),"Elite",AND(F435&gt;11,F435&lt;12.995),"Elite Upside",AND(F435&gt;=9.69,F435&lt;10.999),"Upside",AND(F435&gt;8.4,F435&lt;9.999),"Upside Lite",AND(F435&gt;7.25,F435&lt;8.999),"Outlier",AND(F435&gt;=6,F435&lt;7.25),"Outlier Lite",F435&lt;6.999,"Purgatory")</f>
        <v>Purgatory</v>
      </c>
      <c r="F435" s="33">
        <f>'2015'!C30</f>
        <v>5.1442857142857141</v>
      </c>
      <c r="G435" s="33">
        <f t="shared" si="44"/>
        <v>29.5</v>
      </c>
      <c r="H435" s="303">
        <f t="shared" si="45"/>
        <v>-1.8867496012083209</v>
      </c>
      <c r="I435" s="34" t="str">
        <f>'2015'!D30</f>
        <v>Michigan State</v>
      </c>
      <c r="J435" s="35">
        <f>'2015'!E30</f>
        <v>2</v>
      </c>
      <c r="K435" s="36">
        <f>'2015'!F30</f>
        <v>33760</v>
      </c>
      <c r="L435" s="37">
        <f>'2015'!G30</f>
        <v>33.334246575342469</v>
      </c>
      <c r="M435" s="37" t="str">
        <f>'2015'!H30</f>
        <v>SR</v>
      </c>
      <c r="N435" s="37">
        <f>'2015'!I30</f>
        <v>22.906849315068492</v>
      </c>
      <c r="O435" s="37" t="str">
        <f>'2015'!J30</f>
        <v>Wide</v>
      </c>
      <c r="P435" s="37" t="str">
        <f>'2015'!K30</f>
        <v>DEEP</v>
      </c>
      <c r="Q435" s="37" t="str">
        <f>'2015'!L30</f>
        <v>N/A</v>
      </c>
      <c r="R435" s="55">
        <f>'2015'!M30</f>
        <v>72</v>
      </c>
      <c r="S435" s="55">
        <f>'2015'!N30</f>
        <v>215</v>
      </c>
      <c r="T435" s="231">
        <f t="shared" si="46"/>
        <v>29.158919043146728</v>
      </c>
      <c r="U435" s="37">
        <f>'2015'!O30</f>
        <v>4.54</v>
      </c>
      <c r="V435" s="56">
        <f>'2015'!P30</f>
        <v>5</v>
      </c>
      <c r="W435" s="57">
        <f>'2015'!Q30</f>
        <v>0</v>
      </c>
      <c r="X435" s="58">
        <f>'2015'!R30</f>
        <v>1.1032531824611032E-2</v>
      </c>
      <c r="Y435" s="58">
        <f>'2015'!S30</f>
        <v>0.18871381458409675</v>
      </c>
      <c r="Z435" s="58">
        <f>'2015'!T30</f>
        <v>0.11769800031491105</v>
      </c>
      <c r="AA435" s="58">
        <f>'2015'!U30</f>
        <v>0.14335360556038226</v>
      </c>
      <c r="AB435" s="58">
        <f>'2015'!V30</f>
        <v>0.16603371007223949</v>
      </c>
      <c r="AC435" s="59">
        <f>'2015'!W30</f>
        <v>0.16603371007223949</v>
      </c>
      <c r="AD435" s="42" t="str">
        <f>'2015'!X30</f>
        <v>N/A</v>
      </c>
      <c r="AE435" s="43">
        <f>'2015'!Y30</f>
        <v>2.14</v>
      </c>
      <c r="AF435" s="43">
        <f>'2015'!Z30</f>
        <v>5.5</v>
      </c>
      <c r="AG435" s="43">
        <f>'2015'!AA30</f>
        <v>16.100000000000001</v>
      </c>
      <c r="AH435" s="43">
        <f>'2015'!AB30</f>
        <v>0</v>
      </c>
      <c r="AI435" s="43">
        <f>'2015'!AC30</f>
        <v>0</v>
      </c>
      <c r="AJ435" s="44" t="str">
        <f>'2015'!AD30</f>
        <v>N/A</v>
      </c>
      <c r="AK435" s="44" t="str">
        <f>'2015'!AE30</f>
        <v>N/A</v>
      </c>
      <c r="AL435" s="45">
        <f>'2015'!AF30</f>
        <v>7.0999999999999994E-2</v>
      </c>
      <c r="AM435" s="46">
        <f>DS435</f>
        <v>0</v>
      </c>
      <c r="AN435" s="45">
        <f>'2015'!AG30</f>
        <v>0.78900000000000003</v>
      </c>
      <c r="AO435" s="45">
        <f>'2015'!AH30</f>
        <v>0.20300000000000001</v>
      </c>
      <c r="AP435" s="43">
        <f>'2015'!AI30</f>
        <v>101.21503838570821</v>
      </c>
      <c r="AQ435" s="47">
        <f>'2015'!AJ30</f>
        <v>98.132481291613757</v>
      </c>
      <c r="AR435" s="48">
        <f>'2015'!AK30</f>
        <v>4</v>
      </c>
      <c r="AS435" s="49">
        <f>'2015'!AL30</f>
        <v>0</v>
      </c>
      <c r="AT435" s="49">
        <f>'2015'!AM30</f>
        <v>4</v>
      </c>
      <c r="AU435" s="49">
        <f>'2015'!AN30</f>
        <v>4</v>
      </c>
      <c r="AV435" s="49">
        <f>'2015'!AO30</f>
        <v>7</v>
      </c>
      <c r="AW435" s="49">
        <f>'2015'!AP30</f>
        <v>6</v>
      </c>
      <c r="AX435" s="49">
        <f>'2015'!AQ30</f>
        <v>4</v>
      </c>
      <c r="AY435" s="50">
        <f>'2015'!AR30</f>
        <v>0</v>
      </c>
      <c r="AZ435" s="60">
        <f>'2015'!AS30</f>
        <v>0</v>
      </c>
      <c r="BA435" s="61">
        <f>'2015'!AT30</f>
        <v>1</v>
      </c>
      <c r="BB435" s="61">
        <f>'2015'!AU30</f>
        <v>0</v>
      </c>
      <c r="BC435" s="61">
        <f>'2015'!AV30</f>
        <v>0</v>
      </c>
      <c r="BD435" s="61">
        <f>'2015'!AW30</f>
        <v>0</v>
      </c>
      <c r="BE435" s="61">
        <f>'2015'!AX30</f>
        <v>0</v>
      </c>
      <c r="BF435" s="62">
        <f>'2015'!AY30</f>
        <v>0</v>
      </c>
      <c r="BG435" s="62">
        <f>'2015'!AZ30</f>
        <v>0</v>
      </c>
      <c r="BH435" s="62">
        <f>'2015'!BA30</f>
        <v>0</v>
      </c>
      <c r="BI435" s="62">
        <f>'2015'!BB30</f>
        <v>0</v>
      </c>
      <c r="BJ435" s="62">
        <f>'2015'!BC30</f>
        <v>0</v>
      </c>
      <c r="BK435" s="62">
        <f>'2015'!BD30</f>
        <v>0</v>
      </c>
      <c r="BL435" s="62">
        <f>'2015'!BE30</f>
        <v>0</v>
      </c>
      <c r="BM435" s="62">
        <f>'2015'!BF30</f>
        <v>0</v>
      </c>
      <c r="BN435" s="63">
        <f>'2015'!BG30</f>
        <v>0</v>
      </c>
      <c r="BO435" s="60">
        <f>'2015'!BH30</f>
        <v>39</v>
      </c>
      <c r="BP435" s="61">
        <f>'2015'!BI30</f>
        <v>3535</v>
      </c>
      <c r="BQ435" s="61">
        <f>'2015'!BJ30</f>
        <v>0</v>
      </c>
      <c r="BR435" s="61">
        <f>'2015'!BK30</f>
        <v>0</v>
      </c>
      <c r="BS435" s="61">
        <f>'2015'!BL30</f>
        <v>0</v>
      </c>
      <c r="BT435" s="61">
        <f>'2015'!BM30</f>
        <v>0</v>
      </c>
      <c r="BU435" s="62">
        <f>'2015'!BN30</f>
        <v>0</v>
      </c>
      <c r="BV435" s="62">
        <f>'2015'!BO30</f>
        <v>0</v>
      </c>
      <c r="BW435" s="62">
        <f>'2015'!BP30</f>
        <v>0</v>
      </c>
      <c r="BX435" s="62">
        <f>'2015'!BQ30</f>
        <v>0</v>
      </c>
      <c r="BY435" s="62">
        <f>'2015'!BR30</f>
        <v>0</v>
      </c>
      <c r="BZ435" s="62">
        <f>'2015'!BS30</f>
        <v>0</v>
      </c>
      <c r="CA435" s="62">
        <f>'2015'!BT30</f>
        <v>0</v>
      </c>
      <c r="CB435" s="62">
        <f>'2015'!BU30</f>
        <v>0</v>
      </c>
      <c r="CC435" s="63">
        <f>'2015'!BV30</f>
        <v>0</v>
      </c>
      <c r="CD435" s="60">
        <f>'2015'!BW30</f>
        <v>515</v>
      </c>
      <c r="CE435" s="61">
        <f>'2015'!BX30</f>
        <v>2729</v>
      </c>
      <c r="CF435" s="61">
        <f>'2015'!BY30</f>
        <v>0</v>
      </c>
      <c r="CG435" s="61">
        <f>'2015'!BZ30</f>
        <v>0</v>
      </c>
      <c r="CH435" s="61">
        <f>'2015'!CA30</f>
        <v>0</v>
      </c>
      <c r="CI435" s="61">
        <f>'2015'!CB30</f>
        <v>0</v>
      </c>
      <c r="CJ435" s="62">
        <f>'2015'!CC30</f>
        <v>0</v>
      </c>
      <c r="CK435" s="62">
        <f>'2015'!CD30</f>
        <v>0</v>
      </c>
      <c r="CL435" s="62">
        <f>'2015'!CE30</f>
        <v>0</v>
      </c>
      <c r="CM435" s="62">
        <f>'2015'!CF30</f>
        <v>0</v>
      </c>
      <c r="CN435" s="62">
        <f>'2015'!CG30</f>
        <v>0</v>
      </c>
      <c r="CO435" s="62">
        <f>'2015'!CH30</f>
        <v>0</v>
      </c>
      <c r="CP435" s="62">
        <f>'2015'!CI30</f>
        <v>0</v>
      </c>
      <c r="CQ435" s="62">
        <f>'2015'!CJ30</f>
        <v>0</v>
      </c>
      <c r="CR435" s="63">
        <f>'2015'!CK30</f>
        <v>0</v>
      </c>
      <c r="CS435" s="60">
        <f>'2015'!CL30</f>
        <v>299</v>
      </c>
      <c r="CT435" s="61">
        <f>'2015'!CM30</f>
        <v>2540.3999999999996</v>
      </c>
      <c r="CU435" s="61">
        <f>'2015'!CN30</f>
        <v>0</v>
      </c>
      <c r="CV435" s="61">
        <f>'2015'!CO30</f>
        <v>0</v>
      </c>
      <c r="CW435" s="61">
        <f>'2015'!CP30</f>
        <v>0</v>
      </c>
      <c r="CX435" s="61">
        <f>'2015'!CQ30</f>
        <v>0</v>
      </c>
      <c r="CY435" s="62">
        <f>'2015'!CR30</f>
        <v>0</v>
      </c>
      <c r="CZ435" s="62">
        <f>'2015'!CS30</f>
        <v>0</v>
      </c>
      <c r="DA435" s="62">
        <f>'2015'!CT30</f>
        <v>0</v>
      </c>
      <c r="DB435" s="62">
        <f>'2015'!CU30</f>
        <v>0</v>
      </c>
      <c r="DC435" s="62">
        <f>'2015'!CV30</f>
        <v>0</v>
      </c>
      <c r="DD435" s="62">
        <f>'2015'!CW30</f>
        <v>0</v>
      </c>
      <c r="DE435" s="62">
        <f>'2015'!CX30</f>
        <v>0</v>
      </c>
      <c r="DF435" s="62">
        <f>'2015'!CY30</f>
        <v>0</v>
      </c>
      <c r="DG435" s="63">
        <f>'2015'!CZ30</f>
        <v>0</v>
      </c>
      <c r="DH435" s="60">
        <f>'2015'!DA30</f>
        <v>495</v>
      </c>
      <c r="DI435" s="61">
        <f>'2015'!DB30</f>
        <v>3453</v>
      </c>
      <c r="DJ435" s="61">
        <f>'2015'!DC30</f>
        <v>43</v>
      </c>
      <c r="DK435" s="61">
        <f>'2015'!DD30</f>
        <v>26</v>
      </c>
      <c r="DL435" s="61">
        <f>'2015'!DE30</f>
        <v>3</v>
      </c>
      <c r="DM435" s="61">
        <f>'2015'!DF30</f>
        <v>0</v>
      </c>
      <c r="DN435" s="62">
        <f>'2015'!DG30</f>
        <v>0</v>
      </c>
      <c r="DO435" s="62">
        <f>'2015'!DH30</f>
        <v>0</v>
      </c>
      <c r="DP435" s="62">
        <f>'2015'!DI30</f>
        <v>2.14</v>
      </c>
      <c r="DQ435" s="62">
        <f>'2015'!DJ30</f>
        <v>5.5</v>
      </c>
      <c r="DR435" s="62">
        <f>'2015'!DK30</f>
        <v>16.100000000000001</v>
      </c>
      <c r="DS435" s="62">
        <f>'2015'!DL30</f>
        <v>0</v>
      </c>
      <c r="DT435" s="62">
        <f>'2015'!DM30</f>
        <v>7.1</v>
      </c>
      <c r="DU435" s="62">
        <f>'2015'!DN30</f>
        <v>78.900000000000006</v>
      </c>
      <c r="DV435" s="63">
        <f>'2015'!DO30</f>
        <v>20.3</v>
      </c>
    </row>
    <row r="436" spans="1:126" ht="15.75" customHeight="1" x14ac:dyDescent="0.2">
      <c r="A436" s="30">
        <f t="shared" si="43"/>
        <v>434</v>
      </c>
      <c r="B436" s="31">
        <f>'2018'!A31</f>
        <v>29</v>
      </c>
      <c r="C436" s="31">
        <v>2018</v>
      </c>
      <c r="D436" s="32" t="str">
        <f>'2018'!B31</f>
        <v>Deontay Burnett</v>
      </c>
      <c r="E436" s="32" t="str" cm="1">
        <f t="array" ref="E436">_xlfn.IFS(F436&gt;12.5,"Cornerstone",AND(F436&gt;11.995,F436&lt;12.5),"Elite",AND(F436&gt;11,F436&lt;12.995),"Elite Upside",AND(F436&gt;=9.69,F436&lt;10.999),"Upside",AND(F436&gt;8.4,F436&lt;9.999),"Upside Lite",AND(F436&gt;7.25,F436&lt;8.999),"Outlier",AND(F436&gt;=6,F436&lt;7.25),"Outlier Lite",F436&lt;6.999,"Purgatory")</f>
        <v>Purgatory</v>
      </c>
      <c r="F436" s="33">
        <f>'2018'!C31</f>
        <v>5.1371428571428561</v>
      </c>
      <c r="G436" s="33">
        <f t="shared" si="44"/>
        <v>29.4</v>
      </c>
      <c r="H436" s="303">
        <f t="shared" si="45"/>
        <v>-1.8908492758431845</v>
      </c>
      <c r="I436" s="34" t="str">
        <f>'2018'!D31</f>
        <v>USC</v>
      </c>
      <c r="J436" s="35">
        <f>'2018'!E31</f>
        <v>5</v>
      </c>
      <c r="K436" s="36">
        <f>'2018'!F31</f>
        <v>35707</v>
      </c>
      <c r="L436" s="37">
        <f>'2018'!G31</f>
        <v>28</v>
      </c>
      <c r="M436" s="37" t="str">
        <f>'2018'!H31</f>
        <v>JR</v>
      </c>
      <c r="N436" s="37">
        <f>'2018'!I31</f>
        <v>20.572602739726026</v>
      </c>
      <c r="O436" s="37" t="str">
        <f>'2018'!J31</f>
        <v>Slot</v>
      </c>
      <c r="P436" s="37" t="str">
        <f>'2018'!K31</f>
        <v>BALL HOG</v>
      </c>
      <c r="Q436" s="37" t="str">
        <f>'2018'!L31</f>
        <v>Elite Separator</v>
      </c>
      <c r="R436" s="55">
        <f>'2018'!M31</f>
        <v>72</v>
      </c>
      <c r="S436" s="55">
        <f>'2018'!N31</f>
        <v>186</v>
      </c>
      <c r="T436" s="231">
        <f t="shared" si="46"/>
        <v>25.22585554430368</v>
      </c>
      <c r="U436" s="35">
        <f>'2018'!O31</f>
        <v>4.7</v>
      </c>
      <c r="V436" s="56">
        <f>'2018'!P31</f>
        <v>0</v>
      </c>
      <c r="W436" s="57">
        <f>'2018'!Q31</f>
        <v>0</v>
      </c>
      <c r="X436" s="58">
        <f>'2018'!R31</f>
        <v>0</v>
      </c>
      <c r="Y436" s="58">
        <f>'2018'!S31</f>
        <v>4.2637711864406777E-2</v>
      </c>
      <c r="Z436" s="58">
        <f>'2018'!T31</f>
        <v>0.17311438908989701</v>
      </c>
      <c r="AA436" s="58">
        <f>'2018'!U31</f>
        <v>0.26612517916865741</v>
      </c>
      <c r="AB436" s="58">
        <f>'2018'!V31</f>
        <v>0.26612517916865741</v>
      </c>
      <c r="AC436" s="59">
        <f>'2018'!W31</f>
        <v>0.25281892021022451</v>
      </c>
      <c r="AD436" s="42">
        <f>'2018'!X31</f>
        <v>19.934246575342467</v>
      </c>
      <c r="AE436" s="43">
        <f>'2018'!Y31</f>
        <v>2.38</v>
      </c>
      <c r="AF436" s="43">
        <f>'2018'!Z31</f>
        <v>5.8</v>
      </c>
      <c r="AG436" s="43">
        <f>'2018'!AA31</f>
        <v>10.5</v>
      </c>
      <c r="AH436" s="43">
        <f>'2018'!AB31</f>
        <v>0.69</v>
      </c>
      <c r="AI436" s="43">
        <f>'2018'!AC31</f>
        <v>2.27</v>
      </c>
      <c r="AJ436" s="44">
        <f>'2018'!AD31</f>
        <v>3.4183123877917415E-2</v>
      </c>
      <c r="AK436" s="44">
        <f>'2018'!AE31</f>
        <v>0.24355475763016157</v>
      </c>
      <c r="AL436" s="45">
        <f>'2018'!AF31</f>
        <v>3.4000000000000002E-2</v>
      </c>
      <c r="AM436" s="46">
        <f>DS436/100</f>
        <v>0.5</v>
      </c>
      <c r="AN436" s="45">
        <f>'2018'!AG31</f>
        <v>0.1085</v>
      </c>
      <c r="AO436" s="45">
        <f>'2018'!AH31</f>
        <v>0.84000000000000008</v>
      </c>
      <c r="AP436" s="43">
        <f>'2018'!AI31</f>
        <v>76.234491557952225</v>
      </c>
      <c r="AQ436" s="47">
        <f>'2018'!AJ31</f>
        <v>73.912730122945632</v>
      </c>
      <c r="AR436" s="48">
        <f>'2018'!AK31</f>
        <v>7</v>
      </c>
      <c r="AS436" s="49">
        <f>'2018'!AL31</f>
        <v>6</v>
      </c>
      <c r="AT436" s="49">
        <f>'2018'!AM31</f>
        <v>4</v>
      </c>
      <c r="AU436" s="49">
        <f>'2018'!AN31</f>
        <v>4</v>
      </c>
      <c r="AV436" s="49">
        <f>'2018'!AO31</f>
        <v>4</v>
      </c>
      <c r="AW436" s="49">
        <f>'2018'!AP31</f>
        <v>1</v>
      </c>
      <c r="AX436" s="49">
        <f>'2018'!AQ31</f>
        <v>0</v>
      </c>
      <c r="AY436" s="50">
        <f>'2018'!AR31</f>
        <v>0</v>
      </c>
      <c r="AZ436" s="60">
        <f>'2018'!AS31</f>
        <v>0</v>
      </c>
      <c r="BA436" s="61">
        <f>'2018'!AT31</f>
        <v>3180</v>
      </c>
      <c r="BB436" s="61">
        <f>'2018'!AU31</f>
        <v>0</v>
      </c>
      <c r="BC436" s="61">
        <f>'2018'!AV31</f>
        <v>0</v>
      </c>
      <c r="BD436" s="61">
        <f>'2018'!AW31</f>
        <v>0</v>
      </c>
      <c r="BE436" s="61">
        <f>'2018'!AX31</f>
        <v>0</v>
      </c>
      <c r="BF436" s="62">
        <f>'2018'!AY31</f>
        <v>0</v>
      </c>
      <c r="BG436" s="62">
        <f>'2018'!AZ31</f>
        <v>0</v>
      </c>
      <c r="BH436" s="62">
        <f>'2018'!BA31</f>
        <v>0</v>
      </c>
      <c r="BI436" s="62">
        <f>'2018'!BB31</f>
        <v>0</v>
      </c>
      <c r="BJ436" s="62">
        <f>'2018'!BC31</f>
        <v>0</v>
      </c>
      <c r="BK436" s="62">
        <f>'2018'!BD31</f>
        <v>0</v>
      </c>
      <c r="BL436" s="62">
        <f>'2018'!BE31</f>
        <v>0</v>
      </c>
      <c r="BM436" s="62">
        <f>'2018'!BF31</f>
        <v>0</v>
      </c>
      <c r="BN436" s="63">
        <f>'2018'!BG31</f>
        <v>0</v>
      </c>
      <c r="BO436" s="60">
        <f>'2018'!BH31</f>
        <v>0</v>
      </c>
      <c r="BP436" s="61">
        <f>'2018'!BI31</f>
        <v>3856</v>
      </c>
      <c r="BQ436" s="61">
        <f>'2018'!BJ31</f>
        <v>0</v>
      </c>
      <c r="BR436" s="61">
        <f>'2018'!BK31</f>
        <v>0</v>
      </c>
      <c r="BS436" s="61">
        <f>'2018'!BL31</f>
        <v>0</v>
      </c>
      <c r="BT436" s="61">
        <f>'2018'!BM31</f>
        <v>0</v>
      </c>
      <c r="BU436" s="62">
        <f>'2018'!BN31</f>
        <v>0</v>
      </c>
      <c r="BV436" s="62">
        <f>'2018'!BO31</f>
        <v>0</v>
      </c>
      <c r="BW436" s="62">
        <f>'2018'!BP31</f>
        <v>0</v>
      </c>
      <c r="BX436" s="62">
        <f>'2018'!BQ31</f>
        <v>0</v>
      </c>
      <c r="BY436" s="62">
        <f>'2018'!BR31</f>
        <v>0</v>
      </c>
      <c r="BZ436" s="62">
        <f>'2018'!BS31</f>
        <v>0</v>
      </c>
      <c r="CA436" s="62">
        <f>'2018'!BT31</f>
        <v>0</v>
      </c>
      <c r="CB436" s="62">
        <f>'2018'!BU31</f>
        <v>0</v>
      </c>
      <c r="CC436" s="63">
        <f>'2018'!BV31</f>
        <v>0</v>
      </c>
      <c r="CD436" s="60">
        <f>'2018'!BW31</f>
        <v>161</v>
      </c>
      <c r="CE436" s="61">
        <f>'2018'!BX31</f>
        <v>3776</v>
      </c>
      <c r="CF436" s="61">
        <f>'2018'!BY31</f>
        <v>11</v>
      </c>
      <c r="CG436" s="61">
        <f>'2018'!BZ31</f>
        <v>10</v>
      </c>
      <c r="CH436" s="61">
        <f>'2018'!CA31</f>
        <v>0</v>
      </c>
      <c r="CI436" s="61">
        <f>'2018'!CB31</f>
        <v>30</v>
      </c>
      <c r="CJ436" s="62">
        <f>'2018'!CC31</f>
        <v>0</v>
      </c>
      <c r="CK436" s="62">
        <f>'2018'!CD31</f>
        <v>0</v>
      </c>
      <c r="CL436" s="62">
        <f>'2018'!CE31</f>
        <v>3.02</v>
      </c>
      <c r="CM436" s="62">
        <f>'2018'!CF31</f>
        <v>8.5</v>
      </c>
      <c r="CN436" s="62">
        <f>'2018'!CG31</f>
        <v>7.5</v>
      </c>
      <c r="CO436" s="62">
        <f>'2018'!CH31</f>
        <v>0</v>
      </c>
      <c r="CP436" s="62">
        <f>'2018'!CI31</f>
        <v>0</v>
      </c>
      <c r="CQ436" s="62">
        <f>'2018'!CJ31</f>
        <v>7</v>
      </c>
      <c r="CR436" s="63">
        <f>'2018'!CK31</f>
        <v>86</v>
      </c>
      <c r="CS436" s="60">
        <f>'2018'!CL31</f>
        <v>622</v>
      </c>
      <c r="CT436" s="61">
        <f>'2018'!CM31</f>
        <v>3593</v>
      </c>
      <c r="CU436" s="61">
        <f>'2018'!CN31</f>
        <v>76</v>
      </c>
      <c r="CV436" s="61">
        <f>'2018'!CO31</f>
        <v>56</v>
      </c>
      <c r="CW436" s="61">
        <f>'2018'!CP31</f>
        <v>7</v>
      </c>
      <c r="CX436" s="61">
        <f>'2018'!CQ31</f>
        <v>33</v>
      </c>
      <c r="CY436" s="62">
        <f>'2018'!CR31</f>
        <v>0.69</v>
      </c>
      <c r="CZ436" s="62">
        <f>'2018'!CS31</f>
        <v>1.42</v>
      </c>
      <c r="DA436" s="62">
        <f>'2018'!CT31</f>
        <v>2.0299999999999998</v>
      </c>
      <c r="DB436" s="62">
        <f>'2018'!CU31</f>
        <v>5.2</v>
      </c>
      <c r="DC436" s="62">
        <f>'2018'!CV31</f>
        <v>8.6999999999999993</v>
      </c>
      <c r="DD436" s="62">
        <f>'2018'!CW31</f>
        <v>0</v>
      </c>
      <c r="DE436" s="62">
        <f>'2018'!CX31</f>
        <v>3.4</v>
      </c>
      <c r="DF436" s="62">
        <f>'2018'!CY31</f>
        <v>9</v>
      </c>
      <c r="DG436" s="63">
        <f>'2018'!CZ31</f>
        <v>83.9</v>
      </c>
      <c r="DH436" s="60">
        <f>'2018'!DA31</f>
        <v>1114</v>
      </c>
      <c r="DI436" s="61">
        <f>'2018'!DB31</f>
        <v>4186</v>
      </c>
      <c r="DJ436" s="61">
        <f>'2018'!DC31</f>
        <v>130</v>
      </c>
      <c r="DK436" s="61">
        <f>'2018'!DD31</f>
        <v>86</v>
      </c>
      <c r="DL436" s="61">
        <f>'2018'!DE31</f>
        <v>9</v>
      </c>
      <c r="DM436" s="61">
        <f>'2018'!DF31</f>
        <v>26</v>
      </c>
      <c r="DN436" s="62">
        <f>'2018'!DG31</f>
        <v>0.64</v>
      </c>
      <c r="DO436" s="62">
        <f>'2018'!DH31</f>
        <v>2.27</v>
      </c>
      <c r="DP436" s="62">
        <f>'2018'!DI31</f>
        <v>2.38</v>
      </c>
      <c r="DQ436" s="62">
        <f>'2018'!DJ31</f>
        <v>5.8</v>
      </c>
      <c r="DR436" s="62">
        <f>'2018'!DK31</f>
        <v>10.5</v>
      </c>
      <c r="DS436" s="62">
        <f>'2018'!DP31</f>
        <v>50</v>
      </c>
      <c r="DT436" s="62">
        <f>'2018'!DQ31</f>
        <v>3.4</v>
      </c>
      <c r="DU436" s="62">
        <f>'2018'!DR31</f>
        <v>12.7</v>
      </c>
      <c r="DV436" s="63">
        <f>'2018'!DS31</f>
        <v>84.1</v>
      </c>
    </row>
    <row r="437" spans="1:126" ht="15.75" customHeight="1" x14ac:dyDescent="0.2">
      <c r="A437" s="30">
        <f t="shared" si="43"/>
        <v>435</v>
      </c>
      <c r="B437" s="31">
        <f>'2024'!A39</f>
        <v>37</v>
      </c>
      <c r="C437" s="31">
        <v>2024</v>
      </c>
      <c r="D437" s="32" t="str">
        <f>'2024'!B39</f>
        <v>Chris Autman-Bell</v>
      </c>
      <c r="E437" s="32" t="str" cm="1">
        <f t="array" ref="E437">_xlfn.IFS(F437&gt;12.5,"Cornerstone",AND(F437&gt;11.995,F437&lt;12.5),"Elite",AND(F437&gt;11,F437&lt;12.995),"Elite Upside",AND(F437&gt;=9.69,F437&lt;10.999),"Upside",AND(F437&gt;8.4,F437&lt;9.999),"Upside Lite",AND(F437&gt;7.25,F437&lt;8.999),"Outlier",AND(F437&gt;=6,F437&lt;7.25),"Outlier Lite",F437&lt;6.999,"Purgatory")</f>
        <v>Purgatory</v>
      </c>
      <c r="F437" s="33">
        <f>'2024'!C39</f>
        <v>5.13</v>
      </c>
      <c r="G437" s="33">
        <f t="shared" si="44"/>
        <v>29.2</v>
      </c>
      <c r="H437" s="303">
        <f t="shared" si="45"/>
        <v>-1.8949489504780472</v>
      </c>
      <c r="I437" s="34" t="str">
        <f>'2024'!D39</f>
        <v>Minnesota</v>
      </c>
      <c r="J437" s="35">
        <f>'2024'!E39</f>
        <v>2</v>
      </c>
      <c r="K437" s="36">
        <f>'2024'!F39</f>
        <v>36250</v>
      </c>
      <c r="L437" s="37">
        <f>'2024'!G39</f>
        <v>26.512328767123286</v>
      </c>
      <c r="M437" s="37" t="str">
        <f>'2024'!H39</f>
        <v>RS SR</v>
      </c>
      <c r="N437" s="37">
        <f>'2024'!I39</f>
        <v>25.093150684931508</v>
      </c>
      <c r="O437" s="37" t="str">
        <f>'2024'!J39</f>
        <v>Wide</v>
      </c>
      <c r="P437" s="37" t="str">
        <f>'2024'!K39</f>
        <v>PROTO Z</v>
      </c>
      <c r="Q437" s="37" t="str">
        <f>'2024'!L39</f>
        <v>Poor Separator</v>
      </c>
      <c r="R437" s="35">
        <f>'2024'!M39</f>
        <v>73</v>
      </c>
      <c r="S437" s="35">
        <f>'2024'!N39</f>
        <v>210</v>
      </c>
      <c r="T437" s="231">
        <f t="shared" si="46"/>
        <v>27.705853122346142</v>
      </c>
      <c r="U437" s="35">
        <f>'2024'!O39</f>
        <v>4.55</v>
      </c>
      <c r="V437" s="38">
        <f>'2024'!P39</f>
        <v>0</v>
      </c>
      <c r="W437" s="57">
        <f>'2024'!Q39</f>
        <v>0.11266664642108778</v>
      </c>
      <c r="X437" s="58">
        <f>'2024'!R39</f>
        <v>0.30853124775776708</v>
      </c>
      <c r="Y437" s="58">
        <f>'2024'!S39</f>
        <v>0.2402659069325736</v>
      </c>
      <c r="Z437" s="58">
        <f>'2024'!T39</f>
        <v>0.39151115989754853</v>
      </c>
      <c r="AA437" s="58">
        <f>'2024'!U39</f>
        <v>6.8185340151867335E-2</v>
      </c>
      <c r="AB437" s="58">
        <f>'2024'!V39</f>
        <v>0.22984825002470793</v>
      </c>
      <c r="AC437" s="59">
        <f>'2024'!W39</f>
        <v>0.22984825002470793</v>
      </c>
      <c r="AD437" s="42">
        <f>'2024'!X39</f>
        <v>21.449315068493149</v>
      </c>
      <c r="AE437" s="43">
        <f>'2024'!Y39</f>
        <v>4.6500000000000004</v>
      </c>
      <c r="AF437" s="43">
        <f>'2024'!Z39</f>
        <v>5.4</v>
      </c>
      <c r="AG437" s="43">
        <f>'2024'!AA39</f>
        <v>14.8</v>
      </c>
      <c r="AH437" s="43">
        <f>'2024'!AB39</f>
        <v>1.27</v>
      </c>
      <c r="AI437" s="43">
        <f>'2024'!AC39</f>
        <v>3.15</v>
      </c>
      <c r="AJ437" s="44">
        <f>'2024'!AD39</f>
        <v>4.3181818181818182E-2</v>
      </c>
      <c r="AK437" s="44">
        <f>'2024'!AE39</f>
        <v>0.12954545454545455</v>
      </c>
      <c r="AL437" s="45">
        <f>'2024'!AF39</f>
        <v>0.33299999999999996</v>
      </c>
      <c r="AM437" s="46">
        <f>DS437/100</f>
        <v>0.75</v>
      </c>
      <c r="AN437" s="45">
        <f>'2024'!AG39</f>
        <v>0.85949999999999993</v>
      </c>
      <c r="AO437" s="45">
        <f>'2024'!AH39</f>
        <v>0.13</v>
      </c>
      <c r="AP437" s="43">
        <f>'2024'!AI39</f>
        <v>97.994951830887686</v>
      </c>
      <c r="AQ437" s="47">
        <f>'2024'!AJ39</f>
        <v>96.996705868529233</v>
      </c>
      <c r="AR437" s="48">
        <f>'2024'!AK39</f>
        <v>6</v>
      </c>
      <c r="AS437" s="49">
        <f>'2024'!AL39</f>
        <v>4</v>
      </c>
      <c r="AT437" s="49">
        <f>'2024'!AM39</f>
        <v>9</v>
      </c>
      <c r="AU437" s="49">
        <f>'2024'!AN39</f>
        <v>3</v>
      </c>
      <c r="AV437" s="49">
        <f>'2024'!AO39</f>
        <v>7</v>
      </c>
      <c r="AW437" s="49">
        <f>'2024'!AP39</f>
        <v>6</v>
      </c>
      <c r="AX437" s="49">
        <f>'2024'!AQ39</f>
        <v>0</v>
      </c>
      <c r="AY437" s="50">
        <f>'2024'!AR39</f>
        <v>0</v>
      </c>
      <c r="AZ437" s="60">
        <f>'2024'!AS39</f>
        <v>371</v>
      </c>
      <c r="BA437" s="61">
        <f>'2024'!AT39</f>
        <v>3292.9</v>
      </c>
      <c r="BB437" s="61">
        <f>'2024'!AU39</f>
        <v>43</v>
      </c>
      <c r="BC437" s="61">
        <f>'2024'!AV39</f>
        <v>28</v>
      </c>
      <c r="BD437" s="61">
        <f>'2024'!AW39</f>
        <v>5</v>
      </c>
      <c r="BE437" s="61">
        <f>'2024'!AX39</f>
        <v>0</v>
      </c>
      <c r="BF437" s="62">
        <f>'2024'!AY39</f>
        <v>0.08</v>
      </c>
      <c r="BG437" s="62">
        <f>'2024'!AZ39</f>
        <v>1.1499999999999999</v>
      </c>
      <c r="BH437" s="62">
        <f>'2024'!BA39</f>
        <v>1.32</v>
      </c>
      <c r="BI437" s="62">
        <f>'2024'!BB39</f>
        <v>5.7</v>
      </c>
      <c r="BJ437" s="62">
        <f>'2024'!BC39</f>
        <v>11.8</v>
      </c>
      <c r="BK437" s="62">
        <f>'2024'!BH39</f>
        <v>25</v>
      </c>
      <c r="BL437" s="62">
        <f>'2024'!BI39</f>
        <v>3.4</v>
      </c>
      <c r="BM437" s="62">
        <f>'2024'!BJ39</f>
        <v>94.7</v>
      </c>
      <c r="BN437" s="63">
        <f>'2024'!BK39</f>
        <v>5.3</v>
      </c>
      <c r="BO437" s="60">
        <f>'2024'!BL39</f>
        <v>430</v>
      </c>
      <c r="BP437" s="61">
        <f>'2024'!BM39</f>
        <v>1393.7</v>
      </c>
      <c r="BQ437" s="61">
        <f>'2024'!BN39</f>
        <v>38</v>
      </c>
      <c r="BR437" s="61">
        <f>'2024'!BO39</f>
        <v>22</v>
      </c>
      <c r="BS437" s="61">
        <f>'2024'!BP39</f>
        <v>1</v>
      </c>
      <c r="BT437" s="61">
        <f>'2024'!BQ39</f>
        <v>0</v>
      </c>
      <c r="BU437" s="62">
        <f>'2024'!BR39</f>
        <v>0.17</v>
      </c>
      <c r="BV437" s="62">
        <f>'2024'!BS39</f>
        <v>2.34</v>
      </c>
      <c r="BW437" s="62">
        <f>'2024'!BT39</f>
        <v>2.46</v>
      </c>
      <c r="BX437" s="62">
        <f>'2024'!BU39</f>
        <v>4.8</v>
      </c>
      <c r="BY437" s="62">
        <f>'2024'!BV39</f>
        <v>16.100000000000001</v>
      </c>
      <c r="BZ437" s="62">
        <f>'2024'!CA39</f>
        <v>61.5</v>
      </c>
      <c r="CA437" s="62">
        <f>'2024'!CB39</f>
        <v>15.4</v>
      </c>
      <c r="CB437" s="62">
        <f>'2024'!CC39</f>
        <v>66.900000000000006</v>
      </c>
      <c r="CC437" s="63">
        <f>'2024'!CD39</f>
        <v>33.1</v>
      </c>
      <c r="CD437" s="60">
        <f>'2024'!CE39</f>
        <v>506</v>
      </c>
      <c r="CE437" s="61">
        <f>'2024'!CF39</f>
        <v>2106</v>
      </c>
      <c r="CF437" s="61">
        <f>'2024'!CG39</f>
        <v>61</v>
      </c>
      <c r="CG437" s="61">
        <f>'2024'!CH39</f>
        <v>36</v>
      </c>
      <c r="CH437" s="61">
        <f>'2024'!CI39</f>
        <v>6</v>
      </c>
      <c r="CI437" s="61">
        <f>'2024'!CJ39</f>
        <v>0</v>
      </c>
      <c r="CJ437" s="62">
        <f>'2024'!CK39</f>
        <v>0.22</v>
      </c>
      <c r="CK437" s="62">
        <f>'2024'!CL39</f>
        <v>2.36</v>
      </c>
      <c r="CL437" s="62">
        <f>'2024'!CM39</f>
        <v>2.58</v>
      </c>
      <c r="CM437" s="62">
        <f>'2024'!CN39</f>
        <v>3.8</v>
      </c>
      <c r="CN437" s="62">
        <f>'2024'!CO39</f>
        <v>13.2</v>
      </c>
      <c r="CO437" s="62">
        <f>'2024'!CT39</f>
        <v>70.599999999999994</v>
      </c>
      <c r="CP437" s="62">
        <f>'2024'!CU39</f>
        <v>7.7</v>
      </c>
      <c r="CQ437" s="62">
        <f>'2024'!CV39</f>
        <v>80.8</v>
      </c>
      <c r="CR437" s="63">
        <f>'2024'!CW39</f>
        <v>19.2</v>
      </c>
      <c r="CS437" s="60">
        <f>'2024'!CX39</f>
        <v>214</v>
      </c>
      <c r="CT437" s="61">
        <f>'2024'!CY39</f>
        <v>546.59999999999991</v>
      </c>
      <c r="CU437" s="61">
        <f>'2024'!CZ39</f>
        <v>15</v>
      </c>
      <c r="CV437" s="61">
        <f>'2024'!DA39</f>
        <v>11</v>
      </c>
      <c r="CW437" s="61">
        <f>'2024'!DB39</f>
        <v>1</v>
      </c>
      <c r="CX437" s="61">
        <f>'2024'!DC39</f>
        <v>0</v>
      </c>
      <c r="CY437" s="62">
        <f>'2024'!DD39</f>
        <v>0.23</v>
      </c>
      <c r="CZ437" s="62">
        <f>'2024'!DE39</f>
        <v>3.15</v>
      </c>
      <c r="DA437" s="62">
        <f>'2024'!DF39</f>
        <v>4.6500000000000004</v>
      </c>
      <c r="DB437" s="62">
        <f>'2024'!DG39</f>
        <v>5.4</v>
      </c>
      <c r="DC437" s="62">
        <f>'2024'!DH39</f>
        <v>13.1</v>
      </c>
      <c r="DD437" s="62">
        <f>'2024'!DM39</f>
        <v>40</v>
      </c>
      <c r="DE437" s="62">
        <f>'2024'!DN39</f>
        <v>8.3000000000000007</v>
      </c>
      <c r="DF437" s="62">
        <f>'2024'!DO39</f>
        <v>89.6</v>
      </c>
      <c r="DG437" s="63">
        <f>'2024'!DP39</f>
        <v>10.4</v>
      </c>
      <c r="DH437" s="60">
        <f>'2024'!DQ39</f>
        <v>88</v>
      </c>
      <c r="DI437" s="61">
        <f>'2024'!DR39</f>
        <v>1290.6000000000001</v>
      </c>
      <c r="DJ437" s="61">
        <f>'2024'!DS39</f>
        <v>16</v>
      </c>
      <c r="DK437" s="61">
        <f>'2024'!DT39</f>
        <v>6</v>
      </c>
      <c r="DL437" s="61">
        <f>'2024'!DU39</f>
        <v>1</v>
      </c>
      <c r="DM437" s="61">
        <f>'2024'!DV39</f>
        <v>10.799999999999999</v>
      </c>
      <c r="DN437" s="62">
        <f>'2024'!DW39</f>
        <v>1.27</v>
      </c>
      <c r="DO437" s="62">
        <f>'2024'!DX39</f>
        <v>0.68</v>
      </c>
      <c r="DP437" s="62">
        <f>'2024'!DY39</f>
        <v>0.95</v>
      </c>
      <c r="DQ437" s="62">
        <f>'2024'!DZ39</f>
        <v>2</v>
      </c>
      <c r="DR437" s="62">
        <f>'2024'!EA39</f>
        <v>14.8</v>
      </c>
      <c r="DS437" s="62">
        <f>'2024'!EF39</f>
        <v>75</v>
      </c>
      <c r="DT437" s="62">
        <f>'2024'!EG39</f>
        <v>33.299999999999997</v>
      </c>
      <c r="DU437" s="62">
        <f>'2024'!EH39</f>
        <v>82.3</v>
      </c>
      <c r="DV437" s="63">
        <f>'2024'!EI39</f>
        <v>15.6</v>
      </c>
    </row>
    <row r="438" spans="1:126" ht="15.75" customHeight="1" x14ac:dyDescent="0.2">
      <c r="A438" s="30">
        <f t="shared" si="43"/>
        <v>436</v>
      </c>
      <c r="B438" s="31">
        <f>'2023'!A52</f>
        <v>50</v>
      </c>
      <c r="C438" s="31">
        <v>2023</v>
      </c>
      <c r="D438" s="32" t="str">
        <f>'2023'!B52</f>
        <v>Brycen Tremayne</v>
      </c>
      <c r="E438" s="32" t="str" cm="1">
        <f t="array" ref="E438">_xlfn.IFS(F438&gt;12.5,"Cornerstone",AND(F438&gt;11.995,F438&lt;12.5),"Elite",AND(F438&gt;11,F438&lt;12.995),"Elite Upside",AND(F438&gt;=9.69,F438&lt;10.999),"Upside",AND(F438&gt;8.4,F438&lt;9.999),"Upside Lite",AND(F438&gt;7.25,F438&lt;8.999),"Outlier",AND(F438&gt;=6,F438&lt;7.25),"Outlier Lite",F438&lt;6.999,"Purgatory")</f>
        <v>Purgatory</v>
      </c>
      <c r="F438" s="33">
        <f>'2023'!C52</f>
        <v>5.1242857142857146</v>
      </c>
      <c r="G438" s="33">
        <f t="shared" si="44"/>
        <v>29.099999999999998</v>
      </c>
      <c r="H438" s="303">
        <f t="shared" si="45"/>
        <v>-1.8982286901859375</v>
      </c>
      <c r="I438" s="34" t="str">
        <f>'2023'!D52</f>
        <v>Stanford</v>
      </c>
      <c r="J438" s="35">
        <f>'2023'!E52</f>
        <v>5</v>
      </c>
      <c r="K438" s="36">
        <f>'2023'!F52</f>
        <v>36482</v>
      </c>
      <c r="L438" s="37">
        <f>'2023'!G52</f>
        <v>25.876712328767123</v>
      </c>
      <c r="M438" s="37" t="str">
        <f>'2023'!H52</f>
        <v>SR</v>
      </c>
      <c r="N438" s="37">
        <f>'2023'!I52</f>
        <v>23.454794520547946</v>
      </c>
      <c r="O438" s="37" t="str">
        <f>'2023'!J52</f>
        <v>Hybrid</v>
      </c>
      <c r="P438" s="37" t="str">
        <f>'2023'!K52</f>
        <v>SLOB</v>
      </c>
      <c r="Q438" s="37" t="str">
        <f>'2023'!L52</f>
        <v>Poor Separator</v>
      </c>
      <c r="R438" s="35">
        <f>'2023'!M52</f>
        <v>76</v>
      </c>
      <c r="S438" s="35">
        <f>'2023'!N52</f>
        <v>212</v>
      </c>
      <c r="T438" s="231">
        <f t="shared" si="46"/>
        <v>25.805164352710978</v>
      </c>
      <c r="U438" s="35">
        <f>'2023'!O52</f>
        <v>4.55</v>
      </c>
      <c r="V438" s="38">
        <f>'2023'!P52</f>
        <v>0</v>
      </c>
      <c r="W438" s="57">
        <f>'2023'!Q52</f>
        <v>0</v>
      </c>
      <c r="X438" s="58">
        <f>'2023'!R52</f>
        <v>6.9867886178861796E-3</v>
      </c>
      <c r="Y438" s="58">
        <f>'2023'!S52</f>
        <v>0.15373013110569669</v>
      </c>
      <c r="Z438" s="58">
        <f>'2023'!T52</f>
        <v>9.2936802973977703E-2</v>
      </c>
      <c r="AA438" s="58">
        <f>'2023'!U52</f>
        <v>0.16057150347358762</v>
      </c>
      <c r="AB438" s="58">
        <f>'2023'!V52</f>
        <v>0.16057150347358762</v>
      </c>
      <c r="AC438" s="59">
        <f>'2023'!W52</f>
        <v>0.15254292829990823</v>
      </c>
      <c r="AD438" s="42" t="str">
        <f>'2023'!X52</f>
        <v>N/A</v>
      </c>
      <c r="AE438" s="43">
        <f>'2023'!Y52</f>
        <v>2.08</v>
      </c>
      <c r="AF438" s="43">
        <f>'2023'!Z52</f>
        <v>3.6</v>
      </c>
      <c r="AG438" s="43">
        <f>'2023'!AA52</f>
        <v>11.9</v>
      </c>
      <c r="AH438" s="43">
        <f>'2023'!AB52</f>
        <v>1.1499999999999999</v>
      </c>
      <c r="AI438" s="43">
        <f>'2023'!AC52</f>
        <v>1.63</v>
      </c>
      <c r="AJ438" s="44">
        <f>'2023'!AD52</f>
        <v>5.746938775510204E-2</v>
      </c>
      <c r="AK438" s="44">
        <f>'2023'!AE52</f>
        <v>0.11493877551020408</v>
      </c>
      <c r="AL438" s="45">
        <f>'2023'!AF52</f>
        <v>0.05</v>
      </c>
      <c r="AM438" s="46">
        <f>DD438/100</f>
        <v>0.7</v>
      </c>
      <c r="AN438" s="45">
        <f>'2023'!AG52</f>
        <v>0.74750000000000005</v>
      </c>
      <c r="AO438" s="45">
        <f>'2023'!AH52</f>
        <v>0.2525</v>
      </c>
      <c r="AP438" s="43">
        <f>'2023'!AI52</f>
        <v>98.928237086419941</v>
      </c>
      <c r="AQ438" s="47">
        <f>'2023'!AJ52</f>
        <v>104.0182755837358</v>
      </c>
      <c r="AR438" s="48">
        <f>'2023'!AK52</f>
        <v>4</v>
      </c>
      <c r="AS438" s="49">
        <f>'2023'!AL52</f>
        <v>0</v>
      </c>
      <c r="AT438" s="49">
        <f>'2023'!AM52</f>
        <v>4</v>
      </c>
      <c r="AU438" s="49">
        <f>'2023'!AN52</f>
        <v>1</v>
      </c>
      <c r="AV438" s="49">
        <f>'2023'!AO52</f>
        <v>7</v>
      </c>
      <c r="AW438" s="49">
        <f>'2023'!AP52</f>
        <v>7</v>
      </c>
      <c r="AX438" s="49">
        <f>'2023'!AQ52</f>
        <v>0</v>
      </c>
      <c r="AY438" s="50">
        <f>'2023'!AR52</f>
        <v>1</v>
      </c>
      <c r="AZ438" s="60">
        <f>'2023'!AS52</f>
        <v>0</v>
      </c>
      <c r="BA438" s="61">
        <f>'2023'!AT52</f>
        <v>3550.3</v>
      </c>
      <c r="BB438" s="61">
        <f>'2023'!AU52</f>
        <v>0</v>
      </c>
      <c r="BC438" s="61">
        <f>'2023'!AV52</f>
        <v>0</v>
      </c>
      <c r="BD438" s="61">
        <f>'2023'!AW52</f>
        <v>0</v>
      </c>
      <c r="BE438" s="61">
        <f>'2023'!AX52</f>
        <v>0</v>
      </c>
      <c r="BF438" s="62">
        <f>'2023'!AY52</f>
        <v>0</v>
      </c>
      <c r="BG438" s="62">
        <f>'2023'!AZ52</f>
        <v>0</v>
      </c>
      <c r="BH438" s="62">
        <f>'2023'!BA52</f>
        <v>0</v>
      </c>
      <c r="BI438" s="62">
        <f>'2023'!BA52</f>
        <v>0</v>
      </c>
      <c r="BJ438" s="62">
        <f>'2023'!BC52</f>
        <v>0</v>
      </c>
      <c r="BK438" s="62">
        <f>'2023'!BH52</f>
        <v>0</v>
      </c>
      <c r="BL438" s="62">
        <f>'2023'!BI52</f>
        <v>0</v>
      </c>
      <c r="BM438" s="62">
        <f>'2023'!BJ52</f>
        <v>0</v>
      </c>
      <c r="BN438" s="63">
        <f>'2023'!BK52</f>
        <v>0</v>
      </c>
      <c r="BO438" s="60">
        <f>'2023'!BL52</f>
        <v>22</v>
      </c>
      <c r="BP438" s="61">
        <f>'2023'!BM52</f>
        <v>3148.7999999999997</v>
      </c>
      <c r="BQ438" s="61">
        <f>'2023'!BN52</f>
        <v>6</v>
      </c>
      <c r="BR438" s="61">
        <f>'2023'!BO52</f>
        <v>3</v>
      </c>
      <c r="BS438" s="61">
        <f>'2023'!BP52</f>
        <v>3</v>
      </c>
      <c r="BT438" s="61">
        <f>'2023'!BQ52</f>
        <v>18</v>
      </c>
      <c r="BU438" s="62">
        <f>'2023'!BR52</f>
        <v>2.66</v>
      </c>
      <c r="BV438" s="62">
        <f>'2023'!BS52</f>
        <v>0.12</v>
      </c>
      <c r="BW438" s="62">
        <f>'2023'!BT52</f>
        <v>0.67</v>
      </c>
      <c r="BX438" s="62">
        <f>'2023'!BU52</f>
        <v>0</v>
      </c>
      <c r="BY438" s="62">
        <f>'2023'!BV52</f>
        <v>0</v>
      </c>
      <c r="BZ438" s="62">
        <f>'2023'!CA52</f>
        <v>50</v>
      </c>
      <c r="CA438" s="62">
        <f>'2023'!CB52</f>
        <v>0</v>
      </c>
      <c r="CB438" s="62">
        <f>'2023'!CC52</f>
        <v>85.3</v>
      </c>
      <c r="CC438" s="63">
        <f>'2023'!CD52</f>
        <v>14.7</v>
      </c>
      <c r="CD438" s="60">
        <f>'2023'!CE52</f>
        <v>265</v>
      </c>
      <c r="CE438" s="61">
        <f>'2023'!CF52</f>
        <v>1723.8000000000002</v>
      </c>
      <c r="CF438" s="61">
        <f>'2023'!CG52</f>
        <v>16</v>
      </c>
      <c r="CG438" s="61">
        <f>'2023'!CH52</f>
        <v>14</v>
      </c>
      <c r="CH438" s="61">
        <f>'2023'!CI52</f>
        <v>0</v>
      </c>
      <c r="CI438" s="61">
        <f>'2023'!CJ52</f>
        <v>7</v>
      </c>
      <c r="CJ438" s="62">
        <f>'2023'!CK52</f>
        <v>1.1100000000000001</v>
      </c>
      <c r="CK438" s="62">
        <f>'2023'!CL52</f>
        <v>1.41</v>
      </c>
      <c r="CL438" s="62">
        <f>'2023'!CM52</f>
        <v>1.75</v>
      </c>
      <c r="CM438" s="62">
        <f>'2023'!CN52</f>
        <v>0</v>
      </c>
      <c r="CN438" s="62">
        <f>'2023'!CO52</f>
        <v>0</v>
      </c>
      <c r="CO438" s="62">
        <f>'2023'!CT52</f>
        <v>85.7</v>
      </c>
      <c r="CP438" s="62">
        <f>'2023'!CU52</f>
        <v>0</v>
      </c>
      <c r="CQ438" s="62">
        <f>'2023'!CV52</f>
        <v>90.2</v>
      </c>
      <c r="CR438" s="63">
        <f>'2023'!CW52</f>
        <v>9.8000000000000007</v>
      </c>
      <c r="CS438" s="60">
        <f>'2023'!CX52</f>
        <v>240</v>
      </c>
      <c r="CT438" s="61">
        <f>'2023'!CY52</f>
        <v>2582.3999999999996</v>
      </c>
      <c r="CU438" s="61">
        <f>'2023'!CZ52</f>
        <v>28</v>
      </c>
      <c r="CV438" s="61">
        <f>'2023'!DA52</f>
        <v>19</v>
      </c>
      <c r="CW438" s="61">
        <f>'2023'!DB52</f>
        <v>5</v>
      </c>
      <c r="CX438" s="61">
        <f>'2023'!DC52</f>
        <v>16</v>
      </c>
      <c r="CY438" s="62">
        <f>'2023'!DD52</f>
        <v>1.1499999999999999</v>
      </c>
      <c r="CZ438" s="62">
        <f>'2023'!DE52</f>
        <v>1.63</v>
      </c>
      <c r="DA438" s="62">
        <f>'2023'!DF52</f>
        <v>2.08</v>
      </c>
      <c r="DB438" s="62">
        <f>'2023'!DG52</f>
        <v>3.3</v>
      </c>
      <c r="DC438" s="62">
        <f>'2023'!DH52</f>
        <v>13.1</v>
      </c>
      <c r="DD438" s="62">
        <f>'2023'!DM52</f>
        <v>70</v>
      </c>
      <c r="DE438" s="62">
        <f>'2023'!DN52</f>
        <v>5</v>
      </c>
      <c r="DF438" s="62">
        <f>'2023'!DO52</f>
        <v>60.6</v>
      </c>
      <c r="DG438" s="63">
        <f>'2023'!DP52</f>
        <v>39.4</v>
      </c>
      <c r="DH438" s="60">
        <f>'2023'!DQ52</f>
        <v>490</v>
      </c>
      <c r="DI438" s="61">
        <f>'2023'!DR52</f>
        <v>3051.6000000000004</v>
      </c>
      <c r="DJ438" s="61">
        <f>'2023'!DS52</f>
        <v>66</v>
      </c>
      <c r="DK438" s="61">
        <f>'2023'!DT52</f>
        <v>38</v>
      </c>
      <c r="DL438" s="61">
        <f>'2023'!DU52</f>
        <v>3</v>
      </c>
      <c r="DM438" s="61">
        <f>'2023'!DV52</f>
        <v>15</v>
      </c>
      <c r="DN438" s="62">
        <f>'2023'!DW52</f>
        <v>0.94</v>
      </c>
      <c r="DO438" s="62">
        <f>'2023'!DX52</f>
        <v>1.0900000000000001</v>
      </c>
      <c r="DP438" s="62">
        <f>'2023'!DY52</f>
        <v>1.28</v>
      </c>
      <c r="DQ438" s="62">
        <f>'2023'!DZ52</f>
        <v>3.6</v>
      </c>
      <c r="DR438" s="62">
        <f>'2023'!EA52</f>
        <v>11.9</v>
      </c>
      <c r="DS438" s="62">
        <f>'2023'!EF52</f>
        <v>40.9</v>
      </c>
      <c r="DT438" s="62">
        <f>'2023'!EG52</f>
        <v>5</v>
      </c>
      <c r="DU438" s="62">
        <f>'2023'!EH52</f>
        <v>88.9</v>
      </c>
      <c r="DV438" s="63">
        <f>'2023'!EI52</f>
        <v>11.1</v>
      </c>
    </row>
    <row r="439" spans="1:126" ht="15.75" customHeight="1" x14ac:dyDescent="0.2">
      <c r="A439" s="30">
        <f t="shared" si="43"/>
        <v>437</v>
      </c>
      <c r="B439" s="31">
        <f>'2021'!A39</f>
        <v>37</v>
      </c>
      <c r="C439" s="31">
        <v>2021</v>
      </c>
      <c r="D439" s="32" t="str">
        <f>'2021'!B39</f>
        <v>Trevon Grimes</v>
      </c>
      <c r="E439" s="32" t="str" cm="1">
        <f t="array" ref="E439">_xlfn.IFS(F439&gt;12.5,"Cornerstone",AND(F439&gt;11.995,F439&lt;12.5),"Elite",AND(F439&gt;11,F439&lt;12.995),"Elite Upside",AND(F439&gt;=9.69,F439&lt;10.999),"Upside",AND(F439&gt;8.4,F439&lt;9.999),"Upside Lite",AND(F439&gt;7.25,F439&lt;8.999),"Outlier",AND(F439&gt;=6,F439&lt;7.25),"Outlier Lite",F439&lt;6.999,"Purgatory")</f>
        <v>Purgatory</v>
      </c>
      <c r="F439" s="33">
        <f>'2021'!C39</f>
        <v>5.1114285714285712</v>
      </c>
      <c r="G439" s="33">
        <f t="shared" si="44"/>
        <v>28.7</v>
      </c>
      <c r="H439" s="303">
        <f t="shared" si="45"/>
        <v>-1.9056081045286917</v>
      </c>
      <c r="I439" s="34" t="str">
        <f>'2021'!D39</f>
        <v>Florida</v>
      </c>
      <c r="J439" s="35">
        <f>'2021'!E39</f>
        <v>1</v>
      </c>
      <c r="K439" s="36">
        <f>'2021'!F39</f>
        <v>36127</v>
      </c>
      <c r="L439" s="37">
        <f>'2021'!G39</f>
        <v>26.849315068493151</v>
      </c>
      <c r="M439" s="37" t="str">
        <f>'2021'!H39</f>
        <v>SR</v>
      </c>
      <c r="N439" s="37">
        <f>'2021'!I39</f>
        <v>22.432876712328767</v>
      </c>
      <c r="O439" s="37" t="str">
        <f>'2021'!J39</f>
        <v>Hybrid</v>
      </c>
      <c r="P439" s="37" t="str">
        <f>'2021'!K39</f>
        <v>SLOB</v>
      </c>
      <c r="Q439" s="37" t="str">
        <f>'2021'!L39</f>
        <v>Poor Separator</v>
      </c>
      <c r="R439" s="55">
        <f>'2021'!M39</f>
        <v>76</v>
      </c>
      <c r="S439" s="55">
        <f>'2021'!N39</f>
        <v>220</v>
      </c>
      <c r="T439" s="231">
        <f t="shared" si="46"/>
        <v>26.778944139605731</v>
      </c>
      <c r="U439" s="35">
        <f>'2021'!O39</f>
        <v>4.5</v>
      </c>
      <c r="V439" s="56">
        <f>'2021'!P39</f>
        <v>0</v>
      </c>
      <c r="W439" s="57">
        <f>'2021'!Q39</f>
        <v>0</v>
      </c>
      <c r="X439" s="58">
        <f>'2021'!R39</f>
        <v>5.436259853220984E-3</v>
      </c>
      <c r="Y439" s="58">
        <f>'2021'!S39</f>
        <v>0.13112391930835735</v>
      </c>
      <c r="Z439" s="58">
        <f>'2021'!T39</f>
        <v>0.12557544757033248</v>
      </c>
      <c r="AA439" s="58">
        <f>'2021'!U39</f>
        <v>0.1268576351496877</v>
      </c>
      <c r="AB439" s="58">
        <f>'2021'!V39</f>
        <v>0.12899077722902252</v>
      </c>
      <c r="AC439" s="59">
        <f>'2021'!W39</f>
        <v>0.12899077722902252</v>
      </c>
      <c r="AD439" s="42" t="str">
        <f>'2021'!X39</f>
        <v>N/A</v>
      </c>
      <c r="AE439" s="43">
        <f>'2021'!Y39</f>
        <v>1.89</v>
      </c>
      <c r="AF439" s="43">
        <f>'2021'!Z39</f>
        <v>8.4</v>
      </c>
      <c r="AG439" s="43">
        <f>'2021'!AA39</f>
        <v>13.5</v>
      </c>
      <c r="AH439" s="43">
        <f>'2021'!AB39</f>
        <v>0.97</v>
      </c>
      <c r="AI439" s="43">
        <f>'2021'!AC39</f>
        <v>1.38</v>
      </c>
      <c r="AJ439" s="44">
        <f>'2021'!AD39</f>
        <v>5.7758913412563666E-2</v>
      </c>
      <c r="AK439" s="44">
        <f>'2021'!AE39</f>
        <v>0.13156196943972834</v>
      </c>
      <c r="AL439" s="45">
        <f>'2021'!AF39</f>
        <v>0.05</v>
      </c>
      <c r="AM439" s="46">
        <f>DS439/100</f>
        <v>0.33299999999999996</v>
      </c>
      <c r="AN439" s="45">
        <f>'2021'!AG39</f>
        <v>0.746</v>
      </c>
      <c r="AO439" s="45">
        <f>'2021'!AH39</f>
        <v>0.2525</v>
      </c>
      <c r="AP439" s="43">
        <f>'2021'!AI39</f>
        <v>107.3007163542143</v>
      </c>
      <c r="AQ439" s="47">
        <f>'2021'!AJ39</f>
        <v>112.82153420276659</v>
      </c>
      <c r="AR439" s="48">
        <f>'2021'!AK39</f>
        <v>3</v>
      </c>
      <c r="AS439" s="49">
        <f>'2021'!AL39</f>
        <v>0</v>
      </c>
      <c r="AT439" s="49">
        <f>'2021'!AM39</f>
        <v>3</v>
      </c>
      <c r="AU439" s="49">
        <f>'2021'!AN39</f>
        <v>6</v>
      </c>
      <c r="AV439" s="49">
        <f>'2021'!AO39</f>
        <v>8</v>
      </c>
      <c r="AW439" s="49">
        <f>'2021'!AP39</f>
        <v>8</v>
      </c>
      <c r="AX439" s="49">
        <f>'2021'!AQ39</f>
        <v>0</v>
      </c>
      <c r="AY439" s="50">
        <f>'2021'!AR39</f>
        <v>0.75</v>
      </c>
      <c r="AZ439" s="60">
        <f>'2021'!AS39</f>
        <v>0</v>
      </c>
      <c r="BA439" s="61">
        <f>'2021'!AT39</f>
        <v>2805</v>
      </c>
      <c r="BB439" s="61">
        <f>'2021'!AU39</f>
        <v>0</v>
      </c>
      <c r="BC439" s="61">
        <f>'2021'!AV39</f>
        <v>0</v>
      </c>
      <c r="BD439" s="61">
        <f>'2021'!AW39</f>
        <v>0</v>
      </c>
      <c r="BE439" s="61">
        <f>'2021'!AX39</f>
        <v>0</v>
      </c>
      <c r="BF439" s="62">
        <f>'2021'!AY39</f>
        <v>0</v>
      </c>
      <c r="BG439" s="62">
        <f>'2021'!AZ39</f>
        <v>0</v>
      </c>
      <c r="BH439" s="62">
        <f>'2021'!BA39</f>
        <v>0</v>
      </c>
      <c r="BI439" s="62">
        <f>'2021'!BB39</f>
        <v>0</v>
      </c>
      <c r="BJ439" s="62">
        <f>'2021'!BC39</f>
        <v>0</v>
      </c>
      <c r="BK439" s="62">
        <f>'2021'!BD39</f>
        <v>0</v>
      </c>
      <c r="BL439" s="62">
        <f>'2021'!BE39</f>
        <v>0</v>
      </c>
      <c r="BM439" s="62">
        <f>'2021'!BF39</f>
        <v>0</v>
      </c>
      <c r="BN439" s="63">
        <f>'2021'!BG39</f>
        <v>0</v>
      </c>
      <c r="BO439" s="60">
        <f>'2021'!BH39</f>
        <v>20</v>
      </c>
      <c r="BP439" s="61">
        <f>'2021'!BI39</f>
        <v>3679</v>
      </c>
      <c r="BQ439" s="61">
        <f>'2021'!BJ39</f>
        <v>3</v>
      </c>
      <c r="BR439" s="61">
        <f>'2021'!BK39</f>
        <v>3</v>
      </c>
      <c r="BS439" s="61">
        <f>'2021'!BL39</f>
        <v>0</v>
      </c>
      <c r="BT439" s="61">
        <f>'2021'!BM39</f>
        <v>39</v>
      </c>
      <c r="BU439" s="62">
        <f>'2021'!BN39</f>
        <v>0.45</v>
      </c>
      <c r="BV439" s="62">
        <f>'2021'!BO39</f>
        <v>0.25</v>
      </c>
      <c r="BW439" s="62">
        <f>'2021'!BP39</f>
        <v>0.95</v>
      </c>
      <c r="BX439" s="62">
        <f>'2021'!BQ39</f>
        <v>0.3</v>
      </c>
      <c r="BY439" s="62">
        <f>'2021'!BR39</f>
        <v>0</v>
      </c>
      <c r="BZ439" s="62">
        <f>'2021'!BW39</f>
        <v>100</v>
      </c>
      <c r="CA439" s="62">
        <f>'2021'!BX39</f>
        <v>0</v>
      </c>
      <c r="CB439" s="62">
        <f>'2021'!BY39</f>
        <v>95.5</v>
      </c>
      <c r="CC439" s="63">
        <f>'2021'!BZ39</f>
        <v>4.5</v>
      </c>
      <c r="CD439" s="60">
        <f>'2021'!CA39</f>
        <v>364</v>
      </c>
      <c r="CE439" s="61">
        <f>'2021'!CB39</f>
        <v>2776</v>
      </c>
      <c r="CF439" s="61">
        <f>'2021'!CC39</f>
        <v>41</v>
      </c>
      <c r="CG439" s="61">
        <f>'2021'!CD39</f>
        <v>26</v>
      </c>
      <c r="CH439" s="61">
        <f>'2021'!CE39</f>
        <v>2</v>
      </c>
      <c r="CI439" s="61">
        <f>'2021'!CF39</f>
        <v>28</v>
      </c>
      <c r="CJ439" s="62">
        <f>'2021'!CG39</f>
        <v>0.53</v>
      </c>
      <c r="CK439" s="62">
        <f>'2021'!CH39</f>
        <v>1.0900000000000001</v>
      </c>
      <c r="CL439" s="62">
        <f>'2021'!CI39</f>
        <v>2.1</v>
      </c>
      <c r="CM439" s="62">
        <f>'2021'!CJ39</f>
        <v>7.8</v>
      </c>
      <c r="CN439" s="62">
        <f>'2021'!CK39</f>
        <v>11.7</v>
      </c>
      <c r="CO439" s="62">
        <f>'2021'!CP39</f>
        <v>16.7</v>
      </c>
      <c r="CP439" s="62">
        <f>'2021'!CQ39</f>
        <v>3.7</v>
      </c>
      <c r="CQ439" s="62">
        <f>'2021'!CR39</f>
        <v>81.8</v>
      </c>
      <c r="CR439" s="63">
        <f>'2021'!CS39</f>
        <v>18.2</v>
      </c>
      <c r="CS439" s="60">
        <f>'2021'!CT39</f>
        <v>491</v>
      </c>
      <c r="CT439" s="61">
        <f>'2021'!CU39</f>
        <v>3910</v>
      </c>
      <c r="CU439" s="61">
        <f>'2021'!CV39</f>
        <v>44</v>
      </c>
      <c r="CV439" s="61">
        <f>'2021'!CW39</f>
        <v>33</v>
      </c>
      <c r="CW439" s="61">
        <f>'2021'!CX39</f>
        <v>3</v>
      </c>
      <c r="CX439" s="61">
        <f>'2021'!CY39</f>
        <v>33</v>
      </c>
      <c r="CY439" s="62">
        <f>'2021'!CZ39</f>
        <v>0.97</v>
      </c>
      <c r="CZ439" s="62">
        <f>'2021'!DA39</f>
        <v>1.05</v>
      </c>
      <c r="DA439" s="62">
        <f>'2021'!DB39</f>
        <v>1.79</v>
      </c>
      <c r="DB439" s="62">
        <f>'2021'!DC39</f>
        <v>8.4</v>
      </c>
      <c r="DC439" s="62">
        <f>'2021'!DD39</f>
        <v>10.5</v>
      </c>
      <c r="DD439" s="62">
        <f>'2021'!DI39</f>
        <v>50</v>
      </c>
      <c r="DE439" s="62">
        <f>'2021'!DJ39</f>
        <v>5.7</v>
      </c>
      <c r="DF439" s="62">
        <f>'2021'!DK39</f>
        <v>74.099999999999994</v>
      </c>
      <c r="DG439" s="63">
        <f>'2021'!DL39</f>
        <v>25.9</v>
      </c>
      <c r="DH439" s="60">
        <f>'2021'!DM39</f>
        <v>589</v>
      </c>
      <c r="DI439" s="61">
        <f>'2021'!DN39</f>
        <v>4643</v>
      </c>
      <c r="DJ439" s="61">
        <f>'2021'!DO39</f>
        <v>59</v>
      </c>
      <c r="DK439" s="61">
        <f>'2021'!DP39</f>
        <v>38</v>
      </c>
      <c r="DL439" s="61">
        <f>'2021'!DQ39</f>
        <v>9</v>
      </c>
      <c r="DM439" s="61">
        <f>'2021'!DR39</f>
        <v>46</v>
      </c>
      <c r="DN439" s="62">
        <f>'2021'!DS39</f>
        <v>0.83</v>
      </c>
      <c r="DO439" s="62">
        <f>'2021'!DT39</f>
        <v>1.38</v>
      </c>
      <c r="DP439" s="62">
        <f>'2021'!DU39</f>
        <v>1.89</v>
      </c>
      <c r="DQ439" s="62">
        <f>'2021'!DV39</f>
        <v>5.2</v>
      </c>
      <c r="DR439" s="62">
        <f>'2021'!DW39</f>
        <v>13.5</v>
      </c>
      <c r="DS439" s="62">
        <f>'2021'!EB39</f>
        <v>33.299999999999997</v>
      </c>
      <c r="DT439" s="62">
        <f>'2021'!EC39</f>
        <v>5</v>
      </c>
      <c r="DU439" s="62">
        <f>'2021'!ED39</f>
        <v>75.099999999999994</v>
      </c>
      <c r="DV439" s="63">
        <f>'2021'!EE39</f>
        <v>24.6</v>
      </c>
    </row>
    <row r="440" spans="1:126" ht="15.75" customHeight="1" x14ac:dyDescent="0.2">
      <c r="A440" s="30">
        <f t="shared" si="43"/>
        <v>437</v>
      </c>
      <c r="B440" s="31">
        <f>'2025'!A47</f>
        <v>45</v>
      </c>
      <c r="C440" s="31">
        <v>2025</v>
      </c>
      <c r="D440" s="32" t="str">
        <f>'2025'!B47</f>
        <v>Da'Quan Felton</v>
      </c>
      <c r="E440" s="32" t="str" cm="1">
        <f t="array" ref="E440">_xlfn.IFS(F440&gt;12.5,"Cornerstone",AND(F440&gt;11.995,F440&lt;12.5),"Elite",AND(F440&gt;11,F440&lt;12.995),"Elite Upside",AND(F440&gt;=9.69,F440&lt;10.999),"Upside",AND(F440&gt;8.4,F440&lt;9.999),"Upside Lite",AND(F440&gt;7.25,F440&lt;8.999),"Outlier",AND(F440&gt;=6,F440&lt;7.25),"Outlier Lite",F440&lt;6.999,"Purgatory")</f>
        <v>Purgatory</v>
      </c>
      <c r="F440" s="33">
        <f>'2025'!C47</f>
        <v>5.1114285714285712</v>
      </c>
      <c r="G440" s="33">
        <f t="shared" si="44"/>
        <v>28.7</v>
      </c>
      <c r="H440" s="303">
        <f t="shared" si="45"/>
        <v>-1.9056081045286917</v>
      </c>
      <c r="I440" s="34" t="str">
        <f>'2025'!D47</f>
        <v>Virginia Tech</v>
      </c>
      <c r="J440" s="35">
        <f>'2025'!E47</f>
        <v>4</v>
      </c>
      <c r="K440" s="36">
        <f>'2025'!F47</f>
        <v>36904</v>
      </c>
      <c r="L440" s="37">
        <f>'2025'!G47</f>
        <v>24.720547945205478</v>
      </c>
      <c r="M440" s="37" t="str">
        <f>'2025'!H47</f>
        <v>RS SR</v>
      </c>
      <c r="N440" s="37">
        <f>'2025'!I47</f>
        <v>24.301369863013697</v>
      </c>
      <c r="O440" s="37" t="str">
        <f>'2025'!J47</f>
        <v>Wide</v>
      </c>
      <c r="P440" s="37" t="str">
        <f>'2025'!K47</f>
        <v>SLOB</v>
      </c>
      <c r="Q440" s="37" t="str">
        <f>'2025'!L47</f>
        <v>Poor Separator</v>
      </c>
      <c r="R440" s="55">
        <f>'2025'!M47</f>
        <v>77</v>
      </c>
      <c r="S440" s="55">
        <f>'2025'!N47</f>
        <v>213</v>
      </c>
      <c r="T440" s="231">
        <f t="shared" si="46"/>
        <v>25.257834087940058</v>
      </c>
      <c r="U440" s="37">
        <f>'2025'!O47</f>
        <v>4.5</v>
      </c>
      <c r="V440" s="56">
        <f>'2025'!P47</f>
        <v>0</v>
      </c>
      <c r="W440" s="57">
        <f>'2025'!Q47</f>
        <v>0</v>
      </c>
      <c r="X440" s="58">
        <f>'2025'!R47</f>
        <v>0.1971943887775551</v>
      </c>
      <c r="Y440" s="58">
        <f>'2025'!S47</f>
        <v>0.31123287671232874</v>
      </c>
      <c r="Z440" s="58">
        <f>'2025'!T47</f>
        <v>0.25437626330040808</v>
      </c>
      <c r="AA440" s="58">
        <f>'2025'!U47</f>
        <v>0.1583949313621964</v>
      </c>
      <c r="AB440" s="58">
        <f>'2025'!V47</f>
        <v>0.23481390403726257</v>
      </c>
      <c r="AC440" s="59">
        <f>'2025'!W47</f>
        <v>0.22307320883539944</v>
      </c>
      <c r="AD440" s="42">
        <f>'2025'!X47</f>
        <v>21.632876712328766</v>
      </c>
      <c r="AE440" s="43">
        <f>'2025'!Y47</f>
        <v>2</v>
      </c>
      <c r="AF440" s="43">
        <f>'2025'!Z47</f>
        <v>8.4</v>
      </c>
      <c r="AG440" s="43">
        <f>'2025'!AA47</f>
        <v>17.899999999999999</v>
      </c>
      <c r="AH440" s="43">
        <f>'2025'!AB47</f>
        <v>1.24</v>
      </c>
      <c r="AI440" s="43">
        <f>'2025'!AC47</f>
        <v>0</v>
      </c>
      <c r="AJ440" s="44">
        <f>'2025'!AD47</f>
        <v>5.7916666666666665E-2</v>
      </c>
      <c r="AK440" s="44">
        <f>'2025'!AE47</f>
        <v>0.18147222222222223</v>
      </c>
      <c r="AL440" s="45">
        <f>'2025'!AF47</f>
        <v>0.13500000000000001</v>
      </c>
      <c r="AM440" s="46">
        <f>DS440/100</f>
        <v>0.53299999999999992</v>
      </c>
      <c r="AN440" s="45">
        <f>'2025'!AG47</f>
        <v>0.91149999999999998</v>
      </c>
      <c r="AO440" s="45">
        <f>'2025'!AH47</f>
        <v>8.8499999999999995E-2</v>
      </c>
      <c r="AP440" s="43">
        <f>'2025'!AI47</f>
        <v>103.88660265203475</v>
      </c>
      <c r="AQ440" s="47">
        <f>'2025'!AJ47</f>
        <v>111.39472434474904</v>
      </c>
      <c r="AR440" s="48">
        <f>'2025'!AK47</f>
        <v>6</v>
      </c>
      <c r="AS440" s="49">
        <f>'2025'!AL47</f>
        <v>3</v>
      </c>
      <c r="AT440" s="49">
        <f>'2025'!AM47</f>
        <v>4</v>
      </c>
      <c r="AU440" s="49">
        <f>'2025'!AN47</f>
        <v>6</v>
      </c>
      <c r="AV440" s="49">
        <f>'2025'!AO47</f>
        <v>8</v>
      </c>
      <c r="AW440" s="49">
        <f>'2025'!AP47</f>
        <v>8</v>
      </c>
      <c r="AX440" s="49">
        <f>'2025'!AQ47</f>
        <v>0</v>
      </c>
      <c r="AY440" s="50">
        <f>'2025'!AR47</f>
        <v>0.5</v>
      </c>
      <c r="AZ440" s="60">
        <f>'2025'!AS47</f>
        <v>0</v>
      </c>
      <c r="BA440" s="61">
        <f>'2025'!AT47</f>
        <v>1</v>
      </c>
      <c r="BB440" s="61">
        <f>'2025'!AU47</f>
        <v>0</v>
      </c>
      <c r="BC440" s="61">
        <f>'2025'!AV47</f>
        <v>0</v>
      </c>
      <c r="BD440" s="61">
        <f>'2025'!AW47</f>
        <v>0</v>
      </c>
      <c r="BE440" s="61">
        <f>'2025'!AX47</f>
        <v>0</v>
      </c>
      <c r="BF440" s="62">
        <f>'2025'!AY47</f>
        <v>0</v>
      </c>
      <c r="BG440" s="62">
        <f>'2025'!AZ47</f>
        <v>0</v>
      </c>
      <c r="BH440" s="62">
        <f>'2025'!BA47</f>
        <v>0</v>
      </c>
      <c r="BI440" s="62">
        <f>'2025'!BB47</f>
        <v>0</v>
      </c>
      <c r="BJ440" s="62">
        <f>'2025'!BC47</f>
        <v>0</v>
      </c>
      <c r="BK440" s="62">
        <f>'2025'!BH47</f>
        <v>0</v>
      </c>
      <c r="BL440" s="62">
        <f>'2025'!BI47</f>
        <v>0</v>
      </c>
      <c r="BM440" s="62">
        <f>'2025'!BJ47</f>
        <v>0</v>
      </c>
      <c r="BN440" s="63">
        <f>'2025'!BK47</f>
        <v>0</v>
      </c>
      <c r="BO440" s="60">
        <f>'2025'!BL47</f>
        <v>492</v>
      </c>
      <c r="BP440" s="61">
        <f>'2025'!BM47</f>
        <v>2495</v>
      </c>
      <c r="BQ440" s="61">
        <f>'2025'!BN47</f>
        <v>64</v>
      </c>
      <c r="BR440" s="61">
        <f>'2025'!BO47</f>
        <v>28</v>
      </c>
      <c r="BS440" s="61">
        <f>'2025'!BP47</f>
        <v>2</v>
      </c>
      <c r="BT440" s="61">
        <f>'2025'!BQ47</f>
        <v>0</v>
      </c>
      <c r="BU440" s="62">
        <f>'2025'!BR47</f>
        <v>0</v>
      </c>
      <c r="BV440" s="62">
        <f>'2025'!BS47</f>
        <v>0</v>
      </c>
      <c r="BW440" s="62">
        <f>'2025'!BT47</f>
        <v>1.66</v>
      </c>
      <c r="BX440" s="62">
        <f>'2025'!BU47</f>
        <v>5.6</v>
      </c>
      <c r="BY440" s="62">
        <f>'2025'!BV47</f>
        <v>15</v>
      </c>
      <c r="BZ440" s="62">
        <f>'2025'!CA47</f>
        <v>45.5</v>
      </c>
      <c r="CA440" s="62">
        <f>'2025'!CB47</f>
        <v>20</v>
      </c>
      <c r="CB440" s="62">
        <f>'2025'!CC47</f>
        <v>96.1</v>
      </c>
      <c r="CC440" s="63">
        <f>'2025'!CD47</f>
        <v>3.9</v>
      </c>
      <c r="CD440" s="60">
        <f>'2025'!CE47</f>
        <v>568</v>
      </c>
      <c r="CE440" s="61">
        <f>'2025'!CF47</f>
        <v>1825</v>
      </c>
      <c r="CF440" s="61">
        <f>'2025'!CG47</f>
        <v>64</v>
      </c>
      <c r="CG440" s="61">
        <f>'2025'!CH47</f>
        <v>38</v>
      </c>
      <c r="CH440" s="61">
        <f>'2025'!CI47</f>
        <v>7</v>
      </c>
      <c r="CI440" s="61">
        <f>'2025'!CJ47</f>
        <v>0</v>
      </c>
      <c r="CJ440" s="62">
        <f>'2025'!CK47</f>
        <v>0</v>
      </c>
      <c r="CK440" s="62">
        <f>'2025'!CL47</f>
        <v>0</v>
      </c>
      <c r="CL440" s="62">
        <f>'2025'!CM47</f>
        <v>2.25</v>
      </c>
      <c r="CM440" s="62">
        <f>'2025'!CN47</f>
        <v>7.1</v>
      </c>
      <c r="CN440" s="62">
        <f>'2025'!CO47</f>
        <v>13.9</v>
      </c>
      <c r="CO440" s="62">
        <f>'2025'!CT47</f>
        <v>57.1</v>
      </c>
      <c r="CP440" s="62">
        <f>'2025'!CU47</f>
        <v>5</v>
      </c>
      <c r="CQ440" s="62">
        <f>'2025'!CV47</f>
        <v>84.8</v>
      </c>
      <c r="CR440" s="63">
        <f>'2025'!CW47</f>
        <v>14.9</v>
      </c>
      <c r="CS440" s="60">
        <f>'2025'!CX47</f>
        <v>667</v>
      </c>
      <c r="CT440" s="61">
        <f>'2025'!CY47</f>
        <v>2622.1</v>
      </c>
      <c r="CU440" s="61">
        <f>'2025'!CZ47</f>
        <v>72</v>
      </c>
      <c r="CV440" s="61">
        <f>'2025'!DA47</f>
        <v>38</v>
      </c>
      <c r="CW440" s="61">
        <f>'2025'!DB47</f>
        <v>8</v>
      </c>
      <c r="CX440" s="61">
        <f>'2025'!DC47</f>
        <v>0</v>
      </c>
      <c r="CY440" s="62">
        <f>'2025'!DD47</f>
        <v>1.24</v>
      </c>
      <c r="CZ440" s="62">
        <f>'2025'!DE47</f>
        <v>0</v>
      </c>
      <c r="DA440" s="62">
        <f>'2025'!DF47</f>
        <v>2</v>
      </c>
      <c r="DB440" s="62">
        <f>'2025'!DG47</f>
        <v>8.4</v>
      </c>
      <c r="DC440" s="62">
        <f>'2025'!DH47</f>
        <v>17.899999999999999</v>
      </c>
      <c r="DD440" s="62">
        <f>'2025'!DM47</f>
        <v>0</v>
      </c>
      <c r="DE440" s="62">
        <f>'2025'!DN47</f>
        <v>13.6</v>
      </c>
      <c r="DF440" s="62">
        <f>'2025'!DO47</f>
        <v>93.2</v>
      </c>
      <c r="DG440" s="63">
        <f>'2025'!DP47</f>
        <v>6.8</v>
      </c>
      <c r="DH440" s="60">
        <f>'2025'!DQ47</f>
        <v>360</v>
      </c>
      <c r="DI440" s="61">
        <f>'2025'!DR47</f>
        <v>2272.8000000000002</v>
      </c>
      <c r="DJ440" s="61">
        <f>'2025'!DS47</f>
        <v>62</v>
      </c>
      <c r="DK440" s="61">
        <f>'2025'!DT47</f>
        <v>32</v>
      </c>
      <c r="DL440" s="61">
        <f>'2025'!DU47</f>
        <v>2</v>
      </c>
      <c r="DM440" s="61">
        <f>'2025'!DV47</f>
        <v>0</v>
      </c>
      <c r="DN440" s="62">
        <f>'2025'!DW47</f>
        <v>0.62</v>
      </c>
      <c r="DO440" s="62">
        <f>'2025'!DX47</f>
        <v>0</v>
      </c>
      <c r="DP440" s="62">
        <f>'2025'!DY47</f>
        <v>1.39</v>
      </c>
      <c r="DQ440" s="62">
        <f>'2025'!DZ47</f>
        <v>4.5</v>
      </c>
      <c r="DR440" s="62">
        <f>'2025'!EA47</f>
        <v>13.6</v>
      </c>
      <c r="DS440" s="62">
        <f>'2025'!EF47</f>
        <v>53.3</v>
      </c>
      <c r="DT440" s="62">
        <f>'2025'!EG47</f>
        <v>13.5</v>
      </c>
      <c r="DU440" s="62">
        <f>'2025'!EH47</f>
        <v>89.1</v>
      </c>
      <c r="DV440" s="63">
        <f>'2025'!EI47</f>
        <v>10.9</v>
      </c>
    </row>
    <row r="441" spans="1:126" ht="15.75" customHeight="1" x14ac:dyDescent="0.2">
      <c r="A441" s="30">
        <f t="shared" si="43"/>
        <v>439</v>
      </c>
      <c r="B441" s="31">
        <f>'2022'!A43</f>
        <v>42</v>
      </c>
      <c r="C441" s="31">
        <v>2022</v>
      </c>
      <c r="D441" s="32" t="str">
        <f>'2022'!B43</f>
        <v>Emeka Emezie</v>
      </c>
      <c r="E441" s="32" t="str" cm="1">
        <f t="array" ref="E441">_xlfn.IFS(F441&gt;12.5,"Cornerstone",AND(F441&gt;11.995,F441&lt;12.5),"Elite",AND(F441&gt;11,F441&lt;12.995),"Elite Upside",AND(F441&gt;=9.69,F441&lt;10.999),"Upside",AND(F441&gt;8.4,F441&lt;9.999),"Upside Lite",AND(F441&gt;7.25,F441&lt;8.999),"Outlier",AND(F441&gt;=6,F441&lt;7.25),"Outlier Lite",F441&lt;6.999,"Purgatory")</f>
        <v>Purgatory</v>
      </c>
      <c r="F441" s="33">
        <f>'2022'!C43</f>
        <v>5.1100000000000003</v>
      </c>
      <c r="G441" s="33">
        <f t="shared" si="44"/>
        <v>28.599999999999998</v>
      </c>
      <c r="H441" s="303">
        <f t="shared" si="45"/>
        <v>-1.9064280394556639</v>
      </c>
      <c r="I441" s="34" t="str">
        <f>'2022'!D43</f>
        <v>NC State</v>
      </c>
      <c r="J441" s="35">
        <f>'2022'!E43</f>
        <v>4</v>
      </c>
      <c r="K441" s="36">
        <f>'2022'!F43</f>
        <v>35933</v>
      </c>
      <c r="L441" s="37">
        <f>'2022'!G43</f>
        <v>27.38082191780822</v>
      </c>
      <c r="M441" s="37" t="str">
        <f>'2022'!H43</f>
        <v>SR</v>
      </c>
      <c r="N441" s="37">
        <f>'2022'!I43</f>
        <v>23.961643835616439</v>
      </c>
      <c r="O441" s="37" t="str">
        <f>'2022'!J43</f>
        <v>Wide</v>
      </c>
      <c r="P441" s="37" t="str">
        <f>'2022'!K43</f>
        <v>SLOB</v>
      </c>
      <c r="Q441" s="37" t="str">
        <f>'2022'!L43</f>
        <v>Poor Separator</v>
      </c>
      <c r="R441" s="55">
        <f>'2022'!M43</f>
        <v>75</v>
      </c>
      <c r="S441" s="55">
        <f>'2022'!N43</f>
        <v>212</v>
      </c>
      <c r="T441" s="231">
        <f t="shared" si="46"/>
        <v>26.497889653557085</v>
      </c>
      <c r="U441" s="35">
        <f>'2022'!O43</f>
        <v>4.5</v>
      </c>
      <c r="V441" s="56">
        <f>'2022'!P43</f>
        <v>0</v>
      </c>
      <c r="W441" s="57">
        <f>'2022'!Q43</f>
        <v>4.5530726256983241E-2</v>
      </c>
      <c r="X441" s="58">
        <f>'2022'!R43</f>
        <v>0.1513141734217637</v>
      </c>
      <c r="Y441" s="58">
        <f>'2022'!S43</f>
        <v>0.20953073845034559</v>
      </c>
      <c r="Z441" s="58">
        <f>'2022'!T43</f>
        <v>0.23398858592263791</v>
      </c>
      <c r="AA441" s="58">
        <f>'2022'!U43</f>
        <v>0.2317249349898873</v>
      </c>
      <c r="AB441" s="58">
        <f>'2022'!V43</f>
        <v>0.23285676045626261</v>
      </c>
      <c r="AC441" s="59">
        <f>'2022'!W43</f>
        <v>0.22121392243344948</v>
      </c>
      <c r="AD441" s="42">
        <f>'2022'!X43</f>
        <v>21.301369863013697</v>
      </c>
      <c r="AE441" s="43">
        <f>'2022'!Y43</f>
        <v>2.34</v>
      </c>
      <c r="AF441" s="43">
        <f>'2022'!Z43</f>
        <v>4.4000000000000004</v>
      </c>
      <c r="AG441" s="43">
        <f>'2022'!AA43</f>
        <v>13.7</v>
      </c>
      <c r="AH441" s="43">
        <f>'2022'!AB43</f>
        <v>0.75</v>
      </c>
      <c r="AI441" s="43">
        <f>'2022'!AC43</f>
        <v>1.84</v>
      </c>
      <c r="AJ441" s="44">
        <f>'2022'!AD43</f>
        <v>5.4725685785536153E-2</v>
      </c>
      <c r="AK441" s="44">
        <f>'2022'!AE43</f>
        <v>0.17720698254364087</v>
      </c>
      <c r="AL441" s="45">
        <f>'2022'!AF43</f>
        <v>7.6999999999999999E-2</v>
      </c>
      <c r="AM441" s="46">
        <f>DS441/100</f>
        <v>0.52400000000000002</v>
      </c>
      <c r="AN441" s="45">
        <f>'2022'!AG43</f>
        <v>0.88849999999999996</v>
      </c>
      <c r="AO441" s="45">
        <f>'2022'!AH43</f>
        <v>0.1115</v>
      </c>
      <c r="AP441" s="43">
        <f>'2022'!AI43</f>
        <v>103.39887212315196</v>
      </c>
      <c r="AQ441" s="47">
        <f>'2022'!AJ43</f>
        <v>106.58023855003123</v>
      </c>
      <c r="AR441" s="48">
        <f>'2022'!AK43</f>
        <v>6</v>
      </c>
      <c r="AS441" s="49">
        <f>'2022'!AL43</f>
        <v>4</v>
      </c>
      <c r="AT441" s="49">
        <f>'2022'!AM43</f>
        <v>4</v>
      </c>
      <c r="AU441" s="49">
        <f>'2022'!AN43</f>
        <v>1</v>
      </c>
      <c r="AV441" s="49">
        <f>'2022'!AO43</f>
        <v>8</v>
      </c>
      <c r="AW441" s="49">
        <f>'2022'!AP43</f>
        <v>7</v>
      </c>
      <c r="AX441" s="49">
        <f>'2022'!AQ43</f>
        <v>0</v>
      </c>
      <c r="AY441" s="50">
        <f>'2022'!AR43</f>
        <v>0</v>
      </c>
      <c r="AZ441" s="60">
        <f>'2022'!AS43</f>
        <v>163</v>
      </c>
      <c r="BA441" s="61">
        <f>'2022'!AT43</f>
        <v>3580</v>
      </c>
      <c r="BB441" s="61">
        <f>'2022'!AU43</f>
        <v>17</v>
      </c>
      <c r="BC441" s="61">
        <f>'2022'!AV43</f>
        <v>13</v>
      </c>
      <c r="BD441" s="61">
        <f>'2022'!AW43</f>
        <v>1</v>
      </c>
      <c r="BE441" s="61">
        <f>'2022'!AX43</f>
        <v>17</v>
      </c>
      <c r="BF441" s="62">
        <f>'2022'!AY43</f>
        <v>0.96</v>
      </c>
      <c r="BG441" s="62">
        <f>'2022'!AZ43</f>
        <v>0.46</v>
      </c>
      <c r="BH441" s="62">
        <f>'2022'!BA43</f>
        <v>1.57</v>
      </c>
      <c r="BI441" s="62">
        <f>'2022'!BB43</f>
        <v>2.8</v>
      </c>
      <c r="BJ441" s="62">
        <f>'2022'!BC43</f>
        <v>11.4</v>
      </c>
      <c r="BK441" s="62">
        <f>'2022'!BH43</f>
        <v>50</v>
      </c>
      <c r="BL441" s="62">
        <f>'2022'!BI43</f>
        <v>0</v>
      </c>
      <c r="BM441" s="62">
        <f>'2022'!BJ43</f>
        <v>90.7</v>
      </c>
      <c r="BN441" s="63">
        <f>'2022'!BK43</f>
        <v>8.4</v>
      </c>
      <c r="BO441" s="60">
        <f>'2022'!BL43</f>
        <v>616</v>
      </c>
      <c r="BP441" s="61">
        <f>'2022'!BM43</f>
        <v>4071</v>
      </c>
      <c r="BQ441" s="61">
        <f>'2022'!BN43</f>
        <v>79</v>
      </c>
      <c r="BR441" s="61">
        <f>'2022'!BO43</f>
        <v>53</v>
      </c>
      <c r="BS441" s="61">
        <f>'2022'!BP43</f>
        <v>5</v>
      </c>
      <c r="BT441" s="61">
        <f>'2022'!BQ43</f>
        <v>25</v>
      </c>
      <c r="BU441" s="62">
        <f>'2022'!BR43</f>
        <v>0.46</v>
      </c>
      <c r="BV441" s="62">
        <f>'2022'!BS43</f>
        <v>1.3</v>
      </c>
      <c r="BW441" s="62">
        <f>'2022'!BT43</f>
        <v>1.44</v>
      </c>
      <c r="BX441" s="62">
        <f>'2022'!BU43</f>
        <v>4.7</v>
      </c>
      <c r="BY441" s="62">
        <f>'2022'!BV43</f>
        <v>10.199999999999999</v>
      </c>
      <c r="BZ441" s="62">
        <f>'2022'!CA43</f>
        <v>52.9</v>
      </c>
      <c r="CA441" s="62">
        <f>'2022'!CB43</f>
        <v>5.4</v>
      </c>
      <c r="CB441" s="62">
        <f>'2022'!CC43</f>
        <v>64.2</v>
      </c>
      <c r="CC441" s="63">
        <f>'2022'!CD43</f>
        <v>35.799999999999997</v>
      </c>
      <c r="CD441" s="60">
        <f>'2022'!CE43</f>
        <v>576</v>
      </c>
      <c r="CE441" s="61">
        <f>'2022'!CF43</f>
        <v>2749</v>
      </c>
      <c r="CF441" s="61">
        <f>'2022'!CG43</f>
        <v>106</v>
      </c>
      <c r="CG441" s="61">
        <f>'2022'!CH43</f>
        <v>56</v>
      </c>
      <c r="CH441" s="61">
        <f>'2022'!CI43</f>
        <v>2</v>
      </c>
      <c r="CI441" s="61">
        <f>'2022'!CJ43</f>
        <v>14</v>
      </c>
      <c r="CJ441" s="62">
        <f>'2022'!CK43</f>
        <v>0.19</v>
      </c>
      <c r="CK441" s="62">
        <f>'2022'!CL43</f>
        <v>1.24</v>
      </c>
      <c r="CL441" s="62">
        <f>'2022'!CM43</f>
        <v>1.41</v>
      </c>
      <c r="CM441" s="62">
        <f>'2022'!CN43</f>
        <v>2.6</v>
      </c>
      <c r="CN441" s="62">
        <f>'2022'!CO43</f>
        <v>12.2</v>
      </c>
      <c r="CO441" s="62">
        <f>'2022'!CT43</f>
        <v>40.6</v>
      </c>
      <c r="CP441" s="62">
        <f>'2022'!CU43</f>
        <v>9.6999999999999993</v>
      </c>
      <c r="CQ441" s="62">
        <f>'2022'!CV43</f>
        <v>89</v>
      </c>
      <c r="CR441" s="63">
        <f>'2022'!CW43</f>
        <v>10.7</v>
      </c>
      <c r="CS441" s="60">
        <f>'2022'!CX43</f>
        <v>738</v>
      </c>
      <c r="CT441" s="61">
        <f>'2022'!CY43</f>
        <v>3154</v>
      </c>
      <c r="CU441" s="61">
        <f>'2022'!CZ43</f>
        <v>69</v>
      </c>
      <c r="CV441" s="61">
        <f>'2022'!DA43</f>
        <v>47</v>
      </c>
      <c r="CW441" s="61">
        <f>'2022'!DB43</f>
        <v>5</v>
      </c>
      <c r="CX441" s="61">
        <f>'2022'!DC43</f>
        <v>24</v>
      </c>
      <c r="CY441" s="62">
        <f>'2022'!DD43</f>
        <v>0.75</v>
      </c>
      <c r="CZ441" s="62">
        <f>'2022'!DE43</f>
        <v>1.84</v>
      </c>
      <c r="DA441" s="62">
        <f>'2022'!DF43</f>
        <v>2.34</v>
      </c>
      <c r="DB441" s="62">
        <f>'2022'!DG43</f>
        <v>4.4000000000000004</v>
      </c>
      <c r="DC441" s="62">
        <f>'2022'!DH43</f>
        <v>13.7</v>
      </c>
      <c r="DD441" s="62">
        <f>'2022'!DM43</f>
        <v>83.3</v>
      </c>
      <c r="DE441" s="62">
        <f>'2022'!DN43</f>
        <v>6</v>
      </c>
      <c r="DF441" s="62">
        <f>'2022'!DO43</f>
        <v>84.1</v>
      </c>
      <c r="DG441" s="63">
        <f>'2022'!DP43</f>
        <v>15.9</v>
      </c>
      <c r="DH441" s="60">
        <f>'2022'!DQ43</f>
        <v>802</v>
      </c>
      <c r="DI441" s="61">
        <f>'2022'!DR43</f>
        <v>3461</v>
      </c>
      <c r="DJ441" s="61">
        <f>'2022'!DS43</f>
        <v>89</v>
      </c>
      <c r="DK441" s="61">
        <f>'2022'!DT43</f>
        <v>60</v>
      </c>
      <c r="DL441" s="61">
        <f>'2022'!DU43</f>
        <v>6</v>
      </c>
      <c r="DM441" s="61">
        <f>'2022'!DV43</f>
        <v>35</v>
      </c>
      <c r="DN441" s="62">
        <f>'2022'!DW43</f>
        <v>0.47</v>
      </c>
      <c r="DO441" s="62">
        <f>'2022'!DX43</f>
        <v>1.81</v>
      </c>
      <c r="DP441" s="62">
        <f>'2022'!DY43</f>
        <v>2.09</v>
      </c>
      <c r="DQ441" s="62">
        <f>'2022'!DZ43</f>
        <v>3.5</v>
      </c>
      <c r="DR441" s="62">
        <f>'2022'!EA43</f>
        <v>12.6</v>
      </c>
      <c r="DS441" s="62">
        <f>'2022'!EF43</f>
        <v>52.4</v>
      </c>
      <c r="DT441" s="62">
        <f>'2022'!EG43</f>
        <v>7.7</v>
      </c>
      <c r="DU441" s="62">
        <f>'2022'!EH43</f>
        <v>93.6</v>
      </c>
      <c r="DV441" s="63">
        <f>'2022'!EI43</f>
        <v>6.4</v>
      </c>
    </row>
    <row r="442" spans="1:126" ht="15.75" customHeight="1" x14ac:dyDescent="0.2">
      <c r="A442" s="30">
        <f t="shared" si="43"/>
        <v>440</v>
      </c>
      <c r="B442" s="31">
        <f>'2021'!A40</f>
        <v>38</v>
      </c>
      <c r="C442" s="31">
        <v>2021</v>
      </c>
      <c r="D442" s="32" t="str">
        <f>'2021'!B40</f>
        <v>Warren Jackson</v>
      </c>
      <c r="E442" s="32" t="str" cm="1">
        <f t="array" ref="E442">_xlfn.IFS(F442&gt;12.5,"Cornerstone",AND(F442&gt;11.995,F442&lt;12.5),"Elite",AND(F442&gt;11,F442&lt;12.995),"Elite Upside",AND(F442&gt;=9.69,F442&lt;10.999),"Upside",AND(F442&gt;8.4,F442&lt;9.999),"Upside Lite",AND(F442&gt;7.25,F442&lt;8.999),"Outlier",AND(F442&gt;=6,F442&lt;7.25),"Outlier Lite",F442&lt;6.999,"Purgatory")</f>
        <v>Purgatory</v>
      </c>
      <c r="F442" s="33">
        <f>'2021'!C40</f>
        <v>5.1014285714285705</v>
      </c>
      <c r="G442" s="33">
        <f t="shared" si="44"/>
        <v>28.4</v>
      </c>
      <c r="H442" s="303">
        <f t="shared" si="45"/>
        <v>-1.9113476490175005</v>
      </c>
      <c r="I442" s="34" t="str">
        <f>'2021'!D40</f>
        <v>Colorado State</v>
      </c>
      <c r="J442" s="35">
        <f>'2021'!E40</f>
        <v>7</v>
      </c>
      <c r="K442" s="36">
        <f>'2021'!F40</f>
        <v>36327</v>
      </c>
      <c r="L442" s="37">
        <f>'2021'!G40</f>
        <v>26.301369863013697</v>
      </c>
      <c r="M442" s="37" t="str">
        <f>'2021'!H40</f>
        <v>SR</v>
      </c>
      <c r="N442" s="37">
        <f>'2021'!I40</f>
        <v>21.884931506849316</v>
      </c>
      <c r="O442" s="37" t="str">
        <f>'2021'!J40</f>
        <v>Hybrid</v>
      </c>
      <c r="P442" s="37" t="str">
        <f>'2021'!K40</f>
        <v>SLOB</v>
      </c>
      <c r="Q442" s="37" t="str">
        <f>'2021'!L40</f>
        <v>Elite Earner</v>
      </c>
      <c r="R442" s="55">
        <f>'2021'!M40</f>
        <v>78</v>
      </c>
      <c r="S442" s="55">
        <f>'2021'!N40</f>
        <v>219</v>
      </c>
      <c r="T442" s="231">
        <f t="shared" si="46"/>
        <v>25.307710773212477</v>
      </c>
      <c r="U442" s="35">
        <f>'2021'!O40</f>
        <v>4.72</v>
      </c>
      <c r="V442" s="56">
        <f>'2021'!P40</f>
        <v>0</v>
      </c>
      <c r="W442" s="57">
        <f>'2021'!Q40</f>
        <v>0</v>
      </c>
      <c r="X442" s="58">
        <f>'2021'!R40</f>
        <v>6.9755198736509608E-2</v>
      </c>
      <c r="Y442" s="58">
        <f>'2021'!S40</f>
        <v>0.11068597977589505</v>
      </c>
      <c r="Z442" s="58">
        <f>'2021'!T40</f>
        <v>0.30573770491803276</v>
      </c>
      <c r="AA442" s="58">
        <f>'2021'!U40</f>
        <v>0</v>
      </c>
      <c r="AB442" s="58">
        <f>'2021'!V40</f>
        <v>0.30573770491803276</v>
      </c>
      <c r="AC442" s="59">
        <f>'2021'!W40</f>
        <v>0.2323606557377049</v>
      </c>
      <c r="AD442" s="42">
        <f>'2021'!X40</f>
        <v>20.221917808219178</v>
      </c>
      <c r="AE442" s="43">
        <f>'2021'!Y40</f>
        <v>2.99</v>
      </c>
      <c r="AF442" s="43">
        <f>'2021'!Z40</f>
        <v>4.5</v>
      </c>
      <c r="AG442" s="43">
        <f>'2021'!AA40</f>
        <v>12.1</v>
      </c>
      <c r="AH442" s="43">
        <f>'2021'!AB40</f>
        <v>0.72</v>
      </c>
      <c r="AI442" s="43">
        <f>'2021'!AC40</f>
        <v>2.92</v>
      </c>
      <c r="AJ442" s="44">
        <f>'2021'!AD40</f>
        <v>8.5504915102770335E-2</v>
      </c>
      <c r="AK442" s="44">
        <f>'2021'!AE40</f>
        <v>0.23513851653261841</v>
      </c>
      <c r="AL442" s="45">
        <f>'2021'!AF40</f>
        <v>5.7000000000000002E-2</v>
      </c>
      <c r="AM442" s="46">
        <f>DS442/100</f>
        <v>0</v>
      </c>
      <c r="AN442" s="45">
        <f>'2021'!AG40</f>
        <v>0.38950000000000001</v>
      </c>
      <c r="AO442" s="45">
        <f>'2021'!AH40</f>
        <v>0.1045</v>
      </c>
      <c r="AP442" s="43">
        <f>'2021'!AI40</f>
        <v>88.248252858027442</v>
      </c>
      <c r="AQ442" s="47">
        <f>'2021'!AJ40</f>
        <v>96.475494074553566</v>
      </c>
      <c r="AR442" s="48">
        <f>'2021'!AK40</f>
        <v>6</v>
      </c>
      <c r="AS442" s="49">
        <f>'2021'!AL40</f>
        <v>6</v>
      </c>
      <c r="AT442" s="49">
        <f>'2021'!AM40</f>
        <v>6</v>
      </c>
      <c r="AU442" s="49">
        <f>'2021'!AN40</f>
        <v>2</v>
      </c>
      <c r="AV442" s="49">
        <f>'2021'!AO40</f>
        <v>3</v>
      </c>
      <c r="AW442" s="49">
        <f>'2021'!AP40</f>
        <v>6</v>
      </c>
      <c r="AX442" s="49">
        <f>'2021'!AQ40</f>
        <v>0</v>
      </c>
      <c r="AY442" s="50">
        <f>'2021'!AR40</f>
        <v>0</v>
      </c>
      <c r="AZ442" s="60">
        <f>'2021'!AS40</f>
        <v>0</v>
      </c>
      <c r="BA442" s="61">
        <f>'2021'!AT40</f>
        <v>3181</v>
      </c>
      <c r="BB442" s="61">
        <f>'2021'!AU40</f>
        <v>0</v>
      </c>
      <c r="BC442" s="61">
        <f>'2021'!AV40</f>
        <v>0</v>
      </c>
      <c r="BD442" s="61">
        <f>'2021'!AW40</f>
        <v>0</v>
      </c>
      <c r="BE442" s="61">
        <f>'2021'!AX40</f>
        <v>0</v>
      </c>
      <c r="BF442" s="62">
        <f>'2021'!AY40</f>
        <v>0</v>
      </c>
      <c r="BG442" s="62">
        <f>'2021'!AZ40</f>
        <v>0</v>
      </c>
      <c r="BH442" s="62">
        <f>'2021'!BA40</f>
        <v>0</v>
      </c>
      <c r="BI442" s="62">
        <f>'2021'!BB40</f>
        <v>0</v>
      </c>
      <c r="BJ442" s="62">
        <f>'2021'!BC40</f>
        <v>0</v>
      </c>
      <c r="BK442" s="62">
        <f>'2021'!BD40</f>
        <v>0</v>
      </c>
      <c r="BL442" s="62">
        <f>'2021'!BE40</f>
        <v>0</v>
      </c>
      <c r="BM442" s="62">
        <f>'2021'!BF40</f>
        <v>0</v>
      </c>
      <c r="BN442" s="63">
        <f>'2021'!BG40</f>
        <v>0</v>
      </c>
      <c r="BO442" s="60">
        <f>'2021'!BH40</f>
        <v>265</v>
      </c>
      <c r="BP442" s="61">
        <f>'2021'!BI40</f>
        <v>3799</v>
      </c>
      <c r="BQ442" s="61">
        <f>'2021'!BJ40</f>
        <v>23</v>
      </c>
      <c r="BR442" s="61">
        <f>'2021'!BK40</f>
        <v>15</v>
      </c>
      <c r="BS442" s="61">
        <f>'2021'!BL40</f>
        <v>2</v>
      </c>
      <c r="BT442" s="61">
        <f>'2021'!BM40</f>
        <v>29</v>
      </c>
      <c r="BU442" s="62">
        <f>'2021'!BN40</f>
        <v>1.17</v>
      </c>
      <c r="BV442" s="62">
        <f>'2021'!BO40</f>
        <v>0.8</v>
      </c>
      <c r="BW442" s="62">
        <f>'2021'!BP40</f>
        <v>2.11</v>
      </c>
      <c r="BX442" s="62">
        <f>'2021'!BQ40</f>
        <v>4.9000000000000004</v>
      </c>
      <c r="BY442" s="62">
        <f>'2021'!BR40</f>
        <v>15.7</v>
      </c>
      <c r="BZ442" s="62">
        <f>'2021'!BW40</f>
        <v>71.400000000000006</v>
      </c>
      <c r="CA442" s="62">
        <f>'2021'!BX40</f>
        <v>6.3</v>
      </c>
      <c r="CB442" s="62">
        <f>'2021'!BY40</f>
        <v>54.3</v>
      </c>
      <c r="CC442" s="63">
        <f>'2021'!BZ40</f>
        <v>45.7</v>
      </c>
      <c r="CD442" s="60">
        <f>'2021'!CA40</f>
        <v>405</v>
      </c>
      <c r="CE442" s="61">
        <f>'2021'!CB40</f>
        <v>3659</v>
      </c>
      <c r="CF442" s="61">
        <f>'2021'!CC40</f>
        <v>49</v>
      </c>
      <c r="CG442" s="61">
        <f>'2021'!CD40</f>
        <v>32</v>
      </c>
      <c r="CH442" s="61">
        <f>'2021'!CE40</f>
        <v>4</v>
      </c>
      <c r="CI442" s="61">
        <f>'2021'!CF40</f>
        <v>26</v>
      </c>
      <c r="CJ442" s="62">
        <f>'2021'!CG40</f>
        <v>0.48</v>
      </c>
      <c r="CK442" s="62">
        <f>'2021'!CH40</f>
        <v>1.1000000000000001</v>
      </c>
      <c r="CL442" s="62">
        <f>'2021'!CI40</f>
        <v>1.19</v>
      </c>
      <c r="CM442" s="62">
        <f>'2021'!CJ40</f>
        <v>2.7</v>
      </c>
      <c r="CN442" s="62">
        <f>'2021'!CK40</f>
        <v>13.4</v>
      </c>
      <c r="CO442" s="62">
        <f>'2021'!CP40</f>
        <v>81.8</v>
      </c>
      <c r="CP442" s="62">
        <f>'2021'!CQ40</f>
        <v>11.1</v>
      </c>
      <c r="CQ442" s="62">
        <f>'2021'!CR40</f>
        <v>20.2</v>
      </c>
      <c r="CR442" s="63">
        <f>'2021'!CS40</f>
        <v>79.8</v>
      </c>
      <c r="CS442" s="60">
        <f>'2021'!CT40</f>
        <v>1119</v>
      </c>
      <c r="CT442" s="61">
        <f>'2021'!CU40</f>
        <v>3660</v>
      </c>
      <c r="CU442" s="61">
        <f>'2021'!CV40</f>
        <v>120</v>
      </c>
      <c r="CV442" s="61">
        <f>'2021'!CW40</f>
        <v>77</v>
      </c>
      <c r="CW442" s="61">
        <f>'2021'!CX40</f>
        <v>8</v>
      </c>
      <c r="CX442" s="61">
        <f>'2021'!CY40</f>
        <v>21</v>
      </c>
      <c r="CY442" s="62">
        <f>'2021'!CZ40</f>
        <v>0.72</v>
      </c>
      <c r="CZ442" s="62">
        <f>'2021'!DA40</f>
        <v>2.92</v>
      </c>
      <c r="DA442" s="62">
        <f>'2021'!DB40</f>
        <v>2.99</v>
      </c>
      <c r="DB442" s="62">
        <f>'2021'!DC40</f>
        <v>4.5</v>
      </c>
      <c r="DC442" s="62">
        <f>'2021'!DD40</f>
        <v>12.1</v>
      </c>
      <c r="DD442" s="62">
        <f>'2021'!DI40</f>
        <v>53.1</v>
      </c>
      <c r="DE442" s="62">
        <f>'2021'!DJ40</f>
        <v>3.8</v>
      </c>
      <c r="DF442" s="62">
        <f>'2021'!DK40</f>
        <v>77.900000000000006</v>
      </c>
      <c r="DG442" s="63">
        <f>'2021'!DL40</f>
        <v>20.9</v>
      </c>
      <c r="DH442" s="60">
        <f>'2021'!DM40</f>
        <v>0</v>
      </c>
      <c r="DI442" s="61">
        <f>'2021'!DN40</f>
        <v>798</v>
      </c>
      <c r="DJ442" s="61">
        <f>'2021'!DO40</f>
        <v>0</v>
      </c>
      <c r="DK442" s="61">
        <f>'2021'!DP40</f>
        <v>0</v>
      </c>
      <c r="DL442" s="61">
        <f>'2021'!DQ40</f>
        <v>0</v>
      </c>
      <c r="DM442" s="61">
        <f>'2021'!DR40</f>
        <v>0</v>
      </c>
      <c r="DN442" s="62">
        <f>'2021'!DS40</f>
        <v>0</v>
      </c>
      <c r="DO442" s="62">
        <f>'2021'!DT40</f>
        <v>0</v>
      </c>
      <c r="DP442" s="62">
        <f>'2021'!DU40</f>
        <v>0</v>
      </c>
      <c r="DQ442" s="62">
        <f>'2021'!DV40</f>
        <v>0</v>
      </c>
      <c r="DR442" s="62">
        <f>'2021'!DW40</f>
        <v>0</v>
      </c>
      <c r="DS442" s="62">
        <f>'2021'!EB40</f>
        <v>0</v>
      </c>
      <c r="DT442" s="62">
        <f>'2021'!EC40</f>
        <v>0</v>
      </c>
      <c r="DU442" s="62">
        <f>'2021'!ED40</f>
        <v>0</v>
      </c>
      <c r="DV442" s="63">
        <f>'2021'!EE40</f>
        <v>0</v>
      </c>
    </row>
    <row r="443" spans="1:126" ht="15.75" customHeight="1" x14ac:dyDescent="0.2">
      <c r="A443" s="30">
        <f t="shared" si="43"/>
        <v>441</v>
      </c>
      <c r="B443" s="31">
        <f>'2016'!A26</f>
        <v>24</v>
      </c>
      <c r="C443" s="31">
        <v>2016</v>
      </c>
      <c r="D443" s="32" t="str">
        <f>'2016'!B26</f>
        <v>Cody Core</v>
      </c>
      <c r="E443" s="32" t="str" cm="1">
        <f t="array" ref="E443">_xlfn.IFS(F443&gt;12.5,"Cornerstone",AND(F443&gt;11.995,F443&lt;12.5),"Elite",AND(F443&gt;11,F443&lt;12.995),"Elite Upside",AND(F443&gt;=9.69,F443&lt;10.999),"Upside",AND(F443&gt;8.4,F443&lt;9.999),"Upside Lite",AND(F443&gt;7.25,F443&lt;8.999),"Outlier",AND(F443&gt;=6,F443&lt;7.25),"Outlier Lite",F443&lt;6.999,"Purgatory")</f>
        <v>Purgatory</v>
      </c>
      <c r="F443" s="33">
        <f>'2016'!C26</f>
        <v>5.0957142857142861</v>
      </c>
      <c r="G443" s="33">
        <f t="shared" si="44"/>
        <v>28.199999999999996</v>
      </c>
      <c r="H443" s="303">
        <f t="shared" si="45"/>
        <v>-1.9146273887253902</v>
      </c>
      <c r="I443" s="34" t="str">
        <f>'2016'!D26</f>
        <v>Ole Miss</v>
      </c>
      <c r="J443" s="35">
        <f>'2016'!E26</f>
        <v>1</v>
      </c>
      <c r="K443" s="36">
        <f>'2016'!F26</f>
        <v>34441</v>
      </c>
      <c r="L443" s="37">
        <f>'2016'!G26</f>
        <v>31.468493150684932</v>
      </c>
      <c r="M443" s="37" t="str">
        <f>'2016'!H26</f>
        <v>SR</v>
      </c>
      <c r="N443" s="37">
        <f>'2016'!I26</f>
        <v>22.043835616438358</v>
      </c>
      <c r="O443" s="37" t="str">
        <f>'2016'!J26</f>
        <v>Hybrid</v>
      </c>
      <c r="P443" s="37" t="str">
        <f>'2016'!K26</f>
        <v>PROTO X</v>
      </c>
      <c r="Q443" s="37" t="str">
        <f>'2016'!L26</f>
        <v>N/A</v>
      </c>
      <c r="R443" s="55">
        <f>'2016'!M26</f>
        <v>75</v>
      </c>
      <c r="S443" s="55">
        <f>'2016'!N26</f>
        <v>205</v>
      </c>
      <c r="T443" s="231">
        <f t="shared" si="46"/>
        <v>25.622959334807561</v>
      </c>
      <c r="U443" s="37">
        <f>'2016'!O26</f>
        <v>4.47</v>
      </c>
      <c r="V443" s="56">
        <f>'2016'!P26</f>
        <v>6</v>
      </c>
      <c r="W443" s="57">
        <f>'2016'!Q26</f>
        <v>0</v>
      </c>
      <c r="X443" s="58">
        <f>'2016'!R26</f>
        <v>1.2312617354634161E-3</v>
      </c>
      <c r="Y443" s="58">
        <f>'2016'!S26</f>
        <v>5.3535710083539231E-2</v>
      </c>
      <c r="Z443" s="58">
        <f>'2016'!T26</f>
        <v>0.16253282754595857</v>
      </c>
      <c r="AA443" s="58">
        <f>'2016'!U26</f>
        <v>0.14824178349804643</v>
      </c>
      <c r="AB443" s="58">
        <f>'2016'!V26</f>
        <v>0.1553873055220025</v>
      </c>
      <c r="AC443" s="59">
        <f>'2016'!W26</f>
        <v>0.1553873055220025</v>
      </c>
      <c r="AD443" s="42" t="str">
        <f>'2016'!X26</f>
        <v>N/A</v>
      </c>
      <c r="AE443" s="43">
        <f>'2016'!Y26</f>
        <v>2.08</v>
      </c>
      <c r="AF443" s="43">
        <f>'2016'!Z26</f>
        <v>7.4</v>
      </c>
      <c r="AG443" s="43">
        <f>'2016'!AA26</f>
        <v>12.4</v>
      </c>
      <c r="AH443" s="43">
        <f>'2016'!AB26</f>
        <v>0</v>
      </c>
      <c r="AI443" s="43">
        <f>'2016'!AC26</f>
        <v>0</v>
      </c>
      <c r="AJ443" s="44" t="str">
        <f>'2016'!AD26</f>
        <v>N/A</v>
      </c>
      <c r="AK443" s="44" t="str">
        <f>'2016'!AE26</f>
        <v>N/A</v>
      </c>
      <c r="AL443" s="45">
        <f>'2016'!AF26</f>
        <v>5.0999999999999997E-2</v>
      </c>
      <c r="AM443" s="46">
        <f>DS443/100</f>
        <v>0</v>
      </c>
      <c r="AN443" s="45">
        <f>'2016'!AG26</f>
        <v>0.61899999999999999</v>
      </c>
      <c r="AO443" s="45">
        <f>'2016'!AH26</f>
        <v>0.376</v>
      </c>
      <c r="AP443" s="43">
        <f>'2016'!AI26</f>
        <v>102.69605580521768</v>
      </c>
      <c r="AQ443" s="47">
        <f>'2016'!AJ26</f>
        <v>105.85579804807803</v>
      </c>
      <c r="AR443" s="48">
        <f>'2016'!AK26</f>
        <v>4</v>
      </c>
      <c r="AS443" s="49">
        <f>'2016'!AL26</f>
        <v>0</v>
      </c>
      <c r="AT443" s="49">
        <f>'2016'!AM26</f>
        <v>4</v>
      </c>
      <c r="AU443" s="49">
        <f>'2016'!AN26</f>
        <v>5</v>
      </c>
      <c r="AV443" s="49">
        <f>'2016'!AO26</f>
        <v>8</v>
      </c>
      <c r="AW443" s="49">
        <f>'2016'!AP26</f>
        <v>7</v>
      </c>
      <c r="AX443" s="49">
        <f>'2016'!AQ26</f>
        <v>2</v>
      </c>
      <c r="AY443" s="50">
        <f>'2016'!AR26</f>
        <v>0</v>
      </c>
      <c r="AZ443" s="60">
        <f>'2016'!AS26</f>
        <v>0</v>
      </c>
      <c r="BA443" s="61">
        <f>'2016'!AT26</f>
        <v>1</v>
      </c>
      <c r="BB443" s="61">
        <f>'2016'!AU26</f>
        <v>0</v>
      </c>
      <c r="BC443" s="61">
        <f>'2016'!AV26</f>
        <v>0</v>
      </c>
      <c r="BD443" s="61">
        <f>'2016'!AW26</f>
        <v>0</v>
      </c>
      <c r="BE443" s="61">
        <f>'2016'!AX26</f>
        <v>0</v>
      </c>
      <c r="BF443" s="62">
        <f>'2016'!AY26</f>
        <v>0</v>
      </c>
      <c r="BG443" s="62">
        <f>'2016'!AZ26</f>
        <v>0</v>
      </c>
      <c r="BH443" s="62">
        <f>'2016'!BA26</f>
        <v>0</v>
      </c>
      <c r="BI443" s="62">
        <f>'2016'!BB26</f>
        <v>0</v>
      </c>
      <c r="BJ443" s="62">
        <f>'2016'!BC26</f>
        <v>0</v>
      </c>
      <c r="BK443" s="62">
        <f>'2016'!BD26</f>
        <v>0</v>
      </c>
      <c r="BL443" s="62">
        <f>'2016'!BE26</f>
        <v>0</v>
      </c>
      <c r="BM443" s="62">
        <f>'2016'!BF26</f>
        <v>0</v>
      </c>
      <c r="BN443" s="63">
        <f>'2016'!BG26</f>
        <v>0</v>
      </c>
      <c r="BO443" s="60">
        <f>'2016'!BH26</f>
        <v>4</v>
      </c>
      <c r="BP443" s="61">
        <f>'2016'!BI26</f>
        <v>3248.7000000000003</v>
      </c>
      <c r="BQ443" s="61">
        <f>'2016'!BJ26</f>
        <v>0</v>
      </c>
      <c r="BR443" s="61">
        <f>'2016'!BK26</f>
        <v>0</v>
      </c>
      <c r="BS443" s="61">
        <f>'2016'!BL26</f>
        <v>0</v>
      </c>
      <c r="BT443" s="61">
        <f>'2016'!BM26</f>
        <v>0</v>
      </c>
      <c r="BU443" s="62">
        <f>'2016'!BN26</f>
        <v>0</v>
      </c>
      <c r="BV443" s="62">
        <f>'2016'!BO26</f>
        <v>0</v>
      </c>
      <c r="BW443" s="62">
        <f>'2016'!BP26</f>
        <v>0</v>
      </c>
      <c r="BX443" s="62">
        <f>'2016'!BQ26</f>
        <v>0</v>
      </c>
      <c r="BY443" s="62">
        <f>'2016'!BR26</f>
        <v>0</v>
      </c>
      <c r="BZ443" s="62">
        <f>'2016'!BS26</f>
        <v>0</v>
      </c>
      <c r="CA443" s="62">
        <f>'2016'!BT26</f>
        <v>0</v>
      </c>
      <c r="CB443" s="62">
        <f>'2016'!BU26</f>
        <v>0</v>
      </c>
      <c r="CC443" s="63">
        <f>'2016'!BV26</f>
        <v>0</v>
      </c>
      <c r="CD443" s="60">
        <f>'2016'!BW26</f>
        <v>91</v>
      </c>
      <c r="CE443" s="61">
        <f>'2016'!BX26</f>
        <v>1699.8000000000002</v>
      </c>
      <c r="CF443" s="61">
        <f>'2016'!BY26</f>
        <v>0</v>
      </c>
      <c r="CG443" s="61">
        <f>'2016'!BZ26</f>
        <v>0</v>
      </c>
      <c r="CH443" s="61">
        <f>'2016'!CA26</f>
        <v>0</v>
      </c>
      <c r="CI443" s="61">
        <f>'2016'!CB26</f>
        <v>0</v>
      </c>
      <c r="CJ443" s="62">
        <f>'2016'!CC26</f>
        <v>0</v>
      </c>
      <c r="CK443" s="62">
        <f>'2016'!CD26</f>
        <v>0</v>
      </c>
      <c r="CL443" s="62">
        <f>'2016'!CE26</f>
        <v>0</v>
      </c>
      <c r="CM443" s="62">
        <f>'2016'!CF26</f>
        <v>0</v>
      </c>
      <c r="CN443" s="62">
        <f>'2016'!CG26</f>
        <v>0</v>
      </c>
      <c r="CO443" s="62">
        <f>'2016'!CH26</f>
        <v>0</v>
      </c>
      <c r="CP443" s="62">
        <f>'2016'!CI26</f>
        <v>0</v>
      </c>
      <c r="CQ443" s="62">
        <f>'2016'!CJ26</f>
        <v>0</v>
      </c>
      <c r="CR443" s="63">
        <f>'2016'!CK26</f>
        <v>0</v>
      </c>
      <c r="CS443" s="60">
        <f>'2016'!CL26</f>
        <v>557</v>
      </c>
      <c r="CT443" s="61">
        <f>'2016'!CM26</f>
        <v>3427</v>
      </c>
      <c r="CU443" s="61">
        <f>'2016'!CN26</f>
        <v>64</v>
      </c>
      <c r="CV443" s="61">
        <f>'2016'!CO26</f>
        <v>41</v>
      </c>
      <c r="CW443" s="61">
        <f>'2016'!CP26</f>
        <v>6</v>
      </c>
      <c r="CX443" s="61">
        <f>'2016'!CQ26</f>
        <v>0</v>
      </c>
      <c r="CY443" s="62">
        <f>'2016'!CR26</f>
        <v>0</v>
      </c>
      <c r="CZ443" s="62">
        <f>'2016'!CS26</f>
        <v>0</v>
      </c>
      <c r="DA443" s="62">
        <f>'2016'!CT26</f>
        <v>1.43</v>
      </c>
      <c r="DB443" s="62">
        <f>'2016'!CU26</f>
        <v>5.9</v>
      </c>
      <c r="DC443" s="62">
        <f>'2016'!CV26</f>
        <v>11.3</v>
      </c>
      <c r="DD443" s="62">
        <f>'2016'!CW26</f>
        <v>0</v>
      </c>
      <c r="DE443" s="62">
        <f>'2016'!CX26</f>
        <v>6.8</v>
      </c>
      <c r="DF443" s="62">
        <f>'2016'!CY26</f>
        <v>37.299999999999997</v>
      </c>
      <c r="DG443" s="63">
        <f>'2016'!CZ26</f>
        <v>61.7</v>
      </c>
      <c r="DH443" s="60">
        <f>'2016'!DA26</f>
        <v>645</v>
      </c>
      <c r="DI443" s="61">
        <f>'2016'!DB26</f>
        <v>4351</v>
      </c>
      <c r="DJ443" s="61">
        <f>'2016'!DC26</f>
        <v>56</v>
      </c>
      <c r="DK443" s="61">
        <f>'2016'!DD26</f>
        <v>37</v>
      </c>
      <c r="DL443" s="61">
        <f>'2016'!DE26</f>
        <v>4</v>
      </c>
      <c r="DM443" s="61">
        <f>'2016'!DF26</f>
        <v>0</v>
      </c>
      <c r="DN443" s="62">
        <f>'2016'!DG26</f>
        <v>0</v>
      </c>
      <c r="DO443" s="62">
        <f>'2016'!DH26</f>
        <v>0</v>
      </c>
      <c r="DP443" s="62">
        <f>'2016'!DI26</f>
        <v>2.08</v>
      </c>
      <c r="DQ443" s="62">
        <f>'2016'!DJ26</f>
        <v>7.4</v>
      </c>
      <c r="DR443" s="62">
        <f>'2016'!DK26</f>
        <v>12.4</v>
      </c>
      <c r="DS443" s="62">
        <f>'2016'!DL26</f>
        <v>0</v>
      </c>
      <c r="DT443" s="62">
        <f>'2016'!DM26</f>
        <v>5.0999999999999996</v>
      </c>
      <c r="DU443" s="62">
        <f>'2016'!DN26</f>
        <v>86.5</v>
      </c>
      <c r="DV443" s="63">
        <f>'2016'!DO26</f>
        <v>13.5</v>
      </c>
    </row>
    <row r="444" spans="1:126" ht="15.75" customHeight="1" x14ac:dyDescent="0.2">
      <c r="A444" s="30">
        <f t="shared" si="43"/>
        <v>442</v>
      </c>
      <c r="B444" s="31">
        <f>'2023'!A53</f>
        <v>51</v>
      </c>
      <c r="C444" s="31">
        <v>2023</v>
      </c>
      <c r="D444" s="32" t="str">
        <f>'2023'!B53</f>
        <v>Jacob Copeland</v>
      </c>
      <c r="E444" s="32" t="str" cm="1">
        <f t="array" ref="E444">_xlfn.IFS(F444&gt;12.5,"Cornerstone",AND(F444&gt;11.995,F444&lt;12.5),"Elite",AND(F444&gt;11,F444&lt;12.995),"Elite Upside",AND(F444&gt;=9.69,F444&lt;10.999),"Upside",AND(F444&gt;8.4,F444&lt;9.999),"Upside Lite",AND(F444&gt;7.25,F444&lt;8.999),"Outlier",AND(F444&gt;=6,F444&lt;7.25),"Outlier Lite",F444&lt;6.999,"Purgatory")</f>
        <v>Purgatory</v>
      </c>
      <c r="F444" s="33">
        <f>'2023'!C53</f>
        <v>5.0871428571428572</v>
      </c>
      <c r="G444" s="33">
        <f t="shared" si="44"/>
        <v>28.1</v>
      </c>
      <c r="H444" s="303">
        <f t="shared" si="45"/>
        <v>-1.9195469982872262</v>
      </c>
      <c r="I444" s="34" t="str">
        <f>'2023'!D53</f>
        <v>Maryland</v>
      </c>
      <c r="J444" s="35">
        <f>'2023'!E53</f>
        <v>2</v>
      </c>
      <c r="K444" s="36">
        <f>'2023'!F53</f>
        <v>36360</v>
      </c>
      <c r="L444" s="37">
        <f>'2023'!G53</f>
        <v>26.210958904109589</v>
      </c>
      <c r="M444" s="37" t="str">
        <f>'2023'!H53</f>
        <v>RS SR</v>
      </c>
      <c r="N444" s="37">
        <f>'2023'!I53</f>
        <v>23.789041095890411</v>
      </c>
      <c r="O444" s="37" t="str">
        <f>'2023'!J53</f>
        <v>Wide</v>
      </c>
      <c r="P444" s="37" t="str">
        <f>'2023'!K53</f>
        <v>PROTO Z</v>
      </c>
      <c r="Q444" s="37" t="str">
        <f>'2023'!L53</f>
        <v>Elite Separator</v>
      </c>
      <c r="R444" s="35">
        <f>'2023'!M53</f>
        <v>71</v>
      </c>
      <c r="S444" s="35">
        <f>'2023'!N53</f>
        <v>201</v>
      </c>
      <c r="T444" s="231">
        <f t="shared" si="46"/>
        <v>28.033499352061199</v>
      </c>
      <c r="U444" s="35">
        <f>'2023'!O53</f>
        <v>4.42</v>
      </c>
      <c r="V444" s="38">
        <f>'2023'!P53</f>
        <v>0</v>
      </c>
      <c r="W444" s="57">
        <f>'2023'!Q53</f>
        <v>5.764727076202486E-3</v>
      </c>
      <c r="X444" s="58">
        <f>'2023'!R53</f>
        <v>6.9813829787234036E-2</v>
      </c>
      <c r="Y444" s="58">
        <f>'2023'!S53</f>
        <v>9.5747490755414666E-2</v>
      </c>
      <c r="Z444" s="58">
        <f>'2023'!T53</f>
        <v>0.19427464746111481</v>
      </c>
      <c r="AA444" s="58">
        <f>'2023'!U53</f>
        <v>0.11115709809022646</v>
      </c>
      <c r="AB444" s="58">
        <f>'2023'!V53</f>
        <v>0.15271587277567064</v>
      </c>
      <c r="AC444" s="59">
        <f>'2023'!W53</f>
        <v>0.15271587277567064</v>
      </c>
      <c r="AD444" s="42" t="str">
        <f>'2023'!X53</f>
        <v>N/A</v>
      </c>
      <c r="AE444" s="43">
        <f>'2023'!Y53</f>
        <v>2.2000000000000002</v>
      </c>
      <c r="AF444" s="43">
        <f>'2023'!Z53</f>
        <v>5.5</v>
      </c>
      <c r="AG444" s="43">
        <f>'2023'!AA53</f>
        <v>14</v>
      </c>
      <c r="AH444" s="43">
        <f>'2023'!AB53</f>
        <v>0.81</v>
      </c>
      <c r="AI444" s="43">
        <f>'2023'!AC53</f>
        <v>1.54</v>
      </c>
      <c r="AJ444" s="44">
        <f>'2023'!AD53</f>
        <v>2.9255319148936171E-2</v>
      </c>
      <c r="AK444" s="44">
        <f>'2023'!AE53</f>
        <v>0.2047872340425532</v>
      </c>
      <c r="AL444" s="45">
        <f>'2023'!AF53</f>
        <v>3.7000000000000005E-2</v>
      </c>
      <c r="AM444" s="46">
        <f>DD444/100</f>
        <v>0.25</v>
      </c>
      <c r="AN444" s="45">
        <f>'2023'!AG53</f>
        <v>0.83550000000000013</v>
      </c>
      <c r="AO444" s="45">
        <f>'2023'!AH53</f>
        <v>0.16450000000000004</v>
      </c>
      <c r="AP444" s="43">
        <f>'2023'!AI53</f>
        <v>105.32633578052362</v>
      </c>
      <c r="AQ444" s="47">
        <f>'2023'!AJ53</f>
        <v>99.998501060672254</v>
      </c>
      <c r="AR444" s="48">
        <f>'2023'!AK53</f>
        <v>4</v>
      </c>
      <c r="AS444" s="49">
        <f>'2023'!AL53</f>
        <v>0</v>
      </c>
      <c r="AT444" s="49">
        <f>'2023'!AM53</f>
        <v>4</v>
      </c>
      <c r="AU444" s="49">
        <f>'2023'!AN53</f>
        <v>3</v>
      </c>
      <c r="AV444" s="49">
        <f>'2023'!AO53</f>
        <v>9</v>
      </c>
      <c r="AW444" s="49">
        <f>'2023'!AP53</f>
        <v>6</v>
      </c>
      <c r="AX444" s="49">
        <f>'2023'!AQ53</f>
        <v>0</v>
      </c>
      <c r="AY444" s="50">
        <f>'2023'!AR53</f>
        <v>0.75</v>
      </c>
      <c r="AZ444" s="60">
        <f>'2023'!AS53</f>
        <v>16</v>
      </c>
      <c r="BA444" s="61">
        <f>'2023'!AT53</f>
        <v>2775.5</v>
      </c>
      <c r="BB444" s="61">
        <f>'2023'!AU53</f>
        <v>2</v>
      </c>
      <c r="BC444" s="61">
        <f>'2023'!AV53</f>
        <v>1</v>
      </c>
      <c r="BD444" s="61">
        <f>'2023'!AW53</f>
        <v>0</v>
      </c>
      <c r="BE444" s="61">
        <f>'2023'!AX53</f>
        <v>28</v>
      </c>
      <c r="BF444" s="62">
        <f>'2023'!AY53</f>
        <v>0.17</v>
      </c>
      <c r="BG444" s="62">
        <f>'2023'!AZ53</f>
        <v>0.37</v>
      </c>
      <c r="BH444" s="62">
        <f>'2023'!BA53</f>
        <v>1.33</v>
      </c>
      <c r="BI444" s="62">
        <f>'2023'!BA53</f>
        <v>1.33</v>
      </c>
      <c r="BJ444" s="62">
        <f>'2023'!BC53</f>
        <v>0</v>
      </c>
      <c r="BK444" s="62">
        <f>'2023'!BH53</f>
        <v>0</v>
      </c>
      <c r="BL444" s="62">
        <f>'2023'!BI53</f>
        <v>0</v>
      </c>
      <c r="BM444" s="62">
        <f>'2023'!BJ53</f>
        <v>75</v>
      </c>
      <c r="BN444" s="63">
        <f>'2023'!BK53</f>
        <v>25</v>
      </c>
      <c r="BO444" s="60">
        <f>'2023'!BL53</f>
        <v>273</v>
      </c>
      <c r="BP444" s="61">
        <f>'2023'!BM53</f>
        <v>3910.4</v>
      </c>
      <c r="BQ444" s="61">
        <f>'2023'!BN53</f>
        <v>36</v>
      </c>
      <c r="BR444" s="61">
        <f>'2023'!BO53</f>
        <v>21</v>
      </c>
      <c r="BS444" s="61">
        <f>'2023'!BP53</f>
        <v>2</v>
      </c>
      <c r="BT444" s="61">
        <f>'2023'!BQ53</f>
        <v>33</v>
      </c>
      <c r="BU444" s="62">
        <f>'2023'!BR53</f>
        <v>0.41</v>
      </c>
      <c r="BV444" s="62">
        <f>'2023'!BS53</f>
        <v>0.81</v>
      </c>
      <c r="BW444" s="62">
        <f>'2023'!BT53</f>
        <v>1.82</v>
      </c>
      <c r="BX444" s="62">
        <f>'2023'!BU53</f>
        <v>4.2</v>
      </c>
      <c r="BY444" s="62">
        <f>'2023'!BV53</f>
        <v>12.4</v>
      </c>
      <c r="BZ444" s="62">
        <f>'2023'!CA53</f>
        <v>60</v>
      </c>
      <c r="CA444" s="62">
        <f>'2023'!CB53</f>
        <v>16</v>
      </c>
      <c r="CB444" s="62">
        <f>'2023'!CC53</f>
        <v>72.5</v>
      </c>
      <c r="CC444" s="63">
        <f>'2023'!CD53</f>
        <v>27.5</v>
      </c>
      <c r="CD444" s="60">
        <f>'2023'!CE53</f>
        <v>435</v>
      </c>
      <c r="CE444" s="61">
        <f>'2023'!CF53</f>
        <v>4543.2000000000007</v>
      </c>
      <c r="CF444" s="61">
        <f>'2023'!CG53</f>
        <v>40</v>
      </c>
      <c r="CG444" s="61">
        <f>'2023'!CH53</f>
        <v>23</v>
      </c>
      <c r="CH444" s="61">
        <f>'2023'!CI53</f>
        <v>3</v>
      </c>
      <c r="CI444" s="61">
        <f>'2023'!CJ53</f>
        <v>46</v>
      </c>
      <c r="CJ444" s="62">
        <f>'2023'!CK53</f>
        <v>0.81</v>
      </c>
      <c r="CK444" s="62">
        <f>'2023'!CL53</f>
        <v>1.23</v>
      </c>
      <c r="CL444" s="62">
        <f>'2023'!CM53</f>
        <v>1.39</v>
      </c>
      <c r="CM444" s="62">
        <f>'2023'!CN53</f>
        <v>3.4</v>
      </c>
      <c r="CN444" s="62">
        <f>'2023'!CO53</f>
        <v>15.7</v>
      </c>
      <c r="CO444" s="62">
        <f>'2023'!CT53</f>
        <v>14.3</v>
      </c>
      <c r="CP444" s="62">
        <f>'2023'!CU53</f>
        <v>17.899999999999999</v>
      </c>
      <c r="CQ444" s="62">
        <f>'2023'!CV53</f>
        <v>59.3</v>
      </c>
      <c r="CR444" s="63">
        <f>'2023'!CW53</f>
        <v>40.700000000000003</v>
      </c>
      <c r="CS444" s="60">
        <f>'2023'!CX53</f>
        <v>642</v>
      </c>
      <c r="CT444" s="61">
        <f>'2023'!CY53</f>
        <v>3304.6</v>
      </c>
      <c r="CU444" s="61">
        <f>'2023'!CZ53</f>
        <v>63</v>
      </c>
      <c r="CV444" s="61">
        <f>'2023'!DA53</f>
        <v>41</v>
      </c>
      <c r="CW444" s="61">
        <f>'2023'!DB53</f>
        <v>4</v>
      </c>
      <c r="CX444" s="61">
        <f>'2023'!DC53</f>
        <v>27</v>
      </c>
      <c r="CY444" s="62">
        <f>'2023'!DD53</f>
        <v>0.72</v>
      </c>
      <c r="CZ444" s="62">
        <f>'2023'!DE53</f>
        <v>1.54</v>
      </c>
      <c r="DA444" s="62">
        <f>'2023'!DF53</f>
        <v>1.95</v>
      </c>
      <c r="DB444" s="62">
        <f>'2023'!DG53</f>
        <v>5.5</v>
      </c>
      <c r="DC444" s="62">
        <f>'2023'!DH53</f>
        <v>11.8</v>
      </c>
      <c r="DD444" s="62">
        <f>'2023'!DM53</f>
        <v>25</v>
      </c>
      <c r="DE444" s="62">
        <f>'2023'!DN53</f>
        <v>8.9</v>
      </c>
      <c r="DF444" s="62">
        <f>'2023'!DO53</f>
        <v>70.400000000000006</v>
      </c>
      <c r="DG444" s="63">
        <f>'2023'!DP53</f>
        <v>29.6</v>
      </c>
      <c r="DH444" s="60">
        <f>'2023'!DQ53</f>
        <v>376</v>
      </c>
      <c r="DI444" s="61">
        <f>'2023'!DR53</f>
        <v>3382.6</v>
      </c>
      <c r="DJ444" s="61">
        <f>'2023'!DS53</f>
        <v>40</v>
      </c>
      <c r="DK444" s="61">
        <f>'2023'!DT53</f>
        <v>26</v>
      </c>
      <c r="DL444" s="61">
        <f>'2023'!DU53</f>
        <v>2</v>
      </c>
      <c r="DM444" s="61">
        <f>'2023'!DV53</f>
        <v>21</v>
      </c>
      <c r="DN444" s="62">
        <f>'2023'!DW53</f>
        <v>0.76</v>
      </c>
      <c r="DO444" s="62">
        <f>'2023'!DX53</f>
        <v>1.1100000000000001</v>
      </c>
      <c r="DP444" s="62">
        <f>'2023'!DY53</f>
        <v>2.2000000000000002</v>
      </c>
      <c r="DQ444" s="62">
        <f>'2023'!DZ53</f>
        <v>2.8</v>
      </c>
      <c r="DR444" s="62">
        <f>'2023'!EA53</f>
        <v>14</v>
      </c>
      <c r="DS444" s="62">
        <f>'2023'!EF53</f>
        <v>20</v>
      </c>
      <c r="DT444" s="62">
        <f>'2023'!EG53</f>
        <v>3.7</v>
      </c>
      <c r="DU444" s="62">
        <f>'2023'!EH53</f>
        <v>96.7</v>
      </c>
      <c r="DV444" s="63">
        <f>'2023'!EI53</f>
        <v>3.3</v>
      </c>
    </row>
    <row r="445" spans="1:126" ht="15.75" customHeight="1" x14ac:dyDescent="0.2">
      <c r="A445" s="30">
        <f t="shared" si="43"/>
        <v>443</v>
      </c>
      <c r="B445" s="31">
        <f>'2023'!A54</f>
        <v>52</v>
      </c>
      <c r="C445" s="31">
        <v>2023</v>
      </c>
      <c r="D445" s="32" t="str">
        <f>'2023'!B54</f>
        <v>Keytaon Thompson</v>
      </c>
      <c r="E445" s="32" t="str" cm="1">
        <f t="array" ref="E445">_xlfn.IFS(F445&gt;12.5,"Cornerstone",AND(F445&gt;11.995,F445&lt;12.5),"Elite",AND(F445&gt;11,F445&lt;12.995),"Elite Upside",AND(F445&gt;=9.69,F445&lt;10.999),"Upside",AND(F445&gt;8.4,F445&lt;9.999),"Upside Lite",AND(F445&gt;7.25,F445&lt;8.999),"Outlier",AND(F445&gt;=6,F445&lt;7.25),"Outlier Lite",F445&lt;6.999,"Purgatory")</f>
        <v>Purgatory</v>
      </c>
      <c r="F445" s="33">
        <f>'2023'!C54</f>
        <v>5.0814285714285727</v>
      </c>
      <c r="G445" s="33">
        <f t="shared" si="44"/>
        <v>27.900000000000002</v>
      </c>
      <c r="H445" s="303">
        <f t="shared" si="45"/>
        <v>-1.9228267379951161</v>
      </c>
      <c r="I445" s="34" t="str">
        <f>'2023'!D54</f>
        <v>Virginia</v>
      </c>
      <c r="J445" s="35">
        <f>'2023'!E54</f>
        <v>4</v>
      </c>
      <c r="K445" s="36">
        <f>'2023'!F54</f>
        <v>36091</v>
      </c>
      <c r="L445" s="37">
        <f>'2023'!G54</f>
        <v>26.947945205479453</v>
      </c>
      <c r="M445" s="37" t="str">
        <f>'2023'!H54</f>
        <v>RS SR</v>
      </c>
      <c r="N445" s="37">
        <f>'2023'!I54</f>
        <v>24.526027397260275</v>
      </c>
      <c r="O445" s="37" t="str">
        <f>'2023'!J54</f>
        <v>Slot</v>
      </c>
      <c r="P445" s="37" t="str">
        <f>'2023'!K54</f>
        <v>SLOB</v>
      </c>
      <c r="Q445" s="37" t="str">
        <f>'2023'!L54</f>
        <v>Elite Earner</v>
      </c>
      <c r="R445" s="35">
        <f>'2023'!M54</f>
        <v>76</v>
      </c>
      <c r="S445" s="35">
        <f>'2023'!N54</f>
        <v>215</v>
      </c>
      <c r="T445" s="231">
        <f t="shared" si="46"/>
        <v>26.170331772796509</v>
      </c>
      <c r="U445" s="35">
        <f>'2023'!O54</f>
        <v>4.53</v>
      </c>
      <c r="V445" s="38">
        <f>'2023'!P54</f>
        <v>0</v>
      </c>
      <c r="W445" s="57">
        <f>'2023'!Q54</f>
        <v>0</v>
      </c>
      <c r="X445" s="58">
        <f>'2023'!R54</f>
        <v>0</v>
      </c>
      <c r="Y445" s="58">
        <f>'2023'!S54</f>
        <v>3.760552570990023E-2</v>
      </c>
      <c r="Z445" s="58">
        <f>'2023'!T54</f>
        <v>0.21013754457463063</v>
      </c>
      <c r="AA445" s="58">
        <f>'2023'!U54</f>
        <v>0.65497737556561086</v>
      </c>
      <c r="AB445" s="58">
        <f>'2023'!V54</f>
        <v>0.65497737556561086</v>
      </c>
      <c r="AC445" s="59">
        <f>'2023'!W54</f>
        <v>0.62222850678733033</v>
      </c>
      <c r="AD445" s="42">
        <f>'2023'!X54</f>
        <v>22.863013698630137</v>
      </c>
      <c r="AE445" s="43">
        <f>'2023'!Y54</f>
        <v>2.54</v>
      </c>
      <c r="AF445" s="43">
        <f>'2023'!Z54</f>
        <v>5.8</v>
      </c>
      <c r="AG445" s="43">
        <f>'2023'!AA54</f>
        <v>6.9</v>
      </c>
      <c r="AH445" s="43">
        <f>'2023'!AB54</f>
        <v>0.56000000000000005</v>
      </c>
      <c r="AI445" s="43">
        <f>'2023'!AC54</f>
        <v>2.11</v>
      </c>
      <c r="AJ445" s="44">
        <f>'2023'!AD54</f>
        <v>5.5440414507772019E-2</v>
      </c>
      <c r="AK445" s="44">
        <f>'2023'!AE54</f>
        <v>0.229153713298791</v>
      </c>
      <c r="AL445" s="45">
        <f>'2023'!AF54</f>
        <v>0.159</v>
      </c>
      <c r="AM445" s="46">
        <f>DD445/100</f>
        <v>0.56000000000000005</v>
      </c>
      <c r="AN445" s="45">
        <f>'2023'!AG54</f>
        <v>0.15049999999999999</v>
      </c>
      <c r="AO445" s="45">
        <f>'2023'!AH54</f>
        <v>0.69450000000000012</v>
      </c>
      <c r="AP445" s="43">
        <f>'2023'!AI54</f>
        <v>102.11173314085768</v>
      </c>
      <c r="AQ445" s="47">
        <f>'2023'!AJ54</f>
        <v>107.36556832504854</v>
      </c>
      <c r="AR445" s="48">
        <f>'2023'!AK54</f>
        <v>10</v>
      </c>
      <c r="AS445" s="49">
        <f>'2023'!AL54</f>
        <v>1</v>
      </c>
      <c r="AT445" s="49">
        <f>'2023'!AM54</f>
        <v>5</v>
      </c>
      <c r="AU445" s="49">
        <f>'2023'!AN54</f>
        <v>3</v>
      </c>
      <c r="AV445" s="49">
        <f>'2023'!AO54</f>
        <v>7</v>
      </c>
      <c r="AW445" s="49">
        <f>'2023'!AP54</f>
        <v>7</v>
      </c>
      <c r="AX445" s="49">
        <f>'2023'!AQ54</f>
        <v>0</v>
      </c>
      <c r="AY445" s="50">
        <f>'2023'!AR54</f>
        <v>0.5</v>
      </c>
      <c r="AZ445" s="60">
        <f>'2023'!AS54</f>
        <v>0</v>
      </c>
      <c r="BA445" s="61">
        <f>'2023'!AT54</f>
        <v>2750.7999999999997</v>
      </c>
      <c r="BB445" s="61">
        <f>'2023'!AU54</f>
        <v>1</v>
      </c>
      <c r="BC445" s="61">
        <f>'2023'!AV54</f>
        <v>0</v>
      </c>
      <c r="BD445" s="61">
        <f>'2023'!AW54</f>
        <v>0</v>
      </c>
      <c r="BE445" s="61">
        <f>'2023'!AX54</f>
        <v>0</v>
      </c>
      <c r="BF445" s="62">
        <f>'2023'!AY54</f>
        <v>0.76</v>
      </c>
      <c r="BG445" s="62">
        <f>'2023'!AZ54</f>
        <v>0</v>
      </c>
      <c r="BH445" s="62">
        <f>'2023'!BA54</f>
        <v>0</v>
      </c>
      <c r="BI445" s="62">
        <f>'2023'!BA54</f>
        <v>0</v>
      </c>
      <c r="BJ445" s="62">
        <f>'2023'!BC54</f>
        <v>0</v>
      </c>
      <c r="BK445" s="62">
        <f>'2023'!BH54</f>
        <v>0</v>
      </c>
      <c r="BL445" s="62">
        <f>'2023'!BI54</f>
        <v>100</v>
      </c>
      <c r="BM445" s="62">
        <f>'2023'!BJ54</f>
        <v>0</v>
      </c>
      <c r="BN445" s="63">
        <f>'2023'!BK54</f>
        <v>0</v>
      </c>
      <c r="BO445" s="60">
        <f>'2023'!BL54</f>
        <v>0</v>
      </c>
      <c r="BP445" s="61">
        <f>'2023'!BM54</f>
        <v>3739.4000000000005</v>
      </c>
      <c r="BQ445" s="61">
        <f>'2023'!BN54</f>
        <v>1</v>
      </c>
      <c r="BR445" s="61">
        <f>'2023'!BO54</f>
        <v>1</v>
      </c>
      <c r="BS445" s="61">
        <f>'2023'!BP54</f>
        <v>0</v>
      </c>
      <c r="BT445" s="61">
        <f>'2023'!BQ54</f>
        <v>23</v>
      </c>
      <c r="BU445" s="62">
        <f>'2023'!BR54</f>
        <v>1.02</v>
      </c>
      <c r="BV445" s="62">
        <f>'2023'!BS54</f>
        <v>0.56999999999999995</v>
      </c>
      <c r="BW445" s="62">
        <f>'2023'!BT54</f>
        <v>4</v>
      </c>
      <c r="BX445" s="62">
        <f>'2023'!BU54</f>
        <v>0</v>
      </c>
      <c r="BY445" s="62">
        <f>'2023'!BV54</f>
        <v>0</v>
      </c>
      <c r="BZ445" s="62">
        <f>'2023'!CA54</f>
        <v>0</v>
      </c>
      <c r="CA445" s="62">
        <f>'2023'!CB54</f>
        <v>0</v>
      </c>
      <c r="CB445" s="62">
        <f>'2023'!CC54</f>
        <v>0</v>
      </c>
      <c r="CC445" s="63">
        <f>'2023'!CD54</f>
        <v>100</v>
      </c>
      <c r="CD445" s="60">
        <f>'2023'!CE54</f>
        <v>98</v>
      </c>
      <c r="CE445" s="61">
        <f>'2023'!CF54</f>
        <v>2606</v>
      </c>
      <c r="CF445" s="61">
        <f>'2023'!CG54</f>
        <v>12</v>
      </c>
      <c r="CG445" s="61">
        <f>'2023'!CH54</f>
        <v>7</v>
      </c>
      <c r="CH445" s="61">
        <f>'2023'!CI54</f>
        <v>3</v>
      </c>
      <c r="CI445" s="61">
        <f>'2023'!CJ54</f>
        <v>22</v>
      </c>
      <c r="CJ445" s="62">
        <f>'2023'!CK54</f>
        <v>0.37</v>
      </c>
      <c r="CK445" s="62">
        <f>'2023'!CL54</f>
        <v>0.34</v>
      </c>
      <c r="CL445" s="62">
        <f>'2023'!CM54</f>
        <v>1.05</v>
      </c>
      <c r="CM445" s="62">
        <f>'2023'!CN54</f>
        <v>11.7</v>
      </c>
      <c r="CN445" s="62">
        <f>'2023'!CO54</f>
        <v>6.3</v>
      </c>
      <c r="CO445" s="62">
        <f>'2023'!CT54</f>
        <v>50</v>
      </c>
      <c r="CP445" s="62">
        <f>'2023'!CU54</f>
        <v>12.5</v>
      </c>
      <c r="CQ445" s="62">
        <f>'2023'!CV54</f>
        <v>48.6</v>
      </c>
      <c r="CR445" s="63">
        <f>'2023'!CW54</f>
        <v>36.200000000000003</v>
      </c>
      <c r="CS445" s="60">
        <f>'2023'!CX54</f>
        <v>990</v>
      </c>
      <c r="CT445" s="61">
        <f>'2023'!CY54</f>
        <v>4711.2000000000007</v>
      </c>
      <c r="CU445" s="61">
        <f>'2023'!CZ54</f>
        <v>112</v>
      </c>
      <c r="CV445" s="61">
        <f>'2023'!DA54</f>
        <v>78</v>
      </c>
      <c r="CW445" s="61">
        <f>'2023'!DB54</f>
        <v>2</v>
      </c>
      <c r="CX445" s="61">
        <f>'2023'!DC54</f>
        <v>31</v>
      </c>
      <c r="CY445" s="62">
        <f>'2023'!DD54</f>
        <v>0.56000000000000005</v>
      </c>
      <c r="CZ445" s="62">
        <f>'2023'!DE54</f>
        <v>1.79</v>
      </c>
      <c r="DA445" s="62">
        <f>'2023'!DF54</f>
        <v>2.54</v>
      </c>
      <c r="DB445" s="62">
        <f>'2023'!DG54</f>
        <v>5.8</v>
      </c>
      <c r="DC445" s="62">
        <f>'2023'!DH54</f>
        <v>9.8000000000000007</v>
      </c>
      <c r="DD445" s="62">
        <f>'2023'!DM54</f>
        <v>56</v>
      </c>
      <c r="DE445" s="62">
        <f>'2023'!DN54</f>
        <v>8.1999999999999993</v>
      </c>
      <c r="DF445" s="62">
        <f>'2023'!DO54</f>
        <v>19.2</v>
      </c>
      <c r="DG445" s="63">
        <f>'2023'!DP54</f>
        <v>68.5</v>
      </c>
      <c r="DH445" s="60">
        <f>'2023'!DQ54</f>
        <v>579</v>
      </c>
      <c r="DI445" s="61">
        <f>'2023'!DR54</f>
        <v>884</v>
      </c>
      <c r="DJ445" s="61">
        <f>'2023'!DS54</f>
        <v>77</v>
      </c>
      <c r="DK445" s="61">
        <f>'2023'!DT54</f>
        <v>53</v>
      </c>
      <c r="DL445" s="61">
        <f>'2023'!DU54</f>
        <v>0</v>
      </c>
      <c r="DM445" s="61">
        <f>'2023'!DV54</f>
        <v>7</v>
      </c>
      <c r="DN445" s="62">
        <f>'2023'!DW54</f>
        <v>0.41</v>
      </c>
      <c r="DO445" s="62">
        <f>'2023'!DX54</f>
        <v>2.11</v>
      </c>
      <c r="DP445" s="62">
        <f>'2023'!DY54</f>
        <v>2.14</v>
      </c>
      <c r="DQ445" s="62">
        <f>'2023'!DZ54</f>
        <v>4.8</v>
      </c>
      <c r="DR445" s="62">
        <f>'2023'!EA54</f>
        <v>6.9</v>
      </c>
      <c r="DS445" s="62">
        <f>'2023'!EF54</f>
        <v>46.7</v>
      </c>
      <c r="DT445" s="62">
        <f>'2023'!EG54</f>
        <v>15.9</v>
      </c>
      <c r="DU445" s="62">
        <f>'2023'!EH54</f>
        <v>10.9</v>
      </c>
      <c r="DV445" s="63">
        <f>'2023'!EI54</f>
        <v>70.400000000000006</v>
      </c>
    </row>
    <row r="446" spans="1:126" ht="15.75" customHeight="1" x14ac:dyDescent="0.2">
      <c r="A446" s="30">
        <f t="shared" si="43"/>
        <v>444</v>
      </c>
      <c r="B446" s="31">
        <f>'2023'!A55</f>
        <v>53</v>
      </c>
      <c r="C446" s="31">
        <v>2023</v>
      </c>
      <c r="D446" s="32" t="str">
        <f>'2023'!B55</f>
        <v>Jalen Wayne</v>
      </c>
      <c r="E446" s="32" t="str" cm="1">
        <f t="array" ref="E446">_xlfn.IFS(F446&gt;12.5,"Cornerstone",AND(F446&gt;11.995,F446&lt;12.5),"Elite",AND(F446&gt;11,F446&lt;12.995),"Elite Upside",AND(F446&gt;=9.69,F446&lt;10.999),"Upside",AND(F446&gt;8.4,F446&lt;9.999),"Upside Lite",AND(F446&gt;7.25,F446&lt;8.999),"Outlier",AND(F446&gt;=6,F446&lt;7.25),"Outlier Lite",F446&lt;6.999,"Purgatory")</f>
        <v>Purgatory</v>
      </c>
      <c r="F446" s="33">
        <f>'2023'!C55</f>
        <v>5.0814285714285718</v>
      </c>
      <c r="G446" s="33">
        <f t="shared" si="44"/>
        <v>27.800000000000004</v>
      </c>
      <c r="H446" s="303">
        <f t="shared" si="45"/>
        <v>-1.9228267379951167</v>
      </c>
      <c r="I446" s="34" t="str">
        <f>'2023'!D55</f>
        <v>South Alabama</v>
      </c>
      <c r="J446" s="35">
        <f>'2023'!E55</f>
        <v>5</v>
      </c>
      <c r="K446" s="36">
        <f>'2023'!F55</f>
        <v>36293</v>
      </c>
      <c r="L446" s="37">
        <f>'2023'!G55</f>
        <v>26.394520547945206</v>
      </c>
      <c r="M446" s="37" t="str">
        <f>'2023'!H55</f>
        <v>RS JR</v>
      </c>
      <c r="N446" s="37">
        <f>'2023'!I55</f>
        <v>23.972602739726028</v>
      </c>
      <c r="O446" s="37" t="str">
        <f>'2023'!J55</f>
        <v>Wide</v>
      </c>
      <c r="P446" s="37" t="str">
        <f>'2023'!K55</f>
        <v>SLOB</v>
      </c>
      <c r="Q446" s="37" t="str">
        <f>'2023'!L55</f>
        <v>Elite Separator</v>
      </c>
      <c r="R446" s="35">
        <f>'2023'!M55</f>
        <v>74</v>
      </c>
      <c r="S446" s="35">
        <f>'2023'!N55</f>
        <v>210</v>
      </c>
      <c r="T446" s="231">
        <f t="shared" si="46"/>
        <v>26.962105786885058</v>
      </c>
      <c r="U446" s="35">
        <f>'2023'!O55</f>
        <v>4.51</v>
      </c>
      <c r="V446" s="38">
        <f>'2023'!P55</f>
        <v>0</v>
      </c>
      <c r="W446" s="57">
        <f>'2023'!Q55</f>
        <v>0</v>
      </c>
      <c r="X446" s="58">
        <f>'2023'!R55</f>
        <v>3.2535684298908477E-2</v>
      </c>
      <c r="Y446" s="58">
        <f>'2023'!S55</f>
        <v>0.15372168284789645</v>
      </c>
      <c r="Z446" s="58">
        <f>'2023'!T55</f>
        <v>0.205078125</v>
      </c>
      <c r="AA446" s="58">
        <f>'2023'!U55</f>
        <v>0.23517883390494856</v>
      </c>
      <c r="AB446" s="58">
        <f>'2023'!V55</f>
        <v>0.23517883390494856</v>
      </c>
      <c r="AC446" s="59">
        <f>'2023'!W55</f>
        <v>0.22341989220970113</v>
      </c>
      <c r="AD446" s="42">
        <f>'2023'!X55</f>
        <v>22.30958904109589</v>
      </c>
      <c r="AE446" s="43">
        <f>'2023'!Y55</f>
        <v>1.88</v>
      </c>
      <c r="AF446" s="43">
        <f>'2023'!Z55</f>
        <v>5</v>
      </c>
      <c r="AG446" s="43">
        <f>'2023'!AA55</f>
        <v>14</v>
      </c>
      <c r="AH446" s="43">
        <f>'2023'!AB55</f>
        <v>0.84</v>
      </c>
      <c r="AI446" s="43">
        <f>'2023'!AC55</f>
        <v>1.83</v>
      </c>
      <c r="AJ446" s="44">
        <f>'2023'!AD55</f>
        <v>2.9950980392156861E-2</v>
      </c>
      <c r="AK446" s="44">
        <f>'2023'!AE55</f>
        <v>0.20044117647058823</v>
      </c>
      <c r="AL446" s="45">
        <f>'2023'!AF55</f>
        <v>0.109</v>
      </c>
      <c r="AM446" s="46">
        <f>DD446/100</f>
        <v>0.59099999999999997</v>
      </c>
      <c r="AN446" s="45">
        <f>'2023'!AG55</f>
        <v>0.80949999999999989</v>
      </c>
      <c r="AO446" s="45">
        <f>'2023'!AH55</f>
        <v>0.1905</v>
      </c>
      <c r="AP446" s="43">
        <f>'2023'!AI55</f>
        <v>101.51801629838111</v>
      </c>
      <c r="AQ446" s="47">
        <f>'2023'!AJ55</f>
        <v>102.55567416303096</v>
      </c>
      <c r="AR446" s="48">
        <f>'2023'!AK55</f>
        <v>6</v>
      </c>
      <c r="AS446" s="49">
        <f>'2023'!AL55</f>
        <v>2</v>
      </c>
      <c r="AT446" s="49">
        <f>'2023'!AM55</f>
        <v>3</v>
      </c>
      <c r="AU446" s="49">
        <f>'2023'!AN55</f>
        <v>3</v>
      </c>
      <c r="AV446" s="49">
        <f>'2023'!AO55</f>
        <v>7</v>
      </c>
      <c r="AW446" s="49">
        <f>'2023'!AP55</f>
        <v>7</v>
      </c>
      <c r="AX446" s="49">
        <f>'2023'!AQ55</f>
        <v>0</v>
      </c>
      <c r="AY446" s="50">
        <f>'2023'!AR55</f>
        <v>0</v>
      </c>
      <c r="AZ446" s="60">
        <f>'2023'!AS55</f>
        <v>0</v>
      </c>
      <c r="BA446" s="61">
        <f>'2023'!AT55</f>
        <v>2439.6000000000004</v>
      </c>
      <c r="BB446" s="61">
        <f>'2023'!AU55</f>
        <v>1</v>
      </c>
      <c r="BC446" s="61">
        <f>'2023'!AV55</f>
        <v>0</v>
      </c>
      <c r="BD446" s="61">
        <f>'2023'!AW55</f>
        <v>0</v>
      </c>
      <c r="BE446" s="61">
        <f>'2023'!AX55</f>
        <v>0</v>
      </c>
      <c r="BF446" s="62">
        <f>'2023'!AY55</f>
        <v>0.2</v>
      </c>
      <c r="BG446" s="62">
        <f>'2023'!AZ55</f>
        <v>0</v>
      </c>
      <c r="BH446" s="62">
        <f>'2023'!BA55</f>
        <v>0</v>
      </c>
      <c r="BI446" s="62">
        <f>'2023'!BA55</f>
        <v>0</v>
      </c>
      <c r="BJ446" s="62">
        <f>'2023'!BC55</f>
        <v>0</v>
      </c>
      <c r="BK446" s="62">
        <f>'2023'!BH55</f>
        <v>0</v>
      </c>
      <c r="BL446" s="62">
        <f>'2023'!BI55</f>
        <v>0</v>
      </c>
      <c r="BM446" s="62">
        <f>'2023'!BJ55</f>
        <v>0</v>
      </c>
      <c r="BN446" s="63">
        <f>'2023'!BK55</f>
        <v>100</v>
      </c>
      <c r="BO446" s="60">
        <f>'2023'!BL55</f>
        <v>62</v>
      </c>
      <c r="BP446" s="61">
        <f>'2023'!BM55</f>
        <v>1905.6000000000001</v>
      </c>
      <c r="BQ446" s="61">
        <f>'2023'!BN55</f>
        <v>12</v>
      </c>
      <c r="BR446" s="61">
        <f>'2023'!BO55</f>
        <v>5</v>
      </c>
      <c r="BS446" s="61">
        <f>'2023'!BP55</f>
        <v>2</v>
      </c>
      <c r="BT446" s="61">
        <f>'2023'!BQ55</f>
        <v>14</v>
      </c>
      <c r="BU446" s="62">
        <f>'2023'!BR55</f>
        <v>0.41</v>
      </c>
      <c r="BV446" s="62">
        <f>'2023'!BS55</f>
        <v>0.7</v>
      </c>
      <c r="BW446" s="62">
        <f>'2023'!BT55</f>
        <v>0.7</v>
      </c>
      <c r="BX446" s="62">
        <f>'2023'!BU55</f>
        <v>3</v>
      </c>
      <c r="BY446" s="62">
        <f>'2023'!BV55</f>
        <v>17.5</v>
      </c>
      <c r="BZ446" s="62">
        <f>'2023'!CA55</f>
        <v>0</v>
      </c>
      <c r="CA446" s="62">
        <f>'2023'!CB55</f>
        <v>37.5</v>
      </c>
      <c r="CB446" s="62">
        <f>'2023'!CC55</f>
        <v>93.9</v>
      </c>
      <c r="CC446" s="63">
        <f>'2023'!CD55</f>
        <v>6.1</v>
      </c>
      <c r="CD446" s="60">
        <f>'2023'!CE55</f>
        <v>418</v>
      </c>
      <c r="CE446" s="61">
        <f>'2023'!CF55</f>
        <v>2719.2</v>
      </c>
      <c r="CF446" s="61">
        <f>'2023'!CG55</f>
        <v>52</v>
      </c>
      <c r="CG446" s="61">
        <f>'2023'!CH55</f>
        <v>33</v>
      </c>
      <c r="CH446" s="61">
        <f>'2023'!CI55</f>
        <v>1</v>
      </c>
      <c r="CI446" s="61">
        <f>'2023'!CJ55</f>
        <v>18</v>
      </c>
      <c r="CJ446" s="62">
        <f>'2023'!CK55</f>
        <v>0.74</v>
      </c>
      <c r="CK446" s="62">
        <f>'2023'!CL55</f>
        <v>1.33</v>
      </c>
      <c r="CL446" s="62">
        <f>'2023'!CM55</f>
        <v>1.38</v>
      </c>
      <c r="CM446" s="62">
        <f>'2023'!CN55</f>
        <v>2.4</v>
      </c>
      <c r="CN446" s="62">
        <f>'2023'!CO55</f>
        <v>13.5</v>
      </c>
      <c r="CO446" s="62">
        <f>'2023'!CT55</f>
        <v>38.5</v>
      </c>
      <c r="CP446" s="62">
        <f>'2023'!CU55</f>
        <v>5.7</v>
      </c>
      <c r="CQ446" s="62">
        <f>'2023'!CV55</f>
        <v>96.8</v>
      </c>
      <c r="CR446" s="63">
        <f>'2023'!CW55</f>
        <v>3.2</v>
      </c>
      <c r="CS446" s="60">
        <f>'2023'!CX55</f>
        <v>630</v>
      </c>
      <c r="CT446" s="61">
        <f>'2023'!CY55</f>
        <v>3072</v>
      </c>
      <c r="CU446" s="61">
        <f>'2023'!CZ55</f>
        <v>80</v>
      </c>
      <c r="CV446" s="61">
        <f>'2023'!DA55</f>
        <v>53</v>
      </c>
      <c r="CW446" s="61">
        <f>'2023'!DB55</f>
        <v>2</v>
      </c>
      <c r="CX446" s="61">
        <f>'2023'!DC55</f>
        <v>2</v>
      </c>
      <c r="CY446" s="62">
        <f>'2023'!DD55</f>
        <v>0.84</v>
      </c>
      <c r="CZ446" s="62">
        <f>'2023'!DE55</f>
        <v>1.55</v>
      </c>
      <c r="DA446" s="62">
        <f>'2023'!DF55</f>
        <v>1.43</v>
      </c>
      <c r="DB446" s="62">
        <f>'2023'!DG55</f>
        <v>3.8</v>
      </c>
      <c r="DC446" s="62">
        <f>'2023'!DH55</f>
        <v>10.7</v>
      </c>
      <c r="DD446" s="62">
        <f>'2023'!DM55</f>
        <v>59.1</v>
      </c>
      <c r="DE446" s="62">
        <f>'2023'!DN55</f>
        <v>5.4</v>
      </c>
      <c r="DF446" s="62">
        <f>'2023'!DO55</f>
        <v>80.8</v>
      </c>
      <c r="DG446" s="63">
        <f>'2023'!DP55</f>
        <v>19.2</v>
      </c>
      <c r="DH446" s="60">
        <f>'2023'!DQ55</f>
        <v>816</v>
      </c>
      <c r="DI446" s="61">
        <f>'2023'!DR55</f>
        <v>3469.7</v>
      </c>
      <c r="DJ446" s="61">
        <f>'2023'!DS55</f>
        <v>100</v>
      </c>
      <c r="DK446" s="61">
        <f>'2023'!DT55</f>
        <v>57</v>
      </c>
      <c r="DL446" s="61">
        <f>'2023'!DU55</f>
        <v>9</v>
      </c>
      <c r="DM446" s="61">
        <f>'2023'!DV55</f>
        <v>28</v>
      </c>
      <c r="DN446" s="62">
        <f>'2023'!DW55</f>
        <v>0.75</v>
      </c>
      <c r="DO446" s="62">
        <f>'2023'!DX55</f>
        <v>1.83</v>
      </c>
      <c r="DP446" s="62">
        <f>'2023'!DY55</f>
        <v>1.88</v>
      </c>
      <c r="DQ446" s="62">
        <f>'2023'!DZ55</f>
        <v>5</v>
      </c>
      <c r="DR446" s="62">
        <f>'2023'!EA55</f>
        <v>14</v>
      </c>
      <c r="DS446" s="62">
        <f>'2023'!EF55</f>
        <v>23.1</v>
      </c>
      <c r="DT446" s="62">
        <f>'2023'!EG55</f>
        <v>10.9</v>
      </c>
      <c r="DU446" s="62">
        <f>'2023'!EH55</f>
        <v>81.099999999999994</v>
      </c>
      <c r="DV446" s="63">
        <f>'2023'!EI55</f>
        <v>18.899999999999999</v>
      </c>
    </row>
    <row r="447" spans="1:126" ht="15.75" customHeight="1" x14ac:dyDescent="0.2">
      <c r="A447" s="30">
        <f t="shared" si="43"/>
        <v>445</v>
      </c>
      <c r="B447" s="31">
        <f>'2019'!A34</f>
        <v>32</v>
      </c>
      <c r="C447" s="31">
        <v>2019</v>
      </c>
      <c r="D447" s="32" t="str">
        <f>'2019'!B34</f>
        <v>Jovon Durante</v>
      </c>
      <c r="E447" s="32" t="str" cm="1">
        <f t="array" ref="E447">_xlfn.IFS(F447&gt;12.5,"Cornerstone",AND(F447&gt;11.995,F447&lt;12.5),"Elite",AND(F447&gt;11,F447&lt;12.995),"Elite Upside",AND(F447&gt;=9.69,F447&lt;10.999),"Upside",AND(F447&gt;8.4,F447&lt;9.999),"Upside Lite",AND(F447&gt;7.25,F447&lt;8.999),"Outlier",AND(F447&gt;=6,F447&lt;7.25),"Outlier Lite",F447&lt;6.999,"Purgatory")</f>
        <v>Purgatory</v>
      </c>
      <c r="F447" s="33">
        <f>'2019'!C34</f>
        <v>5.0657142857142858</v>
      </c>
      <c r="G447" s="33">
        <f t="shared" si="44"/>
        <v>27.6</v>
      </c>
      <c r="H447" s="303">
        <f t="shared" si="45"/>
        <v>-1.9318460221918159</v>
      </c>
      <c r="I447" s="34" t="str">
        <f>'2019'!D34</f>
        <v>FAU</v>
      </c>
      <c r="J447" s="35">
        <f>'2019'!E34</f>
        <v>10</v>
      </c>
      <c r="K447" s="36">
        <f>'2019'!F34</f>
        <v>35166</v>
      </c>
      <c r="L447" s="37">
        <f>'2019'!G34</f>
        <v>29.482191780821918</v>
      </c>
      <c r="M447" s="37" t="str">
        <f>'2019'!H34</f>
        <v>JR</v>
      </c>
      <c r="N447" s="37">
        <f>'2019'!I34</f>
        <v>23.052054794520547</v>
      </c>
      <c r="O447" s="37" t="str">
        <f>'2019'!J34</f>
        <v>Hybrid</v>
      </c>
      <c r="P447" s="37" t="str">
        <f>'2019'!K34</f>
        <v>BALL HOG</v>
      </c>
      <c r="Q447" s="37" t="str">
        <f>'2019'!L34</f>
        <v>Elite Separator</v>
      </c>
      <c r="R447" s="55">
        <f>'2019'!M34</f>
        <v>72</v>
      </c>
      <c r="S447" s="55">
        <f>'2019'!N34</f>
        <v>165</v>
      </c>
      <c r="T447" s="231">
        <f t="shared" si="46"/>
        <v>22.377775079624236</v>
      </c>
      <c r="U447" s="35">
        <f>'2019'!O34</f>
        <v>4.55</v>
      </c>
      <c r="V447" s="56">
        <f>'2019'!P34</f>
        <v>0</v>
      </c>
      <c r="W447" s="57">
        <f>'2019'!Q34</f>
        <v>0</v>
      </c>
      <c r="X447" s="58">
        <f>'2019'!R34</f>
        <v>0.15447790379350801</v>
      </c>
      <c r="Y447" s="58">
        <f>'2019'!S34</f>
        <v>9.9012862698175289E-2</v>
      </c>
      <c r="Z447" s="58">
        <f>'2019'!T34</f>
        <v>0</v>
      </c>
      <c r="AA447" s="58">
        <f>'2019'!U34</f>
        <v>0.30696202531645572</v>
      </c>
      <c r="AB447" s="58">
        <f>'2019'!V34</f>
        <v>0.30696202531645572</v>
      </c>
      <c r="AC447" s="59">
        <f>'2019'!W34</f>
        <v>0.21487341772151899</v>
      </c>
      <c r="AD447" s="42">
        <f>'2019'!X34</f>
        <v>22.402739726027399</v>
      </c>
      <c r="AE447" s="43">
        <f>'2019'!Y34</f>
        <v>2.57</v>
      </c>
      <c r="AF447" s="43">
        <f>'2019'!Z34</f>
        <v>7.6</v>
      </c>
      <c r="AG447" s="43">
        <f>'2019'!AA34</f>
        <v>11.2</v>
      </c>
      <c r="AH447" s="43">
        <f>'2019'!AB34</f>
        <v>0</v>
      </c>
      <c r="AI447" s="43">
        <f>'2019'!AC34</f>
        <v>0</v>
      </c>
      <c r="AJ447" s="44">
        <f>'2019'!AD34</f>
        <v>3.2382588774341352E-2</v>
      </c>
      <c r="AK447" s="44">
        <f>'2019'!AE34</f>
        <v>0.25611683848797251</v>
      </c>
      <c r="AL447" s="45">
        <f>'2019'!AF34</f>
        <v>8.199999999999999E-2</v>
      </c>
      <c r="AM447" s="46">
        <f>DS447/100</f>
        <v>0.36399999999999999</v>
      </c>
      <c r="AN447" s="45">
        <f>'2019'!AG34</f>
        <v>0.43049999999999999</v>
      </c>
      <c r="AO447" s="45">
        <f>'2019'!AH34</f>
        <v>6.4000000000000001E-2</v>
      </c>
      <c r="AP447" s="43">
        <f>'2019'!AI34</f>
        <v>76.996033581411751</v>
      </c>
      <c r="AQ447" s="47">
        <f>'2019'!AJ34</f>
        <v>74.651078984555824</v>
      </c>
      <c r="AR447" s="48">
        <f>'2019'!AK34</f>
        <v>6</v>
      </c>
      <c r="AS447" s="49">
        <f>'2019'!AL34</f>
        <v>2</v>
      </c>
      <c r="AT447" s="49">
        <f>'2019'!AM34</f>
        <v>5</v>
      </c>
      <c r="AU447" s="49">
        <f>'2019'!AN34</f>
        <v>6</v>
      </c>
      <c r="AV447" s="49">
        <f>'2019'!AO34</f>
        <v>7</v>
      </c>
      <c r="AW447" s="49">
        <f>'2019'!AP34</f>
        <v>1</v>
      </c>
      <c r="AX447" s="49">
        <f>'2019'!AQ34</f>
        <v>0</v>
      </c>
      <c r="AY447" s="50">
        <f>'2019'!AR34</f>
        <v>0</v>
      </c>
      <c r="AZ447" s="60">
        <f>'2019'!AS34</f>
        <v>0</v>
      </c>
      <c r="BA447" s="61">
        <f>'2019'!AT34</f>
        <v>2394</v>
      </c>
      <c r="BB447" s="61">
        <f>'2019'!AU34</f>
        <v>0</v>
      </c>
      <c r="BC447" s="61">
        <f>'2019'!AV34</f>
        <v>0</v>
      </c>
      <c r="BD447" s="61">
        <f>'2019'!AW34</f>
        <v>0</v>
      </c>
      <c r="BE447" s="61">
        <f>'2019'!AX34</f>
        <v>0</v>
      </c>
      <c r="BF447" s="62">
        <f>'2019'!AY34</f>
        <v>0</v>
      </c>
      <c r="BG447" s="62">
        <f>'2019'!AZ34</f>
        <v>0</v>
      </c>
      <c r="BH447" s="62">
        <f>'2019'!BA34</f>
        <v>0</v>
      </c>
      <c r="BI447" s="62">
        <f>'2019'!BB34</f>
        <v>0</v>
      </c>
      <c r="BJ447" s="62">
        <f>'2019'!BC34</f>
        <v>0</v>
      </c>
      <c r="BK447" s="62">
        <f>'2019'!BD34</f>
        <v>0</v>
      </c>
      <c r="BL447" s="62">
        <f>'2019'!BE34</f>
        <v>0</v>
      </c>
      <c r="BM447" s="62">
        <f>'2019'!BF34</f>
        <v>0</v>
      </c>
      <c r="BN447" s="63">
        <f>'2019'!BG34</f>
        <v>0</v>
      </c>
      <c r="BO447" s="60">
        <f>'2019'!BH34</f>
        <v>395</v>
      </c>
      <c r="BP447" s="61">
        <f>'2019'!BI34</f>
        <v>2557</v>
      </c>
      <c r="BQ447" s="61">
        <f>'2019'!BJ34</f>
        <v>55</v>
      </c>
      <c r="BR447" s="61">
        <f>'2019'!BK34</f>
        <v>24</v>
      </c>
      <c r="BS447" s="61">
        <f>'2019'!BL34</f>
        <v>5</v>
      </c>
      <c r="BT447" s="61">
        <f>'2019'!BM34</f>
        <v>12</v>
      </c>
      <c r="BU447" s="62">
        <f>'2019'!BN34</f>
        <v>0</v>
      </c>
      <c r="BV447" s="62">
        <f>'2019'!BO34</f>
        <v>0</v>
      </c>
      <c r="BW447" s="62">
        <f>'2019'!BP34</f>
        <v>1.41</v>
      </c>
      <c r="BX447" s="62">
        <f>'2019'!BQ34</f>
        <v>3.9</v>
      </c>
      <c r="BY447" s="62">
        <f>'2019'!BR34</f>
        <v>20.5</v>
      </c>
      <c r="BZ447" s="62">
        <f>'2019'!BS34</f>
        <v>0</v>
      </c>
      <c r="CA447" s="62">
        <f>'2019'!BT34</f>
        <v>27.3</v>
      </c>
      <c r="CB447" s="62">
        <f>'2019'!BU34</f>
        <v>89.4</v>
      </c>
      <c r="CC447" s="63">
        <f>'2019'!BV34</f>
        <v>10.199999999999999</v>
      </c>
      <c r="CD447" s="60">
        <f>'2019'!BW34</f>
        <v>331</v>
      </c>
      <c r="CE447" s="61">
        <f>'2019'!BX34</f>
        <v>3343</v>
      </c>
      <c r="CF447" s="61">
        <f>'2019'!BY34</f>
        <v>54</v>
      </c>
      <c r="CG447" s="61">
        <f>'2019'!BZ34</f>
        <v>35</v>
      </c>
      <c r="CH447" s="61">
        <f>'2019'!CA34</f>
        <v>2</v>
      </c>
      <c r="CI447" s="61">
        <f>'2019'!CB34</f>
        <v>9</v>
      </c>
      <c r="CJ447" s="62">
        <f>'2019'!CC34</f>
        <v>0.31</v>
      </c>
      <c r="CK447" s="62">
        <f>'2019'!CD34</f>
        <v>0.86</v>
      </c>
      <c r="CL447" s="62">
        <f>'2019'!CE34</f>
        <v>1.28</v>
      </c>
      <c r="CM447" s="62">
        <f>'2019'!CF34</f>
        <v>6.7</v>
      </c>
      <c r="CN447" s="62">
        <f>'2019'!CG34</f>
        <v>6.4</v>
      </c>
      <c r="CO447" s="62">
        <f>'2019'!CH34</f>
        <v>0</v>
      </c>
      <c r="CP447" s="62">
        <f>'2019'!CI34</f>
        <v>12.5</v>
      </c>
      <c r="CQ447" s="62">
        <f>'2019'!CJ34</f>
        <v>13.2</v>
      </c>
      <c r="CR447" s="63">
        <f>'2019'!CK34</f>
        <v>86.8</v>
      </c>
      <c r="CS447" s="60">
        <f>'2019'!CL34</f>
        <v>0</v>
      </c>
      <c r="CT447" s="61">
        <f>'2019'!CM34</f>
        <v>2983</v>
      </c>
      <c r="CU447" s="61">
        <f>'2019'!CN34</f>
        <v>0</v>
      </c>
      <c r="CV447" s="61">
        <f>'2019'!CO34</f>
        <v>0</v>
      </c>
      <c r="CW447" s="61">
        <f>'2019'!CP34</f>
        <v>0</v>
      </c>
      <c r="CX447" s="61">
        <f>'2019'!CQ34</f>
        <v>0</v>
      </c>
      <c r="CY447" s="62">
        <f>'2019'!CR34</f>
        <v>0</v>
      </c>
      <c r="CZ447" s="62">
        <f>'2019'!CS34</f>
        <v>0</v>
      </c>
      <c r="DA447" s="62">
        <f>'2019'!CT34</f>
        <v>0</v>
      </c>
      <c r="DB447" s="62">
        <f>'2019'!CU34</f>
        <v>0</v>
      </c>
      <c r="DC447" s="62">
        <f>'2019'!CV34</f>
        <v>0</v>
      </c>
      <c r="DD447" s="62">
        <f>'2019'!DA34</f>
        <v>0</v>
      </c>
      <c r="DE447" s="62">
        <f>'2019'!DB34</f>
        <v>0</v>
      </c>
      <c r="DF447" s="62">
        <f>'2019'!DC34</f>
        <v>0</v>
      </c>
      <c r="DG447" s="63">
        <f>'2019'!DD34</f>
        <v>0</v>
      </c>
      <c r="DH447" s="60">
        <f>'2019'!DE34</f>
        <v>873</v>
      </c>
      <c r="DI447" s="61">
        <f>'2019'!DF34</f>
        <v>2844</v>
      </c>
      <c r="DJ447" s="61">
        <f>'2019'!DG34</f>
        <v>98</v>
      </c>
      <c r="DK447" s="61">
        <f>'2019'!DH34</f>
        <v>67</v>
      </c>
      <c r="DL447" s="61">
        <f>'2019'!DI34</f>
        <v>5</v>
      </c>
      <c r="DM447" s="61">
        <f>'2019'!DJ34</f>
        <v>14</v>
      </c>
      <c r="DN447" s="62">
        <f>'2019'!DK34</f>
        <v>0.52</v>
      </c>
      <c r="DO447" s="62">
        <f>'2019'!DL34</f>
        <v>2.4</v>
      </c>
      <c r="DP447" s="62">
        <f>'2019'!DM34</f>
        <v>2.57</v>
      </c>
      <c r="DQ447" s="62">
        <f>'2019'!DN34</f>
        <v>7.6</v>
      </c>
      <c r="DR447" s="62">
        <f>'2019'!DO34</f>
        <v>11.2</v>
      </c>
      <c r="DS447" s="62">
        <f>'2019'!DT34</f>
        <v>36.4</v>
      </c>
      <c r="DT447" s="62">
        <f>'2019'!DU34</f>
        <v>8.1999999999999993</v>
      </c>
      <c r="DU447" s="62">
        <f>'2019'!DV34</f>
        <v>86.1</v>
      </c>
      <c r="DV447" s="63">
        <f>'2019'!DW34</f>
        <v>12.8</v>
      </c>
    </row>
    <row r="448" spans="1:126" ht="15.75" customHeight="1" x14ac:dyDescent="0.2">
      <c r="A448" s="30">
        <f t="shared" si="43"/>
        <v>446</v>
      </c>
      <c r="B448" s="31">
        <f>'2020'!A41</f>
        <v>39</v>
      </c>
      <c r="C448" s="31">
        <v>2020</v>
      </c>
      <c r="D448" s="32" t="str">
        <f>'2020'!B41</f>
        <v>Jauan Jennings</v>
      </c>
      <c r="E448" s="32" t="str" cm="1">
        <f t="array" ref="E448">_xlfn.IFS(F448&gt;12.5,"Cornerstone",AND(F448&gt;11.995,F448&lt;12.5),"Elite",AND(F448&gt;11,F448&lt;12.995),"Elite Upside",AND(F448&gt;=9.69,F448&lt;10.999),"Upside",AND(F448&gt;8.4,F448&lt;9.999),"Upside Lite",AND(F448&gt;7.25,F448&lt;8.999),"Outlier",AND(F448&gt;=6,F448&lt;7.25),"Outlier Lite",F448&lt;6.999,"Purgatory")</f>
        <v>Purgatory</v>
      </c>
      <c r="F448" s="33">
        <f>'2020'!C41</f>
        <v>5.0628571428571423</v>
      </c>
      <c r="G448" s="33">
        <f t="shared" si="44"/>
        <v>27.400000000000002</v>
      </c>
      <c r="H448" s="303">
        <f t="shared" si="45"/>
        <v>-1.9334858920457614</v>
      </c>
      <c r="I448" s="34" t="str">
        <f>'2020'!D41</f>
        <v>Tennessee</v>
      </c>
      <c r="J448" s="35">
        <f>'2020'!E41</f>
        <v>1</v>
      </c>
      <c r="K448" s="36">
        <f>'2020'!F41</f>
        <v>35621</v>
      </c>
      <c r="L448" s="37">
        <f>'2020'!G41</f>
        <v>28.235616438356164</v>
      </c>
      <c r="M448" s="37" t="str">
        <f>'2020'!H41</f>
        <v>RS SR</v>
      </c>
      <c r="N448" s="37">
        <f>'2020'!I41</f>
        <v>22.802739726027397</v>
      </c>
      <c r="O448" s="37" t="str">
        <f>'2020'!J41</f>
        <v>Slot</v>
      </c>
      <c r="P448" s="37" t="str">
        <f>'2020'!K41</f>
        <v>SLOB</v>
      </c>
      <c r="Q448" s="37" t="str">
        <f>'2020'!L41</f>
        <v>Elite Earner</v>
      </c>
      <c r="R448" s="55">
        <f>'2020'!M41</f>
        <v>75</v>
      </c>
      <c r="S448" s="55">
        <f>'2020'!N41</f>
        <v>212</v>
      </c>
      <c r="T448" s="231">
        <f t="shared" si="46"/>
        <v>26.497889653557085</v>
      </c>
      <c r="U448" s="35">
        <f>'2020'!O41</f>
        <v>4.72</v>
      </c>
      <c r="V448" s="56">
        <f>'2020'!P41</f>
        <v>7</v>
      </c>
      <c r="W448" s="57">
        <f>'2020'!Q41</f>
        <v>5.7707203718048022E-2</v>
      </c>
      <c r="X448" s="58">
        <f>'2020'!R41</f>
        <v>0.18709677419354839</v>
      </c>
      <c r="Y448" s="58">
        <f>'2020'!S41</f>
        <v>8.1573896353166978E-3</v>
      </c>
      <c r="Z448" s="58">
        <f>'2020'!T41</f>
        <v>0.18582944420873992</v>
      </c>
      <c r="AA448" s="58">
        <f>'2020'!U41</f>
        <v>0.3366921473245309</v>
      </c>
      <c r="AB448" s="58">
        <f>'2020'!V41</f>
        <v>0.3366921473245309</v>
      </c>
      <c r="AC448" s="59">
        <f>'2020'!W41</f>
        <v>0.3366921473245309</v>
      </c>
      <c r="AD448" s="42">
        <f>'2020'!X41</f>
        <v>22.169863013698631</v>
      </c>
      <c r="AE448" s="43">
        <f>'2020'!Y41</f>
        <v>3.17</v>
      </c>
      <c r="AF448" s="43">
        <f>'2020'!Z41</f>
        <v>8.3000000000000007</v>
      </c>
      <c r="AG448" s="43">
        <f>'2020'!AA41</f>
        <v>11.4</v>
      </c>
      <c r="AH448" s="43">
        <f>'2020'!AB41</f>
        <v>0.88</v>
      </c>
      <c r="AI448" s="43">
        <f>'2020'!AC41</f>
        <v>2.69</v>
      </c>
      <c r="AJ448" s="44">
        <f>'2020'!AD41</f>
        <v>8.1785345717234267E-2</v>
      </c>
      <c r="AK448" s="44">
        <f>'2020'!AE41</f>
        <v>0.21918472652218784</v>
      </c>
      <c r="AL448" s="45">
        <f>'2020'!AF41</f>
        <v>6.3E-2</v>
      </c>
      <c r="AM448" s="46">
        <f>DS448/100</f>
        <v>0.48</v>
      </c>
      <c r="AN448" s="45">
        <f>'2020'!AG41</f>
        <v>0.23250000000000001</v>
      </c>
      <c r="AO448" s="45">
        <f>'2020'!AH41</f>
        <v>0.751</v>
      </c>
      <c r="AP448" s="43">
        <f>'2020'!AI41</f>
        <v>85.427532447040264</v>
      </c>
      <c r="AQ448" s="47">
        <f>'2020'!AJ41</f>
        <v>88.055958445096195</v>
      </c>
      <c r="AR448" s="48">
        <f>'2020'!AK41</f>
        <v>9</v>
      </c>
      <c r="AS448" s="49">
        <f>'2020'!AL41</f>
        <v>2</v>
      </c>
      <c r="AT448" s="49">
        <f>'2020'!AM41</f>
        <v>6</v>
      </c>
      <c r="AU448" s="49">
        <f>'2020'!AN41</f>
        <v>6</v>
      </c>
      <c r="AV448" s="49">
        <f>'2020'!AO41</f>
        <v>3</v>
      </c>
      <c r="AW448" s="49">
        <f>'2020'!AP41</f>
        <v>4</v>
      </c>
      <c r="AX448" s="49">
        <f>'2020'!AQ41</f>
        <v>1</v>
      </c>
      <c r="AY448" s="50">
        <f>'2020'!AR41</f>
        <v>0</v>
      </c>
      <c r="AZ448" s="60">
        <f>'2020'!AS41</f>
        <v>149</v>
      </c>
      <c r="BA448" s="61">
        <f>'2020'!AT41</f>
        <v>2582</v>
      </c>
      <c r="BB448" s="61">
        <f>'2020'!AU41</f>
        <v>23</v>
      </c>
      <c r="BC448" s="61">
        <f>'2020'!AV41</f>
        <v>14</v>
      </c>
      <c r="BD448" s="61">
        <f>'2020'!AW41</f>
        <v>0</v>
      </c>
      <c r="BE448" s="61">
        <f>'2020'!AX41</f>
        <v>17</v>
      </c>
      <c r="BF448" s="62">
        <f>'2020'!AY41</f>
        <v>0</v>
      </c>
      <c r="BG448" s="62">
        <f>'2020'!AZ41</f>
        <v>0</v>
      </c>
      <c r="BH448" s="62">
        <f>'2020'!BA41</f>
        <v>1.05</v>
      </c>
      <c r="BI448" s="62">
        <f>'2020'!BB41</f>
        <v>5.7</v>
      </c>
      <c r="BJ448" s="62">
        <f>'2020'!BC41</f>
        <v>7.7</v>
      </c>
      <c r="BK448" s="62">
        <f>'2020'!BD41</f>
        <v>0</v>
      </c>
      <c r="BL448" s="62">
        <f>'2020'!BE41</f>
        <v>12.5</v>
      </c>
      <c r="BM448" s="62">
        <f>'2020'!BF41</f>
        <v>24.5</v>
      </c>
      <c r="BN448" s="63">
        <f>'2020'!BG41</f>
        <v>74.8</v>
      </c>
      <c r="BO448" s="60">
        <f>'2020'!BH41</f>
        <v>580</v>
      </c>
      <c r="BP448" s="61">
        <f>'2020'!BI41</f>
        <v>3100</v>
      </c>
      <c r="BQ448" s="61">
        <f>'2020'!BJ41</f>
        <v>63</v>
      </c>
      <c r="BR448" s="61">
        <f>'2020'!BK41</f>
        <v>40</v>
      </c>
      <c r="BS448" s="61">
        <f>'2020'!BL41</f>
        <v>7</v>
      </c>
      <c r="BT448" s="61">
        <f>'2020'!BM41</f>
        <v>28</v>
      </c>
      <c r="BU448" s="62">
        <f>'2020'!BN41</f>
        <v>0.51</v>
      </c>
      <c r="BV448" s="62">
        <f>'2020'!BO41</f>
        <v>1.53</v>
      </c>
      <c r="BW448" s="62">
        <f>'2020'!BP41</f>
        <v>1.66</v>
      </c>
      <c r="BX448" s="62">
        <f>'2020'!BQ41</f>
        <v>5.8</v>
      </c>
      <c r="BY448" s="62">
        <f>'2020'!BR41</f>
        <v>12.1</v>
      </c>
      <c r="BZ448" s="62">
        <f>'2020'!BS41</f>
        <v>0</v>
      </c>
      <c r="CA448" s="62">
        <f>'2020'!BT41</f>
        <v>9.1</v>
      </c>
      <c r="CB448" s="62">
        <f>'2020'!BU41</f>
        <v>78.2</v>
      </c>
      <c r="CC448" s="63">
        <f>'2020'!BV41</f>
        <v>21.8</v>
      </c>
      <c r="CD448" s="60">
        <f>'2020'!BW41</f>
        <v>17</v>
      </c>
      <c r="CE448" s="61">
        <f>'2020'!BX41</f>
        <v>2084</v>
      </c>
      <c r="CF448" s="61">
        <f>'2020'!BY41</f>
        <v>6</v>
      </c>
      <c r="CG448" s="61">
        <f>'2020'!BZ41</f>
        <v>3</v>
      </c>
      <c r="CH448" s="61">
        <f>'2020'!CA41</f>
        <v>0</v>
      </c>
      <c r="CI448" s="61">
        <f>'2020'!CB41</f>
        <v>11</v>
      </c>
      <c r="CJ448" s="62">
        <f>'2020'!CC41</f>
        <v>-0.24</v>
      </c>
      <c r="CK448" s="62">
        <f>'2020'!CD41</f>
        <v>0.46</v>
      </c>
      <c r="CL448" s="62">
        <f>'2020'!CE41</f>
        <v>1.42</v>
      </c>
      <c r="CM448" s="62">
        <f>'2020'!CF41</f>
        <v>2</v>
      </c>
      <c r="CN448" s="62">
        <f>'2020'!CG41</f>
        <v>0</v>
      </c>
      <c r="CO448" s="62">
        <f>'2020'!CL41</f>
        <v>0</v>
      </c>
      <c r="CP448" s="62">
        <f>'2020'!CM41</f>
        <v>40</v>
      </c>
      <c r="CQ448" s="62">
        <f>'2020'!CN41</f>
        <v>91.7</v>
      </c>
      <c r="CR448" s="63">
        <f>'2020'!CO41</f>
        <v>8.3000000000000007</v>
      </c>
      <c r="CS448" s="60">
        <f>'2020'!CP41</f>
        <v>438</v>
      </c>
      <c r="CT448" s="61">
        <f>'2020'!CQ41</f>
        <v>2357</v>
      </c>
      <c r="CU448" s="61">
        <f>'2020'!CR41</f>
        <v>44</v>
      </c>
      <c r="CV448" s="61">
        <f>'2020'!CS41</f>
        <v>30</v>
      </c>
      <c r="CW448" s="61">
        <f>'2020'!CT41</f>
        <v>3</v>
      </c>
      <c r="CX448" s="61">
        <f>'2020'!CU41</f>
        <v>15</v>
      </c>
      <c r="CY448" s="62">
        <f>'2020'!CV41</f>
        <v>0.88</v>
      </c>
      <c r="CZ448" s="62">
        <f>'2020'!CW41</f>
        <v>1.59</v>
      </c>
      <c r="DA448" s="62">
        <f>'2020'!CX41</f>
        <v>2.14</v>
      </c>
      <c r="DB448" s="62">
        <f>'2020'!CY41</f>
        <v>7.7</v>
      </c>
      <c r="DC448" s="62">
        <f>'2020'!CZ41</f>
        <v>10</v>
      </c>
      <c r="DD448" s="62">
        <f>'2020'!DE41</f>
        <v>66.7</v>
      </c>
      <c r="DE448" s="62">
        <f>'2020'!DF41</f>
        <v>11.8</v>
      </c>
      <c r="DF448" s="62">
        <f>'2020'!DG41</f>
        <v>35.1</v>
      </c>
      <c r="DG448" s="63">
        <f>'2020'!DH41</f>
        <v>63.5</v>
      </c>
      <c r="DH448" s="60">
        <f>'2020'!DI41</f>
        <v>969</v>
      </c>
      <c r="DI448" s="61">
        <f>'2020'!DJ41</f>
        <v>2878</v>
      </c>
      <c r="DJ448" s="61">
        <f>'2020'!DK41</f>
        <v>92</v>
      </c>
      <c r="DK448" s="61">
        <f>'2020'!DL41</f>
        <v>59</v>
      </c>
      <c r="DL448" s="61">
        <f>'2020'!DM41</f>
        <v>8</v>
      </c>
      <c r="DM448" s="61">
        <f>'2020'!DN41</f>
        <v>19</v>
      </c>
      <c r="DN448" s="62">
        <f>'2020'!DO41</f>
        <v>0.76</v>
      </c>
      <c r="DO448" s="62">
        <f>'2020'!DP41</f>
        <v>2.69</v>
      </c>
      <c r="DP448" s="62">
        <f>'2020'!DQ41</f>
        <v>3.17</v>
      </c>
      <c r="DQ448" s="62">
        <f>'2020'!DR41</f>
        <v>8.3000000000000007</v>
      </c>
      <c r="DR448" s="62">
        <f>'2020'!DS41</f>
        <v>11.4</v>
      </c>
      <c r="DS448" s="62">
        <f>'2020'!DX41</f>
        <v>48</v>
      </c>
      <c r="DT448" s="62">
        <f>'2020'!DY41</f>
        <v>6.3</v>
      </c>
      <c r="DU448" s="62">
        <f>'2020'!DZ41</f>
        <v>11.4</v>
      </c>
      <c r="DV448" s="63">
        <f>'2020'!EA41</f>
        <v>86.7</v>
      </c>
    </row>
    <row r="449" spans="1:126" ht="15.75" customHeight="1" x14ac:dyDescent="0.2">
      <c r="A449" s="30">
        <f t="shared" si="43"/>
        <v>447</v>
      </c>
      <c r="B449" s="31">
        <f>'2023'!A56</f>
        <v>54</v>
      </c>
      <c r="C449" s="31">
        <v>2023</v>
      </c>
      <c r="D449" s="32" t="str">
        <f>'2023'!B56</f>
        <v>Elijah Cooks</v>
      </c>
      <c r="E449" s="32" t="str" cm="1">
        <f t="array" ref="E449">_xlfn.IFS(F449&gt;12.5,"Cornerstone",AND(F449&gt;11.995,F449&lt;12.5),"Elite",AND(F449&gt;11,F449&lt;12.995),"Elite Upside",AND(F449&gt;=9.69,F449&lt;10.999),"Upside",AND(F449&gt;8.4,F449&lt;9.999),"Upside Lite",AND(F449&gt;7.25,F449&lt;8.999),"Outlier",AND(F449&gt;=6,F449&lt;7.25),"Outlier Lite",F449&lt;6.999,"Purgatory")</f>
        <v>Purgatory</v>
      </c>
      <c r="F449" s="33">
        <f>'2023'!C56</f>
        <v>5.032857142857142</v>
      </c>
      <c r="G449" s="33">
        <f t="shared" si="44"/>
        <v>27.3</v>
      </c>
      <c r="H449" s="303">
        <f t="shared" si="45"/>
        <v>-1.9507045255121869</v>
      </c>
      <c r="I449" s="34" t="str">
        <f>'2023'!D56</f>
        <v>San Jose State</v>
      </c>
      <c r="J449" s="35">
        <f>'2023'!E56</f>
        <v>7</v>
      </c>
      <c r="K449" s="36">
        <f>'2023'!F56</f>
        <v>36081</v>
      </c>
      <c r="L449" s="37">
        <f>'2023'!G56</f>
        <v>26.975342465753425</v>
      </c>
      <c r="M449" s="37" t="str">
        <f>'2023'!H56</f>
        <v>RS SR</v>
      </c>
      <c r="N449" s="37">
        <f>'2023'!I56</f>
        <v>24.553424657534247</v>
      </c>
      <c r="O449" s="37" t="str">
        <f>'2023'!J56</f>
        <v>Wide</v>
      </c>
      <c r="P449" s="37" t="str">
        <f>'2023'!K56</f>
        <v>SLOB</v>
      </c>
      <c r="Q449" s="37" t="str">
        <f>'2023'!L56</f>
        <v>Poor Separator</v>
      </c>
      <c r="R449" s="35">
        <f>'2023'!M56</f>
        <v>76</v>
      </c>
      <c r="S449" s="35">
        <f>'2023'!N56</f>
        <v>215</v>
      </c>
      <c r="T449" s="231">
        <f t="shared" si="46"/>
        <v>26.170331772796509</v>
      </c>
      <c r="U449" s="35">
        <f>'2023'!O56</f>
        <v>4.51</v>
      </c>
      <c r="V449" s="38">
        <f>'2023'!P56</f>
        <v>0</v>
      </c>
      <c r="W449" s="57">
        <f>'2023'!Q56</f>
        <v>9.6015892285619686E-2</v>
      </c>
      <c r="X449" s="58">
        <f>'2023'!R56</f>
        <v>0.28526539539755402</v>
      </c>
      <c r="Y449" s="58">
        <f>'2023'!S56</f>
        <v>8.3568369372192617E-3</v>
      </c>
      <c r="Z449" s="58">
        <f>'2023'!T56</f>
        <v>0.12032495401594115</v>
      </c>
      <c r="AA449" s="58">
        <f>'2023'!U56</f>
        <v>0.3290519877675841</v>
      </c>
      <c r="AB449" s="58">
        <f>'2023'!V56</f>
        <v>0.3290519877675841</v>
      </c>
      <c r="AC449" s="59">
        <f>'2023'!W56</f>
        <v>0.25007951070336393</v>
      </c>
      <c r="AD449" s="42">
        <f>'2023'!X56</f>
        <v>20.895890410958906</v>
      </c>
      <c r="AE449" s="43">
        <f>'2023'!Y56</f>
        <v>2.33</v>
      </c>
      <c r="AF449" s="43">
        <f>'2023'!Z56</f>
        <v>6.5</v>
      </c>
      <c r="AG449" s="43">
        <f>'2023'!AA56</f>
        <v>13.3</v>
      </c>
      <c r="AH449" s="43">
        <f>'2023'!AB56</f>
        <v>1.1100000000000001</v>
      </c>
      <c r="AI449" s="43">
        <f>'2023'!AC56</f>
        <v>2.52</v>
      </c>
      <c r="AJ449" s="44">
        <f>'2023'!AD56</f>
        <v>8.6617100371747205E-2</v>
      </c>
      <c r="AK449" s="44">
        <f>'2023'!AE56</f>
        <v>0.14941449814126392</v>
      </c>
      <c r="AL449" s="45">
        <f>'2023'!AF56</f>
        <v>5.4000000000000006E-2</v>
      </c>
      <c r="AM449" s="46">
        <f>DD449/100</f>
        <v>0.375</v>
      </c>
      <c r="AN449" s="45">
        <f>'2023'!AG56</f>
        <v>0.87650000000000006</v>
      </c>
      <c r="AO449" s="45">
        <f>'2023'!AH56</f>
        <v>0.1235</v>
      </c>
      <c r="AP449" s="43">
        <f>'2023'!AI56</f>
        <v>103.93511192453305</v>
      </c>
      <c r="AQ449" s="47">
        <f>'2023'!AJ56</f>
        <v>109.28276327767058</v>
      </c>
      <c r="AR449" s="48">
        <f>'2023'!AK56</f>
        <v>7</v>
      </c>
      <c r="AS449" s="49">
        <f>'2023'!AL56</f>
        <v>5</v>
      </c>
      <c r="AT449" s="49">
        <f>'2023'!AM56</f>
        <v>4</v>
      </c>
      <c r="AU449" s="49">
        <f>'2023'!AN56</f>
        <v>4</v>
      </c>
      <c r="AV449" s="49">
        <f>'2023'!AO56</f>
        <v>7</v>
      </c>
      <c r="AW449" s="49">
        <f>'2023'!AP56</f>
        <v>8</v>
      </c>
      <c r="AX449" s="49">
        <f>'2023'!AQ56</f>
        <v>0</v>
      </c>
      <c r="AY449" s="50">
        <f>'2023'!AR56</f>
        <v>0</v>
      </c>
      <c r="AZ449" s="60">
        <f>'2023'!AS56</f>
        <v>348</v>
      </c>
      <c r="BA449" s="61">
        <f>'2023'!AT56</f>
        <v>3624.4</v>
      </c>
      <c r="BB449" s="61">
        <f>'2023'!AU56</f>
        <v>54</v>
      </c>
      <c r="BC449" s="61">
        <f>'2023'!AV56</f>
        <v>22</v>
      </c>
      <c r="BD449" s="61">
        <f>'2023'!AW56</f>
        <v>6</v>
      </c>
      <c r="BE449" s="61">
        <f>'2023'!AX56</f>
        <v>25</v>
      </c>
      <c r="BF449" s="62">
        <f>'2023'!AY56</f>
        <v>0.49</v>
      </c>
      <c r="BG449" s="62">
        <f>'2023'!AZ56</f>
        <v>0.74</v>
      </c>
      <c r="BH449" s="62">
        <f>'2023'!BA56</f>
        <v>1.06</v>
      </c>
      <c r="BI449" s="62">
        <f>'2023'!BA56</f>
        <v>1.06</v>
      </c>
      <c r="BJ449" s="62">
        <f>'2023'!BC56</f>
        <v>0</v>
      </c>
      <c r="BK449" s="62">
        <f>'2023'!BH56</f>
        <v>54.5</v>
      </c>
      <c r="BL449" s="62">
        <f>'2023'!BI56</f>
        <v>18.5</v>
      </c>
      <c r="BM449" s="62">
        <f>'2023'!BJ56</f>
        <v>87.1</v>
      </c>
      <c r="BN449" s="63">
        <f>'2023'!BK56</f>
        <v>12.9</v>
      </c>
      <c r="BO449" s="60">
        <f>'2023'!BL56</f>
        <v>926</v>
      </c>
      <c r="BP449" s="61">
        <f>'2023'!BM56</f>
        <v>3246.1</v>
      </c>
      <c r="BQ449" s="61">
        <f>'2023'!BN56</f>
        <v>119</v>
      </c>
      <c r="BR449" s="61">
        <f>'2023'!BO56</f>
        <v>76</v>
      </c>
      <c r="BS449" s="61">
        <f>'2023'!BP56</f>
        <v>8</v>
      </c>
      <c r="BT449" s="61">
        <f>'2023'!BQ56</f>
        <v>14</v>
      </c>
      <c r="BU449" s="62">
        <f>'2023'!BR56</f>
        <v>0.56000000000000005</v>
      </c>
      <c r="BV449" s="62">
        <f>'2023'!BS56</f>
        <v>1.86</v>
      </c>
      <c r="BW449" s="62">
        <f>'2023'!BT56</f>
        <v>1.81</v>
      </c>
      <c r="BX449" s="62">
        <f>'2023'!BU56</f>
        <v>0</v>
      </c>
      <c r="BY449" s="62">
        <f>'2023'!BV56</f>
        <v>0</v>
      </c>
      <c r="BZ449" s="62">
        <f>'2023'!CA56</f>
        <v>60</v>
      </c>
      <c r="CA449" s="62">
        <f>'2023'!CB56</f>
        <v>7.3</v>
      </c>
      <c r="CB449" s="62">
        <f>'2023'!CC56</f>
        <v>94.2</v>
      </c>
      <c r="CC449" s="63">
        <f>'2023'!CD56</f>
        <v>5.8</v>
      </c>
      <c r="CD449" s="60">
        <f>'2023'!CE56</f>
        <v>24</v>
      </c>
      <c r="CE449" s="61">
        <f>'2023'!CF56</f>
        <v>2871.9</v>
      </c>
      <c r="CF449" s="61">
        <f>'2023'!CG56</f>
        <v>3</v>
      </c>
      <c r="CG449" s="61">
        <f>'2023'!CH56</f>
        <v>2</v>
      </c>
      <c r="CH449" s="61">
        <f>'2023'!CI56</f>
        <v>0</v>
      </c>
      <c r="CI449" s="61">
        <f>'2023'!CJ56</f>
        <v>27</v>
      </c>
      <c r="CJ449" s="62">
        <f>'2023'!CK56</f>
        <v>0.92</v>
      </c>
      <c r="CK449" s="62">
        <f>'2023'!CL56</f>
        <v>0.48</v>
      </c>
      <c r="CL449" s="62">
        <f>'2023'!CM56</f>
        <v>1.26</v>
      </c>
      <c r="CM449" s="62">
        <f>'2023'!CN56</f>
        <v>0</v>
      </c>
      <c r="CN449" s="62">
        <f>'2023'!CO56</f>
        <v>0</v>
      </c>
      <c r="CO449" s="62">
        <f>'2023'!CT56</f>
        <v>0</v>
      </c>
      <c r="CP449" s="62">
        <f>'2023'!CU56</f>
        <v>0</v>
      </c>
      <c r="CQ449" s="62">
        <f>'2023'!CV56</f>
        <v>100</v>
      </c>
      <c r="CR449" s="63">
        <f>'2023'!CW56</f>
        <v>0</v>
      </c>
      <c r="CS449" s="60">
        <f>'2023'!CX56</f>
        <v>157</v>
      </c>
      <c r="CT449" s="61">
        <f>'2023'!CY56</f>
        <v>1304.8</v>
      </c>
      <c r="CU449" s="61">
        <f>'2023'!CZ56</f>
        <v>22</v>
      </c>
      <c r="CV449" s="61">
        <f>'2023'!DA56</f>
        <v>13</v>
      </c>
      <c r="CW449" s="61">
        <f>'2023'!DB56</f>
        <v>4</v>
      </c>
      <c r="CX449" s="61">
        <f>'2023'!DC56</f>
        <v>38</v>
      </c>
      <c r="CY449" s="62">
        <f>'2023'!DD56</f>
        <v>0.37</v>
      </c>
      <c r="CZ449" s="62">
        <f>'2023'!DE56</f>
        <v>1.03</v>
      </c>
      <c r="DA449" s="62">
        <f>'2023'!DF56</f>
        <v>1.59</v>
      </c>
      <c r="DB449" s="62">
        <f>'2023'!DG56</f>
        <v>6.5</v>
      </c>
      <c r="DC449" s="62">
        <f>'2023'!DH56</f>
        <v>12.2</v>
      </c>
      <c r="DD449" s="62">
        <f>'2023'!DM56</f>
        <v>37.5</v>
      </c>
      <c r="DE449" s="62">
        <f>'2023'!DN56</f>
        <v>7.1</v>
      </c>
      <c r="DF449" s="62">
        <f>'2023'!DO56</f>
        <v>86.4</v>
      </c>
      <c r="DG449" s="63">
        <f>'2023'!DP56</f>
        <v>13.6</v>
      </c>
      <c r="DH449" s="60">
        <f>'2023'!DQ56</f>
        <v>1076</v>
      </c>
      <c r="DI449" s="61">
        <f>'2023'!DR56</f>
        <v>3270</v>
      </c>
      <c r="DJ449" s="61">
        <f>'2023'!DS56</f>
        <v>109</v>
      </c>
      <c r="DK449" s="61">
        <f>'2023'!DT56</f>
        <v>70</v>
      </c>
      <c r="DL449" s="61">
        <f>'2023'!DU56</f>
        <v>10</v>
      </c>
      <c r="DM449" s="61">
        <f>'2023'!DV56</f>
        <v>23</v>
      </c>
      <c r="DN449" s="62">
        <f>'2023'!DW56</f>
        <v>1.1100000000000001</v>
      </c>
      <c r="DO449" s="62">
        <f>'2023'!DX56</f>
        <v>2.52</v>
      </c>
      <c r="DP449" s="62">
        <f>'2023'!DY56</f>
        <v>2.33</v>
      </c>
      <c r="DQ449" s="62">
        <f>'2023'!DZ56</f>
        <v>3.9</v>
      </c>
      <c r="DR449" s="62">
        <f>'2023'!EA56</f>
        <v>13.3</v>
      </c>
      <c r="DS449" s="62">
        <f>'2023'!EF56</f>
        <v>50</v>
      </c>
      <c r="DT449" s="62">
        <f>'2023'!EG56</f>
        <v>5.4</v>
      </c>
      <c r="DU449" s="62">
        <f>'2023'!EH56</f>
        <v>88.9</v>
      </c>
      <c r="DV449" s="63">
        <f>'2023'!EI56</f>
        <v>11.1</v>
      </c>
    </row>
    <row r="450" spans="1:126" ht="15.75" customHeight="1" x14ac:dyDescent="0.2">
      <c r="A450" s="30">
        <f t="shared" si="43"/>
        <v>448</v>
      </c>
      <c r="B450" s="31">
        <f>'2016'!A27</f>
        <v>25</v>
      </c>
      <c r="C450" s="31">
        <v>2016</v>
      </c>
      <c r="D450" s="32" t="str">
        <f>'2016'!B27</f>
        <v>DeMarcus Ayers</v>
      </c>
      <c r="E450" s="32" t="str" cm="1">
        <f t="array" ref="E450">_xlfn.IFS(F450&gt;12.5,"Cornerstone",AND(F450&gt;11.995,F450&lt;12.5),"Elite",AND(F450&gt;11,F450&lt;12.995),"Elite Upside",AND(F450&gt;=9.69,F450&lt;10.999),"Upside",AND(F450&gt;8.4,F450&lt;9.999),"Upside Lite",AND(F450&gt;7.25,F450&lt;8.999),"Outlier",AND(F450&gt;=6,F450&lt;7.25),"Outlier Lite",F450&lt;6.999,"Purgatory")</f>
        <v>Purgatory</v>
      </c>
      <c r="F450" s="33">
        <f>'2016'!C27</f>
        <v>5.0228571428571431</v>
      </c>
      <c r="G450" s="33">
        <f t="shared" si="44"/>
        <v>27.1</v>
      </c>
      <c r="H450" s="303">
        <f t="shared" si="45"/>
        <v>-1.9564440700009949</v>
      </c>
      <c r="I450" s="34" t="str">
        <f>'2016'!D27</f>
        <v>Houston</v>
      </c>
      <c r="J450" s="35">
        <f>'2016'!E27</f>
        <v>6</v>
      </c>
      <c r="K450" s="36">
        <f>'2016'!F27</f>
        <v>34522</v>
      </c>
      <c r="L450" s="37">
        <f>'2016'!G27</f>
        <v>31.246575342465754</v>
      </c>
      <c r="M450" s="37" t="str">
        <f>'2016'!H27</f>
        <v>JR</v>
      </c>
      <c r="N450" s="37">
        <f>'2016'!I27</f>
        <v>21.82191780821918</v>
      </c>
      <c r="O450" s="37" t="str">
        <f>'2016'!J27</f>
        <v>Hybrid</v>
      </c>
      <c r="P450" s="37" t="str">
        <f>'2016'!K27</f>
        <v>BALL HOG</v>
      </c>
      <c r="Q450" s="37" t="str">
        <f>'2016'!L27</f>
        <v>N/A</v>
      </c>
      <c r="R450" s="55">
        <f>'2016'!M27</f>
        <v>69</v>
      </c>
      <c r="S450" s="55">
        <f>'2016'!N27</f>
        <v>182</v>
      </c>
      <c r="T450" s="231">
        <f t="shared" si="46"/>
        <v>26.876403931341784</v>
      </c>
      <c r="U450" s="37">
        <f>'2016'!O27</f>
        <v>4.72</v>
      </c>
      <c r="V450" s="56">
        <f>'2016'!P27</f>
        <v>7</v>
      </c>
      <c r="W450" s="57">
        <f>'2016'!Q27</f>
        <v>0</v>
      </c>
      <c r="X450" s="58">
        <f>'2016'!R27</f>
        <v>0</v>
      </c>
      <c r="Y450" s="58">
        <f>'2016'!S27</f>
        <v>3.5645736221551962E-2</v>
      </c>
      <c r="Z450" s="58">
        <f>'2016'!T27</f>
        <v>0.11025726695623121</v>
      </c>
      <c r="AA450" s="58">
        <f>'2016'!U27</f>
        <v>0.35701956271576524</v>
      </c>
      <c r="AB450" s="58">
        <f>'2016'!V27</f>
        <v>0.35701956271576524</v>
      </c>
      <c r="AC450" s="59">
        <f>'2016'!W27</f>
        <v>0.30346662830840043</v>
      </c>
      <c r="AD450" s="42">
        <f>'2016'!X27</f>
        <v>21.164383561643834</v>
      </c>
      <c r="AE450" s="43">
        <f>'2016'!Y27</f>
        <v>2.8</v>
      </c>
      <c r="AF450" s="43">
        <f>'2016'!Z27</f>
        <v>7.5</v>
      </c>
      <c r="AG450" s="43">
        <f>'2016'!AA27</f>
        <v>9.1999999999999993</v>
      </c>
      <c r="AH450" s="43">
        <f>'2016'!AB27</f>
        <v>0</v>
      </c>
      <c r="AI450" s="43">
        <f>'2016'!AC27</f>
        <v>0</v>
      </c>
      <c r="AJ450" s="44" t="str">
        <f>'2016'!AD27</f>
        <v>N/A</v>
      </c>
      <c r="AK450" s="44" t="str">
        <f>'2016'!AE27</f>
        <v>N/A</v>
      </c>
      <c r="AL450" s="45">
        <f>'2016'!AF27</f>
        <v>0.02</v>
      </c>
      <c r="AM450" s="46">
        <f>DS450/100</f>
        <v>0</v>
      </c>
      <c r="AN450" s="45">
        <f>'2016'!AG27</f>
        <v>0.376</v>
      </c>
      <c r="AO450" s="45">
        <f>'2016'!AH27</f>
        <v>0.61599999999999999</v>
      </c>
      <c r="AP450" s="43">
        <f>'2016'!AI27</f>
        <v>73.338730685666633</v>
      </c>
      <c r="AQ450" s="47">
        <f>'2016'!AJ27</f>
        <v>66.707707622368261</v>
      </c>
      <c r="AR450" s="48">
        <f>'2016'!AK27</f>
        <v>8</v>
      </c>
      <c r="AS450" s="49">
        <f>'2016'!AL27</f>
        <v>4</v>
      </c>
      <c r="AT450" s="49">
        <f>'2016'!AM27</f>
        <v>5</v>
      </c>
      <c r="AU450" s="49">
        <f>'2016'!AN27</f>
        <v>6</v>
      </c>
      <c r="AV450" s="49">
        <f>'2016'!AO27</f>
        <v>3</v>
      </c>
      <c r="AW450" s="49">
        <f>'2016'!AP27</f>
        <v>1</v>
      </c>
      <c r="AX450" s="49">
        <f>'2016'!AQ27</f>
        <v>1</v>
      </c>
      <c r="AY450" s="50">
        <f>'2016'!AR27</f>
        <v>0</v>
      </c>
      <c r="AZ450" s="60">
        <f>'2016'!AS27</f>
        <v>0</v>
      </c>
      <c r="BA450" s="61">
        <f>'2016'!AT27</f>
        <v>1</v>
      </c>
      <c r="BB450" s="61">
        <f>'2016'!AU27</f>
        <v>0</v>
      </c>
      <c r="BC450" s="61">
        <f>'2016'!AV27</f>
        <v>0</v>
      </c>
      <c r="BD450" s="61">
        <f>'2016'!AW27</f>
        <v>0</v>
      </c>
      <c r="BE450" s="61">
        <f>'2016'!AX27</f>
        <v>0</v>
      </c>
      <c r="BF450" s="62">
        <f>'2016'!AY27</f>
        <v>0</v>
      </c>
      <c r="BG450" s="62">
        <f>'2016'!AZ27</f>
        <v>0</v>
      </c>
      <c r="BH450" s="62">
        <f>'2016'!BA27</f>
        <v>0</v>
      </c>
      <c r="BI450" s="62">
        <f>'2016'!BB27</f>
        <v>0</v>
      </c>
      <c r="BJ450" s="62">
        <f>'2016'!BC27</f>
        <v>0</v>
      </c>
      <c r="BK450" s="62">
        <f>'2016'!BD27</f>
        <v>0</v>
      </c>
      <c r="BL450" s="62">
        <f>'2016'!BE27</f>
        <v>0</v>
      </c>
      <c r="BM450" s="62">
        <f>'2016'!BF27</f>
        <v>0</v>
      </c>
      <c r="BN450" s="63">
        <f>'2016'!BG27</f>
        <v>0</v>
      </c>
      <c r="BO450" s="60">
        <f>'2016'!BH27</f>
        <v>0</v>
      </c>
      <c r="BP450" s="61">
        <f>'2016'!BI27</f>
        <v>1</v>
      </c>
      <c r="BQ450" s="61">
        <f>'2016'!BJ27</f>
        <v>0</v>
      </c>
      <c r="BR450" s="61">
        <f>'2016'!BK27</f>
        <v>0</v>
      </c>
      <c r="BS450" s="61">
        <f>'2016'!BL27</f>
        <v>0</v>
      </c>
      <c r="BT450" s="61">
        <f>'2016'!BM27</f>
        <v>0</v>
      </c>
      <c r="BU450" s="62">
        <f>'2016'!BN27</f>
        <v>0</v>
      </c>
      <c r="BV450" s="62">
        <f>'2016'!BO27</f>
        <v>0</v>
      </c>
      <c r="BW450" s="62">
        <f>'2016'!BP27</f>
        <v>0</v>
      </c>
      <c r="BX450" s="62">
        <f>'2016'!BQ27</f>
        <v>0</v>
      </c>
      <c r="BY450" s="62">
        <f>'2016'!BR27</f>
        <v>0</v>
      </c>
      <c r="BZ450" s="62">
        <f>'2016'!BS27</f>
        <v>0</v>
      </c>
      <c r="CA450" s="62">
        <f>'2016'!BT27</f>
        <v>0</v>
      </c>
      <c r="CB450" s="62">
        <f>'2016'!BU27</f>
        <v>0</v>
      </c>
      <c r="CC450" s="63">
        <f>'2016'!BV27</f>
        <v>0</v>
      </c>
      <c r="CD450" s="60">
        <f>'2016'!BW27</f>
        <v>130</v>
      </c>
      <c r="CE450" s="61">
        <f>'2016'!BX27</f>
        <v>3647</v>
      </c>
      <c r="CF450" s="61">
        <f>'2016'!BY27</f>
        <v>0</v>
      </c>
      <c r="CG450" s="61">
        <f>'2016'!BZ27</f>
        <v>0</v>
      </c>
      <c r="CH450" s="61">
        <f>'2016'!CA27</f>
        <v>0</v>
      </c>
      <c r="CI450" s="61">
        <f>'2016'!CB27</f>
        <v>0</v>
      </c>
      <c r="CJ450" s="62">
        <f>'2016'!CC27</f>
        <v>0</v>
      </c>
      <c r="CK450" s="62">
        <f>'2016'!CD27</f>
        <v>0</v>
      </c>
      <c r="CL450" s="62">
        <f>'2016'!CE27</f>
        <v>0</v>
      </c>
      <c r="CM450" s="62">
        <f>'2016'!CF27</f>
        <v>0</v>
      </c>
      <c r="CN450" s="62">
        <f>'2016'!CG27</f>
        <v>0</v>
      </c>
      <c r="CO450" s="62">
        <f>'2016'!CH27</f>
        <v>0</v>
      </c>
      <c r="CP450" s="62">
        <f>'2016'!CI27</f>
        <v>0</v>
      </c>
      <c r="CQ450" s="62">
        <f>'2016'!CJ27</f>
        <v>0</v>
      </c>
      <c r="CR450" s="63">
        <f>'2016'!CK27</f>
        <v>0</v>
      </c>
      <c r="CS450" s="60">
        <f>'2016'!CL27</f>
        <v>330</v>
      </c>
      <c r="CT450" s="61">
        <f>'2016'!CM27</f>
        <v>2993</v>
      </c>
      <c r="CU450" s="61">
        <f>'2016'!CN27</f>
        <v>50</v>
      </c>
      <c r="CV450" s="61">
        <f>'2016'!CO27</f>
        <v>33</v>
      </c>
      <c r="CW450" s="61">
        <f>'2016'!CP27</f>
        <v>2</v>
      </c>
      <c r="CX450" s="61">
        <f>'2016'!CQ27</f>
        <v>0</v>
      </c>
      <c r="CY450" s="62">
        <f>'2016'!CR27</f>
        <v>0</v>
      </c>
      <c r="CZ450" s="62">
        <f>'2016'!CS27</f>
        <v>0</v>
      </c>
      <c r="DA450" s="62">
        <f>'2016'!CT27</f>
        <v>1.1100000000000001</v>
      </c>
      <c r="DB450" s="62">
        <f>'2016'!CU27</f>
        <v>4.8</v>
      </c>
      <c r="DC450" s="62">
        <f>'2016'!CV27</f>
        <v>9.1999999999999993</v>
      </c>
      <c r="DD450" s="62">
        <f>'2016'!CW27</f>
        <v>0</v>
      </c>
      <c r="DE450" s="62">
        <f>'2016'!CX27</f>
        <v>10.8</v>
      </c>
      <c r="DF450" s="62">
        <f>'2016'!CY27</f>
        <v>73</v>
      </c>
      <c r="DG450" s="63">
        <f>'2016'!CZ27</f>
        <v>26.7</v>
      </c>
      <c r="DH450" s="60">
        <f>'2016'!DA27</f>
        <v>1241</v>
      </c>
      <c r="DI450" s="61">
        <f>'2016'!DB27</f>
        <v>3476</v>
      </c>
      <c r="DJ450" s="61">
        <f>'2016'!DC27</f>
        <v>133</v>
      </c>
      <c r="DK450" s="61">
        <f>'2016'!DD27</f>
        <v>99</v>
      </c>
      <c r="DL450" s="61">
        <f>'2016'!DE27</f>
        <v>6</v>
      </c>
      <c r="DM450" s="61">
        <f>'2016'!DF27</f>
        <v>0</v>
      </c>
      <c r="DN450" s="62">
        <f>'2016'!DG27</f>
        <v>0</v>
      </c>
      <c r="DO450" s="62">
        <f>'2016'!DH27</f>
        <v>0</v>
      </c>
      <c r="DP450" s="62">
        <f>'2016'!DI27</f>
        <v>2.8</v>
      </c>
      <c r="DQ450" s="62">
        <f>'2016'!DJ27</f>
        <v>7.5</v>
      </c>
      <c r="DR450" s="62">
        <f>'2016'!DK27</f>
        <v>7.9</v>
      </c>
      <c r="DS450" s="62">
        <f>'2016'!DL27</f>
        <v>0</v>
      </c>
      <c r="DT450" s="62">
        <f>'2016'!DM27</f>
        <v>2</v>
      </c>
      <c r="DU450" s="62">
        <f>'2016'!DN27</f>
        <v>2.2000000000000002</v>
      </c>
      <c r="DV450" s="63">
        <f>'2016'!DO27</f>
        <v>96.5</v>
      </c>
    </row>
    <row r="451" spans="1:126" ht="15.75" customHeight="1" x14ac:dyDescent="0.2">
      <c r="A451" s="30">
        <f t="shared" ref="A451:A514" si="49">_xlfn.RANK.EQ(F451,F$3:F$616)</f>
        <v>449</v>
      </c>
      <c r="B451" s="31">
        <f>'2023'!A57</f>
        <v>55</v>
      </c>
      <c r="C451" s="31">
        <v>2023</v>
      </c>
      <c r="D451" s="32" t="str">
        <f>'2023'!B57</f>
        <v>Joseph Ngata</v>
      </c>
      <c r="E451" s="32" t="str" cm="1">
        <f t="array" ref="E451">_xlfn.IFS(F451&gt;12.5,"Cornerstone",AND(F451&gt;11.995,F451&lt;12.5),"Elite",AND(F451&gt;11,F451&lt;12.995),"Elite Upside",AND(F451&gt;=9.69,F451&lt;10.999),"Upside",AND(F451&gt;8.4,F451&lt;9.999),"Upside Lite",AND(F451&gt;7.25,F451&lt;8.999),"Outlier",AND(F451&gt;=6,F451&lt;7.25),"Outlier Lite",F451&lt;6.999,"Purgatory")</f>
        <v>Purgatory</v>
      </c>
      <c r="F451" s="33">
        <f>'2023'!C57</f>
        <v>5.0028571428571436</v>
      </c>
      <c r="G451" s="33">
        <f t="shared" ref="G451:G514" si="50">(_xlfn.PERCENTRANK.EXC($F$3:$F$616,F451)*100)</f>
        <v>26.900000000000002</v>
      </c>
      <c r="H451" s="303">
        <f t="shared" ref="H451:H514" si="51">STANDARDIZE(F451,(AVERAGE($F$3:$F$372)),(_xlfn.STDEV.P($F$3:$F$371)))</f>
        <v>-1.9679231589786115</v>
      </c>
      <c r="I451" s="34" t="str">
        <f>'2023'!D57</f>
        <v>Clemson</v>
      </c>
      <c r="J451" s="35">
        <f>'2023'!E57</f>
        <v>4</v>
      </c>
      <c r="K451" s="36">
        <f>'2023'!F57</f>
        <v>37051</v>
      </c>
      <c r="L451" s="37">
        <f>'2023'!G57</f>
        <v>24.317808219178083</v>
      </c>
      <c r="M451" s="37" t="str">
        <f>'2023'!H57</f>
        <v>SR</v>
      </c>
      <c r="N451" s="37">
        <f>'2023'!I57</f>
        <v>21.895890410958906</v>
      </c>
      <c r="O451" s="37" t="str">
        <f>'2023'!J57</f>
        <v>Wide</v>
      </c>
      <c r="P451" s="37" t="str">
        <f>'2023'!K57</f>
        <v>SLOB</v>
      </c>
      <c r="Q451" s="37" t="str">
        <f>'2023'!L57</f>
        <v>Poor Separator</v>
      </c>
      <c r="R451" s="35">
        <f>'2023'!M57</f>
        <v>75</v>
      </c>
      <c r="S451" s="35">
        <f>'2023'!N57</f>
        <v>217</v>
      </c>
      <c r="T451" s="231">
        <f t="shared" si="46"/>
        <v>27.122839881235318</v>
      </c>
      <c r="U451" s="35">
        <f>'2023'!O57</f>
        <v>4.54</v>
      </c>
      <c r="V451" s="38">
        <f>'2023'!P57</f>
        <v>0</v>
      </c>
      <c r="W451" s="57">
        <f>'2023'!Q57</f>
        <v>0</v>
      </c>
      <c r="X451" s="58">
        <f>'2023'!R57</f>
        <v>5.5497745404092962E-2</v>
      </c>
      <c r="Y451" s="58">
        <f>'2023'!S57</f>
        <v>5.9540889526542323E-2</v>
      </c>
      <c r="Z451" s="58">
        <f>'2023'!T57</f>
        <v>0.17621499839073063</v>
      </c>
      <c r="AA451" s="58">
        <f>'2023'!U57</f>
        <v>0.16166707646914188</v>
      </c>
      <c r="AB451" s="58">
        <f>'2023'!V57</f>
        <v>0.16894103742993627</v>
      </c>
      <c r="AC451" s="59">
        <f>'2023'!W57</f>
        <v>0.16049398555843944</v>
      </c>
      <c r="AD451" s="42" t="str">
        <f>'2023'!X57</f>
        <v>N/A</v>
      </c>
      <c r="AE451" s="43">
        <f>'2023'!Y57</f>
        <v>2</v>
      </c>
      <c r="AF451" s="43">
        <f>'2023'!Z57</f>
        <v>7.9</v>
      </c>
      <c r="AG451" s="43">
        <f>'2023'!AA57</f>
        <v>12.5</v>
      </c>
      <c r="AH451" s="43">
        <f>'2023'!AB57</f>
        <v>0.89</v>
      </c>
      <c r="AI451" s="43">
        <f>'2023'!AC57</f>
        <v>1.73</v>
      </c>
      <c r="AJ451" s="44">
        <f>'2023'!AD57</f>
        <v>4.1787072243346012E-2</v>
      </c>
      <c r="AK451" s="44">
        <f>'2023'!AE57</f>
        <v>0.15819391634980989</v>
      </c>
      <c r="AL451" s="45">
        <f>'2023'!AF57</f>
        <v>6.8000000000000005E-2</v>
      </c>
      <c r="AM451" s="46">
        <f>DD451/100</f>
        <v>0.7</v>
      </c>
      <c r="AN451" s="45">
        <f>'2023'!AG57</f>
        <v>0.95850000000000002</v>
      </c>
      <c r="AO451" s="45">
        <f>'2023'!AH57</f>
        <v>3.7000000000000005E-2</v>
      </c>
      <c r="AP451" s="43">
        <f>'2023'!AI57</f>
        <v>102.15657362650551</v>
      </c>
      <c r="AQ451" s="47">
        <f>'2023'!AJ57</f>
        <v>105.29971713423448</v>
      </c>
      <c r="AR451" s="48">
        <f>'2023'!AK57</f>
        <v>4</v>
      </c>
      <c r="AS451" s="49">
        <f>'2023'!AL57</f>
        <v>0</v>
      </c>
      <c r="AT451" s="49">
        <f>'2023'!AM57</f>
        <v>4</v>
      </c>
      <c r="AU451" s="49">
        <f>'2023'!AN57</f>
        <v>5</v>
      </c>
      <c r="AV451" s="49">
        <f>'2023'!AO57</f>
        <v>7</v>
      </c>
      <c r="AW451" s="49">
        <f>'2023'!AP57</f>
        <v>7</v>
      </c>
      <c r="AX451" s="49">
        <f>'2023'!AQ57</f>
        <v>0</v>
      </c>
      <c r="AY451" s="50">
        <f>'2023'!AR57</f>
        <v>0.25</v>
      </c>
      <c r="AZ451" s="60">
        <f>'2023'!AS57</f>
        <v>0</v>
      </c>
      <c r="BA451" s="61">
        <f>'2023'!AT57</f>
        <v>4180.5</v>
      </c>
      <c r="BB451" s="61">
        <f>'2023'!AU57</f>
        <v>0</v>
      </c>
      <c r="BC451" s="61">
        <f>'2023'!AV57</f>
        <v>0</v>
      </c>
      <c r="BD451" s="61">
        <f>'2023'!AW57</f>
        <v>0</v>
      </c>
      <c r="BE451" s="61">
        <f>'2023'!AX57</f>
        <v>0</v>
      </c>
      <c r="BF451" s="62">
        <f>'2023'!AY57</f>
        <v>0</v>
      </c>
      <c r="BG451" s="62">
        <f>'2023'!AZ57</f>
        <v>0</v>
      </c>
      <c r="BH451" s="62">
        <f>'2023'!BA57</f>
        <v>0</v>
      </c>
      <c r="BI451" s="62">
        <f>'2023'!BA57</f>
        <v>0</v>
      </c>
      <c r="BJ451" s="62">
        <f>'2023'!BC57</f>
        <v>0</v>
      </c>
      <c r="BK451" s="62">
        <f>'2023'!BH57</f>
        <v>0</v>
      </c>
      <c r="BL451" s="62">
        <f>'2023'!BI57</f>
        <v>0</v>
      </c>
      <c r="BM451" s="62">
        <f>'2023'!BJ57</f>
        <v>0</v>
      </c>
      <c r="BN451" s="63">
        <f>'2023'!BK57</f>
        <v>0</v>
      </c>
      <c r="BO451" s="60">
        <f>'2023'!BL57</f>
        <v>240</v>
      </c>
      <c r="BP451" s="61">
        <f>'2023'!BM57</f>
        <v>4324.5</v>
      </c>
      <c r="BQ451" s="61">
        <f>'2023'!BN57</f>
        <v>36</v>
      </c>
      <c r="BR451" s="61">
        <f>'2023'!BO57</f>
        <v>17</v>
      </c>
      <c r="BS451" s="61">
        <f>'2023'!BP57</f>
        <v>3</v>
      </c>
      <c r="BT451" s="61">
        <f>'2023'!BQ57</f>
        <v>40</v>
      </c>
      <c r="BU451" s="62">
        <f>'2023'!BR57</f>
        <v>0.47</v>
      </c>
      <c r="BV451" s="62">
        <f>'2023'!BS57</f>
        <v>0.54</v>
      </c>
      <c r="BW451" s="62">
        <f>'2023'!BT57</f>
        <v>1.64</v>
      </c>
      <c r="BX451" s="62">
        <f>'2023'!BU57</f>
        <v>4.7</v>
      </c>
      <c r="BY451" s="62">
        <f>'2023'!BV57</f>
        <v>14.1</v>
      </c>
      <c r="BZ451" s="62">
        <f>'2023'!CA57</f>
        <v>42.9</v>
      </c>
      <c r="CA451" s="62">
        <f>'2023'!CB57</f>
        <v>15</v>
      </c>
      <c r="CB451" s="62">
        <f>'2023'!CC57</f>
        <v>95.5</v>
      </c>
      <c r="CC451" s="63">
        <f>'2023'!CD57</f>
        <v>4.5</v>
      </c>
      <c r="CD451" s="60">
        <f>'2023'!CE57</f>
        <v>83</v>
      </c>
      <c r="CE451" s="61">
        <f>'2023'!CF57</f>
        <v>1394</v>
      </c>
      <c r="CF451" s="61">
        <f>'2023'!CG57</f>
        <v>10</v>
      </c>
      <c r="CG451" s="61">
        <f>'2023'!CH57</f>
        <v>7</v>
      </c>
      <c r="CH451" s="61">
        <f>'2023'!CI57</f>
        <v>0</v>
      </c>
      <c r="CI451" s="61">
        <f>'2023'!CJ57</f>
        <v>31</v>
      </c>
      <c r="CJ451" s="62">
        <f>'2023'!CK57</f>
        <v>0</v>
      </c>
      <c r="CK451" s="62">
        <f>'2023'!CL57</f>
        <v>0.47</v>
      </c>
      <c r="CL451" s="62">
        <f>'2023'!CM57</f>
        <v>1.22</v>
      </c>
      <c r="CM451" s="62">
        <f>'2023'!CN57</f>
        <v>5</v>
      </c>
      <c r="CN451" s="62">
        <f>'2023'!CO57</f>
        <v>12</v>
      </c>
      <c r="CO451" s="62">
        <f>'2023'!CT57</f>
        <v>0</v>
      </c>
      <c r="CP451" s="62">
        <f>'2023'!CU57</f>
        <v>0</v>
      </c>
      <c r="CQ451" s="62">
        <f>'2023'!CV57</f>
        <v>98.5</v>
      </c>
      <c r="CR451" s="63">
        <f>'2023'!CW57</f>
        <v>1.5</v>
      </c>
      <c r="CS451" s="60">
        <f>'2023'!CX57</f>
        <v>438</v>
      </c>
      <c r="CT451" s="61">
        <f>'2023'!CY57</f>
        <v>2485.6</v>
      </c>
      <c r="CU451" s="61">
        <f>'2023'!CZ57</f>
        <v>44</v>
      </c>
      <c r="CV451" s="61">
        <f>'2023'!DA57</f>
        <v>23</v>
      </c>
      <c r="CW451" s="61">
        <f>'2023'!DB57</f>
        <v>1</v>
      </c>
      <c r="CX451" s="61">
        <f>'2023'!DC57</f>
        <v>0</v>
      </c>
      <c r="CY451" s="62">
        <f>'2023'!DD57</f>
        <v>0.89</v>
      </c>
      <c r="CZ451" s="62">
        <f>'2023'!DE57</f>
        <v>1.73</v>
      </c>
      <c r="DA451" s="62">
        <f>'2023'!DF57</f>
        <v>2</v>
      </c>
      <c r="DB451" s="62">
        <f>'2023'!DG57</f>
        <v>7.9</v>
      </c>
      <c r="DC451" s="62">
        <f>'2023'!DH57</f>
        <v>12.5</v>
      </c>
      <c r="DD451" s="62">
        <f>'2023'!DM57</f>
        <v>70</v>
      </c>
      <c r="DE451" s="62">
        <f>'2023'!DN57</f>
        <v>14.8</v>
      </c>
      <c r="DF451" s="62">
        <f>'2023'!DO57</f>
        <v>95.7</v>
      </c>
      <c r="DG451" s="63">
        <f>'2023'!DP57</f>
        <v>3.4</v>
      </c>
      <c r="DH451" s="60">
        <f>'2023'!DQ57</f>
        <v>526</v>
      </c>
      <c r="DI451" s="61">
        <f>'2023'!DR57</f>
        <v>3253.6</v>
      </c>
      <c r="DJ451" s="61">
        <f>'2023'!DS57</f>
        <v>67</v>
      </c>
      <c r="DK451" s="61">
        <f>'2023'!DT57</f>
        <v>41</v>
      </c>
      <c r="DL451" s="61">
        <f>'2023'!DU57</f>
        <v>2</v>
      </c>
      <c r="DM451" s="61">
        <f>'2023'!DV57</f>
        <v>24</v>
      </c>
      <c r="DN451" s="62">
        <f>'2023'!DW57</f>
        <v>0.67</v>
      </c>
      <c r="DO451" s="62">
        <f>'2023'!DX57</f>
        <v>1.1000000000000001</v>
      </c>
      <c r="DP451" s="62">
        <f>'2023'!DY57</f>
        <v>1.57</v>
      </c>
      <c r="DQ451" s="62">
        <f>'2023'!DZ57</f>
        <v>3.6</v>
      </c>
      <c r="DR451" s="62">
        <f>'2023'!EA57</f>
        <v>12.5</v>
      </c>
      <c r="DS451" s="62">
        <f>'2023'!EF57</f>
        <v>42.9</v>
      </c>
      <c r="DT451" s="62">
        <f>'2023'!EG57</f>
        <v>6.8</v>
      </c>
      <c r="DU451" s="62">
        <f>'2023'!EH57</f>
        <v>96</v>
      </c>
      <c r="DV451" s="63">
        <f>'2023'!EI57</f>
        <v>4</v>
      </c>
    </row>
    <row r="452" spans="1:126" ht="15.75" customHeight="1" x14ac:dyDescent="0.2">
      <c r="A452" s="30">
        <f t="shared" si="49"/>
        <v>450</v>
      </c>
      <c r="B452" s="31">
        <f>'2023'!A58</f>
        <v>56</v>
      </c>
      <c r="C452" s="31">
        <v>2023</v>
      </c>
      <c r="D452" s="32" t="str">
        <f>'2023'!B58</f>
        <v>Jesse Matthews</v>
      </c>
      <c r="E452" s="32" t="str" cm="1">
        <f t="array" ref="E452">_xlfn.IFS(F452&gt;12.5,"Cornerstone",AND(F452&gt;11.995,F452&lt;12.5),"Elite",AND(F452&gt;11,F452&lt;12.995),"Elite Upside",AND(F452&gt;=9.69,F452&lt;10.999),"Upside",AND(F452&gt;8.4,F452&lt;9.999),"Upside Lite",AND(F452&gt;7.25,F452&lt;8.999),"Outlier",AND(F452&gt;=6,F452&lt;7.25),"Outlier Lite",F452&lt;6.999,"Purgatory")</f>
        <v>Purgatory</v>
      </c>
      <c r="F452" s="33">
        <f>'2023'!C58</f>
        <v>4.9971428571428573</v>
      </c>
      <c r="G452" s="33">
        <f t="shared" si="50"/>
        <v>26.8</v>
      </c>
      <c r="H452" s="303">
        <f t="shared" si="51"/>
        <v>-1.9712028986865022</v>
      </c>
      <c r="I452" s="34" t="str">
        <f>'2023'!D58</f>
        <v>San Diego State</v>
      </c>
      <c r="J452" s="35">
        <f>'2023'!E58</f>
        <v>7</v>
      </c>
      <c r="K452" s="36">
        <f>'2023'!F58</f>
        <v>36384</v>
      </c>
      <c r="L452" s="37">
        <f>'2023'!G58</f>
        <v>26.145205479452056</v>
      </c>
      <c r="M452" s="37" t="str">
        <f>'2023'!H58</f>
        <v>SR</v>
      </c>
      <c r="N452" s="37">
        <f>'2023'!I58</f>
        <v>23.723287671232878</v>
      </c>
      <c r="O452" s="37" t="str">
        <f>'2023'!J58</f>
        <v>Hybrid</v>
      </c>
      <c r="P452" s="37" t="str">
        <f>'2023'!K58</f>
        <v>PROTO Z</v>
      </c>
      <c r="Q452" s="37" t="str">
        <f>'2023'!L58</f>
        <v>Poor Earner</v>
      </c>
      <c r="R452" s="35">
        <f>'2023'!M58</f>
        <v>72</v>
      </c>
      <c r="S452" s="35">
        <f>'2023'!N58</f>
        <v>190</v>
      </c>
      <c r="T452" s="231">
        <f t="shared" ref="T452:T515" si="52">S452*0.453592/(R452*0.0254)^2</f>
        <v>25.76834706138548</v>
      </c>
      <c r="U452" s="35">
        <f>'2023'!O58</f>
        <v>4.57</v>
      </c>
      <c r="V452" s="38">
        <f>'2023'!P58</f>
        <v>0</v>
      </c>
      <c r="W452" s="57">
        <f>'2023'!Q58</f>
        <v>0</v>
      </c>
      <c r="X452" s="58">
        <f>'2023'!R58</f>
        <v>0.24033715544080797</v>
      </c>
      <c r="Y452" s="58">
        <f>'2023'!S58</f>
        <v>0.26915455746367239</v>
      </c>
      <c r="Z452" s="58">
        <f>'2023'!T58</f>
        <v>0.27312175614736667</v>
      </c>
      <c r="AA452" s="58">
        <f>'2023'!U58</f>
        <v>0.21529985166348803</v>
      </c>
      <c r="AB452" s="58">
        <f>'2023'!V58</f>
        <v>0.24421080390542735</v>
      </c>
      <c r="AC452" s="59">
        <f>'2023'!W58</f>
        <v>0.18560021096812479</v>
      </c>
      <c r="AD452" s="42">
        <f>'2023'!X58</f>
        <v>20.065753424657533</v>
      </c>
      <c r="AE452" s="43">
        <f>'2023'!Y58</f>
        <v>2.0299999999999998</v>
      </c>
      <c r="AF452" s="43">
        <f>'2023'!Z58</f>
        <v>3.6</v>
      </c>
      <c r="AG452" s="43">
        <f>'2023'!AA58</f>
        <v>10.3</v>
      </c>
      <c r="AH452" s="43">
        <f>'2023'!AB58</f>
        <v>0.79</v>
      </c>
      <c r="AI452" s="43">
        <f>'2023'!AC58</f>
        <v>1.9</v>
      </c>
      <c r="AJ452" s="44">
        <f>'2023'!AD58</f>
        <v>2.1574803149606303E-2</v>
      </c>
      <c r="AK452" s="44">
        <f>'2023'!AE58</f>
        <v>0.17259842519685042</v>
      </c>
      <c r="AL452" s="45">
        <f>'2023'!AF58</f>
        <v>6.3E-2</v>
      </c>
      <c r="AM452" s="46">
        <f>DD452/100</f>
        <v>0.69599999999999995</v>
      </c>
      <c r="AN452" s="45">
        <f>'2023'!AG58</f>
        <v>0.73799999999999999</v>
      </c>
      <c r="AO452" s="45">
        <f>'2023'!AH58</f>
        <v>0.26200000000000001</v>
      </c>
      <c r="AP452" s="43">
        <f>'2023'!AI58</f>
        <v>87.120186477019388</v>
      </c>
      <c r="AQ452" s="47">
        <f>'2023'!AJ58</f>
        <v>84.466895492332185</v>
      </c>
      <c r="AR452" s="48">
        <f>'2023'!AK58</f>
        <v>5</v>
      </c>
      <c r="AS452" s="49">
        <f>'2023'!AL58</f>
        <v>6</v>
      </c>
      <c r="AT452" s="49">
        <f>'2023'!AM58</f>
        <v>4</v>
      </c>
      <c r="AU452" s="49">
        <f>'2023'!AN58</f>
        <v>1</v>
      </c>
      <c r="AV452" s="49">
        <f>'2023'!AO58</f>
        <v>6</v>
      </c>
      <c r="AW452" s="49">
        <f>'2023'!AP58</f>
        <v>3</v>
      </c>
      <c r="AX452" s="49">
        <f>'2023'!AQ58</f>
        <v>0</v>
      </c>
      <c r="AY452" s="50">
        <f>'2023'!AR58</f>
        <v>0</v>
      </c>
      <c r="AZ452" s="60">
        <f>'2023'!AS58</f>
        <v>0</v>
      </c>
      <c r="BA452" s="61">
        <f>'2023'!AT58</f>
        <v>2433.6</v>
      </c>
      <c r="BB452" s="61">
        <f>'2023'!AU58</f>
        <v>0</v>
      </c>
      <c r="BC452" s="61">
        <f>'2023'!AV58</f>
        <v>0</v>
      </c>
      <c r="BD452" s="61">
        <f>'2023'!AW58</f>
        <v>0</v>
      </c>
      <c r="BE452" s="61">
        <f>'2023'!AX58</f>
        <v>0</v>
      </c>
      <c r="BF452" s="62">
        <f>'2023'!AY58</f>
        <v>0</v>
      </c>
      <c r="BG452" s="62">
        <f>'2023'!AZ58</f>
        <v>0</v>
      </c>
      <c r="BH452" s="62">
        <f>'2023'!BA58</f>
        <v>0</v>
      </c>
      <c r="BI452" s="62">
        <f>'2023'!BA58</f>
        <v>0</v>
      </c>
      <c r="BJ452" s="62">
        <f>'2023'!BC58</f>
        <v>0</v>
      </c>
      <c r="BK452" s="62">
        <f>'2023'!BH58</f>
        <v>0</v>
      </c>
      <c r="BL452" s="62">
        <f>'2023'!BI58</f>
        <v>0</v>
      </c>
      <c r="BM452" s="62">
        <f>'2023'!BJ58</f>
        <v>0</v>
      </c>
      <c r="BN452" s="63">
        <f>'2023'!BK58</f>
        <v>0</v>
      </c>
      <c r="BO452" s="60">
        <f>'2023'!BL58</f>
        <v>633</v>
      </c>
      <c r="BP452" s="61">
        <f>'2023'!BM58</f>
        <v>2633.7999999999997</v>
      </c>
      <c r="BQ452" s="61">
        <f>'2023'!BN58</f>
        <v>70</v>
      </c>
      <c r="BR452" s="61">
        <f>'2023'!BO58</f>
        <v>48</v>
      </c>
      <c r="BS452" s="61">
        <f>'2023'!BP58</f>
        <v>2</v>
      </c>
      <c r="BT452" s="61">
        <f>'2023'!BQ58</f>
        <v>15</v>
      </c>
      <c r="BU452" s="62">
        <f>'2023'!BR58</f>
        <v>0.82</v>
      </c>
      <c r="BV452" s="62">
        <f>'2023'!BS58</f>
        <v>1.59</v>
      </c>
      <c r="BW452" s="62">
        <f>'2023'!BT58</f>
        <v>1.77</v>
      </c>
      <c r="BX452" s="62">
        <f>'2023'!BU58</f>
        <v>0</v>
      </c>
      <c r="BY452" s="62">
        <f>'2023'!BV58</f>
        <v>0</v>
      </c>
      <c r="BZ452" s="62">
        <f>'2023'!CA58</f>
        <v>56.3</v>
      </c>
      <c r="CA452" s="62">
        <f>'2023'!CB58</f>
        <v>0</v>
      </c>
      <c r="CB452" s="62">
        <f>'2023'!CC58</f>
        <v>90</v>
      </c>
      <c r="CC452" s="63">
        <f>'2023'!CD58</f>
        <v>9.5</v>
      </c>
      <c r="CD452" s="60">
        <f>'2023'!CE58</f>
        <v>326</v>
      </c>
      <c r="CE452" s="61">
        <f>'2023'!CF58</f>
        <v>1211.2</v>
      </c>
      <c r="CF452" s="61">
        <f>'2023'!CG58</f>
        <v>43</v>
      </c>
      <c r="CG452" s="61">
        <f>'2023'!CH58</f>
        <v>25</v>
      </c>
      <c r="CH452" s="61">
        <f>'2023'!CI58</f>
        <v>1</v>
      </c>
      <c r="CI452" s="61">
        <f>'2023'!CJ58</f>
        <v>6</v>
      </c>
      <c r="CJ452" s="62">
        <f>'2023'!CK58</f>
        <v>0.35</v>
      </c>
      <c r="CK452" s="62">
        <f>'2023'!CL58</f>
        <v>1.61</v>
      </c>
      <c r="CL452" s="62">
        <f>'2023'!CM58</f>
        <v>1.85</v>
      </c>
      <c r="CM452" s="62">
        <f>'2023'!CN58</f>
        <v>0</v>
      </c>
      <c r="CN452" s="62">
        <f>'2023'!CO58</f>
        <v>0</v>
      </c>
      <c r="CO452" s="62">
        <f>'2023'!CT58</f>
        <v>42.9</v>
      </c>
      <c r="CP452" s="62">
        <f>'2023'!CU58</f>
        <v>7.4</v>
      </c>
      <c r="CQ452" s="62">
        <f>'2023'!CV58</f>
        <v>78.599999999999994</v>
      </c>
      <c r="CR452" s="63">
        <f>'2023'!CW58</f>
        <v>20.9</v>
      </c>
      <c r="CS452" s="60">
        <f>'2023'!CX58</f>
        <v>642</v>
      </c>
      <c r="CT452" s="61">
        <f>'2023'!CY58</f>
        <v>2350.6</v>
      </c>
      <c r="CU452" s="61">
        <f>'2023'!CZ58</f>
        <v>80</v>
      </c>
      <c r="CV452" s="61">
        <f>'2023'!DA58</f>
        <v>57</v>
      </c>
      <c r="CW452" s="61">
        <f>'2023'!DB58</f>
        <v>9</v>
      </c>
      <c r="CX452" s="61">
        <f>'2023'!DC58</f>
        <v>16</v>
      </c>
      <c r="CY452" s="62">
        <f>'2023'!DD58</f>
        <v>0.79</v>
      </c>
      <c r="CZ452" s="62">
        <f>'2023'!DE58</f>
        <v>1.9</v>
      </c>
      <c r="DA452" s="62">
        <f>'2023'!DF58</f>
        <v>2.0299999999999998</v>
      </c>
      <c r="DB452" s="62">
        <f>'2023'!DG58</f>
        <v>3.4</v>
      </c>
      <c r="DC452" s="62">
        <f>'2023'!DH58</f>
        <v>10.5</v>
      </c>
      <c r="DD452" s="62">
        <f>'2023'!DM58</f>
        <v>69.599999999999994</v>
      </c>
      <c r="DE452" s="62">
        <f>'2023'!DN58</f>
        <v>3.4</v>
      </c>
      <c r="DF452" s="62">
        <f>'2023'!DO58</f>
        <v>73.099999999999994</v>
      </c>
      <c r="DG452" s="63">
        <f>'2023'!DP58</f>
        <v>26.9</v>
      </c>
      <c r="DH452" s="60">
        <f>'2023'!DQ58</f>
        <v>508</v>
      </c>
      <c r="DI452" s="61">
        <f>'2023'!DR58</f>
        <v>2359.5</v>
      </c>
      <c r="DJ452" s="61">
        <f>'2023'!DS58</f>
        <v>72</v>
      </c>
      <c r="DK452" s="61">
        <f>'2023'!DT58</f>
        <v>45</v>
      </c>
      <c r="DL452" s="61">
        <f>'2023'!DU58</f>
        <v>3</v>
      </c>
      <c r="DM452" s="61">
        <f>'2023'!DV58</f>
        <v>15</v>
      </c>
      <c r="DN452" s="62">
        <f>'2023'!DW58</f>
        <v>0.64</v>
      </c>
      <c r="DO452" s="62">
        <f>'2023'!DX58</f>
        <v>1.49</v>
      </c>
      <c r="DP452" s="62">
        <f>'2023'!DY58</f>
        <v>1.37</v>
      </c>
      <c r="DQ452" s="62">
        <f>'2023'!DZ58</f>
        <v>3.6</v>
      </c>
      <c r="DR452" s="62">
        <f>'2023'!EA58</f>
        <v>10.3</v>
      </c>
      <c r="DS452" s="62">
        <f>'2023'!EF58</f>
        <v>50</v>
      </c>
      <c r="DT452" s="62">
        <f>'2023'!EG58</f>
        <v>6.3</v>
      </c>
      <c r="DU452" s="62">
        <f>'2023'!EH58</f>
        <v>74.5</v>
      </c>
      <c r="DV452" s="63">
        <f>'2023'!EI58</f>
        <v>25.5</v>
      </c>
    </row>
    <row r="453" spans="1:126" ht="15.75" customHeight="1" x14ac:dyDescent="0.2">
      <c r="A453" s="30">
        <f t="shared" si="49"/>
        <v>451</v>
      </c>
      <c r="B453" s="31">
        <f>'2021'!A41</f>
        <v>39</v>
      </c>
      <c r="C453" s="31">
        <v>2021</v>
      </c>
      <c r="D453" s="32" t="str">
        <f>'2021'!B41</f>
        <v>Ben Skowronek</v>
      </c>
      <c r="E453" s="32" t="str" cm="1">
        <f t="array" ref="E453">_xlfn.IFS(F453&gt;12.5,"Cornerstone",AND(F453&gt;11.995,F453&lt;12.5),"Elite",AND(F453&gt;11,F453&lt;12.995),"Elite Upside",AND(F453&gt;=9.69,F453&lt;10.999),"Upside",AND(F453&gt;8.4,F453&lt;9.999),"Upside Lite",AND(F453&gt;7.25,F453&lt;8.999),"Outlier",AND(F453&gt;=6,F453&lt;7.25),"Outlier Lite",F453&lt;6.999,"Purgatory")</f>
        <v>Purgatory</v>
      </c>
      <c r="F453" s="33">
        <f>'2021'!C41</f>
        <v>4.9785714285714286</v>
      </c>
      <c r="G453" s="33">
        <f t="shared" si="50"/>
        <v>26.6</v>
      </c>
      <c r="H453" s="303">
        <f t="shared" si="51"/>
        <v>-1.9818620527371467</v>
      </c>
      <c r="I453" s="34" t="str">
        <f>'2021'!D41</f>
        <v>Notre Dame</v>
      </c>
      <c r="J453" s="35">
        <f>'2021'!E41</f>
        <v>2</v>
      </c>
      <c r="K453" s="36">
        <f>'2021'!F41</f>
        <v>35608</v>
      </c>
      <c r="L453" s="37">
        <f>'2021'!G41</f>
        <v>28.271232876712329</v>
      </c>
      <c r="M453" s="37" t="str">
        <f>'2021'!H41</f>
        <v>RS SR</v>
      </c>
      <c r="N453" s="37">
        <f>'2021'!I41</f>
        <v>23.854794520547944</v>
      </c>
      <c r="O453" s="37" t="str">
        <f>'2021'!J41</f>
        <v>Wide</v>
      </c>
      <c r="P453" s="37" t="str">
        <f>'2021'!K41</f>
        <v>SLOB</v>
      </c>
      <c r="Q453" s="37" t="str">
        <f>'2021'!L41</f>
        <v>Poor Earner</v>
      </c>
      <c r="R453" s="55">
        <f>'2021'!M41</f>
        <v>74.88</v>
      </c>
      <c r="S453" s="55">
        <f>'2021'!N41</f>
        <v>220</v>
      </c>
      <c r="T453" s="231">
        <f t="shared" si="52"/>
        <v>27.586014644507195</v>
      </c>
      <c r="U453" s="35">
        <f>'2021'!O41</f>
        <v>4.68</v>
      </c>
      <c r="V453" s="56">
        <f>'2021'!P41</f>
        <v>7</v>
      </c>
      <c r="W453" s="57">
        <f>'2021'!Q41</f>
        <v>2.1971123666038921E-2</v>
      </c>
      <c r="X453" s="58">
        <f>'2021'!R41</f>
        <v>0.21184210526315789</v>
      </c>
      <c r="Y453" s="58">
        <f>'2021'!S41</f>
        <v>0.16766109785202865</v>
      </c>
      <c r="Z453" s="58">
        <f>'2021'!T41</f>
        <v>0.10042735042735043</v>
      </c>
      <c r="AA453" s="58">
        <f>'2021'!U41</f>
        <v>0.20546662922400075</v>
      </c>
      <c r="AB453" s="58">
        <f>'2021'!V41</f>
        <v>0.20865436724357933</v>
      </c>
      <c r="AC453" s="59">
        <f>'2021'!W41</f>
        <v>0.20865436724357933</v>
      </c>
      <c r="AD453" s="42">
        <f>'2021'!X41</f>
        <v>20.19178082191781</v>
      </c>
      <c r="AE453" s="43">
        <f>'2021'!Y41</f>
        <v>1.68</v>
      </c>
      <c r="AF453" s="43">
        <f>'2021'!Z41</f>
        <v>7.2</v>
      </c>
      <c r="AG453" s="43">
        <f>'2021'!AA41</f>
        <v>11.9</v>
      </c>
      <c r="AH453" s="43">
        <f>'2021'!AB41</f>
        <v>1.21</v>
      </c>
      <c r="AI453" s="43">
        <f>'2021'!AC41</f>
        <v>1.58</v>
      </c>
      <c r="AJ453" s="44">
        <f>'2021'!AD41</f>
        <v>3.1776765375854221E-2</v>
      </c>
      <c r="AK453" s="44">
        <f>'2021'!AE41</f>
        <v>0.12357630979498863</v>
      </c>
      <c r="AL453" s="45">
        <f>'2021'!AF41</f>
        <v>6.5000000000000002E-2</v>
      </c>
      <c r="AM453" s="46">
        <f t="shared" ref="AM453:AM468" si="53">DS453/100</f>
        <v>0.66700000000000004</v>
      </c>
      <c r="AN453" s="45">
        <f>'2021'!AG41</f>
        <v>0.81199999999999994</v>
      </c>
      <c r="AO453" s="45">
        <f>'2021'!AH41</f>
        <v>0.17700000000000002</v>
      </c>
      <c r="AP453" s="43">
        <f>'2021'!AI41</f>
        <v>91.721102040074257</v>
      </c>
      <c r="AQ453" s="47">
        <f>'2021'!AJ41</f>
        <v>94.316355156922299</v>
      </c>
      <c r="AR453" s="48">
        <f>'2021'!AK41</f>
        <v>6</v>
      </c>
      <c r="AS453" s="49">
        <f>'2021'!AL41</f>
        <v>6</v>
      </c>
      <c r="AT453" s="49">
        <f>'2021'!AM41</f>
        <v>2</v>
      </c>
      <c r="AU453" s="49">
        <f>'2021'!AN41</f>
        <v>5</v>
      </c>
      <c r="AV453" s="49">
        <f>'2021'!AO41</f>
        <v>4</v>
      </c>
      <c r="AW453" s="49">
        <f>'2021'!AP41</f>
        <v>5</v>
      </c>
      <c r="AX453" s="49">
        <f>'2021'!AQ41</f>
        <v>1</v>
      </c>
      <c r="AY453" s="50">
        <f>'2021'!AR41</f>
        <v>0.25</v>
      </c>
      <c r="AZ453" s="60">
        <f>'2021'!AS41</f>
        <v>70</v>
      </c>
      <c r="BA453" s="61">
        <f>'2021'!AT41</f>
        <v>3186</v>
      </c>
      <c r="BB453" s="61">
        <f>'2021'!AU41</f>
        <v>26</v>
      </c>
      <c r="BC453" s="61">
        <f>'2021'!AV41</f>
        <v>8</v>
      </c>
      <c r="BD453" s="61">
        <f>'2021'!AW41</f>
        <v>0</v>
      </c>
      <c r="BE453" s="61">
        <f>'2021'!AX41</f>
        <v>22</v>
      </c>
      <c r="BF453" s="62">
        <f>'2021'!AY41</f>
        <v>0</v>
      </c>
      <c r="BG453" s="62">
        <f>'2021'!AZ41</f>
        <v>0.3</v>
      </c>
      <c r="BH453" s="62">
        <f>'2021'!BA41</f>
        <v>0.41</v>
      </c>
      <c r="BI453" s="62">
        <f>'2021'!BB41</f>
        <v>1</v>
      </c>
      <c r="BJ453" s="62">
        <f>'2021'!BC41</f>
        <v>10.8</v>
      </c>
      <c r="BK453" s="62">
        <f>'2021'!BD41</f>
        <v>0</v>
      </c>
      <c r="BL453" s="62">
        <f>'2021'!BE41</f>
        <v>33.299999999999997</v>
      </c>
      <c r="BM453" s="62">
        <f>'2021'!BF41</f>
        <v>93.9</v>
      </c>
      <c r="BN453" s="63">
        <f>'2021'!BG41</f>
        <v>6.1</v>
      </c>
      <c r="BO453" s="60">
        <f>'2021'!BH41</f>
        <v>644</v>
      </c>
      <c r="BP453" s="61">
        <f>'2021'!BI41</f>
        <v>3040</v>
      </c>
      <c r="BQ453" s="61">
        <f>'2021'!BJ41</f>
        <v>75</v>
      </c>
      <c r="BR453" s="61">
        <f>'2021'!BK41</f>
        <v>45</v>
      </c>
      <c r="BS453" s="61">
        <f>'2021'!BL41</f>
        <v>5</v>
      </c>
      <c r="BT453" s="61">
        <f>'2021'!BM41</f>
        <v>17</v>
      </c>
      <c r="BU453" s="62">
        <f>'2021'!BN41</f>
        <v>0.4</v>
      </c>
      <c r="BV453" s="62">
        <f>'2021'!BO41</f>
        <v>1.4</v>
      </c>
      <c r="BW453" s="62">
        <f>'2021'!BP41</f>
        <v>1.57</v>
      </c>
      <c r="BX453" s="62">
        <f>'2021'!BQ41</f>
        <v>2.7</v>
      </c>
      <c r="BY453" s="62">
        <f>'2021'!BR41</f>
        <v>13.5</v>
      </c>
      <c r="BZ453" s="62">
        <f>'2021'!BW41</f>
        <v>50</v>
      </c>
      <c r="CA453" s="62">
        <f>'2021'!BX41</f>
        <v>10</v>
      </c>
      <c r="CB453" s="62">
        <f>'2021'!BY41</f>
        <v>90.7</v>
      </c>
      <c r="CC453" s="63">
        <f>'2021'!BZ41</f>
        <v>9.3000000000000007</v>
      </c>
      <c r="CD453" s="60">
        <f>'2021'!CA41</f>
        <v>562</v>
      </c>
      <c r="CE453" s="61">
        <f>'2021'!CB41</f>
        <v>3352</v>
      </c>
      <c r="CF453" s="61">
        <f>'2021'!CC41</f>
        <v>74</v>
      </c>
      <c r="CG453" s="61">
        <f>'2021'!CD41</f>
        <v>45</v>
      </c>
      <c r="CH453" s="61">
        <f>'2021'!CE41</f>
        <v>3</v>
      </c>
      <c r="CI453" s="61">
        <f>'2021'!CF41</f>
        <v>17</v>
      </c>
      <c r="CJ453" s="62">
        <f>'2021'!CG41</f>
        <v>0.46</v>
      </c>
      <c r="CK453" s="62">
        <f>'2021'!CH41</f>
        <v>1.07</v>
      </c>
      <c r="CL453" s="62">
        <f>'2021'!CI41</f>
        <v>1.28</v>
      </c>
      <c r="CM453" s="62">
        <f>'2021'!CJ41</f>
        <v>3</v>
      </c>
      <c r="CN453" s="62">
        <f>'2021'!CK41</f>
        <v>12.4</v>
      </c>
      <c r="CO453" s="62">
        <f>'2021'!CP41</f>
        <v>57.1</v>
      </c>
      <c r="CP453" s="62">
        <f>'2021'!CQ41</f>
        <v>6.3</v>
      </c>
      <c r="CQ453" s="62">
        <f>'2021'!CR41</f>
        <v>92.1</v>
      </c>
      <c r="CR453" s="63">
        <f>'2021'!CS41</f>
        <v>7.7</v>
      </c>
      <c r="CS453" s="60">
        <f>'2021'!CT41</f>
        <v>141</v>
      </c>
      <c r="CT453" s="61">
        <f>'2021'!CU41</f>
        <v>1404</v>
      </c>
      <c r="CU453" s="61">
        <f>'2021'!CV41</f>
        <v>18</v>
      </c>
      <c r="CV453" s="61">
        <f>'2021'!CW41</f>
        <v>12</v>
      </c>
      <c r="CW453" s="61">
        <f>'2021'!CX41</f>
        <v>0</v>
      </c>
      <c r="CX453" s="61">
        <f>'2021'!CY41</f>
        <v>6</v>
      </c>
      <c r="CY453" s="62">
        <f>'2021'!CZ41</f>
        <v>1.21</v>
      </c>
      <c r="CZ453" s="62">
        <f>'2021'!DA41</f>
        <v>1.58</v>
      </c>
      <c r="DA453" s="62">
        <f>'2021'!DB41</f>
        <v>1.68</v>
      </c>
      <c r="DB453" s="62">
        <f>'2021'!DC41</f>
        <v>3</v>
      </c>
      <c r="DC453" s="62">
        <f>'2021'!DD41</f>
        <v>8.1999999999999993</v>
      </c>
      <c r="DD453" s="62">
        <f>'2021'!DI41</f>
        <v>66.7</v>
      </c>
      <c r="DE453" s="62">
        <f>'2021'!DJ41</f>
        <v>7.7</v>
      </c>
      <c r="DF453" s="62">
        <f>'2021'!DK41</f>
        <v>70.3</v>
      </c>
      <c r="DG453" s="63">
        <f>'2021'!DL41</f>
        <v>27.5</v>
      </c>
      <c r="DH453" s="60">
        <f>'2021'!DM41</f>
        <v>439</v>
      </c>
      <c r="DI453" s="61">
        <f>'2021'!DN41</f>
        <v>2136.6</v>
      </c>
      <c r="DJ453" s="61">
        <f>'2021'!DO41</f>
        <v>44</v>
      </c>
      <c r="DK453" s="61">
        <f>'2021'!DP41</f>
        <v>29</v>
      </c>
      <c r="DL453" s="61">
        <f>'2021'!DQ41</f>
        <v>5</v>
      </c>
      <c r="DM453" s="61">
        <f>'2021'!DR41</f>
        <v>15</v>
      </c>
      <c r="DN453" s="62">
        <f>'2021'!DS41</f>
        <v>1.01</v>
      </c>
      <c r="DO453" s="62">
        <f>'2021'!DT41</f>
        <v>1.54</v>
      </c>
      <c r="DP453" s="62">
        <f>'2021'!DU41</f>
        <v>1.55</v>
      </c>
      <c r="DQ453" s="62">
        <f>'2021'!DV41</f>
        <v>7.2</v>
      </c>
      <c r="DR453" s="62">
        <f>'2021'!DW41</f>
        <v>11.9</v>
      </c>
      <c r="DS453" s="62">
        <f>'2021'!EB41</f>
        <v>66.7</v>
      </c>
      <c r="DT453" s="62">
        <f>'2021'!EC41</f>
        <v>6.5</v>
      </c>
      <c r="DU453" s="62">
        <f>'2021'!ED41</f>
        <v>92.1</v>
      </c>
      <c r="DV453" s="63">
        <f>'2021'!EE41</f>
        <v>7.9</v>
      </c>
    </row>
    <row r="454" spans="1:126" ht="15.75" customHeight="1" x14ac:dyDescent="0.2">
      <c r="A454" s="30">
        <f t="shared" si="49"/>
        <v>452</v>
      </c>
      <c r="B454" s="31">
        <f>'2021'!A42</f>
        <v>40</v>
      </c>
      <c r="C454" s="31">
        <v>2021</v>
      </c>
      <c r="D454" s="32" t="str">
        <f>'2021'!B42</f>
        <v>Brennan Eagles</v>
      </c>
      <c r="E454" s="32" t="str" cm="1">
        <f t="array" ref="E454">_xlfn.IFS(F454&gt;12.5,"Cornerstone",AND(F454&gt;11.995,F454&lt;12.5),"Elite",AND(F454&gt;11,F454&lt;12.995),"Elite Upside",AND(F454&gt;=9.69,F454&lt;10.999),"Upside",AND(F454&gt;8.4,F454&lt;9.999),"Upside Lite",AND(F454&gt;7.25,F454&lt;8.999),"Outlier",AND(F454&gt;=6,F454&lt;7.25),"Outlier Lite",F454&lt;6.999,"Purgatory")</f>
        <v>Purgatory</v>
      </c>
      <c r="F454" s="33">
        <f>'2021'!C42</f>
        <v>4.9757142857142869</v>
      </c>
      <c r="G454" s="33">
        <f t="shared" si="50"/>
        <v>26.5</v>
      </c>
      <c r="H454" s="303">
        <f t="shared" si="51"/>
        <v>-1.9835019225910913</v>
      </c>
      <c r="I454" s="34" t="str">
        <f>'2021'!D42</f>
        <v>Texas</v>
      </c>
      <c r="J454" s="35">
        <f>'2021'!E42</f>
        <v>3</v>
      </c>
      <c r="K454" s="36">
        <f>'2021'!F42</f>
        <v>36092</v>
      </c>
      <c r="L454" s="37">
        <f>'2021'!G42</f>
        <v>26.945205479452056</v>
      </c>
      <c r="M454" s="37" t="str">
        <f>'2021'!H42</f>
        <v>JR</v>
      </c>
      <c r="N454" s="37">
        <f>'2021'!I42</f>
        <v>22.528767123287672</v>
      </c>
      <c r="O454" s="37" t="str">
        <f>'2021'!J42</f>
        <v>Wide</v>
      </c>
      <c r="P454" s="37" t="str">
        <f>'2021'!K42</f>
        <v>SLOB</v>
      </c>
      <c r="Q454" s="37" t="str">
        <f>'2021'!L42</f>
        <v>Poor Separator</v>
      </c>
      <c r="R454" s="55">
        <f>'2021'!M42</f>
        <v>76</v>
      </c>
      <c r="S454" s="55">
        <f>'2021'!N42</f>
        <v>224</v>
      </c>
      <c r="T454" s="231">
        <f t="shared" si="52"/>
        <v>27.26583403305311</v>
      </c>
      <c r="U454" s="35">
        <f>'2021'!O42</f>
        <v>4.55</v>
      </c>
      <c r="V454" s="56">
        <f>'2021'!P42</f>
        <v>0</v>
      </c>
      <c r="W454" s="57">
        <f>'2021'!Q42</f>
        <v>0</v>
      </c>
      <c r="X454" s="58">
        <f>'2021'!R42</f>
        <v>0</v>
      </c>
      <c r="Y454" s="58">
        <f>'2021'!S42</f>
        <v>9.6818810511756573E-3</v>
      </c>
      <c r="Z454" s="58">
        <f>'2021'!T42</f>
        <v>0.13879287423557565</v>
      </c>
      <c r="AA454" s="58">
        <f>'2021'!U42</f>
        <v>0.16744019992859693</v>
      </c>
      <c r="AB454" s="58">
        <f>'2021'!V42</f>
        <v>0.16744019992859693</v>
      </c>
      <c r="AC454" s="59">
        <f>'2021'!W42</f>
        <v>0.15906818993216709</v>
      </c>
      <c r="AD454" s="42" t="str">
        <f>'2021'!X42</f>
        <v>N/A</v>
      </c>
      <c r="AE454" s="43">
        <f>'2021'!Y42</f>
        <v>2</v>
      </c>
      <c r="AF454" s="43">
        <f>'2021'!Z42</f>
        <v>4.5</v>
      </c>
      <c r="AG454" s="43">
        <f>'2021'!AA42</f>
        <v>17.5</v>
      </c>
      <c r="AH454" s="43">
        <f>'2021'!AB42</f>
        <v>0.6</v>
      </c>
      <c r="AI454" s="43">
        <f>'2021'!AC42</f>
        <v>1.48</v>
      </c>
      <c r="AJ454" s="44">
        <f>'2021'!AD42</f>
        <v>4.2643923240938165E-2</v>
      </c>
      <c r="AK454" s="44">
        <f>'2021'!AE42</f>
        <v>0.16204690831556504</v>
      </c>
      <c r="AL454" s="45">
        <f>'2021'!AF42</f>
        <v>9.6999999999999989E-2</v>
      </c>
      <c r="AM454" s="46">
        <f t="shared" si="53"/>
        <v>0.5</v>
      </c>
      <c r="AN454" s="45">
        <f>'2021'!AG42</f>
        <v>0.89349999999999996</v>
      </c>
      <c r="AO454" s="45">
        <f>'2021'!AH42</f>
        <v>0.1065</v>
      </c>
      <c r="AP454" s="43">
        <f>'2021'!AI42</f>
        <v>104.52794861961353</v>
      </c>
      <c r="AQ454" s="47">
        <f>'2021'!AJ42</f>
        <v>109.9061025035699</v>
      </c>
      <c r="AR454" s="48">
        <f>'2021'!AK42</f>
        <v>4</v>
      </c>
      <c r="AS454" s="49">
        <f>'2021'!AL42</f>
        <v>0</v>
      </c>
      <c r="AT454" s="49">
        <f>'2021'!AM42</f>
        <v>4</v>
      </c>
      <c r="AU454" s="49">
        <f>'2021'!AN42</f>
        <v>2</v>
      </c>
      <c r="AV454" s="49">
        <f>'2021'!AO42</f>
        <v>7</v>
      </c>
      <c r="AW454" s="49">
        <f>'2021'!AP42</f>
        <v>8</v>
      </c>
      <c r="AX454" s="49">
        <f>'2021'!AQ42</f>
        <v>0</v>
      </c>
      <c r="AY454" s="50">
        <f>'2021'!AR42</f>
        <v>0.5</v>
      </c>
      <c r="AZ454" s="60">
        <f>'2021'!AS42</f>
        <v>0</v>
      </c>
      <c r="BA454" s="61">
        <f>'2021'!AT42</f>
        <v>3024</v>
      </c>
      <c r="BB454" s="61">
        <f>'2021'!AU42</f>
        <v>0</v>
      </c>
      <c r="BC454" s="61">
        <f>'2021'!AV42</f>
        <v>0</v>
      </c>
      <c r="BD454" s="61">
        <f>'2021'!AW42</f>
        <v>0</v>
      </c>
      <c r="BE454" s="61">
        <f>'2021'!AX42</f>
        <v>0</v>
      </c>
      <c r="BF454" s="62">
        <f>'2021'!AY42</f>
        <v>0</v>
      </c>
      <c r="BG454" s="62">
        <f>'2021'!AZ42</f>
        <v>0</v>
      </c>
      <c r="BH454" s="62">
        <f>'2021'!BA42</f>
        <v>0</v>
      </c>
      <c r="BI454" s="62">
        <f>'2021'!BB42</f>
        <v>0</v>
      </c>
      <c r="BJ454" s="62">
        <f>'2021'!BC42</f>
        <v>0</v>
      </c>
      <c r="BK454" s="62">
        <f>'2021'!BD42</f>
        <v>0</v>
      </c>
      <c r="BL454" s="62">
        <f>'2021'!BE42</f>
        <v>0</v>
      </c>
      <c r="BM454" s="62">
        <f>'2021'!BF42</f>
        <v>0</v>
      </c>
      <c r="BN454" s="63">
        <f>'2021'!BG42</f>
        <v>0</v>
      </c>
      <c r="BO454" s="60">
        <f>'2021'!BH42</f>
        <v>0</v>
      </c>
      <c r="BP454" s="61">
        <f>'2021'!BI42</f>
        <v>3365</v>
      </c>
      <c r="BQ454" s="61">
        <f>'2021'!BJ42</f>
        <v>0</v>
      </c>
      <c r="BR454" s="61">
        <f>'2021'!BK42</f>
        <v>0</v>
      </c>
      <c r="BS454" s="61">
        <f>'2021'!BL42</f>
        <v>0</v>
      </c>
      <c r="BT454" s="61">
        <f>'2021'!BM42</f>
        <v>0</v>
      </c>
      <c r="BU454" s="62">
        <f>'2021'!BN42</f>
        <v>0</v>
      </c>
      <c r="BV454" s="62">
        <f>'2021'!BO42</f>
        <v>0</v>
      </c>
      <c r="BW454" s="62">
        <f>'2021'!BP42</f>
        <v>0</v>
      </c>
      <c r="BX454" s="62">
        <f>'2021'!BQ42</f>
        <v>0</v>
      </c>
      <c r="BY454" s="62">
        <f>'2021'!BR42</f>
        <v>0</v>
      </c>
      <c r="BZ454" s="62">
        <f>'2021'!BW42</f>
        <v>0</v>
      </c>
      <c r="CA454" s="62">
        <f>'2021'!BX42</f>
        <v>0</v>
      </c>
      <c r="CB454" s="62">
        <f>'2021'!BY42</f>
        <v>0</v>
      </c>
      <c r="CC454" s="63">
        <f>'2021'!BZ42</f>
        <v>0</v>
      </c>
      <c r="CD454" s="60">
        <f>'2021'!CA42</f>
        <v>35</v>
      </c>
      <c r="CE454" s="61">
        <f>'2021'!CB42</f>
        <v>3615</v>
      </c>
      <c r="CF454" s="61">
        <f>'2021'!CC42</f>
        <v>4</v>
      </c>
      <c r="CG454" s="61">
        <f>'2021'!CD42</f>
        <v>1</v>
      </c>
      <c r="CH454" s="61">
        <f>'2021'!CE42</f>
        <v>0</v>
      </c>
      <c r="CI454" s="61">
        <f>'2021'!CF42</f>
        <v>28</v>
      </c>
      <c r="CJ454" s="62">
        <f>'2021'!CG42</f>
        <v>3.6</v>
      </c>
      <c r="CK454" s="62">
        <f>'2021'!CH42</f>
        <v>1.3</v>
      </c>
      <c r="CL454" s="62">
        <f>'2021'!CI42</f>
        <v>1.4</v>
      </c>
      <c r="CM454" s="62">
        <f>'2021'!CJ42</f>
        <v>16</v>
      </c>
      <c r="CN454" s="62">
        <f>'2021'!CK42</f>
        <v>0</v>
      </c>
      <c r="CO454" s="62">
        <f>'2021'!CP42</f>
        <v>0</v>
      </c>
      <c r="CP454" s="62">
        <f>'2021'!CQ42</f>
        <v>0</v>
      </c>
      <c r="CQ454" s="62">
        <f>'2021'!CR42</f>
        <v>87.9</v>
      </c>
      <c r="CR454" s="63">
        <f>'2021'!CS42</f>
        <v>12.1</v>
      </c>
      <c r="CS454" s="60">
        <f>'2021'!CT42</f>
        <v>522</v>
      </c>
      <c r="CT454" s="61">
        <f>'2021'!CU42</f>
        <v>3761</v>
      </c>
      <c r="CU454" s="61">
        <f>'2021'!CV42</f>
        <v>62</v>
      </c>
      <c r="CV454" s="61">
        <f>'2021'!CW42</f>
        <v>32</v>
      </c>
      <c r="CW454" s="61">
        <f>'2021'!CX42</f>
        <v>6</v>
      </c>
      <c r="CX454" s="61">
        <f>'2021'!CY42</f>
        <v>32</v>
      </c>
      <c r="CY454" s="62">
        <f>'2021'!CZ42</f>
        <v>0.6</v>
      </c>
      <c r="CZ454" s="62">
        <f>'2021'!DA42</f>
        <v>1.24</v>
      </c>
      <c r="DA454" s="62">
        <f>'2021'!DB42</f>
        <v>1.43</v>
      </c>
      <c r="DB454" s="62">
        <f>'2021'!DC42</f>
        <v>4.5</v>
      </c>
      <c r="DC454" s="62">
        <f>'2021'!DD42</f>
        <v>17.5</v>
      </c>
      <c r="DD454" s="62">
        <f>'2021'!DI42</f>
        <v>38.9</v>
      </c>
      <c r="DE454" s="62">
        <f>'2021'!DJ42</f>
        <v>22</v>
      </c>
      <c r="DF454" s="62">
        <f>'2021'!DK42</f>
        <v>94</v>
      </c>
      <c r="DG454" s="63">
        <f>'2021'!DL42</f>
        <v>6</v>
      </c>
      <c r="DH454" s="60">
        <f>'2021'!DM42</f>
        <v>469</v>
      </c>
      <c r="DI454" s="61">
        <f>'2021'!DN42</f>
        <v>2801</v>
      </c>
      <c r="DJ454" s="61">
        <f>'2021'!DO42</f>
        <v>48</v>
      </c>
      <c r="DK454" s="61">
        <f>'2021'!DP42</f>
        <v>28</v>
      </c>
      <c r="DL454" s="61">
        <f>'2021'!DQ42</f>
        <v>5</v>
      </c>
      <c r="DM454" s="61">
        <f>'2021'!DR42</f>
        <v>32</v>
      </c>
      <c r="DN454" s="62">
        <f>'2021'!DS42</f>
        <v>0.54</v>
      </c>
      <c r="DO454" s="62">
        <f>'2021'!DT42</f>
        <v>1.48</v>
      </c>
      <c r="DP454" s="62">
        <f>'2021'!DU42</f>
        <v>2</v>
      </c>
      <c r="DQ454" s="62">
        <f>'2021'!DV42</f>
        <v>4.3</v>
      </c>
      <c r="DR454" s="62">
        <f>'2021'!DW42</f>
        <v>17.5</v>
      </c>
      <c r="DS454" s="62">
        <f>'2021'!EB42</f>
        <v>50</v>
      </c>
      <c r="DT454" s="62">
        <f>'2021'!EC42</f>
        <v>9.6999999999999993</v>
      </c>
      <c r="DU454" s="62">
        <f>'2021'!ED42</f>
        <v>84.7</v>
      </c>
      <c r="DV454" s="63">
        <f>'2021'!EE42</f>
        <v>15.3</v>
      </c>
    </row>
    <row r="455" spans="1:126" ht="15.75" customHeight="1" x14ac:dyDescent="0.2">
      <c r="A455" s="30">
        <f t="shared" si="49"/>
        <v>453</v>
      </c>
      <c r="B455" s="31">
        <f>'2018'!A32</f>
        <v>30</v>
      </c>
      <c r="C455" s="31">
        <v>2018</v>
      </c>
      <c r="D455" s="32" t="str">
        <f>'2018'!B32</f>
        <v>Marcell Ateman</v>
      </c>
      <c r="E455" s="32" t="str" cm="1">
        <f t="array" ref="E455">_xlfn.IFS(F455&gt;12.5,"Cornerstone",AND(F455&gt;11.995,F455&lt;12.5),"Elite",AND(F455&gt;11,F455&lt;12.995),"Elite Upside",AND(F455&gt;=9.69,F455&lt;10.999),"Upside",AND(F455&gt;8.4,F455&lt;9.999),"Upside Lite",AND(F455&gt;7.25,F455&lt;8.999),"Outlier",AND(F455&gt;=6,F455&lt;7.25),"Outlier Lite",F455&lt;6.999,"Purgatory")</f>
        <v>Purgatory</v>
      </c>
      <c r="F455" s="33">
        <f>'2018'!C32</f>
        <v>4.9657142857142853</v>
      </c>
      <c r="G455" s="33">
        <f t="shared" si="50"/>
        <v>26.3</v>
      </c>
      <c r="H455" s="303">
        <f t="shared" si="51"/>
        <v>-1.9892414670799006</v>
      </c>
      <c r="I455" s="34" t="str">
        <f>'2018'!D32</f>
        <v>Oklahoma State</v>
      </c>
      <c r="J455" s="35">
        <f>'2018'!E32</f>
        <v>3</v>
      </c>
      <c r="K455" s="36">
        <f>'2018'!F32</f>
        <v>34593</v>
      </c>
      <c r="L455" s="37">
        <f>'2018'!G32</f>
        <v>31.052054794520547</v>
      </c>
      <c r="M455" s="37" t="str">
        <f>'2018'!H32</f>
        <v>SR</v>
      </c>
      <c r="N455" s="37">
        <f>'2018'!I32</f>
        <v>23.624657534246577</v>
      </c>
      <c r="O455" s="37" t="str">
        <f>'2018'!J32</f>
        <v>Hybrid</v>
      </c>
      <c r="P455" s="37" t="str">
        <f>'2018'!K32</f>
        <v>SLOB</v>
      </c>
      <c r="Q455" s="37" t="str">
        <f>'2018'!L32</f>
        <v>Poor Separator</v>
      </c>
      <c r="R455" s="55">
        <f>'2018'!M32</f>
        <v>76</v>
      </c>
      <c r="S455" s="55">
        <f>'2018'!N32</f>
        <v>216</v>
      </c>
      <c r="T455" s="231">
        <f t="shared" si="52"/>
        <v>26.292054246158354</v>
      </c>
      <c r="U455" s="35">
        <f>'2018'!O32</f>
        <v>4.62</v>
      </c>
      <c r="V455" s="56">
        <f>'2018'!P32</f>
        <v>7</v>
      </c>
      <c r="W455" s="57">
        <f>'2018'!Q32</f>
        <v>7.6687968880244511E-2</v>
      </c>
      <c r="X455" s="58">
        <f>'2018'!R32</f>
        <v>8.5106382978723402E-2</v>
      </c>
      <c r="Y455" s="58">
        <f>'2018'!S32</f>
        <v>0.16684818122413417</v>
      </c>
      <c r="Z455" s="58">
        <f>'2018'!T32</f>
        <v>0</v>
      </c>
      <c r="AA455" s="58">
        <f>'2018'!U32</f>
        <v>0.22850365684917967</v>
      </c>
      <c r="AB455" s="58">
        <f>'2018'!V32</f>
        <v>0.22850365684917967</v>
      </c>
      <c r="AC455" s="59">
        <f>'2018'!W32</f>
        <v>0.21707847400672067</v>
      </c>
      <c r="AD455" s="42">
        <f>'2018'!X32</f>
        <v>22.986301369863014</v>
      </c>
      <c r="AE455" s="43">
        <f>'2018'!Y32</f>
        <v>3.52</v>
      </c>
      <c r="AF455" s="43">
        <f>'2018'!Z32</f>
        <v>5.6</v>
      </c>
      <c r="AG455" s="43">
        <f>'2018'!AA32</f>
        <v>15.6</v>
      </c>
      <c r="AH455" s="43">
        <f>'2018'!AB32</f>
        <v>1.1499999999999999</v>
      </c>
      <c r="AI455" s="43">
        <f>'2018'!AC32</f>
        <v>2.2999999999999998</v>
      </c>
      <c r="AJ455" s="44">
        <f>'2018'!AD32</f>
        <v>8.8304498269896184E-2</v>
      </c>
      <c r="AK455" s="44">
        <f>'2018'!AE32</f>
        <v>0.18574394463667818</v>
      </c>
      <c r="AL455" s="45">
        <f>'2018'!AF32</f>
        <v>4.8000000000000001E-2</v>
      </c>
      <c r="AM455" s="46">
        <f t="shared" si="53"/>
        <v>0.55200000000000005</v>
      </c>
      <c r="AN455" s="45">
        <f>'2018'!AG32</f>
        <v>0.48599999999999999</v>
      </c>
      <c r="AO455" s="45">
        <f>'2018'!AH32</f>
        <v>1.3999999999999999E-2</v>
      </c>
      <c r="AP455" s="43">
        <f>'2018'!AI32</f>
        <v>94.823470132593457</v>
      </c>
      <c r="AQ455" s="47">
        <f>'2018'!AJ32</f>
        <v>99.70231087249617</v>
      </c>
      <c r="AR455" s="48">
        <f>'2018'!AK32</f>
        <v>6</v>
      </c>
      <c r="AS455" s="49">
        <f>'2018'!AL32</f>
        <v>1</v>
      </c>
      <c r="AT455" s="49">
        <f>'2018'!AM32</f>
        <v>7</v>
      </c>
      <c r="AU455" s="49">
        <f>'2018'!AN32</f>
        <v>4</v>
      </c>
      <c r="AV455" s="49">
        <f>'2018'!AO32</f>
        <v>5</v>
      </c>
      <c r="AW455" s="49">
        <f>'2018'!AP32</f>
        <v>6</v>
      </c>
      <c r="AX455" s="49">
        <f>'2018'!AQ32</f>
        <v>1</v>
      </c>
      <c r="AY455" s="50">
        <f>'2018'!AR32</f>
        <v>0</v>
      </c>
      <c r="AZ455" s="60">
        <f>'2018'!AS32</f>
        <v>276</v>
      </c>
      <c r="BA455" s="61">
        <f>'2018'!AT32</f>
        <v>3599</v>
      </c>
      <c r="BB455" s="61">
        <f>'2018'!AU32</f>
        <v>0</v>
      </c>
      <c r="BC455" s="61">
        <f>'2018'!AV32</f>
        <v>0</v>
      </c>
      <c r="BD455" s="61">
        <f>'2018'!AW32</f>
        <v>0</v>
      </c>
      <c r="BE455" s="61">
        <f>'2018'!AX32</f>
        <v>0</v>
      </c>
      <c r="BF455" s="62">
        <f>'2018'!AY32</f>
        <v>0</v>
      </c>
      <c r="BG455" s="62">
        <f>'2018'!AZ32</f>
        <v>0</v>
      </c>
      <c r="BH455" s="62">
        <f>'2018'!BA32</f>
        <v>0</v>
      </c>
      <c r="BI455" s="62">
        <f>'2018'!BB32</f>
        <v>0</v>
      </c>
      <c r="BJ455" s="62">
        <f>'2018'!BC32</f>
        <v>0</v>
      </c>
      <c r="BK455" s="62">
        <f>'2018'!BD32</f>
        <v>0</v>
      </c>
      <c r="BL455" s="62">
        <f>'2018'!BE32</f>
        <v>0</v>
      </c>
      <c r="BM455" s="62">
        <f>'2018'!BF32</f>
        <v>0</v>
      </c>
      <c r="BN455" s="63">
        <f>'2018'!BG32</f>
        <v>0</v>
      </c>
      <c r="BO455" s="60">
        <f>'2018'!BH32</f>
        <v>268</v>
      </c>
      <c r="BP455" s="61">
        <f>'2018'!BI32</f>
        <v>3149</v>
      </c>
      <c r="BQ455" s="61">
        <f>'2018'!BJ32</f>
        <v>36</v>
      </c>
      <c r="BR455" s="61">
        <f>'2018'!BK32</f>
        <v>20</v>
      </c>
      <c r="BS455" s="61">
        <f>'2018'!BL32</f>
        <v>0</v>
      </c>
      <c r="BT455" s="61">
        <f>'2018'!BM32</f>
        <v>19</v>
      </c>
      <c r="BU455" s="62">
        <f>'2018'!BN32</f>
        <v>0</v>
      </c>
      <c r="BV455" s="62">
        <f>'2018'!BO32</f>
        <v>0</v>
      </c>
      <c r="BW455" s="62">
        <f>'2018'!BP32</f>
        <v>1.68</v>
      </c>
      <c r="BX455" s="62">
        <f>'2018'!BQ32</f>
        <v>2.2999999999999998</v>
      </c>
      <c r="BY455" s="62">
        <f>'2018'!BR32</f>
        <v>15.6</v>
      </c>
      <c r="BZ455" s="62">
        <f>'2018'!BS32</f>
        <v>0</v>
      </c>
      <c r="CA455" s="62">
        <f>'2018'!BT32</f>
        <v>16.7</v>
      </c>
      <c r="CB455" s="62">
        <f>'2018'!BU32</f>
        <v>97</v>
      </c>
      <c r="CC455" s="63">
        <f>'2018'!BV32</f>
        <v>3</v>
      </c>
      <c r="CD455" s="60">
        <f>'2018'!BW32</f>
        <v>766</v>
      </c>
      <c r="CE455" s="61">
        <f>'2018'!BX32</f>
        <v>4591</v>
      </c>
      <c r="CF455" s="61">
        <f>'2018'!BY32</f>
        <v>68</v>
      </c>
      <c r="CG455" s="61">
        <f>'2018'!BZ32</f>
        <v>45</v>
      </c>
      <c r="CH455" s="61">
        <f>'2018'!CA32</f>
        <v>5</v>
      </c>
      <c r="CI455" s="61">
        <f>'2018'!CB32</f>
        <v>35</v>
      </c>
      <c r="CJ455" s="62">
        <f>'2018'!CC32</f>
        <v>0</v>
      </c>
      <c r="CK455" s="62">
        <f>'2018'!CD32</f>
        <v>0</v>
      </c>
      <c r="CL455" s="62">
        <f>'2018'!CE32</f>
        <v>2.1</v>
      </c>
      <c r="CM455" s="62">
        <f>'2018'!CF32</f>
        <v>2.2000000000000002</v>
      </c>
      <c r="CN455" s="62">
        <f>'2018'!CG32</f>
        <v>16.2</v>
      </c>
      <c r="CO455" s="62">
        <f>'2018'!CH32</f>
        <v>0</v>
      </c>
      <c r="CP455" s="62">
        <f>'2018'!CI32</f>
        <v>8.1999999999999993</v>
      </c>
      <c r="CQ455" s="62">
        <f>'2018'!CJ32</f>
        <v>92.6</v>
      </c>
      <c r="CR455" s="63">
        <f>'2018'!CK32</f>
        <v>7.4</v>
      </c>
      <c r="CS455" s="60">
        <f>'2018'!CL32</f>
        <v>0</v>
      </c>
      <c r="CT455" s="61">
        <f>'2018'!CM32</f>
        <v>4211</v>
      </c>
      <c r="CU455" s="61">
        <f>'2018'!CN32</f>
        <v>0</v>
      </c>
      <c r="CV455" s="61">
        <f>'2018'!CO32</f>
        <v>0</v>
      </c>
      <c r="CW455" s="61">
        <f>'2018'!CP32</f>
        <v>0</v>
      </c>
      <c r="CX455" s="61">
        <f>'2018'!CQ32</f>
        <v>0</v>
      </c>
      <c r="CY455" s="62" t="str">
        <f>'2018'!CR32</f>
        <v>NA</v>
      </c>
      <c r="CZ455" s="62" t="str">
        <f>'2018'!CS32</f>
        <v>NA</v>
      </c>
      <c r="DA455" s="62">
        <f>'2018'!CT32</f>
        <v>0</v>
      </c>
      <c r="DB455" s="62">
        <f>'2018'!CU32</f>
        <v>0</v>
      </c>
      <c r="DC455" s="62">
        <f>'2018'!CV32</f>
        <v>0</v>
      </c>
      <c r="DD455" s="62">
        <f>'2018'!CW32</f>
        <v>0</v>
      </c>
      <c r="DE455" s="62">
        <f>'2018'!CX32</f>
        <v>0</v>
      </c>
      <c r="DF455" s="62">
        <f>'2018'!CY32</f>
        <v>0</v>
      </c>
      <c r="DG455" s="63">
        <f>'2018'!CZ32</f>
        <v>0</v>
      </c>
      <c r="DH455" s="60">
        <f>'2018'!DA32</f>
        <v>1156</v>
      </c>
      <c r="DI455" s="61">
        <f>'2018'!DB32</f>
        <v>5059</v>
      </c>
      <c r="DJ455" s="61">
        <f>'2018'!DC32</f>
        <v>90</v>
      </c>
      <c r="DK455" s="61">
        <f>'2018'!DD32</f>
        <v>60</v>
      </c>
      <c r="DL455" s="61">
        <f>'2018'!DE32</f>
        <v>8</v>
      </c>
      <c r="DM455" s="61">
        <f>'2018'!DF32</f>
        <v>37</v>
      </c>
      <c r="DN455" s="62">
        <f>'2018'!DG32</f>
        <v>1.1499999999999999</v>
      </c>
      <c r="DO455" s="62">
        <f>'2018'!DH32</f>
        <v>2.2999999999999998</v>
      </c>
      <c r="DP455" s="62">
        <f>'2018'!DI32</f>
        <v>3.52</v>
      </c>
      <c r="DQ455" s="62">
        <f>'2018'!DJ32</f>
        <v>5.6</v>
      </c>
      <c r="DR455" s="62">
        <f>'2018'!DK32</f>
        <v>15.6</v>
      </c>
      <c r="DS455" s="62">
        <f>'2018'!DP32</f>
        <v>55.2</v>
      </c>
      <c r="DT455" s="62">
        <f>'2018'!DQ32</f>
        <v>4.8</v>
      </c>
      <c r="DU455" s="62">
        <f>'2018'!DR32</f>
        <v>97.2</v>
      </c>
      <c r="DV455" s="63">
        <f>'2018'!DS32</f>
        <v>2.8</v>
      </c>
    </row>
    <row r="456" spans="1:126" ht="15.75" customHeight="1" x14ac:dyDescent="0.2">
      <c r="A456" s="30">
        <f t="shared" si="49"/>
        <v>454</v>
      </c>
      <c r="B456" s="31">
        <f>'2017'!A45</f>
        <v>43</v>
      </c>
      <c r="C456" s="31">
        <v>2017</v>
      </c>
      <c r="D456" s="32" t="str">
        <f>'2017'!B45</f>
        <v>Kermit Whitfield</v>
      </c>
      <c r="E456" s="32" t="str" cm="1">
        <f t="array" ref="E456">_xlfn.IFS(F456&gt;12.5,"Cornerstone",AND(F456&gt;11.995,F456&lt;12.5),"Elite",AND(F456&gt;11,F456&lt;12.995),"Elite Upside",AND(F456&gt;=9.69,F456&lt;10.999),"Upside",AND(F456&gt;8.4,F456&lt;9.999),"Upside Lite",AND(F456&gt;7.25,F456&lt;8.999),"Outlier",AND(F456&gt;=6,F456&lt;7.25),"Outlier Lite",F456&lt;6.999,"Purgatory")</f>
        <v>Purgatory</v>
      </c>
      <c r="F456" s="33">
        <f>'2017'!C45</f>
        <v>4.9557142857142846</v>
      </c>
      <c r="G456" s="33">
        <f t="shared" si="50"/>
        <v>26.1</v>
      </c>
      <c r="H456" s="303">
        <f t="shared" si="51"/>
        <v>-1.9949810115687094</v>
      </c>
      <c r="I456" s="34" t="str">
        <f>'2017'!D45</f>
        <v>Florida State</v>
      </c>
      <c r="J456" s="35">
        <f>'2017'!E45</f>
        <v>4</v>
      </c>
      <c r="K456" s="36">
        <f>'2017'!F45</f>
        <v>34250</v>
      </c>
      <c r="L456" s="37">
        <f>'2017'!G45</f>
        <v>31.991780821917807</v>
      </c>
      <c r="M456" s="37" t="str">
        <f>'2017'!H45</f>
        <v>SR</v>
      </c>
      <c r="N456" s="37">
        <f>'2017'!I45</f>
        <v>23.567123287671233</v>
      </c>
      <c r="O456" s="37" t="str">
        <f>'2017'!J45</f>
        <v>Slot</v>
      </c>
      <c r="P456" s="37" t="str">
        <f>'2017'!K45</f>
        <v>RAT</v>
      </c>
      <c r="Q456" s="37" t="str">
        <f>'2017'!L45</f>
        <v>N/A</v>
      </c>
      <c r="R456" s="55">
        <f>'2017'!M45</f>
        <v>68</v>
      </c>
      <c r="S456" s="55">
        <f>'2017'!N45</f>
        <v>194</v>
      </c>
      <c r="T456" s="231">
        <f t="shared" si="52"/>
        <v>29.497272316343945</v>
      </c>
      <c r="U456" s="37">
        <f>'2017'!O45</f>
        <v>4.45</v>
      </c>
      <c r="V456" s="56">
        <f>'2017'!P45</f>
        <v>0</v>
      </c>
      <c r="W456" s="57">
        <f>'2017'!Q45</f>
        <v>0</v>
      </c>
      <c r="X456" s="58">
        <f>'2017'!R45</f>
        <v>2.0122089079810085E-2</v>
      </c>
      <c r="Y456" s="58">
        <f>'2017'!S45</f>
        <v>3.4149788035798399E-2</v>
      </c>
      <c r="Z456" s="58">
        <f>'2017'!T45</f>
        <v>0.24</v>
      </c>
      <c r="AA456" s="58">
        <f>'2017'!U45</f>
        <v>0.11505971453539178</v>
      </c>
      <c r="AB456" s="58">
        <f>'2017'!V45</f>
        <v>0.17752985726769588</v>
      </c>
      <c r="AC456" s="59">
        <f>'2017'!W45</f>
        <v>0.16865336440431108</v>
      </c>
      <c r="AD456" s="42">
        <f>'2017'!X45</f>
        <v>21.909589041095892</v>
      </c>
      <c r="AE456" s="43">
        <f>'2017'!Y45</f>
        <v>2.48</v>
      </c>
      <c r="AF456" s="43">
        <f>'2017'!Z45</f>
        <v>8.1999999999999993</v>
      </c>
      <c r="AG456" s="43">
        <f>'2017'!AA45</f>
        <v>8.9</v>
      </c>
      <c r="AH456" s="43">
        <f>'2017'!AB45</f>
        <v>0.71</v>
      </c>
      <c r="AI456" s="43">
        <f>'2017'!AC45</f>
        <v>0.94</v>
      </c>
      <c r="AJ456" s="44" t="str">
        <f>'2017'!AD45</f>
        <v>N/A</v>
      </c>
      <c r="AK456" s="44" t="str">
        <f>'2017'!AE45</f>
        <v>N/A</v>
      </c>
      <c r="AL456" s="45">
        <f>'2017'!AF45</f>
        <v>0.105</v>
      </c>
      <c r="AM456" s="46">
        <f t="shared" si="53"/>
        <v>0</v>
      </c>
      <c r="AN456" s="45">
        <f>'2017'!AG45</f>
        <v>0.19399999999999998</v>
      </c>
      <c r="AO456" s="45">
        <f>'2017'!AH45</f>
        <v>0.83650000000000002</v>
      </c>
      <c r="AP456" s="43">
        <f>'2017'!AI45</f>
        <v>98.944505345290409</v>
      </c>
      <c r="AQ456" s="47">
        <f>'2017'!AJ45</f>
        <v>88.048921780863807</v>
      </c>
      <c r="AR456" s="48">
        <f>'2017'!AK45</f>
        <v>4</v>
      </c>
      <c r="AS456" s="49">
        <f>'2017'!AL45</f>
        <v>3</v>
      </c>
      <c r="AT456" s="49">
        <f>'2017'!AM45</f>
        <v>4</v>
      </c>
      <c r="AU456" s="49">
        <f>'2017'!AN45</f>
        <v>6</v>
      </c>
      <c r="AV456" s="49">
        <f>'2017'!AO45</f>
        <v>9</v>
      </c>
      <c r="AW456" s="49">
        <f>'2017'!AP45</f>
        <v>4</v>
      </c>
      <c r="AX456" s="49">
        <f>'2017'!AQ45</f>
        <v>0</v>
      </c>
      <c r="AY456" s="50">
        <f>'2017'!AR45</f>
        <v>0</v>
      </c>
      <c r="AZ456" s="60">
        <f>'2017'!AS45</f>
        <v>0</v>
      </c>
      <c r="BA456" s="61">
        <f>'2017'!AT45</f>
        <v>3709</v>
      </c>
      <c r="BB456" s="61">
        <f>'2017'!AU45</f>
        <v>0</v>
      </c>
      <c r="BC456" s="61">
        <f>'2017'!AV45</f>
        <v>0</v>
      </c>
      <c r="BD456" s="61">
        <f>'2017'!AW45</f>
        <v>0</v>
      </c>
      <c r="BE456" s="61">
        <f>'2017'!AX45</f>
        <v>0</v>
      </c>
      <c r="BF456" s="62">
        <f>'2017'!AY45</f>
        <v>0</v>
      </c>
      <c r="BG456" s="62">
        <f>'2017'!AZ45</f>
        <v>0</v>
      </c>
      <c r="BH456" s="62">
        <f>'2017'!BA45</f>
        <v>0</v>
      </c>
      <c r="BI456" s="62">
        <f>'2017'!BB45</f>
        <v>0</v>
      </c>
      <c r="BJ456" s="62">
        <f>'2017'!BC45</f>
        <v>0</v>
      </c>
      <c r="BK456" s="62">
        <f>'2017'!BD45</f>
        <v>0</v>
      </c>
      <c r="BL456" s="62">
        <f>'2017'!BE45</f>
        <v>0</v>
      </c>
      <c r="BM456" s="62">
        <f>'2017'!BF45</f>
        <v>0</v>
      </c>
      <c r="BN456" s="63">
        <f>'2017'!BG45</f>
        <v>0</v>
      </c>
      <c r="BO456" s="60">
        <f>'2017'!BH45</f>
        <v>89</v>
      </c>
      <c r="BP456" s="61">
        <f>'2017'!BI45</f>
        <v>4423</v>
      </c>
      <c r="BQ456" s="61">
        <f>'2017'!BJ45</f>
        <v>0</v>
      </c>
      <c r="BR456" s="61">
        <f>'2017'!BK45</f>
        <v>5</v>
      </c>
      <c r="BS456" s="61">
        <f>'2017'!BL45</f>
        <v>0</v>
      </c>
      <c r="BT456" s="61">
        <f>'2017'!BM45</f>
        <v>42</v>
      </c>
      <c r="BU456" s="62">
        <f>'2017'!BN45</f>
        <v>0</v>
      </c>
      <c r="BV456" s="62">
        <f>'2017'!BO45</f>
        <v>0</v>
      </c>
      <c r="BW456" s="62">
        <f>'2017'!BP45</f>
        <v>0</v>
      </c>
      <c r="BX456" s="62">
        <f>'2017'!BQ45</f>
        <v>0</v>
      </c>
      <c r="BY456" s="62">
        <f>'2017'!BR45</f>
        <v>0</v>
      </c>
      <c r="BZ456" s="62">
        <f>'2017'!BS45</f>
        <v>0</v>
      </c>
      <c r="CA456" s="62">
        <f>'2017'!BT45</f>
        <v>0</v>
      </c>
      <c r="CB456" s="62">
        <f>'2017'!BU45</f>
        <v>0</v>
      </c>
      <c r="CC456" s="63">
        <f>'2017'!BV45</f>
        <v>0</v>
      </c>
      <c r="CD456" s="60">
        <f>'2017'!BW45</f>
        <v>145</v>
      </c>
      <c r="CE456" s="61">
        <f>'2017'!BX45</f>
        <v>4246</v>
      </c>
      <c r="CF456" s="61">
        <f>'2017'!BY45</f>
        <v>17</v>
      </c>
      <c r="CG456" s="61">
        <f>'2017'!BZ45</f>
        <v>11</v>
      </c>
      <c r="CH456" s="61">
        <f>'2017'!CA45</f>
        <v>0</v>
      </c>
      <c r="CI456" s="61">
        <f>'2017'!CB45</f>
        <v>26</v>
      </c>
      <c r="CJ456" s="62">
        <f>'2017'!CC45</f>
        <v>0</v>
      </c>
      <c r="CK456" s="62">
        <f>'2017'!CD45</f>
        <v>0</v>
      </c>
      <c r="CL456" s="62">
        <f>'2017'!CE45</f>
        <v>1.58</v>
      </c>
      <c r="CM456" s="62">
        <f>'2017'!CF45</f>
        <v>4.5</v>
      </c>
      <c r="CN456" s="62">
        <f>'2017'!CG45</f>
        <v>6.2</v>
      </c>
      <c r="CO456" s="62">
        <f>'2017'!CH45</f>
        <v>0</v>
      </c>
      <c r="CP456" s="62">
        <f>'2017'!CI45</f>
        <v>15.4</v>
      </c>
      <c r="CQ456" s="62">
        <f>'2017'!CJ45</f>
        <v>6.1</v>
      </c>
      <c r="CR456" s="63">
        <f>'2017'!CK45</f>
        <v>93.9</v>
      </c>
      <c r="CS456" s="60">
        <f>'2017'!CL45</f>
        <v>798</v>
      </c>
      <c r="CT456" s="61">
        <f>'2017'!CM45</f>
        <v>3325</v>
      </c>
      <c r="CU456" s="61">
        <f>'2017'!CN45</f>
        <v>74</v>
      </c>
      <c r="CV456" s="61">
        <f>'2017'!CO45</f>
        <v>57</v>
      </c>
      <c r="CW456" s="61">
        <f>'2017'!CP45</f>
        <v>6</v>
      </c>
      <c r="CX456" s="61">
        <f>'2017'!CQ45</f>
        <v>22</v>
      </c>
      <c r="CY456" s="62">
        <f>'2017'!CR45</f>
        <v>0</v>
      </c>
      <c r="CZ456" s="62">
        <f>'2017'!CS45</f>
        <v>0</v>
      </c>
      <c r="DA456" s="62">
        <f>'2017'!CT45</f>
        <v>2.48</v>
      </c>
      <c r="DB456" s="62">
        <f>'2017'!CU45</f>
        <v>8.1999999999999993</v>
      </c>
      <c r="DC456" s="62">
        <f>'2017'!CV45</f>
        <v>8.1999999999999993</v>
      </c>
      <c r="DD456" s="62">
        <f>'2017'!CW45</f>
        <v>0</v>
      </c>
      <c r="DE456" s="62">
        <f>'2017'!CX45</f>
        <v>5</v>
      </c>
      <c r="DF456" s="62">
        <f>'2017'!CY45</f>
        <v>12.9</v>
      </c>
      <c r="DG456" s="63">
        <f>'2017'!CZ45</f>
        <v>87.1</v>
      </c>
      <c r="DH456" s="60">
        <f>'2017'!DA45</f>
        <v>395</v>
      </c>
      <c r="DI456" s="61">
        <f>'2017'!DB45</f>
        <v>3433</v>
      </c>
      <c r="DJ456" s="61">
        <f>'2017'!DC45</f>
        <v>50</v>
      </c>
      <c r="DK456" s="61">
        <f>'2017'!DD45</f>
        <v>34</v>
      </c>
      <c r="DL456" s="61">
        <f>'2017'!DE45</f>
        <v>1</v>
      </c>
      <c r="DM456" s="61">
        <f>'2017'!DF45</f>
        <v>23</v>
      </c>
      <c r="DN456" s="62">
        <f>'2017'!DG45</f>
        <v>0.71</v>
      </c>
      <c r="DO456" s="62">
        <f>'2017'!DH45</f>
        <v>0.94</v>
      </c>
      <c r="DP456" s="62">
        <f>'2017'!DI45</f>
        <v>1.48</v>
      </c>
      <c r="DQ456" s="62">
        <f>'2017'!DJ45</f>
        <v>6.1</v>
      </c>
      <c r="DR456" s="62">
        <f>'2017'!DK45</f>
        <v>8.9</v>
      </c>
      <c r="DS456" s="62">
        <f>'2017'!DL45</f>
        <v>0</v>
      </c>
      <c r="DT456" s="62">
        <f>'2017'!DM45</f>
        <v>10.5</v>
      </c>
      <c r="DU456" s="62">
        <f>'2017'!DN45</f>
        <v>19.399999999999999</v>
      </c>
      <c r="DV456" s="63">
        <f>'2017'!DO45</f>
        <v>80.2</v>
      </c>
    </row>
    <row r="457" spans="1:126" ht="15.75" customHeight="1" x14ac:dyDescent="0.2">
      <c r="A457" s="30">
        <f t="shared" si="49"/>
        <v>455</v>
      </c>
      <c r="B457" s="31">
        <f>'2024'!A40</f>
        <v>38</v>
      </c>
      <c r="C457" s="31">
        <v>2024</v>
      </c>
      <c r="D457" s="32" t="str">
        <f>'2024'!B40</f>
        <v>Dayton Wade</v>
      </c>
      <c r="E457" s="32" t="str" cm="1">
        <f t="array" ref="E457">_xlfn.IFS(F457&gt;12.5,"Cornerstone",AND(F457&gt;11.995,F457&lt;12.5),"Elite",AND(F457&gt;11,F457&lt;12.995),"Elite Upside",AND(F457&gt;=9.69,F457&lt;10.999),"Upside",AND(F457&gt;8.4,F457&lt;9.999),"Upside Lite",AND(F457&gt;7.25,F457&lt;8.999),"Outlier",AND(F457&gt;=6,F457&lt;7.25),"Outlier Lite",F457&lt;6.999,"Purgatory")</f>
        <v>Purgatory</v>
      </c>
      <c r="F457" s="33">
        <f>'2024'!C40</f>
        <v>4.9471428571428566</v>
      </c>
      <c r="G457" s="33">
        <f t="shared" si="50"/>
        <v>26</v>
      </c>
      <c r="H457" s="303">
        <f t="shared" si="51"/>
        <v>-1.999900621130545</v>
      </c>
      <c r="I457" s="34" t="str">
        <f>'2024'!D40</f>
        <v>Ole Miss</v>
      </c>
      <c r="J457" s="35">
        <f>'2024'!E40</f>
        <v>1</v>
      </c>
      <c r="K457" s="36">
        <f>'2024'!F40</f>
        <v>36777</v>
      </c>
      <c r="L457" s="37">
        <f>'2024'!G40</f>
        <v>25.068493150684933</v>
      </c>
      <c r="M457" s="37" t="str">
        <f>'2024'!H40</f>
        <v>RS SR</v>
      </c>
      <c r="N457" s="37">
        <f>'2024'!I40</f>
        <v>23.649315068493152</v>
      </c>
      <c r="O457" s="37" t="str">
        <f>'2024'!J40</f>
        <v>Wide</v>
      </c>
      <c r="P457" s="37" t="str">
        <f>'2024'!K40</f>
        <v>RAT</v>
      </c>
      <c r="Q457" s="37" t="str">
        <f>'2024'!L40</f>
        <v>Poor Earner</v>
      </c>
      <c r="R457" s="35">
        <f>'2024'!M40</f>
        <v>69</v>
      </c>
      <c r="S457" s="35">
        <f>'2024'!N40</f>
        <v>175</v>
      </c>
      <c r="T457" s="231">
        <f t="shared" si="52"/>
        <v>25.842696087828642</v>
      </c>
      <c r="U457" s="35">
        <f>'2024'!O40</f>
        <v>4.4400000000000004</v>
      </c>
      <c r="V457" s="38">
        <f>'2024'!P40</f>
        <v>0</v>
      </c>
      <c r="W457" s="57">
        <f>'2024'!Q40</f>
        <v>3.2137806916056047E-3</v>
      </c>
      <c r="X457" s="58">
        <f>'2024'!R40</f>
        <v>0.15210439892835537</v>
      </c>
      <c r="Y457" s="58">
        <f>'2024'!S40</f>
        <v>0</v>
      </c>
      <c r="Z457" s="58">
        <f>'2024'!T40</f>
        <v>9.9121062423814715E-2</v>
      </c>
      <c r="AA457" s="58">
        <f>'2024'!U40</f>
        <v>0.22328162034044385</v>
      </c>
      <c r="AB457" s="58">
        <f>'2024'!V40</f>
        <v>0.22328162034044385</v>
      </c>
      <c r="AC457" s="59">
        <f>'2024'!W40</f>
        <v>0.22328162034044385</v>
      </c>
      <c r="AD457" s="42">
        <f>'2024'!X40</f>
        <v>22.983561643835618</v>
      </c>
      <c r="AE457" s="43">
        <f>'2024'!Y40</f>
        <v>2.0699999999999998</v>
      </c>
      <c r="AF457" s="43">
        <f>'2024'!Z40</f>
        <v>6.8</v>
      </c>
      <c r="AG457" s="43">
        <f>'2024'!AA40</f>
        <v>11.8</v>
      </c>
      <c r="AH457" s="43">
        <f>'2024'!AB40</f>
        <v>0.76</v>
      </c>
      <c r="AI457" s="43">
        <f>'2024'!AC40</f>
        <v>2.2599999999999998</v>
      </c>
      <c r="AJ457" s="44">
        <f>'2024'!AD40</f>
        <v>2.7466827503015677E-2</v>
      </c>
      <c r="AK457" s="44">
        <f>'2024'!AE40</f>
        <v>0.16480096501809408</v>
      </c>
      <c r="AL457" s="45">
        <f>'2024'!AF40</f>
        <v>8.3000000000000004E-2</v>
      </c>
      <c r="AM457" s="46">
        <f t="shared" si="53"/>
        <v>0.36399999999999999</v>
      </c>
      <c r="AN457" s="45">
        <f>'2024'!AG40</f>
        <v>0.80600000000000005</v>
      </c>
      <c r="AO457" s="45">
        <f>'2024'!AH40</f>
        <v>0.188</v>
      </c>
      <c r="AP457" s="43">
        <f>'2024'!AI40</f>
        <v>90.060875371386729</v>
      </c>
      <c r="AQ457" s="47">
        <f>'2024'!AJ40</f>
        <v>81.917896400996369</v>
      </c>
      <c r="AR457" s="48">
        <f>'2024'!AK40</f>
        <v>6</v>
      </c>
      <c r="AS457" s="49">
        <f>'2024'!AL40</f>
        <v>1</v>
      </c>
      <c r="AT457" s="49">
        <f>'2024'!AM40</f>
        <v>4</v>
      </c>
      <c r="AU457" s="49">
        <f>'2024'!AN40</f>
        <v>5</v>
      </c>
      <c r="AV457" s="49">
        <f>'2024'!AO40</f>
        <v>9</v>
      </c>
      <c r="AW457" s="49">
        <f>'2024'!AP40</f>
        <v>3</v>
      </c>
      <c r="AX457" s="49">
        <f>'2024'!AQ40</f>
        <v>0</v>
      </c>
      <c r="AY457" s="50">
        <f>'2024'!AR40</f>
        <v>0.5</v>
      </c>
      <c r="AZ457" s="60">
        <f>'2024'!AS40</f>
        <v>10</v>
      </c>
      <c r="BA457" s="61">
        <f>'2024'!AT40</f>
        <v>3111.6000000000004</v>
      </c>
      <c r="BB457" s="61">
        <f>'2024'!AU40</f>
        <v>2</v>
      </c>
      <c r="BC457" s="61">
        <f>'2024'!AV40</f>
        <v>1</v>
      </c>
      <c r="BD457" s="61">
        <f>'2024'!AW40</f>
        <v>0</v>
      </c>
      <c r="BE457" s="61">
        <f>'2024'!AX40</f>
        <v>18</v>
      </c>
      <c r="BF457" s="62" t="str">
        <f>'2024'!AY40</f>
        <v>NA</v>
      </c>
      <c r="BG457" s="62">
        <f>'2024'!AZ40</f>
        <v>0</v>
      </c>
      <c r="BH457" s="62">
        <f>'2024'!BA40</f>
        <v>3.33</v>
      </c>
      <c r="BI457" s="62">
        <f>'2024'!BB40</f>
        <v>14</v>
      </c>
      <c r="BJ457" s="62">
        <f>'2024'!BC40</f>
        <v>-2.5</v>
      </c>
      <c r="BK457" s="62">
        <f>'2024'!BH40</f>
        <v>0</v>
      </c>
      <c r="BL457" s="62">
        <f>'2024'!BI40</f>
        <v>50</v>
      </c>
      <c r="BM457" s="62">
        <f>'2024'!BJ40</f>
        <v>66.7</v>
      </c>
      <c r="BN457" s="63">
        <f>'2024'!BK40</f>
        <v>33.299999999999997</v>
      </c>
      <c r="BO457" s="60">
        <f>'2024'!BL40</f>
        <v>176</v>
      </c>
      <c r="BP457" s="61">
        <f>'2024'!BM40</f>
        <v>1157.1000000000001</v>
      </c>
      <c r="BQ457" s="61">
        <f>'2024'!BN40</f>
        <v>37</v>
      </c>
      <c r="BR457" s="61">
        <f>'2024'!BO40</f>
        <v>21</v>
      </c>
      <c r="BS457" s="61">
        <f>'2024'!BP40</f>
        <v>0</v>
      </c>
      <c r="BT457" s="61">
        <f>'2024'!BQ40</f>
        <v>7</v>
      </c>
      <c r="BU457" s="62">
        <f>'2024'!BR40</f>
        <v>0.01</v>
      </c>
      <c r="BV457" s="62">
        <f>'2024'!BS40</f>
        <v>0.83</v>
      </c>
      <c r="BW457" s="62">
        <f>'2024'!BT40</f>
        <v>1.38</v>
      </c>
      <c r="BX457" s="62">
        <f>'2024'!BU40</f>
        <v>3.5</v>
      </c>
      <c r="BY457" s="62">
        <f>'2024'!BV40</f>
        <v>9.6</v>
      </c>
      <c r="BZ457" s="62">
        <f>'2024'!CA40</f>
        <v>40</v>
      </c>
      <c r="CA457" s="62">
        <f>'2024'!CB40</f>
        <v>0</v>
      </c>
      <c r="CB457" s="62">
        <f>'2024'!CC40</f>
        <v>13.6</v>
      </c>
      <c r="CC457" s="63">
        <f>'2024'!CD40</f>
        <v>86.4</v>
      </c>
      <c r="CD457" s="60">
        <f>'2024'!CE40</f>
        <v>0</v>
      </c>
      <c r="CE457" s="61">
        <f>'2024'!CF40</f>
        <v>1</v>
      </c>
      <c r="CF457" s="61">
        <f>'2024'!CG40</f>
        <v>1</v>
      </c>
      <c r="CG457" s="61">
        <f>'2024'!CH40</f>
        <v>0</v>
      </c>
      <c r="CH457" s="61">
        <f>'2024'!CI40</f>
        <v>0</v>
      </c>
      <c r="CI457" s="61">
        <f>'2024'!CJ40</f>
        <v>0</v>
      </c>
      <c r="CJ457" s="62" t="str">
        <f>'2024'!CK40</f>
        <v>NA</v>
      </c>
      <c r="CK457" s="62" t="str">
        <f>'2024'!CL40</f>
        <v>NA</v>
      </c>
      <c r="CL457" s="62">
        <f>'2024'!CM40</f>
        <v>0</v>
      </c>
      <c r="CM457" s="62">
        <f>'2024'!CN40</f>
        <v>0</v>
      </c>
      <c r="CN457" s="62">
        <f>'2024'!CO40</f>
        <v>4</v>
      </c>
      <c r="CO457" s="62">
        <f>'2024'!CT40</f>
        <v>0</v>
      </c>
      <c r="CP457" s="62">
        <f>'2024'!CU40</f>
        <v>0</v>
      </c>
      <c r="CQ457" s="62">
        <f>'2024'!CV40</f>
        <v>16.7</v>
      </c>
      <c r="CR457" s="63">
        <f>'2024'!CW40</f>
        <v>83.3</v>
      </c>
      <c r="CS457" s="60">
        <f>'2024'!CX40</f>
        <v>309</v>
      </c>
      <c r="CT457" s="61">
        <f>'2024'!CY40</f>
        <v>3117.4</v>
      </c>
      <c r="CU457" s="61">
        <f>'2024'!CZ40</f>
        <v>37</v>
      </c>
      <c r="CV457" s="61">
        <f>'2024'!DA40</f>
        <v>27</v>
      </c>
      <c r="CW457" s="61">
        <f>'2024'!DB40</f>
        <v>3</v>
      </c>
      <c r="CX457" s="61">
        <f>'2024'!DC40</f>
        <v>22.099999999999998</v>
      </c>
      <c r="CY457" s="62">
        <f>'2024'!DD40</f>
        <v>0.06</v>
      </c>
      <c r="CZ457" s="62">
        <f>'2024'!DE40</f>
        <v>0.8</v>
      </c>
      <c r="DA457" s="62">
        <f>'2024'!DF40</f>
        <v>1.36</v>
      </c>
      <c r="DB457" s="62">
        <f>'2024'!DG40</f>
        <v>4</v>
      </c>
      <c r="DC457" s="62">
        <f>'2024'!DH40</f>
        <v>10.199999999999999</v>
      </c>
      <c r="DD457" s="62">
        <f>'2024'!DM40</f>
        <v>66.7</v>
      </c>
      <c r="DE457" s="62">
        <f>'2024'!DN40</f>
        <v>3.6</v>
      </c>
      <c r="DF457" s="62">
        <f>'2024'!DO40</f>
        <v>76.8</v>
      </c>
      <c r="DG457" s="63">
        <f>'2024'!DP40</f>
        <v>22</v>
      </c>
      <c r="DH457" s="60">
        <f>'2024'!DQ40</f>
        <v>829</v>
      </c>
      <c r="DI457" s="61">
        <f>'2024'!DR40</f>
        <v>3712.8</v>
      </c>
      <c r="DJ457" s="61">
        <f>'2024'!DS40</f>
        <v>77</v>
      </c>
      <c r="DK457" s="61">
        <f>'2024'!DT40</f>
        <v>55</v>
      </c>
      <c r="DL457" s="61">
        <f>'2024'!DU40</f>
        <v>4</v>
      </c>
      <c r="DM457" s="61">
        <f>'2024'!DV40</f>
        <v>26</v>
      </c>
      <c r="DN457" s="62">
        <f>'2024'!DW40</f>
        <v>0.76</v>
      </c>
      <c r="DO457" s="62">
        <f>'2024'!DX40</f>
        <v>2.2599999999999998</v>
      </c>
      <c r="DP457" s="62">
        <f>'2024'!DY40</f>
        <v>2.0699999999999998</v>
      </c>
      <c r="DQ457" s="62">
        <f>'2024'!DZ40</f>
        <v>6.8</v>
      </c>
      <c r="DR457" s="62">
        <f>'2024'!EA40</f>
        <v>11.8</v>
      </c>
      <c r="DS457" s="62">
        <f>'2024'!EF40</f>
        <v>36.4</v>
      </c>
      <c r="DT457" s="62">
        <f>'2024'!EG40</f>
        <v>8.3000000000000007</v>
      </c>
      <c r="DU457" s="62">
        <f>'2024'!EH40</f>
        <v>84.4</v>
      </c>
      <c r="DV457" s="63">
        <f>'2024'!EI40</f>
        <v>15.6</v>
      </c>
    </row>
    <row r="458" spans="1:126" ht="15.75" customHeight="1" x14ac:dyDescent="0.2">
      <c r="A458" s="30">
        <f t="shared" si="49"/>
        <v>456</v>
      </c>
      <c r="B458" s="31">
        <f>'2024'!A41</f>
        <v>39</v>
      </c>
      <c r="C458" s="31">
        <v>2024</v>
      </c>
      <c r="D458" s="32" t="str">
        <f>'2024'!B41</f>
        <v>Ramel Keyton</v>
      </c>
      <c r="E458" s="32" t="str" cm="1">
        <f t="array" ref="E458">_xlfn.IFS(F458&gt;12.5,"Cornerstone",AND(F458&gt;11.995,F458&lt;12.5),"Elite",AND(F458&gt;11,F458&lt;12.995),"Elite Upside",AND(F458&gt;=9.69,F458&lt;10.999),"Upside",AND(F458&gt;8.4,F458&lt;9.999),"Upside Lite",AND(F458&gt;7.25,F458&lt;8.999),"Outlier",AND(F458&gt;=6,F458&lt;7.25),"Outlier Lite",F458&lt;6.999,"Purgatory")</f>
        <v>Purgatory</v>
      </c>
      <c r="F458" s="33">
        <f>'2024'!C41</f>
        <v>4.944285714285714</v>
      </c>
      <c r="G458" s="33">
        <f t="shared" si="50"/>
        <v>25.8</v>
      </c>
      <c r="H458" s="303">
        <f t="shared" si="51"/>
        <v>-2.0015404909844903</v>
      </c>
      <c r="I458" s="34" t="str">
        <f>'2024'!D41</f>
        <v>Tennessee</v>
      </c>
      <c r="J458" s="35">
        <f>'2024'!E41</f>
        <v>1</v>
      </c>
      <c r="K458" s="36">
        <f>'2024'!F41</f>
        <v>36781</v>
      </c>
      <c r="L458" s="37">
        <f>'2024'!G41</f>
        <v>25.057534246575344</v>
      </c>
      <c r="M458" s="37" t="str">
        <f>'2024'!H41</f>
        <v>RS SR</v>
      </c>
      <c r="N458" s="37">
        <f>'2024'!I41</f>
        <v>23.638356164383563</v>
      </c>
      <c r="O458" s="37" t="str">
        <f>'2024'!J41</f>
        <v>Wide</v>
      </c>
      <c r="P458" s="37" t="str">
        <f>'2024'!K41</f>
        <v>DEEP</v>
      </c>
      <c r="Q458" s="37" t="str">
        <f>'2024'!L41</f>
        <v>Poor Earner</v>
      </c>
      <c r="R458" s="35">
        <f>'2024'!M41</f>
        <v>75</v>
      </c>
      <c r="S458" s="35">
        <f>'2024'!N41</f>
        <v>195</v>
      </c>
      <c r="T458" s="231">
        <f t="shared" si="52"/>
        <v>24.373058879451094</v>
      </c>
      <c r="U458" s="35">
        <f>'2024'!O41</f>
        <v>4.5</v>
      </c>
      <c r="V458" s="38">
        <f>'2024'!P41</f>
        <v>0</v>
      </c>
      <c r="W458" s="57">
        <f>'2024'!Q41</f>
        <v>3.9144835892803369E-2</v>
      </c>
      <c r="X458" s="58">
        <f>'2024'!R41</f>
        <v>5.3039290948426271E-2</v>
      </c>
      <c r="Y458" s="58">
        <f>'2024'!S41</f>
        <v>2.8004667444574097E-2</v>
      </c>
      <c r="Z458" s="58">
        <f>'2024'!T41</f>
        <v>0.133984384214375</v>
      </c>
      <c r="AA458" s="58">
        <f>'2024'!U41</f>
        <v>0.20179655870445345</v>
      </c>
      <c r="AB458" s="58">
        <f>'2024'!V41</f>
        <v>0.20179655870445345</v>
      </c>
      <c r="AC458" s="59">
        <f>'2024'!W41</f>
        <v>0.20179655870445345</v>
      </c>
      <c r="AD458" s="42">
        <f>'2024'!X41</f>
        <v>22.972602739726028</v>
      </c>
      <c r="AE458" s="43">
        <f>'2024'!Y41</f>
        <v>1.98</v>
      </c>
      <c r="AF458" s="43">
        <f>'2024'!Z41</f>
        <v>6.1</v>
      </c>
      <c r="AG458" s="43">
        <f>'2024'!AA41</f>
        <v>19.100000000000001</v>
      </c>
      <c r="AH458" s="43">
        <f>'2024'!AB41</f>
        <v>0.68</v>
      </c>
      <c r="AI458" s="43">
        <f>'2024'!AC41</f>
        <v>2.2200000000000002</v>
      </c>
      <c r="AJ458" s="44">
        <f>'2024'!AD41</f>
        <v>2.6551724137931033E-2</v>
      </c>
      <c r="AK458" s="44">
        <f>'2024'!AE41</f>
        <v>0.12551724137931033</v>
      </c>
      <c r="AL458" s="45">
        <f>'2024'!AF41</f>
        <v>0.10300000000000001</v>
      </c>
      <c r="AM458" s="46">
        <f t="shared" si="53"/>
        <v>0.36399999999999999</v>
      </c>
      <c r="AN458" s="45">
        <f>'2024'!AG41</f>
        <v>0.92649999999999999</v>
      </c>
      <c r="AO458" s="45">
        <f>'2024'!AH41</f>
        <v>6.7500000000000004E-2</v>
      </c>
      <c r="AP458" s="43">
        <f>'2024'!AI41</f>
        <v>95.107453132144485</v>
      </c>
      <c r="AQ458" s="47">
        <f>'2024'!AJ41</f>
        <v>98.033709987057009</v>
      </c>
      <c r="AR458" s="48">
        <f>'2024'!AK41</f>
        <v>5</v>
      </c>
      <c r="AS458" s="49">
        <f>'2024'!AL41</f>
        <v>1</v>
      </c>
      <c r="AT458" s="49">
        <f>'2024'!AM41</f>
        <v>3</v>
      </c>
      <c r="AU458" s="49">
        <f>'2024'!AN41</f>
        <v>5</v>
      </c>
      <c r="AV458" s="49">
        <f>'2024'!AO41</f>
        <v>8</v>
      </c>
      <c r="AW458" s="49">
        <f>'2024'!AP41</f>
        <v>6</v>
      </c>
      <c r="AX458" s="49">
        <f>'2024'!AQ41</f>
        <v>0</v>
      </c>
      <c r="AY458" s="50">
        <f>'2024'!AR41</f>
        <v>0.5</v>
      </c>
      <c r="AZ458" s="60">
        <f>'2024'!AS41</f>
        <v>104</v>
      </c>
      <c r="BA458" s="61">
        <f>'2024'!AT41</f>
        <v>2656.8</v>
      </c>
      <c r="BB458" s="61">
        <f>'2024'!AU41</f>
        <v>9</v>
      </c>
      <c r="BC458" s="61">
        <f>'2024'!AV41</f>
        <v>4</v>
      </c>
      <c r="BD458" s="61">
        <f>'2024'!AW41</f>
        <v>0</v>
      </c>
      <c r="BE458" s="61">
        <f>'2024'!AX41</f>
        <v>30</v>
      </c>
      <c r="BF458" s="62">
        <f>'2024'!AY41</f>
        <v>7.0000000000000007E-2</v>
      </c>
      <c r="BG458" s="62">
        <f>'2024'!AZ41</f>
        <v>0.92</v>
      </c>
      <c r="BH458" s="62">
        <f>'2024'!BA41</f>
        <v>1.1399999999999999</v>
      </c>
      <c r="BI458" s="62">
        <f>'2024'!BB41</f>
        <v>3.8</v>
      </c>
      <c r="BJ458" s="62">
        <f>'2024'!BC41</f>
        <v>23.1</v>
      </c>
      <c r="BK458" s="62">
        <f>'2024'!BH41</f>
        <v>75</v>
      </c>
      <c r="BL458" s="62">
        <f>'2024'!BI41</f>
        <v>0</v>
      </c>
      <c r="BM458" s="62">
        <f>'2024'!BJ41</f>
        <v>68.400000000000006</v>
      </c>
      <c r="BN458" s="63">
        <f>'2024'!BK41</f>
        <v>29.5</v>
      </c>
      <c r="BO458" s="60">
        <f>'2024'!BL41</f>
        <v>76</v>
      </c>
      <c r="BP458" s="61">
        <f>'2024'!BM41</f>
        <v>1432.8999999999999</v>
      </c>
      <c r="BQ458" s="61">
        <f>'2024'!BN41</f>
        <v>19</v>
      </c>
      <c r="BR458" s="61">
        <f>'2024'!BO41</f>
        <v>9</v>
      </c>
      <c r="BS458" s="61">
        <f>'2024'!BP41</f>
        <v>0</v>
      </c>
      <c r="BT458" s="61">
        <f>'2024'!BQ41</f>
        <v>9.7999999999999989</v>
      </c>
      <c r="BU458" s="62">
        <f>'2024'!BR41</f>
        <v>0</v>
      </c>
      <c r="BV458" s="62">
        <f>'2024'!BS41</f>
        <v>0.44</v>
      </c>
      <c r="BW458" s="62">
        <f>'2024'!BT41</f>
        <v>0.56999999999999995</v>
      </c>
      <c r="BX458" s="62">
        <f>'2024'!BU41</f>
        <v>2.7</v>
      </c>
      <c r="BY458" s="62">
        <f>'2024'!BV41</f>
        <v>12.2</v>
      </c>
      <c r="BZ458" s="62">
        <f>'2024'!CA41</f>
        <v>0</v>
      </c>
      <c r="CA458" s="62">
        <f>'2024'!CB41</f>
        <v>18.2</v>
      </c>
      <c r="CB458" s="62">
        <f>'2024'!CC41</f>
        <v>79.599999999999994</v>
      </c>
      <c r="CC458" s="63">
        <f>'2024'!CD41</f>
        <v>20.399999999999999</v>
      </c>
      <c r="CD458" s="60">
        <f>'2024'!CE41</f>
        <v>72</v>
      </c>
      <c r="CE458" s="61">
        <f>'2024'!CF41</f>
        <v>2571</v>
      </c>
      <c r="CF458" s="61">
        <f>'2024'!CG41</f>
        <v>13</v>
      </c>
      <c r="CG458" s="61">
        <f>'2024'!CH41</f>
        <v>7</v>
      </c>
      <c r="CH458" s="61">
        <f>'2024'!CI41</f>
        <v>0</v>
      </c>
      <c r="CI458" s="61">
        <f>'2024'!CJ41</f>
        <v>25</v>
      </c>
      <c r="CJ458" s="62">
        <f>'2024'!CK41</f>
        <v>0.01</v>
      </c>
      <c r="CK458" s="62">
        <f>'2024'!CL41</f>
        <v>0.66</v>
      </c>
      <c r="CL458" s="62">
        <f>'2024'!CM41</f>
        <v>0.67</v>
      </c>
      <c r="CM458" s="62">
        <f>'2024'!CN41</f>
        <v>7.7</v>
      </c>
      <c r="CN458" s="62">
        <f>'2024'!CO41</f>
        <v>14.6</v>
      </c>
      <c r="CO458" s="62">
        <f>'2024'!CT41</f>
        <v>0</v>
      </c>
      <c r="CP458" s="62">
        <f>'2024'!CU41</f>
        <v>12.5</v>
      </c>
      <c r="CQ458" s="62">
        <f>'2024'!CV41</f>
        <v>95</v>
      </c>
      <c r="CR458" s="63">
        <f>'2024'!CW41</f>
        <v>3.3</v>
      </c>
      <c r="CS458" s="60">
        <f>'2024'!CX41</f>
        <v>568</v>
      </c>
      <c r="CT458" s="61">
        <f>'2024'!CY41</f>
        <v>4239.3</v>
      </c>
      <c r="CU458" s="61">
        <f>'2024'!CZ41</f>
        <v>51</v>
      </c>
      <c r="CV458" s="61">
        <f>'2024'!DA41</f>
        <v>32</v>
      </c>
      <c r="CW458" s="61">
        <f>'2024'!DB41</f>
        <v>5</v>
      </c>
      <c r="CX458" s="61">
        <f>'2024'!DC41</f>
        <v>37.699999999999996</v>
      </c>
      <c r="CY458" s="62">
        <f>'2024'!DD41</f>
        <v>0.12</v>
      </c>
      <c r="CZ458" s="62">
        <f>'2024'!DE41</f>
        <v>1.75</v>
      </c>
      <c r="DA458" s="62">
        <f>'2024'!DF41</f>
        <v>1.98</v>
      </c>
      <c r="DB458" s="62">
        <f>'2024'!DG41</f>
        <v>4.8</v>
      </c>
      <c r="DC458" s="62">
        <f>'2024'!DH41</f>
        <v>18.3</v>
      </c>
      <c r="DD458" s="62">
        <f>'2024'!DM41</f>
        <v>33.299999999999997</v>
      </c>
      <c r="DE458" s="62">
        <f>'2024'!DN41</f>
        <v>5.9</v>
      </c>
      <c r="DF458" s="62">
        <f>'2024'!DO41</f>
        <v>89.5</v>
      </c>
      <c r="DG458" s="63">
        <f>'2024'!DP41</f>
        <v>9.8000000000000007</v>
      </c>
      <c r="DH458" s="60">
        <f>'2024'!DQ41</f>
        <v>638</v>
      </c>
      <c r="DI458" s="61">
        <f>'2024'!DR41</f>
        <v>3161.6</v>
      </c>
      <c r="DJ458" s="61">
        <f>'2024'!DS41</f>
        <v>63</v>
      </c>
      <c r="DK458" s="61">
        <f>'2024'!DT41</f>
        <v>35</v>
      </c>
      <c r="DL458" s="61">
        <f>'2024'!DU41</f>
        <v>6</v>
      </c>
      <c r="DM458" s="61">
        <f>'2024'!DV41</f>
        <v>22.099999999999998</v>
      </c>
      <c r="DN458" s="62">
        <f>'2024'!DW41</f>
        <v>0.68</v>
      </c>
      <c r="DO458" s="62">
        <f>'2024'!DX41</f>
        <v>2.2200000000000002</v>
      </c>
      <c r="DP458" s="62">
        <f>'2024'!DY41</f>
        <v>1.54</v>
      </c>
      <c r="DQ458" s="62">
        <f>'2024'!DZ41</f>
        <v>6.1</v>
      </c>
      <c r="DR458" s="62">
        <f>'2024'!EA41</f>
        <v>19.100000000000001</v>
      </c>
      <c r="DS458" s="62">
        <f>'2024'!EF41</f>
        <v>36.4</v>
      </c>
      <c r="DT458" s="62">
        <f>'2024'!EG41</f>
        <v>10.3</v>
      </c>
      <c r="DU458" s="62">
        <f>'2024'!EH41</f>
        <v>95.8</v>
      </c>
      <c r="DV458" s="63">
        <f>'2024'!EI41</f>
        <v>3.7</v>
      </c>
    </row>
    <row r="459" spans="1:126" ht="15.75" customHeight="1" x14ac:dyDescent="0.2">
      <c r="A459" s="30">
        <f t="shared" si="49"/>
        <v>457</v>
      </c>
      <c r="B459" s="31">
        <f>'2021'!A43</f>
        <v>41</v>
      </c>
      <c r="C459" s="31">
        <v>2021</v>
      </c>
      <c r="D459" s="32" t="str">
        <f>'2021'!B43</f>
        <v>Sage Surratt</v>
      </c>
      <c r="E459" s="32" t="str" cm="1">
        <f t="array" ref="E459">_xlfn.IFS(F459&gt;12.5,"Cornerstone",AND(F459&gt;11.995,F459&lt;12.5),"Elite",AND(F459&gt;11,F459&lt;12.995),"Elite Upside",AND(F459&gt;=9.69,F459&lt;10.999),"Upside",AND(F459&gt;8.4,F459&lt;9.999),"Upside Lite",AND(F459&gt;7.25,F459&lt;8.999),"Outlier",AND(F459&gt;=6,F459&lt;7.25),"Outlier Lite",F459&lt;6.999,"Purgatory")</f>
        <v>Purgatory</v>
      </c>
      <c r="F459" s="33">
        <f>'2021'!C43</f>
        <v>4.9128571428571428</v>
      </c>
      <c r="G459" s="33">
        <f t="shared" si="50"/>
        <v>25.6</v>
      </c>
      <c r="H459" s="303">
        <f t="shared" si="51"/>
        <v>-2.0195790593778882</v>
      </c>
      <c r="I459" s="34" t="str">
        <f>'2021'!D43</f>
        <v>Wake Forest</v>
      </c>
      <c r="J459" s="35">
        <f>'2021'!E43</f>
        <v>4</v>
      </c>
      <c r="K459" s="36">
        <f>'2021'!F43</f>
        <v>35898</v>
      </c>
      <c r="L459" s="37">
        <f>'2021'!G43</f>
        <v>27.476712328767125</v>
      </c>
      <c r="M459" s="37" t="str">
        <f>'2021'!H43</f>
        <v>JR</v>
      </c>
      <c r="N459" s="37">
        <f>'2021'!I43</f>
        <v>23.06027397260274</v>
      </c>
      <c r="O459" s="37" t="str">
        <f>'2021'!J43</f>
        <v>Hybrid</v>
      </c>
      <c r="P459" s="37" t="str">
        <f>'2021'!K43</f>
        <v>SLOB</v>
      </c>
      <c r="Q459" s="37" t="str">
        <f>'2021'!L43</f>
        <v>Poor Separator</v>
      </c>
      <c r="R459" s="55">
        <f>'2021'!M43</f>
        <v>74.5</v>
      </c>
      <c r="S459" s="55">
        <f>'2021'!N43</f>
        <v>209</v>
      </c>
      <c r="T459" s="231">
        <f t="shared" si="52"/>
        <v>26.474739387026634</v>
      </c>
      <c r="U459" s="35">
        <f>'2021'!O43</f>
        <v>4.7</v>
      </c>
      <c r="V459" s="56">
        <f>'2021'!P43</f>
        <v>0</v>
      </c>
      <c r="W459" s="57">
        <f>'2021'!Q43</f>
        <v>0</v>
      </c>
      <c r="X459" s="58">
        <f>'2021'!R43</f>
        <v>0</v>
      </c>
      <c r="Y459" s="58">
        <f>'2021'!S43</f>
        <v>0.18931247963506029</v>
      </c>
      <c r="Z459" s="58">
        <f>'2021'!T43</f>
        <v>0.26707577374599789</v>
      </c>
      <c r="AA459" s="58">
        <f>'2021'!U43</f>
        <v>0</v>
      </c>
      <c r="AB459" s="58">
        <f>'2021'!V43</f>
        <v>0.26707577374599789</v>
      </c>
      <c r="AC459" s="59">
        <f>'2021'!W43</f>
        <v>0.25372198505869797</v>
      </c>
      <c r="AD459" s="42">
        <f>'2021'!X43</f>
        <v>21.397260273972602</v>
      </c>
      <c r="AE459" s="43">
        <f>'2021'!Y43</f>
        <v>2.79</v>
      </c>
      <c r="AF459" s="43">
        <f>'2021'!Z43</f>
        <v>4.7</v>
      </c>
      <c r="AG459" s="43">
        <f>'2021'!AA43</f>
        <v>13.8</v>
      </c>
      <c r="AH459" s="43">
        <f>'2021'!AB43</f>
        <v>0.83</v>
      </c>
      <c r="AI459" s="43">
        <f>'2021'!AC43</f>
        <v>2.9</v>
      </c>
      <c r="AJ459" s="44">
        <f>'2021'!AD43</f>
        <v>8.3616383616383613E-2</v>
      </c>
      <c r="AK459" s="44">
        <f>'2021'!AE43</f>
        <v>0.18116883116883117</v>
      </c>
      <c r="AL459" s="45">
        <f>'2021'!AF43</f>
        <v>0.22</v>
      </c>
      <c r="AM459" s="46">
        <f t="shared" si="53"/>
        <v>0</v>
      </c>
      <c r="AN459" s="45">
        <f>'2021'!AG43</f>
        <v>0.38549999999999995</v>
      </c>
      <c r="AO459" s="45">
        <f>'2021'!AH43</f>
        <v>0.113</v>
      </c>
      <c r="AP459" s="43">
        <f>'2021'!AI43</f>
        <v>85.661337288236638</v>
      </c>
      <c r="AQ459" s="47">
        <f>'2021'!AJ43</f>
        <v>87.415460656346013</v>
      </c>
      <c r="AR459" s="48">
        <f>'2021'!AK43</f>
        <v>7</v>
      </c>
      <c r="AS459" s="49">
        <f>'2021'!AL43</f>
        <v>4</v>
      </c>
      <c r="AT459" s="49">
        <f>'2021'!AM43</f>
        <v>5</v>
      </c>
      <c r="AU459" s="49">
        <f>'2021'!AN43</f>
        <v>2</v>
      </c>
      <c r="AV459" s="49">
        <f>'2021'!AO43</f>
        <v>4</v>
      </c>
      <c r="AW459" s="49">
        <f>'2021'!AP43</f>
        <v>4</v>
      </c>
      <c r="AX459" s="49">
        <f>'2021'!AQ43</f>
        <v>0</v>
      </c>
      <c r="AY459" s="50">
        <f>'2021'!AR43</f>
        <v>0</v>
      </c>
      <c r="AZ459" s="60">
        <f>'2021'!AS43</f>
        <v>0</v>
      </c>
      <c r="BA459" s="61">
        <f>'2021'!AT43</f>
        <v>2154</v>
      </c>
      <c r="BB459" s="61">
        <f>'2021'!AU43</f>
        <v>0</v>
      </c>
      <c r="BC459" s="61">
        <f>'2021'!AV43</f>
        <v>0</v>
      </c>
      <c r="BD459" s="61">
        <f>'2021'!AW43</f>
        <v>0</v>
      </c>
      <c r="BE459" s="61">
        <f>'2021'!AX43</f>
        <v>0</v>
      </c>
      <c r="BF459" s="62">
        <f>'2021'!AY43</f>
        <v>0</v>
      </c>
      <c r="BG459" s="62">
        <f>'2021'!AZ43</f>
        <v>0</v>
      </c>
      <c r="BH459" s="62">
        <f>'2021'!BA43</f>
        <v>0</v>
      </c>
      <c r="BI459" s="62">
        <f>'2021'!BB43</f>
        <v>0</v>
      </c>
      <c r="BJ459" s="62">
        <f>'2021'!BC43</f>
        <v>0</v>
      </c>
      <c r="BK459" s="62">
        <f>'2021'!BD43</f>
        <v>0</v>
      </c>
      <c r="BL459" s="62">
        <f>'2021'!BE43</f>
        <v>0</v>
      </c>
      <c r="BM459" s="62">
        <f>'2021'!BF43</f>
        <v>0</v>
      </c>
      <c r="BN459" s="63">
        <f>'2021'!BG43</f>
        <v>0</v>
      </c>
      <c r="BO459" s="60">
        <f>'2021'!BH43</f>
        <v>0</v>
      </c>
      <c r="BP459" s="61">
        <f>'2021'!BI43</f>
        <v>3599</v>
      </c>
      <c r="BQ459" s="61">
        <f>'2021'!BJ43</f>
        <v>0</v>
      </c>
      <c r="BR459" s="61">
        <f>'2021'!BK43</f>
        <v>0</v>
      </c>
      <c r="BS459" s="61">
        <f>'2021'!BL43</f>
        <v>0</v>
      </c>
      <c r="BT459" s="61">
        <f>'2021'!BM43</f>
        <v>0</v>
      </c>
      <c r="BU459" s="62">
        <f>'2021'!BN43</f>
        <v>0</v>
      </c>
      <c r="BV459" s="62">
        <f>'2021'!BO43</f>
        <v>0</v>
      </c>
      <c r="BW459" s="62">
        <f>'2021'!BP43</f>
        <v>0</v>
      </c>
      <c r="BX459" s="62">
        <f>'2021'!BQ43</f>
        <v>0</v>
      </c>
      <c r="BY459" s="62">
        <f>'2021'!BR43</f>
        <v>0</v>
      </c>
      <c r="BZ459" s="62">
        <f>'2021'!BW43</f>
        <v>0</v>
      </c>
      <c r="CA459" s="62">
        <f>'2021'!BX43</f>
        <v>0</v>
      </c>
      <c r="CB459" s="62">
        <f>'2021'!BY43</f>
        <v>0</v>
      </c>
      <c r="CC459" s="63">
        <f>'2021'!BZ43</f>
        <v>0</v>
      </c>
      <c r="CD459" s="60">
        <f>'2021'!CA43</f>
        <v>581</v>
      </c>
      <c r="CE459" s="61">
        <f>'2021'!CB43</f>
        <v>3069</v>
      </c>
      <c r="CF459" s="61">
        <f>'2021'!CC43</f>
        <v>82</v>
      </c>
      <c r="CG459" s="61">
        <f>'2021'!CD43</f>
        <v>41</v>
      </c>
      <c r="CH459" s="61">
        <f>'2021'!CE43</f>
        <v>4</v>
      </c>
      <c r="CI459" s="61">
        <f>'2021'!CF43</f>
        <v>25</v>
      </c>
      <c r="CJ459" s="62">
        <f>'2021'!CG43</f>
        <v>0.54</v>
      </c>
      <c r="CK459" s="62">
        <f>'2021'!CH43</f>
        <v>1.61</v>
      </c>
      <c r="CL459" s="62">
        <f>'2021'!CI43</f>
        <v>1.79</v>
      </c>
      <c r="CM459" s="62">
        <f>'2021'!CJ43</f>
        <v>4</v>
      </c>
      <c r="CN459" s="62">
        <f>'2021'!CK43</f>
        <v>14</v>
      </c>
      <c r="CO459" s="62">
        <f>'2021'!CP43</f>
        <v>46.4</v>
      </c>
      <c r="CP459" s="62">
        <f>'2021'!CQ43</f>
        <v>4.7</v>
      </c>
      <c r="CQ459" s="62">
        <f>'2021'!CR43</f>
        <v>86.8</v>
      </c>
      <c r="CR459" s="63">
        <f>'2021'!CS43</f>
        <v>13.2</v>
      </c>
      <c r="CS459" s="60">
        <f>'2021'!CT43</f>
        <v>1001</v>
      </c>
      <c r="CT459" s="61">
        <f>'2021'!CU43</f>
        <v>3748</v>
      </c>
      <c r="CU459" s="61">
        <f>'2021'!CV43</f>
        <v>95</v>
      </c>
      <c r="CV459" s="61">
        <f>'2021'!CW43</f>
        <v>65</v>
      </c>
      <c r="CW459" s="61">
        <f>'2021'!CX43</f>
        <v>11</v>
      </c>
      <c r="CX459" s="61">
        <f>'2021'!CY43</f>
        <v>31</v>
      </c>
      <c r="CY459" s="62">
        <f>'2021'!CZ43</f>
        <v>0.83</v>
      </c>
      <c r="CZ459" s="62">
        <f>'2021'!DA43</f>
        <v>2.9</v>
      </c>
      <c r="DA459" s="62">
        <f>'2021'!DB43</f>
        <v>2.79</v>
      </c>
      <c r="DB459" s="62">
        <f>'2021'!DC43</f>
        <v>4.7</v>
      </c>
      <c r="DC459" s="62">
        <f>'2021'!DD43</f>
        <v>13.8</v>
      </c>
      <c r="DD459" s="62">
        <f>'2021'!DI43</f>
        <v>60</v>
      </c>
      <c r="DE459" s="62">
        <f>'2021'!DJ43</f>
        <v>7.1</v>
      </c>
      <c r="DF459" s="62">
        <f>'2021'!DK43</f>
        <v>77.099999999999994</v>
      </c>
      <c r="DG459" s="63">
        <f>'2021'!DL43</f>
        <v>22.6</v>
      </c>
      <c r="DH459" s="60">
        <f>'2021'!DM43</f>
        <v>0</v>
      </c>
      <c r="DI459" s="61">
        <f>'2021'!DN43</f>
        <v>2533</v>
      </c>
      <c r="DJ459" s="61">
        <f>'2021'!DO43</f>
        <v>0</v>
      </c>
      <c r="DK459" s="61">
        <f>'2021'!DP43</f>
        <v>0</v>
      </c>
      <c r="DL459" s="61">
        <f>'2021'!DQ43</f>
        <v>0</v>
      </c>
      <c r="DM459" s="61">
        <f>'2021'!DR43</f>
        <v>0</v>
      </c>
      <c r="DN459" s="62">
        <f>'2021'!DS43</f>
        <v>0</v>
      </c>
      <c r="DO459" s="62">
        <f>'2021'!DT43</f>
        <v>0</v>
      </c>
      <c r="DP459" s="62">
        <f>'2021'!DU43</f>
        <v>0</v>
      </c>
      <c r="DQ459" s="62">
        <f>'2021'!DV43</f>
        <v>0</v>
      </c>
      <c r="DR459" s="62">
        <f>'2021'!DW43</f>
        <v>0</v>
      </c>
      <c r="DS459" s="62">
        <f>'2021'!EB43</f>
        <v>0</v>
      </c>
      <c r="DT459" s="62">
        <f>'2021'!EC43</f>
        <v>0</v>
      </c>
      <c r="DU459" s="62">
        <f>'2021'!ED43</f>
        <v>0</v>
      </c>
      <c r="DV459" s="63">
        <f>'2021'!EE43</f>
        <v>0</v>
      </c>
    </row>
    <row r="460" spans="1:126" ht="15.75" customHeight="1" x14ac:dyDescent="0.2">
      <c r="A460" s="30">
        <f t="shared" si="49"/>
        <v>458</v>
      </c>
      <c r="B460" s="31">
        <f>'2026 - WIP'!A40</f>
        <v>38</v>
      </c>
      <c r="C460" s="31">
        <v>2026</v>
      </c>
      <c r="D460" s="32" t="str">
        <f>'2026 - WIP'!B40</f>
        <v>Eric Rivers</v>
      </c>
      <c r="E460" s="32" t="str" cm="1">
        <f t="array" ref="E460">_xlfn.IFS(F460&gt;12.5,"Cornerstone",AND(F460&gt;11.995,F460&lt;12.5),"Elite",AND(F460&gt;11,F460&lt;12.995),"Elite Upside",AND(F460&gt;=9.69,F460&lt;10.999),"Upside",AND(F460&gt;8.4,F460&lt;9.999),"Upside Lite",AND(F460&gt;7.25,F460&lt;8.999),"Outlier",AND(F460&gt;=6,F460&lt;7.25),"Outlier Lite",F460&lt;6.999,"Purgatory")</f>
        <v>Purgatory</v>
      </c>
      <c r="F460" s="33">
        <f>'2026 - WIP'!C40</f>
        <v>4.9071428571428566</v>
      </c>
      <c r="G460" s="33">
        <f t="shared" si="50"/>
        <v>25.5</v>
      </c>
      <c r="H460" s="303">
        <f t="shared" si="51"/>
        <v>-2.0228587990857787</v>
      </c>
      <c r="I460" s="34" t="str">
        <f>'2026 - WIP'!D40</f>
        <v>Georgia Tech</v>
      </c>
      <c r="J460" s="35">
        <f>'2026 - WIP'!E40</f>
        <v>4</v>
      </c>
      <c r="K460" s="36">
        <f>'2026 - WIP'!F40</f>
        <v>37408</v>
      </c>
      <c r="L460" s="37">
        <f>'2026 - WIP'!G40</f>
        <v>23.339726027397262</v>
      </c>
      <c r="M460" s="37" t="str">
        <f>'2026 - WIP'!H40</f>
        <v>RS SR</v>
      </c>
      <c r="N460" s="37">
        <f>'2026 - WIP'!I40</f>
        <v>23.920547945205481</v>
      </c>
      <c r="O460" s="37" t="str">
        <f>'2026 - WIP'!J40</f>
        <v>Wide</v>
      </c>
      <c r="P460" s="37" t="str">
        <f>'2026 - WIP'!K40</f>
        <v>RAT</v>
      </c>
      <c r="Q460" s="37" t="str">
        <f>'2026 - WIP'!L40</f>
        <v>Elite Earner</v>
      </c>
      <c r="R460" s="35">
        <f>'2026 - WIP'!M40</f>
        <v>71</v>
      </c>
      <c r="S460" s="35">
        <f>'2026 - WIP'!N40</f>
        <v>175</v>
      </c>
      <c r="T460" s="231">
        <f t="shared" si="52"/>
        <v>24.407275555277163</v>
      </c>
      <c r="U460" s="35">
        <f>'2026 - WIP'!O40</f>
        <v>4.38</v>
      </c>
      <c r="V460" s="38">
        <f>'2026 - WIP'!P40</f>
        <v>0</v>
      </c>
      <c r="W460" s="57">
        <f>'2026 - WIP'!Q40</f>
        <v>0</v>
      </c>
      <c r="X460" s="58">
        <f>'2026 - WIP'!R40</f>
        <v>0</v>
      </c>
      <c r="Y460" s="58">
        <f>'2026 - WIP'!S40</f>
        <v>0.13598699599571817</v>
      </c>
      <c r="Z460" s="58">
        <f>'2026 - WIP'!T40</f>
        <v>0.42353795859062843</v>
      </c>
      <c r="AA460" s="58">
        <f>'2026 - WIP'!U40</f>
        <v>0.15906288532675708</v>
      </c>
      <c r="AB460" s="58">
        <f>'2026 - WIP'!V40</f>
        <v>0.29130042195869277</v>
      </c>
      <c r="AC460" s="59">
        <f>'2026 - WIP'!W40</f>
        <v>0.2767354008607581</v>
      </c>
      <c r="AD460" s="42">
        <f>'2026 - WIP'!X40</f>
        <v>22.268493150684932</v>
      </c>
      <c r="AE460" s="43">
        <f>'2026 - WIP'!Y40</f>
        <v>3.57</v>
      </c>
      <c r="AF460" s="43">
        <f>'2026 - WIP'!Z40</f>
        <v>6.8</v>
      </c>
      <c r="AG460" s="43">
        <f>'2026 - WIP'!AA40</f>
        <v>15.1</v>
      </c>
      <c r="AH460" s="43">
        <f>'2026 - WIP'!AB40</f>
        <v>0</v>
      </c>
      <c r="AI460" s="43">
        <f>'2026 - WIP'!AC40</f>
        <v>0</v>
      </c>
      <c r="AJ460" s="44">
        <f>'2026 - WIP'!AD40</f>
        <v>4.5926243567753003E-2</v>
      </c>
      <c r="AK460" s="44">
        <f>'2026 - WIP'!AE40</f>
        <v>0.25106346483704972</v>
      </c>
      <c r="AL460" s="45">
        <f>'2026 - WIP'!AF40</f>
        <v>0.10099999999999999</v>
      </c>
      <c r="AM460" s="46">
        <f t="shared" si="53"/>
        <v>0</v>
      </c>
      <c r="AN460" s="45">
        <f>'2026 - WIP'!AG40</f>
        <v>0.86199999999999999</v>
      </c>
      <c r="AO460" s="45">
        <f>'2026 - WIP'!AH40</f>
        <v>0.13800000000000001</v>
      </c>
      <c r="AP460" s="43">
        <f>'2026 - WIP'!AI40</f>
        <v>95.098047937216151</v>
      </c>
      <c r="AQ460" s="47">
        <f>'2026 - WIP'!AJ40</f>
        <v>90.28760164346329</v>
      </c>
      <c r="AR460" s="48">
        <f>'2026 - WIP'!AK40</f>
        <v>7</v>
      </c>
      <c r="AS460" s="49">
        <f>'2026 - WIP'!AL40</f>
        <v>2</v>
      </c>
      <c r="AT460" s="49">
        <f>'2026 - WIP'!AM40</f>
        <v>7</v>
      </c>
      <c r="AU460" s="49">
        <f>'2026 - WIP'!AN40</f>
        <v>5</v>
      </c>
      <c r="AV460" s="49">
        <f>'2026 - WIP'!AO40</f>
        <v>9</v>
      </c>
      <c r="AW460" s="49">
        <f>'2026 - WIP'!AP40</f>
        <v>5</v>
      </c>
      <c r="AX460" s="49">
        <f>'2026 - WIP'!AQ40</f>
        <v>0</v>
      </c>
      <c r="AY460" s="50">
        <f>'2026 - WIP'!AR40</f>
        <v>0</v>
      </c>
      <c r="AZ460" s="60">
        <f>'2026 - WIP'!AS40</f>
        <v>0</v>
      </c>
      <c r="BA460" s="61">
        <f>'2026 - WIP'!AT40</f>
        <v>1</v>
      </c>
      <c r="BB460" s="61">
        <f>'2026 - WIP'!AU40</f>
        <v>0</v>
      </c>
      <c r="BC460" s="61">
        <f>'2026 - WIP'!AV40</f>
        <v>0</v>
      </c>
      <c r="BD460" s="61">
        <f>'2026 - WIP'!AW40</f>
        <v>0</v>
      </c>
      <c r="BE460" s="61">
        <f>'2026 - WIP'!AX40</f>
        <v>0</v>
      </c>
      <c r="BF460" s="62">
        <f>'2026 - WIP'!AY40</f>
        <v>0</v>
      </c>
      <c r="BG460" s="62">
        <f>'2026 - WIP'!AZ40</f>
        <v>0</v>
      </c>
      <c r="BH460" s="62">
        <f>'2026 - WIP'!BA40</f>
        <v>0</v>
      </c>
      <c r="BI460" s="62">
        <f>'2026 - WIP'!BB40</f>
        <v>0</v>
      </c>
      <c r="BJ460" s="62">
        <f>'2026 - WIP'!BC40</f>
        <v>0</v>
      </c>
      <c r="BK460" s="62">
        <f>'2026 - WIP'!BH40</f>
        <v>0</v>
      </c>
      <c r="BL460" s="62">
        <f>'2026 - WIP'!BI40</f>
        <v>0</v>
      </c>
      <c r="BM460" s="62">
        <f>'2026 - WIP'!BJ40</f>
        <v>0</v>
      </c>
      <c r="BN460" s="63">
        <f>'2026 - WIP'!BK40</f>
        <v>0</v>
      </c>
      <c r="BO460" s="60">
        <f>'2026 - WIP'!BL40</f>
        <v>0</v>
      </c>
      <c r="BP460" s="61">
        <f>'2026 - WIP'!BM40</f>
        <v>1</v>
      </c>
      <c r="BQ460" s="61">
        <f>'2026 - WIP'!BN40</f>
        <v>0</v>
      </c>
      <c r="BR460" s="61">
        <f>'2026 - WIP'!BO40</f>
        <v>0</v>
      </c>
      <c r="BS460" s="61">
        <f>'2026 - WIP'!BP40</f>
        <v>0</v>
      </c>
      <c r="BT460" s="61">
        <f>'2026 - WIP'!BQ40</f>
        <v>0</v>
      </c>
      <c r="BU460" s="62">
        <f>'2026 - WIP'!BR40</f>
        <v>0</v>
      </c>
      <c r="BV460" s="62">
        <f>'2026 - WIP'!BS40</f>
        <v>0</v>
      </c>
      <c r="BW460" s="62">
        <f>'2026 - WIP'!BT40</f>
        <v>0</v>
      </c>
      <c r="BX460" s="62">
        <f>'2026 - WIP'!BU40</f>
        <v>0</v>
      </c>
      <c r="BY460" s="62">
        <f>'2026 - WIP'!BV40</f>
        <v>0</v>
      </c>
      <c r="BZ460" s="62">
        <f>'2026 - WIP'!CA40</f>
        <v>0</v>
      </c>
      <c r="CA460" s="62">
        <f>'2026 - WIP'!CB40</f>
        <v>0</v>
      </c>
      <c r="CB460" s="62">
        <f>'2026 - WIP'!CC40</f>
        <v>0</v>
      </c>
      <c r="CC460" s="63">
        <f>'2026 - WIP'!CD40</f>
        <v>0</v>
      </c>
      <c r="CD460" s="60">
        <f>'2026 - WIP'!CE40</f>
        <v>343</v>
      </c>
      <c r="CE460" s="61">
        <f>'2026 - WIP'!CF40</f>
        <v>2522.3000000000002</v>
      </c>
      <c r="CF460" s="61">
        <f>'2026 - WIP'!CG40</f>
        <v>45</v>
      </c>
      <c r="CG460" s="61">
        <f>'2026 - WIP'!CH40</f>
        <v>31</v>
      </c>
      <c r="CH460" s="61">
        <f>'2026 - WIP'!CI40</f>
        <v>2</v>
      </c>
      <c r="CI460" s="61">
        <f>'2026 - WIP'!CJ40</f>
        <v>11</v>
      </c>
      <c r="CJ460" s="62">
        <f>'2026 - WIP'!CK40</f>
        <v>0</v>
      </c>
      <c r="CK460" s="62">
        <f>'2026 - WIP'!CL40</f>
        <v>0</v>
      </c>
      <c r="CL460" s="62">
        <f>'2026 - WIP'!CM40</f>
        <v>1.32</v>
      </c>
      <c r="CM460" s="62">
        <f>'2026 - WIP'!CN40</f>
        <v>4.5</v>
      </c>
      <c r="CN460" s="62">
        <f>'2026 - WIP'!CO40</f>
        <v>10.199999999999999</v>
      </c>
      <c r="CO460" s="62">
        <f>'2026 - WIP'!CT40</f>
        <v>40</v>
      </c>
      <c r="CP460" s="62">
        <f>'2026 - WIP'!CU40</f>
        <v>6.1</v>
      </c>
      <c r="CQ460" s="62">
        <f>'2026 - WIP'!CV40</f>
        <v>77.7</v>
      </c>
      <c r="CR460" s="63">
        <f>'2026 - WIP'!CW40</f>
        <v>21.9</v>
      </c>
      <c r="CS460" s="60">
        <f>'2026 - WIP'!CX40</f>
        <v>1166</v>
      </c>
      <c r="CT460" s="61">
        <f>'2026 - WIP'!CY40</f>
        <v>2753</v>
      </c>
      <c r="CU460" s="61">
        <f>'2026 - WIP'!CZ40</f>
        <v>97</v>
      </c>
      <c r="CV460" s="61">
        <f>'2026 - WIP'!DA40</f>
        <v>62</v>
      </c>
      <c r="CW460" s="61">
        <f>'2026 - WIP'!DB40</f>
        <v>12</v>
      </c>
      <c r="CX460" s="61">
        <f>'2026 - WIP'!DC40</f>
        <v>24</v>
      </c>
      <c r="CY460" s="62">
        <f>'2026 - WIP'!DD40</f>
        <v>0</v>
      </c>
      <c r="CZ460" s="62">
        <f>'2026 - WIP'!DE40</f>
        <v>0</v>
      </c>
      <c r="DA460" s="62">
        <f>'2026 - WIP'!DF40</f>
        <v>3.57</v>
      </c>
      <c r="DB460" s="62">
        <f>'2026 - WIP'!DG40</f>
        <v>6.8</v>
      </c>
      <c r="DC460" s="62">
        <f>'2026 - WIP'!DH40</f>
        <v>15.1</v>
      </c>
      <c r="DD460" s="62">
        <f>'2026 - WIP'!DM40</f>
        <v>33.299999999999997</v>
      </c>
      <c r="DE460" s="62">
        <f>'2026 - WIP'!DN40</f>
        <v>10.1</v>
      </c>
      <c r="DF460" s="62">
        <f>'2026 - WIP'!DO40</f>
        <v>86.2</v>
      </c>
      <c r="DG460" s="63">
        <f>'2026 - WIP'!DP40</f>
        <v>13.8</v>
      </c>
      <c r="DH460" s="60">
        <f>'2026 - WIP'!DQ40</f>
        <v>129</v>
      </c>
      <c r="DI460" s="61">
        <f>'2026 - WIP'!DR40</f>
        <v>811</v>
      </c>
      <c r="DJ460" s="61">
        <f>'2026 - WIP'!DS40</f>
        <v>12</v>
      </c>
      <c r="DK460" s="61">
        <f>'2026 - WIP'!DT40</f>
        <v>8</v>
      </c>
      <c r="DL460" s="61">
        <f>'2026 - WIP'!DU40</f>
        <v>0</v>
      </c>
      <c r="DM460" s="61">
        <f>'2026 - WIP'!DV40</f>
        <v>0</v>
      </c>
      <c r="DN460" s="62">
        <f>'2026 - WIP'!DW40</f>
        <v>0</v>
      </c>
      <c r="DO460" s="62">
        <f>'2026 - WIP'!DX40</f>
        <v>0</v>
      </c>
      <c r="DP460" s="62">
        <f>'2026 - WIP'!DY40</f>
        <v>2.39</v>
      </c>
      <c r="DQ460" s="62">
        <f>'2026 - WIP'!DZ40</f>
        <v>5.6</v>
      </c>
      <c r="DR460" s="62">
        <f>'2026 - WIP'!EA40</f>
        <v>15.1</v>
      </c>
      <c r="DS460" s="62">
        <f>'2026 - WIP'!EF40</f>
        <v>0</v>
      </c>
      <c r="DT460" s="62">
        <f>'2026 - WIP'!EG40</f>
        <v>0</v>
      </c>
      <c r="DU460" s="62">
        <f>'2026 - WIP'!EH40</f>
        <v>71.900000000000006</v>
      </c>
      <c r="DV460" s="63">
        <f>'2026 - WIP'!EI40</f>
        <v>28.1</v>
      </c>
    </row>
    <row r="461" spans="1:126" ht="15.75" customHeight="1" x14ac:dyDescent="0.2">
      <c r="A461" s="30">
        <f t="shared" si="49"/>
        <v>459</v>
      </c>
      <c r="B461" s="31">
        <f>'2026 - WIP'!A41</f>
        <v>39</v>
      </c>
      <c r="C461" s="31">
        <v>2026</v>
      </c>
      <c r="D461" s="32" t="str">
        <f>'2026 - WIP'!B41</f>
        <v>Louis Brown IV</v>
      </c>
      <c r="E461" s="32" t="str" cm="1">
        <f t="array" ref="E461">_xlfn.IFS(F461&gt;12.5,"Cornerstone",AND(F461&gt;11.995,F461&lt;12.5),"Elite",AND(F461&gt;11,F461&lt;12.995),"Elite Upside",AND(F461&gt;=9.69,F461&lt;10.999),"Upside",AND(F461&gt;8.4,F461&lt;9.999),"Upside Lite",AND(F461&gt;7.25,F461&lt;8.999),"Outlier",AND(F461&gt;=6,F461&lt;7.25),"Outlier Lite",F461&lt;6.999,"Purgatory")</f>
        <v>Purgatory</v>
      </c>
      <c r="F461" s="33">
        <f>'2026 - WIP'!C41</f>
        <v>4.9014285714285721</v>
      </c>
      <c r="G461" s="33">
        <f t="shared" si="50"/>
        <v>25.3</v>
      </c>
      <c r="H461" s="303">
        <f t="shared" si="51"/>
        <v>-2.0261385387936688</v>
      </c>
      <c r="I461" s="34" t="str">
        <f>'2026 - WIP'!D41</f>
        <v>Baylor</v>
      </c>
      <c r="J461" s="35">
        <f>'2026 - WIP'!E41</f>
        <v>3</v>
      </c>
      <c r="K461" s="36">
        <f>'2026 - WIP'!F41</f>
        <v>37773</v>
      </c>
      <c r="L461" s="37">
        <f>'2026 - WIP'!G41</f>
        <v>22.339726027397262</v>
      </c>
      <c r="M461" s="37" t="str">
        <f>'2026 - WIP'!H41</f>
        <v>SR</v>
      </c>
      <c r="N461" s="37">
        <f>'2026 - WIP'!I41</f>
        <v>22.920547945205481</v>
      </c>
      <c r="O461" s="37" t="str">
        <f>'2026 - WIP'!J41</f>
        <v>Wide</v>
      </c>
      <c r="P461" s="37" t="str">
        <f>'2026 - WIP'!K41</f>
        <v>DEEP</v>
      </c>
      <c r="Q461" s="37" t="str">
        <f>'2026 - WIP'!L41</f>
        <v>Poor Separator</v>
      </c>
      <c r="R461" s="35">
        <f>'2026 - WIP'!M41</f>
        <v>74</v>
      </c>
      <c r="S461" s="35">
        <f>'2026 - WIP'!N41</f>
        <v>195</v>
      </c>
      <c r="T461" s="231">
        <f t="shared" si="52"/>
        <v>25.036241087821839</v>
      </c>
      <c r="U461" s="35">
        <f>'2026 - WIP'!O41</f>
        <v>4.5</v>
      </c>
      <c r="V461" s="38">
        <f>'2026 - WIP'!P41</f>
        <v>0</v>
      </c>
      <c r="W461" s="57">
        <f>'2026 - WIP'!Q41</f>
        <v>0</v>
      </c>
      <c r="X461" s="58">
        <f>'2026 - WIP'!R41</f>
        <v>4.9796747967479675E-2</v>
      </c>
      <c r="Y461" s="58">
        <f>'2026 - WIP'!S41</f>
        <v>0.13240891789015768</v>
      </c>
      <c r="Z461" s="58">
        <f>'2026 - WIP'!T41</f>
        <v>0.27621867680205064</v>
      </c>
      <c r="AA461" s="58">
        <f>'2026 - WIP'!U41</f>
        <v>0</v>
      </c>
      <c r="AB461" s="58">
        <f>'2026 - WIP'!V41</f>
        <v>0.27621867680205064</v>
      </c>
      <c r="AC461" s="59">
        <f>'2026 - WIP'!W41</f>
        <v>0.26240774296194808</v>
      </c>
      <c r="AD461" s="42">
        <f>'2026 - WIP'!X41</f>
        <v>21.268493150684932</v>
      </c>
      <c r="AE461" s="43">
        <f>'2026 - WIP'!Y41</f>
        <v>1.95</v>
      </c>
      <c r="AF461" s="43">
        <f>'2026 - WIP'!Z41</f>
        <v>4.4000000000000004</v>
      </c>
      <c r="AG461" s="43">
        <f>'2026 - WIP'!AA41</f>
        <v>16</v>
      </c>
      <c r="AH461" s="43">
        <f>'2026 - WIP'!AB41</f>
        <v>0</v>
      </c>
      <c r="AI461" s="43">
        <f>'2026 - WIP'!AC41</f>
        <v>0</v>
      </c>
      <c r="AJ461" s="44">
        <f>'2026 - WIP'!AD41</f>
        <v>6.5520000000000009E-2</v>
      </c>
      <c r="AK461" s="44">
        <f>'2026 - WIP'!AE41</f>
        <v>0.11856000000000001</v>
      </c>
      <c r="AL461" s="45">
        <f>'2026 - WIP'!AF41</f>
        <v>9.3000000000000013E-2</v>
      </c>
      <c r="AM461" s="46">
        <f t="shared" si="53"/>
        <v>0</v>
      </c>
      <c r="AN461" s="45">
        <f>'2026 - WIP'!AG41</f>
        <v>0.91299999999999992</v>
      </c>
      <c r="AO461" s="45">
        <f>'2026 - WIP'!AH41</f>
        <v>8.6999999999999994E-2</v>
      </c>
      <c r="AP461" s="43">
        <f>'2026 - WIP'!AI41</f>
        <v>95.107453132144485</v>
      </c>
      <c r="AQ461" s="47">
        <f>'2026 - WIP'!AJ41</f>
        <v>96.079585964599758</v>
      </c>
      <c r="AR461" s="48">
        <f>'2026 - WIP'!AK41</f>
        <v>7</v>
      </c>
      <c r="AS461" s="49">
        <f>'2026 - WIP'!AL41</f>
        <v>4</v>
      </c>
      <c r="AT461" s="49">
        <f>'2026 - WIP'!AM41</f>
        <v>3</v>
      </c>
      <c r="AU461" s="49">
        <f>'2026 - WIP'!AN41</f>
        <v>1</v>
      </c>
      <c r="AV461" s="49">
        <f>'2026 - WIP'!AO41</f>
        <v>8</v>
      </c>
      <c r="AW461" s="49">
        <f>'2026 - WIP'!AP41</f>
        <v>6</v>
      </c>
      <c r="AX461" s="49">
        <f>'2026 - WIP'!AQ41</f>
        <v>0</v>
      </c>
      <c r="AY461" s="50">
        <f>'2026 - WIP'!AR41</f>
        <v>0</v>
      </c>
      <c r="AZ461" s="60">
        <f>'2026 - WIP'!AS41</f>
        <v>0</v>
      </c>
      <c r="BA461" s="61">
        <f>'2026 - WIP'!AT41</f>
        <v>1</v>
      </c>
      <c r="BB461" s="61">
        <f>'2026 - WIP'!AU41</f>
        <v>0</v>
      </c>
      <c r="BC461" s="61">
        <f>'2026 - WIP'!AV41</f>
        <v>0</v>
      </c>
      <c r="BD461" s="61">
        <f>'2026 - WIP'!AW41</f>
        <v>0</v>
      </c>
      <c r="BE461" s="61">
        <f>'2026 - WIP'!AX41</f>
        <v>0</v>
      </c>
      <c r="BF461" s="62">
        <f>'2026 - WIP'!AY41</f>
        <v>0</v>
      </c>
      <c r="BG461" s="62">
        <f>'2026 - WIP'!AZ41</f>
        <v>0</v>
      </c>
      <c r="BH461" s="62">
        <f>'2026 - WIP'!BA41</f>
        <v>0</v>
      </c>
      <c r="BI461" s="62">
        <f>'2026 - WIP'!BB41</f>
        <v>0</v>
      </c>
      <c r="BJ461" s="62">
        <f>'2026 - WIP'!BC41</f>
        <v>0</v>
      </c>
      <c r="BK461" s="62">
        <f>'2026 - WIP'!BH41</f>
        <v>0</v>
      </c>
      <c r="BL461" s="62">
        <f>'2026 - WIP'!BI41</f>
        <v>0</v>
      </c>
      <c r="BM461" s="62">
        <f>'2026 - WIP'!BJ41</f>
        <v>0</v>
      </c>
      <c r="BN461" s="63">
        <f>'2026 - WIP'!BK41</f>
        <v>0</v>
      </c>
      <c r="BO461" s="60">
        <f>'2026 - WIP'!BL41</f>
        <v>98</v>
      </c>
      <c r="BP461" s="61">
        <f>'2026 - WIP'!BM41</f>
        <v>1968</v>
      </c>
      <c r="BQ461" s="61">
        <f>'2026 - WIP'!BN41</f>
        <v>17</v>
      </c>
      <c r="BR461" s="61">
        <f>'2026 - WIP'!BO41</f>
        <v>12</v>
      </c>
      <c r="BS461" s="61">
        <f>'2026 - WIP'!BP41</f>
        <v>0</v>
      </c>
      <c r="BT461" s="61">
        <f>'2026 - WIP'!BQ41</f>
        <v>10</v>
      </c>
      <c r="BU461" s="62">
        <f>'2026 - WIP'!BR41</f>
        <v>0</v>
      </c>
      <c r="BV461" s="62">
        <f>'2026 - WIP'!BS41</f>
        <v>0</v>
      </c>
      <c r="BW461" s="62">
        <f>'2026 - WIP'!BT41</f>
        <v>0.47</v>
      </c>
      <c r="BX461" s="62">
        <f>'2026 - WIP'!BU41</f>
        <v>4.7</v>
      </c>
      <c r="BY461" s="62">
        <f>'2026 - WIP'!BV41</f>
        <v>4.0999999999999996</v>
      </c>
      <c r="BZ461" s="62">
        <f>'2026 - WIP'!CA41</f>
        <v>0</v>
      </c>
      <c r="CA461" s="62">
        <f>'2026 - WIP'!CB41</f>
        <v>0</v>
      </c>
      <c r="CB461" s="62">
        <f>'2026 - WIP'!CC41</f>
        <v>15.3</v>
      </c>
      <c r="CC461" s="63">
        <f>'2026 - WIP'!CD41</f>
        <v>84.3</v>
      </c>
      <c r="CD461" s="60">
        <f>'2026 - WIP'!CE41</f>
        <v>487</v>
      </c>
      <c r="CE461" s="61">
        <f>'2026 - WIP'!CF41</f>
        <v>3678</v>
      </c>
      <c r="CF461" s="61">
        <f>'2026 - WIP'!CG41</f>
        <v>67</v>
      </c>
      <c r="CG461" s="61">
        <f>'2026 - WIP'!CH41</f>
        <v>47</v>
      </c>
      <c r="CH461" s="61">
        <f>'2026 - WIP'!CI41</f>
        <v>5</v>
      </c>
      <c r="CI461" s="61">
        <f>'2026 - WIP'!CJ41</f>
        <v>24</v>
      </c>
      <c r="CJ461" s="62">
        <f>'2026 - WIP'!CK41</f>
        <v>0</v>
      </c>
      <c r="CK461" s="62">
        <f>'2026 - WIP'!CL41</f>
        <v>0</v>
      </c>
      <c r="CL461" s="62">
        <f>'2026 - WIP'!CM41</f>
        <v>1.18</v>
      </c>
      <c r="CM461" s="62">
        <f>'2026 - WIP'!CN41</f>
        <v>3.1</v>
      </c>
      <c r="CN461" s="62">
        <f>'2026 - WIP'!CO41</f>
        <v>8.9</v>
      </c>
      <c r="CO461" s="62">
        <f>'2026 - WIP'!CT41</f>
        <v>54.5</v>
      </c>
      <c r="CP461" s="62">
        <f>'2026 - WIP'!CU41</f>
        <v>2.1</v>
      </c>
      <c r="CQ461" s="62">
        <f>'2026 - WIP'!CV41</f>
        <v>34</v>
      </c>
      <c r="CR461" s="63">
        <f>'2026 - WIP'!CW41</f>
        <v>65.8</v>
      </c>
      <c r="CS461" s="60">
        <f>'2026 - WIP'!CX41</f>
        <v>625</v>
      </c>
      <c r="CT461" s="61">
        <f>'2026 - WIP'!CY41</f>
        <v>2262.6999999999998</v>
      </c>
      <c r="CU461" s="61">
        <f>'2026 - WIP'!CZ41</f>
        <v>59</v>
      </c>
      <c r="CV461" s="61">
        <f>'2026 - WIP'!DA41</f>
        <v>39</v>
      </c>
      <c r="CW461" s="61">
        <f>'2026 - WIP'!DB41</f>
        <v>3</v>
      </c>
      <c r="CX461" s="61">
        <f>'2026 - WIP'!DC41</f>
        <v>14.3</v>
      </c>
      <c r="CY461" s="62">
        <f>'2026 - WIP'!DD41</f>
        <v>0</v>
      </c>
      <c r="CZ461" s="62">
        <f>'2026 - WIP'!DE41</f>
        <v>0</v>
      </c>
      <c r="DA461" s="62">
        <f>'2026 - WIP'!DF41</f>
        <v>1.95</v>
      </c>
      <c r="DB461" s="62">
        <f>'2026 - WIP'!DG41</f>
        <v>4.4000000000000004</v>
      </c>
      <c r="DC461" s="62">
        <f>'2026 - WIP'!DH41</f>
        <v>16</v>
      </c>
      <c r="DD461" s="62">
        <f>'2026 - WIP'!DM41</f>
        <v>61.9</v>
      </c>
      <c r="DE461" s="62">
        <f>'2026 - WIP'!DN41</f>
        <v>9.3000000000000007</v>
      </c>
      <c r="DF461" s="62">
        <f>'2026 - WIP'!DO41</f>
        <v>91.3</v>
      </c>
      <c r="DG461" s="63">
        <f>'2026 - WIP'!DP41</f>
        <v>8.6999999999999993</v>
      </c>
      <c r="DH461" s="60">
        <f>'2026 - WIP'!DQ41</f>
        <v>0</v>
      </c>
      <c r="DI461" s="61">
        <f>'2026 - WIP'!DR41</f>
        <v>1</v>
      </c>
      <c r="DJ461" s="61">
        <f>'2026 - WIP'!DS41</f>
        <v>0</v>
      </c>
      <c r="DK461" s="61">
        <f>'2026 - WIP'!DT41</f>
        <v>0</v>
      </c>
      <c r="DL461" s="61">
        <f>'2026 - WIP'!DU41</f>
        <v>0</v>
      </c>
      <c r="DM461" s="61">
        <f>'2026 - WIP'!DV41</f>
        <v>0</v>
      </c>
      <c r="DN461" s="62">
        <f>'2026 - WIP'!DW41</f>
        <v>0</v>
      </c>
      <c r="DO461" s="62">
        <f>'2026 - WIP'!DX41</f>
        <v>0</v>
      </c>
      <c r="DP461" s="62">
        <f>'2026 - WIP'!DY41</f>
        <v>0</v>
      </c>
      <c r="DQ461" s="62">
        <f>'2026 - WIP'!DZ41</f>
        <v>0</v>
      </c>
      <c r="DR461" s="62">
        <f>'2026 - WIP'!EA41</f>
        <v>0</v>
      </c>
      <c r="DS461" s="62">
        <f>'2026 - WIP'!EF41</f>
        <v>0</v>
      </c>
      <c r="DT461" s="62">
        <f>'2026 - WIP'!EG41</f>
        <v>0</v>
      </c>
      <c r="DU461" s="62">
        <f>'2026 - WIP'!EH41</f>
        <v>0</v>
      </c>
      <c r="DV461" s="63">
        <f>'2026 - WIP'!EI41</f>
        <v>0</v>
      </c>
    </row>
    <row r="462" spans="1:126" ht="15.75" customHeight="1" x14ac:dyDescent="0.2">
      <c r="A462" s="30">
        <f t="shared" si="49"/>
        <v>460</v>
      </c>
      <c r="B462" s="31">
        <f>'2019'!A35</f>
        <v>33</v>
      </c>
      <c r="C462" s="31">
        <v>2019</v>
      </c>
      <c r="D462" s="32" t="str">
        <f>'2019'!B35</f>
        <v>David Sills</v>
      </c>
      <c r="E462" s="32" t="str" cm="1">
        <f t="array" ref="E462">_xlfn.IFS(F462&gt;12.5,"Cornerstone",AND(F462&gt;11.995,F462&lt;12.5),"Elite",AND(F462&gt;11,F462&lt;12.995),"Elite Upside",AND(F462&gt;=9.69,F462&lt;10.999),"Upside",AND(F462&gt;8.4,F462&lt;9.999),"Upside Lite",AND(F462&gt;7.25,F462&lt;8.999),"Outlier",AND(F462&gt;=6,F462&lt;7.25),"Outlier Lite",F462&lt;6.999,"Purgatory")</f>
        <v>Purgatory</v>
      </c>
      <c r="F462" s="33">
        <f>'2019'!C35</f>
        <v>4.8942857142857124</v>
      </c>
      <c r="G462" s="33">
        <f t="shared" si="50"/>
        <v>25.2</v>
      </c>
      <c r="H462" s="303">
        <f t="shared" si="51"/>
        <v>-2.0302382134285333</v>
      </c>
      <c r="I462" s="34" t="str">
        <f>'2019'!D35</f>
        <v>West Virginia</v>
      </c>
      <c r="J462" s="35">
        <f>'2019'!E35</f>
        <v>3</v>
      </c>
      <c r="K462" s="36">
        <f>'2019'!F35</f>
        <v>35214</v>
      </c>
      <c r="L462" s="37">
        <f>'2019'!G35</f>
        <v>29.350684931506848</v>
      </c>
      <c r="M462" s="37" t="str">
        <f>'2019'!H35</f>
        <v>SR</v>
      </c>
      <c r="N462" s="37">
        <f>'2019'!I35</f>
        <v>22.920547945205481</v>
      </c>
      <c r="O462" s="37" t="str">
        <f>'2019'!J35</f>
        <v>Hybrid</v>
      </c>
      <c r="P462" s="37" t="str">
        <f>'2019'!K35</f>
        <v>SLOB</v>
      </c>
      <c r="Q462" s="37" t="str">
        <f>'2019'!L35</f>
        <v>Elite Earner</v>
      </c>
      <c r="R462" s="55">
        <f>'2019'!M35</f>
        <v>75</v>
      </c>
      <c r="S462" s="55">
        <f>'2019'!N35</f>
        <v>212</v>
      </c>
      <c r="T462" s="231">
        <f t="shared" si="52"/>
        <v>26.497889653557085</v>
      </c>
      <c r="U462" s="35">
        <f>'2019'!O35</f>
        <v>4.57</v>
      </c>
      <c r="V462" s="56">
        <f>'2019'!P35</f>
        <v>0</v>
      </c>
      <c r="W462" s="57">
        <f>'2019'!Q35</f>
        <v>0</v>
      </c>
      <c r="X462" s="58">
        <f>'2019'!R35</f>
        <v>0</v>
      </c>
      <c r="Y462" s="58">
        <f>'2019'!S35</f>
        <v>3.9186359557283876E-2</v>
      </c>
      <c r="Z462" s="58">
        <f>'2019'!T35</f>
        <v>0.24372046754538673</v>
      </c>
      <c r="AA462" s="58">
        <f>'2019'!U35</f>
        <v>0.23387096774193547</v>
      </c>
      <c r="AB462" s="58">
        <f>'2019'!V35</f>
        <v>0.23879571764366109</v>
      </c>
      <c r="AC462" s="59">
        <f>'2019'!W35</f>
        <v>0.22685593176147803</v>
      </c>
      <c r="AD462" s="42">
        <f>'2019'!X35</f>
        <v>21.271232876712329</v>
      </c>
      <c r="AE462" s="43">
        <f>'2019'!Y35</f>
        <v>2.17</v>
      </c>
      <c r="AF462" s="43">
        <f>'2019'!Z35</f>
        <v>5.9</v>
      </c>
      <c r="AG462" s="43">
        <f>'2019'!AA35</f>
        <v>15</v>
      </c>
      <c r="AH462" s="43">
        <f>'2019'!AB35</f>
        <v>0</v>
      </c>
      <c r="AI462" s="43">
        <f>'2019'!AC35</f>
        <v>2.17</v>
      </c>
      <c r="AJ462" s="44">
        <f>'2019'!AD35</f>
        <v>6.6024340770791071E-2</v>
      </c>
      <c r="AK462" s="44">
        <f>'2019'!AE35</f>
        <v>0.19147058823529411</v>
      </c>
      <c r="AL462" s="45">
        <f>'2019'!AF35</f>
        <v>9.6999999999999989E-2</v>
      </c>
      <c r="AM462" s="46">
        <f t="shared" si="53"/>
        <v>0.36700000000000005</v>
      </c>
      <c r="AN462" s="45">
        <f>'2019'!AG35</f>
        <v>0.53149999999999997</v>
      </c>
      <c r="AO462" s="45">
        <f>'2019'!AH35</f>
        <v>0.46150000000000002</v>
      </c>
      <c r="AP462" s="43">
        <f>'2019'!AI35</f>
        <v>97.20778701646374</v>
      </c>
      <c r="AQ462" s="47">
        <f>'2019'!AJ35</f>
        <v>100.1986667397655</v>
      </c>
      <c r="AR462" s="48">
        <f>'2019'!AK35</f>
        <v>6</v>
      </c>
      <c r="AS462" s="49">
        <f>'2019'!AL35</f>
        <v>4</v>
      </c>
      <c r="AT462" s="49">
        <f>'2019'!AM35</f>
        <v>4</v>
      </c>
      <c r="AU462" s="49">
        <f>'2019'!AN35</f>
        <v>4</v>
      </c>
      <c r="AV462" s="49">
        <f>'2019'!AO35</f>
        <v>6</v>
      </c>
      <c r="AW462" s="49">
        <f>'2019'!AP35</f>
        <v>6</v>
      </c>
      <c r="AX462" s="49">
        <f>'2019'!AQ35</f>
        <v>0</v>
      </c>
      <c r="AY462" s="50">
        <f>'2019'!AR35</f>
        <v>0</v>
      </c>
      <c r="AZ462" s="60">
        <f>'2019'!AS35</f>
        <v>0</v>
      </c>
      <c r="BA462" s="61">
        <f>'2019'!AT35</f>
        <v>4121</v>
      </c>
      <c r="BB462" s="61">
        <f>'2019'!AU35</f>
        <v>0</v>
      </c>
      <c r="BC462" s="61">
        <f>'2019'!AV35</f>
        <v>0</v>
      </c>
      <c r="BD462" s="61">
        <f>'2019'!AW35</f>
        <v>0</v>
      </c>
      <c r="BE462" s="61">
        <f>'2019'!AX35</f>
        <v>0</v>
      </c>
      <c r="BF462" s="62">
        <f>'2019'!AY35</f>
        <v>0</v>
      </c>
      <c r="BG462" s="62">
        <f>'2019'!AZ35</f>
        <v>0</v>
      </c>
      <c r="BH462" s="62">
        <f>'2019'!BA35</f>
        <v>0</v>
      </c>
      <c r="BI462" s="62">
        <f>'2019'!BB35</f>
        <v>0</v>
      </c>
      <c r="BJ462" s="62">
        <f>'2019'!BC35</f>
        <v>0</v>
      </c>
      <c r="BK462" s="62">
        <f>'2019'!BD35</f>
        <v>0</v>
      </c>
      <c r="BL462" s="62">
        <f>'2019'!BE35</f>
        <v>0</v>
      </c>
      <c r="BM462" s="62">
        <f>'2019'!BF35</f>
        <v>0</v>
      </c>
      <c r="BN462" s="63">
        <f>'2019'!BG35</f>
        <v>0</v>
      </c>
      <c r="BO462" s="60">
        <f>'2019'!BH35</f>
        <v>0</v>
      </c>
      <c r="BP462" s="61">
        <f>'2019'!BI35</f>
        <v>3269</v>
      </c>
      <c r="BQ462" s="61">
        <f>'2019'!BJ35</f>
        <v>26</v>
      </c>
      <c r="BR462" s="61">
        <f>'2019'!BK35</f>
        <v>7</v>
      </c>
      <c r="BS462" s="61">
        <f>'2019'!BL35</f>
        <v>2</v>
      </c>
      <c r="BT462" s="61">
        <f>'2019'!BM35</f>
        <v>0</v>
      </c>
      <c r="BU462" s="62">
        <f>'2019'!BN35</f>
        <v>0</v>
      </c>
      <c r="BV462" s="62">
        <f>'2019'!BO35</f>
        <v>0</v>
      </c>
      <c r="BW462" s="62">
        <f>'2019'!BP35</f>
        <v>0</v>
      </c>
      <c r="BX462" s="62">
        <f>'2019'!BQ35</f>
        <v>0</v>
      </c>
      <c r="BY462" s="62">
        <f>'2019'!BR35</f>
        <v>0</v>
      </c>
      <c r="BZ462" s="62">
        <f>'2019'!BS35</f>
        <v>0</v>
      </c>
      <c r="CA462" s="62">
        <f>'2019'!BT35</f>
        <v>12.5</v>
      </c>
      <c r="CB462" s="62">
        <f>'2019'!BU35</f>
        <v>84</v>
      </c>
      <c r="CC462" s="63">
        <f>'2019'!BV35</f>
        <v>16</v>
      </c>
      <c r="CD462" s="60">
        <f>'2019'!BW35</f>
        <v>131</v>
      </c>
      <c r="CE462" s="61">
        <f>'2019'!BX35</f>
        <v>3343</v>
      </c>
      <c r="CF462" s="61">
        <f>'2019'!BY35</f>
        <v>0</v>
      </c>
      <c r="CG462" s="61">
        <f>'2019'!BZ35</f>
        <v>0</v>
      </c>
      <c r="CH462" s="61">
        <f>'2019'!CA35</f>
        <v>0</v>
      </c>
      <c r="CI462" s="61">
        <f>'2019'!CB35</f>
        <v>26</v>
      </c>
      <c r="CJ462" s="62">
        <f>'2019'!CC35</f>
        <v>0</v>
      </c>
      <c r="CK462" s="62">
        <f>'2019'!CD35</f>
        <v>0</v>
      </c>
      <c r="CL462" s="62">
        <f>'2019'!CE35</f>
        <v>0</v>
      </c>
      <c r="CM462" s="62">
        <f>'2019'!CF35</f>
        <v>0</v>
      </c>
      <c r="CN462" s="62">
        <f>'2019'!CG35</f>
        <v>0</v>
      </c>
      <c r="CO462" s="62">
        <f>'2019'!CH35</f>
        <v>0</v>
      </c>
      <c r="CP462" s="62">
        <f>'2019'!CI35</f>
        <v>0</v>
      </c>
      <c r="CQ462" s="62">
        <f>'2019'!CJ35</f>
        <v>0</v>
      </c>
      <c r="CR462" s="63">
        <f>'2019'!CK35</f>
        <v>0</v>
      </c>
      <c r="CS462" s="60">
        <f>'2019'!CL35</f>
        <v>980</v>
      </c>
      <c r="CT462" s="61">
        <f>'2019'!CM35</f>
        <v>4021</v>
      </c>
      <c r="CU462" s="61">
        <f>'2019'!CN35</f>
        <v>103</v>
      </c>
      <c r="CV462" s="61">
        <f>'2019'!CO35</f>
        <v>60</v>
      </c>
      <c r="CW462" s="61">
        <f>'2019'!CP35</f>
        <v>18</v>
      </c>
      <c r="CX462" s="61">
        <f>'2019'!CQ35</f>
        <v>37</v>
      </c>
      <c r="CY462" s="62" t="str">
        <f>'2019'!CR35</f>
        <v>NA</v>
      </c>
      <c r="CZ462" s="62">
        <f>'2019'!CS35</f>
        <v>2.17</v>
      </c>
      <c r="DA462" s="62">
        <f>'2019'!CT35</f>
        <v>1.99</v>
      </c>
      <c r="DB462" s="62">
        <f>'2019'!CU35</f>
        <v>5.9</v>
      </c>
      <c r="DC462" s="62">
        <f>'2019'!CV35</f>
        <v>15</v>
      </c>
      <c r="DD462" s="62">
        <f>'2019'!DA35</f>
        <v>50</v>
      </c>
      <c r="DE462" s="62">
        <f>'2019'!DB35</f>
        <v>11.8</v>
      </c>
      <c r="DF462" s="62">
        <f>'2019'!DC35</f>
        <v>40.9</v>
      </c>
      <c r="DG462" s="63">
        <f>'2019'!DD35</f>
        <v>57.7</v>
      </c>
      <c r="DH462" s="60">
        <f>'2019'!DE35</f>
        <v>986</v>
      </c>
      <c r="DI462" s="61">
        <f>'2019'!DF35</f>
        <v>4216</v>
      </c>
      <c r="DJ462" s="61">
        <f>'2019'!DG35</f>
        <v>117</v>
      </c>
      <c r="DK462" s="61">
        <f>'2019'!DH35</f>
        <v>65</v>
      </c>
      <c r="DL462" s="61">
        <f>'2019'!DI35</f>
        <v>15</v>
      </c>
      <c r="DM462" s="61">
        <f>'2019'!DJ35</f>
        <v>38</v>
      </c>
      <c r="DN462" s="62">
        <f>'2019'!DK35</f>
        <v>0</v>
      </c>
      <c r="DO462" s="62">
        <f>'2019'!DL35</f>
        <v>2.06</v>
      </c>
      <c r="DP462" s="62">
        <f>'2019'!DM35</f>
        <v>2.17</v>
      </c>
      <c r="DQ462" s="62">
        <f>'2019'!DN35</f>
        <v>4.4000000000000004</v>
      </c>
      <c r="DR462" s="62">
        <f>'2019'!DO35</f>
        <v>14.3</v>
      </c>
      <c r="DS462" s="62">
        <f>'2019'!DT35</f>
        <v>36.700000000000003</v>
      </c>
      <c r="DT462" s="62">
        <f>'2019'!DU35</f>
        <v>9.6999999999999993</v>
      </c>
      <c r="DU462" s="62">
        <f>'2019'!DV35</f>
        <v>65.400000000000006</v>
      </c>
      <c r="DV462" s="63">
        <f>'2019'!DW35</f>
        <v>34.6</v>
      </c>
    </row>
    <row r="463" spans="1:126" ht="15.75" customHeight="1" x14ac:dyDescent="0.2">
      <c r="A463" s="30">
        <f t="shared" si="49"/>
        <v>461</v>
      </c>
      <c r="B463" s="31">
        <f>'2019'!A36</f>
        <v>34</v>
      </c>
      <c r="C463" s="31">
        <v>2019</v>
      </c>
      <c r="D463" s="32" t="str">
        <f>'2019'!B36</f>
        <v>Riley Ridley</v>
      </c>
      <c r="E463" s="32" t="str" cm="1">
        <f t="array" ref="E463">_xlfn.IFS(F463&gt;12.5,"Cornerstone",AND(F463&gt;11.995,F463&lt;12.5),"Elite",AND(F463&gt;11,F463&lt;12.995),"Elite Upside",AND(F463&gt;=9.69,F463&lt;10.999),"Upside",AND(F463&gt;8.4,F463&lt;9.999),"Upside Lite",AND(F463&gt;7.25,F463&lt;8.999),"Outlier",AND(F463&gt;=6,F463&lt;7.25),"Outlier Lite",F463&lt;6.999,"Purgatory")</f>
        <v>Purgatory</v>
      </c>
      <c r="F463" s="33">
        <f>'2019'!C36</f>
        <v>4.871428571428571</v>
      </c>
      <c r="G463" s="33">
        <f t="shared" si="50"/>
        <v>25</v>
      </c>
      <c r="H463" s="303">
        <f t="shared" si="51"/>
        <v>-2.0433571722600945</v>
      </c>
      <c r="I463" s="34" t="str">
        <f>'2019'!D36</f>
        <v>Georgia</v>
      </c>
      <c r="J463" s="35">
        <f>'2019'!E36</f>
        <v>1</v>
      </c>
      <c r="K463" s="36">
        <f>'2019'!F36</f>
        <v>35267</v>
      </c>
      <c r="L463" s="37">
        <f>'2019'!G36</f>
        <v>29.205479452054796</v>
      </c>
      <c r="M463" s="37" t="str">
        <f>'2019'!H36</f>
        <v>JR</v>
      </c>
      <c r="N463" s="37">
        <f>'2019'!I36</f>
        <v>22.775342465753425</v>
      </c>
      <c r="O463" s="37" t="str">
        <f>'2019'!J36</f>
        <v>Wide</v>
      </c>
      <c r="P463" s="37" t="str">
        <f>'2019'!K36</f>
        <v>DEEP</v>
      </c>
      <c r="Q463" s="37" t="str">
        <f>'2019'!L36</f>
        <v>Poor Separator</v>
      </c>
      <c r="R463" s="55">
        <f>'2019'!M36</f>
        <v>73</v>
      </c>
      <c r="S463" s="55">
        <f>'2019'!N36</f>
        <v>201</v>
      </c>
      <c r="T463" s="231">
        <f t="shared" si="52"/>
        <v>26.51845941710274</v>
      </c>
      <c r="U463" s="35">
        <f>'2019'!O36</f>
        <v>4.58</v>
      </c>
      <c r="V463" s="56">
        <f>'2019'!P36</f>
        <v>4</v>
      </c>
      <c r="W463" s="57">
        <f>'2019'!Q36</f>
        <v>0</v>
      </c>
      <c r="X463" s="58">
        <f>'2019'!R36</f>
        <v>0</v>
      </c>
      <c r="Y463" s="58">
        <f>'2019'!S36</f>
        <v>9.4632206759443338E-2</v>
      </c>
      <c r="Z463" s="58">
        <f>'2019'!T36</f>
        <v>8.2171127026008289E-2</v>
      </c>
      <c r="AA463" s="58">
        <f>'2019'!U36</f>
        <v>0.17661927330173777</v>
      </c>
      <c r="AB463" s="58">
        <f>'2019'!V36</f>
        <v>0.17661927330173777</v>
      </c>
      <c r="AC463" s="59">
        <f>'2019'!W36</f>
        <v>0.17661927330173777</v>
      </c>
      <c r="AD463" s="42" t="str">
        <f>'2019'!X36</f>
        <v>N/A</v>
      </c>
      <c r="AE463" s="43">
        <f>'2019'!Y36</f>
        <v>1.91</v>
      </c>
      <c r="AF463" s="43">
        <f>'2019'!Z36</f>
        <v>3.3</v>
      </c>
      <c r="AG463" s="43">
        <f>'2019'!AA36</f>
        <v>17.399999999999999</v>
      </c>
      <c r="AH463" s="43">
        <f>'2019'!AB36</f>
        <v>0.88</v>
      </c>
      <c r="AI463" s="43">
        <f>'2019'!AC36</f>
        <v>1.6</v>
      </c>
      <c r="AJ463" s="44">
        <f>'2019'!AD36</f>
        <v>4.100178890876565E-2</v>
      </c>
      <c r="AK463" s="44">
        <f>'2019'!AE36</f>
        <v>0.1640071556350626</v>
      </c>
      <c r="AL463" s="45">
        <f>'2019'!AF36</f>
        <v>4.4000000000000004E-2</v>
      </c>
      <c r="AM463" s="46">
        <f t="shared" si="53"/>
        <v>0.75</v>
      </c>
      <c r="AN463" s="45">
        <f>'2019'!AG36</f>
        <v>0.90700000000000003</v>
      </c>
      <c r="AO463" s="45">
        <f>'2019'!AH36</f>
        <v>9.1499999999999998E-2</v>
      </c>
      <c r="AP463" s="43">
        <f>'2019'!AI36</f>
        <v>91.361693482473967</v>
      </c>
      <c r="AQ463" s="47">
        <f>'2019'!AJ36</f>
        <v>90.431018586174218</v>
      </c>
      <c r="AR463" s="48">
        <f>'2019'!AK36</f>
        <v>4</v>
      </c>
      <c r="AS463" s="49">
        <f>'2019'!AL36</f>
        <v>0</v>
      </c>
      <c r="AT463" s="49">
        <f>'2019'!AM36</f>
        <v>3</v>
      </c>
      <c r="AU463" s="49">
        <f>'2019'!AN36</f>
        <v>0</v>
      </c>
      <c r="AV463" s="49">
        <f>'2019'!AO36</f>
        <v>6</v>
      </c>
      <c r="AW463" s="49">
        <f>'2019'!AP36</f>
        <v>5</v>
      </c>
      <c r="AX463" s="49">
        <f>'2019'!AQ36</f>
        <v>5</v>
      </c>
      <c r="AY463" s="50">
        <f>'2019'!AR36</f>
        <v>0</v>
      </c>
      <c r="AZ463" s="60">
        <f>'2019'!AS36</f>
        <v>0</v>
      </c>
      <c r="BA463" s="61">
        <f>'2019'!AT36</f>
        <v>2599</v>
      </c>
      <c r="BB463" s="61">
        <f>'2019'!AU36</f>
        <v>0</v>
      </c>
      <c r="BC463" s="61">
        <f>'2019'!AV36</f>
        <v>0</v>
      </c>
      <c r="BD463" s="61">
        <f>'2019'!AW36</f>
        <v>0</v>
      </c>
      <c r="BE463" s="61">
        <f>'2019'!AX36</f>
        <v>0</v>
      </c>
      <c r="BF463" s="62">
        <f>'2019'!AY36</f>
        <v>0</v>
      </c>
      <c r="BG463" s="62">
        <f>'2019'!AZ36</f>
        <v>0</v>
      </c>
      <c r="BH463" s="62">
        <f>'2019'!BA36</f>
        <v>0</v>
      </c>
      <c r="BI463" s="62">
        <f>'2019'!BB36</f>
        <v>0</v>
      </c>
      <c r="BJ463" s="62">
        <f>'2019'!BC36</f>
        <v>0</v>
      </c>
      <c r="BK463" s="62">
        <f>'2019'!BD36</f>
        <v>0</v>
      </c>
      <c r="BL463" s="62">
        <f>'2019'!BE36</f>
        <v>0</v>
      </c>
      <c r="BM463" s="62">
        <f>'2019'!BF36</f>
        <v>0</v>
      </c>
      <c r="BN463" s="63">
        <f>'2019'!BG36</f>
        <v>0</v>
      </c>
      <c r="BO463" s="60">
        <f>'2019'!BH36</f>
        <v>0</v>
      </c>
      <c r="BP463" s="61">
        <f>'2019'!BI36</f>
        <v>2406</v>
      </c>
      <c r="BQ463" s="61">
        <f>'2019'!BJ36</f>
        <v>0</v>
      </c>
      <c r="BR463" s="61">
        <f>'2019'!BK36</f>
        <v>0</v>
      </c>
      <c r="BS463" s="61">
        <f>'2019'!BL36</f>
        <v>0</v>
      </c>
      <c r="BT463" s="61">
        <f>'2019'!BM36</f>
        <v>0</v>
      </c>
      <c r="BU463" s="62">
        <f>'2019'!BN36</f>
        <v>0</v>
      </c>
      <c r="BV463" s="62">
        <f>'2019'!BO36</f>
        <v>0</v>
      </c>
      <c r="BW463" s="62">
        <f>'2019'!BP36</f>
        <v>0</v>
      </c>
      <c r="BX463" s="62">
        <f>'2019'!BQ36</f>
        <v>0</v>
      </c>
      <c r="BY463" s="62">
        <f>'2019'!BR36</f>
        <v>0</v>
      </c>
      <c r="BZ463" s="62">
        <f>'2019'!BS36</f>
        <v>0</v>
      </c>
      <c r="CA463" s="62">
        <f>'2019'!BT36</f>
        <v>0</v>
      </c>
      <c r="CB463" s="62">
        <f>'2019'!BU36</f>
        <v>0</v>
      </c>
      <c r="CC463" s="63">
        <f>'2019'!BV36</f>
        <v>0</v>
      </c>
      <c r="CD463" s="60">
        <f>'2019'!BW36</f>
        <v>238</v>
      </c>
      <c r="CE463" s="61">
        <f>'2019'!BX36</f>
        <v>2515</v>
      </c>
      <c r="CF463" s="61">
        <f>'2019'!BY36</f>
        <v>24</v>
      </c>
      <c r="CG463" s="61">
        <f>'2019'!BZ36</f>
        <v>12</v>
      </c>
      <c r="CH463" s="61">
        <f>'2019'!CA36</f>
        <v>2</v>
      </c>
      <c r="CI463" s="61">
        <f>'2019'!CB36</f>
        <v>16</v>
      </c>
      <c r="CJ463" s="62">
        <f>'2019'!CC36</f>
        <v>1.1299999999999999</v>
      </c>
      <c r="CK463" s="62">
        <f>'2019'!CD36</f>
        <v>1.31</v>
      </c>
      <c r="CL463" s="62">
        <f>'2019'!CE36</f>
        <v>1.9</v>
      </c>
      <c r="CM463" s="62">
        <f>'2019'!CF36</f>
        <v>5.5</v>
      </c>
      <c r="CN463" s="62">
        <f>'2019'!CG36</f>
        <v>19.8</v>
      </c>
      <c r="CO463" s="62">
        <f>'2019'!CH36</f>
        <v>0</v>
      </c>
      <c r="CP463" s="62">
        <f>'2019'!CI36</f>
        <v>25</v>
      </c>
      <c r="CQ463" s="62">
        <f>'2019'!CJ36</f>
        <v>81.3</v>
      </c>
      <c r="CR463" s="63">
        <f>'2019'!CK36</f>
        <v>18.7</v>
      </c>
      <c r="CS463" s="60">
        <f>'2019'!CL36</f>
        <v>218</v>
      </c>
      <c r="CT463" s="61">
        <f>'2019'!CM36</f>
        <v>2653</v>
      </c>
      <c r="CU463" s="61">
        <f>'2019'!CN36</f>
        <v>25</v>
      </c>
      <c r="CV463" s="61">
        <f>'2019'!CO36</f>
        <v>14</v>
      </c>
      <c r="CW463" s="61">
        <f>'2019'!CP36</f>
        <v>2</v>
      </c>
      <c r="CX463" s="61">
        <f>'2019'!CQ36</f>
        <v>24</v>
      </c>
      <c r="CY463" s="62">
        <f>'2019'!CR36</f>
        <v>0.71</v>
      </c>
      <c r="CZ463" s="62">
        <f>'2019'!CS36</f>
        <v>1.23</v>
      </c>
      <c r="DA463" s="62">
        <f>'2019'!CT36</f>
        <v>1.42</v>
      </c>
      <c r="DB463" s="62">
        <f>'2019'!CU36</f>
        <v>2.1</v>
      </c>
      <c r="DC463" s="62">
        <f>'2019'!CV36</f>
        <v>17.399999999999999</v>
      </c>
      <c r="DD463" s="62">
        <f>'2019'!DA36</f>
        <v>20</v>
      </c>
      <c r="DE463" s="62">
        <f>'2019'!DB36</f>
        <v>17.600000000000001</v>
      </c>
      <c r="DF463" s="62">
        <f>'2019'!DC36</f>
        <v>90.4</v>
      </c>
      <c r="DG463" s="63">
        <f>'2019'!DD36</f>
        <v>9.6</v>
      </c>
      <c r="DH463" s="60">
        <f>'2019'!DE36</f>
        <v>559</v>
      </c>
      <c r="DI463" s="61">
        <f>'2019'!DF36</f>
        <v>3165</v>
      </c>
      <c r="DJ463" s="61">
        <f>'2019'!DG36</f>
        <v>60</v>
      </c>
      <c r="DK463" s="61">
        <f>'2019'!DH36</f>
        <v>43</v>
      </c>
      <c r="DL463" s="61">
        <f>'2019'!DI36</f>
        <v>9</v>
      </c>
      <c r="DM463" s="61">
        <f>'2019'!DJ36</f>
        <v>34</v>
      </c>
      <c r="DN463" s="62">
        <f>'2019'!DK36</f>
        <v>0.88</v>
      </c>
      <c r="DO463" s="62">
        <f>'2019'!DL36</f>
        <v>1.6</v>
      </c>
      <c r="DP463" s="62">
        <f>'2019'!DM36</f>
        <v>1.91</v>
      </c>
      <c r="DQ463" s="62">
        <f>'2019'!DN36</f>
        <v>3.3</v>
      </c>
      <c r="DR463" s="62">
        <f>'2019'!DO36</f>
        <v>13.2</v>
      </c>
      <c r="DS463" s="62">
        <f>'2019'!DT36</f>
        <v>75</v>
      </c>
      <c r="DT463" s="62">
        <f>'2019'!DU36</f>
        <v>4.4000000000000004</v>
      </c>
      <c r="DU463" s="62">
        <f>'2019'!DV36</f>
        <v>91</v>
      </c>
      <c r="DV463" s="63">
        <f>'2019'!DW36</f>
        <v>8.6999999999999993</v>
      </c>
    </row>
    <row r="464" spans="1:126" ht="15.75" customHeight="1" x14ac:dyDescent="0.2">
      <c r="A464" s="30">
        <f t="shared" si="49"/>
        <v>462</v>
      </c>
      <c r="B464" s="31">
        <f>'2018'!A34</f>
        <v>32</v>
      </c>
      <c r="C464" s="31">
        <v>2018</v>
      </c>
      <c r="D464" s="32" t="str">
        <f>'2018'!B33</f>
        <v>Auden Tate</v>
      </c>
      <c r="E464" s="32" t="str" cm="1">
        <f t="array" ref="E464">_xlfn.IFS(F464&gt;12.5,"Cornerstone",AND(F464&gt;11.995,F464&lt;12.5),"Elite",AND(F464&gt;11,F464&lt;12.995),"Elite Upside",AND(F464&gt;=9.69,F464&lt;10.999),"Upside",AND(F464&gt;8.4,F464&lt;9.999),"Upside Lite",AND(F464&gt;7.25,F464&lt;8.999),"Outlier",AND(F464&gt;=6,F464&lt;7.25),"Outlier Lite",F464&lt;6.999,"Purgatory")</f>
        <v>Purgatory</v>
      </c>
      <c r="F464" s="33">
        <f>'2018'!C33</f>
        <v>4.83</v>
      </c>
      <c r="G464" s="33">
        <f t="shared" si="50"/>
        <v>24.8</v>
      </c>
      <c r="H464" s="303">
        <f t="shared" si="51"/>
        <v>-2.0671352851423008</v>
      </c>
      <c r="I464" s="34" t="str">
        <f>'2018'!D33</f>
        <v>Florida State</v>
      </c>
      <c r="J464" s="35">
        <f>'2018'!E33</f>
        <v>4</v>
      </c>
      <c r="K464" s="36">
        <f>'2018'!F33</f>
        <v>35464</v>
      </c>
      <c r="L464" s="37">
        <f>'2018'!G33</f>
        <v>28.665753424657535</v>
      </c>
      <c r="M464" s="37" t="str">
        <f>'2018'!H33</f>
        <v>JR</v>
      </c>
      <c r="N464" s="37">
        <f>'2018'!I33</f>
        <v>21.238356164383561</v>
      </c>
      <c r="O464" s="37" t="str">
        <f>'2018'!J33</f>
        <v>Wide</v>
      </c>
      <c r="P464" s="37" t="str">
        <f>'2018'!K33</f>
        <v>SLOB</v>
      </c>
      <c r="Q464" s="37" t="str">
        <f>'2018'!L33</f>
        <v>Poor Separator</v>
      </c>
      <c r="R464" s="55">
        <f>'2018'!M33</f>
        <v>77</v>
      </c>
      <c r="S464" s="55">
        <f>'2018'!N33</f>
        <v>227</v>
      </c>
      <c r="T464" s="231">
        <f t="shared" si="52"/>
        <v>26.91797341766382</v>
      </c>
      <c r="U464" s="35">
        <f>'2018'!O33</f>
        <v>4.68</v>
      </c>
      <c r="V464" s="56">
        <f>'2018'!P33</f>
        <v>7</v>
      </c>
      <c r="W464" s="57">
        <f>'2018'!Q33</f>
        <v>0</v>
      </c>
      <c r="X464" s="58">
        <f>'2018'!R33</f>
        <v>0</v>
      </c>
      <c r="Y464" s="58">
        <f>'2018'!S33</f>
        <v>0</v>
      </c>
      <c r="Z464" s="58">
        <f>'2018'!T33</f>
        <v>0.11913778036702592</v>
      </c>
      <c r="AA464" s="58">
        <f>'2018'!U33</f>
        <v>0.21481771854174833</v>
      </c>
      <c r="AB464" s="58">
        <f>'2018'!V33</f>
        <v>0.21481771854174833</v>
      </c>
      <c r="AC464" s="59">
        <f>'2018'!W33</f>
        <v>0.20407683261466092</v>
      </c>
      <c r="AD464" s="42">
        <f>'2018'!X33</f>
        <v>20.6</v>
      </c>
      <c r="AE464" s="43">
        <f>'2018'!Y33</f>
        <v>1.79</v>
      </c>
      <c r="AF464" s="43">
        <f>'2018'!Z33</f>
        <v>4.4000000000000004</v>
      </c>
      <c r="AG464" s="43">
        <f>'2018'!AA33</f>
        <v>15.7</v>
      </c>
      <c r="AH464" s="43">
        <f>'2018'!AB33</f>
        <v>0.87</v>
      </c>
      <c r="AI464" s="43">
        <f>'2018'!AC33</f>
        <v>1.68</v>
      </c>
      <c r="AJ464" s="44">
        <f>'2018'!AD33</f>
        <v>5.8795620437956199E-2</v>
      </c>
      <c r="AK464" s="44">
        <f>'2018'!AE33</f>
        <v>0.16005474452554744</v>
      </c>
      <c r="AL464" s="45">
        <f>'2018'!AF33</f>
        <v>4.8000000000000001E-2</v>
      </c>
      <c r="AM464" s="46">
        <f t="shared" si="53"/>
        <v>0.66700000000000004</v>
      </c>
      <c r="AN464" s="45">
        <f>'2018'!AG33</f>
        <v>0.86949999999999994</v>
      </c>
      <c r="AO464" s="45">
        <f>'2018'!AH33</f>
        <v>0.129</v>
      </c>
      <c r="AP464" s="43">
        <f>'2018'!AI33</f>
        <v>94.639500741349337</v>
      </c>
      <c r="AQ464" s="47">
        <f>'2018'!AJ33</f>
        <v>101.47931329045917</v>
      </c>
      <c r="AR464" s="48">
        <f>'2018'!AK33</f>
        <v>5</v>
      </c>
      <c r="AS464" s="49">
        <f>'2018'!AL33</f>
        <v>5</v>
      </c>
      <c r="AT464" s="49">
        <f>'2018'!AM33</f>
        <v>3</v>
      </c>
      <c r="AU464" s="49">
        <f>'2018'!AN33</f>
        <v>1</v>
      </c>
      <c r="AV464" s="49">
        <f>'2018'!AO33</f>
        <v>4</v>
      </c>
      <c r="AW464" s="49">
        <f>'2018'!AP33</f>
        <v>6</v>
      </c>
      <c r="AX464" s="49">
        <f>'2018'!AQ33</f>
        <v>1</v>
      </c>
      <c r="AY464" s="50">
        <f>'2018'!AR33</f>
        <v>0</v>
      </c>
      <c r="AZ464" s="60">
        <f>'2018'!AS33</f>
        <v>0</v>
      </c>
      <c r="BA464" s="61">
        <f>'2018'!AT33</f>
        <v>4423</v>
      </c>
      <c r="BB464" s="61">
        <f>'2018'!AU33</f>
        <v>0</v>
      </c>
      <c r="BC464" s="61">
        <f>'2018'!AV33</f>
        <v>0</v>
      </c>
      <c r="BD464" s="61">
        <f>'2018'!AW33</f>
        <v>0</v>
      </c>
      <c r="BE464" s="61">
        <f>'2018'!AX33</f>
        <v>0</v>
      </c>
      <c r="BF464" s="62">
        <f>'2018'!AY33</f>
        <v>0</v>
      </c>
      <c r="BG464" s="62">
        <f>'2018'!AZ33</f>
        <v>0</v>
      </c>
      <c r="BH464" s="62">
        <f>'2018'!BA33</f>
        <v>0</v>
      </c>
      <c r="BI464" s="62">
        <f>'2018'!BB33</f>
        <v>0</v>
      </c>
      <c r="BJ464" s="62">
        <f>'2018'!BC33</f>
        <v>0</v>
      </c>
      <c r="BK464" s="62">
        <f>'2018'!BD33</f>
        <v>0</v>
      </c>
      <c r="BL464" s="62">
        <f>'2018'!BE33</f>
        <v>0</v>
      </c>
      <c r="BM464" s="62">
        <f>'2018'!BF33</f>
        <v>0</v>
      </c>
      <c r="BN464" s="63">
        <f>'2018'!BG33</f>
        <v>0</v>
      </c>
      <c r="BO464" s="60">
        <f>'2018'!BH33</f>
        <v>0</v>
      </c>
      <c r="BP464" s="61">
        <f>'2018'!BI33</f>
        <v>4246</v>
      </c>
      <c r="BQ464" s="61">
        <f>'2018'!BJ33</f>
        <v>0</v>
      </c>
      <c r="BR464" s="61">
        <f>'2018'!BK33</f>
        <v>0</v>
      </c>
      <c r="BS464" s="61">
        <f>'2018'!BL33</f>
        <v>0</v>
      </c>
      <c r="BT464" s="61">
        <f>'2018'!BM33</f>
        <v>0</v>
      </c>
      <c r="BU464" s="62">
        <f>'2018'!BN33</f>
        <v>0</v>
      </c>
      <c r="BV464" s="62">
        <f>'2018'!BO33</f>
        <v>0</v>
      </c>
      <c r="BW464" s="62">
        <f>'2018'!BP33</f>
        <v>0</v>
      </c>
      <c r="BX464" s="62">
        <f>'2018'!BQ33</f>
        <v>0</v>
      </c>
      <c r="BY464" s="62">
        <f>'2018'!BR33</f>
        <v>0</v>
      </c>
      <c r="BZ464" s="62">
        <f>'2018'!BS33</f>
        <v>0</v>
      </c>
      <c r="CA464" s="62">
        <f>'2018'!BT33</f>
        <v>0</v>
      </c>
      <c r="CB464" s="62">
        <f>'2018'!BU33</f>
        <v>0</v>
      </c>
      <c r="CC464" s="63">
        <f>'2018'!BV33</f>
        <v>0</v>
      </c>
      <c r="CD464" s="60">
        <f>'2018'!BW33</f>
        <v>0</v>
      </c>
      <c r="CE464" s="61">
        <f>'2018'!BX33</f>
        <v>3325</v>
      </c>
      <c r="CF464" s="61">
        <f>'2018'!BY33</f>
        <v>0</v>
      </c>
      <c r="CG464" s="61">
        <f>'2018'!BZ33</f>
        <v>0</v>
      </c>
      <c r="CH464" s="61">
        <f>'2018'!CA33</f>
        <v>0</v>
      </c>
      <c r="CI464" s="61">
        <f>'2018'!CB33</f>
        <v>0</v>
      </c>
      <c r="CJ464" s="62">
        <f>'2018'!CC33</f>
        <v>0</v>
      </c>
      <c r="CK464" s="62">
        <f>'2018'!CD33</f>
        <v>0</v>
      </c>
      <c r="CL464" s="62">
        <f>'2018'!CE33</f>
        <v>0</v>
      </c>
      <c r="CM464" s="62">
        <f>'2018'!CF33</f>
        <v>0</v>
      </c>
      <c r="CN464" s="62">
        <f>'2018'!CG33</f>
        <v>0</v>
      </c>
      <c r="CO464" s="62">
        <f>'2018'!CH33</f>
        <v>0</v>
      </c>
      <c r="CP464" s="62">
        <f>'2018'!CI33</f>
        <v>0</v>
      </c>
      <c r="CQ464" s="62">
        <f>'2018'!CJ33</f>
        <v>0</v>
      </c>
      <c r="CR464" s="63">
        <f>'2018'!CK33</f>
        <v>0</v>
      </c>
      <c r="CS464" s="60">
        <f>'2018'!CL33</f>
        <v>409</v>
      </c>
      <c r="CT464" s="61">
        <f>'2018'!CM33</f>
        <v>3433</v>
      </c>
      <c r="CU464" s="61">
        <f>'2018'!CN33</f>
        <v>45</v>
      </c>
      <c r="CV464" s="61">
        <f>'2018'!CO33</f>
        <v>25</v>
      </c>
      <c r="CW464" s="61">
        <f>'2018'!CP33</f>
        <v>6</v>
      </c>
      <c r="CX464" s="61">
        <f>'2018'!CQ33</f>
        <v>23</v>
      </c>
      <c r="CY464" s="62">
        <f>'2018'!CR33</f>
        <v>0.87</v>
      </c>
      <c r="CZ464" s="62">
        <f>'2018'!CS33</f>
        <v>1.32</v>
      </c>
      <c r="DA464" s="62">
        <f>'2018'!CT33</f>
        <v>1.55</v>
      </c>
      <c r="DB464" s="62">
        <f>'2018'!CU33</f>
        <v>4.4000000000000004</v>
      </c>
      <c r="DC464" s="62">
        <f>'2018'!CV33</f>
        <v>15.7</v>
      </c>
      <c r="DD464" s="62">
        <f>'2018'!CW33</f>
        <v>0</v>
      </c>
      <c r="DE464" s="62">
        <f>'2018'!CX33</f>
        <v>7.4</v>
      </c>
      <c r="DF464" s="62">
        <f>'2018'!CY33</f>
        <v>85.7</v>
      </c>
      <c r="DG464" s="63">
        <f>'2018'!CZ33</f>
        <v>14.3</v>
      </c>
      <c r="DH464" s="60">
        <f>'2018'!DA33</f>
        <v>548</v>
      </c>
      <c r="DI464" s="61">
        <f>'2018'!DB33</f>
        <v>2551</v>
      </c>
      <c r="DJ464" s="61">
        <f>'2018'!DC33</f>
        <v>67</v>
      </c>
      <c r="DK464" s="61">
        <f>'2018'!DD33</f>
        <v>40</v>
      </c>
      <c r="DL464" s="61">
        <f>'2018'!DE33</f>
        <v>10</v>
      </c>
      <c r="DM464" s="61">
        <f>'2018'!DF33</f>
        <v>21</v>
      </c>
      <c r="DN464" s="62">
        <f>'2018'!DG33</f>
        <v>0.66</v>
      </c>
      <c r="DO464" s="62">
        <f>'2018'!DH33</f>
        <v>1.68</v>
      </c>
      <c r="DP464" s="62">
        <f>'2018'!DI33</f>
        <v>1.79</v>
      </c>
      <c r="DQ464" s="62">
        <f>'2018'!DJ33</f>
        <v>3.1</v>
      </c>
      <c r="DR464" s="62">
        <f>'2018'!DK33</f>
        <v>13.4</v>
      </c>
      <c r="DS464" s="62">
        <f>'2018'!DP33</f>
        <v>66.7</v>
      </c>
      <c r="DT464" s="62">
        <f>'2018'!DQ33</f>
        <v>4.8</v>
      </c>
      <c r="DU464" s="62">
        <f>'2018'!DR33</f>
        <v>88.2</v>
      </c>
      <c r="DV464" s="63">
        <f>'2018'!DS33</f>
        <v>11.5</v>
      </c>
    </row>
    <row r="465" spans="1:126" ht="15.75" customHeight="1" x14ac:dyDescent="0.2">
      <c r="A465" s="30">
        <f t="shared" si="49"/>
        <v>463</v>
      </c>
      <c r="B465" s="31">
        <f>'2020'!A42</f>
        <v>40</v>
      </c>
      <c r="C465" s="31">
        <v>2020</v>
      </c>
      <c r="D465" s="32" t="str">
        <f>'2020'!B42</f>
        <v>Quartney Davis</v>
      </c>
      <c r="E465" s="32" t="str" cm="1">
        <f t="array" ref="E465">_xlfn.IFS(F465&gt;12.5,"Cornerstone",AND(F465&gt;11.995,F465&lt;12.5),"Elite",AND(F465&gt;11,F465&lt;12.995),"Elite Upside",AND(F465&gt;=9.69,F465&lt;10.999),"Upside",AND(F465&gt;8.4,F465&lt;9.999),"Upside Lite",AND(F465&gt;7.25,F465&lt;8.999),"Outlier",AND(F465&gt;=6,F465&lt;7.25),"Outlier Lite",F465&lt;6.999,"Purgatory")</f>
        <v>Purgatory</v>
      </c>
      <c r="F465" s="33">
        <f>'2020'!C42</f>
        <v>4.8285714285714283</v>
      </c>
      <c r="G465" s="33">
        <f t="shared" si="50"/>
        <v>24.7</v>
      </c>
      <c r="H465" s="303">
        <f t="shared" si="51"/>
        <v>-2.0679552200692739</v>
      </c>
      <c r="I465" s="34" t="str">
        <f>'2020'!D42</f>
        <v>Texas A&amp;M</v>
      </c>
      <c r="J465" s="35">
        <f>'2020'!E42</f>
        <v>1</v>
      </c>
      <c r="K465" s="36">
        <f>'2020'!F42</f>
        <v>35892</v>
      </c>
      <c r="L465" s="37">
        <f>'2020'!G42</f>
        <v>27.493150684931507</v>
      </c>
      <c r="M465" s="37" t="str">
        <f>'2020'!H42</f>
        <v>JR</v>
      </c>
      <c r="N465" s="37">
        <f>'2020'!I42</f>
        <v>22.06027397260274</v>
      </c>
      <c r="O465" s="37" t="str">
        <f>'2020'!J42</f>
        <v>Hybrid</v>
      </c>
      <c r="P465" s="37" t="str">
        <f>'2020'!K42</f>
        <v>PROTO Z</v>
      </c>
      <c r="Q465" s="37" t="str">
        <f>'2020'!L42</f>
        <v>Poor Separator</v>
      </c>
      <c r="R465" s="55">
        <f>'2020'!M42</f>
        <v>73</v>
      </c>
      <c r="S465" s="55">
        <f>'2020'!N42</f>
        <v>201</v>
      </c>
      <c r="T465" s="231">
        <f t="shared" si="52"/>
        <v>26.51845941710274</v>
      </c>
      <c r="U465" s="35">
        <f>'2020'!O42</f>
        <v>4.54</v>
      </c>
      <c r="V465" s="56">
        <f>'2020'!P42</f>
        <v>0</v>
      </c>
      <c r="W465" s="57">
        <f>'2020'!Q42</f>
        <v>0</v>
      </c>
      <c r="X465" s="58">
        <f>'2020'!R42</f>
        <v>0</v>
      </c>
      <c r="Y465" s="58">
        <f>'2020'!S42</f>
        <v>0</v>
      </c>
      <c r="Z465" s="58">
        <f>'2020'!T42</f>
        <v>0.17813641900121802</v>
      </c>
      <c r="AA465" s="58">
        <f>'2020'!U42</f>
        <v>0.20130718954248367</v>
      </c>
      <c r="AB465" s="58">
        <f>'2020'!V42</f>
        <v>0.20130718954248367</v>
      </c>
      <c r="AC465" s="59">
        <f>'2020'!W42</f>
        <v>0.20130718954248367</v>
      </c>
      <c r="AD465" s="42">
        <f>'2020'!X42</f>
        <v>21.427397260273974</v>
      </c>
      <c r="AE465" s="43">
        <f>'2020'!Y42</f>
        <v>1.58</v>
      </c>
      <c r="AF465" s="43">
        <f>'2020'!Z42</f>
        <v>4.7</v>
      </c>
      <c r="AG465" s="43">
        <f>'2020'!AA42</f>
        <v>12.9</v>
      </c>
      <c r="AH465" s="43">
        <f>'2020'!AB42</f>
        <v>0.6</v>
      </c>
      <c r="AI465" s="43">
        <f>'2020'!AC42</f>
        <v>1.61</v>
      </c>
      <c r="AJ465" s="44">
        <f>'2020'!AD42</f>
        <v>5.3863636363636364E-2</v>
      </c>
      <c r="AK465" s="44">
        <f>'2020'!AE42</f>
        <v>0.18467532467532469</v>
      </c>
      <c r="AL465" s="45">
        <f>'2020'!AF42</f>
        <v>0.1</v>
      </c>
      <c r="AM465" s="46">
        <f t="shared" si="53"/>
        <v>0.33299999999999996</v>
      </c>
      <c r="AN465" s="45">
        <f>'2020'!AG42</f>
        <v>0.41749999999999998</v>
      </c>
      <c r="AO465" s="45">
        <f>'2020'!AH42</f>
        <v>0.58250000000000002</v>
      </c>
      <c r="AP465" s="43">
        <f>'2020'!AI42</f>
        <v>94.624291700127216</v>
      </c>
      <c r="AQ465" s="47">
        <f>'2020'!AJ42</f>
        <v>93.660381668376914</v>
      </c>
      <c r="AR465" s="48">
        <f>'2020'!AK42</f>
        <v>5</v>
      </c>
      <c r="AS465" s="49">
        <f>'2020'!AL42</f>
        <v>4</v>
      </c>
      <c r="AT465" s="49">
        <f>'2020'!AM42</f>
        <v>2</v>
      </c>
      <c r="AU465" s="49">
        <f>'2020'!AN42</f>
        <v>2</v>
      </c>
      <c r="AV465" s="49">
        <f>'2020'!AO42</f>
        <v>7</v>
      </c>
      <c r="AW465" s="49">
        <f>'2020'!AP42</f>
        <v>5</v>
      </c>
      <c r="AX465" s="49">
        <f>'2020'!AQ42</f>
        <v>0</v>
      </c>
      <c r="AY465" s="50">
        <f>'2020'!AR42</f>
        <v>0</v>
      </c>
      <c r="AZ465" s="60">
        <f>'2020'!AS42</f>
        <v>0</v>
      </c>
      <c r="BA465" s="61">
        <f>'2020'!AT42</f>
        <v>3323</v>
      </c>
      <c r="BB465" s="61">
        <f>'2020'!AU42</f>
        <v>0</v>
      </c>
      <c r="BC465" s="61">
        <f>'2020'!AV42</f>
        <v>0</v>
      </c>
      <c r="BD465" s="61">
        <f>'2020'!AW42</f>
        <v>0</v>
      </c>
      <c r="BE465" s="61">
        <f>'2020'!AX42</f>
        <v>0</v>
      </c>
      <c r="BF465" s="62">
        <f>'2020'!AY42</f>
        <v>0</v>
      </c>
      <c r="BG465" s="62">
        <f>'2020'!AZ42</f>
        <v>0</v>
      </c>
      <c r="BH465" s="62">
        <f>'2020'!BA42</f>
        <v>0</v>
      </c>
      <c r="BI465" s="62">
        <f>'2020'!BB42</f>
        <v>0</v>
      </c>
      <c r="BJ465" s="62">
        <f>'2020'!BC42</f>
        <v>0</v>
      </c>
      <c r="BK465" s="62">
        <f>'2020'!BD42</f>
        <v>0</v>
      </c>
      <c r="BL465" s="62">
        <f>'2020'!BE42</f>
        <v>0</v>
      </c>
      <c r="BM465" s="62">
        <f>'2020'!BF42</f>
        <v>0</v>
      </c>
      <c r="BN465" s="63">
        <f>'2020'!BG42</f>
        <v>0</v>
      </c>
      <c r="BO465" s="60">
        <f>'2020'!BH42</f>
        <v>0</v>
      </c>
      <c r="BP465" s="61">
        <f>'2020'!BI42</f>
        <v>3317</v>
      </c>
      <c r="BQ465" s="61">
        <f>'2020'!BJ42</f>
        <v>0</v>
      </c>
      <c r="BR465" s="61">
        <f>'2020'!BK42</f>
        <v>0</v>
      </c>
      <c r="BS465" s="61">
        <f>'2020'!BL42</f>
        <v>0</v>
      </c>
      <c r="BT465" s="61">
        <f>'2020'!BM42</f>
        <v>0</v>
      </c>
      <c r="BU465" s="62">
        <f>'2020'!BN42</f>
        <v>0</v>
      </c>
      <c r="BV465" s="62">
        <f>'2020'!BO42</f>
        <v>0</v>
      </c>
      <c r="BW465" s="62">
        <f>'2020'!BP42</f>
        <v>0</v>
      </c>
      <c r="BX465" s="62">
        <f>'2020'!BQ42</f>
        <v>0</v>
      </c>
      <c r="BY465" s="62">
        <f>'2020'!BR42</f>
        <v>0</v>
      </c>
      <c r="BZ465" s="62">
        <f>'2020'!BS42</f>
        <v>0</v>
      </c>
      <c r="CA465" s="62">
        <f>'2020'!BT42</f>
        <v>0</v>
      </c>
      <c r="CB465" s="62">
        <f>'2020'!BU42</f>
        <v>0</v>
      </c>
      <c r="CC465" s="63">
        <f>'2020'!BV42</f>
        <v>0</v>
      </c>
      <c r="CD465" s="60">
        <f>'2020'!BW42</f>
        <v>0</v>
      </c>
      <c r="CE465" s="61">
        <f>'2020'!BX42</f>
        <v>3266</v>
      </c>
      <c r="CF465" s="61">
        <f>'2020'!BY42</f>
        <v>3</v>
      </c>
      <c r="CG465" s="61">
        <f>'2020'!BZ42</f>
        <v>0</v>
      </c>
      <c r="CH465" s="61">
        <f>'2020'!CA42</f>
        <v>0</v>
      </c>
      <c r="CI465" s="61">
        <f>'2020'!CB42</f>
        <v>22</v>
      </c>
      <c r="CJ465" s="62">
        <f>'2020'!CC42</f>
        <v>0</v>
      </c>
      <c r="CK465" s="62">
        <f>'2020'!CD42</f>
        <v>0</v>
      </c>
      <c r="CL465" s="62">
        <f>'2020'!CE42</f>
        <v>0</v>
      </c>
      <c r="CM465" s="62">
        <f>'2020'!CF42</f>
        <v>0</v>
      </c>
      <c r="CN465" s="62">
        <f>'2020'!CG42</f>
        <v>0</v>
      </c>
      <c r="CO465" s="62">
        <f>'2020'!CL42</f>
        <v>0</v>
      </c>
      <c r="CP465" s="62">
        <f>'2020'!CM42</f>
        <v>100</v>
      </c>
      <c r="CQ465" s="62">
        <f>'2020'!CN42</f>
        <v>93.8</v>
      </c>
      <c r="CR465" s="63">
        <f>'2020'!CO42</f>
        <v>6.3</v>
      </c>
      <c r="CS465" s="60">
        <f>'2020'!CP42</f>
        <v>585</v>
      </c>
      <c r="CT465" s="61">
        <f>'2020'!CQ42</f>
        <v>3284</v>
      </c>
      <c r="CU465" s="61">
        <f>'2020'!CR42</f>
        <v>77</v>
      </c>
      <c r="CV465" s="61">
        <f>'2020'!CS42</f>
        <v>45</v>
      </c>
      <c r="CW465" s="61">
        <f>'2020'!CT42</f>
        <v>7</v>
      </c>
      <c r="CX465" s="61">
        <f>'2020'!CU42</f>
        <v>25</v>
      </c>
      <c r="CY465" s="62">
        <f>'2020'!CV42</f>
        <v>0.6</v>
      </c>
      <c r="CZ465" s="62">
        <f>'2020'!CW42</f>
        <v>1.45</v>
      </c>
      <c r="DA465" s="62">
        <f>'2020'!CX42</f>
        <v>1.45</v>
      </c>
      <c r="DB465" s="62">
        <f>'2020'!CY42</f>
        <v>3.4</v>
      </c>
      <c r="DC465" s="62">
        <f>'2020'!CZ42</f>
        <v>12.9</v>
      </c>
      <c r="DD465" s="62">
        <f>'2020'!DE42</f>
        <v>28.6</v>
      </c>
      <c r="DE465" s="62">
        <f>'2020'!DF42</f>
        <v>8.1999999999999993</v>
      </c>
      <c r="DF465" s="62">
        <f>'2020'!DG42</f>
        <v>62.1</v>
      </c>
      <c r="DG465" s="63">
        <f>'2020'!DH42</f>
        <v>37.9</v>
      </c>
      <c r="DH465" s="60">
        <f>'2020'!DI42</f>
        <v>616</v>
      </c>
      <c r="DI465" s="61">
        <f>'2020'!DJ42</f>
        <v>3060</v>
      </c>
      <c r="DJ465" s="61">
        <f>'2020'!DK42</f>
        <v>93</v>
      </c>
      <c r="DK465" s="61">
        <f>'2020'!DL42</f>
        <v>54</v>
      </c>
      <c r="DL465" s="61">
        <f>'2020'!DM42</f>
        <v>4</v>
      </c>
      <c r="DM465" s="61">
        <f>'2020'!DN42</f>
        <v>22</v>
      </c>
      <c r="DN465" s="62">
        <f>'2020'!DO42</f>
        <v>0.32</v>
      </c>
      <c r="DO465" s="62">
        <f>'2020'!DP42</f>
        <v>1.61</v>
      </c>
      <c r="DP465" s="62">
        <f>'2020'!DQ42</f>
        <v>1.58</v>
      </c>
      <c r="DQ465" s="62">
        <f>'2020'!DR42</f>
        <v>4.7</v>
      </c>
      <c r="DR465" s="62">
        <f>'2020'!DS42</f>
        <v>10.8</v>
      </c>
      <c r="DS465" s="62">
        <f>'2020'!DX42</f>
        <v>33.299999999999997</v>
      </c>
      <c r="DT465" s="62">
        <f>'2020'!DY42</f>
        <v>10</v>
      </c>
      <c r="DU465" s="62">
        <f>'2020'!DZ42</f>
        <v>21.4</v>
      </c>
      <c r="DV465" s="63">
        <f>'2020'!EA42</f>
        <v>78.599999999999994</v>
      </c>
    </row>
    <row r="466" spans="1:126" ht="15.75" customHeight="1" x14ac:dyDescent="0.2">
      <c r="A466" s="30">
        <f t="shared" si="49"/>
        <v>464</v>
      </c>
      <c r="B466" s="31">
        <f>'2021'!A44</f>
        <v>42</v>
      </c>
      <c r="C466" s="31">
        <v>2021</v>
      </c>
      <c r="D466" s="32" t="str">
        <f>'2021'!B44</f>
        <v>Jonathan Adams Jr.</v>
      </c>
      <c r="E466" s="32" t="str" cm="1">
        <f t="array" ref="E466">_xlfn.IFS(F466&gt;12.5,"Cornerstone",AND(F466&gt;11.995,F466&lt;12.5),"Elite",AND(F466&gt;11,F466&lt;12.995),"Elite Upside",AND(F466&gt;=9.69,F466&lt;10.999),"Upside",AND(F466&gt;8.4,F466&lt;9.999),"Upside Lite",AND(F466&gt;7.25,F466&lt;8.999),"Outlier",AND(F466&gt;=6,F466&lt;7.25),"Outlier Lite",F466&lt;6.999,"Purgatory")</f>
        <v>Purgatory</v>
      </c>
      <c r="F466" s="33">
        <f>'2021'!C44</f>
        <v>4.8214285714285712</v>
      </c>
      <c r="G466" s="33">
        <f t="shared" si="50"/>
        <v>24.5</v>
      </c>
      <c r="H466" s="303">
        <f t="shared" si="51"/>
        <v>-2.0720548947041371</v>
      </c>
      <c r="I466" s="34" t="str">
        <f>'2021'!D44</f>
        <v>Arkansas State</v>
      </c>
      <c r="J466" s="35">
        <f>'2021'!E44</f>
        <v>8</v>
      </c>
      <c r="K466" s="36">
        <f>'2021'!F44</f>
        <v>36181</v>
      </c>
      <c r="L466" s="37">
        <f>'2021'!G44</f>
        <v>26.701369863013699</v>
      </c>
      <c r="M466" s="37" t="str">
        <f>'2021'!H44</f>
        <v>SR</v>
      </c>
      <c r="N466" s="37">
        <f>'2021'!I44</f>
        <v>22.284931506849315</v>
      </c>
      <c r="O466" s="37" t="str">
        <f>'2021'!J44</f>
        <v>Wide</v>
      </c>
      <c r="P466" s="37" t="str">
        <f>'2021'!K44</f>
        <v>SLOB</v>
      </c>
      <c r="Q466" s="37" t="str">
        <f>'2021'!L44</f>
        <v>Elite Earner</v>
      </c>
      <c r="R466" s="55">
        <f>'2021'!M44</f>
        <v>74</v>
      </c>
      <c r="S466" s="55">
        <f>'2021'!N44</f>
        <v>210</v>
      </c>
      <c r="T466" s="231">
        <f t="shared" si="52"/>
        <v>26.962105786885058</v>
      </c>
      <c r="U466" s="35">
        <f>'2021'!O44</f>
        <v>4.59</v>
      </c>
      <c r="V466" s="56">
        <f>'2021'!P44</f>
        <v>0</v>
      </c>
      <c r="W466" s="57">
        <f>'2021'!Q44</f>
        <v>0</v>
      </c>
      <c r="X466" s="58">
        <f>'2021'!R44</f>
        <v>1.8753044325377496E-2</v>
      </c>
      <c r="Y466" s="58">
        <f>'2021'!S44</f>
        <v>7.2970757037441922E-2</v>
      </c>
      <c r="Z466" s="58">
        <f>'2021'!T44</f>
        <v>0.20976090707419276</v>
      </c>
      <c r="AA466" s="58">
        <f>'2021'!U44</f>
        <v>0.27719560878243515</v>
      </c>
      <c r="AB466" s="58">
        <f>'2021'!V44</f>
        <v>0.27719560878243515</v>
      </c>
      <c r="AC466" s="59">
        <f>'2021'!W44</f>
        <v>0.21066866267465073</v>
      </c>
      <c r="AD466" s="42">
        <f>'2021'!X44</f>
        <v>20.621917808219177</v>
      </c>
      <c r="AE466" s="43">
        <f>'2021'!Y44</f>
        <v>2.7</v>
      </c>
      <c r="AF466" s="43">
        <f>'2021'!Z44</f>
        <v>4.3</v>
      </c>
      <c r="AG466" s="43">
        <f>'2021'!AA44</f>
        <v>15.3</v>
      </c>
      <c r="AH466" s="43">
        <f>'2021'!AB44</f>
        <v>0.61</v>
      </c>
      <c r="AI466" s="43">
        <f>'2021'!AC44</f>
        <v>2.57</v>
      </c>
      <c r="AJ466" s="44">
        <f>'2021'!AD44</f>
        <v>8.9918991899189921E-2</v>
      </c>
      <c r="AK466" s="44">
        <f>'2021'!AE44</f>
        <v>0.20414041404140415</v>
      </c>
      <c r="AL466" s="45">
        <f>'2021'!AF44</f>
        <v>0.124</v>
      </c>
      <c r="AM466" s="46">
        <f t="shared" si="53"/>
        <v>0.622</v>
      </c>
      <c r="AN466" s="45">
        <f>'2021'!AG44</f>
        <v>0.92149999999999999</v>
      </c>
      <c r="AO466" s="45">
        <f>'2021'!AH44</f>
        <v>7.5500000000000012E-2</v>
      </c>
      <c r="AP466" s="43">
        <f>'2021'!AI44</f>
        <v>94.623399830790689</v>
      </c>
      <c r="AQ466" s="47">
        <f>'2021'!AJ44</f>
        <v>95.59058495314116</v>
      </c>
      <c r="AR466" s="48">
        <f>'2021'!AK44</f>
        <v>6</v>
      </c>
      <c r="AS466" s="49">
        <f>'2021'!AL44</f>
        <v>5</v>
      </c>
      <c r="AT466" s="49">
        <f>'2021'!AM44</f>
        <v>5</v>
      </c>
      <c r="AU466" s="49">
        <f>'2021'!AN44</f>
        <v>1</v>
      </c>
      <c r="AV466" s="49">
        <f>'2021'!AO44</f>
        <v>6</v>
      </c>
      <c r="AW466" s="49">
        <f>'2021'!AP44</f>
        <v>5</v>
      </c>
      <c r="AX466" s="49">
        <f>'2021'!AQ44</f>
        <v>0</v>
      </c>
      <c r="AY466" s="50">
        <f>'2021'!AR44</f>
        <v>0</v>
      </c>
      <c r="AZ466" s="60">
        <f>'2021'!AS44</f>
        <v>0</v>
      </c>
      <c r="BA466" s="61">
        <f>'2021'!AT44</f>
        <v>3148</v>
      </c>
      <c r="BB466" s="61">
        <f>'2021'!AU44</f>
        <v>0</v>
      </c>
      <c r="BC466" s="61">
        <f>'2021'!AV44</f>
        <v>0</v>
      </c>
      <c r="BD466" s="61">
        <f>'2021'!AW44</f>
        <v>0</v>
      </c>
      <c r="BE466" s="61">
        <f>'2021'!AX44</f>
        <v>0</v>
      </c>
      <c r="BF466" s="62">
        <f>'2021'!AY44</f>
        <v>0</v>
      </c>
      <c r="BG466" s="62">
        <f>'2021'!AZ44</f>
        <v>0</v>
      </c>
      <c r="BH466" s="62">
        <f>'2021'!BA44</f>
        <v>0</v>
      </c>
      <c r="BI466" s="62">
        <f>'2021'!BB44</f>
        <v>0</v>
      </c>
      <c r="BJ466" s="62">
        <f>'2021'!BC44</f>
        <v>0</v>
      </c>
      <c r="BK466" s="62">
        <f>'2021'!BD44</f>
        <v>0</v>
      </c>
      <c r="BL466" s="62">
        <f>'2021'!BE44</f>
        <v>0</v>
      </c>
      <c r="BM466" s="62">
        <f>'2021'!BF44</f>
        <v>0</v>
      </c>
      <c r="BN466" s="63">
        <f>'2021'!BG44</f>
        <v>0</v>
      </c>
      <c r="BO466" s="60">
        <f>'2021'!BH44</f>
        <v>77</v>
      </c>
      <c r="BP466" s="61">
        <f>'2021'!BI44</f>
        <v>4106</v>
      </c>
      <c r="BQ466" s="61">
        <f>'2021'!BJ44</f>
        <v>12</v>
      </c>
      <c r="BR466" s="61">
        <f>'2021'!BK44</f>
        <v>8</v>
      </c>
      <c r="BS466" s="61">
        <f>'2021'!BL44</f>
        <v>1</v>
      </c>
      <c r="BT466" s="61">
        <f>'2021'!BM44</f>
        <v>38</v>
      </c>
      <c r="BU466" s="62">
        <f>'2021'!BN44</f>
        <v>0.09</v>
      </c>
      <c r="BV466" s="62">
        <f>'2021'!BO44</f>
        <v>0.28999999999999998</v>
      </c>
      <c r="BW466" s="62">
        <f>'2021'!BP44</f>
        <v>1.6</v>
      </c>
      <c r="BX466" s="62">
        <f>'2021'!BQ44</f>
        <v>3.9</v>
      </c>
      <c r="BY466" s="62">
        <f>'2021'!BR44</f>
        <v>8.1</v>
      </c>
      <c r="BZ466" s="62">
        <f>'2021'!BW44</f>
        <v>0</v>
      </c>
      <c r="CA466" s="62">
        <f>'2021'!BX44</f>
        <v>0</v>
      </c>
      <c r="CB466" s="62">
        <f>'2021'!BY44</f>
        <v>95.8</v>
      </c>
      <c r="CC466" s="63">
        <f>'2021'!BZ44</f>
        <v>4.2</v>
      </c>
      <c r="CD466" s="60">
        <f>'2021'!CA44</f>
        <v>267</v>
      </c>
      <c r="CE466" s="61">
        <f>'2021'!CB44</f>
        <v>3659</v>
      </c>
      <c r="CF466" s="61">
        <f>'2021'!CC44</f>
        <v>37</v>
      </c>
      <c r="CG466" s="61">
        <f>'2021'!CD44</f>
        <v>17</v>
      </c>
      <c r="CH466" s="61">
        <f>'2021'!CE44</f>
        <v>3</v>
      </c>
      <c r="CI466" s="61">
        <f>'2021'!CF44</f>
        <v>28</v>
      </c>
      <c r="CJ466" s="62">
        <f>'2021'!CG44</f>
        <v>0.38</v>
      </c>
      <c r="CK466" s="62">
        <f>'2021'!CH44</f>
        <v>0.75</v>
      </c>
      <c r="CL466" s="62">
        <f>'2021'!CI44</f>
        <v>1.57</v>
      </c>
      <c r="CM466" s="62">
        <f>'2021'!CJ44</f>
        <v>4.9000000000000004</v>
      </c>
      <c r="CN466" s="62">
        <f>'2021'!CK44</f>
        <v>15.3</v>
      </c>
      <c r="CO466" s="62">
        <f>'2021'!CP44</f>
        <v>50</v>
      </c>
      <c r="CP466" s="62">
        <f>'2021'!CQ44</f>
        <v>19</v>
      </c>
      <c r="CQ466" s="62">
        <f>'2021'!CR44</f>
        <v>93.7</v>
      </c>
      <c r="CR466" s="63">
        <f>'2021'!CS44</f>
        <v>6.3</v>
      </c>
      <c r="CS466" s="60">
        <f>'2021'!CT44</f>
        <v>851</v>
      </c>
      <c r="CT466" s="61">
        <f>'2021'!CU44</f>
        <v>4057</v>
      </c>
      <c r="CU466" s="61">
        <f>'2021'!CV44</f>
        <v>101</v>
      </c>
      <c r="CV466" s="61">
        <f>'2021'!CW44</f>
        <v>62</v>
      </c>
      <c r="CW466" s="61">
        <f>'2021'!CX44</f>
        <v>5</v>
      </c>
      <c r="CX466" s="61">
        <f>'2021'!CY44</f>
        <v>37</v>
      </c>
      <c r="CY466" s="62">
        <f>'2021'!CZ44</f>
        <v>0.56000000000000005</v>
      </c>
      <c r="CZ466" s="62">
        <f>'2021'!DA44</f>
        <v>1.81</v>
      </c>
      <c r="DA466" s="62">
        <f>'2021'!DB44</f>
        <v>1.75</v>
      </c>
      <c r="DB466" s="62">
        <f>'2021'!DC44</f>
        <v>4.3</v>
      </c>
      <c r="DC466" s="62">
        <f>'2021'!DD44</f>
        <v>14.2</v>
      </c>
      <c r="DD466" s="62">
        <f>'2021'!DI44</f>
        <v>32.1</v>
      </c>
      <c r="DE466" s="62">
        <f>'2021'!DJ44</f>
        <v>6.1</v>
      </c>
      <c r="DF466" s="62">
        <f>'2021'!DK44</f>
        <v>93</v>
      </c>
      <c r="DG466" s="63">
        <f>'2021'!DL44</f>
        <v>6.6</v>
      </c>
      <c r="DH466" s="60">
        <f>'2021'!DM44</f>
        <v>1111</v>
      </c>
      <c r="DI466" s="61">
        <f>'2021'!DN44</f>
        <v>4008</v>
      </c>
      <c r="DJ466" s="61">
        <f>'2021'!DO44</f>
        <v>121</v>
      </c>
      <c r="DK466" s="61">
        <f>'2021'!DP44</f>
        <v>78</v>
      </c>
      <c r="DL466" s="61">
        <f>'2021'!DQ44</f>
        <v>12</v>
      </c>
      <c r="DM466" s="61">
        <f>'2021'!DR44</f>
        <v>39</v>
      </c>
      <c r="DN466" s="62">
        <f>'2021'!DS44</f>
        <v>0.61</v>
      </c>
      <c r="DO466" s="62">
        <f>'2021'!DT44</f>
        <v>2.57</v>
      </c>
      <c r="DP466" s="62">
        <f>'2021'!DU44</f>
        <v>2.7</v>
      </c>
      <c r="DQ466" s="62">
        <f>'2021'!DV44</f>
        <v>3.3</v>
      </c>
      <c r="DR466" s="62">
        <f>'2021'!DW44</f>
        <v>15.3</v>
      </c>
      <c r="DS466" s="62">
        <f>'2021'!EB44</f>
        <v>62.2</v>
      </c>
      <c r="DT466" s="62">
        <f>'2021'!EC44</f>
        <v>12.4</v>
      </c>
      <c r="DU466" s="62">
        <f>'2021'!ED44</f>
        <v>91.3</v>
      </c>
      <c r="DV466" s="63">
        <f>'2021'!EE44</f>
        <v>8.5</v>
      </c>
    </row>
    <row r="467" spans="1:126" ht="15.75" customHeight="1" x14ac:dyDescent="0.2">
      <c r="A467" s="30">
        <f t="shared" si="49"/>
        <v>465</v>
      </c>
      <c r="B467" s="31">
        <f>'2026 - WIP'!A42</f>
        <v>40</v>
      </c>
      <c r="C467" s="31">
        <v>2026</v>
      </c>
      <c r="D467" s="32" t="str">
        <f>'2026 - WIP'!B42</f>
        <v>Squirrel White</v>
      </c>
      <c r="E467" s="32" t="str" cm="1">
        <f t="array" ref="E467">_xlfn.IFS(F467&gt;12.5,"Cornerstone",AND(F467&gt;11.995,F467&lt;12.5),"Elite",AND(F467&gt;11,F467&lt;12.995),"Elite Upside",AND(F467&gt;=9.69,F467&lt;10.999),"Upside",AND(F467&gt;8.4,F467&lt;9.999),"Upside Lite",AND(F467&gt;7.25,F467&lt;8.999),"Outlier",AND(F467&gt;=6,F467&lt;7.25),"Outlier Lite",F467&lt;6.999,"Purgatory")</f>
        <v>Purgatory</v>
      </c>
      <c r="F467" s="33">
        <f>'2026 - WIP'!C42</f>
        <v>4.8085714285714287</v>
      </c>
      <c r="G467" s="33">
        <f t="shared" si="50"/>
        <v>24.3</v>
      </c>
      <c r="H467" s="303">
        <f t="shared" si="51"/>
        <v>-2.0794343090468903</v>
      </c>
      <c r="I467" s="34" t="str">
        <f>'2026 - WIP'!D42</f>
        <v>Florida State</v>
      </c>
      <c r="J467" s="35">
        <f>'2026 - WIP'!E42</f>
        <v>4</v>
      </c>
      <c r="K467" s="36">
        <f>'2026 - WIP'!F42</f>
        <v>38112</v>
      </c>
      <c r="L467" s="37">
        <f>'2026 - WIP'!G42</f>
        <v>21.410958904109588</v>
      </c>
      <c r="M467" s="37" t="str">
        <f>'2026 - WIP'!H42</f>
        <v>SR</v>
      </c>
      <c r="N467" s="37">
        <f>'2026 - WIP'!I42</f>
        <v>21.991780821917807</v>
      </c>
      <c r="O467" s="37" t="str">
        <f>'2026 - WIP'!J42</f>
        <v>Slot</v>
      </c>
      <c r="P467" s="37" t="str">
        <f>'2026 - WIP'!K42</f>
        <v>PROTO Z</v>
      </c>
      <c r="Q467" s="37" t="str">
        <f>'2026 - WIP'!L42</f>
        <v>Elite Separator</v>
      </c>
      <c r="R467" s="35">
        <f>'2026 - WIP'!M42</f>
        <v>70</v>
      </c>
      <c r="S467" s="35">
        <f>'2026 - WIP'!N42</f>
        <v>165</v>
      </c>
      <c r="T467" s="231">
        <f t="shared" si="52"/>
        <v>23.674772655667759</v>
      </c>
      <c r="U467" s="35">
        <f>'2026 - WIP'!O42</f>
        <v>4.5</v>
      </c>
      <c r="V467" s="38">
        <f>'2026 - WIP'!P42</f>
        <v>0</v>
      </c>
      <c r="W467" s="57">
        <f>'2026 - WIP'!Q42</f>
        <v>0</v>
      </c>
      <c r="X467" s="58">
        <f>'2026 - WIP'!R42</f>
        <v>0.14566084023305734</v>
      </c>
      <c r="Y467" s="58">
        <f>'2026 - WIP'!S42</f>
        <v>0.25398532388663969</v>
      </c>
      <c r="Z467" s="58">
        <f>'2026 - WIP'!T42</f>
        <v>0.13137000144362637</v>
      </c>
      <c r="AA467" s="58">
        <f>'2026 - WIP'!U42</f>
        <v>0</v>
      </c>
      <c r="AB467" s="58">
        <f>'2026 - WIP'!V42</f>
        <v>0.19267766266513303</v>
      </c>
      <c r="AC467" s="59">
        <f>'2026 - WIP'!W42</f>
        <v>0.18304377953187637</v>
      </c>
      <c r="AD467" s="42">
        <f>'2026 - WIP'!X42</f>
        <v>19.336986301369862</v>
      </c>
      <c r="AE467" s="43">
        <f>'2026 - WIP'!Y42</f>
        <v>2.19</v>
      </c>
      <c r="AF467" s="43">
        <f>'2026 - WIP'!Z42</f>
        <v>6.8</v>
      </c>
      <c r="AG467" s="43">
        <f>'2026 - WIP'!AA42</f>
        <v>12</v>
      </c>
      <c r="AH467" s="43">
        <f>'2026 - WIP'!AB42</f>
        <v>0</v>
      </c>
      <c r="AI467" s="43">
        <f>'2026 - WIP'!AC42</f>
        <v>0</v>
      </c>
      <c r="AJ467" s="44">
        <f>'2026 - WIP'!AD42</f>
        <v>2.2939560439560438E-2</v>
      </c>
      <c r="AK467" s="44">
        <f>'2026 - WIP'!AE42</f>
        <v>0.21563186813186813</v>
      </c>
      <c r="AL467" s="45">
        <f>'2026 - WIP'!AF42</f>
        <v>5.7000000000000002E-2</v>
      </c>
      <c r="AM467" s="46">
        <f t="shared" si="53"/>
        <v>0</v>
      </c>
      <c r="AN467" s="45">
        <f>'2026 - WIP'!AG42</f>
        <v>5.2000000000000005E-2</v>
      </c>
      <c r="AO467" s="45">
        <f>'2026 - WIP'!AH42</f>
        <v>0.94</v>
      </c>
      <c r="AP467" s="43">
        <f>'2026 - WIP'!AI42</f>
        <v>80.475537265660719</v>
      </c>
      <c r="AQ467" s="47">
        <f>'2026 - WIP'!AJ42</f>
        <v>74.796269226791139</v>
      </c>
      <c r="AR467" s="48">
        <f>'2026 - WIP'!AK42</f>
        <v>5</v>
      </c>
      <c r="AS467" s="49">
        <f>'2026 - WIP'!AL42</f>
        <v>7</v>
      </c>
      <c r="AT467" s="49">
        <f>'2026 - WIP'!AM42</f>
        <v>4</v>
      </c>
      <c r="AU467" s="49">
        <f>'2026 - WIP'!AN42</f>
        <v>5</v>
      </c>
      <c r="AV467" s="49">
        <f>'2026 - WIP'!AO42</f>
        <v>8</v>
      </c>
      <c r="AW467" s="49">
        <f>'2026 - WIP'!AP42</f>
        <v>1</v>
      </c>
      <c r="AX467" s="49">
        <f>'2026 - WIP'!AQ42</f>
        <v>0</v>
      </c>
      <c r="AY467" s="50">
        <f>'2026 - WIP'!AR42</f>
        <v>0</v>
      </c>
      <c r="AZ467" s="60">
        <f>'2026 - WIP'!AS42</f>
        <v>0</v>
      </c>
      <c r="BA467" s="61">
        <f>'2026 - WIP'!AT42</f>
        <v>1</v>
      </c>
      <c r="BB467" s="61">
        <f>'2026 - WIP'!AU42</f>
        <v>0</v>
      </c>
      <c r="BC467" s="61">
        <f>'2026 - WIP'!AV42</f>
        <v>0</v>
      </c>
      <c r="BD467" s="61">
        <f>'2026 - WIP'!AW42</f>
        <v>0</v>
      </c>
      <c r="BE467" s="61">
        <f>'2026 - WIP'!AX42</f>
        <v>1</v>
      </c>
      <c r="BF467" s="62">
        <f>'2026 - WIP'!AY42</f>
        <v>0</v>
      </c>
      <c r="BG467" s="62">
        <f>'2026 - WIP'!AZ42</f>
        <v>0</v>
      </c>
      <c r="BH467" s="62">
        <f>'2026 - WIP'!BA42</f>
        <v>0</v>
      </c>
      <c r="BI467" s="62">
        <f>'2026 - WIP'!BB42</f>
        <v>0</v>
      </c>
      <c r="BJ467" s="62">
        <f>'2026 - WIP'!BC42</f>
        <v>0</v>
      </c>
      <c r="BK467" s="62">
        <f>'2026 - WIP'!BH42</f>
        <v>0</v>
      </c>
      <c r="BL467" s="62">
        <f>'2026 - WIP'!BI42</f>
        <v>0</v>
      </c>
      <c r="BM467" s="62">
        <f>'2026 - WIP'!BJ42</f>
        <v>0</v>
      </c>
      <c r="BN467" s="63">
        <f>'2026 - WIP'!BK42</f>
        <v>0</v>
      </c>
      <c r="BO467" s="60">
        <f>'2026 - WIP'!BL42</f>
        <v>475</v>
      </c>
      <c r="BP467" s="61">
        <f>'2026 - WIP'!BM42</f>
        <v>3261</v>
      </c>
      <c r="BQ467" s="61">
        <f>'2026 - WIP'!BN42</f>
        <v>40</v>
      </c>
      <c r="BR467" s="61">
        <f>'2026 - WIP'!BO42</f>
        <v>29</v>
      </c>
      <c r="BS467" s="61">
        <f>'2026 - WIP'!BP42</f>
        <v>2</v>
      </c>
      <c r="BT467" s="61">
        <f>'2026 - WIP'!BQ42</f>
        <v>29</v>
      </c>
      <c r="BU467" s="62">
        <f>'2026 - WIP'!BR42</f>
        <v>0</v>
      </c>
      <c r="BV467" s="62">
        <f>'2026 - WIP'!BS42</f>
        <v>0</v>
      </c>
      <c r="BW467" s="62">
        <f>'2026 - WIP'!BT42</f>
        <v>4.03</v>
      </c>
      <c r="BX467" s="62">
        <f>'2026 - WIP'!BU42</f>
        <v>4.0999999999999996</v>
      </c>
      <c r="BY467" s="62">
        <f>'2026 - WIP'!BV42</f>
        <v>16.2</v>
      </c>
      <c r="BZ467" s="62">
        <f>'2026 - WIP'!CA42</f>
        <v>50</v>
      </c>
      <c r="CA467" s="62">
        <f>'2026 - WIP'!CB42</f>
        <v>9.4</v>
      </c>
      <c r="CB467" s="62">
        <f>'2026 - WIP'!CC42</f>
        <v>7.1</v>
      </c>
      <c r="CC467" s="63">
        <f>'2026 - WIP'!CD42</f>
        <v>91.3</v>
      </c>
      <c r="CD467" s="60">
        <f>'2026 - WIP'!CE42</f>
        <v>803</v>
      </c>
      <c r="CE467" s="61">
        <f>'2026 - WIP'!CF42</f>
        <v>3161.6</v>
      </c>
      <c r="CF467" s="61">
        <f>'2026 - WIP'!CG42</f>
        <v>96</v>
      </c>
      <c r="CG467" s="61">
        <f>'2026 - WIP'!CH42</f>
        <v>67</v>
      </c>
      <c r="CH467" s="61">
        <f>'2026 - WIP'!CI42</f>
        <v>2</v>
      </c>
      <c r="CI467" s="61">
        <f>'2026 - WIP'!CJ42</f>
        <v>22.099999999999998</v>
      </c>
      <c r="CJ467" s="62">
        <f>'2026 - WIP'!CK42</f>
        <v>0</v>
      </c>
      <c r="CK467" s="62">
        <f>'2026 - WIP'!CL42</f>
        <v>0</v>
      </c>
      <c r="CL467" s="62">
        <f>'2026 - WIP'!CM42</f>
        <v>2.19</v>
      </c>
      <c r="CM467" s="62">
        <f>'2026 - WIP'!CN42</f>
        <v>6.8</v>
      </c>
      <c r="CN467" s="62">
        <f>'2026 - WIP'!CO42</f>
        <v>9.1999999999999993</v>
      </c>
      <c r="CO467" s="62">
        <f>'2026 - WIP'!CT42</f>
        <v>42.9</v>
      </c>
      <c r="CP467" s="62">
        <f>'2026 - WIP'!CU42</f>
        <v>9.5</v>
      </c>
      <c r="CQ467" s="62">
        <f>'2026 - WIP'!CV42</f>
        <v>4.2</v>
      </c>
      <c r="CR467" s="63">
        <f>'2026 - WIP'!CW42</f>
        <v>94.5</v>
      </c>
      <c r="CS467" s="60">
        <f>'2026 - WIP'!CX42</f>
        <v>364</v>
      </c>
      <c r="CT467" s="61">
        <f>'2026 - WIP'!CY42</f>
        <v>2770.8</v>
      </c>
      <c r="CU467" s="61">
        <f>'2026 - WIP'!CZ42</f>
        <v>52</v>
      </c>
      <c r="CV467" s="61">
        <f>'2026 - WIP'!DA42</f>
        <v>33</v>
      </c>
      <c r="CW467" s="61">
        <f>'2026 - WIP'!DB42</f>
        <v>2</v>
      </c>
      <c r="CX467" s="61">
        <f>'2026 - WIP'!DC42</f>
        <v>21.6</v>
      </c>
      <c r="CY467" s="62">
        <f>'2026 - WIP'!DD42</f>
        <v>0</v>
      </c>
      <c r="CZ467" s="62">
        <f>'2026 - WIP'!DE42</f>
        <v>0</v>
      </c>
      <c r="DA467" s="62">
        <f>'2026 - WIP'!DF42</f>
        <v>1.67</v>
      </c>
      <c r="DB467" s="62">
        <f>'2026 - WIP'!DG42</f>
        <v>5.5</v>
      </c>
      <c r="DC467" s="62">
        <f>'2026 - WIP'!DH42</f>
        <v>12</v>
      </c>
      <c r="DD467" s="62">
        <f>'2026 - WIP'!DM42</f>
        <v>25</v>
      </c>
      <c r="DE467" s="62">
        <f>'2026 - WIP'!DN42</f>
        <v>5.7</v>
      </c>
      <c r="DF467" s="62">
        <f>'2026 - WIP'!DO42</f>
        <v>5.2</v>
      </c>
      <c r="DG467" s="63">
        <f>'2026 - WIP'!DP42</f>
        <v>94</v>
      </c>
      <c r="DH467" s="60">
        <f>'2026 - WIP'!DQ42</f>
        <v>0</v>
      </c>
      <c r="DI467" s="61">
        <f>'2026 - WIP'!DR42</f>
        <v>1</v>
      </c>
      <c r="DJ467" s="61">
        <f>'2026 - WIP'!DS42</f>
        <v>0</v>
      </c>
      <c r="DK467" s="61">
        <f>'2026 - WIP'!DT42</f>
        <v>0</v>
      </c>
      <c r="DL467" s="61">
        <f>'2026 - WIP'!DU42</f>
        <v>0</v>
      </c>
      <c r="DM467" s="61">
        <f>'2026 - WIP'!DV42</f>
        <v>0</v>
      </c>
      <c r="DN467" s="62">
        <f>'2026 - WIP'!DW42</f>
        <v>0</v>
      </c>
      <c r="DO467" s="62">
        <f>'2026 - WIP'!DX42</f>
        <v>0</v>
      </c>
      <c r="DP467" s="62">
        <f>'2026 - WIP'!DY42</f>
        <v>0</v>
      </c>
      <c r="DQ467" s="62">
        <f>'2026 - WIP'!DZ42</f>
        <v>0</v>
      </c>
      <c r="DR467" s="62">
        <f>'2026 - WIP'!EA42</f>
        <v>0</v>
      </c>
      <c r="DS467" s="62">
        <f>'2026 - WIP'!EF42</f>
        <v>0</v>
      </c>
      <c r="DT467" s="62">
        <f>'2026 - WIP'!EG42</f>
        <v>0</v>
      </c>
      <c r="DU467" s="62">
        <f>'2026 - WIP'!EH42</f>
        <v>0</v>
      </c>
      <c r="DV467" s="63">
        <f>'2026 - WIP'!EI42</f>
        <v>0</v>
      </c>
    </row>
    <row r="468" spans="1:126" ht="15.75" customHeight="1" x14ac:dyDescent="0.2">
      <c r="A468" s="30">
        <f t="shared" si="49"/>
        <v>466</v>
      </c>
      <c r="B468" s="31">
        <f>'2021'!A45</f>
        <v>43</v>
      </c>
      <c r="C468" s="31">
        <v>2021</v>
      </c>
      <c r="D468" s="32" t="str">
        <f>'2021'!B45</f>
        <v>Whop Philyor</v>
      </c>
      <c r="E468" s="32" t="str" cm="1">
        <f t="array" ref="E468">_xlfn.IFS(F468&gt;12.5,"Cornerstone",AND(F468&gt;11.995,F468&lt;12.5),"Elite",AND(F468&gt;11,F468&lt;12.995),"Elite Upside",AND(F468&gt;=9.69,F468&lt;10.999),"Upside",AND(F468&gt;8.4,F468&lt;9.999),"Upside Lite",AND(F468&gt;7.25,F468&lt;8.999),"Outlier",AND(F468&gt;=6,F468&lt;7.25),"Outlier Lite",F468&lt;6.999,"Purgatory")</f>
        <v>Purgatory</v>
      </c>
      <c r="F468" s="33">
        <f>'2021'!C45</f>
        <v>4.8028571428571425</v>
      </c>
      <c r="G468" s="33">
        <f t="shared" si="50"/>
        <v>24.2</v>
      </c>
      <c r="H468" s="303">
        <f t="shared" si="51"/>
        <v>-2.0827140487547813</v>
      </c>
      <c r="I468" s="34" t="str">
        <f>'2021'!D45</f>
        <v>Indiana</v>
      </c>
      <c r="J468" s="35">
        <f>'2021'!E45</f>
        <v>2</v>
      </c>
      <c r="K468" s="36">
        <f>'2021'!F45</f>
        <v>36007</v>
      </c>
      <c r="L468" s="37">
        <f>'2021'!G45</f>
        <v>27.17808219178082</v>
      </c>
      <c r="M468" s="37" t="str">
        <f>'2021'!H45</f>
        <v>SR</v>
      </c>
      <c r="N468" s="37">
        <f>'2021'!I45</f>
        <v>22.761643835616439</v>
      </c>
      <c r="O468" s="37" t="str">
        <f>'2021'!J45</f>
        <v>Slot</v>
      </c>
      <c r="P468" s="37" t="str">
        <f>'2021'!K45</f>
        <v>BALL HOG</v>
      </c>
      <c r="Q468" s="37" t="str">
        <f>'2021'!L45</f>
        <v>Elite Separator</v>
      </c>
      <c r="R468" s="55">
        <f>'2021'!M45</f>
        <v>69.63</v>
      </c>
      <c r="S468" s="55">
        <f>'2021'!N45</f>
        <v>184</v>
      </c>
      <c r="T468" s="231">
        <f t="shared" si="52"/>
        <v>26.68228297612616</v>
      </c>
      <c r="U468" s="35">
        <f>'2021'!O45</f>
        <v>4.58</v>
      </c>
      <c r="V468" s="56">
        <f>'2021'!P45</f>
        <v>0</v>
      </c>
      <c r="W468" s="57">
        <f>'2021'!Q45</f>
        <v>0</v>
      </c>
      <c r="X468" s="58">
        <f>'2021'!R45</f>
        <v>0.10508155583437892</v>
      </c>
      <c r="Y468" s="58">
        <f>'2021'!S45</f>
        <v>7.5953458306399477E-2</v>
      </c>
      <c r="Z468" s="58">
        <f>'2021'!T45</f>
        <v>0.25489697278046297</v>
      </c>
      <c r="AA468" s="58">
        <f>'2021'!U45</f>
        <v>0.24663677130044842</v>
      </c>
      <c r="AB468" s="58">
        <f>'2021'!V45</f>
        <v>0.25076687204045567</v>
      </c>
      <c r="AC468" s="59">
        <f>'2021'!W45</f>
        <v>0.25076687204045567</v>
      </c>
      <c r="AD468" s="42">
        <f>'2021'!X45</f>
        <v>21.098630136986301</v>
      </c>
      <c r="AE468" s="43">
        <f>'2021'!Y45</f>
        <v>3.02</v>
      </c>
      <c r="AF468" s="43">
        <f>'2021'!Z45</f>
        <v>7.3</v>
      </c>
      <c r="AG468" s="43">
        <f>'2021'!AA45</f>
        <v>10.6</v>
      </c>
      <c r="AH468" s="43">
        <f>'2021'!AB45</f>
        <v>0.5</v>
      </c>
      <c r="AI468" s="43">
        <f>'2021'!AC45</f>
        <v>2.2599999999999998</v>
      </c>
      <c r="AJ468" s="44">
        <f>'2021'!AD45</f>
        <v>3.4343434343434343E-2</v>
      </c>
      <c r="AK468" s="44">
        <f>'2021'!AE45</f>
        <v>0.27131313131313128</v>
      </c>
      <c r="AL468" s="45">
        <f>'2021'!AF45</f>
        <v>5.2999999999999999E-2</v>
      </c>
      <c r="AM468" s="46">
        <f t="shared" si="53"/>
        <v>0.8</v>
      </c>
      <c r="AN468" s="45">
        <f>'2021'!AG45</f>
        <v>0.16349999999999998</v>
      </c>
      <c r="AO468" s="45">
        <f>'2021'!AH45</f>
        <v>0.83299999999999996</v>
      </c>
      <c r="AP468" s="43">
        <f>'2021'!AI45</f>
        <v>83.634585078483639</v>
      </c>
      <c r="AQ468" s="47">
        <f>'2021'!AJ45</f>
        <v>77.116887149026056</v>
      </c>
      <c r="AR468" s="48">
        <f>'2021'!AK45</f>
        <v>7</v>
      </c>
      <c r="AS468" s="49">
        <f>'2021'!AL45</f>
        <v>4</v>
      </c>
      <c r="AT468" s="49">
        <f>'2021'!AM45</f>
        <v>6</v>
      </c>
      <c r="AU468" s="49">
        <f>'2021'!AN45</f>
        <v>5</v>
      </c>
      <c r="AV468" s="49">
        <f>'2021'!AO45</f>
        <v>6</v>
      </c>
      <c r="AW468" s="49">
        <f>'2021'!AP45</f>
        <v>2</v>
      </c>
      <c r="AX468" s="49">
        <f>'2021'!AQ45</f>
        <v>0</v>
      </c>
      <c r="AY468" s="50">
        <f>'2021'!AR45</f>
        <v>0</v>
      </c>
      <c r="AZ468" s="60">
        <f>'2021'!AS45</f>
        <v>0</v>
      </c>
      <c r="BA468" s="61">
        <f>'2021'!AT45</f>
        <v>3559</v>
      </c>
      <c r="BB468" s="61">
        <f>'2021'!AU45</f>
        <v>0</v>
      </c>
      <c r="BC468" s="61">
        <f>'2021'!AV45</f>
        <v>0</v>
      </c>
      <c r="BD468" s="61">
        <f>'2021'!AW45</f>
        <v>0</v>
      </c>
      <c r="BE468" s="61">
        <f>'2021'!AX45</f>
        <v>0</v>
      </c>
      <c r="BF468" s="62">
        <f>'2021'!AY45</f>
        <v>0</v>
      </c>
      <c r="BG468" s="62">
        <f>'2021'!AZ45</f>
        <v>0</v>
      </c>
      <c r="BH468" s="62">
        <f>'2021'!BA45</f>
        <v>0</v>
      </c>
      <c r="BI468" s="62">
        <f>'2021'!BB45</f>
        <v>0</v>
      </c>
      <c r="BJ468" s="62">
        <f>'2021'!BC45</f>
        <v>0</v>
      </c>
      <c r="BK468" s="62">
        <f>'2021'!BD45</f>
        <v>0</v>
      </c>
      <c r="BL468" s="62">
        <f>'2021'!BE45</f>
        <v>0</v>
      </c>
      <c r="BM468" s="62">
        <f>'2021'!BF45</f>
        <v>0</v>
      </c>
      <c r="BN468" s="63">
        <f>'2021'!BG45</f>
        <v>0</v>
      </c>
      <c r="BO468" s="60">
        <f>'2021'!BH45</f>
        <v>335</v>
      </c>
      <c r="BP468" s="61">
        <f>'2021'!BI45</f>
        <v>3188</v>
      </c>
      <c r="BQ468" s="61">
        <f>'2021'!BJ45</f>
        <v>42</v>
      </c>
      <c r="BR468" s="61">
        <f>'2021'!BK45</f>
        <v>33</v>
      </c>
      <c r="BS468" s="61">
        <f>'2021'!BL45</f>
        <v>3</v>
      </c>
      <c r="BT468" s="61">
        <f>'2021'!BM45</f>
        <v>25</v>
      </c>
      <c r="BU468" s="62">
        <f>'2021'!BN45</f>
        <v>0.57999999999999996</v>
      </c>
      <c r="BV468" s="62">
        <f>'2021'!BO45</f>
        <v>0.83</v>
      </c>
      <c r="BW468" s="62">
        <f>'2021'!BP45</f>
        <v>1.74</v>
      </c>
      <c r="BX468" s="62">
        <f>'2021'!BQ45</f>
        <v>6.2</v>
      </c>
      <c r="BY468" s="62">
        <f>'2021'!BR45</f>
        <v>5.4</v>
      </c>
      <c r="BZ468" s="62">
        <f>'2021'!BW45</f>
        <v>0</v>
      </c>
      <c r="CA468" s="62">
        <f>'2021'!BX45</f>
        <v>10.8</v>
      </c>
      <c r="CB468" s="62">
        <f>'2021'!BY45</f>
        <v>4.3</v>
      </c>
      <c r="CC468" s="63">
        <f>'2021'!BZ45</f>
        <v>93.2</v>
      </c>
      <c r="CD468" s="60">
        <f>'2021'!CA45</f>
        <v>235</v>
      </c>
      <c r="CE468" s="61">
        <f>'2021'!CB45</f>
        <v>3094</v>
      </c>
      <c r="CF468" s="61">
        <f>'2021'!CC45</f>
        <v>30</v>
      </c>
      <c r="CG468" s="61">
        <f>'2021'!CD45</f>
        <v>23</v>
      </c>
      <c r="CH468" s="61">
        <f>'2021'!CE45</f>
        <v>1</v>
      </c>
      <c r="CI468" s="61">
        <f>'2021'!CF45</f>
        <v>20</v>
      </c>
      <c r="CJ468" s="62">
        <f>'2021'!CG45</f>
        <v>0.74</v>
      </c>
      <c r="CK468" s="62">
        <f>'2021'!CH45</f>
        <v>1.1000000000000001</v>
      </c>
      <c r="CL468" s="62">
        <f>'2021'!CI45</f>
        <v>1.99</v>
      </c>
      <c r="CM468" s="62">
        <f>'2021'!CJ45</f>
        <v>7</v>
      </c>
      <c r="CN468" s="62">
        <f>'2021'!CK45</f>
        <v>4.0999999999999996</v>
      </c>
      <c r="CO468" s="62">
        <f>'2021'!CP45</f>
        <v>33.299999999999997</v>
      </c>
      <c r="CP468" s="62">
        <f>'2021'!CQ45</f>
        <v>8</v>
      </c>
      <c r="CQ468" s="62">
        <f>'2021'!CR45</f>
        <v>7.5</v>
      </c>
      <c r="CR468" s="63">
        <f>'2021'!CS45</f>
        <v>90.3</v>
      </c>
      <c r="CS468" s="60">
        <f>'2021'!CT45</f>
        <v>1002</v>
      </c>
      <c r="CT468" s="61">
        <f>'2021'!CU45</f>
        <v>3931</v>
      </c>
      <c r="CU468" s="61">
        <f>'2021'!CV45</f>
        <v>101</v>
      </c>
      <c r="CV468" s="61">
        <f>'2021'!CW45</f>
        <v>69</v>
      </c>
      <c r="CW468" s="61">
        <f>'2021'!CX45</f>
        <v>5</v>
      </c>
      <c r="CX468" s="61">
        <f>'2021'!CY45</f>
        <v>24</v>
      </c>
      <c r="CY468" s="62">
        <f>'2021'!CZ45</f>
        <v>0.5</v>
      </c>
      <c r="CZ468" s="62">
        <f>'2021'!DA45</f>
        <v>2.2599999999999998</v>
      </c>
      <c r="DA468" s="62">
        <f>'2021'!DB45</f>
        <v>3.02</v>
      </c>
      <c r="DB468" s="62">
        <f>'2021'!DC45</f>
        <v>7.3</v>
      </c>
      <c r="DC468" s="62">
        <f>'2021'!DD45</f>
        <v>10.6</v>
      </c>
      <c r="DD468" s="62">
        <f>'2021'!DI45</f>
        <v>21.4</v>
      </c>
      <c r="DE468" s="62">
        <f>'2021'!DJ45</f>
        <v>8</v>
      </c>
      <c r="DF468" s="62">
        <f>'2021'!DK45</f>
        <v>12.8</v>
      </c>
      <c r="DG468" s="63">
        <f>'2021'!DL45</f>
        <v>87.2</v>
      </c>
      <c r="DH468" s="60">
        <f>'2021'!DM45</f>
        <v>495</v>
      </c>
      <c r="DI468" s="61">
        <f>'2021'!DN45</f>
        <v>2007</v>
      </c>
      <c r="DJ468" s="61">
        <f>'2021'!DO45</f>
        <v>89</v>
      </c>
      <c r="DK468" s="61">
        <f>'2021'!DP45</f>
        <v>54</v>
      </c>
      <c r="DL468" s="61">
        <f>'2021'!DQ45</f>
        <v>3</v>
      </c>
      <c r="DM468" s="61">
        <f>'2021'!DR45</f>
        <v>16</v>
      </c>
      <c r="DN468" s="62">
        <f>'2021'!DS45</f>
        <v>0.18</v>
      </c>
      <c r="DO468" s="62">
        <f>'2021'!DT45</f>
        <v>1.7</v>
      </c>
      <c r="DP468" s="62">
        <f>'2021'!DU45</f>
        <v>1.7</v>
      </c>
      <c r="DQ468" s="62">
        <f>'2021'!DV45</f>
        <v>4.8</v>
      </c>
      <c r="DR468" s="62">
        <f>'2021'!DW45</f>
        <v>9.1999999999999993</v>
      </c>
      <c r="DS468" s="62">
        <f>'2021'!EB45</f>
        <v>80</v>
      </c>
      <c r="DT468" s="62">
        <f>'2021'!EC45</f>
        <v>5.3</v>
      </c>
      <c r="DU468" s="62">
        <f>'2021'!ED45</f>
        <v>19.899999999999999</v>
      </c>
      <c r="DV468" s="63">
        <f>'2021'!EE45</f>
        <v>79.400000000000006</v>
      </c>
    </row>
    <row r="469" spans="1:126" ht="15.75" customHeight="1" x14ac:dyDescent="0.2">
      <c r="A469" s="30">
        <f t="shared" si="49"/>
        <v>467</v>
      </c>
      <c r="B469" s="31">
        <f>'2023'!A59</f>
        <v>57</v>
      </c>
      <c r="C469" s="31">
        <v>2023</v>
      </c>
      <c r="D469" s="32" t="str">
        <f>'2023'!B59</f>
        <v>Kris Thornton</v>
      </c>
      <c r="E469" s="32" t="str" cm="1">
        <f t="array" ref="E469">_xlfn.IFS(F469&gt;12.5,"Cornerstone",AND(F469&gt;11.995,F469&lt;12.5),"Elite",AND(F469&gt;11,F469&lt;12.995),"Elite Upside",AND(F469&gt;=9.69,F469&lt;10.999),"Upside",AND(F469&gt;8.4,F469&lt;9.999),"Upside Lite",AND(F469&gt;7.25,F469&lt;8.999),"Outlier",AND(F469&gt;=6,F469&lt;7.25),"Outlier Lite",F469&lt;6.999,"Purgatory")</f>
        <v>Purgatory</v>
      </c>
      <c r="F469" s="33">
        <f>'2023'!C59</f>
        <v>4.7799999999999994</v>
      </c>
      <c r="G469" s="33">
        <f t="shared" si="50"/>
        <v>24</v>
      </c>
      <c r="H469" s="303">
        <f t="shared" si="51"/>
        <v>-2.0958330075863434</v>
      </c>
      <c r="I469" s="34" t="str">
        <f>'2023'!D59</f>
        <v>JMU</v>
      </c>
      <c r="J469" s="35">
        <f>'2023'!E59</f>
        <v>8</v>
      </c>
      <c r="K469" s="36">
        <f>'2023'!F59</f>
        <v>36326</v>
      </c>
      <c r="L469" s="37">
        <f>'2023'!G59</f>
        <v>26.304109589041097</v>
      </c>
      <c r="M469" s="37" t="str">
        <f>'2023'!H59</f>
        <v>SR</v>
      </c>
      <c r="N469" s="37">
        <f>'2023'!I59</f>
        <v>23.882191780821916</v>
      </c>
      <c r="O469" s="37" t="str">
        <f>'2023'!J59</f>
        <v>Slot</v>
      </c>
      <c r="P469" s="37" t="str">
        <f>'2023'!K59</f>
        <v>PROTO Z</v>
      </c>
      <c r="Q469" s="37" t="str">
        <f>'2023'!L59</f>
        <v>Elite Earner</v>
      </c>
      <c r="R469" s="35">
        <f>'2023'!M59</f>
        <v>68</v>
      </c>
      <c r="S469" s="35">
        <f>'2023'!N59</f>
        <v>164</v>
      </c>
      <c r="T469" s="231">
        <f t="shared" si="52"/>
        <v>24.935838452991788</v>
      </c>
      <c r="U469" s="35">
        <f>'2023'!O59</f>
        <v>4.57</v>
      </c>
      <c r="V469" s="38">
        <f>'2023'!P59</f>
        <v>0</v>
      </c>
      <c r="W469" s="57">
        <f>'2023'!Q59</f>
        <v>0</v>
      </c>
      <c r="X469" s="58">
        <f>'2023'!R59</f>
        <v>0</v>
      </c>
      <c r="Y469" s="58">
        <f>'2023'!S59</f>
        <v>0.12002243409983174</v>
      </c>
      <c r="Z469" s="58">
        <f>'2023'!T59</f>
        <v>0.28360910031023784</v>
      </c>
      <c r="AA469" s="58">
        <f>'2023'!U59</f>
        <v>0.34728162315667022</v>
      </c>
      <c r="AB469" s="58">
        <f>'2023'!V59</f>
        <v>0.34728162315667022</v>
      </c>
      <c r="AC469" s="59">
        <f>'2023'!W59</f>
        <v>0.26393403359906936</v>
      </c>
      <c r="AD469" s="42">
        <f>'2023'!X59</f>
        <v>22.219178082191782</v>
      </c>
      <c r="AE469" s="43">
        <f>'2023'!Y59</f>
        <v>2.89</v>
      </c>
      <c r="AF469" s="43">
        <f>'2023'!Z59</f>
        <v>6.1</v>
      </c>
      <c r="AG469" s="43">
        <f>'2023'!AA59</f>
        <v>14.1</v>
      </c>
      <c r="AH469" s="43">
        <f>'2023'!AB59</f>
        <v>1.36</v>
      </c>
      <c r="AI469" s="43">
        <f>'2023'!AC59</f>
        <v>3.13</v>
      </c>
      <c r="AJ469" s="44">
        <f>'2023'!AD59</f>
        <v>5.1251231527093599E-2</v>
      </c>
      <c r="AK469" s="44">
        <f>'2023'!AE59</f>
        <v>0.21069950738916257</v>
      </c>
      <c r="AL469" s="45">
        <f>'2023'!AF59</f>
        <v>3.2000000000000001E-2</v>
      </c>
      <c r="AM469" s="46">
        <f>DD469/100</f>
        <v>0</v>
      </c>
      <c r="AN469" s="45">
        <f>'2023'!AG59</f>
        <v>9.8000000000000004E-2</v>
      </c>
      <c r="AO469" s="45">
        <f>'2023'!AH59</f>
        <v>0.40200000000000002</v>
      </c>
      <c r="AP469" s="43">
        <f>'2023'!AI59</f>
        <v>75.198476748585151</v>
      </c>
      <c r="AQ469" s="47">
        <f>'2023'!AJ59</f>
        <v>66.917761367043255</v>
      </c>
      <c r="AR469" s="48">
        <f>'2023'!AK59</f>
        <v>7</v>
      </c>
      <c r="AS469" s="49">
        <f>'2023'!AL59</f>
        <v>2</v>
      </c>
      <c r="AT469" s="49">
        <f>'2023'!AM59</f>
        <v>5</v>
      </c>
      <c r="AU469" s="49">
        <f>'2023'!AN59</f>
        <v>4</v>
      </c>
      <c r="AV469" s="49">
        <f>'2023'!AO59</f>
        <v>6</v>
      </c>
      <c r="AW469" s="49">
        <f>'2023'!AP59</f>
        <v>1</v>
      </c>
      <c r="AX469" s="49">
        <f>'2023'!AQ59</f>
        <v>0</v>
      </c>
      <c r="AY469" s="50">
        <f>'2023'!AR59</f>
        <v>0</v>
      </c>
      <c r="AZ469" s="60">
        <f>'2023'!AS59</f>
        <v>0</v>
      </c>
      <c r="BA469" s="61">
        <f>'2023'!AT59</f>
        <v>1</v>
      </c>
      <c r="BB469" s="61">
        <f>'2023'!AU59</f>
        <v>0</v>
      </c>
      <c r="BC469" s="61">
        <f>'2023'!AV59</f>
        <v>0</v>
      </c>
      <c r="BD469" s="61">
        <f>'2023'!AW59</f>
        <v>0</v>
      </c>
      <c r="BE469" s="61">
        <f>'2023'!AX59</f>
        <v>0</v>
      </c>
      <c r="BF469" s="62">
        <f>'2023'!AY59</f>
        <v>0</v>
      </c>
      <c r="BG469" s="62">
        <f>'2023'!AZ59</f>
        <v>0</v>
      </c>
      <c r="BH469" s="62">
        <f>'2023'!BA59</f>
        <v>0</v>
      </c>
      <c r="BI469" s="62">
        <f>'2023'!BA59</f>
        <v>0</v>
      </c>
      <c r="BJ469" s="62">
        <f>'2023'!BC59</f>
        <v>0</v>
      </c>
      <c r="BK469" s="62">
        <f>'2023'!BH59</f>
        <v>0</v>
      </c>
      <c r="BL469" s="62">
        <f>'2023'!BI59</f>
        <v>0</v>
      </c>
      <c r="BM469" s="62">
        <f>'2023'!BJ59</f>
        <v>0</v>
      </c>
      <c r="BN469" s="63">
        <f>'2023'!BK59</f>
        <v>0</v>
      </c>
      <c r="BO469" s="60">
        <f>'2023'!BL59</f>
        <v>0</v>
      </c>
      <c r="BP469" s="61">
        <f>'2023'!BM59</f>
        <v>1</v>
      </c>
      <c r="BQ469" s="61">
        <f>'2023'!BN59</f>
        <v>0</v>
      </c>
      <c r="BR469" s="61">
        <f>'2023'!BO59</f>
        <v>0</v>
      </c>
      <c r="BS469" s="61">
        <f>'2023'!BP59</f>
        <v>0</v>
      </c>
      <c r="BT469" s="61">
        <f>'2023'!BQ59</f>
        <v>0</v>
      </c>
      <c r="BU469" s="62">
        <f>'2023'!BR59</f>
        <v>0</v>
      </c>
      <c r="BV469" s="62">
        <f>'2023'!BS59</f>
        <v>0</v>
      </c>
      <c r="BW469" s="62">
        <f>'2023'!BT59</f>
        <v>0</v>
      </c>
      <c r="BX469" s="62">
        <f>'2023'!BU59</f>
        <v>0</v>
      </c>
      <c r="BY469" s="62">
        <f>'2023'!BV59</f>
        <v>0</v>
      </c>
      <c r="BZ469" s="62">
        <f>'2023'!CA59</f>
        <v>0</v>
      </c>
      <c r="CA469" s="62">
        <f>'2023'!CB59</f>
        <v>0</v>
      </c>
      <c r="CB469" s="62">
        <f>'2023'!CC59</f>
        <v>0</v>
      </c>
      <c r="CC469" s="63">
        <f>'2023'!CD59</f>
        <v>0</v>
      </c>
      <c r="CD469" s="60">
        <f>'2023'!CE59</f>
        <v>428</v>
      </c>
      <c r="CE469" s="61">
        <f>'2023'!CF59</f>
        <v>3566</v>
      </c>
      <c r="CF469" s="61">
        <f>'2023'!CG59</f>
        <v>0</v>
      </c>
      <c r="CG469" s="61">
        <f>'2023'!CH59</f>
        <v>0</v>
      </c>
      <c r="CH469" s="61">
        <f>'2023'!CI59</f>
        <v>0</v>
      </c>
      <c r="CI469" s="61">
        <f>'2023'!CJ59</f>
        <v>0</v>
      </c>
      <c r="CJ469" s="62">
        <f>'2023'!CK59</f>
        <v>0</v>
      </c>
      <c r="CK469" s="62">
        <f>'2023'!CL59</f>
        <v>0</v>
      </c>
      <c r="CL469" s="62">
        <f>'2023'!CM59</f>
        <v>0</v>
      </c>
      <c r="CM469" s="62">
        <f>'2023'!CN59</f>
        <v>0</v>
      </c>
      <c r="CN469" s="62">
        <f>'2023'!CO59</f>
        <v>0</v>
      </c>
      <c r="CO469" s="62">
        <f>'2023'!CT59</f>
        <v>0</v>
      </c>
      <c r="CP469" s="62">
        <f>'2023'!CU59</f>
        <v>0</v>
      </c>
      <c r="CQ469" s="62">
        <f>'2023'!CV59</f>
        <v>0</v>
      </c>
      <c r="CR469" s="63">
        <f>'2023'!CW59</f>
        <v>0</v>
      </c>
      <c r="CS469" s="60">
        <f>'2023'!CX59</f>
        <v>1097</v>
      </c>
      <c r="CT469" s="61">
        <f>'2023'!CY59</f>
        <v>3868</v>
      </c>
      <c r="CU469" s="61">
        <f>'2023'!CZ59</f>
        <v>0</v>
      </c>
      <c r="CV469" s="61">
        <f>'2023'!DA59</f>
        <v>0</v>
      </c>
      <c r="CW469" s="61">
        <f>'2023'!DB59</f>
        <v>0</v>
      </c>
      <c r="CX469" s="61">
        <f>'2023'!DC59</f>
        <v>0</v>
      </c>
      <c r="CY469" s="62">
        <f>'2023'!DD59</f>
        <v>0</v>
      </c>
      <c r="CZ469" s="62">
        <f>'2023'!DE59</f>
        <v>0</v>
      </c>
      <c r="DA469" s="62">
        <f>'2023'!DF59</f>
        <v>0</v>
      </c>
      <c r="DB469" s="62">
        <f>'2023'!DG59</f>
        <v>0</v>
      </c>
      <c r="DC469" s="62">
        <f>'2023'!DH59</f>
        <v>0</v>
      </c>
      <c r="DD469" s="62">
        <f>'2023'!DM59</f>
        <v>0</v>
      </c>
      <c r="DE469" s="62">
        <f>'2023'!DN59</f>
        <v>0</v>
      </c>
      <c r="DF469" s="62">
        <f>'2023'!DO59</f>
        <v>0</v>
      </c>
      <c r="DG469" s="63">
        <f>'2023'!DP59</f>
        <v>0</v>
      </c>
      <c r="DH469" s="60">
        <f>'2023'!DQ59</f>
        <v>1015</v>
      </c>
      <c r="DI469" s="61">
        <f>'2023'!DR59</f>
        <v>2922.7</v>
      </c>
      <c r="DJ469" s="61">
        <f>'2023'!DS59</f>
        <v>92</v>
      </c>
      <c r="DK469" s="61">
        <f>'2023'!DT59</f>
        <v>60</v>
      </c>
      <c r="DL469" s="61">
        <f>'2023'!DU59</f>
        <v>7</v>
      </c>
      <c r="DM469" s="61">
        <f>'2023'!DV59</f>
        <v>27</v>
      </c>
      <c r="DN469" s="62">
        <f>'2023'!DW59</f>
        <v>1.36</v>
      </c>
      <c r="DO469" s="62">
        <f>'2023'!DX59</f>
        <v>3.13</v>
      </c>
      <c r="DP469" s="62">
        <f>'2023'!DY59</f>
        <v>2.89</v>
      </c>
      <c r="DQ469" s="62">
        <f>'2023'!DZ59</f>
        <v>6.1</v>
      </c>
      <c r="DR469" s="62">
        <f>'2023'!EA59</f>
        <v>14.1</v>
      </c>
      <c r="DS469" s="62">
        <f>'2023'!EF59</f>
        <v>44.4</v>
      </c>
      <c r="DT469" s="62">
        <f>'2023'!EG59</f>
        <v>3.2</v>
      </c>
      <c r="DU469" s="62">
        <f>'2023'!EH59</f>
        <v>19.600000000000001</v>
      </c>
      <c r="DV469" s="63">
        <f>'2023'!EI59</f>
        <v>80.400000000000006</v>
      </c>
    </row>
    <row r="470" spans="1:126" ht="15.75" customHeight="1" x14ac:dyDescent="0.2">
      <c r="A470" s="30">
        <f t="shared" si="49"/>
        <v>468</v>
      </c>
      <c r="B470" s="31">
        <f>'2024'!A42</f>
        <v>40</v>
      </c>
      <c r="C470" s="31">
        <v>2024</v>
      </c>
      <c r="D470" s="32" t="str">
        <f>'2024'!B42</f>
        <v>Jordan Whittington</v>
      </c>
      <c r="E470" s="32" t="str" cm="1">
        <f t="array" ref="E470">_xlfn.IFS(F470&gt;12.5,"Cornerstone",AND(F470&gt;11.995,F470&lt;12.5),"Elite",AND(F470&gt;11,F470&lt;12.995),"Elite Upside",AND(F470&gt;=9.69,F470&lt;10.999),"Upside",AND(F470&gt;8.4,F470&lt;9.999),"Upside Lite",AND(F470&gt;7.25,F470&lt;8.999),"Outlier",AND(F470&gt;=6,F470&lt;7.25),"Outlier Lite",F470&lt;6.999,"Purgatory")</f>
        <v>Purgatory</v>
      </c>
      <c r="F470" s="33">
        <f>'2024'!C42</f>
        <v>4.7728571428571422</v>
      </c>
      <c r="G470" s="33">
        <f t="shared" si="50"/>
        <v>23.9</v>
      </c>
      <c r="H470" s="303">
        <f t="shared" si="51"/>
        <v>-2.0999326822212065</v>
      </c>
      <c r="I470" s="34" t="str">
        <f>'2024'!D42</f>
        <v>Texas</v>
      </c>
      <c r="J470" s="35">
        <f>'2024'!E42</f>
        <v>3</v>
      </c>
      <c r="K470" s="36">
        <f>'2024'!F42</f>
        <v>36575</v>
      </c>
      <c r="L470" s="37">
        <f>'2024'!G42</f>
        <v>25.621917808219177</v>
      </c>
      <c r="M470" s="37" t="str">
        <f>'2024'!H42</f>
        <v>RS SR</v>
      </c>
      <c r="N470" s="37">
        <f>'2024'!I42</f>
        <v>24.202739726027396</v>
      </c>
      <c r="O470" s="37" t="str">
        <f>'2024'!J42</f>
        <v>Slot</v>
      </c>
      <c r="P470" s="37" t="str">
        <f>'2024'!K42</f>
        <v>RAT</v>
      </c>
      <c r="Q470" s="37" t="str">
        <f>'2024'!L42</f>
        <v>Poor Earner</v>
      </c>
      <c r="R470" s="35">
        <f>'2024'!M42</f>
        <v>73</v>
      </c>
      <c r="S470" s="35">
        <f>'2024'!N42</f>
        <v>205</v>
      </c>
      <c r="T470" s="231">
        <f t="shared" si="52"/>
        <v>27.046189952766476</v>
      </c>
      <c r="U470" s="35">
        <f>'2024'!O42</f>
        <v>4.47</v>
      </c>
      <c r="V470" s="38">
        <f>'2024'!P42</f>
        <v>6</v>
      </c>
      <c r="W470" s="57">
        <f>'2024'!Q42</f>
        <v>5.8762530245419976E-2</v>
      </c>
      <c r="X470" s="58">
        <f>'2024'!R42</f>
        <v>0.14709032488397</v>
      </c>
      <c r="Y470" s="58">
        <f>'2024'!S42</f>
        <v>0.23894029661554064</v>
      </c>
      <c r="Z470" s="58">
        <f>'2024'!T42</f>
        <v>0.20776241157351347</v>
      </c>
      <c r="AA470" s="58">
        <f>'2024'!U42</f>
        <v>0.12205366408064434</v>
      </c>
      <c r="AB470" s="58">
        <f>'2024'!V42</f>
        <v>0.1804969803480925</v>
      </c>
      <c r="AC470" s="59">
        <f>'2024'!W42</f>
        <v>0.17147213133068787</v>
      </c>
      <c r="AD470" s="42">
        <f>'2024'!X42</f>
        <v>21.547945205479451</v>
      </c>
      <c r="AE470" s="43">
        <f>'2024'!Y42</f>
        <v>1.57</v>
      </c>
      <c r="AF470" s="43">
        <f>'2024'!Z42</f>
        <v>7.1</v>
      </c>
      <c r="AG470" s="43">
        <f>'2024'!AA42</f>
        <v>8.1</v>
      </c>
      <c r="AH470" s="43">
        <f>'2024'!AB42</f>
        <v>0.68</v>
      </c>
      <c r="AI470" s="43">
        <f>'2024'!AC42</f>
        <v>1.61</v>
      </c>
      <c r="AJ470" s="44">
        <f>'2024'!AD42</f>
        <v>3.0769230769230769E-3</v>
      </c>
      <c r="AK470" s="44">
        <f>'2024'!AE42</f>
        <v>0.16615384615384615</v>
      </c>
      <c r="AL470" s="45">
        <f>'2024'!AF42</f>
        <v>6.8000000000000005E-2</v>
      </c>
      <c r="AM470" s="46">
        <f t="shared" ref="AM470:AM477" si="54">DS470/100</f>
        <v>0</v>
      </c>
      <c r="AN470" s="45">
        <f>'2024'!AG42</f>
        <v>0.26349999999999996</v>
      </c>
      <c r="AO470" s="45">
        <f>'2024'!AH42</f>
        <v>0.72850000000000004</v>
      </c>
      <c r="AP470" s="43">
        <f>'2024'!AI42</f>
        <v>102.69605580521768</v>
      </c>
      <c r="AQ470" s="47">
        <f>'2024'!AJ42</f>
        <v>101.64992106927117</v>
      </c>
      <c r="AR470" s="48">
        <f>'2024'!AK42</f>
        <v>4</v>
      </c>
      <c r="AS470" s="49">
        <f>'2024'!AL42</f>
        <v>3</v>
      </c>
      <c r="AT470" s="49">
        <f>'2024'!AM42</f>
        <v>2</v>
      </c>
      <c r="AU470" s="49">
        <f>'2024'!AN42</f>
        <v>5</v>
      </c>
      <c r="AV470" s="49">
        <f>'2024'!AO42</f>
        <v>8</v>
      </c>
      <c r="AW470" s="49">
        <f>'2024'!AP42</f>
        <v>6</v>
      </c>
      <c r="AX470" s="49">
        <f>'2024'!AQ42</f>
        <v>1</v>
      </c>
      <c r="AY470" s="50">
        <f>'2024'!AR42</f>
        <v>1</v>
      </c>
      <c r="AZ470" s="60">
        <f>'2024'!AS42</f>
        <v>17</v>
      </c>
      <c r="BA470" s="61">
        <f>'2024'!AT42</f>
        <v>289.3</v>
      </c>
      <c r="BB470" s="61">
        <f>'2024'!AU42</f>
        <v>2</v>
      </c>
      <c r="BC470" s="61">
        <f>'2024'!AV42</f>
        <v>2</v>
      </c>
      <c r="BD470" s="61">
        <f>'2024'!AW42</f>
        <v>0</v>
      </c>
      <c r="BE470" s="61">
        <f>'2024'!AX42</f>
        <v>2.5</v>
      </c>
      <c r="BF470" s="62">
        <f>'2024'!AY42</f>
        <v>0</v>
      </c>
      <c r="BG470" s="62">
        <f>'2024'!AZ42</f>
        <v>0.4</v>
      </c>
      <c r="BH470" s="62">
        <f>'2024'!BA42</f>
        <v>1.7</v>
      </c>
      <c r="BI470" s="62">
        <f>'2024'!BB42</f>
        <v>9.5</v>
      </c>
      <c r="BJ470" s="62">
        <f>'2024'!BC42</f>
        <v>-1</v>
      </c>
      <c r="BK470" s="62">
        <f>'2024'!BH42</f>
        <v>0</v>
      </c>
      <c r="BL470" s="62">
        <f>'2024'!BI42</f>
        <v>0</v>
      </c>
      <c r="BM470" s="62">
        <f>'2024'!BJ42</f>
        <v>0</v>
      </c>
      <c r="BN470" s="63">
        <f>'2024'!BK42</f>
        <v>0</v>
      </c>
      <c r="BO470" s="60">
        <f>'2024'!BL42</f>
        <v>206</v>
      </c>
      <c r="BP470" s="61">
        <f>'2024'!BM42</f>
        <v>1400.5</v>
      </c>
      <c r="BQ470" s="61">
        <f>'2024'!BN42</f>
        <v>24</v>
      </c>
      <c r="BR470" s="61">
        <f>'2024'!BO42</f>
        <v>21</v>
      </c>
      <c r="BS470" s="61">
        <f>'2024'!BP42</f>
        <v>0</v>
      </c>
      <c r="BT470" s="61">
        <f>'2024'!BQ42</f>
        <v>16</v>
      </c>
      <c r="BU470" s="62">
        <f>'2024'!BR42</f>
        <v>0.11</v>
      </c>
      <c r="BV470" s="62">
        <f>'2024'!BS42</f>
        <v>1.1499999999999999</v>
      </c>
      <c r="BW470" s="62">
        <f>'2024'!BT42</f>
        <v>2.17</v>
      </c>
      <c r="BX470" s="62">
        <f>'2024'!BU42</f>
        <v>8.1999999999999993</v>
      </c>
      <c r="BY470" s="62">
        <f>'2024'!BV42</f>
        <v>4.7</v>
      </c>
      <c r="BZ470" s="62">
        <f>'2024'!CA42</f>
        <v>0</v>
      </c>
      <c r="CA470" s="62">
        <f>'2024'!CB42</f>
        <v>0</v>
      </c>
      <c r="CB470" s="62">
        <f>'2024'!CC42</f>
        <v>11</v>
      </c>
      <c r="CC470" s="63">
        <f>'2024'!CD42</f>
        <v>89</v>
      </c>
      <c r="CD470" s="60">
        <f>'2024'!CE42</f>
        <v>377</v>
      </c>
      <c r="CE470" s="61">
        <f>'2024'!CF42</f>
        <v>1577.8</v>
      </c>
      <c r="CF470" s="61">
        <f>'2024'!CG42</f>
        <v>36</v>
      </c>
      <c r="CG470" s="61">
        <f>'2024'!CH42</f>
        <v>26</v>
      </c>
      <c r="CH470" s="61">
        <f>'2024'!CI42</f>
        <v>3</v>
      </c>
      <c r="CI470" s="61">
        <f>'2024'!CJ42</f>
        <v>16.8</v>
      </c>
      <c r="CJ470" s="62">
        <f>'2024'!CK42</f>
        <v>0.23</v>
      </c>
      <c r="CK470" s="62">
        <f>'2024'!CL42</f>
        <v>2.1800000000000002</v>
      </c>
      <c r="CL470" s="62">
        <f>'2024'!CM42</f>
        <v>2.37</v>
      </c>
      <c r="CM470" s="62">
        <f>'2024'!CN42</f>
        <v>6.5</v>
      </c>
      <c r="CN470" s="62">
        <f>'2024'!CO42</f>
        <v>11.8</v>
      </c>
      <c r="CO470" s="62">
        <f>'2024'!CT42</f>
        <v>100</v>
      </c>
      <c r="CP470" s="62">
        <f>'2024'!CU42</f>
        <v>13.3</v>
      </c>
      <c r="CQ470" s="62">
        <f>'2024'!CV42</f>
        <v>14.2</v>
      </c>
      <c r="CR470" s="63">
        <f>'2024'!CW42</f>
        <v>84.6</v>
      </c>
      <c r="CS470" s="60">
        <f>'2024'!CX42</f>
        <v>652</v>
      </c>
      <c r="CT470" s="61">
        <f>'2024'!CY42</f>
        <v>3138.2000000000003</v>
      </c>
      <c r="CU470" s="61">
        <f>'2024'!CZ42</f>
        <v>72</v>
      </c>
      <c r="CV470" s="61">
        <f>'2024'!DA42</f>
        <v>50</v>
      </c>
      <c r="CW470" s="61">
        <f>'2024'!DB42</f>
        <v>1</v>
      </c>
      <c r="CX470" s="61">
        <f>'2024'!DC42</f>
        <v>22.099999999999998</v>
      </c>
      <c r="CY470" s="62">
        <f>'2024'!DD42</f>
        <v>0.1</v>
      </c>
      <c r="CZ470" s="62">
        <f>'2024'!DE42</f>
        <v>1.61</v>
      </c>
      <c r="DA470" s="62">
        <f>'2024'!DF42</f>
        <v>1.57</v>
      </c>
      <c r="DB470" s="62">
        <f>'2024'!DG42</f>
        <v>7.1</v>
      </c>
      <c r="DC470" s="62">
        <f>'2024'!DH42</f>
        <v>8.1</v>
      </c>
      <c r="DD470" s="62">
        <f>'2024'!DM42</f>
        <v>50</v>
      </c>
      <c r="DE470" s="62">
        <f>'2024'!DN42</f>
        <v>5.7</v>
      </c>
      <c r="DF470" s="62">
        <f>'2024'!DO42</f>
        <v>36.299999999999997</v>
      </c>
      <c r="DG470" s="63">
        <f>'2024'!DP42</f>
        <v>63.5</v>
      </c>
      <c r="DH470" s="60">
        <f>'2024'!DQ42</f>
        <v>494</v>
      </c>
      <c r="DI470" s="61">
        <f>'2024'!DR42</f>
        <v>4047.4000000000005</v>
      </c>
      <c r="DJ470" s="61">
        <f>'2024'!DS42</f>
        <v>55</v>
      </c>
      <c r="DK470" s="61">
        <f>'2024'!DT42</f>
        <v>41</v>
      </c>
      <c r="DL470" s="61">
        <f>'2024'!DU42</f>
        <v>1</v>
      </c>
      <c r="DM470" s="61">
        <f>'2024'!DV42</f>
        <v>25.2</v>
      </c>
      <c r="DN470" s="62">
        <f>'2024'!DW42</f>
        <v>0.68</v>
      </c>
      <c r="DO470" s="62">
        <f>'2024'!DX42</f>
        <v>1.36</v>
      </c>
      <c r="DP470" s="62">
        <f>'2024'!DY42</f>
        <v>1.52</v>
      </c>
      <c r="DQ470" s="62">
        <f>'2024'!DZ42</f>
        <v>5.7</v>
      </c>
      <c r="DR470" s="62">
        <f>'2024'!EA42</f>
        <v>7.2</v>
      </c>
      <c r="DS470" s="62">
        <f>'2024'!EF42</f>
        <v>0</v>
      </c>
      <c r="DT470" s="62">
        <f>'2024'!EG42</f>
        <v>6.8</v>
      </c>
      <c r="DU470" s="62">
        <f>'2024'!EH42</f>
        <v>16.399999999999999</v>
      </c>
      <c r="DV470" s="63">
        <f>'2024'!EI42</f>
        <v>82.2</v>
      </c>
    </row>
    <row r="471" spans="1:126" ht="15.75" customHeight="1" x14ac:dyDescent="0.2">
      <c r="A471" s="30">
        <f t="shared" si="49"/>
        <v>469</v>
      </c>
      <c r="B471" s="31">
        <f>'2020'!A43</f>
        <v>41</v>
      </c>
      <c r="C471" s="31">
        <v>2020</v>
      </c>
      <c r="D471" s="32" t="str">
        <f>'2020'!B43</f>
        <v>Cody White</v>
      </c>
      <c r="E471" s="32" t="str" cm="1">
        <f t="array" ref="E471">_xlfn.IFS(F471&gt;12.5,"Cornerstone",AND(F471&gt;11.995,F471&lt;12.5),"Elite",AND(F471&gt;11,F471&lt;12.995),"Elite Upside",AND(F471&gt;=9.69,F471&lt;10.999),"Upside",AND(F471&gt;8.4,F471&lt;9.999),"Upside Lite",AND(F471&gt;7.25,F471&lt;8.999),"Outlier",AND(F471&gt;=6,F471&lt;7.25),"Outlier Lite",F471&lt;6.999,"Purgatory")</f>
        <v>Purgatory</v>
      </c>
      <c r="F471" s="33">
        <f>'2020'!C43</f>
        <v>4.75</v>
      </c>
      <c r="G471" s="33">
        <f t="shared" si="50"/>
        <v>23.7</v>
      </c>
      <c r="H471" s="303">
        <f t="shared" si="51"/>
        <v>-2.1130516410527687</v>
      </c>
      <c r="I471" s="34" t="str">
        <f>'2020'!D43</f>
        <v>Michigan State</v>
      </c>
      <c r="J471" s="35">
        <f>'2020'!E43</f>
        <v>2</v>
      </c>
      <c r="K471" s="36">
        <f>'2020'!F43</f>
        <v>36127</v>
      </c>
      <c r="L471" s="37">
        <f>'2020'!G43</f>
        <v>26.849315068493151</v>
      </c>
      <c r="M471" s="37" t="str">
        <f>'2020'!H43</f>
        <v>JR</v>
      </c>
      <c r="N471" s="37">
        <f>'2020'!I43</f>
        <v>21.416438356164385</v>
      </c>
      <c r="O471" s="37" t="str">
        <f>'2020'!J43</f>
        <v>Hybrid</v>
      </c>
      <c r="P471" s="37" t="str">
        <f>'2020'!K43</f>
        <v>SLOB</v>
      </c>
      <c r="Q471" s="37" t="str">
        <f>'2020'!L43</f>
        <v>Poor Separator</v>
      </c>
      <c r="R471" s="55">
        <f>'2020'!M43</f>
        <v>75</v>
      </c>
      <c r="S471" s="55">
        <f>'2020'!N43</f>
        <v>216</v>
      </c>
      <c r="T471" s="231">
        <f t="shared" si="52"/>
        <v>26.997849835699672</v>
      </c>
      <c r="U471" s="35">
        <f>'2020'!O43</f>
        <v>4.66</v>
      </c>
      <c r="V471" s="56">
        <f>'2020'!P43</f>
        <v>0</v>
      </c>
      <c r="W471" s="57">
        <f>'2020'!Q43</f>
        <v>0</v>
      </c>
      <c r="X471" s="58">
        <f>'2020'!R43</f>
        <v>0</v>
      </c>
      <c r="Y471" s="58">
        <f>'2020'!S43</f>
        <v>0.17512508934953538</v>
      </c>
      <c r="Z471" s="58">
        <f>'2020'!T43</f>
        <v>0.19652974504249293</v>
      </c>
      <c r="AA471" s="58">
        <f>'2020'!U43</f>
        <v>0.28975487115021997</v>
      </c>
      <c r="AB471" s="58">
        <f>'2020'!V43</f>
        <v>0.28975487115021997</v>
      </c>
      <c r="AC471" s="59">
        <f>'2020'!W43</f>
        <v>0.28975487115021997</v>
      </c>
      <c r="AD471" s="42">
        <f>'2020'!X43</f>
        <v>20.783561643835615</v>
      </c>
      <c r="AE471" s="43">
        <f>'2020'!Y43</f>
        <v>1.95</v>
      </c>
      <c r="AF471" s="43">
        <f>'2020'!Z43</f>
        <v>4.0999999999999996</v>
      </c>
      <c r="AG471" s="43">
        <f>'2020'!AA43</f>
        <v>12.2</v>
      </c>
      <c r="AH471" s="43">
        <f>'2020'!AB43</f>
        <v>0.6</v>
      </c>
      <c r="AI471" s="43">
        <f>'2020'!AC43</f>
        <v>1.99</v>
      </c>
      <c r="AJ471" s="44">
        <f>'2020'!AD43</f>
        <v>4.8644251626898047E-2</v>
      </c>
      <c r="AK471" s="44">
        <f>'2020'!AE43</f>
        <v>0.17131236442516268</v>
      </c>
      <c r="AL471" s="45">
        <f>'2020'!AF43</f>
        <v>4.2999999999999997E-2</v>
      </c>
      <c r="AM471" s="46">
        <f t="shared" si="54"/>
        <v>0.56499999999999995</v>
      </c>
      <c r="AN471" s="45">
        <f>'2020'!AG43</f>
        <v>0.74549999999999994</v>
      </c>
      <c r="AO471" s="45">
        <f>'2020'!AH43</f>
        <v>0.2535</v>
      </c>
      <c r="AP471" s="43">
        <f>'2020'!AI43</f>
        <v>91.609408719350455</v>
      </c>
      <c r="AQ471" s="47">
        <f>'2020'!AJ43</f>
        <v>94.428038084464632</v>
      </c>
      <c r="AR471" s="48">
        <f>'2020'!AK43</f>
        <v>7</v>
      </c>
      <c r="AS471" s="49">
        <f>'2020'!AL43</f>
        <v>5</v>
      </c>
      <c r="AT471" s="49">
        <f>'2020'!AM43</f>
        <v>3</v>
      </c>
      <c r="AU471" s="49">
        <f>'2020'!AN43</f>
        <v>1</v>
      </c>
      <c r="AV471" s="49">
        <f>'2020'!AO43</f>
        <v>4</v>
      </c>
      <c r="AW471" s="49">
        <f>'2020'!AP43</f>
        <v>5</v>
      </c>
      <c r="AX471" s="49">
        <f>'2020'!AQ43</f>
        <v>0</v>
      </c>
      <c r="AY471" s="50">
        <f>'2020'!AR43</f>
        <v>0</v>
      </c>
      <c r="AZ471" s="60">
        <f>'2020'!AS43</f>
        <v>0</v>
      </c>
      <c r="BA471" s="61">
        <f>'2020'!AT43</f>
        <v>3279</v>
      </c>
      <c r="BB471" s="61">
        <f>'2020'!AU43</f>
        <v>0</v>
      </c>
      <c r="BC471" s="61">
        <f>'2020'!AV43</f>
        <v>0</v>
      </c>
      <c r="BD471" s="61">
        <f>'2020'!AW43</f>
        <v>0</v>
      </c>
      <c r="BE471" s="61">
        <f>'2020'!AX43</f>
        <v>0</v>
      </c>
      <c r="BF471" s="62">
        <f>'2020'!AY43</f>
        <v>0</v>
      </c>
      <c r="BG471" s="62">
        <f>'2020'!AZ43</f>
        <v>0</v>
      </c>
      <c r="BH471" s="62">
        <f>'2020'!BA43</f>
        <v>0</v>
      </c>
      <c r="BI471" s="62">
        <f>'2020'!BB43</f>
        <v>0</v>
      </c>
      <c r="BJ471" s="62">
        <f>'2020'!BC43</f>
        <v>0</v>
      </c>
      <c r="BK471" s="62">
        <f>'2020'!BD43</f>
        <v>0</v>
      </c>
      <c r="BL471" s="62">
        <f>'2020'!BE43</f>
        <v>0</v>
      </c>
      <c r="BM471" s="62">
        <f>'2020'!BF43</f>
        <v>0</v>
      </c>
      <c r="BN471" s="63">
        <f>'2020'!BG43</f>
        <v>0</v>
      </c>
      <c r="BO471" s="60">
        <f>'2020'!BH43</f>
        <v>0</v>
      </c>
      <c r="BP471" s="61">
        <f>'2020'!BI43</f>
        <v>2668</v>
      </c>
      <c r="BQ471" s="61">
        <f>'2020'!BJ43</f>
        <v>0</v>
      </c>
      <c r="BR471" s="61">
        <f>'2020'!BK43</f>
        <v>0</v>
      </c>
      <c r="BS471" s="61">
        <f>'2020'!BL43</f>
        <v>0</v>
      </c>
      <c r="BT471" s="61">
        <f>'2020'!BM43</f>
        <v>0</v>
      </c>
      <c r="BU471" s="62">
        <f>'2020'!BN43</f>
        <v>0</v>
      </c>
      <c r="BV471" s="62">
        <f>'2020'!BO43</f>
        <v>0</v>
      </c>
      <c r="BW471" s="62">
        <f>'2020'!BP43</f>
        <v>0</v>
      </c>
      <c r="BX471" s="62">
        <f>'2020'!BQ43</f>
        <v>0</v>
      </c>
      <c r="BY471" s="62">
        <f>'2020'!BR43</f>
        <v>0</v>
      </c>
      <c r="BZ471" s="62">
        <f>'2020'!BS43</f>
        <v>0</v>
      </c>
      <c r="CA471" s="62">
        <f>'2020'!BT43</f>
        <v>0</v>
      </c>
      <c r="CB471" s="62">
        <f>'2020'!BU43</f>
        <v>0</v>
      </c>
      <c r="CC471" s="63">
        <f>'2020'!BV43</f>
        <v>0</v>
      </c>
      <c r="CD471" s="60">
        <f>'2020'!BW43</f>
        <v>490</v>
      </c>
      <c r="CE471" s="61">
        <f>'2020'!BX43</f>
        <v>2798</v>
      </c>
      <c r="CF471" s="61">
        <f>'2020'!BY43</f>
        <v>62</v>
      </c>
      <c r="CG471" s="61">
        <f>'2020'!BZ43</f>
        <v>35</v>
      </c>
      <c r="CH471" s="61">
        <f>'2020'!CA43</f>
        <v>4</v>
      </c>
      <c r="CI471" s="61">
        <f>'2020'!CB43</f>
        <v>20</v>
      </c>
      <c r="CJ471" s="62">
        <f>'2020'!CC43</f>
        <v>0.78</v>
      </c>
      <c r="CK471" s="62">
        <f>'2020'!CD43</f>
        <v>1.29</v>
      </c>
      <c r="CL471" s="62">
        <f>'2020'!CE43</f>
        <v>1.75</v>
      </c>
      <c r="CM471" s="62">
        <f>'2020'!CF43</f>
        <v>5.3</v>
      </c>
      <c r="CN471" s="62">
        <f>'2020'!CG43</f>
        <v>12.8</v>
      </c>
      <c r="CO471" s="62">
        <f>'2020'!CL43</f>
        <v>40</v>
      </c>
      <c r="CP471" s="62">
        <f>'2020'!CM43</f>
        <v>2.8</v>
      </c>
      <c r="CQ471" s="62">
        <f>'2020'!CN43</f>
        <v>78.7</v>
      </c>
      <c r="CR471" s="63">
        <f>'2020'!CO43</f>
        <v>21</v>
      </c>
      <c r="CS471" s="60">
        <f>'2020'!CP43</f>
        <v>555</v>
      </c>
      <c r="CT471" s="61">
        <f>'2020'!CQ43</f>
        <v>2824</v>
      </c>
      <c r="CU471" s="61">
        <f>'2020'!CR43</f>
        <v>77</v>
      </c>
      <c r="CV471" s="61">
        <f>'2020'!CS43</f>
        <v>42</v>
      </c>
      <c r="CW471" s="61">
        <f>'2020'!CT43</f>
        <v>2</v>
      </c>
      <c r="CX471" s="61">
        <f>'2020'!CU43</f>
        <v>12</v>
      </c>
      <c r="CY471" s="62">
        <f>'2020'!CV43</f>
        <v>0.49</v>
      </c>
      <c r="CZ471" s="62">
        <f>'2020'!CW43</f>
        <v>1.78</v>
      </c>
      <c r="DA471" s="62">
        <f>'2020'!CX43</f>
        <v>1.9</v>
      </c>
      <c r="DB471" s="62">
        <f>'2020'!CY43</f>
        <v>4.0999999999999996</v>
      </c>
      <c r="DC471" s="62">
        <f>'2020'!CZ43</f>
        <v>12.2</v>
      </c>
      <c r="DD471" s="62">
        <f>'2020'!DE43</f>
        <v>44.4</v>
      </c>
      <c r="DE471" s="62">
        <f>'2020'!DF43</f>
        <v>10.6</v>
      </c>
      <c r="DF471" s="62">
        <f>'2020'!DG43</f>
        <v>79.8</v>
      </c>
      <c r="DG471" s="63">
        <f>'2020'!DH43</f>
        <v>20.2</v>
      </c>
      <c r="DH471" s="60">
        <f>'2020'!DI43</f>
        <v>922</v>
      </c>
      <c r="DI471" s="61">
        <f>'2020'!DJ43</f>
        <v>3182</v>
      </c>
      <c r="DJ471" s="61">
        <f>'2020'!DK43</f>
        <v>104</v>
      </c>
      <c r="DK471" s="61">
        <f>'2020'!DL43</f>
        <v>66</v>
      </c>
      <c r="DL471" s="61">
        <f>'2020'!DM43</f>
        <v>6</v>
      </c>
      <c r="DM471" s="61">
        <f>'2020'!DN43</f>
        <v>17</v>
      </c>
      <c r="DN471" s="62">
        <f>'2020'!DO43</f>
        <v>0.6</v>
      </c>
      <c r="DO471" s="62">
        <f>'2020'!DP43</f>
        <v>1.99</v>
      </c>
      <c r="DP471" s="62">
        <f>'2020'!DQ43</f>
        <v>1.95</v>
      </c>
      <c r="DQ471" s="62">
        <f>'2020'!DR43</f>
        <v>3.9</v>
      </c>
      <c r="DR471" s="62">
        <f>'2020'!DS43</f>
        <v>11.4</v>
      </c>
      <c r="DS471" s="62">
        <f>'2020'!DX43</f>
        <v>56.5</v>
      </c>
      <c r="DT471" s="62">
        <f>'2020'!DY43</f>
        <v>4.3</v>
      </c>
      <c r="DU471" s="62">
        <f>'2020'!DZ43</f>
        <v>69.3</v>
      </c>
      <c r="DV471" s="63">
        <f>'2020'!EA43</f>
        <v>30.5</v>
      </c>
    </row>
    <row r="472" spans="1:126" ht="15.75" customHeight="1" x14ac:dyDescent="0.2">
      <c r="A472" s="30">
        <f t="shared" si="49"/>
        <v>470</v>
      </c>
      <c r="B472" s="31">
        <f>'2025'!A48</f>
        <v>46</v>
      </c>
      <c r="C472" s="31">
        <v>2025</v>
      </c>
      <c r="D472" s="32" t="str">
        <f>'2025'!B48</f>
        <v>Moose Muhammad III</v>
      </c>
      <c r="E472" s="32" t="str" cm="1">
        <f t="array" ref="E472">_xlfn.IFS(F472&gt;12.5,"Cornerstone",AND(F472&gt;11.995,F472&lt;12.5),"Elite",AND(F472&gt;11,F472&lt;12.995),"Elite Upside",AND(F472&gt;=9.69,F472&lt;10.999),"Upside",AND(F472&gt;8.4,F472&lt;9.999),"Upside Lite",AND(F472&gt;7.25,F472&lt;8.999),"Outlier",AND(F472&gt;=6,F472&lt;7.25),"Outlier Lite",F472&lt;6.999,"Purgatory")</f>
        <v>Purgatory</v>
      </c>
      <c r="F472" s="33">
        <f>'2025'!C48</f>
        <v>4.7471428571428564</v>
      </c>
      <c r="G472" s="33">
        <f t="shared" si="50"/>
        <v>23.5</v>
      </c>
      <c r="H472" s="303">
        <f t="shared" si="51"/>
        <v>-2.1146915109067144</v>
      </c>
      <c r="I472" s="34" t="str">
        <f>'2025'!D48</f>
        <v>Texas A&amp;M</v>
      </c>
      <c r="J472" s="35">
        <f>'2025'!E48</f>
        <v>1</v>
      </c>
      <c r="K472" s="36">
        <f>'2025'!F48</f>
        <v>37016</v>
      </c>
      <c r="L472" s="37">
        <f>'2025'!G48</f>
        <v>24.413698630136988</v>
      </c>
      <c r="M472" s="37" t="str">
        <f>'2025'!H48</f>
        <v>RS JR</v>
      </c>
      <c r="N472" s="37">
        <f>'2025'!I48</f>
        <v>23.994520547945207</v>
      </c>
      <c r="O472" s="37" t="str">
        <f>'2025'!J48</f>
        <v>Hybrid</v>
      </c>
      <c r="P472" s="37" t="str">
        <f>'2025'!K48</f>
        <v>PROTO Z</v>
      </c>
      <c r="Q472" s="37" t="str">
        <f>'2025'!L48</f>
        <v>Poor Earner</v>
      </c>
      <c r="R472" s="55">
        <f>'2025'!M48</f>
        <v>72</v>
      </c>
      <c r="S472" s="55">
        <f>'2025'!N48</f>
        <v>195</v>
      </c>
      <c r="T472" s="231">
        <f t="shared" si="52"/>
        <v>26.44646145773773</v>
      </c>
      <c r="U472" s="37">
        <f>'2025'!O48</f>
        <v>4.63</v>
      </c>
      <c r="V472" s="56">
        <f>'2025'!P48</f>
        <v>0</v>
      </c>
      <c r="W472" s="57">
        <f>'2025'!Q48</f>
        <v>0</v>
      </c>
      <c r="X472" s="58">
        <f>'2025'!R48</f>
        <v>9.1682646212847552E-2</v>
      </c>
      <c r="Y472" s="58">
        <f>'2025'!S48</f>
        <v>0.30841689456092369</v>
      </c>
      <c r="Z472" s="58">
        <f>'2025'!T48</f>
        <v>0.10616691285081239</v>
      </c>
      <c r="AA472" s="58">
        <f>'2025'!U48</f>
        <v>2.6153114598193059E-2</v>
      </c>
      <c r="AB472" s="58">
        <f>'2025'!V48</f>
        <v>0.16728500457955839</v>
      </c>
      <c r="AC472" s="59">
        <f>'2025'!W48</f>
        <v>0.16728500457955839</v>
      </c>
      <c r="AD472" s="42">
        <f>'2025'!X48</f>
        <v>21.326027397260273</v>
      </c>
      <c r="AE472" s="43">
        <f>'2025'!Y48</f>
        <v>1.32</v>
      </c>
      <c r="AF472" s="43">
        <f>'2025'!Z48</f>
        <v>5.7</v>
      </c>
      <c r="AG472" s="43">
        <f>'2025'!AA48</f>
        <v>10.199999999999999</v>
      </c>
      <c r="AH472" s="43">
        <f>'2025'!AB48</f>
        <v>1.2</v>
      </c>
      <c r="AI472" s="43">
        <f>'2025'!AC48</f>
        <v>0</v>
      </c>
      <c r="AJ472" s="44">
        <f>'2025'!AD48</f>
        <v>2.4E-2</v>
      </c>
      <c r="AK472" s="44">
        <f>'2025'!AE48</f>
        <v>8.4000000000000005E-2</v>
      </c>
      <c r="AL472" s="45">
        <f>'2025'!AF48</f>
        <v>0.14300000000000002</v>
      </c>
      <c r="AM472" s="46">
        <f t="shared" si="54"/>
        <v>1</v>
      </c>
      <c r="AN472" s="45">
        <f>'2025'!AG48</f>
        <v>0.44750000000000001</v>
      </c>
      <c r="AO472" s="45">
        <f>'2025'!AH48</f>
        <v>0.55249999999999999</v>
      </c>
      <c r="AP472" s="43">
        <f>'2025'!AI48</f>
        <v>84.867350292826245</v>
      </c>
      <c r="AQ472" s="47">
        <f>'2025'!AJ48</f>
        <v>82.282670616025456</v>
      </c>
      <c r="AR472" s="48">
        <f>'2025'!AK48</f>
        <v>4</v>
      </c>
      <c r="AS472" s="49">
        <f>'2025'!AL48</f>
        <v>4</v>
      </c>
      <c r="AT472" s="49">
        <f>'2025'!AM48</f>
        <v>1</v>
      </c>
      <c r="AU472" s="49">
        <f>'2025'!AN48</f>
        <v>4</v>
      </c>
      <c r="AV472" s="49">
        <f>'2025'!AO48</f>
        <v>5</v>
      </c>
      <c r="AW472" s="49">
        <f>'2025'!AP48</f>
        <v>3</v>
      </c>
      <c r="AX472" s="49">
        <f>'2025'!AQ48</f>
        <v>0</v>
      </c>
      <c r="AY472" s="50">
        <f>'2025'!AR48</f>
        <v>0.75</v>
      </c>
      <c r="AZ472" s="60">
        <f>'2025'!AS48</f>
        <v>0</v>
      </c>
      <c r="BA472" s="61">
        <f>'2025'!AT48</f>
        <v>1</v>
      </c>
      <c r="BB472" s="61">
        <f>'2025'!AU48</f>
        <v>0</v>
      </c>
      <c r="BC472" s="61">
        <f>'2025'!AV48</f>
        <v>0</v>
      </c>
      <c r="BD472" s="61">
        <f>'2025'!AW48</f>
        <v>0</v>
      </c>
      <c r="BE472" s="61">
        <f>'2025'!AX48</f>
        <v>1</v>
      </c>
      <c r="BF472" s="62">
        <f>'2025'!AY48</f>
        <v>0</v>
      </c>
      <c r="BG472" s="62">
        <f>'2025'!AZ48</f>
        <v>0</v>
      </c>
      <c r="BH472" s="62">
        <f>'2025'!BA48</f>
        <v>0</v>
      </c>
      <c r="BI472" s="62">
        <f>'2025'!BB48</f>
        <v>0</v>
      </c>
      <c r="BJ472" s="62">
        <f>'2025'!BC48</f>
        <v>0</v>
      </c>
      <c r="BK472" s="62">
        <f>'2025'!BH48</f>
        <v>0</v>
      </c>
      <c r="BL472" s="62">
        <f>'2025'!BI48</f>
        <v>0</v>
      </c>
      <c r="BM472" s="62">
        <f>'2025'!BJ48</f>
        <v>0</v>
      </c>
      <c r="BN472" s="63">
        <f>'2025'!BK48</f>
        <v>0</v>
      </c>
      <c r="BO472" s="60">
        <f>'2025'!BL48</f>
        <v>153</v>
      </c>
      <c r="BP472" s="61">
        <f>'2025'!BM48</f>
        <v>1668.8</v>
      </c>
      <c r="BQ472" s="61">
        <f>'2025'!BN48</f>
        <v>15</v>
      </c>
      <c r="BR472" s="61">
        <f>'2025'!BO48</f>
        <v>10</v>
      </c>
      <c r="BS472" s="61">
        <f>'2025'!BP48</f>
        <v>4</v>
      </c>
      <c r="BT472" s="61">
        <f>'2025'!BQ48</f>
        <v>12.8</v>
      </c>
      <c r="BU472" s="62">
        <f>'2025'!BR48</f>
        <v>0</v>
      </c>
      <c r="BV472" s="62">
        <f>'2025'!BS48</f>
        <v>0</v>
      </c>
      <c r="BW472" s="62">
        <f>'2025'!BT48</f>
        <v>2.04</v>
      </c>
      <c r="BX472" s="62">
        <f>'2025'!BU48</f>
        <v>4.5</v>
      </c>
      <c r="BY472" s="62">
        <f>'2025'!BV48</f>
        <v>13.3</v>
      </c>
      <c r="BZ472" s="62">
        <f>'2025'!CA48</f>
        <v>100</v>
      </c>
      <c r="CA472" s="62">
        <f>'2025'!CB48</f>
        <v>16.7</v>
      </c>
      <c r="CB472" s="62">
        <f>'2025'!CC48</f>
        <v>36.799999999999997</v>
      </c>
      <c r="CC472" s="63">
        <f>'2025'!CD48</f>
        <v>63.2</v>
      </c>
      <c r="CD472" s="60">
        <f>'2025'!CE48</f>
        <v>609</v>
      </c>
      <c r="CE472" s="61">
        <f>'2025'!CF48</f>
        <v>1974.6000000000001</v>
      </c>
      <c r="CF472" s="61">
        <f>'2025'!CG48</f>
        <v>60</v>
      </c>
      <c r="CG472" s="61">
        <f>'2025'!CH48</f>
        <v>38</v>
      </c>
      <c r="CH472" s="61">
        <f>'2025'!CI48</f>
        <v>4</v>
      </c>
      <c r="CI472" s="61">
        <f>'2025'!CJ48</f>
        <v>13.5</v>
      </c>
      <c r="CJ472" s="62">
        <f>'2025'!CK48</f>
        <v>0.95</v>
      </c>
      <c r="CK472" s="62">
        <f>'2025'!CL48</f>
        <v>0</v>
      </c>
      <c r="CL472" s="62">
        <f>'2025'!CM48</f>
        <v>2.11</v>
      </c>
      <c r="CM472" s="62">
        <f>'2025'!CN48</f>
        <v>5.3</v>
      </c>
      <c r="CN472" s="62">
        <f>'2025'!CO48</f>
        <v>13.9</v>
      </c>
      <c r="CO472" s="62">
        <f>'2025'!CT48</f>
        <v>54.5</v>
      </c>
      <c r="CP472" s="62">
        <f>'2025'!CU48</f>
        <v>5</v>
      </c>
      <c r="CQ472" s="62">
        <f>'2025'!CV48</f>
        <v>12.8</v>
      </c>
      <c r="CR472" s="63">
        <f>'2025'!CW48</f>
        <v>87.2</v>
      </c>
      <c r="CS472" s="60">
        <f>'2025'!CX48</f>
        <v>345</v>
      </c>
      <c r="CT472" s="61">
        <f>'2025'!CY48</f>
        <v>3249.6000000000004</v>
      </c>
      <c r="CU472" s="61">
        <f>'2025'!CZ48</f>
        <v>37</v>
      </c>
      <c r="CV472" s="61">
        <f>'2025'!DA48</f>
        <v>27</v>
      </c>
      <c r="CW472" s="61">
        <f>'2025'!DB48</f>
        <v>2</v>
      </c>
      <c r="CX472" s="61">
        <f>'2025'!DC48</f>
        <v>21.6</v>
      </c>
      <c r="CY472" s="62">
        <f>'2025'!DD48</f>
        <v>0.98</v>
      </c>
      <c r="CZ472" s="62">
        <f>'2025'!DE48</f>
        <v>0</v>
      </c>
      <c r="DA472" s="62">
        <f>'2025'!DF48</f>
        <v>1.32</v>
      </c>
      <c r="DB472" s="62">
        <f>'2025'!DG48</f>
        <v>5.7</v>
      </c>
      <c r="DC472" s="62">
        <f>'2025'!DH48</f>
        <v>10.199999999999999</v>
      </c>
      <c r="DD472" s="62">
        <f>'2025'!DM48</f>
        <v>33.299999999999997</v>
      </c>
      <c r="DE472" s="62">
        <f>'2025'!DN48</f>
        <v>6.9</v>
      </c>
      <c r="DF472" s="62">
        <f>'2025'!DO48</f>
        <v>34.200000000000003</v>
      </c>
      <c r="DG472" s="63">
        <f>'2025'!DP48</f>
        <v>65.8</v>
      </c>
      <c r="DH472" s="60">
        <f>'2025'!DQ48</f>
        <v>55</v>
      </c>
      <c r="DI472" s="61">
        <f>'2025'!DR48</f>
        <v>2103</v>
      </c>
      <c r="DJ472" s="61">
        <f>'2025'!DS48</f>
        <v>9</v>
      </c>
      <c r="DK472" s="61">
        <f>'2025'!DT48</f>
        <v>6</v>
      </c>
      <c r="DL472" s="61">
        <f>'2025'!DU48</f>
        <v>2</v>
      </c>
      <c r="DM472" s="61">
        <f>'2025'!DV48</f>
        <v>11.700000000000001</v>
      </c>
      <c r="DN472" s="62">
        <f>'2025'!DW48</f>
        <v>1.2</v>
      </c>
      <c r="DO472" s="62">
        <f>'2025'!DX48</f>
        <v>0</v>
      </c>
      <c r="DP472" s="62">
        <f>'2025'!DY48</f>
        <v>0.66</v>
      </c>
      <c r="DQ472" s="62">
        <f>'2025'!DZ48</f>
        <v>4.3</v>
      </c>
      <c r="DR472" s="62">
        <f>'2025'!EA48</f>
        <v>8</v>
      </c>
      <c r="DS472" s="62">
        <f>'2025'!EF48</f>
        <v>100</v>
      </c>
      <c r="DT472" s="62">
        <f>'2025'!EG48</f>
        <v>14.3</v>
      </c>
      <c r="DU472" s="62">
        <f>'2025'!EH48</f>
        <v>55.3</v>
      </c>
      <c r="DV472" s="63">
        <f>'2025'!EI48</f>
        <v>44.7</v>
      </c>
    </row>
    <row r="473" spans="1:126" ht="15.75" customHeight="1" x14ac:dyDescent="0.2">
      <c r="A473" s="30">
        <f t="shared" si="49"/>
        <v>471</v>
      </c>
      <c r="B473" s="31">
        <f>'2025'!A49</f>
        <v>47</v>
      </c>
      <c r="C473" s="31">
        <v>2025</v>
      </c>
      <c r="D473" s="32" t="str">
        <f>'2025'!B49</f>
        <v>Elijah Spencer</v>
      </c>
      <c r="E473" s="32" t="str" cm="1">
        <f t="array" ref="E473">_xlfn.IFS(F473&gt;12.5,"Cornerstone",AND(F473&gt;11.995,F473&lt;12.5),"Elite",AND(F473&gt;11,F473&lt;12.995),"Elite Upside",AND(F473&gt;=9.69,F473&lt;10.999),"Upside",AND(F473&gt;8.4,F473&lt;9.999),"Upside Lite",AND(F473&gt;7.25,F473&lt;8.999),"Outlier",AND(F473&gt;=6,F473&lt;7.25),"Outlier Lite",F473&lt;6.999,"Purgatory")</f>
        <v>Purgatory</v>
      </c>
      <c r="F473" s="33">
        <f>'2025'!C49</f>
        <v>4.7371428571428575</v>
      </c>
      <c r="G473" s="33">
        <f t="shared" si="50"/>
        <v>23.400000000000002</v>
      </c>
      <c r="H473" s="303">
        <f t="shared" si="51"/>
        <v>-2.1204310553955219</v>
      </c>
      <c r="I473" s="34" t="str">
        <f>'2025'!D49</f>
        <v>Minnesota</v>
      </c>
      <c r="J473" s="35">
        <f>'2025'!E49</f>
        <v>2</v>
      </c>
      <c r="K473" s="36">
        <f>'2025'!F49</f>
        <v>37809</v>
      </c>
      <c r="L473" s="37">
        <f>'2025'!G49</f>
        <v>22.241095890410961</v>
      </c>
      <c r="M473" s="37" t="str">
        <f>'2025'!H49</f>
        <v>SR</v>
      </c>
      <c r="N473" s="37">
        <f>'2025'!I49</f>
        <v>21.82191780821918</v>
      </c>
      <c r="O473" s="37" t="str">
        <f>'2025'!J49</f>
        <v>Hybrid</v>
      </c>
      <c r="P473" s="37" t="str">
        <f>'2025'!K49</f>
        <v>PROTO Z</v>
      </c>
      <c r="Q473" s="37" t="str">
        <f>'2025'!L49</f>
        <v>Poor Earner</v>
      </c>
      <c r="R473" s="55">
        <f>'2025'!M49</f>
        <v>73</v>
      </c>
      <c r="S473" s="55">
        <f>'2025'!N49</f>
        <v>193</v>
      </c>
      <c r="T473" s="231">
        <f t="shared" si="52"/>
        <v>25.462998345775265</v>
      </c>
      <c r="U473" s="37">
        <f>'2025'!O49</f>
        <v>4.83</v>
      </c>
      <c r="V473" s="56">
        <f>'2025'!P49</f>
        <v>0</v>
      </c>
      <c r="W473" s="57">
        <f>'2025'!Q49</f>
        <v>0</v>
      </c>
      <c r="X473" s="58">
        <f>'2025'!R49</f>
        <v>0.12449086847983183</v>
      </c>
      <c r="Y473" s="58">
        <f>'2025'!S49</f>
        <v>0.28536285362853631</v>
      </c>
      <c r="Z473" s="58">
        <f>'2025'!T49</f>
        <v>3.4867503486750349E-2</v>
      </c>
      <c r="AA473" s="58">
        <f>'2025'!U49</f>
        <v>0.23684210526315788</v>
      </c>
      <c r="AB473" s="58">
        <f>'2025'!V49</f>
        <v>0.26110247944584708</v>
      </c>
      <c r="AC473" s="59">
        <f>'2025'!W49</f>
        <v>0.26110247944584708</v>
      </c>
      <c r="AD473" s="42">
        <f>'2025'!X49</f>
        <v>19.153424657534245</v>
      </c>
      <c r="AE473" s="43">
        <f>'2025'!Y49</f>
        <v>1.81</v>
      </c>
      <c r="AF473" s="43">
        <f>'2025'!Z49</f>
        <v>4</v>
      </c>
      <c r="AG473" s="43">
        <f>'2025'!AA49</f>
        <v>13.1</v>
      </c>
      <c r="AH473" s="43">
        <f>'2025'!AB49</f>
        <v>1.1200000000000001</v>
      </c>
      <c r="AI473" s="43">
        <f>'2025'!AC49</f>
        <v>0</v>
      </c>
      <c r="AJ473" s="44">
        <f>'2025'!AD49</f>
        <v>3.7046783625730995E-2</v>
      </c>
      <c r="AK473" s="44">
        <f>'2025'!AE49</f>
        <v>0.15083333333333332</v>
      </c>
      <c r="AL473" s="45">
        <f>'2025'!AF49</f>
        <v>3.7000000000000005E-2</v>
      </c>
      <c r="AM473" s="46">
        <f t="shared" si="54"/>
        <v>0.57100000000000006</v>
      </c>
      <c r="AN473" s="45">
        <f>'2025'!AG49</f>
        <v>0.62149999999999994</v>
      </c>
      <c r="AO473" s="45">
        <f>'2025'!AH49</f>
        <v>0.376</v>
      </c>
      <c r="AP473" s="43">
        <f>'2025'!AI49</f>
        <v>70.924908088357853</v>
      </c>
      <c r="AQ473" s="47">
        <f>'2025'!AJ49</f>
        <v>70.202416757865336</v>
      </c>
      <c r="AR473" s="48">
        <f>'2025'!AK49</f>
        <v>7</v>
      </c>
      <c r="AS473" s="49">
        <f>'2025'!AL49</f>
        <v>8</v>
      </c>
      <c r="AT473" s="49">
        <f>'2025'!AM49</f>
        <v>3</v>
      </c>
      <c r="AU473" s="49">
        <f>'2025'!AN49</f>
        <v>1</v>
      </c>
      <c r="AV473" s="49">
        <f>'2025'!AO49</f>
        <v>3</v>
      </c>
      <c r="AW473" s="49">
        <f>'2025'!AP49</f>
        <v>1</v>
      </c>
      <c r="AX473" s="49">
        <f>'2025'!AQ49</f>
        <v>0</v>
      </c>
      <c r="AY473" s="50">
        <f>'2025'!AR49</f>
        <v>0.5</v>
      </c>
      <c r="AZ473" s="60">
        <f>'2025'!AS49</f>
        <v>0</v>
      </c>
      <c r="BA473" s="61">
        <f>'2025'!AT49</f>
        <v>1</v>
      </c>
      <c r="BB473" s="61">
        <f>'2025'!AU49</f>
        <v>0</v>
      </c>
      <c r="BC473" s="61">
        <f>'2025'!AV49</f>
        <v>0</v>
      </c>
      <c r="BD473" s="61">
        <f>'2025'!AW49</f>
        <v>0</v>
      </c>
      <c r="BE473" s="61">
        <f>'2025'!AX49</f>
        <v>1</v>
      </c>
      <c r="BF473" s="62">
        <f>'2025'!AY49</f>
        <v>0</v>
      </c>
      <c r="BG473" s="62">
        <f>'2025'!AZ49</f>
        <v>0</v>
      </c>
      <c r="BH473" s="62">
        <f>'2025'!BA49</f>
        <v>0</v>
      </c>
      <c r="BI473" s="62">
        <f>'2025'!BB49</f>
        <v>0</v>
      </c>
      <c r="BJ473" s="62">
        <f>'2025'!BC49</f>
        <v>0</v>
      </c>
      <c r="BK473" s="62">
        <f>'2025'!BH49</f>
        <v>0</v>
      </c>
      <c r="BL473" s="62">
        <f>'2025'!BI49</f>
        <v>0</v>
      </c>
      <c r="BM473" s="62">
        <f>'2025'!BJ49</f>
        <v>0</v>
      </c>
      <c r="BN473" s="63">
        <f>'2025'!BK49</f>
        <v>0</v>
      </c>
      <c r="BO473" s="60">
        <f>'2025'!BL49</f>
        <v>379</v>
      </c>
      <c r="BP473" s="61">
        <f>'2025'!BM49</f>
        <v>3044.3999999999996</v>
      </c>
      <c r="BQ473" s="61">
        <f>'2025'!BN49</f>
        <v>46</v>
      </c>
      <c r="BR473" s="61">
        <f>'2025'!BO49</f>
        <v>28</v>
      </c>
      <c r="BS473" s="61">
        <f>'2025'!BP49</f>
        <v>6</v>
      </c>
      <c r="BT473" s="61">
        <f>'2025'!BQ49</f>
        <v>27.599999999999998</v>
      </c>
      <c r="BU473" s="62">
        <f>'2025'!BR49</f>
        <v>0</v>
      </c>
      <c r="BV473" s="62">
        <f>'2025'!BS49</f>
        <v>0</v>
      </c>
      <c r="BW473" s="62">
        <f>'2025'!BT49</f>
        <v>1.34</v>
      </c>
      <c r="BX473" s="62">
        <f>'2025'!BU49</f>
        <v>4</v>
      </c>
      <c r="BY473" s="62">
        <f>'2025'!BV49</f>
        <v>15</v>
      </c>
      <c r="BZ473" s="62">
        <f>'2025'!CA49</f>
        <v>58.3</v>
      </c>
      <c r="CA473" s="62">
        <f>'2025'!CB49</f>
        <v>3.4</v>
      </c>
      <c r="CB473" s="62">
        <f>'2025'!CC49</f>
        <v>83.9</v>
      </c>
      <c r="CC473" s="63">
        <f>'2025'!CD49</f>
        <v>16.100000000000001</v>
      </c>
      <c r="CD473" s="60">
        <f>'2025'!CE49</f>
        <v>928</v>
      </c>
      <c r="CE473" s="61">
        <f>'2025'!CF49</f>
        <v>3252</v>
      </c>
      <c r="CF473" s="61">
        <f>'2025'!CG49</f>
        <v>90</v>
      </c>
      <c r="CG473" s="61">
        <f>'2025'!CH49</f>
        <v>57</v>
      </c>
      <c r="CH473" s="61">
        <f>'2025'!CI49</f>
        <v>9</v>
      </c>
      <c r="CI473" s="61">
        <f>'2025'!CJ49</f>
        <v>27.599999999999998</v>
      </c>
      <c r="CJ473" s="62">
        <f>'2025'!CK49</f>
        <v>1.19</v>
      </c>
      <c r="CK473" s="62">
        <f>'2025'!CL49</f>
        <v>0</v>
      </c>
      <c r="CL473" s="62">
        <f>'2025'!CM49</f>
        <v>2.25</v>
      </c>
      <c r="CM473" s="62">
        <f>'2025'!CN49</f>
        <v>6.3</v>
      </c>
      <c r="CN473" s="62">
        <f>'2025'!CO49</f>
        <v>13.3</v>
      </c>
      <c r="CO473" s="62">
        <f>'2025'!CT49</f>
        <v>59.1</v>
      </c>
      <c r="CP473" s="62">
        <f>'2025'!CU49</f>
        <v>6.6</v>
      </c>
      <c r="CQ473" s="62">
        <f>'2025'!CV49</f>
        <v>74.900000000000006</v>
      </c>
      <c r="CR473" s="63">
        <f>'2025'!CW49</f>
        <v>25.1</v>
      </c>
      <c r="CS473" s="60">
        <f>'2025'!CX49</f>
        <v>65</v>
      </c>
      <c r="CT473" s="61">
        <f>'2025'!CY49</f>
        <v>1864.2</v>
      </c>
      <c r="CU473" s="61">
        <f>'2025'!CZ49</f>
        <v>19</v>
      </c>
      <c r="CV473" s="61">
        <f>'2025'!DA49</f>
        <v>9</v>
      </c>
      <c r="CW473" s="61">
        <f>'2025'!DB49</f>
        <v>3</v>
      </c>
      <c r="CX473" s="61">
        <f>'2025'!DC49</f>
        <v>15.6</v>
      </c>
      <c r="CY473" s="62">
        <f>'2025'!DD49</f>
        <v>1.04</v>
      </c>
      <c r="CZ473" s="62">
        <f>'2025'!DE49</f>
        <v>0</v>
      </c>
      <c r="DA473" s="62">
        <f>'2025'!DF49</f>
        <v>0.33</v>
      </c>
      <c r="DB473" s="62">
        <f>'2025'!DG49</f>
        <v>1</v>
      </c>
      <c r="DC473" s="62">
        <f>'2025'!DH49</f>
        <v>13.1</v>
      </c>
      <c r="DD473" s="62">
        <f>'2025'!DM49</f>
        <v>80</v>
      </c>
      <c r="DE473" s="62">
        <f>'2025'!DN49</f>
        <v>10</v>
      </c>
      <c r="DF473" s="62">
        <f>'2025'!DO49</f>
        <v>82.3</v>
      </c>
      <c r="DG473" s="63">
        <f>'2025'!DP49</f>
        <v>17.2</v>
      </c>
      <c r="DH473" s="60">
        <f>'2025'!DQ49</f>
        <v>684</v>
      </c>
      <c r="DI473" s="61">
        <f>'2025'!DR49</f>
        <v>2888</v>
      </c>
      <c r="DJ473" s="61">
        <f>'2025'!DS49</f>
        <v>71</v>
      </c>
      <c r="DK473" s="61">
        <f>'2025'!DT49</f>
        <v>52</v>
      </c>
      <c r="DL473" s="61">
        <f>'2025'!DU49</f>
        <v>6</v>
      </c>
      <c r="DM473" s="61">
        <f>'2025'!DV49</f>
        <v>18</v>
      </c>
      <c r="DN473" s="62">
        <f>'2025'!DW49</f>
        <v>1.1200000000000001</v>
      </c>
      <c r="DO473" s="62">
        <f>'2025'!DX49</f>
        <v>0</v>
      </c>
      <c r="DP473" s="62">
        <f>'2025'!DY49</f>
        <v>1.81</v>
      </c>
      <c r="DQ473" s="62">
        <f>'2025'!DZ49</f>
        <v>4</v>
      </c>
      <c r="DR473" s="62">
        <f>'2025'!EA49</f>
        <v>12.7</v>
      </c>
      <c r="DS473" s="62">
        <f>'2025'!EF49</f>
        <v>57.1</v>
      </c>
      <c r="DT473" s="62">
        <f>'2025'!EG49</f>
        <v>3.7</v>
      </c>
      <c r="DU473" s="62">
        <f>'2025'!EH49</f>
        <v>42</v>
      </c>
      <c r="DV473" s="63">
        <f>'2025'!EI49</f>
        <v>58</v>
      </c>
    </row>
    <row r="474" spans="1:126" ht="15.75" customHeight="1" x14ac:dyDescent="0.2">
      <c r="A474" s="30">
        <f t="shared" si="49"/>
        <v>472</v>
      </c>
      <c r="B474" s="31">
        <f>'2020'!A44</f>
        <v>42</v>
      </c>
      <c r="C474" s="31">
        <v>2020</v>
      </c>
      <c r="D474" s="32" t="str">
        <f>'2020'!B44</f>
        <v>Omar Bayless</v>
      </c>
      <c r="E474" s="32" t="str" cm="1">
        <f t="array" ref="E474">_xlfn.IFS(F474&gt;12.5,"Cornerstone",AND(F474&gt;11.995,F474&lt;12.5),"Elite",AND(F474&gt;11,F474&lt;12.995),"Elite Upside",AND(F474&gt;=9.69,F474&lt;10.999),"Upside",AND(F474&gt;8.4,F474&lt;9.999),"Upside Lite",AND(F474&gt;7.25,F474&lt;8.999),"Outlier",AND(F474&gt;=6,F474&lt;7.25),"Outlier Lite",F474&lt;6.999,"Purgatory")</f>
        <v>Purgatory</v>
      </c>
      <c r="F474" s="33">
        <f>'2020'!C44</f>
        <v>4.7285714285714278</v>
      </c>
      <c r="G474" s="33">
        <f t="shared" si="50"/>
        <v>23.200000000000003</v>
      </c>
      <c r="H474" s="303">
        <f t="shared" si="51"/>
        <v>-2.1253506649573586</v>
      </c>
      <c r="I474" s="34" t="str">
        <f>'2020'!D44</f>
        <v>Arkansas State</v>
      </c>
      <c r="J474" s="35">
        <f>'2020'!E44</f>
        <v>8</v>
      </c>
      <c r="K474" s="36">
        <f>'2020'!F44</f>
        <v>35414</v>
      </c>
      <c r="L474" s="37">
        <f>'2020'!G44</f>
        <v>28.802739726027397</v>
      </c>
      <c r="M474" s="37" t="str">
        <f>'2020'!H44</f>
        <v>RS SR</v>
      </c>
      <c r="N474" s="37">
        <f>'2020'!I44</f>
        <v>23.36986301369863</v>
      </c>
      <c r="O474" s="37" t="str">
        <f>'2020'!J44</f>
        <v>Wide</v>
      </c>
      <c r="P474" s="37" t="str">
        <f>'2020'!K44</f>
        <v>SLOB</v>
      </c>
      <c r="Q474" s="37" t="str">
        <f>'2020'!L44</f>
        <v>Elite Earner</v>
      </c>
      <c r="R474" s="55">
        <f>'2020'!M44</f>
        <v>75</v>
      </c>
      <c r="S474" s="55">
        <f>'2020'!N44</f>
        <v>207</v>
      </c>
      <c r="T474" s="231">
        <f t="shared" si="52"/>
        <v>25.872939425878855</v>
      </c>
      <c r="U474" s="35">
        <f>'2020'!O44</f>
        <v>4.62</v>
      </c>
      <c r="V474" s="56">
        <f>'2020'!P44</f>
        <v>0</v>
      </c>
      <c r="W474" s="57">
        <f>'2020'!Q44</f>
        <v>0</v>
      </c>
      <c r="X474" s="58">
        <f>'2020'!R44</f>
        <v>3.7166454891994917E-2</v>
      </c>
      <c r="Y474" s="58">
        <f>'2020'!S44</f>
        <v>0.10423770092547492</v>
      </c>
      <c r="Z474" s="58">
        <f>'2020'!T44</f>
        <v>0.15468707297075704</v>
      </c>
      <c r="AA474" s="58">
        <f>'2020'!U44</f>
        <v>0.40744392408183389</v>
      </c>
      <c r="AB474" s="58">
        <f>'2020'!V44</f>
        <v>0.40744392408183389</v>
      </c>
      <c r="AC474" s="59">
        <f>'2020'!W44</f>
        <v>0.30965738230219375</v>
      </c>
      <c r="AD474" s="42">
        <f>'2020'!X44</f>
        <v>22.736986301369864</v>
      </c>
      <c r="AE474" s="43">
        <f>'2020'!Y44</f>
        <v>3.11</v>
      </c>
      <c r="AF474" s="43">
        <f>'2020'!Z44</f>
        <v>6.6</v>
      </c>
      <c r="AG474" s="43">
        <f>'2020'!AA44</f>
        <v>14.2</v>
      </c>
      <c r="AH474" s="43">
        <f>'2020'!AB44</f>
        <v>1</v>
      </c>
      <c r="AI474" s="43">
        <f>'2020'!AC44</f>
        <v>3.54</v>
      </c>
      <c r="AJ474" s="44">
        <f>'2020'!AD44</f>
        <v>5.8324258923169989E-2</v>
      </c>
      <c r="AK474" s="44">
        <f>'2020'!AE44</f>
        <v>0.2069570477918935</v>
      </c>
      <c r="AL474" s="45">
        <f>'2020'!AF44</f>
        <v>7.9000000000000001E-2</v>
      </c>
      <c r="AM474" s="46">
        <f t="shared" si="54"/>
        <v>0.45200000000000001</v>
      </c>
      <c r="AN474" s="45">
        <f>'2020'!AG44</f>
        <v>0.81</v>
      </c>
      <c r="AO474" s="45">
        <f>'2020'!AH44</f>
        <v>0.185</v>
      </c>
      <c r="AP474" s="43">
        <f>'2020'!AI44</f>
        <v>90.872492210402058</v>
      </c>
      <c r="AQ474" s="47">
        <f>'2020'!AJ44</f>
        <v>93.668448200141412</v>
      </c>
      <c r="AR474" s="48">
        <f>'2020'!AK44</f>
        <v>8</v>
      </c>
      <c r="AS474" s="49">
        <f>'2020'!AL44</f>
        <v>1</v>
      </c>
      <c r="AT474" s="49">
        <f>'2020'!AM44</f>
        <v>6</v>
      </c>
      <c r="AU474" s="49">
        <f>'2020'!AN44</f>
        <v>5</v>
      </c>
      <c r="AV474" s="49">
        <f>'2020'!AO44</f>
        <v>5</v>
      </c>
      <c r="AW474" s="49">
        <f>'2020'!AP44</f>
        <v>5</v>
      </c>
      <c r="AX474" s="49">
        <f>'2020'!AQ44</f>
        <v>0</v>
      </c>
      <c r="AY474" s="50">
        <f>'2020'!AR44</f>
        <v>0</v>
      </c>
      <c r="AZ474" s="60">
        <f>'2020'!AS44</f>
        <v>0</v>
      </c>
      <c r="BA474" s="61">
        <f>'2020'!AT44</f>
        <v>2693</v>
      </c>
      <c r="BB474" s="61">
        <f>'2020'!AU44</f>
        <v>0</v>
      </c>
      <c r="BC474" s="61">
        <f>'2020'!AV44</f>
        <v>0</v>
      </c>
      <c r="BD474" s="61">
        <f>'2020'!AW44</f>
        <v>0</v>
      </c>
      <c r="BE474" s="61">
        <f>'2020'!AX44</f>
        <v>0</v>
      </c>
      <c r="BF474" s="62">
        <f>'2020'!AY44</f>
        <v>0</v>
      </c>
      <c r="BG474" s="62">
        <f>'2020'!AZ44</f>
        <v>0</v>
      </c>
      <c r="BH474" s="62">
        <f>'2020'!BA44</f>
        <v>0</v>
      </c>
      <c r="BI474" s="62">
        <f>'2020'!BB44</f>
        <v>0</v>
      </c>
      <c r="BJ474" s="62">
        <f>'2020'!BC44</f>
        <v>0</v>
      </c>
      <c r="BK474" s="62">
        <f>'2020'!BD44</f>
        <v>0</v>
      </c>
      <c r="BL474" s="62">
        <f>'2020'!BE44</f>
        <v>0</v>
      </c>
      <c r="BM474" s="62">
        <f>'2020'!BF44</f>
        <v>0</v>
      </c>
      <c r="BN474" s="63">
        <f>'2020'!BG44</f>
        <v>0</v>
      </c>
      <c r="BO474" s="60">
        <f>'2020'!BH44</f>
        <v>117</v>
      </c>
      <c r="BP474" s="61">
        <f>'2020'!BI44</f>
        <v>3148</v>
      </c>
      <c r="BQ474" s="61">
        <f>'2020'!BJ44</f>
        <v>28</v>
      </c>
      <c r="BR474" s="61">
        <f>'2020'!BK44</f>
        <v>13</v>
      </c>
      <c r="BS474" s="61">
        <f>'2020'!BL44</f>
        <v>1</v>
      </c>
      <c r="BT474" s="61">
        <f>'2020'!BM44</f>
        <v>21</v>
      </c>
      <c r="BU474" s="62">
        <f>'2020'!BN44</f>
        <v>0.3</v>
      </c>
      <c r="BV474" s="62">
        <f>'2020'!BO44</f>
        <v>0.49</v>
      </c>
      <c r="BW474" s="62">
        <f>'2020'!BP44</f>
        <v>0.67</v>
      </c>
      <c r="BX474" s="62">
        <f>'2020'!BQ44</f>
        <v>3.3</v>
      </c>
      <c r="BY474" s="62">
        <f>'2020'!BR44</f>
        <v>14.6</v>
      </c>
      <c r="BZ474" s="62">
        <f>'2020'!BS44</f>
        <v>0</v>
      </c>
      <c r="CA474" s="62">
        <f>'2020'!BT44</f>
        <v>0</v>
      </c>
      <c r="CB474" s="62">
        <f>'2020'!BU44</f>
        <v>94.8</v>
      </c>
      <c r="CC474" s="63">
        <f>'2020'!BV44</f>
        <v>5.2</v>
      </c>
      <c r="CD474" s="60">
        <f>'2020'!BW44</f>
        <v>428</v>
      </c>
      <c r="CE474" s="61">
        <f>'2020'!BX44</f>
        <v>4106</v>
      </c>
      <c r="CF474" s="61">
        <f>'2020'!BY44</f>
        <v>55</v>
      </c>
      <c r="CG474" s="61">
        <f>'2020'!BZ44</f>
        <v>32</v>
      </c>
      <c r="CH474" s="61">
        <f>'2020'!CA44</f>
        <v>6</v>
      </c>
      <c r="CI474" s="61">
        <f>'2020'!CB44</f>
        <v>38</v>
      </c>
      <c r="CJ474" s="62">
        <f>'2020'!CC44</f>
        <v>0.56000000000000005</v>
      </c>
      <c r="CK474" s="62">
        <f>'2020'!CD44</f>
        <v>0.94</v>
      </c>
      <c r="CL474" s="62">
        <f>'2020'!CE44</f>
        <v>1.57</v>
      </c>
      <c r="CM474" s="62">
        <f>'2020'!CF44</f>
        <v>4.7</v>
      </c>
      <c r="CN474" s="62">
        <f>'2020'!CG44</f>
        <v>14</v>
      </c>
      <c r="CO474" s="62">
        <f>'2020'!CL44</f>
        <v>50</v>
      </c>
      <c r="CP474" s="62">
        <f>'2020'!CM44</f>
        <v>20</v>
      </c>
      <c r="CQ474" s="62">
        <f>'2020'!CN44</f>
        <v>93.6</v>
      </c>
      <c r="CR474" s="63">
        <f>'2020'!CO44</f>
        <v>6.4</v>
      </c>
      <c r="CS474" s="60">
        <f>'2020'!CP44</f>
        <v>566</v>
      </c>
      <c r="CT474" s="61">
        <f>'2020'!CQ44</f>
        <v>3659</v>
      </c>
      <c r="CU474" s="61">
        <f>'2020'!CR44</f>
        <v>58</v>
      </c>
      <c r="CV474" s="61">
        <f>'2020'!CS44</f>
        <v>39</v>
      </c>
      <c r="CW474" s="61">
        <f>'2020'!CT44</f>
        <v>2</v>
      </c>
      <c r="CX474" s="61">
        <f>'2020'!CU44</f>
        <v>28</v>
      </c>
      <c r="CY474" s="62">
        <f>'2020'!CV44</f>
        <v>0.57999999999999996</v>
      </c>
      <c r="CZ474" s="62">
        <f>'2020'!CW44</f>
        <v>1.29</v>
      </c>
      <c r="DA474" s="62">
        <f>'2020'!CX44</f>
        <v>1.55</v>
      </c>
      <c r="DB474" s="62">
        <f>'2020'!CY44</f>
        <v>5.5</v>
      </c>
      <c r="DC474" s="62">
        <f>'2020'!CZ44</f>
        <v>11.4</v>
      </c>
      <c r="DD474" s="62">
        <f>'2020'!DE44</f>
        <v>62.5</v>
      </c>
      <c r="DE474" s="62">
        <f>'2020'!DF44</f>
        <v>11.4</v>
      </c>
      <c r="DF474" s="62">
        <f>'2020'!DG44</f>
        <v>68.3</v>
      </c>
      <c r="DG474" s="63">
        <f>'2020'!DH44</f>
        <v>30.8</v>
      </c>
      <c r="DH474" s="60">
        <f>'2020'!DI44</f>
        <v>1653</v>
      </c>
      <c r="DI474" s="61">
        <f>'2020'!DJ44</f>
        <v>4057</v>
      </c>
      <c r="DJ474" s="61">
        <f>'2020'!DK44</f>
        <v>141</v>
      </c>
      <c r="DK474" s="61">
        <f>'2020'!DL44</f>
        <v>93</v>
      </c>
      <c r="DL474" s="61">
        <f>'2020'!DM44</f>
        <v>17</v>
      </c>
      <c r="DM474" s="61">
        <f>'2020'!DN44</f>
        <v>37</v>
      </c>
      <c r="DN474" s="62">
        <f>'2020'!DO44</f>
        <v>1</v>
      </c>
      <c r="DO474" s="62">
        <f>'2020'!DP44</f>
        <v>3.54</v>
      </c>
      <c r="DP474" s="62">
        <f>'2020'!DQ44</f>
        <v>3.11</v>
      </c>
      <c r="DQ474" s="62">
        <f>'2020'!DR44</f>
        <v>6.6</v>
      </c>
      <c r="DR474" s="62">
        <f>'2020'!DS44</f>
        <v>14.2</v>
      </c>
      <c r="DS474" s="62">
        <f>'2020'!DX44</f>
        <v>45.2</v>
      </c>
      <c r="DT474" s="62">
        <f>'2020'!DY44</f>
        <v>7.9</v>
      </c>
      <c r="DU474" s="62">
        <f>'2020'!DZ44</f>
        <v>93.7</v>
      </c>
      <c r="DV474" s="63">
        <f>'2020'!EA44</f>
        <v>6.2</v>
      </c>
    </row>
    <row r="475" spans="1:126" ht="15.75" customHeight="1" x14ac:dyDescent="0.2">
      <c r="A475" s="30">
        <f t="shared" si="49"/>
        <v>473</v>
      </c>
      <c r="B475" s="31">
        <f>'2016'!A28</f>
        <v>26</v>
      </c>
      <c r="C475" s="31">
        <v>2016</v>
      </c>
      <c r="D475" s="32" t="str">
        <f>'2016'!B28</f>
        <v>Jakeem Grant</v>
      </c>
      <c r="E475" s="32" t="str" cm="1">
        <f t="array" ref="E475">_xlfn.IFS(F475&gt;12.5,"Cornerstone",AND(F475&gt;11.995,F475&lt;12.5),"Elite",AND(F475&gt;11,F475&lt;12.995),"Elite Upside",AND(F475&gt;=9.69,F475&lt;10.999),"Upside",AND(F475&gt;8.4,F475&lt;9.999),"Upside Lite",AND(F475&gt;7.25,F475&lt;8.999),"Outlier",AND(F475&gt;=6,F475&lt;7.25),"Outlier Lite",F475&lt;6.999,"Purgatory")</f>
        <v>Purgatory</v>
      </c>
      <c r="F475" s="33">
        <f>'2016'!C28</f>
        <v>4.7157142857142844</v>
      </c>
      <c r="G475" s="33">
        <f t="shared" si="50"/>
        <v>23</v>
      </c>
      <c r="H475" s="303">
        <f t="shared" si="51"/>
        <v>-2.1327300793001127</v>
      </c>
      <c r="I475" s="34" t="str">
        <f>'2016'!D28</f>
        <v>Texas Tech</v>
      </c>
      <c r="J475" s="35">
        <f>'2016'!E28</f>
        <v>3</v>
      </c>
      <c r="K475" s="36">
        <f>'2016'!F28</f>
        <v>33890</v>
      </c>
      <c r="L475" s="37">
        <f>'2016'!G28</f>
        <v>32.978082191780821</v>
      </c>
      <c r="M475" s="37" t="str">
        <f>'2016'!H28</f>
        <v>SR</v>
      </c>
      <c r="N475" s="37">
        <f>'2016'!I28</f>
        <v>23.553424657534247</v>
      </c>
      <c r="O475" s="37" t="str">
        <f>'2016'!J28</f>
        <v>Slot</v>
      </c>
      <c r="P475" s="37" t="str">
        <f>'2016'!K28</f>
        <v>RAT</v>
      </c>
      <c r="Q475" s="37" t="str">
        <f>'2016'!L28</f>
        <v>N/A</v>
      </c>
      <c r="R475" s="55">
        <f>'2016'!M28</f>
        <v>65</v>
      </c>
      <c r="S475" s="55">
        <f>'2016'!N28</f>
        <v>165</v>
      </c>
      <c r="T475" s="231">
        <f t="shared" si="52"/>
        <v>27.457132784088053</v>
      </c>
      <c r="U475" s="37">
        <f>'2016'!O28</f>
        <v>4.38</v>
      </c>
      <c r="V475" s="56">
        <f>'2016'!P28</f>
        <v>6</v>
      </c>
      <c r="W475" s="57">
        <f>'2016'!Q28</f>
        <v>0</v>
      </c>
      <c r="X475" s="58">
        <f>'2016'!R28</f>
        <v>6.1378863194294357E-2</v>
      </c>
      <c r="Y475" s="58">
        <f>'2016'!S28</f>
        <v>0.18422514349194594</v>
      </c>
      <c r="Z475" s="58">
        <f>'2016'!T28</f>
        <v>0.22240683598385949</v>
      </c>
      <c r="AA475" s="58">
        <f>'2016'!U28</f>
        <v>0.24831549742370193</v>
      </c>
      <c r="AB475" s="58">
        <f>'2016'!V28</f>
        <v>0.24831549742370193</v>
      </c>
      <c r="AC475" s="59">
        <f>'2016'!W28</f>
        <v>0.23589972255251682</v>
      </c>
      <c r="AD475" s="42">
        <f>'2016'!X28</f>
        <v>21.898630136986302</v>
      </c>
      <c r="AE475" s="43">
        <f>'2016'!Y28</f>
        <v>2.74</v>
      </c>
      <c r="AF475" s="43">
        <f>'2016'!Z28</f>
        <v>9.6999999999999993</v>
      </c>
      <c r="AG475" s="43">
        <f>'2016'!AA28</f>
        <v>9.5</v>
      </c>
      <c r="AH475" s="43">
        <f>'2016'!AB28</f>
        <v>0</v>
      </c>
      <c r="AI475" s="43">
        <f>'2016'!AC28</f>
        <v>0</v>
      </c>
      <c r="AJ475" s="44" t="str">
        <f>'2016'!AD28</f>
        <v>N/A</v>
      </c>
      <c r="AK475" s="44" t="str">
        <f>'2016'!AE28</f>
        <v>N/A</v>
      </c>
      <c r="AL475" s="45">
        <f>'2016'!AF28</f>
        <v>9.0999999999999998E-2</v>
      </c>
      <c r="AM475" s="46">
        <f t="shared" si="54"/>
        <v>0</v>
      </c>
      <c r="AN475" s="45">
        <f>'2016'!AG28</f>
        <v>5.9500000000000004E-2</v>
      </c>
      <c r="AO475" s="45">
        <f>'2016'!AH28</f>
        <v>0.92049999999999998</v>
      </c>
      <c r="AP475" s="43">
        <f>'2016'!AI28</f>
        <v>89.663873769375229</v>
      </c>
      <c r="AQ475" s="47">
        <f>'2016'!AJ28</f>
        <v>74.568691819134585</v>
      </c>
      <c r="AR475" s="48">
        <f>'2016'!AK28</f>
        <v>6</v>
      </c>
      <c r="AS475" s="49">
        <f>'2016'!AL28</f>
        <v>3</v>
      </c>
      <c r="AT475" s="49">
        <f>'2016'!AM28</f>
        <v>5</v>
      </c>
      <c r="AU475" s="49">
        <f>'2016'!AN28</f>
        <v>7</v>
      </c>
      <c r="AV475" s="49">
        <f>'2016'!AO28</f>
        <v>9</v>
      </c>
      <c r="AW475" s="49">
        <f>'2016'!AP28</f>
        <v>1</v>
      </c>
      <c r="AX475" s="49">
        <f>'2016'!AQ28</f>
        <v>2</v>
      </c>
      <c r="AY475" s="50">
        <f>'2016'!AR28</f>
        <v>0</v>
      </c>
      <c r="AZ475" s="60">
        <f>'2016'!AS28</f>
        <v>0</v>
      </c>
      <c r="BA475" s="61">
        <f>'2016'!AT28</f>
        <v>1</v>
      </c>
      <c r="BB475" s="61">
        <f>'2016'!AU28</f>
        <v>0</v>
      </c>
      <c r="BC475" s="61">
        <f>'2016'!AV28</f>
        <v>0</v>
      </c>
      <c r="BD475" s="61">
        <f>'2016'!AW28</f>
        <v>0</v>
      </c>
      <c r="BE475" s="61">
        <f>'2016'!AX28</f>
        <v>0</v>
      </c>
      <c r="BF475" s="62">
        <f>'2016'!AY28</f>
        <v>0</v>
      </c>
      <c r="BG475" s="62">
        <f>'2016'!AZ28</f>
        <v>0</v>
      </c>
      <c r="BH475" s="62">
        <f>'2016'!BA28</f>
        <v>0</v>
      </c>
      <c r="BI475" s="62">
        <f>'2016'!BB28</f>
        <v>0</v>
      </c>
      <c r="BJ475" s="62">
        <f>'2016'!BC28</f>
        <v>0</v>
      </c>
      <c r="BK475" s="62">
        <f>'2016'!BD28</f>
        <v>0</v>
      </c>
      <c r="BL475" s="62">
        <f>'2016'!BE28</f>
        <v>0</v>
      </c>
      <c r="BM475" s="62">
        <f>'2016'!BF28</f>
        <v>0</v>
      </c>
      <c r="BN475" s="63">
        <f>'2016'!BG28</f>
        <v>0</v>
      </c>
      <c r="BO475" s="60">
        <f>'2016'!BH28</f>
        <v>284</v>
      </c>
      <c r="BP475" s="61">
        <f>'2016'!BI28</f>
        <v>4627</v>
      </c>
      <c r="BQ475" s="61">
        <f>'2016'!BJ28</f>
        <v>0</v>
      </c>
      <c r="BR475" s="61">
        <f>'2016'!BK28</f>
        <v>0</v>
      </c>
      <c r="BS475" s="61">
        <f>'2016'!BL28</f>
        <v>0</v>
      </c>
      <c r="BT475" s="61">
        <f>'2016'!BM28</f>
        <v>0</v>
      </c>
      <c r="BU475" s="62">
        <f>'2016'!BN28</f>
        <v>0</v>
      </c>
      <c r="BV475" s="62">
        <f>'2016'!BO28</f>
        <v>0</v>
      </c>
      <c r="BW475" s="62">
        <f>'2016'!BP28</f>
        <v>0</v>
      </c>
      <c r="BX475" s="62">
        <f>'2016'!BQ28</f>
        <v>0</v>
      </c>
      <c r="BY475" s="62">
        <f>'2016'!BR28</f>
        <v>0</v>
      </c>
      <c r="BZ475" s="62">
        <f>'2016'!BS28</f>
        <v>0</v>
      </c>
      <c r="CA475" s="62">
        <f>'2016'!BT28</f>
        <v>0</v>
      </c>
      <c r="CB475" s="62">
        <f>'2016'!BU28</f>
        <v>0</v>
      </c>
      <c r="CC475" s="63">
        <f>'2016'!BV28</f>
        <v>0</v>
      </c>
      <c r="CD475" s="60">
        <f>'2016'!BW28</f>
        <v>796</v>
      </c>
      <c r="CE475" s="61">
        <f>'2016'!BX28</f>
        <v>4320.8</v>
      </c>
      <c r="CF475" s="61">
        <f>'2016'!BY28</f>
        <v>0</v>
      </c>
      <c r="CG475" s="61">
        <f>'2016'!BZ28</f>
        <v>0</v>
      </c>
      <c r="CH475" s="61">
        <f>'2016'!CA28</f>
        <v>0</v>
      </c>
      <c r="CI475" s="61">
        <f>'2016'!CB28</f>
        <v>0</v>
      </c>
      <c r="CJ475" s="62">
        <f>'2016'!CC28</f>
        <v>0</v>
      </c>
      <c r="CK475" s="62">
        <f>'2016'!CD28</f>
        <v>0</v>
      </c>
      <c r="CL475" s="62">
        <f>'2016'!CE28</f>
        <v>0</v>
      </c>
      <c r="CM475" s="62">
        <f>'2016'!CF28</f>
        <v>0</v>
      </c>
      <c r="CN475" s="62">
        <f>'2016'!CG28</f>
        <v>0</v>
      </c>
      <c r="CO475" s="62">
        <f>'2016'!CH28</f>
        <v>0</v>
      </c>
      <c r="CP475" s="62">
        <f>'2016'!CI28</f>
        <v>0</v>
      </c>
      <c r="CQ475" s="62">
        <f>'2016'!CJ28</f>
        <v>0</v>
      </c>
      <c r="CR475" s="63">
        <f>'2016'!CK28</f>
        <v>0</v>
      </c>
      <c r="CS475" s="60">
        <f>'2016'!CL28</f>
        <v>937</v>
      </c>
      <c r="CT475" s="61">
        <f>'2016'!CM28</f>
        <v>4213</v>
      </c>
      <c r="CU475" s="61">
        <f>'2016'!CN28</f>
        <v>115</v>
      </c>
      <c r="CV475" s="61">
        <f>'2016'!CO28</f>
        <v>66</v>
      </c>
      <c r="CW475" s="61">
        <f>'2016'!CP28</f>
        <v>7</v>
      </c>
      <c r="CX475" s="61">
        <f>'2016'!CQ28</f>
        <v>0</v>
      </c>
      <c r="CY475" s="62">
        <f>'2016'!CR28</f>
        <v>0</v>
      </c>
      <c r="CZ475" s="62">
        <f>'2016'!CS28</f>
        <v>0</v>
      </c>
      <c r="DA475" s="62">
        <f>'2016'!CT28</f>
        <v>2.1800000000000002</v>
      </c>
      <c r="DB475" s="62">
        <f>'2016'!CU28</f>
        <v>7.7</v>
      </c>
      <c r="DC475" s="62">
        <f>'2016'!CV28</f>
        <v>9.5</v>
      </c>
      <c r="DD475" s="62">
        <f>'2016'!CW28</f>
        <v>0</v>
      </c>
      <c r="DE475" s="62">
        <f>'2016'!CX28</f>
        <v>15.4</v>
      </c>
      <c r="DF475" s="62">
        <f>'2016'!CY28</f>
        <v>5.2</v>
      </c>
      <c r="DG475" s="63">
        <f>'2016'!CZ28</f>
        <v>93.5</v>
      </c>
      <c r="DH475" s="60">
        <f>'2016'!DA28</f>
        <v>1253</v>
      </c>
      <c r="DI475" s="61">
        <f>'2016'!DB28</f>
        <v>5046</v>
      </c>
      <c r="DJ475" s="61">
        <f>'2016'!DC28</f>
        <v>124</v>
      </c>
      <c r="DK475" s="61">
        <f>'2016'!DD28</f>
        <v>90</v>
      </c>
      <c r="DL475" s="61">
        <f>'2016'!DE28</f>
        <v>10</v>
      </c>
      <c r="DM475" s="61">
        <f>'2016'!DF28</f>
        <v>0</v>
      </c>
      <c r="DN475" s="62">
        <f>'2016'!DG28</f>
        <v>0</v>
      </c>
      <c r="DO475" s="62">
        <f>'2016'!DH28</f>
        <v>0</v>
      </c>
      <c r="DP475" s="62">
        <f>'2016'!DI28</f>
        <v>2.74</v>
      </c>
      <c r="DQ475" s="62">
        <f>'2016'!DJ28</f>
        <v>9.6999999999999993</v>
      </c>
      <c r="DR475" s="62">
        <f>'2016'!DK28</f>
        <v>7.2</v>
      </c>
      <c r="DS475" s="62">
        <f>'2016'!DL28</f>
        <v>0</v>
      </c>
      <c r="DT475" s="62">
        <f>'2016'!DM28</f>
        <v>9.1</v>
      </c>
      <c r="DU475" s="62">
        <f>'2016'!DN28</f>
        <v>6.7</v>
      </c>
      <c r="DV475" s="63">
        <f>'2016'!DO28</f>
        <v>90.6</v>
      </c>
    </row>
    <row r="476" spans="1:126" ht="15.75" customHeight="1" x14ac:dyDescent="0.2">
      <c r="A476" s="30">
        <f t="shared" si="49"/>
        <v>474</v>
      </c>
      <c r="B476" s="31">
        <f>'2024'!A43</f>
        <v>41</v>
      </c>
      <c r="C476" s="31">
        <v>2024</v>
      </c>
      <c r="D476" s="32" t="str">
        <f>'2024'!B43</f>
        <v>Lideatrick Griffin</v>
      </c>
      <c r="E476" s="32" t="str" cm="1">
        <f t="array" ref="E476">_xlfn.IFS(F476&gt;12.5,"Cornerstone",AND(F476&gt;11.995,F476&lt;12.5),"Elite",AND(F476&gt;11,F476&lt;12.995),"Elite Upside",AND(F476&gt;=9.69,F476&lt;10.999),"Upside",AND(F476&gt;8.4,F476&lt;9.999),"Upside Lite",AND(F476&gt;7.25,F476&lt;8.999),"Outlier",AND(F476&gt;=6,F476&lt;7.25),"Outlier Lite",F476&lt;6.999,"Purgatory")</f>
        <v>Purgatory</v>
      </c>
      <c r="F476" s="33">
        <f>'2024'!C43</f>
        <v>4.6985714285714275</v>
      </c>
      <c r="G476" s="33">
        <f t="shared" si="50"/>
        <v>22.900000000000002</v>
      </c>
      <c r="H476" s="303">
        <f t="shared" si="51"/>
        <v>-2.1425692984237839</v>
      </c>
      <c r="I476" s="34" t="str">
        <f>'2024'!D43</f>
        <v>Mississippi State</v>
      </c>
      <c r="J476" s="35">
        <f>'2024'!E43</f>
        <v>1</v>
      </c>
      <c r="K476" s="36">
        <f>'2024'!F43</f>
        <v>36914</v>
      </c>
      <c r="L476" s="37">
        <f>'2024'!G43</f>
        <v>24.693150684931506</v>
      </c>
      <c r="M476" s="37" t="str">
        <f>'2024'!H43</f>
        <v>RS SR</v>
      </c>
      <c r="N476" s="37">
        <f>'2024'!I43</f>
        <v>23.273972602739725</v>
      </c>
      <c r="O476" s="37" t="str">
        <f>'2024'!J43</f>
        <v>Hybrid</v>
      </c>
      <c r="P476" s="37" t="str">
        <f>'2024'!K43</f>
        <v>RAT</v>
      </c>
      <c r="Q476" s="37" t="str">
        <f>'2024'!L43</f>
        <v>Elite Separator</v>
      </c>
      <c r="R476" s="35">
        <f>'2024'!M43</f>
        <v>70</v>
      </c>
      <c r="S476" s="35">
        <f>'2024'!N43</f>
        <v>181</v>
      </c>
      <c r="T476" s="231">
        <f t="shared" si="52"/>
        <v>25.970508185914326</v>
      </c>
      <c r="U476" s="35">
        <f>'2024'!O43</f>
        <v>4.43</v>
      </c>
      <c r="V476" s="38">
        <f>'2024'!P43</f>
        <v>0</v>
      </c>
      <c r="W476" s="57">
        <f>'2024'!Q43</f>
        <v>0</v>
      </c>
      <c r="X476" s="58">
        <f>'2024'!R43</f>
        <v>3.431207109911126E-2</v>
      </c>
      <c r="Y476" s="58">
        <f>'2024'!S43</f>
        <v>6.9257203277821838E-2</v>
      </c>
      <c r="Z476" s="58">
        <f>'2024'!T43</f>
        <v>0.12408542614198141</v>
      </c>
      <c r="AA476" s="58">
        <f>'2024'!U43</f>
        <v>0.30207187385405204</v>
      </c>
      <c r="AB476" s="58">
        <f>'2024'!V43</f>
        <v>0.30207187385405204</v>
      </c>
      <c r="AC476" s="59">
        <f>'2024'!W43</f>
        <v>0.30207187385405204</v>
      </c>
      <c r="AD476" s="42">
        <f>'2024'!X43</f>
        <v>22.608219178082191</v>
      </c>
      <c r="AE476" s="43">
        <f>'2024'!Y43</f>
        <v>2.25</v>
      </c>
      <c r="AF476" s="43">
        <f>'2024'!Z43</f>
        <v>8.3000000000000007</v>
      </c>
      <c r="AG476" s="43">
        <f>'2024'!AA43</f>
        <v>7.1</v>
      </c>
      <c r="AH476" s="43">
        <f>'2024'!AB43</f>
        <v>0.55000000000000004</v>
      </c>
      <c r="AI476" s="43">
        <f>'2024'!AC43</f>
        <v>2.4300000000000002</v>
      </c>
      <c r="AJ476" s="44">
        <f>'2024'!AD43</f>
        <v>1.707132018209408E-2</v>
      </c>
      <c r="AK476" s="44">
        <f>'2024'!AE43</f>
        <v>0.23899848254931713</v>
      </c>
      <c r="AL476" s="45">
        <f>'2024'!AF43</f>
        <v>9.0999999999999998E-2</v>
      </c>
      <c r="AM476" s="46">
        <f t="shared" si="54"/>
        <v>0.6</v>
      </c>
      <c r="AN476" s="45">
        <f>'2024'!AG43</f>
        <v>0.53200000000000003</v>
      </c>
      <c r="AO476" s="45">
        <f>'2024'!AH43</f>
        <v>0.46299999999999997</v>
      </c>
      <c r="AP476" s="43">
        <f>'2024'!AI43</f>
        <v>93.992600546922915</v>
      </c>
      <c r="AQ476" s="47">
        <f>'2024'!AJ43</f>
        <v>87.359414981299437</v>
      </c>
      <c r="AR476" s="48">
        <f>'2024'!AK43</f>
        <v>8</v>
      </c>
      <c r="AS476" s="49">
        <f>'2024'!AL43</f>
        <v>1</v>
      </c>
      <c r="AT476" s="49">
        <f>'2024'!AM43</f>
        <v>4</v>
      </c>
      <c r="AU476" s="49">
        <f>'2024'!AN43</f>
        <v>6</v>
      </c>
      <c r="AV476" s="49">
        <f>'2024'!AO43</f>
        <v>9</v>
      </c>
      <c r="AW476" s="49">
        <f>'2024'!AP43</f>
        <v>4</v>
      </c>
      <c r="AX476" s="49">
        <f>'2024'!AQ43</f>
        <v>0</v>
      </c>
      <c r="AY476" s="50">
        <f>'2024'!AR43</f>
        <v>0</v>
      </c>
      <c r="AZ476" s="60">
        <f>'2024'!AS43</f>
        <v>0</v>
      </c>
      <c r="BA476" s="61">
        <f>'2024'!AT43</f>
        <v>1</v>
      </c>
      <c r="BB476" s="61">
        <f>'2024'!AU43</f>
        <v>0</v>
      </c>
      <c r="BC476" s="61">
        <f>'2024'!AV43</f>
        <v>0</v>
      </c>
      <c r="BD476" s="61">
        <f>'2024'!AW43</f>
        <v>0</v>
      </c>
      <c r="BE476" s="61">
        <f>'2024'!AX43</f>
        <v>0</v>
      </c>
      <c r="BF476" s="62">
        <f>'2024'!AY43</f>
        <v>0</v>
      </c>
      <c r="BG476" s="62">
        <f>'2024'!AZ43</f>
        <v>0</v>
      </c>
      <c r="BH476" s="62">
        <f>'2024'!BA43</f>
        <v>0</v>
      </c>
      <c r="BI476" s="62">
        <f>'2024'!BB43</f>
        <v>0</v>
      </c>
      <c r="BJ476" s="62">
        <f>'2024'!BC43</f>
        <v>0</v>
      </c>
      <c r="BK476" s="62">
        <f>'2024'!BH43</f>
        <v>0</v>
      </c>
      <c r="BL476" s="62">
        <f>'2024'!BI43</f>
        <v>0</v>
      </c>
      <c r="BM476" s="62">
        <f>'2024'!BJ43</f>
        <v>0</v>
      </c>
      <c r="BN476" s="63">
        <f>'2024'!BK43</f>
        <v>0</v>
      </c>
      <c r="BO476" s="60">
        <f>'2024'!BL43</f>
        <v>61</v>
      </c>
      <c r="BP476" s="61">
        <f>'2024'!BM43</f>
        <v>1777.8000000000002</v>
      </c>
      <c r="BQ476" s="61">
        <f>'2024'!BN43</f>
        <v>18</v>
      </c>
      <c r="BR476" s="61">
        <f>'2024'!BO43</f>
        <v>10</v>
      </c>
      <c r="BS476" s="61">
        <f>'2024'!BP43</f>
        <v>1</v>
      </c>
      <c r="BT476" s="61">
        <f>'2024'!BQ43</f>
        <v>9</v>
      </c>
      <c r="BU476" s="62">
        <f>'2024'!BR43</f>
        <v>-0.01</v>
      </c>
      <c r="BV476" s="62">
        <f>'2024'!BS43</f>
        <v>0.28000000000000003</v>
      </c>
      <c r="BW476" s="62">
        <f>'2024'!BT43</f>
        <v>0.56000000000000005</v>
      </c>
      <c r="BX476" s="62">
        <f>'2024'!BU43</f>
        <v>4</v>
      </c>
      <c r="BY476" s="62">
        <f>'2024'!BV43</f>
        <v>7.8</v>
      </c>
      <c r="BZ476" s="62">
        <f>'2024'!CA43</f>
        <v>0</v>
      </c>
      <c r="CA476" s="62">
        <f>'2024'!CB43</f>
        <v>0</v>
      </c>
      <c r="CB476" s="62">
        <f>'2024'!CC43</f>
        <v>100</v>
      </c>
      <c r="CC476" s="63">
        <f>'2024'!CD43</f>
        <v>0</v>
      </c>
      <c r="CD476" s="60">
        <f>'2024'!CE43</f>
        <v>262</v>
      </c>
      <c r="CE476" s="61">
        <f>'2024'!CF43</f>
        <v>3783</v>
      </c>
      <c r="CF476" s="61">
        <f>'2024'!CG43</f>
        <v>35</v>
      </c>
      <c r="CG476" s="61">
        <f>'2024'!CH43</f>
        <v>25</v>
      </c>
      <c r="CH476" s="61">
        <f>'2024'!CI43</f>
        <v>0</v>
      </c>
      <c r="CI476" s="61">
        <f>'2024'!CJ43</f>
        <v>28</v>
      </c>
      <c r="CJ476" s="62">
        <f>'2024'!CK43</f>
        <v>0.02</v>
      </c>
      <c r="CK476" s="62">
        <f>'2024'!CL43</f>
        <v>0.49</v>
      </c>
      <c r="CL476" s="62">
        <f>'2024'!CM43</f>
        <v>1.3</v>
      </c>
      <c r="CM476" s="62">
        <f>'2024'!CN43</f>
        <v>6.6</v>
      </c>
      <c r="CN476" s="62">
        <f>'2024'!CO43</f>
        <v>6.7</v>
      </c>
      <c r="CO476" s="62">
        <f>'2024'!CT43</f>
        <v>66.7</v>
      </c>
      <c r="CP476" s="62">
        <f>'2024'!CU43</f>
        <v>7.4</v>
      </c>
      <c r="CQ476" s="62">
        <f>'2024'!CV43</f>
        <v>100</v>
      </c>
      <c r="CR476" s="63">
        <f>'2024'!CW43</f>
        <v>0</v>
      </c>
      <c r="CS476" s="60">
        <f>'2024'!CX43</f>
        <v>502</v>
      </c>
      <c r="CT476" s="61">
        <f>'2024'!CY43</f>
        <v>4045.6</v>
      </c>
      <c r="CU476" s="61">
        <f>'2024'!CZ43</f>
        <v>52</v>
      </c>
      <c r="CV476" s="61">
        <f>'2024'!DA43</f>
        <v>40</v>
      </c>
      <c r="CW476" s="61">
        <f>'2024'!DB43</f>
        <v>4</v>
      </c>
      <c r="CX476" s="61">
        <f>'2024'!DC43</f>
        <v>36.4</v>
      </c>
      <c r="CY476" s="62">
        <f>'2024'!DD43</f>
        <v>0.06</v>
      </c>
      <c r="CZ476" s="62">
        <f>'2024'!DE43</f>
        <v>0.79</v>
      </c>
      <c r="DA476" s="62">
        <f>'2024'!DF43</f>
        <v>1.52</v>
      </c>
      <c r="DB476" s="62">
        <f>'2024'!DG43</f>
        <v>8.3000000000000007</v>
      </c>
      <c r="DC476" s="62">
        <f>'2024'!DH43</f>
        <v>6.5</v>
      </c>
      <c r="DD476" s="62">
        <f>'2024'!DM43</f>
        <v>33.299999999999997</v>
      </c>
      <c r="DE476" s="62">
        <f>'2024'!DN43</f>
        <v>4.8</v>
      </c>
      <c r="DF476" s="62">
        <f>'2024'!DO43</f>
        <v>98</v>
      </c>
      <c r="DG476" s="63">
        <f>'2024'!DP43</f>
        <v>2</v>
      </c>
      <c r="DH476" s="60">
        <f>'2024'!DQ43</f>
        <v>659</v>
      </c>
      <c r="DI476" s="61">
        <f>'2024'!DR43</f>
        <v>2181.6000000000004</v>
      </c>
      <c r="DJ476" s="61">
        <f>'2024'!DS43</f>
        <v>75</v>
      </c>
      <c r="DK476" s="61">
        <f>'2024'!DT43</f>
        <v>50</v>
      </c>
      <c r="DL476" s="61">
        <f>'2024'!DU43</f>
        <v>4</v>
      </c>
      <c r="DM476" s="61">
        <f>'2024'!DV43</f>
        <v>15.600000000000001</v>
      </c>
      <c r="DN476" s="62">
        <f>'2024'!DW43</f>
        <v>0.55000000000000004</v>
      </c>
      <c r="DO476" s="62">
        <f>'2024'!DX43</f>
        <v>2.4300000000000002</v>
      </c>
      <c r="DP476" s="62">
        <f>'2024'!DY43</f>
        <v>2.25</v>
      </c>
      <c r="DQ476" s="62">
        <f>'2024'!DZ43</f>
        <v>8.1999999999999993</v>
      </c>
      <c r="DR476" s="62">
        <f>'2024'!EA43</f>
        <v>7.1</v>
      </c>
      <c r="DS476" s="62">
        <f>'2024'!EF43</f>
        <v>60</v>
      </c>
      <c r="DT476" s="62">
        <f>'2024'!EG43</f>
        <v>9.1</v>
      </c>
      <c r="DU476" s="62">
        <f>'2024'!EH43</f>
        <v>8.4</v>
      </c>
      <c r="DV476" s="63">
        <f>'2024'!EI43</f>
        <v>90.6</v>
      </c>
    </row>
    <row r="477" spans="1:126" ht="15.75" customHeight="1" x14ac:dyDescent="0.2">
      <c r="A477" s="30">
        <f t="shared" si="49"/>
        <v>475</v>
      </c>
      <c r="B477" s="31">
        <f>'2022'!A45</f>
        <v>43</v>
      </c>
      <c r="C477" s="31">
        <v>2022</v>
      </c>
      <c r="D477" s="32" t="str">
        <f>'2022'!B45</f>
        <v>Tanner Conner</v>
      </c>
      <c r="E477" s="32" t="str" cm="1">
        <f t="array" ref="E477">_xlfn.IFS(F477&gt;12.5,"Cornerstone",AND(F477&gt;11.995,F477&lt;12.5),"Elite",AND(F477&gt;11,F477&lt;12.995),"Elite Upside",AND(F477&gt;=9.69,F477&lt;10.999),"Upside",AND(F477&gt;8.4,F477&lt;9.999),"Upside Lite",AND(F477&gt;7.25,F477&lt;8.999),"Outlier",AND(F477&gt;=6,F477&lt;7.25),"Outlier Lite",F477&lt;6.999,"Purgatory")</f>
        <v>Purgatory</v>
      </c>
      <c r="F477" s="33">
        <f>'2022'!C45</f>
        <v>4.6971428571428575</v>
      </c>
      <c r="G477" s="33">
        <f t="shared" si="50"/>
        <v>22.7</v>
      </c>
      <c r="H477" s="303">
        <f t="shared" si="51"/>
        <v>-2.143389233350756</v>
      </c>
      <c r="I477" s="34" t="str">
        <f>'2022'!D45</f>
        <v>Idaho State</v>
      </c>
      <c r="J477" s="35">
        <f>'2022'!E45</f>
        <v>12</v>
      </c>
      <c r="K477" s="36">
        <f>'2022'!F45</f>
        <v>35874</v>
      </c>
      <c r="L477" s="37">
        <f>'2022'!G45</f>
        <v>27.542465753424658</v>
      </c>
      <c r="M477" s="37" t="str">
        <f>'2022'!H45</f>
        <v>RS SR</v>
      </c>
      <c r="N477" s="37">
        <f>'2022'!I45</f>
        <v>24.123287671232877</v>
      </c>
      <c r="O477" s="37" t="str">
        <f>'2022'!J45</f>
        <v>N/A</v>
      </c>
      <c r="P477" s="37" t="str">
        <f>'2022'!K45</f>
        <v>SLOB</v>
      </c>
      <c r="Q477" s="37" t="str">
        <f>'2022'!L45</f>
        <v>Poor Separator</v>
      </c>
      <c r="R477" s="55">
        <f>'2022'!M45</f>
        <v>75</v>
      </c>
      <c r="S477" s="55">
        <f>'2022'!N45</f>
        <v>236</v>
      </c>
      <c r="T477" s="231">
        <f t="shared" si="52"/>
        <v>29.497650746412607</v>
      </c>
      <c r="U477" s="35">
        <f>'2022'!O45</f>
        <v>4.55</v>
      </c>
      <c r="V477" s="56">
        <f>'2022'!P45</f>
        <v>0</v>
      </c>
      <c r="W477" s="57">
        <f>'2022'!Q45</f>
        <v>0</v>
      </c>
      <c r="X477" s="58">
        <f>'2022'!R45</f>
        <v>2.5007913896802784E-2</v>
      </c>
      <c r="Y477" s="58">
        <f>'2022'!S45</f>
        <v>0.2916201117318436</v>
      </c>
      <c r="Z477" s="58">
        <f>'2022'!T45</f>
        <v>0.25884872150144855</v>
      </c>
      <c r="AA477" s="58">
        <f>'2022'!U45</f>
        <v>0.35083532219570407</v>
      </c>
      <c r="AB477" s="58">
        <f>'2022'!V45</f>
        <v>0.35083532219570407</v>
      </c>
      <c r="AC477" s="59">
        <f>'2022'!W45</f>
        <v>0.17541766109785203</v>
      </c>
      <c r="AD477" s="42">
        <f>'2022'!X45</f>
        <v>21.463013698630139</v>
      </c>
      <c r="AE477" s="43">
        <f>'2022'!Y45</f>
        <v>3.04</v>
      </c>
      <c r="AF477" s="43">
        <f>'2022'!Z45</f>
        <v>8.1999999999999993</v>
      </c>
      <c r="AG477" s="43">
        <f>'2022'!AA45</f>
        <v>0</v>
      </c>
      <c r="AH477" s="43">
        <f>'2022'!AB45</f>
        <v>0</v>
      </c>
      <c r="AI477" s="43">
        <f>'2022'!AC45</f>
        <v>0</v>
      </c>
      <c r="AJ477" s="44">
        <f>'2022'!AD45</f>
        <v>4.6285714285714284E-2</v>
      </c>
      <c r="AK477" s="44">
        <f>'2022'!AE45</f>
        <v>0.15942857142857142</v>
      </c>
      <c r="AL477" s="45">
        <f>'2022'!AF45</f>
        <v>0</v>
      </c>
      <c r="AM477" s="46">
        <f t="shared" si="54"/>
        <v>0</v>
      </c>
      <c r="AN477" s="45">
        <f>'2022'!AG45</f>
        <v>0</v>
      </c>
      <c r="AO477" s="45">
        <f>'2022'!AH45</f>
        <v>0</v>
      </c>
      <c r="AP477" s="43">
        <f>'2022'!AI45</f>
        <v>110.12766015280711</v>
      </c>
      <c r="AQ477" s="47">
        <f>'2022'!AJ45</f>
        <v>113.51605727442775</v>
      </c>
      <c r="AR477" s="48">
        <f>'2022'!AK45</f>
        <v>4</v>
      </c>
      <c r="AS477" s="49">
        <f>'2022'!AL45</f>
        <v>4</v>
      </c>
      <c r="AT477" s="49">
        <f>'2022'!AM45</f>
        <v>6</v>
      </c>
      <c r="AU477" s="49">
        <f>'2022'!AN45</f>
        <v>6</v>
      </c>
      <c r="AV477" s="49">
        <f>'2022'!AO45</f>
        <v>7</v>
      </c>
      <c r="AW477" s="49">
        <f>'2022'!AP45</f>
        <v>8</v>
      </c>
      <c r="AX477" s="49">
        <f>'2022'!AQ45</f>
        <v>0</v>
      </c>
      <c r="AY477" s="50">
        <f>'2022'!AR45</f>
        <v>0</v>
      </c>
      <c r="AZ477" s="60">
        <f>'2022'!AS45</f>
        <v>0</v>
      </c>
      <c r="BA477" s="61">
        <f>'2022'!AT45</f>
        <v>2646.3333333333335</v>
      </c>
      <c r="BB477" s="61">
        <f>'2022'!AU45</f>
        <v>0</v>
      </c>
      <c r="BC477" s="61">
        <f>'2022'!AV45</f>
        <v>0</v>
      </c>
      <c r="BD477" s="61">
        <f>'2022'!AW45</f>
        <v>0</v>
      </c>
      <c r="BE477" s="61">
        <f>'2022'!AX45</f>
        <v>0</v>
      </c>
      <c r="BF477" s="62">
        <f>'2022'!AY45</f>
        <v>0</v>
      </c>
      <c r="BG477" s="62">
        <f>'2022'!AZ45</f>
        <v>0</v>
      </c>
      <c r="BH477" s="62">
        <f>'2022'!BA45</f>
        <v>0</v>
      </c>
      <c r="BI477" s="62">
        <f>'2022'!BB45</f>
        <v>0</v>
      </c>
      <c r="BJ477" s="62">
        <f>'2022'!BC45</f>
        <v>0</v>
      </c>
      <c r="BK477" s="62">
        <f>'2022'!BH45</f>
        <v>0</v>
      </c>
      <c r="BL477" s="62">
        <f>'2022'!BI45</f>
        <v>0</v>
      </c>
      <c r="BM477" s="62">
        <f>'2022'!BJ45</f>
        <v>0</v>
      </c>
      <c r="BN477" s="63">
        <f>'2022'!BK45</f>
        <v>0</v>
      </c>
      <c r="BO477" s="60">
        <f>'2022'!BL45</f>
        <v>79</v>
      </c>
      <c r="BP477" s="61">
        <f>'2022'!BM45</f>
        <v>3159</v>
      </c>
      <c r="BQ477" s="61">
        <f>'2022'!BN45</f>
        <v>0</v>
      </c>
      <c r="BR477" s="61">
        <f>'2022'!BO45</f>
        <v>0</v>
      </c>
      <c r="BS477" s="61">
        <f>'2022'!BP45</f>
        <v>0</v>
      </c>
      <c r="BT477" s="61">
        <f>'2022'!BQ45</f>
        <v>0</v>
      </c>
      <c r="BU477" s="62">
        <f>'2022'!BR45</f>
        <v>0</v>
      </c>
      <c r="BV477" s="62">
        <f>'2022'!BS45</f>
        <v>0</v>
      </c>
      <c r="BW477" s="62">
        <f>'2022'!BT45</f>
        <v>0</v>
      </c>
      <c r="BX477" s="62">
        <f>'2022'!BU45</f>
        <v>0</v>
      </c>
      <c r="BY477" s="62">
        <f>'2022'!BV45</f>
        <v>0</v>
      </c>
      <c r="BZ477" s="62">
        <f>'2022'!CA45</f>
        <v>0</v>
      </c>
      <c r="CA477" s="62">
        <f>'2022'!CB45</f>
        <v>0</v>
      </c>
      <c r="CB477" s="62">
        <f>'2022'!CC45</f>
        <v>0</v>
      </c>
      <c r="CC477" s="63">
        <f>'2022'!CD45</f>
        <v>0</v>
      </c>
      <c r="CD477" s="60">
        <f>'2022'!CE45</f>
        <v>783</v>
      </c>
      <c r="CE477" s="61">
        <f>'2022'!CF45</f>
        <v>2685</v>
      </c>
      <c r="CF477" s="61">
        <f>'2022'!CG45</f>
        <v>0</v>
      </c>
      <c r="CG477" s="61">
        <f>'2022'!CH45</f>
        <v>0</v>
      </c>
      <c r="CH477" s="61">
        <f>'2022'!CI45</f>
        <v>0</v>
      </c>
      <c r="CI477" s="61">
        <f>'2022'!CJ45</f>
        <v>0</v>
      </c>
      <c r="CJ477" s="62">
        <f>'2022'!CK45</f>
        <v>0</v>
      </c>
      <c r="CK477" s="62">
        <f>'2022'!CL45</f>
        <v>0</v>
      </c>
      <c r="CL477" s="62">
        <f>'2022'!CM45</f>
        <v>0</v>
      </c>
      <c r="CM477" s="62">
        <f>'2022'!CN45</f>
        <v>0</v>
      </c>
      <c r="CN477" s="62">
        <f>'2022'!CO45</f>
        <v>0</v>
      </c>
      <c r="CO477" s="62">
        <f>'2022'!CT45</f>
        <v>0</v>
      </c>
      <c r="CP477" s="62">
        <f>'2022'!CU45</f>
        <v>0</v>
      </c>
      <c r="CQ477" s="62">
        <f>'2022'!CV45</f>
        <v>0</v>
      </c>
      <c r="CR477" s="63">
        <f>'2022'!CW45</f>
        <v>0</v>
      </c>
      <c r="CS477" s="60">
        <f>'2022'!CX45</f>
        <v>685</v>
      </c>
      <c r="CT477" s="61">
        <f>'2022'!CY45</f>
        <v>2646.3333333333335</v>
      </c>
      <c r="CU477" s="61">
        <f>'2022'!CZ45</f>
        <v>0</v>
      </c>
      <c r="CV477" s="61">
        <f>'2022'!DA45</f>
        <v>0</v>
      </c>
      <c r="CW477" s="61">
        <f>'2022'!DB45</f>
        <v>0</v>
      </c>
      <c r="CX477" s="61">
        <f>'2022'!DC45</f>
        <v>0</v>
      </c>
      <c r="CY477" s="62">
        <f>'2022'!DD45</f>
        <v>0</v>
      </c>
      <c r="CZ477" s="62">
        <f>'2022'!DE45</f>
        <v>0</v>
      </c>
      <c r="DA477" s="62">
        <f>'2022'!DF45</f>
        <v>3.04</v>
      </c>
      <c r="DB477" s="62">
        <f>'2022'!DG45</f>
        <v>8.1999999999999993</v>
      </c>
      <c r="DC477" s="62">
        <f>'2022'!DH45</f>
        <v>0</v>
      </c>
      <c r="DD477" s="62">
        <f>'2022'!DM45</f>
        <v>0</v>
      </c>
      <c r="DE477" s="62">
        <f>'2022'!DN45</f>
        <v>0</v>
      </c>
      <c r="DF477" s="62">
        <f>'2022'!DO45</f>
        <v>0</v>
      </c>
      <c r="DG477" s="63">
        <f>'2022'!DP45</f>
        <v>0</v>
      </c>
      <c r="DH477" s="60">
        <f>'2022'!DQ45</f>
        <v>735</v>
      </c>
      <c r="DI477" s="61">
        <f>'2022'!DR45</f>
        <v>2095</v>
      </c>
      <c r="DJ477" s="61">
        <f>'2022'!DS45</f>
        <v>80</v>
      </c>
      <c r="DK477" s="61">
        <f>'2022'!DT45</f>
        <v>44</v>
      </c>
      <c r="DL477" s="61">
        <f>'2022'!DU45</f>
        <v>4</v>
      </c>
      <c r="DM477" s="61">
        <f>'2022'!DV45</f>
        <v>0</v>
      </c>
      <c r="DN477" s="62">
        <f>'2022'!DW45</f>
        <v>0</v>
      </c>
      <c r="DO477" s="62">
        <f>'2022'!DX45</f>
        <v>0</v>
      </c>
      <c r="DP477" s="62">
        <f>'2022'!DY45</f>
        <v>1.89</v>
      </c>
      <c r="DQ477" s="62">
        <f>'2022'!DZ45</f>
        <v>7.1</v>
      </c>
      <c r="DR477" s="62">
        <f>'2022'!EA45</f>
        <v>0</v>
      </c>
      <c r="DS477" s="62">
        <f>'2022'!EF45</f>
        <v>0</v>
      </c>
      <c r="DT477" s="62">
        <f>'2022'!EG45</f>
        <v>0</v>
      </c>
      <c r="DU477" s="62">
        <f>'2022'!EH45</f>
        <v>0</v>
      </c>
      <c r="DV477" s="63">
        <f>'2022'!EI45</f>
        <v>0</v>
      </c>
    </row>
    <row r="478" spans="1:126" ht="15.75" customHeight="1" x14ac:dyDescent="0.2">
      <c r="A478" s="30">
        <f t="shared" si="49"/>
        <v>476</v>
      </c>
      <c r="B478" s="31">
        <f>'2023'!A60</f>
        <v>58</v>
      </c>
      <c r="C478" s="31">
        <v>2023</v>
      </c>
      <c r="D478" s="32" t="str">
        <f>'2023'!B60</f>
        <v>Isaiah Winstead</v>
      </c>
      <c r="E478" s="32" t="str" cm="1">
        <f t="array" ref="E478">_xlfn.IFS(F478&gt;12.5,"Cornerstone",AND(F478&gt;11.995,F478&lt;12.5),"Elite",AND(F478&gt;11,F478&lt;12.995),"Elite Upside",AND(F478&gt;=9.69,F478&lt;10.999),"Upside",AND(F478&gt;8.4,F478&lt;9.999),"Upside Lite",AND(F478&gt;7.25,F478&lt;8.999),"Outlier",AND(F478&gt;=6,F478&lt;7.25),"Outlier Lite",F478&lt;6.999,"Purgatory")</f>
        <v>Purgatory</v>
      </c>
      <c r="F478" s="33">
        <f>'2023'!C60</f>
        <v>4.67</v>
      </c>
      <c r="G478" s="33">
        <f t="shared" si="50"/>
        <v>22.6</v>
      </c>
      <c r="H478" s="303">
        <f t="shared" si="51"/>
        <v>-2.158967996963236</v>
      </c>
      <c r="I478" s="34" t="str">
        <f>'2023'!D60</f>
        <v>ECU</v>
      </c>
      <c r="J478" s="35">
        <f>'2023'!E60</f>
        <v>6</v>
      </c>
      <c r="K478" s="36">
        <f>'2023'!F60</f>
        <v>36381</v>
      </c>
      <c r="L478" s="37">
        <f>'2023'!G60</f>
        <v>26.153424657534245</v>
      </c>
      <c r="M478" s="37" t="str">
        <f>'2023'!H60</f>
        <v>SR</v>
      </c>
      <c r="N478" s="37">
        <f>'2023'!I60</f>
        <v>23.731506849315068</v>
      </c>
      <c r="O478" s="37" t="str">
        <f>'2023'!J60</f>
        <v>Wide</v>
      </c>
      <c r="P478" s="37" t="str">
        <f>'2023'!K60</f>
        <v>SLOB</v>
      </c>
      <c r="Q478" s="37" t="str">
        <f>'2023'!L60</f>
        <v>Poor Separator</v>
      </c>
      <c r="R478" s="35">
        <f>'2023'!M60</f>
        <v>75</v>
      </c>
      <c r="S478" s="35">
        <f>'2023'!N60</f>
        <v>215</v>
      </c>
      <c r="T478" s="231">
        <f t="shared" si="52"/>
        <v>26.872859790164025</v>
      </c>
      <c r="U478" s="35">
        <f>'2023'!O60</f>
        <v>4.7699999999999996</v>
      </c>
      <c r="V478" s="38">
        <f>'2023'!P60</f>
        <v>0</v>
      </c>
      <c r="W478" s="57">
        <f>'2023'!Q60</f>
        <v>0</v>
      </c>
      <c r="X478" s="58">
        <f>'2023'!R60</f>
        <v>0</v>
      </c>
      <c r="Y478" s="58">
        <f>'2023'!S60</f>
        <v>0.20825242718446602</v>
      </c>
      <c r="Z478" s="58">
        <f>'2023'!T60</f>
        <v>0.15164771070282881</v>
      </c>
      <c r="AA478" s="58">
        <f>'2023'!U60</f>
        <v>0.28730305838739573</v>
      </c>
      <c r="AB478" s="58">
        <f>'2023'!V60</f>
        <v>0.28730305838739573</v>
      </c>
      <c r="AC478" s="59">
        <f>'2023'!W60</f>
        <v>0.24420759962928637</v>
      </c>
      <c r="AD478" s="42">
        <f>'2023'!X60</f>
        <v>21.090410958904108</v>
      </c>
      <c r="AE478" s="43">
        <f>'2023'!Y60</f>
        <v>2.15</v>
      </c>
      <c r="AF478" s="43">
        <f>'2023'!Z60</f>
        <v>3.7</v>
      </c>
      <c r="AG478" s="43">
        <f>'2023'!AA60</f>
        <v>10.7</v>
      </c>
      <c r="AH478" s="43">
        <f>'2023'!AB60</f>
        <v>1.1100000000000001</v>
      </c>
      <c r="AI478" s="43">
        <f>'2023'!AC60</f>
        <v>2.2400000000000002</v>
      </c>
      <c r="AJ478" s="44">
        <f>'2023'!AD60</f>
        <v>7.7281105990783402E-2</v>
      </c>
      <c r="AK478" s="44">
        <f>'2023'!AE60</f>
        <v>0.1803225806451613</v>
      </c>
      <c r="AL478" s="45">
        <f>'2023'!AF60</f>
        <v>3.3000000000000002E-2</v>
      </c>
      <c r="AM478" s="46">
        <f>DD478/100</f>
        <v>0.41200000000000003</v>
      </c>
      <c r="AN478" s="45">
        <f>'2023'!AG60</f>
        <v>0.86099999999999999</v>
      </c>
      <c r="AO478" s="45">
        <f>'2023'!AH60</f>
        <v>0.13749999999999998</v>
      </c>
      <c r="AP478" s="43">
        <f>'2023'!AI60</f>
        <v>83.060576178594474</v>
      </c>
      <c r="AQ478" s="47">
        <f>'2023'!AJ60</f>
        <v>85.616175896714225</v>
      </c>
      <c r="AR478" s="48">
        <f>'2023'!AK60</f>
        <v>6</v>
      </c>
      <c r="AS478" s="49">
        <f>'2023'!AL60</f>
        <v>4</v>
      </c>
      <c r="AT478" s="49">
        <f>'2023'!AM60</f>
        <v>4</v>
      </c>
      <c r="AU478" s="49">
        <f>'2023'!AN60</f>
        <v>1</v>
      </c>
      <c r="AV478" s="49">
        <f>'2023'!AO60</f>
        <v>3</v>
      </c>
      <c r="AW478" s="49">
        <f>'2023'!AP60</f>
        <v>4</v>
      </c>
      <c r="AX478" s="49">
        <f>'2023'!AQ60</f>
        <v>0</v>
      </c>
      <c r="AY478" s="50">
        <f>'2023'!AR60</f>
        <v>0.5</v>
      </c>
      <c r="AZ478" s="60">
        <f>'2023'!AS60</f>
        <v>0</v>
      </c>
      <c r="BA478" s="61">
        <f>'2023'!AT60</f>
        <v>2425</v>
      </c>
      <c r="BB478" s="61">
        <f>'2023'!AU60</f>
        <v>0</v>
      </c>
      <c r="BC478" s="61">
        <f>'2023'!AV60</f>
        <v>0</v>
      </c>
      <c r="BD478" s="61">
        <f>'2023'!AW60</f>
        <v>0</v>
      </c>
      <c r="BE478" s="61">
        <f>'2023'!AX60</f>
        <v>0</v>
      </c>
      <c r="BF478" s="62">
        <f>'2023'!AY60</f>
        <v>0</v>
      </c>
      <c r="BG478" s="62">
        <f>'2023'!AZ60</f>
        <v>0</v>
      </c>
      <c r="BH478" s="62">
        <f>'2023'!BA60</f>
        <v>0</v>
      </c>
      <c r="BI478" s="62">
        <f>'2023'!BA60</f>
        <v>0</v>
      </c>
      <c r="BJ478" s="62">
        <f>'2023'!BC60</f>
        <v>0</v>
      </c>
      <c r="BK478" s="62">
        <f>'2023'!BH60</f>
        <v>0</v>
      </c>
      <c r="BL478" s="62">
        <f>'2023'!BI60</f>
        <v>0</v>
      </c>
      <c r="BM478" s="62">
        <f>'2023'!BJ60</f>
        <v>0</v>
      </c>
      <c r="BN478" s="63">
        <f>'2023'!BK60</f>
        <v>0</v>
      </c>
      <c r="BO478" s="60">
        <f>'2023'!BL60</f>
        <v>0</v>
      </c>
      <c r="BP478" s="61">
        <f>'2023'!BM60</f>
        <v>2515.1999999999998</v>
      </c>
      <c r="BQ478" s="61">
        <f>'2023'!BN60</f>
        <v>0</v>
      </c>
      <c r="BR478" s="61">
        <f>'2023'!BO60</f>
        <v>0</v>
      </c>
      <c r="BS478" s="61">
        <f>'2023'!BP60</f>
        <v>0</v>
      </c>
      <c r="BT478" s="61">
        <f>'2023'!BQ60</f>
        <v>0</v>
      </c>
      <c r="BU478" s="62">
        <f>'2023'!BR60</f>
        <v>0</v>
      </c>
      <c r="BV478" s="62">
        <f>'2023'!BS60</f>
        <v>0</v>
      </c>
      <c r="BW478" s="62">
        <f>'2023'!BT60</f>
        <v>0</v>
      </c>
      <c r="BX478" s="62">
        <f>'2023'!BU60</f>
        <v>0</v>
      </c>
      <c r="BY478" s="62">
        <f>'2023'!BV60</f>
        <v>0</v>
      </c>
      <c r="BZ478" s="62">
        <f>'2023'!CA60</f>
        <v>0</v>
      </c>
      <c r="CA478" s="62">
        <f>'2023'!CB60</f>
        <v>0</v>
      </c>
      <c r="CB478" s="62">
        <f>'2023'!CC60</f>
        <v>0</v>
      </c>
      <c r="CC478" s="63">
        <f>'2023'!CD60</f>
        <v>0</v>
      </c>
      <c r="CD478" s="60">
        <f>'2023'!CE60</f>
        <v>429</v>
      </c>
      <c r="CE478" s="61">
        <f>'2023'!CF60</f>
        <v>2060</v>
      </c>
      <c r="CF478" s="61">
        <f>'2023'!CG60</f>
        <v>38</v>
      </c>
      <c r="CG478" s="61">
        <f>'2023'!CH60</f>
        <v>25</v>
      </c>
      <c r="CH478" s="61">
        <f>'2023'!CI60</f>
        <v>3</v>
      </c>
      <c r="CI478" s="61">
        <f>'2023'!CJ60</f>
        <v>19</v>
      </c>
      <c r="CJ478" s="62">
        <f>'2023'!CK60</f>
        <v>0.98</v>
      </c>
      <c r="CK478" s="62">
        <f>'2023'!CL60</f>
        <v>1.96</v>
      </c>
      <c r="CL478" s="62">
        <f>'2023'!CM60</f>
        <v>2.36</v>
      </c>
      <c r="CM478" s="62">
        <f>'2023'!CN60</f>
        <v>0</v>
      </c>
      <c r="CN478" s="62">
        <f>'2023'!CO60</f>
        <v>0</v>
      </c>
      <c r="CO478" s="62">
        <f>'2023'!CT60</f>
        <v>25</v>
      </c>
      <c r="CP478" s="62">
        <f>'2023'!CU60</f>
        <v>7.4</v>
      </c>
      <c r="CQ478" s="62">
        <f>'2023'!CV60</f>
        <v>79.2</v>
      </c>
      <c r="CR478" s="63">
        <f>'2023'!CW60</f>
        <v>19.8</v>
      </c>
      <c r="CS478" s="60">
        <f>'2023'!CX60</f>
        <v>520</v>
      </c>
      <c r="CT478" s="61">
        <f>'2023'!CY60</f>
        <v>3429</v>
      </c>
      <c r="CU478" s="61">
        <f>'2023'!CZ60</f>
        <v>74</v>
      </c>
      <c r="CV478" s="61">
        <f>'2023'!DA60</f>
        <v>38</v>
      </c>
      <c r="CW478" s="61">
        <f>'2023'!DB60</f>
        <v>1</v>
      </c>
      <c r="CX478" s="61">
        <f>'2023'!DC60</f>
        <v>21</v>
      </c>
      <c r="CY478" s="62">
        <f>'2023'!DD60</f>
        <v>0.43</v>
      </c>
      <c r="CZ478" s="62">
        <f>'2023'!DE60</f>
        <v>1.33</v>
      </c>
      <c r="DA478" s="62">
        <f>'2023'!DF60</f>
        <v>1.71</v>
      </c>
      <c r="DB478" s="62">
        <f>'2023'!DG60</f>
        <v>2.5</v>
      </c>
      <c r="DC478" s="62">
        <f>'2023'!DH60</f>
        <v>15.3</v>
      </c>
      <c r="DD478" s="62">
        <f>'2023'!DM60</f>
        <v>41.2</v>
      </c>
      <c r="DE478" s="62">
        <f>'2023'!DN60</f>
        <v>13.6</v>
      </c>
      <c r="DF478" s="62">
        <f>'2023'!DO60</f>
        <v>79.5</v>
      </c>
      <c r="DG478" s="63">
        <f>'2023'!DP60</f>
        <v>20.2</v>
      </c>
      <c r="DH478" s="60">
        <f>'2023'!DQ60</f>
        <v>1085</v>
      </c>
      <c r="DI478" s="61">
        <f>'2023'!DR60</f>
        <v>3776.5</v>
      </c>
      <c r="DJ478" s="61">
        <f>'2023'!DS60</f>
        <v>130</v>
      </c>
      <c r="DK478" s="61">
        <f>'2023'!DT60</f>
        <v>88</v>
      </c>
      <c r="DL478" s="61">
        <f>'2023'!DU60</f>
        <v>6</v>
      </c>
      <c r="DM478" s="61">
        <f>'2023'!DV60</f>
        <v>28</v>
      </c>
      <c r="DN478" s="62">
        <f>'2023'!DW60</f>
        <v>1.1100000000000001</v>
      </c>
      <c r="DO478" s="62">
        <f>'2023'!DX60</f>
        <v>2.2400000000000002</v>
      </c>
      <c r="DP478" s="62">
        <f>'2023'!DY60</f>
        <v>2.15</v>
      </c>
      <c r="DQ478" s="62">
        <f>'2023'!DZ60</f>
        <v>3.7</v>
      </c>
      <c r="DR478" s="62">
        <f>'2023'!EA60</f>
        <v>10.7</v>
      </c>
      <c r="DS478" s="62">
        <f>'2023'!EF60</f>
        <v>48.7</v>
      </c>
      <c r="DT478" s="62">
        <f>'2023'!EG60</f>
        <v>3.3</v>
      </c>
      <c r="DU478" s="62">
        <f>'2023'!EH60</f>
        <v>92.7</v>
      </c>
      <c r="DV478" s="63">
        <f>'2023'!EI60</f>
        <v>7.3</v>
      </c>
    </row>
    <row r="479" spans="1:126" ht="15.75" customHeight="1" x14ac:dyDescent="0.2">
      <c r="A479" s="30">
        <f t="shared" si="49"/>
        <v>477</v>
      </c>
      <c r="B479" s="31">
        <f>'2025'!A50</f>
        <v>48</v>
      </c>
      <c r="C479" s="31">
        <v>2025</v>
      </c>
      <c r="D479" s="32" t="str">
        <f>'2025'!B50</f>
        <v>Jahmal Banks</v>
      </c>
      <c r="E479" s="32" t="str" cm="1">
        <f t="array" ref="E479">_xlfn.IFS(F479&gt;12.5,"Cornerstone",AND(F479&gt;11.995,F479&lt;12.5),"Elite",AND(F479&gt;11,F479&lt;12.995),"Elite Upside",AND(F479&gt;=9.69,F479&lt;10.999),"Upside",AND(F479&gt;8.4,F479&lt;9.999),"Upside Lite",AND(F479&gt;7.25,F479&lt;8.999),"Outlier",AND(F479&gt;=6,F479&lt;7.25),"Outlier Lite",F479&lt;6.999,"Purgatory")</f>
        <v>Purgatory</v>
      </c>
      <c r="F479" s="33">
        <f>'2025'!C50</f>
        <v>4.6671428571428573</v>
      </c>
      <c r="G479" s="33">
        <f t="shared" si="50"/>
        <v>22.400000000000002</v>
      </c>
      <c r="H479" s="303">
        <f t="shared" si="51"/>
        <v>-2.1606078668171813</v>
      </c>
      <c r="I479" s="34" t="str">
        <f>'2025'!D50</f>
        <v>Nebraska</v>
      </c>
      <c r="J479" s="35">
        <f>'2025'!E50</f>
        <v>2</v>
      </c>
      <c r="K479" s="36">
        <f>'2025'!F50</f>
        <v>37166</v>
      </c>
      <c r="L479" s="37">
        <f>'2025'!G50</f>
        <v>24.002739726027396</v>
      </c>
      <c r="M479" s="37" t="str">
        <f>'2025'!H50</f>
        <v>RS JR</v>
      </c>
      <c r="N479" s="37">
        <f>'2025'!I50</f>
        <v>23.583561643835615</v>
      </c>
      <c r="O479" s="37" t="str">
        <f>'2025'!J50</f>
        <v>Wide</v>
      </c>
      <c r="P479" s="37" t="str">
        <f>'2025'!K50</f>
        <v>SLOB</v>
      </c>
      <c r="Q479" s="37" t="str">
        <f>'2025'!L50</f>
        <v>Poor Separator</v>
      </c>
      <c r="R479" s="55">
        <f>'2025'!M50</f>
        <v>75</v>
      </c>
      <c r="S479" s="55">
        <f>'2025'!N50</f>
        <v>218</v>
      </c>
      <c r="T479" s="231">
        <f t="shared" si="52"/>
        <v>27.247829926770965</v>
      </c>
      <c r="U479" s="37">
        <f>'2025'!O50</f>
        <v>4.5599999999999996</v>
      </c>
      <c r="V479" s="56">
        <f>'2025'!P50</f>
        <v>0</v>
      </c>
      <c r="W479" s="57">
        <f>'2025'!Q50</f>
        <v>6.0412224591329076E-2</v>
      </c>
      <c r="X479" s="58">
        <f>'2025'!R50</f>
        <v>3.542254030217596E-2</v>
      </c>
      <c r="Y479" s="58">
        <f>'2025'!S50</f>
        <v>0.17024802223647637</v>
      </c>
      <c r="Z479" s="58">
        <f>'2025'!T50</f>
        <v>0.27580672410880214</v>
      </c>
      <c r="AA479" s="58">
        <f>'2025'!U50</f>
        <v>0.19770966655439542</v>
      </c>
      <c r="AB479" s="58">
        <f>'2025'!V50</f>
        <v>0.23675819533159878</v>
      </c>
      <c r="AC479" s="59">
        <f>'2025'!W50</f>
        <v>0.23675819533159878</v>
      </c>
      <c r="AD479" s="42">
        <f>'2025'!X50</f>
        <v>21.917808219178081</v>
      </c>
      <c r="AE479" s="43">
        <f>'2025'!Y50</f>
        <v>1.81</v>
      </c>
      <c r="AF479" s="43">
        <f>'2025'!Z50</f>
        <v>2.2000000000000002</v>
      </c>
      <c r="AG479" s="43">
        <f>'2025'!AA50</f>
        <v>12.8</v>
      </c>
      <c r="AH479" s="43">
        <f>'2025'!AB50</f>
        <v>0.8</v>
      </c>
      <c r="AI479" s="43">
        <f>'2025'!AC50</f>
        <v>0</v>
      </c>
      <c r="AJ479" s="44">
        <f>'2025'!AD50</f>
        <v>4.7904599659284501E-2</v>
      </c>
      <c r="AK479" s="44">
        <f>'2025'!AE50</f>
        <v>0.13362862010221466</v>
      </c>
      <c r="AL479" s="45">
        <f>'2025'!AF50</f>
        <v>2.2000000000000002E-2</v>
      </c>
      <c r="AM479" s="46">
        <f t="shared" ref="AM479:AM509" si="55">DS479/100</f>
        <v>0.57899999999999996</v>
      </c>
      <c r="AN479" s="45">
        <f>'2025'!AG50</f>
        <v>0.86699999999999999</v>
      </c>
      <c r="AO479" s="45">
        <f>'2025'!AH50</f>
        <v>0.1245</v>
      </c>
      <c r="AP479" s="43">
        <f>'2025'!AI50</f>
        <v>100.83867223961045</v>
      </c>
      <c r="AQ479" s="47">
        <f>'2025'!AJ50</f>
        <v>103.94126668582537</v>
      </c>
      <c r="AR479" s="48">
        <f>'2025'!AK50</f>
        <v>6</v>
      </c>
      <c r="AS479" s="49">
        <f>'2025'!AL50</f>
        <v>3</v>
      </c>
      <c r="AT479" s="49">
        <f>'2025'!AM50</f>
        <v>3</v>
      </c>
      <c r="AU479" s="49">
        <f>'2025'!AN50</f>
        <v>0</v>
      </c>
      <c r="AV479" s="49">
        <f>'2025'!AO50</f>
        <v>6</v>
      </c>
      <c r="AW479" s="49">
        <f>'2025'!AP50</f>
        <v>7</v>
      </c>
      <c r="AX479" s="49">
        <f>'2025'!AQ50</f>
        <v>0</v>
      </c>
      <c r="AY479" s="50">
        <f>'2025'!AR50</f>
        <v>0</v>
      </c>
      <c r="AZ479" s="60">
        <f>'2025'!AS50</f>
        <v>17</v>
      </c>
      <c r="BA479" s="61">
        <f>'2025'!AT50</f>
        <v>281.39999999999998</v>
      </c>
      <c r="BB479" s="61">
        <f>'2025'!AU50</f>
        <v>1</v>
      </c>
      <c r="BC479" s="61">
        <f>'2025'!AV50</f>
        <v>1</v>
      </c>
      <c r="BD479" s="61">
        <f>'2025'!AW50</f>
        <v>0</v>
      </c>
      <c r="BE479" s="61">
        <f>'2025'!AX50</f>
        <v>1.6</v>
      </c>
      <c r="BF479" s="62">
        <f>'2025'!AY50</f>
        <v>0</v>
      </c>
      <c r="BG479" s="62">
        <f>'2025'!AZ50</f>
        <v>0</v>
      </c>
      <c r="BH479" s="62">
        <f>'2025'!BA50</f>
        <v>3.4</v>
      </c>
      <c r="BI479" s="62">
        <f>'2025'!BB50</f>
        <v>1</v>
      </c>
      <c r="BJ479" s="62">
        <f>'2025'!BC50</f>
        <v>16</v>
      </c>
      <c r="BK479" s="62">
        <f>'2025'!BH50</f>
        <v>100</v>
      </c>
      <c r="BL479" s="62">
        <f>'2025'!BI50</f>
        <v>0</v>
      </c>
      <c r="BM479" s="62">
        <f>'2025'!BJ50</f>
        <v>100</v>
      </c>
      <c r="BN479" s="63">
        <f>'2025'!BK50</f>
        <v>0</v>
      </c>
      <c r="BO479" s="60">
        <f>'2025'!BL50</f>
        <v>98</v>
      </c>
      <c r="BP479" s="61">
        <f>'2025'!BM50</f>
        <v>2766.6</v>
      </c>
      <c r="BQ479" s="61">
        <f>'2025'!BN50</f>
        <v>13</v>
      </c>
      <c r="BR479" s="61">
        <f>'2025'!BO50</f>
        <v>5</v>
      </c>
      <c r="BS479" s="61">
        <f>'2025'!BP50</f>
        <v>0</v>
      </c>
      <c r="BT479" s="61">
        <f>'2025'!BQ50</f>
        <v>25.2</v>
      </c>
      <c r="BU479" s="62">
        <f>'2025'!BR50</f>
        <v>0</v>
      </c>
      <c r="BV479" s="62">
        <f>'2025'!BS50</f>
        <v>0</v>
      </c>
      <c r="BW479" s="62">
        <f>'2025'!BT50</f>
        <v>1.36</v>
      </c>
      <c r="BX479" s="62">
        <f>'2025'!BU50</f>
        <v>5</v>
      </c>
      <c r="BY479" s="62">
        <f>'2025'!BV50</f>
        <v>15.3</v>
      </c>
      <c r="BZ479" s="62">
        <f>'2025'!CA50</f>
        <v>50</v>
      </c>
      <c r="CA479" s="62">
        <f>'2025'!CB50</f>
        <v>16.7</v>
      </c>
      <c r="CB479" s="62">
        <f>'2025'!CC50</f>
        <v>83.3</v>
      </c>
      <c r="CC479" s="63">
        <f>'2025'!CD50</f>
        <v>16.7</v>
      </c>
      <c r="CD479" s="60">
        <f>'2025'!CE50</f>
        <v>637</v>
      </c>
      <c r="CE479" s="61">
        <f>'2025'!CF50</f>
        <v>3741.6000000000004</v>
      </c>
      <c r="CF479" s="61">
        <f>'2025'!CG50</f>
        <v>60</v>
      </c>
      <c r="CG479" s="61">
        <f>'2025'!CH50</f>
        <v>42</v>
      </c>
      <c r="CH479" s="61">
        <f>'2025'!CI50</f>
        <v>9</v>
      </c>
      <c r="CI479" s="61">
        <f>'2025'!CJ50</f>
        <v>39.599999999999994</v>
      </c>
      <c r="CJ479" s="62">
        <f>'2025'!CK50</f>
        <v>1.06</v>
      </c>
      <c r="CK479" s="62">
        <f>'2025'!CL50</f>
        <v>0</v>
      </c>
      <c r="CL479" s="62">
        <f>'2025'!CM50</f>
        <v>2.29</v>
      </c>
      <c r="CM479" s="62">
        <f>'2025'!CN50</f>
        <v>2.2999999999999998</v>
      </c>
      <c r="CN479" s="62">
        <f>'2025'!CO50</f>
        <v>16.100000000000001</v>
      </c>
      <c r="CO479" s="62">
        <f>'2025'!CT50</f>
        <v>65.2</v>
      </c>
      <c r="CP479" s="62">
        <f>'2025'!CU50</f>
        <v>4.5</v>
      </c>
      <c r="CQ479" s="62">
        <f>'2025'!CV50</f>
        <v>85.6</v>
      </c>
      <c r="CR479" s="63">
        <f>'2025'!CW50</f>
        <v>14.4</v>
      </c>
      <c r="CS479" s="60">
        <f>'2025'!CX50</f>
        <v>653</v>
      </c>
      <c r="CT479" s="61">
        <f>'2025'!CY50</f>
        <v>2367.6000000000004</v>
      </c>
      <c r="CU479" s="61">
        <f>'2025'!CZ50</f>
        <v>88</v>
      </c>
      <c r="CV479" s="61">
        <f>'2025'!DA50</f>
        <v>59</v>
      </c>
      <c r="CW479" s="61">
        <f>'2025'!DB50</f>
        <v>4</v>
      </c>
      <c r="CX479" s="61">
        <f>'2025'!DC50</f>
        <v>14.399999999999999</v>
      </c>
      <c r="CY479" s="62">
        <f>'2025'!DD50</f>
        <v>0.74</v>
      </c>
      <c r="CZ479" s="62">
        <f>'2025'!DE50</f>
        <v>0</v>
      </c>
      <c r="DA479" s="62">
        <f>'2025'!DF50</f>
        <v>1.81</v>
      </c>
      <c r="DB479" s="62">
        <f>'2025'!DG50</f>
        <v>1.8</v>
      </c>
      <c r="DC479" s="62">
        <f>'2025'!DH50</f>
        <v>11.4</v>
      </c>
      <c r="DD479" s="62">
        <f>'2025'!DM50</f>
        <v>40</v>
      </c>
      <c r="DE479" s="62">
        <f>'2025'!DN50</f>
        <v>0</v>
      </c>
      <c r="DF479" s="62">
        <f>'2025'!DO50</f>
        <v>87</v>
      </c>
      <c r="DG479" s="63">
        <f>'2025'!DP50</f>
        <v>12.5</v>
      </c>
      <c r="DH479" s="60">
        <f>'2025'!DQ50</f>
        <v>587</v>
      </c>
      <c r="DI479" s="61">
        <f>'2025'!DR50</f>
        <v>2969</v>
      </c>
      <c r="DJ479" s="61">
        <f>'2025'!DS50</f>
        <v>72</v>
      </c>
      <c r="DK479" s="61">
        <f>'2025'!DT50</f>
        <v>44</v>
      </c>
      <c r="DL479" s="61">
        <f>'2025'!DU50</f>
        <v>3</v>
      </c>
      <c r="DM479" s="61">
        <f>'2025'!DV50</f>
        <v>16.799999999999997</v>
      </c>
      <c r="DN479" s="62">
        <f>'2025'!DW50</f>
        <v>0.8</v>
      </c>
      <c r="DO479" s="62">
        <f>'2025'!DX50</f>
        <v>0</v>
      </c>
      <c r="DP479" s="62">
        <f>'2025'!DY50</f>
        <v>1.48</v>
      </c>
      <c r="DQ479" s="62">
        <f>'2025'!DZ50</f>
        <v>2.2000000000000002</v>
      </c>
      <c r="DR479" s="62">
        <f>'2025'!EA50</f>
        <v>12.8</v>
      </c>
      <c r="DS479" s="62">
        <f>'2025'!EF50</f>
        <v>57.9</v>
      </c>
      <c r="DT479" s="62">
        <f>'2025'!EG50</f>
        <v>2.2000000000000002</v>
      </c>
      <c r="DU479" s="62">
        <f>'2025'!EH50</f>
        <v>86.4</v>
      </c>
      <c r="DV479" s="63">
        <f>'2025'!EI50</f>
        <v>12.4</v>
      </c>
    </row>
    <row r="480" spans="1:126" ht="15.75" customHeight="1" x14ac:dyDescent="0.2">
      <c r="A480" s="30">
        <f t="shared" si="49"/>
        <v>478</v>
      </c>
      <c r="B480" s="31">
        <f>'2017'!A46</f>
        <v>44</v>
      </c>
      <c r="C480" s="31">
        <v>2017</v>
      </c>
      <c r="D480" s="32" t="str">
        <f>'2017'!B46</f>
        <v>Noah Brown</v>
      </c>
      <c r="E480" s="32" t="str" cm="1">
        <f t="array" ref="E480">_xlfn.IFS(F480&gt;12.5,"Cornerstone",AND(F480&gt;11.995,F480&lt;12.5),"Elite",AND(F480&gt;11,F480&lt;12.995),"Elite Upside",AND(F480&gt;=9.69,F480&lt;10.999),"Upside",AND(F480&gt;8.4,F480&lt;9.999),"Upside Lite",AND(F480&gt;7.25,F480&lt;8.999),"Outlier",AND(F480&gt;=6,F480&lt;7.25),"Outlier Lite",F480&lt;6.999,"Purgatory")</f>
        <v>Purgatory</v>
      </c>
      <c r="F480" s="33">
        <f>'2017'!C46</f>
        <v>4.652857142857143</v>
      </c>
      <c r="G480" s="33">
        <f t="shared" si="50"/>
        <v>22.1</v>
      </c>
      <c r="H480" s="303">
        <f t="shared" si="51"/>
        <v>-2.1688072160869076</v>
      </c>
      <c r="I480" s="34" t="str">
        <f>'2017'!D46</f>
        <v>Ohio State</v>
      </c>
      <c r="J480" s="35">
        <f>'2017'!E46</f>
        <v>2</v>
      </c>
      <c r="K480" s="36">
        <f>'2017'!F46</f>
        <v>35070</v>
      </c>
      <c r="L480" s="37">
        <f>'2017'!G46</f>
        <v>29.745205479452054</v>
      </c>
      <c r="M480" s="37" t="str">
        <f>'2017'!H46</f>
        <v>JR</v>
      </c>
      <c r="N480" s="37">
        <f>'2017'!I46</f>
        <v>21.32054794520548</v>
      </c>
      <c r="O480" s="37" t="str">
        <f>'2017'!J46</f>
        <v>Wide</v>
      </c>
      <c r="P480" s="37" t="str">
        <f>'2017'!K46</f>
        <v>SLOB</v>
      </c>
      <c r="Q480" s="37" t="str">
        <f>'2017'!L46</f>
        <v>N/A</v>
      </c>
      <c r="R480" s="55">
        <f>'2017'!M46</f>
        <v>74</v>
      </c>
      <c r="S480" s="55">
        <f>'2017'!N46</f>
        <v>225</v>
      </c>
      <c r="T480" s="231">
        <f t="shared" si="52"/>
        <v>28.887970485948276</v>
      </c>
      <c r="U480" s="37">
        <f>'2017'!O46</f>
        <v>4.5599999999999996</v>
      </c>
      <c r="V480" s="56">
        <f>'2017'!P46</f>
        <v>7</v>
      </c>
      <c r="W480" s="57">
        <f>'2017'!Q46</f>
        <v>0</v>
      </c>
      <c r="X480" s="58">
        <f>'2017'!R46</f>
        <v>0</v>
      </c>
      <c r="Y480" s="58">
        <f>'2017'!S46</f>
        <v>2.4278392230914487E-3</v>
      </c>
      <c r="Z480" s="58">
        <f>'2017'!T46</f>
        <v>0</v>
      </c>
      <c r="AA480" s="58">
        <f>'2017'!U46</f>
        <v>0.1566152407667134</v>
      </c>
      <c r="AB480" s="58">
        <f>'2017'!V46</f>
        <v>0.1566152407667134</v>
      </c>
      <c r="AC480" s="59">
        <f>'2017'!W46</f>
        <v>0.1566152407667134</v>
      </c>
      <c r="AD480" s="42" t="str">
        <f>'2017'!X46</f>
        <v>N/A</v>
      </c>
      <c r="AE480" s="43">
        <f>'2017'!Y46</f>
        <v>1.66</v>
      </c>
      <c r="AF480" s="43">
        <f>'2017'!Z46</f>
        <v>3.1</v>
      </c>
      <c r="AG480" s="43">
        <f>'2017'!AA46</f>
        <v>12.6</v>
      </c>
      <c r="AH480" s="43">
        <f>'2017'!AB46</f>
        <v>0.75</v>
      </c>
      <c r="AI480" s="43">
        <f>'2017'!AC46</f>
        <v>1.04</v>
      </c>
      <c r="AJ480" s="44" t="str">
        <f>'2017'!AD46</f>
        <v>N/A</v>
      </c>
      <c r="AK480" s="44" t="str">
        <f>'2017'!AE46</f>
        <v>N/A</v>
      </c>
      <c r="AL480" s="45">
        <f>'2017'!AF46</f>
        <v>8.5999999999999993E-2</v>
      </c>
      <c r="AM480" s="46">
        <f t="shared" si="55"/>
        <v>0</v>
      </c>
      <c r="AN480" s="45">
        <f>'2017'!AG46</f>
        <v>0.8640000000000001</v>
      </c>
      <c r="AO480" s="45">
        <f>'2017'!AH46</f>
        <v>6.6000000000000003E-2</v>
      </c>
      <c r="AP480" s="43">
        <f>'2017'!AI46</f>
        <v>104.07661125647869</v>
      </c>
      <c r="AQ480" s="47">
        <f>'2017'!AJ46</f>
        <v>105.14042158428265</v>
      </c>
      <c r="AR480" s="48">
        <f>'2017'!AK46</f>
        <v>4</v>
      </c>
      <c r="AS480" s="49">
        <f>'2017'!AL46</f>
        <v>0</v>
      </c>
      <c r="AT480" s="49">
        <f>'2017'!AM46</f>
        <v>2</v>
      </c>
      <c r="AU480" s="49">
        <f>'2017'!AN46</f>
        <v>0</v>
      </c>
      <c r="AV480" s="49">
        <f>'2017'!AO46</f>
        <v>6</v>
      </c>
      <c r="AW480" s="49">
        <f>'2017'!AP46</f>
        <v>7</v>
      </c>
      <c r="AX480" s="49">
        <f>'2017'!AQ46</f>
        <v>1</v>
      </c>
      <c r="AY480" s="50">
        <f>'2017'!AR46</f>
        <v>1</v>
      </c>
      <c r="AZ480" s="60">
        <f>'2017'!AS46</f>
        <v>0</v>
      </c>
      <c r="BA480" s="61">
        <f>'2017'!AT46</f>
        <v>2178</v>
      </c>
      <c r="BB480" s="61">
        <f>'2017'!AU46</f>
        <v>0</v>
      </c>
      <c r="BC480" s="61">
        <f>'2017'!AV46</f>
        <v>0</v>
      </c>
      <c r="BD480" s="61">
        <f>'2017'!AW46</f>
        <v>0</v>
      </c>
      <c r="BE480" s="61">
        <f>'2017'!AX46</f>
        <v>0</v>
      </c>
      <c r="BF480" s="62">
        <f>'2017'!AY46</f>
        <v>0</v>
      </c>
      <c r="BG480" s="62">
        <f>'2017'!AZ46</f>
        <v>0</v>
      </c>
      <c r="BH480" s="62">
        <f>'2017'!BA46</f>
        <v>0</v>
      </c>
      <c r="BI480" s="62">
        <f>'2017'!BB46</f>
        <v>0</v>
      </c>
      <c r="BJ480" s="62">
        <f>'2017'!BC46</f>
        <v>0</v>
      </c>
      <c r="BK480" s="62">
        <f>'2017'!BD46</f>
        <v>0</v>
      </c>
      <c r="BL480" s="62">
        <f>'2017'!BE46</f>
        <v>0</v>
      </c>
      <c r="BM480" s="62">
        <f>'2017'!BF46</f>
        <v>0</v>
      </c>
      <c r="BN480" s="63">
        <f>'2017'!BG46</f>
        <v>0</v>
      </c>
      <c r="BO480" s="60">
        <f>'2017'!BH46</f>
        <v>0</v>
      </c>
      <c r="BP480" s="61">
        <f>'2017'!BI46</f>
        <v>2846</v>
      </c>
      <c r="BQ480" s="61">
        <f>'2017'!BJ46</f>
        <v>0</v>
      </c>
      <c r="BR480" s="61">
        <f>'2017'!BK46</f>
        <v>0</v>
      </c>
      <c r="BS480" s="61">
        <f>'2017'!BL46</f>
        <v>0</v>
      </c>
      <c r="BT480" s="61">
        <f>'2017'!BM46</f>
        <v>0</v>
      </c>
      <c r="BU480" s="62">
        <f>'2017'!BN46</f>
        <v>0</v>
      </c>
      <c r="BV480" s="62">
        <f>'2017'!BO46</f>
        <v>0</v>
      </c>
      <c r="BW480" s="62">
        <f>'2017'!BP46</f>
        <v>0</v>
      </c>
      <c r="BX480" s="62">
        <f>'2017'!BQ46</f>
        <v>0</v>
      </c>
      <c r="BY480" s="62">
        <f>'2017'!BR46</f>
        <v>0</v>
      </c>
      <c r="BZ480" s="62">
        <f>'2017'!BS46</f>
        <v>0</v>
      </c>
      <c r="CA480" s="62">
        <f>'2017'!BT46</f>
        <v>0</v>
      </c>
      <c r="CB480" s="62">
        <f>'2017'!BU46</f>
        <v>0</v>
      </c>
      <c r="CC480" s="63">
        <f>'2017'!BV46</f>
        <v>0</v>
      </c>
      <c r="CD480" s="60">
        <f>'2017'!BW46</f>
        <v>9</v>
      </c>
      <c r="CE480" s="61">
        <f>'2017'!BX46</f>
        <v>3707</v>
      </c>
      <c r="CF480" s="61">
        <f>'2017'!BY46</f>
        <v>1</v>
      </c>
      <c r="CG480" s="61">
        <f>'2017'!BZ46</f>
        <v>1</v>
      </c>
      <c r="CH480" s="61">
        <f>'2017'!CA46</f>
        <v>0</v>
      </c>
      <c r="CI480" s="61">
        <f>'2017'!CB46</f>
        <v>42</v>
      </c>
      <c r="CJ480" s="62">
        <f>'2017'!CC46</f>
        <v>0</v>
      </c>
      <c r="CK480" s="62">
        <f>'2017'!CD46</f>
        <v>0</v>
      </c>
      <c r="CL480" s="62">
        <f>'2017'!CE46</f>
        <v>0.28999999999999998</v>
      </c>
      <c r="CM480" s="62">
        <f>'2017'!CF46</f>
        <v>0</v>
      </c>
      <c r="CN480" s="62">
        <f>'2017'!CG46</f>
        <v>0</v>
      </c>
      <c r="CO480" s="62">
        <f>'2017'!CH46</f>
        <v>0</v>
      </c>
      <c r="CP480" s="62">
        <f>'2017'!CI46</f>
        <v>0</v>
      </c>
      <c r="CQ480" s="62">
        <f>'2017'!CJ46</f>
        <v>6.1</v>
      </c>
      <c r="CR480" s="63">
        <f>'2017'!CK46</f>
        <v>93.9</v>
      </c>
      <c r="CS480" s="60">
        <f>'2017'!CL46</f>
        <v>0</v>
      </c>
      <c r="CT480" s="61">
        <f>'2017'!CM46</f>
        <v>2455</v>
      </c>
      <c r="CU480" s="61">
        <f>'2017'!CN46</f>
        <v>0</v>
      </c>
      <c r="CV480" s="61">
        <f>'2017'!CO46</f>
        <v>0</v>
      </c>
      <c r="CW480" s="61">
        <f>'2017'!CP46</f>
        <v>0</v>
      </c>
      <c r="CX480" s="61">
        <f>'2017'!CQ46</f>
        <v>19</v>
      </c>
      <c r="CY480" s="62">
        <f>'2017'!CR46</f>
        <v>0</v>
      </c>
      <c r="CZ480" s="62">
        <f>'2017'!CS46</f>
        <v>0</v>
      </c>
      <c r="DA480" s="62">
        <f>'2017'!CT46</f>
        <v>0</v>
      </c>
      <c r="DB480" s="62">
        <f>'2017'!CU46</f>
        <v>0</v>
      </c>
      <c r="DC480" s="62">
        <f>'2017'!CV46</f>
        <v>0</v>
      </c>
      <c r="DD480" s="62">
        <f>'2017'!CW46</f>
        <v>0</v>
      </c>
      <c r="DE480" s="62">
        <f>'2017'!CX46</f>
        <v>0</v>
      </c>
      <c r="DF480" s="62">
        <f>'2017'!CY46</f>
        <v>0</v>
      </c>
      <c r="DG480" s="63">
        <f>'2017'!CZ46</f>
        <v>0</v>
      </c>
      <c r="DH480" s="60">
        <f>'2017'!DA46</f>
        <v>402</v>
      </c>
      <c r="DI480" s="61">
        <f>'2017'!DB46</f>
        <v>2566.8000000000002</v>
      </c>
      <c r="DJ480" s="61">
        <f>'2017'!DC46</f>
        <v>49</v>
      </c>
      <c r="DK480" s="61">
        <f>'2017'!DD46</f>
        <v>32</v>
      </c>
      <c r="DL480" s="61">
        <f>'2017'!DE46</f>
        <v>7</v>
      </c>
      <c r="DM480" s="61">
        <f>'2017'!DF46</f>
        <v>26</v>
      </c>
      <c r="DN480" s="62">
        <f>'2017'!DG46</f>
        <v>0.75</v>
      </c>
      <c r="DO480" s="62">
        <f>'2017'!DH46</f>
        <v>1.04</v>
      </c>
      <c r="DP480" s="62">
        <f>'2017'!DI46</f>
        <v>1.66</v>
      </c>
      <c r="DQ480" s="62">
        <f>'2017'!DJ46</f>
        <v>3.1</v>
      </c>
      <c r="DR480" s="62">
        <f>'2017'!DK46</f>
        <v>12.6</v>
      </c>
      <c r="DS480" s="62">
        <f>'2017'!DL46</f>
        <v>0</v>
      </c>
      <c r="DT480" s="62">
        <f>'2017'!DM46</f>
        <v>8.6</v>
      </c>
      <c r="DU480" s="62">
        <f>'2017'!DN46</f>
        <v>86.4</v>
      </c>
      <c r="DV480" s="63">
        <f>'2017'!DO46</f>
        <v>13.2</v>
      </c>
    </row>
    <row r="481" spans="1:126" ht="15.75" customHeight="1" x14ac:dyDescent="0.2">
      <c r="A481" s="30">
        <f t="shared" si="49"/>
        <v>478</v>
      </c>
      <c r="B481" s="31">
        <f>'2017'!A47</f>
        <v>44</v>
      </c>
      <c r="C481" s="31">
        <v>2017</v>
      </c>
      <c r="D481" s="32" t="str">
        <f>'2017'!B47</f>
        <v>Quincy Adeboyejo</v>
      </c>
      <c r="E481" s="32" t="str" cm="1">
        <f t="array" ref="E481">_xlfn.IFS(F481&gt;12.5,"Cornerstone",AND(F481&gt;11.995,F481&lt;12.5),"Elite",AND(F481&gt;11,F481&lt;12.995),"Elite Upside",AND(F481&gt;=9.69,F481&lt;10.999),"Upside",AND(F481&gt;8.4,F481&lt;9.999),"Upside Lite",AND(F481&gt;7.25,F481&lt;8.999),"Outlier",AND(F481&gt;=6,F481&lt;7.25),"Outlier Lite",F481&lt;6.999,"Purgatory")</f>
        <v>Purgatory</v>
      </c>
      <c r="F481" s="33">
        <f>'2017'!C47</f>
        <v>4.652857142857143</v>
      </c>
      <c r="G481" s="33">
        <f t="shared" si="50"/>
        <v>22.1</v>
      </c>
      <c r="H481" s="303">
        <f t="shared" si="51"/>
        <v>-2.1688072160869076</v>
      </c>
      <c r="I481" s="34" t="str">
        <f>'2017'!D47</f>
        <v>Ole Miss</v>
      </c>
      <c r="J481" s="35">
        <f>'2017'!E47</f>
        <v>1</v>
      </c>
      <c r="K481" s="36">
        <f>'2017'!F47</f>
        <v>34845</v>
      </c>
      <c r="L481" s="37">
        <f>'2017'!G47</f>
        <v>30.361643835616437</v>
      </c>
      <c r="M481" s="37" t="str">
        <f>'2017'!H47</f>
        <v>SR</v>
      </c>
      <c r="N481" s="37">
        <f>'2017'!I47</f>
        <v>21.936986301369863</v>
      </c>
      <c r="O481" s="37" t="str">
        <f>'2017'!J47</f>
        <v>Wide</v>
      </c>
      <c r="P481" s="37" t="str">
        <f>'2017'!K47</f>
        <v>PROTO Z</v>
      </c>
      <c r="Q481" s="37" t="str">
        <f>'2017'!L47</f>
        <v>N/A</v>
      </c>
      <c r="R481" s="55">
        <f>'2017'!M47</f>
        <v>73</v>
      </c>
      <c r="S481" s="55">
        <f>'2017'!N47</f>
        <v>197</v>
      </c>
      <c r="T481" s="231">
        <f t="shared" si="52"/>
        <v>25.990728881439004</v>
      </c>
      <c r="U481" s="37">
        <f>'2017'!O47</f>
        <v>4.42</v>
      </c>
      <c r="V481" s="56">
        <f>'2017'!P47</f>
        <v>0</v>
      </c>
      <c r="W481" s="57">
        <f>'2017'!Q47</f>
        <v>0</v>
      </c>
      <c r="X481" s="58">
        <f>'2017'!R47</f>
        <v>2.1992940537605213E-2</v>
      </c>
      <c r="Y481" s="58">
        <f>'2017'!S47</f>
        <v>9.1333527866939018E-2</v>
      </c>
      <c r="Z481" s="58">
        <f>'2017'!T47</f>
        <v>0.13881866237646517</v>
      </c>
      <c r="AA481" s="58">
        <f>'2017'!U47</f>
        <v>0.12066684308017994</v>
      </c>
      <c r="AB481" s="58">
        <f>'2017'!V47</f>
        <v>0.12974275272832256</v>
      </c>
      <c r="AC481" s="59">
        <f>'2017'!W47</f>
        <v>0.12974275272832256</v>
      </c>
      <c r="AD481" s="42" t="str">
        <f>'2017'!X47</f>
        <v>N/A</v>
      </c>
      <c r="AE481" s="43">
        <f>'2017'!Y47</f>
        <v>2.0299999999999998</v>
      </c>
      <c r="AF481" s="43">
        <f>'2017'!Z47</f>
        <v>8.1</v>
      </c>
      <c r="AG481" s="43">
        <f>'2017'!AA47</f>
        <v>12.9</v>
      </c>
      <c r="AH481" s="43">
        <f>'2017'!AB47</f>
        <v>0.24</v>
      </c>
      <c r="AI481" s="43">
        <f>'2017'!AC47</f>
        <v>0.94</v>
      </c>
      <c r="AJ481" s="44" t="str">
        <f>'2017'!AD47</f>
        <v>N/A</v>
      </c>
      <c r="AK481" s="44" t="str">
        <f>'2017'!AE47</f>
        <v>N/A</v>
      </c>
      <c r="AL481" s="45">
        <f>'2017'!AF47</f>
        <v>0.125</v>
      </c>
      <c r="AM481" s="46">
        <f t="shared" si="55"/>
        <v>0</v>
      </c>
      <c r="AN481" s="45">
        <f>'2017'!AG47</f>
        <v>0.93299999999999994</v>
      </c>
      <c r="AO481" s="45">
        <f>'2017'!AH47</f>
        <v>0.51200000000000001</v>
      </c>
      <c r="AP481" s="43">
        <f>'2017'!AI47</f>
        <v>103.23028929732912</v>
      </c>
      <c r="AQ481" s="47">
        <f>'2017'!AJ47</f>
        <v>102.17871248078056</v>
      </c>
      <c r="AR481" s="48">
        <f>'2017'!AK47</f>
        <v>3</v>
      </c>
      <c r="AS481" s="49">
        <f>'2017'!AL47</f>
        <v>0</v>
      </c>
      <c r="AT481" s="49">
        <f>'2017'!AM47</f>
        <v>4</v>
      </c>
      <c r="AU481" s="49">
        <f>'2017'!AN47</f>
        <v>6</v>
      </c>
      <c r="AV481" s="49">
        <f>'2017'!AO47</f>
        <v>9</v>
      </c>
      <c r="AW481" s="49">
        <f>'2017'!AP47</f>
        <v>7</v>
      </c>
      <c r="AX481" s="49">
        <f>'2017'!AQ47</f>
        <v>0</v>
      </c>
      <c r="AY481" s="50">
        <f>'2017'!AR47</f>
        <v>0</v>
      </c>
      <c r="AZ481" s="60">
        <f>'2017'!AS47</f>
        <v>0</v>
      </c>
      <c r="BA481" s="61">
        <f>'2017'!AT47</f>
        <v>3249</v>
      </c>
      <c r="BB481" s="61">
        <f>'2017'!AU47</f>
        <v>0</v>
      </c>
      <c r="BC481" s="61">
        <f>'2017'!AV47</f>
        <v>0</v>
      </c>
      <c r="BD481" s="61">
        <f>'2017'!AW47</f>
        <v>0</v>
      </c>
      <c r="BE481" s="61">
        <f>'2017'!AX47</f>
        <v>0</v>
      </c>
      <c r="BF481" s="62">
        <f>'2017'!AY47</f>
        <v>0</v>
      </c>
      <c r="BG481" s="62">
        <f>'2017'!AZ47</f>
        <v>0</v>
      </c>
      <c r="BH481" s="62">
        <f>'2017'!BA47</f>
        <v>0</v>
      </c>
      <c r="BI481" s="62">
        <f>'2017'!BB47</f>
        <v>0</v>
      </c>
      <c r="BJ481" s="62">
        <f>'2017'!BC47</f>
        <v>0</v>
      </c>
      <c r="BK481" s="62">
        <f>'2017'!BD47</f>
        <v>0</v>
      </c>
      <c r="BL481" s="62">
        <f>'2017'!BE47</f>
        <v>0</v>
      </c>
      <c r="BM481" s="62">
        <f>'2017'!BF47</f>
        <v>0</v>
      </c>
      <c r="BN481" s="63">
        <f>'2017'!BG47</f>
        <v>0</v>
      </c>
      <c r="BO481" s="60">
        <f>'2017'!BH47</f>
        <v>81</v>
      </c>
      <c r="BP481" s="61">
        <f>'2017'!BI47</f>
        <v>3683</v>
      </c>
      <c r="BQ481" s="61">
        <f>'2017'!BJ47</f>
        <v>0</v>
      </c>
      <c r="BR481" s="61">
        <f>'2017'!BK47</f>
        <v>7</v>
      </c>
      <c r="BS481" s="61">
        <f>'2017'!BL47</f>
        <v>1</v>
      </c>
      <c r="BT481" s="61">
        <f>'2017'!BM47</f>
        <v>24</v>
      </c>
      <c r="BU481" s="62">
        <f>'2017'!BN47</f>
        <v>0</v>
      </c>
      <c r="BV481" s="62">
        <f>'2017'!BO47</f>
        <v>0</v>
      </c>
      <c r="BW481" s="62">
        <f>'2017'!BP47</f>
        <v>0</v>
      </c>
      <c r="BX481" s="62">
        <f>'2017'!BQ47</f>
        <v>0</v>
      </c>
      <c r="BY481" s="62">
        <f>'2017'!BR47</f>
        <v>0</v>
      </c>
      <c r="BZ481" s="62">
        <f>'2017'!BS47</f>
        <v>0</v>
      </c>
      <c r="CA481" s="62">
        <f>'2017'!BT47</f>
        <v>0</v>
      </c>
      <c r="CB481" s="62">
        <f>'2017'!BU47</f>
        <v>0</v>
      </c>
      <c r="CC481" s="63">
        <f>'2017'!BV47</f>
        <v>0</v>
      </c>
      <c r="CD481" s="60">
        <f>'2017'!BW47</f>
        <v>313</v>
      </c>
      <c r="CE481" s="61">
        <f>'2017'!BX47</f>
        <v>3427</v>
      </c>
      <c r="CF481" s="61">
        <f>'2017'!BY47</f>
        <v>45</v>
      </c>
      <c r="CG481" s="61">
        <f>'2017'!BZ47</f>
        <v>26</v>
      </c>
      <c r="CH481" s="61">
        <f>'2017'!CA47</f>
        <v>2</v>
      </c>
      <c r="CI481" s="61">
        <f>'2017'!CB47</f>
        <v>24</v>
      </c>
      <c r="CJ481" s="62">
        <f>'2017'!CC47</f>
        <v>0</v>
      </c>
      <c r="CK481" s="62">
        <f>'2017'!CD47</f>
        <v>0</v>
      </c>
      <c r="CL481" s="62">
        <f>'2017'!CE47</f>
        <v>1.38</v>
      </c>
      <c r="CM481" s="62">
        <f>'2017'!CF47</f>
        <v>5.3</v>
      </c>
      <c r="CN481" s="62">
        <f>'2017'!CG47</f>
        <v>9.6</v>
      </c>
      <c r="CO481" s="62">
        <f>'2017'!CH47</f>
        <v>0</v>
      </c>
      <c r="CP481" s="62">
        <f>'2017'!CI47</f>
        <v>7.1</v>
      </c>
      <c r="CQ481" s="62">
        <f>'2017'!CJ47</f>
        <v>39</v>
      </c>
      <c r="CR481" s="63">
        <f>'2017'!CK47</f>
        <v>61</v>
      </c>
      <c r="CS481" s="60">
        <f>'2017'!CL47</f>
        <v>604</v>
      </c>
      <c r="CT481" s="61">
        <f>'2017'!CM47</f>
        <v>4351</v>
      </c>
      <c r="CU481" s="61">
        <f>'2017'!CN47</f>
        <v>57</v>
      </c>
      <c r="CV481" s="61">
        <f>'2017'!CO47</f>
        <v>38</v>
      </c>
      <c r="CW481" s="61">
        <f>'2017'!CP47</f>
        <v>7</v>
      </c>
      <c r="CX481" s="61">
        <f>'2017'!CQ47</f>
        <v>35</v>
      </c>
      <c r="CY481" s="62">
        <f>'2017'!CR47</f>
        <v>0</v>
      </c>
      <c r="CZ481" s="62">
        <f>'2017'!CS47</f>
        <v>0</v>
      </c>
      <c r="DA481" s="62">
        <f>'2017'!CT47</f>
        <v>2.0299999999999998</v>
      </c>
      <c r="DB481" s="62">
        <f>'2017'!CU47</f>
        <v>8.1</v>
      </c>
      <c r="DC481" s="62">
        <f>'2017'!CV47</f>
        <v>10.5</v>
      </c>
      <c r="DD481" s="62">
        <f>'2017'!CW47</f>
        <v>0</v>
      </c>
      <c r="DE481" s="62">
        <f>'2017'!CX47</f>
        <v>5</v>
      </c>
      <c r="DF481" s="62">
        <f>'2017'!CY47</f>
        <v>3.9</v>
      </c>
      <c r="DG481" s="63">
        <f>'2017'!CZ47</f>
        <v>95.7</v>
      </c>
      <c r="DH481" s="60">
        <f>'2017'!DA47</f>
        <v>456</v>
      </c>
      <c r="DI481" s="61">
        <f>'2017'!DB47</f>
        <v>3779</v>
      </c>
      <c r="DJ481" s="61">
        <f>'2017'!DC47</f>
        <v>71</v>
      </c>
      <c r="DK481" s="61">
        <f>'2017'!DD47</f>
        <v>35</v>
      </c>
      <c r="DL481" s="61">
        <f>'2017'!DE47</f>
        <v>1</v>
      </c>
      <c r="DM481" s="61">
        <f>'2017'!DF47</f>
        <v>27</v>
      </c>
      <c r="DN481" s="62">
        <f>'2017'!DG47</f>
        <v>0.24</v>
      </c>
      <c r="DO481" s="62">
        <f>'2017'!DH47</f>
        <v>0.94</v>
      </c>
      <c r="DP481" s="62">
        <f>'2017'!DI47</f>
        <v>1.1399999999999999</v>
      </c>
      <c r="DQ481" s="62">
        <f>'2017'!DJ47</f>
        <v>3.3</v>
      </c>
      <c r="DR481" s="62">
        <f>'2017'!DK47</f>
        <v>12.9</v>
      </c>
      <c r="DS481" s="62">
        <f>'2017'!DL47</f>
        <v>0</v>
      </c>
      <c r="DT481" s="62">
        <f>'2017'!DM47</f>
        <v>12.5</v>
      </c>
      <c r="DU481" s="62">
        <f>'2017'!DN47</f>
        <v>93.3</v>
      </c>
      <c r="DV481" s="63">
        <f>'2017'!DO47</f>
        <v>6.7</v>
      </c>
    </row>
    <row r="482" spans="1:126" ht="15.75" customHeight="1" x14ac:dyDescent="0.2">
      <c r="A482" s="30">
        <f t="shared" si="49"/>
        <v>480</v>
      </c>
      <c r="B482" s="31">
        <f>'2022'!A46</f>
        <v>44</v>
      </c>
      <c r="C482" s="31">
        <v>2022</v>
      </c>
      <c r="D482" s="32" t="str">
        <f>'2022'!B46</f>
        <v>Braylon Sanders</v>
      </c>
      <c r="E482" s="32" t="str" cm="1">
        <f t="array" ref="E482">_xlfn.IFS(F482&gt;12.5,"Cornerstone",AND(F482&gt;11.995,F482&lt;12.5),"Elite",AND(F482&gt;11,F482&lt;12.995),"Elite Upside",AND(F482&gt;=9.69,F482&lt;10.999),"Upside",AND(F482&gt;8.4,F482&lt;9.999),"Upside Lite",AND(F482&gt;7.25,F482&lt;8.999),"Outlier",AND(F482&gt;=6,F482&lt;7.25),"Outlier Lite",F482&lt;6.999,"Purgatory")</f>
        <v>Purgatory</v>
      </c>
      <c r="F482" s="33">
        <f>'2022'!C46</f>
        <v>4.6514285714285721</v>
      </c>
      <c r="G482" s="33">
        <f t="shared" si="50"/>
        <v>21.9</v>
      </c>
      <c r="H482" s="303">
        <f t="shared" si="51"/>
        <v>-2.1696271510138803</v>
      </c>
      <c r="I482" s="34" t="str">
        <f>'2022'!D46</f>
        <v>Ole Miss</v>
      </c>
      <c r="J482" s="35">
        <f>'2022'!E46</f>
        <v>1</v>
      </c>
      <c r="K482" s="36">
        <f>'2022'!F46</f>
        <v>36181</v>
      </c>
      <c r="L482" s="37">
        <f>'2022'!G46</f>
        <v>26.701369863013699</v>
      </c>
      <c r="M482" s="37" t="str">
        <f>'2022'!H46</f>
        <v>SR</v>
      </c>
      <c r="N482" s="37">
        <f>'2022'!I46</f>
        <v>23.282191780821918</v>
      </c>
      <c r="O482" s="37" t="str">
        <f>'2022'!J46</f>
        <v>Wide</v>
      </c>
      <c r="P482" s="37" t="str">
        <f>'2022'!K46</f>
        <v>DEEP</v>
      </c>
      <c r="Q482" s="37" t="str">
        <f>'2022'!L46</f>
        <v>Poor Earner</v>
      </c>
      <c r="R482" s="55">
        <f>'2022'!M46</f>
        <v>72</v>
      </c>
      <c r="S482" s="55">
        <f>'2022'!N46</f>
        <v>194</v>
      </c>
      <c r="T482" s="231">
        <f t="shared" si="52"/>
        <v>26.31083857846728</v>
      </c>
      <c r="U482" s="35">
        <f>'2022'!O46</f>
        <v>4.42</v>
      </c>
      <c r="V482" s="56">
        <f>'2022'!P46</f>
        <v>0</v>
      </c>
      <c r="W482" s="57">
        <f>'2022'!Q46</f>
        <v>1.6493275818320222E-2</v>
      </c>
      <c r="X482" s="58">
        <f>'2022'!R46</f>
        <v>6.5191243685350009E-2</v>
      </c>
      <c r="Y482" s="58">
        <f>'2022'!S46</f>
        <v>8.247422680412371E-2</v>
      </c>
      <c r="Z482" s="58">
        <f>'2022'!T46</f>
        <v>0.1090171064076544</v>
      </c>
      <c r="AA482" s="58">
        <f>'2022'!U46</f>
        <v>0.15365239294710328</v>
      </c>
      <c r="AB482" s="58">
        <f>'2022'!V46</f>
        <v>0.15365239294710328</v>
      </c>
      <c r="AC482" s="59">
        <f>'2022'!W46</f>
        <v>0.15365239294710328</v>
      </c>
      <c r="AD482" s="42" t="str">
        <f>'2022'!X46</f>
        <v>N/A</v>
      </c>
      <c r="AE482" s="43">
        <f>'2022'!Y46</f>
        <v>2.14</v>
      </c>
      <c r="AF482" s="43">
        <f>'2022'!Z46</f>
        <v>6.2</v>
      </c>
      <c r="AG482" s="43">
        <f>'2022'!AA46</f>
        <v>22</v>
      </c>
      <c r="AH482" s="43">
        <f>'2022'!AB46</f>
        <v>1.47</v>
      </c>
      <c r="AI482" s="43">
        <f>'2022'!AC46</f>
        <v>1.54</v>
      </c>
      <c r="AJ482" s="44">
        <f>'2022'!AD46</f>
        <v>3.6284153005464483E-2</v>
      </c>
      <c r="AK482" s="44">
        <f>'2022'!AE46</f>
        <v>0.12397085610200365</v>
      </c>
      <c r="AL482" s="45">
        <f>'2022'!AF46</f>
        <v>0.08</v>
      </c>
      <c r="AM482" s="46">
        <f t="shared" si="55"/>
        <v>0.16699999999999998</v>
      </c>
      <c r="AN482" s="45">
        <f>'2022'!AG46</f>
        <v>0.89049999999999996</v>
      </c>
      <c r="AO482" s="45">
        <f>'2022'!AH46</f>
        <v>0.10650000000000001</v>
      </c>
      <c r="AP482" s="43">
        <f>'2022'!AI46</f>
        <v>101.65825443493326</v>
      </c>
      <c r="AQ482" s="47">
        <f>'2022'!AJ46</f>
        <v>98.562198963536915</v>
      </c>
      <c r="AR482" s="48">
        <f>'2022'!AK46</f>
        <v>4</v>
      </c>
      <c r="AS482" s="49">
        <f>'2022'!AL46</f>
        <v>0</v>
      </c>
      <c r="AT482" s="49">
        <f>'2022'!AM46</f>
        <v>4</v>
      </c>
      <c r="AU482" s="49">
        <f>'2022'!AN46</f>
        <v>5</v>
      </c>
      <c r="AV482" s="49">
        <f>'2022'!AO46</f>
        <v>9</v>
      </c>
      <c r="AW482" s="49">
        <f>'2022'!AP46</f>
        <v>6</v>
      </c>
      <c r="AX482" s="49">
        <f>'2022'!AQ46</f>
        <v>0</v>
      </c>
      <c r="AY482" s="50">
        <f>'2022'!AR46</f>
        <v>0</v>
      </c>
      <c r="AZ482" s="60">
        <f>'2022'!AS46</f>
        <v>65</v>
      </c>
      <c r="BA482" s="61">
        <f>'2022'!AT46</f>
        <v>3941</v>
      </c>
      <c r="BB482" s="61">
        <f>'2022'!AU46</f>
        <v>4</v>
      </c>
      <c r="BC482" s="61">
        <f>'2022'!AV46</f>
        <v>4</v>
      </c>
      <c r="BD482" s="61">
        <f>'2022'!AW46</f>
        <v>1</v>
      </c>
      <c r="BE482" s="61">
        <f>'2022'!AX46</f>
        <v>28</v>
      </c>
      <c r="BF482" s="62">
        <f>'2022'!AY46</f>
        <v>1.45</v>
      </c>
      <c r="BG482" s="62">
        <f>'2022'!AZ46</f>
        <v>0.63</v>
      </c>
      <c r="BH482" s="62">
        <f>'2022'!BA46</f>
        <v>4.6399999999999997</v>
      </c>
      <c r="BI482" s="62">
        <f>'2022'!BB46</f>
        <v>6.8</v>
      </c>
      <c r="BJ482" s="62">
        <f>'2022'!BC46</f>
        <v>0</v>
      </c>
      <c r="BK482" s="62">
        <f>'2022'!BH46</f>
        <v>100</v>
      </c>
      <c r="BL482" s="62">
        <f>'2022'!BI46</f>
        <v>0</v>
      </c>
      <c r="BM482" s="62">
        <f>'2022'!BJ46</f>
        <v>0</v>
      </c>
      <c r="BN482" s="63">
        <f>'2022'!BK46</f>
        <v>93.3</v>
      </c>
      <c r="BO482" s="60">
        <f>'2022'!BL46</f>
        <v>271</v>
      </c>
      <c r="BP482" s="61">
        <f>'2022'!BM46</f>
        <v>4157</v>
      </c>
      <c r="BQ482" s="61">
        <f>'2022'!BN46</f>
        <v>27</v>
      </c>
      <c r="BR482" s="61">
        <f>'2022'!BO46</f>
        <v>16</v>
      </c>
      <c r="BS482" s="61">
        <f>'2022'!BP46</f>
        <v>1</v>
      </c>
      <c r="BT482" s="61">
        <f>'2022'!BQ46</f>
        <v>21</v>
      </c>
      <c r="BU482" s="62">
        <f>'2022'!BR46</f>
        <v>0.71</v>
      </c>
      <c r="BV482" s="62">
        <f>'2022'!BS46</f>
        <v>1.1499999999999999</v>
      </c>
      <c r="BW482" s="62">
        <f>'2022'!BT46</f>
        <v>1.49</v>
      </c>
      <c r="BX482" s="62">
        <f>'2022'!BU46</f>
        <v>2.8</v>
      </c>
      <c r="BY482" s="62">
        <f>'2022'!BV46</f>
        <v>14.2</v>
      </c>
      <c r="BZ482" s="62">
        <f>'2022'!CA46</f>
        <v>28.6</v>
      </c>
      <c r="CA482" s="62">
        <f>'2022'!CB46</f>
        <v>0</v>
      </c>
      <c r="CB482" s="62">
        <f>'2022'!CC46</f>
        <v>99.5</v>
      </c>
      <c r="CC482" s="63">
        <f>'2022'!CD46</f>
        <v>0.5</v>
      </c>
      <c r="CD482" s="60">
        <f>'2022'!CE46</f>
        <v>192</v>
      </c>
      <c r="CE482" s="61">
        <f>'2022'!CF46</f>
        <v>2328</v>
      </c>
      <c r="CF482" s="61">
        <f>'2022'!CG46</f>
        <v>17</v>
      </c>
      <c r="CG482" s="61">
        <f>'2022'!CH46</f>
        <v>10</v>
      </c>
      <c r="CH482" s="61">
        <f>'2022'!CI46</f>
        <v>0</v>
      </c>
      <c r="CI482" s="61">
        <f>'2022'!CJ46</f>
        <v>11</v>
      </c>
      <c r="CJ482" s="62">
        <f>'2022'!CK46</f>
        <v>0.94</v>
      </c>
      <c r="CK482" s="62">
        <f>'2022'!CL46</f>
        <v>1.28</v>
      </c>
      <c r="CL482" s="62">
        <f>'2022'!CM46</f>
        <v>1.42</v>
      </c>
      <c r="CM482" s="62">
        <f>'2022'!CN46</f>
        <v>8.1999999999999993</v>
      </c>
      <c r="CN482" s="62">
        <f>'2022'!CO46</f>
        <v>15</v>
      </c>
      <c r="CO482" s="62">
        <f>'2022'!CT46</f>
        <v>20</v>
      </c>
      <c r="CP482" s="62">
        <f>'2022'!CU46</f>
        <v>0</v>
      </c>
      <c r="CQ482" s="62">
        <f>'2022'!CV46</f>
        <v>82.3</v>
      </c>
      <c r="CR482" s="63">
        <f>'2022'!CW46</f>
        <v>17.7</v>
      </c>
      <c r="CS482" s="60">
        <f>'2022'!CX46</f>
        <v>376</v>
      </c>
      <c r="CT482" s="61">
        <f>'2022'!CY46</f>
        <v>3449</v>
      </c>
      <c r="CU482" s="61">
        <f>'2022'!CZ46</f>
        <v>21</v>
      </c>
      <c r="CV482" s="61">
        <f>'2022'!DA46</f>
        <v>15</v>
      </c>
      <c r="CW482" s="61">
        <f>'2022'!DB46</f>
        <v>4</v>
      </c>
      <c r="CX482" s="61">
        <f>'2022'!DC46</f>
        <v>30</v>
      </c>
      <c r="CY482" s="62">
        <f>'2022'!DD46</f>
        <v>1.47</v>
      </c>
      <c r="CZ482" s="62">
        <f>'2022'!DE46</f>
        <v>1.54</v>
      </c>
      <c r="DA482" s="62">
        <f>'2022'!DF46</f>
        <v>2.14</v>
      </c>
      <c r="DB482" s="62">
        <f>'2022'!DG46</f>
        <v>4.9000000000000004</v>
      </c>
      <c r="DC482" s="62">
        <f>'2022'!DH46</f>
        <v>22</v>
      </c>
      <c r="DD482" s="62">
        <f>'2022'!DM46</f>
        <v>87.5</v>
      </c>
      <c r="DE482" s="62">
        <f>'2022'!DN46</f>
        <v>6.3</v>
      </c>
      <c r="DF482" s="62">
        <f>'2022'!DO46</f>
        <v>90.6</v>
      </c>
      <c r="DG482" s="63">
        <f>'2022'!DP46</f>
        <v>9.4</v>
      </c>
      <c r="DH482" s="60">
        <f>'2022'!DQ46</f>
        <v>549</v>
      </c>
      <c r="DI482" s="61">
        <f>'2022'!DR46</f>
        <v>3573</v>
      </c>
      <c r="DJ482" s="61">
        <f>'2022'!DS46</f>
        <v>53</v>
      </c>
      <c r="DK482" s="61">
        <f>'2022'!DT46</f>
        <v>23</v>
      </c>
      <c r="DL482" s="61">
        <f>'2022'!DU46</f>
        <v>4</v>
      </c>
      <c r="DM482" s="61">
        <f>'2022'!DV46</f>
        <v>21</v>
      </c>
      <c r="DN482" s="62">
        <f>'2022'!DW46</f>
        <v>0.51</v>
      </c>
      <c r="DO482" s="62">
        <f>'2022'!DX46</f>
        <v>1.52</v>
      </c>
      <c r="DP482" s="62">
        <f>'2022'!DY46</f>
        <v>1.66</v>
      </c>
      <c r="DQ482" s="62">
        <f>'2022'!DZ46</f>
        <v>6.2</v>
      </c>
      <c r="DR482" s="62">
        <f>'2022'!EA46</f>
        <v>21.3</v>
      </c>
      <c r="DS482" s="62">
        <f>'2022'!EF46</f>
        <v>16.7</v>
      </c>
      <c r="DT482" s="62">
        <f>'2022'!EG46</f>
        <v>8</v>
      </c>
      <c r="DU482" s="62">
        <f>'2022'!EH46</f>
        <v>87.5</v>
      </c>
      <c r="DV482" s="63">
        <f>'2022'!EI46</f>
        <v>11.9</v>
      </c>
    </row>
    <row r="483" spans="1:126" ht="15.75" customHeight="1" x14ac:dyDescent="0.2">
      <c r="A483" s="30">
        <f t="shared" si="49"/>
        <v>481</v>
      </c>
      <c r="B483" s="31">
        <f>'2022'!A47</f>
        <v>45</v>
      </c>
      <c r="C483" s="31">
        <v>2022</v>
      </c>
      <c r="D483" s="32" t="str">
        <f>'2022'!B47</f>
        <v>Devon Williams</v>
      </c>
      <c r="E483" s="32" t="str" cm="1">
        <f t="array" ref="E483">_xlfn.IFS(F483&gt;12.5,"Cornerstone",AND(F483&gt;11.995,F483&lt;12.5),"Elite",AND(F483&gt;11,F483&lt;12.995),"Elite Upside",AND(F483&gt;=9.69,F483&lt;10.999),"Upside",AND(F483&gt;8.4,F483&lt;9.999),"Upside Lite",AND(F483&gt;7.25,F483&lt;8.999),"Outlier",AND(F483&gt;=6,F483&lt;7.25),"Outlier Lite",F483&lt;6.999,"Purgatory")</f>
        <v>Purgatory</v>
      </c>
      <c r="F483" s="33">
        <f>'2022'!C47</f>
        <v>4.644285714285715</v>
      </c>
      <c r="G483" s="33">
        <f t="shared" si="50"/>
        <v>21.7</v>
      </c>
      <c r="H483" s="303">
        <f t="shared" si="51"/>
        <v>-2.1737268256487434</v>
      </c>
      <c r="I483" s="34" t="str">
        <f>'2022'!D47</f>
        <v>Oregon</v>
      </c>
      <c r="J483" s="35">
        <f>'2022'!E47</f>
        <v>5</v>
      </c>
      <c r="K483" s="36">
        <f>'2022'!F47</f>
        <v>36668</v>
      </c>
      <c r="L483" s="37">
        <f>'2022'!G47</f>
        <v>25.367123287671234</v>
      </c>
      <c r="M483" s="37" t="str">
        <f>'2022'!H47</f>
        <v>RS JR</v>
      </c>
      <c r="N483" s="37">
        <f>'2022'!I47</f>
        <v>21.947945205479453</v>
      </c>
      <c r="O483" s="37" t="str">
        <f>'2022'!J47</f>
        <v>Wide</v>
      </c>
      <c r="P483" s="37" t="str">
        <f>'2022'!K47</f>
        <v>SLOB</v>
      </c>
      <c r="Q483" s="37" t="str">
        <f>'2022'!L47</f>
        <v>Poor Separator</v>
      </c>
      <c r="R483" s="55">
        <f>'2022'!M47</f>
        <v>77</v>
      </c>
      <c r="S483" s="55">
        <f>'2022'!N47</f>
        <v>220</v>
      </c>
      <c r="T483" s="231">
        <f t="shared" si="52"/>
        <v>26.087903752801939</v>
      </c>
      <c r="U483" s="35">
        <f>'2022'!O47</f>
        <v>4.6500000000000004</v>
      </c>
      <c r="V483" s="56">
        <f>'2022'!P47</f>
        <v>0</v>
      </c>
      <c r="W483" s="57">
        <f>'2022'!Q47</f>
        <v>0</v>
      </c>
      <c r="X483" s="58">
        <f>'2022'!R47</f>
        <v>2.9106724657075946E-2</v>
      </c>
      <c r="Y483" s="58">
        <f>'2022'!S47</f>
        <v>2.5200458190148913E-3</v>
      </c>
      <c r="Z483" s="58">
        <f>'2022'!T47</f>
        <v>0.16598955310504934</v>
      </c>
      <c r="AA483" s="58">
        <f>'2022'!U47</f>
        <v>0.17979341510652033</v>
      </c>
      <c r="AB483" s="58">
        <f>'2022'!V47</f>
        <v>0.17979341510652033</v>
      </c>
      <c r="AC483" s="59">
        <f>'2022'!W47</f>
        <v>0.1708037443511943</v>
      </c>
      <c r="AD483" s="42" t="str">
        <f>'2022'!X47</f>
        <v>N/A</v>
      </c>
      <c r="AE483" s="43">
        <f>'2022'!Y47</f>
        <v>3.22</v>
      </c>
      <c r="AF483" s="43">
        <f>'2022'!Z47</f>
        <v>7</v>
      </c>
      <c r="AG483" s="43">
        <f>'2022'!AA47</f>
        <v>16.600000000000001</v>
      </c>
      <c r="AH483" s="43">
        <f>'2022'!AB47</f>
        <v>1.01</v>
      </c>
      <c r="AI483" s="43">
        <f>'2022'!AC47</f>
        <v>1.97</v>
      </c>
      <c r="AJ483" s="44">
        <f>'2022'!AD47</f>
        <v>4.7989228007181327E-2</v>
      </c>
      <c r="AK483" s="44">
        <f>'2022'!AE47</f>
        <v>0.1788689407540395</v>
      </c>
      <c r="AL483" s="45">
        <f>'2022'!AF47</f>
        <v>5.4000000000000006E-2</v>
      </c>
      <c r="AM483" s="46">
        <f t="shared" si="55"/>
        <v>0.36399999999999999</v>
      </c>
      <c r="AN483" s="45">
        <f>'2022'!AG47</f>
        <v>0.96899999999999997</v>
      </c>
      <c r="AO483" s="45">
        <f>'2022'!AH47</f>
        <v>2.9500000000000002E-2</v>
      </c>
      <c r="AP483" s="43">
        <f>'2022'!AI47</f>
        <v>94.111103317535353</v>
      </c>
      <c r="AQ483" s="47">
        <f>'2022'!AJ47</f>
        <v>100.91272737978707</v>
      </c>
      <c r="AR483" s="48">
        <f>'2022'!AK47</f>
        <v>4</v>
      </c>
      <c r="AS483" s="49">
        <f>'2022'!AL47</f>
        <v>0</v>
      </c>
      <c r="AT483" s="49">
        <f>'2022'!AM47</f>
        <v>6</v>
      </c>
      <c r="AU483" s="49">
        <f>'2022'!AN47</f>
        <v>5</v>
      </c>
      <c r="AV483" s="49">
        <f>'2022'!AO47</f>
        <v>5</v>
      </c>
      <c r="AW483" s="49">
        <f>'2022'!AP47</f>
        <v>6</v>
      </c>
      <c r="AX483" s="49">
        <f>'2022'!AQ47</f>
        <v>0</v>
      </c>
      <c r="AY483" s="50">
        <f>'2022'!AR47</f>
        <v>0</v>
      </c>
      <c r="AZ483" s="60">
        <f>'2022'!AS47</f>
        <v>0</v>
      </c>
      <c r="BA483" s="61">
        <f>'2022'!AT47</f>
        <v>2469</v>
      </c>
      <c r="BB483" s="61">
        <f>'2022'!AU47</f>
        <v>0</v>
      </c>
      <c r="BC483" s="61">
        <f>'2022'!AV47</f>
        <v>0</v>
      </c>
      <c r="BD483" s="61">
        <f>'2022'!AW47</f>
        <v>0</v>
      </c>
      <c r="BE483" s="61">
        <f>'2022'!AX47</f>
        <v>0</v>
      </c>
      <c r="BF483" s="62">
        <f>'2022'!AY47</f>
        <v>0</v>
      </c>
      <c r="BG483" s="62">
        <f>'2022'!AZ47</f>
        <v>0</v>
      </c>
      <c r="BH483" s="62">
        <f>'2022'!BA47</f>
        <v>0</v>
      </c>
      <c r="BI483" s="62">
        <f>'2022'!BB47</f>
        <v>0</v>
      </c>
      <c r="BJ483" s="62">
        <f>'2022'!BC47</f>
        <v>0</v>
      </c>
      <c r="BK483" s="62">
        <f>'2022'!BH47</f>
        <v>0</v>
      </c>
      <c r="BL483" s="62">
        <f>'2022'!BI47</f>
        <v>0</v>
      </c>
      <c r="BM483" s="62">
        <f>'2022'!BJ47</f>
        <v>0</v>
      </c>
      <c r="BN483" s="63">
        <f>'2022'!BK47</f>
        <v>0</v>
      </c>
      <c r="BO483" s="60">
        <f>'2022'!BL47</f>
        <v>87</v>
      </c>
      <c r="BP483" s="61">
        <f>'2022'!BM47</f>
        <v>2989</v>
      </c>
      <c r="BQ483" s="61">
        <f>'2022'!BN47</f>
        <v>9</v>
      </c>
      <c r="BR483" s="61">
        <f>'2022'!BO47</f>
        <v>4</v>
      </c>
      <c r="BS483" s="61">
        <f>'2022'!BP47</f>
        <v>1</v>
      </c>
      <c r="BT483" s="61">
        <f>'2022'!BQ47</f>
        <v>18</v>
      </c>
      <c r="BU483" s="62">
        <f>'2022'!BR47</f>
        <v>1.43</v>
      </c>
      <c r="BV483" s="62">
        <f>'2022'!BS47</f>
        <v>0.86</v>
      </c>
      <c r="BW483" s="62">
        <f>'2022'!BT47</f>
        <v>1.81</v>
      </c>
      <c r="BX483" s="62">
        <f>'2022'!BU47</f>
        <v>5.5</v>
      </c>
      <c r="BY483" s="62">
        <f>'2022'!BV47</f>
        <v>0</v>
      </c>
      <c r="BZ483" s="62">
        <f>'2022'!CA47</f>
        <v>0</v>
      </c>
      <c r="CA483" s="62">
        <f>'2022'!CB47</f>
        <v>20</v>
      </c>
      <c r="CB483" s="62">
        <f>'2022'!CC47</f>
        <v>87.8</v>
      </c>
      <c r="CC483" s="63">
        <f>'2022'!CD47</f>
        <v>12.2</v>
      </c>
      <c r="CD483" s="60">
        <f>'2022'!CE47</f>
        <v>11</v>
      </c>
      <c r="CE483" s="61">
        <f>'2022'!CF47</f>
        <v>4365</v>
      </c>
      <c r="CF483" s="61">
        <f>'2022'!CG47</f>
        <v>1</v>
      </c>
      <c r="CG483" s="61">
        <f>'2022'!CH47</f>
        <v>1</v>
      </c>
      <c r="CH483" s="61">
        <f>'2022'!CI47</f>
        <v>0</v>
      </c>
      <c r="CI483" s="61">
        <f>'2022'!CJ47</f>
        <v>35</v>
      </c>
      <c r="CJ483" s="62">
        <f>'2022'!CK47</f>
        <v>1.01</v>
      </c>
      <c r="CK483" s="62">
        <f>'2022'!CL47</f>
        <v>0.33</v>
      </c>
      <c r="CL483" s="62">
        <f>'2022'!CM47</f>
        <v>3.67</v>
      </c>
      <c r="CM483" s="62">
        <f>'2022'!CN47</f>
        <v>8</v>
      </c>
      <c r="CN483" s="62">
        <f>'2022'!CO47</f>
        <v>0</v>
      </c>
      <c r="CO483" s="62">
        <f>'2022'!CT47</f>
        <v>0</v>
      </c>
      <c r="CP483" s="62">
        <f>'2022'!CU47</f>
        <v>0</v>
      </c>
      <c r="CQ483" s="62">
        <f>'2022'!CV47</f>
        <v>100</v>
      </c>
      <c r="CR483" s="63">
        <f>'2022'!CW47</f>
        <v>0</v>
      </c>
      <c r="CS483" s="60">
        <f>'2022'!CX47</f>
        <v>286</v>
      </c>
      <c r="CT483" s="61">
        <f>'2022'!CY47</f>
        <v>1723</v>
      </c>
      <c r="CU483" s="61">
        <f>'2022'!CZ47</f>
        <v>24</v>
      </c>
      <c r="CV483" s="61">
        <f>'2022'!DA47</f>
        <v>15</v>
      </c>
      <c r="CW483" s="61">
        <f>'2022'!DB47</f>
        <v>2</v>
      </c>
      <c r="CX483" s="61">
        <f>'2022'!DC47</f>
        <v>15</v>
      </c>
      <c r="CY483" s="62">
        <f>'2022'!DD47</f>
        <v>0.89</v>
      </c>
      <c r="CZ483" s="62">
        <f>'2022'!DE47</f>
        <v>1.97</v>
      </c>
      <c r="DA483" s="62">
        <f>'2022'!DF47</f>
        <v>3.22</v>
      </c>
      <c r="DB483" s="62">
        <f>'2022'!DG47</f>
        <v>7</v>
      </c>
      <c r="DC483" s="62">
        <f>'2022'!DH47</f>
        <v>16.600000000000001</v>
      </c>
      <c r="DD483" s="62">
        <f>'2022'!DM47</f>
        <v>66.7</v>
      </c>
      <c r="DE483" s="62">
        <f>'2022'!DN47</f>
        <v>11.8</v>
      </c>
      <c r="DF483" s="62">
        <f>'2022'!DO47</f>
        <v>100</v>
      </c>
      <c r="DG483" s="63">
        <f>'2022'!DP47</f>
        <v>0</v>
      </c>
      <c r="DH483" s="60">
        <f>'2022'!DQ47</f>
        <v>557</v>
      </c>
      <c r="DI483" s="61">
        <f>'2022'!DR47</f>
        <v>3098</v>
      </c>
      <c r="DJ483" s="61">
        <f>'2022'!DS47</f>
        <v>52</v>
      </c>
      <c r="DK483" s="61">
        <f>'2022'!DT47</f>
        <v>35</v>
      </c>
      <c r="DL483" s="61">
        <f>'2022'!DU47</f>
        <v>4</v>
      </c>
      <c r="DM483" s="61">
        <f>'2022'!DV47</f>
        <v>20</v>
      </c>
      <c r="DN483" s="62">
        <f>'2022'!DW47</f>
        <v>0.83</v>
      </c>
      <c r="DO483" s="62">
        <f>'2022'!DX47</f>
        <v>1.9</v>
      </c>
      <c r="DP483" s="62">
        <f>'2022'!DY47</f>
        <v>2.4300000000000002</v>
      </c>
      <c r="DQ483" s="62">
        <f>'2022'!DZ47</f>
        <v>3.7</v>
      </c>
      <c r="DR483" s="62">
        <f>'2022'!EA47</f>
        <v>15.2</v>
      </c>
      <c r="DS483" s="62">
        <f>'2022'!EF47</f>
        <v>36.4</v>
      </c>
      <c r="DT483" s="62">
        <f>'2022'!EG47</f>
        <v>5.4</v>
      </c>
      <c r="DU483" s="62">
        <f>'2022'!EH47</f>
        <v>93.8</v>
      </c>
      <c r="DV483" s="63">
        <f>'2022'!EI47</f>
        <v>5.9</v>
      </c>
    </row>
    <row r="484" spans="1:126" ht="15.75" customHeight="1" x14ac:dyDescent="0.2">
      <c r="A484" s="30">
        <f t="shared" si="49"/>
        <v>482</v>
      </c>
      <c r="B484" s="31">
        <f>'2016'!A29</f>
        <v>27</v>
      </c>
      <c r="C484" s="31">
        <v>2016</v>
      </c>
      <c r="D484" s="32" t="str">
        <f>'2016'!B29</f>
        <v>Kolby Listenbee</v>
      </c>
      <c r="E484" s="32" t="str" cm="1">
        <f t="array" ref="E484">_xlfn.IFS(F484&gt;12.5,"Cornerstone",AND(F484&gt;11.995,F484&lt;12.5),"Elite",AND(F484&gt;11,F484&lt;12.995),"Elite Upside",AND(F484&gt;=9.69,F484&lt;10.999),"Upside",AND(F484&gt;8.4,F484&lt;9.999),"Upside Lite",AND(F484&gt;7.25,F484&lt;8.999),"Outlier",AND(F484&gt;=6,F484&lt;7.25),"Outlier Lite",F484&lt;6.999,"Purgatory")</f>
        <v>Purgatory</v>
      </c>
      <c r="F484" s="33">
        <f>'2016'!C29</f>
        <v>4.6385714285714288</v>
      </c>
      <c r="G484" s="33">
        <f t="shared" si="50"/>
        <v>21.6</v>
      </c>
      <c r="H484" s="303">
        <f t="shared" si="51"/>
        <v>-2.1770065653566339</v>
      </c>
      <c r="I484" s="34" t="str">
        <f>'2016'!D29</f>
        <v>TCU</v>
      </c>
      <c r="J484" s="35">
        <f>'2016'!E29</f>
        <v>3</v>
      </c>
      <c r="K484" s="36">
        <f>'2016'!F29</f>
        <v>34535</v>
      </c>
      <c r="L484" s="37">
        <f>'2016'!G29</f>
        <v>31.210958904109589</v>
      </c>
      <c r="M484" s="37" t="str">
        <f>'2016'!H29</f>
        <v>SR</v>
      </c>
      <c r="N484" s="37">
        <f>'2016'!I29</f>
        <v>21.786301369863015</v>
      </c>
      <c r="O484" s="37" t="str">
        <f>'2016'!J29</f>
        <v>Wide</v>
      </c>
      <c r="P484" s="37" t="str">
        <f>'2016'!K29</f>
        <v>DEEP</v>
      </c>
      <c r="Q484" s="37" t="str">
        <f>'2016'!L29</f>
        <v>N/A</v>
      </c>
      <c r="R484" s="55">
        <f>'2016'!M29</f>
        <v>72</v>
      </c>
      <c r="S484" s="55">
        <f>'2016'!N29</f>
        <v>197</v>
      </c>
      <c r="T484" s="231">
        <f t="shared" si="52"/>
        <v>26.71770721627863</v>
      </c>
      <c r="U484" s="37">
        <f>'2016'!O29</f>
        <v>4.3899999999999997</v>
      </c>
      <c r="V484" s="56">
        <f>'2016'!P29</f>
        <v>6</v>
      </c>
      <c r="W484" s="57">
        <f>'2016'!Q29</f>
        <v>0</v>
      </c>
      <c r="X484" s="58">
        <f>'2016'!R29</f>
        <v>2.7719050974864927E-2</v>
      </c>
      <c r="Y484" s="58">
        <f>'2016'!S29</f>
        <v>5.0817498895271762E-2</v>
      </c>
      <c r="Z484" s="58">
        <f>'2016'!T29</f>
        <v>0.17783018867924527</v>
      </c>
      <c r="AA484" s="58">
        <f>'2016'!U29</f>
        <v>0.15622546710629615</v>
      </c>
      <c r="AB484" s="58">
        <f>'2016'!V29</f>
        <v>0.16702782789277071</v>
      </c>
      <c r="AC484" s="59">
        <f>'2016'!W29</f>
        <v>0.15867643649813218</v>
      </c>
      <c r="AD484" s="42" t="str">
        <f>'2016'!X29</f>
        <v>N/A</v>
      </c>
      <c r="AE484" s="43">
        <f>'2016'!Y29</f>
        <v>2.15</v>
      </c>
      <c r="AF484" s="43">
        <f>'2016'!Z29</f>
        <v>3.7</v>
      </c>
      <c r="AG484" s="43">
        <f>'2016'!AA29</f>
        <v>21.8</v>
      </c>
      <c r="AH484" s="43">
        <f>'2016'!AB29</f>
        <v>0</v>
      </c>
      <c r="AI484" s="43">
        <f>'2016'!AC29</f>
        <v>0</v>
      </c>
      <c r="AJ484" s="44" t="str">
        <f>'2016'!AD29</f>
        <v>N/A</v>
      </c>
      <c r="AK484" s="44" t="str">
        <f>'2016'!AE29</f>
        <v>N/A</v>
      </c>
      <c r="AL484" s="45">
        <f>'2016'!AF29</f>
        <v>6.3E-2</v>
      </c>
      <c r="AM484" s="46">
        <f t="shared" si="55"/>
        <v>0</v>
      </c>
      <c r="AN484" s="45">
        <f>'2016'!AG29</f>
        <v>0.95599999999999996</v>
      </c>
      <c r="AO484" s="45">
        <f>'2016'!AH29</f>
        <v>4.2500000000000003E-2</v>
      </c>
      <c r="AP484" s="43">
        <f>'2016'!AI29</f>
        <v>106.08113087188406</v>
      </c>
      <c r="AQ484" s="47">
        <f>'2016'!AJ29</f>
        <v>102.85037437824366</v>
      </c>
      <c r="AR484" s="48">
        <f>'2016'!AK29</f>
        <v>4</v>
      </c>
      <c r="AS484" s="49">
        <f>'2016'!AL29</f>
        <v>0</v>
      </c>
      <c r="AT484" s="49">
        <f>'2016'!AM29</f>
        <v>4</v>
      </c>
      <c r="AU484" s="49">
        <f>'2016'!AN29</f>
        <v>1</v>
      </c>
      <c r="AV484" s="49">
        <f>'2016'!AO29</f>
        <v>9</v>
      </c>
      <c r="AW484" s="49">
        <f>'2016'!AP29</f>
        <v>7</v>
      </c>
      <c r="AX484" s="49">
        <f>'2016'!AQ29</f>
        <v>2</v>
      </c>
      <c r="AY484" s="50">
        <f>'2016'!AR29</f>
        <v>0</v>
      </c>
      <c r="AZ484" s="60">
        <f>'2016'!AS29</f>
        <v>0</v>
      </c>
      <c r="BA484" s="61">
        <f>'2016'!AT29</f>
        <v>1</v>
      </c>
      <c r="BB484" s="61">
        <f>'2016'!AU29</f>
        <v>0</v>
      </c>
      <c r="BC484" s="61">
        <f>'2016'!AV29</f>
        <v>0</v>
      </c>
      <c r="BD484" s="61">
        <f>'2016'!AW29</f>
        <v>0</v>
      </c>
      <c r="BE484" s="61">
        <f>'2016'!AX29</f>
        <v>0</v>
      </c>
      <c r="BF484" s="62">
        <f>'2016'!AY29</f>
        <v>0</v>
      </c>
      <c r="BG484" s="62">
        <f>'2016'!AZ29</f>
        <v>0</v>
      </c>
      <c r="BH484" s="62">
        <f>'2016'!BA29</f>
        <v>0</v>
      </c>
      <c r="BI484" s="62">
        <f>'2016'!BB29</f>
        <v>0</v>
      </c>
      <c r="BJ484" s="62">
        <f>'2016'!BC29</f>
        <v>0</v>
      </c>
      <c r="BK484" s="62">
        <f>'2016'!BD29</f>
        <v>0</v>
      </c>
      <c r="BL484" s="62">
        <f>'2016'!BE29</f>
        <v>0</v>
      </c>
      <c r="BM484" s="62">
        <f>'2016'!BF29</f>
        <v>0</v>
      </c>
      <c r="BN484" s="63">
        <f>'2016'!BG29</f>
        <v>0</v>
      </c>
      <c r="BO484" s="60">
        <f>'2016'!BH29</f>
        <v>59</v>
      </c>
      <c r="BP484" s="61">
        <f>'2016'!BI29</f>
        <v>2128.5</v>
      </c>
      <c r="BQ484" s="61">
        <f>'2016'!BJ29</f>
        <v>0</v>
      </c>
      <c r="BR484" s="61">
        <f>'2016'!BK29</f>
        <v>0</v>
      </c>
      <c r="BS484" s="61">
        <f>'2016'!BL29</f>
        <v>0</v>
      </c>
      <c r="BT484" s="61">
        <f>'2016'!BM29</f>
        <v>0</v>
      </c>
      <c r="BU484" s="62">
        <f>'2016'!BN29</f>
        <v>0</v>
      </c>
      <c r="BV484" s="62">
        <f>'2016'!BO29</f>
        <v>0</v>
      </c>
      <c r="BW484" s="62">
        <f>'2016'!BP29</f>
        <v>0</v>
      </c>
      <c r="BX484" s="62">
        <f>'2016'!BQ29</f>
        <v>0</v>
      </c>
      <c r="BY484" s="62">
        <f>'2016'!BR29</f>
        <v>0</v>
      </c>
      <c r="BZ484" s="62">
        <f>'2016'!BS29</f>
        <v>0</v>
      </c>
      <c r="CA484" s="62">
        <f>'2016'!BT29</f>
        <v>0</v>
      </c>
      <c r="CB484" s="62">
        <f>'2016'!BU29</f>
        <v>0</v>
      </c>
      <c r="CC484" s="63">
        <f>'2016'!BV29</f>
        <v>0</v>
      </c>
      <c r="CD484" s="60">
        <f>'2016'!BW29</f>
        <v>23</v>
      </c>
      <c r="CE484" s="61">
        <f>'2016'!BX29</f>
        <v>452.6</v>
      </c>
      <c r="CF484" s="61">
        <f>'2016'!BY29</f>
        <v>0</v>
      </c>
      <c r="CG484" s="61">
        <f>'2016'!BZ29</f>
        <v>0</v>
      </c>
      <c r="CH484" s="61">
        <f>'2016'!CA29</f>
        <v>0</v>
      </c>
      <c r="CI484" s="61">
        <f>'2016'!CB29</f>
        <v>0</v>
      </c>
      <c r="CJ484" s="62">
        <f>'2016'!CC29</f>
        <v>0</v>
      </c>
      <c r="CK484" s="62">
        <f>'2016'!CD29</f>
        <v>0</v>
      </c>
      <c r="CL484" s="62">
        <f>'2016'!CE29</f>
        <v>0</v>
      </c>
      <c r="CM484" s="62">
        <f>'2016'!CF29</f>
        <v>0</v>
      </c>
      <c r="CN484" s="62">
        <f>'2016'!CG29</f>
        <v>0</v>
      </c>
      <c r="CO484" s="62">
        <f>'2016'!CH29</f>
        <v>0</v>
      </c>
      <c r="CP484" s="62">
        <f>'2016'!CI29</f>
        <v>0</v>
      </c>
      <c r="CQ484" s="62">
        <f>'2016'!CJ29</f>
        <v>0</v>
      </c>
      <c r="CR484" s="63">
        <f>'2016'!CK29</f>
        <v>0</v>
      </c>
      <c r="CS484" s="60">
        <f>'2016'!CL29</f>
        <v>754</v>
      </c>
      <c r="CT484" s="61">
        <f>'2016'!CM29</f>
        <v>4240</v>
      </c>
      <c r="CU484" s="61">
        <f>'2016'!CN29</f>
        <v>84</v>
      </c>
      <c r="CV484" s="61">
        <f>'2016'!CO29</f>
        <v>41</v>
      </c>
      <c r="CW484" s="61">
        <f>'2016'!CP29</f>
        <v>4</v>
      </c>
      <c r="CX484" s="61">
        <f>'2016'!CQ29</f>
        <v>0</v>
      </c>
      <c r="CY484" s="62">
        <f>'2016'!CR29</f>
        <v>0</v>
      </c>
      <c r="CZ484" s="62">
        <f>'2016'!CS29</f>
        <v>0</v>
      </c>
      <c r="DA484" s="62">
        <f>'2016'!CT29</f>
        <v>2.15</v>
      </c>
      <c r="DB484" s="62">
        <f>'2016'!CU29</f>
        <v>2.7</v>
      </c>
      <c r="DC484" s="62">
        <f>'2016'!CV29</f>
        <v>21.8</v>
      </c>
      <c r="DD484" s="62">
        <f>'2016'!CW29</f>
        <v>0</v>
      </c>
      <c r="DE484" s="62">
        <f>'2016'!CX29</f>
        <v>8.9</v>
      </c>
      <c r="DF484" s="62">
        <f>'2016'!CY29</f>
        <v>94.6</v>
      </c>
      <c r="DG484" s="63">
        <f>'2016'!CZ29</f>
        <v>5.4</v>
      </c>
      <c r="DH484" s="60">
        <f>'2016'!DA29</f>
        <v>597</v>
      </c>
      <c r="DI484" s="61">
        <f>'2016'!DB29</f>
        <v>3821.3999999999996</v>
      </c>
      <c r="DJ484" s="61">
        <f>'2016'!DC29</f>
        <v>56</v>
      </c>
      <c r="DK484" s="61">
        <f>'2016'!DD29</f>
        <v>30</v>
      </c>
      <c r="DL484" s="61">
        <f>'2016'!DE29</f>
        <v>5</v>
      </c>
      <c r="DM484" s="61">
        <f>'2016'!DF29</f>
        <v>0</v>
      </c>
      <c r="DN484" s="62">
        <f>'2016'!DG29</f>
        <v>0</v>
      </c>
      <c r="DO484" s="62">
        <f>'2016'!DH29</f>
        <v>0</v>
      </c>
      <c r="DP484" s="62">
        <f>'2016'!DI29</f>
        <v>1.94</v>
      </c>
      <c r="DQ484" s="62">
        <f>'2016'!DJ29</f>
        <v>3.7</v>
      </c>
      <c r="DR484" s="62">
        <f>'2016'!DK29</f>
        <v>21.1</v>
      </c>
      <c r="DS484" s="62">
        <f>'2016'!DL29</f>
        <v>0</v>
      </c>
      <c r="DT484" s="62">
        <f>'2016'!DM29</f>
        <v>6.3</v>
      </c>
      <c r="DU484" s="62">
        <f>'2016'!DN29</f>
        <v>96.6</v>
      </c>
      <c r="DV484" s="63">
        <f>'2016'!DO29</f>
        <v>3.1</v>
      </c>
    </row>
    <row r="485" spans="1:126" ht="15.75" customHeight="1" x14ac:dyDescent="0.2">
      <c r="A485" s="30">
        <f t="shared" si="49"/>
        <v>483</v>
      </c>
      <c r="B485" s="31">
        <f>'2025'!A51</f>
        <v>49</v>
      </c>
      <c r="C485" s="31">
        <v>2025</v>
      </c>
      <c r="D485" s="32" t="str">
        <f>'2025'!B51</f>
        <v>Xavier Restrepo</v>
      </c>
      <c r="E485" s="32" t="str" cm="1">
        <f t="array" ref="E485">_xlfn.IFS(F485&gt;12.5,"Cornerstone",AND(F485&gt;11.995,F485&lt;12.5),"Elite",AND(F485&gt;11,F485&lt;12.995),"Elite Upside",AND(F485&gt;=9.69,F485&lt;10.999),"Upside",AND(F485&gt;8.4,F485&lt;9.999),"Upside Lite",AND(F485&gt;7.25,F485&lt;8.999),"Outlier",AND(F485&gt;=6,F485&lt;7.25),"Outlier Lite",F485&lt;6.999,"Purgatory")</f>
        <v>Purgatory</v>
      </c>
      <c r="F485" s="33">
        <f>'2025'!C51</f>
        <v>4.63</v>
      </c>
      <c r="G485" s="33">
        <f t="shared" si="50"/>
        <v>21.4</v>
      </c>
      <c r="H485" s="303">
        <f t="shared" si="51"/>
        <v>-2.1819261749184702</v>
      </c>
      <c r="I485" s="34" t="str">
        <f>'2025'!D51</f>
        <v>Miami</v>
      </c>
      <c r="J485" s="35">
        <f>'2025'!E51</f>
        <v>4</v>
      </c>
      <c r="K485" s="36">
        <f>'2025'!F51</f>
        <v>37368</v>
      </c>
      <c r="L485" s="37">
        <f>'2025'!G51</f>
        <v>23.449315068493149</v>
      </c>
      <c r="M485" s="37" t="str">
        <f>'2025'!H51</f>
        <v>RS SR</v>
      </c>
      <c r="N485" s="37">
        <f>'2025'!I51</f>
        <v>23.030136986301368</v>
      </c>
      <c r="O485" s="37" t="str">
        <f>'2025'!J51</f>
        <v>Slot</v>
      </c>
      <c r="P485" s="37" t="str">
        <f>'2025'!K51</f>
        <v>BALL HOG</v>
      </c>
      <c r="Q485" s="37" t="str">
        <f>'2025'!L51</f>
        <v>Poor Earner</v>
      </c>
      <c r="R485" s="55">
        <f>'2025'!M51</f>
        <v>70</v>
      </c>
      <c r="S485" s="55">
        <f>'2025'!N51</f>
        <v>207</v>
      </c>
      <c r="T485" s="231">
        <f t="shared" si="52"/>
        <v>29.701078422565008</v>
      </c>
      <c r="U485" s="37">
        <f>'2025'!O51</f>
        <v>4.83</v>
      </c>
      <c r="V485" s="56">
        <f>'2025'!P51</f>
        <v>0</v>
      </c>
      <c r="W485" s="57">
        <f>'2025'!Q51</f>
        <v>6.1820617175828135E-3</v>
      </c>
      <c r="X485" s="58">
        <f>'2025'!R51</f>
        <v>0.13444348327566322</v>
      </c>
      <c r="Y485" s="58">
        <f>'2025'!S51</f>
        <v>0.14345487148834429</v>
      </c>
      <c r="Z485" s="58">
        <f>'2025'!T51</f>
        <v>0.32856290995825882</v>
      </c>
      <c r="AA485" s="58">
        <f>'2025'!U51</f>
        <v>0.26972046716446491</v>
      </c>
      <c r="AB485" s="58">
        <f>'2025'!V51</f>
        <v>0.29914168856136186</v>
      </c>
      <c r="AC485" s="59">
        <f>'2025'!W51</f>
        <v>0.28418460413329377</v>
      </c>
      <c r="AD485" s="42">
        <f>'2025'!X51</f>
        <v>21.364383561643837</v>
      </c>
      <c r="AE485" s="43">
        <f>'2025'!Y51</f>
        <v>2.76</v>
      </c>
      <c r="AF485" s="43">
        <f>'2025'!Z51</f>
        <v>7.3</v>
      </c>
      <c r="AG485" s="43">
        <f>'2025'!AA51</f>
        <v>11.3</v>
      </c>
      <c r="AH485" s="43">
        <f>'2025'!AB51</f>
        <v>1.27</v>
      </c>
      <c r="AI485" s="43">
        <f>'2025'!AC51</f>
        <v>0</v>
      </c>
      <c r="AJ485" s="44">
        <f>'2025'!AD51</f>
        <v>2.8491570541259986E-2</v>
      </c>
      <c r="AK485" s="44">
        <f>'2025'!AE51</f>
        <v>0.17971606033717835</v>
      </c>
      <c r="AL485" s="45">
        <f>'2025'!AF51</f>
        <v>2.7999999999999997E-2</v>
      </c>
      <c r="AM485" s="46">
        <f t="shared" si="55"/>
        <v>0.61499999999999999</v>
      </c>
      <c r="AN485" s="45">
        <f>'2025'!AG51</f>
        <v>7.2500000000000009E-2</v>
      </c>
      <c r="AO485" s="45">
        <f>'2025'!AH51</f>
        <v>0.91850000000000009</v>
      </c>
      <c r="AP485" s="43">
        <f>'2025'!AI51</f>
        <v>76.069720074041854</v>
      </c>
      <c r="AQ485" s="47">
        <f>'2025'!AJ51</f>
        <v>70.701376542316126</v>
      </c>
      <c r="AR485" s="48">
        <f>'2025'!AK51</f>
        <v>7</v>
      </c>
      <c r="AS485" s="49">
        <f>'2025'!AL51</f>
        <v>4</v>
      </c>
      <c r="AT485" s="49">
        <f>'2025'!AM51</f>
        <v>5</v>
      </c>
      <c r="AU485" s="49">
        <f>'2025'!AN51</f>
        <v>5</v>
      </c>
      <c r="AV485" s="49">
        <f>'2025'!AO51</f>
        <v>3</v>
      </c>
      <c r="AW485" s="49">
        <f>'2025'!AP51</f>
        <v>1</v>
      </c>
      <c r="AX485" s="49">
        <f>'2025'!AQ51</f>
        <v>0</v>
      </c>
      <c r="AY485" s="50">
        <f>'2025'!AR51</f>
        <v>0.5</v>
      </c>
      <c r="AZ485" s="60">
        <f>'2025'!AS51</f>
        <v>12</v>
      </c>
      <c r="BA485" s="61">
        <f>'2025'!AT51</f>
        <v>1941.1000000000001</v>
      </c>
      <c r="BB485" s="61">
        <f>'2025'!AU51</f>
        <v>2</v>
      </c>
      <c r="BC485" s="61">
        <f>'2025'!AV51</f>
        <v>1</v>
      </c>
      <c r="BD485" s="61">
        <f>'2025'!AW51</f>
        <v>0</v>
      </c>
      <c r="BE485" s="61">
        <f>'2025'!AX51</f>
        <v>16.8</v>
      </c>
      <c r="BF485" s="62">
        <f>'2025'!AY51</f>
        <v>0</v>
      </c>
      <c r="BG485" s="62">
        <f>'2025'!AZ51</f>
        <v>0</v>
      </c>
      <c r="BH485" s="62">
        <f>'2025'!BA51</f>
        <v>1.2</v>
      </c>
      <c r="BI485" s="62">
        <f>'2025'!BB51</f>
        <v>0</v>
      </c>
      <c r="BJ485" s="62">
        <f>'2025'!BC51</f>
        <v>7.5</v>
      </c>
      <c r="BK485" s="62">
        <f>'2025'!BH51</f>
        <v>0</v>
      </c>
      <c r="BL485" s="62">
        <f>'2025'!BI51</f>
        <v>0</v>
      </c>
      <c r="BM485" s="62">
        <f>'2025'!BJ51</f>
        <v>9.1</v>
      </c>
      <c r="BN485" s="63">
        <f>'2025'!BK51</f>
        <v>90.9</v>
      </c>
      <c r="BO485" s="60">
        <f>'2025'!BL51</f>
        <v>373</v>
      </c>
      <c r="BP485" s="61">
        <f>'2025'!BM51</f>
        <v>2774.3999999999996</v>
      </c>
      <c r="BQ485" s="61">
        <f>'2025'!BN51</f>
        <v>34</v>
      </c>
      <c r="BR485" s="61">
        <f>'2025'!BO51</f>
        <v>24</v>
      </c>
      <c r="BS485" s="61">
        <f>'2025'!BP51</f>
        <v>2</v>
      </c>
      <c r="BT485" s="61">
        <f>'2025'!BQ51</f>
        <v>30</v>
      </c>
      <c r="BU485" s="62">
        <f>'2025'!BR51</f>
        <v>0</v>
      </c>
      <c r="BV485" s="62">
        <f>'2025'!BS51</f>
        <v>0</v>
      </c>
      <c r="BW485" s="62">
        <f>'2025'!BT51</f>
        <v>2.16</v>
      </c>
      <c r="BX485" s="62">
        <f>'2025'!BU51</f>
        <v>5.7</v>
      </c>
      <c r="BY485" s="62">
        <f>'2025'!BV51</f>
        <v>13.6</v>
      </c>
      <c r="BZ485" s="62">
        <f>'2025'!CA51</f>
        <v>28.6</v>
      </c>
      <c r="CA485" s="62">
        <f>'2025'!CB51</f>
        <v>11.1</v>
      </c>
      <c r="CB485" s="62">
        <f>'2025'!CC51</f>
        <v>11.3</v>
      </c>
      <c r="CC485" s="63">
        <f>'2025'!CD51</f>
        <v>88.7</v>
      </c>
      <c r="CD485" s="60">
        <f>'2025'!CE51</f>
        <v>240</v>
      </c>
      <c r="CE485" s="61">
        <f>'2025'!CF51</f>
        <v>1673</v>
      </c>
      <c r="CF485" s="61">
        <f>'2025'!CG51</f>
        <v>27</v>
      </c>
      <c r="CG485" s="61">
        <f>'2025'!CH51</f>
        <v>21</v>
      </c>
      <c r="CH485" s="61">
        <f>'2025'!CI51</f>
        <v>2</v>
      </c>
      <c r="CI485" s="61">
        <f>'2025'!CJ51</f>
        <v>10.5</v>
      </c>
      <c r="CJ485" s="62">
        <f>'2025'!CK51</f>
        <v>0.85</v>
      </c>
      <c r="CK485" s="62">
        <f>'2025'!CL51</f>
        <v>0</v>
      </c>
      <c r="CL485" s="62">
        <f>'2025'!CM51</f>
        <v>1.94</v>
      </c>
      <c r="CM485" s="62">
        <f>'2025'!CN51</f>
        <v>4.8</v>
      </c>
      <c r="CN485" s="62">
        <f>'2025'!CO51</f>
        <v>11.1</v>
      </c>
      <c r="CO485" s="62">
        <f>'2025'!CT51</f>
        <v>100</v>
      </c>
      <c r="CP485" s="62">
        <f>'2025'!CU51</f>
        <v>0</v>
      </c>
      <c r="CQ485" s="62">
        <f>'2025'!CV51</f>
        <v>3.8</v>
      </c>
      <c r="CR485" s="63">
        <f>'2025'!CW51</f>
        <v>96.2</v>
      </c>
      <c r="CS485" s="60">
        <f>'2025'!CX51</f>
        <v>1102</v>
      </c>
      <c r="CT485" s="61">
        <f>'2025'!CY51</f>
        <v>3354</v>
      </c>
      <c r="CU485" s="61">
        <f>'2025'!CZ51</f>
        <v>119</v>
      </c>
      <c r="CV485" s="61">
        <f>'2025'!DA51</f>
        <v>85</v>
      </c>
      <c r="CW485" s="61">
        <f>'2025'!DB51</f>
        <v>6</v>
      </c>
      <c r="CX485" s="61">
        <f>'2025'!DC51</f>
        <v>23.400000000000002</v>
      </c>
      <c r="CY485" s="62">
        <f>'2025'!DD51</f>
        <v>0.87</v>
      </c>
      <c r="CZ485" s="62">
        <f>'2025'!DE51</f>
        <v>0</v>
      </c>
      <c r="DA485" s="62">
        <f>'2025'!DF51</f>
        <v>2.76</v>
      </c>
      <c r="DB485" s="62">
        <f>'2025'!DG51</f>
        <v>4.2</v>
      </c>
      <c r="DC485" s="62">
        <f>'2025'!DH51</f>
        <v>9.3000000000000007</v>
      </c>
      <c r="DD485" s="62">
        <f>'2025'!DM51</f>
        <v>46.7</v>
      </c>
      <c r="DE485" s="62">
        <f>'2025'!DN51</f>
        <v>4.5</v>
      </c>
      <c r="DF485" s="62">
        <f>'2025'!DO51</f>
        <v>5</v>
      </c>
      <c r="DG485" s="63">
        <f>'2025'!DP51</f>
        <v>93.2</v>
      </c>
      <c r="DH485" s="60">
        <f>'2025'!DQ51</f>
        <v>1127</v>
      </c>
      <c r="DI485" s="61">
        <f>'2025'!DR51</f>
        <v>4178.3999999999996</v>
      </c>
      <c r="DJ485" s="61">
        <f>'2025'!DS51</f>
        <v>95</v>
      </c>
      <c r="DK485" s="61">
        <f>'2025'!DT51</f>
        <v>69</v>
      </c>
      <c r="DL485" s="61">
        <f>'2025'!DU51</f>
        <v>11</v>
      </c>
      <c r="DM485" s="61">
        <f>'2025'!DV51</f>
        <v>38.400000000000006</v>
      </c>
      <c r="DN485" s="62">
        <f>'2025'!DW51</f>
        <v>1.27</v>
      </c>
      <c r="DO485" s="62">
        <f>'2025'!DX51</f>
        <v>0</v>
      </c>
      <c r="DP485" s="62">
        <f>'2025'!DY51</f>
        <v>2.4700000000000002</v>
      </c>
      <c r="DQ485" s="62">
        <f>'2025'!DZ51</f>
        <v>7.3</v>
      </c>
      <c r="DR485" s="62">
        <f>'2025'!EA51</f>
        <v>11.3</v>
      </c>
      <c r="DS485" s="62">
        <f>'2025'!EF51</f>
        <v>61.5</v>
      </c>
      <c r="DT485" s="62">
        <f>'2025'!EG51</f>
        <v>2.8</v>
      </c>
      <c r="DU485" s="62">
        <f>'2025'!EH51</f>
        <v>9.5</v>
      </c>
      <c r="DV485" s="63">
        <f>'2025'!EI51</f>
        <v>90.5</v>
      </c>
    </row>
    <row r="486" spans="1:126" ht="15.75" customHeight="1" x14ac:dyDescent="0.2">
      <c r="A486" s="30">
        <f t="shared" si="49"/>
        <v>484</v>
      </c>
      <c r="B486" s="31">
        <f>'2021'!A46</f>
        <v>44</v>
      </c>
      <c r="C486" s="31">
        <v>2021</v>
      </c>
      <c r="D486" s="32" t="str">
        <f>'2021'!B46</f>
        <v>Tre Nixon</v>
      </c>
      <c r="E486" s="32" t="str" cm="1">
        <f t="array" ref="E486">_xlfn.IFS(F486&gt;12.5,"Cornerstone",AND(F486&gt;11.995,F486&lt;12.5),"Elite",AND(F486&gt;11,F486&lt;12.995),"Elite Upside",AND(F486&gt;=9.69,F486&lt;10.999),"Upside",AND(F486&gt;8.4,F486&lt;9.999),"Upside Lite",AND(F486&gt;7.25,F486&lt;8.999),"Outlier",AND(F486&gt;=6,F486&lt;7.25),"Outlier Lite",F486&lt;6.999,"Purgatory")</f>
        <v>Purgatory</v>
      </c>
      <c r="F486" s="33">
        <f>'2021'!C46</f>
        <v>4.621428571428571</v>
      </c>
      <c r="G486" s="33">
        <f t="shared" si="50"/>
        <v>21.3</v>
      </c>
      <c r="H486" s="303">
        <f t="shared" si="51"/>
        <v>-2.186845784480306</v>
      </c>
      <c r="I486" s="34" t="str">
        <f>'2021'!D46</f>
        <v>UCF</v>
      </c>
      <c r="J486" s="35">
        <f>'2021'!E46</f>
        <v>6</v>
      </c>
      <c r="K486" s="36">
        <f>'2021'!F46</f>
        <v>35821</v>
      </c>
      <c r="L486" s="37">
        <f>'2021'!G46</f>
        <v>27.687671232876713</v>
      </c>
      <c r="M486" s="37" t="str">
        <f>'2021'!H46</f>
        <v>RS SR</v>
      </c>
      <c r="N486" s="37">
        <f>'2021'!I46</f>
        <v>23.271232876712329</v>
      </c>
      <c r="O486" s="37" t="str">
        <f>'2021'!J46</f>
        <v>Wide</v>
      </c>
      <c r="P486" s="37" t="str">
        <f>'2021'!K46</f>
        <v>PROTO Z</v>
      </c>
      <c r="Q486" s="37" t="str">
        <f>'2021'!L46</f>
        <v>Elite Separator</v>
      </c>
      <c r="R486" s="55">
        <f>'2021'!M46</f>
        <v>72.13</v>
      </c>
      <c r="S486" s="55">
        <f>'2021'!N46</f>
        <v>187</v>
      </c>
      <c r="T486" s="231">
        <f t="shared" si="52"/>
        <v>25.270142748869024</v>
      </c>
      <c r="U486" s="35">
        <f>'2021'!O46</f>
        <v>4.4400000000000004</v>
      </c>
      <c r="V486" s="56">
        <f>'2021'!P46</f>
        <v>7</v>
      </c>
      <c r="W486" s="57">
        <f>'2021'!Q46</f>
        <v>0</v>
      </c>
      <c r="X486" s="58">
        <f>'2021'!R46</f>
        <v>4.8211113930474499E-3</v>
      </c>
      <c r="Y486" s="58">
        <f>'2021'!S46</f>
        <v>0.1679115625933672</v>
      </c>
      <c r="Z486" s="58">
        <f>'2021'!T46</f>
        <v>0.20160310905999515</v>
      </c>
      <c r="AA486" s="58">
        <f>'2021'!U46</f>
        <v>7.2747621712367094E-2</v>
      </c>
      <c r="AB486" s="58">
        <f>'2021'!V46</f>
        <v>0.13717536538618114</v>
      </c>
      <c r="AC486" s="59">
        <f>'2021'!W46</f>
        <v>0.11659906057825396</v>
      </c>
      <c r="AD486" s="42">
        <f>'2021'!X46</f>
        <v>21.608219178082191</v>
      </c>
      <c r="AE486" s="43">
        <f>'2021'!Y46</f>
        <v>2.06</v>
      </c>
      <c r="AF486" s="43">
        <f>'2021'!Z46</f>
        <v>5.9</v>
      </c>
      <c r="AG486" s="43">
        <f>'2021'!AA46</f>
        <v>14.6</v>
      </c>
      <c r="AH486" s="43">
        <f>'2021'!AB46</f>
        <v>0.54</v>
      </c>
      <c r="AI486" s="43">
        <f>'2021'!AC46</f>
        <v>1.9</v>
      </c>
      <c r="AJ486" s="44">
        <f>'2021'!AD46</f>
        <v>1.5846153846153847E-2</v>
      </c>
      <c r="AK486" s="44">
        <f>'2021'!AE46</f>
        <v>0.24561538461538462</v>
      </c>
      <c r="AL486" s="45">
        <f>'2021'!AF46</f>
        <v>0.20800000000000002</v>
      </c>
      <c r="AM486" s="46">
        <f t="shared" si="55"/>
        <v>0.5</v>
      </c>
      <c r="AN486" s="45">
        <f>'2021'!AG46</f>
        <v>0.94850000000000001</v>
      </c>
      <c r="AO486" s="45">
        <f>'2021'!AH46</f>
        <v>5.1499999999999997E-2</v>
      </c>
      <c r="AP486" s="43">
        <f>'2021'!AI46</f>
        <v>96.236478253996111</v>
      </c>
      <c r="AQ486" s="47">
        <f>'2021'!AJ46</f>
        <v>93.558362373333807</v>
      </c>
      <c r="AR486" s="48">
        <f>'2021'!AK46</f>
        <v>2</v>
      </c>
      <c r="AS486" s="49">
        <f>'2021'!AL46</f>
        <v>3</v>
      </c>
      <c r="AT486" s="49">
        <f>'2021'!AM46</f>
        <v>4</v>
      </c>
      <c r="AU486" s="49">
        <f>'2021'!AN46</f>
        <v>4</v>
      </c>
      <c r="AV486" s="49">
        <f>'2021'!AO46</f>
        <v>9</v>
      </c>
      <c r="AW486" s="49">
        <f>'2021'!AP46</f>
        <v>5</v>
      </c>
      <c r="AX486" s="49">
        <f>'2021'!AQ46</f>
        <v>1</v>
      </c>
      <c r="AY486" s="50">
        <f>'2021'!AR46</f>
        <v>0</v>
      </c>
      <c r="AZ486" s="60">
        <f>'2021'!AS46</f>
        <v>0</v>
      </c>
      <c r="BA486" s="61">
        <f>'2021'!AT46</f>
        <v>2726</v>
      </c>
      <c r="BB486" s="61">
        <f>'2021'!AU46</f>
        <v>0</v>
      </c>
      <c r="BC486" s="61">
        <f>'2021'!AV46</f>
        <v>0</v>
      </c>
      <c r="BD486" s="61">
        <f>'2021'!AW46</f>
        <v>0</v>
      </c>
      <c r="BE486" s="61">
        <f>'2021'!AX46</f>
        <v>0</v>
      </c>
      <c r="BF486" s="62">
        <f>'2021'!AY46</f>
        <v>0</v>
      </c>
      <c r="BG486" s="62">
        <f>'2021'!AZ46</f>
        <v>0</v>
      </c>
      <c r="BH486" s="62">
        <f>'2021'!BA46</f>
        <v>0</v>
      </c>
      <c r="BI486" s="62">
        <f>'2021'!BB46</f>
        <v>0</v>
      </c>
      <c r="BJ486" s="62">
        <f>'2021'!BC46</f>
        <v>0</v>
      </c>
      <c r="BK486" s="62">
        <f>'2021'!BD46</f>
        <v>0</v>
      </c>
      <c r="BL486" s="62">
        <f>'2021'!BE46</f>
        <v>0</v>
      </c>
      <c r="BM486" s="62">
        <f>'2021'!BF46</f>
        <v>0</v>
      </c>
      <c r="BN486" s="63">
        <f>'2021'!BG46</f>
        <v>0</v>
      </c>
      <c r="BO486" s="60">
        <f>'2021'!BH46</f>
        <v>19</v>
      </c>
      <c r="BP486" s="61">
        <f>'2021'!BI46</f>
        <v>3941</v>
      </c>
      <c r="BQ486" s="61">
        <f>'2021'!BJ46</f>
        <v>4</v>
      </c>
      <c r="BR486" s="61">
        <f>'2021'!BK46</f>
        <v>1</v>
      </c>
      <c r="BS486" s="61">
        <f>'2021'!BL46</f>
        <v>0</v>
      </c>
      <c r="BT486" s="61">
        <f>'2021'!BM46</f>
        <v>38</v>
      </c>
      <c r="BU486" s="62">
        <f>'2021'!BN46</f>
        <v>2.4900000000000002</v>
      </c>
      <c r="BV486" s="62">
        <f>'2021'!BO46</f>
        <v>0.43</v>
      </c>
      <c r="BW486" s="62">
        <f>'2021'!BP46</f>
        <v>0.41</v>
      </c>
      <c r="BX486" s="62">
        <f>'2021'!BQ46</f>
        <v>4</v>
      </c>
      <c r="BY486" s="62">
        <f>'2021'!BR46</f>
        <v>14.5</v>
      </c>
      <c r="BZ486" s="62">
        <f>'2021'!BW46</f>
        <v>0</v>
      </c>
      <c r="CA486" s="62">
        <f>'2021'!BX46</f>
        <v>0</v>
      </c>
      <c r="CB486" s="62">
        <f>'2021'!BY46</f>
        <v>93.6</v>
      </c>
      <c r="CC486" s="63">
        <f>'2021'!BZ46</f>
        <v>6.4</v>
      </c>
      <c r="CD486" s="60">
        <f>'2021'!CA46</f>
        <v>562</v>
      </c>
      <c r="CE486" s="61">
        <f>'2021'!CB46</f>
        <v>3347</v>
      </c>
      <c r="CF486" s="61">
        <f>'2021'!CC46</f>
        <v>77</v>
      </c>
      <c r="CG486" s="61">
        <f>'2021'!CD46</f>
        <v>40</v>
      </c>
      <c r="CH486" s="61">
        <f>'2021'!CE46</f>
        <v>4</v>
      </c>
      <c r="CI486" s="61">
        <f>'2021'!CF46</f>
        <v>29</v>
      </c>
      <c r="CJ486" s="62">
        <f>'2021'!CG46</f>
        <v>0.56999999999999995</v>
      </c>
      <c r="CK486" s="62">
        <f>'2021'!CH46</f>
        <v>1.67</v>
      </c>
      <c r="CL486" s="62">
        <f>'2021'!CI46</f>
        <v>1.57</v>
      </c>
      <c r="CM486" s="62">
        <f>'2021'!CJ46</f>
        <v>2.8</v>
      </c>
      <c r="CN486" s="62">
        <f>'2021'!CK46</f>
        <v>17.2</v>
      </c>
      <c r="CO486" s="62">
        <f>'2021'!CP46</f>
        <v>12.5</v>
      </c>
      <c r="CP486" s="62">
        <f>'2021'!CQ46</f>
        <v>9.1</v>
      </c>
      <c r="CQ486" s="62">
        <f>'2021'!CR46</f>
        <v>93.5</v>
      </c>
      <c r="CR486" s="63">
        <f>'2021'!CS46</f>
        <v>6.5</v>
      </c>
      <c r="CS486" s="60">
        <f>'2021'!CT46</f>
        <v>830</v>
      </c>
      <c r="CT486" s="61">
        <f>'2021'!CU46</f>
        <v>4117</v>
      </c>
      <c r="CU486" s="61">
        <f>'2021'!CV46</f>
        <v>91</v>
      </c>
      <c r="CV486" s="61">
        <f>'2021'!CW46</f>
        <v>49</v>
      </c>
      <c r="CW486" s="61">
        <f>'2021'!CX46</f>
        <v>7</v>
      </c>
      <c r="CX486" s="61">
        <f>'2021'!CY46</f>
        <v>36</v>
      </c>
      <c r="CY486" s="62">
        <f>'2021'!CZ46</f>
        <v>0.54</v>
      </c>
      <c r="CZ486" s="62">
        <f>'2021'!DA46</f>
        <v>1.9</v>
      </c>
      <c r="DA486" s="62">
        <f>'2021'!DB46</f>
        <v>1.89</v>
      </c>
      <c r="DB486" s="62">
        <f>'2021'!DC46</f>
        <v>5.9</v>
      </c>
      <c r="DC486" s="62">
        <f>'2021'!DD46</f>
        <v>14.6</v>
      </c>
      <c r="DD486" s="62">
        <f>'2021'!DI46</f>
        <v>30</v>
      </c>
      <c r="DE486" s="62">
        <f>'2021'!DJ46</f>
        <v>12.5</v>
      </c>
      <c r="DF486" s="62">
        <f>'2021'!DK46</f>
        <v>94.2</v>
      </c>
      <c r="DG486" s="63">
        <f>'2021'!DL46</f>
        <v>5.8</v>
      </c>
      <c r="DH486" s="60">
        <f>'2021'!DM46</f>
        <v>260</v>
      </c>
      <c r="DI486" s="61">
        <f>'2021'!DN46</f>
        <v>3574</v>
      </c>
      <c r="DJ486" s="61">
        <f>'2021'!DO46</f>
        <v>33</v>
      </c>
      <c r="DK486" s="61">
        <f>'2021'!DP46</f>
        <v>19</v>
      </c>
      <c r="DL486" s="61">
        <f>'2021'!DQ46</f>
        <v>2</v>
      </c>
      <c r="DM486" s="61">
        <f>'2021'!DR46</f>
        <v>32</v>
      </c>
      <c r="DN486" s="62">
        <f>'2021'!DS46</f>
        <v>0.54</v>
      </c>
      <c r="DO486" s="62">
        <f>'2021'!DT46</f>
        <v>1.52</v>
      </c>
      <c r="DP486" s="62">
        <f>'2021'!DU46</f>
        <v>2.06</v>
      </c>
      <c r="DQ486" s="62">
        <f>'2021'!DV46</f>
        <v>3.3</v>
      </c>
      <c r="DR486" s="62">
        <f>'2021'!DW46</f>
        <v>13.8</v>
      </c>
      <c r="DS486" s="62">
        <f>'2021'!EB46</f>
        <v>50</v>
      </c>
      <c r="DT486" s="62">
        <f>'2021'!EC46</f>
        <v>20.8</v>
      </c>
      <c r="DU486" s="62">
        <f>'2021'!ED46</f>
        <v>95.5</v>
      </c>
      <c r="DV486" s="63">
        <f>'2021'!EE46</f>
        <v>4.5</v>
      </c>
    </row>
    <row r="487" spans="1:126" ht="15.75" customHeight="1" x14ac:dyDescent="0.2">
      <c r="A487" s="30">
        <f t="shared" si="49"/>
        <v>485</v>
      </c>
      <c r="B487" s="31">
        <f>'2018'!A33</f>
        <v>31</v>
      </c>
      <c r="C487" s="31">
        <v>2018</v>
      </c>
      <c r="D487" s="32" t="str">
        <f>'2018'!B34</f>
        <v>Javon Wims</v>
      </c>
      <c r="E487" s="32" t="str" cm="1">
        <f t="array" ref="E487">_xlfn.IFS(F487&gt;12.5,"Cornerstone",AND(F487&gt;11.995,F487&lt;12.5),"Elite",AND(F487&gt;11,F487&lt;12.995),"Elite Upside",AND(F487&gt;=9.69,F487&lt;10.999),"Upside",AND(F487&gt;8.4,F487&lt;9.999),"Upside Lite",AND(F487&gt;7.25,F487&lt;8.999),"Outlier",AND(F487&gt;=6,F487&lt;7.25),"Outlier Lite",F487&lt;6.999,"Purgatory")</f>
        <v>Purgatory</v>
      </c>
      <c r="F487" s="33">
        <f>'2018'!C34</f>
        <v>4.6114285714285712</v>
      </c>
      <c r="G487" s="33">
        <f t="shared" si="50"/>
        <v>21.099999999999998</v>
      </c>
      <c r="H487" s="303">
        <f t="shared" si="51"/>
        <v>-2.1925853289691144</v>
      </c>
      <c r="I487" s="34" t="str">
        <f>'2018'!D34</f>
        <v>Georgia</v>
      </c>
      <c r="J487" s="35">
        <f>'2018'!E34</f>
        <v>1</v>
      </c>
      <c r="K487" s="36">
        <f>'2018'!F34</f>
        <v>34588</v>
      </c>
      <c r="L487" s="37">
        <f>'2018'!G34</f>
        <v>31.065753424657533</v>
      </c>
      <c r="M487" s="37" t="str">
        <f>'2018'!H34</f>
        <v>SR</v>
      </c>
      <c r="N487" s="37">
        <f>'2018'!I34</f>
        <v>23.638356164383563</v>
      </c>
      <c r="O487" s="37" t="str">
        <f>'2018'!J34</f>
        <v>Wide</v>
      </c>
      <c r="P487" s="37" t="str">
        <f>'2018'!K34</f>
        <v>SLOB</v>
      </c>
      <c r="Q487" s="37" t="str">
        <f>'2018'!L34</f>
        <v>Poor Separator</v>
      </c>
      <c r="R487" s="55">
        <f>'2018'!M34</f>
        <v>76</v>
      </c>
      <c r="S487" s="55">
        <f>'2018'!N34</f>
        <v>223</v>
      </c>
      <c r="T487" s="231">
        <f t="shared" si="52"/>
        <v>27.144111559691265</v>
      </c>
      <c r="U487" s="35">
        <f>'2018'!O34</f>
        <v>4.53</v>
      </c>
      <c r="V487" s="56">
        <f>'2018'!P34</f>
        <v>7</v>
      </c>
      <c r="W487" s="57">
        <f>'2018'!Q34</f>
        <v>0</v>
      </c>
      <c r="X487" s="58">
        <f>'2018'!R34</f>
        <v>0</v>
      </c>
      <c r="Y487" s="58">
        <f>'2018'!S34</f>
        <v>0</v>
      </c>
      <c r="Z487" s="58">
        <f>'2018'!T34</f>
        <v>7.5546719681908542E-2</v>
      </c>
      <c r="AA487" s="58">
        <f>'2018'!U34</f>
        <v>0.27139087825103658</v>
      </c>
      <c r="AB487" s="58">
        <f>'2018'!V34</f>
        <v>0.27139087825103658</v>
      </c>
      <c r="AC487" s="59">
        <f>'2018'!W34</f>
        <v>0.27139087825103658</v>
      </c>
      <c r="AD487" s="42">
        <f>'2018'!X34</f>
        <v>23</v>
      </c>
      <c r="AE487" s="43">
        <f>'2018'!Y34</f>
        <v>2.57</v>
      </c>
      <c r="AF487" s="43">
        <f>'2018'!Z34</f>
        <v>3.5</v>
      </c>
      <c r="AG487" s="43">
        <f>'2018'!AA34</f>
        <v>13.7</v>
      </c>
      <c r="AH487" s="43">
        <f>'2018'!AB34</f>
        <v>0.91</v>
      </c>
      <c r="AI487" s="43">
        <f>'2018'!AC34</f>
        <v>2.56</v>
      </c>
      <c r="AJ487" s="44">
        <f>'2018'!AD34</f>
        <v>8.9236111111111099E-2</v>
      </c>
      <c r="AK487" s="44">
        <f>'2018'!AE34</f>
        <v>0.17490277777777777</v>
      </c>
      <c r="AL487" s="45">
        <f>'2018'!AF34</f>
        <v>0.13200000000000001</v>
      </c>
      <c r="AM487" s="46">
        <f t="shared" si="55"/>
        <v>0.44</v>
      </c>
      <c r="AN487" s="45">
        <f>'2018'!AG34</f>
        <v>0.88049999999999995</v>
      </c>
      <c r="AO487" s="45">
        <f>'2018'!AH34</f>
        <v>0.1195</v>
      </c>
      <c r="AP487" s="43">
        <f>'2018'!AI34</f>
        <v>105.91123949028494</v>
      </c>
      <c r="AQ487" s="47">
        <f>'2018'!AJ34</f>
        <v>111.36056621621314</v>
      </c>
      <c r="AR487" s="48">
        <f>'2018'!AK34</f>
        <v>7</v>
      </c>
      <c r="AS487" s="49">
        <f>'2018'!AL34</f>
        <v>0</v>
      </c>
      <c r="AT487" s="49">
        <f>'2018'!AM34</f>
        <v>5</v>
      </c>
      <c r="AU487" s="49">
        <f>'2018'!AN34</f>
        <v>0</v>
      </c>
      <c r="AV487" s="49">
        <f>'2018'!AO34</f>
        <v>7</v>
      </c>
      <c r="AW487" s="49">
        <f>'2018'!AP34</f>
        <v>8</v>
      </c>
      <c r="AX487" s="49">
        <f>'2018'!AQ34</f>
        <v>1</v>
      </c>
      <c r="AY487" s="50">
        <f>'2018'!AR34</f>
        <v>0</v>
      </c>
      <c r="AZ487" s="60">
        <f>'2018'!AS34</f>
        <v>0</v>
      </c>
      <c r="BA487" s="61">
        <f>'2018'!AT34</f>
        <v>4085</v>
      </c>
      <c r="BB487" s="61">
        <f>'2018'!AU34</f>
        <v>0</v>
      </c>
      <c r="BC487" s="61">
        <f>'2018'!AV34</f>
        <v>0</v>
      </c>
      <c r="BD487" s="61">
        <f>'2018'!AW34</f>
        <v>0</v>
      </c>
      <c r="BE487" s="61">
        <f>'2018'!AX34</f>
        <v>0</v>
      </c>
      <c r="BF487" s="62">
        <f>'2018'!AY34</f>
        <v>0</v>
      </c>
      <c r="BG487" s="62">
        <f>'2018'!AZ34</f>
        <v>0</v>
      </c>
      <c r="BH487" s="62">
        <f>'2018'!BA34</f>
        <v>0</v>
      </c>
      <c r="BI487" s="62">
        <f>'2018'!BB34</f>
        <v>0</v>
      </c>
      <c r="BJ487" s="62">
        <f>'2018'!BC34</f>
        <v>0</v>
      </c>
      <c r="BK487" s="62">
        <f>'2018'!BD34</f>
        <v>0</v>
      </c>
      <c r="BL487" s="62">
        <f>'2018'!BE34</f>
        <v>0</v>
      </c>
      <c r="BM487" s="62">
        <f>'2018'!BF34</f>
        <v>0</v>
      </c>
      <c r="BN487" s="63">
        <f>'2018'!BG34</f>
        <v>0</v>
      </c>
      <c r="BO487" s="60">
        <f>'2018'!BH34</f>
        <v>0</v>
      </c>
      <c r="BP487" s="61">
        <f>'2018'!BI34</f>
        <v>2599</v>
      </c>
      <c r="BQ487" s="61">
        <f>'2018'!BJ34</f>
        <v>0</v>
      </c>
      <c r="BR487" s="61">
        <f>'2018'!BK34</f>
        <v>0</v>
      </c>
      <c r="BS487" s="61">
        <f>'2018'!BL34</f>
        <v>0</v>
      </c>
      <c r="BT487" s="61">
        <f>'2018'!BM34</f>
        <v>0</v>
      </c>
      <c r="BU487" s="62">
        <f>'2018'!BN34</f>
        <v>0</v>
      </c>
      <c r="BV487" s="62">
        <f>'2018'!BO34</f>
        <v>0</v>
      </c>
      <c r="BW487" s="62">
        <f>'2018'!BP34</f>
        <v>0</v>
      </c>
      <c r="BX487" s="62">
        <f>'2018'!BQ34</f>
        <v>0</v>
      </c>
      <c r="BY487" s="62">
        <f>'2018'!BR34</f>
        <v>0</v>
      </c>
      <c r="BZ487" s="62">
        <f>'2018'!BS34</f>
        <v>0</v>
      </c>
      <c r="CA487" s="62">
        <f>'2018'!BT34</f>
        <v>0</v>
      </c>
      <c r="CB487" s="62">
        <f>'2018'!BU34</f>
        <v>0</v>
      </c>
      <c r="CC487" s="63">
        <f>'2018'!BV34</f>
        <v>0</v>
      </c>
      <c r="CD487" s="60">
        <f>'2018'!BW34</f>
        <v>0</v>
      </c>
      <c r="CE487" s="61">
        <f>'2018'!BX34</f>
        <v>2406</v>
      </c>
      <c r="CF487" s="61">
        <f>'2018'!BY34</f>
        <v>0</v>
      </c>
      <c r="CG487" s="61">
        <f>'2018'!BZ34</f>
        <v>0</v>
      </c>
      <c r="CH487" s="61">
        <f>'2018'!CA34</f>
        <v>0</v>
      </c>
      <c r="CI487" s="61">
        <f>'2018'!CB34</f>
        <v>0</v>
      </c>
      <c r="CJ487" s="62">
        <f>'2018'!CC34</f>
        <v>0</v>
      </c>
      <c r="CK487" s="62">
        <f>'2018'!CD34</f>
        <v>0</v>
      </c>
      <c r="CL487" s="62">
        <f>'2018'!CE34</f>
        <v>0</v>
      </c>
      <c r="CM487" s="62">
        <f>'2018'!CF34</f>
        <v>0</v>
      </c>
      <c r="CN487" s="62">
        <f>'2018'!CG34</f>
        <v>0</v>
      </c>
      <c r="CO487" s="62">
        <f>'2018'!CH34</f>
        <v>0</v>
      </c>
      <c r="CP487" s="62">
        <f>'2018'!CI34</f>
        <v>0</v>
      </c>
      <c r="CQ487" s="62">
        <f>'2018'!CJ34</f>
        <v>0</v>
      </c>
      <c r="CR487" s="63">
        <f>'2018'!CK34</f>
        <v>0</v>
      </c>
      <c r="CS487" s="60">
        <f>'2018'!CL34</f>
        <v>190</v>
      </c>
      <c r="CT487" s="61">
        <f>'2018'!CM34</f>
        <v>2515</v>
      </c>
      <c r="CU487" s="61">
        <f>'2018'!CN34</f>
        <v>36</v>
      </c>
      <c r="CV487" s="61">
        <f>'2018'!CO34</f>
        <v>17</v>
      </c>
      <c r="CW487" s="61">
        <f>'2018'!CP34</f>
        <v>1</v>
      </c>
      <c r="CX487" s="61">
        <f>'2018'!CQ34</f>
        <v>16</v>
      </c>
      <c r="CY487" s="62">
        <f>'2018'!CR34</f>
        <v>0.6</v>
      </c>
      <c r="CZ487" s="62">
        <f>'2018'!CS34</f>
        <v>0.8</v>
      </c>
      <c r="DA487" s="62">
        <f>'2018'!CT34</f>
        <v>0.97</v>
      </c>
      <c r="DB487" s="62">
        <f>'2018'!CU34</f>
        <v>2.8</v>
      </c>
      <c r="DC487" s="62">
        <f>'2018'!CV34</f>
        <v>13</v>
      </c>
      <c r="DD487" s="62">
        <f>'2018'!CW34</f>
        <v>0</v>
      </c>
      <c r="DE487" s="62">
        <f>'2018'!CX34</f>
        <v>0</v>
      </c>
      <c r="DF487" s="62">
        <f>'2018'!CY34</f>
        <v>93.3</v>
      </c>
      <c r="DG487" s="63">
        <f>'2018'!CZ34</f>
        <v>6.7</v>
      </c>
      <c r="DH487" s="60">
        <f>'2018'!DA34</f>
        <v>720</v>
      </c>
      <c r="DI487" s="61">
        <f>'2018'!DB34</f>
        <v>2653</v>
      </c>
      <c r="DJ487" s="61">
        <f>'2018'!DC34</f>
        <v>74</v>
      </c>
      <c r="DK487" s="61">
        <f>'2018'!DD34</f>
        <v>46</v>
      </c>
      <c r="DL487" s="61">
        <f>'2018'!DE34</f>
        <v>7</v>
      </c>
      <c r="DM487" s="61">
        <f>'2018'!DF34</f>
        <v>24</v>
      </c>
      <c r="DN487" s="62">
        <f>'2018'!DG34</f>
        <v>0.91</v>
      </c>
      <c r="DO487" s="62">
        <f>'2018'!DH34</f>
        <v>2.56</v>
      </c>
      <c r="DP487" s="62">
        <f>'2018'!DI34</f>
        <v>2.57</v>
      </c>
      <c r="DQ487" s="62">
        <f>'2018'!DJ34</f>
        <v>3.5</v>
      </c>
      <c r="DR487" s="62">
        <f>'2018'!DK34</f>
        <v>13.7</v>
      </c>
      <c r="DS487" s="62">
        <f>'2018'!DP34</f>
        <v>44</v>
      </c>
      <c r="DT487" s="62">
        <f>'2018'!DQ34</f>
        <v>13.2</v>
      </c>
      <c r="DU487" s="62">
        <f>'2018'!DR34</f>
        <v>82.8</v>
      </c>
      <c r="DV487" s="63">
        <f>'2018'!DS34</f>
        <v>17.2</v>
      </c>
    </row>
    <row r="488" spans="1:126" ht="15.75" customHeight="1" x14ac:dyDescent="0.2">
      <c r="A488" s="30">
        <f t="shared" si="49"/>
        <v>486</v>
      </c>
      <c r="B488" s="31">
        <f>'2025'!A52</f>
        <v>50</v>
      </c>
      <c r="C488" s="31">
        <v>2025</v>
      </c>
      <c r="D488" s="32" t="str">
        <f>'2025'!B52</f>
        <v>Ali Jennings</v>
      </c>
      <c r="E488" s="32" t="str" cm="1">
        <f t="array" ref="E488">_xlfn.IFS(F488&gt;12.5,"Cornerstone",AND(F488&gt;11.995,F488&lt;12.5),"Elite",AND(F488&gt;11,F488&lt;12.995),"Elite Upside",AND(F488&gt;=9.69,F488&lt;10.999),"Upside",AND(F488&gt;8.4,F488&lt;9.999),"Upside Lite",AND(F488&gt;7.25,F488&lt;8.999),"Outlier",AND(F488&gt;=6,F488&lt;7.25),"Outlier Lite",F488&lt;6.999,"Purgatory")</f>
        <v>Purgatory</v>
      </c>
      <c r="F488" s="33">
        <f>'2025'!C52</f>
        <v>4.6042857142857141</v>
      </c>
      <c r="G488" s="33">
        <f t="shared" si="50"/>
        <v>20.9</v>
      </c>
      <c r="H488" s="303">
        <f t="shared" si="51"/>
        <v>-2.1966850036039776</v>
      </c>
      <c r="I488" s="34" t="str">
        <f>'2025'!D52</f>
        <v>Virginia Tech</v>
      </c>
      <c r="J488" s="35">
        <f>'2025'!E52</f>
        <v>4</v>
      </c>
      <c r="K488" s="36">
        <f>'2025'!F52</f>
        <v>36765</v>
      </c>
      <c r="L488" s="37">
        <f>'2025'!G52</f>
        <v>25.101369863013698</v>
      </c>
      <c r="M488" s="37" t="str">
        <f>'2025'!H52</f>
        <v>RS SR</v>
      </c>
      <c r="N488" s="37">
        <f>'2025'!I52</f>
        <v>24.682191780821917</v>
      </c>
      <c r="O488" s="37" t="str">
        <f>'2025'!J52</f>
        <v>Wide</v>
      </c>
      <c r="P488" s="37" t="str">
        <f>'2025'!K52</f>
        <v>PROTO Z</v>
      </c>
      <c r="Q488" s="37" t="str">
        <f>'2025'!L52</f>
        <v>Poor Earner</v>
      </c>
      <c r="R488" s="55">
        <f>'2025'!M52</f>
        <v>73</v>
      </c>
      <c r="S488" s="55">
        <f>'2025'!N52</f>
        <v>198</v>
      </c>
      <c r="T488" s="231">
        <f t="shared" si="52"/>
        <v>26.122661515354938</v>
      </c>
      <c r="U488" s="37">
        <f>'2025'!O52</f>
        <v>4.6500000000000004</v>
      </c>
      <c r="V488" s="56">
        <f>'2025'!P52</f>
        <v>0</v>
      </c>
      <c r="W488" s="57">
        <f>'2025'!Q52</f>
        <v>1.6083634901487738E-2</v>
      </c>
      <c r="X488" s="58">
        <f>'2025'!R52</f>
        <v>0.38031800601633003</v>
      </c>
      <c r="Y488" s="58">
        <f>'2025'!S52</f>
        <v>0.32328748651564188</v>
      </c>
      <c r="Z488" s="58">
        <f>'2025'!T52</f>
        <v>0.17848289538919188</v>
      </c>
      <c r="AA488" s="58">
        <f>'2025'!U52</f>
        <v>0.16411474832805348</v>
      </c>
      <c r="AB488" s="58">
        <f>'2025'!V52</f>
        <v>0.27221637717219177</v>
      </c>
      <c r="AC488" s="59">
        <f>'2025'!W52</f>
        <v>0.25860555831358217</v>
      </c>
      <c r="AD488" s="42">
        <f>'2025'!X52</f>
        <v>21.027397260273972</v>
      </c>
      <c r="AE488" s="43">
        <f>'2025'!Y52</f>
        <v>3.79</v>
      </c>
      <c r="AF488" s="43">
        <f>'2025'!Z52</f>
        <v>9.6999999999999993</v>
      </c>
      <c r="AG488" s="43">
        <f>'2025'!AA52</f>
        <v>14.7</v>
      </c>
      <c r="AH488" s="43">
        <f>'2025'!AB52</f>
        <v>1.72</v>
      </c>
      <c r="AI488" s="43">
        <f>'2025'!AC52</f>
        <v>1.66</v>
      </c>
      <c r="AJ488" s="44">
        <f>'2025'!AD52</f>
        <v>2.3592493297587131E-2</v>
      </c>
      <c r="AK488" s="44">
        <f>'2025'!AE52</f>
        <v>0.11324396782841822</v>
      </c>
      <c r="AL488" s="45">
        <f>'2025'!AF52</f>
        <v>0.11800000000000001</v>
      </c>
      <c r="AM488" s="46">
        <f t="shared" si="55"/>
        <v>0.4</v>
      </c>
      <c r="AN488" s="45">
        <f>'2025'!AG52</f>
        <v>0.87</v>
      </c>
      <c r="AO488" s="45">
        <f>'2025'!AH52</f>
        <v>0.13</v>
      </c>
      <c r="AP488" s="43">
        <f>'2025'!AI52</f>
        <v>84.699992985781819</v>
      </c>
      <c r="AQ488" s="47">
        <f>'2025'!AJ52</f>
        <v>83.837178887400924</v>
      </c>
      <c r="AR488" s="48">
        <f>'2025'!AK52</f>
        <v>7</v>
      </c>
      <c r="AS488" s="49">
        <f>'2025'!AL52</f>
        <v>4</v>
      </c>
      <c r="AT488" s="49">
        <f>'2025'!AM52</f>
        <v>7</v>
      </c>
      <c r="AU488" s="49">
        <f>'2025'!AN52</f>
        <v>7</v>
      </c>
      <c r="AV488" s="49">
        <f>'2025'!AO52</f>
        <v>5</v>
      </c>
      <c r="AW488" s="49">
        <f>'2025'!AP52</f>
        <v>3</v>
      </c>
      <c r="AX488" s="49">
        <f>'2025'!AQ52</f>
        <v>0</v>
      </c>
      <c r="AY488" s="50">
        <f>'2025'!AR52</f>
        <v>0</v>
      </c>
      <c r="AZ488" s="60">
        <f>'2025'!AS52</f>
        <v>48</v>
      </c>
      <c r="BA488" s="61">
        <f>'2025'!AT52</f>
        <v>2984.3999999999996</v>
      </c>
      <c r="BB488" s="61">
        <f>'2025'!AU52</f>
        <v>11</v>
      </c>
      <c r="BC488" s="61">
        <f>'2025'!AV52</f>
        <v>7</v>
      </c>
      <c r="BD488" s="61">
        <f>'2025'!AW52</f>
        <v>1</v>
      </c>
      <c r="BE488" s="61">
        <f>'2025'!AX52</f>
        <v>0</v>
      </c>
      <c r="BF488" s="62">
        <f>'2025'!AY52</f>
        <v>0</v>
      </c>
      <c r="BG488" s="62">
        <f>'2025'!AZ52</f>
        <v>0</v>
      </c>
      <c r="BH488" s="62">
        <f>'2025'!BA52</f>
        <v>0.6</v>
      </c>
      <c r="BI488" s="62">
        <f>'2025'!BB52</f>
        <v>2.4</v>
      </c>
      <c r="BJ488" s="62">
        <f>'2025'!BC52</f>
        <v>5.5</v>
      </c>
      <c r="BK488" s="62">
        <f>'2025'!BH52</f>
        <v>50</v>
      </c>
      <c r="BL488" s="62">
        <f>'2025'!BI52</f>
        <v>12.5</v>
      </c>
      <c r="BM488" s="62">
        <f>'2025'!BJ52</f>
        <v>91.7</v>
      </c>
      <c r="BN488" s="63">
        <f>'2025'!BK52</f>
        <v>8.3000000000000007</v>
      </c>
      <c r="BO488" s="60">
        <f>'2025'!BL52</f>
        <v>1062</v>
      </c>
      <c r="BP488" s="61">
        <f>'2025'!BM52</f>
        <v>2792.4</v>
      </c>
      <c r="BQ488" s="61">
        <f>'2025'!BN52</f>
        <v>97</v>
      </c>
      <c r="BR488" s="61">
        <f>'2025'!BO52</f>
        <v>62</v>
      </c>
      <c r="BS488" s="61">
        <f>'2025'!BP52</f>
        <v>5</v>
      </c>
      <c r="BT488" s="61">
        <f>'2025'!BQ52</f>
        <v>0</v>
      </c>
      <c r="BU488" s="62">
        <f>'2025'!BR52</f>
        <v>0</v>
      </c>
      <c r="BV488" s="62">
        <f>'2025'!BS52</f>
        <v>0</v>
      </c>
      <c r="BW488" s="62">
        <f>'2025'!BT52</f>
        <v>2.73</v>
      </c>
      <c r="BX488" s="62">
        <f>'2025'!BU52</f>
        <v>5</v>
      </c>
      <c r="BY488" s="62">
        <f>'2025'!BV52</f>
        <v>13.3</v>
      </c>
      <c r="BZ488" s="62">
        <f>'2025'!CA52</f>
        <v>52.9</v>
      </c>
      <c r="CA488" s="62">
        <f>'2025'!CB52</f>
        <v>17.3</v>
      </c>
      <c r="CB488" s="62">
        <f>'2025'!CC52</f>
        <v>94.6</v>
      </c>
      <c r="CC488" s="63">
        <f>'2025'!CD52</f>
        <v>5.4</v>
      </c>
      <c r="CD488" s="60">
        <f>'2025'!CE52</f>
        <v>959</v>
      </c>
      <c r="CE488" s="61">
        <f>'2025'!CF52</f>
        <v>2966.3999999999996</v>
      </c>
      <c r="CF488" s="61">
        <f>'2025'!CG52</f>
        <v>88</v>
      </c>
      <c r="CG488" s="61">
        <f>'2025'!CH52</f>
        <v>54</v>
      </c>
      <c r="CH488" s="61">
        <f>'2025'!CI52</f>
        <v>9</v>
      </c>
      <c r="CI488" s="61">
        <f>'2025'!CJ52</f>
        <v>0</v>
      </c>
      <c r="CJ488" s="62">
        <f>'2025'!CK52</f>
        <v>1.5</v>
      </c>
      <c r="CK488" s="62">
        <f>'2025'!CL52</f>
        <v>0</v>
      </c>
      <c r="CL488" s="62">
        <f>'2025'!CM52</f>
        <v>2.96</v>
      </c>
      <c r="CM488" s="62">
        <f>'2025'!CN52</f>
        <v>3.8</v>
      </c>
      <c r="CN488" s="62">
        <f>'2025'!CO52</f>
        <v>16.2</v>
      </c>
      <c r="CO488" s="62">
        <f>'2025'!CT52</f>
        <v>52.2</v>
      </c>
      <c r="CP488" s="62">
        <f>'2025'!CU52</f>
        <v>6.9</v>
      </c>
      <c r="CQ488" s="62">
        <f>'2025'!CV52</f>
        <v>83.2</v>
      </c>
      <c r="CR488" s="63">
        <f>'2025'!CW52</f>
        <v>16.8</v>
      </c>
      <c r="CS488" s="60">
        <f>'2025'!CX52</f>
        <v>72</v>
      </c>
      <c r="CT488" s="61">
        <f>'2025'!CY52</f>
        <v>403.4</v>
      </c>
      <c r="CU488" s="61">
        <f>'2025'!CZ52</f>
        <v>7</v>
      </c>
      <c r="CV488" s="61">
        <f>'2025'!DA52</f>
        <v>5</v>
      </c>
      <c r="CW488" s="61">
        <f>'2025'!DB52</f>
        <v>2</v>
      </c>
      <c r="CX488" s="61">
        <f>'2025'!DC52</f>
        <v>3.6</v>
      </c>
      <c r="CY488" s="62">
        <f>'2025'!DD52</f>
        <v>1.66</v>
      </c>
      <c r="CZ488" s="62">
        <f>'2025'!DE52</f>
        <v>1.66</v>
      </c>
      <c r="DA488" s="62">
        <f>'2025'!DF52</f>
        <v>3.79</v>
      </c>
      <c r="DB488" s="62">
        <f>'2025'!DG52</f>
        <v>5.2</v>
      </c>
      <c r="DC488" s="62">
        <f>'2025'!DH52</f>
        <v>12.6</v>
      </c>
      <c r="DD488" s="62">
        <f>'2025'!DM52</f>
        <v>0</v>
      </c>
      <c r="DE488" s="62">
        <f>'2025'!DN52</f>
        <v>0</v>
      </c>
      <c r="DF488" s="62">
        <f>'2025'!DO52</f>
        <v>95</v>
      </c>
      <c r="DG488" s="63">
        <f>'2025'!DP52</f>
        <v>5</v>
      </c>
      <c r="DH488" s="60">
        <f>'2025'!DQ52</f>
        <v>373</v>
      </c>
      <c r="DI488" s="61">
        <f>'2025'!DR52</f>
        <v>2272.8000000000002</v>
      </c>
      <c r="DJ488" s="61">
        <f>'2025'!DS52</f>
        <v>29</v>
      </c>
      <c r="DK488" s="61">
        <f>'2025'!DT52</f>
        <v>15</v>
      </c>
      <c r="DL488" s="61">
        <f>'2025'!DU52</f>
        <v>3</v>
      </c>
      <c r="DM488" s="61">
        <f>'2025'!DV52</f>
        <v>14.3</v>
      </c>
      <c r="DN488" s="62">
        <f>'2025'!DW52</f>
        <v>1.72</v>
      </c>
      <c r="DO488" s="62">
        <f>'2025'!DX52</f>
        <v>0</v>
      </c>
      <c r="DP488" s="62">
        <f>'2025'!DY52</f>
        <v>1.76</v>
      </c>
      <c r="DQ488" s="62">
        <f>'2025'!DZ52</f>
        <v>9.6999999999999993</v>
      </c>
      <c r="DR488" s="62">
        <f>'2025'!EA52</f>
        <v>14.7</v>
      </c>
      <c r="DS488" s="62">
        <f>'2025'!EF52</f>
        <v>40</v>
      </c>
      <c r="DT488" s="62">
        <f>'2025'!EG52</f>
        <v>11.8</v>
      </c>
      <c r="DU488" s="62">
        <f>'2025'!EH52</f>
        <v>79</v>
      </c>
      <c r="DV488" s="63">
        <f>'2025'!EI52</f>
        <v>21</v>
      </c>
    </row>
    <row r="489" spans="1:126" ht="15.75" customHeight="1" x14ac:dyDescent="0.2">
      <c r="A489" s="30">
        <f t="shared" si="49"/>
        <v>487</v>
      </c>
      <c r="B489" s="31">
        <f>'2020'!A45</f>
        <v>43</v>
      </c>
      <c r="C489" s="31">
        <v>2020</v>
      </c>
      <c r="D489" s="32" t="str">
        <f>'2020'!B45</f>
        <v>Stephen Guidry</v>
      </c>
      <c r="E489" s="32" t="str" cm="1">
        <f t="array" ref="E489">_xlfn.IFS(F489&gt;12.5,"Cornerstone",AND(F489&gt;11.995,F489&lt;12.5),"Elite",AND(F489&gt;11,F489&lt;12.995),"Elite Upside",AND(F489&gt;=9.69,F489&lt;10.999),"Upside",AND(F489&gt;8.4,F489&lt;9.999),"Upside Lite",AND(F489&gt;7.25,F489&lt;8.999),"Outlier",AND(F489&gt;=6,F489&lt;7.25),"Outlier Lite",F489&lt;6.999,"Purgatory")</f>
        <v>Purgatory</v>
      </c>
      <c r="F489" s="33">
        <f>'2020'!C45</f>
        <v>4.6028571428571441</v>
      </c>
      <c r="G489" s="33">
        <f t="shared" si="50"/>
        <v>20.8</v>
      </c>
      <c r="H489" s="303">
        <f t="shared" si="51"/>
        <v>-2.1975049385309493</v>
      </c>
      <c r="I489" s="34" t="str">
        <f>'2020'!D45</f>
        <v>Mississippi State</v>
      </c>
      <c r="J489" s="35">
        <f>'2020'!E45</f>
        <v>1</v>
      </c>
      <c r="K489" s="36">
        <f>'2020'!F45</f>
        <v>35514</v>
      </c>
      <c r="L489" s="37">
        <f>'2020'!G45</f>
        <v>28.528767123287672</v>
      </c>
      <c r="M489" s="37" t="str">
        <f>'2020'!H45</f>
        <v>SR</v>
      </c>
      <c r="N489" s="37">
        <f>'2020'!I45</f>
        <v>23.095890410958905</v>
      </c>
      <c r="O489" s="37" t="str">
        <f>'2020'!J45</f>
        <v>Wide</v>
      </c>
      <c r="P489" s="37" t="str">
        <f>'2020'!K45</f>
        <v>DEEP</v>
      </c>
      <c r="Q489" s="37" t="str">
        <f>'2020'!L45</f>
        <v>Poor Earner</v>
      </c>
      <c r="R489" s="55">
        <f>'2020'!M45</f>
        <v>76</v>
      </c>
      <c r="S489" s="55">
        <f>'2020'!N45</f>
        <v>201</v>
      </c>
      <c r="T489" s="231">
        <f t="shared" si="52"/>
        <v>24.466217145730692</v>
      </c>
      <c r="U489" s="35">
        <f>'2020'!O45</f>
        <v>4.47</v>
      </c>
      <c r="V489" s="56">
        <f>'2020'!P45</f>
        <v>0</v>
      </c>
      <c r="W489" s="57">
        <f>'2020'!Q45</f>
        <v>0</v>
      </c>
      <c r="X489" s="58">
        <f>'2020'!R45</f>
        <v>0</v>
      </c>
      <c r="Y489" s="58">
        <f>'2020'!S45</f>
        <v>0</v>
      </c>
      <c r="Z489" s="58">
        <f>'2020'!T45</f>
        <v>0.19477644975652944</v>
      </c>
      <c r="AA489" s="58">
        <f>'2020'!U45</f>
        <v>0.16588084012001714</v>
      </c>
      <c r="AB489" s="58">
        <f>'2020'!V45</f>
        <v>0.18032864493827327</v>
      </c>
      <c r="AC489" s="59">
        <f>'2020'!W45</f>
        <v>0.18032864493827327</v>
      </c>
      <c r="AD489" s="42" t="str">
        <f>'2020'!X45</f>
        <v>N/A</v>
      </c>
      <c r="AE489" s="43">
        <f>'2020'!Y45</f>
        <v>1.68</v>
      </c>
      <c r="AF489" s="43">
        <f>'2020'!Z45</f>
        <v>8.9</v>
      </c>
      <c r="AG489" s="43">
        <f>'2020'!AA45</f>
        <v>19.3</v>
      </c>
      <c r="AH489" s="43">
        <f>'2020'!AB45</f>
        <v>0.71</v>
      </c>
      <c r="AI489" s="43">
        <f>'2020'!AC45</f>
        <v>1.45</v>
      </c>
      <c r="AJ489" s="44">
        <f>'2020'!AD45</f>
        <v>3.8087855297157629E-2</v>
      </c>
      <c r="AK489" s="44">
        <f>'2020'!AE45</f>
        <v>0.14542635658914729</v>
      </c>
      <c r="AL489" s="45">
        <f>'2020'!AF45</f>
        <v>0.11800000000000001</v>
      </c>
      <c r="AM489" s="46">
        <f t="shared" si="55"/>
        <v>0.36399999999999999</v>
      </c>
      <c r="AN489" s="45">
        <f>'2020'!AG45</f>
        <v>0.9464999999999999</v>
      </c>
      <c r="AO489" s="45">
        <f>'2020'!AH45</f>
        <v>5.3499999999999999E-2</v>
      </c>
      <c r="AP489" s="43">
        <f>'2020'!AI45</f>
        <v>100.69223032609149</v>
      </c>
      <c r="AQ489" s="47">
        <f>'2020'!AJ45</f>
        <v>105.87302949764324</v>
      </c>
      <c r="AR489" s="48">
        <f>'2020'!AK45</f>
        <v>5</v>
      </c>
      <c r="AS489" s="49">
        <f>'2020'!AL45</f>
        <v>0</v>
      </c>
      <c r="AT489" s="49">
        <f>'2020'!AM45</f>
        <v>2</v>
      </c>
      <c r="AU489" s="49">
        <f>'2020'!AN45</f>
        <v>6</v>
      </c>
      <c r="AV489" s="49">
        <f>'2020'!AO45</f>
        <v>8</v>
      </c>
      <c r="AW489" s="49">
        <f>'2020'!AP45</f>
        <v>7</v>
      </c>
      <c r="AX489" s="49">
        <f>'2020'!AQ45</f>
        <v>0</v>
      </c>
      <c r="AY489" s="50">
        <f>'2020'!AR45</f>
        <v>0</v>
      </c>
      <c r="AZ489" s="60">
        <f>'2020'!AS45</f>
        <v>0</v>
      </c>
      <c r="BA489" s="61">
        <f>'2020'!AT45</f>
        <v>4113</v>
      </c>
      <c r="BB489" s="61">
        <f>'2020'!AU45</f>
        <v>0</v>
      </c>
      <c r="BC489" s="61">
        <f>'2020'!AV45</f>
        <v>0</v>
      </c>
      <c r="BD489" s="61">
        <f>'2020'!AW45</f>
        <v>0</v>
      </c>
      <c r="BE489" s="61">
        <f>'2020'!AX45</f>
        <v>0</v>
      </c>
      <c r="BF489" s="62">
        <f>'2020'!AY45</f>
        <v>0</v>
      </c>
      <c r="BG489" s="62">
        <f>'2020'!AZ45</f>
        <v>0</v>
      </c>
      <c r="BH489" s="62">
        <f>'2020'!BA45</f>
        <v>0</v>
      </c>
      <c r="BI489" s="62">
        <f>'2020'!BB45</f>
        <v>0</v>
      </c>
      <c r="BJ489" s="62">
        <f>'2020'!BC45</f>
        <v>0</v>
      </c>
      <c r="BK489" s="62">
        <f>'2020'!BD45</f>
        <v>0</v>
      </c>
      <c r="BL489" s="62">
        <f>'2020'!BE45</f>
        <v>0</v>
      </c>
      <c r="BM489" s="62">
        <f>'2020'!BF45</f>
        <v>0</v>
      </c>
      <c r="BN489" s="63">
        <f>'2020'!BG45</f>
        <v>0</v>
      </c>
      <c r="BO489" s="60">
        <f>'2020'!BH45</f>
        <v>0</v>
      </c>
      <c r="BP489" s="61">
        <f>'2020'!BI45</f>
        <v>2726</v>
      </c>
      <c r="BQ489" s="61">
        <f>'2020'!BJ45</f>
        <v>0</v>
      </c>
      <c r="BR489" s="61">
        <f>'2020'!BK45</f>
        <v>0</v>
      </c>
      <c r="BS489" s="61">
        <f>'2020'!BL45</f>
        <v>0</v>
      </c>
      <c r="BT489" s="61">
        <f>'2020'!BM45</f>
        <v>0</v>
      </c>
      <c r="BU489" s="62">
        <f>'2020'!BN45</f>
        <v>0</v>
      </c>
      <c r="BV489" s="62">
        <f>'2020'!BO45</f>
        <v>0</v>
      </c>
      <c r="BW489" s="62">
        <f>'2020'!BP45</f>
        <v>0</v>
      </c>
      <c r="BX489" s="62">
        <f>'2020'!BQ45</f>
        <v>0</v>
      </c>
      <c r="BY489" s="62">
        <f>'2020'!BR45</f>
        <v>0</v>
      </c>
      <c r="BZ489" s="62">
        <f>'2020'!BS45</f>
        <v>0</v>
      </c>
      <c r="CA489" s="62">
        <f>'2020'!BT45</f>
        <v>0</v>
      </c>
      <c r="CB489" s="62">
        <f>'2020'!BU45</f>
        <v>0</v>
      </c>
      <c r="CC489" s="63">
        <f>'2020'!BV45</f>
        <v>0</v>
      </c>
      <c r="CD489" s="60">
        <f>'2020'!BW45</f>
        <v>0</v>
      </c>
      <c r="CE489" s="61">
        <f>'2020'!BX45</f>
        <v>2170</v>
      </c>
      <c r="CF489" s="61">
        <f>'2020'!BY45</f>
        <v>0</v>
      </c>
      <c r="CG489" s="61">
        <f>'2020'!BZ45</f>
        <v>0</v>
      </c>
      <c r="CH489" s="61">
        <f>'2020'!CA45</f>
        <v>0</v>
      </c>
      <c r="CI489" s="61">
        <f>'2020'!CB45</f>
        <v>0</v>
      </c>
      <c r="CJ489" s="62">
        <f>'2020'!CC45</f>
        <v>0</v>
      </c>
      <c r="CK489" s="62">
        <f>'2020'!CD45</f>
        <v>0</v>
      </c>
      <c r="CL489" s="62">
        <f>'2020'!CE45</f>
        <v>0</v>
      </c>
      <c r="CM489" s="62">
        <f>'2020'!CF45</f>
        <v>0</v>
      </c>
      <c r="CN489" s="62">
        <f>'2020'!CG45</f>
        <v>0</v>
      </c>
      <c r="CO489" s="62">
        <f>'2020'!CL45</f>
        <v>0</v>
      </c>
      <c r="CP489" s="62">
        <f>'2020'!CM45</f>
        <v>0</v>
      </c>
      <c r="CQ489" s="62">
        <f>'2020'!CN45</f>
        <v>0</v>
      </c>
      <c r="CR489" s="63">
        <f>'2020'!CO45</f>
        <v>0</v>
      </c>
      <c r="CS489" s="60">
        <f>'2020'!CP45</f>
        <v>440</v>
      </c>
      <c r="CT489" s="61">
        <f>'2020'!CQ45</f>
        <v>2259</v>
      </c>
      <c r="CU489" s="61">
        <f>'2020'!CR45</f>
        <v>50</v>
      </c>
      <c r="CV489" s="61">
        <f>'2020'!CS45</f>
        <v>19</v>
      </c>
      <c r="CW489" s="61">
        <f>'2020'!CT45</f>
        <v>3</v>
      </c>
      <c r="CX489" s="61">
        <f>'2020'!CU45</f>
        <v>22</v>
      </c>
      <c r="CY489" s="62">
        <f>'2020'!CV45</f>
        <v>0.65</v>
      </c>
      <c r="CZ489" s="62">
        <f>'2020'!CW45</f>
        <v>1.44</v>
      </c>
      <c r="DA489" s="62">
        <f>'2020'!CX45</f>
        <v>1.68</v>
      </c>
      <c r="DB489" s="62">
        <f>'2020'!CY45</f>
        <v>8.9</v>
      </c>
      <c r="DC489" s="62">
        <f>'2020'!CZ45</f>
        <v>19.3</v>
      </c>
      <c r="DD489" s="62">
        <f>'2020'!DE45</f>
        <v>25</v>
      </c>
      <c r="DE489" s="62">
        <f>'2020'!DF45</f>
        <v>24</v>
      </c>
      <c r="DF489" s="62">
        <f>'2020'!DG45</f>
        <v>98.5</v>
      </c>
      <c r="DG489" s="63">
        <f>'2020'!DH45</f>
        <v>1.5</v>
      </c>
      <c r="DH489" s="60">
        <f>'2020'!DI45</f>
        <v>387</v>
      </c>
      <c r="DI489" s="61">
        <f>'2020'!DJ45</f>
        <v>2333</v>
      </c>
      <c r="DJ489" s="61">
        <f>'2020'!DK45</f>
        <v>53</v>
      </c>
      <c r="DK489" s="61">
        <f>'2020'!DL45</f>
        <v>30</v>
      </c>
      <c r="DL489" s="61">
        <f>'2020'!DM45</f>
        <v>5</v>
      </c>
      <c r="DM489" s="61">
        <f>'2020'!DN45</f>
        <v>19</v>
      </c>
      <c r="DN489" s="62">
        <f>'2020'!DO45</f>
        <v>0.71</v>
      </c>
      <c r="DO489" s="62">
        <f>'2020'!DP45</f>
        <v>1.45</v>
      </c>
      <c r="DP489" s="62">
        <f>'2020'!DQ45</f>
        <v>1.34</v>
      </c>
      <c r="DQ489" s="62">
        <f>'2020'!DR45</f>
        <v>4.3</v>
      </c>
      <c r="DR489" s="62">
        <f>'2020'!DS45</f>
        <v>15.3</v>
      </c>
      <c r="DS489" s="62">
        <f>'2020'!DX45</f>
        <v>36.4</v>
      </c>
      <c r="DT489" s="62">
        <f>'2020'!DY45</f>
        <v>11.8</v>
      </c>
      <c r="DU489" s="62">
        <f>'2020'!DZ45</f>
        <v>90.8</v>
      </c>
      <c r="DV489" s="63">
        <f>'2020'!EA45</f>
        <v>9.1999999999999993</v>
      </c>
    </row>
    <row r="490" spans="1:126" ht="15.75" customHeight="1" x14ac:dyDescent="0.2">
      <c r="A490" s="30">
        <f t="shared" si="49"/>
        <v>488</v>
      </c>
      <c r="B490" s="31">
        <f>'2018'!A35</f>
        <v>33</v>
      </c>
      <c r="C490" s="31">
        <v>2018</v>
      </c>
      <c r="D490" s="32" t="str">
        <f>'2018'!B35</f>
        <v>Jaleel Scott</v>
      </c>
      <c r="E490" s="32" t="str" cm="1">
        <f t="array" ref="E490">_xlfn.IFS(F490&gt;12.5,"Cornerstone",AND(F490&gt;11.995,F490&lt;12.5),"Elite",AND(F490&gt;11,F490&lt;12.995),"Elite Upside",AND(F490&gt;=9.69,F490&lt;10.999),"Upside",AND(F490&gt;8.4,F490&lt;9.999),"Upside Lite",AND(F490&gt;7.25,F490&lt;8.999),"Outlier",AND(F490&gt;=6,F490&lt;7.25),"Outlier Lite",F490&lt;6.999,"Purgatory")</f>
        <v>Purgatory</v>
      </c>
      <c r="F490" s="33">
        <f>'2018'!C35</f>
        <v>4.5885714285714281</v>
      </c>
      <c r="G490" s="33">
        <f t="shared" si="50"/>
        <v>20.599999999999998</v>
      </c>
      <c r="H490" s="303">
        <f t="shared" si="51"/>
        <v>-2.205704287800677</v>
      </c>
      <c r="I490" s="34" t="str">
        <f>'2018'!D35</f>
        <v>NMST</v>
      </c>
      <c r="J490" s="35">
        <f>'2018'!E35</f>
        <v>10</v>
      </c>
      <c r="K490" s="36">
        <f>'2018'!F35</f>
        <v>34753</v>
      </c>
      <c r="L490" s="37">
        <f>'2018'!G35</f>
        <v>30.613698630136987</v>
      </c>
      <c r="M490" s="37" t="str">
        <f>'2018'!H35</f>
        <v>SR</v>
      </c>
      <c r="N490" s="37">
        <f>'2018'!I35</f>
        <v>23.186301369863013</v>
      </c>
      <c r="O490" s="37" t="str">
        <f>'2018'!J35</f>
        <v>Wide</v>
      </c>
      <c r="P490" s="37" t="str">
        <f>'2018'!K35</f>
        <v>SLOB</v>
      </c>
      <c r="Q490" s="37" t="str">
        <f>'2018'!L35</f>
        <v>Poor Separator</v>
      </c>
      <c r="R490" s="55">
        <f>'2018'!M35</f>
        <v>77</v>
      </c>
      <c r="S490" s="55">
        <f>'2018'!N35</f>
        <v>209</v>
      </c>
      <c r="T490" s="231">
        <f t="shared" si="52"/>
        <v>24.783508565161842</v>
      </c>
      <c r="U490" s="35">
        <f>'2018'!O35</f>
        <v>4.5599999999999996</v>
      </c>
      <c r="V490" s="56">
        <f>'2018'!P35</f>
        <v>4</v>
      </c>
      <c r="W490" s="57">
        <f>'2018'!Q35</f>
        <v>0</v>
      </c>
      <c r="X490" s="58">
        <f>'2018'!R35</f>
        <v>0</v>
      </c>
      <c r="Y490" s="58">
        <f>'2018'!S35</f>
        <v>0</v>
      </c>
      <c r="Z490" s="58">
        <f>'2018'!T35</f>
        <v>9.6752136752136758E-2</v>
      </c>
      <c r="AA490" s="58">
        <f>'2018'!U35</f>
        <v>0.24400723654454998</v>
      </c>
      <c r="AB490" s="58">
        <f>'2018'!V35</f>
        <v>0.24400723654454998</v>
      </c>
      <c r="AC490" s="59">
        <f>'2018'!W35</f>
        <v>0.17080506558118497</v>
      </c>
      <c r="AD490" s="42">
        <f>'2018'!X35</f>
        <v>22.547945205479451</v>
      </c>
      <c r="AE490" s="43">
        <f>'2018'!Y35</f>
        <v>1.86</v>
      </c>
      <c r="AF490" s="43">
        <f>'2018'!Z35</f>
        <v>2.6</v>
      </c>
      <c r="AG490" s="43">
        <f>'2018'!AA35</f>
        <v>14.2</v>
      </c>
      <c r="AH490" s="43">
        <f>'2018'!AB35</f>
        <v>0.7</v>
      </c>
      <c r="AI490" s="43">
        <f>'2018'!AC35</f>
        <v>1.83</v>
      </c>
      <c r="AJ490" s="44">
        <f>'2018'!AD35</f>
        <v>6.0333642261353106E-2</v>
      </c>
      <c r="AK490" s="44">
        <f>'2018'!AE35</f>
        <v>0.14997219647822058</v>
      </c>
      <c r="AL490" s="45">
        <f>'2018'!AF35</f>
        <v>7.2999999999999995E-2</v>
      </c>
      <c r="AM490" s="46">
        <f t="shared" si="55"/>
        <v>0.51400000000000001</v>
      </c>
      <c r="AN490" s="45">
        <f>'2018'!AG35</f>
        <v>0.90749999999999997</v>
      </c>
      <c r="AO490" s="45">
        <f>'2018'!AH35</f>
        <v>9.2499999999999999E-2</v>
      </c>
      <c r="AP490" s="43">
        <f>'2018'!AI35</f>
        <v>96.675607789351304</v>
      </c>
      <c r="AQ490" s="47">
        <f>'2018'!AJ35</f>
        <v>103.6625744382732</v>
      </c>
      <c r="AR490" s="48">
        <f>'2018'!AK35</f>
        <v>4</v>
      </c>
      <c r="AS490" s="49">
        <f>'2018'!AL35</f>
        <v>1</v>
      </c>
      <c r="AT490" s="49">
        <f>'2018'!AM35</f>
        <v>3</v>
      </c>
      <c r="AU490" s="49">
        <f>'2018'!AN35</f>
        <v>0</v>
      </c>
      <c r="AV490" s="49">
        <f>'2018'!AO35</f>
        <v>6</v>
      </c>
      <c r="AW490" s="49">
        <f>'2018'!AP35</f>
        <v>7</v>
      </c>
      <c r="AX490" s="49">
        <f>'2018'!AQ35</f>
        <v>5</v>
      </c>
      <c r="AY490" s="50">
        <f>'2018'!AR35</f>
        <v>0</v>
      </c>
      <c r="AZ490" s="60">
        <f>'2018'!AS35</f>
        <v>0</v>
      </c>
      <c r="BA490" s="61">
        <f>'2018'!AT35</f>
        <v>2886</v>
      </c>
      <c r="BB490" s="61">
        <f>'2018'!AU35</f>
        <v>0</v>
      </c>
      <c r="BC490" s="61">
        <f>'2018'!AV35</f>
        <v>0</v>
      </c>
      <c r="BD490" s="61">
        <f>'2018'!AW35</f>
        <v>0</v>
      </c>
      <c r="BE490" s="61">
        <f>'2018'!AX35</f>
        <v>0</v>
      </c>
      <c r="BF490" s="62">
        <f>'2018'!AY35</f>
        <v>0</v>
      </c>
      <c r="BG490" s="62">
        <f>'2018'!AZ35</f>
        <v>0</v>
      </c>
      <c r="BH490" s="62">
        <f>'2018'!BA35</f>
        <v>0</v>
      </c>
      <c r="BI490" s="62">
        <f>'2018'!BB35</f>
        <v>0</v>
      </c>
      <c r="BJ490" s="62">
        <f>'2018'!BC35</f>
        <v>0</v>
      </c>
      <c r="BK490" s="62">
        <f>'2018'!BD35</f>
        <v>0</v>
      </c>
      <c r="BL490" s="62">
        <f>'2018'!BE35</f>
        <v>0</v>
      </c>
      <c r="BM490" s="62">
        <f>'2018'!BF35</f>
        <v>0</v>
      </c>
      <c r="BN490" s="63">
        <f>'2018'!BG35</f>
        <v>0</v>
      </c>
      <c r="BO490" s="60">
        <f>'2018'!BH35</f>
        <v>0</v>
      </c>
      <c r="BP490" s="61">
        <f>'2018'!BI35</f>
        <v>2899</v>
      </c>
      <c r="BQ490" s="61">
        <f>'2018'!BJ35</f>
        <v>0</v>
      </c>
      <c r="BR490" s="61">
        <f>'2018'!BK35</f>
        <v>0</v>
      </c>
      <c r="BS490" s="61">
        <f>'2018'!BL35</f>
        <v>0</v>
      </c>
      <c r="BT490" s="61">
        <f>'2018'!BM35</f>
        <v>0</v>
      </c>
      <c r="BU490" s="62">
        <f>'2018'!BN35</f>
        <v>0</v>
      </c>
      <c r="BV490" s="62">
        <f>'2018'!BO35</f>
        <v>0</v>
      </c>
      <c r="BW490" s="62">
        <f>'2018'!BP35</f>
        <v>0</v>
      </c>
      <c r="BX490" s="62">
        <f>'2018'!BQ35</f>
        <v>0</v>
      </c>
      <c r="BY490" s="62">
        <f>'2018'!BR35</f>
        <v>0</v>
      </c>
      <c r="BZ490" s="62">
        <f>'2018'!BS35</f>
        <v>0</v>
      </c>
      <c r="CA490" s="62">
        <f>'2018'!BT35</f>
        <v>0</v>
      </c>
      <c r="CB490" s="62">
        <f>'2018'!BU35</f>
        <v>0</v>
      </c>
      <c r="CC490" s="63">
        <f>'2018'!BV35</f>
        <v>0</v>
      </c>
      <c r="CD490" s="60">
        <f>'2018'!BW35</f>
        <v>0</v>
      </c>
      <c r="CE490" s="61">
        <f>'2018'!BX35</f>
        <v>3034</v>
      </c>
      <c r="CF490" s="61">
        <f>'2018'!BY35</f>
        <v>0</v>
      </c>
      <c r="CG490" s="61">
        <f>'2018'!BZ35</f>
        <v>0</v>
      </c>
      <c r="CH490" s="61">
        <f>'2018'!CA35</f>
        <v>0</v>
      </c>
      <c r="CI490" s="61">
        <f>'2018'!CB35</f>
        <v>0</v>
      </c>
      <c r="CJ490" s="62">
        <f>'2018'!CC35</f>
        <v>0</v>
      </c>
      <c r="CK490" s="62">
        <f>'2018'!CD35</f>
        <v>0</v>
      </c>
      <c r="CL490" s="62">
        <f>'2018'!CE35</f>
        <v>0</v>
      </c>
      <c r="CM490" s="62">
        <f>'2018'!CF35</f>
        <v>0</v>
      </c>
      <c r="CN490" s="62">
        <f>'2018'!CG35</f>
        <v>0</v>
      </c>
      <c r="CO490" s="62">
        <f>'2018'!CH35</f>
        <v>0</v>
      </c>
      <c r="CP490" s="62">
        <f>'2018'!CI35</f>
        <v>0</v>
      </c>
      <c r="CQ490" s="62">
        <f>'2018'!CJ35</f>
        <v>0</v>
      </c>
      <c r="CR490" s="63">
        <f>'2018'!CK35</f>
        <v>0</v>
      </c>
      <c r="CS490" s="60">
        <f>'2018'!CL35</f>
        <v>283</v>
      </c>
      <c r="CT490" s="61">
        <f>'2018'!CM35</f>
        <v>2925</v>
      </c>
      <c r="CU490" s="61">
        <f>'2018'!CN35</f>
        <v>46</v>
      </c>
      <c r="CV490" s="61">
        <f>'2018'!CO35</f>
        <v>22</v>
      </c>
      <c r="CW490" s="61">
        <f>'2018'!CP35</f>
        <v>5</v>
      </c>
      <c r="CX490" s="61">
        <f>'2018'!CQ35</f>
        <v>22</v>
      </c>
      <c r="CY490" s="62">
        <f>'2018'!CR35</f>
        <v>0.7</v>
      </c>
      <c r="CZ490" s="62">
        <f>'2018'!CS35</f>
        <v>0.67</v>
      </c>
      <c r="DA490" s="62">
        <f>'2018'!CT35</f>
        <v>1.46</v>
      </c>
      <c r="DB490" s="62">
        <f>'2018'!CU35</f>
        <v>2.5</v>
      </c>
      <c r="DC490" s="62">
        <f>'2018'!CV35</f>
        <v>11.3</v>
      </c>
      <c r="DD490" s="62">
        <f>'2018'!CW35</f>
        <v>0</v>
      </c>
      <c r="DE490" s="62">
        <f>'2018'!CX35</f>
        <v>12</v>
      </c>
      <c r="DF490" s="62">
        <f>'2018'!CY35</f>
        <v>93.9</v>
      </c>
      <c r="DG490" s="63">
        <f>'2018'!CZ35</f>
        <v>6.1</v>
      </c>
      <c r="DH490" s="60">
        <f>'2018'!DA35</f>
        <v>1079</v>
      </c>
      <c r="DI490" s="61">
        <f>'2018'!DB35</f>
        <v>4422</v>
      </c>
      <c r="DJ490" s="61">
        <f>'2018'!DC35</f>
        <v>122</v>
      </c>
      <c r="DK490" s="61">
        <f>'2018'!DD35</f>
        <v>76</v>
      </c>
      <c r="DL490" s="61">
        <f>'2018'!DE35</f>
        <v>9</v>
      </c>
      <c r="DM490" s="61">
        <f>'2018'!DF35</f>
        <v>29</v>
      </c>
      <c r="DN490" s="62">
        <f>'2018'!DG35</f>
        <v>0.69</v>
      </c>
      <c r="DO490" s="62">
        <f>'2018'!DH35</f>
        <v>1.83</v>
      </c>
      <c r="DP490" s="62">
        <f>'2018'!DI35</f>
        <v>1.86</v>
      </c>
      <c r="DQ490" s="62">
        <f>'2018'!DJ35</f>
        <v>2.6</v>
      </c>
      <c r="DR490" s="62">
        <f>'2018'!DK35</f>
        <v>14.2</v>
      </c>
      <c r="DS490" s="62">
        <f>'2018'!DP35</f>
        <v>51.4</v>
      </c>
      <c r="DT490" s="62">
        <f>'2018'!DQ35</f>
        <v>7.3</v>
      </c>
      <c r="DU490" s="62">
        <f>'2018'!DR35</f>
        <v>87.6</v>
      </c>
      <c r="DV490" s="63">
        <f>'2018'!DS35</f>
        <v>12.4</v>
      </c>
    </row>
    <row r="491" spans="1:126" ht="15.75" customHeight="1" x14ac:dyDescent="0.2">
      <c r="A491" s="30">
        <f t="shared" si="49"/>
        <v>489</v>
      </c>
      <c r="B491" s="31">
        <f>'2025'!A54</f>
        <v>51</v>
      </c>
      <c r="C491" s="31">
        <v>2025</v>
      </c>
      <c r="D491" s="32" t="str">
        <f>'2025'!B54</f>
        <v>Silas Bolden</v>
      </c>
      <c r="E491" s="32" t="str" cm="1">
        <f t="array" ref="E491">_xlfn.IFS(F491&gt;12.5,"Cornerstone",AND(F491&gt;11.995,F491&lt;12.5),"Elite",AND(F491&gt;11,F491&lt;12.995),"Elite Upside",AND(F491&gt;=9.69,F491&lt;10.999),"Upside",AND(F491&gt;8.4,F491&lt;9.999),"Upside Lite",AND(F491&gt;7.25,F491&lt;8.999),"Outlier",AND(F491&gt;=6,F491&lt;7.25),"Outlier Lite",F491&lt;6.999,"Purgatory")</f>
        <v>Purgatory</v>
      </c>
      <c r="F491" s="33">
        <f>'2025'!C54</f>
        <v>4.572857142857143</v>
      </c>
      <c r="G491" s="33">
        <f t="shared" si="50"/>
        <v>20.3</v>
      </c>
      <c r="H491" s="303">
        <f t="shared" si="51"/>
        <v>-2.2147235719973755</v>
      </c>
      <c r="I491" s="34" t="str">
        <f>'2025'!D54</f>
        <v>Texas</v>
      </c>
      <c r="J491" s="35">
        <f>'2025'!E54</f>
        <v>1</v>
      </c>
      <c r="K491" s="36">
        <f>'2025'!F54</f>
        <v>37143</v>
      </c>
      <c r="L491" s="37">
        <f>'2025'!G54</f>
        <v>24.065753424657533</v>
      </c>
      <c r="M491" s="37" t="str">
        <f>'2025'!H54</f>
        <v>RS SR</v>
      </c>
      <c r="N491" s="37">
        <f>'2025'!I54</f>
        <v>23.646575342465752</v>
      </c>
      <c r="O491" s="37" t="str">
        <f>'2025'!J54</f>
        <v>Hybrid</v>
      </c>
      <c r="P491" s="37" t="str">
        <f>'2025'!K54</f>
        <v>PROTO Z</v>
      </c>
      <c r="Q491" s="37" t="str">
        <f>'2025'!L54</f>
        <v>Elite Separator</v>
      </c>
      <c r="R491" s="55">
        <f>'2025'!M54</f>
        <v>67</v>
      </c>
      <c r="S491" s="55">
        <f>'2025'!N54</f>
        <v>152</v>
      </c>
      <c r="T491" s="231">
        <f t="shared" si="52"/>
        <v>23.806301834033828</v>
      </c>
      <c r="U491" s="37">
        <f>'2025'!O54</f>
        <v>4.53</v>
      </c>
      <c r="V491" s="56">
        <f>'2025'!P54</f>
        <v>0</v>
      </c>
      <c r="W491" s="57">
        <f>'2025'!Q54</f>
        <v>0</v>
      </c>
      <c r="X491" s="58">
        <f>'2025'!R54</f>
        <v>1.2806720967163567E-2</v>
      </c>
      <c r="Y491" s="58">
        <f>'2025'!S54</f>
        <v>0.11837285521496048</v>
      </c>
      <c r="Z491" s="58">
        <f>'2025'!T54</f>
        <v>0.23534269199009084</v>
      </c>
      <c r="AA491" s="58">
        <f>'2025'!U54</f>
        <v>5.9865470852017939E-2</v>
      </c>
      <c r="AB491" s="58">
        <f>'2025'!V54</f>
        <v>0.14760408142105438</v>
      </c>
      <c r="AC491" s="59">
        <f>'2025'!W54</f>
        <v>0.14760408142105438</v>
      </c>
      <c r="AD491" s="42">
        <f>'2025'!X54</f>
        <v>21.980821917808218</v>
      </c>
      <c r="AE491" s="43">
        <f>'2025'!Y54</f>
        <v>2.4500000000000002</v>
      </c>
      <c r="AF491" s="43">
        <f>'2025'!Z54</f>
        <v>6.2</v>
      </c>
      <c r="AG491" s="43">
        <f>'2025'!AA54</f>
        <v>12.2</v>
      </c>
      <c r="AH491" s="43">
        <f>'2025'!AB54</f>
        <v>1</v>
      </c>
      <c r="AI491" s="43">
        <f>'2025'!AC54</f>
        <v>0</v>
      </c>
      <c r="AJ491" s="44">
        <f>'2025'!AD54</f>
        <v>2.3820224719101123E-2</v>
      </c>
      <c r="AK491" s="44">
        <f>'2025'!AE54</f>
        <v>0.20644194756554307</v>
      </c>
      <c r="AL491" s="45">
        <f>'2025'!AF54</f>
        <v>0</v>
      </c>
      <c r="AM491" s="46">
        <f t="shared" si="55"/>
        <v>0.33299999999999996</v>
      </c>
      <c r="AN491" s="45">
        <f>'2025'!AG54</f>
        <v>0.70799999999999996</v>
      </c>
      <c r="AO491" s="45">
        <f>'2025'!AH54</f>
        <v>0.28649999999999998</v>
      </c>
      <c r="AP491" s="43">
        <f>'2025'!AI54</f>
        <v>72.190620639117995</v>
      </c>
      <c r="AQ491" s="47">
        <f>'2025'!AJ54</f>
        <v>62.829263809995027</v>
      </c>
      <c r="AR491" s="48">
        <f>'2025'!AK54</f>
        <v>3</v>
      </c>
      <c r="AS491" s="49">
        <f>'2025'!AL54</f>
        <v>3</v>
      </c>
      <c r="AT491" s="49">
        <f>'2025'!AM54</f>
        <v>4</v>
      </c>
      <c r="AU491" s="49">
        <f>'2025'!AN54</f>
        <v>5</v>
      </c>
      <c r="AV491" s="49">
        <f>'2025'!AO54</f>
        <v>7</v>
      </c>
      <c r="AW491" s="49">
        <f>'2025'!AP54</f>
        <v>1</v>
      </c>
      <c r="AX491" s="49">
        <f>'2025'!AQ54</f>
        <v>0</v>
      </c>
      <c r="AY491" s="50">
        <f>'2025'!AR54</f>
        <v>1</v>
      </c>
      <c r="AZ491" s="60">
        <f>'2025'!AS54</f>
        <v>0</v>
      </c>
      <c r="BA491" s="61">
        <f>'2025'!AT54</f>
        <v>1</v>
      </c>
      <c r="BB491" s="61">
        <f>'2025'!AU54</f>
        <v>0</v>
      </c>
      <c r="BC491" s="61">
        <f>'2025'!AV54</f>
        <v>0</v>
      </c>
      <c r="BD491" s="61">
        <f>'2025'!AW54</f>
        <v>0</v>
      </c>
      <c r="BE491" s="61">
        <f>'2025'!AX54</f>
        <v>0</v>
      </c>
      <c r="BF491" s="62">
        <f>'2025'!AY54</f>
        <v>0</v>
      </c>
      <c r="BG491" s="62">
        <f>'2025'!AZ54</f>
        <v>0</v>
      </c>
      <c r="BH491" s="62">
        <f>'2025'!BA54</f>
        <v>0</v>
      </c>
      <c r="BI491" s="62">
        <f>'2025'!BB54</f>
        <v>0</v>
      </c>
      <c r="BJ491" s="62">
        <f>'2025'!BC54</f>
        <v>0</v>
      </c>
      <c r="BK491" s="62">
        <f>'2025'!BH54</f>
        <v>0</v>
      </c>
      <c r="BL491" s="62">
        <f>'2025'!BI54</f>
        <v>0</v>
      </c>
      <c r="BM491" s="62">
        <f>'2025'!BJ54</f>
        <v>0</v>
      </c>
      <c r="BN491" s="63">
        <f>'2025'!BK54</f>
        <v>0</v>
      </c>
      <c r="BO491" s="60">
        <f>'2025'!BL54</f>
        <v>25</v>
      </c>
      <c r="BP491" s="61">
        <f>'2025'!BM54</f>
        <v>1952.1000000000001</v>
      </c>
      <c r="BQ491" s="61">
        <f>'2025'!BN54</f>
        <v>5</v>
      </c>
      <c r="BR491" s="61">
        <f>'2025'!BO54</f>
        <v>3</v>
      </c>
      <c r="BS491" s="61">
        <f>'2025'!BP54</f>
        <v>0</v>
      </c>
      <c r="BT491" s="61">
        <f>'2025'!BQ54</f>
        <v>13.5</v>
      </c>
      <c r="BU491" s="62">
        <f>'2025'!BR54</f>
        <v>0</v>
      </c>
      <c r="BV491" s="62">
        <f>'2025'!BS54</f>
        <v>0</v>
      </c>
      <c r="BW491" s="62">
        <f>'2025'!BT54</f>
        <v>1.0900000000000001</v>
      </c>
      <c r="BX491" s="62">
        <f>'2025'!BU54</f>
        <v>11.3</v>
      </c>
      <c r="BY491" s="62">
        <f>'2025'!BV54</f>
        <v>9.6</v>
      </c>
      <c r="BZ491" s="62">
        <f>'2025'!CA54</f>
        <v>0</v>
      </c>
      <c r="CA491" s="62">
        <f>'2025'!CB54</f>
        <v>0</v>
      </c>
      <c r="CB491" s="62">
        <f>'2025'!CC54</f>
        <v>79.2</v>
      </c>
      <c r="CC491" s="63">
        <f>'2025'!CD54</f>
        <v>20.8</v>
      </c>
      <c r="CD491" s="60">
        <f>'2025'!CE54</f>
        <v>307</v>
      </c>
      <c r="CE491" s="61">
        <f>'2025'!CF54</f>
        <v>2593.5</v>
      </c>
      <c r="CF491" s="61">
        <f>'2025'!CG54</f>
        <v>37</v>
      </c>
      <c r="CG491" s="61">
        <f>'2025'!CH54</f>
        <v>23</v>
      </c>
      <c r="CH491" s="61">
        <f>'2025'!CI54</f>
        <v>4</v>
      </c>
      <c r="CI491" s="61">
        <f>'2025'!CJ54</f>
        <v>15.6</v>
      </c>
      <c r="CJ491" s="62">
        <f>'2025'!CK54</f>
        <v>0.75</v>
      </c>
      <c r="CK491" s="62">
        <f>'2025'!CL54</f>
        <v>0</v>
      </c>
      <c r="CL491" s="62">
        <f>'2025'!CM54</f>
        <v>1.88</v>
      </c>
      <c r="CM491" s="62">
        <f>'2025'!CN54</f>
        <v>3.6</v>
      </c>
      <c r="CN491" s="62">
        <f>'2025'!CO54</f>
        <v>13.7</v>
      </c>
      <c r="CO491" s="62">
        <f>'2025'!CT54</f>
        <v>60</v>
      </c>
      <c r="CP491" s="62">
        <f>'2025'!CU54</f>
        <v>0</v>
      </c>
      <c r="CQ491" s="62">
        <f>'2025'!CV54</f>
        <v>86.3</v>
      </c>
      <c r="CR491" s="63">
        <f>'2025'!CW54</f>
        <v>13.7</v>
      </c>
      <c r="CS491" s="60">
        <f>'2025'!CX54</f>
        <v>741</v>
      </c>
      <c r="CT491" s="61">
        <f>'2025'!CY54</f>
        <v>3148.6</v>
      </c>
      <c r="CU491" s="61">
        <f>'2025'!CZ54</f>
        <v>86</v>
      </c>
      <c r="CV491" s="61">
        <f>'2025'!DA54</f>
        <v>54</v>
      </c>
      <c r="CW491" s="61">
        <f>'2025'!DB54</f>
        <v>5</v>
      </c>
      <c r="CX491" s="61">
        <f>'2025'!DC54</f>
        <v>26</v>
      </c>
      <c r="CY491" s="62">
        <f>'2025'!DD54</f>
        <v>1</v>
      </c>
      <c r="CZ491" s="62">
        <f>'2025'!DE54</f>
        <v>0</v>
      </c>
      <c r="DA491" s="62">
        <f>'2025'!DF54</f>
        <v>2.4500000000000002</v>
      </c>
      <c r="DB491" s="62">
        <f>'2025'!DG54</f>
        <v>5.0999999999999996</v>
      </c>
      <c r="DC491" s="62">
        <f>'2025'!DH54</f>
        <v>12.2</v>
      </c>
      <c r="DD491" s="62">
        <f>'2025'!DM54</f>
        <v>50</v>
      </c>
      <c r="DE491" s="62">
        <f>'2025'!DN54</f>
        <v>3.6</v>
      </c>
      <c r="DF491" s="62">
        <f>'2025'!DO54</f>
        <v>80.8</v>
      </c>
      <c r="DG491" s="63">
        <f>'2025'!DP54</f>
        <v>18.8</v>
      </c>
      <c r="DH491" s="60">
        <f>'2025'!DQ54</f>
        <v>267</v>
      </c>
      <c r="DI491" s="61">
        <f>'2025'!DR54</f>
        <v>4460</v>
      </c>
      <c r="DJ491" s="61">
        <f>'2025'!DS54</f>
        <v>29</v>
      </c>
      <c r="DK491" s="61">
        <f>'2025'!DT54</f>
        <v>23</v>
      </c>
      <c r="DL491" s="61">
        <f>'2025'!DU54</f>
        <v>1</v>
      </c>
      <c r="DM491" s="61">
        <f>'2025'!DV54</f>
        <v>33.599999999999994</v>
      </c>
      <c r="DN491" s="62">
        <f>'2025'!DW54</f>
        <v>0.85</v>
      </c>
      <c r="DO491" s="62">
        <f>'2025'!DX54</f>
        <v>0</v>
      </c>
      <c r="DP491" s="62">
        <f>'2025'!DY54</f>
        <v>2.12</v>
      </c>
      <c r="DQ491" s="62">
        <f>'2025'!DZ54</f>
        <v>6.2</v>
      </c>
      <c r="DR491" s="62">
        <f>'2025'!EA54</f>
        <v>10.5</v>
      </c>
      <c r="DS491" s="62">
        <f>'2025'!EF54</f>
        <v>33.299999999999997</v>
      </c>
      <c r="DT491" s="62">
        <f>'2025'!EG54</f>
        <v>0</v>
      </c>
      <c r="DU491" s="62">
        <f>'2025'!EH54</f>
        <v>60.8</v>
      </c>
      <c r="DV491" s="63">
        <f>'2025'!EI54</f>
        <v>38.5</v>
      </c>
    </row>
    <row r="492" spans="1:126" ht="15.75" customHeight="1" x14ac:dyDescent="0.2">
      <c r="A492" s="30">
        <f t="shared" si="49"/>
        <v>489</v>
      </c>
      <c r="B492" s="31">
        <f>'2025'!A53</f>
        <v>51</v>
      </c>
      <c r="C492" s="31">
        <v>2025</v>
      </c>
      <c r="D492" s="32" t="str">
        <f>'2025'!B53</f>
        <v>Kyren Lacy</v>
      </c>
      <c r="E492" s="32" t="str" cm="1">
        <f t="array" ref="E492">_xlfn.IFS(F492&gt;12.5,"Cornerstone",AND(F492&gt;11.995,F492&lt;12.5),"Elite",AND(F492&gt;11,F492&lt;12.995),"Elite Upside",AND(F492&gt;=9.69,F492&lt;10.999),"Upside",AND(F492&gt;8.4,F492&lt;9.999),"Upside Lite",AND(F492&gt;7.25,F492&lt;8.999),"Outlier",AND(F492&gt;=6,F492&lt;7.25),"Outlier Lite",F492&lt;6.999,"Purgatory")</f>
        <v>Purgatory</v>
      </c>
      <c r="F492" s="33">
        <f>'2025'!C53</f>
        <v>4.572857142857143</v>
      </c>
      <c r="G492" s="33">
        <f t="shared" si="50"/>
        <v>20.3</v>
      </c>
      <c r="H492" s="303">
        <f t="shared" si="51"/>
        <v>-2.2147235719973755</v>
      </c>
      <c r="I492" s="34" t="str">
        <f>'2025'!D53</f>
        <v>LSU</v>
      </c>
      <c r="J492" s="35">
        <f>'2025'!E53</f>
        <v>1</v>
      </c>
      <c r="K492" s="36">
        <f>'2025'!F53</f>
        <v>36887</v>
      </c>
      <c r="L492" s="37">
        <f>'2025'!G53</f>
        <v>24.767123287671232</v>
      </c>
      <c r="M492" s="37" t="str">
        <f>'2025'!H53</f>
        <v>RS JR</v>
      </c>
      <c r="N492" s="37">
        <f>'2025'!I53</f>
        <v>24.347945205479451</v>
      </c>
      <c r="O492" s="37" t="str">
        <f>'2025'!J53</f>
        <v>Hybrid</v>
      </c>
      <c r="P492" s="37" t="str">
        <f>'2025'!K53</f>
        <v>SLOB</v>
      </c>
      <c r="Q492" s="37" t="str">
        <f>'2025'!L53</f>
        <v>Poor Separator</v>
      </c>
      <c r="R492" s="55">
        <f>'2025'!M53</f>
        <v>74</v>
      </c>
      <c r="S492" s="55">
        <f>'2025'!N53</f>
        <v>215</v>
      </c>
      <c r="T492" s="231">
        <f t="shared" si="52"/>
        <v>27.604060686572797</v>
      </c>
      <c r="U492" s="37">
        <f>'2025'!O53</f>
        <v>4.58</v>
      </c>
      <c r="V492" s="56">
        <f>'2025'!P53</f>
        <v>0</v>
      </c>
      <c r="W492" s="57">
        <f>'2025'!Q53</f>
        <v>0.15958142576847612</v>
      </c>
      <c r="X492" s="58">
        <f>'2025'!R53</f>
        <v>0.10064043915827996</v>
      </c>
      <c r="Y492" s="58">
        <f>'2025'!S53</f>
        <v>7.1083762134634756E-2</v>
      </c>
      <c r="Z492" s="58">
        <f>'2025'!T53</f>
        <v>0.12642712849263454</v>
      </c>
      <c r="AA492" s="58">
        <f>'2025'!U53</f>
        <v>0.22895516074450087</v>
      </c>
      <c r="AB492" s="58">
        <f>'2025'!V53</f>
        <v>0.22895516074450087</v>
      </c>
      <c r="AC492" s="59">
        <f>'2025'!W53</f>
        <v>0.22895516074450087</v>
      </c>
      <c r="AD492" s="42">
        <f>'2025'!X53</f>
        <v>23.684931506849313</v>
      </c>
      <c r="AE492" s="43">
        <f>'2025'!Y53</f>
        <v>1.95</v>
      </c>
      <c r="AF492" s="43">
        <f>'2025'!Z53</f>
        <v>7.1</v>
      </c>
      <c r="AG492" s="43">
        <f>'2025'!AA53</f>
        <v>14.3</v>
      </c>
      <c r="AH492" s="43">
        <f>'2025'!AB53</f>
        <v>1.04</v>
      </c>
      <c r="AI492" s="43">
        <f>'2025'!AC53</f>
        <v>0</v>
      </c>
      <c r="AJ492" s="44">
        <f>'2025'!AD53</f>
        <v>4.9538106235565822E-2</v>
      </c>
      <c r="AK492" s="44">
        <f>'2025'!AE53</f>
        <v>0.18013856812933027</v>
      </c>
      <c r="AL492" s="45">
        <f>'2025'!AF53</f>
        <v>9.4E-2</v>
      </c>
      <c r="AM492" s="46">
        <f t="shared" si="55"/>
        <v>0.27300000000000002</v>
      </c>
      <c r="AN492" s="45">
        <f>'2025'!AG53</f>
        <v>0.626</v>
      </c>
      <c r="AO492" s="45">
        <f>'2025'!AH53</f>
        <v>0.374</v>
      </c>
      <c r="AP492" s="43">
        <f>'2025'!AI53</f>
        <v>97.725194521054249</v>
      </c>
      <c r="AQ492" s="47">
        <f>'2025'!AJ53</f>
        <v>98.724084376931231</v>
      </c>
      <c r="AR492" s="48">
        <f>'2025'!AK53</f>
        <v>6</v>
      </c>
      <c r="AS492" s="49">
        <f>'2025'!AL53</f>
        <v>0</v>
      </c>
      <c r="AT492" s="49">
        <f>'2025'!AM53</f>
        <v>3</v>
      </c>
      <c r="AU492" s="49">
        <f>'2025'!AN53</f>
        <v>5</v>
      </c>
      <c r="AV492" s="49">
        <f>'2025'!AO53</f>
        <v>6</v>
      </c>
      <c r="AW492" s="49">
        <f>'2025'!AP53</f>
        <v>6</v>
      </c>
      <c r="AX492" s="49">
        <f>'2025'!AQ53</f>
        <v>0</v>
      </c>
      <c r="AY492" s="50">
        <f>'2025'!AR53</f>
        <v>1</v>
      </c>
      <c r="AZ492" s="60">
        <f>'2025'!AS53</f>
        <v>366</v>
      </c>
      <c r="BA492" s="61">
        <f>'2025'!AT53</f>
        <v>2293.5</v>
      </c>
      <c r="BB492" s="61">
        <f>'2025'!AU53</f>
        <v>50</v>
      </c>
      <c r="BC492" s="61">
        <f>'2025'!AV53</f>
        <v>28</v>
      </c>
      <c r="BD492" s="61">
        <f>'2025'!AW53</f>
        <v>4</v>
      </c>
      <c r="BE492" s="61">
        <f>'2025'!AX53</f>
        <v>19.8</v>
      </c>
      <c r="BF492" s="62">
        <f>'2025'!AY53</f>
        <v>0</v>
      </c>
      <c r="BG492" s="62">
        <f>'2025'!AZ53</f>
        <v>0</v>
      </c>
      <c r="BH492" s="62">
        <f>'2025'!BA53</f>
        <v>2.14</v>
      </c>
      <c r="BI492" s="62">
        <f>'2025'!BB53</f>
        <v>2.2999999999999998</v>
      </c>
      <c r="BJ492" s="62">
        <f>'2025'!BC53</f>
        <v>15</v>
      </c>
      <c r="BK492" s="62">
        <f>'2025'!BH53</f>
        <v>45</v>
      </c>
      <c r="BL492" s="62">
        <f>'2025'!BI53</f>
        <v>9.6999999999999993</v>
      </c>
      <c r="BM492" s="62">
        <f>'2025'!BJ53</f>
        <v>81.3</v>
      </c>
      <c r="BN492" s="63">
        <f>'2025'!BK53</f>
        <v>18.8</v>
      </c>
      <c r="BO492" s="60">
        <f>'2025'!BL53</f>
        <v>308</v>
      </c>
      <c r="BP492" s="61">
        <f>'2025'!BM53</f>
        <v>3060.4</v>
      </c>
      <c r="BQ492" s="61">
        <f>'2025'!BN53</f>
        <v>48</v>
      </c>
      <c r="BR492" s="61">
        <f>'2025'!BO53</f>
        <v>22</v>
      </c>
      <c r="BS492" s="61">
        <f>'2025'!BP53</f>
        <v>6</v>
      </c>
      <c r="BT492" s="61">
        <f>'2025'!BQ53</f>
        <v>22.400000000000002</v>
      </c>
      <c r="BU492" s="62">
        <f>'2025'!BR53</f>
        <v>0</v>
      </c>
      <c r="BV492" s="62">
        <f>'2025'!BS53</f>
        <v>0</v>
      </c>
      <c r="BW492" s="62">
        <f>'2025'!BT53</f>
        <v>1.41</v>
      </c>
      <c r="BX492" s="62">
        <f>'2025'!BU53</f>
        <v>4.9000000000000004</v>
      </c>
      <c r="BY492" s="62">
        <f>'2025'!BV53</f>
        <v>13.9</v>
      </c>
      <c r="BZ492" s="62">
        <f>'2025'!CA53</f>
        <v>30</v>
      </c>
      <c r="CA492" s="62">
        <f>'2025'!CB53</f>
        <v>18.5</v>
      </c>
      <c r="CB492" s="62">
        <f>'2025'!CC53</f>
        <v>80.2</v>
      </c>
      <c r="CC492" s="63">
        <f>'2025'!CD53</f>
        <v>19.8</v>
      </c>
      <c r="CD492" s="60">
        <f>'2025'!CE53</f>
        <v>268</v>
      </c>
      <c r="CE492" s="61">
        <f>'2025'!CF53</f>
        <v>3770.2000000000003</v>
      </c>
      <c r="CF492" s="61">
        <f>'2025'!CG53</f>
        <v>36</v>
      </c>
      <c r="CG492" s="61">
        <f>'2025'!CH53</f>
        <v>24</v>
      </c>
      <c r="CH492" s="61">
        <f>'2025'!CI53</f>
        <v>0</v>
      </c>
      <c r="CI492" s="61">
        <f>'2025'!CJ53</f>
        <v>22.400000000000002</v>
      </c>
      <c r="CJ492" s="62">
        <f>'2025'!CK53</f>
        <v>0.47</v>
      </c>
      <c r="CK492" s="62">
        <f>'2025'!CL53</f>
        <v>0</v>
      </c>
      <c r="CL492" s="62">
        <f>'2025'!CM53</f>
        <v>1.4</v>
      </c>
      <c r="CM492" s="62">
        <f>'2025'!CN53</f>
        <v>3.1</v>
      </c>
      <c r="CN492" s="62">
        <f>'2025'!CO53</f>
        <v>9</v>
      </c>
      <c r="CO492" s="62">
        <f>'2025'!CT53</f>
        <v>66.7</v>
      </c>
      <c r="CP492" s="62">
        <f>'2025'!CU53</f>
        <v>14.3</v>
      </c>
      <c r="CQ492" s="62">
        <f>'2025'!CV53</f>
        <v>80.8</v>
      </c>
      <c r="CR492" s="63">
        <f>'2025'!CW53</f>
        <v>18.2</v>
      </c>
      <c r="CS492" s="60">
        <f>'2025'!CX53</f>
        <v>557</v>
      </c>
      <c r="CT492" s="61">
        <f>'2025'!CY53</f>
        <v>4405.7</v>
      </c>
      <c r="CU492" s="61">
        <f>'2025'!CZ53</f>
        <v>44</v>
      </c>
      <c r="CV492" s="61">
        <f>'2025'!DA53</f>
        <v>30</v>
      </c>
      <c r="CW492" s="61">
        <f>'2025'!DB53</f>
        <v>7</v>
      </c>
      <c r="CX492" s="61">
        <f>'2025'!DC53</f>
        <v>44.199999999999996</v>
      </c>
      <c r="CY492" s="62">
        <f>'2025'!DD53</f>
        <v>1.04</v>
      </c>
      <c r="CZ492" s="62">
        <f>'2025'!DE53</f>
        <v>0</v>
      </c>
      <c r="DA492" s="62">
        <f>'2025'!DF53</f>
        <v>1.69</v>
      </c>
      <c r="DB492" s="62">
        <f>'2025'!DG53</f>
        <v>7.1</v>
      </c>
      <c r="DC492" s="62">
        <f>'2025'!DH53</f>
        <v>12</v>
      </c>
      <c r="DD492" s="62">
        <f>'2025'!DM53</f>
        <v>37.5</v>
      </c>
      <c r="DE492" s="62">
        <f>'2025'!DN53</f>
        <v>9.1</v>
      </c>
      <c r="DF492" s="62">
        <f>'2025'!DO53</f>
        <v>47.1</v>
      </c>
      <c r="DG492" s="63">
        <f>'2025'!DP53</f>
        <v>52.9</v>
      </c>
      <c r="DH492" s="60">
        <f>'2025'!DQ53</f>
        <v>866</v>
      </c>
      <c r="DI492" s="61">
        <f>'2025'!DR53</f>
        <v>3782.3999999999996</v>
      </c>
      <c r="DJ492" s="61">
        <f>'2025'!DS53</f>
        <v>102</v>
      </c>
      <c r="DK492" s="61">
        <f>'2025'!DT53</f>
        <v>58</v>
      </c>
      <c r="DL492" s="61">
        <f>'2025'!DU53</f>
        <v>9</v>
      </c>
      <c r="DM492" s="61">
        <f>'2025'!DV53</f>
        <v>26.400000000000002</v>
      </c>
      <c r="DN492" s="62">
        <f>'2025'!DW53</f>
        <v>0.82</v>
      </c>
      <c r="DO492" s="62">
        <f>'2025'!DX53</f>
        <v>0</v>
      </c>
      <c r="DP492" s="62">
        <f>'2025'!DY53</f>
        <v>1.95</v>
      </c>
      <c r="DQ492" s="62">
        <f>'2025'!DZ53</f>
        <v>4.4000000000000004</v>
      </c>
      <c r="DR492" s="62">
        <f>'2025'!EA53</f>
        <v>14.3</v>
      </c>
      <c r="DS492" s="62">
        <f>'2025'!EF53</f>
        <v>27.3</v>
      </c>
      <c r="DT492" s="62">
        <f>'2025'!EG53</f>
        <v>9.4</v>
      </c>
      <c r="DU492" s="62">
        <f>'2025'!EH53</f>
        <v>78.099999999999994</v>
      </c>
      <c r="DV492" s="63">
        <f>'2025'!EI53</f>
        <v>21.9</v>
      </c>
    </row>
    <row r="493" spans="1:126" ht="15.75" customHeight="1" x14ac:dyDescent="0.2">
      <c r="A493" s="30">
        <f t="shared" si="49"/>
        <v>491</v>
      </c>
      <c r="B493" s="31">
        <f>'2025'!A55</f>
        <v>53</v>
      </c>
      <c r="C493" s="31">
        <v>2025</v>
      </c>
      <c r="D493" s="32" t="str">
        <f>'2025'!B55</f>
        <v>Jabre Barber</v>
      </c>
      <c r="E493" s="32" t="str" cm="1">
        <f t="array" ref="E493">_xlfn.IFS(F493&gt;12.5,"Cornerstone",AND(F493&gt;11.995,F493&lt;12.5),"Elite",AND(F493&gt;11,F493&lt;12.995),"Elite Upside",AND(F493&gt;=9.69,F493&lt;10.999),"Upside",AND(F493&gt;8.4,F493&lt;9.999),"Upside Lite",AND(F493&gt;7.25,F493&lt;8.999),"Outlier",AND(F493&gt;=6,F493&lt;7.25),"Outlier Lite",F493&lt;6.999,"Purgatory")</f>
        <v>Purgatory</v>
      </c>
      <c r="F493" s="33">
        <f>'2025'!C55</f>
        <v>4.5657142857142849</v>
      </c>
      <c r="G493" s="33">
        <f t="shared" si="50"/>
        <v>20.100000000000001</v>
      </c>
      <c r="H493" s="303">
        <f t="shared" si="51"/>
        <v>-2.2188232466322391</v>
      </c>
      <c r="I493" s="34" t="str">
        <f>'2025'!D55</f>
        <v>Texas A&amp;M</v>
      </c>
      <c r="J493" s="35">
        <f>'2025'!E55</f>
        <v>1</v>
      </c>
      <c r="K493" s="36">
        <f>'2025'!F55</f>
        <v>37272</v>
      </c>
      <c r="L493" s="37">
        <f>'2025'!G55</f>
        <v>23.712328767123289</v>
      </c>
      <c r="M493" s="37" t="str">
        <f>'2025'!H55</f>
        <v>RS SR</v>
      </c>
      <c r="N493" s="37">
        <f>'2025'!I55</f>
        <v>23.293150684931508</v>
      </c>
      <c r="O493" s="37" t="str">
        <f>'2025'!J55</f>
        <v>Slot</v>
      </c>
      <c r="P493" s="37" t="str">
        <f>'2025'!K55</f>
        <v>BALL HOG</v>
      </c>
      <c r="Q493" s="37" t="str">
        <f>'2025'!L55</f>
        <v>Poor Earner</v>
      </c>
      <c r="R493" s="55">
        <f>'2025'!M55</f>
        <v>68</v>
      </c>
      <c r="S493" s="55">
        <f>'2025'!N55</f>
        <v>176</v>
      </c>
      <c r="T493" s="231">
        <f t="shared" si="52"/>
        <v>26.76041199833265</v>
      </c>
      <c r="U493" s="37">
        <f>'2025'!O55</f>
        <v>4.59</v>
      </c>
      <c r="V493" s="56">
        <f>'2025'!P55</f>
        <v>0</v>
      </c>
      <c r="W493" s="57">
        <f>'2025'!Q55</f>
        <v>0</v>
      </c>
      <c r="X493" s="58">
        <f>'2025'!R55</f>
        <v>0.11311269375785506</v>
      </c>
      <c r="Y493" s="58">
        <f>'2025'!S55</f>
        <v>0.23466447097571017</v>
      </c>
      <c r="Z493" s="58">
        <f>'2025'!T55</f>
        <v>0.26450053705692805</v>
      </c>
      <c r="AA493" s="58">
        <f>'2025'!U55</f>
        <v>0.15097479790775081</v>
      </c>
      <c r="AB493" s="58">
        <f>'2025'!V55</f>
        <v>0.20773766748233943</v>
      </c>
      <c r="AC493" s="59">
        <f>'2025'!W55</f>
        <v>0.20773766748233943</v>
      </c>
      <c r="AD493" s="42">
        <f>'2025'!X55</f>
        <v>20.624657534246577</v>
      </c>
      <c r="AE493" s="43">
        <f>'2025'!Y55</f>
        <v>2.74</v>
      </c>
      <c r="AF493" s="43">
        <f>'2025'!Z55</f>
        <v>5.5</v>
      </c>
      <c r="AG493" s="43">
        <f>'2025'!AA55</f>
        <v>9.6999999999999993</v>
      </c>
      <c r="AH493" s="43">
        <f>'2025'!AB55</f>
        <v>0.67</v>
      </c>
      <c r="AI493" s="43">
        <f>'2025'!AC55</f>
        <v>0</v>
      </c>
      <c r="AJ493" s="44">
        <f>'2025'!AD55</f>
        <v>2.409448818897638E-2</v>
      </c>
      <c r="AK493" s="44">
        <f>'2025'!AE55</f>
        <v>0.1847244094488189</v>
      </c>
      <c r="AL493" s="45">
        <f>'2025'!AF55</f>
        <v>0.05</v>
      </c>
      <c r="AM493" s="46">
        <f t="shared" si="55"/>
        <v>0.16699999999999998</v>
      </c>
      <c r="AN493" s="45">
        <f>'2025'!AG55</f>
        <v>0.14800000000000002</v>
      </c>
      <c r="AO493" s="45">
        <f>'2025'!AH55</f>
        <v>0.84799999999999998</v>
      </c>
      <c r="AP493" s="43">
        <f>'2025'!AI55</f>
        <v>79.303420810567431</v>
      </c>
      <c r="AQ493" s="47">
        <f>'2025'!AJ55</f>
        <v>70.570676679186988</v>
      </c>
      <c r="AR493" s="48">
        <f>'2025'!AK55</f>
        <v>5</v>
      </c>
      <c r="AS493" s="49">
        <f>'2025'!AL55</f>
        <v>5</v>
      </c>
      <c r="AT493" s="49">
        <f>'2025'!AM55</f>
        <v>5</v>
      </c>
      <c r="AU493" s="49">
        <f>'2025'!AN55</f>
        <v>4</v>
      </c>
      <c r="AV493" s="49">
        <f>'2025'!AO55</f>
        <v>6</v>
      </c>
      <c r="AW493" s="49">
        <f>'2025'!AP55</f>
        <v>1</v>
      </c>
      <c r="AX493" s="49">
        <f>'2025'!AQ55</f>
        <v>0</v>
      </c>
      <c r="AY493" s="50">
        <f>'2025'!AR55</f>
        <v>0.75</v>
      </c>
      <c r="AZ493" s="60">
        <f>'2025'!AS55</f>
        <v>0</v>
      </c>
      <c r="BA493" s="61">
        <f>'2025'!AT55</f>
        <v>1</v>
      </c>
      <c r="BB493" s="61">
        <f>'2025'!AU55</f>
        <v>0</v>
      </c>
      <c r="BC493" s="61">
        <f>'2025'!AV55</f>
        <v>0</v>
      </c>
      <c r="BD493" s="61">
        <f>'2025'!AW55</f>
        <v>0</v>
      </c>
      <c r="BE493" s="61">
        <f>'2025'!AX55</f>
        <v>0</v>
      </c>
      <c r="BF493" s="62">
        <f>'2025'!AY55</f>
        <v>0</v>
      </c>
      <c r="BG493" s="62">
        <f>'2025'!AZ55</f>
        <v>0</v>
      </c>
      <c r="BH493" s="62">
        <f>'2025'!BA55</f>
        <v>0</v>
      </c>
      <c r="BI493" s="62">
        <f>'2025'!BB55</f>
        <v>0</v>
      </c>
      <c r="BJ493" s="62">
        <f>'2025'!BC55</f>
        <v>0</v>
      </c>
      <c r="BK493" s="62">
        <f>'2025'!BH55</f>
        <v>0</v>
      </c>
      <c r="BL493" s="62">
        <f>'2025'!BI55</f>
        <v>0</v>
      </c>
      <c r="BM493" s="62">
        <f>'2025'!BJ55</f>
        <v>0</v>
      </c>
      <c r="BN493" s="63">
        <f>'2025'!BK55</f>
        <v>0</v>
      </c>
      <c r="BO493" s="60">
        <f>'2025'!BL55</f>
        <v>324</v>
      </c>
      <c r="BP493" s="61">
        <f>'2025'!BM55</f>
        <v>2864.3999999999996</v>
      </c>
      <c r="BQ493" s="61">
        <f>'2025'!BN55</f>
        <v>45</v>
      </c>
      <c r="BR493" s="61">
        <f>'2025'!BO55</f>
        <v>32</v>
      </c>
      <c r="BS493" s="61">
        <f>'2025'!BP55</f>
        <v>3</v>
      </c>
      <c r="BT493" s="61">
        <f>'2025'!BQ55</f>
        <v>15.600000000000001</v>
      </c>
      <c r="BU493" s="62">
        <f>'2025'!BR55</f>
        <v>0</v>
      </c>
      <c r="BV493" s="62">
        <f>'2025'!BS55</f>
        <v>0</v>
      </c>
      <c r="BW493" s="62">
        <f>'2025'!BT55</f>
        <v>1.59</v>
      </c>
      <c r="BX493" s="62">
        <f>'2025'!BU55</f>
        <v>5.3</v>
      </c>
      <c r="BY493" s="62">
        <f>'2025'!BV55</f>
        <v>6.1</v>
      </c>
      <c r="BZ493" s="62">
        <f>'2025'!CA55</f>
        <v>25</v>
      </c>
      <c r="CA493" s="62">
        <f>'2025'!CB55</f>
        <v>13.5</v>
      </c>
      <c r="CB493" s="62">
        <f>'2025'!CC55</f>
        <v>3.7</v>
      </c>
      <c r="CC493" s="63">
        <f>'2025'!CD55</f>
        <v>95.8</v>
      </c>
      <c r="CD493" s="60">
        <f>'2025'!CE55</f>
        <v>342</v>
      </c>
      <c r="CE493" s="61">
        <f>'2025'!CF55</f>
        <v>1457.4</v>
      </c>
      <c r="CF493" s="61">
        <f>'2025'!CG55</f>
        <v>34</v>
      </c>
      <c r="CG493" s="61">
        <f>'2025'!CH55</f>
        <v>25</v>
      </c>
      <c r="CH493" s="61">
        <f>'2025'!CI55</f>
        <v>2</v>
      </c>
      <c r="CI493" s="61">
        <f>'2025'!CJ55</f>
        <v>8.3999999999999986</v>
      </c>
      <c r="CJ493" s="62">
        <f>'2025'!CK55</f>
        <v>0.99</v>
      </c>
      <c r="CK493" s="62">
        <f>'2025'!CL55</f>
        <v>0</v>
      </c>
      <c r="CL493" s="62">
        <f>'2025'!CM55</f>
        <v>3.03</v>
      </c>
      <c r="CM493" s="62">
        <f>'2025'!CN55</f>
        <v>7.2</v>
      </c>
      <c r="CN493" s="62">
        <f>'2025'!CO55</f>
        <v>7.4</v>
      </c>
      <c r="CO493" s="62">
        <f>'2025'!CT55</f>
        <v>75</v>
      </c>
      <c r="CP493" s="62">
        <f>'2025'!CU55</f>
        <v>13.8</v>
      </c>
      <c r="CQ493" s="62">
        <f>'2025'!CV55</f>
        <v>8.3000000000000007</v>
      </c>
      <c r="CR493" s="63">
        <f>'2025'!CW55</f>
        <v>90.9</v>
      </c>
      <c r="CS493" s="60">
        <f>'2025'!CX55</f>
        <v>985</v>
      </c>
      <c r="CT493" s="61">
        <f>'2025'!CY55</f>
        <v>3724</v>
      </c>
      <c r="CU493" s="61">
        <f>'2025'!CZ55</f>
        <v>115</v>
      </c>
      <c r="CV493" s="61">
        <f>'2025'!DA55</f>
        <v>76</v>
      </c>
      <c r="CW493" s="61">
        <f>'2025'!DB55</f>
        <v>5</v>
      </c>
      <c r="CX493" s="61">
        <f>'2025'!DC55</f>
        <v>29.400000000000002</v>
      </c>
      <c r="CY493" s="62">
        <f>'2025'!DD55</f>
        <v>0.63</v>
      </c>
      <c r="CZ493" s="62">
        <f>'2025'!DE55</f>
        <v>0</v>
      </c>
      <c r="DA493" s="62">
        <f>'2025'!DF55</f>
        <v>2.74</v>
      </c>
      <c r="DB493" s="62">
        <f>'2025'!DG55</f>
        <v>5.5</v>
      </c>
      <c r="DC493" s="62">
        <f>'2025'!DH55</f>
        <v>9.6999999999999993</v>
      </c>
      <c r="DD493" s="62">
        <f>'2025'!DM55</f>
        <v>31.3</v>
      </c>
      <c r="DE493" s="62">
        <f>'2025'!DN55</f>
        <v>7.3</v>
      </c>
      <c r="DF493" s="62">
        <f>'2025'!DO55</f>
        <v>18.100000000000001</v>
      </c>
      <c r="DG493" s="63">
        <f>'2025'!DP55</f>
        <v>81.099999999999994</v>
      </c>
      <c r="DH493" s="60">
        <f>'2025'!DQ55</f>
        <v>381</v>
      </c>
      <c r="DI493" s="61">
        <f>'2025'!DR55</f>
        <v>2523.6000000000004</v>
      </c>
      <c r="DJ493" s="61">
        <f>'2025'!DS55</f>
        <v>52</v>
      </c>
      <c r="DK493" s="61">
        <f>'2025'!DT55</f>
        <v>38</v>
      </c>
      <c r="DL493" s="61">
        <f>'2025'!DU55</f>
        <v>2</v>
      </c>
      <c r="DM493" s="61">
        <f>'2025'!DV55</f>
        <v>14.3</v>
      </c>
      <c r="DN493" s="62">
        <f>'2025'!DW55</f>
        <v>0.67</v>
      </c>
      <c r="DO493" s="62">
        <f>'2025'!DX55</f>
        <v>0</v>
      </c>
      <c r="DP493" s="62">
        <f>'2025'!DY55</f>
        <v>1.53</v>
      </c>
      <c r="DQ493" s="62">
        <f>'2025'!DZ55</f>
        <v>5.5</v>
      </c>
      <c r="DR493" s="62">
        <f>'2025'!EA55</f>
        <v>7.4</v>
      </c>
      <c r="DS493" s="62">
        <f>'2025'!EF55</f>
        <v>16.7</v>
      </c>
      <c r="DT493" s="62">
        <f>'2025'!EG55</f>
        <v>5</v>
      </c>
      <c r="DU493" s="62">
        <f>'2025'!EH55</f>
        <v>11.5</v>
      </c>
      <c r="DV493" s="63">
        <f>'2025'!EI55</f>
        <v>88.5</v>
      </c>
    </row>
    <row r="494" spans="1:126" ht="15.75" customHeight="1" x14ac:dyDescent="0.2">
      <c r="A494" s="30">
        <f t="shared" si="49"/>
        <v>492</v>
      </c>
      <c r="B494" s="31">
        <f>'2019'!A37</f>
        <v>35</v>
      </c>
      <c r="C494" s="31">
        <v>2019</v>
      </c>
      <c r="D494" s="32" t="str">
        <f>'2019'!B37</f>
        <v>DaMarkus Lodge</v>
      </c>
      <c r="E494" s="32" t="str" cm="1">
        <f t="array" ref="E494">_xlfn.IFS(F494&gt;12.5,"Cornerstone",AND(F494&gt;11.995,F494&lt;12.5),"Elite",AND(F494&gt;11,F494&lt;12.995),"Elite Upside",AND(F494&gt;=9.69,F494&lt;10.999),"Upside",AND(F494&gt;8.4,F494&lt;9.999),"Upside Lite",AND(F494&gt;7.25,F494&lt;8.999),"Outlier",AND(F494&gt;=6,F494&lt;7.25),"Outlier Lite",F494&lt;6.999,"Purgatory")</f>
        <v>Purgatory</v>
      </c>
      <c r="F494" s="33">
        <f>'2019'!C37</f>
        <v>4.5571428571428569</v>
      </c>
      <c r="G494" s="33">
        <f t="shared" si="50"/>
        <v>20</v>
      </c>
      <c r="H494" s="303">
        <f t="shared" si="51"/>
        <v>-2.2237428561940744</v>
      </c>
      <c r="I494" s="34" t="str">
        <f>'2019'!D37</f>
        <v>Ole Miss</v>
      </c>
      <c r="J494" s="35">
        <f>'2019'!E37</f>
        <v>1</v>
      </c>
      <c r="K494" s="36">
        <f>'2019'!F37</f>
        <v>35562</v>
      </c>
      <c r="L494" s="37">
        <f>'2019'!G37</f>
        <v>28.397260273972602</v>
      </c>
      <c r="M494" s="37" t="str">
        <f>'2019'!H37</f>
        <v>SR</v>
      </c>
      <c r="N494" s="37">
        <f>'2019'!I37</f>
        <v>21.967123287671232</v>
      </c>
      <c r="O494" s="37" t="str">
        <f>'2019'!J37</f>
        <v>Wide</v>
      </c>
      <c r="P494" s="37" t="str">
        <f>'2019'!K37</f>
        <v>SLOB</v>
      </c>
      <c r="Q494" s="37" t="str">
        <f>'2019'!L37</f>
        <v>Elite Earner</v>
      </c>
      <c r="R494" s="55">
        <f>'2019'!M37</f>
        <v>74</v>
      </c>
      <c r="S494" s="55">
        <f>'2019'!N37</f>
        <v>203</v>
      </c>
      <c r="T494" s="231">
        <f t="shared" si="52"/>
        <v>26.063368927322223</v>
      </c>
      <c r="U494" s="35">
        <f>'2019'!O37</f>
        <v>4.55</v>
      </c>
      <c r="V494" s="56">
        <f>'2019'!P37</f>
        <v>0</v>
      </c>
      <c r="W494" s="57">
        <f>'2019'!Q37</f>
        <v>0</v>
      </c>
      <c r="X494" s="58">
        <f>'2019'!R37</f>
        <v>2.7579866697310961E-3</v>
      </c>
      <c r="Y494" s="58">
        <f>'2019'!S37</f>
        <v>5.3717914792273086E-2</v>
      </c>
      <c r="Z494" s="58">
        <f>'2019'!T37</f>
        <v>0.17711240801826947</v>
      </c>
      <c r="AA494" s="58">
        <f>'2019'!U37</f>
        <v>0.21096944912196294</v>
      </c>
      <c r="AB494" s="58">
        <f>'2019'!V37</f>
        <v>0.21096944912196294</v>
      </c>
      <c r="AC494" s="59">
        <f>'2019'!W37</f>
        <v>0.21096944912196294</v>
      </c>
      <c r="AD494" s="42">
        <f>'2019'!X37</f>
        <v>21.317808219178083</v>
      </c>
      <c r="AE494" s="43">
        <f>'2019'!Y37</f>
        <v>2.2400000000000002</v>
      </c>
      <c r="AF494" s="43">
        <f>'2019'!Z37</f>
        <v>4.8</v>
      </c>
      <c r="AG494" s="43">
        <f>'2019'!AA37</f>
        <v>17.7</v>
      </c>
      <c r="AH494" s="43">
        <f>'2019'!AB37</f>
        <v>0.59</v>
      </c>
      <c r="AI494" s="43">
        <f>'2019'!AC37</f>
        <v>2.14</v>
      </c>
      <c r="AJ494" s="44">
        <f>'2019'!AD37</f>
        <v>6.6408209806157359E-2</v>
      </c>
      <c r="AK494" s="44">
        <f>'2019'!AE37</f>
        <v>0.20433295324971495</v>
      </c>
      <c r="AL494" s="45">
        <f>'2019'!AF37</f>
        <v>0.11</v>
      </c>
      <c r="AM494" s="46">
        <f t="shared" si="55"/>
        <v>0.53799999999999992</v>
      </c>
      <c r="AN494" s="45">
        <f>'2019'!AG37</f>
        <v>0.999</v>
      </c>
      <c r="AO494" s="45">
        <f>'2019'!AH37</f>
        <v>1E-3</v>
      </c>
      <c r="AP494" s="43">
        <f>'2019'!AI37</f>
        <v>94.728453436524759</v>
      </c>
      <c r="AQ494" s="47">
        <f>'2019'!AJ37</f>
        <v>95.696712355469899</v>
      </c>
      <c r="AR494" s="48">
        <f>'2019'!AK37</f>
        <v>6</v>
      </c>
      <c r="AS494" s="49">
        <f>'2019'!AL37</f>
        <v>4</v>
      </c>
      <c r="AT494" s="49">
        <f>'2019'!AM37</f>
        <v>4</v>
      </c>
      <c r="AU494" s="49">
        <f>'2019'!AN37</f>
        <v>2</v>
      </c>
      <c r="AV494" s="49">
        <f>'2019'!AO37</f>
        <v>7</v>
      </c>
      <c r="AW494" s="49">
        <f>'2019'!AP37</f>
        <v>5</v>
      </c>
      <c r="AX494" s="49">
        <f>'2019'!AQ37</f>
        <v>0</v>
      </c>
      <c r="AY494" s="50">
        <f>'2019'!AR37</f>
        <v>0</v>
      </c>
      <c r="AZ494" s="60">
        <f>'2019'!AS37</f>
        <v>0</v>
      </c>
      <c r="BA494" s="61">
        <f>'2019'!AT37</f>
        <v>3427</v>
      </c>
      <c r="BB494" s="61">
        <f>'2019'!AU37</f>
        <v>0</v>
      </c>
      <c r="BC494" s="61">
        <f>'2019'!AV37</f>
        <v>0</v>
      </c>
      <c r="BD494" s="61">
        <f>'2019'!AW37</f>
        <v>0</v>
      </c>
      <c r="BE494" s="61">
        <f>'2019'!AX37</f>
        <v>0</v>
      </c>
      <c r="BF494" s="62">
        <f>'2019'!AY37</f>
        <v>0</v>
      </c>
      <c r="BG494" s="62">
        <f>'2019'!AZ37</f>
        <v>0</v>
      </c>
      <c r="BH494" s="62">
        <f>'2019'!BA37</f>
        <v>0</v>
      </c>
      <c r="BI494" s="62">
        <f>'2019'!BB37</f>
        <v>0</v>
      </c>
      <c r="BJ494" s="62">
        <f>'2019'!BC37</f>
        <v>0</v>
      </c>
      <c r="BK494" s="62">
        <f>'2019'!BD37</f>
        <v>0</v>
      </c>
      <c r="BL494" s="62">
        <f>'2019'!BE37</f>
        <v>0</v>
      </c>
      <c r="BM494" s="62">
        <f>'2019'!BF37</f>
        <v>0</v>
      </c>
      <c r="BN494" s="63">
        <f>'2019'!BG37</f>
        <v>0</v>
      </c>
      <c r="BO494" s="60">
        <f>'2019'!BH37</f>
        <v>12</v>
      </c>
      <c r="BP494" s="61">
        <f>'2019'!BI37</f>
        <v>4351</v>
      </c>
      <c r="BQ494" s="61">
        <f>'2019'!BJ37</f>
        <v>1</v>
      </c>
      <c r="BR494" s="61">
        <f>'2019'!BK37</f>
        <v>1</v>
      </c>
      <c r="BS494" s="61">
        <f>'2019'!BL37</f>
        <v>1</v>
      </c>
      <c r="BT494" s="61">
        <f>'2019'!BM37</f>
        <v>35</v>
      </c>
      <c r="BU494" s="62">
        <f>'2019'!BN37</f>
        <v>0</v>
      </c>
      <c r="BV494" s="62">
        <f>'2019'!BO37</f>
        <v>0</v>
      </c>
      <c r="BW494" s="62">
        <f>'2019'!BP37</f>
        <v>0.71</v>
      </c>
      <c r="BX494" s="62">
        <f>'2019'!BQ37</f>
        <v>0</v>
      </c>
      <c r="BY494" s="62">
        <f>'2019'!BR37</f>
        <v>0</v>
      </c>
      <c r="BZ494" s="62">
        <f>'2019'!BS37</f>
        <v>0</v>
      </c>
      <c r="CA494" s="62">
        <f>'2019'!BT37</f>
        <v>0</v>
      </c>
      <c r="CB494" s="62">
        <f>'2019'!BU37</f>
        <v>100</v>
      </c>
      <c r="CC494" s="63">
        <f>'2019'!BV37</f>
        <v>0</v>
      </c>
      <c r="CD494" s="60">
        <f>'2019'!BW37</f>
        <v>203</v>
      </c>
      <c r="CE494" s="61">
        <f>'2019'!BX37</f>
        <v>3779</v>
      </c>
      <c r="CF494" s="61">
        <f>'2019'!BY37</f>
        <v>24</v>
      </c>
      <c r="CG494" s="61">
        <f>'2019'!BZ37</f>
        <v>16</v>
      </c>
      <c r="CH494" s="61">
        <f>'2019'!CA37</f>
        <v>2</v>
      </c>
      <c r="CI494" s="61">
        <f>'2019'!CB37</f>
        <v>27</v>
      </c>
      <c r="CJ494" s="62">
        <f>'2019'!CC37</f>
        <v>0.48</v>
      </c>
      <c r="CK494" s="62">
        <f>'2019'!CD37</f>
        <v>0.55000000000000004</v>
      </c>
      <c r="CL494" s="62">
        <f>'2019'!CE37</f>
        <v>1.32</v>
      </c>
      <c r="CM494" s="62">
        <f>'2019'!CF37</f>
        <v>3.3</v>
      </c>
      <c r="CN494" s="62">
        <f>'2019'!CG37</f>
        <v>12.6</v>
      </c>
      <c r="CO494" s="62">
        <f>'2019'!CH37</f>
        <v>0</v>
      </c>
      <c r="CP494" s="62">
        <f>'2019'!CI37</f>
        <v>0</v>
      </c>
      <c r="CQ494" s="62">
        <f>'2019'!CJ37</f>
        <v>95.6</v>
      </c>
      <c r="CR494" s="63">
        <f>'2019'!CK37</f>
        <v>4.4000000000000004</v>
      </c>
      <c r="CS494" s="60">
        <f>'2019'!CL37</f>
        <v>698</v>
      </c>
      <c r="CT494" s="61">
        <f>'2019'!CM37</f>
        <v>3941</v>
      </c>
      <c r="CU494" s="61">
        <f>'2019'!CN37</f>
        <v>78</v>
      </c>
      <c r="CV494" s="61">
        <f>'2019'!CO37</f>
        <v>41</v>
      </c>
      <c r="CW494" s="61">
        <f>'2019'!CP37</f>
        <v>7</v>
      </c>
      <c r="CX494" s="61">
        <f>'2019'!CQ37</f>
        <v>28</v>
      </c>
      <c r="CY494" s="62">
        <f>'2019'!CR37</f>
        <v>0.59</v>
      </c>
      <c r="CZ494" s="62">
        <f>'2019'!CS37</f>
        <v>1.61</v>
      </c>
      <c r="DA494" s="62">
        <f>'2019'!CT37</f>
        <v>1.67</v>
      </c>
      <c r="DB494" s="62">
        <f>'2019'!CU37</f>
        <v>3.6</v>
      </c>
      <c r="DC494" s="62">
        <f>'2019'!CV37</f>
        <v>17.7</v>
      </c>
      <c r="DD494" s="62">
        <f>'2019'!DA37</f>
        <v>47.1</v>
      </c>
      <c r="DE494" s="62">
        <f>'2019'!DB37</f>
        <v>16.3</v>
      </c>
      <c r="DF494" s="62">
        <f>'2019'!DC37</f>
        <v>99.8</v>
      </c>
      <c r="DG494" s="63">
        <f>'2019'!DD37</f>
        <v>0.2</v>
      </c>
      <c r="DH494" s="60">
        <f>'2019'!DE37</f>
        <v>877</v>
      </c>
      <c r="DI494" s="61">
        <f>'2019'!DF37</f>
        <v>4157</v>
      </c>
      <c r="DJ494" s="61">
        <f>'2019'!DG37</f>
        <v>106</v>
      </c>
      <c r="DK494" s="61">
        <f>'2019'!DH37</f>
        <v>65</v>
      </c>
      <c r="DL494" s="61">
        <f>'2019'!DI37</f>
        <v>4</v>
      </c>
      <c r="DM494" s="61">
        <f>'2019'!DJ37</f>
        <v>21</v>
      </c>
      <c r="DN494" s="62">
        <f>'2019'!DK37</f>
        <v>0.44</v>
      </c>
      <c r="DO494" s="62">
        <f>'2019'!DL37</f>
        <v>2.14</v>
      </c>
      <c r="DP494" s="62">
        <f>'2019'!DM37</f>
        <v>2.2400000000000002</v>
      </c>
      <c r="DQ494" s="62">
        <f>'2019'!DN37</f>
        <v>4.8</v>
      </c>
      <c r="DR494" s="62">
        <f>'2019'!DO37</f>
        <v>14.5</v>
      </c>
      <c r="DS494" s="62">
        <f>'2019'!DT37</f>
        <v>53.8</v>
      </c>
      <c r="DT494" s="62">
        <f>'2019'!DU37</f>
        <v>11</v>
      </c>
      <c r="DU494" s="62">
        <f>'2019'!DV37</f>
        <v>100</v>
      </c>
      <c r="DV494" s="63">
        <f>'2019'!DW37</f>
        <v>0</v>
      </c>
    </row>
    <row r="495" spans="1:126" ht="15.75" customHeight="1" x14ac:dyDescent="0.2">
      <c r="A495" s="30">
        <f t="shared" si="49"/>
        <v>493</v>
      </c>
      <c r="B495" s="31">
        <f>'2019'!A38</f>
        <v>36</v>
      </c>
      <c r="C495" s="31">
        <v>2019</v>
      </c>
      <c r="D495" s="32" t="str">
        <f>'2019'!B38</f>
        <v>Juwann Winfree</v>
      </c>
      <c r="E495" s="32" t="str" cm="1">
        <f t="array" ref="E495">_xlfn.IFS(F495&gt;12.5,"Cornerstone",AND(F495&gt;11.995,F495&lt;12.5),"Elite",AND(F495&gt;11,F495&lt;12.995),"Elite Upside",AND(F495&gt;=9.69,F495&lt;10.999),"Upside",AND(F495&gt;8.4,F495&lt;9.999),"Upside Lite",AND(F495&gt;7.25,F495&lt;8.999),"Outlier",AND(F495&gt;=6,F495&lt;7.25),"Outlier Lite",F495&lt;6.999,"Purgatory")</f>
        <v>Purgatory</v>
      </c>
      <c r="F495" s="33">
        <f>'2019'!C38</f>
        <v>4.5442857142857136</v>
      </c>
      <c r="G495" s="33">
        <f t="shared" si="50"/>
        <v>19.8</v>
      </c>
      <c r="H495" s="303">
        <f t="shared" si="51"/>
        <v>-2.2311222705368285</v>
      </c>
      <c r="I495" s="34" t="str">
        <f>'2019'!D38</f>
        <v>Colorado</v>
      </c>
      <c r="J495" s="35">
        <f>'2019'!E38</f>
        <v>5</v>
      </c>
      <c r="K495" s="36">
        <f>'2019'!F38</f>
        <v>35312</v>
      </c>
      <c r="L495" s="37">
        <f>'2019'!G38</f>
        <v>29.082191780821919</v>
      </c>
      <c r="M495" s="37" t="str">
        <f>'2019'!H38</f>
        <v>SR</v>
      </c>
      <c r="N495" s="37">
        <f>'2019'!I38</f>
        <v>22.652054794520549</v>
      </c>
      <c r="O495" s="37" t="str">
        <f>'2019'!J38</f>
        <v>Hybrid</v>
      </c>
      <c r="P495" s="37" t="str">
        <f>'2019'!K38</f>
        <v>PROTO Z</v>
      </c>
      <c r="Q495" s="37" t="str">
        <f>'2019'!L38</f>
        <v>Poor Earner</v>
      </c>
      <c r="R495" s="55">
        <f>'2019'!M38</f>
        <v>73</v>
      </c>
      <c r="S495" s="55">
        <f>'2019'!N38</f>
        <v>209</v>
      </c>
      <c r="T495" s="231">
        <f t="shared" si="52"/>
        <v>27.573920488430208</v>
      </c>
      <c r="U495" s="35">
        <f>'2019'!O38</f>
        <v>4.53</v>
      </c>
      <c r="V495" s="56">
        <f>'2019'!P38</f>
        <v>6</v>
      </c>
      <c r="W495" s="57">
        <f>'2019'!Q38</f>
        <v>0</v>
      </c>
      <c r="X495" s="58">
        <f>'2019'!R38</f>
        <v>0</v>
      </c>
      <c r="Y495" s="58">
        <f>'2019'!S38</f>
        <v>0</v>
      </c>
      <c r="Z495" s="58">
        <f>'2019'!T38</f>
        <v>0.104</v>
      </c>
      <c r="AA495" s="58">
        <f>'2019'!U38</f>
        <v>0.10818030050083473</v>
      </c>
      <c r="AB495" s="58">
        <f>'2019'!V38</f>
        <v>0.10818030050083473</v>
      </c>
      <c r="AC495" s="59">
        <f>'2019'!W38</f>
        <v>0.10277128547579299</v>
      </c>
      <c r="AD495" s="42" t="str">
        <f>'2019'!X38</f>
        <v>N/A</v>
      </c>
      <c r="AE495" s="43">
        <f>'2019'!Y38</f>
        <v>2.76</v>
      </c>
      <c r="AF495" s="43">
        <f>'2019'!Z38</f>
        <v>6.2</v>
      </c>
      <c r="AG495" s="43">
        <f>'2019'!AA38</f>
        <v>11.1</v>
      </c>
      <c r="AH495" s="43">
        <f>'2019'!AB38</f>
        <v>1.18</v>
      </c>
      <c r="AI495" s="43">
        <f>'2019'!AC38</f>
        <v>1.37</v>
      </c>
      <c r="AJ495" s="44">
        <f>'2019'!AD38</f>
        <v>2.6358024691358027E-2</v>
      </c>
      <c r="AK495" s="44">
        <f>'2019'!AE38</f>
        <v>0.13932098765432099</v>
      </c>
      <c r="AL495" s="45">
        <f>'2019'!AF38</f>
        <v>3.4000000000000002E-2</v>
      </c>
      <c r="AM495" s="46">
        <f t="shared" si="55"/>
        <v>0.28600000000000003</v>
      </c>
      <c r="AN495" s="45">
        <f>'2019'!AG38</f>
        <v>0.67049999999999998</v>
      </c>
      <c r="AO495" s="45">
        <f>'2019'!AH38</f>
        <v>0.32950000000000002</v>
      </c>
      <c r="AP495" s="43">
        <f>'2019'!AI38</f>
        <v>99.262103378787231</v>
      </c>
      <c r="AQ495" s="47">
        <f>'2019'!AJ38</f>
        <v>98.250949313585167</v>
      </c>
      <c r="AR495" s="48">
        <f>'2019'!AK38</f>
        <v>2</v>
      </c>
      <c r="AS495" s="49">
        <f>'2019'!AL38</f>
        <v>0</v>
      </c>
      <c r="AT495" s="49">
        <f>'2019'!AM38</f>
        <v>5</v>
      </c>
      <c r="AU495" s="49">
        <f>'2019'!AN38</f>
        <v>5</v>
      </c>
      <c r="AV495" s="49">
        <f>'2019'!AO38</f>
        <v>7</v>
      </c>
      <c r="AW495" s="49">
        <f>'2019'!AP38</f>
        <v>6</v>
      </c>
      <c r="AX495" s="49">
        <f>'2019'!AQ38</f>
        <v>2</v>
      </c>
      <c r="AY495" s="50">
        <f>'2019'!AR38</f>
        <v>0</v>
      </c>
      <c r="AZ495" s="60">
        <f>'2019'!AS38</f>
        <v>0</v>
      </c>
      <c r="BA495" s="61">
        <f>'2019'!AT38</f>
        <v>3415</v>
      </c>
      <c r="BB495" s="61">
        <f>'2019'!AU38</f>
        <v>14</v>
      </c>
      <c r="BC495" s="61">
        <f>'2019'!AV38</f>
        <v>11</v>
      </c>
      <c r="BD495" s="61">
        <f>'2019'!AW38</f>
        <v>2</v>
      </c>
      <c r="BE495" s="61">
        <f>'2019'!AX38</f>
        <v>0</v>
      </c>
      <c r="BF495" s="62">
        <f>'2019'!AY38</f>
        <v>0</v>
      </c>
      <c r="BG495" s="62">
        <f>'2019'!AZ38</f>
        <v>0</v>
      </c>
      <c r="BH495" s="62">
        <f>'2019'!BA38</f>
        <v>0</v>
      </c>
      <c r="BI495" s="62">
        <f>'2019'!BB38</f>
        <v>0</v>
      </c>
      <c r="BJ495" s="62">
        <f>'2019'!BC38</f>
        <v>0</v>
      </c>
      <c r="BK495" s="62">
        <f>'2019'!BD38</f>
        <v>0</v>
      </c>
      <c r="BL495" s="62">
        <f>'2019'!BE38</f>
        <v>0</v>
      </c>
      <c r="BM495" s="62">
        <f>'2019'!BF38</f>
        <v>96.4</v>
      </c>
      <c r="BN495" s="63">
        <f>'2019'!BG38</f>
        <v>3.6</v>
      </c>
      <c r="BO495" s="60">
        <f>'2019'!BH38</f>
        <v>0</v>
      </c>
      <c r="BP495" s="61">
        <f>'2019'!BI38</f>
        <v>3128</v>
      </c>
      <c r="BQ495" s="61">
        <f>'2019'!BJ38</f>
        <v>0</v>
      </c>
      <c r="BR495" s="61">
        <f>'2019'!BK38</f>
        <v>0</v>
      </c>
      <c r="BS495" s="61">
        <f>'2019'!BL38</f>
        <v>0</v>
      </c>
      <c r="BT495" s="61">
        <f>'2019'!BM38</f>
        <v>0</v>
      </c>
      <c r="BU495" s="62">
        <f>'2019'!BN38</f>
        <v>0</v>
      </c>
      <c r="BV495" s="62">
        <f>'2019'!BO38</f>
        <v>0</v>
      </c>
      <c r="BW495" s="62">
        <f>'2019'!BP38</f>
        <v>0</v>
      </c>
      <c r="BX495" s="62">
        <f>'2019'!BQ38</f>
        <v>0</v>
      </c>
      <c r="BY495" s="62">
        <f>'2019'!BR38</f>
        <v>0</v>
      </c>
      <c r="BZ495" s="62">
        <f>'2019'!BS38</f>
        <v>0</v>
      </c>
      <c r="CA495" s="62">
        <f>'2019'!BT38</f>
        <v>0</v>
      </c>
      <c r="CB495" s="62">
        <f>'2019'!BU38</f>
        <v>0</v>
      </c>
      <c r="CC495" s="63">
        <f>'2019'!BV38</f>
        <v>0</v>
      </c>
      <c r="CD495" s="60">
        <f>'2019'!BW38</f>
        <v>0</v>
      </c>
      <c r="CE495" s="61">
        <f>'2019'!BX38</f>
        <v>3563</v>
      </c>
      <c r="CF495" s="61">
        <f>'2019'!BY38</f>
        <v>0</v>
      </c>
      <c r="CG495" s="61">
        <f>'2019'!BZ38</f>
        <v>0</v>
      </c>
      <c r="CH495" s="61">
        <f>'2019'!CA38</f>
        <v>0</v>
      </c>
      <c r="CI495" s="61">
        <f>'2019'!CB38</f>
        <v>0</v>
      </c>
      <c r="CJ495" s="62">
        <f>'2019'!CC38</f>
        <v>0</v>
      </c>
      <c r="CK495" s="62">
        <f>'2019'!CD38</f>
        <v>0</v>
      </c>
      <c r="CL495" s="62">
        <f>'2019'!CE38</f>
        <v>0</v>
      </c>
      <c r="CM495" s="62">
        <f>'2019'!CF38</f>
        <v>0</v>
      </c>
      <c r="CN495" s="62">
        <f>'2019'!CG38</f>
        <v>0</v>
      </c>
      <c r="CO495" s="62">
        <f>'2019'!CH38</f>
        <v>0</v>
      </c>
      <c r="CP495" s="62">
        <f>'2019'!CI38</f>
        <v>0</v>
      </c>
      <c r="CQ495" s="62">
        <f>'2019'!CJ38</f>
        <v>0</v>
      </c>
      <c r="CR495" s="63">
        <f>'2019'!CK38</f>
        <v>0</v>
      </c>
      <c r="CS495" s="60">
        <f>'2019'!CL38</f>
        <v>325</v>
      </c>
      <c r="CT495" s="61">
        <f>'2019'!CM38</f>
        <v>3125</v>
      </c>
      <c r="CU495" s="61">
        <f>'2019'!CN38</f>
        <v>27</v>
      </c>
      <c r="CV495" s="61">
        <f>'2019'!CO38</f>
        <v>21</v>
      </c>
      <c r="CW495" s="61">
        <f>'2019'!CP38</f>
        <v>2</v>
      </c>
      <c r="CX495" s="61">
        <f>'2019'!CQ38</f>
        <v>19</v>
      </c>
      <c r="CY495" s="62">
        <f>'2019'!CR38</f>
        <v>1.18</v>
      </c>
      <c r="CZ495" s="62">
        <f>'2019'!CS38</f>
        <v>1.37</v>
      </c>
      <c r="DA495" s="62">
        <f>'2019'!CT38</f>
        <v>2.76</v>
      </c>
      <c r="DB495" s="62">
        <f>'2019'!CU38</f>
        <v>6.2</v>
      </c>
      <c r="DC495" s="62">
        <f>'2019'!CV38</f>
        <v>9.1999999999999993</v>
      </c>
      <c r="DD495" s="62">
        <f>'2019'!DA38</f>
        <v>50</v>
      </c>
      <c r="DE495" s="62">
        <f>'2019'!DB38</f>
        <v>4.5</v>
      </c>
      <c r="DF495" s="62">
        <f>'2019'!DC38</f>
        <v>72.3</v>
      </c>
      <c r="DG495" s="63">
        <f>'2019'!DD38</f>
        <v>27.7</v>
      </c>
      <c r="DH495" s="60">
        <f>'2019'!DE38</f>
        <v>324</v>
      </c>
      <c r="DI495" s="61">
        <f>'2019'!DF38</f>
        <v>2995</v>
      </c>
      <c r="DJ495" s="61">
        <f>'2019'!DG38</f>
        <v>44</v>
      </c>
      <c r="DK495" s="61">
        <f>'2019'!DH38</f>
        <v>28</v>
      </c>
      <c r="DL495" s="61">
        <f>'2019'!DI38</f>
        <v>2</v>
      </c>
      <c r="DM495" s="61">
        <f>'2019'!DJ38</f>
        <v>19</v>
      </c>
      <c r="DN495" s="62">
        <f>'2019'!DK38</f>
        <v>0.56000000000000005</v>
      </c>
      <c r="DO495" s="62">
        <f>'2019'!DL38</f>
        <v>1.1200000000000001</v>
      </c>
      <c r="DP495" s="62">
        <f>'2019'!DM38</f>
        <v>1.22</v>
      </c>
      <c r="DQ495" s="62">
        <f>'2019'!DN38</f>
        <v>4.4000000000000004</v>
      </c>
      <c r="DR495" s="62">
        <f>'2019'!DO38</f>
        <v>11.1</v>
      </c>
      <c r="DS495" s="62">
        <f>'2019'!DT38</f>
        <v>28.6</v>
      </c>
      <c r="DT495" s="62">
        <f>'2019'!DU38</f>
        <v>3.4</v>
      </c>
      <c r="DU495" s="62">
        <f>'2019'!DV38</f>
        <v>61.8</v>
      </c>
      <c r="DV495" s="63">
        <f>'2019'!DW38</f>
        <v>38.200000000000003</v>
      </c>
    </row>
    <row r="496" spans="1:126" ht="15.75" customHeight="1" x14ac:dyDescent="0.2">
      <c r="A496" s="30">
        <f t="shared" si="49"/>
        <v>494</v>
      </c>
      <c r="B496" s="31">
        <f>'2024'!A44</f>
        <v>42</v>
      </c>
      <c r="C496" s="31">
        <v>2024</v>
      </c>
      <c r="D496" s="32" t="str">
        <f>'2024'!B44</f>
        <v>Casey Washington</v>
      </c>
      <c r="E496" s="32" t="str" cm="1">
        <f t="array" ref="E496">_xlfn.IFS(F496&gt;12.5,"Cornerstone",AND(F496&gt;11.995,F496&lt;12.5),"Elite",AND(F496&gt;11,F496&lt;12.995),"Elite Upside",AND(F496&gt;=9.69,F496&lt;10.999),"Upside",AND(F496&gt;8.4,F496&lt;9.999),"Upside Lite",AND(F496&gt;7.25,F496&lt;8.999),"Outlier",AND(F496&gt;=6,F496&lt;7.25),"Outlier Lite",F496&lt;6.999,"Purgatory")</f>
        <v>Purgatory</v>
      </c>
      <c r="F496" s="33">
        <f>'2024'!C44</f>
        <v>4.5285714285714294</v>
      </c>
      <c r="G496" s="33">
        <f t="shared" si="50"/>
        <v>19.600000000000001</v>
      </c>
      <c r="H496" s="303">
        <f t="shared" si="51"/>
        <v>-2.2401415547335266</v>
      </c>
      <c r="I496" s="34" t="str">
        <f>'2024'!D44</f>
        <v>Illinois</v>
      </c>
      <c r="J496" s="35">
        <f>'2024'!E44</f>
        <v>2</v>
      </c>
      <c r="K496" s="36">
        <f>'2024'!F44</f>
        <v>36956</v>
      </c>
      <c r="L496" s="37">
        <f>'2024'!G44</f>
        <v>24.578082191780823</v>
      </c>
      <c r="M496" s="37" t="str">
        <f>'2024'!H44</f>
        <v>RS SR</v>
      </c>
      <c r="N496" s="37">
        <f>'2024'!I44</f>
        <v>23.158904109589042</v>
      </c>
      <c r="O496" s="37" t="str">
        <f>'2024'!J44</f>
        <v>Wide</v>
      </c>
      <c r="P496" s="37" t="str">
        <f>'2024'!K44</f>
        <v>PROTO Z</v>
      </c>
      <c r="Q496" s="37" t="str">
        <f>'2024'!L44</f>
        <v>Poor Separator</v>
      </c>
      <c r="R496" s="35">
        <f>'2024'!M44</f>
        <v>74</v>
      </c>
      <c r="S496" s="35">
        <f>'2024'!N44</f>
        <v>190</v>
      </c>
      <c r="T496" s="231">
        <f t="shared" si="52"/>
        <v>24.3942861881341</v>
      </c>
      <c r="U496" s="35">
        <f>'2024'!O44</f>
        <v>4.4800000000000004</v>
      </c>
      <c r="V496" s="38">
        <f>'2024'!P44</f>
        <v>6</v>
      </c>
      <c r="W496" s="57">
        <f>'2024'!Q44</f>
        <v>7.1235833783054509E-2</v>
      </c>
      <c r="X496" s="58">
        <f>'2024'!R44</f>
        <v>8.6657946370176583E-2</v>
      </c>
      <c r="Y496" s="58">
        <f>'2024'!S44</f>
        <v>0.15685019206145967</v>
      </c>
      <c r="Z496" s="58">
        <f>'2024'!T44</f>
        <v>0.10931938693978353</v>
      </c>
      <c r="AA496" s="58">
        <f>'2024'!U44</f>
        <v>0.21101033005794909</v>
      </c>
      <c r="AB496" s="58">
        <f>'2024'!V44</f>
        <v>0.21101033005794909</v>
      </c>
      <c r="AC496" s="59">
        <f>'2024'!W44</f>
        <v>0.21101033005794909</v>
      </c>
      <c r="AD496" s="42">
        <f>'2024'!X44</f>
        <v>22.493150684931507</v>
      </c>
      <c r="AE496" s="43">
        <f>'2024'!Y44</f>
        <v>1.63</v>
      </c>
      <c r="AF496" s="43">
        <f>'2024'!Z44</f>
        <v>4.9000000000000004</v>
      </c>
      <c r="AG496" s="43">
        <f>'2024'!AA44</f>
        <v>11.1</v>
      </c>
      <c r="AH496" s="43">
        <f>'2024'!AB44</f>
        <v>0.97</v>
      </c>
      <c r="AI496" s="43">
        <f>'2024'!AC44</f>
        <v>2.2200000000000002</v>
      </c>
      <c r="AJ496" s="44">
        <f>'2024'!AD44</f>
        <v>5.3522388059701484E-2</v>
      </c>
      <c r="AK496" s="44">
        <f>'2024'!AE44</f>
        <v>0.1313731343283582</v>
      </c>
      <c r="AL496" s="45">
        <f>'2024'!AF44</f>
        <v>3.9E-2</v>
      </c>
      <c r="AM496" s="46">
        <f t="shared" si="55"/>
        <v>0.59099999999999997</v>
      </c>
      <c r="AN496" s="45">
        <f>'2024'!AG44</f>
        <v>0.95</v>
      </c>
      <c r="AO496" s="45">
        <f>'2024'!AH44</f>
        <v>0.05</v>
      </c>
      <c r="AP496" s="43">
        <f>'2024'!AI44</f>
        <v>94.334714763217121</v>
      </c>
      <c r="AQ496" s="47">
        <f>'2024'!AJ44</f>
        <v>95.298949115431441</v>
      </c>
      <c r="AR496" s="48">
        <f>'2024'!AK44</f>
        <v>6</v>
      </c>
      <c r="AS496" s="49">
        <f>'2024'!AL44</f>
        <v>2</v>
      </c>
      <c r="AT496" s="49">
        <f>'2024'!AM44</f>
        <v>2</v>
      </c>
      <c r="AU496" s="49">
        <f>'2024'!AN44</f>
        <v>2</v>
      </c>
      <c r="AV496" s="49">
        <f>'2024'!AO44</f>
        <v>8</v>
      </c>
      <c r="AW496" s="49">
        <f>'2024'!AP44</f>
        <v>5</v>
      </c>
      <c r="AX496" s="49">
        <f>'2024'!AQ44</f>
        <v>1</v>
      </c>
      <c r="AY496" s="50">
        <f>'2024'!AR44</f>
        <v>0.25</v>
      </c>
      <c r="AZ496" s="60">
        <f>'2024'!AS44</f>
        <v>132</v>
      </c>
      <c r="BA496" s="61">
        <f>'2024'!AT44</f>
        <v>1853</v>
      </c>
      <c r="BB496" s="61">
        <f>'2024'!AU44</f>
        <v>23</v>
      </c>
      <c r="BC496" s="61">
        <f>'2024'!AV44</f>
        <v>11</v>
      </c>
      <c r="BD496" s="61">
        <f>'2024'!AW44</f>
        <v>0</v>
      </c>
      <c r="BE496" s="61">
        <f>'2024'!AX44</f>
        <v>15</v>
      </c>
      <c r="BF496" s="62">
        <f>'2024'!AY44</f>
        <v>0.04</v>
      </c>
      <c r="BG496" s="62">
        <f>'2024'!AZ44</f>
        <v>0.68</v>
      </c>
      <c r="BH496" s="62">
        <f>'2024'!BA44</f>
        <v>1.1000000000000001</v>
      </c>
      <c r="BI496" s="62">
        <f>'2024'!BB44</f>
        <v>1.4</v>
      </c>
      <c r="BJ496" s="62">
        <f>'2024'!BC44</f>
        <v>10.9</v>
      </c>
      <c r="BK496" s="62">
        <f>'2024'!BH44</f>
        <v>50</v>
      </c>
      <c r="BL496" s="62">
        <f>'2024'!BI44</f>
        <v>15.4</v>
      </c>
      <c r="BM496" s="62">
        <f>'2024'!BJ44</f>
        <v>99.2</v>
      </c>
      <c r="BN496" s="63">
        <f>'2024'!BK44</f>
        <v>0.8</v>
      </c>
      <c r="BO496" s="60">
        <f>'2024'!BL44</f>
        <v>106</v>
      </c>
      <c r="BP496" s="61">
        <f>'2024'!BM44</f>
        <v>1223.2</v>
      </c>
      <c r="BQ496" s="61">
        <f>'2024'!BN44</f>
        <v>20</v>
      </c>
      <c r="BR496" s="61">
        <f>'2024'!BO44</f>
        <v>10</v>
      </c>
      <c r="BS496" s="61">
        <f>'2024'!BP44</f>
        <v>0</v>
      </c>
      <c r="BT496" s="61">
        <f>'2024'!BQ44</f>
        <v>10.4</v>
      </c>
      <c r="BU496" s="62">
        <f>'2024'!BR44</f>
        <v>0.05</v>
      </c>
      <c r="BV496" s="62">
        <f>'2024'!BS44</f>
        <v>0.91</v>
      </c>
      <c r="BW496" s="62">
        <f>'2024'!BT44</f>
        <v>0.9</v>
      </c>
      <c r="BX496" s="62">
        <f>'2024'!BU44</f>
        <v>1.9</v>
      </c>
      <c r="BY496" s="62">
        <f>'2024'!BV44</f>
        <v>10.3</v>
      </c>
      <c r="BZ496" s="62">
        <f>'2024'!CA44</f>
        <v>60</v>
      </c>
      <c r="CA496" s="62">
        <f>'2024'!CB44</f>
        <v>9.1</v>
      </c>
      <c r="CB496" s="62">
        <f>'2024'!CC44</f>
        <v>98.4</v>
      </c>
      <c r="CC496" s="63">
        <f>'2024'!CD44</f>
        <v>1.6</v>
      </c>
      <c r="CD496" s="60">
        <f>'2024'!CE44</f>
        <v>294</v>
      </c>
      <c r="CE496" s="61">
        <f>'2024'!CF44</f>
        <v>1874.3999999999999</v>
      </c>
      <c r="CF496" s="61">
        <f>'2024'!CG44</f>
        <v>47</v>
      </c>
      <c r="CG496" s="61">
        <f>'2024'!CH44</f>
        <v>21</v>
      </c>
      <c r="CH496" s="61">
        <f>'2024'!CI44</f>
        <v>0</v>
      </c>
      <c r="CI496" s="61">
        <f>'2024'!CJ44</f>
        <v>13.200000000000001</v>
      </c>
      <c r="CJ496" s="62">
        <f>'2024'!CK44</f>
        <v>0.03</v>
      </c>
      <c r="CK496" s="62">
        <f>'2024'!CL44</f>
        <v>0.91</v>
      </c>
      <c r="CL496" s="62">
        <f>'2024'!CM44</f>
        <v>1.1499999999999999</v>
      </c>
      <c r="CM496" s="62">
        <f>'2024'!CN44</f>
        <v>3.4</v>
      </c>
      <c r="CN496" s="62">
        <f>'2024'!CO44</f>
        <v>13.8</v>
      </c>
      <c r="CO496" s="62">
        <f>'2024'!CT44</f>
        <v>29.4</v>
      </c>
      <c r="CP496" s="62">
        <f>'2024'!CU44</f>
        <v>4.5</v>
      </c>
      <c r="CQ496" s="62">
        <f>'2024'!CV44</f>
        <v>98.6</v>
      </c>
      <c r="CR496" s="63">
        <f>'2024'!CW44</f>
        <v>1.4</v>
      </c>
      <c r="CS496" s="60">
        <f>'2024'!CX44</f>
        <v>301</v>
      </c>
      <c r="CT496" s="61">
        <f>'2024'!CY44</f>
        <v>2753.4</v>
      </c>
      <c r="CU496" s="61">
        <f>'2024'!CZ44</f>
        <v>45</v>
      </c>
      <c r="CV496" s="61">
        <f>'2024'!DA44</f>
        <v>31</v>
      </c>
      <c r="CW496" s="61">
        <f>'2024'!DB44</f>
        <v>0</v>
      </c>
      <c r="CX496" s="61">
        <f>'2024'!DC44</f>
        <v>15.6</v>
      </c>
      <c r="CY496" s="62">
        <f>'2024'!DD44</f>
        <v>0.03</v>
      </c>
      <c r="CZ496" s="62">
        <f>'2024'!DE44</f>
        <v>0.8</v>
      </c>
      <c r="DA496" s="62">
        <f>'2024'!DF44</f>
        <v>1.31</v>
      </c>
      <c r="DB496" s="62">
        <f>'2024'!DG44</f>
        <v>2.2000000000000002</v>
      </c>
      <c r="DC496" s="62">
        <f>'2024'!DH44</f>
        <v>11.1</v>
      </c>
      <c r="DD496" s="62">
        <f>'2024'!DM44</f>
        <v>71.400000000000006</v>
      </c>
      <c r="DE496" s="62">
        <f>'2024'!DN44</f>
        <v>3.1</v>
      </c>
      <c r="DF496" s="62">
        <f>'2024'!DO44</f>
        <v>94.7</v>
      </c>
      <c r="DG496" s="63">
        <f>'2024'!DP44</f>
        <v>5.3</v>
      </c>
      <c r="DH496" s="60">
        <f>'2024'!DQ44</f>
        <v>670</v>
      </c>
      <c r="DI496" s="61">
        <f>'2024'!DR44</f>
        <v>3175.2000000000003</v>
      </c>
      <c r="DJ496" s="61">
        <f>'2024'!DS44</f>
        <v>76</v>
      </c>
      <c r="DK496" s="61">
        <f>'2024'!DT44</f>
        <v>49</v>
      </c>
      <c r="DL496" s="61">
        <f>'2024'!DU44</f>
        <v>4</v>
      </c>
      <c r="DM496" s="61">
        <f>'2024'!DV44</f>
        <v>22.799999999999997</v>
      </c>
      <c r="DN496" s="62">
        <f>'2024'!DW44</f>
        <v>0.97</v>
      </c>
      <c r="DO496" s="62">
        <f>'2024'!DX44</f>
        <v>2.2200000000000002</v>
      </c>
      <c r="DP496" s="62">
        <f>'2024'!DY44</f>
        <v>1.63</v>
      </c>
      <c r="DQ496" s="62">
        <f>'2024'!DZ44</f>
        <v>4.9000000000000004</v>
      </c>
      <c r="DR496" s="62">
        <f>'2024'!EA44</f>
        <v>10.1</v>
      </c>
      <c r="DS496" s="62">
        <f>'2024'!EF44</f>
        <v>59.1</v>
      </c>
      <c r="DT496" s="62">
        <f>'2024'!EG44</f>
        <v>3.9</v>
      </c>
      <c r="DU496" s="62">
        <f>'2024'!EH44</f>
        <v>95.3</v>
      </c>
      <c r="DV496" s="63">
        <f>'2024'!EI44</f>
        <v>4.7</v>
      </c>
    </row>
    <row r="497" spans="1:126" ht="15.75" customHeight="1" x14ac:dyDescent="0.2">
      <c r="A497" s="30">
        <f t="shared" si="49"/>
        <v>495</v>
      </c>
      <c r="B497" s="31">
        <f>'2019'!A40</f>
        <v>38</v>
      </c>
      <c r="C497" s="31">
        <v>2019</v>
      </c>
      <c r="D497" s="32" t="str">
        <f>'2019'!B39</f>
        <v>Olabisi Johnson</v>
      </c>
      <c r="E497" s="32" t="str" cm="1">
        <f t="array" ref="E497">_xlfn.IFS(F497&gt;12.5,"Cornerstone",AND(F497&gt;11.995,F497&lt;12.5),"Elite",AND(F497&gt;11,F497&lt;12.995),"Elite Upside",AND(F497&gt;=9.69,F497&lt;10.999),"Upside",AND(F497&gt;8.4,F497&lt;9.999),"Upside Lite",AND(F497&gt;7.25,F497&lt;8.999),"Outlier",AND(F497&gt;=6,F497&lt;7.25),"Outlier Lite",F497&lt;6.999,"Purgatory")</f>
        <v>Purgatory</v>
      </c>
      <c r="F497" s="33">
        <f>'2019'!C39</f>
        <v>4.5157142857142851</v>
      </c>
      <c r="G497" s="33">
        <f t="shared" si="50"/>
        <v>19.5</v>
      </c>
      <c r="H497" s="303">
        <f t="shared" si="51"/>
        <v>-2.2475209690762812</v>
      </c>
      <c r="I497" s="34" t="str">
        <f>'2019'!D39</f>
        <v>Colorado State</v>
      </c>
      <c r="J497" s="35">
        <f>'2019'!E39</f>
        <v>7</v>
      </c>
      <c r="K497" s="36">
        <f>'2019'!F39</f>
        <v>35506</v>
      </c>
      <c r="L497" s="37">
        <f>'2019'!G39</f>
        <v>28.550684931506851</v>
      </c>
      <c r="M497" s="37" t="str">
        <f>'2019'!H39</f>
        <v>SR</v>
      </c>
      <c r="N497" s="37">
        <f>'2019'!I39</f>
        <v>22.12054794520548</v>
      </c>
      <c r="O497" s="37" t="str">
        <f>'2019'!J39</f>
        <v>Wide</v>
      </c>
      <c r="P497" s="37" t="str">
        <f>'2019'!K39</f>
        <v>PROTO Z</v>
      </c>
      <c r="Q497" s="37" t="str">
        <f>'2019'!L39</f>
        <v>Poor Earner</v>
      </c>
      <c r="R497" s="55">
        <f>'2019'!M39</f>
        <v>72</v>
      </c>
      <c r="S497" s="55">
        <f>'2019'!N39</f>
        <v>205</v>
      </c>
      <c r="T497" s="231">
        <f t="shared" si="52"/>
        <v>27.802690250442232</v>
      </c>
      <c r="U497" s="35">
        <f>'2019'!O39</f>
        <v>4.51</v>
      </c>
      <c r="V497" s="56">
        <f>'2019'!P39</f>
        <v>7</v>
      </c>
      <c r="W497" s="57">
        <f>'2019'!Q39</f>
        <v>0</v>
      </c>
      <c r="X497" s="58">
        <f>'2019'!R39</f>
        <v>5.0590219224283303E-3</v>
      </c>
      <c r="Y497" s="58">
        <f>'2019'!S39</f>
        <v>0.19270669600754481</v>
      </c>
      <c r="Z497" s="58">
        <f>'2019'!T39</f>
        <v>0.15662016320084232</v>
      </c>
      <c r="AA497" s="58">
        <f>'2019'!U39</f>
        <v>0.21754577753484558</v>
      </c>
      <c r="AB497" s="58">
        <f>'2019'!V39</f>
        <v>0.21754577753484558</v>
      </c>
      <c r="AC497" s="59">
        <f>'2019'!W39</f>
        <v>0.16533479092648265</v>
      </c>
      <c r="AD497" s="42">
        <f>'2019'!X39</f>
        <v>21.471232876712328</v>
      </c>
      <c r="AE497" s="43">
        <f>'2019'!Y39</f>
        <v>1.99</v>
      </c>
      <c r="AF497" s="43">
        <f>'2019'!Z39</f>
        <v>3.9</v>
      </c>
      <c r="AG497" s="43">
        <f>'2019'!AA39</f>
        <v>14.9</v>
      </c>
      <c r="AH497" s="43">
        <f>'2019'!AB39</f>
        <v>0.9</v>
      </c>
      <c r="AI497" s="43">
        <f>'2019'!AC39</f>
        <v>1.72</v>
      </c>
      <c r="AJ497" s="44">
        <f>'2019'!AD39</f>
        <v>2.75E-2</v>
      </c>
      <c r="AK497" s="44">
        <f>'2019'!AE39</f>
        <v>0.16</v>
      </c>
      <c r="AL497" s="45">
        <f>'2019'!AF39</f>
        <v>5.2999999999999999E-2</v>
      </c>
      <c r="AM497" s="46">
        <f t="shared" si="55"/>
        <v>0.45500000000000002</v>
      </c>
      <c r="AN497" s="45">
        <f>'2019'!AG39</f>
        <v>0.78049999999999997</v>
      </c>
      <c r="AO497" s="45">
        <f>'2019'!AH39</f>
        <v>0.21350000000000002</v>
      </c>
      <c r="AP497" s="43">
        <f>'2019'!AI39</f>
        <v>99.100920672229179</v>
      </c>
      <c r="AQ497" s="47">
        <f>'2019'!AJ39</f>
        <v>96.082750142220192</v>
      </c>
      <c r="AR497" s="48">
        <f>'2019'!AK39</f>
        <v>4</v>
      </c>
      <c r="AS497" s="49">
        <f>'2019'!AL39</f>
        <v>4</v>
      </c>
      <c r="AT497" s="49">
        <f>'2019'!AM39</f>
        <v>3</v>
      </c>
      <c r="AU497" s="49">
        <f>'2019'!AN39</f>
        <v>1</v>
      </c>
      <c r="AV497" s="49">
        <f>'2019'!AO39</f>
        <v>7</v>
      </c>
      <c r="AW497" s="49">
        <f>'2019'!AP39</f>
        <v>6</v>
      </c>
      <c r="AX497" s="49">
        <f>'2019'!AQ39</f>
        <v>1</v>
      </c>
      <c r="AY497" s="50">
        <f>'2019'!AR39</f>
        <v>0</v>
      </c>
      <c r="AZ497" s="60">
        <f>'2019'!AS39</f>
        <v>0</v>
      </c>
      <c r="BA497" s="61">
        <f>'2019'!AT39</f>
        <v>4181</v>
      </c>
      <c r="BB497" s="61">
        <f>'2019'!AU39</f>
        <v>0</v>
      </c>
      <c r="BC497" s="61">
        <f>'2019'!AV39</f>
        <v>0</v>
      </c>
      <c r="BD497" s="61">
        <f>'2019'!AW39</f>
        <v>0</v>
      </c>
      <c r="BE497" s="61">
        <f>'2019'!AX39</f>
        <v>0</v>
      </c>
      <c r="BF497" s="62">
        <f>'2019'!AY39</f>
        <v>0</v>
      </c>
      <c r="BG497" s="62">
        <f>'2019'!AZ39</f>
        <v>0</v>
      </c>
      <c r="BH497" s="62">
        <f>'2019'!BA39</f>
        <v>0</v>
      </c>
      <c r="BI497" s="62">
        <f>'2019'!BB39</f>
        <v>0</v>
      </c>
      <c r="BJ497" s="62">
        <f>'2019'!BC39</f>
        <v>0</v>
      </c>
      <c r="BK497" s="62">
        <f>'2019'!BD39</f>
        <v>0</v>
      </c>
      <c r="BL497" s="62">
        <f>'2019'!BE39</f>
        <v>0</v>
      </c>
      <c r="BM497" s="62">
        <f>'2019'!BF39</f>
        <v>0</v>
      </c>
      <c r="BN497" s="63">
        <f>'2019'!BG39</f>
        <v>0</v>
      </c>
      <c r="BO497" s="60">
        <f>'2019'!BH39</f>
        <v>15</v>
      </c>
      <c r="BP497" s="61">
        <f>'2019'!BI39</f>
        <v>2965</v>
      </c>
      <c r="BQ497" s="61">
        <f>'2019'!BJ39</f>
        <v>4</v>
      </c>
      <c r="BR497" s="61">
        <f>'2019'!BK39</f>
        <v>2</v>
      </c>
      <c r="BS497" s="61">
        <f>'2019'!BL39</f>
        <v>1</v>
      </c>
      <c r="BT497" s="61">
        <f>'2019'!BM39</f>
        <v>24</v>
      </c>
      <c r="BU497" s="62">
        <f>'2019'!BN39</f>
        <v>0</v>
      </c>
      <c r="BV497" s="62">
        <f>'2019'!BO39</f>
        <v>0</v>
      </c>
      <c r="BW497" s="62">
        <f>'2019'!BP39</f>
        <v>0.71</v>
      </c>
      <c r="BX497" s="62">
        <f>'2019'!BQ39</f>
        <v>9</v>
      </c>
      <c r="BY497" s="62">
        <f>'2019'!BR39</f>
        <v>0</v>
      </c>
      <c r="BZ497" s="62">
        <f>'2019'!BS39</f>
        <v>0</v>
      </c>
      <c r="CA497" s="62">
        <f>'2019'!BT39</f>
        <v>33.299999999999997</v>
      </c>
      <c r="CB497" s="62">
        <f>'2019'!BU39</f>
        <v>17.399999999999999</v>
      </c>
      <c r="CC497" s="63">
        <f>'2019'!BV39</f>
        <v>82.6</v>
      </c>
      <c r="CD497" s="60">
        <f>'2019'!BW39</f>
        <v>613</v>
      </c>
      <c r="CE497" s="61">
        <f>'2019'!BX39</f>
        <v>3181</v>
      </c>
      <c r="CF497" s="61">
        <f>'2019'!BY39</f>
        <v>49</v>
      </c>
      <c r="CG497" s="61">
        <f>'2019'!BZ39</f>
        <v>28</v>
      </c>
      <c r="CH497" s="61">
        <f>'2019'!CA39</f>
        <v>4</v>
      </c>
      <c r="CI497" s="61">
        <f>'2019'!CB39</f>
        <v>29</v>
      </c>
      <c r="CJ497" s="62">
        <f>'2019'!CC39</f>
        <v>1.03</v>
      </c>
      <c r="CK497" s="62">
        <f>'2019'!CD39</f>
        <v>1.94</v>
      </c>
      <c r="CL497" s="62">
        <f>'2019'!CE39</f>
        <v>2.16</v>
      </c>
      <c r="CM497" s="62">
        <f>'2019'!CF39</f>
        <v>6.3</v>
      </c>
      <c r="CN497" s="62">
        <f>'2019'!CG39</f>
        <v>17</v>
      </c>
      <c r="CO497" s="62">
        <f>'2019'!CH39</f>
        <v>0</v>
      </c>
      <c r="CP497" s="62">
        <f>'2019'!CI39</f>
        <v>15.2</v>
      </c>
      <c r="CQ497" s="62">
        <f>'2019'!CJ39</f>
        <v>86.7</v>
      </c>
      <c r="CR497" s="63">
        <f>'2019'!CK39</f>
        <v>12.3</v>
      </c>
      <c r="CS497" s="60">
        <f>'2019'!CL39</f>
        <v>595</v>
      </c>
      <c r="CT497" s="61">
        <f>'2019'!CM39</f>
        <v>3799</v>
      </c>
      <c r="CU497" s="61">
        <f>'2019'!CN39</f>
        <v>66</v>
      </c>
      <c r="CV497" s="61">
        <f>'2019'!CO39</f>
        <v>41</v>
      </c>
      <c r="CW497" s="61">
        <f>'2019'!CP39</f>
        <v>2</v>
      </c>
      <c r="CX497" s="61">
        <f>'2019'!CQ39</f>
        <v>29</v>
      </c>
      <c r="CY497" s="62">
        <f>'2019'!CR39</f>
        <v>0.6</v>
      </c>
      <c r="CZ497" s="62">
        <f>'2019'!CS39</f>
        <v>1.44</v>
      </c>
      <c r="DA497" s="62">
        <f>'2019'!CT39</f>
        <v>1.63</v>
      </c>
      <c r="DB497" s="62">
        <f>'2019'!CU39</f>
        <v>3.1</v>
      </c>
      <c r="DC497" s="62">
        <f>'2019'!CV39</f>
        <v>14.9</v>
      </c>
      <c r="DD497" s="62">
        <f>'2019'!DA39</f>
        <v>62.5</v>
      </c>
      <c r="DE497" s="62">
        <f>'2019'!DB39</f>
        <v>6.8</v>
      </c>
      <c r="DF497" s="62">
        <f>'2019'!DC39</f>
        <v>78.599999999999994</v>
      </c>
      <c r="DG497" s="63">
        <f>'2019'!DD39</f>
        <v>20.6</v>
      </c>
      <c r="DH497" s="60">
        <f>'2019'!DE39</f>
        <v>796</v>
      </c>
      <c r="DI497" s="61">
        <f>'2019'!DF39</f>
        <v>3659</v>
      </c>
      <c r="DJ497" s="61">
        <f>'2019'!DG39</f>
        <v>75</v>
      </c>
      <c r="DK497" s="61">
        <f>'2019'!DH39</f>
        <v>54</v>
      </c>
      <c r="DL497" s="61">
        <f>'2019'!DI39</f>
        <v>4</v>
      </c>
      <c r="DM497" s="61">
        <f>'2019'!DJ39</f>
        <v>26</v>
      </c>
      <c r="DN497" s="62">
        <f>'2019'!DK39</f>
        <v>0.9</v>
      </c>
      <c r="DO497" s="62">
        <f>'2019'!DL39</f>
        <v>1.72</v>
      </c>
      <c r="DP497" s="62">
        <f>'2019'!DM39</f>
        <v>1.99</v>
      </c>
      <c r="DQ497" s="62">
        <f>'2019'!DN39</f>
        <v>3.9</v>
      </c>
      <c r="DR497" s="62">
        <f>'2019'!DO39</f>
        <v>14.5</v>
      </c>
      <c r="DS497" s="62">
        <f>'2019'!DT39</f>
        <v>45.5</v>
      </c>
      <c r="DT497" s="62">
        <f>'2019'!DU39</f>
        <v>5.3</v>
      </c>
      <c r="DU497" s="62">
        <f>'2019'!DV39</f>
        <v>77.5</v>
      </c>
      <c r="DV497" s="63">
        <f>'2019'!DW39</f>
        <v>22.1</v>
      </c>
    </row>
    <row r="498" spans="1:126" ht="15.75" customHeight="1" x14ac:dyDescent="0.2">
      <c r="A498" s="30">
        <f t="shared" si="49"/>
        <v>496</v>
      </c>
      <c r="B498" s="31">
        <f>'2017'!A48</f>
        <v>46</v>
      </c>
      <c r="C498" s="31">
        <v>2017</v>
      </c>
      <c r="D498" s="32" t="str">
        <f>'2017'!B48</f>
        <v>Bug Howard</v>
      </c>
      <c r="E498" s="32" t="str" cm="1">
        <f t="array" ref="E498">_xlfn.IFS(F498&gt;12.5,"Cornerstone",AND(F498&gt;11.995,F498&lt;12.5),"Elite",AND(F498&gt;11,F498&lt;12.995),"Elite Upside",AND(F498&gt;=9.69,F498&lt;10.999),"Upside",AND(F498&gt;8.4,F498&lt;9.999),"Upside Lite",AND(F498&gt;7.25,F498&lt;8.999),"Outlier",AND(F498&gt;=6,F498&lt;7.25),"Outlier Lite",F498&lt;6.999,"Purgatory")</f>
        <v>Purgatory</v>
      </c>
      <c r="F498" s="33">
        <f>'2017'!C48</f>
        <v>4.5028571428571427</v>
      </c>
      <c r="G498" s="33">
        <f t="shared" si="50"/>
        <v>19.3</v>
      </c>
      <c r="H498" s="303">
        <f t="shared" si="51"/>
        <v>-2.2549003834190349</v>
      </c>
      <c r="I498" s="34" t="str">
        <f>'2017'!D48</f>
        <v>North Carolina</v>
      </c>
      <c r="J498" s="35">
        <f>'2017'!E48</f>
        <v>4</v>
      </c>
      <c r="K498" s="36">
        <f>'2017'!F48</f>
        <v>34666</v>
      </c>
      <c r="L498" s="37">
        <f>'2017'!G48</f>
        <v>30.852054794520548</v>
      </c>
      <c r="M498" s="37" t="str">
        <f>'2017'!H48</f>
        <v>SR</v>
      </c>
      <c r="N498" s="37">
        <f>'2017'!I48</f>
        <v>22.427397260273974</v>
      </c>
      <c r="O498" s="37" t="str">
        <f>'2017'!J48</f>
        <v>Wide</v>
      </c>
      <c r="P498" s="37" t="str">
        <f>'2017'!K48</f>
        <v>SLOB</v>
      </c>
      <c r="Q498" s="37" t="str">
        <f>'2017'!L48</f>
        <v>N/A</v>
      </c>
      <c r="R498" s="55">
        <f>'2017'!M48</f>
        <v>77</v>
      </c>
      <c r="S498" s="55">
        <f>'2017'!N48</f>
        <v>210</v>
      </c>
      <c r="T498" s="231">
        <f t="shared" si="52"/>
        <v>24.902089945856396</v>
      </c>
      <c r="U498" s="37">
        <f>'2017'!O48</f>
        <v>4.58</v>
      </c>
      <c r="V498" s="56">
        <f>'2017'!P48</f>
        <v>0</v>
      </c>
      <c r="W498" s="57">
        <f>'2017'!Q48</f>
        <v>0</v>
      </c>
      <c r="X498" s="58">
        <f>'2017'!R48</f>
        <v>0</v>
      </c>
      <c r="Y498" s="58">
        <f>'2017'!S48</f>
        <v>0.12589928057553956</v>
      </c>
      <c r="Z498" s="58">
        <f>'2017'!T48</f>
        <v>0.1327891156462585</v>
      </c>
      <c r="AA498" s="58">
        <f>'2017'!U48</f>
        <v>0.21700341117816846</v>
      </c>
      <c r="AB498" s="58">
        <f>'2017'!V48</f>
        <v>0.21700341117816846</v>
      </c>
      <c r="AC498" s="59">
        <f>'2017'!W48</f>
        <v>0.20615324061926002</v>
      </c>
      <c r="AD498" s="42">
        <f>'2017'!X48</f>
        <v>21.786301369863015</v>
      </c>
      <c r="AE498" s="43">
        <f>'2017'!Y48</f>
        <v>2.02</v>
      </c>
      <c r="AF498" s="43">
        <f>'2017'!Z48</f>
        <v>5</v>
      </c>
      <c r="AG498" s="43">
        <f>'2017'!AA48</f>
        <v>15.1</v>
      </c>
      <c r="AH498" s="43">
        <f>'2017'!AB48</f>
        <v>0.71</v>
      </c>
      <c r="AI498" s="43">
        <f>'2017'!AC48</f>
        <v>1.89</v>
      </c>
      <c r="AJ498" s="44" t="str">
        <f>'2017'!AD48</f>
        <v>N/A</v>
      </c>
      <c r="AK498" s="44" t="str">
        <f>'2017'!AE48</f>
        <v>N/A</v>
      </c>
      <c r="AL498" s="45">
        <f>'2017'!AF48</f>
        <v>5.4000000000000006E-2</v>
      </c>
      <c r="AM498" s="46">
        <f t="shared" si="55"/>
        <v>0</v>
      </c>
      <c r="AN498" s="45">
        <f>'2017'!AG48</f>
        <v>0.93700000000000006</v>
      </c>
      <c r="AO498" s="45">
        <f>'2017'!AH48</f>
        <v>8.1000000000000003E-2</v>
      </c>
      <c r="AP498" s="43">
        <f>'2017'!AI48</f>
        <v>95.452515578704151</v>
      </c>
      <c r="AQ498" s="47">
        <f>'2017'!AJ48</f>
        <v>102.35108656423421</v>
      </c>
      <c r="AR498" s="48">
        <f>'2017'!AK48</f>
        <v>5</v>
      </c>
      <c r="AS498" s="49">
        <f>'2017'!AL48</f>
        <v>3</v>
      </c>
      <c r="AT498" s="49">
        <f>'2017'!AM48</f>
        <v>4</v>
      </c>
      <c r="AU498" s="49">
        <f>'2017'!AN48</f>
        <v>3</v>
      </c>
      <c r="AV498" s="49">
        <f>'2017'!AO48</f>
        <v>6</v>
      </c>
      <c r="AW498" s="49">
        <f>'2017'!AP48</f>
        <v>7</v>
      </c>
      <c r="AX498" s="49">
        <f>'2017'!AQ48</f>
        <v>0</v>
      </c>
      <c r="AY498" s="50">
        <f>'2017'!AR48</f>
        <v>0</v>
      </c>
      <c r="AZ498" s="60">
        <f>'2017'!AS48</f>
        <v>0</v>
      </c>
      <c r="BA498" s="61">
        <f>'2017'!AT48</f>
        <v>3501</v>
      </c>
      <c r="BB498" s="61">
        <f>'2017'!AU48</f>
        <v>0</v>
      </c>
      <c r="BC498" s="61">
        <f>'2017'!AV48</f>
        <v>0</v>
      </c>
      <c r="BD498" s="61">
        <f>'2017'!AW48</f>
        <v>0</v>
      </c>
      <c r="BE498" s="61">
        <f>'2017'!AX48</f>
        <v>0</v>
      </c>
      <c r="BF498" s="62">
        <f>'2017'!AY48</f>
        <v>0</v>
      </c>
      <c r="BG498" s="62">
        <f>'2017'!AZ48</f>
        <v>0</v>
      </c>
      <c r="BH498" s="62">
        <f>'2017'!BA48</f>
        <v>0</v>
      </c>
      <c r="BI498" s="62">
        <f>'2017'!BB48</f>
        <v>0</v>
      </c>
      <c r="BJ498" s="62">
        <f>'2017'!BC48</f>
        <v>0</v>
      </c>
      <c r="BK498" s="62">
        <f>'2017'!BD48</f>
        <v>0</v>
      </c>
      <c r="BL498" s="62">
        <f>'2017'!BE48</f>
        <v>0</v>
      </c>
      <c r="BM498" s="62">
        <f>'2017'!BF48</f>
        <v>0</v>
      </c>
      <c r="BN498" s="63">
        <f>'2017'!BG48</f>
        <v>0</v>
      </c>
      <c r="BO498" s="60">
        <f>'2017'!BH48</f>
        <v>0</v>
      </c>
      <c r="BP498" s="61">
        <f>'2017'!BI48</f>
        <v>3606</v>
      </c>
      <c r="BQ498" s="61">
        <f>'2017'!BJ48</f>
        <v>0</v>
      </c>
      <c r="BR498" s="61">
        <f>'2017'!BK48</f>
        <v>0</v>
      </c>
      <c r="BS498" s="61">
        <f>'2017'!BL48</f>
        <v>0</v>
      </c>
      <c r="BT498" s="61">
        <f>'2017'!BM48</f>
        <v>0</v>
      </c>
      <c r="BU498" s="62">
        <f>'2017'!BN48</f>
        <v>0</v>
      </c>
      <c r="BV498" s="62">
        <f>'2017'!BO48</f>
        <v>0</v>
      </c>
      <c r="BW498" s="62">
        <f>'2017'!BP48</f>
        <v>0</v>
      </c>
      <c r="BX498" s="62">
        <f>'2017'!BQ48</f>
        <v>0</v>
      </c>
      <c r="BY498" s="62">
        <f>'2017'!BR48</f>
        <v>0</v>
      </c>
      <c r="BZ498" s="62">
        <f>'2017'!BS48</f>
        <v>0</v>
      </c>
      <c r="CA498" s="62">
        <f>'2017'!BT48</f>
        <v>0</v>
      </c>
      <c r="CB498" s="62">
        <f>'2017'!BU48</f>
        <v>0</v>
      </c>
      <c r="CC498" s="63">
        <f>'2017'!BV48</f>
        <v>0</v>
      </c>
      <c r="CD498" s="60">
        <f>'2017'!BW48</f>
        <v>455</v>
      </c>
      <c r="CE498" s="61">
        <f>'2017'!BX48</f>
        <v>3614</v>
      </c>
      <c r="CF498" s="61">
        <f>'2017'!BY48</f>
        <v>63</v>
      </c>
      <c r="CG498" s="61">
        <f>'2017'!BZ48</f>
        <v>42</v>
      </c>
      <c r="CH498" s="61">
        <f>'2017'!CA48</f>
        <v>2</v>
      </c>
      <c r="CI498" s="61">
        <f>'2017'!CB48</f>
        <v>29</v>
      </c>
      <c r="CJ498" s="62">
        <f>'2017'!CC48</f>
        <v>0</v>
      </c>
      <c r="CK498" s="62">
        <f>'2017'!CD48</f>
        <v>0</v>
      </c>
      <c r="CL498" s="62">
        <f>'2017'!CE48</f>
        <v>1.52</v>
      </c>
      <c r="CM498" s="62">
        <f>'2017'!CF48</f>
        <v>3.8</v>
      </c>
      <c r="CN498" s="62">
        <f>'2017'!CG48</f>
        <v>10.1</v>
      </c>
      <c r="CO498" s="62">
        <f>'2017'!CH48</f>
        <v>0</v>
      </c>
      <c r="CP498" s="62">
        <f>'2017'!CI48</f>
        <v>6.7</v>
      </c>
      <c r="CQ498" s="62">
        <f>'2017'!CJ48</f>
        <v>95.2</v>
      </c>
      <c r="CR498" s="63">
        <f>'2017'!CK48</f>
        <v>4.8</v>
      </c>
      <c r="CS498" s="60">
        <f>'2017'!CL48</f>
        <v>488</v>
      </c>
      <c r="CT498" s="61">
        <f>'2017'!CM48</f>
        <v>3675</v>
      </c>
      <c r="CU498" s="61">
        <f>'2017'!CN48</f>
        <v>55</v>
      </c>
      <c r="CV498" s="61">
        <f>'2017'!CO48</f>
        <v>29</v>
      </c>
      <c r="CW498" s="61">
        <f>'2017'!CP48</f>
        <v>4</v>
      </c>
      <c r="CX498" s="61">
        <f>'2017'!CQ48</f>
        <v>31</v>
      </c>
      <c r="CY498" s="62">
        <f>'2017'!CR48</f>
        <v>0</v>
      </c>
      <c r="CZ498" s="62">
        <f>'2017'!CS48</f>
        <v>0</v>
      </c>
      <c r="DA498" s="62">
        <f>'2017'!CT48</f>
        <v>1.86</v>
      </c>
      <c r="DB498" s="62">
        <f>'2017'!CU48</f>
        <v>5</v>
      </c>
      <c r="DC498" s="62">
        <f>'2017'!CV48</f>
        <v>13.8</v>
      </c>
      <c r="DD498" s="62">
        <f>'2017'!CW48</f>
        <v>0</v>
      </c>
      <c r="DE498" s="62">
        <f>'2017'!CX48</f>
        <v>6.5</v>
      </c>
      <c r="DF498" s="62">
        <f>'2017'!CY48</f>
        <v>90.1</v>
      </c>
      <c r="DG498" s="63">
        <f>'2017'!CZ48</f>
        <v>9.9</v>
      </c>
      <c r="DH498" s="60">
        <f>'2017'!DA48</f>
        <v>827</v>
      </c>
      <c r="DI498" s="61">
        <f>'2017'!DB48</f>
        <v>3811</v>
      </c>
      <c r="DJ498" s="61">
        <f>'2017'!DC48</f>
        <v>81</v>
      </c>
      <c r="DK498" s="61">
        <f>'2017'!DD48</f>
        <v>53</v>
      </c>
      <c r="DL498" s="61">
        <f>'2017'!DE48</f>
        <v>8</v>
      </c>
      <c r="DM498" s="61">
        <f>'2017'!DF48</f>
        <v>30</v>
      </c>
      <c r="DN498" s="62">
        <f>'2017'!DG48</f>
        <v>0.71</v>
      </c>
      <c r="DO498" s="62">
        <f>'2017'!DH48</f>
        <v>1.89</v>
      </c>
      <c r="DP498" s="62">
        <f>'2017'!DI48</f>
        <v>2.02</v>
      </c>
      <c r="DQ498" s="62">
        <f>'2017'!DJ48</f>
        <v>3.6</v>
      </c>
      <c r="DR498" s="62">
        <f>'2017'!DK48</f>
        <v>15.1</v>
      </c>
      <c r="DS498" s="62">
        <f>'2017'!DL48</f>
        <v>0</v>
      </c>
      <c r="DT498" s="62">
        <f>'2017'!DM48</f>
        <v>5.4</v>
      </c>
      <c r="DU498" s="62">
        <f>'2017'!DN48</f>
        <v>93.7</v>
      </c>
      <c r="DV498" s="63">
        <f>'2017'!DO48</f>
        <v>6.3</v>
      </c>
    </row>
    <row r="499" spans="1:126" ht="15.75" customHeight="1" x14ac:dyDescent="0.2">
      <c r="A499" s="30">
        <f t="shared" si="49"/>
        <v>497</v>
      </c>
      <c r="B499" s="31">
        <f>'2025'!A56</f>
        <v>54</v>
      </c>
      <c r="C499" s="31">
        <v>2025</v>
      </c>
      <c r="D499" s="32" t="str">
        <f>'2025'!B56</f>
        <v>Beaux Collins</v>
      </c>
      <c r="E499" s="32" t="str" cm="1">
        <f t="array" ref="E499">_xlfn.IFS(F499&gt;12.5,"Cornerstone",AND(F499&gt;11.995,F499&lt;12.5),"Elite",AND(F499&gt;11,F499&lt;12.995),"Elite Upside",AND(F499&gt;=9.69,F499&lt;10.999),"Upside",AND(F499&gt;8.4,F499&lt;9.999),"Upside Lite",AND(F499&gt;7.25,F499&lt;8.999),"Outlier",AND(F499&gt;=6,F499&lt;7.25),"Outlier Lite",F499&lt;6.999,"Purgatory")</f>
        <v>Purgatory</v>
      </c>
      <c r="F499" s="33">
        <f>'2025'!C56</f>
        <v>4.4942857142857138</v>
      </c>
      <c r="G499" s="33">
        <f t="shared" si="50"/>
        <v>19.100000000000001</v>
      </c>
      <c r="H499" s="303">
        <f t="shared" si="51"/>
        <v>-2.2598199929808707</v>
      </c>
      <c r="I499" s="34" t="str">
        <f>'2025'!D56</f>
        <v>Notre Dame</v>
      </c>
      <c r="J499" s="35">
        <f>'2025'!E56</f>
        <v>2</v>
      </c>
      <c r="K499" s="36">
        <f>'2025'!F56</f>
        <v>37606</v>
      </c>
      <c r="L499" s="37">
        <f>'2025'!G56</f>
        <v>22.797260273972604</v>
      </c>
      <c r="M499" s="37" t="str">
        <f>'2025'!H56</f>
        <v>SR</v>
      </c>
      <c r="N499" s="37">
        <f>'2025'!I56</f>
        <v>22.378082191780823</v>
      </c>
      <c r="O499" s="37" t="str">
        <f>'2025'!J56</f>
        <v>Wide</v>
      </c>
      <c r="P499" s="37" t="str">
        <f>'2025'!K56</f>
        <v>SLOB</v>
      </c>
      <c r="Q499" s="37" t="str">
        <f>'2025'!L56</f>
        <v>Poor Earner</v>
      </c>
      <c r="R499" s="55">
        <f>'2025'!M56</f>
        <v>75</v>
      </c>
      <c r="S499" s="55">
        <f>'2025'!N56</f>
        <v>201</v>
      </c>
      <c r="T499" s="231">
        <f t="shared" si="52"/>
        <v>25.122999152664974</v>
      </c>
      <c r="U499" s="37">
        <f>'2025'!O56</f>
        <v>4.54</v>
      </c>
      <c r="V499" s="56">
        <f>'2025'!P56</f>
        <v>0</v>
      </c>
      <c r="W499" s="57">
        <f>'2025'!Q56</f>
        <v>0</v>
      </c>
      <c r="X499" s="58">
        <f>'2025'!R56</f>
        <v>0.19351464435146445</v>
      </c>
      <c r="Y499" s="58">
        <f>'2025'!S56</f>
        <v>0.16049913941480207</v>
      </c>
      <c r="Z499" s="58">
        <f>'2025'!T56</f>
        <v>0.20299315395637638</v>
      </c>
      <c r="AA499" s="58">
        <f>'2025'!U56</f>
        <v>0.15457413249211358</v>
      </c>
      <c r="AB499" s="58">
        <f>'2025'!V56</f>
        <v>0.17878364322424498</v>
      </c>
      <c r="AC499" s="59">
        <f>'2025'!W56</f>
        <v>0.17878364322424498</v>
      </c>
      <c r="AD499" s="42">
        <f>'2025'!X56</f>
        <v>20.712328767123289</v>
      </c>
      <c r="AE499" s="43">
        <f>'2025'!Y56</f>
        <v>1.46</v>
      </c>
      <c r="AF499" s="43">
        <f>'2025'!Z56</f>
        <v>5</v>
      </c>
      <c r="AG499" s="43">
        <f>'2025'!AA56</f>
        <v>11</v>
      </c>
      <c r="AH499" s="43">
        <f>'2025'!AB56</f>
        <v>0.8</v>
      </c>
      <c r="AI499" s="43">
        <f>'2025'!AC56</f>
        <v>0</v>
      </c>
      <c r="AJ499" s="44">
        <f>'2025'!AD56</f>
        <v>2.8163265306122443E-2</v>
      </c>
      <c r="AK499" s="44">
        <f>'2025'!AE56</f>
        <v>0.15208163265306121</v>
      </c>
      <c r="AL499" s="45">
        <f>'2025'!AF56</f>
        <v>0.14599999999999999</v>
      </c>
      <c r="AM499" s="46">
        <f t="shared" si="55"/>
        <v>0.6</v>
      </c>
      <c r="AN499" s="45">
        <f>'2025'!AG56</f>
        <v>0.85000000000000009</v>
      </c>
      <c r="AO499" s="45">
        <f>'2025'!AH56</f>
        <v>0.14749999999999999</v>
      </c>
      <c r="AP499" s="43">
        <f>'2025'!AI56</f>
        <v>94.624291700127216</v>
      </c>
      <c r="AQ499" s="47">
        <f>'2025'!AJ56</f>
        <v>97.535682691157291</v>
      </c>
      <c r="AR499" s="48">
        <f>'2025'!AK56</f>
        <v>4</v>
      </c>
      <c r="AS499" s="49">
        <f>'2025'!AL56</f>
        <v>5</v>
      </c>
      <c r="AT499" s="49">
        <f>'2025'!AM56</f>
        <v>1</v>
      </c>
      <c r="AU499" s="49">
        <f>'2025'!AN56</f>
        <v>3</v>
      </c>
      <c r="AV499" s="49">
        <f>'2025'!AO56</f>
        <v>7</v>
      </c>
      <c r="AW499" s="49">
        <f>'2025'!AP56</f>
        <v>6</v>
      </c>
      <c r="AX499" s="49">
        <f>'2025'!AQ56</f>
        <v>0</v>
      </c>
      <c r="AY499" s="50">
        <f>'2025'!AR56</f>
        <v>0.25</v>
      </c>
      <c r="AZ499" s="60">
        <f>'2025'!AS56</f>
        <v>0</v>
      </c>
      <c r="BA499" s="61">
        <f>'2025'!AT56</f>
        <v>1</v>
      </c>
      <c r="BB499" s="61">
        <f>'2025'!AU56</f>
        <v>0</v>
      </c>
      <c r="BC499" s="61">
        <f>'2025'!AV56</f>
        <v>0</v>
      </c>
      <c r="BD499" s="61">
        <f>'2025'!AW56</f>
        <v>0</v>
      </c>
      <c r="BE499" s="61">
        <f>'2025'!AX56</f>
        <v>1</v>
      </c>
      <c r="BF499" s="62">
        <f>'2025'!AY56</f>
        <v>0</v>
      </c>
      <c r="BG499" s="62">
        <f>'2025'!AZ56</f>
        <v>0</v>
      </c>
      <c r="BH499" s="62">
        <f>'2025'!BA56</f>
        <v>0</v>
      </c>
      <c r="BI499" s="62">
        <f>'2025'!BB56</f>
        <v>0</v>
      </c>
      <c r="BJ499" s="62">
        <f>'2025'!BC56</f>
        <v>0</v>
      </c>
      <c r="BK499" s="62">
        <f>'2025'!BH56</f>
        <v>0</v>
      </c>
      <c r="BL499" s="62">
        <f>'2025'!BI56</f>
        <v>0</v>
      </c>
      <c r="BM499" s="62">
        <f>'2025'!BJ56</f>
        <v>0</v>
      </c>
      <c r="BN499" s="63">
        <f>'2025'!BK56</f>
        <v>0</v>
      </c>
      <c r="BO499" s="60">
        <f>'2025'!BL56</f>
        <v>407</v>
      </c>
      <c r="BP499" s="61">
        <f>'2025'!BM56</f>
        <v>2103.1999999999998</v>
      </c>
      <c r="BQ499" s="61">
        <f>'2025'!BN56</f>
        <v>62</v>
      </c>
      <c r="BR499" s="61">
        <f>'2025'!BO56</f>
        <v>31</v>
      </c>
      <c r="BS499" s="61">
        <f>'2025'!BP56</f>
        <v>3</v>
      </c>
      <c r="BT499" s="61">
        <f>'2025'!BQ56</f>
        <v>9.9</v>
      </c>
      <c r="BU499" s="62">
        <f>'2025'!BR56</f>
        <v>0</v>
      </c>
      <c r="BV499" s="62">
        <f>'2025'!BS56</f>
        <v>0</v>
      </c>
      <c r="BW499" s="62">
        <f>'2025'!BT56</f>
        <v>1.86</v>
      </c>
      <c r="BX499" s="62">
        <f>'2025'!BU56</f>
        <v>4.9000000000000004</v>
      </c>
      <c r="BY499" s="62">
        <f>'2025'!BV56</f>
        <v>13.3</v>
      </c>
      <c r="BZ499" s="62">
        <f>'2025'!CA56</f>
        <v>42.9</v>
      </c>
      <c r="CA499" s="62">
        <f>'2025'!CB56</f>
        <v>13.9</v>
      </c>
      <c r="CB499" s="62">
        <f>'2025'!CC56</f>
        <v>39.6</v>
      </c>
      <c r="CC499" s="63">
        <f>'2025'!CD56</f>
        <v>60.4</v>
      </c>
      <c r="CD499" s="60">
        <f>'2025'!CE56</f>
        <v>373</v>
      </c>
      <c r="CE499" s="61">
        <f>'2025'!CF56</f>
        <v>2324</v>
      </c>
      <c r="CF499" s="61">
        <f>'2025'!CG56</f>
        <v>37</v>
      </c>
      <c r="CG499" s="61">
        <f>'2025'!CH56</f>
        <v>22</v>
      </c>
      <c r="CH499" s="61">
        <f>'2025'!CI56</f>
        <v>5</v>
      </c>
      <c r="CI499" s="61">
        <f>'2025'!CJ56</f>
        <v>17</v>
      </c>
      <c r="CJ499" s="62">
        <f>'2025'!CK56</f>
        <v>0.91</v>
      </c>
      <c r="CK499" s="62">
        <f>'2025'!CL56</f>
        <v>0</v>
      </c>
      <c r="CL499" s="62">
        <f>'2025'!CM56</f>
        <v>1.73</v>
      </c>
      <c r="CM499" s="62">
        <f>'2025'!CN56</f>
        <v>5.2</v>
      </c>
      <c r="CN499" s="62">
        <f>'2025'!CO56</f>
        <v>16.5</v>
      </c>
      <c r="CO499" s="62">
        <f>'2025'!CT56</f>
        <v>42.9</v>
      </c>
      <c r="CP499" s="62">
        <f>'2025'!CU56</f>
        <v>12</v>
      </c>
      <c r="CQ499" s="62">
        <f>'2025'!CV56</f>
        <v>87.4</v>
      </c>
      <c r="CR499" s="63">
        <f>'2025'!CW56</f>
        <v>12.6</v>
      </c>
      <c r="CS499" s="60">
        <f>'2025'!CX56</f>
        <v>510</v>
      </c>
      <c r="CT499" s="61">
        <f>'2025'!CY56</f>
        <v>2512.4</v>
      </c>
      <c r="CU499" s="61">
        <f>'2025'!CZ56</f>
        <v>62</v>
      </c>
      <c r="CV499" s="61">
        <f>'2025'!DA56</f>
        <v>38</v>
      </c>
      <c r="CW499" s="61">
        <f>'2025'!DB56</f>
        <v>3</v>
      </c>
      <c r="CX499" s="61">
        <f>'2025'!DC56</f>
        <v>16.5</v>
      </c>
      <c r="CY499" s="62">
        <f>'2025'!DD56</f>
        <v>0.57999999999999996</v>
      </c>
      <c r="CZ499" s="62">
        <f>'2025'!DE56</f>
        <v>0</v>
      </c>
      <c r="DA499" s="62">
        <f>'2025'!DF56</f>
        <v>1.46</v>
      </c>
      <c r="DB499" s="62">
        <f>'2025'!DG56</f>
        <v>5</v>
      </c>
      <c r="DC499" s="62">
        <f>'2025'!DH56</f>
        <v>9.8000000000000007</v>
      </c>
      <c r="DD499" s="62">
        <f>'2025'!DM56</f>
        <v>56.3</v>
      </c>
      <c r="DE499" s="62">
        <f>'2025'!DN56</f>
        <v>11.6</v>
      </c>
      <c r="DF499" s="62">
        <f>'2025'!DO56</f>
        <v>89.5</v>
      </c>
      <c r="DG499" s="63">
        <f>'2025'!DP56</f>
        <v>10.5</v>
      </c>
      <c r="DH499" s="60">
        <f>'2025'!DQ56</f>
        <v>490</v>
      </c>
      <c r="DI499" s="61">
        <f>'2025'!DR56</f>
        <v>3170</v>
      </c>
      <c r="DJ499" s="61">
        <f>'2025'!DS56</f>
        <v>64</v>
      </c>
      <c r="DK499" s="61">
        <f>'2025'!DT56</f>
        <v>41</v>
      </c>
      <c r="DL499" s="61">
        <f>'2025'!DU56</f>
        <v>3</v>
      </c>
      <c r="DM499" s="61">
        <f>'2025'!DV56</f>
        <v>19.200000000000003</v>
      </c>
      <c r="DN499" s="62">
        <f>'2025'!DW56</f>
        <v>0.8</v>
      </c>
      <c r="DO499" s="62">
        <f>'2025'!DX56</f>
        <v>0</v>
      </c>
      <c r="DP499" s="62">
        <f>'2025'!DY56</f>
        <v>1.38</v>
      </c>
      <c r="DQ499" s="62">
        <f>'2025'!DZ56</f>
        <v>3.9</v>
      </c>
      <c r="DR499" s="62">
        <f>'2025'!EA56</f>
        <v>11</v>
      </c>
      <c r="DS499" s="62">
        <f>'2025'!EF56</f>
        <v>60</v>
      </c>
      <c r="DT499" s="62">
        <f>'2025'!EG56</f>
        <v>14.6</v>
      </c>
      <c r="DU499" s="62">
        <f>'2025'!EH56</f>
        <v>80.5</v>
      </c>
      <c r="DV499" s="63">
        <f>'2025'!EI56</f>
        <v>19</v>
      </c>
    </row>
    <row r="500" spans="1:126" ht="15.75" customHeight="1" x14ac:dyDescent="0.2">
      <c r="A500" s="30">
        <f t="shared" si="49"/>
        <v>498</v>
      </c>
      <c r="B500" s="31">
        <f>'2019'!A39</f>
        <v>37</v>
      </c>
      <c r="C500" s="31">
        <v>2019</v>
      </c>
      <c r="D500" s="32" t="str">
        <f>'2019'!B40</f>
        <v>Ryan Davis</v>
      </c>
      <c r="E500" s="32" t="str" cm="1">
        <f t="array" ref="E500">_xlfn.IFS(F500&gt;12.5,"Cornerstone",AND(F500&gt;11.995,F500&lt;12.5),"Elite",AND(F500&gt;11,F500&lt;12.995),"Elite Upside",AND(F500&gt;=9.69,F500&lt;10.999),"Upside",AND(F500&gt;8.4,F500&lt;9.999),"Upside Lite",AND(F500&gt;7.25,F500&lt;8.999),"Outlier",AND(F500&gt;=6,F500&lt;7.25),"Outlier Lite",F500&lt;6.999,"Purgatory")</f>
        <v>Purgatory</v>
      </c>
      <c r="F500" s="33">
        <f>'2019'!C40</f>
        <v>4.4871428571428567</v>
      </c>
      <c r="G500" s="33">
        <f t="shared" si="50"/>
        <v>19</v>
      </c>
      <c r="H500" s="303">
        <f t="shared" si="51"/>
        <v>-2.2639196676157338</v>
      </c>
      <c r="I500" s="34" t="str">
        <f>'2019'!D40</f>
        <v>Auburn</v>
      </c>
      <c r="J500" s="35">
        <f>'2019'!E40</f>
        <v>1</v>
      </c>
      <c r="K500" s="36">
        <f>'2019'!F40</f>
        <v>35532</v>
      </c>
      <c r="L500" s="37">
        <f>'2019'!G40</f>
        <v>28.479452054794521</v>
      </c>
      <c r="M500" s="37" t="str">
        <f>'2019'!H40</f>
        <v>SR</v>
      </c>
      <c r="N500" s="37">
        <f>'2019'!I40</f>
        <v>22.049315068493151</v>
      </c>
      <c r="O500" s="37" t="str">
        <f>'2019'!J40</f>
        <v>Hybrid</v>
      </c>
      <c r="P500" s="37" t="str">
        <f>'2019'!K40</f>
        <v>RAT</v>
      </c>
      <c r="Q500" s="37" t="str">
        <f>'2019'!L40</f>
        <v>Elite Separator</v>
      </c>
      <c r="R500" s="55">
        <f>'2019'!M40</f>
        <v>70</v>
      </c>
      <c r="S500" s="55">
        <f>'2019'!N40</f>
        <v>186</v>
      </c>
      <c r="T500" s="231">
        <f t="shared" si="52"/>
        <v>26.687925539116382</v>
      </c>
      <c r="U500" s="35">
        <f>'2019'!O40</f>
        <v>4.63</v>
      </c>
      <c r="V500" s="56">
        <f>'2019'!P40</f>
        <v>0</v>
      </c>
      <c r="W500" s="57">
        <f>'2019'!Q40</f>
        <v>0</v>
      </c>
      <c r="X500" s="58">
        <f>'2019'!R40</f>
        <v>0</v>
      </c>
      <c r="Y500" s="58">
        <f>'2019'!S40</f>
        <v>8.8061733999092145E-2</v>
      </c>
      <c r="Z500" s="58">
        <f>'2019'!T40</f>
        <v>0.24946434037343129</v>
      </c>
      <c r="AA500" s="58">
        <f>'2019'!U40</f>
        <v>0.18879668049792531</v>
      </c>
      <c r="AB500" s="58">
        <f>'2019'!V40</f>
        <v>0.2191305104356783</v>
      </c>
      <c r="AC500" s="59">
        <f>'2019'!W40</f>
        <v>0.2191305104356783</v>
      </c>
      <c r="AD500" s="42">
        <f>'2019'!X40</f>
        <v>20.399999999999999</v>
      </c>
      <c r="AE500" s="43">
        <f>'2019'!Y40</f>
        <v>2.6</v>
      </c>
      <c r="AF500" s="43">
        <f>'2019'!Z40</f>
        <v>8</v>
      </c>
      <c r="AG500" s="43">
        <f>'2019'!AA40</f>
        <v>2.9</v>
      </c>
      <c r="AH500" s="43">
        <f>'2019'!AB40</f>
        <v>0.52</v>
      </c>
      <c r="AI500" s="43">
        <f>'2019'!AC40</f>
        <v>2.13</v>
      </c>
      <c r="AJ500" s="44">
        <f>'2019'!AD40</f>
        <v>1.8571428571428572E-2</v>
      </c>
      <c r="AK500" s="44">
        <f>'2019'!AE40</f>
        <v>0.24142857142857141</v>
      </c>
      <c r="AL500" s="45">
        <f>'2019'!AF40</f>
        <v>4.2000000000000003E-2</v>
      </c>
      <c r="AM500" s="46">
        <f t="shared" si="55"/>
        <v>0.16699999999999998</v>
      </c>
      <c r="AN500" s="45">
        <f>'2019'!AG40</f>
        <v>0.5605</v>
      </c>
      <c r="AO500" s="45">
        <f>'2019'!AH40</f>
        <v>0.42</v>
      </c>
      <c r="AP500" s="43">
        <f>'2019'!AI40</f>
        <v>80.950395663926571</v>
      </c>
      <c r="AQ500" s="47">
        <f>'2019'!AJ40</f>
        <v>75.237616222512912</v>
      </c>
      <c r="AR500" s="48">
        <f>'2019'!AK40</f>
        <v>6</v>
      </c>
      <c r="AS500" s="49">
        <f>'2019'!AL40</f>
        <v>6</v>
      </c>
      <c r="AT500" s="49">
        <f>'2019'!AM40</f>
        <v>5</v>
      </c>
      <c r="AU500" s="49">
        <f>'2019'!AN40</f>
        <v>6</v>
      </c>
      <c r="AV500" s="49">
        <f>'2019'!AO40</f>
        <v>5</v>
      </c>
      <c r="AW500" s="49">
        <f>'2019'!AP40</f>
        <v>1</v>
      </c>
      <c r="AX500" s="49">
        <f>'2019'!AQ40</f>
        <v>0</v>
      </c>
      <c r="AY500" s="50">
        <f>'2019'!AR40</f>
        <v>0</v>
      </c>
      <c r="AZ500" s="60">
        <f>'2019'!AS40</f>
        <v>0</v>
      </c>
      <c r="BA500" s="61">
        <f>'2019'!AT40</f>
        <v>2984</v>
      </c>
      <c r="BB500" s="61">
        <f>'2019'!AU40</f>
        <v>0</v>
      </c>
      <c r="BC500" s="61">
        <f>'2019'!AV40</f>
        <v>0</v>
      </c>
      <c r="BD500" s="61">
        <f>'2019'!AW40</f>
        <v>0</v>
      </c>
      <c r="BE500" s="61">
        <f>'2019'!AX40</f>
        <v>0</v>
      </c>
      <c r="BF500" s="62">
        <f>'2019'!AY40</f>
        <v>0</v>
      </c>
      <c r="BG500" s="62">
        <f>'2019'!AZ40</f>
        <v>0</v>
      </c>
      <c r="BH500" s="62">
        <f>'2019'!BA40</f>
        <v>0</v>
      </c>
      <c r="BI500" s="62">
        <f>'2019'!BB40</f>
        <v>0</v>
      </c>
      <c r="BJ500" s="62">
        <f>'2019'!BC40</f>
        <v>0</v>
      </c>
      <c r="BK500" s="62">
        <f>'2019'!BD40</f>
        <v>0</v>
      </c>
      <c r="BL500" s="62">
        <f>'2019'!BE40</f>
        <v>0</v>
      </c>
      <c r="BM500" s="62">
        <f>'2019'!BF40</f>
        <v>0</v>
      </c>
      <c r="BN500" s="63">
        <f>'2019'!BG40</f>
        <v>0</v>
      </c>
      <c r="BO500" s="60">
        <f>'2019'!BH40</f>
        <v>0</v>
      </c>
      <c r="BP500" s="61">
        <f>'2019'!BI40</f>
        <v>2257</v>
      </c>
      <c r="BQ500" s="61">
        <f>'2019'!BJ40</f>
        <v>0</v>
      </c>
      <c r="BR500" s="61">
        <f>'2019'!BK40</f>
        <v>0</v>
      </c>
      <c r="BS500" s="61">
        <f>'2019'!BL40</f>
        <v>0</v>
      </c>
      <c r="BT500" s="61">
        <f>'2019'!BM40</f>
        <v>0</v>
      </c>
      <c r="BU500" s="62">
        <f>'2019'!BN40</f>
        <v>0</v>
      </c>
      <c r="BV500" s="62">
        <f>'2019'!BO40</f>
        <v>0</v>
      </c>
      <c r="BW500" s="62">
        <f>'2019'!BP40</f>
        <v>0</v>
      </c>
      <c r="BX500" s="62">
        <f>'2019'!BQ40</f>
        <v>0</v>
      </c>
      <c r="BY500" s="62">
        <f>'2019'!BR40</f>
        <v>0</v>
      </c>
      <c r="BZ500" s="62">
        <f>'2019'!BS40</f>
        <v>0</v>
      </c>
      <c r="CA500" s="62">
        <f>'2019'!BT40</f>
        <v>0</v>
      </c>
      <c r="CB500" s="62">
        <f>'2019'!BU40</f>
        <v>0</v>
      </c>
      <c r="CC500" s="63">
        <f>'2019'!BV40</f>
        <v>0</v>
      </c>
      <c r="CD500" s="60">
        <f>'2019'!BW40</f>
        <v>194</v>
      </c>
      <c r="CE500" s="61">
        <f>'2019'!BX40</f>
        <v>2203</v>
      </c>
      <c r="CF500" s="61">
        <f>'2019'!BY40</f>
        <v>35</v>
      </c>
      <c r="CG500" s="61">
        <f>'2019'!BZ40</f>
        <v>25</v>
      </c>
      <c r="CH500" s="61">
        <f>'2019'!CA40</f>
        <v>1</v>
      </c>
      <c r="CI500" s="61">
        <f>'2019'!CB40</f>
        <v>12</v>
      </c>
      <c r="CJ500" s="62">
        <f>'2019'!CC40</f>
        <v>0.24</v>
      </c>
      <c r="CK500" s="62">
        <f>'2019'!CD40</f>
        <v>0.85</v>
      </c>
      <c r="CL500" s="62">
        <f>'2019'!CE40</f>
        <v>0.94</v>
      </c>
      <c r="CM500" s="62">
        <f>'2019'!CF40</f>
        <v>6.6</v>
      </c>
      <c r="CN500" s="62">
        <f>'2019'!CG40</f>
        <v>3.9</v>
      </c>
      <c r="CO500" s="62">
        <f>'2019'!CH40</f>
        <v>0</v>
      </c>
      <c r="CP500" s="62">
        <f>'2019'!CI40</f>
        <v>7.4</v>
      </c>
      <c r="CQ500" s="62">
        <f>'2019'!CJ40</f>
        <v>76.099999999999994</v>
      </c>
      <c r="CR500" s="63">
        <f>'2019'!CK40</f>
        <v>22.9</v>
      </c>
      <c r="CS500" s="60">
        <f>'2019'!CL40</f>
        <v>815</v>
      </c>
      <c r="CT500" s="61">
        <f>'2019'!CM40</f>
        <v>3267</v>
      </c>
      <c r="CU500" s="61">
        <f>'2019'!CN40</f>
        <v>99</v>
      </c>
      <c r="CV500" s="61">
        <f>'2019'!CO40</f>
        <v>84</v>
      </c>
      <c r="CW500" s="61">
        <f>'2019'!CP40</f>
        <v>5</v>
      </c>
      <c r="CX500" s="61">
        <f>'2019'!CQ40</f>
        <v>21</v>
      </c>
      <c r="CY500" s="62">
        <f>'2019'!CR40</f>
        <v>0.52</v>
      </c>
      <c r="CZ500" s="62">
        <f>'2019'!CS40</f>
        <v>2.13</v>
      </c>
      <c r="DA500" s="62">
        <f>'2019'!CT40</f>
        <v>2.6</v>
      </c>
      <c r="DB500" s="62">
        <f>'2019'!CU40</f>
        <v>8</v>
      </c>
      <c r="DC500" s="62">
        <f>'2019'!CV40</f>
        <v>2.9</v>
      </c>
      <c r="DD500" s="62">
        <f>'2019'!DA40</f>
        <v>40</v>
      </c>
      <c r="DE500" s="62">
        <f>'2019'!DB40</f>
        <v>2.2999999999999998</v>
      </c>
      <c r="DF500" s="62">
        <f>'2019'!DC40</f>
        <v>61.6</v>
      </c>
      <c r="DG500" s="63">
        <f>'2019'!DD40</f>
        <v>37.799999999999997</v>
      </c>
      <c r="DH500" s="60">
        <f>'2019'!DE40</f>
        <v>546</v>
      </c>
      <c r="DI500" s="61">
        <f>'2019'!DF40</f>
        <v>2892</v>
      </c>
      <c r="DJ500" s="61">
        <f>'2019'!DG40</f>
        <v>84</v>
      </c>
      <c r="DK500" s="61">
        <f>'2019'!DH40</f>
        <v>69</v>
      </c>
      <c r="DL500" s="61">
        <f>'2019'!DI40</f>
        <v>1</v>
      </c>
      <c r="DM500" s="61">
        <f>'2019'!DJ40</f>
        <v>21</v>
      </c>
      <c r="DN500" s="62">
        <f>'2019'!DK40</f>
        <v>0.44</v>
      </c>
      <c r="DO500" s="62">
        <f>'2019'!DL40</f>
        <v>1.39</v>
      </c>
      <c r="DP500" s="62">
        <f>'2019'!DM40</f>
        <v>1.69</v>
      </c>
      <c r="DQ500" s="62">
        <f>'2019'!DN40</f>
        <v>7</v>
      </c>
      <c r="DR500" s="62">
        <f>'2019'!DO40</f>
        <v>1.7</v>
      </c>
      <c r="DS500" s="62">
        <f>'2019'!DT40</f>
        <v>16.7</v>
      </c>
      <c r="DT500" s="62">
        <f>'2019'!DU40</f>
        <v>4.2</v>
      </c>
      <c r="DU500" s="62">
        <f>'2019'!DV40</f>
        <v>50.5</v>
      </c>
      <c r="DV500" s="63">
        <f>'2019'!DW40</f>
        <v>46.2</v>
      </c>
    </row>
    <row r="501" spans="1:126" ht="15.75" customHeight="1" x14ac:dyDescent="0.2">
      <c r="A501" s="30">
        <f t="shared" si="49"/>
        <v>499</v>
      </c>
      <c r="B501" s="31">
        <f>'2025'!A57</f>
        <v>55</v>
      </c>
      <c r="C501" s="31">
        <v>2025</v>
      </c>
      <c r="D501" s="32" t="str">
        <f>'2025'!B57</f>
        <v>Antwane Wells Jr.</v>
      </c>
      <c r="E501" s="32" t="str" cm="1">
        <f t="array" ref="E501">_xlfn.IFS(F501&gt;12.5,"Cornerstone",AND(F501&gt;11.995,F501&lt;12.5),"Elite",AND(F501&gt;11,F501&lt;12.995),"Elite Upside",AND(F501&gt;=9.69,F501&lt;10.999),"Upside",AND(F501&gt;8.4,F501&lt;9.999),"Upside Lite",AND(F501&gt;7.25,F501&lt;8.999),"Outlier",AND(F501&gt;=6,F501&lt;7.25),"Outlier Lite",F501&lt;6.999,"Purgatory")</f>
        <v>Purgatory</v>
      </c>
      <c r="F501" s="33">
        <f>'2025'!C57</f>
        <v>4.4785714285714286</v>
      </c>
      <c r="G501" s="33">
        <f t="shared" si="50"/>
        <v>18.8</v>
      </c>
      <c r="H501" s="303">
        <f t="shared" si="51"/>
        <v>-2.2688392771775696</v>
      </c>
      <c r="I501" s="34" t="str">
        <f>'2025'!D57</f>
        <v>Ole Miss</v>
      </c>
      <c r="J501" s="35">
        <f>'2025'!E57</f>
        <v>1</v>
      </c>
      <c r="K501" s="36">
        <f>'2025'!F57</f>
        <v>36983</v>
      </c>
      <c r="L501" s="37">
        <f>'2025'!G57</f>
        <v>24.504109589041096</v>
      </c>
      <c r="M501" s="37" t="str">
        <f>'2025'!H57</f>
        <v>RS SR</v>
      </c>
      <c r="N501" s="37">
        <f>'2025'!I57</f>
        <v>24.084931506849315</v>
      </c>
      <c r="O501" s="37" t="str">
        <f>'2025'!J57</f>
        <v>Wide</v>
      </c>
      <c r="P501" s="37" t="str">
        <f>'2025'!K57</f>
        <v>DEEP</v>
      </c>
      <c r="Q501" s="37" t="str">
        <f>'2025'!L57</f>
        <v>Poor Earner</v>
      </c>
      <c r="R501" s="55">
        <f>'2025'!M57</f>
        <v>73</v>
      </c>
      <c r="S501" s="55">
        <f>'2025'!N57</f>
        <v>201</v>
      </c>
      <c r="T501" s="231">
        <f t="shared" si="52"/>
        <v>26.51845941710274</v>
      </c>
      <c r="U501" s="37">
        <f>'2025'!O57</f>
        <v>4.58</v>
      </c>
      <c r="V501" s="56">
        <f>'2025'!P57</f>
        <v>0</v>
      </c>
      <c r="W501" s="57">
        <f>'2025'!Q57</f>
        <v>0</v>
      </c>
      <c r="X501" s="58">
        <f>'2025'!R57</f>
        <v>0</v>
      </c>
      <c r="Y501" s="58">
        <f>'2025'!S57</f>
        <v>0.27840236686390535</v>
      </c>
      <c r="Z501" s="58">
        <f>'2025'!T57</f>
        <v>4.4364508393285373E-2</v>
      </c>
      <c r="AA501" s="58">
        <f>'2025'!U57</f>
        <v>0.12058759044069282</v>
      </c>
      <c r="AB501" s="58">
        <f>'2025'!V57</f>
        <v>0.19949497865229909</v>
      </c>
      <c r="AC501" s="59">
        <f>'2025'!W57</f>
        <v>0.19949497865229909</v>
      </c>
      <c r="AD501" s="42">
        <f>'2025'!X57</f>
        <v>21.416438356164385</v>
      </c>
      <c r="AE501" s="43">
        <f>'2025'!Y57</f>
        <v>1.49</v>
      </c>
      <c r="AF501" s="43">
        <f>'2025'!Z57</f>
        <v>9.6999999999999993</v>
      </c>
      <c r="AG501" s="43">
        <f>'2025'!AA57</f>
        <v>17.8</v>
      </c>
      <c r="AH501" s="43">
        <f>'2025'!AB57</f>
        <v>1.19</v>
      </c>
      <c r="AI501" s="43">
        <f>'2025'!AC57</f>
        <v>0</v>
      </c>
      <c r="AJ501" s="44">
        <f>'2025'!AD57</f>
        <v>3.2509090909090911E-2</v>
      </c>
      <c r="AK501" s="44">
        <f>'2025'!AE57</f>
        <v>0.1192</v>
      </c>
      <c r="AL501" s="45">
        <f>'2025'!AF57</f>
        <v>0.152</v>
      </c>
      <c r="AM501" s="46">
        <f t="shared" si="55"/>
        <v>0.25</v>
      </c>
      <c r="AN501" s="45">
        <f>'2025'!AG57</f>
        <v>0.84399999999999997</v>
      </c>
      <c r="AO501" s="45">
        <f>'2025'!AH57</f>
        <v>0.156</v>
      </c>
      <c r="AP501" s="43">
        <f>'2025'!AI57</f>
        <v>91.361693482473967</v>
      </c>
      <c r="AQ501" s="47">
        <f>'2025'!AJ57</f>
        <v>90.431018586174218</v>
      </c>
      <c r="AR501" s="48">
        <f>'2025'!AK57</f>
        <v>5</v>
      </c>
      <c r="AS501" s="49">
        <f>'2025'!AL57</f>
        <v>4</v>
      </c>
      <c r="AT501" s="49">
        <f>'2025'!AM57</f>
        <v>1</v>
      </c>
      <c r="AU501" s="49">
        <f>'2025'!AN57</f>
        <v>7</v>
      </c>
      <c r="AV501" s="49">
        <f>'2025'!AO57</f>
        <v>6</v>
      </c>
      <c r="AW501" s="49">
        <f>'2025'!AP57</f>
        <v>5</v>
      </c>
      <c r="AX501" s="49">
        <f>'2025'!AQ57</f>
        <v>0</v>
      </c>
      <c r="AY501" s="50">
        <f>'2025'!AR57</f>
        <v>1</v>
      </c>
      <c r="AZ501" s="60">
        <f>'2025'!AS57</f>
        <v>0</v>
      </c>
      <c r="BA501" s="61">
        <f>'2025'!AT57</f>
        <v>1</v>
      </c>
      <c r="BB501" s="61">
        <f>'2025'!AU57</f>
        <v>0</v>
      </c>
      <c r="BC501" s="61">
        <f>'2025'!AV57</f>
        <v>0</v>
      </c>
      <c r="BD501" s="61">
        <f>'2025'!AW57</f>
        <v>0</v>
      </c>
      <c r="BE501" s="61">
        <f>'2025'!AX57</f>
        <v>1</v>
      </c>
      <c r="BF501" s="62">
        <f>'2025'!AY57</f>
        <v>0</v>
      </c>
      <c r="BG501" s="62">
        <f>'2025'!AZ57</f>
        <v>0</v>
      </c>
      <c r="BH501" s="62">
        <f>'2025'!BA57</f>
        <v>0</v>
      </c>
      <c r="BI501" s="62">
        <f>'2025'!BB57</f>
        <v>0</v>
      </c>
      <c r="BJ501" s="62">
        <f>'2025'!BC57</f>
        <v>0</v>
      </c>
      <c r="BK501" s="62">
        <f>'2025'!BH57</f>
        <v>0</v>
      </c>
      <c r="BL501" s="62">
        <f>'2025'!BI57</f>
        <v>0</v>
      </c>
      <c r="BM501" s="62">
        <f>'2025'!BJ57</f>
        <v>0</v>
      </c>
      <c r="BN501" s="63">
        <f>'2025'!BK57</f>
        <v>0</v>
      </c>
      <c r="BO501" s="60">
        <f>'2025'!BL57</f>
        <v>0</v>
      </c>
      <c r="BP501" s="61">
        <f>'2025'!BM57</f>
        <v>1</v>
      </c>
      <c r="BQ501" s="61">
        <f>'2025'!BN57</f>
        <v>0</v>
      </c>
      <c r="BR501" s="61">
        <f>'2025'!BO57</f>
        <v>0</v>
      </c>
      <c r="BS501" s="61">
        <f>'2025'!BP57</f>
        <v>0</v>
      </c>
      <c r="BT501" s="61">
        <f>'2025'!BQ57</f>
        <v>1</v>
      </c>
      <c r="BU501" s="62">
        <f>'2025'!BR57</f>
        <v>0</v>
      </c>
      <c r="BV501" s="62">
        <f>'2025'!BS57</f>
        <v>0</v>
      </c>
      <c r="BW501" s="62">
        <f>'2025'!BT57</f>
        <v>0</v>
      </c>
      <c r="BX501" s="62">
        <f>'2025'!BU57</f>
        <v>0</v>
      </c>
      <c r="BY501" s="62">
        <f>'2025'!BV57</f>
        <v>0</v>
      </c>
      <c r="BZ501" s="62">
        <f>'2025'!CA57</f>
        <v>0</v>
      </c>
      <c r="CA501" s="62">
        <f>'2025'!CB57</f>
        <v>0</v>
      </c>
      <c r="CB501" s="62">
        <f>'2025'!CC57</f>
        <v>0</v>
      </c>
      <c r="CC501" s="63">
        <f>'2025'!CD57</f>
        <v>0</v>
      </c>
      <c r="CD501" s="60">
        <f>'2025'!CE57</f>
        <v>941</v>
      </c>
      <c r="CE501" s="61">
        <f>'2025'!CF57</f>
        <v>3380</v>
      </c>
      <c r="CF501" s="61">
        <f>'2025'!CG57</f>
        <v>92</v>
      </c>
      <c r="CG501" s="61">
        <f>'2025'!CH57</f>
        <v>69</v>
      </c>
      <c r="CH501" s="61">
        <f>'2025'!CI57</f>
        <v>6</v>
      </c>
      <c r="CI501" s="61">
        <f>'2025'!CJ57</f>
        <v>23.400000000000002</v>
      </c>
      <c r="CJ501" s="62">
        <f>'2025'!CK57</f>
        <v>0.86</v>
      </c>
      <c r="CK501" s="62">
        <f>'2025'!CL57</f>
        <v>0</v>
      </c>
      <c r="CL501" s="62">
        <f>'2025'!CM57</f>
        <v>2.4700000000000002</v>
      </c>
      <c r="CM501" s="62">
        <f>'2025'!CN57</f>
        <v>8</v>
      </c>
      <c r="CN501" s="62">
        <f>'2025'!CO57</f>
        <v>8.9</v>
      </c>
      <c r="CO501" s="62">
        <f>'2025'!CT57</f>
        <v>43.8</v>
      </c>
      <c r="CP501" s="62">
        <f>'2025'!CU57</f>
        <v>2.8</v>
      </c>
      <c r="CQ501" s="62">
        <f>'2025'!CV57</f>
        <v>60.8</v>
      </c>
      <c r="CR501" s="63">
        <f>'2025'!CW57</f>
        <v>38.700000000000003</v>
      </c>
      <c r="CS501" s="60">
        <f>'2025'!CX57</f>
        <v>37</v>
      </c>
      <c r="CT501" s="61">
        <f>'2025'!CY57</f>
        <v>834</v>
      </c>
      <c r="CU501" s="61">
        <f>'2025'!CZ57</f>
        <v>5</v>
      </c>
      <c r="CV501" s="61">
        <f>'2025'!DA57</f>
        <v>3</v>
      </c>
      <c r="CW501" s="61">
        <f>'2025'!DB57</f>
        <v>1</v>
      </c>
      <c r="CX501" s="61">
        <f>'2025'!DC57</f>
        <v>5.4</v>
      </c>
      <c r="CY501" s="62">
        <f>'2025'!DD57</f>
        <v>1.19</v>
      </c>
      <c r="CZ501" s="62">
        <f>'2025'!DE57</f>
        <v>0</v>
      </c>
      <c r="DA501" s="62">
        <f>'2025'!DF57</f>
        <v>0.97</v>
      </c>
      <c r="DB501" s="62">
        <f>'2025'!DG57</f>
        <v>9.6999999999999993</v>
      </c>
      <c r="DC501" s="62">
        <f>'2025'!DH57</f>
        <v>8</v>
      </c>
      <c r="DD501" s="62">
        <f>'2025'!DM57</f>
        <v>0</v>
      </c>
      <c r="DE501" s="62">
        <f>'2025'!DN57</f>
        <v>25</v>
      </c>
      <c r="DF501" s="62">
        <f>'2025'!DO57</f>
        <v>81.599999999999994</v>
      </c>
      <c r="DG501" s="63">
        <f>'2025'!DP57</f>
        <v>18.399999999999999</v>
      </c>
      <c r="DH501" s="60">
        <f>'2025'!DQ57</f>
        <v>550</v>
      </c>
      <c r="DI501" s="61">
        <f>'2025'!DR57</f>
        <v>4561</v>
      </c>
      <c r="DJ501" s="61">
        <f>'2025'!DS57</f>
        <v>56</v>
      </c>
      <c r="DK501" s="61">
        <f>'2025'!DT57</f>
        <v>28</v>
      </c>
      <c r="DL501" s="61">
        <f>'2025'!DU57</f>
        <v>6</v>
      </c>
      <c r="DM501" s="61">
        <f>'2025'!DV57</f>
        <v>27.599999999999998</v>
      </c>
      <c r="DN501" s="62">
        <f>'2025'!DW57</f>
        <v>0.82</v>
      </c>
      <c r="DO501" s="62">
        <f>'2025'!DX57</f>
        <v>0</v>
      </c>
      <c r="DP501" s="62">
        <f>'2025'!DY57</f>
        <v>1.49</v>
      </c>
      <c r="DQ501" s="62">
        <f>'2025'!DZ57</f>
        <v>8.3000000000000007</v>
      </c>
      <c r="DR501" s="62">
        <f>'2025'!EA57</f>
        <v>17.8</v>
      </c>
      <c r="DS501" s="62">
        <f>'2025'!EF57</f>
        <v>25</v>
      </c>
      <c r="DT501" s="62">
        <f>'2025'!EG57</f>
        <v>15.2</v>
      </c>
      <c r="DU501" s="62">
        <f>'2025'!EH57</f>
        <v>87.2</v>
      </c>
      <c r="DV501" s="63">
        <f>'2025'!EI57</f>
        <v>12.8</v>
      </c>
    </row>
    <row r="502" spans="1:126" ht="15.75" customHeight="1" x14ac:dyDescent="0.2">
      <c r="A502" s="30">
        <f t="shared" si="49"/>
        <v>500</v>
      </c>
      <c r="B502" s="31">
        <f>'2019'!A41</f>
        <v>39</v>
      </c>
      <c r="C502" s="31">
        <v>2019</v>
      </c>
      <c r="D502" s="32" t="str">
        <f>'2019'!B41</f>
        <v>Travis Fulgham</v>
      </c>
      <c r="E502" s="32" t="str" cm="1">
        <f t="array" ref="E502">_xlfn.IFS(F502&gt;12.5,"Cornerstone",AND(F502&gt;11.995,F502&lt;12.5),"Elite",AND(F502&gt;11,F502&lt;12.995),"Elite Upside",AND(F502&gt;=9.69,F502&lt;10.999),"Upside",AND(F502&gt;8.4,F502&lt;9.999),"Upside Lite",AND(F502&gt;7.25,F502&lt;8.999),"Outlier",AND(F502&gt;=6,F502&lt;7.25),"Outlier Lite",F502&lt;6.999,"Purgatory")</f>
        <v>Purgatory</v>
      </c>
      <c r="F502" s="33">
        <f>'2019'!C41</f>
        <v>4.4657142857142853</v>
      </c>
      <c r="G502" s="33">
        <f t="shared" si="50"/>
        <v>18.600000000000001</v>
      </c>
      <c r="H502" s="303">
        <f t="shared" si="51"/>
        <v>-2.2762186915203233</v>
      </c>
      <c r="I502" s="34" t="str">
        <f>'2019'!D41</f>
        <v>Old Dominion</v>
      </c>
      <c r="J502" s="35">
        <f>'2019'!E41</f>
        <v>10</v>
      </c>
      <c r="K502" s="36">
        <f>'2019'!F41</f>
        <v>34955</v>
      </c>
      <c r="L502" s="37">
        <f>'2019'!G41</f>
        <v>30.06027397260274</v>
      </c>
      <c r="M502" s="37" t="str">
        <f>'2019'!H41</f>
        <v>SR</v>
      </c>
      <c r="N502" s="37">
        <f>'2019'!I41</f>
        <v>23.63013698630137</v>
      </c>
      <c r="O502" s="37" t="str">
        <f>'2019'!J41</f>
        <v>Wide</v>
      </c>
      <c r="P502" s="37" t="str">
        <f>'2019'!K41</f>
        <v>SLOB</v>
      </c>
      <c r="Q502" s="37" t="str">
        <f>'2019'!L41</f>
        <v>Poor Separator</v>
      </c>
      <c r="R502" s="55">
        <f>'2019'!M41</f>
        <v>74</v>
      </c>
      <c r="S502" s="55">
        <f>'2019'!N41</f>
        <v>216</v>
      </c>
      <c r="T502" s="231">
        <f t="shared" si="52"/>
        <v>27.732451666510343</v>
      </c>
      <c r="U502" s="35">
        <f>'2019'!O41</f>
        <v>4.58</v>
      </c>
      <c r="V502" s="56">
        <f>'2019'!P41</f>
        <v>6</v>
      </c>
      <c r="W502" s="57">
        <f>'2019'!Q41</f>
        <v>0</v>
      </c>
      <c r="X502" s="58">
        <f>'2019'!R41</f>
        <v>3.3788914198936981E-2</v>
      </c>
      <c r="Y502" s="58">
        <f>'2019'!S41</f>
        <v>0.15713346482577251</v>
      </c>
      <c r="Z502" s="58">
        <f>'2019'!T41</f>
        <v>0.19495299356754081</v>
      </c>
      <c r="AA502" s="58">
        <f>'2019'!U41</f>
        <v>0.30387205387205385</v>
      </c>
      <c r="AB502" s="58">
        <f>'2019'!V41</f>
        <v>0.30387205387205385</v>
      </c>
      <c r="AC502" s="59">
        <f>'2019'!W41</f>
        <v>0.21271043771043768</v>
      </c>
      <c r="AD502" s="42">
        <f>'2019'!X41</f>
        <v>22.980821917808218</v>
      </c>
      <c r="AE502" s="43">
        <f>'2019'!Y41</f>
        <v>2.2000000000000002</v>
      </c>
      <c r="AF502" s="43">
        <f>'2019'!Z41</f>
        <v>4.8</v>
      </c>
      <c r="AG502" s="43">
        <f>'2019'!AA41</f>
        <v>15.6</v>
      </c>
      <c r="AH502" s="43">
        <f>'2019'!AB41</f>
        <v>0.75</v>
      </c>
      <c r="AI502" s="43">
        <f>'2019'!AC41</f>
        <v>2.2599999999999998</v>
      </c>
      <c r="AJ502" s="44">
        <f>'2019'!AD41</f>
        <v>5.2816251154201292E-2</v>
      </c>
      <c r="AK502" s="44">
        <f>'2019'!AE41</f>
        <v>0.16454293628808864</v>
      </c>
      <c r="AL502" s="45">
        <f>'2019'!AF41</f>
        <v>7.400000000000001E-2</v>
      </c>
      <c r="AM502" s="46">
        <f t="shared" si="55"/>
        <v>0.57700000000000007</v>
      </c>
      <c r="AN502" s="45">
        <f>'2019'!AG41</f>
        <v>0.80149999999999999</v>
      </c>
      <c r="AO502" s="45">
        <f>'2019'!AH41</f>
        <v>0.19849999999999998</v>
      </c>
      <c r="AP502" s="43">
        <f>'2019'!AI41</f>
        <v>98.179730309524274</v>
      </c>
      <c r="AQ502" s="47">
        <f>'2019'!AJ41</f>
        <v>99.183266164730924</v>
      </c>
      <c r="AR502" s="48">
        <f>'2019'!AK41</f>
        <v>6</v>
      </c>
      <c r="AS502" s="49">
        <f>'2019'!AL41</f>
        <v>1</v>
      </c>
      <c r="AT502" s="49">
        <f>'2019'!AM41</f>
        <v>4</v>
      </c>
      <c r="AU502" s="49">
        <f>'2019'!AN41</f>
        <v>2</v>
      </c>
      <c r="AV502" s="49">
        <f>'2019'!AO41</f>
        <v>6</v>
      </c>
      <c r="AW502" s="49">
        <f>'2019'!AP41</f>
        <v>6</v>
      </c>
      <c r="AX502" s="49">
        <f>'2019'!AQ41</f>
        <v>2</v>
      </c>
      <c r="AY502" s="50">
        <f>'2019'!AR41</f>
        <v>0</v>
      </c>
      <c r="AZ502" s="60">
        <f>'2019'!AS41</f>
        <v>0</v>
      </c>
      <c r="BA502" s="61">
        <f>'2019'!AT41</f>
        <v>3510</v>
      </c>
      <c r="BB502" s="61">
        <f>'2019'!AU41</f>
        <v>0</v>
      </c>
      <c r="BC502" s="61">
        <f>'2019'!AV41</f>
        <v>0</v>
      </c>
      <c r="BD502" s="61">
        <f>'2019'!AW41</f>
        <v>0</v>
      </c>
      <c r="BE502" s="61">
        <f>'2019'!AX41</f>
        <v>0</v>
      </c>
      <c r="BF502" s="62">
        <f>'2019'!AY41</f>
        <v>0</v>
      </c>
      <c r="BG502" s="62">
        <f>'2019'!AZ41</f>
        <v>0</v>
      </c>
      <c r="BH502" s="62">
        <f>'2019'!BA41</f>
        <v>0</v>
      </c>
      <c r="BI502" s="62">
        <f>'2019'!BB41</f>
        <v>0</v>
      </c>
      <c r="BJ502" s="62">
        <f>'2019'!BC41</f>
        <v>0</v>
      </c>
      <c r="BK502" s="62">
        <f>'2019'!BD41</f>
        <v>0</v>
      </c>
      <c r="BL502" s="62">
        <f>'2019'!BE41</f>
        <v>0</v>
      </c>
      <c r="BM502" s="62">
        <f>'2019'!BF41</f>
        <v>0</v>
      </c>
      <c r="BN502" s="63">
        <f>'2019'!BG41</f>
        <v>0</v>
      </c>
      <c r="BO502" s="60">
        <f>'2019'!BH41</f>
        <v>89</v>
      </c>
      <c r="BP502" s="61">
        <f>'2019'!BI41</f>
        <v>2634</v>
      </c>
      <c r="BQ502" s="61">
        <f>'2019'!BJ41</f>
        <v>10</v>
      </c>
      <c r="BR502" s="61">
        <f>'2019'!BK41</f>
        <v>6</v>
      </c>
      <c r="BS502" s="61">
        <f>'2019'!BL41</f>
        <v>0</v>
      </c>
      <c r="BT502" s="61">
        <f>'2019'!BM41</f>
        <v>20</v>
      </c>
      <c r="BU502" s="62">
        <f>'2019'!BN41</f>
        <v>0</v>
      </c>
      <c r="BV502" s="62">
        <f>'2019'!BO41</f>
        <v>0</v>
      </c>
      <c r="BW502" s="62">
        <f>'2019'!BP41</f>
        <v>0.73</v>
      </c>
      <c r="BX502" s="62">
        <f>'2019'!BQ41</f>
        <v>2.2000000000000002</v>
      </c>
      <c r="BY502" s="62">
        <f>'2019'!BR41</f>
        <v>13.1</v>
      </c>
      <c r="BZ502" s="62">
        <f>'2019'!BS41</f>
        <v>0</v>
      </c>
      <c r="CA502" s="62">
        <f>'2019'!BT41</f>
        <v>14.3</v>
      </c>
      <c r="CB502" s="62">
        <f>'2019'!BU41</f>
        <v>48</v>
      </c>
      <c r="CC502" s="63">
        <f>'2019'!BV41</f>
        <v>52</v>
      </c>
      <c r="CD502" s="60">
        <f>'2019'!BW41</f>
        <v>478</v>
      </c>
      <c r="CE502" s="61">
        <f>'2019'!BX41</f>
        <v>3042</v>
      </c>
      <c r="CF502" s="61">
        <f>'2019'!BY41</f>
        <v>56</v>
      </c>
      <c r="CG502" s="61">
        <f>'2019'!BZ41</f>
        <v>29</v>
      </c>
      <c r="CH502" s="61">
        <f>'2019'!CA41</f>
        <v>8</v>
      </c>
      <c r="CI502" s="61">
        <f>'2019'!CB41</f>
        <v>31</v>
      </c>
      <c r="CJ502" s="62">
        <f>'2019'!CC41</f>
        <v>0.7</v>
      </c>
      <c r="CK502" s="62">
        <f>'2019'!CD41</f>
        <v>1.39</v>
      </c>
      <c r="CL502" s="62">
        <f>'2019'!CE41</f>
        <v>1.41</v>
      </c>
      <c r="CM502" s="62">
        <f>'2019'!CF41</f>
        <v>4.4000000000000004</v>
      </c>
      <c r="CN502" s="62">
        <f>'2019'!CG41</f>
        <v>13.4</v>
      </c>
      <c r="CO502" s="62">
        <f>'2019'!CH41</f>
        <v>0</v>
      </c>
      <c r="CP502" s="62">
        <f>'2019'!CI41</f>
        <v>12.1</v>
      </c>
      <c r="CQ502" s="62">
        <f>'2019'!CJ41</f>
        <v>91.9</v>
      </c>
      <c r="CR502" s="63">
        <f>'2019'!CK41</f>
        <v>8.1</v>
      </c>
      <c r="CS502" s="60">
        <f>'2019'!CL41</f>
        <v>394</v>
      </c>
      <c r="CT502" s="61">
        <f>'2019'!CM41</f>
        <v>2021</v>
      </c>
      <c r="CU502" s="61">
        <f>'2019'!CN41</f>
        <v>64</v>
      </c>
      <c r="CV502" s="61">
        <f>'2019'!CO41</f>
        <v>30</v>
      </c>
      <c r="CW502" s="61">
        <f>'2019'!CP41</f>
        <v>1</v>
      </c>
      <c r="CX502" s="61">
        <f>'2019'!CQ41</f>
        <v>9</v>
      </c>
      <c r="CY502" s="62">
        <f>'2019'!CR41</f>
        <v>0.28000000000000003</v>
      </c>
      <c r="CZ502" s="62">
        <f>'2019'!CS41</f>
        <v>1.22</v>
      </c>
      <c r="DA502" s="62">
        <f>'2019'!CT41</f>
        <v>1.27</v>
      </c>
      <c r="DB502" s="62">
        <f>'2019'!CU41</f>
        <v>4.8</v>
      </c>
      <c r="DC502" s="62">
        <f>'2019'!CV41</f>
        <v>13.3</v>
      </c>
      <c r="DD502" s="62">
        <f>'2019'!DA41</f>
        <v>35.700000000000003</v>
      </c>
      <c r="DE502" s="62">
        <f>'2019'!DB41</f>
        <v>18.899999999999999</v>
      </c>
      <c r="DF502" s="62">
        <f>'2019'!DC41</f>
        <v>71.5</v>
      </c>
      <c r="DG502" s="63">
        <f>'2019'!DD41</f>
        <v>28.5</v>
      </c>
      <c r="DH502" s="60">
        <f>'2019'!DE41</f>
        <v>1083</v>
      </c>
      <c r="DI502" s="61">
        <f>'2019'!DF41</f>
        <v>3564</v>
      </c>
      <c r="DJ502" s="61">
        <f>'2019'!DG41</f>
        <v>107</v>
      </c>
      <c r="DK502" s="61">
        <f>'2019'!DH41</f>
        <v>63</v>
      </c>
      <c r="DL502" s="61">
        <f>'2019'!DI41</f>
        <v>9</v>
      </c>
      <c r="DM502" s="61">
        <f>'2019'!DJ41</f>
        <v>21</v>
      </c>
      <c r="DN502" s="62">
        <f>'2019'!DK41</f>
        <v>0.75</v>
      </c>
      <c r="DO502" s="62">
        <f>'2019'!DL41</f>
        <v>2.2599999999999998</v>
      </c>
      <c r="DP502" s="62">
        <f>'2019'!DM41</f>
        <v>2.2000000000000002</v>
      </c>
      <c r="DQ502" s="62">
        <f>'2019'!DN41</f>
        <v>3.3</v>
      </c>
      <c r="DR502" s="62">
        <f>'2019'!DO41</f>
        <v>15.6</v>
      </c>
      <c r="DS502" s="62">
        <f>'2019'!DT41</f>
        <v>57.7</v>
      </c>
      <c r="DT502" s="62">
        <f>'2019'!DU41</f>
        <v>7.4</v>
      </c>
      <c r="DU502" s="62">
        <f>'2019'!DV41</f>
        <v>88.8</v>
      </c>
      <c r="DV502" s="63">
        <f>'2019'!DW41</f>
        <v>11.2</v>
      </c>
    </row>
    <row r="503" spans="1:126" ht="15.75" customHeight="1" x14ac:dyDescent="0.2">
      <c r="A503" s="30">
        <f t="shared" si="49"/>
        <v>501</v>
      </c>
      <c r="B503" s="31">
        <f>'2018'!A37</f>
        <v>35</v>
      </c>
      <c r="C503" s="31">
        <v>2018</v>
      </c>
      <c r="D503" s="32" t="str">
        <f>'2018'!B36</f>
        <v>Dylan Cantrell</v>
      </c>
      <c r="E503" s="32" t="str" cm="1">
        <f t="array" ref="E503">_xlfn.IFS(F503&gt;12.5,"Cornerstone",AND(F503&gt;11.995,F503&lt;12.5),"Elite",AND(F503&gt;11,F503&lt;12.995),"Elite Upside",AND(F503&gt;=9.69,F503&lt;10.999),"Upside",AND(F503&gt;8.4,F503&lt;9.999),"Upside Lite",AND(F503&gt;7.25,F503&lt;8.999),"Outlier",AND(F503&gt;=6,F503&lt;7.25),"Outlier Lite",F503&lt;6.999,"Purgatory")</f>
        <v>Purgatory</v>
      </c>
      <c r="F503" s="33">
        <f>'2018'!C36</f>
        <v>4.4614285714285717</v>
      </c>
      <c r="G503" s="33">
        <f t="shared" si="50"/>
        <v>18.5</v>
      </c>
      <c r="H503" s="303">
        <f t="shared" si="51"/>
        <v>-2.2786784963012408</v>
      </c>
      <c r="I503" s="34" t="str">
        <f>'2018'!D36</f>
        <v>Texas Tech</v>
      </c>
      <c r="J503" s="35">
        <f>'2018'!E36</f>
        <v>3</v>
      </c>
      <c r="K503" s="36">
        <f>'2018'!F36</f>
        <v>34514</v>
      </c>
      <c r="L503" s="37">
        <f>'2018'!G36</f>
        <v>31.268493150684932</v>
      </c>
      <c r="M503" s="37" t="str">
        <f>'2018'!H36</f>
        <v>RS SR</v>
      </c>
      <c r="N503" s="37">
        <f>'2018'!I36</f>
        <v>23.841095890410958</v>
      </c>
      <c r="O503" s="37" t="str">
        <f>'2018'!J36</f>
        <v>Wide</v>
      </c>
      <c r="P503" s="37" t="str">
        <f>'2018'!K36</f>
        <v>PROTO X</v>
      </c>
      <c r="Q503" s="37" t="str">
        <f>'2018'!L36</f>
        <v>Poor Separator</v>
      </c>
      <c r="R503" s="55">
        <f>'2018'!M36</f>
        <v>75</v>
      </c>
      <c r="S503" s="55">
        <f>'2018'!N36</f>
        <v>205</v>
      </c>
      <c r="T503" s="231">
        <f t="shared" si="52"/>
        <v>25.622959334807561</v>
      </c>
      <c r="U503" s="35">
        <f>'2018'!O36</f>
        <v>4.4400000000000004</v>
      </c>
      <c r="V503" s="56">
        <f>'2018'!P36</f>
        <v>6</v>
      </c>
      <c r="W503" s="57">
        <f>'2018'!Q36</f>
        <v>1.3706677109849227E-2</v>
      </c>
      <c r="X503" s="58">
        <f>'2018'!R36</f>
        <v>7.4056491811060998E-2</v>
      </c>
      <c r="Y503" s="58">
        <f>'2018'!S36</f>
        <v>0</v>
      </c>
      <c r="Z503" s="58">
        <f>'2018'!T36</f>
        <v>0.12149028077753779</v>
      </c>
      <c r="AA503" s="58">
        <f>'2018'!U36</f>
        <v>0.18810511756569848</v>
      </c>
      <c r="AB503" s="58">
        <f>'2018'!V36</f>
        <v>0.18810511756569848</v>
      </c>
      <c r="AC503" s="59">
        <f>'2018'!W36</f>
        <v>0.17869986168741353</v>
      </c>
      <c r="AD503" s="42" t="str">
        <f>'2018'!X36</f>
        <v>N/A</v>
      </c>
      <c r="AE503" s="43">
        <f>'2018'!Y36</f>
        <v>1.61</v>
      </c>
      <c r="AF503" s="43">
        <f>'2018'!Z36</f>
        <v>4.8</v>
      </c>
      <c r="AG503" s="43">
        <f>'2018'!AA36</f>
        <v>11.1</v>
      </c>
      <c r="AH503" s="43">
        <f>'2018'!AB36</f>
        <v>0.52</v>
      </c>
      <c r="AI503" s="43">
        <f>'2018'!AC36</f>
        <v>1.51</v>
      </c>
      <c r="AJ503" s="44">
        <f>'2018'!AD36</f>
        <v>6.5735294117647058E-2</v>
      </c>
      <c r="AK503" s="44">
        <f>'2018'!AE36</f>
        <v>0.13877450980392156</v>
      </c>
      <c r="AL503" s="45">
        <f>'2018'!AF36</f>
        <v>4.0999999999999995E-2</v>
      </c>
      <c r="AM503" s="46">
        <f t="shared" si="55"/>
        <v>0.44400000000000001</v>
      </c>
      <c r="AN503" s="45">
        <f>'2018'!AG36</f>
        <v>0.874</v>
      </c>
      <c r="AO503" s="45">
        <f>'2018'!AH36</f>
        <v>0.11000000000000001</v>
      </c>
      <c r="AP503" s="43">
        <f>'2018'!AI36</f>
        <v>105.49988257791017</v>
      </c>
      <c r="AQ503" s="47">
        <f>'2018'!AJ36</f>
        <v>108.74589268983205</v>
      </c>
      <c r="AR503" s="48">
        <f>'2018'!AK36</f>
        <v>4</v>
      </c>
      <c r="AS503" s="49">
        <f>'2018'!AL36</f>
        <v>0</v>
      </c>
      <c r="AT503" s="49">
        <f>'2018'!AM36</f>
        <v>2</v>
      </c>
      <c r="AU503" s="49">
        <f>'2018'!AN36</f>
        <v>2</v>
      </c>
      <c r="AV503" s="49">
        <f>'2018'!AO36</f>
        <v>9</v>
      </c>
      <c r="AW503" s="49">
        <f>'2018'!AP36</f>
        <v>8</v>
      </c>
      <c r="AX503" s="49">
        <f>'2018'!AQ36</f>
        <v>2</v>
      </c>
      <c r="AY503" s="50">
        <f>'2018'!AR36</f>
        <v>0</v>
      </c>
      <c r="AZ503" s="60">
        <f>'2018'!AS36</f>
        <v>70</v>
      </c>
      <c r="BA503" s="61">
        <f>'2018'!AT36</f>
        <v>5107</v>
      </c>
      <c r="BB503" s="61">
        <f>'2018'!AU36</f>
        <v>0</v>
      </c>
      <c r="BC503" s="61">
        <f>'2018'!AV36</f>
        <v>0</v>
      </c>
      <c r="BD503" s="61">
        <f>'2018'!AW36</f>
        <v>0</v>
      </c>
      <c r="BE503" s="61">
        <f>'2018'!AX36</f>
        <v>0</v>
      </c>
      <c r="BF503" s="62">
        <f>'2018'!AY36</f>
        <v>0</v>
      </c>
      <c r="BG503" s="62">
        <f>'2018'!AZ36</f>
        <v>0</v>
      </c>
      <c r="BH503" s="62">
        <f>'2018'!BA36</f>
        <v>0</v>
      </c>
      <c r="BI503" s="62">
        <f>'2018'!BB36</f>
        <v>0</v>
      </c>
      <c r="BJ503" s="62">
        <f>'2018'!BC36</f>
        <v>0</v>
      </c>
      <c r="BK503" s="62">
        <f>'2018'!BD36</f>
        <v>0</v>
      </c>
      <c r="BL503" s="62">
        <f>'2018'!BE36</f>
        <v>0</v>
      </c>
      <c r="BM503" s="62">
        <f>'2018'!BF36</f>
        <v>0</v>
      </c>
      <c r="BN503" s="63">
        <f>'2018'!BG36</f>
        <v>0</v>
      </c>
      <c r="BO503" s="60">
        <f>'2018'!BH36</f>
        <v>312</v>
      </c>
      <c r="BP503" s="61">
        <f>'2018'!BI36</f>
        <v>4213</v>
      </c>
      <c r="BQ503" s="61">
        <f>'2018'!BJ36</f>
        <v>38</v>
      </c>
      <c r="BR503" s="61">
        <f>'2018'!BK36</f>
        <v>20</v>
      </c>
      <c r="BS503" s="61">
        <f>'2018'!BL36</f>
        <v>2</v>
      </c>
      <c r="BT503" s="61">
        <f>'2018'!BM36</f>
        <v>40</v>
      </c>
      <c r="BU503" s="62">
        <f>'2018'!BN36</f>
        <v>0</v>
      </c>
      <c r="BV503" s="62">
        <f>'2018'!BO36</f>
        <v>0</v>
      </c>
      <c r="BW503" s="62">
        <f>'2018'!BP36</f>
        <v>1.19</v>
      </c>
      <c r="BX503" s="62">
        <f>'2018'!BQ36</f>
        <v>2.9</v>
      </c>
      <c r="BY503" s="62">
        <f>'2018'!BR36</f>
        <v>14.3</v>
      </c>
      <c r="BZ503" s="62">
        <f>'2018'!BS36</f>
        <v>0</v>
      </c>
      <c r="CA503" s="62">
        <f>'2018'!BT36</f>
        <v>4.8</v>
      </c>
      <c r="CB503" s="62">
        <f>'2018'!BU36</f>
        <v>94.8</v>
      </c>
      <c r="CC503" s="63">
        <f>'2018'!BV36</f>
        <v>3.5</v>
      </c>
      <c r="CD503" s="60">
        <f>'2018'!BW36</f>
        <v>0</v>
      </c>
      <c r="CE503" s="61">
        <f>'2018'!BX36</f>
        <v>5046</v>
      </c>
      <c r="CF503" s="61">
        <f>'2018'!BY36</f>
        <v>0</v>
      </c>
      <c r="CG503" s="61">
        <f>'2018'!BZ36</f>
        <v>0</v>
      </c>
      <c r="CH503" s="61">
        <f>'2018'!CA36</f>
        <v>0</v>
      </c>
      <c r="CI503" s="61">
        <f>'2018'!CB36</f>
        <v>0</v>
      </c>
      <c r="CJ503" s="62">
        <f>'2018'!CC36</f>
        <v>0</v>
      </c>
      <c r="CK503" s="62">
        <f>'2018'!CD36</f>
        <v>0</v>
      </c>
      <c r="CL503" s="62">
        <f>'2018'!CE36</f>
        <v>0</v>
      </c>
      <c r="CM503" s="62">
        <f>'2018'!CF36</f>
        <v>0</v>
      </c>
      <c r="CN503" s="62">
        <f>'2018'!CG36</f>
        <v>0</v>
      </c>
      <c r="CO503" s="62">
        <f>'2018'!CH36</f>
        <v>0</v>
      </c>
      <c r="CP503" s="62">
        <f>'2018'!CI36</f>
        <v>0</v>
      </c>
      <c r="CQ503" s="62">
        <f>'2018'!CJ36</f>
        <v>0</v>
      </c>
      <c r="CR503" s="63">
        <f>'2018'!CK36</f>
        <v>0</v>
      </c>
      <c r="CS503" s="60">
        <f>'2018'!CL36</f>
        <v>675</v>
      </c>
      <c r="CT503" s="61">
        <f>'2018'!CM36</f>
        <v>5556</v>
      </c>
      <c r="CU503" s="61">
        <f>'2018'!CN36</f>
        <v>84</v>
      </c>
      <c r="CV503" s="61">
        <f>'2018'!CO36</f>
        <v>58</v>
      </c>
      <c r="CW503" s="61">
        <f>'2018'!CP36</f>
        <v>8</v>
      </c>
      <c r="CX503" s="61">
        <f>'2018'!CQ36</f>
        <v>47</v>
      </c>
      <c r="CY503" s="62">
        <f>'2018'!CR36</f>
        <v>0.46</v>
      </c>
      <c r="CZ503" s="62">
        <f>'2018'!CS36</f>
        <v>1.31</v>
      </c>
      <c r="DA503" s="62">
        <f>'2018'!CT36</f>
        <v>1.61</v>
      </c>
      <c r="DB503" s="62">
        <f>'2018'!CU36</f>
        <v>4.8</v>
      </c>
      <c r="DC503" s="62">
        <f>'2018'!CV36</f>
        <v>11.1</v>
      </c>
      <c r="DD503" s="62">
        <f>'2018'!CW36</f>
        <v>0</v>
      </c>
      <c r="DE503" s="62">
        <f>'2018'!CX36</f>
        <v>7.9</v>
      </c>
      <c r="DF503" s="62">
        <f>'2018'!CY36</f>
        <v>94.1</v>
      </c>
      <c r="DG503" s="63">
        <f>'2018'!CZ36</f>
        <v>5</v>
      </c>
      <c r="DH503" s="60">
        <f>'2018'!DA36</f>
        <v>816</v>
      </c>
      <c r="DI503" s="61">
        <f>'2018'!DB36</f>
        <v>4338</v>
      </c>
      <c r="DJ503" s="61">
        <f>'2018'!DC36</f>
        <v>112</v>
      </c>
      <c r="DK503" s="61">
        <f>'2018'!DD36</f>
        <v>71</v>
      </c>
      <c r="DL503" s="61">
        <f>'2018'!DE36</f>
        <v>7</v>
      </c>
      <c r="DM503" s="61">
        <f>'2018'!DF36</f>
        <v>35</v>
      </c>
      <c r="DN503" s="62">
        <f>'2018'!DG36</f>
        <v>0.52</v>
      </c>
      <c r="DO503" s="62">
        <f>'2018'!DH36</f>
        <v>1.51</v>
      </c>
      <c r="DP503" s="62">
        <f>'2018'!DI36</f>
        <v>1.49</v>
      </c>
      <c r="DQ503" s="62">
        <f>'2018'!DJ36</f>
        <v>4.8</v>
      </c>
      <c r="DR503" s="62">
        <f>'2018'!DK36</f>
        <v>9.8000000000000007</v>
      </c>
      <c r="DS503" s="62">
        <f>'2018'!DP36</f>
        <v>44.4</v>
      </c>
      <c r="DT503" s="62">
        <f>'2018'!DQ36</f>
        <v>4.0999999999999996</v>
      </c>
      <c r="DU503" s="62">
        <f>'2018'!DR36</f>
        <v>80.7</v>
      </c>
      <c r="DV503" s="63">
        <f>'2018'!DS36</f>
        <v>17</v>
      </c>
    </row>
    <row r="504" spans="1:126" ht="15.75" customHeight="1" x14ac:dyDescent="0.2">
      <c r="A504" s="30">
        <f t="shared" si="49"/>
        <v>502</v>
      </c>
      <c r="B504" s="31">
        <f>'2017'!A49</f>
        <v>47</v>
      </c>
      <c r="C504" s="31">
        <v>2017</v>
      </c>
      <c r="D504" s="32" t="str">
        <f>'2017'!B49</f>
        <v>Speedy Noil</v>
      </c>
      <c r="E504" s="32" t="str" cm="1">
        <f t="array" ref="E504">_xlfn.IFS(F504&gt;12.5,"Cornerstone",AND(F504&gt;11.995,F504&lt;12.5),"Elite",AND(F504&gt;11,F504&lt;12.995),"Elite Upside",AND(F504&gt;=9.69,F504&lt;10.999),"Upside",AND(F504&gt;8.4,F504&lt;9.999),"Upside Lite",AND(F504&gt;7.25,F504&lt;8.999),"Outlier",AND(F504&gt;=6,F504&lt;7.25),"Outlier Lite",F504&lt;6.999,"Purgatory")</f>
        <v>Purgatory</v>
      </c>
      <c r="F504" s="33">
        <f>'2017'!C49</f>
        <v>4.4514285714285711</v>
      </c>
      <c r="G504" s="33">
        <f t="shared" si="50"/>
        <v>18.3</v>
      </c>
      <c r="H504" s="303">
        <f t="shared" si="51"/>
        <v>-2.2844180407900496</v>
      </c>
      <c r="I504" s="34" t="str">
        <f>'2017'!D49</f>
        <v>Texas A&amp;M</v>
      </c>
      <c r="J504" s="35">
        <f>'2017'!E49</f>
        <v>1</v>
      </c>
      <c r="K504" s="36">
        <f>'2017'!F49</f>
        <v>34986</v>
      </c>
      <c r="L504" s="37">
        <f>'2017'!G49</f>
        <v>29.975342465753425</v>
      </c>
      <c r="M504" s="37" t="str">
        <f>'2017'!H49</f>
        <v>JR</v>
      </c>
      <c r="N504" s="37">
        <f>'2017'!I49</f>
        <v>21.550684931506851</v>
      </c>
      <c r="O504" s="37" t="str">
        <f>'2017'!J49</f>
        <v>Wide</v>
      </c>
      <c r="P504" s="37" t="str">
        <f>'2017'!K49</f>
        <v>RAT</v>
      </c>
      <c r="Q504" s="37" t="str">
        <f>'2017'!L49</f>
        <v>N/A</v>
      </c>
      <c r="R504" s="55">
        <f>'2017'!M49</f>
        <v>71</v>
      </c>
      <c r="S504" s="55">
        <f>'2017'!N49</f>
        <v>198</v>
      </c>
      <c r="T504" s="231">
        <f t="shared" si="52"/>
        <v>27.61508891397073</v>
      </c>
      <c r="U504" s="37">
        <f>'2017'!O49</f>
        <v>4.4000000000000004</v>
      </c>
      <c r="V504" s="56">
        <f>'2017'!P49</f>
        <v>0</v>
      </c>
      <c r="W504" s="57">
        <f>'2017'!Q49</f>
        <v>0</v>
      </c>
      <c r="X504" s="58">
        <f>'2017'!R49</f>
        <v>0</v>
      </c>
      <c r="Y504" s="58">
        <f>'2017'!S49</f>
        <v>0.14681440443213298</v>
      </c>
      <c r="Z504" s="58">
        <f>'2017'!T49</f>
        <v>6.8010833584110739E-2</v>
      </c>
      <c r="AA504" s="58">
        <f>'2017'!U49</f>
        <v>9.7980102502261079E-2</v>
      </c>
      <c r="AB504" s="58">
        <f>'2017'!V49</f>
        <v>0.12239725346719703</v>
      </c>
      <c r="AC504" s="59">
        <f>'2017'!W49</f>
        <v>0.12239725346719703</v>
      </c>
      <c r="AD504" s="42" t="str">
        <f>'2017'!X49</f>
        <v>N/A</v>
      </c>
      <c r="AE504" s="43">
        <f>'2017'!Y49</f>
        <v>2.0099999999999998</v>
      </c>
      <c r="AF504" s="43">
        <f>'2017'!Z49</f>
        <v>7.2</v>
      </c>
      <c r="AG504" s="43">
        <f>'2017'!AA49</f>
        <v>14.7</v>
      </c>
      <c r="AH504" s="43">
        <f>'2017'!AB49</f>
        <v>0.34</v>
      </c>
      <c r="AI504" s="43">
        <f>'2017'!AC49</f>
        <v>1.06</v>
      </c>
      <c r="AJ504" s="44" t="str">
        <f>'2017'!AD49</f>
        <v>N/A</v>
      </c>
      <c r="AK504" s="44" t="str">
        <f>'2017'!AE49</f>
        <v>N/A</v>
      </c>
      <c r="AL504" s="45">
        <f>'2017'!AF49</f>
        <v>0.125</v>
      </c>
      <c r="AM504" s="46">
        <f t="shared" si="55"/>
        <v>0</v>
      </c>
      <c r="AN504" s="45">
        <f>'2017'!AG49</f>
        <v>0.90799999999999992</v>
      </c>
      <c r="AO504" s="45">
        <f>'2017'!AH49</f>
        <v>4.9500000000000002E-2</v>
      </c>
      <c r="AP504" s="43">
        <f>'2017'!AI49</f>
        <v>105.65364387678434</v>
      </c>
      <c r="AQ504" s="47">
        <f>'2017'!AJ49</f>
        <v>100.30925258134889</v>
      </c>
      <c r="AR504" s="48">
        <f>'2017'!AK49</f>
        <v>3</v>
      </c>
      <c r="AS504" s="49">
        <f>'2017'!AL49</f>
        <v>0</v>
      </c>
      <c r="AT504" s="49">
        <f>'2017'!AM49</f>
        <v>4</v>
      </c>
      <c r="AU504" s="49">
        <f>'2017'!AN49</f>
        <v>5</v>
      </c>
      <c r="AV504" s="49">
        <f>'2017'!AO49</f>
        <v>9</v>
      </c>
      <c r="AW504" s="49">
        <f>'2017'!AP49</f>
        <v>6</v>
      </c>
      <c r="AX504" s="49">
        <f>'2017'!AQ49</f>
        <v>0</v>
      </c>
      <c r="AY504" s="50">
        <f>'2017'!AR49</f>
        <v>0</v>
      </c>
      <c r="AZ504" s="60">
        <f>'2017'!AS49</f>
        <v>0</v>
      </c>
      <c r="BA504" s="61">
        <f>'2017'!AT49</f>
        <v>4114</v>
      </c>
      <c r="BB504" s="61">
        <f>'2017'!AU49</f>
        <v>0</v>
      </c>
      <c r="BC504" s="61">
        <f>'2017'!AV49</f>
        <v>0</v>
      </c>
      <c r="BD504" s="61">
        <f>'2017'!AW49</f>
        <v>0</v>
      </c>
      <c r="BE504" s="61">
        <f>'2017'!AX49</f>
        <v>0</v>
      </c>
      <c r="BF504" s="62">
        <f>'2017'!AY49</f>
        <v>0</v>
      </c>
      <c r="BG504" s="62">
        <f>'2017'!AZ49</f>
        <v>0</v>
      </c>
      <c r="BH504" s="62">
        <f>'2017'!BA49</f>
        <v>0</v>
      </c>
      <c r="BI504" s="62">
        <f>'2017'!BB49</f>
        <v>0</v>
      </c>
      <c r="BJ504" s="62">
        <f>'2017'!BC49</f>
        <v>0</v>
      </c>
      <c r="BK504" s="62">
        <f>'2017'!BD49</f>
        <v>0</v>
      </c>
      <c r="BL504" s="62">
        <f>'2017'!BE49</f>
        <v>0</v>
      </c>
      <c r="BM504" s="62">
        <f>'2017'!BF49</f>
        <v>0</v>
      </c>
      <c r="BN504" s="63">
        <f>'2017'!BG49</f>
        <v>0</v>
      </c>
      <c r="BO504" s="60">
        <f>'2017'!BH49</f>
        <v>0</v>
      </c>
      <c r="BP504" s="61">
        <f>'2017'!BI49</f>
        <v>4593</v>
      </c>
      <c r="BQ504" s="61">
        <f>'2017'!BJ49</f>
        <v>0</v>
      </c>
      <c r="BR504" s="61">
        <f>'2017'!BK49</f>
        <v>0</v>
      </c>
      <c r="BS504" s="61">
        <f>'2017'!BL49</f>
        <v>0</v>
      </c>
      <c r="BT504" s="61">
        <f>'2017'!BM49</f>
        <v>0</v>
      </c>
      <c r="BU504" s="62">
        <f>'2017'!BN49</f>
        <v>0</v>
      </c>
      <c r="BV504" s="62">
        <f>'2017'!BO49</f>
        <v>0</v>
      </c>
      <c r="BW504" s="62">
        <f>'2017'!BP49</f>
        <v>0</v>
      </c>
      <c r="BX504" s="62">
        <f>'2017'!BQ49</f>
        <v>0</v>
      </c>
      <c r="BY504" s="62">
        <f>'2017'!BR49</f>
        <v>0</v>
      </c>
      <c r="BZ504" s="62">
        <f>'2017'!BS49</f>
        <v>0</v>
      </c>
      <c r="CA504" s="62">
        <f>'2017'!BT49</f>
        <v>0</v>
      </c>
      <c r="CB504" s="62">
        <f>'2017'!BU49</f>
        <v>0</v>
      </c>
      <c r="CC504" s="63">
        <f>'2017'!BV49</f>
        <v>0</v>
      </c>
      <c r="CD504" s="60">
        <f>'2017'!BW49</f>
        <v>583</v>
      </c>
      <c r="CE504" s="61">
        <f>'2017'!BX49</f>
        <v>3971</v>
      </c>
      <c r="CF504" s="61">
        <f>'2017'!BY49</f>
        <v>73</v>
      </c>
      <c r="CG504" s="61">
        <f>'2017'!BZ49</f>
        <v>46</v>
      </c>
      <c r="CH504" s="61">
        <f>'2017'!CA49</f>
        <v>5</v>
      </c>
      <c r="CI504" s="61">
        <f>'2017'!CB49</f>
        <v>39</v>
      </c>
      <c r="CJ504" s="62">
        <f>'2017'!CC49</f>
        <v>0</v>
      </c>
      <c r="CK504" s="62">
        <f>'2017'!CD49</f>
        <v>0</v>
      </c>
      <c r="CL504" s="62">
        <f>'2017'!CE49</f>
        <v>2.0099999999999998</v>
      </c>
      <c r="CM504" s="62">
        <f>'2017'!CF49</f>
        <v>3</v>
      </c>
      <c r="CN504" s="62">
        <f>'2017'!CG49</f>
        <v>11.9</v>
      </c>
      <c r="CO504" s="62">
        <f>'2017'!CH49</f>
        <v>0</v>
      </c>
      <c r="CP504" s="62">
        <f>'2017'!CI49</f>
        <v>8</v>
      </c>
      <c r="CQ504" s="62">
        <f>'2017'!CJ49</f>
        <v>95.3</v>
      </c>
      <c r="CR504" s="63">
        <f>'2017'!CK49</f>
        <v>3.7</v>
      </c>
      <c r="CS504" s="60">
        <f>'2017'!CL49</f>
        <v>226</v>
      </c>
      <c r="CT504" s="61">
        <f>'2017'!CM49</f>
        <v>3323</v>
      </c>
      <c r="CU504" s="61">
        <f>'2017'!CN49</f>
        <v>47</v>
      </c>
      <c r="CV504" s="61">
        <f>'2017'!CO49</f>
        <v>21</v>
      </c>
      <c r="CW504" s="61">
        <f>'2017'!CP49</f>
        <v>2</v>
      </c>
      <c r="CX504" s="61">
        <f>'2017'!CQ49</f>
        <v>25</v>
      </c>
      <c r="CY504" s="62">
        <f>'2017'!CR49</f>
        <v>0</v>
      </c>
      <c r="CZ504" s="62">
        <f>'2017'!CS49</f>
        <v>0</v>
      </c>
      <c r="DA504" s="62">
        <f>'2017'!CT49</f>
        <v>0.88</v>
      </c>
      <c r="DB504" s="62">
        <f>'2017'!CU49</f>
        <v>3.5</v>
      </c>
      <c r="DC504" s="62">
        <f>'2017'!CV49</f>
        <v>14.7</v>
      </c>
      <c r="DD504" s="62">
        <f>'2017'!CW49</f>
        <v>0</v>
      </c>
      <c r="DE504" s="62">
        <f>'2017'!CX49</f>
        <v>4.5</v>
      </c>
      <c r="DF504" s="62">
        <f>'2017'!CY49</f>
        <v>99.3</v>
      </c>
      <c r="DG504" s="63">
        <f>'2017'!CZ49</f>
        <v>0.7</v>
      </c>
      <c r="DH504" s="60">
        <f>'2017'!DA49</f>
        <v>325</v>
      </c>
      <c r="DI504" s="61">
        <f>'2017'!DB49</f>
        <v>3317</v>
      </c>
      <c r="DJ504" s="61">
        <f>'2017'!DC49</f>
        <v>48</v>
      </c>
      <c r="DK504" s="61">
        <f>'2017'!DD49</f>
        <v>21</v>
      </c>
      <c r="DL504" s="61">
        <f>'2017'!DE49</f>
        <v>2</v>
      </c>
      <c r="DM504" s="61">
        <f>'2017'!DF49</f>
        <v>25</v>
      </c>
      <c r="DN504" s="62">
        <f>'2017'!DG49</f>
        <v>0.34</v>
      </c>
      <c r="DO504" s="62">
        <f>'2017'!DH49</f>
        <v>1.06</v>
      </c>
      <c r="DP504" s="62">
        <f>'2017'!DI49</f>
        <v>1.24</v>
      </c>
      <c r="DQ504" s="62">
        <f>'2017'!DJ49</f>
        <v>7.2</v>
      </c>
      <c r="DR504" s="62">
        <f>'2017'!DK49</f>
        <v>13.1</v>
      </c>
      <c r="DS504" s="62">
        <f>'2017'!DL49</f>
        <v>0</v>
      </c>
      <c r="DT504" s="62">
        <f>'2017'!DM49</f>
        <v>12.5</v>
      </c>
      <c r="DU504" s="62">
        <f>'2017'!DN49</f>
        <v>90.8</v>
      </c>
      <c r="DV504" s="63">
        <f>'2017'!DO49</f>
        <v>9.1999999999999993</v>
      </c>
    </row>
    <row r="505" spans="1:126" ht="15.75" customHeight="1" x14ac:dyDescent="0.2">
      <c r="A505" s="30">
        <f t="shared" si="49"/>
        <v>503</v>
      </c>
      <c r="B505" s="31">
        <f>'2020'!A46</f>
        <v>44</v>
      </c>
      <c r="C505" s="31">
        <v>2020</v>
      </c>
      <c r="D505" s="32" t="str">
        <f>'2020'!B46</f>
        <v>Aaron Fuller</v>
      </c>
      <c r="E505" s="32" t="str" cm="1">
        <f t="array" ref="E505">_xlfn.IFS(F505&gt;12.5,"Cornerstone",AND(F505&gt;11.995,F505&lt;12.5),"Elite",AND(F505&gt;11,F505&lt;12.995),"Elite Upside",AND(F505&gt;=9.69,F505&lt;10.999),"Upside",AND(F505&gt;8.4,F505&lt;9.999),"Upside Lite",AND(F505&gt;7.25,F505&lt;8.999),"Outlier",AND(F505&gt;=6,F505&lt;7.25),"Outlier Lite",F505&lt;6.999,"Purgatory")</f>
        <v>Purgatory</v>
      </c>
      <c r="F505" s="33">
        <f>'2020'!C46</f>
        <v>4.4399999999999995</v>
      </c>
      <c r="G505" s="33">
        <f t="shared" si="50"/>
        <v>18.2</v>
      </c>
      <c r="H505" s="303">
        <f t="shared" si="51"/>
        <v>-2.2909775202058311</v>
      </c>
      <c r="I505" s="34" t="str">
        <f>'2020'!D46</f>
        <v>Washington</v>
      </c>
      <c r="J505" s="35">
        <f>'2020'!E46</f>
        <v>5</v>
      </c>
      <c r="K505" s="36">
        <f>'2020'!F46</f>
        <v>35703</v>
      </c>
      <c r="L505" s="37">
        <f>'2020'!G46</f>
        <v>28.010958904109589</v>
      </c>
      <c r="M505" s="37" t="str">
        <f>'2020'!H46</f>
        <v>SR</v>
      </c>
      <c r="N505" s="37">
        <f>'2020'!I46</f>
        <v>22.578082191780823</v>
      </c>
      <c r="O505" s="37" t="str">
        <f>'2020'!J46</f>
        <v>Hybrid</v>
      </c>
      <c r="P505" s="37" t="str">
        <f>'2020'!K46</f>
        <v>PROTO Z</v>
      </c>
      <c r="Q505" s="37" t="str">
        <f>'2020'!L46</f>
        <v>Elite Earner</v>
      </c>
      <c r="R505" s="55">
        <f>'2020'!M46</f>
        <v>71</v>
      </c>
      <c r="S505" s="55">
        <f>'2020'!N46</f>
        <v>188</v>
      </c>
      <c r="T505" s="231">
        <f t="shared" si="52"/>
        <v>26.220387453669179</v>
      </c>
      <c r="U505" s="35">
        <f>'2020'!O46</f>
        <v>4.59</v>
      </c>
      <c r="V505" s="56">
        <f>'2020'!P46</f>
        <v>0</v>
      </c>
      <c r="W505" s="57">
        <f>'2020'!Q46</f>
        <v>0</v>
      </c>
      <c r="X505" s="58">
        <f>'2020'!R46</f>
        <v>5.0786640905327078E-2</v>
      </c>
      <c r="Y505" s="58">
        <f>'2020'!S46</f>
        <v>0.10072689511941849</v>
      </c>
      <c r="Z505" s="58">
        <f>'2020'!T46</f>
        <v>0.26191189691339528</v>
      </c>
      <c r="AA505" s="58">
        <f>'2020'!U46</f>
        <v>0.22187104930467763</v>
      </c>
      <c r="AB505" s="58">
        <f>'2020'!V46</f>
        <v>0.24189147310903647</v>
      </c>
      <c r="AC505" s="59">
        <f>'2020'!W46</f>
        <v>0.22979689945358464</v>
      </c>
      <c r="AD505" s="42">
        <f>'2020'!X46</f>
        <v>20.931506849315067</v>
      </c>
      <c r="AE505" s="43">
        <f>'2020'!Y46</f>
        <v>2.44</v>
      </c>
      <c r="AF505" s="43">
        <f>'2020'!Z46</f>
        <v>5.7</v>
      </c>
      <c r="AG505" s="43">
        <f>'2020'!AA46</f>
        <v>11.7</v>
      </c>
      <c r="AH505" s="43">
        <f>'2020'!AB46</f>
        <v>0.61</v>
      </c>
      <c r="AI505" s="43">
        <f>'2020'!AC46</f>
        <v>2.16</v>
      </c>
      <c r="AJ505" s="44">
        <f>'2020'!AD46</f>
        <v>4.0370370370370376E-2</v>
      </c>
      <c r="AK505" s="44">
        <f>'2020'!AE46</f>
        <v>0.24222222222222226</v>
      </c>
      <c r="AL505" s="45">
        <f>'2020'!AF46</f>
        <v>0.106</v>
      </c>
      <c r="AM505" s="46">
        <f t="shared" si="55"/>
        <v>0.308</v>
      </c>
      <c r="AN505" s="45">
        <f>'2020'!AG46</f>
        <v>0.63650000000000007</v>
      </c>
      <c r="AO505" s="45">
        <f>'2020'!AH46</f>
        <v>0.35649999999999998</v>
      </c>
      <c r="AP505" s="43">
        <f>'2020'!AI46</f>
        <v>84.710472229469758</v>
      </c>
      <c r="AQ505" s="47">
        <f>'2020'!AJ46</f>
        <v>80.425471790266883</v>
      </c>
      <c r="AR505" s="48">
        <f>'2020'!AK46</f>
        <v>6</v>
      </c>
      <c r="AS505" s="49">
        <f>'2020'!AL46</f>
        <v>5</v>
      </c>
      <c r="AT505" s="49">
        <f>'2020'!AM46</f>
        <v>4</v>
      </c>
      <c r="AU505" s="49">
        <f>'2020'!AN46</f>
        <v>4</v>
      </c>
      <c r="AV505" s="49">
        <f>'2020'!AO46</f>
        <v>6</v>
      </c>
      <c r="AW505" s="49">
        <f>'2020'!AP46</f>
        <v>3</v>
      </c>
      <c r="AX505" s="49">
        <f>'2020'!AQ46</f>
        <v>0</v>
      </c>
      <c r="AY505" s="50">
        <f>'2020'!AR46</f>
        <v>0</v>
      </c>
      <c r="AZ505" s="60">
        <f>'2020'!AS46</f>
        <v>0</v>
      </c>
      <c r="BA505" s="61">
        <f>'2020'!AT46</f>
        <v>3110</v>
      </c>
      <c r="BB505" s="61">
        <f>'2020'!AU46</f>
        <v>0</v>
      </c>
      <c r="BC505" s="61">
        <f>'2020'!AV46</f>
        <v>0</v>
      </c>
      <c r="BD505" s="61">
        <f>'2020'!AW46</f>
        <v>0</v>
      </c>
      <c r="BE505" s="61">
        <f>'2020'!AX46</f>
        <v>0</v>
      </c>
      <c r="BF505" s="62">
        <f>'2020'!AY46</f>
        <v>0</v>
      </c>
      <c r="BG505" s="62">
        <f>'2020'!AZ46</f>
        <v>0</v>
      </c>
      <c r="BH505" s="62">
        <f>'2020'!BA46</f>
        <v>0</v>
      </c>
      <c r="BI505" s="62">
        <f>'2020'!BB46</f>
        <v>0</v>
      </c>
      <c r="BJ505" s="62">
        <f>'2020'!BC46</f>
        <v>0</v>
      </c>
      <c r="BK505" s="62">
        <f>'2020'!BD46</f>
        <v>0</v>
      </c>
      <c r="BL505" s="62">
        <f>'2020'!BE46</f>
        <v>0</v>
      </c>
      <c r="BM505" s="62">
        <f>'2020'!BF46</f>
        <v>0</v>
      </c>
      <c r="BN505" s="63">
        <f>'2020'!BG46</f>
        <v>0</v>
      </c>
      <c r="BO505" s="60">
        <f>'2020'!BH46</f>
        <v>184</v>
      </c>
      <c r="BP505" s="61">
        <f>'2020'!BI46</f>
        <v>3623</v>
      </c>
      <c r="BQ505" s="61">
        <f>'2020'!BJ46</f>
        <v>30</v>
      </c>
      <c r="BR505" s="61">
        <f>'2020'!BK46</f>
        <v>17</v>
      </c>
      <c r="BS505" s="61">
        <f>'2020'!BL46</f>
        <v>2</v>
      </c>
      <c r="BT505" s="61">
        <f>'2020'!BM46</f>
        <v>47</v>
      </c>
      <c r="BU505" s="62">
        <f>'2020'!BN46</f>
        <v>0.47</v>
      </c>
      <c r="BV505" s="62">
        <f>'2020'!BO46</f>
        <v>0.57999999999999996</v>
      </c>
      <c r="BW505" s="62">
        <f>'2020'!BP46</f>
        <v>0.99</v>
      </c>
      <c r="BX505" s="62">
        <f>'2020'!BQ46</f>
        <v>3.8</v>
      </c>
      <c r="BY505" s="62">
        <f>'2020'!BR46</f>
        <v>12.7</v>
      </c>
      <c r="BZ505" s="62">
        <f>'2020'!BS46</f>
        <v>0</v>
      </c>
      <c r="CA505" s="62">
        <f>'2020'!BT46</f>
        <v>5.6</v>
      </c>
      <c r="CB505" s="62">
        <f>'2020'!BU46</f>
        <v>6.8</v>
      </c>
      <c r="CC505" s="63">
        <f>'2020'!BV46</f>
        <v>92.8</v>
      </c>
      <c r="CD505" s="60">
        <f>'2020'!BW46</f>
        <v>291</v>
      </c>
      <c r="CE505" s="61">
        <f>'2020'!BX46</f>
        <v>2889</v>
      </c>
      <c r="CF505" s="61">
        <f>'2020'!BY46</f>
        <v>41</v>
      </c>
      <c r="CG505" s="61">
        <f>'2020'!BZ46</f>
        <v>26</v>
      </c>
      <c r="CH505" s="61">
        <f>'2020'!CA46</f>
        <v>1</v>
      </c>
      <c r="CI505" s="61">
        <f>'2020'!CB46</f>
        <v>19</v>
      </c>
      <c r="CJ505" s="62">
        <f>'2020'!CC46</f>
        <v>0.38</v>
      </c>
      <c r="CK505" s="62">
        <f>'2020'!CD46</f>
        <v>1.01</v>
      </c>
      <c r="CL505" s="62">
        <f>'2020'!CE46</f>
        <v>1.17</v>
      </c>
      <c r="CM505" s="62">
        <f>'2020'!CF46</f>
        <v>3.2</v>
      </c>
      <c r="CN505" s="62">
        <f>'2020'!CG46</f>
        <v>12.5</v>
      </c>
      <c r="CO505" s="62">
        <f>'2020'!CL46</f>
        <v>20</v>
      </c>
      <c r="CP505" s="62">
        <f>'2020'!CM46</f>
        <v>7.1</v>
      </c>
      <c r="CQ505" s="62">
        <f>'2020'!CN46</f>
        <v>37.5</v>
      </c>
      <c r="CR505" s="63">
        <f>'2020'!CO46</f>
        <v>62.5</v>
      </c>
      <c r="CS505" s="60">
        <f>'2020'!CP46</f>
        <v>874</v>
      </c>
      <c r="CT505" s="61">
        <f>'2020'!CQ46</f>
        <v>3337</v>
      </c>
      <c r="CU505" s="61">
        <f>'2020'!CR46</f>
        <v>103</v>
      </c>
      <c r="CV505" s="61">
        <f>'2020'!CS46</f>
        <v>59</v>
      </c>
      <c r="CW505" s="61">
        <f>'2020'!CT46</f>
        <v>4</v>
      </c>
      <c r="CX505" s="61">
        <f>'2020'!CU46</f>
        <v>19</v>
      </c>
      <c r="CY505" s="62">
        <f>'2020'!CV46</f>
        <v>0.5</v>
      </c>
      <c r="CZ505" s="62">
        <f>'2020'!CW46</f>
        <v>2.16</v>
      </c>
      <c r="DA505" s="62">
        <f>'2020'!CX46</f>
        <v>2.44</v>
      </c>
      <c r="DB505" s="62">
        <f>'2020'!CY46</f>
        <v>5.7</v>
      </c>
      <c r="DC505" s="62">
        <f>'2020'!CZ46</f>
        <v>11.7</v>
      </c>
      <c r="DD505" s="62">
        <f>'2020'!DE46</f>
        <v>34.799999999999997</v>
      </c>
      <c r="DE505" s="62">
        <f>'2020'!DF46</f>
        <v>10.6</v>
      </c>
      <c r="DF505" s="62">
        <f>'2020'!DG46</f>
        <v>56.7</v>
      </c>
      <c r="DG505" s="63">
        <f>'2020'!DH46</f>
        <v>41.9</v>
      </c>
      <c r="DH505" s="60">
        <f>'2020'!DI46</f>
        <v>702</v>
      </c>
      <c r="DI505" s="61">
        <f>'2020'!DJ46</f>
        <v>3164</v>
      </c>
      <c r="DJ505" s="61">
        <f>'2020'!DK46</f>
        <v>91</v>
      </c>
      <c r="DK505" s="61">
        <f>'2020'!DL46</f>
        <v>59</v>
      </c>
      <c r="DL505" s="61">
        <f>'2020'!DM46</f>
        <v>6</v>
      </c>
      <c r="DM505" s="61">
        <f>'2020'!DN46</f>
        <v>24</v>
      </c>
      <c r="DN505" s="62">
        <f>'2020'!DO46</f>
        <v>0.61</v>
      </c>
      <c r="DO505" s="62">
        <f>'2020'!DP46</f>
        <v>1.84</v>
      </c>
      <c r="DP505" s="62">
        <f>'2020'!DQ46</f>
        <v>2.1800000000000002</v>
      </c>
      <c r="DQ505" s="62">
        <f>'2020'!DR46</f>
        <v>4.5999999999999996</v>
      </c>
      <c r="DR505" s="62">
        <f>'2020'!DS46</f>
        <v>11.3</v>
      </c>
      <c r="DS505" s="62">
        <f>'2020'!DX46</f>
        <v>30.8</v>
      </c>
      <c r="DT505" s="62">
        <f>'2020'!DY46</f>
        <v>10.6</v>
      </c>
      <c r="DU505" s="62">
        <f>'2020'!DZ46</f>
        <v>70.599999999999994</v>
      </c>
      <c r="DV505" s="63">
        <f>'2020'!EA46</f>
        <v>29.4</v>
      </c>
    </row>
    <row r="506" spans="1:126" ht="15.75" customHeight="1" x14ac:dyDescent="0.2">
      <c r="A506" s="30">
        <f t="shared" si="49"/>
        <v>504</v>
      </c>
      <c r="B506" s="31">
        <f>'2019'!A42</f>
        <v>40</v>
      </c>
      <c r="C506" s="31">
        <v>2019</v>
      </c>
      <c r="D506" s="32" t="str">
        <f>'2019'!B42</f>
        <v>Felton Davis</v>
      </c>
      <c r="E506" s="32" t="str" cm="1">
        <f t="array" ref="E506">_xlfn.IFS(F506&gt;12.5,"Cornerstone",AND(F506&gt;11.995,F506&lt;12.5),"Elite",AND(F506&gt;11,F506&lt;12.995),"Elite Upside",AND(F506&gt;=9.69,F506&lt;10.999),"Upside",AND(F506&gt;8.4,F506&lt;9.999),"Upside Lite",AND(F506&gt;7.25,F506&lt;8.999),"Outlier",AND(F506&gt;=6,F506&lt;7.25),"Outlier Lite",F506&lt;6.999,"Purgatory")</f>
        <v>Purgatory</v>
      </c>
      <c r="F506" s="33">
        <f>'2019'!C42</f>
        <v>4.4371428571428568</v>
      </c>
      <c r="G506" s="33">
        <f t="shared" si="50"/>
        <v>18</v>
      </c>
      <c r="H506" s="303">
        <f t="shared" si="51"/>
        <v>-2.2926173900597759</v>
      </c>
      <c r="I506" s="34" t="str">
        <f>'2019'!D42</f>
        <v>Michigan State</v>
      </c>
      <c r="J506" s="35">
        <f>'2019'!E42</f>
        <v>2</v>
      </c>
      <c r="K506" s="36">
        <f>'2019'!F42</f>
        <v>35486</v>
      </c>
      <c r="L506" s="37">
        <f>'2019'!G42</f>
        <v>28.605479452054794</v>
      </c>
      <c r="M506" s="37" t="str">
        <f>'2019'!H42</f>
        <v>SR</v>
      </c>
      <c r="N506" s="37">
        <f>'2019'!I42</f>
        <v>22.175342465753424</v>
      </c>
      <c r="O506" s="37" t="str">
        <f>'2019'!J42</f>
        <v>Wide</v>
      </c>
      <c r="P506" s="37" t="str">
        <f>'2019'!K42</f>
        <v>SLOB</v>
      </c>
      <c r="Q506" s="37" t="str">
        <f>'2019'!L42</f>
        <v>Poor Separator</v>
      </c>
      <c r="R506" s="55">
        <f>'2019'!M42</f>
        <v>75</v>
      </c>
      <c r="S506" s="55">
        <f>'2019'!N42</f>
        <v>212</v>
      </c>
      <c r="T506" s="231">
        <f t="shared" si="52"/>
        <v>26.497889653557085</v>
      </c>
      <c r="U506" s="35">
        <f>'2019'!O42</f>
        <v>4.5999999999999996</v>
      </c>
      <c r="V506" s="56">
        <f>'2019'!P42</f>
        <v>0</v>
      </c>
      <c r="W506" s="57">
        <f>'2019'!Q42</f>
        <v>0</v>
      </c>
      <c r="X506" s="58">
        <f>'2019'!R42</f>
        <v>1.5248551387618176E-2</v>
      </c>
      <c r="Y506" s="58">
        <f>'2019'!S42</f>
        <v>5.6221889055472263E-2</v>
      </c>
      <c r="Z506" s="58">
        <f>'2019'!T42</f>
        <v>0.27734095782701929</v>
      </c>
      <c r="AA506" s="58">
        <f>'2019'!U42</f>
        <v>0.1678470254957507</v>
      </c>
      <c r="AB506" s="58">
        <f>'2019'!V42</f>
        <v>0.22259399166138499</v>
      </c>
      <c r="AC506" s="59">
        <f>'2019'!W42</f>
        <v>0.22259399166138499</v>
      </c>
      <c r="AD506" s="42">
        <f>'2019'!X42</f>
        <v>20.526027397260275</v>
      </c>
      <c r="AE506" s="43">
        <f>'2019'!Y42</f>
        <v>1.97</v>
      </c>
      <c r="AF506" s="43">
        <f>'2019'!Z42</f>
        <v>3.9</v>
      </c>
      <c r="AG506" s="43">
        <f>'2019'!AA42</f>
        <v>13.6</v>
      </c>
      <c r="AH506" s="43">
        <f>'2019'!AB42</f>
        <v>0.66</v>
      </c>
      <c r="AI506" s="43">
        <f>'2019'!AC42</f>
        <v>2.08</v>
      </c>
      <c r="AJ506" s="44">
        <f>'2019'!AD42</f>
        <v>5.2383966244725737E-2</v>
      </c>
      <c r="AK506" s="44">
        <f>'2019'!AE42</f>
        <v>0.18535864978902952</v>
      </c>
      <c r="AL506" s="45">
        <f>'2019'!AF42</f>
        <v>0.114</v>
      </c>
      <c r="AM506" s="46">
        <f t="shared" si="55"/>
        <v>0.53799999999999992</v>
      </c>
      <c r="AN506" s="45">
        <f>'2019'!AG42</f>
        <v>0.84499999999999997</v>
      </c>
      <c r="AO506" s="45">
        <f>'2019'!AH42</f>
        <v>0.155</v>
      </c>
      <c r="AP506" s="43">
        <f>'2019'!AI42</f>
        <v>94.696631301346159</v>
      </c>
      <c r="AQ506" s="47">
        <f>'2019'!AJ42</f>
        <v>97.610248030180969</v>
      </c>
      <c r="AR506" s="48">
        <f>'2019'!AK42</f>
        <v>6</v>
      </c>
      <c r="AS506" s="49">
        <f>'2019'!AL42</f>
        <v>5</v>
      </c>
      <c r="AT506" s="49">
        <f>'2019'!AM42</f>
        <v>3</v>
      </c>
      <c r="AU506" s="49">
        <f>'2019'!AN42</f>
        <v>1</v>
      </c>
      <c r="AV506" s="49">
        <f>'2019'!AO42</f>
        <v>6</v>
      </c>
      <c r="AW506" s="49">
        <f>'2019'!AP42</f>
        <v>6</v>
      </c>
      <c r="AX506" s="49">
        <f>'2019'!AQ42</f>
        <v>0</v>
      </c>
      <c r="AY506" s="50">
        <f>'2019'!AR42</f>
        <v>0</v>
      </c>
      <c r="AZ506" s="60">
        <f>'2019'!AS42</f>
        <v>0</v>
      </c>
      <c r="BA506" s="61">
        <f>'2019'!AT42</f>
        <v>3453</v>
      </c>
      <c r="BB506" s="61">
        <f>'2019'!AU42</f>
        <v>0</v>
      </c>
      <c r="BC506" s="61">
        <f>'2019'!AV42</f>
        <v>0</v>
      </c>
      <c r="BD506" s="61">
        <f>'2019'!AW42</f>
        <v>0</v>
      </c>
      <c r="BE506" s="61">
        <f>'2019'!AX42</f>
        <v>0</v>
      </c>
      <c r="BF506" s="62">
        <f>'2019'!AY42</f>
        <v>0</v>
      </c>
      <c r="BG506" s="62">
        <f>'2019'!AZ42</f>
        <v>0</v>
      </c>
      <c r="BH506" s="62">
        <f>'2019'!BA42</f>
        <v>0</v>
      </c>
      <c r="BI506" s="62">
        <f>'2019'!BB42</f>
        <v>0</v>
      </c>
      <c r="BJ506" s="62">
        <f>'2019'!BC42</f>
        <v>0</v>
      </c>
      <c r="BK506" s="62">
        <f>'2019'!BD42</f>
        <v>0</v>
      </c>
      <c r="BL506" s="62">
        <f>'2019'!BE42</f>
        <v>0</v>
      </c>
      <c r="BM506" s="62">
        <f>'2019'!BF42</f>
        <v>0</v>
      </c>
      <c r="BN506" s="63">
        <f>'2019'!BG42</f>
        <v>0</v>
      </c>
      <c r="BO506" s="60">
        <f>'2019'!BH42</f>
        <v>50</v>
      </c>
      <c r="BP506" s="61">
        <f>'2019'!BI42</f>
        <v>3279</v>
      </c>
      <c r="BQ506" s="61">
        <f>'2019'!BJ42</f>
        <v>4</v>
      </c>
      <c r="BR506" s="61">
        <f>'2019'!BK42</f>
        <v>2</v>
      </c>
      <c r="BS506" s="61">
        <f>'2019'!BL42</f>
        <v>0</v>
      </c>
      <c r="BT506" s="61">
        <f>'2019'!BM42</f>
        <v>26</v>
      </c>
      <c r="BU506" s="62">
        <f>'2019'!BN42</f>
        <v>0</v>
      </c>
      <c r="BV506" s="62">
        <f>'2019'!BO42</f>
        <v>0</v>
      </c>
      <c r="BW506" s="62">
        <f>'2019'!BP42</f>
        <v>3.57</v>
      </c>
      <c r="BX506" s="62">
        <f>'2019'!BQ42</f>
        <v>5.5</v>
      </c>
      <c r="BY506" s="62">
        <f>'2019'!BR42</f>
        <v>0</v>
      </c>
      <c r="BZ506" s="62">
        <f>'2019'!BS42</f>
        <v>0</v>
      </c>
      <c r="CA506" s="62">
        <f>'2019'!BT42</f>
        <v>33.299999999999997</v>
      </c>
      <c r="CB506" s="62">
        <f>'2019'!BU42</f>
        <v>85.7</v>
      </c>
      <c r="CC506" s="63">
        <f>'2019'!BV42</f>
        <v>14.3</v>
      </c>
      <c r="CD506" s="60">
        <f>'2019'!BW42</f>
        <v>150</v>
      </c>
      <c r="CE506" s="61">
        <f>'2019'!BX42</f>
        <v>2668</v>
      </c>
      <c r="CF506" s="61">
        <f>'2019'!BY42</f>
        <v>26</v>
      </c>
      <c r="CG506" s="61">
        <f>'2019'!BZ42</f>
        <v>12</v>
      </c>
      <c r="CH506" s="61">
        <f>'2019'!CA42</f>
        <v>1</v>
      </c>
      <c r="CI506" s="61">
        <f>'2019'!CB42</f>
        <v>19</v>
      </c>
      <c r="CJ506" s="62">
        <f>'2019'!CC42</f>
        <v>0</v>
      </c>
      <c r="CK506" s="62">
        <f>'2019'!CD42</f>
        <v>0</v>
      </c>
      <c r="CL506" s="62">
        <f>'2019'!CE42</f>
        <v>1.1100000000000001</v>
      </c>
      <c r="CM506" s="62">
        <f>'2019'!CF42</f>
        <v>2.2000000000000002</v>
      </c>
      <c r="CN506" s="62">
        <f>'2019'!CG42</f>
        <v>15.8</v>
      </c>
      <c r="CO506" s="62">
        <f>'2019'!CH42</f>
        <v>0</v>
      </c>
      <c r="CP506" s="62">
        <f>'2019'!CI42</f>
        <v>7.7</v>
      </c>
      <c r="CQ506" s="62">
        <f>'2019'!CJ42</f>
        <v>84.1</v>
      </c>
      <c r="CR506" s="63">
        <f>'2019'!CK42</f>
        <v>15.9</v>
      </c>
      <c r="CS506" s="60">
        <f>'2019'!CL42</f>
        <v>776</v>
      </c>
      <c r="CT506" s="61">
        <f>'2019'!CM42</f>
        <v>2798</v>
      </c>
      <c r="CU506" s="61">
        <f>'2019'!CN42</f>
        <v>98</v>
      </c>
      <c r="CV506" s="61">
        <f>'2019'!CO42</f>
        <v>55</v>
      </c>
      <c r="CW506" s="61">
        <f>'2019'!CP42</f>
        <v>9</v>
      </c>
      <c r="CX506" s="61">
        <f>'2019'!CQ42</f>
        <v>20</v>
      </c>
      <c r="CY506" s="62">
        <f>'2019'!CR42</f>
        <v>0.66</v>
      </c>
      <c r="CZ506" s="62">
        <f>'2019'!CS42</f>
        <v>2.0699999999999998</v>
      </c>
      <c r="DA506" s="62">
        <f>'2019'!CT42</f>
        <v>1.97</v>
      </c>
      <c r="DB506" s="62">
        <f>'2019'!CU42</f>
        <v>3.4</v>
      </c>
      <c r="DC506" s="62">
        <f>'2019'!CV42</f>
        <v>13.6</v>
      </c>
      <c r="DD506" s="62">
        <f>'2019'!DA42</f>
        <v>52.9</v>
      </c>
      <c r="DE506" s="62">
        <f>'2019'!DB42</f>
        <v>8.3000000000000007</v>
      </c>
      <c r="DF506" s="62">
        <f>'2019'!DC42</f>
        <v>80.8</v>
      </c>
      <c r="DG506" s="63">
        <f>'2019'!DD42</f>
        <v>19.2</v>
      </c>
      <c r="DH506" s="60">
        <f>'2019'!DE42</f>
        <v>474</v>
      </c>
      <c r="DI506" s="61">
        <f>'2019'!DF42</f>
        <v>2824</v>
      </c>
      <c r="DJ506" s="61">
        <f>'2019'!DG42</f>
        <v>59</v>
      </c>
      <c r="DK506" s="61">
        <f>'2019'!DH42</f>
        <v>31</v>
      </c>
      <c r="DL506" s="61">
        <f>'2019'!DI42</f>
        <v>4</v>
      </c>
      <c r="DM506" s="61">
        <f>'2019'!DJ42</f>
        <v>12</v>
      </c>
      <c r="DN506" s="62">
        <f>'2019'!DK42</f>
        <v>0.56000000000000005</v>
      </c>
      <c r="DO506" s="62">
        <f>'2019'!DL42</f>
        <v>2.08</v>
      </c>
      <c r="DP506" s="62">
        <f>'2019'!DM42</f>
        <v>1.91</v>
      </c>
      <c r="DQ506" s="62">
        <f>'2019'!DN42</f>
        <v>3.9</v>
      </c>
      <c r="DR506" s="62">
        <f>'2019'!DO42</f>
        <v>11.9</v>
      </c>
      <c r="DS506" s="62">
        <f>'2019'!DT42</f>
        <v>53.8</v>
      </c>
      <c r="DT506" s="62">
        <f>'2019'!DU42</f>
        <v>11.4</v>
      </c>
      <c r="DU506" s="62">
        <f>'2019'!DV42</f>
        <v>88.2</v>
      </c>
      <c r="DV506" s="63">
        <f>'2019'!DW42</f>
        <v>11.8</v>
      </c>
    </row>
    <row r="507" spans="1:126" ht="15.75" customHeight="1" x14ac:dyDescent="0.2">
      <c r="A507" s="30">
        <f t="shared" si="49"/>
        <v>505</v>
      </c>
      <c r="B507" s="31">
        <f>'2022'!A48</f>
        <v>46</v>
      </c>
      <c r="C507" s="31">
        <v>2022</v>
      </c>
      <c r="D507" s="32" t="str">
        <f>'2022'!B48</f>
        <v>Johnny Johnson III</v>
      </c>
      <c r="E507" s="32" t="str" cm="1">
        <f t="array" ref="E507">_xlfn.IFS(F507&gt;12.5,"Cornerstone",AND(F507&gt;11.995,F507&lt;12.5),"Elite",AND(F507&gt;11,F507&lt;12.995),"Elite Upside",AND(F507&gt;=9.69,F507&lt;10.999),"Upside",AND(F507&gt;8.4,F507&lt;9.999),"Upside Lite",AND(F507&gt;7.25,F507&lt;8.999),"Outlier",AND(F507&gt;=6,F507&lt;7.25),"Outlier Lite",F507&lt;6.999,"Purgatory")</f>
        <v>Purgatory</v>
      </c>
      <c r="F507" s="33">
        <f>'2022'!C48</f>
        <v>4.4342857142857142</v>
      </c>
      <c r="G507" s="33">
        <f t="shared" si="50"/>
        <v>17.8</v>
      </c>
      <c r="H507" s="303">
        <f t="shared" si="51"/>
        <v>-2.2942572599137212</v>
      </c>
      <c r="I507" s="34" t="str">
        <f>'2022'!D48</f>
        <v>Oregon</v>
      </c>
      <c r="J507" s="35">
        <f>'2022'!E48</f>
        <v>5</v>
      </c>
      <c r="K507" s="36">
        <f>'2022'!F48</f>
        <v>36294</v>
      </c>
      <c r="L507" s="37">
        <f>'2022'!G48</f>
        <v>26.391780821917809</v>
      </c>
      <c r="M507" s="37" t="str">
        <f>'2022'!H48</f>
        <v>SR</v>
      </c>
      <c r="N507" s="37">
        <f>'2022'!I48</f>
        <v>22.972602739726028</v>
      </c>
      <c r="O507" s="37" t="str">
        <f>'2022'!J48</f>
        <v>Wide</v>
      </c>
      <c r="P507" s="37" t="str">
        <f>'2022'!K48</f>
        <v>PROTO Z</v>
      </c>
      <c r="Q507" s="37" t="str">
        <f>'2022'!L48</f>
        <v>Poor Separator</v>
      </c>
      <c r="R507" s="55">
        <f>'2022'!M48</f>
        <v>73</v>
      </c>
      <c r="S507" s="55">
        <f>'2022'!N48</f>
        <v>198</v>
      </c>
      <c r="T507" s="231">
        <f t="shared" si="52"/>
        <v>26.122661515354938</v>
      </c>
      <c r="U507" s="35">
        <f>'2022'!O48</f>
        <v>4.5999999999999996</v>
      </c>
      <c r="V507" s="56">
        <f>'2022'!P48</f>
        <v>0</v>
      </c>
      <c r="W507" s="57">
        <f>'2022'!Q48</f>
        <v>0.12110166059133252</v>
      </c>
      <c r="X507" s="58">
        <f>'2022'!R48</f>
        <v>6.6728739913097454E-2</v>
      </c>
      <c r="Y507" s="58">
        <f>'2022'!S48</f>
        <v>0.23125864453665285</v>
      </c>
      <c r="Z507" s="58">
        <f>'2022'!T48</f>
        <v>0.15496227510156704</v>
      </c>
      <c r="AA507" s="58">
        <f>'2022'!U48</f>
        <v>0.10038734667527437</v>
      </c>
      <c r="AB507" s="58">
        <f>'2022'!V48</f>
        <v>0.16582299560596361</v>
      </c>
      <c r="AC507" s="59">
        <f>'2022'!W48</f>
        <v>0.15753184582566543</v>
      </c>
      <c r="AD507" s="42">
        <f>'2022'!X48</f>
        <v>20.312328767123287</v>
      </c>
      <c r="AE507" s="43">
        <f>'2022'!Y48</f>
        <v>1.85</v>
      </c>
      <c r="AF507" s="43">
        <f>'2022'!Z48</f>
        <v>4.5</v>
      </c>
      <c r="AG507" s="43">
        <f>'2022'!AA48</f>
        <v>11</v>
      </c>
      <c r="AH507" s="43">
        <f>'2022'!AB48</f>
        <v>0.88</v>
      </c>
      <c r="AI507" s="43">
        <f>'2022'!AC48</f>
        <v>2</v>
      </c>
      <c r="AJ507" s="44">
        <f>'2022'!AD48</f>
        <v>5.3536977491961416E-2</v>
      </c>
      <c r="AK507" s="44">
        <f>'2022'!AE48</f>
        <v>0.1487138263665595</v>
      </c>
      <c r="AL507" s="45">
        <f>'2022'!AF48</f>
        <v>7.400000000000001E-2</v>
      </c>
      <c r="AM507" s="46">
        <f t="shared" si="55"/>
        <v>0.44400000000000001</v>
      </c>
      <c r="AN507" s="45">
        <f>'2022'!AG48</f>
        <v>0.76300000000000012</v>
      </c>
      <c r="AO507" s="45">
        <f>'2022'!AH48</f>
        <v>0.23200000000000001</v>
      </c>
      <c r="AP507" s="43">
        <f>'2022'!AI48</f>
        <v>88.443080177672357</v>
      </c>
      <c r="AQ507" s="47">
        <f>'2022'!AJ48</f>
        <v>87.542136342950471</v>
      </c>
      <c r="AR507" s="48">
        <f>'2022'!AK48</f>
        <v>4</v>
      </c>
      <c r="AS507" s="49">
        <f>'2022'!AL48</f>
        <v>6</v>
      </c>
      <c r="AT507" s="49">
        <f>'2022'!AM48</f>
        <v>3</v>
      </c>
      <c r="AU507" s="49">
        <f>'2022'!AN48</f>
        <v>2</v>
      </c>
      <c r="AV507" s="49">
        <f>'2022'!AO48</f>
        <v>6</v>
      </c>
      <c r="AW507" s="49">
        <f>'2022'!AP48</f>
        <v>4</v>
      </c>
      <c r="AX507" s="49">
        <f>'2022'!AQ48</f>
        <v>0</v>
      </c>
      <c r="AY507" s="50">
        <f>'2022'!AR48</f>
        <v>0</v>
      </c>
      <c r="AZ507" s="60">
        <f>'2022'!AS48</f>
        <v>299</v>
      </c>
      <c r="BA507" s="61">
        <f>'2022'!AT48</f>
        <v>2469</v>
      </c>
      <c r="BB507" s="61">
        <f>'2022'!AU48</f>
        <v>31</v>
      </c>
      <c r="BC507" s="61">
        <f>'2022'!AV48</f>
        <v>21</v>
      </c>
      <c r="BD507" s="61">
        <f>'2022'!AW48</f>
        <v>1</v>
      </c>
      <c r="BE507" s="61">
        <f>'2022'!AX48</f>
        <v>18</v>
      </c>
      <c r="BF507" s="62">
        <f>'2022'!AY48</f>
        <v>0.9</v>
      </c>
      <c r="BG507" s="62">
        <f>'2022'!AZ48</f>
        <v>1.23</v>
      </c>
      <c r="BH507" s="62">
        <f>'2022'!BA48</f>
        <v>1.1499999999999999</v>
      </c>
      <c r="BI507" s="62">
        <f>'2022'!BB48</f>
        <v>4.7</v>
      </c>
      <c r="BJ507" s="62">
        <f>'2022'!BC48</f>
        <v>14.7</v>
      </c>
      <c r="BK507" s="62">
        <f>'2022'!BH48</f>
        <v>50</v>
      </c>
      <c r="BL507" s="62">
        <f>'2022'!BI48</f>
        <v>8.6999999999999993</v>
      </c>
      <c r="BM507" s="62">
        <f>'2022'!BJ48</f>
        <v>87</v>
      </c>
      <c r="BN507" s="63">
        <f>'2022'!BK48</f>
        <v>13</v>
      </c>
      <c r="BO507" s="60">
        <f>'2022'!BL48</f>
        <v>215</v>
      </c>
      <c r="BP507" s="61">
        <f>'2022'!BM48</f>
        <v>3222</v>
      </c>
      <c r="BQ507" s="61">
        <f>'2022'!BN48</f>
        <v>41</v>
      </c>
      <c r="BR507" s="61">
        <f>'2022'!BO48</f>
        <v>17</v>
      </c>
      <c r="BS507" s="61">
        <f>'2022'!BP48</f>
        <v>4</v>
      </c>
      <c r="BT507" s="61">
        <f>'2022'!BQ48</f>
        <v>29</v>
      </c>
      <c r="BU507" s="62">
        <f>'2022'!BR48</f>
        <v>0.06</v>
      </c>
      <c r="BV507" s="62">
        <f>'2022'!BS48</f>
        <v>0.61</v>
      </c>
      <c r="BW507" s="62">
        <f>'2022'!BT48</f>
        <v>0.9</v>
      </c>
      <c r="BX507" s="62">
        <f>'2022'!BU48</f>
        <v>5.0999999999999996</v>
      </c>
      <c r="BY507" s="62">
        <f>'2022'!BV48</f>
        <v>11.4</v>
      </c>
      <c r="BZ507" s="62">
        <f>'2022'!CA48</f>
        <v>27.3</v>
      </c>
      <c r="CA507" s="62">
        <f>'2022'!CB48</f>
        <v>29.2</v>
      </c>
      <c r="CB507" s="62">
        <f>'2022'!CC48</f>
        <v>91.9</v>
      </c>
      <c r="CC507" s="63">
        <f>'2022'!CD48</f>
        <v>7.3</v>
      </c>
      <c r="CD507" s="60">
        <f>'2022'!CE48</f>
        <v>836</v>
      </c>
      <c r="CE507" s="61">
        <f>'2022'!CF48</f>
        <v>3615</v>
      </c>
      <c r="CF507" s="61">
        <f>'2022'!CG48</f>
        <v>88</v>
      </c>
      <c r="CG507" s="61">
        <f>'2022'!CH48</f>
        <v>57</v>
      </c>
      <c r="CH507" s="61">
        <f>'2022'!CI48</f>
        <v>7</v>
      </c>
      <c r="CI507" s="61">
        <f>'2022'!CJ48</f>
        <v>35</v>
      </c>
      <c r="CJ507" s="62">
        <f>'2022'!CK48</f>
        <v>0.69</v>
      </c>
      <c r="CK507" s="62">
        <f>'2022'!CL48</f>
        <v>2</v>
      </c>
      <c r="CL507" s="62">
        <f>'2022'!CM48</f>
        <v>2.06</v>
      </c>
      <c r="CM507" s="62">
        <f>'2022'!CN48</f>
        <v>6.1</v>
      </c>
      <c r="CN507" s="62">
        <f>'2022'!CO48</f>
        <v>12.6</v>
      </c>
      <c r="CO507" s="62">
        <f>'2022'!CT48</f>
        <v>44.4</v>
      </c>
      <c r="CP507" s="62">
        <f>'2022'!CU48</f>
        <v>10.9</v>
      </c>
      <c r="CQ507" s="62">
        <f>'2022'!CV48</f>
        <v>80.5</v>
      </c>
      <c r="CR507" s="63">
        <f>'2022'!CW48</f>
        <v>18.8</v>
      </c>
      <c r="CS507" s="60">
        <f>'2022'!CX48</f>
        <v>267</v>
      </c>
      <c r="CT507" s="61">
        <f>'2022'!CY48</f>
        <v>1723</v>
      </c>
      <c r="CU507" s="61">
        <f>'2022'!CZ48</f>
        <v>28</v>
      </c>
      <c r="CV507" s="61">
        <f>'2022'!DA48</f>
        <v>19</v>
      </c>
      <c r="CW507" s="61">
        <f>'2022'!DB48</f>
        <v>2</v>
      </c>
      <c r="CX507" s="61">
        <f>'2022'!DC48</f>
        <v>15</v>
      </c>
      <c r="CY507" s="62">
        <f>'2022'!DD48</f>
        <v>0.63</v>
      </c>
      <c r="CZ507" s="62">
        <f>'2022'!DE48</f>
        <v>1.36</v>
      </c>
      <c r="DA507" s="62">
        <f>'2022'!DF48</f>
        <v>1.33</v>
      </c>
      <c r="DB507" s="62">
        <f>'2022'!DG48</f>
        <v>3.5</v>
      </c>
      <c r="DC507" s="62">
        <f>'2022'!DH48</f>
        <v>11</v>
      </c>
      <c r="DD507" s="62">
        <f>'2022'!DM48</f>
        <v>50</v>
      </c>
      <c r="DE507" s="62">
        <f>'2022'!DN48</f>
        <v>5</v>
      </c>
      <c r="DF507" s="62">
        <f>'2022'!DO48</f>
        <v>72.900000000000006</v>
      </c>
      <c r="DG507" s="63">
        <f>'2022'!DP48</f>
        <v>26.1</v>
      </c>
      <c r="DH507" s="60">
        <f>'2022'!DQ48</f>
        <v>311</v>
      </c>
      <c r="DI507" s="61">
        <f>'2022'!DR48</f>
        <v>3098</v>
      </c>
      <c r="DJ507" s="61">
        <f>'2022'!DS48</f>
        <v>34</v>
      </c>
      <c r="DK507" s="61">
        <f>'2022'!DT48</f>
        <v>25</v>
      </c>
      <c r="DL507" s="61">
        <f>'2022'!DU48</f>
        <v>1</v>
      </c>
      <c r="DM507" s="61">
        <f>'2022'!DV48</f>
        <v>20</v>
      </c>
      <c r="DN507" s="62">
        <f>'2022'!DW48</f>
        <v>0.88</v>
      </c>
      <c r="DO507" s="62">
        <f>'2022'!DX48</f>
        <v>1.25</v>
      </c>
      <c r="DP507" s="62">
        <f>'2022'!DY48</f>
        <v>1.85</v>
      </c>
      <c r="DQ507" s="62">
        <f>'2022'!DZ48</f>
        <v>4.5</v>
      </c>
      <c r="DR507" s="62">
        <f>'2022'!EA48</f>
        <v>10.8</v>
      </c>
      <c r="DS507" s="62">
        <f>'2022'!EF48</f>
        <v>44.4</v>
      </c>
      <c r="DT507" s="62">
        <f>'2022'!EG48</f>
        <v>7.4</v>
      </c>
      <c r="DU507" s="62">
        <f>'2022'!EH48</f>
        <v>79.7</v>
      </c>
      <c r="DV507" s="63">
        <f>'2022'!EI48</f>
        <v>20.3</v>
      </c>
    </row>
    <row r="508" spans="1:126" ht="15.75" customHeight="1" x14ac:dyDescent="0.2">
      <c r="A508" s="30">
        <f t="shared" si="49"/>
        <v>506</v>
      </c>
      <c r="B508" s="31">
        <f>'2019'!A43</f>
        <v>41</v>
      </c>
      <c r="C508" s="31">
        <v>2019</v>
      </c>
      <c r="D508" s="32" t="str">
        <f>'2019'!B43</f>
        <v>Jamal Custis</v>
      </c>
      <c r="E508" s="32" t="str" cm="1">
        <f t="array" ref="E508">_xlfn.IFS(F508&gt;12.5,"Cornerstone",AND(F508&gt;11.995,F508&lt;12.5),"Elite",AND(F508&gt;11,F508&lt;12.995),"Elite Upside",AND(F508&gt;=9.69,F508&lt;10.999),"Upside",AND(F508&gt;8.4,F508&lt;9.999),"Upside Lite",AND(F508&gt;7.25,F508&lt;8.999),"Outlier",AND(F508&gt;=6,F508&lt;7.25),"Outlier Lite",F508&lt;6.999,"Purgatory")</f>
        <v>Purgatory</v>
      </c>
      <c r="F508" s="33">
        <f>'2019'!C43</f>
        <v>4.3971428571428568</v>
      </c>
      <c r="G508" s="33">
        <f t="shared" si="50"/>
        <v>17.7</v>
      </c>
      <c r="H508" s="303">
        <f t="shared" si="51"/>
        <v>-2.3155755680150101</v>
      </c>
      <c r="I508" s="34" t="str">
        <f>'2019'!D43</f>
        <v>Syracuse</v>
      </c>
      <c r="J508" s="35">
        <f>'2019'!E43</f>
        <v>4</v>
      </c>
      <c r="K508" s="36">
        <f>'2019'!F43</f>
        <v>35009</v>
      </c>
      <c r="L508" s="37">
        <f>'2019'!G43</f>
        <v>29.912328767123288</v>
      </c>
      <c r="M508" s="37" t="str">
        <f>'2019'!H43</f>
        <v>SR</v>
      </c>
      <c r="N508" s="37">
        <f>'2019'!I43</f>
        <v>23.482191780821918</v>
      </c>
      <c r="O508" s="37" t="str">
        <f>'2019'!J43</f>
        <v>Wide</v>
      </c>
      <c r="P508" s="37" t="str">
        <f>'2019'!K43</f>
        <v>SLOB</v>
      </c>
      <c r="Q508" s="37" t="str">
        <f>'2019'!L43</f>
        <v>Poor Separator</v>
      </c>
      <c r="R508" s="55">
        <f>'2019'!M43</f>
        <v>77</v>
      </c>
      <c r="S508" s="55">
        <f>'2019'!N43</f>
        <v>214</v>
      </c>
      <c r="T508" s="231">
        <f t="shared" si="52"/>
        <v>25.376415468634612</v>
      </c>
      <c r="U508" s="35">
        <f>'2019'!O43</f>
        <v>4.5</v>
      </c>
      <c r="V508" s="56">
        <f>'2019'!P43</f>
        <v>0</v>
      </c>
      <c r="W508" s="57">
        <f>'2019'!Q43</f>
        <v>0</v>
      </c>
      <c r="X508" s="58">
        <f>'2019'!R43</f>
        <v>7.9744816586921844E-3</v>
      </c>
      <c r="Y508" s="58">
        <f>'2019'!S43</f>
        <v>1.8158236057068742E-3</v>
      </c>
      <c r="Z508" s="58">
        <f>'2019'!T43</f>
        <v>3.3917467495760314E-2</v>
      </c>
      <c r="AA508" s="58">
        <f>'2019'!U43</f>
        <v>0.26329555361813428</v>
      </c>
      <c r="AB508" s="58">
        <f>'2019'!V43</f>
        <v>0.26329555361813428</v>
      </c>
      <c r="AC508" s="59">
        <f>'2019'!W43</f>
        <v>0.25013077593722755</v>
      </c>
      <c r="AD508" s="42">
        <f>'2019'!X43</f>
        <v>22.832876712328765</v>
      </c>
      <c r="AE508" s="43">
        <f>'2019'!Y43</f>
        <v>1.7</v>
      </c>
      <c r="AF508" s="43">
        <f>'2019'!Z43</f>
        <v>4.5</v>
      </c>
      <c r="AG508" s="43">
        <f>'2019'!AA43</f>
        <v>16.8</v>
      </c>
      <c r="AH508" s="43">
        <f>'2019'!AB43</f>
        <v>0.56999999999999995</v>
      </c>
      <c r="AI508" s="43">
        <f>'2019'!AC43</f>
        <v>1.96</v>
      </c>
      <c r="AJ508" s="44">
        <f>'2019'!AD43</f>
        <v>4.3156732891832222E-2</v>
      </c>
      <c r="AK508" s="44">
        <f>'2019'!AE43</f>
        <v>0.12196467991169976</v>
      </c>
      <c r="AL508" s="45">
        <f>'2019'!AF43</f>
        <v>3.7999999999999999E-2</v>
      </c>
      <c r="AM508" s="46">
        <f t="shared" si="55"/>
        <v>0.34799999999999998</v>
      </c>
      <c r="AN508" s="45">
        <f>'2019'!AG43</f>
        <v>0.87149999999999994</v>
      </c>
      <c r="AO508" s="45">
        <f>'2019'!AH43</f>
        <v>0.1285</v>
      </c>
      <c r="AP508" s="43">
        <f>'2019'!AI43</f>
        <v>104.37433318091755</v>
      </c>
      <c r="AQ508" s="47">
        <f>'2019'!AJ43</f>
        <v>111.91770427125022</v>
      </c>
      <c r="AR508" s="48">
        <f>'2019'!AK43</f>
        <v>7</v>
      </c>
      <c r="AS508" s="49">
        <f>'2019'!AL43</f>
        <v>1</v>
      </c>
      <c r="AT508" s="49">
        <f>'2019'!AM43</f>
        <v>2</v>
      </c>
      <c r="AU508" s="49">
        <f>'2019'!AN43</f>
        <v>2</v>
      </c>
      <c r="AV508" s="49">
        <f>'2019'!AO43</f>
        <v>8</v>
      </c>
      <c r="AW508" s="49">
        <f>'2019'!AP43</f>
        <v>8</v>
      </c>
      <c r="AX508" s="49">
        <f>'2019'!AQ43</f>
        <v>0</v>
      </c>
      <c r="AY508" s="50">
        <f>'2019'!AR43</f>
        <v>0</v>
      </c>
      <c r="AZ508" s="60">
        <f>'2019'!AS43</f>
        <v>0</v>
      </c>
      <c r="BA508" s="61">
        <f>'2019'!AT43</f>
        <v>2209</v>
      </c>
      <c r="BB508" s="61">
        <f>'2019'!AU43</f>
        <v>11</v>
      </c>
      <c r="BC508" s="61">
        <f>'2019'!AV43</f>
        <v>5</v>
      </c>
      <c r="BD508" s="61">
        <f>'2019'!AW43</f>
        <v>0</v>
      </c>
      <c r="BE508" s="61">
        <f>'2019'!AX43</f>
        <v>0</v>
      </c>
      <c r="BF508" s="62">
        <f>'2019'!AY43</f>
        <v>0</v>
      </c>
      <c r="BG508" s="62">
        <f>'2019'!AZ43</f>
        <v>0</v>
      </c>
      <c r="BH508" s="62">
        <f>'2019'!BA43</f>
        <v>0</v>
      </c>
      <c r="BI508" s="62">
        <f>'2019'!BB43</f>
        <v>0</v>
      </c>
      <c r="BJ508" s="62">
        <f>'2019'!BC43</f>
        <v>0</v>
      </c>
      <c r="BK508" s="62">
        <f>'2019'!BD43</f>
        <v>0</v>
      </c>
      <c r="BL508" s="62">
        <f>'2019'!BE43</f>
        <v>28.6</v>
      </c>
      <c r="BM508" s="62">
        <f>'2019'!BF43</f>
        <v>8.6</v>
      </c>
      <c r="BN508" s="63">
        <f>'2019'!BG43</f>
        <v>91.4</v>
      </c>
      <c r="BO508" s="60">
        <f>'2019'!BH43</f>
        <v>15</v>
      </c>
      <c r="BP508" s="61">
        <f>'2019'!BI43</f>
        <v>1881</v>
      </c>
      <c r="BQ508" s="61">
        <f>'2019'!BJ43</f>
        <v>3</v>
      </c>
      <c r="BR508" s="61">
        <f>'2019'!BK43</f>
        <v>1</v>
      </c>
      <c r="BS508" s="61">
        <f>'2019'!BL43</f>
        <v>1</v>
      </c>
      <c r="BT508" s="61">
        <f>'2019'!BM43</f>
        <v>19</v>
      </c>
      <c r="BU508" s="62">
        <f>'2019'!BN43</f>
        <v>0</v>
      </c>
      <c r="BV508" s="62">
        <f>'2019'!BO43</f>
        <v>0</v>
      </c>
      <c r="BW508" s="62">
        <f>'2019'!BP43</f>
        <v>0.57999999999999996</v>
      </c>
      <c r="BX508" s="62">
        <f>'2019'!BQ43</f>
        <v>0</v>
      </c>
      <c r="BY508" s="62">
        <f>'2019'!BR43</f>
        <v>0</v>
      </c>
      <c r="BZ508" s="62">
        <f>'2019'!BS43</f>
        <v>0</v>
      </c>
      <c r="CA508" s="62">
        <f>'2019'!BT43</f>
        <v>0</v>
      </c>
      <c r="CB508" s="62">
        <f>'2019'!BU43</f>
        <v>76.900000000000006</v>
      </c>
      <c r="CC508" s="63">
        <f>'2019'!BV43</f>
        <v>23.1</v>
      </c>
      <c r="CD508" s="60">
        <f>'2019'!BW43</f>
        <v>7</v>
      </c>
      <c r="CE508" s="61">
        <f>'2019'!BX43</f>
        <v>3855</v>
      </c>
      <c r="CF508" s="61">
        <f>'2019'!BY43</f>
        <v>0</v>
      </c>
      <c r="CG508" s="61">
        <f>'2019'!BZ43</f>
        <v>0</v>
      </c>
      <c r="CH508" s="61">
        <f>'2019'!CA43</f>
        <v>0</v>
      </c>
      <c r="CI508" s="61">
        <f>'2019'!CB43</f>
        <v>0</v>
      </c>
      <c r="CJ508" s="62">
        <f>'2019'!CC43</f>
        <v>0</v>
      </c>
      <c r="CK508" s="62">
        <f>'2019'!CD43</f>
        <v>0</v>
      </c>
      <c r="CL508" s="62">
        <f>'2019'!CE43</f>
        <v>0</v>
      </c>
      <c r="CM508" s="62">
        <f>'2019'!CF43</f>
        <v>0</v>
      </c>
      <c r="CN508" s="62">
        <f>'2019'!CG43</f>
        <v>0</v>
      </c>
      <c r="CO508" s="62">
        <f>'2019'!CH43</f>
        <v>0</v>
      </c>
      <c r="CP508" s="62">
        <f>'2019'!CI43</f>
        <v>0</v>
      </c>
      <c r="CQ508" s="62">
        <f>'2019'!CJ43</f>
        <v>0</v>
      </c>
      <c r="CR508" s="63">
        <f>'2019'!CK43</f>
        <v>0</v>
      </c>
      <c r="CS508" s="60">
        <f>'2019'!CL43</f>
        <v>120</v>
      </c>
      <c r="CT508" s="61">
        <f>'2019'!CM43</f>
        <v>3538</v>
      </c>
      <c r="CU508" s="61">
        <f>'2019'!CN43</f>
        <v>18</v>
      </c>
      <c r="CV508" s="61">
        <f>'2019'!CO43</f>
        <v>8</v>
      </c>
      <c r="CW508" s="61">
        <f>'2019'!CP43</f>
        <v>1</v>
      </c>
      <c r="CX508" s="61">
        <f>'2019'!CQ43</f>
        <v>20</v>
      </c>
      <c r="CY508" s="62">
        <f>'2019'!CR43</f>
        <v>0.47</v>
      </c>
      <c r="CZ508" s="62">
        <f>'2019'!CS43</f>
        <v>0.48</v>
      </c>
      <c r="DA508" s="62">
        <f>'2019'!CT43</f>
        <v>0.99</v>
      </c>
      <c r="DB508" s="62">
        <f>'2019'!CU43</f>
        <v>4.4000000000000004</v>
      </c>
      <c r="DC508" s="62">
        <f>'2019'!CV43</f>
        <v>16.8</v>
      </c>
      <c r="DD508" s="62">
        <f>'2019'!DA43</f>
        <v>14.3</v>
      </c>
      <c r="DE508" s="62">
        <f>'2019'!DB43</f>
        <v>27.3</v>
      </c>
      <c r="DF508" s="62">
        <f>'2019'!DC43</f>
        <v>91.5</v>
      </c>
      <c r="DG508" s="63">
        <f>'2019'!DD43</f>
        <v>8.5</v>
      </c>
      <c r="DH508" s="60">
        <f>'2019'!DE43</f>
        <v>906</v>
      </c>
      <c r="DI508" s="61">
        <f>'2019'!DF43</f>
        <v>3441</v>
      </c>
      <c r="DJ508" s="61">
        <f>'2019'!DG43</f>
        <v>88</v>
      </c>
      <c r="DK508" s="61">
        <f>'2019'!DH43</f>
        <v>50</v>
      </c>
      <c r="DL508" s="61">
        <f>'2019'!DI43</f>
        <v>6</v>
      </c>
      <c r="DM508" s="61">
        <f>'2019'!DJ43</f>
        <v>22</v>
      </c>
      <c r="DN508" s="62">
        <f>'2019'!DK43</f>
        <v>0.56999999999999995</v>
      </c>
      <c r="DO508" s="62">
        <f>'2019'!DL43</f>
        <v>1.96</v>
      </c>
      <c r="DP508" s="62">
        <f>'2019'!DM43</f>
        <v>1.7</v>
      </c>
      <c r="DQ508" s="62">
        <f>'2019'!DN43</f>
        <v>4.5</v>
      </c>
      <c r="DR508" s="62">
        <f>'2019'!DO43</f>
        <v>15.6</v>
      </c>
      <c r="DS508" s="62">
        <f>'2019'!DT43</f>
        <v>34.799999999999997</v>
      </c>
      <c r="DT508" s="62">
        <f>'2019'!DU43</f>
        <v>3.8</v>
      </c>
      <c r="DU508" s="62">
        <f>'2019'!DV43</f>
        <v>82.8</v>
      </c>
      <c r="DV508" s="63">
        <f>'2019'!DW43</f>
        <v>17.2</v>
      </c>
    </row>
    <row r="509" spans="1:126" ht="15.75" customHeight="1" x14ac:dyDescent="0.2">
      <c r="A509" s="30">
        <f t="shared" si="49"/>
        <v>507</v>
      </c>
      <c r="B509" s="31">
        <f>'2026 - WIP'!A46</f>
        <v>44</v>
      </c>
      <c r="C509" s="31">
        <v>2026</v>
      </c>
      <c r="D509" s="32" t="str">
        <f>'2026 - WIP'!B46</f>
        <v>Caullin Lacy</v>
      </c>
      <c r="E509" s="32" t="str" cm="1">
        <f t="array" ref="E509">_xlfn.IFS(F509&gt;12.5,"Cornerstone",AND(F509&gt;11.995,F509&lt;12.5),"Elite",AND(F509&gt;11,F509&lt;12.995),"Elite Upside",AND(F509&gt;=9.69,F509&lt;10.999),"Upside",AND(F509&gt;8.4,F509&lt;9.999),"Upside Lite",AND(F509&gt;7.25,F509&lt;8.999),"Outlier",AND(F509&gt;=6,F509&lt;7.25),"Outlier Lite",F509&lt;6.999,"Purgatory")</f>
        <v>Purgatory</v>
      </c>
      <c r="F509" s="33">
        <f>'2026 - WIP'!C46</f>
        <v>4.3828571428571426</v>
      </c>
      <c r="G509" s="33">
        <f t="shared" si="50"/>
        <v>17.5</v>
      </c>
      <c r="H509" s="303">
        <f t="shared" si="51"/>
        <v>-2.3237749172847364</v>
      </c>
      <c r="I509" s="34" t="str">
        <f>'2026 - WIP'!D46</f>
        <v>Louisville</v>
      </c>
      <c r="J509" s="35">
        <f>'2026 - WIP'!E46</f>
        <v>4</v>
      </c>
      <c r="K509" s="36">
        <f>'2026 - WIP'!F46</f>
        <v>37247</v>
      </c>
      <c r="L509" s="37">
        <f>'2026 - WIP'!G46</f>
        <v>23.780821917808218</v>
      </c>
      <c r="M509" s="37" t="str">
        <f>'2026 - WIP'!H46</f>
        <v>RS SR</v>
      </c>
      <c r="N509" s="37">
        <f>'2026 - WIP'!I46</f>
        <v>24.361643835616437</v>
      </c>
      <c r="O509" s="37" t="str">
        <f>'2026 - WIP'!J46</f>
        <v>Slot</v>
      </c>
      <c r="P509" s="37" t="str">
        <f>'2026 - WIP'!K46</f>
        <v>PROTO Z</v>
      </c>
      <c r="Q509" s="37" t="str">
        <f>'2026 - WIP'!L46</f>
        <v>Poor Separator</v>
      </c>
      <c r="R509" s="35">
        <f>'2026 - WIP'!M46</f>
        <v>70</v>
      </c>
      <c r="S509" s="35">
        <f>'2026 - WIP'!N46</f>
        <v>180</v>
      </c>
      <c r="T509" s="231">
        <f t="shared" si="52"/>
        <v>25.827024715273918</v>
      </c>
      <c r="U509" s="35">
        <f>'2026 - WIP'!O46</f>
        <v>4.5</v>
      </c>
      <c r="V509" s="38">
        <f>'2026 - WIP'!P46</f>
        <v>0</v>
      </c>
      <c r="W509" s="57">
        <f>'2026 - WIP'!Q46</f>
        <v>0.10014204545454546</v>
      </c>
      <c r="X509" s="58">
        <f>'2026 - WIP'!R46</f>
        <v>0.23370127630217316</v>
      </c>
      <c r="Y509" s="58">
        <f>'2026 - WIP'!S46</f>
        <v>0.40548098434004481</v>
      </c>
      <c r="Z509" s="58">
        <f>'2026 - WIP'!T46</f>
        <v>0.14842862552063613</v>
      </c>
      <c r="AA509" s="58">
        <f>'2026 - WIP'!U46</f>
        <v>0</v>
      </c>
      <c r="AB509" s="58">
        <f>'2026 - WIP'!V46</f>
        <v>0.27695480493034047</v>
      </c>
      <c r="AC509" s="59">
        <f>'2026 - WIP'!W46</f>
        <v>0.26310706468382344</v>
      </c>
      <c r="AD509" s="42">
        <f>'2026 - WIP'!X46</f>
        <v>20.706849315068492</v>
      </c>
      <c r="AE509" s="43">
        <f>'2026 - WIP'!Y46</f>
        <v>3.14</v>
      </c>
      <c r="AF509" s="43">
        <f>'2026 - WIP'!Z46</f>
        <v>9.3000000000000007</v>
      </c>
      <c r="AG509" s="43">
        <f>'2026 - WIP'!AA46</f>
        <v>12.5</v>
      </c>
      <c r="AH509" s="43">
        <f>'2026 - WIP'!AB46</f>
        <v>0</v>
      </c>
      <c r="AI509" s="43">
        <f>'2026 - WIP'!AC46</f>
        <v>0</v>
      </c>
      <c r="AJ509" s="44">
        <f>'2026 - WIP'!AD46</f>
        <v>7.0714285714285716E-2</v>
      </c>
      <c r="AK509" s="44">
        <f>'2026 - WIP'!AE46</f>
        <v>0.12214285714285715</v>
      </c>
      <c r="AL509" s="45">
        <f>'2026 - WIP'!AF46</f>
        <v>0.1</v>
      </c>
      <c r="AM509" s="46">
        <f t="shared" si="55"/>
        <v>0</v>
      </c>
      <c r="AN509" s="45">
        <f>'2026 - WIP'!AG46</f>
        <v>4.2999999999999997E-2</v>
      </c>
      <c r="AO509" s="45">
        <f>'2026 - WIP'!AH46</f>
        <v>0.94400000000000006</v>
      </c>
      <c r="AP509" s="43">
        <f>'2026 - WIP'!AI46</f>
        <v>87.791495198902609</v>
      </c>
      <c r="AQ509" s="47">
        <f>'2026 - WIP'!AJ46</f>
        <v>81.595930065590338</v>
      </c>
      <c r="AR509" s="48">
        <f>'2026 - WIP'!AK46</f>
        <v>7</v>
      </c>
      <c r="AS509" s="49">
        <f>'2026 - WIP'!AL46</f>
        <v>5</v>
      </c>
      <c r="AT509" s="49">
        <f>'2026 - WIP'!AM46</f>
        <v>6</v>
      </c>
      <c r="AU509" s="49">
        <f>'2026 - WIP'!AN46</f>
        <v>7</v>
      </c>
      <c r="AV509" s="49">
        <f>'2026 - WIP'!AO46</f>
        <v>8</v>
      </c>
      <c r="AW509" s="49">
        <f>'2026 - WIP'!AP46</f>
        <v>3</v>
      </c>
      <c r="AX509" s="49">
        <f>'2026 - WIP'!AQ46</f>
        <v>0</v>
      </c>
      <c r="AY509" s="50">
        <f>'2026 - WIP'!AR46</f>
        <v>0</v>
      </c>
      <c r="AZ509" s="60">
        <f>'2026 - WIP'!AS46</f>
        <v>282</v>
      </c>
      <c r="BA509" s="61">
        <f>'2026 - WIP'!AT46</f>
        <v>2816</v>
      </c>
      <c r="BB509" s="61">
        <f>'2026 - WIP'!AU46</f>
        <v>52</v>
      </c>
      <c r="BC509" s="61">
        <f>'2026 - WIP'!AV46</f>
        <v>42</v>
      </c>
      <c r="BD509" s="61">
        <f>'2026 - WIP'!AW46</f>
        <v>0</v>
      </c>
      <c r="BE509" s="61">
        <f>'2026 - WIP'!AX46</f>
        <v>19.8</v>
      </c>
      <c r="BF509" s="62">
        <f>'2026 - WIP'!AY46</f>
        <v>0</v>
      </c>
      <c r="BG509" s="62">
        <f>'2026 - WIP'!AZ46</f>
        <v>0</v>
      </c>
      <c r="BH509" s="62">
        <f>'2026 - WIP'!BA46</f>
        <v>0.88</v>
      </c>
      <c r="BI509" s="62">
        <f>'2026 - WIP'!BB46</f>
        <v>4.5999999999999996</v>
      </c>
      <c r="BJ509" s="62">
        <f>'2026 - WIP'!BC46</f>
        <v>3.6</v>
      </c>
      <c r="BK509" s="62">
        <f>'2026 - WIP'!BH46</f>
        <v>75</v>
      </c>
      <c r="BL509" s="62">
        <f>'2026 - WIP'!BI46</f>
        <v>2.2999999999999998</v>
      </c>
      <c r="BM509" s="62">
        <f>'2026 - WIP'!BJ46</f>
        <v>22.8</v>
      </c>
      <c r="BN509" s="63">
        <f>'2026 - WIP'!BK46</f>
        <v>74</v>
      </c>
      <c r="BO509" s="60">
        <f>'2026 - WIP'!BL46</f>
        <v>813</v>
      </c>
      <c r="BP509" s="61">
        <f>'2026 - WIP'!BM46</f>
        <v>3478.8</v>
      </c>
      <c r="BQ509" s="61">
        <f>'2026 - WIP'!BN46</f>
        <v>86</v>
      </c>
      <c r="BR509" s="61">
        <f>'2026 - WIP'!BO46</f>
        <v>64</v>
      </c>
      <c r="BS509" s="61">
        <f>'2026 - WIP'!BP46</f>
        <v>6</v>
      </c>
      <c r="BT509" s="61">
        <f>'2026 - WIP'!BQ46</f>
        <v>28.6</v>
      </c>
      <c r="BU509" s="62">
        <f>'2026 - WIP'!BR46</f>
        <v>0.69</v>
      </c>
      <c r="BV509" s="62">
        <f>'2026 - WIP'!BS46</f>
        <v>0</v>
      </c>
      <c r="BW509" s="62">
        <f>'2026 - WIP'!BT46</f>
        <v>2.04</v>
      </c>
      <c r="BX509" s="62">
        <f>'2026 - WIP'!BU46</f>
        <v>7.3</v>
      </c>
      <c r="BY509" s="62">
        <f>'2026 - WIP'!BV46</f>
        <v>8.6999999999999993</v>
      </c>
      <c r="BZ509" s="62">
        <f>'2026 - WIP'!CA46</f>
        <v>44.4</v>
      </c>
      <c r="CA509" s="62">
        <f>'2026 - WIP'!CB46</f>
        <v>4.5</v>
      </c>
      <c r="CB509" s="62">
        <f>'2026 - WIP'!CC46</f>
        <v>33.700000000000003</v>
      </c>
      <c r="CC509" s="63">
        <f>'2026 - WIP'!CD46</f>
        <v>64.900000000000006</v>
      </c>
      <c r="CD509" s="60">
        <f>'2026 - WIP'!CE46</f>
        <v>1305</v>
      </c>
      <c r="CE509" s="61">
        <f>'2026 - WIP'!CF46</f>
        <v>3218.3999999999996</v>
      </c>
      <c r="CF509" s="61">
        <f>'2026 - WIP'!CG46</f>
        <v>119</v>
      </c>
      <c r="CG509" s="61">
        <f>'2026 - WIP'!CH46</f>
        <v>91</v>
      </c>
      <c r="CH509" s="61">
        <f>'2026 - WIP'!CI46</f>
        <v>7</v>
      </c>
      <c r="CI509" s="61">
        <f>'2026 - WIP'!CJ46</f>
        <v>26.400000000000002</v>
      </c>
      <c r="CJ509" s="62">
        <f>'2026 - WIP'!CK46</f>
        <v>0.85</v>
      </c>
      <c r="CK509" s="62">
        <f>'2026 - WIP'!CL46</f>
        <v>0</v>
      </c>
      <c r="CL509" s="62">
        <f>'2026 - WIP'!CM46</f>
        <v>3.14</v>
      </c>
      <c r="CM509" s="62">
        <f>'2026 - WIP'!CN46</f>
        <v>9.3000000000000007</v>
      </c>
      <c r="CN509" s="62">
        <f>'2026 - WIP'!CO46</f>
        <v>8</v>
      </c>
      <c r="CO509" s="62">
        <f>'2026 - WIP'!CT46</f>
        <v>41.7</v>
      </c>
      <c r="CP509" s="62">
        <f>'2026 - WIP'!CU46</f>
        <v>5.2</v>
      </c>
      <c r="CQ509" s="62">
        <f>'2026 - WIP'!CV46</f>
        <v>30.2</v>
      </c>
      <c r="CR509" s="63">
        <f>'2026 - WIP'!CW46</f>
        <v>69.3</v>
      </c>
      <c r="CS509" s="60">
        <f>'2026 - WIP'!CX46</f>
        <v>196</v>
      </c>
      <c r="CT509" s="61">
        <f>'2026 - WIP'!CY46</f>
        <v>1320.5</v>
      </c>
      <c r="CU509" s="61">
        <f>'2026 - WIP'!CZ46</f>
        <v>30</v>
      </c>
      <c r="CV509" s="61">
        <f>'2026 - WIP'!DA46</f>
        <v>18</v>
      </c>
      <c r="CW509" s="61">
        <f>'2026 - WIP'!DB46</f>
        <v>1</v>
      </c>
      <c r="CX509" s="61">
        <f>'2026 - WIP'!DC46</f>
        <v>8.8000000000000007</v>
      </c>
      <c r="CY509" s="62">
        <f>'2026 - WIP'!DD46</f>
        <v>0.96</v>
      </c>
      <c r="CZ509" s="62">
        <f>'2026 - WIP'!DE46</f>
        <v>0</v>
      </c>
      <c r="DA509" s="62">
        <f>'2026 - WIP'!DF46</f>
        <v>1.26</v>
      </c>
      <c r="DB509" s="62">
        <f>'2026 - WIP'!DG46</f>
        <v>4.3</v>
      </c>
      <c r="DC509" s="62">
        <f>'2026 - WIP'!DH46</f>
        <v>12.5</v>
      </c>
      <c r="DD509" s="62">
        <f>'2026 - WIP'!DM46</f>
        <v>36.4</v>
      </c>
      <c r="DE509" s="62">
        <f>'2026 - WIP'!DN46</f>
        <v>10</v>
      </c>
      <c r="DF509" s="62">
        <f>'2026 - WIP'!DO46</f>
        <v>4.3</v>
      </c>
      <c r="DG509" s="63">
        <f>'2026 - WIP'!DP46</f>
        <v>94.4</v>
      </c>
      <c r="DH509" s="60">
        <f>'2026 - WIP'!DQ46</f>
        <v>0</v>
      </c>
      <c r="DI509" s="61">
        <f>'2026 - WIP'!DR46</f>
        <v>1</v>
      </c>
      <c r="DJ509" s="61">
        <f>'2026 - WIP'!DS46</f>
        <v>0</v>
      </c>
      <c r="DK509" s="61">
        <f>'2026 - WIP'!DT46</f>
        <v>0</v>
      </c>
      <c r="DL509" s="61">
        <f>'2026 - WIP'!DU46</f>
        <v>0</v>
      </c>
      <c r="DM509" s="61">
        <f>'2026 - WIP'!DV46</f>
        <v>0</v>
      </c>
      <c r="DN509" s="62">
        <f>'2026 - WIP'!DW46</f>
        <v>0</v>
      </c>
      <c r="DO509" s="62">
        <f>'2026 - WIP'!DX46</f>
        <v>0</v>
      </c>
      <c r="DP509" s="62">
        <f>'2026 - WIP'!DY46</f>
        <v>0</v>
      </c>
      <c r="DQ509" s="62">
        <f>'2026 - WIP'!DZ46</f>
        <v>0</v>
      </c>
      <c r="DR509" s="62">
        <f>'2026 - WIP'!EA46</f>
        <v>0</v>
      </c>
      <c r="DS509" s="62">
        <f>'2026 - WIP'!EF46</f>
        <v>0</v>
      </c>
      <c r="DT509" s="62">
        <f>'2026 - WIP'!EG46</f>
        <v>0</v>
      </c>
      <c r="DU509" s="62">
        <f>'2026 - WIP'!EH46</f>
        <v>0</v>
      </c>
      <c r="DV509" s="63">
        <f>'2026 - WIP'!EI46</f>
        <v>0</v>
      </c>
    </row>
    <row r="510" spans="1:126" ht="15.75" customHeight="1" x14ac:dyDescent="0.2">
      <c r="A510" s="30">
        <f t="shared" si="49"/>
        <v>508</v>
      </c>
      <c r="B510" s="31">
        <f>'2015'!A31</f>
        <v>29</v>
      </c>
      <c r="C510" s="31">
        <v>2015</v>
      </c>
      <c r="D510" s="32" t="str">
        <f>'2015'!B31</f>
        <v>Mario Alford</v>
      </c>
      <c r="E510" s="32" t="str" cm="1">
        <f t="array" ref="E510">_xlfn.IFS(F510&gt;12.5,"Cornerstone",AND(F510&gt;11.995,F510&lt;12.5),"Elite",AND(F510&gt;11,F510&lt;12.995),"Elite Upside",AND(F510&gt;=9.69,F510&lt;10.999),"Upside",AND(F510&gt;8.4,F510&lt;9.999),"Upside Lite",AND(F510&gt;7.25,F510&lt;8.999),"Outlier",AND(F510&gt;=6,F510&lt;7.25),"Outlier Lite",F510&lt;6.999,"Purgatory")</f>
        <v>Purgatory</v>
      </c>
      <c r="F510" s="33">
        <f>'2015'!C31</f>
        <v>4.3614285714285712</v>
      </c>
      <c r="G510" s="33">
        <f t="shared" si="50"/>
        <v>17.299999999999997</v>
      </c>
      <c r="H510" s="303">
        <f t="shared" si="51"/>
        <v>-2.3360739411893259</v>
      </c>
      <c r="I510" s="34" t="str">
        <f>'2015'!D31</f>
        <v>West Virginia</v>
      </c>
      <c r="J510" s="35">
        <f>'2015'!E31</f>
        <v>3</v>
      </c>
      <c r="K510" s="36">
        <f>'2015'!F31</f>
        <v>33659</v>
      </c>
      <c r="L510" s="37">
        <f>'2015'!G31</f>
        <v>33.610958904109587</v>
      </c>
      <c r="M510" s="37" t="str">
        <f>'2015'!H31</f>
        <v>SR</v>
      </c>
      <c r="N510" s="37">
        <f>'2015'!I31</f>
        <v>23.183561643835617</v>
      </c>
      <c r="O510" s="37" t="str">
        <f>'2015'!J31</f>
        <v>Wide</v>
      </c>
      <c r="P510" s="37" t="str">
        <f>'2015'!K31</f>
        <v>RAT</v>
      </c>
      <c r="Q510" s="37" t="str">
        <f>'2015'!L31</f>
        <v>N/A</v>
      </c>
      <c r="R510" s="55">
        <f>'2015'!M31</f>
        <v>68</v>
      </c>
      <c r="S510" s="55">
        <f>'2015'!N31</f>
        <v>180</v>
      </c>
      <c r="T510" s="231">
        <f t="shared" si="52"/>
        <v>27.368603180112938</v>
      </c>
      <c r="U510" s="37">
        <f>'2015'!O31</f>
        <v>4.43</v>
      </c>
      <c r="V510" s="56">
        <f>'2015'!P31</f>
        <v>7</v>
      </c>
      <c r="W510" s="57">
        <f>'2015'!Q31</f>
        <v>0</v>
      </c>
      <c r="X510" s="58">
        <f>'2015'!R31</f>
        <v>0</v>
      </c>
      <c r="Y510" s="58">
        <f>'2015'!S31</f>
        <v>0</v>
      </c>
      <c r="Z510" s="58">
        <f>'2015'!T31</f>
        <v>0.23400737631947094</v>
      </c>
      <c r="AA510" s="58">
        <f>'2015'!U31</f>
        <v>0.22931327347731134</v>
      </c>
      <c r="AB510" s="58">
        <f>'2015'!V31</f>
        <v>0.23166032489839114</v>
      </c>
      <c r="AC510" s="59">
        <f>'2015'!W31</f>
        <v>0.22007730865347158</v>
      </c>
      <c r="AD510" s="42">
        <f>'2015'!X31</f>
        <v>21.528767123287672</v>
      </c>
      <c r="AE510" s="43">
        <f>'2015'!Y31</f>
        <v>1.73</v>
      </c>
      <c r="AF510" s="43">
        <f>'2015'!Z31</f>
        <v>7.3</v>
      </c>
      <c r="AG510" s="43">
        <f>'2015'!AA31</f>
        <v>11.2</v>
      </c>
      <c r="AH510" s="43">
        <f>'2015'!AB31</f>
        <v>0</v>
      </c>
      <c r="AI510" s="43">
        <f>'2015'!AC31</f>
        <v>0</v>
      </c>
      <c r="AJ510" s="44" t="str">
        <f>'2015'!AD31</f>
        <v>N/A</v>
      </c>
      <c r="AK510" s="44" t="str">
        <f>'2015'!AE31</f>
        <v>N/A</v>
      </c>
      <c r="AL510" s="45">
        <f>'2015'!AF31</f>
        <v>0.156</v>
      </c>
      <c r="AM510" s="46">
        <f>DS510</f>
        <v>0</v>
      </c>
      <c r="AN510" s="45">
        <f>'2015'!AG31</f>
        <v>0.94299999999999995</v>
      </c>
      <c r="AO510" s="45">
        <f>'2015'!AH31</f>
        <v>4.2999999999999997E-2</v>
      </c>
      <c r="AP510" s="43">
        <f>'2015'!AI31</f>
        <v>93.473304411304554</v>
      </c>
      <c r="AQ510" s="47">
        <f>'2015'!AJ31</f>
        <v>83.18019924389435</v>
      </c>
      <c r="AR510" s="48">
        <f>'2015'!AK31</f>
        <v>6</v>
      </c>
      <c r="AS510" s="49">
        <f>'2015'!AL31</f>
        <v>3</v>
      </c>
      <c r="AT510" s="49">
        <f>'2015'!AM31</f>
        <v>2</v>
      </c>
      <c r="AU510" s="49">
        <f>'2015'!AN31</f>
        <v>5</v>
      </c>
      <c r="AV510" s="49">
        <f>'2015'!AO31</f>
        <v>9</v>
      </c>
      <c r="AW510" s="49">
        <f>'2015'!AP31</f>
        <v>3</v>
      </c>
      <c r="AX510" s="49">
        <f>'2015'!AQ31</f>
        <v>1</v>
      </c>
      <c r="AY510" s="50">
        <f>'2015'!AR31</f>
        <v>0</v>
      </c>
      <c r="AZ510" s="60">
        <f>'2015'!AS31</f>
        <v>0</v>
      </c>
      <c r="BA510" s="61">
        <f>'2015'!AT31</f>
        <v>1</v>
      </c>
      <c r="BB510" s="61">
        <f>'2015'!AU31</f>
        <v>0</v>
      </c>
      <c r="BC510" s="61">
        <f>'2015'!AV31</f>
        <v>0</v>
      </c>
      <c r="BD510" s="61">
        <f>'2015'!AW31</f>
        <v>0</v>
      </c>
      <c r="BE510" s="61">
        <f>'2015'!AX31</f>
        <v>0</v>
      </c>
      <c r="BF510" s="62">
        <f>'2015'!AY31</f>
        <v>0</v>
      </c>
      <c r="BG510" s="62">
        <f>'2015'!AZ31</f>
        <v>0</v>
      </c>
      <c r="BH510" s="62">
        <f>'2015'!BA31</f>
        <v>0</v>
      </c>
      <c r="BI510" s="62">
        <f>'2015'!BB31</f>
        <v>0</v>
      </c>
      <c r="BJ510" s="62">
        <f>'2015'!BC31</f>
        <v>0</v>
      </c>
      <c r="BK510" s="62">
        <f>'2015'!BD31</f>
        <v>0</v>
      </c>
      <c r="BL510" s="62">
        <f>'2015'!BE31</f>
        <v>0</v>
      </c>
      <c r="BM510" s="62">
        <f>'2015'!BF31</f>
        <v>0</v>
      </c>
      <c r="BN510" s="63">
        <f>'2015'!BG31</f>
        <v>0</v>
      </c>
      <c r="BO510" s="60">
        <f>'2015'!BH31</f>
        <v>0</v>
      </c>
      <c r="BP510" s="61">
        <f>'2015'!BI31</f>
        <v>1</v>
      </c>
      <c r="BQ510" s="61">
        <f>'2015'!BJ31</f>
        <v>0</v>
      </c>
      <c r="BR510" s="61">
        <f>'2015'!BK31</f>
        <v>0</v>
      </c>
      <c r="BS510" s="61">
        <f>'2015'!BL31</f>
        <v>0</v>
      </c>
      <c r="BT510" s="61">
        <f>'2015'!BM31</f>
        <v>0</v>
      </c>
      <c r="BU510" s="62">
        <f>'2015'!BN31</f>
        <v>0</v>
      </c>
      <c r="BV510" s="62">
        <f>'2015'!BO31</f>
        <v>0</v>
      </c>
      <c r="BW510" s="62">
        <f>'2015'!BP31</f>
        <v>0</v>
      </c>
      <c r="BX510" s="62">
        <f>'2015'!BQ31</f>
        <v>0</v>
      </c>
      <c r="BY510" s="62">
        <f>'2015'!BR31</f>
        <v>0</v>
      </c>
      <c r="BZ510" s="62">
        <f>'2015'!BS31</f>
        <v>0</v>
      </c>
      <c r="CA510" s="62">
        <f>'2015'!BT31</f>
        <v>0</v>
      </c>
      <c r="CB510" s="62">
        <f>'2015'!BU31</f>
        <v>0</v>
      </c>
      <c r="CC510" s="63">
        <f>'2015'!BV31</f>
        <v>0</v>
      </c>
      <c r="CD510" s="60">
        <f>'2015'!BW31</f>
        <v>0</v>
      </c>
      <c r="CE510" s="61">
        <f>'2015'!BX31</f>
        <v>1</v>
      </c>
      <c r="CF510" s="61">
        <f>'2015'!BY31</f>
        <v>0</v>
      </c>
      <c r="CG510" s="61">
        <f>'2015'!BZ31</f>
        <v>0</v>
      </c>
      <c r="CH510" s="61">
        <f>'2015'!CA31</f>
        <v>0</v>
      </c>
      <c r="CI510" s="61">
        <f>'2015'!CB31</f>
        <v>0</v>
      </c>
      <c r="CJ510" s="62">
        <f>'2015'!CC31</f>
        <v>0</v>
      </c>
      <c r="CK510" s="62">
        <f>'2015'!CD31</f>
        <v>0</v>
      </c>
      <c r="CL510" s="62">
        <f>'2015'!CE31</f>
        <v>0</v>
      </c>
      <c r="CM510" s="62">
        <f>'2015'!CF31</f>
        <v>0</v>
      </c>
      <c r="CN510" s="62">
        <f>'2015'!CG31</f>
        <v>0</v>
      </c>
      <c r="CO510" s="62">
        <f>'2015'!CH31</f>
        <v>0</v>
      </c>
      <c r="CP510" s="62">
        <f>'2015'!CI31</f>
        <v>0</v>
      </c>
      <c r="CQ510" s="62">
        <f>'2015'!CJ31</f>
        <v>0</v>
      </c>
      <c r="CR510" s="63">
        <f>'2015'!CK31</f>
        <v>0</v>
      </c>
      <c r="CS510" s="60">
        <f>'2015'!CL31</f>
        <v>552</v>
      </c>
      <c r="CT510" s="61">
        <f>'2015'!CM31</f>
        <v>2358.9</v>
      </c>
      <c r="CU510" s="61">
        <f>'2015'!CN31</f>
        <v>0</v>
      </c>
      <c r="CV510" s="61">
        <f>'2015'!CO31</f>
        <v>0</v>
      </c>
      <c r="CW510" s="61">
        <f>'2015'!CP31</f>
        <v>0</v>
      </c>
      <c r="CX510" s="61">
        <f>'2015'!CQ31</f>
        <v>0</v>
      </c>
      <c r="CY510" s="62">
        <f>'2015'!CR31</f>
        <v>0</v>
      </c>
      <c r="CZ510" s="62">
        <f>'2015'!CS31</f>
        <v>0</v>
      </c>
      <c r="DA510" s="62">
        <f>'2015'!CT31</f>
        <v>0</v>
      </c>
      <c r="DB510" s="62">
        <f>'2015'!CU31</f>
        <v>0</v>
      </c>
      <c r="DC510" s="62">
        <f>'2015'!CV31</f>
        <v>0</v>
      </c>
      <c r="DD510" s="62">
        <f>'2015'!CW31</f>
        <v>0</v>
      </c>
      <c r="DE510" s="62">
        <f>'2015'!CX31</f>
        <v>0</v>
      </c>
      <c r="DF510" s="62">
        <f>'2015'!CY31</f>
        <v>0</v>
      </c>
      <c r="DG510" s="63">
        <f>'2015'!CZ31</f>
        <v>0</v>
      </c>
      <c r="DH510" s="60">
        <f>'2015'!DA31</f>
        <v>945</v>
      </c>
      <c r="DI510" s="61">
        <f>'2015'!DB31</f>
        <v>4121</v>
      </c>
      <c r="DJ510" s="61">
        <f>'2015'!DC31</f>
        <v>112</v>
      </c>
      <c r="DK510" s="61">
        <f>'2015'!DD31</f>
        <v>65</v>
      </c>
      <c r="DL510" s="61">
        <f>'2015'!DE31</f>
        <v>11</v>
      </c>
      <c r="DM510" s="61">
        <f>'2015'!DF31</f>
        <v>0</v>
      </c>
      <c r="DN510" s="62">
        <f>'2015'!DG31</f>
        <v>0</v>
      </c>
      <c r="DO510" s="62">
        <f>'2015'!DH31</f>
        <v>0</v>
      </c>
      <c r="DP510" s="62">
        <f>'2015'!DI31</f>
        <v>1.73</v>
      </c>
      <c r="DQ510" s="62">
        <f>'2015'!DJ31</f>
        <v>7.3</v>
      </c>
      <c r="DR510" s="62">
        <f>'2015'!DK31</f>
        <v>11.2</v>
      </c>
      <c r="DS510" s="62">
        <f>'2015'!DL31</f>
        <v>0</v>
      </c>
      <c r="DT510" s="62">
        <f>'2015'!DM31</f>
        <v>15.6</v>
      </c>
      <c r="DU510" s="62">
        <f>'2015'!DN31</f>
        <v>94.3</v>
      </c>
      <c r="DV510" s="63">
        <f>'2015'!DO31</f>
        <v>4.3</v>
      </c>
    </row>
    <row r="511" spans="1:126" ht="15.75" customHeight="1" x14ac:dyDescent="0.2">
      <c r="A511" s="30">
        <f t="shared" si="49"/>
        <v>509</v>
      </c>
      <c r="B511" s="31">
        <f>'2016'!A30</f>
        <v>28</v>
      </c>
      <c r="C511" s="31">
        <v>2016</v>
      </c>
      <c r="D511" s="32" t="str">
        <f>'2016'!B30</f>
        <v>Charone Peake</v>
      </c>
      <c r="E511" s="32" t="str" cm="1">
        <f t="array" ref="E511">_xlfn.IFS(F511&gt;12.5,"Cornerstone",AND(F511&gt;11.995,F511&lt;12.5),"Elite",AND(F511&gt;11,F511&lt;12.995),"Elite Upside",AND(F511&gt;=9.69,F511&lt;10.999),"Upside",AND(F511&gt;8.4,F511&lt;9.999),"Upside Lite",AND(F511&gt;7.25,F511&lt;8.999),"Outlier",AND(F511&gt;=6,F511&lt;7.25),"Outlier Lite",F511&lt;6.999,"Purgatory")</f>
        <v>Purgatory</v>
      </c>
      <c r="F511" s="33">
        <f>'2016'!C30</f>
        <v>4.3528571428571423</v>
      </c>
      <c r="G511" s="33">
        <f t="shared" si="50"/>
        <v>17</v>
      </c>
      <c r="H511" s="303">
        <f t="shared" si="51"/>
        <v>-2.3409935507511617</v>
      </c>
      <c r="I511" s="34" t="str">
        <f>'2016'!D30</f>
        <v>Clemson</v>
      </c>
      <c r="J511" s="35">
        <f>'2016'!E30</f>
        <v>4</v>
      </c>
      <c r="K511" s="36">
        <f>'2016'!F30</f>
        <v>33893</v>
      </c>
      <c r="L511" s="37">
        <f>'2016'!G30</f>
        <v>32.969863013698628</v>
      </c>
      <c r="M511" s="37" t="str">
        <f>'2016'!H30</f>
        <v>RS SR</v>
      </c>
      <c r="N511" s="37">
        <f>'2016'!I30</f>
        <v>23.545205479452054</v>
      </c>
      <c r="O511" s="37" t="str">
        <f>'2016'!J30</f>
        <v>Hybrid</v>
      </c>
      <c r="P511" s="37" t="str">
        <f>'2016'!K30</f>
        <v>PROTO Z</v>
      </c>
      <c r="Q511" s="37" t="str">
        <f>'2016'!L30</f>
        <v>N/A</v>
      </c>
      <c r="R511" s="55">
        <f>'2016'!M30</f>
        <v>74</v>
      </c>
      <c r="S511" s="55">
        <f>'2016'!N30</f>
        <v>209</v>
      </c>
      <c r="T511" s="231">
        <f t="shared" si="52"/>
        <v>26.833714806947508</v>
      </c>
      <c r="U511" s="37">
        <f>'2016'!O30</f>
        <v>4.45</v>
      </c>
      <c r="V511" s="56">
        <f>'2016'!P30</f>
        <v>7</v>
      </c>
      <c r="W511" s="57">
        <f>'2016'!Q30</f>
        <v>1.7964677900915944E-2</v>
      </c>
      <c r="X511" s="58">
        <f>'2016'!R30</f>
        <v>4.1138483616359724E-2</v>
      </c>
      <c r="Y511" s="58">
        <f>'2016'!S30</f>
        <v>0.12608826178324828</v>
      </c>
      <c r="Z511" s="58">
        <f>'2016'!T30</f>
        <v>7.0391793080868709E-2</v>
      </c>
      <c r="AA511" s="58">
        <f>'2016'!U30</f>
        <v>0.16514390132480586</v>
      </c>
      <c r="AB511" s="58">
        <f>'2016'!V30</f>
        <v>0.16514390132480586</v>
      </c>
      <c r="AC511" s="59">
        <f>'2016'!W30</f>
        <v>0.15688670625856554</v>
      </c>
      <c r="AD511" s="42" t="str">
        <f>'2016'!X30</f>
        <v>N/A</v>
      </c>
      <c r="AE511" s="43">
        <f>'2016'!Y30</f>
        <v>1.95</v>
      </c>
      <c r="AF511" s="43">
        <f>'2016'!Z30</f>
        <v>5.4</v>
      </c>
      <c r="AG511" s="43">
        <f>'2016'!AA30</f>
        <v>12.6</v>
      </c>
      <c r="AH511" s="43">
        <f>'2016'!AB30</f>
        <v>0</v>
      </c>
      <c r="AI511" s="43">
        <f>'2016'!AC30</f>
        <v>0</v>
      </c>
      <c r="AJ511" s="44" t="str">
        <f>'2016'!AD30</f>
        <v>N/A</v>
      </c>
      <c r="AK511" s="44" t="str">
        <f>'2016'!AE30</f>
        <v>N/A</v>
      </c>
      <c r="AL511" s="45">
        <f>'2016'!AF30</f>
        <v>9.0999999999999998E-2</v>
      </c>
      <c r="AM511" s="46">
        <f t="shared" ref="AM511:AM516" si="56">DS511/100</f>
        <v>0</v>
      </c>
      <c r="AN511" s="45">
        <f>'2016'!AG30</f>
        <v>0.59899999999999998</v>
      </c>
      <c r="AO511" s="45">
        <f>'2016'!AH30</f>
        <v>0.40100000000000002</v>
      </c>
      <c r="AP511" s="43">
        <f>'2016'!AI30</f>
        <v>106.59485369673038</v>
      </c>
      <c r="AQ511" s="47">
        <f>'2016'!AJ30</f>
        <v>107.68440402782147</v>
      </c>
      <c r="AR511" s="48">
        <f>'2016'!AK30</f>
        <v>4</v>
      </c>
      <c r="AS511" s="49">
        <f>'2016'!AL30</f>
        <v>0</v>
      </c>
      <c r="AT511" s="49">
        <f>'2016'!AM30</f>
        <v>3</v>
      </c>
      <c r="AU511" s="49">
        <f>'2016'!AN30</f>
        <v>3</v>
      </c>
      <c r="AV511" s="49">
        <f>'2016'!AO30</f>
        <v>9</v>
      </c>
      <c r="AW511" s="49">
        <f>'2016'!AP30</f>
        <v>7</v>
      </c>
      <c r="AX511" s="49">
        <f>'2016'!AQ30</f>
        <v>1</v>
      </c>
      <c r="AY511" s="50">
        <f>'2016'!AR30</f>
        <v>0</v>
      </c>
      <c r="AZ511" s="60">
        <f>'2016'!AS30</f>
        <v>71</v>
      </c>
      <c r="BA511" s="61">
        <f>'2016'!AT30</f>
        <v>3952.2000000000003</v>
      </c>
      <c r="BB511" s="61">
        <f>'2016'!AU30</f>
        <v>0</v>
      </c>
      <c r="BC511" s="61">
        <f>'2016'!AV30</f>
        <v>0</v>
      </c>
      <c r="BD511" s="61">
        <f>'2016'!AW30</f>
        <v>0</v>
      </c>
      <c r="BE511" s="61">
        <f>'2016'!AX30</f>
        <v>0</v>
      </c>
      <c r="BF511" s="62">
        <f>'2016'!AY30</f>
        <v>0</v>
      </c>
      <c r="BG511" s="62">
        <f>'2016'!AZ30</f>
        <v>0</v>
      </c>
      <c r="BH511" s="62">
        <f>'2016'!BA30</f>
        <v>0</v>
      </c>
      <c r="BI511" s="62">
        <f>'2016'!BB30</f>
        <v>0</v>
      </c>
      <c r="BJ511" s="62">
        <f>'2016'!BC30</f>
        <v>0</v>
      </c>
      <c r="BK511" s="62">
        <f>'2016'!BD30</f>
        <v>0</v>
      </c>
      <c r="BL511" s="62">
        <f>'2016'!BE30</f>
        <v>0</v>
      </c>
      <c r="BM511" s="62">
        <f>'2016'!BF30</f>
        <v>0</v>
      </c>
      <c r="BN511" s="63">
        <f>'2016'!BG30</f>
        <v>0</v>
      </c>
      <c r="BO511" s="60">
        <f>'2016'!BH30</f>
        <v>172</v>
      </c>
      <c r="BP511" s="61">
        <f>'2016'!BI30</f>
        <v>4181</v>
      </c>
      <c r="BQ511" s="61">
        <f>'2016'!BJ30</f>
        <v>0</v>
      </c>
      <c r="BR511" s="61">
        <f>'2016'!BK30</f>
        <v>0</v>
      </c>
      <c r="BS511" s="61">
        <f>'2016'!BL30</f>
        <v>0</v>
      </c>
      <c r="BT511" s="61">
        <f>'2016'!BM30</f>
        <v>0</v>
      </c>
      <c r="BU511" s="62">
        <f>'2016'!BN30</f>
        <v>0</v>
      </c>
      <c r="BV511" s="62">
        <f>'2016'!BO30</f>
        <v>0</v>
      </c>
      <c r="BW511" s="62">
        <f>'2016'!BP30</f>
        <v>0</v>
      </c>
      <c r="BX511" s="62">
        <f>'2016'!BQ30</f>
        <v>0</v>
      </c>
      <c r="BY511" s="62">
        <f>'2016'!BR30</f>
        <v>0</v>
      </c>
      <c r="BZ511" s="62">
        <f>'2016'!BS30</f>
        <v>0</v>
      </c>
      <c r="CA511" s="62">
        <f>'2016'!BT30</f>
        <v>0</v>
      </c>
      <c r="CB511" s="62">
        <f>'2016'!BU30</f>
        <v>0</v>
      </c>
      <c r="CC511" s="63">
        <f>'2016'!BV30</f>
        <v>0</v>
      </c>
      <c r="CD511" s="60">
        <f>'2016'!BW30</f>
        <v>84</v>
      </c>
      <c r="CE511" s="61">
        <f>'2016'!BX30</f>
        <v>666.2</v>
      </c>
      <c r="CF511" s="61">
        <f>'2016'!BY30</f>
        <v>0</v>
      </c>
      <c r="CG511" s="61">
        <f>'2016'!BZ30</f>
        <v>0</v>
      </c>
      <c r="CH511" s="61">
        <f>'2016'!CA30</f>
        <v>0</v>
      </c>
      <c r="CI511" s="61">
        <f>'2016'!CB30</f>
        <v>0</v>
      </c>
      <c r="CJ511" s="62">
        <f>'2016'!CC30</f>
        <v>0</v>
      </c>
      <c r="CK511" s="62">
        <f>'2016'!CD30</f>
        <v>0</v>
      </c>
      <c r="CL511" s="62">
        <f>'2016'!CE30</f>
        <v>0</v>
      </c>
      <c r="CM511" s="62">
        <f>'2016'!CF30</f>
        <v>0</v>
      </c>
      <c r="CN511" s="62">
        <f>'2016'!CG30</f>
        <v>0</v>
      </c>
      <c r="CO511" s="62">
        <f>'2016'!CH30</f>
        <v>0</v>
      </c>
      <c r="CP511" s="62">
        <f>'2016'!CI30</f>
        <v>0</v>
      </c>
      <c r="CQ511" s="62">
        <f>'2016'!CJ30</f>
        <v>0</v>
      </c>
      <c r="CR511" s="63">
        <f>'2016'!CK30</f>
        <v>0</v>
      </c>
      <c r="CS511" s="60">
        <f>'2016'!CL30</f>
        <v>129</v>
      </c>
      <c r="CT511" s="61">
        <f>'2016'!CM30</f>
        <v>1832.6000000000001</v>
      </c>
      <c r="CU511" s="61">
        <f>'2016'!CN30</f>
        <v>17</v>
      </c>
      <c r="CV511" s="61">
        <f>'2016'!CO30</f>
        <v>12</v>
      </c>
      <c r="CW511" s="61">
        <f>'2016'!CP30</f>
        <v>2</v>
      </c>
      <c r="CX511" s="61">
        <f>'2016'!CQ30</f>
        <v>0</v>
      </c>
      <c r="CY511" s="62">
        <f>'2016'!CR30</f>
        <v>0</v>
      </c>
      <c r="CZ511" s="62">
        <f>'2016'!CS30</f>
        <v>0</v>
      </c>
      <c r="DA511" s="62">
        <f>'2016'!CT30</f>
        <v>1.03</v>
      </c>
      <c r="DB511" s="62">
        <f>'2016'!CU30</f>
        <v>4.0999999999999996</v>
      </c>
      <c r="DC511" s="62">
        <f>'2016'!CV30</f>
        <v>3.2</v>
      </c>
      <c r="DD511" s="62">
        <f>'2016'!CW30</f>
        <v>0</v>
      </c>
      <c r="DE511" s="62">
        <f>'2016'!CX30</f>
        <v>0</v>
      </c>
      <c r="DF511" s="62">
        <f>'2016'!CY30</f>
        <v>24.2</v>
      </c>
      <c r="DG511" s="63">
        <f>'2016'!CZ30</f>
        <v>75.8</v>
      </c>
      <c r="DH511" s="60">
        <f>'2016'!DA30</f>
        <v>723</v>
      </c>
      <c r="DI511" s="61">
        <f>'2016'!DB30</f>
        <v>4378</v>
      </c>
      <c r="DJ511" s="61">
        <f>'2016'!DC30</f>
        <v>81</v>
      </c>
      <c r="DK511" s="61">
        <f>'2016'!DD30</f>
        <v>50</v>
      </c>
      <c r="DL511" s="61">
        <f>'2016'!DE30</f>
        <v>5</v>
      </c>
      <c r="DM511" s="61">
        <f>'2016'!DF30</f>
        <v>0</v>
      </c>
      <c r="DN511" s="62">
        <f>'2016'!DG30</f>
        <v>0</v>
      </c>
      <c r="DO511" s="62">
        <f>'2016'!DH30</f>
        <v>0</v>
      </c>
      <c r="DP511" s="62">
        <f>'2016'!DI30</f>
        <v>1.95</v>
      </c>
      <c r="DQ511" s="62">
        <f>'2016'!DJ30</f>
        <v>5.4</v>
      </c>
      <c r="DR511" s="62">
        <f>'2016'!DK30</f>
        <v>12.6</v>
      </c>
      <c r="DS511" s="62">
        <f>'2016'!DL30</f>
        <v>0</v>
      </c>
      <c r="DT511" s="62">
        <f>'2016'!DM30</f>
        <v>9.1</v>
      </c>
      <c r="DU511" s="62">
        <f>'2016'!DN30</f>
        <v>95.6</v>
      </c>
      <c r="DV511" s="63">
        <f>'2016'!DO30</f>
        <v>4.4000000000000004</v>
      </c>
    </row>
    <row r="512" spans="1:126" ht="15.75" customHeight="1" x14ac:dyDescent="0.2">
      <c r="A512" s="30">
        <f t="shared" si="49"/>
        <v>509</v>
      </c>
      <c r="B512" s="31">
        <f>'2026 - WIP'!A47</f>
        <v>45</v>
      </c>
      <c r="C512" s="31">
        <v>2026</v>
      </c>
      <c r="D512" s="32" t="str">
        <f>'2026 - WIP'!B47</f>
        <v>Isaiah Horton</v>
      </c>
      <c r="E512" s="32" t="str" cm="1">
        <f t="array" ref="E512">_xlfn.IFS(F512&gt;12.5,"Cornerstone",AND(F512&gt;11.995,F512&lt;12.5),"Elite",AND(F512&gt;11,F512&lt;12.995),"Elite Upside",AND(F512&gt;=9.69,F512&lt;10.999),"Upside",AND(F512&gt;8.4,F512&lt;9.999),"Upside Lite",AND(F512&gt;7.25,F512&lt;8.999),"Outlier",AND(F512&gt;=6,F512&lt;7.25),"Outlier Lite",F512&lt;6.999,"Purgatory")</f>
        <v>Purgatory</v>
      </c>
      <c r="F512" s="33">
        <f>'2026 - WIP'!C47</f>
        <v>4.3528571428571423</v>
      </c>
      <c r="G512" s="33">
        <f t="shared" si="50"/>
        <v>17</v>
      </c>
      <c r="H512" s="303">
        <f t="shared" si="51"/>
        <v>-2.3409935507511617</v>
      </c>
      <c r="I512" s="34" t="str">
        <f>'2026 - WIP'!D47</f>
        <v>Alabama</v>
      </c>
      <c r="J512" s="35">
        <f>'2026 - WIP'!E47</f>
        <v>1</v>
      </c>
      <c r="K512" s="36">
        <f>'2026 - WIP'!F47</f>
        <v>38139</v>
      </c>
      <c r="L512" s="37">
        <f>'2026 - WIP'!G47</f>
        <v>21.336986301369862</v>
      </c>
      <c r="M512" s="37" t="str">
        <f>'2026 - WIP'!H47</f>
        <v>RS JR</v>
      </c>
      <c r="N512" s="37">
        <f>'2026 - WIP'!I47</f>
        <v>21.917808219178081</v>
      </c>
      <c r="O512" s="37" t="str">
        <f>'2026 - WIP'!J47</f>
        <v>Wide</v>
      </c>
      <c r="P512" s="37" t="str">
        <f>'2026 - WIP'!K47</f>
        <v>SLOB</v>
      </c>
      <c r="Q512" s="37" t="str">
        <f>'2026 - WIP'!L47</f>
        <v>Elite Separator</v>
      </c>
      <c r="R512" s="35">
        <f>'2026 - WIP'!M47</f>
        <v>76</v>
      </c>
      <c r="S512" s="35">
        <f>'2026 - WIP'!N47</f>
        <v>209</v>
      </c>
      <c r="T512" s="231">
        <f t="shared" si="52"/>
        <v>25.439996932625444</v>
      </c>
      <c r="U512" s="35">
        <f>'2026 - WIP'!O47</f>
        <v>4.5</v>
      </c>
      <c r="V512" s="38">
        <f>'2026 - WIP'!P47</f>
        <v>0</v>
      </c>
      <c r="W512" s="57">
        <f>'2026 - WIP'!Q47</f>
        <v>0</v>
      </c>
      <c r="X512" s="58">
        <f>'2026 - WIP'!R47</f>
        <v>6.2761506276150627E-3</v>
      </c>
      <c r="Y512" s="58">
        <f>'2026 - WIP'!S47</f>
        <v>5.2176505664877755E-2</v>
      </c>
      <c r="Z512" s="58">
        <f>'2026 - WIP'!T47</f>
        <v>0.14742485161784416</v>
      </c>
      <c r="AA512" s="58">
        <f>'2026 - WIP'!U47</f>
        <v>0</v>
      </c>
      <c r="AB512" s="58">
        <f>'2026 - WIP'!V47</f>
        <v>0.14742485161784416</v>
      </c>
      <c r="AC512" s="59">
        <f>'2026 - WIP'!W47</f>
        <v>0.14742485161784416</v>
      </c>
      <c r="AD512" s="42" t="str">
        <f>'2026 - WIP'!X47</f>
        <v>N/A</v>
      </c>
      <c r="AE512" s="43">
        <f>'2026 - WIP'!Y47</f>
        <v>1.92</v>
      </c>
      <c r="AF512" s="43">
        <f>'2026 - WIP'!Z47</f>
        <v>5.5</v>
      </c>
      <c r="AG512" s="43">
        <f>'2026 - WIP'!AA47</f>
        <v>10.7</v>
      </c>
      <c r="AH512" s="43">
        <f>'2026 - WIP'!AB47</f>
        <v>0</v>
      </c>
      <c r="AI512" s="43">
        <f>'2026 - WIP'!AC47</f>
        <v>0</v>
      </c>
      <c r="AJ512" s="44">
        <f>'2026 - WIP'!AD47</f>
        <v>3.7402597402597396E-2</v>
      </c>
      <c r="AK512" s="44">
        <f>'2026 - WIP'!AE47</f>
        <v>0.20571428571428568</v>
      </c>
      <c r="AL512" s="45">
        <f>'2026 - WIP'!AF47</f>
        <v>6.7000000000000004E-2</v>
      </c>
      <c r="AM512" s="46">
        <f t="shared" si="56"/>
        <v>0</v>
      </c>
      <c r="AN512" s="45">
        <f>'2026 - WIP'!AG47</f>
        <v>0.93799999999999994</v>
      </c>
      <c r="AO512" s="45">
        <f>'2026 - WIP'!AH47</f>
        <v>6.3E-2</v>
      </c>
      <c r="AP512" s="43">
        <f>'2026 - WIP'!AI47</f>
        <v>101.93568053650358</v>
      </c>
      <c r="AQ512" s="47">
        <f>'2026 - WIP'!AJ47</f>
        <v>107.18045749262825</v>
      </c>
      <c r="AR512" s="48">
        <f>'2026 - WIP'!AK47</f>
        <v>3</v>
      </c>
      <c r="AS512" s="49">
        <f>'2026 - WIP'!AL47</f>
        <v>0</v>
      </c>
      <c r="AT512" s="49">
        <f>'2026 - WIP'!AM47</f>
        <v>3</v>
      </c>
      <c r="AU512" s="49">
        <f>'2026 - WIP'!AN47</f>
        <v>4</v>
      </c>
      <c r="AV512" s="49">
        <f>'2026 - WIP'!AO47</f>
        <v>8</v>
      </c>
      <c r="AW512" s="49">
        <f>'2026 - WIP'!AP47</f>
        <v>7</v>
      </c>
      <c r="AX512" s="49">
        <f>'2026 - WIP'!AQ47</f>
        <v>0</v>
      </c>
      <c r="AY512" s="50">
        <f>'2026 - WIP'!AR47</f>
        <v>0</v>
      </c>
      <c r="AZ512" s="60">
        <f>'2026 - WIP'!AS47</f>
        <v>0</v>
      </c>
      <c r="BA512" s="61">
        <f>'2026 - WIP'!AT47</f>
        <v>1</v>
      </c>
      <c r="BB512" s="61">
        <f>'2026 - WIP'!AU47</f>
        <v>0</v>
      </c>
      <c r="BC512" s="61">
        <f>'2026 - WIP'!AV47</f>
        <v>0</v>
      </c>
      <c r="BD512" s="61">
        <f>'2026 - WIP'!AW47</f>
        <v>0</v>
      </c>
      <c r="BE512" s="61">
        <f>'2026 - WIP'!AX47</f>
        <v>0</v>
      </c>
      <c r="BF512" s="62">
        <f>'2026 - WIP'!AY47</f>
        <v>0</v>
      </c>
      <c r="BG512" s="62">
        <f>'2026 - WIP'!AZ47</f>
        <v>0</v>
      </c>
      <c r="BH512" s="62">
        <f>'2026 - WIP'!BA47</f>
        <v>0</v>
      </c>
      <c r="BI512" s="62">
        <f>'2026 - WIP'!BB47</f>
        <v>0</v>
      </c>
      <c r="BJ512" s="62">
        <f>'2026 - WIP'!BC47</f>
        <v>0</v>
      </c>
      <c r="BK512" s="62">
        <f>'2026 - WIP'!BH47</f>
        <v>0</v>
      </c>
      <c r="BL512" s="62">
        <f>'2026 - WIP'!BI47</f>
        <v>0</v>
      </c>
      <c r="BM512" s="62">
        <f>'2026 - WIP'!BJ47</f>
        <v>0</v>
      </c>
      <c r="BN512" s="63">
        <f>'2026 - WIP'!BK47</f>
        <v>0</v>
      </c>
      <c r="BO512" s="60">
        <f>'2026 - WIP'!BL47</f>
        <v>6</v>
      </c>
      <c r="BP512" s="61">
        <f>'2026 - WIP'!BM47</f>
        <v>956</v>
      </c>
      <c r="BQ512" s="61">
        <f>'2026 - WIP'!BN47</f>
        <v>1</v>
      </c>
      <c r="BR512" s="61">
        <f>'2026 - WIP'!BO47</f>
        <v>1</v>
      </c>
      <c r="BS512" s="61">
        <f>'2026 - WIP'!BP47</f>
        <v>0</v>
      </c>
      <c r="BT512" s="61">
        <f>'2026 - WIP'!BQ47</f>
        <v>6</v>
      </c>
      <c r="BU512" s="62">
        <f>'2026 - WIP'!BR47</f>
        <v>0</v>
      </c>
      <c r="BV512" s="62">
        <f>'2026 - WIP'!BS47</f>
        <v>0</v>
      </c>
      <c r="BW512" s="62">
        <f>'2026 - WIP'!BT47</f>
        <v>0.75</v>
      </c>
      <c r="BX512" s="62">
        <f>'2026 - WIP'!BU47</f>
        <v>1</v>
      </c>
      <c r="BY512" s="62">
        <f>'2026 - WIP'!BV47</f>
        <v>5</v>
      </c>
      <c r="BZ512" s="62">
        <f>'2026 - WIP'!CA47</f>
        <v>0</v>
      </c>
      <c r="CA512" s="62">
        <f>'2026 - WIP'!CB47</f>
        <v>0</v>
      </c>
      <c r="CB512" s="62">
        <f>'2026 - WIP'!CC47</f>
        <v>75</v>
      </c>
      <c r="CC512" s="63">
        <f>'2026 - WIP'!CD47</f>
        <v>25</v>
      </c>
      <c r="CD512" s="60">
        <f>'2026 - WIP'!CE47</f>
        <v>175</v>
      </c>
      <c r="CE512" s="61">
        <f>'2026 - WIP'!CF47</f>
        <v>3354</v>
      </c>
      <c r="CF512" s="61">
        <f>'2026 - WIP'!CG47</f>
        <v>22</v>
      </c>
      <c r="CG512" s="61">
        <f>'2026 - WIP'!CH47</f>
        <v>14</v>
      </c>
      <c r="CH512" s="61">
        <f>'2026 - WIP'!CI47</f>
        <v>1</v>
      </c>
      <c r="CI512" s="61">
        <f>'2026 - WIP'!CJ47</f>
        <v>23</v>
      </c>
      <c r="CJ512" s="62">
        <f>'2026 - WIP'!CK47</f>
        <v>0</v>
      </c>
      <c r="CK512" s="62">
        <f>'2026 - WIP'!CL47</f>
        <v>0</v>
      </c>
      <c r="CL512" s="62">
        <f>'2026 - WIP'!CM47</f>
        <v>1.18</v>
      </c>
      <c r="CM512" s="62">
        <f>'2026 - WIP'!CN47</f>
        <v>5.5</v>
      </c>
      <c r="CN512" s="62">
        <f>'2026 - WIP'!CO47</f>
        <v>9.6</v>
      </c>
      <c r="CO512" s="62">
        <f>'2026 - WIP'!CT47</f>
        <v>60</v>
      </c>
      <c r="CP512" s="62">
        <f>'2026 - WIP'!CU47</f>
        <v>0</v>
      </c>
      <c r="CQ512" s="62">
        <f>'2026 - WIP'!CV47</f>
        <v>96.3</v>
      </c>
      <c r="CR512" s="63">
        <f>'2026 - WIP'!CW47</f>
        <v>3.7</v>
      </c>
      <c r="CS512" s="60">
        <f>'2026 - WIP'!CX47</f>
        <v>616</v>
      </c>
      <c r="CT512" s="61">
        <f>'2026 - WIP'!CY47</f>
        <v>4178.3999999999996</v>
      </c>
      <c r="CU512" s="61">
        <f>'2026 - WIP'!CZ47</f>
        <v>78</v>
      </c>
      <c r="CV512" s="61">
        <f>'2026 - WIP'!DA47</f>
        <v>56</v>
      </c>
      <c r="CW512" s="61">
        <f>'2026 - WIP'!DB47</f>
        <v>5</v>
      </c>
      <c r="CX512" s="61">
        <f>'2026 - WIP'!DC47</f>
        <v>38.400000000000006</v>
      </c>
      <c r="CY512" s="62">
        <f>'2026 - WIP'!DD47</f>
        <v>0</v>
      </c>
      <c r="CZ512" s="62">
        <f>'2026 - WIP'!DE47</f>
        <v>0</v>
      </c>
      <c r="DA512" s="62">
        <f>'2026 - WIP'!DF47</f>
        <v>1.92</v>
      </c>
      <c r="DB512" s="62">
        <f>'2026 - WIP'!DG47</f>
        <v>3.6</v>
      </c>
      <c r="DC512" s="62">
        <f>'2026 - WIP'!DH47</f>
        <v>10.7</v>
      </c>
      <c r="DD512" s="62">
        <f>'2026 - WIP'!DM47</f>
        <v>58.3</v>
      </c>
      <c r="DE512" s="62">
        <f>'2026 - WIP'!DN47</f>
        <v>6.7</v>
      </c>
      <c r="DF512" s="62">
        <f>'2026 - WIP'!DO47</f>
        <v>93.8</v>
      </c>
      <c r="DG512" s="63">
        <f>'2026 - WIP'!DP47</f>
        <v>6.3</v>
      </c>
      <c r="DH512" s="60">
        <f>'2026 - WIP'!DQ47</f>
        <v>0</v>
      </c>
      <c r="DI512" s="61">
        <f>'2026 - WIP'!DR47</f>
        <v>1</v>
      </c>
      <c r="DJ512" s="61">
        <f>'2026 - WIP'!DS47</f>
        <v>0</v>
      </c>
      <c r="DK512" s="61">
        <f>'2026 - WIP'!DT47</f>
        <v>0</v>
      </c>
      <c r="DL512" s="61">
        <f>'2026 - WIP'!DU47</f>
        <v>0</v>
      </c>
      <c r="DM512" s="61">
        <f>'2026 - WIP'!DV47</f>
        <v>0</v>
      </c>
      <c r="DN512" s="62">
        <f>'2026 - WIP'!DW47</f>
        <v>0</v>
      </c>
      <c r="DO512" s="62">
        <f>'2026 - WIP'!DX47</f>
        <v>0</v>
      </c>
      <c r="DP512" s="62">
        <f>'2026 - WIP'!DY47</f>
        <v>0</v>
      </c>
      <c r="DQ512" s="62">
        <f>'2026 - WIP'!DZ47</f>
        <v>0</v>
      </c>
      <c r="DR512" s="62">
        <f>'2026 - WIP'!EA47</f>
        <v>0</v>
      </c>
      <c r="DS512" s="62">
        <f>'2026 - WIP'!EF47</f>
        <v>0</v>
      </c>
      <c r="DT512" s="62">
        <f>'2026 - WIP'!EG47</f>
        <v>0</v>
      </c>
      <c r="DU512" s="62">
        <f>'2026 - WIP'!EH47</f>
        <v>0</v>
      </c>
      <c r="DV512" s="63">
        <f>'2026 - WIP'!EI47</f>
        <v>0</v>
      </c>
    </row>
    <row r="513" spans="1:126" ht="15.75" customHeight="1" x14ac:dyDescent="0.2">
      <c r="A513" s="30">
        <f t="shared" si="49"/>
        <v>511</v>
      </c>
      <c r="B513" s="31">
        <f>'2018'!A36</f>
        <v>34</v>
      </c>
      <c r="C513" s="31">
        <v>2018</v>
      </c>
      <c r="D513" s="32" t="str">
        <f>'2018'!B37</f>
        <v>Steven Mitchell Jr.</v>
      </c>
      <c r="E513" s="32" t="str" cm="1">
        <f t="array" ref="E513">_xlfn.IFS(F513&gt;12.5,"Cornerstone",AND(F513&gt;11.995,F513&lt;12.5),"Elite",AND(F513&gt;11,F513&lt;12.995),"Elite Upside",AND(F513&gt;=9.69,F513&lt;10.999),"Upside",AND(F513&gt;8.4,F513&lt;9.999),"Upside Lite",AND(F513&gt;7.25,F513&lt;8.999),"Outlier",AND(F513&gt;=6,F513&lt;7.25),"Outlier Lite",F513&lt;6.999,"Purgatory")</f>
        <v>Purgatory</v>
      </c>
      <c r="F513" s="33">
        <f>'2018'!C37</f>
        <v>4.3157142857142858</v>
      </c>
      <c r="G513" s="33">
        <f t="shared" si="50"/>
        <v>16.900000000000002</v>
      </c>
      <c r="H513" s="303">
        <f t="shared" si="51"/>
        <v>-2.3623118588524501</v>
      </c>
      <c r="I513" s="34" t="str">
        <f>'2018'!D37</f>
        <v>USC</v>
      </c>
      <c r="J513" s="35">
        <f>'2018'!E37</f>
        <v>5</v>
      </c>
      <c r="K513" s="36">
        <f>'2018'!F37</f>
        <v>34456</v>
      </c>
      <c r="L513" s="37">
        <f>'2018'!G37</f>
        <v>31.427397260273974</v>
      </c>
      <c r="M513" s="37" t="str">
        <f>'2018'!H37</f>
        <v>SR</v>
      </c>
      <c r="N513" s="37">
        <f>'2018'!I37</f>
        <v>24</v>
      </c>
      <c r="O513" s="37" t="str">
        <f>'2018'!J37</f>
        <v>Hybrid</v>
      </c>
      <c r="P513" s="37" t="str">
        <f>'2018'!K37</f>
        <v>RAT</v>
      </c>
      <c r="Q513" s="37" t="str">
        <f>'2018'!L37</f>
        <v>Poor Separator</v>
      </c>
      <c r="R513" s="55">
        <f>'2018'!M37</f>
        <v>70</v>
      </c>
      <c r="S513" s="55">
        <f>'2018'!N37</f>
        <v>189</v>
      </c>
      <c r="T513" s="231">
        <f t="shared" si="52"/>
        <v>27.118375951037613</v>
      </c>
      <c r="U513" s="35">
        <f>'2018'!O37</f>
        <v>4.32</v>
      </c>
      <c r="V513" s="56">
        <f>'2018'!P37</f>
        <v>0</v>
      </c>
      <c r="W513" s="57">
        <f>'2018'!Q37</f>
        <v>0</v>
      </c>
      <c r="X513" s="58">
        <f>'2018'!R37</f>
        <v>2.1265560165975105E-2</v>
      </c>
      <c r="Y513" s="58">
        <f>'2018'!S37</f>
        <v>8.871822033898305E-2</v>
      </c>
      <c r="Z513" s="58">
        <f>'2018'!T37</f>
        <v>6.2900083495686057E-2</v>
      </c>
      <c r="AA513" s="58">
        <f>'2018'!U37</f>
        <v>0.15384615384615385</v>
      </c>
      <c r="AB513" s="58">
        <f>'2018'!V37</f>
        <v>0.15384615384615385</v>
      </c>
      <c r="AC513" s="59">
        <f>'2018'!W37</f>
        <v>0.14615384615384616</v>
      </c>
      <c r="AD513" s="42" t="str">
        <f>'2018'!X37</f>
        <v>N/A</v>
      </c>
      <c r="AE513" s="43">
        <f>'2018'!Y37</f>
        <v>2.16</v>
      </c>
      <c r="AF513" s="43">
        <f>'2018'!Z37</f>
        <v>5.8</v>
      </c>
      <c r="AG513" s="43">
        <f>'2018'!AA37</f>
        <v>14.6</v>
      </c>
      <c r="AH513" s="43">
        <f>'2018'!AB37</f>
        <v>0.88</v>
      </c>
      <c r="AI513" s="43">
        <f>'2018'!AC37</f>
        <v>1.87</v>
      </c>
      <c r="AJ513" s="44">
        <f>'2018'!AD37</f>
        <v>5.0310559006211182E-2</v>
      </c>
      <c r="AK513" s="44">
        <f>'2018'!AE37</f>
        <v>0.1777639751552795</v>
      </c>
      <c r="AL513" s="45">
        <f>'2018'!AF37</f>
        <v>0.109</v>
      </c>
      <c r="AM513" s="46">
        <f t="shared" si="56"/>
        <v>6.7000000000000004E-2</v>
      </c>
      <c r="AN513" s="45">
        <f>'2018'!AG37</f>
        <v>0.47349999999999998</v>
      </c>
      <c r="AO513" s="45">
        <f>'2018'!AH37</f>
        <v>0.496</v>
      </c>
      <c r="AP513" s="43">
        <f>'2018'!AI37</f>
        <v>108.5317517019763</v>
      </c>
      <c r="AQ513" s="47">
        <f>'2018'!AJ37</f>
        <v>100.8725184792293</v>
      </c>
      <c r="AR513" s="48">
        <f>'2018'!AK37</f>
        <v>3</v>
      </c>
      <c r="AS513" s="49">
        <f>'2018'!AL37</f>
        <v>0</v>
      </c>
      <c r="AT513" s="49">
        <f>'2018'!AM37</f>
        <v>4</v>
      </c>
      <c r="AU513" s="49">
        <f>'2018'!AN37</f>
        <v>4</v>
      </c>
      <c r="AV513" s="49">
        <f>'2018'!AO37</f>
        <v>10</v>
      </c>
      <c r="AW513" s="49">
        <f>'2018'!AP37</f>
        <v>6</v>
      </c>
      <c r="AX513" s="49">
        <f>'2018'!AQ37</f>
        <v>0</v>
      </c>
      <c r="AY513" s="50">
        <f>'2018'!AR37</f>
        <v>0</v>
      </c>
      <c r="AZ513" s="60">
        <f>'2018'!AS37</f>
        <v>0</v>
      </c>
      <c r="BA513" s="61">
        <f>'2018'!AT37</f>
        <v>3180</v>
      </c>
      <c r="BB513" s="61">
        <f>'2018'!AU37</f>
        <v>0</v>
      </c>
      <c r="BC513" s="61">
        <f>'2018'!AV37</f>
        <v>0</v>
      </c>
      <c r="BD513" s="61">
        <f>'2018'!AW37</f>
        <v>0</v>
      </c>
      <c r="BE513" s="61">
        <f>'2018'!AX37</f>
        <v>0</v>
      </c>
      <c r="BF513" s="62">
        <f>'2018'!AY37</f>
        <v>0</v>
      </c>
      <c r="BG513" s="62">
        <f>'2018'!AZ37</f>
        <v>0</v>
      </c>
      <c r="BH513" s="62">
        <f>'2018'!BA37</f>
        <v>0</v>
      </c>
      <c r="BI513" s="62">
        <f>'2018'!BB37</f>
        <v>0</v>
      </c>
      <c r="BJ513" s="62">
        <f>'2018'!BC37</f>
        <v>0</v>
      </c>
      <c r="BK513" s="62">
        <f>'2018'!BD37</f>
        <v>0</v>
      </c>
      <c r="BL513" s="62">
        <f>'2018'!BE37</f>
        <v>0</v>
      </c>
      <c r="BM513" s="62">
        <f>'2018'!BF37</f>
        <v>0</v>
      </c>
      <c r="BN513" s="63">
        <f>'2018'!BG37</f>
        <v>0</v>
      </c>
      <c r="BO513" s="60">
        <f>'2018'!BH37</f>
        <v>82</v>
      </c>
      <c r="BP513" s="61">
        <f>'2018'!BI37</f>
        <v>3856</v>
      </c>
      <c r="BQ513" s="61">
        <f>'2018'!BJ37</f>
        <v>13</v>
      </c>
      <c r="BR513" s="61">
        <f>'2018'!BK37</f>
        <v>7</v>
      </c>
      <c r="BS513" s="61">
        <f>'2018'!BL37</f>
        <v>2</v>
      </c>
      <c r="BT513" s="61">
        <f>'2018'!BM37</f>
        <v>39</v>
      </c>
      <c r="BU513" s="62">
        <f>'2018'!BN37</f>
        <v>0</v>
      </c>
      <c r="BV513" s="62">
        <f>'2018'!BO37</f>
        <v>0</v>
      </c>
      <c r="BW513" s="62">
        <f>'2018'!BP37</f>
        <v>1.05</v>
      </c>
      <c r="BX513" s="62">
        <f>'2018'!BQ37</f>
        <v>2.9</v>
      </c>
      <c r="BY513" s="62">
        <f>'2018'!BR37</f>
        <v>10.3</v>
      </c>
      <c r="BZ513" s="62">
        <f>'2018'!BS37</f>
        <v>0</v>
      </c>
      <c r="CA513" s="62">
        <f>'2018'!BT37</f>
        <v>0</v>
      </c>
      <c r="CB513" s="62">
        <f>'2018'!BU37</f>
        <v>14.5</v>
      </c>
      <c r="CC513" s="63">
        <f>'2018'!BV37</f>
        <v>68.7</v>
      </c>
      <c r="CD513" s="60">
        <f>'2018'!BW37</f>
        <v>335</v>
      </c>
      <c r="CE513" s="61">
        <f>'2018'!BX37</f>
        <v>3776</v>
      </c>
      <c r="CF513" s="61">
        <f>'2018'!BY37</f>
        <v>56</v>
      </c>
      <c r="CG513" s="61">
        <f>'2018'!BZ37</f>
        <v>37</v>
      </c>
      <c r="CH513" s="61">
        <f>'2018'!CA37</f>
        <v>4</v>
      </c>
      <c r="CI513" s="61">
        <f>'2018'!CB37</f>
        <v>30</v>
      </c>
      <c r="CJ513" s="62">
        <f>'2018'!CC37</f>
        <v>0</v>
      </c>
      <c r="CK513" s="62">
        <f>'2018'!CD37</f>
        <v>0</v>
      </c>
      <c r="CL513" s="62">
        <f>'2018'!CE37</f>
        <v>1.24</v>
      </c>
      <c r="CM513" s="62">
        <f>'2018'!CF37</f>
        <v>5.3</v>
      </c>
      <c r="CN513" s="62">
        <f>'2018'!CG37</f>
        <v>10.4</v>
      </c>
      <c r="CO513" s="62">
        <f>'2018'!CH37</f>
        <v>0</v>
      </c>
      <c r="CP513" s="62">
        <f>'2018'!CI37</f>
        <v>2.6</v>
      </c>
      <c r="CQ513" s="62">
        <f>'2018'!CJ37</f>
        <v>16.3</v>
      </c>
      <c r="CR513" s="63">
        <f>'2018'!CK37</f>
        <v>74.900000000000006</v>
      </c>
      <c r="CS513" s="60">
        <f>'2018'!CL37</f>
        <v>226</v>
      </c>
      <c r="CT513" s="61">
        <f>'2018'!CM37</f>
        <v>3593</v>
      </c>
      <c r="CU513" s="61">
        <f>'2018'!CN37</f>
        <v>29</v>
      </c>
      <c r="CV513" s="61">
        <f>'2018'!CO37</f>
        <v>24</v>
      </c>
      <c r="CW513" s="61">
        <f>'2018'!CP37</f>
        <v>1</v>
      </c>
      <c r="CX513" s="61">
        <f>'2018'!CQ37</f>
        <v>33</v>
      </c>
      <c r="CY513" s="62">
        <f>'2018'!CR37</f>
        <v>0.59</v>
      </c>
      <c r="CZ513" s="62">
        <f>'2018'!CS37</f>
        <v>0.93</v>
      </c>
      <c r="DA513" s="62">
        <f>'2018'!CT37</f>
        <v>1.75</v>
      </c>
      <c r="DB513" s="62">
        <f>'2018'!CU37</f>
        <v>5.5</v>
      </c>
      <c r="DC513" s="62">
        <f>'2018'!CV37</f>
        <v>5.4</v>
      </c>
      <c r="DD513" s="62">
        <f>'2018'!CW37</f>
        <v>0</v>
      </c>
      <c r="DE513" s="62">
        <f>'2018'!CX37</f>
        <v>4</v>
      </c>
      <c r="DF513" s="62">
        <f>'2018'!CY37</f>
        <v>9.9</v>
      </c>
      <c r="DG513" s="63">
        <f>'2018'!CZ37</f>
        <v>84.7</v>
      </c>
      <c r="DH513" s="60">
        <f>'2018'!DA37</f>
        <v>644</v>
      </c>
      <c r="DI513" s="61">
        <f>'2018'!DB37</f>
        <v>4186</v>
      </c>
      <c r="DJ513" s="61">
        <f>'2018'!DC37</f>
        <v>68</v>
      </c>
      <c r="DK513" s="61">
        <f>'2018'!DD37</f>
        <v>41</v>
      </c>
      <c r="DL513" s="61">
        <f>'2018'!DE37</f>
        <v>4</v>
      </c>
      <c r="DM513" s="61">
        <f>'2018'!DF37</f>
        <v>26</v>
      </c>
      <c r="DN513" s="62">
        <f>'2018'!DG37</f>
        <v>0.88</v>
      </c>
      <c r="DO513" s="62">
        <f>'2018'!DH37</f>
        <v>1.87</v>
      </c>
      <c r="DP513" s="62">
        <f>'2018'!DI37</f>
        <v>2.16</v>
      </c>
      <c r="DQ513" s="62">
        <f>'2018'!DJ37</f>
        <v>5.8</v>
      </c>
      <c r="DR513" s="62">
        <f>'2018'!DK37</f>
        <v>14.6</v>
      </c>
      <c r="DS513" s="62">
        <f>'2018'!DP37</f>
        <v>6.7</v>
      </c>
      <c r="DT513" s="62">
        <f>'2018'!DQ37</f>
        <v>10.9</v>
      </c>
      <c r="DU513" s="62">
        <f>'2018'!DR37</f>
        <v>84.8</v>
      </c>
      <c r="DV513" s="63">
        <f>'2018'!DS37</f>
        <v>14.5</v>
      </c>
    </row>
    <row r="514" spans="1:126" ht="15.75" customHeight="1" x14ac:dyDescent="0.2">
      <c r="A514" s="30">
        <f t="shared" si="49"/>
        <v>512</v>
      </c>
      <c r="B514" s="31">
        <f>'2017'!A50</f>
        <v>48</v>
      </c>
      <c r="C514" s="31">
        <v>2017</v>
      </c>
      <c r="D514" s="32" t="str">
        <f>'2017'!B50</f>
        <v>Victor Bolden Jr.</v>
      </c>
      <c r="E514" s="32" t="str" cm="1">
        <f t="array" ref="E514">_xlfn.IFS(F514&gt;12.5,"Cornerstone",AND(F514&gt;11.995,F514&lt;12.5),"Elite",AND(F514&gt;11,F514&lt;12.995),"Elite Upside",AND(F514&gt;=9.69,F514&lt;10.999),"Upside",AND(F514&gt;8.4,F514&lt;9.999),"Upside Lite",AND(F514&gt;7.25,F514&lt;8.999),"Outlier",AND(F514&gt;=6,F514&lt;7.25),"Outlier Lite",F514&lt;6.999,"Purgatory")</f>
        <v>Purgatory</v>
      </c>
      <c r="F514" s="33">
        <f>'2017'!C50</f>
        <v>4.3157142857142849</v>
      </c>
      <c r="G514" s="33">
        <f t="shared" si="50"/>
        <v>16.7</v>
      </c>
      <c r="H514" s="303">
        <f t="shared" si="51"/>
        <v>-2.3623118588524505</v>
      </c>
      <c r="I514" s="34" t="str">
        <f>'2017'!D50</f>
        <v>Oregon State</v>
      </c>
      <c r="J514" s="35">
        <f>'2017'!E50</f>
        <v>5</v>
      </c>
      <c r="K514" s="36">
        <f>'2017'!F50</f>
        <v>34793</v>
      </c>
      <c r="L514" s="37">
        <f>'2017'!G50</f>
        <v>30.504109589041096</v>
      </c>
      <c r="M514" s="37" t="str">
        <f>'2017'!H50</f>
        <v>SR</v>
      </c>
      <c r="N514" s="37">
        <f>'2017'!I50</f>
        <v>22.079452054794519</v>
      </c>
      <c r="O514" s="37" t="str">
        <f>'2017'!J50</f>
        <v>Slot</v>
      </c>
      <c r="P514" s="37" t="str">
        <f>'2017'!K50</f>
        <v>PROTO Z</v>
      </c>
      <c r="Q514" s="37" t="str">
        <f>'2017'!L50</f>
        <v>N/A</v>
      </c>
      <c r="R514" s="55">
        <f>'2017'!M50</f>
        <v>67</v>
      </c>
      <c r="S514" s="55">
        <f>'2017'!N50</f>
        <v>179</v>
      </c>
      <c r="T514" s="231">
        <f t="shared" si="52"/>
        <v>28.035052817710888</v>
      </c>
      <c r="U514" s="37">
        <f>'2017'!O50</f>
        <v>4.54</v>
      </c>
      <c r="V514" s="56">
        <f>'2017'!P50</f>
        <v>0</v>
      </c>
      <c r="W514" s="57">
        <f>'2017'!Q50</f>
        <v>0</v>
      </c>
      <c r="X514" s="58">
        <f>'2017'!R50</f>
        <v>1.300578034682081E-2</v>
      </c>
      <c r="Y514" s="58">
        <f>'2017'!S50</f>
        <v>0.24145234493192133</v>
      </c>
      <c r="Z514" s="58">
        <f>'2017'!T50</f>
        <v>0.24148768988999475</v>
      </c>
      <c r="AA514" s="58">
        <f>'2017'!U50</f>
        <v>0.25982742090124639</v>
      </c>
      <c r="AB514" s="58">
        <f>'2017'!V50</f>
        <v>0.25982742090124639</v>
      </c>
      <c r="AC514" s="59">
        <f>'2017'!W50</f>
        <v>0.24683604985618404</v>
      </c>
      <c r="AD514" s="42">
        <f>'2017'!X50</f>
        <v>19.424657534246574</v>
      </c>
      <c r="AE514" s="43">
        <f>'2017'!Y50</f>
        <v>1.88</v>
      </c>
      <c r="AF514" s="43">
        <f>'2017'!Z50</f>
        <v>5.5</v>
      </c>
      <c r="AG514" s="43">
        <f>'2017'!AA50</f>
        <v>11.3</v>
      </c>
      <c r="AH514" s="43">
        <f>'2017'!AB50</f>
        <v>0.31</v>
      </c>
      <c r="AI514" s="43">
        <f>'2017'!AC50</f>
        <v>1.54</v>
      </c>
      <c r="AJ514" s="44" t="str">
        <f>'2017'!AD50</f>
        <v>N/A</v>
      </c>
      <c r="AK514" s="44" t="str">
        <f>'2017'!AE50</f>
        <v>N/A</v>
      </c>
      <c r="AL514" s="45">
        <f>'2017'!AF50</f>
        <v>0.13</v>
      </c>
      <c r="AM514" s="46">
        <f t="shared" si="56"/>
        <v>0</v>
      </c>
      <c r="AN514" s="45">
        <f>'2017'!AG50</f>
        <v>0.115</v>
      </c>
      <c r="AO514" s="45">
        <f>'2017'!AH50</f>
        <v>0.82600000000000007</v>
      </c>
      <c r="AP514" s="43">
        <f>'2017'!AI50</f>
        <v>84.267404051357076</v>
      </c>
      <c r="AQ514" s="47">
        <f>'2017'!AJ50</f>
        <v>73.339983959872541</v>
      </c>
      <c r="AR514" s="48">
        <f>'2017'!AK50</f>
        <v>6</v>
      </c>
      <c r="AS514" s="49">
        <f>'2017'!AL50</f>
        <v>7</v>
      </c>
      <c r="AT514" s="49">
        <f>'2017'!AM50</f>
        <v>3</v>
      </c>
      <c r="AU514" s="49">
        <f>'2017'!AN50</f>
        <v>4</v>
      </c>
      <c r="AV514" s="49">
        <f>'2017'!AO50</f>
        <v>7</v>
      </c>
      <c r="AW514" s="49">
        <f>'2017'!AP50</f>
        <v>1</v>
      </c>
      <c r="AX514" s="49">
        <f>'2017'!AQ50</f>
        <v>0</v>
      </c>
      <c r="AY514" s="50">
        <f>'2017'!AR50</f>
        <v>0</v>
      </c>
      <c r="AZ514" s="60">
        <f>'2017'!AS50</f>
        <v>0</v>
      </c>
      <c r="BA514" s="61">
        <f>'2017'!AT50</f>
        <v>3992</v>
      </c>
      <c r="BB514" s="61">
        <f>'2017'!AU50</f>
        <v>0</v>
      </c>
      <c r="BC514" s="61">
        <f>'2017'!AV50</f>
        <v>0</v>
      </c>
      <c r="BD514" s="61">
        <f>'2017'!AW50</f>
        <v>0</v>
      </c>
      <c r="BE514" s="61">
        <f>'2017'!AX50</f>
        <v>0</v>
      </c>
      <c r="BF514" s="62">
        <f>'2017'!AY50</f>
        <v>0</v>
      </c>
      <c r="BG514" s="62">
        <f>'2017'!AZ50</f>
        <v>0</v>
      </c>
      <c r="BH514" s="62">
        <f>'2017'!BA50</f>
        <v>0</v>
      </c>
      <c r="BI514" s="62">
        <f>'2017'!BB50</f>
        <v>0</v>
      </c>
      <c r="BJ514" s="62">
        <f>'2017'!BC50</f>
        <v>0</v>
      </c>
      <c r="BK514" s="62">
        <f>'2017'!BD50</f>
        <v>0</v>
      </c>
      <c r="BL514" s="62">
        <f>'2017'!BE50</f>
        <v>0</v>
      </c>
      <c r="BM514" s="62">
        <f>'2017'!BF50</f>
        <v>0</v>
      </c>
      <c r="BN514" s="63">
        <f>'2017'!BG50</f>
        <v>0</v>
      </c>
      <c r="BO514" s="60">
        <f>'2017'!BH50</f>
        <v>63</v>
      </c>
      <c r="BP514" s="61">
        <f>'2017'!BI50</f>
        <v>4844</v>
      </c>
      <c r="BQ514" s="61">
        <f>'2017'!BJ50</f>
        <v>0</v>
      </c>
      <c r="BR514" s="61">
        <f>'2017'!BK50</f>
        <v>6</v>
      </c>
      <c r="BS514" s="61">
        <f>'2017'!BL50</f>
        <v>0</v>
      </c>
      <c r="BT514" s="61">
        <f>'2017'!BM50</f>
        <v>38</v>
      </c>
      <c r="BU514" s="62">
        <f>'2017'!BN50</f>
        <v>0</v>
      </c>
      <c r="BV514" s="62">
        <f>'2017'!BO50</f>
        <v>0</v>
      </c>
      <c r="BW514" s="62">
        <f>'2017'!BP50</f>
        <v>0</v>
      </c>
      <c r="BX514" s="62">
        <f>'2017'!BQ50</f>
        <v>0</v>
      </c>
      <c r="BY514" s="62">
        <f>'2017'!BR50</f>
        <v>0</v>
      </c>
      <c r="BZ514" s="62">
        <f>'2017'!BS50</f>
        <v>0</v>
      </c>
      <c r="CA514" s="62">
        <f>'2017'!BT50</f>
        <v>0</v>
      </c>
      <c r="CB514" s="62">
        <f>'2017'!BU50</f>
        <v>0</v>
      </c>
      <c r="CC514" s="63">
        <f>'2017'!BV50</f>
        <v>0</v>
      </c>
      <c r="CD514" s="60">
        <f>'2017'!BW50</f>
        <v>798</v>
      </c>
      <c r="CE514" s="61">
        <f>'2017'!BX50</f>
        <v>3305</v>
      </c>
      <c r="CF514" s="61">
        <f>'2017'!BY50</f>
        <v>107</v>
      </c>
      <c r="CG514" s="61">
        <f>'2017'!BZ50</f>
        <v>72</v>
      </c>
      <c r="CH514" s="61">
        <f>'2017'!CA50</f>
        <v>2</v>
      </c>
      <c r="CI514" s="61">
        <f>'2017'!CB50</f>
        <v>15</v>
      </c>
      <c r="CJ514" s="62">
        <f>'2017'!CC50</f>
        <v>0</v>
      </c>
      <c r="CK514" s="62">
        <f>'2017'!CD50</f>
        <v>0</v>
      </c>
      <c r="CL514" s="62">
        <f>'2017'!CE50</f>
        <v>1.88</v>
      </c>
      <c r="CM514" s="62">
        <f>'2017'!CF50</f>
        <v>3.5</v>
      </c>
      <c r="CN514" s="62">
        <f>'2017'!CG50</f>
        <v>10.6</v>
      </c>
      <c r="CO514" s="62">
        <f>'2017'!CH50</f>
        <v>0</v>
      </c>
      <c r="CP514" s="62">
        <f>'2017'!CI50</f>
        <v>7.7</v>
      </c>
      <c r="CQ514" s="62">
        <f>'2017'!CJ50</f>
        <v>96.2</v>
      </c>
      <c r="CR514" s="63">
        <f>'2017'!CK50</f>
        <v>3.6</v>
      </c>
      <c r="CS514" s="60">
        <f>'2017'!CL50</f>
        <v>461</v>
      </c>
      <c r="CT514" s="61">
        <f>'2017'!CM50</f>
        <v>1909</v>
      </c>
      <c r="CU514" s="61">
        <f>'2017'!CN50</f>
        <v>86</v>
      </c>
      <c r="CV514" s="61">
        <f>'2017'!CO50</f>
        <v>46</v>
      </c>
      <c r="CW514" s="61">
        <f>'2017'!CP50</f>
        <v>3</v>
      </c>
      <c r="CX514" s="61">
        <f>'2017'!CQ50</f>
        <v>10</v>
      </c>
      <c r="CY514" s="62">
        <f>'2017'!CR50</f>
        <v>0</v>
      </c>
      <c r="CZ514" s="62">
        <f>'2017'!CS50</f>
        <v>0</v>
      </c>
      <c r="DA514" s="62">
        <f>'2017'!CT50</f>
        <v>1.24</v>
      </c>
      <c r="DB514" s="62">
        <f>'2017'!CU50</f>
        <v>3.7</v>
      </c>
      <c r="DC514" s="62">
        <f>'2017'!CV50</f>
        <v>11.1</v>
      </c>
      <c r="DD514" s="62">
        <f>'2017'!CW50</f>
        <v>0</v>
      </c>
      <c r="DE514" s="62">
        <f>'2017'!CX50</f>
        <v>13.2</v>
      </c>
      <c r="DF514" s="62">
        <f>'2017'!CY50</f>
        <v>16.899999999999999</v>
      </c>
      <c r="DG514" s="63">
        <f>'2017'!CZ50</f>
        <v>78.8</v>
      </c>
      <c r="DH514" s="60">
        <f>'2017'!DA50</f>
        <v>542</v>
      </c>
      <c r="DI514" s="61">
        <f>'2017'!DB50</f>
        <v>2086</v>
      </c>
      <c r="DJ514" s="61">
        <f>'2017'!DC50</f>
        <v>89</v>
      </c>
      <c r="DK514" s="61">
        <f>'2017'!DD50</f>
        <v>47</v>
      </c>
      <c r="DL514" s="61">
        <f>'2017'!DE50</f>
        <v>2</v>
      </c>
      <c r="DM514" s="61">
        <f>'2017'!DF50</f>
        <v>13</v>
      </c>
      <c r="DN514" s="62">
        <f>'2017'!DG50</f>
        <v>0.31</v>
      </c>
      <c r="DO514" s="62">
        <f>'2017'!DH50</f>
        <v>1.54</v>
      </c>
      <c r="DP514" s="62">
        <f>'2017'!DI50</f>
        <v>1.48</v>
      </c>
      <c r="DQ514" s="62">
        <f>'2017'!DJ50</f>
        <v>5.5</v>
      </c>
      <c r="DR514" s="62">
        <f>'2017'!DK50</f>
        <v>11.3</v>
      </c>
      <c r="DS514" s="62">
        <f>'2017'!DL50</f>
        <v>0</v>
      </c>
      <c r="DT514" s="62">
        <f>'2017'!DM50</f>
        <v>13</v>
      </c>
      <c r="DU514" s="62">
        <f>'2017'!DN50</f>
        <v>11.5</v>
      </c>
      <c r="DV514" s="63">
        <f>'2017'!DO50</f>
        <v>86.4</v>
      </c>
    </row>
    <row r="515" spans="1:126" ht="15.75" customHeight="1" x14ac:dyDescent="0.2">
      <c r="A515" s="30">
        <f t="shared" ref="A515:A578" si="57">_xlfn.RANK.EQ(F515,F$3:F$616)</f>
        <v>513</v>
      </c>
      <c r="B515" s="31">
        <f>'2019'!A44</f>
        <v>42</v>
      </c>
      <c r="C515" s="31">
        <v>2019</v>
      </c>
      <c r="D515" s="32" t="str">
        <f>'2019'!B44</f>
        <v>Nyqwan Murray</v>
      </c>
      <c r="E515" s="32" t="str" cm="1">
        <f t="array" ref="E515">_xlfn.IFS(F515&gt;12.5,"Cornerstone",AND(F515&gt;11.995,F515&lt;12.5),"Elite",AND(F515&gt;11,F515&lt;12.995),"Elite Upside",AND(F515&gt;=9.69,F515&lt;10.999),"Upside",AND(F515&gt;8.4,F515&lt;9.999),"Upside Lite",AND(F515&gt;7.25,F515&lt;8.999),"Outlier",AND(F515&gt;=6,F515&lt;7.25),"Outlier Lite",F515&lt;6.999,"Purgatory")</f>
        <v>Purgatory</v>
      </c>
      <c r="F515" s="33">
        <f>'2019'!C44</f>
        <v>4.3099999999999996</v>
      </c>
      <c r="G515" s="33">
        <f t="shared" ref="G515:G578" si="58">(_xlfn.PERCENTRANK.EXC($F$3:$F$616,F515)*100)</f>
        <v>16.5</v>
      </c>
      <c r="H515" s="303">
        <f t="shared" ref="H515:H578" si="59">STANDARDIZE(F515,(AVERAGE($F$3:$F$372)),(_xlfn.STDEV.P($F$3:$F$371)))</f>
        <v>-2.3655915985603406</v>
      </c>
      <c r="I515" s="34" t="str">
        <f>'2019'!D44</f>
        <v>Florida State</v>
      </c>
      <c r="J515" s="35">
        <f>'2019'!E44</f>
        <v>4</v>
      </c>
      <c r="K515" s="36">
        <f>'2019'!F44</f>
        <v>35548</v>
      </c>
      <c r="L515" s="37">
        <f>'2019'!G44</f>
        <v>28.435616438356163</v>
      </c>
      <c r="M515" s="37" t="str">
        <f>'2019'!H44</f>
        <v>SR</v>
      </c>
      <c r="N515" s="37">
        <f>'2019'!I44</f>
        <v>22.005479452054793</v>
      </c>
      <c r="O515" s="37" t="str">
        <f>'2019'!J44</f>
        <v>Slot</v>
      </c>
      <c r="P515" s="37" t="str">
        <f>'2019'!K44</f>
        <v>PROTO Z</v>
      </c>
      <c r="Q515" s="37" t="str">
        <f>'2019'!L44</f>
        <v>Elite Earner</v>
      </c>
      <c r="R515" s="55">
        <f>'2019'!M44</f>
        <v>70</v>
      </c>
      <c r="S515" s="55">
        <f>'2019'!N44</f>
        <v>194</v>
      </c>
      <c r="T515" s="231">
        <f t="shared" si="52"/>
        <v>27.835793304239669</v>
      </c>
      <c r="U515" s="35">
        <f>'2019'!O44</f>
        <v>4.63</v>
      </c>
      <c r="V515" s="56">
        <f>'2019'!P44</f>
        <v>0</v>
      </c>
      <c r="W515" s="57">
        <f>'2019'!Q44</f>
        <v>0</v>
      </c>
      <c r="X515" s="58">
        <f>'2019'!R44</f>
        <v>1.9548872180451128E-2</v>
      </c>
      <c r="Y515" s="58">
        <f>'2019'!S44</f>
        <v>0.12845907369647538</v>
      </c>
      <c r="Z515" s="58">
        <f>'2019'!T44</f>
        <v>0.23676989415915328</v>
      </c>
      <c r="AA515" s="58">
        <f>'2019'!U44</f>
        <v>0.22955877815489045</v>
      </c>
      <c r="AB515" s="58">
        <f>'2019'!V44</f>
        <v>0.23316433615702187</v>
      </c>
      <c r="AC515" s="59">
        <f>'2019'!W44</f>
        <v>0.22150611934917078</v>
      </c>
      <c r="AD515" s="42">
        <f>'2019'!X44</f>
        <v>20.356164383561644</v>
      </c>
      <c r="AE515" s="43">
        <f>'2019'!Y44</f>
        <v>2.2999999999999998</v>
      </c>
      <c r="AF515" s="43">
        <f>'2019'!Z44</f>
        <v>6.7</v>
      </c>
      <c r="AG515" s="43">
        <f>'2019'!AA44</f>
        <v>12.9</v>
      </c>
      <c r="AH515" s="43">
        <f>'2019'!AB44</f>
        <v>0.66</v>
      </c>
      <c r="AI515" s="43">
        <f>'2019'!AC44</f>
        <v>1.91</v>
      </c>
      <c r="AJ515" s="44">
        <f>'2019'!AD44</f>
        <v>4.0188172043010749E-2</v>
      </c>
      <c r="AK515" s="44">
        <f>'2019'!AE44</f>
        <v>0.21639784946236557</v>
      </c>
      <c r="AL515" s="45">
        <f>'2019'!AF44</f>
        <v>3.6000000000000004E-2</v>
      </c>
      <c r="AM515" s="46">
        <f t="shared" si="56"/>
        <v>0.38500000000000001</v>
      </c>
      <c r="AN515" s="45">
        <f>'2019'!AG44</f>
        <v>0.28300000000000003</v>
      </c>
      <c r="AO515" s="45">
        <f>'2019'!AH44</f>
        <v>0.71550000000000002</v>
      </c>
      <c r="AP515" s="43">
        <f>'2019'!AI44</f>
        <v>84.432133111837388</v>
      </c>
      <c r="AQ515" s="47">
        <f>'2019'!AJ44</f>
        <v>78.473642726707013</v>
      </c>
      <c r="AR515" s="48">
        <f>'2019'!AK44</f>
        <v>6</v>
      </c>
      <c r="AS515" s="49">
        <f>'2019'!AL44</f>
        <v>6</v>
      </c>
      <c r="AT515" s="49">
        <f>'2019'!AM44</f>
        <v>4</v>
      </c>
      <c r="AU515" s="49">
        <f>'2019'!AN44</f>
        <v>5</v>
      </c>
      <c r="AV515" s="49">
        <f>'2019'!AO44</f>
        <v>5</v>
      </c>
      <c r="AW515" s="49">
        <f>'2019'!AP44</f>
        <v>2</v>
      </c>
      <c r="AX515" s="49">
        <f>'2019'!AQ44</f>
        <v>0</v>
      </c>
      <c r="AY515" s="50">
        <f>'2019'!AR44</f>
        <v>0</v>
      </c>
      <c r="AZ515" s="60">
        <f>'2019'!AS44</f>
        <v>0</v>
      </c>
      <c r="BA515" s="61">
        <f>'2019'!AT44</f>
        <v>4246</v>
      </c>
      <c r="BB515" s="61">
        <f>'2019'!AU44</f>
        <v>0</v>
      </c>
      <c r="BC515" s="61">
        <f>'2019'!AV44</f>
        <v>0</v>
      </c>
      <c r="BD515" s="61">
        <f>'2019'!AW44</f>
        <v>0</v>
      </c>
      <c r="BE515" s="61">
        <f>'2019'!AX44</f>
        <v>0</v>
      </c>
      <c r="BF515" s="62">
        <f>'2019'!AY44</f>
        <v>0</v>
      </c>
      <c r="BG515" s="62">
        <f>'2019'!AZ44</f>
        <v>0</v>
      </c>
      <c r="BH515" s="62">
        <f>'2019'!BA44</f>
        <v>0</v>
      </c>
      <c r="BI515" s="62">
        <f>'2019'!BB44</f>
        <v>0</v>
      </c>
      <c r="BJ515" s="62">
        <f>'2019'!BC44</f>
        <v>0</v>
      </c>
      <c r="BK515" s="62">
        <f>'2019'!BD44</f>
        <v>0</v>
      </c>
      <c r="BL515" s="62">
        <f>'2019'!BE44</f>
        <v>0</v>
      </c>
      <c r="BM515" s="62">
        <f>'2019'!BF44</f>
        <v>0</v>
      </c>
      <c r="BN515" s="63">
        <f>'2019'!BG44</f>
        <v>0</v>
      </c>
      <c r="BO515" s="60">
        <f>'2019'!BH44</f>
        <v>65</v>
      </c>
      <c r="BP515" s="61">
        <f>'2019'!BI44</f>
        <v>3325</v>
      </c>
      <c r="BQ515" s="61">
        <f>'2019'!BJ44</f>
        <v>6</v>
      </c>
      <c r="BR515" s="61">
        <f>'2019'!BK44</f>
        <v>6</v>
      </c>
      <c r="BS515" s="61">
        <f>'2019'!BL44</f>
        <v>0</v>
      </c>
      <c r="BT515" s="61">
        <f>'2019'!BM44</f>
        <v>22</v>
      </c>
      <c r="BU515" s="62">
        <f>'2019'!BN44</f>
        <v>0</v>
      </c>
      <c r="BV515" s="62">
        <f>'2019'!BO44</f>
        <v>0</v>
      </c>
      <c r="BW515" s="62">
        <f>'2019'!BP44</f>
        <v>3.25</v>
      </c>
      <c r="BX515" s="62">
        <f>'2019'!BQ44</f>
        <v>6.3</v>
      </c>
      <c r="BY515" s="62">
        <f>'2019'!BR44</f>
        <v>0</v>
      </c>
      <c r="BZ515" s="62">
        <f>'2019'!BS44</f>
        <v>0</v>
      </c>
      <c r="CA515" s="62">
        <f>'2019'!BT44</f>
        <v>0</v>
      </c>
      <c r="CB515" s="62">
        <f>'2019'!BU44</f>
        <v>0</v>
      </c>
      <c r="CC515" s="63">
        <f>'2019'!BV44</f>
        <v>100</v>
      </c>
      <c r="CD515" s="60">
        <f>'2019'!BW44</f>
        <v>441</v>
      </c>
      <c r="CE515" s="61">
        <f>'2019'!BX44</f>
        <v>3433</v>
      </c>
      <c r="CF515" s="61">
        <f>'2019'!BY44</f>
        <v>46</v>
      </c>
      <c r="CG515" s="61">
        <f>'2019'!BZ44</f>
        <v>27</v>
      </c>
      <c r="CH515" s="61">
        <f>'2019'!CA44</f>
        <v>5</v>
      </c>
      <c r="CI515" s="61">
        <f>'2019'!CB44</f>
        <v>23</v>
      </c>
      <c r="CJ515" s="62">
        <f>'2019'!CC44</f>
        <v>0.73</v>
      </c>
      <c r="CK515" s="62">
        <f>'2019'!CD44</f>
        <v>1.47</v>
      </c>
      <c r="CL515" s="62">
        <f>'2019'!CE44</f>
        <v>2.21</v>
      </c>
      <c r="CM515" s="62">
        <f>'2019'!CF44</f>
        <v>5.6</v>
      </c>
      <c r="CN515" s="62">
        <f>'2019'!CG44</f>
        <v>13.4</v>
      </c>
      <c r="CO515" s="62">
        <f>'2019'!CH44</f>
        <v>0</v>
      </c>
      <c r="CP515" s="62">
        <f>'2019'!CI44</f>
        <v>3.6</v>
      </c>
      <c r="CQ515" s="62">
        <f>'2019'!CJ44</f>
        <v>33</v>
      </c>
      <c r="CR515" s="63">
        <f>'2019'!CK44</f>
        <v>67</v>
      </c>
      <c r="CS515" s="60">
        <f>'2019'!CL44</f>
        <v>604</v>
      </c>
      <c r="CT515" s="61">
        <f>'2019'!CM44</f>
        <v>2551</v>
      </c>
      <c r="CU515" s="61">
        <f>'2019'!CN44</f>
        <v>77</v>
      </c>
      <c r="CV515" s="61">
        <f>'2019'!CO44</f>
        <v>40</v>
      </c>
      <c r="CW515" s="61">
        <f>'2019'!CP44</f>
        <v>4</v>
      </c>
      <c r="CX515" s="61">
        <f>'2019'!CQ44</f>
        <v>21</v>
      </c>
      <c r="CY515" s="62">
        <f>'2019'!CR44</f>
        <v>0.34</v>
      </c>
      <c r="CZ515" s="62">
        <f>'2019'!CS44</f>
        <v>1.91</v>
      </c>
      <c r="DA515" s="62">
        <f>'2019'!CT44</f>
        <v>1.96</v>
      </c>
      <c r="DB515" s="62">
        <f>'2019'!CU44</f>
        <v>5.2</v>
      </c>
      <c r="DC515" s="62">
        <f>'2019'!CV44</f>
        <v>12.9</v>
      </c>
      <c r="DD515" s="62">
        <f>'2019'!DA44</f>
        <v>53.8</v>
      </c>
      <c r="DE515" s="62">
        <f>'2019'!DB44</f>
        <v>9.1</v>
      </c>
      <c r="DF515" s="62">
        <f>'2019'!DC44</f>
        <v>29.6</v>
      </c>
      <c r="DG515" s="63">
        <f>'2019'!DD44</f>
        <v>70.400000000000006</v>
      </c>
      <c r="DH515" s="60">
        <f>'2019'!DE44</f>
        <v>744</v>
      </c>
      <c r="DI515" s="61">
        <f>'2019'!DF44</f>
        <v>3241</v>
      </c>
      <c r="DJ515" s="61">
        <f>'2019'!DG44</f>
        <v>83</v>
      </c>
      <c r="DK515" s="61">
        <f>'2019'!DH44</f>
        <v>54</v>
      </c>
      <c r="DL515" s="61">
        <f>'2019'!DI44</f>
        <v>3</v>
      </c>
      <c r="DM515" s="61">
        <f>'2019'!DJ44</f>
        <v>20</v>
      </c>
      <c r="DN515" s="62">
        <f>'2019'!DK44</f>
        <v>0.66</v>
      </c>
      <c r="DO515" s="62">
        <f>'2019'!DL44</f>
        <v>1.64</v>
      </c>
      <c r="DP515" s="62">
        <f>'2019'!DM44</f>
        <v>2.2999999999999998</v>
      </c>
      <c r="DQ515" s="62">
        <f>'2019'!DN44</f>
        <v>6.7</v>
      </c>
      <c r="DR515" s="62">
        <f>'2019'!DO44</f>
        <v>11</v>
      </c>
      <c r="DS515" s="62">
        <f>'2019'!DT44</f>
        <v>38.5</v>
      </c>
      <c r="DT515" s="62">
        <f>'2019'!DU44</f>
        <v>3.6</v>
      </c>
      <c r="DU515" s="62">
        <f>'2019'!DV44</f>
        <v>27</v>
      </c>
      <c r="DV515" s="63">
        <f>'2019'!DW44</f>
        <v>72.7</v>
      </c>
    </row>
    <row r="516" spans="1:126" ht="15.75" customHeight="1" x14ac:dyDescent="0.2">
      <c r="A516" s="30">
        <f t="shared" si="57"/>
        <v>514</v>
      </c>
      <c r="B516" s="31">
        <f>'2025'!A58</f>
        <v>56</v>
      </c>
      <c r="C516" s="31">
        <v>2025</v>
      </c>
      <c r="D516" s="32" t="str">
        <f>'2025'!B58</f>
        <v>Will Sheppard</v>
      </c>
      <c r="E516" s="32" t="str" cm="1">
        <f t="array" ref="E516">_xlfn.IFS(F516&gt;12.5,"Cornerstone",AND(F516&gt;11.995,F516&lt;12.5),"Elite",AND(F516&gt;11,F516&lt;12.995),"Elite Upside",AND(F516&gt;=9.69,F516&lt;10.999),"Upside",AND(F516&gt;8.4,F516&lt;9.999),"Upside Lite",AND(F516&gt;7.25,F516&lt;8.999),"Outlier",AND(F516&gt;=6,F516&lt;7.25),"Outlier Lite",F516&lt;6.999,"Purgatory")</f>
        <v>Purgatory</v>
      </c>
      <c r="F516" s="33">
        <f>'2025'!C58</f>
        <v>4.2999999999999989</v>
      </c>
      <c r="G516" s="33">
        <f t="shared" si="58"/>
        <v>16.400000000000002</v>
      </c>
      <c r="H516" s="303">
        <f t="shared" si="59"/>
        <v>-2.3713311430491495</v>
      </c>
      <c r="I516" s="34" t="str">
        <f>'2025'!D58</f>
        <v>Colorado</v>
      </c>
      <c r="J516" s="35">
        <f>'2025'!E58</f>
        <v>3</v>
      </c>
      <c r="K516" s="36">
        <f>'2025'!F58</f>
        <v>36933</v>
      </c>
      <c r="L516" s="37">
        <f>'2025'!G58</f>
        <v>24.641095890410959</v>
      </c>
      <c r="M516" s="37" t="str">
        <f>'2025'!H58</f>
        <v>RS SR</v>
      </c>
      <c r="N516" s="37">
        <f>'2025'!I58</f>
        <v>24.221917808219178</v>
      </c>
      <c r="O516" s="37" t="str">
        <f>'2025'!J58</f>
        <v>Wide</v>
      </c>
      <c r="P516" s="37" t="str">
        <f>'2025'!K58</f>
        <v>SLOB</v>
      </c>
      <c r="Q516" s="37" t="str">
        <f>'2025'!L58</f>
        <v>Poor Separator</v>
      </c>
      <c r="R516" s="55">
        <f>'2025'!M58</f>
        <v>75</v>
      </c>
      <c r="S516" s="55">
        <f>'2025'!N58</f>
        <v>203</v>
      </c>
      <c r="T516" s="231">
        <f t="shared" ref="T516:T579" si="60">S516*0.453592/(R516*0.0254)^2</f>
        <v>25.372979243736268</v>
      </c>
      <c r="U516" s="37">
        <f>'2025'!O58</f>
        <v>4.59</v>
      </c>
      <c r="V516" s="56">
        <f>'2025'!P58</f>
        <v>0</v>
      </c>
      <c r="W516" s="57">
        <f>'2025'!Q58</f>
        <v>2.8194633924511141E-2</v>
      </c>
      <c r="X516" s="58">
        <f>'2025'!R58</f>
        <v>0.27709744033040384</v>
      </c>
      <c r="Y516" s="58">
        <f>'2025'!S58</f>
        <v>0.34169781099839824</v>
      </c>
      <c r="Z516" s="58">
        <f>'2025'!T58</f>
        <v>0.25480554313813147</v>
      </c>
      <c r="AA516" s="58">
        <f>'2025'!U58</f>
        <v>0.14997581035316884</v>
      </c>
      <c r="AB516" s="58">
        <f>'2025'!V58</f>
        <v>0.24583681067578356</v>
      </c>
      <c r="AC516" s="59">
        <f>'2025'!W58</f>
        <v>0.23354497014199438</v>
      </c>
      <c r="AD516" s="42">
        <f>'2025'!X58</f>
        <v>20.567123287671233</v>
      </c>
      <c r="AE516" s="43">
        <f>'2025'!Y58</f>
        <v>1.93</v>
      </c>
      <c r="AF516" s="43">
        <f>'2025'!Z58</f>
        <v>4.9000000000000004</v>
      </c>
      <c r="AG516" s="43">
        <f>'2025'!AA58</f>
        <v>12.5</v>
      </c>
      <c r="AH516" s="43">
        <f>'2025'!AB58</f>
        <v>0.99</v>
      </c>
      <c r="AI516" s="43">
        <f>'2025'!AC58</f>
        <v>0</v>
      </c>
      <c r="AJ516" s="44">
        <f>'2025'!AD58</f>
        <v>4.7225806451612902E-2</v>
      </c>
      <c r="AK516" s="44">
        <f>'2025'!AE58</f>
        <v>8.8548387096774192E-2</v>
      </c>
      <c r="AL516" s="45">
        <f>'2025'!AF58</f>
        <v>0.04</v>
      </c>
      <c r="AM516" s="46">
        <f t="shared" si="56"/>
        <v>0.5</v>
      </c>
      <c r="AN516" s="45">
        <f>'2025'!AG58</f>
        <v>0.88300000000000001</v>
      </c>
      <c r="AO516" s="45">
        <f>'2025'!AH58</f>
        <v>0.11699999999999999</v>
      </c>
      <c r="AP516" s="43">
        <f>'2025'!AI58</f>
        <v>91.469286503097663</v>
      </c>
      <c r="AQ516" s="47">
        <f>'2025'!AJ58</f>
        <v>94.283604601509481</v>
      </c>
      <c r="AR516" s="48">
        <f>'2025'!AK58</f>
        <v>6</v>
      </c>
      <c r="AS516" s="49">
        <f>'2025'!AL58</f>
        <v>5</v>
      </c>
      <c r="AT516" s="49">
        <f>'2025'!AM58</f>
        <v>3</v>
      </c>
      <c r="AU516" s="49">
        <f>'2025'!AN58</f>
        <v>2</v>
      </c>
      <c r="AV516" s="49">
        <f>'2025'!AO58</f>
        <v>6</v>
      </c>
      <c r="AW516" s="49">
        <f>'2025'!AP58</f>
        <v>5</v>
      </c>
      <c r="AX516" s="49">
        <f>'2025'!AQ58</f>
        <v>0</v>
      </c>
      <c r="AY516" s="50">
        <f>'2025'!AR58</f>
        <v>1</v>
      </c>
      <c r="AZ516" s="60">
        <f>'2025'!AS58</f>
        <v>31</v>
      </c>
      <c r="BA516" s="61">
        <f>'2025'!AT58</f>
        <v>1099.5</v>
      </c>
      <c r="BB516" s="61">
        <f>'2025'!AU58</f>
        <v>3</v>
      </c>
      <c r="BC516" s="61">
        <f>'2025'!AV58</f>
        <v>2</v>
      </c>
      <c r="BD516" s="61">
        <f>'2025'!AW58</f>
        <v>0</v>
      </c>
      <c r="BE516" s="61">
        <f>'2025'!AX58</f>
        <v>7</v>
      </c>
      <c r="BF516" s="62">
        <f>'2025'!AY58</f>
        <v>0</v>
      </c>
      <c r="BG516" s="62">
        <f>'2025'!AZ58</f>
        <v>0</v>
      </c>
      <c r="BH516" s="62">
        <f>'2025'!BA58</f>
        <v>1.63</v>
      </c>
      <c r="BI516" s="62">
        <f>'2025'!BB58</f>
        <v>1.5</v>
      </c>
      <c r="BJ516" s="62">
        <f>'2025'!BC58</f>
        <v>14.7</v>
      </c>
      <c r="BK516" s="62">
        <f>'2025'!BH58</f>
        <v>50</v>
      </c>
      <c r="BL516" s="62">
        <f>'2025'!BI58</f>
        <v>0</v>
      </c>
      <c r="BM516" s="62">
        <f>'2025'!BJ58</f>
        <v>100</v>
      </c>
      <c r="BN516" s="63">
        <f>'2025'!BK58</f>
        <v>0</v>
      </c>
      <c r="BO516" s="60">
        <f>'2025'!BL58</f>
        <v>577</v>
      </c>
      <c r="BP516" s="61">
        <f>'2025'!BM58</f>
        <v>2082.3000000000002</v>
      </c>
      <c r="BQ516" s="61">
        <f>'2025'!BN58</f>
        <v>83</v>
      </c>
      <c r="BR516" s="61">
        <f>'2025'!BO58</f>
        <v>43</v>
      </c>
      <c r="BS516" s="61">
        <f>'2025'!BP58</f>
        <v>4</v>
      </c>
      <c r="BT516" s="61">
        <f>'2025'!BQ58</f>
        <v>12.100000000000001</v>
      </c>
      <c r="BU516" s="62">
        <f>'2025'!BR58</f>
        <v>0</v>
      </c>
      <c r="BV516" s="62">
        <f>'2025'!BS58</f>
        <v>0</v>
      </c>
      <c r="BW516" s="62">
        <f>'2025'!BT58</f>
        <v>1.51</v>
      </c>
      <c r="BX516" s="62">
        <f>'2025'!BU58</f>
        <v>5.3</v>
      </c>
      <c r="BY516" s="62">
        <f>'2025'!BV58</f>
        <v>11.1</v>
      </c>
      <c r="BZ516" s="62">
        <f>'2025'!CA58</f>
        <v>30.4</v>
      </c>
      <c r="CA516" s="62">
        <f>'2025'!CB58</f>
        <v>10.4</v>
      </c>
      <c r="CB516" s="62">
        <f>'2025'!CC58</f>
        <v>94.3</v>
      </c>
      <c r="CC516" s="63">
        <f>'2025'!CD58</f>
        <v>5.7</v>
      </c>
      <c r="CD516" s="60">
        <f>'2025'!CE58</f>
        <v>768</v>
      </c>
      <c r="CE516" s="61">
        <f>'2025'!CF58</f>
        <v>2247.6000000000004</v>
      </c>
      <c r="CF516" s="61">
        <f>'2025'!CG58</f>
        <v>116</v>
      </c>
      <c r="CG516" s="61">
        <f>'2025'!CH58</f>
        <v>60</v>
      </c>
      <c r="CH516" s="61">
        <f>'2025'!CI58</f>
        <v>9</v>
      </c>
      <c r="CI516" s="61">
        <f>'2025'!CJ58</f>
        <v>21.6</v>
      </c>
      <c r="CJ516" s="62">
        <f>'2025'!CK58</f>
        <v>0.73</v>
      </c>
      <c r="CK516" s="62">
        <f>'2025'!CL58</f>
        <v>0</v>
      </c>
      <c r="CL516" s="62">
        <f>'2025'!CM58</f>
        <v>2.12</v>
      </c>
      <c r="CM516" s="62">
        <f>'2025'!CN58</f>
        <v>4.5999999999999996</v>
      </c>
      <c r="CN516" s="62">
        <f>'2025'!CO58</f>
        <v>13.5</v>
      </c>
      <c r="CO516" s="62">
        <f>'2025'!CT58</f>
        <v>27</v>
      </c>
      <c r="CP516" s="62">
        <f>'2025'!CU58</f>
        <v>4.8</v>
      </c>
      <c r="CQ516" s="62">
        <f>'2025'!CV58</f>
        <v>80.2</v>
      </c>
      <c r="CR516" s="63">
        <f>'2025'!CW58</f>
        <v>19.600000000000001</v>
      </c>
      <c r="CS516" s="60">
        <f>'2025'!CX58</f>
        <v>684</v>
      </c>
      <c r="CT516" s="61">
        <f>'2025'!CY58</f>
        <v>2684.3999999999996</v>
      </c>
      <c r="CU516" s="61">
        <f>'2025'!CZ58</f>
        <v>85</v>
      </c>
      <c r="CV516" s="61">
        <f>'2025'!DA58</f>
        <v>47</v>
      </c>
      <c r="CW516" s="61">
        <f>'2025'!DB58</f>
        <v>8</v>
      </c>
      <c r="CX516" s="61">
        <f>'2025'!DC58</f>
        <v>22.799999999999997</v>
      </c>
      <c r="CY516" s="62">
        <f>'2025'!DD58</f>
        <v>0.99</v>
      </c>
      <c r="CZ516" s="62">
        <f>'2025'!DE58</f>
        <v>0</v>
      </c>
      <c r="DA516" s="62">
        <f>'2025'!DF58</f>
        <v>1.93</v>
      </c>
      <c r="DB516" s="62">
        <f>'2025'!DG58</f>
        <v>4.8</v>
      </c>
      <c r="DC516" s="62">
        <f>'2025'!DH58</f>
        <v>12.5</v>
      </c>
      <c r="DD516" s="62">
        <f>'2025'!DM58</f>
        <v>48.3</v>
      </c>
      <c r="DE516" s="62">
        <f>'2025'!DN58</f>
        <v>16.100000000000001</v>
      </c>
      <c r="DF516" s="62">
        <f>'2025'!DO58</f>
        <v>81.5</v>
      </c>
      <c r="DG516" s="63">
        <f>'2025'!DP58</f>
        <v>18.5</v>
      </c>
      <c r="DH516" s="60">
        <f>'2025'!DQ58</f>
        <v>620</v>
      </c>
      <c r="DI516" s="61">
        <f>'2025'!DR58</f>
        <v>4134</v>
      </c>
      <c r="DJ516" s="61">
        <f>'2025'!DS58</f>
        <v>69</v>
      </c>
      <c r="DK516" s="61">
        <f>'2025'!DT58</f>
        <v>48</v>
      </c>
      <c r="DL516" s="61">
        <f>'2025'!DU58</f>
        <v>6</v>
      </c>
      <c r="DM516" s="61">
        <f>'2025'!DV58</f>
        <v>34.799999999999997</v>
      </c>
      <c r="DN516" s="62">
        <f>'2025'!DW58</f>
        <v>0.8</v>
      </c>
      <c r="DO516" s="62">
        <f>'2025'!DX58</f>
        <v>0</v>
      </c>
      <c r="DP516" s="62">
        <f>'2025'!DY58</f>
        <v>1.22</v>
      </c>
      <c r="DQ516" s="62">
        <f>'2025'!DZ58</f>
        <v>4.9000000000000004</v>
      </c>
      <c r="DR516" s="62">
        <f>'2025'!EA58</f>
        <v>12.1</v>
      </c>
      <c r="DS516" s="62">
        <f>'2025'!EF58</f>
        <v>50</v>
      </c>
      <c r="DT516" s="62">
        <f>'2025'!EG58</f>
        <v>4</v>
      </c>
      <c r="DU516" s="62">
        <f>'2025'!EH58</f>
        <v>95.1</v>
      </c>
      <c r="DV516" s="63">
        <f>'2025'!EI58</f>
        <v>4.9000000000000004</v>
      </c>
    </row>
    <row r="517" spans="1:126" ht="15.75" customHeight="1" x14ac:dyDescent="0.2">
      <c r="A517" s="30">
        <f t="shared" si="57"/>
        <v>515</v>
      </c>
      <c r="B517" s="31">
        <f>'2023'!A61</f>
        <v>59</v>
      </c>
      <c r="C517" s="31">
        <v>2023</v>
      </c>
      <c r="D517" s="32" t="str">
        <f>'2023'!B61</f>
        <v>Jason Brownlee</v>
      </c>
      <c r="E517" s="32" t="str" cm="1">
        <f t="array" ref="E517">_xlfn.IFS(F517&gt;12.5,"Cornerstone",AND(F517&gt;11.995,F517&lt;12.5),"Elite",AND(F517&gt;11,F517&lt;12.995),"Elite Upside",AND(F517&gt;=9.69,F517&lt;10.999),"Upside",AND(F517&gt;8.4,F517&lt;9.999),"Upside Lite",AND(F517&gt;7.25,F517&lt;8.999),"Outlier",AND(F517&gt;=6,F517&lt;7.25),"Outlier Lite",F517&lt;6.999,"Purgatory")</f>
        <v>Purgatory</v>
      </c>
      <c r="F517" s="33">
        <f>'2023'!C61</f>
        <v>4.2571428571428571</v>
      </c>
      <c r="G517" s="33">
        <f t="shared" si="58"/>
        <v>16.2</v>
      </c>
      <c r="H517" s="303">
        <f t="shared" si="59"/>
        <v>-2.395929190858328</v>
      </c>
      <c r="I517" s="34" t="str">
        <f>'2023'!D61</f>
        <v>Southern Mississippi</v>
      </c>
      <c r="J517" s="35">
        <f>'2023'!E61</f>
        <v>8</v>
      </c>
      <c r="K517" s="36">
        <f>'2023'!F61</f>
        <v>36190</v>
      </c>
      <c r="L517" s="37">
        <f>'2023'!G61</f>
        <v>26.676712328767124</v>
      </c>
      <c r="M517" s="37" t="str">
        <f>'2023'!H61</f>
        <v>SR</v>
      </c>
      <c r="N517" s="37">
        <f>'2023'!I61</f>
        <v>24.254794520547946</v>
      </c>
      <c r="O517" s="37" t="str">
        <f>'2023'!J61</f>
        <v>Wide</v>
      </c>
      <c r="P517" s="37" t="str">
        <f>'2023'!K61</f>
        <v>PROTO Z</v>
      </c>
      <c r="Q517" s="37" t="str">
        <f>'2023'!L61</f>
        <v>Elite Earner</v>
      </c>
      <c r="R517" s="35">
        <f>'2023'!M61</f>
        <v>74</v>
      </c>
      <c r="S517" s="35">
        <f>'2023'!N61</f>
        <v>198</v>
      </c>
      <c r="T517" s="231">
        <f t="shared" si="60"/>
        <v>25.421414027634484</v>
      </c>
      <c r="U517" s="35">
        <f>'2023'!O61</f>
        <v>4.59</v>
      </c>
      <c r="V517" s="38">
        <f>'2023'!P61</f>
        <v>0</v>
      </c>
      <c r="W517" s="57">
        <f>'2023'!Q61</f>
        <v>0</v>
      </c>
      <c r="X517" s="58">
        <f>'2023'!R61</f>
        <v>0</v>
      </c>
      <c r="Y517" s="58">
        <f>'2023'!S61</f>
        <v>0.28450704225352114</v>
      </c>
      <c r="Z517" s="58">
        <f>'2023'!T61</f>
        <v>0.35967926689576174</v>
      </c>
      <c r="AA517" s="58">
        <f>'2023'!U61</f>
        <v>0.33158423579323437</v>
      </c>
      <c r="AB517" s="58">
        <f>'2023'!V61</f>
        <v>0.34563175134449808</v>
      </c>
      <c r="AC517" s="59">
        <f>'2023'!W61</f>
        <v>0.26268013102181853</v>
      </c>
      <c r="AD517" s="42">
        <f>'2023'!X61</f>
        <v>21.613698630136987</v>
      </c>
      <c r="AE517" s="43">
        <f>'2023'!Y61</f>
        <v>2.36</v>
      </c>
      <c r="AF517" s="43">
        <f>'2023'!Z61</f>
        <v>4.7</v>
      </c>
      <c r="AG517" s="43">
        <f>'2023'!AA61</f>
        <v>15</v>
      </c>
      <c r="AH517" s="43">
        <f>'2023'!AB61</f>
        <v>0.91</v>
      </c>
      <c r="AI517" s="43">
        <f>'2023'!AC61</f>
        <v>2.58</v>
      </c>
      <c r="AJ517" s="44">
        <f>'2023'!AD61</f>
        <v>8.7407407407407406E-2</v>
      </c>
      <c r="AK517" s="44">
        <f>'2023'!AE61</f>
        <v>0.21719416386083051</v>
      </c>
      <c r="AL517" s="45">
        <f>'2023'!AF61</f>
        <v>6.8000000000000005E-2</v>
      </c>
      <c r="AM517" s="46">
        <f>DD517/100</f>
        <v>0.39100000000000001</v>
      </c>
      <c r="AN517" s="45">
        <f>'2023'!AG61</f>
        <v>0.91299999999999992</v>
      </c>
      <c r="AO517" s="45">
        <f>'2023'!AH61</f>
        <v>8.6999999999999994E-2</v>
      </c>
      <c r="AP517" s="43">
        <f>'2023'!AI61</f>
        <v>89.216348411888362</v>
      </c>
      <c r="AQ517" s="47">
        <f>'2023'!AJ61</f>
        <v>90.128265812961658</v>
      </c>
      <c r="AR517" s="48">
        <f>'2023'!AK61</f>
        <v>7</v>
      </c>
      <c r="AS517" s="49">
        <f>'2023'!AL61</f>
        <v>3</v>
      </c>
      <c r="AT517" s="49">
        <f>'2023'!AM61</f>
        <v>4</v>
      </c>
      <c r="AU517" s="49">
        <f>'2023'!AN61</f>
        <v>2</v>
      </c>
      <c r="AV517" s="49">
        <f>'2023'!AO61</f>
        <v>6</v>
      </c>
      <c r="AW517" s="49">
        <f>'2023'!AP61</f>
        <v>5</v>
      </c>
      <c r="AX517" s="49">
        <f>'2023'!AQ61</f>
        <v>0</v>
      </c>
      <c r="AY517" s="50">
        <f>'2023'!AR61</f>
        <v>0</v>
      </c>
      <c r="AZ517" s="60">
        <f>'2023'!AS61</f>
        <v>0</v>
      </c>
      <c r="BA517" s="61">
        <f>'2023'!AT61</f>
        <v>1</v>
      </c>
      <c r="BB517" s="61">
        <f>'2023'!AU61</f>
        <v>0</v>
      </c>
      <c r="BC517" s="61">
        <f>'2023'!AV61</f>
        <v>0</v>
      </c>
      <c r="BD517" s="61">
        <f>'2023'!AW61</f>
        <v>0</v>
      </c>
      <c r="BE517" s="61">
        <f>'2023'!AX61</f>
        <v>0</v>
      </c>
      <c r="BF517" s="62">
        <f>'2023'!AY61</f>
        <v>0</v>
      </c>
      <c r="BG517" s="62">
        <f>'2023'!AZ61</f>
        <v>0</v>
      </c>
      <c r="BH517" s="62">
        <f>'2023'!BA61</f>
        <v>0</v>
      </c>
      <c r="BI517" s="62">
        <f>'2023'!BA61</f>
        <v>0</v>
      </c>
      <c r="BJ517" s="62">
        <f>'2023'!BC61</f>
        <v>0</v>
      </c>
      <c r="BK517" s="62">
        <f>'2023'!BH61</f>
        <v>0</v>
      </c>
      <c r="BL517" s="62">
        <f>'2023'!BI61</f>
        <v>0</v>
      </c>
      <c r="BM517" s="62">
        <f>'2023'!BJ61</f>
        <v>0</v>
      </c>
      <c r="BN517" s="63">
        <f>'2023'!BK61</f>
        <v>0</v>
      </c>
      <c r="BO517" s="60">
        <f>'2023'!BL61</f>
        <v>0</v>
      </c>
      <c r="BP517" s="61">
        <f>'2023'!BM61</f>
        <v>1</v>
      </c>
      <c r="BQ517" s="61">
        <f>'2023'!BN61</f>
        <v>0</v>
      </c>
      <c r="BR517" s="61">
        <f>'2023'!BO61</f>
        <v>0</v>
      </c>
      <c r="BS517" s="61">
        <f>'2023'!BP61</f>
        <v>0</v>
      </c>
      <c r="BT517" s="61">
        <f>'2023'!BQ61</f>
        <v>0</v>
      </c>
      <c r="BU517" s="62">
        <f>'2023'!BR61</f>
        <v>0</v>
      </c>
      <c r="BV517" s="62">
        <f>'2023'!BS61</f>
        <v>0</v>
      </c>
      <c r="BW517" s="62">
        <f>'2023'!BT61</f>
        <v>0</v>
      </c>
      <c r="BX517" s="62">
        <f>'2023'!BU61</f>
        <v>0</v>
      </c>
      <c r="BY517" s="62">
        <f>'2023'!BV61</f>
        <v>0</v>
      </c>
      <c r="BZ517" s="62">
        <f>'2023'!CA61</f>
        <v>0</v>
      </c>
      <c r="CA517" s="62">
        <f>'2023'!CB61</f>
        <v>0</v>
      </c>
      <c r="CB517" s="62">
        <f>'2023'!CC61</f>
        <v>0</v>
      </c>
      <c r="CC517" s="63">
        <f>'2023'!CD61</f>
        <v>0</v>
      </c>
      <c r="CD517" s="60">
        <f>'2023'!CE61</f>
        <v>606</v>
      </c>
      <c r="CE517" s="61">
        <f>'2023'!CF61</f>
        <v>2130</v>
      </c>
      <c r="CF517" s="61">
        <f>'2023'!CG61</f>
        <v>57</v>
      </c>
      <c r="CG517" s="61">
        <f>'2023'!CH61</f>
        <v>34</v>
      </c>
      <c r="CH517" s="61">
        <f>'2023'!CI61</f>
        <v>5</v>
      </c>
      <c r="CI517" s="61">
        <f>'2023'!CJ61</f>
        <v>12</v>
      </c>
      <c r="CJ517" s="62">
        <f>'2023'!CK61</f>
        <v>0.81</v>
      </c>
      <c r="CK517" s="62">
        <f>'2023'!CL61</f>
        <v>2.31</v>
      </c>
      <c r="CL517" s="62">
        <f>'2023'!CM61</f>
        <v>2.08</v>
      </c>
      <c r="CM517" s="62">
        <f>'2023'!CN61</f>
        <v>7.6</v>
      </c>
      <c r="CN517" s="62">
        <f>'2023'!CO61</f>
        <v>12.3</v>
      </c>
      <c r="CO517" s="62">
        <f>'2023'!CT61</f>
        <v>53.8</v>
      </c>
      <c r="CP517" s="62">
        <f>'2023'!CU61</f>
        <v>8.1</v>
      </c>
      <c r="CQ517" s="62">
        <f>'2023'!CV61</f>
        <v>95.1</v>
      </c>
      <c r="CR517" s="63">
        <f>'2023'!CW61</f>
        <v>15</v>
      </c>
      <c r="CS517" s="60">
        <f>'2023'!CX61</f>
        <v>628</v>
      </c>
      <c r="CT517" s="61">
        <f>'2023'!CY61</f>
        <v>1746</v>
      </c>
      <c r="CU517" s="61">
        <f>'2023'!CZ61</f>
        <v>83</v>
      </c>
      <c r="CV517" s="61">
        <f>'2023'!DA61</f>
        <v>45</v>
      </c>
      <c r="CW517" s="61">
        <f>'2023'!DB61</f>
        <v>8</v>
      </c>
      <c r="CX517" s="61">
        <f>'2023'!DC61</f>
        <v>13</v>
      </c>
      <c r="CY517" s="62">
        <f>'2023'!DD61</f>
        <v>0.66</v>
      </c>
      <c r="CZ517" s="62">
        <f>'2023'!DE61</f>
        <v>2.4900000000000002</v>
      </c>
      <c r="DA517" s="62">
        <f>'2023'!DF61</f>
        <v>2.31</v>
      </c>
      <c r="DB517" s="62">
        <f>'2023'!DG61</f>
        <v>3.4</v>
      </c>
      <c r="DC517" s="62">
        <f>'2023'!DH61</f>
        <v>14.7</v>
      </c>
      <c r="DD517" s="62">
        <f>'2023'!DM61</f>
        <v>39.1</v>
      </c>
      <c r="DE517" s="62">
        <f>'2023'!DN61</f>
        <v>4.3</v>
      </c>
      <c r="DF517" s="62">
        <f>'2023'!DO61</f>
        <v>91.3</v>
      </c>
      <c r="DG517" s="63">
        <f>'2023'!DP61</f>
        <v>8.6999999999999993</v>
      </c>
      <c r="DH517" s="60">
        <f>'2023'!DQ61</f>
        <v>891</v>
      </c>
      <c r="DI517" s="61">
        <f>'2023'!DR61</f>
        <v>2687.1</v>
      </c>
      <c r="DJ517" s="61">
        <f>'2023'!DS61</f>
        <v>115</v>
      </c>
      <c r="DK517" s="61">
        <f>'2023'!DT61</f>
        <v>55</v>
      </c>
      <c r="DL517" s="61">
        <f>'2023'!DU61</f>
        <v>8</v>
      </c>
      <c r="DM517" s="61">
        <f>'2023'!DV61</f>
        <v>20</v>
      </c>
      <c r="DN517" s="62">
        <f>'2023'!DW61</f>
        <v>0.91</v>
      </c>
      <c r="DO517" s="62">
        <f>'2023'!DX61</f>
        <v>2.58</v>
      </c>
      <c r="DP517" s="62">
        <f>'2023'!DY61</f>
        <v>2.36</v>
      </c>
      <c r="DQ517" s="62">
        <f>'2023'!DZ61</f>
        <v>4.7</v>
      </c>
      <c r="DR517" s="62">
        <f>'2023'!EA61</f>
        <v>15</v>
      </c>
      <c r="DS517" s="62">
        <f>'2023'!EF61</f>
        <v>45.5</v>
      </c>
      <c r="DT517" s="62">
        <f>'2023'!EG61</f>
        <v>6.8</v>
      </c>
      <c r="DU517" s="62">
        <f>'2023'!EH61</f>
        <v>91.3</v>
      </c>
      <c r="DV517" s="63">
        <f>'2023'!EI61</f>
        <v>8.6999999999999993</v>
      </c>
    </row>
    <row r="518" spans="1:126" ht="15.75" customHeight="1" x14ac:dyDescent="0.2">
      <c r="A518" s="30">
        <f t="shared" si="57"/>
        <v>516</v>
      </c>
      <c r="B518" s="31">
        <f>'2020'!A47</f>
        <v>45</v>
      </c>
      <c r="C518" s="31">
        <v>2020</v>
      </c>
      <c r="D518" s="32" t="str">
        <f>'2020'!B47</f>
        <v>Malcolm Perry</v>
      </c>
      <c r="E518" s="32" t="str" cm="1">
        <f t="array" ref="E518">_xlfn.IFS(F518&gt;12.5,"Cornerstone",AND(F518&gt;11.995,F518&lt;12.5),"Elite",AND(F518&gt;11,F518&lt;12.995),"Elite Upside",AND(F518&gt;=9.69,F518&lt;10.999),"Upside",AND(F518&gt;8.4,F518&lt;9.999),"Upside Lite",AND(F518&gt;7.25,F518&lt;8.999),"Outlier",AND(F518&gt;=6,F518&lt;7.25),"Outlier Lite",F518&lt;6.999,"Purgatory")</f>
        <v>Purgatory</v>
      </c>
      <c r="F518" s="33">
        <f>'2020'!C47</f>
        <v>4.2514285714285718</v>
      </c>
      <c r="G518" s="33">
        <f t="shared" si="58"/>
        <v>16</v>
      </c>
      <c r="H518" s="303">
        <f t="shared" si="59"/>
        <v>-2.3992089305662185</v>
      </c>
      <c r="I518" s="34" t="str">
        <f>'2020'!D47</f>
        <v>Navy</v>
      </c>
      <c r="J518" s="35">
        <f>'2020'!E47</f>
        <v>6</v>
      </c>
      <c r="K518" s="36">
        <f>'2020'!F47</f>
        <v>35539</v>
      </c>
      <c r="L518" s="37">
        <f>'2020'!G47</f>
        <v>28.460273972602739</v>
      </c>
      <c r="M518" s="37" t="str">
        <f>'2020'!H47</f>
        <v>SR</v>
      </c>
      <c r="N518" s="37">
        <f>'2020'!I47</f>
        <v>23.027397260273972</v>
      </c>
      <c r="O518" s="37" t="str">
        <f>'2020'!J47</f>
        <v>N/A</v>
      </c>
      <c r="P518" s="37" t="str">
        <f>'2020'!K47</f>
        <v>RAT</v>
      </c>
      <c r="Q518" s="37" t="str">
        <f>'2020'!L47</f>
        <v>Poor Earner</v>
      </c>
      <c r="R518" s="55">
        <f>'2020'!M47</f>
        <v>70</v>
      </c>
      <c r="S518" s="55">
        <f>'2020'!N47</f>
        <v>174</v>
      </c>
      <c r="T518" s="231">
        <f t="shared" si="60"/>
        <v>24.966123891431458</v>
      </c>
      <c r="U518" s="35">
        <f>'2020'!O47</f>
        <v>4.63</v>
      </c>
      <c r="V518" s="56">
        <f>'2020'!P47</f>
        <v>0</v>
      </c>
      <c r="W518" s="57">
        <f>'2020'!Q47</f>
        <v>0</v>
      </c>
      <c r="X518" s="58">
        <f>'2020'!R47</f>
        <v>4.0691192865105912E-2</v>
      </c>
      <c r="Y518" s="58">
        <f>'2020'!S47</f>
        <v>0.30149253731343284</v>
      </c>
      <c r="Z518" s="58">
        <f>'2020'!T47</f>
        <v>0.17634635691657866</v>
      </c>
      <c r="AA518" s="58">
        <f>'2020'!U47</f>
        <v>0</v>
      </c>
      <c r="AB518" s="58">
        <f>'2020'!V47</f>
        <v>0.15074626865671642</v>
      </c>
      <c r="AC518" s="59">
        <f>'2020'!W47</f>
        <v>0.12813432835820895</v>
      </c>
      <c r="AD518" s="42">
        <f>'2020'!X47</f>
        <v>20.383561643835616</v>
      </c>
      <c r="AE518" s="43">
        <f>'2020'!Y47</f>
        <v>2.98</v>
      </c>
      <c r="AF518" s="43">
        <f>'2020'!Z47</f>
        <v>8.4</v>
      </c>
      <c r="AG518" s="43">
        <f>'2020'!AA47</f>
        <v>0</v>
      </c>
      <c r="AH518" s="43">
        <f>'2020'!AB47</f>
        <v>0</v>
      </c>
      <c r="AI518" s="43">
        <f>'2020'!AC47</f>
        <v>0</v>
      </c>
      <c r="AJ518" s="44">
        <f>'2020'!AD47</f>
        <v>0</v>
      </c>
      <c r="AK518" s="44">
        <f>'2020'!AE47</f>
        <v>0</v>
      </c>
      <c r="AL518" s="45">
        <f>'2020'!AF47</f>
        <v>0</v>
      </c>
      <c r="AM518" s="46">
        <f t="shared" ref="AM518:AM523" si="61">DS518/100</f>
        <v>0</v>
      </c>
      <c r="AN518" s="45">
        <f>'2020'!AG47</f>
        <v>0</v>
      </c>
      <c r="AO518" s="45">
        <f>'2020'!AH47</f>
        <v>0</v>
      </c>
      <c r="AP518" s="43">
        <f>'2020'!AI47</f>
        <v>75.727789492060339</v>
      </c>
      <c r="AQ518" s="47">
        <f>'2020'!AJ47</f>
        <v>70.383576466221754</v>
      </c>
      <c r="AR518" s="48">
        <f>'2020'!AK47</f>
        <v>3</v>
      </c>
      <c r="AS518" s="49">
        <f>'2020'!AL47</f>
        <v>6</v>
      </c>
      <c r="AT518" s="49">
        <f>'2020'!AM47</f>
        <v>6</v>
      </c>
      <c r="AU518" s="49">
        <f>'2020'!AN47</f>
        <v>6</v>
      </c>
      <c r="AV518" s="49">
        <f>'2020'!AO47</f>
        <v>5</v>
      </c>
      <c r="AW518" s="49">
        <f>'2020'!AP47</f>
        <v>1</v>
      </c>
      <c r="AX518" s="49">
        <f>'2020'!AQ47</f>
        <v>0</v>
      </c>
      <c r="AY518" s="50">
        <f>'2020'!AR47</f>
        <v>0</v>
      </c>
      <c r="AZ518" s="60">
        <f>'2020'!AS47</f>
        <v>0</v>
      </c>
      <c r="BA518" s="61">
        <f>'2020'!AT47</f>
        <v>1280</v>
      </c>
      <c r="BB518" s="61">
        <f>'2020'!AU47</f>
        <v>0</v>
      </c>
      <c r="BC518" s="61">
        <f>'2020'!AV47</f>
        <v>0</v>
      </c>
      <c r="BD518" s="61">
        <f>'2020'!AW47</f>
        <v>0</v>
      </c>
      <c r="BE518" s="61">
        <f>'2020'!AX47</f>
        <v>0</v>
      </c>
      <c r="BF518" s="62">
        <f>'2020'!AY47</f>
        <v>0</v>
      </c>
      <c r="BG518" s="62">
        <f>'2020'!AZ47</f>
        <v>0</v>
      </c>
      <c r="BH518" s="62">
        <f>'2020'!BA47</f>
        <v>0</v>
      </c>
      <c r="BI518" s="62">
        <f>'2020'!BB47</f>
        <v>0</v>
      </c>
      <c r="BJ518" s="62">
        <f>'2020'!BC47</f>
        <v>0</v>
      </c>
      <c r="BK518" s="62">
        <f>'2020'!BD47</f>
        <v>0</v>
      </c>
      <c r="BL518" s="62">
        <f>'2020'!BE47</f>
        <v>0</v>
      </c>
      <c r="BM518" s="62">
        <f>'2020'!BF47</f>
        <v>0</v>
      </c>
      <c r="BN518" s="63">
        <f>'2020'!BG47</f>
        <v>0</v>
      </c>
      <c r="BO518" s="60">
        <f>'2020'!BH47</f>
        <v>73</v>
      </c>
      <c r="BP518" s="61">
        <f>'2020'!BI47</f>
        <v>1794</v>
      </c>
      <c r="BQ518" s="61">
        <f>'2020'!BJ47</f>
        <v>0</v>
      </c>
      <c r="BR518" s="61">
        <f>'2020'!BK47</f>
        <v>0</v>
      </c>
      <c r="BS518" s="61">
        <f>'2020'!BL47</f>
        <v>0</v>
      </c>
      <c r="BT518" s="61">
        <f>'2020'!BM47</f>
        <v>0</v>
      </c>
      <c r="BU518" s="62">
        <f>'2020'!BN47</f>
        <v>0</v>
      </c>
      <c r="BV518" s="62">
        <f>'2020'!BO47</f>
        <v>0</v>
      </c>
      <c r="BW518" s="62">
        <f>'2020'!BP47</f>
        <v>0</v>
      </c>
      <c r="BX518" s="62">
        <f>'2020'!BQ47</f>
        <v>0</v>
      </c>
      <c r="BY518" s="62">
        <f>'2020'!BR47</f>
        <v>0</v>
      </c>
      <c r="BZ518" s="62">
        <f>'2020'!BS47</f>
        <v>0</v>
      </c>
      <c r="CA518" s="62">
        <f>'2020'!BT47</f>
        <v>0</v>
      </c>
      <c r="CB518" s="62">
        <f>'2020'!BU47</f>
        <v>0</v>
      </c>
      <c r="CC518" s="63">
        <f>'2020'!BV47</f>
        <v>0</v>
      </c>
      <c r="CD518" s="60">
        <f>'2020'!BW47</f>
        <v>303</v>
      </c>
      <c r="CE518" s="61">
        <f>'2020'!BX47</f>
        <v>1005</v>
      </c>
      <c r="CF518" s="61">
        <f>'2020'!BY47</f>
        <v>0</v>
      </c>
      <c r="CG518" s="61">
        <f>'2020'!BZ47</f>
        <v>0</v>
      </c>
      <c r="CH518" s="61">
        <f>'2020'!CA47</f>
        <v>0</v>
      </c>
      <c r="CI518" s="61">
        <f>'2020'!CB47</f>
        <v>0</v>
      </c>
      <c r="CJ518" s="62">
        <f>'2020'!CC47</f>
        <v>0</v>
      </c>
      <c r="CK518" s="62">
        <f>'2020'!CD47</f>
        <v>0</v>
      </c>
      <c r="CL518" s="62">
        <f>'2020'!CE47</f>
        <v>4.1900000000000004</v>
      </c>
      <c r="CM518" s="62">
        <f>'2020'!CF47</f>
        <v>14.7</v>
      </c>
      <c r="CN518" s="62">
        <f>'2020'!CG47</f>
        <v>11.6</v>
      </c>
      <c r="CO518" s="62">
        <f>'2020'!CL47</f>
        <v>0</v>
      </c>
      <c r="CP518" s="62">
        <f>'2020'!CM47</f>
        <v>0</v>
      </c>
      <c r="CQ518" s="62">
        <f>'2020'!CN47</f>
        <v>0</v>
      </c>
      <c r="CR518" s="63">
        <f>'2020'!CO47</f>
        <v>0</v>
      </c>
      <c r="CS518" s="60">
        <f>'2020'!CP47</f>
        <v>167</v>
      </c>
      <c r="CT518" s="61">
        <f>'2020'!CQ47</f>
        <v>947</v>
      </c>
      <c r="CU518" s="61">
        <f>'2020'!CR47</f>
        <v>18</v>
      </c>
      <c r="CV518" s="61">
        <f>'2020'!CS47</f>
        <v>9</v>
      </c>
      <c r="CW518" s="61">
        <f>'2020'!CT47</f>
        <v>1</v>
      </c>
      <c r="CX518" s="61">
        <f>'2020'!CU47</f>
        <v>0</v>
      </c>
      <c r="CY518" s="62">
        <f>'2020'!CV47</f>
        <v>0</v>
      </c>
      <c r="CZ518" s="62">
        <f>'2020'!CW47</f>
        <v>0</v>
      </c>
      <c r="DA518" s="62">
        <f>'2020'!CX47</f>
        <v>2.98</v>
      </c>
      <c r="DB518" s="62">
        <f>'2020'!CY47</f>
        <v>8.4</v>
      </c>
      <c r="DC518" s="62">
        <f>'2020'!CZ47</f>
        <v>0</v>
      </c>
      <c r="DD518" s="62">
        <f>'2020'!DE47</f>
        <v>0</v>
      </c>
      <c r="DE518" s="62">
        <f>'2020'!DF47</f>
        <v>0</v>
      </c>
      <c r="DF518" s="62">
        <f>'2020'!DG47</f>
        <v>0</v>
      </c>
      <c r="DG518" s="63">
        <f>'2020'!DH47</f>
        <v>0</v>
      </c>
      <c r="DH518" s="60">
        <f>'2020'!DI47</f>
        <v>0</v>
      </c>
      <c r="DI518" s="61">
        <f>'2020'!DJ47</f>
        <v>1238</v>
      </c>
      <c r="DJ518" s="61">
        <f>'2020'!DK47</f>
        <v>0</v>
      </c>
      <c r="DK518" s="61">
        <f>'2020'!DL47</f>
        <v>0</v>
      </c>
      <c r="DL518" s="61">
        <f>'2020'!DM47</f>
        <v>0</v>
      </c>
      <c r="DM518" s="61">
        <f>'2020'!DN47</f>
        <v>0</v>
      </c>
      <c r="DN518" s="62">
        <f>'2020'!DO47</f>
        <v>0</v>
      </c>
      <c r="DO518" s="62">
        <f>'2020'!DP47</f>
        <v>0</v>
      </c>
      <c r="DP518" s="62">
        <f>'2020'!DQ47</f>
        <v>0</v>
      </c>
      <c r="DQ518" s="62">
        <f>'2020'!DR47</f>
        <v>0</v>
      </c>
      <c r="DR518" s="62">
        <f>'2020'!DS47</f>
        <v>0</v>
      </c>
      <c r="DS518" s="62">
        <f>'2020'!DX47</f>
        <v>0</v>
      </c>
      <c r="DT518" s="62">
        <f>'2020'!DY47</f>
        <v>0</v>
      </c>
      <c r="DU518" s="62">
        <f>'2020'!DZ47</f>
        <v>0</v>
      </c>
      <c r="DV518" s="63">
        <f>'2020'!EA47</f>
        <v>0</v>
      </c>
    </row>
    <row r="519" spans="1:126" ht="15.75" customHeight="1" x14ac:dyDescent="0.2">
      <c r="A519" s="30">
        <f t="shared" si="57"/>
        <v>517</v>
      </c>
      <c r="B519" s="31">
        <f>'2024'!A45</f>
        <v>43</v>
      </c>
      <c r="C519" s="31">
        <v>2024</v>
      </c>
      <c r="D519" s="32" t="str">
        <f>'2024'!B45</f>
        <v>Tyler Harrell</v>
      </c>
      <c r="E519" s="32" t="str" cm="1">
        <f t="array" ref="E519">_xlfn.IFS(F519&gt;12.5,"Cornerstone",AND(F519&gt;11.995,F519&lt;12.5),"Elite",AND(F519&gt;11,F519&lt;12.995),"Elite Upside",AND(F519&gt;=9.69,F519&lt;10.999),"Upside",AND(F519&gt;8.4,F519&lt;9.999),"Upside Lite",AND(F519&gt;7.25,F519&lt;8.999),"Outlier",AND(F519&gt;=6,F519&lt;7.25),"Outlier Lite",F519&lt;6.999,"Purgatory")</f>
        <v>Purgatory</v>
      </c>
      <c r="F519" s="33">
        <f>'2024'!C45</f>
        <v>4.2385714285714293</v>
      </c>
      <c r="G519" s="33">
        <f t="shared" si="58"/>
        <v>15.9</v>
      </c>
      <c r="H519" s="303">
        <f t="shared" si="59"/>
        <v>-2.4065883449089722</v>
      </c>
      <c r="I519" s="34" t="str">
        <f>'2024'!D45</f>
        <v>Miami</v>
      </c>
      <c r="J519" s="35">
        <f>'2024'!E45</f>
        <v>4</v>
      </c>
      <c r="K519" s="36">
        <f>'2024'!F45</f>
        <v>36739</v>
      </c>
      <c r="L519" s="37">
        <f>'2024'!G45</f>
        <v>25.172602739726027</v>
      </c>
      <c r="M519" s="37" t="str">
        <f>'2024'!H45</f>
        <v>RS SR</v>
      </c>
      <c r="N519" s="37">
        <f>'2024'!I45</f>
        <v>23.753424657534246</v>
      </c>
      <c r="O519" s="37" t="str">
        <f>'2024'!J45</f>
        <v>Wide</v>
      </c>
      <c r="P519" s="37" t="str">
        <f>'2024'!K45</f>
        <v>PROTO Z</v>
      </c>
      <c r="Q519" s="37" t="str">
        <f>'2024'!L45</f>
        <v>Poor Separator</v>
      </c>
      <c r="R519" s="35">
        <f>'2024'!M45</f>
        <v>72</v>
      </c>
      <c r="S519" s="35">
        <f>'2024'!N45</f>
        <v>201</v>
      </c>
      <c r="T519" s="231">
        <f t="shared" si="60"/>
        <v>27.260198733360433</v>
      </c>
      <c r="U519" s="35">
        <f>'2024'!O45</f>
        <v>4.41</v>
      </c>
      <c r="V519" s="38">
        <f>'2024'!P45</f>
        <v>0</v>
      </c>
      <c r="W519" s="57">
        <f>'2024'!Q45</f>
        <v>0</v>
      </c>
      <c r="X519" s="58">
        <f>'2024'!R45</f>
        <v>0</v>
      </c>
      <c r="Y519" s="58">
        <f>'2024'!S45</f>
        <v>0.17075947308505449</v>
      </c>
      <c r="Z519" s="58">
        <f>'2024'!T45</f>
        <v>4.9187047410848474E-3</v>
      </c>
      <c r="AA519" s="58">
        <f>'2024'!U45</f>
        <v>2.1802325581395349E-2</v>
      </c>
      <c r="AB519" s="58">
        <f>'2024'!V45</f>
        <v>9.6280899333224923E-2</v>
      </c>
      <c r="AC519" s="59">
        <f>'2024'!W45</f>
        <v>9.1466854366563669E-2</v>
      </c>
      <c r="AD519" s="42" t="str">
        <f>'2024'!X45</f>
        <v>N/A</v>
      </c>
      <c r="AE519" s="43">
        <f>'2024'!Y45</f>
        <v>1.38</v>
      </c>
      <c r="AF519" s="43">
        <f>'2024'!Z45</f>
        <v>5.3</v>
      </c>
      <c r="AG519" s="43">
        <f>'2024'!AA45</f>
        <v>13.2</v>
      </c>
      <c r="AH519" s="43">
        <f>'2024'!AB45</f>
        <v>0.79</v>
      </c>
      <c r="AI519" s="43">
        <f>'2024'!AC45</f>
        <v>0.28000000000000003</v>
      </c>
      <c r="AJ519" s="44">
        <f>'2024'!AD45</f>
        <v>6.1333333333333337E-2</v>
      </c>
      <c r="AK519" s="44">
        <f>'2024'!AE45</f>
        <v>0.14311111111111111</v>
      </c>
      <c r="AL519" s="45">
        <f>'2024'!AF45</f>
        <v>0</v>
      </c>
      <c r="AM519" s="46">
        <f t="shared" si="61"/>
        <v>0</v>
      </c>
      <c r="AN519" s="45">
        <f>'2024'!AG45</f>
        <v>0.86749999999999994</v>
      </c>
      <c r="AO519" s="45">
        <f>'2024'!AH45</f>
        <v>0.13300000000000001</v>
      </c>
      <c r="AP519" s="43">
        <f>'2024'!AI45</f>
        <v>106.28493106856729</v>
      </c>
      <c r="AQ519" s="47">
        <f>'2024'!AJ45</f>
        <v>103.04796773301798</v>
      </c>
      <c r="AR519" s="48">
        <f>'2024'!AK45</f>
        <v>2</v>
      </c>
      <c r="AS519" s="49">
        <f>'2024'!AL45</f>
        <v>0</v>
      </c>
      <c r="AT519" s="49">
        <f>'2024'!AM45</f>
        <v>1</v>
      </c>
      <c r="AU519" s="49">
        <f>'2024'!AN45</f>
        <v>3</v>
      </c>
      <c r="AV519" s="49">
        <f>'2024'!AO45</f>
        <v>9</v>
      </c>
      <c r="AW519" s="49">
        <f>'2024'!AP45</f>
        <v>7</v>
      </c>
      <c r="AX519" s="49">
        <f>'2024'!AQ45</f>
        <v>0</v>
      </c>
      <c r="AY519" s="50">
        <f>'2024'!AR45</f>
        <v>1</v>
      </c>
      <c r="AZ519" s="60">
        <f>'2024'!AS45</f>
        <v>0</v>
      </c>
      <c r="BA519" s="61">
        <f>'2024'!AT45</f>
        <v>3044.6</v>
      </c>
      <c r="BB519" s="61">
        <f>'2024'!AU45</f>
        <v>0</v>
      </c>
      <c r="BC519" s="61">
        <f>'2024'!AV45</f>
        <v>0</v>
      </c>
      <c r="BD519" s="61">
        <f>'2024'!AW45</f>
        <v>0</v>
      </c>
      <c r="BE519" s="61">
        <f>'2024'!AX45</f>
        <v>0</v>
      </c>
      <c r="BF519" s="62" t="str">
        <f>'2024'!AY45</f>
        <v>NA</v>
      </c>
      <c r="BG519" s="62" t="str">
        <f>'2024'!AZ45</f>
        <v>NA</v>
      </c>
      <c r="BH519" s="62">
        <f>'2024'!BA45</f>
        <v>0</v>
      </c>
      <c r="BI519" s="62">
        <f>'2024'!BB45</f>
        <v>0</v>
      </c>
      <c r="BJ519" s="62">
        <f>'2024'!BC45</f>
        <v>0</v>
      </c>
      <c r="BK519" s="62">
        <f>'2024'!BH45</f>
        <v>0</v>
      </c>
      <c r="BL519" s="62">
        <f>'2024'!BI45</f>
        <v>0</v>
      </c>
      <c r="BM519" s="62">
        <f>'2024'!BJ45</f>
        <v>0</v>
      </c>
      <c r="BN519" s="63">
        <f>'2024'!BK45</f>
        <v>0</v>
      </c>
      <c r="BO519" s="60">
        <f>'2024'!BL45</f>
        <v>0</v>
      </c>
      <c r="BP519" s="61">
        <f>'2024'!BM45</f>
        <v>2686.2</v>
      </c>
      <c r="BQ519" s="61">
        <f>'2024'!BN45</f>
        <v>0</v>
      </c>
      <c r="BR519" s="61">
        <f>'2024'!BO45</f>
        <v>0</v>
      </c>
      <c r="BS519" s="61">
        <f>'2024'!BP45</f>
        <v>0</v>
      </c>
      <c r="BT519" s="61">
        <f>'2024'!BQ45</f>
        <v>0</v>
      </c>
      <c r="BU519" s="62">
        <f>'2024'!BR45</f>
        <v>0</v>
      </c>
      <c r="BV519" s="62">
        <f>'2024'!BS45</f>
        <v>0</v>
      </c>
      <c r="BW519" s="62">
        <f>'2024'!BT45</f>
        <v>0</v>
      </c>
      <c r="BX519" s="62">
        <f>'2024'!BU45</f>
        <v>0</v>
      </c>
      <c r="BY519" s="62">
        <f>'2024'!BV45</f>
        <v>0</v>
      </c>
      <c r="BZ519" s="62">
        <f>'2024'!CA45</f>
        <v>0</v>
      </c>
      <c r="CA519" s="62">
        <f>'2024'!CB45</f>
        <v>0</v>
      </c>
      <c r="CB519" s="62">
        <f>'2024'!CC45</f>
        <v>0</v>
      </c>
      <c r="CC519" s="63">
        <f>'2024'!CD45</f>
        <v>0</v>
      </c>
      <c r="CD519" s="60">
        <f>'2024'!CE45</f>
        <v>525</v>
      </c>
      <c r="CE519" s="61">
        <f>'2024'!CF45</f>
        <v>3074.5</v>
      </c>
      <c r="CF519" s="61">
        <f>'2024'!CG45</f>
        <v>36</v>
      </c>
      <c r="CG519" s="61">
        <f>'2024'!CH45</f>
        <v>18</v>
      </c>
      <c r="CH519" s="61">
        <f>'2024'!CI45</f>
        <v>6</v>
      </c>
      <c r="CI519" s="61">
        <f>'2024'!CJ45</f>
        <v>21</v>
      </c>
      <c r="CJ519" s="62">
        <f>'2024'!CK45</f>
        <v>0.11</v>
      </c>
      <c r="CK519" s="62">
        <f>'2024'!CL45</f>
        <v>1.56</v>
      </c>
      <c r="CL519" s="62">
        <f>'2024'!CM45</f>
        <v>2.85</v>
      </c>
      <c r="CM519" s="62">
        <f>'2024'!CN45</f>
        <v>9.8000000000000007</v>
      </c>
      <c r="CN519" s="62">
        <f>'2024'!CO45</f>
        <v>24.9</v>
      </c>
      <c r="CO519" s="62">
        <f>'2024'!CT45</f>
        <v>20</v>
      </c>
      <c r="CP519" s="62">
        <f>'2024'!CU45</f>
        <v>14.3</v>
      </c>
      <c r="CQ519" s="62">
        <f>'2024'!CV45</f>
        <v>94.2</v>
      </c>
      <c r="CR519" s="63">
        <f>'2024'!CW45</f>
        <v>5.8</v>
      </c>
      <c r="CS519" s="60">
        <f>'2024'!CX45</f>
        <v>18</v>
      </c>
      <c r="CT519" s="61">
        <f>'2024'!CY45</f>
        <v>3659.5</v>
      </c>
      <c r="CU519" s="61">
        <f>'2024'!CZ45</f>
        <v>2</v>
      </c>
      <c r="CV519" s="61">
        <f>'2024'!DA45</f>
        <v>2</v>
      </c>
      <c r="CW519" s="61">
        <f>'2024'!DB45</f>
        <v>0</v>
      </c>
      <c r="CX519" s="61">
        <f>'2024'!DC45</f>
        <v>37</v>
      </c>
      <c r="CY519" s="62">
        <f>'2024'!DD45</f>
        <v>0.03</v>
      </c>
      <c r="CZ519" s="62">
        <f>'2024'!DE45</f>
        <v>0.27</v>
      </c>
      <c r="DA519" s="62">
        <f>'2024'!DF45</f>
        <v>1.38</v>
      </c>
      <c r="DB519" s="62">
        <f>'2024'!DG45</f>
        <v>0</v>
      </c>
      <c r="DC519" s="62">
        <f>'2024'!DH45</f>
        <v>9</v>
      </c>
      <c r="DD519" s="62">
        <f>'2024'!DM45</f>
        <v>0</v>
      </c>
      <c r="DE519" s="62">
        <f>'2024'!DN45</f>
        <v>0</v>
      </c>
      <c r="DF519" s="62">
        <f>'2024'!DO45</f>
        <v>81.3</v>
      </c>
      <c r="DG519" s="63">
        <f>'2024'!DP45</f>
        <v>18.8</v>
      </c>
      <c r="DH519" s="60">
        <f>'2024'!DQ45</f>
        <v>45</v>
      </c>
      <c r="DI519" s="61">
        <f>'2024'!DR45</f>
        <v>2064</v>
      </c>
      <c r="DJ519" s="61">
        <f>'2024'!DS45</f>
        <v>10</v>
      </c>
      <c r="DK519" s="61">
        <f>'2024'!DT45</f>
        <v>4</v>
      </c>
      <c r="DL519" s="61">
        <f>'2024'!DU45</f>
        <v>0</v>
      </c>
      <c r="DM519" s="61">
        <f>'2024'!DV45</f>
        <v>14.4</v>
      </c>
      <c r="DN519" s="62">
        <f>'2024'!DW45</f>
        <v>0.79</v>
      </c>
      <c r="DO519" s="62">
        <f>'2024'!DX45</f>
        <v>0.28000000000000003</v>
      </c>
      <c r="DP519" s="62">
        <f>'2024'!DY45</f>
        <v>0.92</v>
      </c>
      <c r="DQ519" s="62">
        <f>'2024'!DZ45</f>
        <v>5.3</v>
      </c>
      <c r="DR519" s="62">
        <f>'2024'!EA45</f>
        <v>13.2</v>
      </c>
      <c r="DS519" s="62">
        <f>'2024'!EF45</f>
        <v>0</v>
      </c>
      <c r="DT519" s="62">
        <f>'2024'!EG45</f>
        <v>0</v>
      </c>
      <c r="DU519" s="62">
        <f>'2024'!EH45</f>
        <v>92.2</v>
      </c>
      <c r="DV519" s="63">
        <f>'2024'!EI45</f>
        <v>7.8</v>
      </c>
    </row>
    <row r="520" spans="1:126" ht="15.75" customHeight="1" x14ac:dyDescent="0.2">
      <c r="A520" s="30">
        <f t="shared" si="57"/>
        <v>518</v>
      </c>
      <c r="B520" s="31">
        <f>'2024'!A46</f>
        <v>44</v>
      </c>
      <c r="C520" s="31">
        <v>2024</v>
      </c>
      <c r="D520" s="32" t="str">
        <f>'2024'!B46</f>
        <v>Jeshaun Jones</v>
      </c>
      <c r="E520" s="32" t="str" cm="1">
        <f t="array" ref="E520">_xlfn.IFS(F520&gt;12.5,"Cornerstone",AND(F520&gt;11.995,F520&lt;12.5),"Elite",AND(F520&gt;11,F520&lt;12.995),"Elite Upside",AND(F520&gt;=9.69,F520&lt;10.999),"Upside",AND(F520&gt;8.4,F520&lt;9.999),"Upside Lite",AND(F520&gt;7.25,F520&lt;8.999),"Outlier",AND(F520&gt;=6,F520&lt;7.25),"Outlier Lite",F520&lt;6.999,"Purgatory")</f>
        <v>Purgatory</v>
      </c>
      <c r="F520" s="33">
        <f>'2024'!C46</f>
        <v>4.2271428571428569</v>
      </c>
      <c r="G520" s="33">
        <f t="shared" si="58"/>
        <v>15.7</v>
      </c>
      <c r="H520" s="303">
        <f t="shared" si="59"/>
        <v>-2.4131478243247537</v>
      </c>
      <c r="I520" s="34" t="str">
        <f>'2024'!D46</f>
        <v>Maryland</v>
      </c>
      <c r="J520" s="35">
        <f>'2024'!E46</f>
        <v>2</v>
      </c>
      <c r="K520" s="36">
        <f>'2024'!F46</f>
        <v>36516</v>
      </c>
      <c r="L520" s="37">
        <f>'2024'!G46</f>
        <v>25.783561643835615</v>
      </c>
      <c r="M520" s="37" t="str">
        <f>'2024'!H46</f>
        <v>RS JR</v>
      </c>
      <c r="N520" s="37">
        <f>'2024'!I46</f>
        <v>24.364383561643837</v>
      </c>
      <c r="O520" s="37" t="str">
        <f>'2024'!J46</f>
        <v>Hybrid</v>
      </c>
      <c r="P520" s="37" t="str">
        <f>'2024'!K46</f>
        <v>PROTO Z</v>
      </c>
      <c r="Q520" s="37" t="str">
        <f>'2024'!L46</f>
        <v>Poor Earner</v>
      </c>
      <c r="R520" s="35">
        <f>'2024'!M46</f>
        <v>73</v>
      </c>
      <c r="S520" s="35">
        <f>'2024'!N46</f>
        <v>186</v>
      </c>
      <c r="T520" s="231">
        <f t="shared" si="60"/>
        <v>24.539469908363728</v>
      </c>
      <c r="U520" s="35">
        <f>'2024'!O46</f>
        <v>4.51</v>
      </c>
      <c r="V520" s="38">
        <f>'2024'!P46</f>
        <v>0</v>
      </c>
      <c r="W520" s="57">
        <f>'2024'!Q46</f>
        <v>0</v>
      </c>
      <c r="X520" s="58">
        <f>'2024'!R46</f>
        <v>0.13712121212121212</v>
      </c>
      <c r="Y520" s="58">
        <f>'2024'!S46</f>
        <v>0.12311227839789887</v>
      </c>
      <c r="Z520" s="58">
        <f>'2024'!T46</f>
        <v>0.1646662330751493</v>
      </c>
      <c r="AA520" s="58">
        <f>'2024'!U46</f>
        <v>0.22064704746669608</v>
      </c>
      <c r="AB520" s="58">
        <f>'2024'!V46</f>
        <v>0.22064704746669608</v>
      </c>
      <c r="AC520" s="59">
        <f>'2024'!W46</f>
        <v>0.22064704746669608</v>
      </c>
      <c r="AD520" s="42">
        <f>'2024'!X46</f>
        <v>23.698630136986303</v>
      </c>
      <c r="AE520" s="43">
        <f>'2024'!Y46</f>
        <v>2.0699999999999998</v>
      </c>
      <c r="AF520" s="43">
        <f>'2024'!Z46</f>
        <v>7.6</v>
      </c>
      <c r="AG520" s="43">
        <f>'2024'!AA46</f>
        <v>10.3</v>
      </c>
      <c r="AH520" s="43">
        <f>'2024'!AB46</f>
        <v>0.92</v>
      </c>
      <c r="AI520" s="43">
        <f>'2024'!AC46</f>
        <v>1.37</v>
      </c>
      <c r="AJ520" s="44">
        <f>'2024'!AD46</f>
        <v>2.3287499999999999E-2</v>
      </c>
      <c r="AK520" s="44">
        <f>'2024'!AE46</f>
        <v>0.18629999999999999</v>
      </c>
      <c r="AL520" s="45">
        <f>'2024'!AF46</f>
        <v>8.1000000000000003E-2</v>
      </c>
      <c r="AM520" s="46">
        <f t="shared" si="61"/>
        <v>0.55600000000000005</v>
      </c>
      <c r="AN520" s="45">
        <f>'2024'!AG46</f>
        <v>0.36749999999999999</v>
      </c>
      <c r="AO520" s="45">
        <f>'2024'!AH46</f>
        <v>0.62949999999999995</v>
      </c>
      <c r="AP520" s="43">
        <f>'2024'!AI46</f>
        <v>89.915957292851843</v>
      </c>
      <c r="AQ520" s="47">
        <f>'2024'!AJ46</f>
        <v>89.000009688998915</v>
      </c>
      <c r="AR520" s="48">
        <f>'2024'!AK46</f>
        <v>6</v>
      </c>
      <c r="AS520" s="49">
        <f>'2024'!AL46</f>
        <v>0</v>
      </c>
      <c r="AT520" s="49">
        <f>'2024'!AM46</f>
        <v>4</v>
      </c>
      <c r="AU520" s="49">
        <f>'2024'!AN46</f>
        <v>6</v>
      </c>
      <c r="AV520" s="49">
        <f>'2024'!AO46</f>
        <v>7</v>
      </c>
      <c r="AW520" s="49">
        <f>'2024'!AP46</f>
        <v>4</v>
      </c>
      <c r="AX520" s="49">
        <f>'2024'!AQ46</f>
        <v>0</v>
      </c>
      <c r="AY520" s="50">
        <f>'2024'!AR46</f>
        <v>0.25</v>
      </c>
      <c r="AZ520" s="60">
        <f>'2024'!AS46</f>
        <v>0</v>
      </c>
      <c r="BA520" s="61">
        <f>'2024'!AT46</f>
        <v>1695.6000000000001</v>
      </c>
      <c r="BB520" s="61">
        <f>'2024'!AU46</f>
        <v>0</v>
      </c>
      <c r="BC520" s="61">
        <f>'2024'!AV46</f>
        <v>0</v>
      </c>
      <c r="BD520" s="61">
        <f>'2024'!AW46</f>
        <v>0</v>
      </c>
      <c r="BE520" s="61">
        <f>'2024'!AX46</f>
        <v>12</v>
      </c>
      <c r="BF520" s="62" t="str">
        <f>'2024'!AY46</f>
        <v>NA</v>
      </c>
      <c r="BG520" s="62" t="str">
        <f>'2024'!AZ46</f>
        <v>NA</v>
      </c>
      <c r="BH520" s="62">
        <f>'2024'!BA46</f>
        <v>0</v>
      </c>
      <c r="BI520" s="62">
        <f>'2024'!BB46</f>
        <v>0</v>
      </c>
      <c r="BJ520" s="62">
        <f>'2024'!BC46</f>
        <v>0</v>
      </c>
      <c r="BK520" s="62">
        <f>'2024'!BH46</f>
        <v>0</v>
      </c>
      <c r="BL520" s="62">
        <f>'2024'!BI46</f>
        <v>0</v>
      </c>
      <c r="BM520" s="62">
        <f>'2024'!BJ46</f>
        <v>0</v>
      </c>
      <c r="BN520" s="63">
        <f>'2024'!BK46</f>
        <v>0</v>
      </c>
      <c r="BO520" s="60">
        <f>'2024'!BL46</f>
        <v>181</v>
      </c>
      <c r="BP520" s="61">
        <f>'2024'!BM46</f>
        <v>1320</v>
      </c>
      <c r="BQ520" s="61">
        <f>'2024'!BN46</f>
        <v>14</v>
      </c>
      <c r="BR520" s="61">
        <f>'2024'!BO46</f>
        <v>11</v>
      </c>
      <c r="BS520" s="61">
        <f>'2024'!BP46</f>
        <v>1</v>
      </c>
      <c r="BT520" s="61">
        <f>'2024'!BQ46</f>
        <v>9</v>
      </c>
      <c r="BU520" s="62">
        <f>'2024'!BR46</f>
        <v>0.12</v>
      </c>
      <c r="BV520" s="62">
        <f>'2024'!BS46</f>
        <v>1.5</v>
      </c>
      <c r="BW520" s="62">
        <f>'2024'!BT46</f>
        <v>2.0299999999999998</v>
      </c>
      <c r="BX520" s="62">
        <f>'2024'!BU46</f>
        <v>11.3</v>
      </c>
      <c r="BY520" s="62">
        <f>'2024'!BV46</f>
        <v>7.2</v>
      </c>
      <c r="BZ520" s="62">
        <f>'2024'!CA46</f>
        <v>60</v>
      </c>
      <c r="CA520" s="62">
        <f>'2024'!CB46</f>
        <v>8.3000000000000007</v>
      </c>
      <c r="CB520" s="62">
        <f>'2024'!CC46</f>
        <v>92.8</v>
      </c>
      <c r="CC520" s="63">
        <f>'2024'!CD46</f>
        <v>7.2</v>
      </c>
      <c r="CD520" s="60">
        <f>'2024'!CE46</f>
        <v>225</v>
      </c>
      <c r="CE520" s="61">
        <f>'2024'!CF46</f>
        <v>1827.6000000000001</v>
      </c>
      <c r="CF520" s="61">
        <f>'2024'!CG46</f>
        <v>25</v>
      </c>
      <c r="CG520" s="61">
        <f>'2024'!CH46</f>
        <v>19</v>
      </c>
      <c r="CH520" s="61">
        <f>'2024'!CI46</f>
        <v>0</v>
      </c>
      <c r="CI520" s="61">
        <f>'2024'!CJ46</f>
        <v>27</v>
      </c>
      <c r="CJ520" s="62">
        <f>'2024'!CK46</f>
        <v>0.06</v>
      </c>
      <c r="CK520" s="62">
        <f>'2024'!CL46</f>
        <v>0.98</v>
      </c>
      <c r="CL520" s="62">
        <f>'2024'!CM46</f>
        <v>2.56</v>
      </c>
      <c r="CM520" s="62">
        <f>'2024'!CN46</f>
        <v>7.4</v>
      </c>
      <c r="CN520" s="62">
        <f>'2024'!CO46</f>
        <v>7.3</v>
      </c>
      <c r="CO520" s="62">
        <f>'2024'!CT46</f>
        <v>0</v>
      </c>
      <c r="CP520" s="62">
        <f>'2024'!CU46</f>
        <v>17.399999999999999</v>
      </c>
      <c r="CQ520" s="62">
        <f>'2024'!CV46</f>
        <v>71.099999999999994</v>
      </c>
      <c r="CR520" s="63">
        <f>'2024'!CW46</f>
        <v>25.6</v>
      </c>
      <c r="CS520" s="60">
        <f>'2024'!CX46</f>
        <v>557</v>
      </c>
      <c r="CT520" s="61">
        <f>'2024'!CY46</f>
        <v>3382.6</v>
      </c>
      <c r="CU520" s="61">
        <f>'2024'!CZ46</f>
        <v>63</v>
      </c>
      <c r="CV520" s="61">
        <f>'2024'!DA46</f>
        <v>44</v>
      </c>
      <c r="CW520" s="61">
        <f>'2024'!DB46</f>
        <v>4</v>
      </c>
      <c r="CX520" s="61">
        <f>'2024'!DC46</f>
        <v>1</v>
      </c>
      <c r="CY520" s="62">
        <f>'2024'!DD46</f>
        <v>0.11</v>
      </c>
      <c r="CZ520" s="62">
        <f>'2024'!DE46</f>
        <v>1.37</v>
      </c>
      <c r="DA520" s="62">
        <f>'2024'!DF46</f>
        <v>1.7</v>
      </c>
      <c r="DB520" s="62">
        <f>'2024'!DG46</f>
        <v>5.9</v>
      </c>
      <c r="DC520" s="62">
        <f>'2024'!DH46</f>
        <v>10.3</v>
      </c>
      <c r="DD520" s="62">
        <f>'2024'!DM46</f>
        <v>42.9</v>
      </c>
      <c r="DE520" s="62">
        <f>'2024'!DN46</f>
        <v>8.3000000000000007</v>
      </c>
      <c r="DF520" s="62">
        <f>'2024'!DO46</f>
        <v>61.5</v>
      </c>
      <c r="DG520" s="63">
        <f>'2024'!DP46</f>
        <v>37.9</v>
      </c>
      <c r="DH520" s="60">
        <f>'2024'!DQ46</f>
        <v>800</v>
      </c>
      <c r="DI520" s="61">
        <f>'2024'!DR46</f>
        <v>3625.7</v>
      </c>
      <c r="DJ520" s="61">
        <f>'2024'!DS46</f>
        <v>81</v>
      </c>
      <c r="DK520" s="61">
        <f>'2024'!DT46</f>
        <v>57</v>
      </c>
      <c r="DL520" s="61">
        <f>'2024'!DU46</f>
        <v>4</v>
      </c>
      <c r="DM520" s="61">
        <f>'2024'!DV46</f>
        <v>27.3</v>
      </c>
      <c r="DN520" s="62">
        <f>'2024'!DW46</f>
        <v>0.92</v>
      </c>
      <c r="DO520" s="62">
        <f>'2024'!DX46</f>
        <v>0.92</v>
      </c>
      <c r="DP520" s="62">
        <f>'2024'!DY46</f>
        <v>2.0699999999999998</v>
      </c>
      <c r="DQ520" s="62">
        <f>'2024'!DZ46</f>
        <v>7.6</v>
      </c>
      <c r="DR520" s="62">
        <f>'2024'!EA46</f>
        <v>9.8000000000000007</v>
      </c>
      <c r="DS520" s="62">
        <f>'2024'!EF46</f>
        <v>55.6</v>
      </c>
      <c r="DT520" s="62">
        <f>'2024'!EG46</f>
        <v>8.1</v>
      </c>
      <c r="DU520" s="62">
        <f>'2024'!EH46</f>
        <v>12</v>
      </c>
      <c r="DV520" s="63">
        <f>'2024'!EI46</f>
        <v>88</v>
      </c>
    </row>
    <row r="521" spans="1:126" ht="15.75" customHeight="1" x14ac:dyDescent="0.2">
      <c r="A521" s="30">
        <f t="shared" si="57"/>
        <v>519</v>
      </c>
      <c r="B521" s="31">
        <f>'2018'!A38</f>
        <v>36</v>
      </c>
      <c r="C521" s="31">
        <v>2018</v>
      </c>
      <c r="D521" s="32" t="str">
        <f>'2018'!B38</f>
        <v>Ray-Ray McCloud</v>
      </c>
      <c r="E521" s="32" t="str" cm="1">
        <f t="array" ref="E521">_xlfn.IFS(F521&gt;12.5,"Cornerstone",AND(F521&gt;11.995,F521&lt;12.5),"Elite",AND(F521&gt;11,F521&lt;12.995),"Elite Upside",AND(F521&gt;=9.69,F521&lt;10.999),"Upside",AND(F521&gt;8.4,F521&lt;9.999),"Upside Lite",AND(F521&gt;7.25,F521&lt;8.999),"Outlier",AND(F521&gt;=6,F521&lt;7.25),"Outlier Lite",F521&lt;6.999,"Purgatory")</f>
        <v>Purgatory</v>
      </c>
      <c r="F521" s="33">
        <f>'2018'!C38</f>
        <v>4.2257142857142851</v>
      </c>
      <c r="G521" s="33">
        <f t="shared" si="58"/>
        <v>15.6</v>
      </c>
      <c r="H521" s="303">
        <f t="shared" si="59"/>
        <v>-2.4139677592517264</v>
      </c>
      <c r="I521" s="34" t="str">
        <f>'2018'!D38</f>
        <v>Clemson</v>
      </c>
      <c r="J521" s="35">
        <f>'2018'!E38</f>
        <v>4</v>
      </c>
      <c r="K521" s="36">
        <f>'2018'!F38</f>
        <v>35353</v>
      </c>
      <c r="L521" s="37">
        <f>'2018'!G38</f>
        <v>28.969863013698632</v>
      </c>
      <c r="M521" s="37" t="str">
        <f>'2018'!H38</f>
        <v>JR</v>
      </c>
      <c r="N521" s="37">
        <f>'2018'!I38</f>
        <v>21.542465753424658</v>
      </c>
      <c r="O521" s="37" t="str">
        <f>'2018'!J38</f>
        <v>Wide</v>
      </c>
      <c r="P521" s="37" t="str">
        <f>'2018'!K38</f>
        <v>RAT</v>
      </c>
      <c r="Q521" s="37" t="str">
        <f>'2018'!L38</f>
        <v>Poor Separator</v>
      </c>
      <c r="R521" s="55">
        <f>'2018'!M38</f>
        <v>69</v>
      </c>
      <c r="S521" s="55">
        <f>'2018'!N38</f>
        <v>190</v>
      </c>
      <c r="T521" s="231">
        <f t="shared" si="60"/>
        <v>28.057784323928235</v>
      </c>
      <c r="U521" s="35">
        <f>'2018'!O38</f>
        <v>4.53</v>
      </c>
      <c r="V521" s="56">
        <f>'2018'!P38</f>
        <v>6</v>
      </c>
      <c r="W521" s="57">
        <f>'2018'!Q38</f>
        <v>0</v>
      </c>
      <c r="X521" s="58">
        <f>'2018'!R38</f>
        <v>0</v>
      </c>
      <c r="Y521" s="58">
        <f>'2018'!S38</f>
        <v>5.739766750514521E-2</v>
      </c>
      <c r="Z521" s="58">
        <f>'2018'!T38</f>
        <v>9.4230385306448394E-2</v>
      </c>
      <c r="AA521" s="58">
        <f>'2018'!U38</f>
        <v>0.15256293600242646</v>
      </c>
      <c r="AB521" s="58">
        <f>'2018'!V38</f>
        <v>0.15256293600242646</v>
      </c>
      <c r="AC521" s="59">
        <f>'2018'!W38</f>
        <v>0.14493478920230513</v>
      </c>
      <c r="AD521" s="42" t="str">
        <f>'2018'!X38</f>
        <v>N/A</v>
      </c>
      <c r="AE521" s="43">
        <f>'2018'!Y38</f>
        <v>1.75</v>
      </c>
      <c r="AF521" s="43">
        <f>'2018'!Z38</f>
        <v>5.9</v>
      </c>
      <c r="AG521" s="43">
        <f>'2018'!AA38</f>
        <v>6.1</v>
      </c>
      <c r="AH521" s="43">
        <f>'2018'!AB38</f>
        <v>0.44</v>
      </c>
      <c r="AI521" s="43">
        <f>'2018'!AC38</f>
        <v>1.07</v>
      </c>
      <c r="AJ521" s="44">
        <f>'2018'!AD38</f>
        <v>4.8667992047713722E-2</v>
      </c>
      <c r="AK521" s="44">
        <f>'2018'!AE38</f>
        <v>0.14027833001988071</v>
      </c>
      <c r="AL521" s="45">
        <f>'2018'!AF38</f>
        <v>0</v>
      </c>
      <c r="AM521" s="46">
        <f t="shared" si="61"/>
        <v>0</v>
      </c>
      <c r="AN521" s="45">
        <f>'2018'!AG38</f>
        <v>0.82499999999999996</v>
      </c>
      <c r="AO521" s="45">
        <f>'2018'!AH38</f>
        <v>0.158</v>
      </c>
      <c r="AP521" s="43">
        <f>'2018'!AI38</f>
        <v>90.23827579889749</v>
      </c>
      <c r="AQ521" s="47">
        <f>'2018'!AJ38</f>
        <v>82.079256922781127</v>
      </c>
      <c r="AR521" s="48">
        <f>'2018'!AK38</f>
        <v>3</v>
      </c>
      <c r="AS521" s="49">
        <f>'2018'!AL38</f>
        <v>0</v>
      </c>
      <c r="AT521" s="49">
        <f>'2018'!AM38</f>
        <v>3</v>
      </c>
      <c r="AU521" s="49">
        <f>'2018'!AN38</f>
        <v>4</v>
      </c>
      <c r="AV521" s="49">
        <f>'2018'!AO38</f>
        <v>7</v>
      </c>
      <c r="AW521" s="49">
        <f>'2018'!AP38</f>
        <v>3</v>
      </c>
      <c r="AX521" s="49">
        <f>'2018'!AQ38</f>
        <v>2</v>
      </c>
      <c r="AY521" s="50">
        <f>'2018'!AR38</f>
        <v>0.5</v>
      </c>
      <c r="AZ521" s="60">
        <f>'2018'!AS38</f>
        <v>0</v>
      </c>
      <c r="BA521" s="61">
        <f>'2018'!AT38</f>
        <v>4330</v>
      </c>
      <c r="BB521" s="61">
        <f>'2018'!AU38</f>
        <v>0</v>
      </c>
      <c r="BC521" s="61">
        <f>'2018'!AV38</f>
        <v>0</v>
      </c>
      <c r="BD521" s="61">
        <f>'2018'!AW38</f>
        <v>0</v>
      </c>
      <c r="BE521" s="61">
        <f>'2018'!AX38</f>
        <v>0</v>
      </c>
      <c r="BF521" s="62">
        <f>'2018'!AY38</f>
        <v>0</v>
      </c>
      <c r="BG521" s="62">
        <f>'2018'!AZ38</f>
        <v>0</v>
      </c>
      <c r="BH521" s="62">
        <f>'2018'!BA38</f>
        <v>0</v>
      </c>
      <c r="BI521" s="62">
        <f>'2018'!BB38</f>
        <v>0</v>
      </c>
      <c r="BJ521" s="62">
        <f>'2018'!BC38</f>
        <v>0</v>
      </c>
      <c r="BK521" s="62">
        <f>'2018'!BD38</f>
        <v>0</v>
      </c>
      <c r="BL521" s="62">
        <f>'2018'!BE38</f>
        <v>0</v>
      </c>
      <c r="BM521" s="62">
        <f>'2018'!BF38</f>
        <v>0</v>
      </c>
      <c r="BN521" s="63">
        <f>'2018'!BG38</f>
        <v>0</v>
      </c>
      <c r="BO521" s="60">
        <f>'2018'!BH38</f>
        <v>0</v>
      </c>
      <c r="BP521" s="61">
        <f>'2018'!BI38</f>
        <v>3404</v>
      </c>
      <c r="BQ521" s="61">
        <f>'2018'!BJ38</f>
        <v>0</v>
      </c>
      <c r="BR521" s="61">
        <f>'2018'!BK38</f>
        <v>0</v>
      </c>
      <c r="BS521" s="61">
        <f>'2018'!BL38</f>
        <v>0</v>
      </c>
      <c r="BT521" s="61">
        <f>'2018'!BM38</f>
        <v>0</v>
      </c>
      <c r="BU521" s="62">
        <f>'2018'!BN38</f>
        <v>0</v>
      </c>
      <c r="BV521" s="62">
        <f>'2018'!BO38</f>
        <v>0</v>
      </c>
      <c r="BW521" s="62">
        <f>'2018'!BP38</f>
        <v>0</v>
      </c>
      <c r="BX521" s="62">
        <f>'2018'!BQ38</f>
        <v>0</v>
      </c>
      <c r="BY521" s="62">
        <f>'2018'!BR38</f>
        <v>0</v>
      </c>
      <c r="BZ521" s="62">
        <f>'2018'!BS38</f>
        <v>0</v>
      </c>
      <c r="CA521" s="62">
        <f>'2018'!BT38</f>
        <v>0</v>
      </c>
      <c r="CB521" s="62">
        <f>'2018'!BU38</f>
        <v>0</v>
      </c>
      <c r="CC521" s="63">
        <f>'2018'!BV38</f>
        <v>0</v>
      </c>
      <c r="CD521" s="60">
        <f>'2018'!BW38</f>
        <v>251</v>
      </c>
      <c r="CE521" s="61">
        <f>'2018'!BX38</f>
        <v>4373</v>
      </c>
      <c r="CF521" s="61">
        <f>'2018'!BY38</f>
        <v>37</v>
      </c>
      <c r="CG521" s="61">
        <f>'2018'!BZ38</f>
        <v>29</v>
      </c>
      <c r="CH521" s="61">
        <f>'2018'!CA38</f>
        <v>1</v>
      </c>
      <c r="CI521" s="61">
        <f>'2018'!CB38</f>
        <v>35</v>
      </c>
      <c r="CJ521" s="62">
        <f>'2018'!CC38</f>
        <v>0</v>
      </c>
      <c r="CK521" s="62">
        <f>'2018'!CD38</f>
        <v>0</v>
      </c>
      <c r="CL521" s="62">
        <f>'2018'!CE38</f>
        <v>1.65</v>
      </c>
      <c r="CM521" s="62">
        <f>'2018'!CF38</f>
        <v>7.6</v>
      </c>
      <c r="CN521" s="62">
        <f>'2018'!CG38</f>
        <v>3.4</v>
      </c>
      <c r="CO521" s="62">
        <f>'2018'!CH38</f>
        <v>0</v>
      </c>
      <c r="CP521" s="62">
        <f>'2018'!CI38</f>
        <v>3.3</v>
      </c>
      <c r="CQ521" s="62">
        <f>'2018'!CJ38</f>
        <v>86.1</v>
      </c>
      <c r="CR521" s="63">
        <f>'2018'!CK38</f>
        <v>12.7</v>
      </c>
      <c r="CS521" s="60">
        <f>'2018'!CL38</f>
        <v>472</v>
      </c>
      <c r="CT521" s="61">
        <f>'2018'!CM38</f>
        <v>5009</v>
      </c>
      <c r="CU521" s="61">
        <f>'2018'!CN38</f>
        <v>64</v>
      </c>
      <c r="CV521" s="61">
        <f>'2018'!CO38</f>
        <v>49</v>
      </c>
      <c r="CW521" s="61">
        <f>'2018'!CP38</f>
        <v>2</v>
      </c>
      <c r="CX521" s="61">
        <f>'2018'!CQ38</f>
        <v>45</v>
      </c>
      <c r="CY521" s="62">
        <f>'2018'!CR38</f>
        <v>0.44</v>
      </c>
      <c r="CZ521" s="62">
        <f>'2018'!CS38</f>
        <v>0.89</v>
      </c>
      <c r="DA521" s="62">
        <f>'2018'!CT38</f>
        <v>1.75</v>
      </c>
      <c r="DB521" s="62">
        <f>'2018'!CU38</f>
        <v>2.2000000000000002</v>
      </c>
      <c r="DC521" s="62">
        <f>'2018'!CV38</f>
        <v>4.8</v>
      </c>
      <c r="DD521" s="62">
        <f>'2018'!CW38</f>
        <v>0</v>
      </c>
      <c r="DE521" s="62">
        <f>'2018'!CX38</f>
        <v>7.5</v>
      </c>
      <c r="DF521" s="62">
        <f>'2018'!CY38</f>
        <v>82</v>
      </c>
      <c r="DG521" s="63">
        <f>'2018'!CZ38</f>
        <v>16.5</v>
      </c>
      <c r="DH521" s="60">
        <f>'2018'!DA38</f>
        <v>503</v>
      </c>
      <c r="DI521" s="61">
        <f>'2018'!DB38</f>
        <v>3297</v>
      </c>
      <c r="DJ521" s="61">
        <f>'2018'!DC38</f>
        <v>66</v>
      </c>
      <c r="DK521" s="61">
        <f>'2018'!DD38</f>
        <v>50</v>
      </c>
      <c r="DL521" s="61">
        <f>'2018'!DE38</f>
        <v>1</v>
      </c>
      <c r="DM521" s="61">
        <f>'2018'!DF38</f>
        <v>17</v>
      </c>
      <c r="DN521" s="62">
        <f>'2018'!DG38</f>
        <v>0.36</v>
      </c>
      <c r="DO521" s="62">
        <f>'2018'!DH38</f>
        <v>1.07</v>
      </c>
      <c r="DP521" s="62">
        <f>'2018'!DI38</f>
        <v>1.44</v>
      </c>
      <c r="DQ521" s="62">
        <f>'2018'!DJ38</f>
        <v>5.9</v>
      </c>
      <c r="DR521" s="62">
        <f>'2018'!DK38</f>
        <v>6.1</v>
      </c>
      <c r="DS521" s="62">
        <f>'2018'!DP38</f>
        <v>0</v>
      </c>
      <c r="DT521" s="62">
        <f>'2018'!DQ38</f>
        <v>0</v>
      </c>
      <c r="DU521" s="62">
        <f>'2018'!DR38</f>
        <v>83</v>
      </c>
      <c r="DV521" s="63">
        <f>'2018'!DS38</f>
        <v>15.1</v>
      </c>
    </row>
    <row r="522" spans="1:126" ht="15.75" customHeight="1" x14ac:dyDescent="0.2">
      <c r="A522" s="30">
        <f t="shared" si="57"/>
        <v>520</v>
      </c>
      <c r="B522" s="31">
        <f>'2026 - WIP'!A48</f>
        <v>46</v>
      </c>
      <c r="C522" s="31">
        <v>2026</v>
      </c>
      <c r="D522" s="32" t="str">
        <f>'2026 - WIP'!B48</f>
        <v>Bryce Lance</v>
      </c>
      <c r="E522" s="32" t="str" cm="1">
        <f t="array" ref="E522">_xlfn.IFS(F522&gt;12.5,"Cornerstone",AND(F522&gt;11.995,F522&lt;12.5),"Elite",AND(F522&gt;11,F522&lt;12.995),"Elite Upside",AND(F522&gt;=9.69,F522&lt;10.999),"Upside",AND(F522&gt;8.4,F522&lt;9.999),"Upside Lite",AND(F522&gt;7.25,F522&lt;8.999),"Outlier",AND(F522&gt;=6,F522&lt;7.25),"Outlier Lite",F522&lt;6.999,"Purgatory")</f>
        <v>Purgatory</v>
      </c>
      <c r="F522" s="33">
        <f>'2026 - WIP'!C48</f>
        <v>4.217142857142858</v>
      </c>
      <c r="G522" s="33">
        <f t="shared" si="58"/>
        <v>15.4</v>
      </c>
      <c r="H522" s="303">
        <f t="shared" si="59"/>
        <v>-2.4188873688135617</v>
      </c>
      <c r="I522" s="34" t="str">
        <f>'2026 - WIP'!D48</f>
        <v>North Dakota State</v>
      </c>
      <c r="J522" s="35">
        <f>'2026 - WIP'!E48</f>
        <v>11</v>
      </c>
      <c r="K522" s="36">
        <f>'2026 - WIP'!F48</f>
        <v>37408</v>
      </c>
      <c r="L522" s="37">
        <f>'2026 - WIP'!G48</f>
        <v>23.339726027397262</v>
      </c>
      <c r="M522" s="37" t="str">
        <f>'2026 - WIP'!H48</f>
        <v>RS SR</v>
      </c>
      <c r="N522" s="37">
        <f>'2026 - WIP'!I48</f>
        <v>23.920547945205481</v>
      </c>
      <c r="O522" s="37" t="str">
        <f>'2026 - WIP'!J48</f>
        <v>Wide</v>
      </c>
      <c r="P522" s="37" t="str">
        <f>'2026 - WIP'!K48</f>
        <v>SLOB</v>
      </c>
      <c r="Q522" s="37" t="str">
        <f>'2026 - WIP'!L48</f>
        <v>Elite Earner</v>
      </c>
      <c r="R522" s="35">
        <f>'2026 - WIP'!M48</f>
        <v>75</v>
      </c>
      <c r="S522" s="35">
        <f>'2026 - WIP'!N48</f>
        <v>207</v>
      </c>
      <c r="T522" s="231">
        <f t="shared" si="60"/>
        <v>25.872939425878855</v>
      </c>
      <c r="U522" s="35">
        <f>'2026 - WIP'!O48</f>
        <v>4.5</v>
      </c>
      <c r="V522" s="38">
        <f>'2026 - WIP'!P48</f>
        <v>0</v>
      </c>
      <c r="W522" s="57">
        <f>'2026 - WIP'!Q48</f>
        <v>0</v>
      </c>
      <c r="X522" s="58">
        <f>'2026 - WIP'!R48</f>
        <v>0</v>
      </c>
      <c r="Y522" s="58">
        <f>'2026 - WIP'!S48</f>
        <v>2.3545240497813654E-3</v>
      </c>
      <c r="Z522" s="58">
        <f>'2026 - WIP'!T48</f>
        <v>0.29777158774373258</v>
      </c>
      <c r="AA522" s="58">
        <f>'2026 - WIP'!U48</f>
        <v>0</v>
      </c>
      <c r="AB522" s="58">
        <f>'2026 - WIP'!V48</f>
        <v>0.29777158774373258</v>
      </c>
      <c r="AC522" s="59">
        <f>'2026 - WIP'!W48</f>
        <v>0.17866295264623955</v>
      </c>
      <c r="AD522" s="42">
        <f>'2026 - WIP'!X48</f>
        <v>22.268493150684932</v>
      </c>
      <c r="AE522" s="43">
        <f>'2026 - WIP'!Y48</f>
        <v>2.81</v>
      </c>
      <c r="AF522" s="43">
        <f>'2026 - WIP'!Z48</f>
        <v>4</v>
      </c>
      <c r="AG522" s="43">
        <f>'2026 - WIP'!AA48</f>
        <v>13.3</v>
      </c>
      <c r="AH522" s="43">
        <f>'2026 - WIP'!AB48</f>
        <v>0</v>
      </c>
      <c r="AI522" s="43">
        <f>'2026 - WIP'!AC48</f>
        <v>0</v>
      </c>
      <c r="AJ522" s="44">
        <f>'2026 - WIP'!AD48</f>
        <v>6.8344246959775493E-2</v>
      </c>
      <c r="AK522" s="44">
        <f>'2026 - WIP'!AE48</f>
        <v>0.19188961646398503</v>
      </c>
      <c r="AL522" s="45">
        <f>'2026 - WIP'!AF48</f>
        <v>2.6000000000000002E-2</v>
      </c>
      <c r="AM522" s="46">
        <f t="shared" si="61"/>
        <v>0</v>
      </c>
      <c r="AN522" s="45">
        <f>'2026 - WIP'!AG48</f>
        <v>0.90599999999999992</v>
      </c>
      <c r="AO522" s="45">
        <f>'2026 - WIP'!AH48</f>
        <v>8.900000000000001E-2</v>
      </c>
      <c r="AP522" s="43">
        <f>'2026 - WIP'!AI48</f>
        <v>100.960219478738</v>
      </c>
      <c r="AQ522" s="47">
        <f>'2026 - WIP'!AJ48</f>
        <v>104.06655367856821</v>
      </c>
      <c r="AR522" s="48">
        <f>'2026 - WIP'!AK48</f>
        <v>4</v>
      </c>
      <c r="AS522" s="49">
        <f>'2026 - WIP'!AL48</f>
        <v>2</v>
      </c>
      <c r="AT522" s="49">
        <f>'2026 - WIP'!AM48</f>
        <v>5</v>
      </c>
      <c r="AU522" s="49">
        <f>'2026 - WIP'!AN48</f>
        <v>1</v>
      </c>
      <c r="AV522" s="49">
        <f>'2026 - WIP'!AO48</f>
        <v>8</v>
      </c>
      <c r="AW522" s="49">
        <f>'2026 - WIP'!AP48</f>
        <v>7</v>
      </c>
      <c r="AX522" s="49">
        <f>'2026 - WIP'!AQ48</f>
        <v>0</v>
      </c>
      <c r="AY522" s="50">
        <f>'2026 - WIP'!AR48</f>
        <v>0</v>
      </c>
      <c r="AZ522" s="60">
        <f>'2026 - WIP'!AS48</f>
        <v>0</v>
      </c>
      <c r="BA522" s="61">
        <f>'2026 - WIP'!AT48</f>
        <v>1</v>
      </c>
      <c r="BB522" s="61">
        <f>'2026 - WIP'!AU48</f>
        <v>0</v>
      </c>
      <c r="BC522" s="61">
        <f>'2026 - WIP'!AV48</f>
        <v>0</v>
      </c>
      <c r="BD522" s="61">
        <f>'2026 - WIP'!AW48</f>
        <v>0</v>
      </c>
      <c r="BE522" s="61">
        <f>'2026 - WIP'!AX48</f>
        <v>0</v>
      </c>
      <c r="BF522" s="62">
        <f>'2026 - WIP'!AY48</f>
        <v>0</v>
      </c>
      <c r="BG522" s="62">
        <f>'2026 - WIP'!AZ48</f>
        <v>0</v>
      </c>
      <c r="BH522" s="62">
        <f>'2026 - WIP'!BA48</f>
        <v>0</v>
      </c>
      <c r="BI522" s="62">
        <f>'2026 - WIP'!BB48</f>
        <v>0</v>
      </c>
      <c r="BJ522" s="62">
        <f>'2026 - WIP'!BC48</f>
        <v>0</v>
      </c>
      <c r="BK522" s="62">
        <f>'2026 - WIP'!BH48</f>
        <v>0</v>
      </c>
      <c r="BL522" s="62">
        <f>'2026 - WIP'!BI48</f>
        <v>0</v>
      </c>
      <c r="BM522" s="62">
        <f>'2026 - WIP'!BJ48</f>
        <v>0</v>
      </c>
      <c r="BN522" s="63">
        <f>'2026 - WIP'!BK48</f>
        <v>0</v>
      </c>
      <c r="BO522" s="60">
        <f>'2026 - WIP'!BL48</f>
        <v>0</v>
      </c>
      <c r="BP522" s="61">
        <f>'2026 - WIP'!BM48</f>
        <v>1</v>
      </c>
      <c r="BQ522" s="61">
        <f>'2026 - WIP'!BN48</f>
        <v>0</v>
      </c>
      <c r="BR522" s="61">
        <f>'2026 - WIP'!BO48</f>
        <v>0</v>
      </c>
      <c r="BS522" s="61">
        <f>'2026 - WIP'!BP48</f>
        <v>0</v>
      </c>
      <c r="BT522" s="61">
        <f>'2026 - WIP'!BQ48</f>
        <v>0</v>
      </c>
      <c r="BU522" s="62">
        <f>'2026 - WIP'!BR48</f>
        <v>0</v>
      </c>
      <c r="BV522" s="62">
        <f>'2026 - WIP'!BS48</f>
        <v>0</v>
      </c>
      <c r="BW522" s="62">
        <f>'2026 - WIP'!BT48</f>
        <v>0</v>
      </c>
      <c r="BX522" s="62">
        <f>'2026 - WIP'!BU48</f>
        <v>0</v>
      </c>
      <c r="BY522" s="62">
        <f>'2026 - WIP'!BV48</f>
        <v>0</v>
      </c>
      <c r="BZ522" s="62">
        <f>'2026 - WIP'!CA48</f>
        <v>0</v>
      </c>
      <c r="CA522" s="62">
        <f>'2026 - WIP'!CB48</f>
        <v>0</v>
      </c>
      <c r="CB522" s="62">
        <f>'2026 - WIP'!CC48</f>
        <v>0</v>
      </c>
      <c r="CC522" s="63">
        <f>'2026 - WIP'!CD48</f>
        <v>0</v>
      </c>
      <c r="CD522" s="60">
        <f>'2026 - WIP'!CE48</f>
        <v>7</v>
      </c>
      <c r="CE522" s="61">
        <f>'2026 - WIP'!CF48</f>
        <v>2973</v>
      </c>
      <c r="CF522" s="61">
        <f>'2026 - WIP'!CG48</f>
        <v>2</v>
      </c>
      <c r="CG522" s="61">
        <f>'2026 - WIP'!CH48</f>
        <v>1</v>
      </c>
      <c r="CH522" s="61">
        <f>'2026 - WIP'!CI48</f>
        <v>0</v>
      </c>
      <c r="CI522" s="61">
        <f>'2026 - WIP'!CJ48</f>
        <v>22</v>
      </c>
      <c r="CJ522" s="62">
        <f>'2026 - WIP'!CK48</f>
        <v>0</v>
      </c>
      <c r="CK522" s="62">
        <f>'2026 - WIP'!CL48</f>
        <v>0</v>
      </c>
      <c r="CL522" s="62">
        <f>'2026 - WIP'!CM48</f>
        <v>0.35</v>
      </c>
      <c r="CM522" s="62">
        <f>'2026 - WIP'!CN48</f>
        <v>3</v>
      </c>
      <c r="CN522" s="62">
        <f>'2026 - WIP'!CO48</f>
        <v>6.5</v>
      </c>
      <c r="CO522" s="62">
        <f>'2026 - WIP'!CT48</f>
        <v>0</v>
      </c>
      <c r="CP522" s="62">
        <f>'2026 - WIP'!CU48</f>
        <v>0</v>
      </c>
      <c r="CQ522" s="62">
        <f>'2026 - WIP'!CV48</f>
        <v>50</v>
      </c>
      <c r="CR522" s="63">
        <f>'2026 - WIP'!CW48</f>
        <v>50</v>
      </c>
      <c r="CS522" s="60">
        <f>'2026 - WIP'!CX48</f>
        <v>1069</v>
      </c>
      <c r="CT522" s="61">
        <f>'2026 - WIP'!CY48</f>
        <v>3590</v>
      </c>
      <c r="CU522" s="61">
        <f>'2026 - WIP'!CZ48</f>
        <v>99</v>
      </c>
      <c r="CV522" s="61">
        <f>'2026 - WIP'!DA48</f>
        <v>75</v>
      </c>
      <c r="CW522" s="61">
        <f>'2026 - WIP'!DB48</f>
        <v>17</v>
      </c>
      <c r="CX522" s="61">
        <f>'2026 - WIP'!DC48</f>
        <v>38</v>
      </c>
      <c r="CY522" s="62">
        <f>'2026 - WIP'!DD48</f>
        <v>0</v>
      </c>
      <c r="CZ522" s="62">
        <f>'2026 - WIP'!DE48</f>
        <v>0</v>
      </c>
      <c r="DA522" s="62">
        <f>'2026 - WIP'!DF48</f>
        <v>2.81</v>
      </c>
      <c r="DB522" s="62">
        <f>'2026 - WIP'!DG48</f>
        <v>4</v>
      </c>
      <c r="DC522" s="62">
        <f>'2026 - WIP'!DH48</f>
        <v>13.3</v>
      </c>
      <c r="DD522" s="62">
        <f>'2026 - WIP'!DM48</f>
        <v>61.5</v>
      </c>
      <c r="DE522" s="62">
        <f>'2026 - WIP'!DN48</f>
        <v>2.6</v>
      </c>
      <c r="DF522" s="62">
        <f>'2026 - WIP'!DO48</f>
        <v>90.6</v>
      </c>
      <c r="DG522" s="63">
        <f>'2026 - WIP'!DP48</f>
        <v>8.9</v>
      </c>
      <c r="DH522" s="60">
        <f>'2026 - WIP'!DQ48</f>
        <v>0</v>
      </c>
      <c r="DI522" s="61">
        <f>'2026 - WIP'!DR48</f>
        <v>1</v>
      </c>
      <c r="DJ522" s="61">
        <f>'2026 - WIP'!DS48</f>
        <v>0</v>
      </c>
      <c r="DK522" s="61">
        <f>'2026 - WIP'!DT48</f>
        <v>0</v>
      </c>
      <c r="DL522" s="61">
        <f>'2026 - WIP'!DU48</f>
        <v>0</v>
      </c>
      <c r="DM522" s="61">
        <f>'2026 - WIP'!DV48</f>
        <v>0</v>
      </c>
      <c r="DN522" s="62">
        <f>'2026 - WIP'!DW48</f>
        <v>0</v>
      </c>
      <c r="DO522" s="62">
        <f>'2026 - WIP'!DX48</f>
        <v>0</v>
      </c>
      <c r="DP522" s="62">
        <f>'2026 - WIP'!DY48</f>
        <v>0</v>
      </c>
      <c r="DQ522" s="62">
        <f>'2026 - WIP'!DZ48</f>
        <v>0</v>
      </c>
      <c r="DR522" s="62">
        <f>'2026 - WIP'!EA48</f>
        <v>0</v>
      </c>
      <c r="DS522" s="62">
        <f>'2026 - WIP'!EF48</f>
        <v>0</v>
      </c>
      <c r="DT522" s="62">
        <f>'2026 - WIP'!EG48</f>
        <v>0</v>
      </c>
      <c r="DU522" s="62">
        <f>'2026 - WIP'!EH48</f>
        <v>0</v>
      </c>
      <c r="DV522" s="63">
        <f>'2026 - WIP'!EI48</f>
        <v>0</v>
      </c>
    </row>
    <row r="523" spans="1:126" ht="15.75" customHeight="1" x14ac:dyDescent="0.2">
      <c r="A523" s="30">
        <f t="shared" si="57"/>
        <v>521</v>
      </c>
      <c r="B523" s="31">
        <f>'2022'!A49</f>
        <v>47</v>
      </c>
      <c r="C523" s="31">
        <v>2022</v>
      </c>
      <c r="D523" s="32" t="str">
        <f>'2022'!B49</f>
        <v>Tay Martin</v>
      </c>
      <c r="E523" s="32" t="str" cm="1">
        <f t="array" ref="E523">_xlfn.IFS(F523&gt;12.5,"Cornerstone",AND(F523&gt;11.995,F523&lt;12.5),"Elite",AND(F523&gt;11,F523&lt;12.995),"Elite Upside",AND(F523&gt;=9.69,F523&lt;10.999),"Upside",AND(F523&gt;8.4,F523&lt;9.999),"Upside Lite",AND(F523&gt;7.25,F523&lt;8.999),"Outlier",AND(F523&gt;=6,F523&lt;7.25),"Outlier Lite",F523&lt;6.999,"Purgatory")</f>
        <v>Purgatory</v>
      </c>
      <c r="F523" s="33">
        <f>'2022'!C49</f>
        <v>4.2057142857142855</v>
      </c>
      <c r="G523" s="33">
        <f t="shared" si="58"/>
        <v>15.1</v>
      </c>
      <c r="H523" s="303">
        <f t="shared" si="59"/>
        <v>-2.4254468482293432</v>
      </c>
      <c r="I523" s="34" t="str">
        <f>'2022'!D49</f>
        <v>Oklahoma State</v>
      </c>
      <c r="J523" s="35">
        <f>'2022'!E49</f>
        <v>3</v>
      </c>
      <c r="K523" s="36">
        <f>'2022'!F49</f>
        <v>36143</v>
      </c>
      <c r="L523" s="37">
        <f>'2022'!G49</f>
        <v>26.805479452054794</v>
      </c>
      <c r="M523" s="35" t="str">
        <f>'2022'!H49</f>
        <v>SR</v>
      </c>
      <c r="N523" s="37">
        <f>'2022'!I49</f>
        <v>23.386301369863013</v>
      </c>
      <c r="O523" s="37" t="str">
        <f>'2022'!J49</f>
        <v>Wide</v>
      </c>
      <c r="P523" s="37" t="str">
        <f>'2022'!K49</f>
        <v>PROTO X</v>
      </c>
      <c r="Q523" s="37" t="str">
        <f>'2022'!L49</f>
        <v>Elite Earner</v>
      </c>
      <c r="R523" s="55">
        <f>'2022'!M49</f>
        <v>75</v>
      </c>
      <c r="S523" s="55">
        <f>'2022'!N49</f>
        <v>185</v>
      </c>
      <c r="T523" s="231">
        <f t="shared" si="60"/>
        <v>23.123158424094626</v>
      </c>
      <c r="U523" s="35">
        <f>'2022'!O49</f>
        <v>4.5999999999999996</v>
      </c>
      <c r="V523" s="56">
        <f>'2022'!P49</f>
        <v>0</v>
      </c>
      <c r="W523" s="57">
        <f>'2022'!Q49</f>
        <v>7.6745648983015308E-2</v>
      </c>
      <c r="X523" s="58">
        <f>'2022'!R49</f>
        <v>0.14097550936406669</v>
      </c>
      <c r="Y523" s="58">
        <f>'2022'!S49</f>
        <v>9.9243357381664607E-2</v>
      </c>
      <c r="Z523" s="58">
        <f>'2022'!T49</f>
        <v>5.6546489563567365E-2</v>
      </c>
      <c r="AA523" s="58">
        <f>'2022'!U49</f>
        <v>0.32224276032039434</v>
      </c>
      <c r="AB523" s="58">
        <f>'2022'!V49</f>
        <v>0.32224276032039434</v>
      </c>
      <c r="AC523" s="59">
        <f>'2022'!W49</f>
        <v>0.3061306223043746</v>
      </c>
      <c r="AD523" s="42">
        <f>'2022'!X49</f>
        <v>22.731506849315068</v>
      </c>
      <c r="AE523" s="43">
        <f>'2022'!Y49</f>
        <v>2.63</v>
      </c>
      <c r="AF523" s="43">
        <f>'2022'!Z49</f>
        <v>2.9</v>
      </c>
      <c r="AG523" s="43">
        <f>'2022'!AA49</f>
        <v>13.9</v>
      </c>
      <c r="AH523" s="43">
        <f>'2022'!AB49</f>
        <v>0</v>
      </c>
      <c r="AI523" s="43">
        <f>'2022'!AC49</f>
        <v>0</v>
      </c>
      <c r="AJ523" s="44">
        <f>'2022'!AD49</f>
        <v>6.5372848948374751E-2</v>
      </c>
      <c r="AK523" s="44">
        <f>'2022'!AE49</f>
        <v>0.23131931166347991</v>
      </c>
      <c r="AL523" s="45">
        <f>'2022'!AF49</f>
        <v>0.111</v>
      </c>
      <c r="AM523" s="46">
        <f t="shared" si="61"/>
        <v>0.53799999999999992</v>
      </c>
      <c r="AN523" s="45">
        <f>'2022'!AG49</f>
        <v>0.95</v>
      </c>
      <c r="AO523" s="45">
        <f>'2022'!AH49</f>
        <v>0.05</v>
      </c>
      <c r="AP523" s="43">
        <f>'2022'!AI49</f>
        <v>82.636211277118107</v>
      </c>
      <c r="AQ523" s="47">
        <f>'2022'!AJ49</f>
        <v>85.178754177280553</v>
      </c>
      <c r="AR523" s="48">
        <f>'2022'!AK49</f>
        <v>8</v>
      </c>
      <c r="AS523" s="49">
        <f>'2022'!AL49</f>
        <v>1</v>
      </c>
      <c r="AT523" s="49">
        <f>'2022'!AM49</f>
        <v>5</v>
      </c>
      <c r="AU523" s="49">
        <f>'2022'!AN49</f>
        <v>0</v>
      </c>
      <c r="AV523" s="49">
        <f>'2022'!AO49</f>
        <v>6</v>
      </c>
      <c r="AW523" s="49">
        <f>'2022'!AP49</f>
        <v>4</v>
      </c>
      <c r="AX523" s="49">
        <f>'2022'!AQ49</f>
        <v>0</v>
      </c>
      <c r="AY523" s="50">
        <f>'2022'!AR49</f>
        <v>0</v>
      </c>
      <c r="AZ523" s="60">
        <f>'2022'!AS49</f>
        <v>366</v>
      </c>
      <c r="BA523" s="61">
        <f>'2022'!AT49</f>
        <v>4769</v>
      </c>
      <c r="BB523" s="61">
        <f>'2022'!AU49</f>
        <v>49</v>
      </c>
      <c r="BC523" s="61">
        <f>'2022'!AV49</f>
        <v>31</v>
      </c>
      <c r="BD523" s="61">
        <f>'2022'!AW49</f>
        <v>6</v>
      </c>
      <c r="BE523" s="61">
        <f>'2022'!AX49</f>
        <v>37</v>
      </c>
      <c r="BF523" s="62">
        <f>'2022'!AY49</f>
        <v>0</v>
      </c>
      <c r="BG523" s="62">
        <f>'2022'!AZ49</f>
        <v>0</v>
      </c>
      <c r="BH523" s="62">
        <f>'2022'!BA49</f>
        <v>1.34</v>
      </c>
      <c r="BI523" s="62">
        <f>'2022'!BB49</f>
        <v>5.5</v>
      </c>
      <c r="BJ523" s="62">
        <f>'2022'!BC49</f>
        <v>8.9</v>
      </c>
      <c r="BK523" s="62">
        <f>'2022'!BH49</f>
        <v>12.5</v>
      </c>
      <c r="BL523" s="62">
        <f>'2022'!BI49</f>
        <v>13.9</v>
      </c>
      <c r="BM523" s="62">
        <f>'2022'!BJ49</f>
        <v>98.2</v>
      </c>
      <c r="BN523" s="63">
        <f>'2022'!BK49</f>
        <v>1.8</v>
      </c>
      <c r="BO523" s="60">
        <f>'2022'!BL49</f>
        <v>685</v>
      </c>
      <c r="BP523" s="61">
        <f>'2022'!BM49</f>
        <v>4859</v>
      </c>
      <c r="BQ523" s="61">
        <f>'2022'!BN49</f>
        <v>100</v>
      </c>
      <c r="BR523" s="61">
        <f>'2022'!BO49</f>
        <v>69</v>
      </c>
      <c r="BS523" s="61">
        <f>'2022'!BP49</f>
        <v>8</v>
      </c>
      <c r="BT523" s="61">
        <f>'2022'!BQ49</f>
        <v>39</v>
      </c>
      <c r="BU523" s="62">
        <f>'2022'!BR49</f>
        <v>0</v>
      </c>
      <c r="BV523" s="62">
        <f>'2022'!BS49</f>
        <v>0</v>
      </c>
      <c r="BW523" s="62">
        <f>'2022'!BT49</f>
        <v>1.28</v>
      </c>
      <c r="BX523" s="62">
        <f>'2022'!BU49</f>
        <v>4.5</v>
      </c>
      <c r="BY523" s="62">
        <f>'2022'!BV49</f>
        <v>8.5</v>
      </c>
      <c r="BZ523" s="62">
        <f>'2022'!CA49</f>
        <v>23.1</v>
      </c>
      <c r="CA523" s="62">
        <f>'2022'!CB49</f>
        <v>4.2</v>
      </c>
      <c r="CB523" s="62">
        <f>'2022'!CC49</f>
        <v>98.4</v>
      </c>
      <c r="CC523" s="63">
        <f>'2022'!CD49</f>
        <v>1.6</v>
      </c>
      <c r="CD523" s="60">
        <f>'2022'!CE49</f>
        <v>564</v>
      </c>
      <c r="CE523" s="61">
        <f>'2022'!CF49</f>
        <v>5683</v>
      </c>
      <c r="CF523" s="61">
        <f>'2022'!CG49</f>
        <v>69</v>
      </c>
      <c r="CG523" s="61">
        <f>'2022'!CH49</f>
        <v>43</v>
      </c>
      <c r="CH523" s="61">
        <f>'2022'!CI49</f>
        <v>4</v>
      </c>
      <c r="CI523" s="61">
        <f>'2022'!CJ49</f>
        <v>50</v>
      </c>
      <c r="CJ523" s="62">
        <f>'2022'!CK49</f>
        <v>0</v>
      </c>
      <c r="CK523" s="62">
        <f>'2022'!CL49</f>
        <v>0</v>
      </c>
      <c r="CL523" s="62">
        <f>'2022'!CM49</f>
        <v>1.2</v>
      </c>
      <c r="CM523" s="62">
        <f>'2022'!CN49</f>
        <v>6.1</v>
      </c>
      <c r="CN523" s="62">
        <f>'2022'!CO49</f>
        <v>13.9</v>
      </c>
      <c r="CO523" s="62">
        <f>'2022'!CT49</f>
        <v>25</v>
      </c>
      <c r="CP523" s="62">
        <f>'2022'!CU49</f>
        <v>6.5</v>
      </c>
      <c r="CQ523" s="62">
        <f>'2022'!CV49</f>
        <v>99.4</v>
      </c>
      <c r="CR523" s="63">
        <f>'2022'!CW49</f>
        <v>0.6</v>
      </c>
      <c r="CS523" s="60">
        <f>'2022'!CX49</f>
        <v>149</v>
      </c>
      <c r="CT523" s="61">
        <f>'2022'!CY49</f>
        <v>2635</v>
      </c>
      <c r="CU523" s="61">
        <f>'2022'!CZ49</f>
        <v>21</v>
      </c>
      <c r="CV523" s="61">
        <f>'2022'!DA49</f>
        <v>15</v>
      </c>
      <c r="CW523" s="61">
        <f>'2022'!DB49</f>
        <v>0</v>
      </c>
      <c r="CX523" s="61">
        <f>'2022'!DC49</f>
        <v>18</v>
      </c>
      <c r="CY523" s="62">
        <f>'2022'!DD49</f>
        <v>0</v>
      </c>
      <c r="CZ523" s="62">
        <f>'2022'!DE49</f>
        <v>0</v>
      </c>
      <c r="DA523" s="62">
        <f>'2022'!DF49</f>
        <v>0.92</v>
      </c>
      <c r="DB523" s="62">
        <f>'2022'!DG49</f>
        <v>2.2000000000000002</v>
      </c>
      <c r="DC523" s="62">
        <f>'2022'!DH49</f>
        <v>11.3</v>
      </c>
      <c r="DD523" s="62">
        <f>'2022'!DM49</f>
        <v>60</v>
      </c>
      <c r="DE523" s="62">
        <f>'2022'!DN49</f>
        <v>6.3</v>
      </c>
      <c r="DF523" s="62">
        <f>'2022'!DO49</f>
        <v>95.4</v>
      </c>
      <c r="DG523" s="63">
        <f>'2022'!DP49</f>
        <v>4.5999999999999996</v>
      </c>
      <c r="DH523" s="60">
        <f>'2022'!DQ49</f>
        <v>1046</v>
      </c>
      <c r="DI523" s="61">
        <f>'2022'!DR49</f>
        <v>3246</v>
      </c>
      <c r="DJ523" s="61">
        <f>'2022'!DS49</f>
        <v>118</v>
      </c>
      <c r="DK523" s="61">
        <f>'2022'!DT49</f>
        <v>80</v>
      </c>
      <c r="DL523" s="61">
        <f>'2022'!DU49</f>
        <v>10</v>
      </c>
      <c r="DM523" s="61">
        <f>'2022'!DV49</f>
        <v>23</v>
      </c>
      <c r="DN523" s="62">
        <f>'2022'!DW49</f>
        <v>0</v>
      </c>
      <c r="DO523" s="62">
        <f>'2022'!DX49</f>
        <v>0</v>
      </c>
      <c r="DP523" s="62">
        <f>'2022'!DY49</f>
        <v>2.63</v>
      </c>
      <c r="DQ523" s="62">
        <f>'2022'!DZ49</f>
        <v>2.9</v>
      </c>
      <c r="DR523" s="62">
        <f>'2022'!EA49</f>
        <v>13.9</v>
      </c>
      <c r="DS523" s="62">
        <f>'2022'!EF49</f>
        <v>53.8</v>
      </c>
      <c r="DT523" s="62">
        <f>'2022'!EG49</f>
        <v>11.1</v>
      </c>
      <c r="DU523" s="62">
        <f>'2022'!EH49</f>
        <v>94.6</v>
      </c>
      <c r="DV523" s="63">
        <f>'2022'!EI49</f>
        <v>5.4</v>
      </c>
    </row>
    <row r="524" spans="1:126" ht="15.75" customHeight="1" x14ac:dyDescent="0.2">
      <c r="A524" s="30">
        <f t="shared" si="57"/>
        <v>521</v>
      </c>
      <c r="B524" s="31">
        <f>'2023'!A62</f>
        <v>60</v>
      </c>
      <c r="C524" s="31">
        <v>2023</v>
      </c>
      <c r="D524" s="32" t="str">
        <f>'2023'!B62</f>
        <v>Kearis Jackson</v>
      </c>
      <c r="E524" s="32" t="str" cm="1">
        <f t="array" ref="E524">_xlfn.IFS(F524&gt;12.5,"Cornerstone",AND(F524&gt;11.995,F524&lt;12.5),"Elite",AND(F524&gt;11,F524&lt;12.995),"Elite Upside",AND(F524&gt;=9.69,F524&lt;10.999),"Upside",AND(F524&gt;8.4,F524&lt;9.999),"Upside Lite",AND(F524&gt;7.25,F524&lt;8.999),"Outlier",AND(F524&gt;=6,F524&lt;7.25),"Outlier Lite",F524&lt;6.999,"Purgatory")</f>
        <v>Purgatory</v>
      </c>
      <c r="F524" s="33">
        <f>'2023'!C62</f>
        <v>4.2057142857142855</v>
      </c>
      <c r="G524" s="33">
        <f t="shared" si="58"/>
        <v>15.1</v>
      </c>
      <c r="H524" s="303">
        <f t="shared" si="59"/>
        <v>-2.4254468482293432</v>
      </c>
      <c r="I524" s="34" t="str">
        <f>'2023'!D62</f>
        <v>Georgia</v>
      </c>
      <c r="J524" s="35">
        <f>'2023'!E62</f>
        <v>1</v>
      </c>
      <c r="K524" s="36">
        <f>'2023'!F62</f>
        <v>36503</v>
      </c>
      <c r="L524" s="37">
        <f>'2023'!G62</f>
        <v>25.81917808219178</v>
      </c>
      <c r="M524" s="37" t="str">
        <f>'2023'!H62</f>
        <v>RS SR</v>
      </c>
      <c r="N524" s="37">
        <f>'2023'!I62</f>
        <v>23.397260273972602</v>
      </c>
      <c r="O524" s="37" t="str">
        <f>'2023'!J62</f>
        <v>Slot</v>
      </c>
      <c r="P524" s="37" t="str">
        <f>'2023'!K62</f>
        <v>PROTO Z</v>
      </c>
      <c r="Q524" s="37" t="str">
        <f>'2023'!L62</f>
        <v>Elite Separator</v>
      </c>
      <c r="R524" s="35">
        <f>'2023'!M62</f>
        <v>71</v>
      </c>
      <c r="S524" s="35">
        <f>'2023'!N62</f>
        <v>196</v>
      </c>
      <c r="T524" s="231">
        <f t="shared" si="60"/>
        <v>27.336148621910421</v>
      </c>
      <c r="U524" s="35">
        <f>'2023'!O62</f>
        <v>4.55</v>
      </c>
      <c r="V524" s="38">
        <f>'2023'!P62</f>
        <v>0</v>
      </c>
      <c r="W524" s="57">
        <f>'2023'!Q62</f>
        <v>0</v>
      </c>
      <c r="X524" s="58">
        <f>'2023'!R62</f>
        <v>2.5304292120435619E-2</v>
      </c>
      <c r="Y524" s="58">
        <f>'2023'!S62</f>
        <v>0.20568227290916366</v>
      </c>
      <c r="Z524" s="58">
        <f>'2023'!T62</f>
        <v>5.1343125578933439E-2</v>
      </c>
      <c r="AA524" s="58">
        <f>'2023'!U62</f>
        <v>7.1444669821951773E-2</v>
      </c>
      <c r="AB524" s="58">
        <f>'2023'!V62</f>
        <v>0.13856347136555772</v>
      </c>
      <c r="AC524" s="59">
        <f>'2023'!W62</f>
        <v>0.13856347136555772</v>
      </c>
      <c r="AD524" s="42">
        <f>'2023'!X62</f>
        <v>20.756164383561643</v>
      </c>
      <c r="AE524" s="43">
        <f>'2023'!Y62</f>
        <v>2.33</v>
      </c>
      <c r="AF524" s="43">
        <f>'2023'!Z62</f>
        <v>6.2</v>
      </c>
      <c r="AG524" s="43">
        <f>'2023'!AA62</f>
        <v>10.7</v>
      </c>
      <c r="AH524" s="43">
        <f>'2023'!AB62</f>
        <v>0.1</v>
      </c>
      <c r="AI524" s="43">
        <f>'2023'!AC62</f>
        <v>0.65</v>
      </c>
      <c r="AJ524" s="44">
        <f>'2023'!AD62</f>
        <v>2.2050473186119874E-2</v>
      </c>
      <c r="AK524" s="44">
        <f>'2023'!AE62</f>
        <v>0.2058044164037855</v>
      </c>
      <c r="AL524" s="45">
        <f>'2023'!AF62</f>
        <v>4.4999999999999998E-2</v>
      </c>
      <c r="AM524" s="46">
        <f>DD524/100</f>
        <v>0.5</v>
      </c>
      <c r="AN524" s="45">
        <f>'2023'!AG62</f>
        <v>9.6000000000000002E-2</v>
      </c>
      <c r="AO524" s="45">
        <f>'2023'!AH62</f>
        <v>0.89700000000000002</v>
      </c>
      <c r="AP524" s="43">
        <f>'2023'!AI62</f>
        <v>91.461955042161833</v>
      </c>
      <c r="AQ524" s="47">
        <f>'2023'!AJ62</f>
        <v>86.835437125175474</v>
      </c>
      <c r="AR524" s="48">
        <f>'2023'!AK62</f>
        <v>3</v>
      </c>
      <c r="AS524" s="49">
        <f>'2023'!AL62</f>
        <v>5</v>
      </c>
      <c r="AT524" s="49">
        <f>'2023'!AM62</f>
        <v>4</v>
      </c>
      <c r="AU524" s="49">
        <f>'2023'!AN62</f>
        <v>4</v>
      </c>
      <c r="AV524" s="49">
        <f>'2023'!AO62</f>
        <v>7</v>
      </c>
      <c r="AW524" s="49">
        <f>'2023'!AP62</f>
        <v>4</v>
      </c>
      <c r="AX524" s="49">
        <f>'2023'!AQ62</f>
        <v>0</v>
      </c>
      <c r="AY524" s="50">
        <f>'2023'!AR62</f>
        <v>0</v>
      </c>
      <c r="AZ524" s="60">
        <f>'2023'!AS62</f>
        <v>0</v>
      </c>
      <c r="BA524" s="61">
        <f>'2023'!AT62</f>
        <v>3176.6</v>
      </c>
      <c r="BB524" s="61">
        <f>'2023'!AU62</f>
        <v>1</v>
      </c>
      <c r="BC524" s="61">
        <f>'2023'!AV62</f>
        <v>0</v>
      </c>
      <c r="BD524" s="61">
        <f>'2023'!AW62</f>
        <v>0</v>
      </c>
      <c r="BE524" s="61">
        <f>'2023'!AX62</f>
        <v>34</v>
      </c>
      <c r="BF524" s="62">
        <f>'2023'!AY62</f>
        <v>0.02</v>
      </c>
      <c r="BG524" s="62">
        <f>'2023'!AZ62</f>
        <v>0</v>
      </c>
      <c r="BH524" s="62">
        <f>'2023'!BA62</f>
        <v>0</v>
      </c>
      <c r="BI524" s="62">
        <f>'2023'!BA62</f>
        <v>0</v>
      </c>
      <c r="BJ524" s="62">
        <f>'2023'!BC62</f>
        <v>16</v>
      </c>
      <c r="BK524" s="62">
        <f>'2023'!BH62</f>
        <v>0</v>
      </c>
      <c r="BL524" s="62">
        <f>'2023'!BI62</f>
        <v>0</v>
      </c>
      <c r="BM524" s="62">
        <f>'2023'!BJ62</f>
        <v>0</v>
      </c>
      <c r="BN524" s="63">
        <f>'2023'!BK62</f>
        <v>100</v>
      </c>
      <c r="BO524" s="60">
        <f>'2023'!BL62</f>
        <v>79</v>
      </c>
      <c r="BP524" s="61">
        <f>'2023'!BM62</f>
        <v>3122</v>
      </c>
      <c r="BQ524" s="61">
        <f>'2023'!BN62</f>
        <v>15</v>
      </c>
      <c r="BR524" s="61">
        <f>'2023'!BO62</f>
        <v>5</v>
      </c>
      <c r="BS524" s="61">
        <f>'2023'!BP62</f>
        <v>0</v>
      </c>
      <c r="BT524" s="61">
        <f>'2023'!BQ62</f>
        <v>26</v>
      </c>
      <c r="BU524" s="62">
        <f>'2023'!BR62</f>
        <v>0.02</v>
      </c>
      <c r="BV524" s="62">
        <f>'2023'!BS62</f>
        <v>0.77</v>
      </c>
      <c r="BW524" s="62">
        <f>'2023'!BT62</f>
        <v>0.76</v>
      </c>
      <c r="BX524" s="62">
        <f>'2023'!BU62</f>
        <v>1.2</v>
      </c>
      <c r="BY524" s="62">
        <f>'2023'!BV62</f>
        <v>14.6</v>
      </c>
      <c r="BZ524" s="62">
        <f>'2023'!CA62</f>
        <v>16.7</v>
      </c>
      <c r="CA524" s="62">
        <f>'2023'!CB62</f>
        <v>16.7</v>
      </c>
      <c r="CB524" s="62">
        <f>'2023'!CC62</f>
        <v>83.6</v>
      </c>
      <c r="CC524" s="63">
        <f>'2023'!CD62</f>
        <v>16.399999999999999</v>
      </c>
      <c r="CD524" s="60">
        <f>'2023'!CE62</f>
        <v>514</v>
      </c>
      <c r="CE524" s="61">
        <f>'2023'!CF62</f>
        <v>2499</v>
      </c>
      <c r="CF524" s="61">
        <f>'2023'!CG62</f>
        <v>52</v>
      </c>
      <c r="CG524" s="61">
        <f>'2023'!CH62</f>
        <v>36</v>
      </c>
      <c r="CH524" s="61">
        <f>'2023'!CI62</f>
        <v>3</v>
      </c>
      <c r="CI524" s="61">
        <f>'2023'!CJ62</f>
        <v>19</v>
      </c>
      <c r="CJ524" s="62">
        <f>'2023'!CK62</f>
        <v>0.1</v>
      </c>
      <c r="CK524" s="62">
        <f>'2023'!CL62</f>
        <v>1.68</v>
      </c>
      <c r="CL524" s="62">
        <f>'2023'!CM62</f>
        <v>2.25</v>
      </c>
      <c r="CM524" s="62">
        <f>'2023'!CN62</f>
        <v>5.3</v>
      </c>
      <c r="CN524" s="62">
        <f>'2023'!CO62</f>
        <v>11</v>
      </c>
      <c r="CO524" s="62">
        <f>'2023'!CT62</f>
        <v>9.1</v>
      </c>
      <c r="CP524" s="62">
        <f>'2023'!CU62</f>
        <v>0</v>
      </c>
      <c r="CQ524" s="62">
        <f>'2023'!CV62</f>
        <v>9.5</v>
      </c>
      <c r="CR524" s="63">
        <f>'2023'!CW62</f>
        <v>90.5</v>
      </c>
      <c r="CS524" s="60">
        <f>'2023'!CX62</f>
        <v>194</v>
      </c>
      <c r="CT524" s="61">
        <f>'2023'!CY62</f>
        <v>3778.5</v>
      </c>
      <c r="CU524" s="61">
        <f>'2023'!CZ62</f>
        <v>22</v>
      </c>
      <c r="CV524" s="61">
        <f>'2023'!DA62</f>
        <v>16</v>
      </c>
      <c r="CW524" s="61">
        <f>'2023'!DB62</f>
        <v>1</v>
      </c>
      <c r="CX524" s="61">
        <f>'2023'!DC62</f>
        <v>39</v>
      </c>
      <c r="CY524" s="62">
        <f>'2023'!DD62</f>
        <v>0.03</v>
      </c>
      <c r="CZ524" s="62">
        <f>'2023'!DE62</f>
        <v>0.48</v>
      </c>
      <c r="DA524" s="62">
        <f>'2023'!DF62</f>
        <v>1.27</v>
      </c>
      <c r="DB524" s="62">
        <f>'2023'!DG62</f>
        <v>6.2</v>
      </c>
      <c r="DC524" s="62">
        <f>'2023'!DH62</f>
        <v>7.3</v>
      </c>
      <c r="DD524" s="62">
        <f>'2023'!DM62</f>
        <v>50</v>
      </c>
      <c r="DE524" s="62">
        <f>'2023'!DN62</f>
        <v>5.9</v>
      </c>
      <c r="DF524" s="62">
        <f>'2023'!DO62</f>
        <v>7.4</v>
      </c>
      <c r="DG524" s="63">
        <f>'2023'!DP62</f>
        <v>92.6</v>
      </c>
      <c r="DH524" s="60">
        <f>'2023'!DQ62</f>
        <v>317</v>
      </c>
      <c r="DI524" s="61">
        <f>'2023'!DR62</f>
        <v>4437</v>
      </c>
      <c r="DJ524" s="61">
        <f>'2023'!DS62</f>
        <v>31</v>
      </c>
      <c r="DK524" s="61">
        <f>'2023'!DT62</f>
        <v>21</v>
      </c>
      <c r="DL524" s="61">
        <f>'2023'!DU62</f>
        <v>0</v>
      </c>
      <c r="DM524" s="61">
        <f>'2023'!DV62</f>
        <v>31</v>
      </c>
      <c r="DN524" s="62">
        <f>'2023'!DW62</f>
        <v>0.03</v>
      </c>
      <c r="DO524" s="62">
        <f>'2023'!DX62</f>
        <v>0.65</v>
      </c>
      <c r="DP524" s="62">
        <f>'2023'!DY62</f>
        <v>2.33</v>
      </c>
      <c r="DQ524" s="62">
        <f>'2023'!DZ62</f>
        <v>5.6</v>
      </c>
      <c r="DR524" s="62">
        <f>'2023'!EA62</f>
        <v>10.7</v>
      </c>
      <c r="DS524" s="62">
        <f>'2023'!EF62</f>
        <v>66.7</v>
      </c>
      <c r="DT524" s="62">
        <f>'2023'!EG62</f>
        <v>4.5</v>
      </c>
      <c r="DU524" s="62">
        <f>'2023'!EH62</f>
        <v>11.8</v>
      </c>
      <c r="DV524" s="63">
        <f>'2023'!EI62</f>
        <v>86.8</v>
      </c>
    </row>
    <row r="525" spans="1:126" ht="15.75" customHeight="1" x14ac:dyDescent="0.2">
      <c r="A525" s="30">
        <f t="shared" si="57"/>
        <v>523</v>
      </c>
      <c r="B525" s="31">
        <f>'2020'!A49</f>
        <v>47</v>
      </c>
      <c r="C525" s="31">
        <v>2020</v>
      </c>
      <c r="D525" s="32" t="str">
        <f>'2020'!B48</f>
        <v>Darrell Stewart Jr.</v>
      </c>
      <c r="E525" s="32" t="str" cm="1">
        <f t="array" ref="E525">_xlfn.IFS(F525&gt;12.5,"Cornerstone",AND(F525&gt;11.995,F525&lt;12.5),"Elite",AND(F525&gt;11,F525&lt;12.995),"Elite Upside",AND(F525&gt;=9.69,F525&lt;10.999),"Upside",AND(F525&gt;8.4,F525&lt;9.999),"Upside Lite",AND(F525&gt;7.25,F525&lt;8.999),"Outlier",AND(F525&gt;=6,F525&lt;7.25),"Outlier Lite",F525&lt;6.999,"Purgatory")</f>
        <v>Purgatory</v>
      </c>
      <c r="F525" s="33">
        <f>'2020'!C48</f>
        <v>4.2014285714285711</v>
      </c>
      <c r="G525" s="33">
        <f t="shared" si="58"/>
        <v>14.899999999999999</v>
      </c>
      <c r="H525" s="303">
        <f t="shared" si="59"/>
        <v>-2.4279066530102611</v>
      </c>
      <c r="I525" s="34" t="str">
        <f>'2020'!D48</f>
        <v>Michigan State</v>
      </c>
      <c r="J525" s="35">
        <f>'2020'!E48</f>
        <v>2</v>
      </c>
      <c r="K525" s="36">
        <f>'2020'!F48</f>
        <v>35260</v>
      </c>
      <c r="L525" s="37">
        <f>'2020'!G48</f>
        <v>29.224657534246575</v>
      </c>
      <c r="M525" s="37" t="str">
        <f>'2020'!H48</f>
        <v>RS SR</v>
      </c>
      <c r="N525" s="37">
        <f>'2020'!I48</f>
        <v>23.791780821917808</v>
      </c>
      <c r="O525" s="37" t="str">
        <f>'2020'!J48</f>
        <v>Hybrid</v>
      </c>
      <c r="P525" s="37" t="str">
        <f>'2020'!K48</f>
        <v>PROTO Z</v>
      </c>
      <c r="Q525" s="37" t="str">
        <f>'2020'!L48</f>
        <v>Elite Earner</v>
      </c>
      <c r="R525" s="55">
        <f>'2020'!M48</f>
        <v>72</v>
      </c>
      <c r="S525" s="55">
        <f>'2020'!N48</f>
        <v>212</v>
      </c>
      <c r="T525" s="231">
        <f t="shared" si="60"/>
        <v>28.752050405335378</v>
      </c>
      <c r="U525" s="35">
        <f>'2020'!O48</f>
        <v>4.5199999999999996</v>
      </c>
      <c r="V525" s="56">
        <f>'2020'!P48</f>
        <v>0</v>
      </c>
      <c r="W525" s="57">
        <f>'2020'!Q48</f>
        <v>0</v>
      </c>
      <c r="X525" s="58">
        <f>'2020'!R48</f>
        <v>1.0869565217391304E-2</v>
      </c>
      <c r="Y525" s="58">
        <f>'2020'!S48</f>
        <v>0.17905646890636168</v>
      </c>
      <c r="Z525" s="58">
        <f>'2020'!T48</f>
        <v>0.14624645892351273</v>
      </c>
      <c r="AA525" s="58">
        <f>'2020'!U48</f>
        <v>0.2190446260213702</v>
      </c>
      <c r="AB525" s="58">
        <f>'2020'!V48</f>
        <v>0.2190446260213702</v>
      </c>
      <c r="AC525" s="59">
        <f>'2020'!W48</f>
        <v>0.2190446260213702</v>
      </c>
      <c r="AD525" s="42">
        <f>'2020'!X48</f>
        <v>23.158904109589042</v>
      </c>
      <c r="AE525" s="43">
        <f>'2020'!Y48</f>
        <v>2.82</v>
      </c>
      <c r="AF525" s="43">
        <f>'2020'!Z48</f>
        <v>4.8</v>
      </c>
      <c r="AG525" s="43">
        <f>'2020'!AA48</f>
        <v>10.6</v>
      </c>
      <c r="AH525" s="43">
        <f>'2020'!AB48</f>
        <v>0.46</v>
      </c>
      <c r="AI525" s="43">
        <f>'2020'!AC48</f>
        <v>2.14</v>
      </c>
      <c r="AJ525" s="44">
        <f>'2020'!AD48</f>
        <v>6.068866571018651E-2</v>
      </c>
      <c r="AK525" s="44">
        <f>'2020'!AE48</f>
        <v>0.29130559540889522</v>
      </c>
      <c r="AL525" s="45">
        <f>'2020'!AF48</f>
        <v>0.19399999999999998</v>
      </c>
      <c r="AM525" s="46">
        <f>DS525/100</f>
        <v>0.33299999999999996</v>
      </c>
      <c r="AN525" s="45">
        <f>'2020'!AG48</f>
        <v>0.37749999999999995</v>
      </c>
      <c r="AO525" s="45">
        <f>'2020'!AH48</f>
        <v>0.621</v>
      </c>
      <c r="AP525" s="43">
        <f>'2020'!AI48</f>
        <v>101.58091427189679</v>
      </c>
      <c r="AQ525" s="47">
        <f>'2020'!AJ48</f>
        <v>98.487214235740396</v>
      </c>
      <c r="AR525" s="48">
        <f>'2020'!AK48</f>
        <v>6</v>
      </c>
      <c r="AS525" s="49">
        <f>'2020'!AL48</f>
        <v>0</v>
      </c>
      <c r="AT525" s="49">
        <f>'2020'!AM48</f>
        <v>5</v>
      </c>
      <c r="AU525" s="49">
        <f>'2020'!AN48</f>
        <v>2</v>
      </c>
      <c r="AV525" s="49">
        <f>'2020'!AO48</f>
        <v>7</v>
      </c>
      <c r="AW525" s="49">
        <f>'2020'!AP48</f>
        <v>6</v>
      </c>
      <c r="AX525" s="49">
        <f>'2020'!AQ48</f>
        <v>0</v>
      </c>
      <c r="AY525" s="50">
        <f>'2020'!AR48</f>
        <v>0</v>
      </c>
      <c r="AZ525" s="60">
        <f>'2020'!AS48</f>
        <v>0</v>
      </c>
      <c r="BA525" s="61">
        <f>'2020'!AT48</f>
        <v>3279</v>
      </c>
      <c r="BB525" s="61">
        <f>'2020'!AU48</f>
        <v>0</v>
      </c>
      <c r="BC525" s="61">
        <f>'2020'!AV48</f>
        <v>0</v>
      </c>
      <c r="BD525" s="61">
        <f>'2020'!AW48</f>
        <v>0</v>
      </c>
      <c r="BE525" s="61">
        <f>'2020'!AX48</f>
        <v>0</v>
      </c>
      <c r="BF525" s="62">
        <f>'2020'!AY48</f>
        <v>0</v>
      </c>
      <c r="BG525" s="62">
        <f>'2020'!AZ48</f>
        <v>0</v>
      </c>
      <c r="BH525" s="62">
        <f>'2020'!BA48</f>
        <v>0</v>
      </c>
      <c r="BI525" s="62">
        <f>'2020'!BB48</f>
        <v>0</v>
      </c>
      <c r="BJ525" s="62">
        <f>'2020'!BC48</f>
        <v>0</v>
      </c>
      <c r="BK525" s="62">
        <f>'2020'!BD48</f>
        <v>0</v>
      </c>
      <c r="BL525" s="62">
        <f>'2020'!BE48</f>
        <v>0</v>
      </c>
      <c r="BM525" s="62">
        <f>'2020'!BF48</f>
        <v>0</v>
      </c>
      <c r="BN525" s="63">
        <f>'2020'!BG48</f>
        <v>0</v>
      </c>
      <c r="BO525" s="60">
        <f>'2020'!BH48</f>
        <v>29</v>
      </c>
      <c r="BP525" s="61">
        <f>'2020'!BI48</f>
        <v>2668</v>
      </c>
      <c r="BQ525" s="61">
        <f>'2020'!BJ48</f>
        <v>6</v>
      </c>
      <c r="BR525" s="61">
        <f>'2020'!BK48</f>
        <v>3</v>
      </c>
      <c r="BS525" s="61">
        <f>'2020'!BL48</f>
        <v>0</v>
      </c>
      <c r="BT525" s="61">
        <f>'2020'!BM48</f>
        <v>19</v>
      </c>
      <c r="BU525" s="62">
        <f>'2020'!BN48</f>
        <v>0.04</v>
      </c>
      <c r="BV525" s="62">
        <f>'2020'!BO48</f>
        <v>0.19</v>
      </c>
      <c r="BW525" s="62">
        <f>'2020'!BP48</f>
        <v>0.81</v>
      </c>
      <c r="BX525" s="62">
        <f>'2020'!BQ48</f>
        <v>4.7</v>
      </c>
      <c r="BY525" s="62">
        <f>'2020'!BR48</f>
        <v>0</v>
      </c>
      <c r="BZ525" s="62">
        <f>'2020'!BS48</f>
        <v>0</v>
      </c>
      <c r="CA525" s="62">
        <f>'2020'!BT48</f>
        <v>25</v>
      </c>
      <c r="CB525" s="62">
        <f>'2020'!BU48</f>
        <v>86.5</v>
      </c>
      <c r="CC525" s="63">
        <f>'2020'!BV48</f>
        <v>13.5</v>
      </c>
      <c r="CD525" s="60">
        <f>'2020'!BW48</f>
        <v>501</v>
      </c>
      <c r="CE525" s="61">
        <f>'2020'!BX48</f>
        <v>2798</v>
      </c>
      <c r="CF525" s="61">
        <f>'2020'!BY48</f>
        <v>79</v>
      </c>
      <c r="CG525" s="61">
        <f>'2020'!BZ48</f>
        <v>52</v>
      </c>
      <c r="CH525" s="61">
        <f>'2020'!CA48</f>
        <v>2</v>
      </c>
      <c r="CI525" s="61">
        <f>'2020'!CB48</f>
        <v>20</v>
      </c>
      <c r="CJ525" s="62">
        <f>'2020'!CC48</f>
        <v>0.35</v>
      </c>
      <c r="CK525" s="62">
        <f>'2020'!CD48</f>
        <v>1.18</v>
      </c>
      <c r="CL525" s="62">
        <f>'2020'!CE48</f>
        <v>1.62</v>
      </c>
      <c r="CM525" s="62">
        <f>'2020'!CF48</f>
        <v>5.8</v>
      </c>
      <c r="CN525" s="62">
        <f>'2020'!CG48</f>
        <v>7.6</v>
      </c>
      <c r="CO525" s="62">
        <f>'2020'!CL48</f>
        <v>47.1</v>
      </c>
      <c r="CP525" s="62">
        <f>'2020'!CM48</f>
        <v>11.9</v>
      </c>
      <c r="CQ525" s="62">
        <f>'2020'!CN48</f>
        <v>34.6</v>
      </c>
      <c r="CR525" s="63">
        <f>'2020'!CO48</f>
        <v>64.5</v>
      </c>
      <c r="CS525" s="60">
        <f>'2020'!CP48</f>
        <v>413</v>
      </c>
      <c r="CT525" s="61">
        <f>'2020'!CQ48</f>
        <v>2824</v>
      </c>
      <c r="CU525" s="61">
        <f>'2020'!CR48</f>
        <v>88</v>
      </c>
      <c r="CV525" s="61">
        <f>'2020'!CS48</f>
        <v>48</v>
      </c>
      <c r="CW525" s="61">
        <f>'2020'!CT48</f>
        <v>1</v>
      </c>
      <c r="CX525" s="61">
        <f>'2020'!CU48</f>
        <v>12</v>
      </c>
      <c r="CY525" s="62">
        <f>'2020'!CV48</f>
        <v>0.19</v>
      </c>
      <c r="CZ525" s="62">
        <f>'2020'!CW48</f>
        <v>1</v>
      </c>
      <c r="DA525" s="62">
        <f>'2020'!CX48</f>
        <v>1.21</v>
      </c>
      <c r="DB525" s="62">
        <f>'2020'!CY48</f>
        <v>2.8</v>
      </c>
      <c r="DC525" s="62">
        <f>'2020'!CZ48</f>
        <v>10.6</v>
      </c>
      <c r="DD525" s="62">
        <f>'2020'!DE48</f>
        <v>35</v>
      </c>
      <c r="DE525" s="62">
        <f>'2020'!DF48</f>
        <v>4</v>
      </c>
      <c r="DF525" s="62">
        <f>'2020'!DG48</f>
        <v>54.8</v>
      </c>
      <c r="DG525" s="63">
        <f>'2020'!DH48</f>
        <v>44.9</v>
      </c>
      <c r="DH525" s="60">
        <f>'2020'!DI48</f>
        <v>697</v>
      </c>
      <c r="DI525" s="61">
        <f>'2020'!DJ48</f>
        <v>3182</v>
      </c>
      <c r="DJ525" s="61">
        <f>'2020'!DK48</f>
        <v>87</v>
      </c>
      <c r="DK525" s="61">
        <f>'2020'!DL48</f>
        <v>50</v>
      </c>
      <c r="DL525" s="61">
        <f>'2020'!DM48</f>
        <v>4</v>
      </c>
      <c r="DM525" s="61">
        <f>'2020'!DN48</f>
        <v>17</v>
      </c>
      <c r="DN525" s="62">
        <f>'2020'!DO48</f>
        <v>0.46</v>
      </c>
      <c r="DO525" s="62">
        <f>'2020'!DP48</f>
        <v>2.14</v>
      </c>
      <c r="DP525" s="62">
        <f>'2020'!DQ48</f>
        <v>2.82</v>
      </c>
      <c r="DQ525" s="62">
        <f>'2020'!DR48</f>
        <v>4.8</v>
      </c>
      <c r="DR525" s="62">
        <f>'2020'!DS48</f>
        <v>10.3</v>
      </c>
      <c r="DS525" s="62">
        <f>'2020'!DX48</f>
        <v>33.299999999999997</v>
      </c>
      <c r="DT525" s="62">
        <f>'2020'!DY48</f>
        <v>19.399999999999999</v>
      </c>
      <c r="DU525" s="62">
        <f>'2020'!DZ48</f>
        <v>20.7</v>
      </c>
      <c r="DV525" s="63">
        <f>'2020'!EA48</f>
        <v>79.3</v>
      </c>
    </row>
    <row r="526" spans="1:126" ht="15.75" customHeight="1" x14ac:dyDescent="0.2">
      <c r="A526" s="30">
        <f t="shared" si="57"/>
        <v>524</v>
      </c>
      <c r="B526" s="31">
        <f>'2023'!A63</f>
        <v>61</v>
      </c>
      <c r="C526" s="31">
        <v>2023</v>
      </c>
      <c r="D526" s="32" t="str">
        <f>'2023'!B63</f>
        <v>Brian Cobbs</v>
      </c>
      <c r="E526" s="32" t="str" cm="1">
        <f t="array" ref="E526">_xlfn.IFS(F526&gt;12.5,"Cornerstone",AND(F526&gt;11.995,F526&lt;12.5),"Elite",AND(F526&gt;11,F526&lt;12.995),"Elite Upside",AND(F526&gt;=9.69,F526&lt;10.999),"Upside",AND(F526&gt;8.4,F526&lt;9.999),"Upside Lite",AND(F526&gt;7.25,F526&lt;8.999),"Outlier",AND(F526&gt;=6,F526&lt;7.25),"Outlier Lite",F526&lt;6.999,"Purgatory")</f>
        <v>Purgatory</v>
      </c>
      <c r="F526" s="33">
        <f>'2023'!C63</f>
        <v>4.1928571428571422</v>
      </c>
      <c r="G526" s="33">
        <f t="shared" si="58"/>
        <v>14.7</v>
      </c>
      <c r="H526" s="303">
        <f t="shared" si="59"/>
        <v>-2.4328262625720973</v>
      </c>
      <c r="I526" s="34" t="str">
        <f>'2023'!D63</f>
        <v>Utah State</v>
      </c>
      <c r="J526" s="35">
        <f>'2023'!E63</f>
        <v>7</v>
      </c>
      <c r="K526" s="36">
        <f>'2023'!F63</f>
        <v>36451</v>
      </c>
      <c r="L526" s="37">
        <f>'2023'!G63</f>
        <v>25.961643835616439</v>
      </c>
      <c r="M526" s="37" t="str">
        <f>'2023'!H63</f>
        <v>RS SR</v>
      </c>
      <c r="N526" s="37">
        <f>'2023'!I63</f>
        <v>23.539726027397261</v>
      </c>
      <c r="O526" s="37" t="str">
        <f>'2023'!J63</f>
        <v>Hybrid</v>
      </c>
      <c r="P526" s="37" t="str">
        <f>'2023'!K63</f>
        <v>SLOB</v>
      </c>
      <c r="Q526" s="37" t="str">
        <f>'2023'!L63</f>
        <v>Elite Earner</v>
      </c>
      <c r="R526" s="35">
        <f>'2023'!M63</f>
        <v>74</v>
      </c>
      <c r="S526" s="35">
        <f>'2023'!N63</f>
        <v>210</v>
      </c>
      <c r="T526" s="231">
        <f t="shared" si="60"/>
        <v>26.962105786885058</v>
      </c>
      <c r="U526" s="35">
        <f>'2023'!O63</f>
        <v>4.6500000000000004</v>
      </c>
      <c r="V526" s="38">
        <f>'2023'!P63</f>
        <v>0</v>
      </c>
      <c r="W526" s="57">
        <f>'2023'!Q63</f>
        <v>6.3694267515923567E-2</v>
      </c>
      <c r="X526" s="58">
        <f>'2023'!R63</f>
        <v>0.11637931034482758</v>
      </c>
      <c r="Y526" s="58">
        <f>'2023'!S63</f>
        <v>0.14242424242424243</v>
      </c>
      <c r="Z526" s="58">
        <f>'2023'!T63</f>
        <v>8.6115460376786704E-2</v>
      </c>
      <c r="AA526" s="58">
        <f>'2023'!U63</f>
        <v>0.36372950819672134</v>
      </c>
      <c r="AB526" s="58">
        <f>'2023'!V63</f>
        <v>0.36372950819672134</v>
      </c>
      <c r="AC526" s="59">
        <f>'2023'!W63</f>
        <v>0.2764344262295082</v>
      </c>
      <c r="AD526" s="42">
        <f>'2023'!X63</f>
        <v>22.873972602739727</v>
      </c>
      <c r="AE526" s="43">
        <f>'2023'!Y63</f>
        <v>2.14</v>
      </c>
      <c r="AF526" s="43">
        <f>'2023'!Z63</f>
        <v>6.2</v>
      </c>
      <c r="AG526" s="43">
        <f>'2023'!AA63</f>
        <v>12.7</v>
      </c>
      <c r="AH526" s="43">
        <f>'2023'!AB63</f>
        <v>0.9</v>
      </c>
      <c r="AI526" s="43">
        <f>'2023'!AC63</f>
        <v>2.2400000000000002</v>
      </c>
      <c r="AJ526" s="44">
        <f>'2023'!AD63</f>
        <v>5.3326110509209101E-2</v>
      </c>
      <c r="AK526" s="44">
        <f>'2023'!AE63</f>
        <v>0.21794149512459374</v>
      </c>
      <c r="AL526" s="45">
        <f>'2023'!AF63</f>
        <v>6.2E-2</v>
      </c>
      <c r="AM526" s="46">
        <f>DD526/100</f>
        <v>0.5</v>
      </c>
      <c r="AN526" s="45">
        <f>'2023'!AG63</f>
        <v>0.63700000000000001</v>
      </c>
      <c r="AO526" s="45">
        <f>'2023'!AH63</f>
        <v>0.36099999999999999</v>
      </c>
      <c r="AP526" s="43">
        <f>'2023'!AI63</f>
        <v>89.833325894011011</v>
      </c>
      <c r="AQ526" s="47">
        <f>'2023'!AJ63</f>
        <v>90.751549678522252</v>
      </c>
      <c r="AR526" s="48">
        <f>'2023'!AK63</f>
        <v>7</v>
      </c>
      <c r="AS526" s="49">
        <f>'2023'!AL63</f>
        <v>1</v>
      </c>
      <c r="AT526" s="49">
        <f>'2023'!AM63</f>
        <v>4</v>
      </c>
      <c r="AU526" s="49">
        <f>'2023'!AN63</f>
        <v>4</v>
      </c>
      <c r="AV526" s="49">
        <f>'2023'!AO63</f>
        <v>5</v>
      </c>
      <c r="AW526" s="49">
        <f>'2023'!AP63</f>
        <v>5</v>
      </c>
      <c r="AX526" s="49">
        <f>'2023'!AQ63</f>
        <v>0</v>
      </c>
      <c r="AY526" s="50">
        <f>'2023'!AR63</f>
        <v>0</v>
      </c>
      <c r="AZ526" s="60">
        <f>'2023'!AS63</f>
        <v>108</v>
      </c>
      <c r="BA526" s="61">
        <f>'2023'!AT63</f>
        <v>1695.6000000000001</v>
      </c>
      <c r="BB526" s="61">
        <f>'2023'!AU63</f>
        <v>9</v>
      </c>
      <c r="BC526" s="61">
        <f>'2023'!AV63</f>
        <v>5</v>
      </c>
      <c r="BD526" s="61">
        <f>'2023'!AW63</f>
        <v>0</v>
      </c>
      <c r="BE526" s="61">
        <f>'2023'!AX63</f>
        <v>12</v>
      </c>
      <c r="BF526" s="62">
        <f>'2023'!AY63</f>
        <v>0.66</v>
      </c>
      <c r="BG526" s="62">
        <f>'2023'!AZ63</f>
        <v>0.69</v>
      </c>
      <c r="BH526" s="62">
        <f>'2023'!BA63</f>
        <v>2.35</v>
      </c>
      <c r="BI526" s="62">
        <f>'2023'!BA63</f>
        <v>2.35</v>
      </c>
      <c r="BJ526" s="62">
        <f>'2023'!BC63</f>
        <v>0</v>
      </c>
      <c r="BK526" s="62">
        <f>'2023'!BH63</f>
        <v>0</v>
      </c>
      <c r="BL526" s="62">
        <f>'2023'!BI63</f>
        <v>0</v>
      </c>
      <c r="BM526" s="62">
        <f>'2023'!BJ63</f>
        <v>67.3</v>
      </c>
      <c r="BN526" s="63">
        <f>'2023'!BK63</f>
        <v>30.6</v>
      </c>
      <c r="BO526" s="60">
        <f>'2023'!BL63</f>
        <v>243</v>
      </c>
      <c r="BP526" s="61">
        <f>'2023'!BM63</f>
        <v>2088</v>
      </c>
      <c r="BQ526" s="61">
        <f>'2023'!BN63</f>
        <v>26</v>
      </c>
      <c r="BR526" s="61">
        <f>'2023'!BO63</f>
        <v>16</v>
      </c>
      <c r="BS526" s="61">
        <f>'2023'!BP63</f>
        <v>0</v>
      </c>
      <c r="BT526" s="61">
        <f>'2023'!BQ63</f>
        <v>16</v>
      </c>
      <c r="BU526" s="62">
        <f>'2023'!BR63</f>
        <v>0.53</v>
      </c>
      <c r="BV526" s="62">
        <f>'2023'!BS63</f>
        <v>0.96</v>
      </c>
      <c r="BW526" s="62">
        <f>'2023'!BT63</f>
        <v>1.4</v>
      </c>
      <c r="BX526" s="62">
        <f>'2023'!BU63</f>
        <v>0</v>
      </c>
      <c r="BY526" s="62">
        <f>'2023'!BV63</f>
        <v>0</v>
      </c>
      <c r="BZ526" s="62">
        <f>'2023'!CA63</f>
        <v>0</v>
      </c>
      <c r="CA526" s="62">
        <f>'2023'!CB63</f>
        <v>5.9</v>
      </c>
      <c r="CB526" s="62">
        <f>'2023'!CC63</f>
        <v>21.2</v>
      </c>
      <c r="CC526" s="63">
        <f>'2023'!CD63</f>
        <v>78.8</v>
      </c>
      <c r="CD526" s="60">
        <f>'2023'!CE63</f>
        <v>188</v>
      </c>
      <c r="CE526" s="61">
        <f>'2023'!CF63</f>
        <v>1320</v>
      </c>
      <c r="CF526" s="61">
        <f>'2023'!CG63</f>
        <v>23</v>
      </c>
      <c r="CG526" s="61">
        <f>'2023'!CH63</f>
        <v>13</v>
      </c>
      <c r="CH526" s="61">
        <f>'2023'!CI63</f>
        <v>1</v>
      </c>
      <c r="CI526" s="61">
        <f>'2023'!CJ63</f>
        <v>9</v>
      </c>
      <c r="CJ526" s="62">
        <f>'2023'!CK63</f>
        <v>0.57999999999999996</v>
      </c>
      <c r="CK526" s="62">
        <f>'2023'!CL63</f>
        <v>1.45</v>
      </c>
      <c r="CL526" s="62">
        <f>'2023'!CM63</f>
        <v>1.22</v>
      </c>
      <c r="CM526" s="62">
        <f>'2023'!CN63</f>
        <v>0</v>
      </c>
      <c r="CN526" s="62">
        <f>'2023'!CO63</f>
        <v>0</v>
      </c>
      <c r="CO526" s="62">
        <f>'2023'!CT63</f>
        <v>55.6</v>
      </c>
      <c r="CP526" s="62">
        <f>'2023'!CU63</f>
        <v>7.1</v>
      </c>
      <c r="CQ526" s="62">
        <f>'2023'!CV63</f>
        <v>1.2</v>
      </c>
      <c r="CR526" s="63">
        <f>'2023'!CW63</f>
        <v>98.8</v>
      </c>
      <c r="CS526" s="60">
        <f>'2023'!CX63</f>
        <v>341</v>
      </c>
      <c r="CT526" s="61">
        <f>'2023'!CY63</f>
        <v>3959.8</v>
      </c>
      <c r="CU526" s="61">
        <f>'2023'!CZ63</f>
        <v>39</v>
      </c>
      <c r="CV526" s="61">
        <f>'2023'!DA63</f>
        <v>25</v>
      </c>
      <c r="CW526" s="61">
        <f>'2023'!DB63</f>
        <v>1</v>
      </c>
      <c r="CX526" s="61">
        <f>'2023'!DC63</f>
        <v>27</v>
      </c>
      <c r="CY526" s="62">
        <f>'2023'!DD63</f>
        <v>0.67</v>
      </c>
      <c r="CZ526" s="62">
        <f>'2023'!DE63</f>
        <v>0.7</v>
      </c>
      <c r="DA526" s="62">
        <f>'2023'!DF63</f>
        <v>1.51</v>
      </c>
      <c r="DB526" s="62">
        <f>'2023'!DG63</f>
        <v>6.2</v>
      </c>
      <c r="DC526" s="62">
        <f>'2023'!DH63</f>
        <v>9.9</v>
      </c>
      <c r="DD526" s="62">
        <f>'2023'!DM63</f>
        <v>50</v>
      </c>
      <c r="DE526" s="62">
        <f>'2023'!DN63</f>
        <v>13.8</v>
      </c>
      <c r="DF526" s="62">
        <f>'2023'!DO63</f>
        <v>33.200000000000003</v>
      </c>
      <c r="DG526" s="63">
        <f>'2023'!DP63</f>
        <v>66.8</v>
      </c>
      <c r="DH526" s="60">
        <f>'2023'!DQ63</f>
        <v>923</v>
      </c>
      <c r="DI526" s="61">
        <f>'2023'!DR63</f>
        <v>2537.6</v>
      </c>
      <c r="DJ526" s="61">
        <f>'2023'!DS63</f>
        <v>117</v>
      </c>
      <c r="DK526" s="61">
        <f>'2023'!DT63</f>
        <v>76</v>
      </c>
      <c r="DL526" s="61">
        <f>'2023'!DU63</f>
        <v>5</v>
      </c>
      <c r="DM526" s="61">
        <f>'2023'!DV63</f>
        <v>18</v>
      </c>
      <c r="DN526" s="62">
        <f>'2023'!DW63</f>
        <v>0.9</v>
      </c>
      <c r="DO526" s="62">
        <f>'2023'!DX63</f>
        <v>2.2400000000000002</v>
      </c>
      <c r="DP526" s="62">
        <f>'2023'!DY63</f>
        <v>2.14</v>
      </c>
      <c r="DQ526" s="62">
        <f>'2023'!DZ63</f>
        <v>2.8</v>
      </c>
      <c r="DR526" s="62">
        <f>'2023'!EA63</f>
        <v>12.7</v>
      </c>
      <c r="DS526" s="62">
        <f>'2023'!EF63</f>
        <v>65.2</v>
      </c>
      <c r="DT526" s="62">
        <f>'2023'!EG63</f>
        <v>6.2</v>
      </c>
      <c r="DU526" s="62">
        <f>'2023'!EH63</f>
        <v>94.2</v>
      </c>
      <c r="DV526" s="63">
        <f>'2023'!EI63</f>
        <v>5.4</v>
      </c>
    </row>
    <row r="527" spans="1:126" ht="15.75" customHeight="1" x14ac:dyDescent="0.2">
      <c r="A527" s="30">
        <f t="shared" si="57"/>
        <v>525</v>
      </c>
      <c r="B527" s="31">
        <f>'2023'!A64</f>
        <v>62</v>
      </c>
      <c r="C527" s="31">
        <v>2023</v>
      </c>
      <c r="D527" s="32" t="str">
        <f>'2023'!B64</f>
        <v>Nikko Remigio</v>
      </c>
      <c r="E527" s="32" t="str" cm="1">
        <f t="array" ref="E527">_xlfn.IFS(F527&gt;12.5,"Cornerstone",AND(F527&gt;11.995,F527&lt;12.5),"Elite",AND(F527&gt;11,F527&lt;12.995),"Elite Upside",AND(F527&gt;=9.69,F527&lt;10.999),"Upside",AND(F527&gt;8.4,F527&lt;9.999),"Upside Lite",AND(F527&gt;7.25,F527&lt;8.999),"Outlier",AND(F527&gt;=6,F527&lt;7.25),"Outlier Lite",F527&lt;6.999,"Purgatory")</f>
        <v>Purgatory</v>
      </c>
      <c r="F527" s="33">
        <f>'2023'!C64</f>
        <v>4.1828571428571433</v>
      </c>
      <c r="G527" s="33">
        <f t="shared" si="58"/>
        <v>14.6</v>
      </c>
      <c r="H527" s="303">
        <f t="shared" si="59"/>
        <v>-2.4385658070609049</v>
      </c>
      <c r="I527" s="34" t="str">
        <f>'2023'!D64</f>
        <v>Fresno State</v>
      </c>
      <c r="J527" s="35">
        <f>'2023'!E64</f>
        <v>7</v>
      </c>
      <c r="K527" s="36">
        <f>'2023'!F64</f>
        <v>36468</v>
      </c>
      <c r="L527" s="37">
        <f>'2023'!G64</f>
        <v>25.915068493150685</v>
      </c>
      <c r="M527" s="37" t="str">
        <f>'2023'!H64</f>
        <v>RS SR</v>
      </c>
      <c r="N527" s="37">
        <f>'2023'!I64</f>
        <v>23.493150684931507</v>
      </c>
      <c r="O527" s="37" t="str">
        <f>'2023'!J64</f>
        <v>Slot</v>
      </c>
      <c r="P527" s="37" t="str">
        <f>'2023'!K64</f>
        <v>RAT</v>
      </c>
      <c r="Q527" s="37" t="str">
        <f>'2023'!L64</f>
        <v>Elite Separator</v>
      </c>
      <c r="R527" s="35">
        <f>'2023'!M64</f>
        <v>70</v>
      </c>
      <c r="S527" s="35">
        <f>'2023'!N64</f>
        <v>190</v>
      </c>
      <c r="T527" s="231">
        <f t="shared" si="60"/>
        <v>27.261859421678025</v>
      </c>
      <c r="U527" s="35">
        <f>'2023'!O64</f>
        <v>4.5599999999999996</v>
      </c>
      <c r="V527" s="38">
        <f>'2023'!P64</f>
        <v>0</v>
      </c>
      <c r="W527" s="57">
        <f>'2023'!Q64</f>
        <v>2.5668626314482072E-2</v>
      </c>
      <c r="X527" s="58">
        <f>'2023'!R64</f>
        <v>0.18853362734288864</v>
      </c>
      <c r="Y527" s="58">
        <f>'2023'!S64</f>
        <v>0.116701244813278</v>
      </c>
      <c r="Z527" s="58">
        <f>'2023'!T64</f>
        <v>5.6039557334589124E-2</v>
      </c>
      <c r="AA527" s="58">
        <f>'2023'!U64</f>
        <v>0.2248970541653468</v>
      </c>
      <c r="AB527" s="58">
        <f>'2023'!V64</f>
        <v>0.2248970541653468</v>
      </c>
      <c r="AC527" s="59">
        <f>'2023'!W64</f>
        <v>0.17092176116566357</v>
      </c>
      <c r="AD527" s="42">
        <f>'2023'!X64</f>
        <v>22.827397260273973</v>
      </c>
      <c r="AE527" s="43">
        <f>'2023'!Y64</f>
        <v>2.5</v>
      </c>
      <c r="AF527" s="43">
        <f>'2023'!Z64</f>
        <v>5.9</v>
      </c>
      <c r="AG527" s="43">
        <f>'2023'!AA64</f>
        <v>6.9</v>
      </c>
      <c r="AH527" s="43">
        <f>'2023'!AB64</f>
        <v>0.81</v>
      </c>
      <c r="AI527" s="43">
        <f>'2023'!AC64</f>
        <v>1.81</v>
      </c>
      <c r="AJ527" s="44">
        <f>'2023'!AD64</f>
        <v>2.0539906103286383E-2</v>
      </c>
      <c r="AK527" s="44">
        <f>'2023'!AE64</f>
        <v>0.261150234741784</v>
      </c>
      <c r="AL527" s="45">
        <f>'2023'!AF64</f>
        <v>3.9E-2</v>
      </c>
      <c r="AM527" s="46">
        <f>DD527/100</f>
        <v>0.55600000000000005</v>
      </c>
      <c r="AN527" s="45">
        <f>'2023'!AG64</f>
        <v>0.1285</v>
      </c>
      <c r="AO527" s="45">
        <f>'2023'!AH64</f>
        <v>0.84600000000000009</v>
      </c>
      <c r="AP527" s="43">
        <f>'2023'!AI64</f>
        <v>87.886916172137546</v>
      </c>
      <c r="AQ527" s="47">
        <f>'2023'!AJ64</f>
        <v>81.684617051057756</v>
      </c>
      <c r="AR527" s="48">
        <f>'2023'!AK64</f>
        <v>4</v>
      </c>
      <c r="AS527" s="49">
        <f>'2023'!AL64</f>
        <v>1</v>
      </c>
      <c r="AT527" s="49">
        <f>'2023'!AM64</f>
        <v>5</v>
      </c>
      <c r="AU527" s="49">
        <f>'2023'!AN64</f>
        <v>3</v>
      </c>
      <c r="AV527" s="49">
        <f>'2023'!AO64</f>
        <v>6</v>
      </c>
      <c r="AW527" s="49">
        <f>'2023'!AP64</f>
        <v>3</v>
      </c>
      <c r="AX527" s="49">
        <f>'2023'!AQ64</f>
        <v>0</v>
      </c>
      <c r="AY527" s="50">
        <f>'2023'!AR64</f>
        <v>0.5</v>
      </c>
      <c r="AZ527" s="60">
        <f>'2023'!AS64</f>
        <v>62</v>
      </c>
      <c r="BA527" s="61">
        <f>'2023'!AT64</f>
        <v>2415.4</v>
      </c>
      <c r="BB527" s="61">
        <f>'2023'!AU64</f>
        <v>22</v>
      </c>
      <c r="BC527" s="61">
        <f>'2023'!AV64</f>
        <v>11</v>
      </c>
      <c r="BD527" s="61">
        <f>'2023'!AW64</f>
        <v>0</v>
      </c>
      <c r="BE527" s="61">
        <f>'2023'!AX64</f>
        <v>16</v>
      </c>
      <c r="BF527" s="62">
        <f>'2023'!AY64</f>
        <v>-0.02</v>
      </c>
      <c r="BG527" s="62">
        <f>'2023'!AZ64</f>
        <v>0.23</v>
      </c>
      <c r="BH527" s="62">
        <f>'2023'!BA64</f>
        <v>0.45</v>
      </c>
      <c r="BI527" s="62">
        <f>'2023'!BA64</f>
        <v>0.45</v>
      </c>
      <c r="BJ527" s="62">
        <f>'2023'!BC64</f>
        <v>0</v>
      </c>
      <c r="BK527" s="62">
        <f>'2023'!BH64</f>
        <v>33.299999999999997</v>
      </c>
      <c r="BL527" s="62">
        <f>'2023'!BI64</f>
        <v>8.3000000000000007</v>
      </c>
      <c r="BM527" s="62">
        <f>'2023'!BJ64</f>
        <v>3.4</v>
      </c>
      <c r="BN527" s="63">
        <f>'2023'!BK64</f>
        <v>95.9</v>
      </c>
      <c r="BO527" s="60">
        <f>'2023'!BL64</f>
        <v>513</v>
      </c>
      <c r="BP527" s="61">
        <f>'2023'!BM64</f>
        <v>2721</v>
      </c>
      <c r="BQ527" s="61">
        <f>'2023'!BN64</f>
        <v>61</v>
      </c>
      <c r="BR527" s="61">
        <f>'2023'!BO64</f>
        <v>38</v>
      </c>
      <c r="BS527" s="61">
        <f>'2023'!BP64</f>
        <v>3</v>
      </c>
      <c r="BT527" s="61">
        <f>'2023'!BQ64</f>
        <v>17</v>
      </c>
      <c r="BU527" s="62">
        <f>'2023'!BR64</f>
        <v>0.56000000000000005</v>
      </c>
      <c r="BV527" s="62">
        <f>'2023'!BS64</f>
        <v>1.7</v>
      </c>
      <c r="BW527" s="62">
        <f>'2023'!BT64</f>
        <v>1.5</v>
      </c>
      <c r="BX527" s="62">
        <f>'2023'!BU64</f>
        <v>0</v>
      </c>
      <c r="BY527" s="62">
        <f>'2023'!BV64</f>
        <v>0</v>
      </c>
      <c r="BZ527" s="62">
        <f>'2023'!CA64</f>
        <v>44.4</v>
      </c>
      <c r="CA527" s="62">
        <f>'2023'!CB64</f>
        <v>11.6</v>
      </c>
      <c r="CB527" s="62">
        <f>'2023'!CC64</f>
        <v>0.5</v>
      </c>
      <c r="CC527" s="63">
        <f>'2023'!CD64</f>
        <v>98.9</v>
      </c>
      <c r="CD527" s="60">
        <f>'2023'!CE64</f>
        <v>90</v>
      </c>
      <c r="CE527" s="61">
        <f>'2023'!CF64</f>
        <v>771.2</v>
      </c>
      <c r="CF527" s="61">
        <f>'2023'!CG64</f>
        <v>18</v>
      </c>
      <c r="CG527" s="61">
        <f>'2023'!CH64</f>
        <v>10</v>
      </c>
      <c r="CH527" s="61">
        <f>'2023'!CI64</f>
        <v>2</v>
      </c>
      <c r="CI527" s="61">
        <f>'2023'!CJ64</f>
        <v>14</v>
      </c>
      <c r="CJ527" s="62">
        <f>'2023'!CK64</f>
        <v>0.4</v>
      </c>
      <c r="CK527" s="62">
        <f>'2023'!CL64</f>
        <v>0.65</v>
      </c>
      <c r="CL527" s="62">
        <f>'2023'!CM64</f>
        <v>0.61</v>
      </c>
      <c r="CM527" s="62">
        <f>'2023'!CN64</f>
        <v>0</v>
      </c>
      <c r="CN527" s="62">
        <f>'2023'!CO64</f>
        <v>0</v>
      </c>
      <c r="CO527" s="62">
        <f>'2023'!CT64</f>
        <v>40</v>
      </c>
      <c r="CP527" s="62">
        <f>'2023'!CU64</f>
        <v>0</v>
      </c>
      <c r="CQ527" s="62">
        <f>'2023'!CV64</f>
        <v>9.6</v>
      </c>
      <c r="CR527" s="63">
        <f>'2023'!CW64</f>
        <v>89.7</v>
      </c>
      <c r="CS527" s="60">
        <f>'2023'!CX64</f>
        <v>238</v>
      </c>
      <c r="CT527" s="61">
        <f>'2023'!CY64</f>
        <v>4247</v>
      </c>
      <c r="CU527" s="61">
        <f>'2023'!CZ64</f>
        <v>53</v>
      </c>
      <c r="CV527" s="61">
        <f>'2023'!DA64</f>
        <v>38</v>
      </c>
      <c r="CW527" s="61">
        <f>'2023'!DB64</f>
        <v>2</v>
      </c>
      <c r="CX527" s="61">
        <f>'2023'!DC64</f>
        <v>35</v>
      </c>
      <c r="CY527" s="62">
        <f>'2023'!DD64</f>
        <v>0.18</v>
      </c>
      <c r="CZ527" s="62">
        <f>'2023'!DE64</f>
        <v>0.67</v>
      </c>
      <c r="DA527" s="62">
        <f>'2023'!DF64</f>
        <v>0.83</v>
      </c>
      <c r="DB527" s="62">
        <f>'2023'!DG64</f>
        <v>4.3</v>
      </c>
      <c r="DC527" s="62">
        <f>'2023'!DH64</f>
        <v>6.2</v>
      </c>
      <c r="DD527" s="62">
        <f>'2023'!DM64</f>
        <v>55.6</v>
      </c>
      <c r="DE527" s="62">
        <f>'2023'!DN64</f>
        <v>5</v>
      </c>
      <c r="DF527" s="62">
        <f>'2023'!DO64</f>
        <v>13</v>
      </c>
      <c r="DG527" s="63">
        <f>'2023'!DP64</f>
        <v>85</v>
      </c>
      <c r="DH527" s="60">
        <f>'2023'!DQ64</f>
        <v>852</v>
      </c>
      <c r="DI527" s="61">
        <f>'2023'!DR64</f>
        <v>3788.4000000000005</v>
      </c>
      <c r="DJ527" s="61">
        <f>'2023'!DS64</f>
        <v>96</v>
      </c>
      <c r="DK527" s="61">
        <f>'2023'!DT64</f>
        <v>74</v>
      </c>
      <c r="DL527" s="61">
        <f>'2023'!DU64</f>
        <v>6</v>
      </c>
      <c r="DM527" s="61">
        <f>'2023'!DV64</f>
        <v>22</v>
      </c>
      <c r="DN527" s="62">
        <f>'2023'!DW64</f>
        <v>0.81</v>
      </c>
      <c r="DO527" s="62">
        <f>'2023'!DX64</f>
        <v>1.81</v>
      </c>
      <c r="DP527" s="62">
        <f>'2023'!DY64</f>
        <v>2.5</v>
      </c>
      <c r="DQ527" s="62">
        <f>'2023'!DZ64</f>
        <v>5.9</v>
      </c>
      <c r="DR527" s="62">
        <f>'2023'!EA64</f>
        <v>6.9</v>
      </c>
      <c r="DS527" s="62">
        <f>'2023'!EF64</f>
        <v>14.3</v>
      </c>
      <c r="DT527" s="62">
        <f>'2023'!EG64</f>
        <v>3.9</v>
      </c>
      <c r="DU527" s="62">
        <f>'2023'!EH64</f>
        <v>12.7</v>
      </c>
      <c r="DV527" s="63">
        <f>'2023'!EI64</f>
        <v>84.2</v>
      </c>
    </row>
    <row r="528" spans="1:126" ht="15.75" customHeight="1" x14ac:dyDescent="0.2">
      <c r="A528" s="30">
        <f t="shared" si="57"/>
        <v>526</v>
      </c>
      <c r="B528" s="31">
        <f>'2020'!A48</f>
        <v>46</v>
      </c>
      <c r="C528" s="31">
        <v>2020</v>
      </c>
      <c r="D528" s="32" t="str">
        <f>'2020'!B49</f>
        <v>K.J. Hill</v>
      </c>
      <c r="E528" s="32" t="str" cm="1">
        <f t="array" ref="E528">_xlfn.IFS(F528&gt;12.5,"Cornerstone",AND(F528&gt;11.995,F528&lt;12.5),"Elite",AND(F528&gt;11,F528&lt;12.995),"Elite Upside",AND(F528&gt;=9.69,F528&lt;10.999),"Upside",AND(F528&gt;8.4,F528&lt;9.999),"Upside Lite",AND(F528&gt;7.25,F528&lt;8.999),"Outlier",AND(F528&gt;=6,F528&lt;7.25),"Outlier Lite",F528&lt;6.999,"Purgatory")</f>
        <v>Purgatory</v>
      </c>
      <c r="F528" s="33">
        <f>'2020'!C49</f>
        <v>4.1757142857142853</v>
      </c>
      <c r="G528" s="33">
        <f t="shared" si="58"/>
        <v>14.399999999999999</v>
      </c>
      <c r="H528" s="303">
        <f t="shared" si="59"/>
        <v>-2.4426654816957689</v>
      </c>
      <c r="I528" s="34" t="str">
        <f>'2020'!D49</f>
        <v>Ohio State</v>
      </c>
      <c r="J528" s="35">
        <f>'2020'!E49</f>
        <v>2</v>
      </c>
      <c r="K528" s="36">
        <f>'2020'!F49</f>
        <v>35688</v>
      </c>
      <c r="L528" s="37">
        <f>'2020'!G49</f>
        <v>28.052054794520547</v>
      </c>
      <c r="M528" s="37" t="str">
        <f>'2020'!H49</f>
        <v>RS SR</v>
      </c>
      <c r="N528" s="37">
        <f>'2020'!I49</f>
        <v>22.61917808219178</v>
      </c>
      <c r="O528" s="37" t="str">
        <f>'2020'!J49</f>
        <v>Slot</v>
      </c>
      <c r="P528" s="37" t="str">
        <f>'2020'!K49</f>
        <v>BALL HOG</v>
      </c>
      <c r="Q528" s="37" t="str">
        <f>'2020'!L49</f>
        <v>Poor Earner</v>
      </c>
      <c r="R528" s="55">
        <f>'2020'!M49</f>
        <v>72</v>
      </c>
      <c r="S528" s="55">
        <f>'2020'!N49</f>
        <v>194</v>
      </c>
      <c r="T528" s="231">
        <f t="shared" si="60"/>
        <v>26.31083857846728</v>
      </c>
      <c r="U528" s="35">
        <f>'2020'!O49</f>
        <v>4.5999999999999996</v>
      </c>
      <c r="V528" s="56">
        <f>'2020'!P49</f>
        <v>7</v>
      </c>
      <c r="W528" s="57">
        <f>'2020'!Q49</f>
        <v>0</v>
      </c>
      <c r="X528" s="58">
        <f>'2020'!R49</f>
        <v>9.4210715569938874E-2</v>
      </c>
      <c r="Y528" s="58">
        <f>'2020'!S49</f>
        <v>0.149225332970916</v>
      </c>
      <c r="Z528" s="58">
        <f>'2020'!T49</f>
        <v>0.17352941176470588</v>
      </c>
      <c r="AA528" s="58">
        <f>'2020'!U49</f>
        <v>0.17263843648208468</v>
      </c>
      <c r="AB528" s="58">
        <f>'2020'!V49</f>
        <v>0.17308392412339529</v>
      </c>
      <c r="AC528" s="59">
        <f>'2020'!W49</f>
        <v>0.17308392412339529</v>
      </c>
      <c r="AD528" s="42" t="str">
        <f>'2020'!X49</f>
        <v>N/A</v>
      </c>
      <c r="AE528" s="43">
        <f>'2020'!Y49</f>
        <v>3.06</v>
      </c>
      <c r="AF528" s="43">
        <f>'2020'!Z49</f>
        <v>7.8</v>
      </c>
      <c r="AG528" s="43">
        <f>'2020'!AA49</f>
        <v>9.1</v>
      </c>
      <c r="AH528" s="43">
        <f>'2020'!AB49</f>
        <v>0.68</v>
      </c>
      <c r="AI528" s="43">
        <f>'2020'!AC49</f>
        <v>1.58</v>
      </c>
      <c r="AJ528" s="44">
        <f>'2020'!AD49</f>
        <v>1.9261006289308175E-2</v>
      </c>
      <c r="AK528" s="44">
        <f>'2020'!AE49</f>
        <v>0.1871069182389937</v>
      </c>
      <c r="AL528" s="45">
        <f>'2020'!AF49</f>
        <v>3.4000000000000002E-2</v>
      </c>
      <c r="AM528" s="46">
        <f>DS528/100</f>
        <v>0.28600000000000003</v>
      </c>
      <c r="AN528" s="45">
        <f>'2020'!AG49</f>
        <v>3.7000000000000005E-2</v>
      </c>
      <c r="AO528" s="45">
        <f>'2020'!AH49</f>
        <v>0.94550000000000001</v>
      </c>
      <c r="AP528" s="43">
        <f>'2020'!AI49</f>
        <v>86.65635128519412</v>
      </c>
      <c r="AQ528" s="47">
        <f>'2020'!AJ49</f>
        <v>84.017186644614043</v>
      </c>
      <c r="AR528" s="48">
        <f>'2020'!AK49</f>
        <v>4</v>
      </c>
      <c r="AS528" s="49">
        <f>'2020'!AL49</f>
        <v>0</v>
      </c>
      <c r="AT528" s="49">
        <f>'2020'!AM49</f>
        <v>6</v>
      </c>
      <c r="AU528" s="49">
        <f>'2020'!AN49</f>
        <v>6</v>
      </c>
      <c r="AV528" s="49">
        <f>'2020'!AO49</f>
        <v>6</v>
      </c>
      <c r="AW528" s="49">
        <f>'2020'!AP49</f>
        <v>3</v>
      </c>
      <c r="AX528" s="49">
        <f>'2020'!AQ49</f>
        <v>1</v>
      </c>
      <c r="AY528" s="50">
        <f>'2020'!AR49</f>
        <v>0</v>
      </c>
      <c r="AZ528" s="60">
        <f>'2020'!AS49</f>
        <v>0</v>
      </c>
      <c r="BA528" s="61">
        <f>'2020'!AT49</f>
        <v>2455</v>
      </c>
      <c r="BB528" s="61">
        <f>'2020'!AU49</f>
        <v>0</v>
      </c>
      <c r="BC528" s="61">
        <f>'2020'!AV49</f>
        <v>0</v>
      </c>
      <c r="BD528" s="61">
        <f>'2020'!AW49</f>
        <v>0</v>
      </c>
      <c r="BE528" s="61">
        <f>'2020'!AX49</f>
        <v>0</v>
      </c>
      <c r="BF528" s="62">
        <f>'2020'!AY49</f>
        <v>0</v>
      </c>
      <c r="BG528" s="62">
        <f>'2020'!AZ49</f>
        <v>0</v>
      </c>
      <c r="BH528" s="62">
        <f>'2020'!BA49</f>
        <v>0</v>
      </c>
      <c r="BI528" s="62">
        <f>'2020'!BB49</f>
        <v>0</v>
      </c>
      <c r="BJ528" s="62">
        <f>'2020'!BC49</f>
        <v>0</v>
      </c>
      <c r="BK528" s="62">
        <f>'2020'!BD49</f>
        <v>0</v>
      </c>
      <c r="BL528" s="62">
        <f>'2020'!BE49</f>
        <v>0</v>
      </c>
      <c r="BM528" s="62">
        <f>'2020'!BF49</f>
        <v>0</v>
      </c>
      <c r="BN528" s="63">
        <f>'2020'!BG49</f>
        <v>0</v>
      </c>
      <c r="BO528" s="60">
        <f>'2020'!BH49</f>
        <v>262</v>
      </c>
      <c r="BP528" s="61">
        <f>'2020'!BI49</f>
        <v>2781</v>
      </c>
      <c r="BQ528" s="61">
        <f>'2020'!BJ49</f>
        <v>22</v>
      </c>
      <c r="BR528" s="61">
        <f>'2020'!BK49</f>
        <v>18</v>
      </c>
      <c r="BS528" s="61">
        <f>'2020'!BL49</f>
        <v>1</v>
      </c>
      <c r="BT528" s="61">
        <f>'2020'!BM49</f>
        <v>26</v>
      </c>
      <c r="BU528" s="62">
        <f>'2020'!BN49</f>
        <v>0.97</v>
      </c>
      <c r="BV528" s="62">
        <f>'2020'!BO49</f>
        <v>0.98</v>
      </c>
      <c r="BW528" s="62">
        <f>'2020'!BP49</f>
        <v>2.67</v>
      </c>
      <c r="BX528" s="62">
        <f>'2020'!BQ49</f>
        <v>5.7</v>
      </c>
      <c r="BY528" s="62">
        <f>'2020'!BR49</f>
        <v>9</v>
      </c>
      <c r="BZ528" s="62">
        <f>'2020'!BS49</f>
        <v>0</v>
      </c>
      <c r="CA528" s="62">
        <f>'2020'!BT49</f>
        <v>5.3</v>
      </c>
      <c r="CB528" s="62">
        <f>'2020'!BU49</f>
        <v>2</v>
      </c>
      <c r="CC528" s="63">
        <f>'2020'!BV49</f>
        <v>97</v>
      </c>
      <c r="CD528" s="60">
        <f>'2020'!BW49</f>
        <v>549</v>
      </c>
      <c r="CE528" s="61">
        <f>'2020'!BX49</f>
        <v>3679</v>
      </c>
      <c r="CF528" s="61">
        <f>'2020'!BY49</f>
        <v>71</v>
      </c>
      <c r="CG528" s="61">
        <f>'2020'!BZ49</f>
        <v>56</v>
      </c>
      <c r="CH528" s="61">
        <f>'2020'!CA49</f>
        <v>3</v>
      </c>
      <c r="CI528" s="61">
        <f>'2020'!CB49</f>
        <v>39</v>
      </c>
      <c r="CJ528" s="62">
        <f>'2020'!CC49</f>
        <v>0.44</v>
      </c>
      <c r="CK528" s="62">
        <f>'2020'!CD49</f>
        <v>1.25</v>
      </c>
      <c r="CL528" s="62">
        <f>'2020'!CE49</f>
        <v>1.93</v>
      </c>
      <c r="CM528" s="62">
        <f>'2020'!CF49</f>
        <v>6.5</v>
      </c>
      <c r="CN528" s="62">
        <f>'2020'!CG49</f>
        <v>6.8</v>
      </c>
      <c r="CO528" s="62">
        <f>'2020'!CL49</f>
        <v>25</v>
      </c>
      <c r="CP528" s="62">
        <f>'2020'!CM49</f>
        <v>1.8</v>
      </c>
      <c r="CQ528" s="62">
        <f>'2020'!CN49</f>
        <v>3.3</v>
      </c>
      <c r="CR528" s="63">
        <f>'2020'!CO49</f>
        <v>94.8</v>
      </c>
      <c r="CS528" s="60">
        <f>'2020'!CP49</f>
        <v>885</v>
      </c>
      <c r="CT528" s="61">
        <f>'2020'!CQ49</f>
        <v>5100</v>
      </c>
      <c r="CU528" s="61">
        <f>'2020'!CR49</f>
        <v>98</v>
      </c>
      <c r="CV528" s="61">
        <f>'2020'!CS49</f>
        <v>70</v>
      </c>
      <c r="CW528" s="61">
        <f>'2020'!CT49</f>
        <v>6</v>
      </c>
      <c r="CX528" s="61">
        <f>'2020'!CU49</f>
        <v>51</v>
      </c>
      <c r="CY528" s="62">
        <f>'2020'!CV49</f>
        <v>0.68</v>
      </c>
      <c r="CZ528" s="62">
        <f>'2020'!CW49</f>
        <v>1.58</v>
      </c>
      <c r="DA528" s="62">
        <f>'2020'!CX49</f>
        <v>3.06</v>
      </c>
      <c r="DB528" s="62">
        <f>'2020'!CY49</f>
        <v>7.8</v>
      </c>
      <c r="DC528" s="62">
        <f>'2020'!CZ49</f>
        <v>6.7</v>
      </c>
      <c r="DD528" s="62">
        <f>'2020'!DE49</f>
        <v>33.299999999999997</v>
      </c>
      <c r="DE528" s="62">
        <f>'2020'!DF49</f>
        <v>6.7</v>
      </c>
      <c r="DF528" s="62">
        <f>'2020'!DG49</f>
        <v>4</v>
      </c>
      <c r="DG528" s="63">
        <f>'2020'!DH49</f>
        <v>92.8</v>
      </c>
      <c r="DH528" s="60">
        <f>'2020'!DI49</f>
        <v>636</v>
      </c>
      <c r="DI528" s="61">
        <f>'2020'!DJ49</f>
        <v>3684</v>
      </c>
      <c r="DJ528" s="61">
        <f>'2020'!DK49</f>
        <v>75</v>
      </c>
      <c r="DK528" s="61">
        <f>'2020'!DL49</f>
        <v>57</v>
      </c>
      <c r="DL528" s="61">
        <f>'2020'!DM49</f>
        <v>10</v>
      </c>
      <c r="DM528" s="61">
        <f>'2020'!DN49</f>
        <v>48</v>
      </c>
      <c r="DN528" s="62">
        <f>'2020'!DO49</f>
        <v>0.6</v>
      </c>
      <c r="DO528" s="62">
        <f>'2020'!DP49</f>
        <v>1.57</v>
      </c>
      <c r="DP528" s="62">
        <f>'2020'!DQ49</f>
        <v>1.75</v>
      </c>
      <c r="DQ528" s="62">
        <f>'2020'!DR49</f>
        <v>6.4</v>
      </c>
      <c r="DR528" s="62">
        <f>'2020'!DS49</f>
        <v>9.1</v>
      </c>
      <c r="DS528" s="62">
        <f>'2020'!DX49</f>
        <v>28.6</v>
      </c>
      <c r="DT528" s="62">
        <f>'2020'!DY49</f>
        <v>3.4</v>
      </c>
      <c r="DU528" s="62">
        <f>'2020'!DZ49</f>
        <v>3.4</v>
      </c>
      <c r="DV528" s="63">
        <f>'2020'!EA49</f>
        <v>96.3</v>
      </c>
    </row>
    <row r="529" spans="1:126" ht="15.75" customHeight="1" x14ac:dyDescent="0.2">
      <c r="A529" s="30">
        <f t="shared" si="57"/>
        <v>527</v>
      </c>
      <c r="B529" s="31">
        <f>'2025'!A59</f>
        <v>57</v>
      </c>
      <c r="C529" s="31">
        <v>2025</v>
      </c>
      <c r="D529" s="32" t="str">
        <f>'2025'!B59</f>
        <v>Kaden Prather</v>
      </c>
      <c r="E529" s="32" t="str" cm="1">
        <f t="array" ref="E529">_xlfn.IFS(F529&gt;12.5,"Cornerstone",AND(F529&gt;11.995,F529&lt;12.5),"Elite",AND(F529&gt;11,F529&lt;12.995),"Elite Upside",AND(F529&gt;=9.69,F529&lt;10.999),"Upside",AND(F529&gt;8.4,F529&lt;9.999),"Upside Lite",AND(F529&gt;7.25,F529&lt;8.999),"Outlier",AND(F529&gt;=6,F529&lt;7.25),"Outlier Lite",F529&lt;6.999,"Purgatory")</f>
        <v>Purgatory</v>
      </c>
      <c r="F529" s="33">
        <f>'2025'!C59</f>
        <v>4.1742857142857144</v>
      </c>
      <c r="G529" s="33">
        <f t="shared" si="58"/>
        <v>14.299999999999999</v>
      </c>
      <c r="H529" s="303">
        <f t="shared" si="59"/>
        <v>-2.4434854166227411</v>
      </c>
      <c r="I529" s="34" t="str">
        <f>'2025'!D59</f>
        <v>Maryland</v>
      </c>
      <c r="J529" s="35">
        <f>'2025'!E59</f>
        <v>2</v>
      </c>
      <c r="K529" s="36">
        <f>'2025'!F59</f>
        <v>37505</v>
      </c>
      <c r="L529" s="37">
        <f>'2025'!G59</f>
        <v>23.073972602739726</v>
      </c>
      <c r="M529" s="37" t="str">
        <f>'2025'!H59</f>
        <v>SR</v>
      </c>
      <c r="N529" s="37">
        <f>'2025'!I59</f>
        <v>22.654794520547945</v>
      </c>
      <c r="O529" s="37" t="str">
        <f>'2025'!J59</f>
        <v>Wide</v>
      </c>
      <c r="P529" s="37" t="str">
        <f>'2025'!K59</f>
        <v>DEEP</v>
      </c>
      <c r="Q529" s="37" t="str">
        <f>'2025'!L59</f>
        <v>Poor Earner</v>
      </c>
      <c r="R529" s="55">
        <f>'2025'!M59</f>
        <v>75</v>
      </c>
      <c r="S529" s="55">
        <f>'2025'!N59</f>
        <v>204</v>
      </c>
      <c r="T529" s="231">
        <f t="shared" si="60"/>
        <v>25.497969289271914</v>
      </c>
      <c r="U529" s="37">
        <f>'2025'!O59</f>
        <v>4.46</v>
      </c>
      <c r="V529" s="56">
        <f>'2025'!P59</f>
        <v>7</v>
      </c>
      <c r="W529" s="57">
        <f>'2025'!Q59</f>
        <v>0</v>
      </c>
      <c r="X529" s="58">
        <f>'2025'!R59</f>
        <v>5.4302293108263254E-2</v>
      </c>
      <c r="Y529" s="58">
        <f>'2025'!S59</f>
        <v>0.1835164835164835</v>
      </c>
      <c r="Z529" s="58">
        <f>'2025'!T59</f>
        <v>0.18368866701602449</v>
      </c>
      <c r="AA529" s="58">
        <f>'2025'!U59</f>
        <v>0.18740176520372387</v>
      </c>
      <c r="AB529" s="58">
        <f>'2025'!V59</f>
        <v>0.18740176520372387</v>
      </c>
      <c r="AC529" s="59">
        <f>'2025'!W59</f>
        <v>0.18740176520372387</v>
      </c>
      <c r="AD529" s="42" t="str">
        <f>'2025'!X59</f>
        <v>N/A</v>
      </c>
      <c r="AE529" s="43">
        <f>'2025'!Y59</f>
        <v>1.82</v>
      </c>
      <c r="AF529" s="43">
        <f>'2025'!Z59</f>
        <v>4.4000000000000004</v>
      </c>
      <c r="AG529" s="43">
        <f>'2025'!AA59</f>
        <v>16.3</v>
      </c>
      <c r="AH529" s="43">
        <f>'2025'!AB59</f>
        <v>1.3</v>
      </c>
      <c r="AI529" s="43">
        <f>'2025'!AC59</f>
        <v>2.0699999999999998</v>
      </c>
      <c r="AJ529" s="44">
        <f>'2025'!AD59</f>
        <v>3.4274193548387094E-2</v>
      </c>
      <c r="AK529" s="44">
        <f>'2025'!AE59</f>
        <v>0.14112903225806453</v>
      </c>
      <c r="AL529" s="45">
        <f>'2025'!AF59</f>
        <v>1.8000000000000002E-2</v>
      </c>
      <c r="AM529" s="46">
        <f>DS529/100</f>
        <v>0.35299999999999998</v>
      </c>
      <c r="AN529" s="45">
        <f>'2025'!AG59</f>
        <v>0.90450000000000008</v>
      </c>
      <c r="AO529" s="45">
        <f>'2025'!AH59</f>
        <v>9.5500000000000002E-2</v>
      </c>
      <c r="AP529" s="43">
        <f>'2025'!AI59</f>
        <v>103.11473458319279</v>
      </c>
      <c r="AQ529" s="47">
        <f>'2025'!AJ59</f>
        <v>106.28735869391636</v>
      </c>
      <c r="AR529" s="48">
        <f>'2025'!AK59</f>
        <v>5</v>
      </c>
      <c r="AS529" s="49">
        <f>'2025'!AL59</f>
        <v>0</v>
      </c>
      <c r="AT529" s="49">
        <f>'2025'!AM59</f>
        <v>3</v>
      </c>
      <c r="AU529" s="49">
        <f>'2025'!AN59</f>
        <v>1</v>
      </c>
      <c r="AV529" s="49">
        <f>'2025'!AO59</f>
        <v>8</v>
      </c>
      <c r="AW529" s="49">
        <f>'2025'!AP59</f>
        <v>7</v>
      </c>
      <c r="AX529" s="49">
        <f>'2025'!AQ59</f>
        <v>0.5</v>
      </c>
      <c r="AY529" s="50">
        <f>'2025'!AR59</f>
        <v>0</v>
      </c>
      <c r="AZ529" s="60">
        <f>'2025'!AS59</f>
        <v>0</v>
      </c>
      <c r="BA529" s="61">
        <f>'2025'!AT59</f>
        <v>1</v>
      </c>
      <c r="BB529" s="61">
        <f>'2025'!AU59</f>
        <v>0</v>
      </c>
      <c r="BC529" s="61">
        <f>'2025'!AV59</f>
        <v>0</v>
      </c>
      <c r="BD529" s="61">
        <f>'2025'!AW59</f>
        <v>0</v>
      </c>
      <c r="BE529" s="61">
        <f>'2025'!AX59</f>
        <v>0</v>
      </c>
      <c r="BF529" s="62">
        <f>'2025'!AY59</f>
        <v>0</v>
      </c>
      <c r="BG529" s="62">
        <f>'2025'!AZ59</f>
        <v>0</v>
      </c>
      <c r="BH529" s="62">
        <f>'2025'!BA59</f>
        <v>0</v>
      </c>
      <c r="BI529" s="62">
        <f>'2025'!BB59</f>
        <v>0</v>
      </c>
      <c r="BJ529" s="62">
        <f>'2025'!BC59</f>
        <v>0</v>
      </c>
      <c r="BK529" s="62">
        <f>'2025'!BH59</f>
        <v>0</v>
      </c>
      <c r="BL529" s="62">
        <f>'2025'!BI59</f>
        <v>0</v>
      </c>
      <c r="BM529" s="62">
        <f>'2025'!BJ59</f>
        <v>0</v>
      </c>
      <c r="BN529" s="63">
        <f>'2025'!BK59</f>
        <v>0</v>
      </c>
      <c r="BO529" s="60">
        <f>'2025'!BL59</f>
        <v>175</v>
      </c>
      <c r="BP529" s="61">
        <f>'2025'!BM59</f>
        <v>3222.7000000000003</v>
      </c>
      <c r="BQ529" s="61">
        <f>'2025'!BN59</f>
        <v>21</v>
      </c>
      <c r="BR529" s="61">
        <f>'2025'!BO59</f>
        <v>12</v>
      </c>
      <c r="BS529" s="61">
        <f>'2025'!BP59</f>
        <v>0</v>
      </c>
      <c r="BT529" s="61">
        <f>'2025'!BQ59</f>
        <v>0</v>
      </c>
      <c r="BU529" s="62">
        <f>'2025'!BR59</f>
        <v>0.04</v>
      </c>
      <c r="BV529" s="62">
        <f>'2025'!BS59</f>
        <v>0.92</v>
      </c>
      <c r="BW529" s="62">
        <f>'2025'!BT59</f>
        <v>1.36</v>
      </c>
      <c r="BX529" s="62">
        <f>'2025'!BU59</f>
        <v>7.8</v>
      </c>
      <c r="BY529" s="62">
        <f>'2025'!BV59</f>
        <v>7.5</v>
      </c>
      <c r="BZ529" s="62">
        <f>'2025'!CA59</f>
        <v>0</v>
      </c>
      <c r="CA529" s="62">
        <f>'2025'!CB59</f>
        <v>14.3</v>
      </c>
      <c r="CB529" s="62">
        <f>'2025'!CC59</f>
        <v>93.1</v>
      </c>
      <c r="CC529" s="63">
        <f>'2025'!CD59</f>
        <v>6.9</v>
      </c>
      <c r="CD529" s="60">
        <f>'2025'!CE59</f>
        <v>501</v>
      </c>
      <c r="CE529" s="61">
        <f>'2025'!CF59</f>
        <v>2730</v>
      </c>
      <c r="CF529" s="61">
        <f>'2025'!CG59</f>
        <v>82</v>
      </c>
      <c r="CG529" s="61">
        <f>'2025'!CH59</f>
        <v>52</v>
      </c>
      <c r="CH529" s="61">
        <f>'2025'!CI59</f>
        <v>3</v>
      </c>
      <c r="CI529" s="61">
        <f>'2025'!CJ59</f>
        <v>0</v>
      </c>
      <c r="CJ529" s="62">
        <f>'2025'!CK59</f>
        <v>0.82</v>
      </c>
      <c r="CK529" s="62">
        <f>'2025'!CL59</f>
        <v>1.35</v>
      </c>
      <c r="CL529" s="62">
        <f>'2025'!CM59</f>
        <v>1.67</v>
      </c>
      <c r="CM529" s="62">
        <f>'2025'!CN59</f>
        <v>4.7</v>
      </c>
      <c r="CN529" s="62">
        <f>'2025'!CO59</f>
        <v>9.6999999999999993</v>
      </c>
      <c r="CO529" s="62">
        <f>'2025'!CT59</f>
        <v>50</v>
      </c>
      <c r="CP529" s="62">
        <f>'2025'!CU59</f>
        <v>11.9</v>
      </c>
      <c r="CQ529" s="62">
        <f>'2025'!CV59</f>
        <v>96.3</v>
      </c>
      <c r="CR529" s="63">
        <f>'2025'!CW59</f>
        <v>3.7</v>
      </c>
      <c r="CS529" s="60">
        <f>'2025'!CX59</f>
        <v>666</v>
      </c>
      <c r="CT529" s="61">
        <f>'2025'!CY59</f>
        <v>3625.7</v>
      </c>
      <c r="CU529" s="61">
        <f>'2025'!CZ59</f>
        <v>66</v>
      </c>
      <c r="CV529" s="61">
        <f>'2025'!DA59</f>
        <v>42</v>
      </c>
      <c r="CW529" s="61">
        <f>'2025'!DB59</f>
        <v>5</v>
      </c>
      <c r="CX529" s="61">
        <f>'2025'!DC59</f>
        <v>27.3</v>
      </c>
      <c r="CY529" s="62">
        <f>'2025'!DD59</f>
        <v>1.3</v>
      </c>
      <c r="CZ529" s="62">
        <f>'2025'!DE59</f>
        <v>2.0699999999999998</v>
      </c>
      <c r="DA529" s="62">
        <f>'2025'!DF59</f>
        <v>1.82</v>
      </c>
      <c r="DB529" s="62">
        <f>'2025'!DG59</f>
        <v>4.4000000000000004</v>
      </c>
      <c r="DC529" s="62">
        <f>'2025'!DH59</f>
        <v>16.3</v>
      </c>
      <c r="DD529" s="62">
        <f>'2025'!DM59</f>
        <v>53.3</v>
      </c>
      <c r="DE529" s="62">
        <f>'2025'!DN59</f>
        <v>10.6</v>
      </c>
      <c r="DF529" s="62">
        <f>'2025'!DO59</f>
        <v>89.4</v>
      </c>
      <c r="DG529" s="63">
        <f>'2025'!DP59</f>
        <v>10.6</v>
      </c>
      <c r="DH529" s="60">
        <f>'2025'!DQ59</f>
        <v>620</v>
      </c>
      <c r="DI529" s="61">
        <f>'2025'!DR59</f>
        <v>3308.3999999999996</v>
      </c>
      <c r="DJ529" s="61">
        <f>'2025'!DS59</f>
        <v>87</v>
      </c>
      <c r="DK529" s="61">
        <f>'2025'!DT59</f>
        <v>56</v>
      </c>
      <c r="DL529" s="61">
        <f>'2025'!DU59</f>
        <v>4</v>
      </c>
      <c r="DM529" s="61">
        <f>'2025'!DV59</f>
        <v>21.6</v>
      </c>
      <c r="DN529" s="62">
        <f>'2025'!DW59</f>
        <v>0.77</v>
      </c>
      <c r="DO529" s="62">
        <f>'2025'!DX59</f>
        <v>0</v>
      </c>
      <c r="DP529" s="62">
        <f>'2025'!DY59</f>
        <v>1.25</v>
      </c>
      <c r="DQ529" s="62">
        <f>'2025'!DZ59</f>
        <v>3.8</v>
      </c>
      <c r="DR529" s="62">
        <f>'2025'!EA59</f>
        <v>12.7</v>
      </c>
      <c r="DS529" s="62">
        <f>'2025'!EF59</f>
        <v>35.299999999999997</v>
      </c>
      <c r="DT529" s="62">
        <f>'2025'!EG59</f>
        <v>1.8</v>
      </c>
      <c r="DU529" s="62">
        <f>'2025'!EH59</f>
        <v>91.5</v>
      </c>
      <c r="DV529" s="63">
        <f>'2025'!EI59</f>
        <v>8.5</v>
      </c>
    </row>
    <row r="530" spans="1:126" ht="15.75" customHeight="1" x14ac:dyDescent="0.2">
      <c r="A530" s="30">
        <f t="shared" si="57"/>
        <v>528</v>
      </c>
      <c r="B530" s="31">
        <f>'2018'!A39</f>
        <v>37</v>
      </c>
      <c r="C530" s="31">
        <v>2018</v>
      </c>
      <c r="D530" s="32" t="str">
        <f>'2018'!B39</f>
        <v>Braxton Berrios</v>
      </c>
      <c r="E530" s="32" t="str" cm="1">
        <f t="array" ref="E530">_xlfn.IFS(F530&gt;12.5,"Cornerstone",AND(F530&gt;11.995,F530&lt;12.5),"Elite",AND(F530&gt;11,F530&lt;12.995),"Elite Upside",AND(F530&gt;=9.69,F530&lt;10.999),"Upside",AND(F530&gt;8.4,F530&lt;9.999),"Upside Lite",AND(F530&gt;7.25,F530&lt;8.999),"Outlier",AND(F530&gt;=6,F530&lt;7.25),"Outlier Lite",F530&lt;6.999,"Purgatory")</f>
        <v>Purgatory</v>
      </c>
      <c r="F530" s="33">
        <f>'2018'!C39</f>
        <v>4.169999999999999</v>
      </c>
      <c r="G530" s="33">
        <f t="shared" si="58"/>
        <v>14.099999999999998</v>
      </c>
      <c r="H530" s="303">
        <f t="shared" si="59"/>
        <v>-2.4459452214036594</v>
      </c>
      <c r="I530" s="34" t="str">
        <f>'2018'!D39</f>
        <v>Miami</v>
      </c>
      <c r="J530" s="35">
        <f>'2018'!E39</f>
        <v>4</v>
      </c>
      <c r="K530" s="36">
        <f>'2018'!F39</f>
        <v>34978</v>
      </c>
      <c r="L530" s="37">
        <f>'2018'!G39</f>
        <v>29.997260273972604</v>
      </c>
      <c r="M530" s="37" t="str">
        <f>'2018'!H39</f>
        <v>SR</v>
      </c>
      <c r="N530" s="37">
        <f>'2018'!I39</f>
        <v>22.56986301369863</v>
      </c>
      <c r="O530" s="37" t="str">
        <f>'2018'!J39</f>
        <v>Hybrid</v>
      </c>
      <c r="P530" s="37" t="str">
        <f>'2018'!K39</f>
        <v>RAT</v>
      </c>
      <c r="Q530" s="37" t="str">
        <f>'2018'!L39</f>
        <v>Poor Earner</v>
      </c>
      <c r="R530" s="55">
        <f>'2018'!M39</f>
        <v>69</v>
      </c>
      <c r="S530" s="55">
        <f>'2018'!N39</f>
        <v>190</v>
      </c>
      <c r="T530" s="231">
        <f t="shared" si="60"/>
        <v>28.057784323928235</v>
      </c>
      <c r="U530" s="35">
        <f>'2018'!O39</f>
        <v>4.4400000000000004</v>
      </c>
      <c r="V530" s="56">
        <f>'2018'!P39</f>
        <v>6</v>
      </c>
      <c r="W530" s="57">
        <f>'2018'!Q39</f>
        <v>0</v>
      </c>
      <c r="X530" s="58">
        <f>'2018'!R39</f>
        <v>7.1406586642043704E-2</v>
      </c>
      <c r="Y530" s="58">
        <f>'2018'!S39</f>
        <v>2.3875624652970572E-2</v>
      </c>
      <c r="Z530" s="58">
        <f>'2018'!T39</f>
        <v>4.9943883277216612E-2</v>
      </c>
      <c r="AA530" s="58">
        <f>'2018'!U39</f>
        <v>0.21535045987947987</v>
      </c>
      <c r="AB530" s="58">
        <f>'2018'!V39</f>
        <v>0.21535045987947987</v>
      </c>
      <c r="AC530" s="59">
        <f>'2018'!W39</f>
        <v>0.20458293688550586</v>
      </c>
      <c r="AD530" s="42">
        <f>'2018'!X39</f>
        <v>21.931506849315067</v>
      </c>
      <c r="AE530" s="43">
        <f>'2018'!Y39</f>
        <v>1.69</v>
      </c>
      <c r="AF530" s="43">
        <f>'2018'!Z39</f>
        <v>4.7</v>
      </c>
      <c r="AG530" s="43">
        <f>'2018'!AA39</f>
        <v>16</v>
      </c>
      <c r="AH530" s="43">
        <f>'2018'!AB39</f>
        <v>0.62</v>
      </c>
      <c r="AI530" s="43">
        <f>'2018'!AC39</f>
        <v>1.58</v>
      </c>
      <c r="AJ530" s="44">
        <f>'2018'!AD39</f>
        <v>2.4889543446244475E-2</v>
      </c>
      <c r="AK530" s="44">
        <f>'2018'!AE39</f>
        <v>0.18418262150220913</v>
      </c>
      <c r="AL530" s="45">
        <f>'2018'!AF39</f>
        <v>6.8000000000000005E-2</v>
      </c>
      <c r="AM530" s="46">
        <f>DS530/100</f>
        <v>0.7</v>
      </c>
      <c r="AN530" s="45">
        <f>'2018'!AG39</f>
        <v>0.4375</v>
      </c>
      <c r="AO530" s="45">
        <f>'2018'!AH39</f>
        <v>0.5625</v>
      </c>
      <c r="AP530" s="43">
        <f>'2018'!AI39</f>
        <v>97.780378974648457</v>
      </c>
      <c r="AQ530" s="47">
        <f>'2018'!AJ39</f>
        <v>88.939430378224642</v>
      </c>
      <c r="AR530" s="48">
        <f>'2018'!AK39</f>
        <v>5</v>
      </c>
      <c r="AS530" s="49">
        <f>'2018'!AL39</f>
        <v>3</v>
      </c>
      <c r="AT530" s="49">
        <f>'2018'!AM39</f>
        <v>2</v>
      </c>
      <c r="AU530" s="49">
        <f>'2018'!AN39</f>
        <v>2</v>
      </c>
      <c r="AV530" s="49">
        <f>'2018'!AO39</f>
        <v>9</v>
      </c>
      <c r="AW530" s="49">
        <f>'2018'!AP39</f>
        <v>4</v>
      </c>
      <c r="AX530" s="49">
        <f>'2018'!AQ39</f>
        <v>2</v>
      </c>
      <c r="AY530" s="50">
        <f>'2018'!AR39</f>
        <v>0</v>
      </c>
      <c r="AZ530" s="60">
        <f>'2018'!AS39</f>
        <v>0</v>
      </c>
      <c r="BA530" s="61">
        <f>'2018'!AT39</f>
        <v>3452</v>
      </c>
      <c r="BB530" s="61">
        <f>'2018'!AU39</f>
        <v>0</v>
      </c>
      <c r="BC530" s="61">
        <f>'2018'!AV39</f>
        <v>0</v>
      </c>
      <c r="BD530" s="61">
        <f>'2018'!AW39</f>
        <v>0</v>
      </c>
      <c r="BE530" s="61">
        <f>'2018'!AX39</f>
        <v>0</v>
      </c>
      <c r="BF530" s="62">
        <f>'2018'!AY39</f>
        <v>0</v>
      </c>
      <c r="BG530" s="62">
        <f>'2018'!AZ39</f>
        <v>0</v>
      </c>
      <c r="BH530" s="62">
        <f>'2018'!BA39</f>
        <v>0</v>
      </c>
      <c r="BI530" s="62">
        <f>'2018'!BB39</f>
        <v>0</v>
      </c>
      <c r="BJ530" s="62">
        <f>'2018'!BC39</f>
        <v>0</v>
      </c>
      <c r="BK530" s="62">
        <f>'2018'!BD39</f>
        <v>0</v>
      </c>
      <c r="BL530" s="62">
        <f>'2018'!BE39</f>
        <v>0</v>
      </c>
      <c r="BM530" s="62">
        <f>'2018'!BF39</f>
        <v>0</v>
      </c>
      <c r="BN530" s="63">
        <f>'2018'!BG39</f>
        <v>0</v>
      </c>
      <c r="BO530" s="60">
        <f>'2018'!BH39</f>
        <v>232</v>
      </c>
      <c r="BP530" s="61">
        <f>'2018'!BI39</f>
        <v>3249</v>
      </c>
      <c r="BQ530" s="61">
        <f>'2018'!BJ39</f>
        <v>41</v>
      </c>
      <c r="BR530" s="61">
        <f>'2018'!BK39</f>
        <v>21</v>
      </c>
      <c r="BS530" s="61">
        <f>'2018'!BL39</f>
        <v>3</v>
      </c>
      <c r="BT530" s="61">
        <f>'2018'!BM39</f>
        <v>26</v>
      </c>
      <c r="BU530" s="62">
        <f>'2018'!BN39</f>
        <v>0</v>
      </c>
      <c r="BV530" s="62">
        <f>'2018'!BO39</f>
        <v>0</v>
      </c>
      <c r="BW530" s="62">
        <f>'2018'!BP39</f>
        <v>1.18</v>
      </c>
      <c r="BX530" s="62">
        <f>'2018'!BQ39</f>
        <v>2.8</v>
      </c>
      <c r="BY530" s="62">
        <f>'2018'!BR39</f>
        <v>11.7</v>
      </c>
      <c r="BZ530" s="62">
        <f>'2018'!BS39</f>
        <v>0</v>
      </c>
      <c r="CA530" s="62">
        <f>'2018'!BT39</f>
        <v>8.6999999999999993</v>
      </c>
      <c r="CB530" s="62">
        <f>'2018'!BU39</f>
        <v>12.8</v>
      </c>
      <c r="CC530" s="63">
        <f>'2018'!BV39</f>
        <v>87.2</v>
      </c>
      <c r="CD530" s="60">
        <f>'2018'!BW39</f>
        <v>86</v>
      </c>
      <c r="CE530" s="61">
        <f>'2018'!BX39</f>
        <v>3602</v>
      </c>
      <c r="CF530" s="61">
        <f>'2018'!BY39</f>
        <v>14</v>
      </c>
      <c r="CG530" s="61">
        <f>'2018'!BZ39</f>
        <v>12</v>
      </c>
      <c r="CH530" s="61">
        <f>'2018'!CA39</f>
        <v>0</v>
      </c>
      <c r="CI530" s="61">
        <f>'2018'!CB39</f>
        <v>18</v>
      </c>
      <c r="CJ530" s="62">
        <f>'2018'!CC39</f>
        <v>0</v>
      </c>
      <c r="CK530" s="62">
        <f>'2018'!CD39</f>
        <v>0</v>
      </c>
      <c r="CL530" s="62">
        <f>'2018'!CE39</f>
        <v>1.1200000000000001</v>
      </c>
      <c r="CM530" s="62">
        <f>'2018'!CF39</f>
        <v>4.3</v>
      </c>
      <c r="CN530" s="62">
        <f>'2018'!CG39</f>
        <v>4.5</v>
      </c>
      <c r="CO530" s="62">
        <f>'2018'!CH39</f>
        <v>0</v>
      </c>
      <c r="CP530" s="62">
        <f>'2018'!CI39</f>
        <v>0</v>
      </c>
      <c r="CQ530" s="62">
        <f>'2018'!CJ39</f>
        <v>4.8</v>
      </c>
      <c r="CR530" s="63">
        <f>'2018'!CK39</f>
        <v>95.2</v>
      </c>
      <c r="CS530" s="60">
        <f>'2018'!CL39</f>
        <v>178</v>
      </c>
      <c r="CT530" s="61">
        <f>'2018'!CM39</f>
        <v>3564</v>
      </c>
      <c r="CU530" s="61">
        <f>'2018'!CN39</f>
        <v>21</v>
      </c>
      <c r="CV530" s="61">
        <f>'2018'!CO39</f>
        <v>12</v>
      </c>
      <c r="CW530" s="61">
        <f>'2018'!CP39</f>
        <v>2</v>
      </c>
      <c r="CX530" s="61">
        <f>'2018'!CQ39</f>
        <v>27</v>
      </c>
      <c r="CY530" s="62">
        <f>'2018'!CR39</f>
        <v>0.52</v>
      </c>
      <c r="CZ530" s="62">
        <f>'2018'!CS39</f>
        <v>0.49</v>
      </c>
      <c r="DA530" s="62">
        <f>'2018'!CT39</f>
        <v>1.1399999999999999</v>
      </c>
      <c r="DB530" s="62">
        <f>'2018'!CU39</f>
        <v>4.0999999999999996</v>
      </c>
      <c r="DC530" s="62">
        <f>'2018'!CV39</f>
        <v>16</v>
      </c>
      <c r="DD530" s="62">
        <f>'2018'!CW39</f>
        <v>0</v>
      </c>
      <c r="DE530" s="62">
        <f>'2018'!CX39</f>
        <v>7.7</v>
      </c>
      <c r="DF530" s="62">
        <f>'2018'!CY39</f>
        <v>84.6</v>
      </c>
      <c r="DG530" s="63">
        <f>'2018'!CZ39</f>
        <v>15.4</v>
      </c>
      <c r="DH530" s="60">
        <f>'2018'!DA39</f>
        <v>679</v>
      </c>
      <c r="DI530" s="61">
        <f>'2018'!DB39</f>
        <v>3153</v>
      </c>
      <c r="DJ530" s="61">
        <f>'2018'!DC39</f>
        <v>84</v>
      </c>
      <c r="DK530" s="61">
        <f>'2018'!DD39</f>
        <v>55</v>
      </c>
      <c r="DL530" s="61">
        <f>'2018'!DE39</f>
        <v>9</v>
      </c>
      <c r="DM530" s="61">
        <f>'2018'!DF39</f>
        <v>26</v>
      </c>
      <c r="DN530" s="62">
        <f>'2018'!DG39</f>
        <v>0.62</v>
      </c>
      <c r="DO530" s="62">
        <f>'2018'!DH39</f>
        <v>1.58</v>
      </c>
      <c r="DP530" s="62">
        <f>'2018'!DI39</f>
        <v>1.69</v>
      </c>
      <c r="DQ530" s="62">
        <f>'2018'!DJ39</f>
        <v>4.7</v>
      </c>
      <c r="DR530" s="62">
        <f>'2018'!DK39</f>
        <v>10.9</v>
      </c>
      <c r="DS530" s="62">
        <f>'2018'!DP39</f>
        <v>70</v>
      </c>
      <c r="DT530" s="62">
        <f>'2018'!DQ39</f>
        <v>6.8</v>
      </c>
      <c r="DU530" s="62">
        <f>'2018'!DR39</f>
        <v>2.9</v>
      </c>
      <c r="DV530" s="63">
        <f>'2018'!DS39</f>
        <v>97.1</v>
      </c>
    </row>
    <row r="531" spans="1:126" ht="15.75" customHeight="1" x14ac:dyDescent="0.2">
      <c r="A531" s="30">
        <f t="shared" si="57"/>
        <v>529</v>
      </c>
      <c r="B531" s="31">
        <f>'2023'!A65</f>
        <v>63</v>
      </c>
      <c r="C531" s="31">
        <v>2023</v>
      </c>
      <c r="D531" s="32" t="str">
        <f>'2023'!B65</f>
        <v>Ty Scott</v>
      </c>
      <c r="E531" s="32" t="str" cm="1">
        <f t="array" ref="E531">_xlfn.IFS(F531&gt;12.5,"Cornerstone",AND(F531&gt;11.995,F531&lt;12.5),"Elite",AND(F531&gt;11,F531&lt;12.995),"Elite Upside",AND(F531&gt;=9.69,F531&lt;10.999),"Upside",AND(F531&gt;8.4,F531&lt;9.999),"Upside Lite",AND(F531&gt;7.25,F531&lt;8.999),"Outlier",AND(F531&gt;=6,F531&lt;7.25),"Outlier Lite",F531&lt;6.999,"Purgatory")</f>
        <v>Purgatory</v>
      </c>
      <c r="F531" s="33">
        <f>'2023'!C65</f>
        <v>4.1571428571428575</v>
      </c>
      <c r="G531" s="33">
        <f t="shared" si="58"/>
        <v>13.900000000000002</v>
      </c>
      <c r="H531" s="303">
        <f t="shared" si="59"/>
        <v>-2.4533246357464127</v>
      </c>
      <c r="I531" s="34" t="str">
        <f>'2023'!D65</f>
        <v>Missouri State</v>
      </c>
      <c r="J531" s="35">
        <f>'2023'!E65</f>
        <v>11</v>
      </c>
      <c r="K531" s="36">
        <f>'2023'!F65</f>
        <v>36246</v>
      </c>
      <c r="L531" s="37">
        <f>'2023'!G65</f>
        <v>26.523287671232875</v>
      </c>
      <c r="M531" s="37" t="str">
        <f>'2023'!H65</f>
        <v>JR</v>
      </c>
      <c r="N531" s="37">
        <f>'2023'!I65</f>
        <v>24.101369863013698</v>
      </c>
      <c r="O531" s="37" t="str">
        <f>'2023'!J65</f>
        <v>Hybrid</v>
      </c>
      <c r="P531" s="37" t="str">
        <f>'2023'!K65</f>
        <v>PROTO X</v>
      </c>
      <c r="Q531" s="37" t="str">
        <f>'2023'!L65</f>
        <v>Poor Earner</v>
      </c>
      <c r="R531" s="35">
        <f>'2023'!M65</f>
        <v>75</v>
      </c>
      <c r="S531" s="35">
        <f>'2023'!N65</f>
        <v>200</v>
      </c>
      <c r="T531" s="231">
        <f t="shared" si="60"/>
        <v>24.998009107129327</v>
      </c>
      <c r="U531" s="35">
        <f>'2023'!O65</f>
        <v>4.59</v>
      </c>
      <c r="V531" s="38">
        <f>'2023'!P65</f>
        <v>0</v>
      </c>
      <c r="W531" s="57">
        <f>'2023'!Q65</f>
        <v>3.0978934324659233E-3</v>
      </c>
      <c r="X531" s="58">
        <f>'2023'!R65</f>
        <v>0.18409425625920472</v>
      </c>
      <c r="Y531" s="58">
        <f>'2023'!S65</f>
        <v>2.8835063437139558E-2</v>
      </c>
      <c r="Z531" s="58">
        <f>'2023'!T65</f>
        <v>0.40883977900552487</v>
      </c>
      <c r="AA531" s="58">
        <f>'2023'!U65</f>
        <v>0.24825046040515653</v>
      </c>
      <c r="AB531" s="58">
        <f>'2023'!V65</f>
        <v>0.32854511970534073</v>
      </c>
      <c r="AC531" s="59">
        <f>'2023'!W65</f>
        <v>0.19712707182320444</v>
      </c>
      <c r="AD531" s="42">
        <f>'2023'!X65</f>
        <v>22.438356164383563</v>
      </c>
      <c r="AE531" s="43">
        <f>'2023'!Y65</f>
        <v>2.6</v>
      </c>
      <c r="AF531" s="43">
        <f>'2023'!Z65</f>
        <v>6.7</v>
      </c>
      <c r="AG531" s="43">
        <f>'2023'!AA65</f>
        <v>10.7</v>
      </c>
      <c r="AH531" s="43">
        <f>'2023'!AB65</f>
        <v>0</v>
      </c>
      <c r="AI531" s="43">
        <f>'2023'!AC65</f>
        <v>0</v>
      </c>
      <c r="AJ531" s="44">
        <f>'2023'!AD65</f>
        <v>1.9421364985163208E-2</v>
      </c>
      <c r="AK531" s="44">
        <f>'2023'!AE65</f>
        <v>-1.9421364985163208E-2</v>
      </c>
      <c r="AL531" s="45">
        <f>'2023'!AF65</f>
        <v>0.113</v>
      </c>
      <c r="AM531" s="46">
        <f>DD531/100</f>
        <v>0.66700000000000004</v>
      </c>
      <c r="AN531" s="45">
        <f>'2023'!AG65</f>
        <v>0.7330000000000001</v>
      </c>
      <c r="AO531" s="45">
        <f>'2023'!AH65</f>
        <v>0.26550000000000001</v>
      </c>
      <c r="AP531" s="43">
        <f>'2023'!AI65</f>
        <v>90.117523648372085</v>
      </c>
      <c r="AQ531" s="47">
        <f>'2023'!AJ65</f>
        <v>92.890250838925596</v>
      </c>
      <c r="AR531" s="48">
        <f>'2023'!AK65</f>
        <v>5</v>
      </c>
      <c r="AS531" s="49">
        <f>'2023'!AL65</f>
        <v>2</v>
      </c>
      <c r="AT531" s="49">
        <f>'2023'!AM65</f>
        <v>5</v>
      </c>
      <c r="AU531" s="49">
        <f>'2023'!AN65</f>
        <v>4</v>
      </c>
      <c r="AV531" s="49">
        <f>'2023'!AO65</f>
        <v>6</v>
      </c>
      <c r="AW531" s="49">
        <f>'2023'!AP65</f>
        <v>5</v>
      </c>
      <c r="AX531" s="49">
        <f>'2023'!AQ65</f>
        <v>0</v>
      </c>
      <c r="AY531" s="50">
        <f>'2023'!AR65</f>
        <v>0</v>
      </c>
      <c r="AZ531" s="60">
        <f>'2023'!AS65</f>
        <v>5</v>
      </c>
      <c r="BA531" s="61">
        <f>'2023'!AT65</f>
        <v>1614</v>
      </c>
      <c r="BB531" s="61">
        <f>'2023'!AU65</f>
        <v>4</v>
      </c>
      <c r="BC531" s="61">
        <f>'2023'!AV65</f>
        <v>1</v>
      </c>
      <c r="BD531" s="61">
        <f>'2023'!AW65</f>
        <v>0</v>
      </c>
      <c r="BE531" s="61">
        <f>'2023'!AX65</f>
        <v>0</v>
      </c>
      <c r="BF531" s="62">
        <f>'2023'!AY65</f>
        <v>0.04</v>
      </c>
      <c r="BG531" s="62">
        <f>'2023'!AZ65</f>
        <v>0.12</v>
      </c>
      <c r="BH531" s="62">
        <f>'2023'!BA65</f>
        <v>0</v>
      </c>
      <c r="BI531" s="62">
        <f>'2023'!BA65</f>
        <v>0</v>
      </c>
      <c r="BJ531" s="62">
        <f>'2023'!BC65</f>
        <v>0</v>
      </c>
      <c r="BK531" s="62">
        <f>'2023'!BH65</f>
        <v>50</v>
      </c>
      <c r="BL531" s="62">
        <f>'2023'!BI65</f>
        <v>0</v>
      </c>
      <c r="BM531" s="62">
        <f>'2023'!BJ65</f>
        <v>47.1</v>
      </c>
      <c r="BN531" s="63">
        <f>'2023'!BK65</f>
        <v>52.9</v>
      </c>
      <c r="BO531" s="60">
        <f>'2023'!BL65</f>
        <v>650</v>
      </c>
      <c r="BP531" s="61">
        <f>'2023'!BM65</f>
        <v>3530.7999999999997</v>
      </c>
      <c r="BQ531" s="61">
        <f>'2023'!BN65</f>
        <v>69</v>
      </c>
      <c r="BR531" s="61">
        <f>'2023'!BO65</f>
        <v>37</v>
      </c>
      <c r="BS531" s="61">
        <f>'2023'!BP65</f>
        <v>5</v>
      </c>
      <c r="BT531" s="61">
        <f>'2023'!BQ65</f>
        <v>0</v>
      </c>
      <c r="BU531" s="62">
        <f>'2023'!BR65</f>
        <v>0.62</v>
      </c>
      <c r="BV531" s="62">
        <f>'2023'!BS65</f>
        <v>1.45</v>
      </c>
      <c r="BW531" s="62">
        <f>'2023'!BT65</f>
        <v>0</v>
      </c>
      <c r="BX531" s="62">
        <f>'2023'!BU65</f>
        <v>3.8</v>
      </c>
      <c r="BY531" s="62">
        <f>'2023'!BV65</f>
        <v>14.8</v>
      </c>
      <c r="BZ531" s="62">
        <f>'2023'!CA65</f>
        <v>45.5</v>
      </c>
      <c r="CA531" s="62">
        <f>'2023'!CB65</f>
        <v>9.8000000000000007</v>
      </c>
      <c r="CB531" s="62">
        <f>'2023'!CC65</f>
        <v>72</v>
      </c>
      <c r="CC531" s="63">
        <f>'2023'!CD65</f>
        <v>28</v>
      </c>
      <c r="CD531" s="60">
        <f>'2023'!CE65</f>
        <v>35</v>
      </c>
      <c r="CE531" s="61">
        <f>'2023'!CF65</f>
        <v>1213.8000000000002</v>
      </c>
      <c r="CF531" s="61">
        <f>'2023'!CG65</f>
        <v>7</v>
      </c>
      <c r="CG531" s="61">
        <f>'2023'!CH65</f>
        <v>4</v>
      </c>
      <c r="CH531" s="61">
        <f>'2023'!CI65</f>
        <v>0</v>
      </c>
      <c r="CI531" s="61">
        <f>'2023'!CJ65</f>
        <v>0</v>
      </c>
      <c r="CJ531" s="62">
        <f>'2023'!CK65</f>
        <v>0.22</v>
      </c>
      <c r="CK531" s="62">
        <f>'2023'!CL65</f>
        <v>0.43</v>
      </c>
      <c r="CL531" s="62">
        <f>'2023'!CM65</f>
        <v>0</v>
      </c>
      <c r="CM531" s="62">
        <f>'2023'!CN65</f>
        <v>0</v>
      </c>
      <c r="CN531" s="62">
        <f>'2023'!CO65</f>
        <v>0</v>
      </c>
      <c r="CO531" s="62">
        <f>'2023'!CT65</f>
        <v>0</v>
      </c>
      <c r="CP531" s="62">
        <f>'2023'!CU65</f>
        <v>0</v>
      </c>
      <c r="CQ531" s="62">
        <f>'2023'!CV65</f>
        <v>92.3</v>
      </c>
      <c r="CR531" s="63">
        <f>'2023'!CW65</f>
        <v>7.7</v>
      </c>
      <c r="CS531" s="60">
        <f>'2023'!CX65</f>
        <v>1110</v>
      </c>
      <c r="CT531" s="61">
        <f>'2023'!CY65</f>
        <v>2715</v>
      </c>
      <c r="CU531" s="61">
        <f>'2023'!CZ65</f>
        <v>97</v>
      </c>
      <c r="CV531" s="61">
        <f>'2023'!DA65</f>
        <v>66</v>
      </c>
      <c r="CW531" s="61">
        <f>'2023'!DB65</f>
        <v>8</v>
      </c>
      <c r="CX531" s="61">
        <f>'2023'!DC65</f>
        <v>0</v>
      </c>
      <c r="CY531" s="62">
        <f>'2023'!DD65</f>
        <v>0</v>
      </c>
      <c r="CZ531" s="62">
        <f>'2023'!DE65</f>
        <v>0</v>
      </c>
      <c r="DA531" s="62">
        <f>'2023'!DF65</f>
        <v>2.6</v>
      </c>
      <c r="DB531" s="62">
        <f>'2023'!DG65</f>
        <v>6.7</v>
      </c>
      <c r="DC531" s="62">
        <f>'2023'!DH65</f>
        <v>11.9</v>
      </c>
      <c r="DD531" s="62">
        <f>'2023'!DM65</f>
        <v>66.7</v>
      </c>
      <c r="DE531" s="62">
        <f>'2023'!DN65</f>
        <v>8.3000000000000007</v>
      </c>
      <c r="DF531" s="62">
        <f>'2023'!DO65</f>
        <v>71.7</v>
      </c>
      <c r="DG531" s="63">
        <f>'2023'!DP65</f>
        <v>28.3</v>
      </c>
      <c r="DH531" s="60">
        <f>'2023'!DQ65</f>
        <v>674</v>
      </c>
      <c r="DI531" s="61">
        <f>'2023'!DR65</f>
        <v>2715</v>
      </c>
      <c r="DJ531" s="61">
        <f>'2023'!DS65</f>
        <v>0</v>
      </c>
      <c r="DK531" s="61">
        <f>'2023'!DT65</f>
        <v>47</v>
      </c>
      <c r="DL531" s="61">
        <f>'2023'!DU65</f>
        <v>5</v>
      </c>
      <c r="DM531" s="61">
        <f>'2023'!DV65</f>
        <v>0</v>
      </c>
      <c r="DN531" s="62">
        <f>'2023'!DW65</f>
        <v>0</v>
      </c>
      <c r="DO531" s="62">
        <f>'2023'!DX65</f>
        <v>0</v>
      </c>
      <c r="DP531" s="62">
        <f>'2023'!DY65</f>
        <v>1.87</v>
      </c>
      <c r="DQ531" s="62">
        <f>'2023'!DZ65</f>
        <v>4.9000000000000004</v>
      </c>
      <c r="DR531" s="62">
        <f>'2023'!EA65</f>
        <v>10.7</v>
      </c>
      <c r="DS531" s="62">
        <f>'2023'!EF65</f>
        <v>71.400000000000006</v>
      </c>
      <c r="DT531" s="62">
        <f>'2023'!EG65</f>
        <v>11.3</v>
      </c>
      <c r="DU531" s="62">
        <f>'2023'!EH65</f>
        <v>74.900000000000006</v>
      </c>
      <c r="DV531" s="63">
        <f>'2023'!EI65</f>
        <v>24.8</v>
      </c>
    </row>
    <row r="532" spans="1:126" ht="15.75" customHeight="1" x14ac:dyDescent="0.2">
      <c r="A532" s="30">
        <f t="shared" si="57"/>
        <v>530</v>
      </c>
      <c r="B532" s="31">
        <f>'2026 - WIP'!A49</f>
        <v>47</v>
      </c>
      <c r="C532" s="31">
        <v>2026</v>
      </c>
      <c r="D532" s="32" t="str">
        <f>'2026 - WIP'!B49</f>
        <v>Jaden Bray</v>
      </c>
      <c r="E532" s="32" t="str" cm="1">
        <f t="array" ref="E532">_xlfn.IFS(F532&gt;12.5,"Cornerstone",AND(F532&gt;11.995,F532&lt;12.5),"Elite",AND(F532&gt;11,F532&lt;12.995),"Elite Upside",AND(F532&gt;=9.69,F532&lt;10.999),"Upside",AND(F532&gt;8.4,F532&lt;9.999),"Upside Lite",AND(F532&gt;7.25,F532&lt;8.999),"Outlier",AND(F532&gt;=6,F532&lt;7.25),"Outlier Lite",F532&lt;6.999,"Purgatory")</f>
        <v>Purgatory</v>
      </c>
      <c r="F532" s="33">
        <f>'2026 - WIP'!C49</f>
        <v>4.1514285714285721</v>
      </c>
      <c r="G532" s="33">
        <f t="shared" si="58"/>
        <v>13.8</v>
      </c>
      <c r="H532" s="303">
        <f t="shared" si="59"/>
        <v>-2.4566043754543028</v>
      </c>
      <c r="I532" s="34" t="str">
        <f>'2026 - WIP'!D49</f>
        <v>West Virginia</v>
      </c>
      <c r="J532" s="35">
        <f>'2026 - WIP'!E49</f>
        <v>3</v>
      </c>
      <c r="K532" s="36">
        <f>'2026 - WIP'!F49</f>
        <v>37474</v>
      </c>
      <c r="L532" s="37">
        <f>'2026 - WIP'!G49</f>
        <v>23.158904109589042</v>
      </c>
      <c r="M532" s="37" t="str">
        <f>'2026 - WIP'!H49</f>
        <v>RS SR</v>
      </c>
      <c r="N532" s="37">
        <f>'2026 - WIP'!I49</f>
        <v>23.739726027397261</v>
      </c>
      <c r="O532" s="37" t="str">
        <f>'2026 - WIP'!J49</f>
        <v>Wide</v>
      </c>
      <c r="P532" s="37" t="str">
        <f>'2026 - WIP'!K49</f>
        <v>DEEP</v>
      </c>
      <c r="Q532" s="37" t="str">
        <f>'2026 - WIP'!L49</f>
        <v>Poor Separator</v>
      </c>
      <c r="R532" s="35">
        <f>'2026 - WIP'!M49</f>
        <v>74</v>
      </c>
      <c r="S532" s="35">
        <f>'2026 - WIP'!N49</f>
        <v>200</v>
      </c>
      <c r="T532" s="231">
        <f t="shared" si="60"/>
        <v>25.678195987509579</v>
      </c>
      <c r="U532" s="35">
        <f>'2026 - WIP'!O49</f>
        <v>4.5</v>
      </c>
      <c r="V532" s="38">
        <f>'2026 - WIP'!P49</f>
        <v>0</v>
      </c>
      <c r="W532" s="57">
        <f>'2026 - WIP'!Q49</f>
        <v>8.9837573666810402E-2</v>
      </c>
      <c r="X532" s="58">
        <f>'2026 - WIP'!R49</f>
        <v>6.4400715563506267E-2</v>
      </c>
      <c r="Y532" s="58">
        <f>'2026 - WIP'!S49</f>
        <v>0.13815551537070525</v>
      </c>
      <c r="Z532" s="58">
        <f>'2026 - WIP'!T49</f>
        <v>6.7098741898589401E-2</v>
      </c>
      <c r="AA532" s="58">
        <f>'2026 - WIP'!U49</f>
        <v>0</v>
      </c>
      <c r="AB532" s="58">
        <f>'2026 - WIP'!V49</f>
        <v>0.10262712863464732</v>
      </c>
      <c r="AC532" s="59">
        <f>'2026 - WIP'!W49</f>
        <v>9.7495772202914943E-2</v>
      </c>
      <c r="AD532" s="42" t="str">
        <f>'2026 - WIP'!X49</f>
        <v>N/A</v>
      </c>
      <c r="AE532" s="43">
        <f>'2026 - WIP'!Y49</f>
        <v>1.76</v>
      </c>
      <c r="AF532" s="43">
        <f>'2026 - WIP'!Z49</f>
        <v>12.5</v>
      </c>
      <c r="AG532" s="43">
        <f>'2026 - WIP'!AA49</f>
        <v>24.8</v>
      </c>
      <c r="AH532" s="43">
        <f>'2026 - WIP'!AB49</f>
        <v>0</v>
      </c>
      <c r="AI532" s="43">
        <f>'2026 - WIP'!AC49</f>
        <v>0</v>
      </c>
      <c r="AJ532" s="44">
        <f>'2026 - WIP'!AD49</f>
        <v>0.06</v>
      </c>
      <c r="AK532" s="44">
        <f>'2026 - WIP'!AE49</f>
        <v>0.04</v>
      </c>
      <c r="AL532" s="45">
        <f>'2026 - WIP'!AF49</f>
        <v>0.33299999999999996</v>
      </c>
      <c r="AM532" s="46">
        <f>DS532/100</f>
        <v>0</v>
      </c>
      <c r="AN532" s="45">
        <f>'2026 - WIP'!AG49</f>
        <v>0.92599999999999993</v>
      </c>
      <c r="AO532" s="45">
        <f>'2026 - WIP'!AH49</f>
        <v>7.400000000000001E-2</v>
      </c>
      <c r="AP532" s="43">
        <f>'2026 - WIP'!AI49</f>
        <v>97.546105776558448</v>
      </c>
      <c r="AQ532" s="47">
        <f>'2026 - WIP'!AJ49</f>
        <v>98.543165091897194</v>
      </c>
      <c r="AR532" s="48">
        <f>'2026 - WIP'!AK49</f>
        <v>2</v>
      </c>
      <c r="AS532" s="49">
        <f>'2026 - WIP'!AL49</f>
        <v>0</v>
      </c>
      <c r="AT532" s="49">
        <f>'2026 - WIP'!AM49</f>
        <v>3</v>
      </c>
      <c r="AU532" s="49">
        <f>'2026 - WIP'!AN49</f>
        <v>10</v>
      </c>
      <c r="AV532" s="49">
        <f>'2026 - WIP'!AO49</f>
        <v>8</v>
      </c>
      <c r="AW532" s="49">
        <f>'2026 - WIP'!AP49</f>
        <v>6</v>
      </c>
      <c r="AX532" s="49">
        <f>'2026 - WIP'!AQ49</f>
        <v>0</v>
      </c>
      <c r="AY532" s="50">
        <f>'2026 - WIP'!AR49</f>
        <v>0</v>
      </c>
      <c r="AZ532" s="60">
        <f>'2026 - WIP'!AS49</f>
        <v>250</v>
      </c>
      <c r="BA532" s="61">
        <f>'2026 - WIP'!AT49</f>
        <v>2782.8</v>
      </c>
      <c r="BB532" s="61">
        <f>'2026 - WIP'!AU49</f>
        <v>27</v>
      </c>
      <c r="BC532" s="61">
        <f>'2026 - WIP'!AV49</f>
        <v>13</v>
      </c>
      <c r="BD532" s="61">
        <f>'2026 - WIP'!AW49</f>
        <v>2</v>
      </c>
      <c r="BE532" s="61">
        <f>'2026 - WIP'!AX49</f>
        <v>19.200000000000003</v>
      </c>
      <c r="BF532" s="62">
        <f>'2026 - WIP'!AY49</f>
        <v>0</v>
      </c>
      <c r="BG532" s="62">
        <f>'2026 - WIP'!AZ49</f>
        <v>0</v>
      </c>
      <c r="BH532" s="62">
        <f>'2026 - WIP'!BA49</f>
        <v>1.02</v>
      </c>
      <c r="BI532" s="62">
        <f>'2026 - WIP'!BB49</f>
        <v>6.8</v>
      </c>
      <c r="BJ532" s="62">
        <f>'2026 - WIP'!BC49</f>
        <v>15.9</v>
      </c>
      <c r="BK532" s="62">
        <f>'2026 - WIP'!BH49</f>
        <v>28.6</v>
      </c>
      <c r="BL532" s="62">
        <f>'2026 - WIP'!BI49</f>
        <v>23.5</v>
      </c>
      <c r="BM532" s="62">
        <f>'2026 - WIP'!BJ49</f>
        <v>95.1</v>
      </c>
      <c r="BN532" s="63">
        <f>'2026 - WIP'!BK49</f>
        <v>4.9000000000000004</v>
      </c>
      <c r="BO532" s="60">
        <f>'2026 - WIP'!BL49</f>
        <v>54</v>
      </c>
      <c r="BP532" s="61">
        <f>'2026 - WIP'!BM49</f>
        <v>838.5</v>
      </c>
      <c r="BQ532" s="61">
        <f>'2026 - WIP'!BN49</f>
        <v>19</v>
      </c>
      <c r="BR532" s="61">
        <f>'2026 - WIP'!BO49</f>
        <v>5</v>
      </c>
      <c r="BS532" s="61">
        <f>'2026 - WIP'!BP49</f>
        <v>0</v>
      </c>
      <c r="BT532" s="61">
        <f>'2026 - WIP'!BQ49</f>
        <v>5.4</v>
      </c>
      <c r="BU532" s="62">
        <f>'2026 - WIP'!BR49</f>
        <v>-0.01</v>
      </c>
      <c r="BV532" s="62">
        <f>'2026 - WIP'!BS49</f>
        <v>0</v>
      </c>
      <c r="BW532" s="62">
        <f>'2026 - WIP'!BT49</f>
        <v>0.69</v>
      </c>
      <c r="BX532" s="62">
        <f>'2026 - WIP'!BU49</f>
        <v>1</v>
      </c>
      <c r="BY532" s="62">
        <f>'2026 - WIP'!BV49</f>
        <v>18.7</v>
      </c>
      <c r="BZ532" s="62">
        <f>'2026 - WIP'!CA49</f>
        <v>0</v>
      </c>
      <c r="CA532" s="62">
        <f>'2026 - WIP'!CB49</f>
        <v>16.7</v>
      </c>
      <c r="CB532" s="62">
        <f>'2026 - WIP'!CC49</f>
        <v>96.4</v>
      </c>
      <c r="CC532" s="63">
        <f>'2026 - WIP'!CD49</f>
        <v>3.6</v>
      </c>
      <c r="CD532" s="60">
        <f>'2026 - WIP'!CE49</f>
        <v>382</v>
      </c>
      <c r="CE532" s="61">
        <f>'2026 - WIP'!CF49</f>
        <v>2765</v>
      </c>
      <c r="CF532" s="61">
        <f>'2026 - WIP'!CG49</f>
        <v>50</v>
      </c>
      <c r="CG532" s="61">
        <f>'2026 - WIP'!CH49</f>
        <v>30</v>
      </c>
      <c r="CH532" s="61">
        <f>'2026 - WIP'!CI49</f>
        <v>2</v>
      </c>
      <c r="CI532" s="61">
        <f>'2026 - WIP'!CJ49</f>
        <v>13</v>
      </c>
      <c r="CJ532" s="62">
        <f>'2026 - WIP'!CK49</f>
        <v>0.34</v>
      </c>
      <c r="CK532" s="62">
        <f>'2026 - WIP'!CL49</f>
        <v>0</v>
      </c>
      <c r="CL532" s="62">
        <f>'2026 - WIP'!CM49</f>
        <v>1.32</v>
      </c>
      <c r="CM532" s="62">
        <f>'2026 - WIP'!CN49</f>
        <v>3.8</v>
      </c>
      <c r="CN532" s="62">
        <f>'2026 - WIP'!CO49</f>
        <v>11.6</v>
      </c>
      <c r="CO532" s="62">
        <f>'2026 - WIP'!CT49</f>
        <v>63.6</v>
      </c>
      <c r="CP532" s="62">
        <f>'2026 - WIP'!CU49</f>
        <v>9.1</v>
      </c>
      <c r="CQ532" s="62">
        <f>'2026 - WIP'!CV49</f>
        <v>97</v>
      </c>
      <c r="CR532" s="63">
        <f>'2026 - WIP'!CW49</f>
        <v>3</v>
      </c>
      <c r="CS532" s="60">
        <f>'2026 - WIP'!CX49</f>
        <v>88</v>
      </c>
      <c r="CT532" s="61">
        <f>'2026 - WIP'!CY49</f>
        <v>1311.5</v>
      </c>
      <c r="CU532" s="61">
        <f>'2026 - WIP'!CZ49</f>
        <v>5</v>
      </c>
      <c r="CV532" s="61">
        <f>'2026 - WIP'!DA49</f>
        <v>2</v>
      </c>
      <c r="CW532" s="61">
        <f>'2026 - WIP'!DB49</f>
        <v>0</v>
      </c>
      <c r="CX532" s="61">
        <f>'2026 - WIP'!DC49</f>
        <v>9</v>
      </c>
      <c r="CY532" s="62">
        <f>'2026 - WIP'!DD49</f>
        <v>4.16</v>
      </c>
      <c r="CZ532" s="62">
        <f>'2026 - WIP'!DE49</f>
        <v>0</v>
      </c>
      <c r="DA532" s="62">
        <f>'2026 - WIP'!DF49</f>
        <v>1.76</v>
      </c>
      <c r="DB532" s="62">
        <f>'2026 - WIP'!DG49</f>
        <v>12.5</v>
      </c>
      <c r="DC532" s="62">
        <f>'2026 - WIP'!DH49</f>
        <v>24.8</v>
      </c>
      <c r="DD532" s="62">
        <f>'2026 - WIP'!DM49</f>
        <v>33.299999999999997</v>
      </c>
      <c r="DE532" s="62">
        <f>'2026 - WIP'!DN49</f>
        <v>33.299999999999997</v>
      </c>
      <c r="DF532" s="62">
        <f>'2026 - WIP'!DO49</f>
        <v>92.6</v>
      </c>
      <c r="DG532" s="63">
        <f>'2026 - WIP'!DP49</f>
        <v>7.4</v>
      </c>
      <c r="DH532" s="60">
        <f>'2026 - WIP'!DQ49</f>
        <v>0</v>
      </c>
      <c r="DI532" s="61">
        <f>'2026 - WIP'!DR49</f>
        <v>1</v>
      </c>
      <c r="DJ532" s="61">
        <f>'2026 - WIP'!DS49</f>
        <v>0</v>
      </c>
      <c r="DK532" s="61">
        <f>'2026 - WIP'!DT49</f>
        <v>0</v>
      </c>
      <c r="DL532" s="61">
        <f>'2026 - WIP'!DU49</f>
        <v>0</v>
      </c>
      <c r="DM532" s="61">
        <f>'2026 - WIP'!DV49</f>
        <v>0</v>
      </c>
      <c r="DN532" s="62">
        <f>'2026 - WIP'!DW49</f>
        <v>0</v>
      </c>
      <c r="DO532" s="62">
        <f>'2026 - WIP'!DX49</f>
        <v>0</v>
      </c>
      <c r="DP532" s="62">
        <f>'2026 - WIP'!DY49</f>
        <v>0</v>
      </c>
      <c r="DQ532" s="62">
        <f>'2026 - WIP'!DZ49</f>
        <v>0</v>
      </c>
      <c r="DR532" s="62">
        <f>'2026 - WIP'!EA49</f>
        <v>0</v>
      </c>
      <c r="DS532" s="62">
        <f>'2026 - WIP'!EF49</f>
        <v>0</v>
      </c>
      <c r="DT532" s="62">
        <f>'2026 - WIP'!EG49</f>
        <v>0</v>
      </c>
      <c r="DU532" s="62">
        <f>'2026 - WIP'!EH49</f>
        <v>0</v>
      </c>
      <c r="DV532" s="63">
        <f>'2026 - WIP'!EI49</f>
        <v>0</v>
      </c>
    </row>
    <row r="533" spans="1:126" ht="15.75" customHeight="1" x14ac:dyDescent="0.2">
      <c r="A533" s="30">
        <f t="shared" si="57"/>
        <v>531</v>
      </c>
      <c r="B533" s="31">
        <f>'2023'!A66</f>
        <v>64</v>
      </c>
      <c r="C533" s="31">
        <v>2023</v>
      </c>
      <c r="D533" s="32" t="str">
        <f>'2023'!B66</f>
        <v>Jaray Jenkins</v>
      </c>
      <c r="E533" s="32" t="str" cm="1">
        <f t="array" ref="E533">_xlfn.IFS(F533&gt;12.5,"Cornerstone",AND(F533&gt;11.995,F533&lt;12.5),"Elite",AND(F533&gt;11,F533&lt;12.995),"Elite Upside",AND(F533&gt;=9.69,F533&lt;10.999),"Upside",AND(F533&gt;8.4,F533&lt;9.999),"Upside Lite",AND(F533&gt;7.25,F533&lt;8.999),"Outlier",AND(F533&gt;=6,F533&lt;7.25),"Outlier Lite",F533&lt;6.999,"Purgatory")</f>
        <v>Purgatory</v>
      </c>
      <c r="F533" s="33">
        <f>'2023'!C66</f>
        <v>4.1500000000000004</v>
      </c>
      <c r="G533" s="33">
        <f t="shared" si="58"/>
        <v>13.600000000000001</v>
      </c>
      <c r="H533" s="303">
        <f t="shared" si="59"/>
        <v>-2.4574243103812758</v>
      </c>
      <c r="I533" s="34" t="str">
        <f>'2023'!D66</f>
        <v>LSU</v>
      </c>
      <c r="J533" s="35">
        <f>'2023'!E66</f>
        <v>1</v>
      </c>
      <c r="K533" s="36">
        <f>'2023'!F66</f>
        <v>36529</v>
      </c>
      <c r="L533" s="37">
        <f>'2023'!G66</f>
        <v>25.747945205479454</v>
      </c>
      <c r="M533" s="37" t="str">
        <f>'2023'!H66</f>
        <v>SR</v>
      </c>
      <c r="N533" s="37">
        <f>'2023'!I66</f>
        <v>23.326027397260273</v>
      </c>
      <c r="O533" s="37" t="str">
        <f>'2023'!J66</f>
        <v>Wide</v>
      </c>
      <c r="P533" s="37" t="str">
        <f>'2023'!K66</f>
        <v>SLOB</v>
      </c>
      <c r="Q533" s="37" t="str">
        <f>'2023'!L66</f>
        <v>Poor Separator</v>
      </c>
      <c r="R533" s="35">
        <f>'2023'!M66</f>
        <v>74</v>
      </c>
      <c r="S533" s="35">
        <f>'2023'!N66</f>
        <v>204</v>
      </c>
      <c r="T533" s="231">
        <f t="shared" si="60"/>
        <v>26.191759907259772</v>
      </c>
      <c r="U533" s="35">
        <f>'2023'!O66</f>
        <v>4.5999999999999996</v>
      </c>
      <c r="V533" s="38">
        <f>'2023'!P66</f>
        <v>0</v>
      </c>
      <c r="W533" s="57">
        <f>'2023'!Q66</f>
        <v>0</v>
      </c>
      <c r="X533" s="58">
        <f>'2023'!R66</f>
        <v>1.1122177954847278E-2</v>
      </c>
      <c r="Y533" s="58">
        <f>'2023'!S66</f>
        <v>0.12716207559256887</v>
      </c>
      <c r="Z533" s="58">
        <f>'2023'!T66</f>
        <v>0.15173039141604958</v>
      </c>
      <c r="AA533" s="58">
        <f>'2023'!U66</f>
        <v>0.10715611903877778</v>
      </c>
      <c r="AB533" s="58">
        <f>'2023'!V66</f>
        <v>0.12944325522741368</v>
      </c>
      <c r="AC533" s="59">
        <f>'2023'!W66</f>
        <v>0.12944325522741368</v>
      </c>
      <c r="AD533" s="42" t="str">
        <f>'2023'!X66</f>
        <v>N/A</v>
      </c>
      <c r="AE533" s="43">
        <f>'2023'!Y66</f>
        <v>1.78</v>
      </c>
      <c r="AF533" s="43">
        <f>'2023'!Z66</f>
        <v>4.0999999999999996</v>
      </c>
      <c r="AG533" s="43">
        <f>'2023'!AA66</f>
        <v>14.6</v>
      </c>
      <c r="AH533" s="43">
        <f>'2023'!AB66</f>
        <v>1.5</v>
      </c>
      <c r="AI533" s="43">
        <f>'2023'!AC66</f>
        <v>1.37</v>
      </c>
      <c r="AJ533" s="44">
        <f>'2023'!AD66</f>
        <v>4.1584158415841579E-2</v>
      </c>
      <c r="AK533" s="44">
        <f>'2023'!AE66</f>
        <v>9.7029702970297019E-2</v>
      </c>
      <c r="AL533" s="45">
        <f>'2023'!AF66</f>
        <v>6.9000000000000006E-2</v>
      </c>
      <c r="AM533" s="46">
        <f>DD533/100</f>
        <v>0.308</v>
      </c>
      <c r="AN533" s="45">
        <f>'2023'!AG66</f>
        <v>0.86049999999999993</v>
      </c>
      <c r="AO533" s="45">
        <f>'2023'!AH66</f>
        <v>0.13800000000000001</v>
      </c>
      <c r="AP533" s="43">
        <f>'2023'!AI66</f>
        <v>91.123173516389699</v>
      </c>
      <c r="AQ533" s="47">
        <f>'2023'!AJ66</f>
        <v>92.054581369880637</v>
      </c>
      <c r="AR533" s="48">
        <f>'2023'!AK66</f>
        <v>3</v>
      </c>
      <c r="AS533" s="49">
        <f>'2023'!AL66</f>
        <v>0</v>
      </c>
      <c r="AT533" s="49">
        <f>'2023'!AM66</f>
        <v>3</v>
      </c>
      <c r="AU533" s="49">
        <f>'2023'!AN66</f>
        <v>1</v>
      </c>
      <c r="AV533" s="49">
        <f>'2023'!AO66</f>
        <v>6</v>
      </c>
      <c r="AW533" s="49">
        <f>'2023'!AP66</f>
        <v>5</v>
      </c>
      <c r="AX533" s="49">
        <f>'2023'!AQ66</f>
        <v>0</v>
      </c>
      <c r="AY533" s="50">
        <f>'2023'!AR66</f>
        <v>1</v>
      </c>
      <c r="AZ533" s="60">
        <f>'2023'!AS66</f>
        <v>0</v>
      </c>
      <c r="BA533" s="61">
        <f>'2023'!AT66</f>
        <v>2970.5</v>
      </c>
      <c r="BB533" s="61">
        <f>'2023'!AU66</f>
        <v>0</v>
      </c>
      <c r="BC533" s="61">
        <f>'2023'!AV66</f>
        <v>0</v>
      </c>
      <c r="BD533" s="61">
        <f>'2023'!AW66</f>
        <v>0</v>
      </c>
      <c r="BE533" s="61">
        <f>'2023'!AX66</f>
        <v>0</v>
      </c>
      <c r="BF533" s="62">
        <f>'2023'!AY66</f>
        <v>0</v>
      </c>
      <c r="BG533" s="62">
        <f>'2023'!AZ66</f>
        <v>0</v>
      </c>
      <c r="BH533" s="62">
        <f>'2023'!BA66</f>
        <v>0</v>
      </c>
      <c r="BI533" s="62">
        <f>'2023'!BA66</f>
        <v>0</v>
      </c>
      <c r="BJ533" s="62">
        <f>'2023'!BC66</f>
        <v>0</v>
      </c>
      <c r="BK533" s="62">
        <f>'2023'!BH66</f>
        <v>0</v>
      </c>
      <c r="BL533" s="62">
        <f>'2023'!BI66</f>
        <v>0</v>
      </c>
      <c r="BM533" s="62">
        <f>'2023'!BJ66</f>
        <v>0</v>
      </c>
      <c r="BN533" s="63">
        <f>'2023'!BK66</f>
        <v>0</v>
      </c>
      <c r="BO533" s="60">
        <f>'2023'!BL66</f>
        <v>67</v>
      </c>
      <c r="BP533" s="61">
        <f>'2023'!BM66</f>
        <v>6024</v>
      </c>
      <c r="BQ533" s="61">
        <f>'2023'!BN66</f>
        <v>7</v>
      </c>
      <c r="BR533" s="61">
        <f>'2023'!BO66</f>
        <v>5</v>
      </c>
      <c r="BS533" s="61">
        <f>'2023'!BP66</f>
        <v>0</v>
      </c>
      <c r="BT533" s="61">
        <f>'2023'!BQ66</f>
        <v>61</v>
      </c>
      <c r="BU533" s="62">
        <f>'2023'!BR66</f>
        <v>1.1399999999999999</v>
      </c>
      <c r="BV533" s="62">
        <f>'2023'!BS66</f>
        <v>2.0299999999999998</v>
      </c>
      <c r="BW533" s="62">
        <f>'2023'!BT66</f>
        <v>1.72</v>
      </c>
      <c r="BX533" s="62">
        <f>'2023'!BU66</f>
        <v>0</v>
      </c>
      <c r="BY533" s="62">
        <f>'2023'!BV66</f>
        <v>0</v>
      </c>
      <c r="BZ533" s="62">
        <f>'2023'!CA66</f>
        <v>0</v>
      </c>
      <c r="CA533" s="62">
        <f>'2023'!CB66</f>
        <v>0</v>
      </c>
      <c r="CB533" s="62">
        <f>'2023'!CC66</f>
        <v>48.7</v>
      </c>
      <c r="CC533" s="63">
        <f>'2023'!CD66</f>
        <v>51.3</v>
      </c>
      <c r="CD533" s="60">
        <f>'2023'!CE66</f>
        <v>397</v>
      </c>
      <c r="CE533" s="61">
        <f>'2023'!CF66</f>
        <v>3122</v>
      </c>
      <c r="CF533" s="61">
        <f>'2023'!CG66</f>
        <v>36</v>
      </c>
      <c r="CG533" s="61">
        <f>'2023'!CH66</f>
        <v>23</v>
      </c>
      <c r="CH533" s="61">
        <f>'2023'!CI66</f>
        <v>2</v>
      </c>
      <c r="CI533" s="61">
        <f>'2023'!CJ66</f>
        <v>24</v>
      </c>
      <c r="CJ533" s="62">
        <f>'2023'!CK66</f>
        <v>1.03</v>
      </c>
      <c r="CK533" s="62">
        <f>'2023'!CL66</f>
        <v>1.06</v>
      </c>
      <c r="CL533" s="62">
        <f>'2023'!CM66</f>
        <v>1.68</v>
      </c>
      <c r="CM533" s="62">
        <f>'2023'!CN66</f>
        <v>0</v>
      </c>
      <c r="CN533" s="62">
        <f>'2023'!CO66</f>
        <v>0</v>
      </c>
      <c r="CO533" s="62">
        <f>'2023'!CT66</f>
        <v>28.6</v>
      </c>
      <c r="CP533" s="62">
        <f>'2023'!CU66</f>
        <v>11.5</v>
      </c>
      <c r="CQ533" s="62">
        <f>'2023'!CV66</f>
        <v>62.6</v>
      </c>
      <c r="CR533" s="63">
        <f>'2023'!CW66</f>
        <v>37</v>
      </c>
      <c r="CS533" s="60">
        <f>'2023'!CX66</f>
        <v>502</v>
      </c>
      <c r="CT533" s="61">
        <f>'2023'!CY66</f>
        <v>3308.5</v>
      </c>
      <c r="CU533" s="61">
        <f>'2023'!CZ66</f>
        <v>53</v>
      </c>
      <c r="CV533" s="61">
        <f>'2023'!DA66</f>
        <v>34</v>
      </c>
      <c r="CW533" s="61">
        <f>'2023'!DB66</f>
        <v>6</v>
      </c>
      <c r="CX533" s="61">
        <f>'2023'!DC66</f>
        <v>32</v>
      </c>
      <c r="CY533" s="62">
        <f>'2023'!DD66</f>
        <v>1.03</v>
      </c>
      <c r="CZ533" s="62">
        <f>'2023'!DE66</f>
        <v>1.37</v>
      </c>
      <c r="DA533" s="62">
        <f>'2023'!DF66</f>
        <v>1.78</v>
      </c>
      <c r="DB533" s="62">
        <f>'2023'!DG66</f>
        <v>4.0999999999999996</v>
      </c>
      <c r="DC533" s="62">
        <f>'2023'!DH66</f>
        <v>12.8</v>
      </c>
      <c r="DD533" s="62">
        <f>'2023'!DM66</f>
        <v>30.8</v>
      </c>
      <c r="DE533" s="62">
        <f>'2023'!DN66</f>
        <v>10.5</v>
      </c>
      <c r="DF533" s="62">
        <f>'2023'!DO66</f>
        <v>81.3</v>
      </c>
      <c r="DG533" s="63">
        <f>'2023'!DP66</f>
        <v>18.399999999999999</v>
      </c>
      <c r="DH533" s="60">
        <f>'2023'!DQ66</f>
        <v>404</v>
      </c>
      <c r="DI533" s="61">
        <f>'2023'!DR66</f>
        <v>3770.2000000000003</v>
      </c>
      <c r="DJ533" s="61">
        <f>'2023'!DS66</f>
        <v>40</v>
      </c>
      <c r="DK533" s="61">
        <f>'2023'!DT66</f>
        <v>27</v>
      </c>
      <c r="DL533" s="61">
        <f>'2023'!DU66</f>
        <v>6</v>
      </c>
      <c r="DM533" s="61">
        <f>'2023'!DV66</f>
        <v>23</v>
      </c>
      <c r="DN533" s="62">
        <f>'2023'!DW66</f>
        <v>1.5</v>
      </c>
      <c r="DO533" s="62">
        <f>'2023'!DX66</f>
        <v>1.07</v>
      </c>
      <c r="DP533" s="62">
        <f>'2023'!DY66</f>
        <v>1.4</v>
      </c>
      <c r="DQ533" s="62">
        <f>'2023'!DZ66</f>
        <v>4</v>
      </c>
      <c r="DR533" s="62">
        <f>'2023'!EA66</f>
        <v>14.6</v>
      </c>
      <c r="DS533" s="62">
        <f>'2023'!EF66</f>
        <v>58.3</v>
      </c>
      <c r="DT533" s="62">
        <f>'2023'!EG66</f>
        <v>6.9</v>
      </c>
      <c r="DU533" s="62">
        <f>'2023'!EH66</f>
        <v>90.8</v>
      </c>
      <c r="DV533" s="63">
        <f>'2023'!EI66</f>
        <v>9.1999999999999993</v>
      </c>
    </row>
    <row r="534" spans="1:126" ht="15.75" customHeight="1" x14ac:dyDescent="0.2">
      <c r="A534" s="30">
        <f t="shared" si="57"/>
        <v>532</v>
      </c>
      <c r="B534" s="31">
        <f>'2026 - WIP'!A50</f>
        <v>48</v>
      </c>
      <c r="C534" s="31">
        <v>2026</v>
      </c>
      <c r="D534" s="32" t="str">
        <f>'2026 - WIP'!B50</f>
        <v>Colbie Young</v>
      </c>
      <c r="E534" s="32" t="str" cm="1">
        <f t="array" ref="E534">_xlfn.IFS(F534&gt;12.5,"Cornerstone",AND(F534&gt;11.995,F534&lt;12.5),"Elite",AND(F534&gt;11,F534&lt;12.995),"Elite Upside",AND(F534&gt;=9.69,F534&lt;10.999),"Upside",AND(F534&gt;8.4,F534&lt;9.999),"Upside Lite",AND(F534&gt;7.25,F534&lt;8.999),"Outlier",AND(F534&gt;=6,F534&lt;7.25),"Outlier Lite",F534&lt;6.999,"Purgatory")</f>
        <v>Purgatory</v>
      </c>
      <c r="F534" s="33">
        <f>'2026 - WIP'!C50</f>
        <v>4.1400000000000006</v>
      </c>
      <c r="G534" s="33">
        <f t="shared" si="58"/>
        <v>13.4</v>
      </c>
      <c r="H534" s="303">
        <f t="shared" si="59"/>
        <v>-2.4631638548700838</v>
      </c>
      <c r="I534" s="34" t="str">
        <f>'2026 - WIP'!D50</f>
        <v>Georgia</v>
      </c>
      <c r="J534" s="35">
        <f>'2026 - WIP'!E50</f>
        <v>1</v>
      </c>
      <c r="K534" s="36">
        <f>'2026 - WIP'!F50</f>
        <v>37461</v>
      </c>
      <c r="L534" s="37">
        <f>'2026 - WIP'!G50</f>
        <v>23.194520547945206</v>
      </c>
      <c r="M534" s="37" t="str">
        <f>'2026 - WIP'!H50</f>
        <v>SR</v>
      </c>
      <c r="N534" s="37">
        <f>'2026 - WIP'!I50</f>
        <v>23.775342465753425</v>
      </c>
      <c r="O534" s="37" t="str">
        <f>'2026 - WIP'!J50</f>
        <v>Wide</v>
      </c>
      <c r="P534" s="37" t="str">
        <f>'2026 - WIP'!K50</f>
        <v>SLOB</v>
      </c>
      <c r="Q534" s="37" t="str">
        <f>'2026 - WIP'!L50</f>
        <v>Poor Separator</v>
      </c>
      <c r="R534" s="35">
        <f>'2026 - WIP'!M50</f>
        <v>77</v>
      </c>
      <c r="S534" s="35">
        <f>'2026 - WIP'!N50</f>
        <v>215</v>
      </c>
      <c r="T534" s="231">
        <f t="shared" si="60"/>
        <v>25.494996849329169</v>
      </c>
      <c r="U534" s="35">
        <f>'2026 - WIP'!O50</f>
        <v>4.5</v>
      </c>
      <c r="V534" s="38">
        <f>'2026 - WIP'!P50</f>
        <v>0</v>
      </c>
      <c r="W534" s="57">
        <f>'2026 - WIP'!Q50</f>
        <v>0</v>
      </c>
      <c r="X534" s="58">
        <f>'2026 - WIP'!R50</f>
        <v>0.15732217573221757</v>
      </c>
      <c r="Y534" s="58">
        <f>'2026 - WIP'!S50</f>
        <v>0.18540051679586564</v>
      </c>
      <c r="Z534" s="58">
        <f>'2026 - WIP'!T50</f>
        <v>0.10604982206405694</v>
      </c>
      <c r="AA534" s="58">
        <f>'2026 - WIP'!U50</f>
        <v>0</v>
      </c>
      <c r="AB534" s="58">
        <f>'2026 - WIP'!V50</f>
        <v>0.14572516942996128</v>
      </c>
      <c r="AC534" s="59">
        <f>'2026 - WIP'!W50</f>
        <v>0.14572516942996128</v>
      </c>
      <c r="AD534" s="42" t="str">
        <f>'2026 - WIP'!X50</f>
        <v>N/A</v>
      </c>
      <c r="AE534" s="43">
        <f>'2026 - WIP'!Y50</f>
        <v>1.86</v>
      </c>
      <c r="AF534" s="43">
        <f>'2026 - WIP'!Z50</f>
        <v>5.2</v>
      </c>
      <c r="AG534" s="43">
        <f>'2026 - WIP'!AA50</f>
        <v>15.4</v>
      </c>
      <c r="AH534" s="43">
        <f>'2026 - WIP'!AB50</f>
        <v>0</v>
      </c>
      <c r="AI534" s="43">
        <f>'2026 - WIP'!AC50</f>
        <v>0</v>
      </c>
      <c r="AJ534" s="44">
        <f>'2026 - WIP'!AD50</f>
        <v>0.1123489932885906</v>
      </c>
      <c r="AK534" s="44">
        <f>'2026 - WIP'!AE50</f>
        <v>0.12483221476510067</v>
      </c>
      <c r="AL534" s="45">
        <f>'2026 - WIP'!AF50</f>
        <v>8.3000000000000004E-2</v>
      </c>
      <c r="AM534" s="46">
        <f>DS534/100</f>
        <v>0</v>
      </c>
      <c r="AN534" s="45">
        <f>'2026 - WIP'!AG50</f>
        <v>0.96299999999999997</v>
      </c>
      <c r="AO534" s="45">
        <f>'2026 - WIP'!AH50</f>
        <v>3.7000000000000005E-2</v>
      </c>
      <c r="AP534" s="43">
        <f>'2026 - WIP'!AI50</f>
        <v>104.86206370980034</v>
      </c>
      <c r="AQ534" s="47">
        <f>'2026 - WIP'!AJ50</f>
        <v>112.44068419775138</v>
      </c>
      <c r="AR534" s="48">
        <f>'2026 - WIP'!AK50</f>
        <v>3</v>
      </c>
      <c r="AS534" s="49">
        <f>'2026 - WIP'!AL50</f>
        <v>0</v>
      </c>
      <c r="AT534" s="49">
        <f>'2026 - WIP'!AM50</f>
        <v>3</v>
      </c>
      <c r="AU534" s="49">
        <f>'2026 - WIP'!AN50</f>
        <v>3</v>
      </c>
      <c r="AV534" s="49">
        <f>'2026 - WIP'!AO50</f>
        <v>8</v>
      </c>
      <c r="AW534" s="49">
        <f>'2026 - WIP'!AP50</f>
        <v>8</v>
      </c>
      <c r="AX534" s="49">
        <f>'2026 - WIP'!AQ50</f>
        <v>0</v>
      </c>
      <c r="AY534" s="50">
        <f>'2026 - WIP'!AR50</f>
        <v>0.5</v>
      </c>
      <c r="AZ534" s="60">
        <f>'2026 - WIP'!AS50</f>
        <v>0</v>
      </c>
      <c r="BA534" s="61">
        <f>'2026 - WIP'!AT50</f>
        <v>1</v>
      </c>
      <c r="BB534" s="61">
        <f>'2026 - WIP'!AU50</f>
        <v>0</v>
      </c>
      <c r="BC534" s="61">
        <f>'2026 - WIP'!AV50</f>
        <v>0</v>
      </c>
      <c r="BD534" s="61">
        <f>'2026 - WIP'!AW50</f>
        <v>0</v>
      </c>
      <c r="BE534" s="61">
        <f>'2026 - WIP'!AX50</f>
        <v>1</v>
      </c>
      <c r="BF534" s="62">
        <f>'2026 - WIP'!AY50</f>
        <v>0</v>
      </c>
      <c r="BG534" s="62">
        <f>'2026 - WIP'!AZ50</f>
        <v>0</v>
      </c>
      <c r="BH534" s="62">
        <f>'2026 - WIP'!BA50</f>
        <v>0</v>
      </c>
      <c r="BI534" s="62">
        <f>'2026 - WIP'!BB50</f>
        <v>0</v>
      </c>
      <c r="BJ534" s="62">
        <f>'2026 - WIP'!BC50</f>
        <v>0</v>
      </c>
      <c r="BK534" s="62">
        <f>'2026 - WIP'!BH50</f>
        <v>0</v>
      </c>
      <c r="BL534" s="62">
        <f>'2026 - WIP'!BI50</f>
        <v>0</v>
      </c>
      <c r="BM534" s="62">
        <f>'2026 - WIP'!BJ50</f>
        <v>0</v>
      </c>
      <c r="BN534" s="63">
        <f>'2026 - WIP'!BK50</f>
        <v>0</v>
      </c>
      <c r="BO534" s="60">
        <f>'2026 - WIP'!BL50</f>
        <v>376</v>
      </c>
      <c r="BP534" s="61">
        <f>'2026 - WIP'!BM50</f>
        <v>2390</v>
      </c>
      <c r="BQ534" s="61">
        <f>'2026 - WIP'!BN50</f>
        <v>51</v>
      </c>
      <c r="BR534" s="61">
        <f>'2026 - WIP'!BO50</f>
        <v>32</v>
      </c>
      <c r="BS534" s="61">
        <f>'2026 - WIP'!BP50</f>
        <v>5</v>
      </c>
      <c r="BT534" s="61">
        <f>'2026 - WIP'!BQ50</f>
        <v>15</v>
      </c>
      <c r="BU534" s="62">
        <f>'2026 - WIP'!BR50</f>
        <v>0.88</v>
      </c>
      <c r="BV534" s="62">
        <f>'2026 - WIP'!BS50</f>
        <v>0</v>
      </c>
      <c r="BW534" s="62">
        <f>'2026 - WIP'!BT50</f>
        <v>1.75</v>
      </c>
      <c r="BX534" s="62">
        <f>'2026 - WIP'!BU50</f>
        <v>3.5</v>
      </c>
      <c r="BY534" s="62">
        <f>'2026 - WIP'!BV50</f>
        <v>13</v>
      </c>
      <c r="BZ534" s="62">
        <f>'2026 - WIP'!CA50</f>
        <v>58.3</v>
      </c>
      <c r="CA534" s="62">
        <f>'2026 - WIP'!CB50</f>
        <v>8.6</v>
      </c>
      <c r="CB534" s="62">
        <f>'2026 - WIP'!CC50</f>
        <v>74.400000000000006</v>
      </c>
      <c r="CC534" s="63">
        <f>'2026 - WIP'!CD50</f>
        <v>25.6</v>
      </c>
      <c r="CD534" s="60">
        <f>'2026 - WIP'!CE50</f>
        <v>574</v>
      </c>
      <c r="CE534" s="61">
        <f>'2026 - WIP'!CF50</f>
        <v>3096</v>
      </c>
      <c r="CF534" s="61">
        <f>'2026 - WIP'!CG50</f>
        <v>63</v>
      </c>
      <c r="CG534" s="61">
        <f>'2026 - WIP'!CH50</f>
        <v>47</v>
      </c>
      <c r="CH534" s="61">
        <f>'2026 - WIP'!CI50</f>
        <v>5</v>
      </c>
      <c r="CI534" s="61">
        <f>'2026 - WIP'!CJ50</f>
        <v>21.6</v>
      </c>
      <c r="CJ534" s="62">
        <f>'2026 - WIP'!CK50</f>
        <v>0.9</v>
      </c>
      <c r="CK534" s="62">
        <f>'2026 - WIP'!CL50</f>
        <v>0</v>
      </c>
      <c r="CL534" s="62">
        <f>'2026 - WIP'!CM50</f>
        <v>1.79</v>
      </c>
      <c r="CM534" s="62">
        <f>'2026 - WIP'!CN50</f>
        <v>5.2</v>
      </c>
      <c r="CN534" s="62">
        <f>'2026 - WIP'!CO50</f>
        <v>10.6</v>
      </c>
      <c r="CO534" s="62">
        <f>'2026 - WIP'!CT50</f>
        <v>66.7</v>
      </c>
      <c r="CP534" s="62">
        <f>'2026 - WIP'!CU50</f>
        <v>4.0999999999999996</v>
      </c>
      <c r="CQ534" s="62">
        <f>'2026 - WIP'!CV50</f>
        <v>95.5</v>
      </c>
      <c r="CR534" s="63">
        <f>'2026 - WIP'!CW50</f>
        <v>3.9</v>
      </c>
      <c r="CS534" s="60">
        <f>'2026 - WIP'!CX50</f>
        <v>149</v>
      </c>
      <c r="CT534" s="61">
        <f>'2026 - WIP'!CY50</f>
        <v>1405</v>
      </c>
      <c r="CU534" s="61">
        <f>'2026 - WIP'!CZ50</f>
        <v>19</v>
      </c>
      <c r="CV534" s="61">
        <f>'2026 - WIP'!DA50</f>
        <v>11</v>
      </c>
      <c r="CW534" s="61">
        <f>'2026 - WIP'!DB50</f>
        <v>2</v>
      </c>
      <c r="CX534" s="61">
        <f>'2026 - WIP'!DC50</f>
        <v>11.5</v>
      </c>
      <c r="CY534" s="62">
        <f>'2026 - WIP'!DD50</f>
        <v>0.91</v>
      </c>
      <c r="CZ534" s="62">
        <f>'2026 - WIP'!DE50</f>
        <v>0</v>
      </c>
      <c r="DA534" s="62">
        <f>'2026 - WIP'!DF50</f>
        <v>1.86</v>
      </c>
      <c r="DB534" s="62">
        <f>'2026 - WIP'!DG50</f>
        <v>4</v>
      </c>
      <c r="DC534" s="62">
        <f>'2026 - WIP'!DH50</f>
        <v>15.4</v>
      </c>
      <c r="DD534" s="62">
        <f>'2026 - WIP'!DM50</f>
        <v>33.299999999999997</v>
      </c>
      <c r="DE534" s="62">
        <f>'2026 - WIP'!DN50</f>
        <v>8.3000000000000007</v>
      </c>
      <c r="DF534" s="62">
        <f>'2026 - WIP'!DO50</f>
        <v>96.3</v>
      </c>
      <c r="DG534" s="63">
        <f>'2026 - WIP'!DP50</f>
        <v>3.7</v>
      </c>
      <c r="DH534" s="60">
        <f>'2026 - WIP'!DQ50</f>
        <v>0</v>
      </c>
      <c r="DI534" s="61">
        <f>'2026 - WIP'!DR50</f>
        <v>1</v>
      </c>
      <c r="DJ534" s="61">
        <f>'2026 - WIP'!DS50</f>
        <v>0</v>
      </c>
      <c r="DK534" s="61">
        <f>'2026 - WIP'!DT50</f>
        <v>0</v>
      </c>
      <c r="DL534" s="61">
        <f>'2026 - WIP'!DU50</f>
        <v>0</v>
      </c>
      <c r="DM534" s="61">
        <f>'2026 - WIP'!DV50</f>
        <v>0</v>
      </c>
      <c r="DN534" s="62">
        <f>'2026 - WIP'!DW50</f>
        <v>0</v>
      </c>
      <c r="DO534" s="62">
        <f>'2026 - WIP'!DX50</f>
        <v>0</v>
      </c>
      <c r="DP534" s="62">
        <f>'2026 - WIP'!DY50</f>
        <v>0</v>
      </c>
      <c r="DQ534" s="62">
        <f>'2026 - WIP'!DZ50</f>
        <v>0</v>
      </c>
      <c r="DR534" s="62">
        <f>'2026 - WIP'!EA50</f>
        <v>0</v>
      </c>
      <c r="DS534" s="62">
        <f>'2026 - WIP'!EF50</f>
        <v>0</v>
      </c>
      <c r="DT534" s="62">
        <f>'2026 - WIP'!EG50</f>
        <v>0</v>
      </c>
      <c r="DU534" s="62">
        <f>'2026 - WIP'!EH50</f>
        <v>0</v>
      </c>
      <c r="DV534" s="63">
        <f>'2026 - WIP'!EI50</f>
        <v>0</v>
      </c>
    </row>
    <row r="535" spans="1:126" ht="15.75" customHeight="1" x14ac:dyDescent="0.2">
      <c r="A535" s="30">
        <f t="shared" si="57"/>
        <v>533</v>
      </c>
      <c r="B535" s="31">
        <f>'2023'!A67</f>
        <v>65</v>
      </c>
      <c r="C535" s="31">
        <v>2023</v>
      </c>
      <c r="D535" s="32" t="str">
        <f>'2023'!B67</f>
        <v>Duece Watts</v>
      </c>
      <c r="E535" s="32" t="str" cm="1">
        <f t="array" ref="E535">_xlfn.IFS(F535&gt;12.5,"Cornerstone",AND(F535&gt;11.995,F535&lt;12.5),"Elite",AND(F535&gt;11,F535&lt;12.995),"Elite Upside",AND(F535&gt;=9.69,F535&lt;10.999),"Upside",AND(F535&gt;8.4,F535&lt;9.999),"Upside Lite",AND(F535&gt;7.25,F535&lt;8.999),"Outlier",AND(F535&gt;=6,F535&lt;7.25),"Outlier Lite",F535&lt;6.999,"Purgatory")</f>
        <v>Purgatory</v>
      </c>
      <c r="F535" s="33">
        <f>'2023'!C67</f>
        <v>4.1342857142857143</v>
      </c>
      <c r="G535" s="33">
        <f t="shared" si="58"/>
        <v>13.3</v>
      </c>
      <c r="H535" s="303">
        <f t="shared" si="59"/>
        <v>-2.4664435945779748</v>
      </c>
      <c r="I535" s="34" t="str">
        <f>'2023'!D67</f>
        <v>Tulane</v>
      </c>
      <c r="J535" s="35">
        <f>'2023'!E67</f>
        <v>6</v>
      </c>
      <c r="K535" s="36">
        <f>'2023'!F67</f>
        <v>36152</v>
      </c>
      <c r="L535" s="37">
        <f>'2023'!G67</f>
        <v>26.780821917808218</v>
      </c>
      <c r="M535" s="37" t="str">
        <f>'2023'!H67</f>
        <v>SR</v>
      </c>
      <c r="N535" s="37">
        <f>'2023'!I67</f>
        <v>24.358904109589041</v>
      </c>
      <c r="O535" s="37" t="str">
        <f>'2023'!J67</f>
        <v>Wide</v>
      </c>
      <c r="P535" s="37" t="str">
        <f>'2023'!K67</f>
        <v>DEEP</v>
      </c>
      <c r="Q535" s="37" t="str">
        <f>'2023'!L67</f>
        <v>Poor Separator</v>
      </c>
      <c r="R535" s="35">
        <f>'2023'!M67</f>
        <v>74</v>
      </c>
      <c r="S535" s="35">
        <f>'2023'!N67</f>
        <v>195</v>
      </c>
      <c r="T535" s="231">
        <f t="shared" si="60"/>
        <v>25.036241087821839</v>
      </c>
      <c r="U535" s="35">
        <f>'2023'!O67</f>
        <v>4.59</v>
      </c>
      <c r="V535" s="38">
        <f>'2023'!P67</f>
        <v>0</v>
      </c>
      <c r="W535" s="57">
        <f>'2023'!Q67</f>
        <v>0</v>
      </c>
      <c r="X535" s="58">
        <f>'2023'!R67</f>
        <v>0</v>
      </c>
      <c r="Y535" s="58">
        <f>'2023'!S67</f>
        <v>0.24150943396226415</v>
      </c>
      <c r="Z535" s="58">
        <f>'2023'!T67</f>
        <v>0.18654192966636607</v>
      </c>
      <c r="AA535" s="58">
        <f>'2023'!U67</f>
        <v>0.19834561043352253</v>
      </c>
      <c r="AB535" s="58">
        <f>'2023'!V67</f>
        <v>0.21992752219789335</v>
      </c>
      <c r="AC535" s="59">
        <f>'2023'!W67</f>
        <v>0.18693839386820935</v>
      </c>
      <c r="AD535" s="42">
        <f>'2023'!X67</f>
        <v>21.717808219178082</v>
      </c>
      <c r="AE535" s="43">
        <f>'2023'!Y67</f>
        <v>2.36</v>
      </c>
      <c r="AF535" s="43">
        <f>'2023'!Z67</f>
        <v>7.8</v>
      </c>
      <c r="AG535" s="43">
        <f>'2023'!AA67</f>
        <v>16.5</v>
      </c>
      <c r="AH535" s="43">
        <f>'2023'!AB67</f>
        <v>0.89</v>
      </c>
      <c r="AI535" s="43">
        <f>'2023'!AC67</f>
        <v>1.97</v>
      </c>
      <c r="AJ535" s="44">
        <f>'2023'!AD67</f>
        <v>6.4657534246575346E-2</v>
      </c>
      <c r="AK535" s="44">
        <f>'2023'!AE67</f>
        <v>0.14727549467275494</v>
      </c>
      <c r="AL535" s="45">
        <f>'2023'!AF67</f>
        <v>0.17499999999999999</v>
      </c>
      <c r="AM535" s="46">
        <f>DD535/100</f>
        <v>0.3</v>
      </c>
      <c r="AN535" s="45">
        <f>'2023'!AG67</f>
        <v>0.82850000000000001</v>
      </c>
      <c r="AO535" s="45">
        <f>'2023'!AH67</f>
        <v>0.17149999999999999</v>
      </c>
      <c r="AP535" s="43">
        <f>'2023'!AI67</f>
        <v>87.864585557162783</v>
      </c>
      <c r="AQ535" s="47">
        <f>'2023'!AJ67</f>
        <v>88.762686027916786</v>
      </c>
      <c r="AR535" s="48">
        <f>'2023'!AK67</f>
        <v>5</v>
      </c>
      <c r="AS535" s="49">
        <f>'2023'!AL67</f>
        <v>3</v>
      </c>
      <c r="AT535" s="49">
        <f>'2023'!AM67</f>
        <v>4</v>
      </c>
      <c r="AU535" s="49">
        <f>'2023'!AN67</f>
        <v>5</v>
      </c>
      <c r="AV535" s="49">
        <f>'2023'!AO67</f>
        <v>6</v>
      </c>
      <c r="AW535" s="49">
        <f>'2023'!AP67</f>
        <v>4</v>
      </c>
      <c r="AX535" s="49">
        <f>'2023'!AQ67</f>
        <v>0</v>
      </c>
      <c r="AY535" s="50">
        <f>'2023'!AR67</f>
        <v>0</v>
      </c>
      <c r="AZ535" s="60">
        <f>'2023'!AS67</f>
        <v>0</v>
      </c>
      <c r="BA535" s="61">
        <f>'2023'!AT67</f>
        <v>2378</v>
      </c>
      <c r="BB535" s="61">
        <f>'2023'!AU67</f>
        <v>0</v>
      </c>
      <c r="BC535" s="61">
        <f>'2023'!AV67</f>
        <v>0</v>
      </c>
      <c r="BD535" s="61">
        <f>'2023'!AW67</f>
        <v>0</v>
      </c>
      <c r="BE535" s="61">
        <f>'2023'!AX67</f>
        <v>0</v>
      </c>
      <c r="BF535" s="62">
        <f>'2023'!AY67</f>
        <v>0</v>
      </c>
      <c r="BG535" s="62">
        <f>'2023'!AZ67</f>
        <v>0</v>
      </c>
      <c r="BH535" s="62">
        <f>'2023'!BA67</f>
        <v>0</v>
      </c>
      <c r="BI535" s="62">
        <f>'2023'!BA67</f>
        <v>0</v>
      </c>
      <c r="BJ535" s="62">
        <f>'2023'!BC67</f>
        <v>0</v>
      </c>
      <c r="BK535" s="62">
        <f>'2023'!BH67</f>
        <v>0</v>
      </c>
      <c r="BL535" s="62">
        <f>'2023'!BI67</f>
        <v>0</v>
      </c>
      <c r="BM535" s="62">
        <f>'2023'!BJ67</f>
        <v>0</v>
      </c>
      <c r="BN535" s="63">
        <f>'2023'!BK67</f>
        <v>0</v>
      </c>
      <c r="BO535" s="60">
        <f>'2023'!BL67</f>
        <v>0</v>
      </c>
      <c r="BP535" s="61">
        <f>'2023'!BM67</f>
        <v>2679</v>
      </c>
      <c r="BQ535" s="61">
        <f>'2023'!BN67</f>
        <v>0</v>
      </c>
      <c r="BR535" s="61">
        <f>'2023'!BO67</f>
        <v>0</v>
      </c>
      <c r="BS535" s="61">
        <f>'2023'!BP67</f>
        <v>0</v>
      </c>
      <c r="BT535" s="61">
        <f>'2023'!BQ67</f>
        <v>0</v>
      </c>
      <c r="BU535" s="62">
        <f>'2023'!BR67</f>
        <v>0</v>
      </c>
      <c r="BV535" s="62">
        <f>'2023'!BS67</f>
        <v>0</v>
      </c>
      <c r="BW535" s="62">
        <f>'2023'!BT67</f>
        <v>0</v>
      </c>
      <c r="BX535" s="62">
        <f>'2023'!BU67</f>
        <v>0</v>
      </c>
      <c r="BY535" s="62">
        <f>'2023'!BV67</f>
        <v>0</v>
      </c>
      <c r="BZ535" s="62">
        <f>'2023'!CA67</f>
        <v>0</v>
      </c>
      <c r="CA535" s="62">
        <f>'2023'!CB67</f>
        <v>0</v>
      </c>
      <c r="CB535" s="62">
        <f>'2023'!CC67</f>
        <v>0</v>
      </c>
      <c r="CC535" s="63">
        <f>'2023'!CD67</f>
        <v>0</v>
      </c>
      <c r="CD535" s="60">
        <f>'2023'!CE67</f>
        <v>512</v>
      </c>
      <c r="CE535" s="61">
        <f>'2023'!CF67</f>
        <v>2120</v>
      </c>
      <c r="CF535" s="61">
        <f>'2023'!CG67</f>
        <v>56</v>
      </c>
      <c r="CG535" s="61">
        <f>'2023'!CH67</f>
        <v>31</v>
      </c>
      <c r="CH535" s="61">
        <f>'2023'!CI67</f>
        <v>6</v>
      </c>
      <c r="CI535" s="61">
        <f>'2023'!CJ67</f>
        <v>21</v>
      </c>
      <c r="CJ535" s="62">
        <f>'2023'!CK67</f>
        <v>0.7</v>
      </c>
      <c r="CK535" s="62">
        <f>'2023'!CL67</f>
        <v>2.2000000000000002</v>
      </c>
      <c r="CL535" s="62">
        <f>'2023'!CM67</f>
        <v>1.95</v>
      </c>
      <c r="CM535" s="62">
        <f>'2023'!CN67</f>
        <v>5.3</v>
      </c>
      <c r="CN535" s="62">
        <f>'2023'!CO67</f>
        <v>14.4</v>
      </c>
      <c r="CO535" s="62">
        <f>'2023'!CT67</f>
        <v>53.3</v>
      </c>
      <c r="CP535" s="62">
        <f>'2023'!CU67</f>
        <v>20.5</v>
      </c>
      <c r="CQ535" s="62">
        <f>'2023'!CV67</f>
        <v>91.5</v>
      </c>
      <c r="CR535" s="63">
        <f>'2023'!CW67</f>
        <v>8.5</v>
      </c>
      <c r="CS535" s="60">
        <f>'2023'!CX67</f>
        <v>496.5</v>
      </c>
      <c r="CT535" s="61">
        <f>'2023'!CY67</f>
        <v>2661.6000000000004</v>
      </c>
      <c r="CU535" s="61">
        <f>'2023'!CZ67</f>
        <v>52</v>
      </c>
      <c r="CV535" s="61">
        <f>'2023'!DA67</f>
        <v>21</v>
      </c>
      <c r="CW535" s="61">
        <f>'2023'!DB67</f>
        <v>3</v>
      </c>
      <c r="CX535" s="61">
        <f>'2023'!DC67</f>
        <v>23</v>
      </c>
      <c r="CY535" s="62">
        <f>'2023'!DD67</f>
        <v>0.89</v>
      </c>
      <c r="CZ535" s="62">
        <f>'2023'!DE67</f>
        <v>1.3</v>
      </c>
      <c r="DA535" s="62">
        <f>'2023'!DF67</f>
        <v>1.38</v>
      </c>
      <c r="DB535" s="62">
        <f>'2023'!DG67</f>
        <v>4.5</v>
      </c>
      <c r="DC535" s="62">
        <f>'2023'!DH67</f>
        <v>11.4</v>
      </c>
      <c r="DD535" s="62">
        <f>'2023'!DM67</f>
        <v>30</v>
      </c>
      <c r="DE535" s="62">
        <f>'2023'!DN67</f>
        <v>16</v>
      </c>
      <c r="DF535" s="62">
        <f>'2023'!DO67</f>
        <v>77.900000000000006</v>
      </c>
      <c r="DG535" s="63">
        <f>'2023'!DP67</f>
        <v>22.1</v>
      </c>
      <c r="DH535" s="60">
        <f>'2023'!DQ67</f>
        <v>657</v>
      </c>
      <c r="DI535" s="61">
        <f>'2023'!DR67</f>
        <v>3312.4</v>
      </c>
      <c r="DJ535" s="61">
        <f>'2023'!DS67</f>
        <v>59</v>
      </c>
      <c r="DK535" s="61">
        <f>'2023'!DT67</f>
        <v>33</v>
      </c>
      <c r="DL535" s="61">
        <f>'2023'!DU67</f>
        <v>8</v>
      </c>
      <c r="DM535" s="61">
        <f>'2023'!DV67</f>
        <v>30</v>
      </c>
      <c r="DN535" s="62">
        <f>'2023'!DW67</f>
        <v>0.85</v>
      </c>
      <c r="DO535" s="62">
        <f>'2023'!DX67</f>
        <v>1.97</v>
      </c>
      <c r="DP535" s="62">
        <f>'2023'!DY67</f>
        <v>2.36</v>
      </c>
      <c r="DQ535" s="62">
        <f>'2023'!DZ67</f>
        <v>7.8</v>
      </c>
      <c r="DR535" s="62">
        <f>'2023'!EA67</f>
        <v>16.5</v>
      </c>
      <c r="DS535" s="62">
        <f>'2023'!EF67</f>
        <v>38.9</v>
      </c>
      <c r="DT535" s="62">
        <f>'2023'!EG67</f>
        <v>17.5</v>
      </c>
      <c r="DU535" s="62">
        <f>'2023'!EH67</f>
        <v>87.8</v>
      </c>
      <c r="DV535" s="63">
        <f>'2023'!EI67</f>
        <v>12.2</v>
      </c>
    </row>
    <row r="536" spans="1:126" ht="15.75" customHeight="1" x14ac:dyDescent="0.2">
      <c r="A536" s="30">
        <f t="shared" si="57"/>
        <v>534</v>
      </c>
      <c r="B536" s="31">
        <f>'2016'!A31</f>
        <v>29</v>
      </c>
      <c r="C536" s="31">
        <v>2016</v>
      </c>
      <c r="D536" s="32" t="str">
        <f>'2016'!B31</f>
        <v>Devin Fuller</v>
      </c>
      <c r="E536" s="32" t="str" cm="1">
        <f t="array" ref="E536">_xlfn.IFS(F536&gt;12.5,"Cornerstone",AND(F536&gt;11.995,F536&lt;12.5),"Elite",AND(F536&gt;11,F536&lt;12.995),"Elite Upside",AND(F536&gt;=9.69,F536&lt;10.999),"Upside",AND(F536&gt;8.4,F536&lt;9.999),"Upside Lite",AND(F536&gt;7.25,F536&lt;8.999),"Outlier",AND(F536&gt;=6,F536&lt;7.25),"Outlier Lite",F536&lt;6.999,"Purgatory")</f>
        <v>Purgatory</v>
      </c>
      <c r="F536" s="33">
        <f>'2016'!C31</f>
        <v>4.1157142857142857</v>
      </c>
      <c r="G536" s="33">
        <f t="shared" si="58"/>
        <v>13.100000000000001</v>
      </c>
      <c r="H536" s="303">
        <f t="shared" si="59"/>
        <v>-2.477102748628619</v>
      </c>
      <c r="I536" s="34" t="str">
        <f>'2016'!D31</f>
        <v>UCLA</v>
      </c>
      <c r="J536" s="35">
        <f>'2016'!E31</f>
        <v>5</v>
      </c>
      <c r="K536" s="36">
        <f>'2016'!F31</f>
        <v>34363</v>
      </c>
      <c r="L536" s="37">
        <f>'2016'!G31</f>
        <v>31.682191780821917</v>
      </c>
      <c r="M536" s="37" t="str">
        <f>'2016'!H31</f>
        <v>SR</v>
      </c>
      <c r="N536" s="37">
        <f>'2016'!I31</f>
        <v>22.257534246575343</v>
      </c>
      <c r="O536" s="37" t="str">
        <f>'2016'!J31</f>
        <v>Hybrid</v>
      </c>
      <c r="P536" s="37" t="str">
        <f>'2016'!K31</f>
        <v>PROTO Z</v>
      </c>
      <c r="Q536" s="37" t="str">
        <f>'2016'!L31</f>
        <v>N/A</v>
      </c>
      <c r="R536" s="55">
        <f>'2016'!M31</f>
        <v>72</v>
      </c>
      <c r="S536" s="55">
        <f>'2016'!N31</f>
        <v>194</v>
      </c>
      <c r="T536" s="231">
        <f t="shared" si="60"/>
        <v>26.31083857846728</v>
      </c>
      <c r="U536" s="37">
        <f>'2016'!O31</f>
        <v>4.3899999999999997</v>
      </c>
      <c r="V536" s="56">
        <f>'2016'!P31</f>
        <v>7</v>
      </c>
      <c r="W536" s="57">
        <f>'2016'!Q31</f>
        <v>0</v>
      </c>
      <c r="X536" s="58">
        <f>'2016'!R31</f>
        <v>5.7228065933180194E-2</v>
      </c>
      <c r="Y536" s="58">
        <f>'2016'!S31</f>
        <v>0.15606361829025844</v>
      </c>
      <c r="Z536" s="58">
        <f>'2016'!T31</f>
        <v>0.13132817153067303</v>
      </c>
      <c r="AA536" s="58">
        <f>'2016'!U31</f>
        <v>8.1500361874193655E-2</v>
      </c>
      <c r="AB536" s="58">
        <f>'2016'!V31</f>
        <v>0.11878199008222605</v>
      </c>
      <c r="AC536" s="59">
        <f>'2016'!W31</f>
        <v>0.11284289057811474</v>
      </c>
      <c r="AD536" s="42" t="str">
        <f>'2016'!X31</f>
        <v>N/A</v>
      </c>
      <c r="AE536" s="43">
        <f>'2016'!Y31</f>
        <v>1.55</v>
      </c>
      <c r="AF536" s="43">
        <f>'2016'!Z31</f>
        <v>7.8</v>
      </c>
      <c r="AG536" s="43">
        <f>'2016'!AA31</f>
        <v>10.6</v>
      </c>
      <c r="AH536" s="43">
        <f>'2016'!AB31</f>
        <v>0</v>
      </c>
      <c r="AI536" s="43">
        <f>'2016'!AC31</f>
        <v>0</v>
      </c>
      <c r="AJ536" s="44" t="str">
        <f>'2016'!AD31</f>
        <v>N/A</v>
      </c>
      <c r="AK536" s="44" t="str">
        <f>'2016'!AE31</f>
        <v>N/A</v>
      </c>
      <c r="AL536" s="45">
        <f>'2016'!AF31</f>
        <v>0</v>
      </c>
      <c r="AM536" s="46">
        <f t="shared" ref="AM536:AM543" si="62">DS536/100</f>
        <v>0</v>
      </c>
      <c r="AN536" s="45">
        <f>'2016'!AG31</f>
        <v>0.44199999999999995</v>
      </c>
      <c r="AO536" s="45">
        <f>'2016'!AH31</f>
        <v>0.54300000000000004</v>
      </c>
      <c r="AP536" s="43">
        <f>'2016'!AI31</f>
        <v>104.4656821784036</v>
      </c>
      <c r="AQ536" s="47">
        <f>'2016'!AJ31</f>
        <v>101.2841250222298</v>
      </c>
      <c r="AR536" s="48">
        <f>'2016'!AK31</f>
        <v>2</v>
      </c>
      <c r="AS536" s="49">
        <f>'2016'!AL31</f>
        <v>0</v>
      </c>
      <c r="AT536" s="49">
        <f>'2016'!AM31</f>
        <v>2</v>
      </c>
      <c r="AU536" s="49">
        <f>'2016'!AN31</f>
        <v>6</v>
      </c>
      <c r="AV536" s="49">
        <f>'2016'!AO31</f>
        <v>9</v>
      </c>
      <c r="AW536" s="49">
        <f>'2016'!AP31</f>
        <v>6</v>
      </c>
      <c r="AX536" s="49">
        <f>'2016'!AQ31</f>
        <v>1</v>
      </c>
      <c r="AY536" s="50">
        <f>'2016'!AR31</f>
        <v>0</v>
      </c>
      <c r="AZ536" s="60">
        <f>'2016'!AS31</f>
        <v>0</v>
      </c>
      <c r="BA536" s="61">
        <f>'2016'!AT31</f>
        <v>1</v>
      </c>
      <c r="BB536" s="61">
        <f>'2016'!AU31</f>
        <v>0</v>
      </c>
      <c r="BC536" s="61">
        <f>'2016'!AV31</f>
        <v>0</v>
      </c>
      <c r="BD536" s="61">
        <f>'2016'!AW31</f>
        <v>0</v>
      </c>
      <c r="BE536" s="61">
        <f>'2016'!AX31</f>
        <v>0</v>
      </c>
      <c r="BF536" s="62">
        <f>'2016'!AY31</f>
        <v>0</v>
      </c>
      <c r="BG536" s="62">
        <f>'2016'!AZ31</f>
        <v>0</v>
      </c>
      <c r="BH536" s="62">
        <f>'2016'!BA31</f>
        <v>0</v>
      </c>
      <c r="BI536" s="62">
        <f>'2016'!BB31</f>
        <v>0</v>
      </c>
      <c r="BJ536" s="62">
        <f>'2016'!BC31</f>
        <v>0</v>
      </c>
      <c r="BK536" s="62">
        <f>'2016'!BD31</f>
        <v>0</v>
      </c>
      <c r="BL536" s="62">
        <f>'2016'!BE31</f>
        <v>0</v>
      </c>
      <c r="BM536" s="62">
        <f>'2016'!BF31</f>
        <v>0</v>
      </c>
      <c r="BN536" s="63">
        <f>'2016'!BG31</f>
        <v>0</v>
      </c>
      <c r="BO536" s="60">
        <f>'2016'!BH31</f>
        <v>142</v>
      </c>
      <c r="BP536" s="61">
        <f>'2016'!BI31</f>
        <v>2481.2999999999997</v>
      </c>
      <c r="BQ536" s="61">
        <f>'2016'!BJ31</f>
        <v>0</v>
      </c>
      <c r="BR536" s="61">
        <f>'2016'!BK31</f>
        <v>0</v>
      </c>
      <c r="BS536" s="61">
        <f>'2016'!BL31</f>
        <v>0</v>
      </c>
      <c r="BT536" s="61">
        <f>'2016'!BM31</f>
        <v>0</v>
      </c>
      <c r="BU536" s="62">
        <f>'2016'!BN31</f>
        <v>0</v>
      </c>
      <c r="BV536" s="62">
        <f>'2016'!BO31</f>
        <v>0</v>
      </c>
      <c r="BW536" s="62">
        <f>'2016'!BP31</f>
        <v>0</v>
      </c>
      <c r="BX536" s="62">
        <f>'2016'!BQ31</f>
        <v>0</v>
      </c>
      <c r="BY536" s="62">
        <f>'2016'!BR31</f>
        <v>0</v>
      </c>
      <c r="BZ536" s="62">
        <f>'2016'!BS31</f>
        <v>0</v>
      </c>
      <c r="CA536" s="62">
        <f>'2016'!BT31</f>
        <v>0</v>
      </c>
      <c r="CB536" s="62">
        <f>'2016'!BU31</f>
        <v>0</v>
      </c>
      <c r="CC536" s="63">
        <f>'2016'!BV31</f>
        <v>0</v>
      </c>
      <c r="CD536" s="60">
        <f>'2016'!BW31</f>
        <v>471</v>
      </c>
      <c r="CE536" s="61">
        <f>'2016'!BX31</f>
        <v>3018</v>
      </c>
      <c r="CF536" s="61">
        <f>'2016'!BY31</f>
        <v>0</v>
      </c>
      <c r="CG536" s="61">
        <f>'2016'!BZ31</f>
        <v>0</v>
      </c>
      <c r="CH536" s="61">
        <f>'2016'!CA31</f>
        <v>0</v>
      </c>
      <c r="CI536" s="61">
        <f>'2016'!CB31</f>
        <v>0</v>
      </c>
      <c r="CJ536" s="62">
        <f>'2016'!CC31</f>
        <v>0</v>
      </c>
      <c r="CK536" s="62">
        <f>'2016'!CD31</f>
        <v>0</v>
      </c>
      <c r="CL536" s="62">
        <f>'2016'!CE31</f>
        <v>0</v>
      </c>
      <c r="CM536" s="62">
        <f>'2016'!CF31</f>
        <v>0</v>
      </c>
      <c r="CN536" s="62">
        <f>'2016'!CG31</f>
        <v>0</v>
      </c>
      <c r="CO536" s="62">
        <f>'2016'!CH31</f>
        <v>0</v>
      </c>
      <c r="CP536" s="62">
        <f>'2016'!CI31</f>
        <v>0</v>
      </c>
      <c r="CQ536" s="62">
        <f>'2016'!CJ31</f>
        <v>0</v>
      </c>
      <c r="CR536" s="63">
        <f>'2016'!CK31</f>
        <v>0</v>
      </c>
      <c r="CS536" s="60">
        <f>'2016'!CL31</f>
        <v>441</v>
      </c>
      <c r="CT536" s="61">
        <f>'2016'!CM31</f>
        <v>3358</v>
      </c>
      <c r="CU536" s="61">
        <f>'2016'!CN31</f>
        <v>77</v>
      </c>
      <c r="CV536" s="61">
        <f>'2016'!CO31</f>
        <v>57</v>
      </c>
      <c r="CW536" s="61">
        <f>'2016'!CP31</f>
        <v>1</v>
      </c>
      <c r="CX536" s="61">
        <f>'2016'!CQ31</f>
        <v>0</v>
      </c>
      <c r="CY536" s="62">
        <f>'2016'!CR31</f>
        <v>0</v>
      </c>
      <c r="CZ536" s="62">
        <f>'2016'!CS31</f>
        <v>0</v>
      </c>
      <c r="DA536" s="62">
        <f>'2016'!CT31</f>
        <v>1.2</v>
      </c>
      <c r="DB536" s="62">
        <f>'2016'!CU31</f>
        <v>7.8</v>
      </c>
      <c r="DC536" s="62">
        <f>'2016'!CV31</f>
        <v>5</v>
      </c>
      <c r="DD536" s="62">
        <f>'2016'!CW31</f>
        <v>0</v>
      </c>
      <c r="DE536" s="62">
        <f>'2016'!CX31</f>
        <v>6.6</v>
      </c>
      <c r="DF536" s="62">
        <f>'2016'!CY31</f>
        <v>0.8</v>
      </c>
      <c r="DG536" s="63">
        <f>'2016'!CZ31</f>
        <v>97.9</v>
      </c>
      <c r="DH536" s="60">
        <f>'2016'!DA31</f>
        <v>259</v>
      </c>
      <c r="DI536" s="61">
        <f>'2016'!DB31</f>
        <v>3177.8999999999996</v>
      </c>
      <c r="DJ536" s="61">
        <f>'2016'!DC31</f>
        <v>32</v>
      </c>
      <c r="DK536" s="61">
        <f>'2016'!DD31</f>
        <v>24</v>
      </c>
      <c r="DL536" s="61">
        <f>'2016'!DE31</f>
        <v>3</v>
      </c>
      <c r="DM536" s="61">
        <f>'2016'!DF31</f>
        <v>0</v>
      </c>
      <c r="DN536" s="62">
        <f>'2016'!DG31</f>
        <v>0</v>
      </c>
      <c r="DO536" s="62">
        <f>'2016'!DH31</f>
        <v>0</v>
      </c>
      <c r="DP536" s="62">
        <f>'2016'!DI31</f>
        <v>1.55</v>
      </c>
      <c r="DQ536" s="62">
        <f>'2016'!DJ31</f>
        <v>3.4</v>
      </c>
      <c r="DR536" s="62">
        <f>'2016'!DK31</f>
        <v>10.6</v>
      </c>
      <c r="DS536" s="62">
        <f>'2016'!DL31</f>
        <v>0</v>
      </c>
      <c r="DT536" s="62">
        <f>'2016'!DM31</f>
        <v>0</v>
      </c>
      <c r="DU536" s="62">
        <f>'2016'!DN31</f>
        <v>87.6</v>
      </c>
      <c r="DV536" s="63">
        <f>'2016'!DO31</f>
        <v>10.7</v>
      </c>
    </row>
    <row r="537" spans="1:126" ht="15.75" customHeight="1" x14ac:dyDescent="0.2">
      <c r="A537" s="30">
        <f t="shared" si="57"/>
        <v>535</v>
      </c>
      <c r="B537" s="31">
        <f>'2025'!A60</f>
        <v>58</v>
      </c>
      <c r="C537" s="31">
        <v>2025</v>
      </c>
      <c r="D537" s="32" t="str">
        <f>'2025'!B60</f>
        <v>Jeremiah Hunter</v>
      </c>
      <c r="E537" s="32" t="str" cm="1">
        <f t="array" ref="E537">_xlfn.IFS(F537&gt;12.5,"Cornerstone",AND(F537&gt;11.995,F537&lt;12.5),"Elite",AND(F537&gt;11,F537&lt;12.995),"Elite Upside",AND(F537&gt;=9.69,F537&lt;10.999),"Upside",AND(F537&gt;8.4,F537&lt;9.999),"Upside Lite",AND(F537&gt;7.25,F537&lt;8.999),"Outlier",AND(F537&gt;=6,F537&lt;7.25),"Outlier Lite",F537&lt;6.999,"Purgatory")</f>
        <v>Purgatory</v>
      </c>
      <c r="F537" s="33">
        <f>'2025'!C60</f>
        <v>4.1042857142857141</v>
      </c>
      <c r="G537" s="33">
        <f t="shared" si="58"/>
        <v>13</v>
      </c>
      <c r="H537" s="303">
        <f t="shared" si="59"/>
        <v>-2.4836622280444005</v>
      </c>
      <c r="I537" s="34" t="str">
        <f>'2025'!D60</f>
        <v>Washington</v>
      </c>
      <c r="J537" s="35">
        <f>'2025'!E60</f>
        <v>2</v>
      </c>
      <c r="K537" s="36">
        <f>'2025'!F60</f>
        <v>37358</v>
      </c>
      <c r="L537" s="37">
        <f>'2025'!G60</f>
        <v>23.476712328767125</v>
      </c>
      <c r="M537" s="37" t="str">
        <f>'2025'!H60</f>
        <v>RS SR</v>
      </c>
      <c r="N537" s="37">
        <f>'2025'!I60</f>
        <v>23.057534246575344</v>
      </c>
      <c r="O537" s="37" t="str">
        <f>'2025'!J60</f>
        <v>Wide</v>
      </c>
      <c r="P537" s="37" t="str">
        <f>'2025'!K60</f>
        <v>PROTO Z</v>
      </c>
      <c r="Q537" s="37" t="str">
        <f>'2025'!L60</f>
        <v>Poor Earner</v>
      </c>
      <c r="R537" s="55">
        <f>'2025'!M60</f>
        <v>73</v>
      </c>
      <c r="S537" s="55">
        <f>'2025'!N60</f>
        <v>208</v>
      </c>
      <c r="T537" s="231">
        <f t="shared" si="60"/>
        <v>27.441987854514277</v>
      </c>
      <c r="U537" s="37">
        <f>'2025'!O60</f>
        <v>4.75</v>
      </c>
      <c r="V537" s="56">
        <f>'2025'!P60</f>
        <v>0</v>
      </c>
      <c r="W537" s="57">
        <f>'2025'!Q60</f>
        <v>0</v>
      </c>
      <c r="X537" s="58">
        <f>'2025'!R60</f>
        <v>0.21886281588447654</v>
      </c>
      <c r="Y537" s="58">
        <f>'2025'!S60</f>
        <v>0.30006218905472637</v>
      </c>
      <c r="Z537" s="58">
        <f>'2025'!T60</f>
        <v>0.24818444616794755</v>
      </c>
      <c r="AA537" s="58">
        <f>'2025'!U60</f>
        <v>0.1440329218106996</v>
      </c>
      <c r="AB537" s="58">
        <f>'2025'!V60</f>
        <v>0.22204755543271298</v>
      </c>
      <c r="AC537" s="59">
        <f>'2025'!W60</f>
        <v>0.22204755543271298</v>
      </c>
      <c r="AD537" s="42">
        <f>'2025'!X60</f>
        <v>19.402739726027399</v>
      </c>
      <c r="AE537" s="43">
        <f>'2025'!Y60</f>
        <v>1.75</v>
      </c>
      <c r="AF537" s="43">
        <f>'2025'!Z60</f>
        <v>4.9000000000000004</v>
      </c>
      <c r="AG537" s="43">
        <f>'2025'!AA60</f>
        <v>12.1</v>
      </c>
      <c r="AH537" s="43">
        <f>'2025'!AB60</f>
        <v>0.98</v>
      </c>
      <c r="AI537" s="43">
        <f>'2025'!AC60</f>
        <v>0.7</v>
      </c>
      <c r="AJ537" s="44">
        <f>'2025'!AD60</f>
        <v>2.3836734693877551E-2</v>
      </c>
      <c r="AK537" s="44">
        <f>'2025'!AE60</f>
        <v>0.11620408163265306</v>
      </c>
      <c r="AL537" s="45">
        <f>'2025'!AF60</f>
        <v>0</v>
      </c>
      <c r="AM537" s="46">
        <f t="shared" si="62"/>
        <v>0.875</v>
      </c>
      <c r="AN537" s="45">
        <f>'2025'!AG60</f>
        <v>0.82800000000000007</v>
      </c>
      <c r="AO537" s="45">
        <f>'2025'!AH60</f>
        <v>0.17100000000000001</v>
      </c>
      <c r="AP537" s="43">
        <f>'2025'!AI60</f>
        <v>81.718218859585178</v>
      </c>
      <c r="AQ537" s="47">
        <f>'2025'!AJ60</f>
        <v>80.885779223628404</v>
      </c>
      <c r="AR537" s="48">
        <f>'2025'!AK60</f>
        <v>6</v>
      </c>
      <c r="AS537" s="49">
        <f>'2025'!AL60</f>
        <v>7</v>
      </c>
      <c r="AT537" s="49">
        <f>'2025'!AM60</f>
        <v>3</v>
      </c>
      <c r="AU537" s="49">
        <f>'2025'!AN60</f>
        <v>2</v>
      </c>
      <c r="AV537" s="49">
        <f>'2025'!AO60</f>
        <v>3</v>
      </c>
      <c r="AW537" s="49">
        <f>'2025'!AP60</f>
        <v>3</v>
      </c>
      <c r="AX537" s="49">
        <f>'2025'!AQ60</f>
        <v>0</v>
      </c>
      <c r="AY537" s="50">
        <f>'2025'!AR60</f>
        <v>0</v>
      </c>
      <c r="AZ537" s="60">
        <f>'2025'!AS60</f>
        <v>0</v>
      </c>
      <c r="BA537" s="61">
        <f>'2025'!AT60</f>
        <v>1</v>
      </c>
      <c r="BB537" s="61">
        <f>'2025'!AU60</f>
        <v>0</v>
      </c>
      <c r="BC537" s="61">
        <f>'2025'!AV60</f>
        <v>0</v>
      </c>
      <c r="BD537" s="61">
        <f>'2025'!AW60</f>
        <v>0</v>
      </c>
      <c r="BE537" s="61">
        <f>'2025'!AX60</f>
        <v>0</v>
      </c>
      <c r="BF537" s="62" t="str">
        <f>'2025'!AY60</f>
        <v>NA</v>
      </c>
      <c r="BG537" s="62" t="str">
        <f>'2025'!AZ60</f>
        <v>NA</v>
      </c>
      <c r="BH537" s="62">
        <f>'2025'!BA60</f>
        <v>0</v>
      </c>
      <c r="BI537" s="62">
        <f>'2025'!BB60</f>
        <v>0</v>
      </c>
      <c r="BJ537" s="62">
        <f>'2025'!BC60</f>
        <v>0</v>
      </c>
      <c r="BK537" s="62">
        <f>'2025'!BH60</f>
        <v>0</v>
      </c>
      <c r="BL537" s="62">
        <f>'2025'!BI60</f>
        <v>0</v>
      </c>
      <c r="BM537" s="62">
        <f>'2025'!BJ60</f>
        <v>0</v>
      </c>
      <c r="BN537" s="63">
        <f>'2025'!BK60</f>
        <v>0</v>
      </c>
      <c r="BO537" s="60">
        <f>'2025'!BL60</f>
        <v>388</v>
      </c>
      <c r="BP537" s="61">
        <f>'2025'!BM60</f>
        <v>1772.8</v>
      </c>
      <c r="BQ537" s="61">
        <f>'2025'!BN60</f>
        <v>31</v>
      </c>
      <c r="BR537" s="61">
        <f>'2025'!BO60</f>
        <v>21</v>
      </c>
      <c r="BS537" s="61">
        <f>'2025'!BP60</f>
        <v>1</v>
      </c>
      <c r="BT537" s="61">
        <f>'2025'!BQ60</f>
        <v>16</v>
      </c>
      <c r="BU537" s="62">
        <f>'2025'!BR60</f>
        <v>1.02</v>
      </c>
      <c r="BV537" s="62">
        <f>'2025'!BS60</f>
        <v>1.43</v>
      </c>
      <c r="BW537" s="62">
        <f>'2025'!BT60</f>
        <v>2.94</v>
      </c>
      <c r="BX537" s="62">
        <f>'2025'!BU60</f>
        <v>3.9</v>
      </c>
      <c r="BY537" s="62">
        <f>'2025'!BV60</f>
        <v>18.600000000000001</v>
      </c>
      <c r="BZ537" s="62">
        <f>'2025'!CA60</f>
        <v>57.1</v>
      </c>
      <c r="CA537" s="62">
        <f>'2025'!CB60</f>
        <v>12.5</v>
      </c>
      <c r="CB537" s="62">
        <f>'2025'!CC60</f>
        <v>89.6</v>
      </c>
      <c r="CC537" s="63">
        <f>'2025'!CD60</f>
        <v>10.4</v>
      </c>
      <c r="CD537" s="60">
        <f>'2025'!CE60</f>
        <v>965</v>
      </c>
      <c r="CE537" s="61">
        <f>'2025'!CF60</f>
        <v>3216</v>
      </c>
      <c r="CF537" s="61">
        <f>'2025'!CG60</f>
        <v>87</v>
      </c>
      <c r="CG537" s="61">
        <f>'2025'!CH60</f>
        <v>60</v>
      </c>
      <c r="CH537" s="61">
        <f>'2025'!CI60</f>
        <v>5</v>
      </c>
      <c r="CI537" s="61">
        <f>'2025'!CJ60</f>
        <v>23</v>
      </c>
      <c r="CJ537" s="62">
        <f>'2025'!CK60</f>
        <v>0.98</v>
      </c>
      <c r="CK537" s="62">
        <f>'2025'!CL60</f>
        <v>2.23</v>
      </c>
      <c r="CL537" s="62">
        <f>'2025'!CM60</f>
        <v>2.57</v>
      </c>
      <c r="CM537" s="62">
        <f>'2025'!CN60</f>
        <v>4.3</v>
      </c>
      <c r="CN537" s="62">
        <f>'2025'!CO60</f>
        <v>14.4</v>
      </c>
      <c r="CO537" s="62">
        <f>'2025'!CT60</f>
        <v>53.8</v>
      </c>
      <c r="CP537" s="62">
        <f>'2025'!CU60</f>
        <v>3.2</v>
      </c>
      <c r="CQ537" s="62">
        <f>'2025'!CV60</f>
        <v>86.1</v>
      </c>
      <c r="CR537" s="63">
        <f>'2025'!CW60</f>
        <v>11.6</v>
      </c>
      <c r="CS537" s="60">
        <f>'2025'!CX60</f>
        <v>704</v>
      </c>
      <c r="CT537" s="61">
        <f>'2025'!CY60</f>
        <v>2836.6</v>
      </c>
      <c r="CU537" s="61">
        <f>'2025'!CZ60</f>
        <v>98</v>
      </c>
      <c r="CV537" s="61">
        <f>'2025'!DA60</f>
        <v>62</v>
      </c>
      <c r="CW537" s="61">
        <f>'2025'!DB60</f>
        <v>7</v>
      </c>
      <c r="CX537" s="61">
        <f>'2025'!DC60</f>
        <v>22.099999999999998</v>
      </c>
      <c r="CY537" s="62">
        <f>'2025'!DD60</f>
        <v>0.7</v>
      </c>
      <c r="CZ537" s="62">
        <f>'2025'!DE60</f>
        <v>0.7</v>
      </c>
      <c r="DA537" s="62">
        <f>'2025'!DF60</f>
        <v>1.75</v>
      </c>
      <c r="DB537" s="62">
        <f>'2025'!DG60</f>
        <v>4.9000000000000004</v>
      </c>
      <c r="DC537" s="62">
        <f>'2025'!DH60</f>
        <v>10.1</v>
      </c>
      <c r="DD537" s="62">
        <f>'2025'!DM60</f>
        <v>66.7</v>
      </c>
      <c r="DE537" s="62">
        <f>'2025'!DN60</f>
        <v>3.1</v>
      </c>
      <c r="DF537" s="62">
        <f>'2025'!DO60</f>
        <v>91.7</v>
      </c>
      <c r="DG537" s="63">
        <f>'2025'!DP60</f>
        <v>8.3000000000000007</v>
      </c>
      <c r="DH537" s="60">
        <f>'2025'!DQ60</f>
        <v>490</v>
      </c>
      <c r="DI537" s="61">
        <f>'2025'!DR60</f>
        <v>3402</v>
      </c>
      <c r="DJ537" s="61">
        <f>'2025'!DS60</f>
        <v>47</v>
      </c>
      <c r="DK537" s="61">
        <f>'2025'!DT60</f>
        <v>36</v>
      </c>
      <c r="DL537" s="61">
        <f>'2025'!DU60</f>
        <v>1</v>
      </c>
      <c r="DM537" s="61">
        <f>'2025'!DV60</f>
        <v>18</v>
      </c>
      <c r="DN537" s="62">
        <f>'2025'!DW60</f>
        <v>0.98</v>
      </c>
      <c r="DO537" s="62">
        <f>'2025'!DX60</f>
        <v>0</v>
      </c>
      <c r="DP537" s="62">
        <f>'2025'!DY60</f>
        <v>1.46</v>
      </c>
      <c r="DQ537" s="62">
        <f>'2025'!DZ60</f>
        <v>4.0999999999999996</v>
      </c>
      <c r="DR537" s="62">
        <f>'2025'!EA60</f>
        <v>12.1</v>
      </c>
      <c r="DS537" s="62">
        <f>'2025'!EF60</f>
        <v>87.5</v>
      </c>
      <c r="DT537" s="62">
        <f>'2025'!EG60</f>
        <v>0</v>
      </c>
      <c r="DU537" s="62">
        <f>'2025'!EH60</f>
        <v>73.900000000000006</v>
      </c>
      <c r="DV537" s="63">
        <f>'2025'!EI60</f>
        <v>25.9</v>
      </c>
    </row>
    <row r="538" spans="1:126" ht="15.75" customHeight="1" x14ac:dyDescent="0.2">
      <c r="A538" s="30">
        <f t="shared" si="57"/>
        <v>536</v>
      </c>
      <c r="B538" s="31">
        <f>'2026 - WIP'!A51</f>
        <v>49</v>
      </c>
      <c r="C538" s="31">
        <v>2026</v>
      </c>
      <c r="D538" s="32" t="str">
        <f>'2026 - WIP'!B51</f>
        <v>Dillon Bell</v>
      </c>
      <c r="E538" s="32" t="str" cm="1">
        <f t="array" ref="E538">_xlfn.IFS(F538&gt;12.5,"Cornerstone",AND(F538&gt;11.995,F538&lt;12.5),"Elite",AND(F538&gt;11,F538&lt;12.995),"Elite Upside",AND(F538&gt;=9.69,F538&lt;10.999),"Upside",AND(F538&gt;8.4,F538&lt;9.999),"Upside Lite",AND(F538&gt;7.25,F538&lt;8.999),"Outlier",AND(F538&gt;=6,F538&lt;7.25),"Outlier Lite",F538&lt;6.999,"Purgatory")</f>
        <v>Purgatory</v>
      </c>
      <c r="F538" s="33">
        <f>'2026 - WIP'!C51</f>
        <v>4.1014285714285714</v>
      </c>
      <c r="G538" s="33">
        <f t="shared" si="58"/>
        <v>12.8</v>
      </c>
      <c r="H538" s="303">
        <f t="shared" si="59"/>
        <v>-2.4853020978983453</v>
      </c>
      <c r="I538" s="34" t="str">
        <f>'2026 - WIP'!D51</f>
        <v>Georgia</v>
      </c>
      <c r="J538" s="35">
        <f>'2026 - WIP'!E51</f>
        <v>1</v>
      </c>
      <c r="K538" s="36">
        <f>'2026 - WIP'!F51</f>
        <v>37931</v>
      </c>
      <c r="L538" s="37">
        <f>'2026 - WIP'!G51</f>
        <v>21.906849315068492</v>
      </c>
      <c r="M538" s="37" t="str">
        <f>'2026 - WIP'!H51</f>
        <v>SR</v>
      </c>
      <c r="N538" s="37">
        <f>'2026 - WIP'!I51</f>
        <v>22.487671232876714</v>
      </c>
      <c r="O538" s="37" t="str">
        <f>'2026 - WIP'!J51</f>
        <v>Wide</v>
      </c>
      <c r="P538" s="37" t="str">
        <f>'2026 - WIP'!K51</f>
        <v>PROTO Z</v>
      </c>
      <c r="Q538" s="37" t="str">
        <f>'2026 - WIP'!L51</f>
        <v>Poor Separator</v>
      </c>
      <c r="R538" s="35">
        <f>'2026 - WIP'!M51</f>
        <v>73</v>
      </c>
      <c r="S538" s="35">
        <f>'2026 - WIP'!N51</f>
        <v>210</v>
      </c>
      <c r="T538" s="231">
        <f t="shared" si="60"/>
        <v>27.705853122346142</v>
      </c>
      <c r="U538" s="35">
        <f>'2026 - WIP'!O51</f>
        <v>4.5</v>
      </c>
      <c r="V538" s="38">
        <f>'2026 - WIP'!P51</f>
        <v>0</v>
      </c>
      <c r="W538" s="57">
        <f>'2026 - WIP'!Q51</f>
        <v>0</v>
      </c>
      <c r="X538" s="58">
        <f>'2026 - WIP'!R51</f>
        <v>4.1230145319364649E-2</v>
      </c>
      <c r="Y538" s="58">
        <f>'2026 - WIP'!S51</f>
        <v>8.2822516494314727E-2</v>
      </c>
      <c r="Z538" s="58">
        <f>'2026 - WIP'!T51</f>
        <v>0.13253749617385982</v>
      </c>
      <c r="AA538" s="58">
        <f>'2026 - WIP'!U51</f>
        <v>0</v>
      </c>
      <c r="AB538" s="58">
        <f>'2026 - WIP'!V51</f>
        <v>0.13253749617385982</v>
      </c>
      <c r="AC538" s="59">
        <f>'2026 - WIP'!W51</f>
        <v>0.13253749617385982</v>
      </c>
      <c r="AD538" s="42" t="str">
        <f>'2026 - WIP'!X51</f>
        <v>N/A</v>
      </c>
      <c r="AE538" s="43">
        <f>'2026 - WIP'!Y51</f>
        <v>1.53</v>
      </c>
      <c r="AF538" s="43">
        <f>'2026 - WIP'!Z51</f>
        <v>6.3</v>
      </c>
      <c r="AG538" s="43">
        <f>'2026 - WIP'!AA51</f>
        <v>11.4</v>
      </c>
      <c r="AH538" s="43">
        <f>'2026 - WIP'!AB51</f>
        <v>0</v>
      </c>
      <c r="AI538" s="43">
        <f>'2026 - WIP'!AC51</f>
        <v>0</v>
      </c>
      <c r="AJ538" s="44">
        <f>'2026 - WIP'!AD51</f>
        <v>8.0831408775981523E-2</v>
      </c>
      <c r="AK538" s="44">
        <f>'2026 - WIP'!AE51</f>
        <v>0.11963048498845266</v>
      </c>
      <c r="AL538" s="45">
        <f>'2026 - WIP'!AF51</f>
        <v>9.8000000000000004E-2</v>
      </c>
      <c r="AM538" s="46">
        <f t="shared" si="62"/>
        <v>0</v>
      </c>
      <c r="AN538" s="45">
        <f>'2026 - WIP'!AG51</f>
        <v>0.92799999999999994</v>
      </c>
      <c r="AO538" s="45">
        <f>'2026 - WIP'!AH51</f>
        <v>7.2000000000000008E-2</v>
      </c>
      <c r="AP538" s="43">
        <f>'2026 - WIP'!AI51</f>
        <v>102.42341106538638</v>
      </c>
      <c r="AQ538" s="47">
        <f>'2026 - WIP'!AJ51</f>
        <v>101.38005368179944</v>
      </c>
      <c r="AR538" s="48">
        <f>'2026 - WIP'!AK51</f>
        <v>3</v>
      </c>
      <c r="AS538" s="49">
        <f>'2026 - WIP'!AL51</f>
        <v>0</v>
      </c>
      <c r="AT538" s="49">
        <f>'2026 - WIP'!AM51</f>
        <v>2</v>
      </c>
      <c r="AU538" s="49">
        <f>'2026 - WIP'!AN51</f>
        <v>5</v>
      </c>
      <c r="AV538" s="49">
        <f>'2026 - WIP'!AO51</f>
        <v>8</v>
      </c>
      <c r="AW538" s="49">
        <f>'2026 - WIP'!AP51</f>
        <v>6</v>
      </c>
      <c r="AX538" s="49">
        <f>'2026 - WIP'!AQ51</f>
        <v>0</v>
      </c>
      <c r="AY538" s="50">
        <f>'2026 - WIP'!AR51</f>
        <v>0.5</v>
      </c>
      <c r="AZ538" s="60">
        <f>'2026 - WIP'!AS51</f>
        <v>0</v>
      </c>
      <c r="BA538" s="61">
        <f>'2026 - WIP'!AT51</f>
        <v>1</v>
      </c>
      <c r="BB538" s="61">
        <f>'2026 - WIP'!AU51</f>
        <v>0</v>
      </c>
      <c r="BC538" s="61">
        <f>'2026 - WIP'!AV51</f>
        <v>0</v>
      </c>
      <c r="BD538" s="61">
        <f>'2026 - WIP'!AW51</f>
        <v>0</v>
      </c>
      <c r="BE538" s="61">
        <f>'2026 - WIP'!AX51</f>
        <v>0</v>
      </c>
      <c r="BF538" s="62">
        <f>'2026 - WIP'!AY51</f>
        <v>0</v>
      </c>
      <c r="BG538" s="62">
        <f>'2026 - WIP'!AZ51</f>
        <v>0</v>
      </c>
      <c r="BH538" s="62">
        <f>'2026 - WIP'!BA51</f>
        <v>0</v>
      </c>
      <c r="BI538" s="62">
        <f>'2026 - WIP'!BB51</f>
        <v>0</v>
      </c>
      <c r="BJ538" s="62">
        <f>'2026 - WIP'!BC51</f>
        <v>0</v>
      </c>
      <c r="BK538" s="62">
        <f>'2026 - WIP'!BH51</f>
        <v>0</v>
      </c>
      <c r="BL538" s="62">
        <f>'2026 - WIP'!BI51</f>
        <v>0</v>
      </c>
      <c r="BM538" s="62">
        <f>'2026 - WIP'!BJ51</f>
        <v>0</v>
      </c>
      <c r="BN538" s="63">
        <f>'2026 - WIP'!BK51</f>
        <v>0</v>
      </c>
      <c r="BO538" s="60">
        <f>'2026 - WIP'!BL51</f>
        <v>183</v>
      </c>
      <c r="BP538" s="61">
        <f>'2026 - WIP'!BM51</f>
        <v>4438.5</v>
      </c>
      <c r="BQ538" s="61">
        <f>'2026 - WIP'!BN51</f>
        <v>29</v>
      </c>
      <c r="BR538" s="61">
        <f>'2026 - WIP'!BO51</f>
        <v>20</v>
      </c>
      <c r="BS538" s="61">
        <f>'2026 - WIP'!BP51</f>
        <v>3</v>
      </c>
      <c r="BT538" s="61">
        <f>'2026 - WIP'!BQ51</f>
        <v>31.5</v>
      </c>
      <c r="BU538" s="62">
        <f>'2026 - WIP'!BR51</f>
        <v>0</v>
      </c>
      <c r="BV538" s="62">
        <f>'2026 - WIP'!BS51</f>
        <v>0</v>
      </c>
      <c r="BW538" s="62">
        <f>'2026 - WIP'!BT51</f>
        <v>0.92</v>
      </c>
      <c r="BX538" s="62">
        <f>'2026 - WIP'!BU51</f>
        <v>4.3</v>
      </c>
      <c r="BY538" s="62">
        <f>'2026 - WIP'!BV51</f>
        <v>7.4</v>
      </c>
      <c r="BZ538" s="62">
        <f>'2026 - WIP'!CA51</f>
        <v>33.299999999999997</v>
      </c>
      <c r="CA538" s="62">
        <f>'2026 - WIP'!CB51</f>
        <v>13</v>
      </c>
      <c r="CB538" s="62">
        <f>'2026 - WIP'!CC51</f>
        <v>93.7</v>
      </c>
      <c r="CC538" s="63">
        <f>'2026 - WIP'!CD51</f>
        <v>6.3</v>
      </c>
      <c r="CD538" s="60">
        <f>'2026 - WIP'!CE51</f>
        <v>354</v>
      </c>
      <c r="CE538" s="61">
        <f>'2026 - WIP'!CF51</f>
        <v>4274.2</v>
      </c>
      <c r="CF538" s="61">
        <f>'2026 - WIP'!CG51</f>
        <v>41</v>
      </c>
      <c r="CG538" s="61">
        <f>'2026 - WIP'!CH51</f>
        <v>30</v>
      </c>
      <c r="CH538" s="61">
        <f>'2026 - WIP'!CI51</f>
        <v>2</v>
      </c>
      <c r="CI538" s="61">
        <f>'2026 - WIP'!CJ51</f>
        <v>29.400000000000002</v>
      </c>
      <c r="CJ538" s="62">
        <f>'2026 - WIP'!CK51</f>
        <v>0</v>
      </c>
      <c r="CK538" s="62">
        <f>'2026 - WIP'!CL51</f>
        <v>0</v>
      </c>
      <c r="CL538" s="62">
        <f>'2026 - WIP'!CM51</f>
        <v>1.53</v>
      </c>
      <c r="CM538" s="62">
        <f>'2026 - WIP'!CN51</f>
        <v>6.3</v>
      </c>
      <c r="CN538" s="62">
        <f>'2026 - WIP'!CO51</f>
        <v>7.5</v>
      </c>
      <c r="CO538" s="62">
        <f>'2026 - WIP'!CT51</f>
        <v>50</v>
      </c>
      <c r="CP538" s="62">
        <f>'2026 - WIP'!CU51</f>
        <v>6.3</v>
      </c>
      <c r="CQ538" s="62">
        <f>'2026 - WIP'!CV51</f>
        <v>78.7</v>
      </c>
      <c r="CR538" s="63">
        <f>'2026 - WIP'!CW51</f>
        <v>10.199999999999999</v>
      </c>
      <c r="CS538" s="60">
        <f>'2026 - WIP'!CX51</f>
        <v>433</v>
      </c>
      <c r="CT538" s="61">
        <f>'2026 - WIP'!CY51</f>
        <v>3267</v>
      </c>
      <c r="CU538" s="61">
        <f>'2026 - WIP'!CZ51</f>
        <v>62</v>
      </c>
      <c r="CV538" s="61">
        <f>'2026 - WIP'!DA51</f>
        <v>37</v>
      </c>
      <c r="CW538" s="61">
        <f>'2026 - WIP'!DB51</f>
        <v>4</v>
      </c>
      <c r="CX538" s="61">
        <f>'2026 - WIP'!DC51</f>
        <v>25.299999999999997</v>
      </c>
      <c r="CY538" s="62">
        <f>'2026 - WIP'!DD51</f>
        <v>0</v>
      </c>
      <c r="CZ538" s="62">
        <f>'2026 - WIP'!DE51</f>
        <v>0</v>
      </c>
      <c r="DA538" s="62">
        <f>'2026 - WIP'!DF51</f>
        <v>1.4</v>
      </c>
      <c r="DB538" s="62">
        <f>'2026 - WIP'!DG51</f>
        <v>3.7</v>
      </c>
      <c r="DC538" s="62">
        <f>'2026 - WIP'!DH51</f>
        <v>11.4</v>
      </c>
      <c r="DD538" s="62">
        <f>'2026 - WIP'!DM51</f>
        <v>52.9</v>
      </c>
      <c r="DE538" s="62">
        <f>'2026 - WIP'!DN51</f>
        <v>9.8000000000000007</v>
      </c>
      <c r="DF538" s="62">
        <f>'2026 - WIP'!DO51</f>
        <v>92.8</v>
      </c>
      <c r="DG538" s="63">
        <f>'2026 - WIP'!DP51</f>
        <v>7.2</v>
      </c>
      <c r="DH538" s="60">
        <f>'2026 - WIP'!DQ51</f>
        <v>0</v>
      </c>
      <c r="DI538" s="61">
        <f>'2026 - WIP'!DR51</f>
        <v>1</v>
      </c>
      <c r="DJ538" s="61">
        <f>'2026 - WIP'!DS51</f>
        <v>0</v>
      </c>
      <c r="DK538" s="61">
        <f>'2026 - WIP'!DT51</f>
        <v>0</v>
      </c>
      <c r="DL538" s="61">
        <f>'2026 - WIP'!DU51</f>
        <v>0</v>
      </c>
      <c r="DM538" s="61">
        <f>'2026 - WIP'!DV51</f>
        <v>0</v>
      </c>
      <c r="DN538" s="62">
        <f>'2026 - WIP'!DW51</f>
        <v>0</v>
      </c>
      <c r="DO538" s="62">
        <f>'2026 - WIP'!DX51</f>
        <v>0</v>
      </c>
      <c r="DP538" s="62">
        <f>'2026 - WIP'!DY51</f>
        <v>0</v>
      </c>
      <c r="DQ538" s="62">
        <f>'2026 - WIP'!DZ51</f>
        <v>0</v>
      </c>
      <c r="DR538" s="62">
        <f>'2026 - WIP'!EA51</f>
        <v>0</v>
      </c>
      <c r="DS538" s="62">
        <f>'2026 - WIP'!EF51</f>
        <v>0</v>
      </c>
      <c r="DT538" s="62">
        <f>'2026 - WIP'!EG51</f>
        <v>0</v>
      </c>
      <c r="DU538" s="62">
        <f>'2026 - WIP'!EH51</f>
        <v>0</v>
      </c>
      <c r="DV538" s="63">
        <f>'2026 - WIP'!EI51</f>
        <v>0</v>
      </c>
    </row>
    <row r="539" spans="1:126" ht="15.75" customHeight="1" x14ac:dyDescent="0.2">
      <c r="A539" s="30">
        <f t="shared" si="57"/>
        <v>537</v>
      </c>
      <c r="B539" s="31">
        <f>'2017'!A52</f>
        <v>50</v>
      </c>
      <c r="C539" s="31">
        <v>2017</v>
      </c>
      <c r="D539" s="32" t="str">
        <f>'2017'!B51</f>
        <v>James Quick</v>
      </c>
      <c r="E539" s="32" t="str" cm="1">
        <f t="array" ref="E539">_xlfn.IFS(F539&gt;12.5,"Cornerstone",AND(F539&gt;11.995,F539&lt;12.5),"Elite",AND(F539&gt;11,F539&lt;12.995),"Elite Upside",AND(F539&gt;=9.69,F539&lt;10.999),"Upside",AND(F539&gt;8.4,F539&lt;9.999),"Upside Lite",AND(F539&gt;7.25,F539&lt;8.999),"Outlier",AND(F539&gt;=6,F539&lt;7.25),"Outlier Lite",F539&lt;6.999,"Purgatory")</f>
        <v>Purgatory</v>
      </c>
      <c r="F539" s="33">
        <f>'2017'!C51</f>
        <v>4.0957142857142852</v>
      </c>
      <c r="G539" s="33">
        <f t="shared" si="58"/>
        <v>12.6</v>
      </c>
      <c r="H539" s="303">
        <f t="shared" si="59"/>
        <v>-2.4885818376062363</v>
      </c>
      <c r="I539" s="34" t="str">
        <f>'2017'!D51</f>
        <v>Louisville</v>
      </c>
      <c r="J539" s="35">
        <f>'2017'!E51</f>
        <v>4</v>
      </c>
      <c r="K539" s="36">
        <f>'2017'!F51</f>
        <v>34613</v>
      </c>
      <c r="L539" s="37">
        <f>'2017'!G51</f>
        <v>30.997260273972604</v>
      </c>
      <c r="M539" s="37" t="str">
        <f>'2017'!H51</f>
        <v>SR</v>
      </c>
      <c r="N539" s="37">
        <f>'2017'!I51</f>
        <v>22.572602739726026</v>
      </c>
      <c r="O539" s="37" t="str">
        <f>'2017'!J51</f>
        <v>Hybrid</v>
      </c>
      <c r="P539" s="37" t="str">
        <f>'2017'!K51</f>
        <v>DEEP</v>
      </c>
      <c r="Q539" s="37" t="str">
        <f>'2017'!L51</f>
        <v>N/A</v>
      </c>
      <c r="R539" s="55">
        <f>'2017'!M51</f>
        <v>74</v>
      </c>
      <c r="S539" s="55">
        <f>'2017'!N51</f>
        <v>172</v>
      </c>
      <c r="T539" s="231">
        <f t="shared" si="60"/>
        <v>22.08324854925824</v>
      </c>
      <c r="U539" s="37">
        <f>'2017'!O51</f>
        <v>4.5999999999999996</v>
      </c>
      <c r="V539" s="56">
        <f>'2017'!P51</f>
        <v>0</v>
      </c>
      <c r="W539" s="57">
        <f>'2017'!Q51</f>
        <v>0</v>
      </c>
      <c r="X539" s="58">
        <f>'2017'!R51</f>
        <v>3.0853761622992391E-2</v>
      </c>
      <c r="Y539" s="58">
        <f>'2017'!S51</f>
        <v>0.17277167277167277</v>
      </c>
      <c r="Z539" s="58">
        <f>'2017'!T51</f>
        <v>0.19585687382297551</v>
      </c>
      <c r="AA539" s="58">
        <f>'2017'!U51</f>
        <v>0.20360074132909717</v>
      </c>
      <c r="AB539" s="58">
        <f>'2017'!V51</f>
        <v>0.20360074132909717</v>
      </c>
      <c r="AC539" s="59">
        <f>'2017'!W51</f>
        <v>0.1934207042626423</v>
      </c>
      <c r="AD539" s="42">
        <f>'2017'!X51</f>
        <v>21.931506849315067</v>
      </c>
      <c r="AE539" s="43">
        <f>'2017'!Y51</f>
        <v>2.2999999999999998</v>
      </c>
      <c r="AF539" s="43">
        <f>'2017'!Z51</f>
        <v>7.3</v>
      </c>
      <c r="AG539" s="43">
        <f>'2017'!AA51</f>
        <v>16.100000000000001</v>
      </c>
      <c r="AH539" s="43">
        <f>'2017'!AB51</f>
        <v>0.79</v>
      </c>
      <c r="AI539" s="43">
        <f>'2017'!AC51</f>
        <v>1.95</v>
      </c>
      <c r="AJ539" s="44" t="str">
        <f>'2017'!AD51</f>
        <v>N/A</v>
      </c>
      <c r="AK539" s="44" t="str">
        <f>'2017'!AE51</f>
        <v>N/A</v>
      </c>
      <c r="AL539" s="45">
        <f>'2017'!AF51</f>
        <v>0.151</v>
      </c>
      <c r="AM539" s="46">
        <f t="shared" si="62"/>
        <v>0</v>
      </c>
      <c r="AN539" s="45">
        <f>'2017'!AG51</f>
        <v>0.56399999999999995</v>
      </c>
      <c r="AO539" s="45">
        <f>'2017'!AH51</f>
        <v>0.69299999999999995</v>
      </c>
      <c r="AP539" s="43">
        <f>'2017'!AI51</f>
        <v>76.829342376563858</v>
      </c>
      <c r="AQ539" s="47">
        <f>'2017'!AJ51</f>
        <v>77.614647037350338</v>
      </c>
      <c r="AR539" s="48">
        <f>'2017'!AK51</f>
        <v>5</v>
      </c>
      <c r="AS539" s="49">
        <f>'2017'!AL51</f>
        <v>3</v>
      </c>
      <c r="AT539" s="49">
        <f>'2017'!AM51</f>
        <v>4</v>
      </c>
      <c r="AU539" s="49">
        <f>'2017'!AN51</f>
        <v>5</v>
      </c>
      <c r="AV539" s="49">
        <f>'2017'!AO51</f>
        <v>6</v>
      </c>
      <c r="AW539" s="49">
        <f>'2017'!AP51</f>
        <v>2</v>
      </c>
      <c r="AX539" s="49">
        <f>'2017'!AQ51</f>
        <v>0</v>
      </c>
      <c r="AY539" s="50">
        <f>'2017'!AR51</f>
        <v>0</v>
      </c>
      <c r="AZ539" s="60">
        <f>'2017'!AS51</f>
        <v>0</v>
      </c>
      <c r="BA539" s="61">
        <f>'2017'!AT51</f>
        <v>3849</v>
      </c>
      <c r="BB539" s="61">
        <f>'2017'!AU51</f>
        <v>0</v>
      </c>
      <c r="BC539" s="61">
        <f>'2017'!AV51</f>
        <v>0</v>
      </c>
      <c r="BD539" s="61">
        <f>'2017'!AW51</f>
        <v>0</v>
      </c>
      <c r="BE539" s="61">
        <f>'2017'!AX51</f>
        <v>0</v>
      </c>
      <c r="BF539" s="62">
        <f>'2017'!AY51</f>
        <v>0</v>
      </c>
      <c r="BG539" s="62">
        <f>'2017'!AZ51</f>
        <v>0</v>
      </c>
      <c r="BH539" s="62">
        <f>'2017'!BA51</f>
        <v>0</v>
      </c>
      <c r="BI539" s="62">
        <f>'2017'!BB51</f>
        <v>0</v>
      </c>
      <c r="BJ539" s="62">
        <f>'2017'!BC51</f>
        <v>0</v>
      </c>
      <c r="BK539" s="62">
        <f>'2017'!BD51</f>
        <v>0</v>
      </c>
      <c r="BL539" s="62">
        <f>'2017'!BE51</f>
        <v>0</v>
      </c>
      <c r="BM539" s="62">
        <f>'2017'!BF51</f>
        <v>0</v>
      </c>
      <c r="BN539" s="63">
        <f>'2017'!BG51</f>
        <v>0</v>
      </c>
      <c r="BO539" s="60">
        <f>'2017'!BH51</f>
        <v>73</v>
      </c>
      <c r="BP539" s="61">
        <f>'2017'!BI51</f>
        <v>2366</v>
      </c>
      <c r="BQ539" s="61">
        <f>'2017'!BJ51</f>
        <v>0</v>
      </c>
      <c r="BR539" s="61">
        <f>'2017'!BK51</f>
        <v>6</v>
      </c>
      <c r="BS539" s="61">
        <f>'2017'!BL51</f>
        <v>0</v>
      </c>
      <c r="BT539" s="61">
        <f>'2017'!BM51</f>
        <v>33</v>
      </c>
      <c r="BU539" s="62">
        <f>'2017'!BN51</f>
        <v>0</v>
      </c>
      <c r="BV539" s="62">
        <f>'2017'!BO51</f>
        <v>0</v>
      </c>
      <c r="BW539" s="62">
        <f>'2017'!BP51</f>
        <v>0</v>
      </c>
      <c r="BX539" s="62">
        <f>'2017'!BQ51</f>
        <v>0</v>
      </c>
      <c r="BY539" s="62">
        <f>'2017'!BR51</f>
        <v>0</v>
      </c>
      <c r="BZ539" s="62">
        <f>'2017'!BS51</f>
        <v>0</v>
      </c>
      <c r="CA539" s="62">
        <f>'2017'!BT51</f>
        <v>0</v>
      </c>
      <c r="CB539" s="62">
        <f>'2017'!BU51</f>
        <v>0</v>
      </c>
      <c r="CC539" s="63">
        <f>'2017'!BV51</f>
        <v>0</v>
      </c>
      <c r="CD539" s="60">
        <f>'2017'!BW51</f>
        <v>566</v>
      </c>
      <c r="CE539" s="61">
        <f>'2017'!BX51</f>
        <v>3276</v>
      </c>
      <c r="CF539" s="61">
        <f>'2017'!BY51</f>
        <v>64</v>
      </c>
      <c r="CG539" s="61">
        <f>'2017'!BZ51</f>
        <v>36</v>
      </c>
      <c r="CH539" s="61">
        <f>'2017'!CA51</f>
        <v>3</v>
      </c>
      <c r="CI539" s="61">
        <f>'2017'!CB51</f>
        <v>21</v>
      </c>
      <c r="CJ539" s="62">
        <f>'2017'!CC51</f>
        <v>0</v>
      </c>
      <c r="CK539" s="62">
        <f>'2017'!CD51</f>
        <v>0</v>
      </c>
      <c r="CL539" s="62">
        <f>'2017'!CE51</f>
        <v>1.37</v>
      </c>
      <c r="CM539" s="62">
        <f>'2017'!CF51</f>
        <v>7.3</v>
      </c>
      <c r="CN539" s="62">
        <f>'2017'!CG51</f>
        <v>14.2</v>
      </c>
      <c r="CO539" s="62">
        <f>'2017'!CH51</f>
        <v>0</v>
      </c>
      <c r="CP539" s="62">
        <f>'2017'!CI51</f>
        <v>10</v>
      </c>
      <c r="CQ539" s="62">
        <f>'2017'!CJ51</f>
        <v>75.099999999999994</v>
      </c>
      <c r="CR539" s="63">
        <f>'2017'!CK51</f>
        <v>24.9</v>
      </c>
      <c r="CS539" s="60">
        <f>'2017'!CL51</f>
        <v>624</v>
      </c>
      <c r="CT539" s="61">
        <f>'2017'!CM51</f>
        <v>3186</v>
      </c>
      <c r="CU539" s="61">
        <f>'2017'!CN51</f>
        <v>71</v>
      </c>
      <c r="CV539" s="61">
        <f>'2017'!CO51</f>
        <v>39</v>
      </c>
      <c r="CW539" s="61">
        <f>'2017'!CP51</f>
        <v>5</v>
      </c>
      <c r="CX539" s="61">
        <f>'2017'!CQ51</f>
        <v>21</v>
      </c>
      <c r="CY539" s="62">
        <f>'2017'!CR51</f>
        <v>0</v>
      </c>
      <c r="CZ539" s="62">
        <f>'2017'!CS51</f>
        <v>0</v>
      </c>
      <c r="DA539" s="62">
        <f>'2017'!CT51</f>
        <v>2.21</v>
      </c>
      <c r="DB539" s="62">
        <f>'2017'!CU51</f>
        <v>4.8</v>
      </c>
      <c r="DC539" s="62">
        <f>'2017'!CV51</f>
        <v>15.5</v>
      </c>
      <c r="DD539" s="62">
        <f>'2017'!CW51</f>
        <v>0</v>
      </c>
      <c r="DE539" s="62">
        <f>'2017'!CX51</f>
        <v>18.8</v>
      </c>
      <c r="DF539" s="62">
        <f>'2017'!CY51</f>
        <v>3.4</v>
      </c>
      <c r="DG539" s="63">
        <f>'2017'!CZ51</f>
        <v>95.5</v>
      </c>
      <c r="DH539" s="60">
        <f>'2017'!DA51</f>
        <v>769</v>
      </c>
      <c r="DI539" s="61">
        <f>'2017'!DB51</f>
        <v>3777</v>
      </c>
      <c r="DJ539" s="61">
        <f>'2017'!DC51</f>
        <v>68</v>
      </c>
      <c r="DK539" s="61">
        <f>'2017'!DD51</f>
        <v>45</v>
      </c>
      <c r="DL539" s="61">
        <f>'2017'!DE51</f>
        <v>6</v>
      </c>
      <c r="DM539" s="61">
        <f>'2017'!DF51</f>
        <v>32</v>
      </c>
      <c r="DN539" s="62">
        <f>'2017'!DG51</f>
        <v>0.79</v>
      </c>
      <c r="DO539" s="62">
        <f>'2017'!DH51</f>
        <v>1.95</v>
      </c>
      <c r="DP539" s="62">
        <f>'2017'!DI51</f>
        <v>2.2999999999999998</v>
      </c>
      <c r="DQ539" s="62">
        <f>'2017'!DJ51</f>
        <v>5</v>
      </c>
      <c r="DR539" s="62">
        <f>'2017'!DK51</f>
        <v>16.100000000000001</v>
      </c>
      <c r="DS539" s="62">
        <f>'2017'!DL51</f>
        <v>0</v>
      </c>
      <c r="DT539" s="62">
        <f>'2017'!DM51</f>
        <v>15.1</v>
      </c>
      <c r="DU539" s="62">
        <f>'2017'!DN51</f>
        <v>56.4</v>
      </c>
      <c r="DV539" s="63">
        <f>'2017'!DO51</f>
        <v>43.1</v>
      </c>
    </row>
    <row r="540" spans="1:126" ht="15.75" customHeight="1" x14ac:dyDescent="0.2">
      <c r="A540" s="30">
        <f t="shared" si="57"/>
        <v>538</v>
      </c>
      <c r="B540" s="31">
        <f>'2025'!A61</f>
        <v>59</v>
      </c>
      <c r="C540" s="31">
        <v>2025</v>
      </c>
      <c r="D540" s="32" t="str">
        <f>'2025'!B61</f>
        <v>Efton Chism</v>
      </c>
      <c r="E540" s="32" t="str" cm="1">
        <f t="array" ref="E540">_xlfn.IFS(F540&gt;12.5,"Cornerstone",AND(F540&gt;11.995,F540&lt;12.5),"Elite",AND(F540&gt;11,F540&lt;12.995),"Elite Upside",AND(F540&gt;=9.69,F540&lt;10.999),"Upside",AND(F540&gt;8.4,F540&lt;9.999),"Upside Lite",AND(F540&gt;7.25,F540&lt;8.999),"Outlier",AND(F540&gt;=6,F540&lt;7.25),"Outlier Lite",F540&lt;6.999,"Purgatory")</f>
        <v>Purgatory</v>
      </c>
      <c r="F540" s="33">
        <f>'2025'!C61</f>
        <v>4.072857142857143</v>
      </c>
      <c r="G540" s="33">
        <f t="shared" si="58"/>
        <v>12.5</v>
      </c>
      <c r="H540" s="303">
        <f t="shared" si="59"/>
        <v>-2.5017007964377984</v>
      </c>
      <c r="I540" s="34" t="str">
        <f>'2025'!D61</f>
        <v>Eastern Washington</v>
      </c>
      <c r="J540" s="35">
        <f>'2025'!E61</f>
        <v>11</v>
      </c>
      <c r="K540" s="36">
        <f>'2025'!F61</f>
        <v>37190</v>
      </c>
      <c r="L540" s="37">
        <f>'2025'!G61</f>
        <v>23.936986301369863</v>
      </c>
      <c r="M540" s="37" t="str">
        <f>'2025'!H61</f>
        <v>RS SR</v>
      </c>
      <c r="N540" s="37">
        <f>'2025'!I61</f>
        <v>23.517808219178082</v>
      </c>
      <c r="O540" s="37" t="str">
        <f>'2025'!J61</f>
        <v>Slot</v>
      </c>
      <c r="P540" s="37" t="str">
        <f>'2025'!K61</f>
        <v>RAT</v>
      </c>
      <c r="Q540" s="37" t="str">
        <f>'2025'!L61</f>
        <v>Elite Separator</v>
      </c>
      <c r="R540" s="55">
        <f>'2025'!M61</f>
        <v>70</v>
      </c>
      <c r="S540" s="55">
        <f>'2025'!N61</f>
        <v>198</v>
      </c>
      <c r="T540" s="231">
        <f t="shared" si="60"/>
        <v>28.409727186801312</v>
      </c>
      <c r="U540" s="37">
        <f>'2025'!O61</f>
        <v>4.71</v>
      </c>
      <c r="V540" s="56">
        <f>'2025'!P61</f>
        <v>0</v>
      </c>
      <c r="W540" s="57">
        <f>'2025'!Q61</f>
        <v>9.9182039882848502E-2</v>
      </c>
      <c r="X540" s="58">
        <f>'2025'!R61</f>
        <v>0.14115613597080853</v>
      </c>
      <c r="Y540" s="58">
        <f>'2025'!S61</f>
        <v>0.23861171366594361</v>
      </c>
      <c r="Z540" s="58">
        <f>'2025'!T61</f>
        <v>0.32412840869865378</v>
      </c>
      <c r="AA540" s="58">
        <f>'2025'!U61</f>
        <v>0.50639782861574256</v>
      </c>
      <c r="AB540" s="58">
        <f>'2025'!V61</f>
        <v>0.50639782861574256</v>
      </c>
      <c r="AC540" s="59">
        <f>'2025'!W61</f>
        <v>0.25319891430787128</v>
      </c>
      <c r="AD540" s="42">
        <f>'2025'!X61</f>
        <v>20.849315068493151</v>
      </c>
      <c r="AE540" s="43">
        <f>'2025'!Y61</f>
        <v>3.45</v>
      </c>
      <c r="AF540" s="43">
        <f>'2025'!Z61</f>
        <v>6.7</v>
      </c>
      <c r="AG540" s="43">
        <f>'2025'!AA61</f>
        <v>6.7</v>
      </c>
      <c r="AH540" s="43">
        <f>'2025'!AB61</f>
        <v>0</v>
      </c>
      <c r="AI540" s="43">
        <f>'2025'!AC61</f>
        <v>0</v>
      </c>
      <c r="AJ540" s="44">
        <f>'2025'!AD61</f>
        <v>3.1699846860643185E-2</v>
      </c>
      <c r="AK540" s="44">
        <f>'2025'!AE61</f>
        <v>0.35398162327718224</v>
      </c>
      <c r="AL540" s="45">
        <f>'2025'!AF61</f>
        <v>2.4E-2</v>
      </c>
      <c r="AM540" s="46">
        <f t="shared" si="62"/>
        <v>0.58299999999999996</v>
      </c>
      <c r="AN540" s="45">
        <f>'2025'!AG61</f>
        <v>0.1605</v>
      </c>
      <c r="AO540" s="45">
        <f>'2025'!AH61</f>
        <v>0.82000000000000006</v>
      </c>
      <c r="AP540" s="43">
        <f>'2025'!AI61</f>
        <v>80.465841496009119</v>
      </c>
      <c r="AQ540" s="47">
        <f>'2025'!AJ61</f>
        <v>74.787257700781339</v>
      </c>
      <c r="AR540" s="48">
        <f>'2025'!AK61</f>
        <v>7</v>
      </c>
      <c r="AS540" s="49">
        <f>'2025'!AL61</f>
        <v>5</v>
      </c>
      <c r="AT540" s="49">
        <f>'2025'!AM61</f>
        <v>6</v>
      </c>
      <c r="AU540" s="49">
        <f>'2025'!AN61</f>
        <v>5</v>
      </c>
      <c r="AV540" s="49">
        <f>'2025'!AO61</f>
        <v>3</v>
      </c>
      <c r="AW540" s="49">
        <f>'2025'!AP61</f>
        <v>1</v>
      </c>
      <c r="AX540" s="49">
        <f>'2025'!AQ61</f>
        <v>0</v>
      </c>
      <c r="AY540" s="50">
        <f>'2025'!AR61</f>
        <v>0</v>
      </c>
      <c r="AZ540" s="60">
        <f>'2025'!AS61</f>
        <v>255</v>
      </c>
      <c r="BA540" s="61">
        <f>'2025'!AT61</f>
        <v>2571.0300000000002</v>
      </c>
      <c r="BB540" s="61">
        <f>'2025'!AU61</f>
        <v>29</v>
      </c>
      <c r="BC540" s="61">
        <f>'2025'!AV61</f>
        <v>22</v>
      </c>
      <c r="BD540" s="61">
        <f>'2025'!AW61</f>
        <v>1</v>
      </c>
      <c r="BE540" s="61">
        <f>'2025'!AX61</f>
        <v>21</v>
      </c>
      <c r="BF540" s="62">
        <f>'2025'!AY61</f>
        <v>0</v>
      </c>
      <c r="BG540" s="62">
        <f>'2025'!AZ61</f>
        <v>0</v>
      </c>
      <c r="BH540" s="62">
        <f>'2025'!BA61</f>
        <v>1.88</v>
      </c>
      <c r="BI540" s="62">
        <f>'2025'!BB61</f>
        <v>3.6</v>
      </c>
      <c r="BJ540" s="62">
        <f>'2025'!BC61</f>
        <v>10.6</v>
      </c>
      <c r="BK540" s="62">
        <f>'2025'!BH61</f>
        <v>100</v>
      </c>
      <c r="BL540" s="62">
        <f>'2025'!BI61</f>
        <v>8.3000000000000007</v>
      </c>
      <c r="BM540" s="62">
        <f>'2025'!BJ61</f>
        <v>44.9</v>
      </c>
      <c r="BN540" s="63">
        <f>'2025'!BK61</f>
        <v>54.4</v>
      </c>
      <c r="BO540" s="60">
        <f>'2025'!BL61</f>
        <v>735</v>
      </c>
      <c r="BP540" s="61">
        <f>'2025'!BM61</f>
        <v>5207</v>
      </c>
      <c r="BQ540" s="61">
        <f>'2025'!BN61</f>
        <v>66</v>
      </c>
      <c r="BR540" s="61">
        <f>'2025'!BO61</f>
        <v>56</v>
      </c>
      <c r="BS540" s="61">
        <f>'2025'!BP61</f>
        <v>9</v>
      </c>
      <c r="BT540" s="61">
        <f>'2025'!BQ61</f>
        <v>47</v>
      </c>
      <c r="BU540" s="62">
        <f>'2025'!BR61</f>
        <v>0</v>
      </c>
      <c r="BV540" s="62">
        <f>'2025'!BS61</f>
        <v>0</v>
      </c>
      <c r="BW540" s="62">
        <f>'2025'!BT61</f>
        <v>2.21</v>
      </c>
      <c r="BX540" s="62">
        <f>'2025'!BU61</f>
        <v>4.9000000000000004</v>
      </c>
      <c r="BY540" s="62">
        <f>'2025'!BV61</f>
        <v>8.6999999999999993</v>
      </c>
      <c r="BZ540" s="62">
        <f>'2025'!CA61</f>
        <v>62.5</v>
      </c>
      <c r="CA540" s="62">
        <f>'2025'!CB61</f>
        <v>1.8</v>
      </c>
      <c r="CB540" s="62">
        <f>'2025'!CC61</f>
        <v>10.7</v>
      </c>
      <c r="CC540" s="63">
        <f>'2025'!CD61</f>
        <v>87.3</v>
      </c>
      <c r="CD540" s="60">
        <f>'2025'!CE61</f>
        <v>605</v>
      </c>
      <c r="CE540" s="61">
        <f>'2025'!CF61</f>
        <v>2535.5</v>
      </c>
      <c r="CF540" s="61">
        <f>'2025'!CG61</f>
        <v>82</v>
      </c>
      <c r="CG540" s="61">
        <f>'2025'!CH61</f>
        <v>65</v>
      </c>
      <c r="CH540" s="61">
        <f>'2025'!CI61</f>
        <v>6</v>
      </c>
      <c r="CI540" s="61">
        <f>'2025'!CJ61</f>
        <v>25</v>
      </c>
      <c r="CJ540" s="62">
        <f>'2025'!CK61</f>
        <v>0</v>
      </c>
      <c r="CK540" s="62">
        <f>'2025'!CL61</f>
        <v>0</v>
      </c>
      <c r="CL540" s="62">
        <f>'2025'!CM61</f>
        <v>1.69</v>
      </c>
      <c r="CM540" s="62">
        <f>'2025'!CN61</f>
        <v>4.4000000000000004</v>
      </c>
      <c r="CN540" s="62">
        <f>'2025'!CO61</f>
        <v>7.4</v>
      </c>
      <c r="CO540" s="62">
        <f>'2025'!CT61</f>
        <v>85.7</v>
      </c>
      <c r="CP540" s="62">
        <f>'2025'!CU61</f>
        <v>3</v>
      </c>
      <c r="CQ540" s="62">
        <f>'2025'!CV61</f>
        <v>11.3</v>
      </c>
      <c r="CR540" s="63">
        <f>'2025'!CW61</f>
        <v>88.4</v>
      </c>
      <c r="CS540" s="60">
        <f>'2025'!CX61</f>
        <v>939</v>
      </c>
      <c r="CT540" s="61">
        <f>'2025'!CY61</f>
        <v>2897</v>
      </c>
      <c r="CU540" s="61">
        <f>'2025'!CZ61</f>
        <v>109</v>
      </c>
      <c r="CV540" s="61">
        <f>'2025'!DA61</f>
        <v>85</v>
      </c>
      <c r="CW540" s="61">
        <f>'2025'!DB61</f>
        <v>8</v>
      </c>
      <c r="CX540" s="61">
        <f>'2025'!DC61</f>
        <v>21</v>
      </c>
      <c r="CY540" s="62">
        <f>'2025'!DD61</f>
        <v>0</v>
      </c>
      <c r="CZ540" s="62">
        <f>'2025'!DE61</f>
        <v>0</v>
      </c>
      <c r="DA540" s="62">
        <f>'2025'!DF61</f>
        <v>2.0499999999999998</v>
      </c>
      <c r="DB540" s="62">
        <f>'2025'!DG61</f>
        <v>6.4</v>
      </c>
      <c r="DC540" s="62">
        <f>'2025'!DH61</f>
        <v>6.7</v>
      </c>
      <c r="DD540" s="62">
        <f>'2025'!DM61</f>
        <v>44.4</v>
      </c>
      <c r="DE540" s="62">
        <f>'2025'!DN61</f>
        <v>3.4</v>
      </c>
      <c r="DF540" s="62">
        <f>'2025'!DO61</f>
        <v>8.8000000000000007</v>
      </c>
      <c r="DG540" s="63">
        <f>'2025'!DP61</f>
        <v>89.1</v>
      </c>
      <c r="DH540" s="60">
        <f>'2025'!DQ61</f>
        <v>1306</v>
      </c>
      <c r="DI540" s="61">
        <f>'2025'!DR61</f>
        <v>2579</v>
      </c>
      <c r="DJ540" s="61">
        <f>'2025'!DS61</f>
        <v>146</v>
      </c>
      <c r="DK540" s="61">
        <f>'2025'!DT61</f>
        <v>120</v>
      </c>
      <c r="DL540" s="61">
        <f>'2025'!DU61</f>
        <v>13</v>
      </c>
      <c r="DM540" s="61">
        <f>'2025'!DV61</f>
        <v>25</v>
      </c>
      <c r="DN540" s="62">
        <f>'2025'!DW61</f>
        <v>0</v>
      </c>
      <c r="DO540" s="62">
        <f>'2025'!DX61</f>
        <v>0</v>
      </c>
      <c r="DP540" s="62">
        <f>'2025'!DY61</f>
        <v>3.45</v>
      </c>
      <c r="DQ540" s="62">
        <f>'2025'!DZ61</f>
        <v>6.7</v>
      </c>
      <c r="DR540" s="62">
        <f>'2025'!EA61</f>
        <v>5.7</v>
      </c>
      <c r="DS540" s="62">
        <f>'2025'!EF61</f>
        <v>58.3</v>
      </c>
      <c r="DT540" s="62">
        <f>'2025'!EG61</f>
        <v>2.4</v>
      </c>
      <c r="DU540" s="62">
        <f>'2025'!EH61</f>
        <v>23.3</v>
      </c>
      <c r="DV540" s="63">
        <f>'2025'!EI61</f>
        <v>74.900000000000006</v>
      </c>
    </row>
    <row r="541" spans="1:126" ht="15.75" customHeight="1" x14ac:dyDescent="0.2">
      <c r="A541" s="30">
        <f t="shared" si="57"/>
        <v>539</v>
      </c>
      <c r="B541" s="31">
        <f>'2022'!A50</f>
        <v>48</v>
      </c>
      <c r="C541" s="31">
        <v>2022</v>
      </c>
      <c r="D541" s="32" t="str">
        <f>'2022'!B50</f>
        <v>Josh Johnson</v>
      </c>
      <c r="E541" s="32" t="str" cm="1">
        <f t="array" ref="E541">_xlfn.IFS(F541&gt;12.5,"Cornerstone",AND(F541&gt;11.995,F541&lt;12.5),"Elite",AND(F541&gt;11,F541&lt;12.995),"Elite Upside",AND(F541&gt;=9.69,F541&lt;10.999),"Upside",AND(F541&gt;8.4,F541&lt;9.999),"Upside Lite",AND(F541&gt;7.25,F541&lt;8.999),"Outlier",AND(F541&gt;=6,F541&lt;7.25),"Outlier Lite",F541&lt;6.999,"Purgatory")</f>
        <v>Purgatory</v>
      </c>
      <c r="F541" s="33">
        <f>'2022'!C50</f>
        <v>4.0671428571428567</v>
      </c>
      <c r="G541" s="33">
        <f t="shared" si="58"/>
        <v>12.3</v>
      </c>
      <c r="H541" s="303">
        <f t="shared" si="59"/>
        <v>-2.5049805361456889</v>
      </c>
      <c r="I541" s="34" t="str">
        <f>'2022'!D50</f>
        <v>Tulsa</v>
      </c>
      <c r="J541" s="35">
        <f>'2022'!E50</f>
        <v>6</v>
      </c>
      <c r="K541" s="36">
        <f>'2022'!F50</f>
        <v>36443</v>
      </c>
      <c r="L541" s="37">
        <f>'2022'!G50</f>
        <v>25.983561643835618</v>
      </c>
      <c r="M541" s="35" t="str">
        <f>'2022'!H50</f>
        <v>RS SR</v>
      </c>
      <c r="N541" s="37">
        <f>'2022'!I50</f>
        <v>22.564383561643837</v>
      </c>
      <c r="O541" s="37" t="str">
        <f>'2022'!J50</f>
        <v>Slot</v>
      </c>
      <c r="P541" s="37" t="str">
        <f>'2022'!K50</f>
        <v>BALL HOG</v>
      </c>
      <c r="Q541" s="37" t="str">
        <f>'2022'!L50</f>
        <v>Poor Earner</v>
      </c>
      <c r="R541" s="55">
        <f>'2022'!M50</f>
        <v>71</v>
      </c>
      <c r="S541" s="55">
        <f>'2022'!N50</f>
        <v>171</v>
      </c>
      <c r="T541" s="231">
        <f t="shared" si="60"/>
        <v>23.849394971156542</v>
      </c>
      <c r="U541" s="35">
        <f>'2022'!O50</f>
        <v>4.5</v>
      </c>
      <c r="V541" s="56">
        <f>'2022'!P50</f>
        <v>0</v>
      </c>
      <c r="W541" s="57">
        <f>'2022'!Q50</f>
        <v>0</v>
      </c>
      <c r="X541" s="58">
        <f>'2022'!R50</f>
        <v>2.7180627625401532E-3</v>
      </c>
      <c r="Y541" s="58">
        <f>'2022'!S50</f>
        <v>0.14662322274881517</v>
      </c>
      <c r="Z541" s="58">
        <f>'2022'!T50</f>
        <v>0.21934065934065933</v>
      </c>
      <c r="AA541" s="58">
        <f>'2022'!U50</f>
        <v>0.33405039950829746</v>
      </c>
      <c r="AB541" s="58">
        <f>'2022'!V50</f>
        <v>0.33405039950829746</v>
      </c>
      <c r="AC541" s="59">
        <f>'2022'!W50</f>
        <v>0.28394283958205285</v>
      </c>
      <c r="AD541" s="42">
        <f>'2022'!X50</f>
        <v>20.920547945205481</v>
      </c>
      <c r="AE541" s="43">
        <f>'2022'!Y50</f>
        <v>2.4300000000000002</v>
      </c>
      <c r="AF541" s="43">
        <f>'2022'!Z50</f>
        <v>4.4000000000000004</v>
      </c>
      <c r="AG541" s="43">
        <f>'2022'!AA50</f>
        <v>11.8</v>
      </c>
      <c r="AH541" s="43">
        <f>'2022'!AB50</f>
        <v>0.66</v>
      </c>
      <c r="AI541" s="43">
        <f>'2022'!AC50</f>
        <v>2.72</v>
      </c>
      <c r="AJ541" s="44">
        <f>'2022'!AD50</f>
        <v>2.2171113155473781E-3</v>
      </c>
      <c r="AK541" s="44">
        <f>'2022'!AE50</f>
        <v>4.2125114995400184E-2</v>
      </c>
      <c r="AL541" s="45">
        <f>'2022'!AF50</f>
        <v>8.5999999999999993E-2</v>
      </c>
      <c r="AM541" s="46">
        <f t="shared" si="62"/>
        <v>0.5</v>
      </c>
      <c r="AN541" s="45">
        <f>'2022'!AG50</f>
        <v>7.4999999999999997E-3</v>
      </c>
      <c r="AO541" s="45">
        <f>'2022'!AH50</f>
        <v>0.49249999999999999</v>
      </c>
      <c r="AP541" s="43">
        <f>'2022'!AI50</f>
        <v>83.401920438957475</v>
      </c>
      <c r="AQ541" s="47">
        <f>'2022'!AJ50</f>
        <v>79.183111874849757</v>
      </c>
      <c r="AR541" s="48">
        <f>'2022'!AK50</f>
        <v>7</v>
      </c>
      <c r="AS541" s="49">
        <f>'2022'!AL50</f>
        <v>5</v>
      </c>
      <c r="AT541" s="49">
        <f>'2022'!AM50</f>
        <v>4</v>
      </c>
      <c r="AU541" s="49">
        <f>'2022'!AN50</f>
        <v>1</v>
      </c>
      <c r="AV541" s="49">
        <f>'2022'!AO50</f>
        <v>8</v>
      </c>
      <c r="AW541" s="49">
        <f>'2022'!AP50</f>
        <v>2</v>
      </c>
      <c r="AX541" s="49">
        <f>'2022'!AQ50</f>
        <v>0</v>
      </c>
      <c r="AY541" s="50">
        <f>'2022'!AR50</f>
        <v>0</v>
      </c>
      <c r="AZ541" s="60">
        <f>'2022'!AS50</f>
        <v>0</v>
      </c>
      <c r="BA541" s="61">
        <f>'2022'!AT50</f>
        <v>2077</v>
      </c>
      <c r="BB541" s="61">
        <f>'2022'!AU50</f>
        <v>6</v>
      </c>
      <c r="BC541" s="61">
        <f>'2022'!AV50</f>
        <v>0</v>
      </c>
      <c r="BD541" s="61">
        <f>'2022'!AW50</f>
        <v>0</v>
      </c>
      <c r="BE541" s="61">
        <f>'2022'!AX50</f>
        <v>0</v>
      </c>
      <c r="BF541" s="62">
        <f>'2022'!AY50</f>
        <v>0</v>
      </c>
      <c r="BG541" s="62">
        <f>'2022'!AZ50</f>
        <v>0</v>
      </c>
      <c r="BH541" s="62">
        <f>'2022'!BA50</f>
        <v>0</v>
      </c>
      <c r="BI541" s="62">
        <f>'2022'!BB50</f>
        <v>0</v>
      </c>
      <c r="BJ541" s="62">
        <f>'2022'!BC50</f>
        <v>0</v>
      </c>
      <c r="BK541" s="62">
        <f>'2022'!BH50</f>
        <v>0</v>
      </c>
      <c r="BL541" s="62">
        <f>'2022'!BI50</f>
        <v>0</v>
      </c>
      <c r="BM541" s="62">
        <f>'2022'!BJ50</f>
        <v>0</v>
      </c>
      <c r="BN541" s="63">
        <f>'2022'!BK50</f>
        <v>0</v>
      </c>
      <c r="BO541" s="60">
        <f>'2022'!BL50</f>
        <v>11</v>
      </c>
      <c r="BP541" s="61">
        <f>'2022'!BM50</f>
        <v>4047</v>
      </c>
      <c r="BQ541" s="61">
        <f>'2022'!BN50</f>
        <v>4</v>
      </c>
      <c r="BR541" s="61">
        <f>'2022'!BO50</f>
        <v>0</v>
      </c>
      <c r="BS541" s="61">
        <f>'2022'!BP50</f>
        <v>0</v>
      </c>
      <c r="BT541" s="61">
        <f>'2022'!BQ50</f>
        <v>0</v>
      </c>
      <c r="BU541" s="62">
        <f>'2022'!BR50</f>
        <v>1.33</v>
      </c>
      <c r="BV541" s="62">
        <f>'2022'!BS50</f>
        <v>0.44</v>
      </c>
      <c r="BW541" s="62">
        <f>'2022'!BT50</f>
        <v>0</v>
      </c>
      <c r="BX541" s="62">
        <f>'2022'!BU50</f>
        <v>0</v>
      </c>
      <c r="BY541" s="62">
        <f>'2022'!BV50</f>
        <v>0</v>
      </c>
      <c r="BZ541" s="62">
        <f>'2022'!CA50</f>
        <v>0</v>
      </c>
      <c r="CA541" s="62">
        <f>'2022'!CB50</f>
        <v>0</v>
      </c>
      <c r="CB541" s="62">
        <f>'2022'!CC50</f>
        <v>0</v>
      </c>
      <c r="CC541" s="63">
        <f>'2022'!CD50</f>
        <v>0</v>
      </c>
      <c r="CD541" s="60">
        <f>'2022'!CE50</f>
        <v>495</v>
      </c>
      <c r="CE541" s="61">
        <f>'2022'!CF50</f>
        <v>3376</v>
      </c>
      <c r="CF541" s="61">
        <f>'2022'!CG50</f>
        <v>86</v>
      </c>
      <c r="CG541" s="61">
        <f>'2022'!CH50</f>
        <v>0</v>
      </c>
      <c r="CH541" s="61">
        <f>'2022'!CI50</f>
        <v>0</v>
      </c>
      <c r="CI541" s="61">
        <f>'2022'!CJ50</f>
        <v>0</v>
      </c>
      <c r="CJ541" s="62">
        <f>'2022'!CK50</f>
        <v>0.3</v>
      </c>
      <c r="CK541" s="62">
        <f>'2022'!CL50</f>
        <v>1.21</v>
      </c>
      <c r="CL541" s="62">
        <f>'2022'!CM50</f>
        <v>1.63</v>
      </c>
      <c r="CM541" s="62">
        <f>'2022'!CN50</f>
        <v>3.3</v>
      </c>
      <c r="CN541" s="62">
        <f>'2022'!CO50</f>
        <v>10.6</v>
      </c>
      <c r="CO541" s="62">
        <f>'2022'!CT50</f>
        <v>41.7</v>
      </c>
      <c r="CP541" s="62">
        <f>'2022'!CU50</f>
        <v>0</v>
      </c>
      <c r="CQ541" s="62">
        <f>'2022'!CV50</f>
        <v>0</v>
      </c>
      <c r="CR541" s="63">
        <f>'2022'!CW50</f>
        <v>0</v>
      </c>
      <c r="CS541" s="60">
        <f>'2022'!CX50</f>
        <v>499</v>
      </c>
      <c r="CT541" s="61">
        <f>'2022'!CY50</f>
        <v>2275</v>
      </c>
      <c r="CU541" s="61">
        <f>'2022'!CZ50</f>
        <v>68</v>
      </c>
      <c r="CV541" s="61">
        <f>'2022'!DA50</f>
        <v>0</v>
      </c>
      <c r="CW541" s="61">
        <f>'2022'!DB50</f>
        <v>0</v>
      </c>
      <c r="CX541" s="61">
        <f>'2022'!DC50</f>
        <v>0</v>
      </c>
      <c r="CY541" s="62">
        <f>'2022'!DD50</f>
        <v>0.5</v>
      </c>
      <c r="CZ541" s="62">
        <f>'2022'!DE50</f>
        <v>1.6</v>
      </c>
      <c r="DA541" s="62">
        <f>'2022'!DF50</f>
        <v>2.4300000000000002</v>
      </c>
      <c r="DB541" s="62">
        <f>'2022'!DG50</f>
        <v>3.8</v>
      </c>
      <c r="DC541" s="62">
        <f>'2022'!DH50</f>
        <v>11.8</v>
      </c>
      <c r="DD541" s="62">
        <f>'2022'!DM50</f>
        <v>12.5</v>
      </c>
      <c r="DE541" s="62">
        <f>'2022'!DN50</f>
        <v>0</v>
      </c>
      <c r="DF541" s="62">
        <f>'2022'!DO50</f>
        <v>0</v>
      </c>
      <c r="DG541" s="63">
        <f>'2022'!DP50</f>
        <v>0</v>
      </c>
      <c r="DH541" s="60">
        <f>'2022'!DQ50</f>
        <v>1087</v>
      </c>
      <c r="DI541" s="61">
        <f>'2022'!DR50</f>
        <v>3254</v>
      </c>
      <c r="DJ541" s="61">
        <f>'2022'!DS50</f>
        <v>20</v>
      </c>
      <c r="DK541" s="61">
        <f>'2022'!DT50</f>
        <v>85</v>
      </c>
      <c r="DL541" s="61">
        <f>'2022'!DU50</f>
        <v>6</v>
      </c>
      <c r="DM541" s="61">
        <f>'2022'!DV50</f>
        <v>18</v>
      </c>
      <c r="DN541" s="62">
        <f>'2022'!DW50</f>
        <v>0.66</v>
      </c>
      <c r="DO541" s="62">
        <f>'2022'!DX50</f>
        <v>2.72</v>
      </c>
      <c r="DP541" s="62">
        <f>'2022'!DY50</f>
        <v>2.41</v>
      </c>
      <c r="DQ541" s="62">
        <f>'2022'!DZ50</f>
        <v>4.4000000000000004</v>
      </c>
      <c r="DR541" s="62">
        <f>'2022'!EA50</f>
        <v>11.7</v>
      </c>
      <c r="DS541" s="62">
        <f>'2022'!EF50</f>
        <v>50</v>
      </c>
      <c r="DT541" s="62">
        <f>'2022'!EG50</f>
        <v>8.6</v>
      </c>
      <c r="DU541" s="62">
        <f>'2022'!EH50</f>
        <v>1.5</v>
      </c>
      <c r="DV541" s="63">
        <f>'2022'!EI50</f>
        <v>98.5</v>
      </c>
    </row>
    <row r="542" spans="1:126" ht="15.75" customHeight="1" x14ac:dyDescent="0.2">
      <c r="A542" s="30">
        <f t="shared" si="57"/>
        <v>540</v>
      </c>
      <c r="B542" s="31">
        <f>'2025'!A62</f>
        <v>60</v>
      </c>
      <c r="C542" s="31">
        <v>2025</v>
      </c>
      <c r="D542" s="32" t="str">
        <f>'2025'!B62</f>
        <v>Jackson Meeks</v>
      </c>
      <c r="E542" s="32" t="str" cm="1">
        <f t="array" ref="E542">_xlfn.IFS(F542&gt;12.5,"Cornerstone",AND(F542&gt;11.995,F542&lt;12.5),"Elite",AND(F542&gt;11,F542&lt;12.995),"Elite Upside",AND(F542&gt;=9.69,F542&lt;10.999),"Upside",AND(F542&gt;8.4,F542&lt;9.999),"Upside Lite",AND(F542&gt;7.25,F542&lt;8.999),"Outlier",AND(F542&gt;=6,F542&lt;7.25),"Outlier Lite",F542&lt;6.999,"Purgatory")</f>
        <v>Purgatory</v>
      </c>
      <c r="F542" s="33">
        <f>'2025'!C62</f>
        <v>4.0071428571428571</v>
      </c>
      <c r="G542" s="33">
        <f t="shared" si="58"/>
        <v>12.1</v>
      </c>
      <c r="H542" s="303">
        <f t="shared" si="59"/>
        <v>-2.5394178030785395</v>
      </c>
      <c r="I542" s="34" t="str">
        <f>'2025'!D62</f>
        <v>Syracuse</v>
      </c>
      <c r="J542" s="35">
        <f>'2025'!E62</f>
        <v>4</v>
      </c>
      <c r="K542" s="36">
        <f>'2025'!F62</f>
        <v>37704</v>
      </c>
      <c r="L542" s="37">
        <f>'2025'!G62</f>
        <v>22.528767123287672</v>
      </c>
      <c r="M542" s="37" t="str">
        <f>'2025'!H62</f>
        <v>SR</v>
      </c>
      <c r="N542" s="37">
        <f>'2025'!I62</f>
        <v>22.109589041095891</v>
      </c>
      <c r="O542" s="37" t="str">
        <f>'2025'!J62</f>
        <v>Wide</v>
      </c>
      <c r="P542" s="37" t="str">
        <f>'2025'!K62</f>
        <v>SLOB</v>
      </c>
      <c r="Q542" s="37" t="str">
        <f>'2025'!L62</f>
        <v>Poor Separator</v>
      </c>
      <c r="R542" s="55">
        <f>'2025'!M62</f>
        <v>74</v>
      </c>
      <c r="S542" s="55">
        <f>'2025'!N62</f>
        <v>210</v>
      </c>
      <c r="T542" s="231">
        <f t="shared" si="60"/>
        <v>26.962105786885058</v>
      </c>
      <c r="U542" s="37">
        <f>'2025'!O62</f>
        <v>4.6399999999999997</v>
      </c>
      <c r="V542" s="56">
        <f>'2025'!P62</f>
        <v>0</v>
      </c>
      <c r="W542" s="57">
        <f>'2025'!Q62</f>
        <v>0</v>
      </c>
      <c r="X542" s="58">
        <f>'2025'!R62</f>
        <v>1.9408054342552161E-2</v>
      </c>
      <c r="Y542" s="58">
        <f>'2025'!S62</f>
        <v>1.4646237043713385E-2</v>
      </c>
      <c r="Z542" s="58">
        <f>'2025'!T62</f>
        <v>6.2779779451905228E-3</v>
      </c>
      <c r="AA542" s="58">
        <f>'2025'!U62</f>
        <v>0.21205821205821207</v>
      </c>
      <c r="AB542" s="58">
        <f>'2025'!V62</f>
        <v>0.21205821205821207</v>
      </c>
      <c r="AC542" s="59">
        <f>'2025'!W62</f>
        <v>0.20145530145530147</v>
      </c>
      <c r="AD542" s="42">
        <f>'2025'!X62</f>
        <v>21.446575342465753</v>
      </c>
      <c r="AE542" s="43">
        <f>'2025'!Y62</f>
        <v>2.2799999999999998</v>
      </c>
      <c r="AF542" s="43">
        <f>'2025'!Z62</f>
        <v>4.2</v>
      </c>
      <c r="AG542" s="43">
        <f>'2025'!AA62</f>
        <v>9.1999999999999993</v>
      </c>
      <c r="AH542" s="43">
        <f>'2025'!AB62</f>
        <v>0</v>
      </c>
      <c r="AI542" s="43">
        <f>'2025'!AC62</f>
        <v>0</v>
      </c>
      <c r="AJ542" s="44">
        <f>'2025'!AD62</f>
        <v>7.8235294117647056E-2</v>
      </c>
      <c r="AK542" s="44">
        <f>'2025'!AE62</f>
        <v>0.17882352941176469</v>
      </c>
      <c r="AL542" s="45">
        <f>'2025'!AF62</f>
        <v>6.0999999999999999E-2</v>
      </c>
      <c r="AM542" s="46">
        <f t="shared" si="62"/>
        <v>0.6</v>
      </c>
      <c r="AN542" s="45">
        <f>'2025'!AG62</f>
        <v>0.87050000000000005</v>
      </c>
      <c r="AO542" s="45">
        <f>'2025'!AH62</f>
        <v>0.1285</v>
      </c>
      <c r="AP542" s="43">
        <f>'2025'!AI62</f>
        <v>90.610258246015391</v>
      </c>
      <c r="AQ542" s="47">
        <f>'2025'!AJ62</f>
        <v>91.536423379212835</v>
      </c>
      <c r="AR542" s="48">
        <f>'2025'!AK62</f>
        <v>5</v>
      </c>
      <c r="AS542" s="49">
        <f>'2025'!AL62</f>
        <v>4</v>
      </c>
      <c r="AT542" s="49">
        <f>'2025'!AM62</f>
        <v>4</v>
      </c>
      <c r="AU542" s="49">
        <f>'2025'!AN62</f>
        <v>1</v>
      </c>
      <c r="AV542" s="49">
        <f>'2025'!AO62</f>
        <v>5</v>
      </c>
      <c r="AW542" s="49">
        <f>'2025'!AP62</f>
        <v>5</v>
      </c>
      <c r="AX542" s="49">
        <f>'2025'!AQ62</f>
        <v>0</v>
      </c>
      <c r="AY542" s="50">
        <f>'2025'!AR62</f>
        <v>0</v>
      </c>
      <c r="AZ542" s="60">
        <f>'2025'!AS62</f>
        <v>0</v>
      </c>
      <c r="BA542" s="61">
        <f>'2025'!AT62</f>
        <v>1</v>
      </c>
      <c r="BB542" s="61">
        <f>'2025'!AU62</f>
        <v>0</v>
      </c>
      <c r="BC542" s="61">
        <f>'2025'!AV62</f>
        <v>0</v>
      </c>
      <c r="BD542" s="61">
        <f>'2025'!AW62</f>
        <v>0</v>
      </c>
      <c r="BE542" s="61">
        <f>'2025'!AX62</f>
        <v>0</v>
      </c>
      <c r="BF542" s="62">
        <f>'2025'!AY62</f>
        <v>0</v>
      </c>
      <c r="BG542" s="62">
        <f>'2025'!AZ62</f>
        <v>0</v>
      </c>
      <c r="BH542" s="62">
        <f>'2025'!BA62</f>
        <v>0</v>
      </c>
      <c r="BI542" s="62">
        <f>'2025'!BB62</f>
        <v>0</v>
      </c>
      <c r="BJ542" s="62">
        <f>'2025'!BC62</f>
        <v>0</v>
      </c>
      <c r="BK542" s="62">
        <f>'2025'!BH62</f>
        <v>0</v>
      </c>
      <c r="BL542" s="62">
        <f>'2025'!BI62</f>
        <v>0</v>
      </c>
      <c r="BM542" s="62">
        <f>'2025'!BJ62</f>
        <v>0</v>
      </c>
      <c r="BN542" s="63">
        <f>'2025'!BK62</f>
        <v>0</v>
      </c>
      <c r="BO542" s="60">
        <f>'2025'!BL62</f>
        <v>44</v>
      </c>
      <c r="BP542" s="61">
        <f>'2025'!BM62</f>
        <v>2267.1</v>
      </c>
      <c r="BQ542" s="61">
        <f>'2025'!BN62</f>
        <v>6</v>
      </c>
      <c r="BR542" s="61">
        <f>'2025'!BO62</f>
        <v>3</v>
      </c>
      <c r="BS542" s="61">
        <f>'2025'!BP62</f>
        <v>0</v>
      </c>
      <c r="BT542" s="61">
        <f>'2025'!BQ62</f>
        <v>23.400000000000002</v>
      </c>
      <c r="BU542" s="62">
        <f>'2025'!BR62</f>
        <v>0</v>
      </c>
      <c r="BV542" s="62">
        <f>'2025'!BS62</f>
        <v>0</v>
      </c>
      <c r="BW542" s="62">
        <f>'2025'!BT62</f>
        <v>2.2000000000000002</v>
      </c>
      <c r="BX542" s="62">
        <f>'2025'!BU62</f>
        <v>2.7</v>
      </c>
      <c r="BY542" s="62">
        <f>'2025'!BV62</f>
        <v>10.5</v>
      </c>
      <c r="BZ542" s="62">
        <f>'2025'!CA62</f>
        <v>50</v>
      </c>
      <c r="CA542" s="62">
        <f>'2025'!CB62</f>
        <v>0</v>
      </c>
      <c r="CB542" s="62">
        <f>'2025'!CC62</f>
        <v>95</v>
      </c>
      <c r="CC542" s="63">
        <f>'2025'!CD62</f>
        <v>5</v>
      </c>
      <c r="CD542" s="60">
        <f>'2025'!CE62</f>
        <v>65</v>
      </c>
      <c r="CE542" s="61">
        <f>'2025'!CF62</f>
        <v>4438</v>
      </c>
      <c r="CF542" s="61">
        <f>'2025'!CG62</f>
        <v>11</v>
      </c>
      <c r="CG542" s="61">
        <f>'2025'!CH62</f>
        <v>6</v>
      </c>
      <c r="CH542" s="61">
        <f>'2025'!CI62</f>
        <v>0</v>
      </c>
      <c r="CI542" s="61">
        <f>'2025'!CJ62</f>
        <v>31</v>
      </c>
      <c r="CJ542" s="62">
        <f>'2025'!CK62</f>
        <v>0</v>
      </c>
      <c r="CK542" s="62">
        <f>'2025'!CL62</f>
        <v>0</v>
      </c>
      <c r="CL542" s="62">
        <f>'2025'!CM62</f>
        <v>1.63</v>
      </c>
      <c r="CM542" s="62">
        <f>'2025'!CN62</f>
        <v>4</v>
      </c>
      <c r="CN542" s="62">
        <f>'2025'!CO62</f>
        <v>13.5</v>
      </c>
      <c r="CO542" s="62">
        <f>'2025'!CT62</f>
        <v>25</v>
      </c>
      <c r="CP542" s="62">
        <f>'2025'!CU62</f>
        <v>0</v>
      </c>
      <c r="CQ542" s="62">
        <f>'2025'!CV62</f>
        <v>97.6</v>
      </c>
      <c r="CR542" s="63">
        <f>'2025'!CW62</f>
        <v>2.4</v>
      </c>
      <c r="CS542" s="60">
        <f>'2025'!CX62</f>
        <v>23</v>
      </c>
      <c r="CT542" s="61">
        <f>'2025'!CY62</f>
        <v>3663.6000000000004</v>
      </c>
      <c r="CU542" s="61">
        <f>'2025'!CZ62</f>
        <v>3</v>
      </c>
      <c r="CV542" s="61">
        <f>'2025'!DA62</f>
        <v>1</v>
      </c>
      <c r="CW542" s="61">
        <f>'2025'!DB62</f>
        <v>0</v>
      </c>
      <c r="CX542" s="61">
        <f>'2025'!DC62</f>
        <v>25.200000000000003</v>
      </c>
      <c r="CY542" s="62">
        <f>'2025'!DD62</f>
        <v>0</v>
      </c>
      <c r="CZ542" s="62">
        <f>'2025'!DE62</f>
        <v>0</v>
      </c>
      <c r="DA542" s="62">
        <f>'2025'!DF62</f>
        <v>0.92</v>
      </c>
      <c r="DB542" s="62">
        <f>'2025'!DG62</f>
        <v>11</v>
      </c>
      <c r="DC542" s="62">
        <f>'2025'!DH62</f>
        <v>30</v>
      </c>
      <c r="DD542" s="62">
        <f>'2025'!DM62</f>
        <v>0</v>
      </c>
      <c r="DE542" s="62">
        <f>'2025'!DN62</f>
        <v>0</v>
      </c>
      <c r="DF542" s="62">
        <f>'2025'!DO62</f>
        <v>84.6</v>
      </c>
      <c r="DG542" s="63">
        <f>'2025'!DP62</f>
        <v>15.4</v>
      </c>
      <c r="DH542" s="60">
        <f>'2025'!DQ62</f>
        <v>1020</v>
      </c>
      <c r="DI542" s="61">
        <f>'2025'!DR62</f>
        <v>4810</v>
      </c>
      <c r="DJ542" s="61">
        <f>'2025'!DS62</f>
        <v>115</v>
      </c>
      <c r="DK542" s="61">
        <f>'2025'!DT62</f>
        <v>77</v>
      </c>
      <c r="DL542" s="61">
        <f>'2025'!DU62</f>
        <v>7</v>
      </c>
      <c r="DM542" s="61">
        <f>'2025'!DV62</f>
        <v>34</v>
      </c>
      <c r="DN542" s="62">
        <f>'2025'!DW62</f>
        <v>0</v>
      </c>
      <c r="DO542" s="62">
        <f>'2025'!DX62</f>
        <v>0</v>
      </c>
      <c r="DP542" s="62">
        <f>'2025'!DY62</f>
        <v>2.2799999999999998</v>
      </c>
      <c r="DQ542" s="62">
        <f>'2025'!DZ62</f>
        <v>4.2</v>
      </c>
      <c r="DR542" s="62">
        <f>'2025'!EA62</f>
        <v>9.1999999999999993</v>
      </c>
      <c r="DS542" s="62">
        <f>'2025'!EF62</f>
        <v>60</v>
      </c>
      <c r="DT542" s="62">
        <f>'2025'!EG62</f>
        <v>6.1</v>
      </c>
      <c r="DU542" s="62">
        <f>'2025'!EH62</f>
        <v>89.5</v>
      </c>
      <c r="DV542" s="63">
        <f>'2025'!EI62</f>
        <v>10.3</v>
      </c>
    </row>
    <row r="543" spans="1:126" ht="15.75" customHeight="1" x14ac:dyDescent="0.2">
      <c r="A543" s="30">
        <f t="shared" si="57"/>
        <v>541</v>
      </c>
      <c r="B543" s="31">
        <f>'2026 - WIP'!A52</f>
        <v>50</v>
      </c>
      <c r="C543" s="31">
        <v>2026</v>
      </c>
      <c r="D543" s="32" t="str">
        <f>'2026 - WIP'!B52</f>
        <v>Latrell Caples</v>
      </c>
      <c r="E543" s="32" t="str" cm="1">
        <f t="array" ref="E543">_xlfn.IFS(F543&gt;12.5,"Cornerstone",AND(F543&gt;11.995,F543&lt;12.5),"Elite",AND(F543&gt;11,F543&lt;12.995),"Elite Upside",AND(F543&gt;=9.69,F543&lt;10.999),"Upside",AND(F543&gt;8.4,F543&lt;9.999),"Upside Lite",AND(F543&gt;7.25,F543&lt;8.999),"Outlier",AND(F543&gt;=6,F543&lt;7.25),"Outlier Lite",F543&lt;6.999,"Purgatory")</f>
        <v>Purgatory</v>
      </c>
      <c r="F543" s="33">
        <f>'2026 - WIP'!C52</f>
        <v>3.9928571428571429</v>
      </c>
      <c r="G543" s="33">
        <f t="shared" si="58"/>
        <v>12</v>
      </c>
      <c r="H543" s="303">
        <f t="shared" si="59"/>
        <v>-2.5476171523482658</v>
      </c>
      <c r="I543" s="34" t="str">
        <f>'2026 - WIP'!D52</f>
        <v>Boise State</v>
      </c>
      <c r="J543" s="35">
        <f>'2026 - WIP'!E52</f>
        <v>7</v>
      </c>
      <c r="K543" s="36">
        <f>'2026 - WIP'!F52</f>
        <v>37408</v>
      </c>
      <c r="L543" s="37">
        <f>'2026 - WIP'!G52</f>
        <v>23.339726027397262</v>
      </c>
      <c r="M543" s="37" t="str">
        <f>'2026 - WIP'!H52</f>
        <v>RS SR</v>
      </c>
      <c r="N543" s="37">
        <f>'2026 - WIP'!I52</f>
        <v>23.920547945205481</v>
      </c>
      <c r="O543" s="37" t="str">
        <f>'2026 - WIP'!J52</f>
        <v>Hybrid</v>
      </c>
      <c r="P543" s="37" t="str">
        <f>'2026 - WIP'!K52</f>
        <v>PROTO Z</v>
      </c>
      <c r="Q543" s="37" t="str">
        <f>'2026 - WIP'!L52</f>
        <v>Poor Earner</v>
      </c>
      <c r="R543" s="35">
        <f>'2026 - WIP'!M52</f>
        <v>72</v>
      </c>
      <c r="S543" s="35">
        <f>'2026 - WIP'!N52</f>
        <v>191</v>
      </c>
      <c r="T543" s="231">
        <f t="shared" si="60"/>
        <v>25.90396994065593</v>
      </c>
      <c r="U543" s="35">
        <f>'2026 - WIP'!O52</f>
        <v>4.5</v>
      </c>
      <c r="V543" s="38">
        <f>'2026 - WIP'!P52</f>
        <v>0</v>
      </c>
      <c r="W543" s="57">
        <f>'2026 - WIP'!Q52</f>
        <v>3.0698388334612428E-2</v>
      </c>
      <c r="X543" s="58">
        <f>'2026 - WIP'!R52</f>
        <v>0.2057721139430285</v>
      </c>
      <c r="Y543" s="58">
        <f>'2026 - WIP'!S52</f>
        <v>0</v>
      </c>
      <c r="Z543" s="58">
        <f>'2026 - WIP'!T52</f>
        <v>0.16127932351336607</v>
      </c>
      <c r="AA543" s="58">
        <f>'2026 - WIP'!U52</f>
        <v>0</v>
      </c>
      <c r="AB543" s="58">
        <f>'2026 - WIP'!V52</f>
        <v>0.18352571872819728</v>
      </c>
      <c r="AC543" s="59">
        <f>'2026 - WIP'!W52</f>
        <v>0.13947954623342992</v>
      </c>
      <c r="AD543" s="42">
        <f>'2026 - WIP'!X52</f>
        <v>20.265753424657536</v>
      </c>
      <c r="AE543" s="43">
        <f>'2026 - WIP'!Y52</f>
        <v>1.61</v>
      </c>
      <c r="AF543" s="43">
        <f>'2026 - WIP'!Z52</f>
        <v>2.1</v>
      </c>
      <c r="AG543" s="43">
        <f>'2026 - WIP'!AA52</f>
        <v>12.3</v>
      </c>
      <c r="AH543" s="43">
        <f>'2026 - WIP'!AB52</f>
        <v>0</v>
      </c>
      <c r="AI543" s="43">
        <f>'2026 - WIP'!AC52</f>
        <v>0</v>
      </c>
      <c r="AJ543" s="44">
        <f>'2026 - WIP'!AD52</f>
        <v>3.4038054968287532E-2</v>
      </c>
      <c r="AK543" s="44">
        <f>'2026 - WIP'!AE52</f>
        <v>0.16338266384778014</v>
      </c>
      <c r="AL543" s="45">
        <f>'2026 - WIP'!AF52</f>
        <v>7.2999999999999995E-2</v>
      </c>
      <c r="AM543" s="46">
        <f t="shared" si="62"/>
        <v>0</v>
      </c>
      <c r="AN543" s="45">
        <f>'2026 - WIP'!AG52</f>
        <v>0.36399999999999999</v>
      </c>
      <c r="AO543" s="45">
        <f>'2026 - WIP'!AH52</f>
        <v>0.63600000000000001</v>
      </c>
      <c r="AP543" s="43">
        <f>'2026 - WIP'!AI52</f>
        <v>93.156531016613314</v>
      </c>
      <c r="AQ543" s="47">
        <f>'2026 - WIP'!AJ52</f>
        <v>90.319399992148476</v>
      </c>
      <c r="AR543" s="48">
        <f>'2026 - WIP'!AK52</f>
        <v>3</v>
      </c>
      <c r="AS543" s="49">
        <f>'2026 - WIP'!AL52</f>
        <v>6</v>
      </c>
      <c r="AT543" s="49">
        <f>'2026 - WIP'!AM52</f>
        <v>2</v>
      </c>
      <c r="AU543" s="49">
        <f>'2026 - WIP'!AN52</f>
        <v>0</v>
      </c>
      <c r="AV543" s="49">
        <f>'2026 - WIP'!AO52</f>
        <v>8</v>
      </c>
      <c r="AW543" s="49">
        <f>'2026 - WIP'!AP52</f>
        <v>5</v>
      </c>
      <c r="AX543" s="49">
        <f>'2026 - WIP'!AQ52</f>
        <v>0</v>
      </c>
      <c r="AY543" s="50">
        <f>'2026 - WIP'!AR52</f>
        <v>0</v>
      </c>
      <c r="AZ543" s="60">
        <f>'2026 - WIP'!AS52</f>
        <v>56</v>
      </c>
      <c r="BA543" s="61">
        <f>'2026 - WIP'!AT52</f>
        <v>1824.2000000000003</v>
      </c>
      <c r="BB543" s="61">
        <f>'2026 - WIP'!AU52</f>
        <v>6</v>
      </c>
      <c r="BC543" s="61">
        <f>'2026 - WIP'!AV52</f>
        <v>4</v>
      </c>
      <c r="BD543" s="61">
        <f>'2026 - WIP'!AW52</f>
        <v>0</v>
      </c>
      <c r="BE543" s="61">
        <f>'2026 - WIP'!AX52</f>
        <v>11.9</v>
      </c>
      <c r="BF543" s="62">
        <f>'2026 - WIP'!AY52</f>
        <v>0</v>
      </c>
      <c r="BG543" s="62">
        <f>'2026 - WIP'!AZ52</f>
        <v>0</v>
      </c>
      <c r="BH543" s="62">
        <f>'2026 - WIP'!BA52</f>
        <v>2.0699999999999998</v>
      </c>
      <c r="BI543" s="62">
        <f>'2026 - WIP'!BB52</f>
        <v>1</v>
      </c>
      <c r="BJ543" s="62">
        <f>'2026 - WIP'!BC52</f>
        <v>12.2</v>
      </c>
      <c r="BK543" s="62">
        <f>'2026 - WIP'!BH52</f>
        <v>66.7</v>
      </c>
      <c r="BL543" s="62">
        <f>'2026 - WIP'!BI52</f>
        <v>20</v>
      </c>
      <c r="BM543" s="62">
        <f>'2026 - WIP'!BJ52</f>
        <v>75</v>
      </c>
      <c r="BN543" s="63">
        <f>'2026 - WIP'!BK52</f>
        <v>25</v>
      </c>
      <c r="BO543" s="60">
        <f>'2026 - WIP'!BL52</f>
        <v>549</v>
      </c>
      <c r="BP543" s="61">
        <f>'2026 - WIP'!BM52</f>
        <v>2668</v>
      </c>
      <c r="BQ543" s="61">
        <f>'2026 - WIP'!BN52</f>
        <v>73</v>
      </c>
      <c r="BR543" s="61">
        <f>'2026 - WIP'!BO52</f>
        <v>51</v>
      </c>
      <c r="BS543" s="61">
        <f>'2026 - WIP'!BP52</f>
        <v>4</v>
      </c>
      <c r="BT543" s="61">
        <f>'2026 - WIP'!BQ52</f>
        <v>20</v>
      </c>
      <c r="BU543" s="62">
        <f>'2026 - WIP'!BR52</f>
        <v>0</v>
      </c>
      <c r="BV543" s="62">
        <f>'2026 - WIP'!BS52</f>
        <v>0</v>
      </c>
      <c r="BW543" s="62">
        <f>'2026 - WIP'!BT52</f>
        <v>1.7</v>
      </c>
      <c r="BX543" s="62">
        <f>'2026 - WIP'!BU52</f>
        <v>5.0999999999999996</v>
      </c>
      <c r="BY543" s="62">
        <f>'2026 - WIP'!BV52</f>
        <v>8.1</v>
      </c>
      <c r="BZ543" s="62">
        <f>'2026 - WIP'!CA52</f>
        <v>7.7</v>
      </c>
      <c r="CA543" s="62">
        <f>'2026 - WIP'!CB52</f>
        <v>1.9</v>
      </c>
      <c r="CB543" s="62">
        <f>'2026 - WIP'!CC52</f>
        <v>15.2</v>
      </c>
      <c r="CC543" s="63">
        <f>'2026 - WIP'!CD52</f>
        <v>82.7</v>
      </c>
      <c r="CD543" s="60">
        <f>'2026 - WIP'!CE52</f>
        <v>0</v>
      </c>
      <c r="CE543" s="61">
        <f>'2026 - WIP'!CF52</f>
        <v>1</v>
      </c>
      <c r="CF543" s="61">
        <f>'2026 - WIP'!CG52</f>
        <v>0</v>
      </c>
      <c r="CG543" s="61">
        <f>'2026 - WIP'!CH52</f>
        <v>0</v>
      </c>
      <c r="CH543" s="61">
        <f>'2026 - WIP'!CI52</f>
        <v>0</v>
      </c>
      <c r="CI543" s="61">
        <f>'2026 - WIP'!CJ52</f>
        <v>0</v>
      </c>
      <c r="CJ543" s="62">
        <f>'2026 - WIP'!CK52</f>
        <v>0</v>
      </c>
      <c r="CK543" s="62">
        <f>'2026 - WIP'!CL52</f>
        <v>0</v>
      </c>
      <c r="CL543" s="62">
        <f>'2026 - WIP'!CM52</f>
        <v>0</v>
      </c>
      <c r="CM543" s="62">
        <f>'2026 - WIP'!CN52</f>
        <v>0</v>
      </c>
      <c r="CN543" s="62">
        <f>'2026 - WIP'!CO52</f>
        <v>0</v>
      </c>
      <c r="CO543" s="62">
        <f>'2026 - WIP'!CT52</f>
        <v>0</v>
      </c>
      <c r="CP543" s="62">
        <f>'2026 - WIP'!CU52</f>
        <v>0</v>
      </c>
      <c r="CQ543" s="62">
        <f>'2026 - WIP'!CV52</f>
        <v>0</v>
      </c>
      <c r="CR543" s="63">
        <f>'2026 - WIP'!CW52</f>
        <v>0</v>
      </c>
      <c r="CS543" s="60">
        <f>'2026 - WIP'!CX52</f>
        <v>473</v>
      </c>
      <c r="CT543" s="61">
        <f>'2026 - WIP'!CY52</f>
        <v>2932.7999999999997</v>
      </c>
      <c r="CU543" s="61">
        <f>'2026 - WIP'!CZ52</f>
        <v>58</v>
      </c>
      <c r="CV543" s="61">
        <f>'2026 - WIP'!DA52</f>
        <v>38</v>
      </c>
      <c r="CW543" s="61">
        <f>'2026 - WIP'!DB52</f>
        <v>5</v>
      </c>
      <c r="CX543" s="61">
        <f>'2026 - WIP'!DC52</f>
        <v>20.8</v>
      </c>
      <c r="CY543" s="62">
        <f>'2026 - WIP'!DD52</f>
        <v>0</v>
      </c>
      <c r="CZ543" s="62">
        <f>'2026 - WIP'!DE52</f>
        <v>0</v>
      </c>
      <c r="DA543" s="62">
        <f>'2026 - WIP'!DF52</f>
        <v>1.61</v>
      </c>
      <c r="DB543" s="62">
        <f>'2026 - WIP'!DG52</f>
        <v>2.1</v>
      </c>
      <c r="DC543" s="62">
        <f>'2026 - WIP'!DH52</f>
        <v>12.3</v>
      </c>
      <c r="DD543" s="62">
        <f>'2026 - WIP'!DM52</f>
        <v>80</v>
      </c>
      <c r="DE543" s="62">
        <f>'2026 - WIP'!DN52</f>
        <v>7.3</v>
      </c>
      <c r="DF543" s="62">
        <f>'2026 - WIP'!DO52</f>
        <v>36.4</v>
      </c>
      <c r="DG543" s="63">
        <f>'2026 - WIP'!DP52</f>
        <v>63.6</v>
      </c>
      <c r="DH543" s="60">
        <f>'2026 - WIP'!DQ52</f>
        <v>0</v>
      </c>
      <c r="DI543" s="61">
        <f>'2026 - WIP'!DR52</f>
        <v>1</v>
      </c>
      <c r="DJ543" s="61">
        <f>'2026 - WIP'!DS52</f>
        <v>0</v>
      </c>
      <c r="DK543" s="61">
        <f>'2026 - WIP'!DT52</f>
        <v>0</v>
      </c>
      <c r="DL543" s="61">
        <f>'2026 - WIP'!DU52</f>
        <v>0</v>
      </c>
      <c r="DM543" s="61">
        <f>'2026 - WIP'!DV52</f>
        <v>0</v>
      </c>
      <c r="DN543" s="62">
        <f>'2026 - WIP'!DW52</f>
        <v>0</v>
      </c>
      <c r="DO543" s="62">
        <f>'2026 - WIP'!DX52</f>
        <v>0</v>
      </c>
      <c r="DP543" s="62">
        <f>'2026 - WIP'!DY52</f>
        <v>0</v>
      </c>
      <c r="DQ543" s="62">
        <f>'2026 - WIP'!DZ52</f>
        <v>0</v>
      </c>
      <c r="DR543" s="62">
        <f>'2026 - WIP'!EA52</f>
        <v>0</v>
      </c>
      <c r="DS543" s="62">
        <f>'2026 - WIP'!EF52</f>
        <v>0</v>
      </c>
      <c r="DT543" s="62">
        <f>'2026 - WIP'!EG52</f>
        <v>0</v>
      </c>
      <c r="DU543" s="62">
        <f>'2026 - WIP'!EH52</f>
        <v>0</v>
      </c>
      <c r="DV543" s="63">
        <f>'2026 - WIP'!EI52</f>
        <v>0</v>
      </c>
    </row>
    <row r="544" spans="1:126" ht="15.75" customHeight="1" x14ac:dyDescent="0.2">
      <c r="A544" s="30">
        <f t="shared" si="57"/>
        <v>542</v>
      </c>
      <c r="B544" s="31">
        <f>'2023'!A68</f>
        <v>66</v>
      </c>
      <c r="C544" s="31">
        <v>2023</v>
      </c>
      <c r="D544" s="32" t="str">
        <f>'2023'!B68</f>
        <v>Khaleb Hood</v>
      </c>
      <c r="E544" s="32" t="str" cm="1">
        <f t="array" ref="E544">_xlfn.IFS(F544&gt;12.5,"Cornerstone",AND(F544&gt;11.995,F544&lt;12.5),"Elite",AND(F544&gt;11,F544&lt;12.995),"Elite Upside",AND(F544&gt;=9.69,F544&lt;10.999),"Upside",AND(F544&gt;8.4,F544&lt;9.999),"Upside Lite",AND(F544&gt;7.25,F544&lt;8.999),"Outlier",AND(F544&gt;=6,F544&lt;7.25),"Outlier Lite",F544&lt;6.999,"Purgatory")</f>
        <v>Purgatory</v>
      </c>
      <c r="F544" s="33">
        <f>'2023'!C68</f>
        <v>3.9885714285714284</v>
      </c>
      <c r="G544" s="33">
        <f t="shared" si="58"/>
        <v>11.799999999999999</v>
      </c>
      <c r="H544" s="303">
        <f t="shared" si="59"/>
        <v>-2.5500769571291837</v>
      </c>
      <c r="I544" s="34" t="str">
        <f>'2023'!D68</f>
        <v>Georgia Southern</v>
      </c>
      <c r="J544" s="35">
        <f>'2023'!E68</f>
        <v>8</v>
      </c>
      <c r="K544" s="36">
        <f>'2023'!F68</f>
        <v>36326</v>
      </c>
      <c r="L544" s="37">
        <f>'2023'!G68</f>
        <v>26.304109589041097</v>
      </c>
      <c r="M544" s="37" t="str">
        <f>'2023'!H68</f>
        <v>SR</v>
      </c>
      <c r="N544" s="37">
        <f>'2023'!I68</f>
        <v>23.882191780821916</v>
      </c>
      <c r="O544" s="37" t="str">
        <f>'2023'!J68</f>
        <v>Slot</v>
      </c>
      <c r="P544" s="37" t="str">
        <f>'2023'!K68</f>
        <v>RAT</v>
      </c>
      <c r="Q544" s="37" t="str">
        <f>'2023'!L68</f>
        <v>Elite Earner</v>
      </c>
      <c r="R544" s="35">
        <f>'2023'!M68</f>
        <v>70</v>
      </c>
      <c r="S544" s="35">
        <f>'2023'!N68</f>
        <v>175</v>
      </c>
      <c r="T544" s="231">
        <f t="shared" si="60"/>
        <v>25.109607362071866</v>
      </c>
      <c r="U544" s="35">
        <f>'2023'!O68</f>
        <v>4.5</v>
      </c>
      <c r="V544" s="38">
        <f>'2023'!P68</f>
        <v>0</v>
      </c>
      <c r="W544" s="57">
        <f>'2023'!Q68</f>
        <v>0</v>
      </c>
      <c r="X544" s="58">
        <f>'2023'!R68</f>
        <v>0.10118740320082602</v>
      </c>
      <c r="Y544" s="58">
        <f>'2023'!S68</f>
        <v>0.16536246862542447</v>
      </c>
      <c r="Z544" s="58">
        <f>'2023'!T68</f>
        <v>0.28155449807387267</v>
      </c>
      <c r="AA544" s="58">
        <f>'2023'!U68</f>
        <v>0.214310727209058</v>
      </c>
      <c r="AB544" s="58">
        <f>'2023'!V68</f>
        <v>0.24793261264146532</v>
      </c>
      <c r="AC544" s="59">
        <f>'2023'!W68</f>
        <v>0.18842878560751364</v>
      </c>
      <c r="AD544" s="42">
        <f>'2023'!X68</f>
        <v>22.219178082191782</v>
      </c>
      <c r="AE544" s="43">
        <f>'2023'!Y68</f>
        <v>1.85</v>
      </c>
      <c r="AF544" s="43">
        <f>'2023'!Z68</f>
        <v>6</v>
      </c>
      <c r="AG544" s="43">
        <f>'2023'!AA68</f>
        <v>7.6</v>
      </c>
      <c r="AH544" s="43">
        <f>'2023'!AB68</f>
        <v>0.54</v>
      </c>
      <c r="AI544" s="43">
        <f>'2023'!AC68</f>
        <v>1.81</v>
      </c>
      <c r="AJ544" s="44">
        <f>'2023'!AD68</f>
        <v>4.2320261437908499E-2</v>
      </c>
      <c r="AK544" s="44">
        <f>'2023'!AE68</f>
        <v>0.21361655773420479</v>
      </c>
      <c r="AL544" s="45">
        <f>'2023'!AF68</f>
        <v>5.4000000000000006E-2</v>
      </c>
      <c r="AM544" s="46">
        <f>DD544/100</f>
        <v>0.33299999999999996</v>
      </c>
      <c r="AN544" s="45">
        <f>'2023'!AG68</f>
        <v>0.3115</v>
      </c>
      <c r="AO544" s="45">
        <f>'2023'!AH68</f>
        <v>0.6835</v>
      </c>
      <c r="AP544" s="43">
        <f>'2023'!AI68</f>
        <v>85.352842554488646</v>
      </c>
      <c r="AQ544" s="47">
        <f>'2023'!AJ68</f>
        <v>79.329376452657272</v>
      </c>
      <c r="AR544" s="48">
        <f>'2023'!AK68</f>
        <v>5</v>
      </c>
      <c r="AS544" s="49">
        <f>'2023'!AL68</f>
        <v>2</v>
      </c>
      <c r="AT544" s="49">
        <f>'2023'!AM68</f>
        <v>3</v>
      </c>
      <c r="AU544" s="49">
        <f>'2023'!AN68</f>
        <v>4</v>
      </c>
      <c r="AV544" s="49">
        <f>'2023'!AO68</f>
        <v>8</v>
      </c>
      <c r="AW544" s="49">
        <f>'2023'!AP68</f>
        <v>2</v>
      </c>
      <c r="AX544" s="49">
        <f>'2023'!AQ68</f>
        <v>0</v>
      </c>
      <c r="AY544" s="50">
        <f>'2023'!AR68</f>
        <v>0</v>
      </c>
      <c r="AZ544" s="60">
        <f>'2023'!AS68</f>
        <v>0</v>
      </c>
      <c r="BA544" s="61">
        <f>'2023'!AT68</f>
        <v>1027</v>
      </c>
      <c r="BB544" s="61">
        <f>'2023'!AU68</f>
        <v>0</v>
      </c>
      <c r="BC544" s="61">
        <f>'2023'!AV68</f>
        <v>0</v>
      </c>
      <c r="BD544" s="61">
        <f>'2023'!AW68</f>
        <v>0</v>
      </c>
      <c r="BE544" s="61">
        <f>'2023'!AX68</f>
        <v>0</v>
      </c>
      <c r="BF544" s="62">
        <f>'2023'!AY68</f>
        <v>0</v>
      </c>
      <c r="BG544" s="62">
        <f>'2023'!AZ68</f>
        <v>0</v>
      </c>
      <c r="BH544" s="62">
        <f>'2023'!BA68</f>
        <v>0</v>
      </c>
      <c r="BI544" s="62">
        <f>'2023'!BA68</f>
        <v>0</v>
      </c>
      <c r="BJ544" s="62">
        <f>'2023'!BC68</f>
        <v>0</v>
      </c>
      <c r="BK544" s="62">
        <f>'2023'!BH68</f>
        <v>0</v>
      </c>
      <c r="BL544" s="62">
        <f>'2023'!BI68</f>
        <v>0</v>
      </c>
      <c r="BM544" s="62">
        <f>'2023'!BJ68</f>
        <v>0</v>
      </c>
      <c r="BN544" s="63">
        <f>'2023'!BK68</f>
        <v>0</v>
      </c>
      <c r="BO544" s="60">
        <f>'2023'!BL68</f>
        <v>98</v>
      </c>
      <c r="BP544" s="61">
        <f>'2023'!BM68</f>
        <v>968.5</v>
      </c>
      <c r="BQ544" s="61">
        <f>'2023'!BN68</f>
        <v>14</v>
      </c>
      <c r="BR544" s="61">
        <f>'2023'!BO68</f>
        <v>8</v>
      </c>
      <c r="BS544" s="61">
        <f>'2023'!BP68</f>
        <v>0</v>
      </c>
      <c r="BT544" s="61">
        <f>'2023'!BQ68</f>
        <v>9</v>
      </c>
      <c r="BU544" s="62">
        <f>'2023'!BR68</f>
        <v>0.39</v>
      </c>
      <c r="BV544" s="62">
        <f>'2023'!BS68</f>
        <v>0.81</v>
      </c>
      <c r="BW544" s="62">
        <f>'2023'!BT68</f>
        <v>2.13</v>
      </c>
      <c r="BX544" s="62">
        <f>'2023'!BU68</f>
        <v>0</v>
      </c>
      <c r="BY544" s="62">
        <f>'2023'!BV68</f>
        <v>0</v>
      </c>
      <c r="BZ544" s="62">
        <f>'2023'!CA68</f>
        <v>33.299999999999997</v>
      </c>
      <c r="CA544" s="62">
        <f>'2023'!CB68</f>
        <v>11.1</v>
      </c>
      <c r="CB544" s="62">
        <f>'2023'!CC68</f>
        <v>3.9</v>
      </c>
      <c r="CC544" s="63">
        <f>'2023'!CD68</f>
        <v>96.1</v>
      </c>
      <c r="CD544" s="60">
        <f>'2023'!CE68</f>
        <v>224</v>
      </c>
      <c r="CE544" s="61">
        <f>'2023'!CF68</f>
        <v>1354.6000000000001</v>
      </c>
      <c r="CF544" s="61">
        <f>'2023'!CG68</f>
        <v>22</v>
      </c>
      <c r="CG544" s="61">
        <f>'2023'!CH68</f>
        <v>15</v>
      </c>
      <c r="CH544" s="61">
        <f>'2023'!CI68</f>
        <v>2</v>
      </c>
      <c r="CI544" s="61">
        <f>'2023'!CJ68</f>
        <v>9</v>
      </c>
      <c r="CJ544" s="62">
        <f>'2023'!CK68</f>
        <v>0.4</v>
      </c>
      <c r="CK544" s="62">
        <f>'2023'!CL68</f>
        <v>1.36</v>
      </c>
      <c r="CL544" s="62">
        <f>'2023'!CM68</f>
        <v>2.67</v>
      </c>
      <c r="CM544" s="62">
        <f>'2023'!CN68</f>
        <v>0</v>
      </c>
      <c r="CN544" s="62">
        <f>'2023'!CO68</f>
        <v>0</v>
      </c>
      <c r="CO544" s="62">
        <f>'2023'!CT68</f>
        <v>50</v>
      </c>
      <c r="CP544" s="62">
        <f>'2023'!CU68</f>
        <v>0</v>
      </c>
      <c r="CQ544" s="62">
        <f>'2023'!CV68</f>
        <v>8.1</v>
      </c>
      <c r="CR544" s="63">
        <f>'2023'!CW68</f>
        <v>91.9</v>
      </c>
      <c r="CS544" s="60">
        <f>'2023'!CX68</f>
        <v>497</v>
      </c>
      <c r="CT544" s="61">
        <f>'2023'!CY68</f>
        <v>1765.1999999999998</v>
      </c>
      <c r="CU544" s="61">
        <f>'2023'!CZ68</f>
        <v>75</v>
      </c>
      <c r="CV544" s="61">
        <f>'2023'!DA68</f>
        <v>41</v>
      </c>
      <c r="CW544" s="61">
        <f>'2023'!DB68</f>
        <v>0</v>
      </c>
      <c r="CX544" s="61">
        <f>'2023'!DC68</f>
        <v>5</v>
      </c>
      <c r="CY544" s="62">
        <f>'2023'!DD68</f>
        <v>0.47</v>
      </c>
      <c r="CZ544" s="62">
        <f>'2023'!DE68</f>
        <v>1.81</v>
      </c>
      <c r="DA544" s="62">
        <f>'2023'!DF68</f>
        <v>1.71</v>
      </c>
      <c r="DB544" s="62">
        <f>'2023'!DG68</f>
        <v>4.4000000000000004</v>
      </c>
      <c r="DC544" s="62">
        <f>'2023'!DH68</f>
        <v>10.1</v>
      </c>
      <c r="DD544" s="62">
        <f>'2023'!DM68</f>
        <v>33.299999999999997</v>
      </c>
      <c r="DE544" s="62">
        <f>'2023'!DN68</f>
        <v>14.6</v>
      </c>
      <c r="DF544" s="62">
        <f>'2023'!DO68</f>
        <v>56</v>
      </c>
      <c r="DG544" s="63">
        <f>'2023'!DP68</f>
        <v>43.6</v>
      </c>
      <c r="DH544" s="60">
        <f>'2023'!DQ68</f>
        <v>918</v>
      </c>
      <c r="DI544" s="61">
        <f>'2023'!DR68</f>
        <v>4283.5</v>
      </c>
      <c r="DJ544" s="61">
        <f>'2023'!DS68</f>
        <v>127</v>
      </c>
      <c r="DK544" s="61">
        <f>'2023'!DT68</f>
        <v>88</v>
      </c>
      <c r="DL544" s="61">
        <f>'2023'!DU68</f>
        <v>3</v>
      </c>
      <c r="DM544" s="61">
        <f>'2023'!DV68</f>
        <v>28</v>
      </c>
      <c r="DN544" s="62">
        <f>'2023'!DW68</f>
        <v>0.54</v>
      </c>
      <c r="DO544" s="62">
        <f>'2023'!DX68</f>
        <v>1.5</v>
      </c>
      <c r="DP544" s="62">
        <f>'2023'!DY68</f>
        <v>1.85</v>
      </c>
      <c r="DQ544" s="62">
        <f>'2023'!DZ68</f>
        <v>6</v>
      </c>
      <c r="DR544" s="62">
        <f>'2023'!EA68</f>
        <v>7.6</v>
      </c>
      <c r="DS544" s="62">
        <f>'2023'!EF68</f>
        <v>38.1</v>
      </c>
      <c r="DT544" s="62">
        <f>'2023'!EG68</f>
        <v>5.4</v>
      </c>
      <c r="DU544" s="62">
        <f>'2023'!EH68</f>
        <v>6.3</v>
      </c>
      <c r="DV544" s="63">
        <f>'2023'!EI68</f>
        <v>93.1</v>
      </c>
    </row>
    <row r="545" spans="1:126" ht="15.75" customHeight="1" x14ac:dyDescent="0.2">
      <c r="A545" s="30">
        <f t="shared" si="57"/>
        <v>543</v>
      </c>
      <c r="B545" s="31">
        <f>'2021'!A47</f>
        <v>45</v>
      </c>
      <c r="C545" s="31">
        <v>2021</v>
      </c>
      <c r="D545" s="32" t="str">
        <f>'2021'!B47</f>
        <v>Jhamon Ausbon</v>
      </c>
      <c r="E545" s="32" t="str" cm="1">
        <f t="array" ref="E545">_xlfn.IFS(F545&gt;12.5,"Cornerstone",AND(F545&gt;11.995,F545&lt;12.5),"Elite",AND(F545&gt;11,F545&lt;12.995),"Elite Upside",AND(F545&gt;=9.69,F545&lt;10.999),"Upside",AND(F545&gt;8.4,F545&lt;9.999),"Upside Lite",AND(F545&gt;7.25,F545&lt;8.999),"Outlier",AND(F545&gt;=6,F545&lt;7.25),"Outlier Lite",F545&lt;6.999,"Purgatory")</f>
        <v>Purgatory</v>
      </c>
      <c r="F545" s="33">
        <f>'2021'!C47</f>
        <v>3.9557142857142855</v>
      </c>
      <c r="G545" s="33">
        <f t="shared" si="58"/>
        <v>11.700000000000001</v>
      </c>
      <c r="H545" s="303">
        <f t="shared" si="59"/>
        <v>-2.5689354604495547</v>
      </c>
      <c r="I545" s="34" t="str">
        <f>'2021'!D47</f>
        <v>Texas A&amp;M</v>
      </c>
      <c r="J545" s="35">
        <f>'2021'!E47</f>
        <v>1</v>
      </c>
      <c r="K545" s="36">
        <f>'2021'!F47</f>
        <v>36406</v>
      </c>
      <c r="L545" s="37">
        <f>'2021'!G47</f>
        <v>26.084931506849315</v>
      </c>
      <c r="M545" s="37" t="str">
        <f>'2021'!H47</f>
        <v>SR</v>
      </c>
      <c r="N545" s="37">
        <f>'2021'!I47</f>
        <v>21.668493150684931</v>
      </c>
      <c r="O545" s="37" t="str">
        <f>'2021'!J47</f>
        <v>Hybrid</v>
      </c>
      <c r="P545" s="37" t="str">
        <f>'2021'!K47</f>
        <v>SLOB</v>
      </c>
      <c r="Q545" s="37" t="str">
        <f>'2021'!L47</f>
        <v>Poor Separator</v>
      </c>
      <c r="R545" s="55">
        <f>'2021'!M47</f>
        <v>74.38</v>
      </c>
      <c r="S545" s="55">
        <f>'2021'!N47</f>
        <v>217</v>
      </c>
      <c r="T545" s="231">
        <f t="shared" si="60"/>
        <v>27.576893306970625</v>
      </c>
      <c r="U545" s="35">
        <f>'2021'!O47</f>
        <v>4.72</v>
      </c>
      <c r="V545" s="56">
        <f>'2021'!P47</f>
        <v>0</v>
      </c>
      <c r="W545" s="57">
        <f>'2021'!Q47</f>
        <v>0</v>
      </c>
      <c r="X545" s="58">
        <f>'2021'!R47</f>
        <v>0.17483159828536435</v>
      </c>
      <c r="Y545" s="58">
        <f>'2021'!S47</f>
        <v>0.11419001218026796</v>
      </c>
      <c r="Z545" s="58">
        <f>'2021'!T47</f>
        <v>0.2849673202614379</v>
      </c>
      <c r="AA545" s="58">
        <f>'2021'!U47</f>
        <v>0</v>
      </c>
      <c r="AB545" s="58">
        <f>'2021'!V47</f>
        <v>0.2849673202614379</v>
      </c>
      <c r="AC545" s="59">
        <f>'2021'!W47</f>
        <v>0.2849673202614379</v>
      </c>
      <c r="AD545" s="42">
        <f>'2021'!X47</f>
        <v>20.005479452054793</v>
      </c>
      <c r="AE545" s="43">
        <f>'2021'!Y47</f>
        <v>1.94</v>
      </c>
      <c r="AF545" s="43">
        <f>'2021'!Z47</f>
        <v>3</v>
      </c>
      <c r="AG545" s="43">
        <f>'2021'!AA47</f>
        <v>11.2</v>
      </c>
      <c r="AH545" s="43">
        <f>'2021'!AB47</f>
        <v>0.71</v>
      </c>
      <c r="AI545" s="43">
        <f>'2021'!AC47</f>
        <v>1.93</v>
      </c>
      <c r="AJ545" s="44">
        <f>'2021'!AD47</f>
        <v>6.006880733944954E-2</v>
      </c>
      <c r="AK545" s="44">
        <f>'2021'!AE47</f>
        <v>0.15350917431192659</v>
      </c>
      <c r="AL545" s="45">
        <f>'2021'!AF47</f>
        <v>9.6000000000000002E-2</v>
      </c>
      <c r="AM545" s="46">
        <f t="shared" ref="AM545:AM550" si="63">DS545/100</f>
        <v>0</v>
      </c>
      <c r="AN545" s="45">
        <f>'2021'!AG47</f>
        <v>0.40549999999999997</v>
      </c>
      <c r="AO545" s="45">
        <f>'2021'!AH47</f>
        <v>9.4499999999999987E-2</v>
      </c>
      <c r="AP545" s="43">
        <f>'2021'!AI47</f>
        <v>87.442332740602538</v>
      </c>
      <c r="AQ545" s="47">
        <f>'2021'!AJ47</f>
        <v>89.017416813114522</v>
      </c>
      <c r="AR545" s="48">
        <f>'2021'!AK47</f>
        <v>7</v>
      </c>
      <c r="AS545" s="49">
        <f>'2021'!AL47</f>
        <v>6</v>
      </c>
      <c r="AT545" s="49">
        <f>'2021'!AM47</f>
        <v>3</v>
      </c>
      <c r="AU545" s="49">
        <f>'2021'!AN47</f>
        <v>0</v>
      </c>
      <c r="AV545" s="49">
        <f>'2021'!AO47</f>
        <v>3</v>
      </c>
      <c r="AW545" s="49">
        <f>'2021'!AP47</f>
        <v>4</v>
      </c>
      <c r="AX545" s="49">
        <f>'2021'!AQ47</f>
        <v>0</v>
      </c>
      <c r="AY545" s="50">
        <f>'2021'!AR47</f>
        <v>0</v>
      </c>
      <c r="AZ545" s="60">
        <f>'2021'!AS47</f>
        <v>0</v>
      </c>
      <c r="BA545" s="61">
        <f>'2021'!AT47</f>
        <v>3317</v>
      </c>
      <c r="BB545" s="61">
        <f>'2021'!AU47</f>
        <v>0</v>
      </c>
      <c r="BC545" s="61">
        <f>'2021'!AV47</f>
        <v>0</v>
      </c>
      <c r="BD545" s="61">
        <f>'2021'!AW47</f>
        <v>0</v>
      </c>
      <c r="BE545" s="61">
        <f>'2021'!AX47</f>
        <v>0</v>
      </c>
      <c r="BF545" s="62">
        <f>'2021'!AY47</f>
        <v>0</v>
      </c>
      <c r="BG545" s="62">
        <f>'2021'!AZ47</f>
        <v>0</v>
      </c>
      <c r="BH545" s="62">
        <f>'2021'!BA47</f>
        <v>0</v>
      </c>
      <c r="BI545" s="62">
        <f>'2021'!BB47</f>
        <v>0</v>
      </c>
      <c r="BJ545" s="62">
        <f>'2021'!BC47</f>
        <v>0</v>
      </c>
      <c r="BK545" s="62">
        <f>'2021'!BD47</f>
        <v>0</v>
      </c>
      <c r="BL545" s="62">
        <f>'2021'!BE47</f>
        <v>0</v>
      </c>
      <c r="BM545" s="62">
        <f>'2021'!BF47</f>
        <v>0</v>
      </c>
      <c r="BN545" s="63">
        <f>'2021'!BG47</f>
        <v>0</v>
      </c>
      <c r="BO545" s="60">
        <f>'2021'!BH47</f>
        <v>571</v>
      </c>
      <c r="BP545" s="61">
        <f>'2021'!BI47</f>
        <v>3266</v>
      </c>
      <c r="BQ545" s="61">
        <f>'2021'!BJ47</f>
        <v>87</v>
      </c>
      <c r="BR545" s="61">
        <f>'2021'!BK47</f>
        <v>50</v>
      </c>
      <c r="BS545" s="61">
        <f>'2021'!BL47</f>
        <v>3</v>
      </c>
      <c r="BT545" s="61">
        <f>'2021'!BM47</f>
        <v>22</v>
      </c>
      <c r="BU545" s="62">
        <f>'2021'!BN47</f>
        <v>0.54</v>
      </c>
      <c r="BV545" s="62">
        <f>'2021'!BO47</f>
        <v>1.37</v>
      </c>
      <c r="BW545" s="62">
        <f>'2021'!BP47</f>
        <v>1.39</v>
      </c>
      <c r="BX545" s="62">
        <f>'2021'!BQ47</f>
        <v>3</v>
      </c>
      <c r="BY545" s="62">
        <f>'2021'!BR47</f>
        <v>12.4</v>
      </c>
      <c r="BZ545" s="62">
        <f>'2021'!BW47</f>
        <v>50</v>
      </c>
      <c r="CA545" s="62">
        <f>'2021'!BX47</f>
        <v>10.7</v>
      </c>
      <c r="CB545" s="62">
        <f>'2021'!BY47</f>
        <v>93</v>
      </c>
      <c r="CC545" s="63">
        <f>'2021'!BZ47</f>
        <v>7</v>
      </c>
      <c r="CD545" s="60">
        <f>'2021'!CA47</f>
        <v>375</v>
      </c>
      <c r="CE545" s="61">
        <f>'2021'!CB47</f>
        <v>3284</v>
      </c>
      <c r="CF545" s="61">
        <f>'2021'!CC47</f>
        <v>57</v>
      </c>
      <c r="CG545" s="61">
        <f>'2021'!CD47</f>
        <v>31</v>
      </c>
      <c r="CH545" s="61">
        <f>'2021'!CE47</f>
        <v>0</v>
      </c>
      <c r="CI545" s="61">
        <f>'2021'!CF47</f>
        <v>25</v>
      </c>
      <c r="CJ545" s="62">
        <f>'2021'!CG47</f>
        <v>0.28000000000000003</v>
      </c>
      <c r="CK545" s="62">
        <f>'2021'!CH47</f>
        <v>1.24</v>
      </c>
      <c r="CL545" s="62">
        <f>'2021'!CI47</f>
        <v>1.34</v>
      </c>
      <c r="CM545" s="62">
        <f>'2021'!CJ47</f>
        <v>4.5999999999999996</v>
      </c>
      <c r="CN545" s="62">
        <f>'2021'!CK47</f>
        <v>11.3</v>
      </c>
      <c r="CO545" s="62">
        <f>'2021'!CP47</f>
        <v>33.299999999999997</v>
      </c>
      <c r="CP545" s="62">
        <f>'2021'!CQ47</f>
        <v>11.4</v>
      </c>
      <c r="CQ545" s="62">
        <f>'2021'!CR47</f>
        <v>90</v>
      </c>
      <c r="CR545" s="63">
        <f>'2021'!CS47</f>
        <v>9.6999999999999993</v>
      </c>
      <c r="CS545" s="60">
        <f>'2021'!CT47</f>
        <v>872</v>
      </c>
      <c r="CT545" s="61">
        <f>'2021'!CU47</f>
        <v>3060</v>
      </c>
      <c r="CU545" s="61">
        <f>'2021'!CV47</f>
        <v>96</v>
      </c>
      <c r="CV545" s="61">
        <f>'2021'!CW47</f>
        <v>66</v>
      </c>
      <c r="CW545" s="61">
        <f>'2021'!CX47</f>
        <v>5</v>
      </c>
      <c r="CX545" s="61">
        <f>'2021'!CY47</f>
        <v>22</v>
      </c>
      <c r="CY545" s="62">
        <f>'2021'!CZ47</f>
        <v>0.71</v>
      </c>
      <c r="CZ545" s="62">
        <f>'2021'!DA47</f>
        <v>1.93</v>
      </c>
      <c r="DA545" s="62">
        <f>'2021'!DB47</f>
        <v>1.94</v>
      </c>
      <c r="DB545" s="62">
        <f>'2021'!DC47</f>
        <v>3</v>
      </c>
      <c r="DC545" s="62">
        <f>'2021'!DD47</f>
        <v>11.2</v>
      </c>
      <c r="DD545" s="62">
        <f>'2021'!DI47</f>
        <v>59.3</v>
      </c>
      <c r="DE545" s="62">
        <f>'2021'!DJ47</f>
        <v>9.6</v>
      </c>
      <c r="DF545" s="62">
        <f>'2021'!DK47</f>
        <v>81.099999999999994</v>
      </c>
      <c r="DG545" s="63">
        <f>'2021'!DL47</f>
        <v>18.899999999999999</v>
      </c>
      <c r="DH545" s="60">
        <f>'2021'!DM47</f>
        <v>0</v>
      </c>
      <c r="DI545" s="61">
        <f>'2021'!DN47</f>
        <v>2341</v>
      </c>
      <c r="DJ545" s="61">
        <f>'2021'!DO47</f>
        <v>0</v>
      </c>
      <c r="DK545" s="61">
        <f>'2021'!DP47</f>
        <v>0</v>
      </c>
      <c r="DL545" s="61">
        <f>'2021'!DQ47</f>
        <v>0</v>
      </c>
      <c r="DM545" s="61">
        <f>'2021'!DR47</f>
        <v>0</v>
      </c>
      <c r="DN545" s="62">
        <f>'2021'!DS47</f>
        <v>0</v>
      </c>
      <c r="DO545" s="62">
        <f>'2021'!DT47</f>
        <v>0</v>
      </c>
      <c r="DP545" s="62">
        <f>'2021'!DU47</f>
        <v>0</v>
      </c>
      <c r="DQ545" s="62">
        <f>'2021'!DV47</f>
        <v>0</v>
      </c>
      <c r="DR545" s="62">
        <f>'2021'!DW47</f>
        <v>0</v>
      </c>
      <c r="DS545" s="62">
        <f>'2021'!EB47</f>
        <v>0</v>
      </c>
      <c r="DT545" s="62">
        <f>'2021'!EC47</f>
        <v>0</v>
      </c>
      <c r="DU545" s="62">
        <f>'2021'!ED47</f>
        <v>0</v>
      </c>
      <c r="DV545" s="63">
        <f>'2021'!EE47</f>
        <v>0</v>
      </c>
    </row>
    <row r="546" spans="1:126" ht="15.75" customHeight="1" x14ac:dyDescent="0.2">
      <c r="A546" s="30">
        <f t="shared" si="57"/>
        <v>544</v>
      </c>
      <c r="B546" s="31">
        <f>'2022'!A51</f>
        <v>49</v>
      </c>
      <c r="C546" s="31">
        <v>2022</v>
      </c>
      <c r="D546" s="32" t="str">
        <f>'2022'!B51</f>
        <v>Montrell Washington</v>
      </c>
      <c r="E546" s="32" t="str" cm="1">
        <f t="array" ref="E546">_xlfn.IFS(F546&gt;12.5,"Cornerstone",AND(F546&gt;11.995,F546&lt;12.5),"Elite",AND(F546&gt;11,F546&lt;12.995),"Elite Upside",AND(F546&gt;=9.69,F546&lt;10.999),"Upside",AND(F546&gt;8.4,F546&lt;9.999),"Upside Lite",AND(F546&gt;7.25,F546&lt;8.999),"Outlier",AND(F546&gt;=6,F546&lt;7.25),"Outlier Lite",F546&lt;6.999,"Purgatory")</f>
        <v>Purgatory</v>
      </c>
      <c r="F546" s="33">
        <f>'2022'!C51</f>
        <v>3.9314285714285706</v>
      </c>
      <c r="G546" s="33">
        <f t="shared" si="58"/>
        <v>11.5</v>
      </c>
      <c r="H546" s="303">
        <f t="shared" si="59"/>
        <v>-2.5828743542080899</v>
      </c>
      <c r="I546" s="34" t="str">
        <f>'2022'!D51</f>
        <v>Samford</v>
      </c>
      <c r="J546" s="35">
        <f>'2022'!E51</f>
        <v>11</v>
      </c>
      <c r="K546" s="36">
        <f>'2022'!F51</f>
        <v>35868</v>
      </c>
      <c r="L546" s="37">
        <f>'2022'!G51</f>
        <v>27.55890410958904</v>
      </c>
      <c r="M546" s="37" t="str">
        <f>'2022'!H51</f>
        <v>SR</v>
      </c>
      <c r="N546" s="37">
        <f>'2022'!I51</f>
        <v>24.139726027397259</v>
      </c>
      <c r="O546" s="37" t="str">
        <f>'2022'!J51</f>
        <v>N/A</v>
      </c>
      <c r="P546" s="37" t="str">
        <f>'2022'!K51</f>
        <v>RAT</v>
      </c>
      <c r="Q546" s="37" t="str">
        <f>'2022'!L51</f>
        <v>Elite Separator</v>
      </c>
      <c r="R546" s="55">
        <f>'2022'!M51</f>
        <v>70</v>
      </c>
      <c r="S546" s="55">
        <f>'2022'!N51</f>
        <v>170</v>
      </c>
      <c r="T546" s="231">
        <f t="shared" si="60"/>
        <v>24.392190008869814</v>
      </c>
      <c r="U546" s="35">
        <f>'2022'!O51</f>
        <v>4.4800000000000004</v>
      </c>
      <c r="V546" s="56">
        <f>'2022'!P51</f>
        <v>5</v>
      </c>
      <c r="W546" s="57">
        <f>'2022'!Q51</f>
        <v>0</v>
      </c>
      <c r="X546" s="58">
        <f>'2022'!R51</f>
        <v>1.4442115071045888E-2</v>
      </c>
      <c r="Y546" s="58">
        <f>'2022'!S51</f>
        <v>0.12021371326803205</v>
      </c>
      <c r="Z546" s="58">
        <f>'2022'!T51</f>
        <v>0.12051053725140991</v>
      </c>
      <c r="AA546" s="58">
        <f>'2022'!U51</f>
        <v>0.25258493353028066</v>
      </c>
      <c r="AB546" s="58">
        <f>'2022'!V51</f>
        <v>0.25258493353028066</v>
      </c>
      <c r="AC546" s="59">
        <f>'2022'!W51</f>
        <v>0.1515509601181684</v>
      </c>
      <c r="AD546" s="42">
        <f>'2022'!X51</f>
        <v>23.484931506849314</v>
      </c>
      <c r="AE546" s="43">
        <f>'2022'!Y51</f>
        <v>3</v>
      </c>
      <c r="AF546" s="43">
        <f>'2022'!Z51</f>
        <v>8</v>
      </c>
      <c r="AG546" s="43">
        <f>'2022'!AA51</f>
        <v>0</v>
      </c>
      <c r="AH546" s="43">
        <f>'2022'!AB51</f>
        <v>0</v>
      </c>
      <c r="AI546" s="43">
        <f>'2022'!AC51</f>
        <v>0</v>
      </c>
      <c r="AJ546" s="44">
        <f>'2022'!AD51</f>
        <v>2.8070175438596492E-2</v>
      </c>
      <c r="AK546" s="44">
        <f>'2022'!AE51</f>
        <v>0.256140350877193</v>
      </c>
      <c r="AL546" s="45">
        <f>'2022'!AF51</f>
        <v>0</v>
      </c>
      <c r="AM546" s="46">
        <f t="shared" si="63"/>
        <v>0</v>
      </c>
      <c r="AN546" s="45">
        <f>'2022'!AG51</f>
        <v>0</v>
      </c>
      <c r="AO546" s="45">
        <f>'2022'!AH51</f>
        <v>0</v>
      </c>
      <c r="AP546" s="43">
        <f>'2022'!AI51</f>
        <v>84.404744788141642</v>
      </c>
      <c r="AQ546" s="47">
        <f>'2022'!AJ51</f>
        <v>78.448187234237849</v>
      </c>
      <c r="AR546" s="48">
        <f>'2022'!AK51</f>
        <v>4</v>
      </c>
      <c r="AS546" s="49">
        <f>'2022'!AL51</f>
        <v>0</v>
      </c>
      <c r="AT546" s="49">
        <f>'2022'!AM51</f>
        <v>6</v>
      </c>
      <c r="AU546" s="49">
        <f>'2022'!AN51</f>
        <v>6</v>
      </c>
      <c r="AV546" s="49">
        <f>'2022'!AO51</f>
        <v>8</v>
      </c>
      <c r="AW546" s="49">
        <f>'2022'!AP51</f>
        <v>2</v>
      </c>
      <c r="AX546" s="49">
        <f>'2022'!AQ51</f>
        <v>4</v>
      </c>
      <c r="AY546" s="50">
        <f>'2022'!AR51</f>
        <v>0</v>
      </c>
      <c r="AZ546" s="60">
        <f>'2022'!AS51</f>
        <v>0</v>
      </c>
      <c r="BA546" s="61">
        <f>'2022'!AT51</f>
        <v>2708</v>
      </c>
      <c r="BB546" s="61">
        <f>'2022'!AU51</f>
        <v>0</v>
      </c>
      <c r="BC546" s="61">
        <f>'2022'!AV51</f>
        <v>0</v>
      </c>
      <c r="BD546" s="61">
        <f>'2022'!AW51</f>
        <v>0</v>
      </c>
      <c r="BE546" s="61">
        <f>'2022'!AX51</f>
        <v>0</v>
      </c>
      <c r="BF546" s="62">
        <f>'2022'!AY51</f>
        <v>0</v>
      </c>
      <c r="BG546" s="62">
        <f>'2022'!AZ51</f>
        <v>0</v>
      </c>
      <c r="BH546" s="62">
        <f>'2022'!BA51</f>
        <v>0</v>
      </c>
      <c r="BI546" s="62">
        <f>'2022'!BB51</f>
        <v>0</v>
      </c>
      <c r="BJ546" s="62">
        <f>'2022'!BC51</f>
        <v>0</v>
      </c>
      <c r="BK546" s="62">
        <f>'2022'!BH51</f>
        <v>0</v>
      </c>
      <c r="BL546" s="62">
        <f>'2022'!BI51</f>
        <v>0</v>
      </c>
      <c r="BM546" s="62">
        <f>'2022'!BJ51</f>
        <v>0</v>
      </c>
      <c r="BN546" s="63">
        <f>'2022'!BK51</f>
        <v>0</v>
      </c>
      <c r="BO546" s="60">
        <f>'2022'!BL51</f>
        <v>62</v>
      </c>
      <c r="BP546" s="61">
        <f>'2022'!BM51</f>
        <v>4293</v>
      </c>
      <c r="BQ546" s="61">
        <f>'2022'!BN51</f>
        <v>0</v>
      </c>
      <c r="BR546" s="61">
        <f>'2022'!BO51</f>
        <v>0</v>
      </c>
      <c r="BS546" s="61">
        <f>'2022'!BP51</f>
        <v>0</v>
      </c>
      <c r="BT546" s="61">
        <f>'2022'!BQ51</f>
        <v>0</v>
      </c>
      <c r="BU546" s="62">
        <f>'2022'!BR51</f>
        <v>0</v>
      </c>
      <c r="BV546" s="62">
        <f>'2022'!BS51</f>
        <v>0</v>
      </c>
      <c r="BW546" s="62">
        <f>'2022'!BT51</f>
        <v>0</v>
      </c>
      <c r="BX546" s="62">
        <f>'2022'!BU51</f>
        <v>0</v>
      </c>
      <c r="BY546" s="62">
        <f>'2022'!BV51</f>
        <v>0</v>
      </c>
      <c r="BZ546" s="62">
        <f>'2022'!CA51</f>
        <v>0</v>
      </c>
      <c r="CA546" s="62">
        <f>'2022'!CB51</f>
        <v>0</v>
      </c>
      <c r="CB546" s="62">
        <f>'2022'!CC51</f>
        <v>0</v>
      </c>
      <c r="CC546" s="63">
        <f>'2022'!CD51</f>
        <v>0</v>
      </c>
      <c r="CD546" s="60">
        <f>'2022'!CE51</f>
        <v>405</v>
      </c>
      <c r="CE546" s="61">
        <f>'2022'!CF51</f>
        <v>3369</v>
      </c>
      <c r="CF546" s="61">
        <f>'2022'!CG51</f>
        <v>0</v>
      </c>
      <c r="CG546" s="61">
        <f>'2022'!CH51</f>
        <v>0</v>
      </c>
      <c r="CH546" s="61">
        <f>'2022'!CI51</f>
        <v>0</v>
      </c>
      <c r="CI546" s="61">
        <f>'2022'!CJ51</f>
        <v>0</v>
      </c>
      <c r="CJ546" s="62">
        <f>'2022'!CK51</f>
        <v>0</v>
      </c>
      <c r="CK546" s="62">
        <f>'2022'!CL51</f>
        <v>0</v>
      </c>
      <c r="CL546" s="62">
        <f>'2022'!CM51</f>
        <v>0</v>
      </c>
      <c r="CM546" s="62">
        <f>'2022'!CN51</f>
        <v>0</v>
      </c>
      <c r="CN546" s="62">
        <f>'2022'!CO51</f>
        <v>0</v>
      </c>
      <c r="CO546" s="62">
        <f>'2022'!CT51</f>
        <v>0</v>
      </c>
      <c r="CP546" s="62">
        <f>'2022'!CU51</f>
        <v>0</v>
      </c>
      <c r="CQ546" s="62">
        <f>'2022'!CV51</f>
        <v>0</v>
      </c>
      <c r="CR546" s="63">
        <f>'2022'!CW51</f>
        <v>0</v>
      </c>
      <c r="CS546" s="60">
        <f>'2022'!CX51</f>
        <v>406</v>
      </c>
      <c r="CT546" s="61">
        <f>'2022'!CY51</f>
        <v>3369</v>
      </c>
      <c r="CU546" s="61">
        <f>'2022'!CZ51</f>
        <v>0</v>
      </c>
      <c r="CV546" s="61">
        <f>'2022'!DA51</f>
        <v>0</v>
      </c>
      <c r="CW546" s="61">
        <f>'2022'!DB51</f>
        <v>0</v>
      </c>
      <c r="CX546" s="61">
        <f>'2022'!DC51</f>
        <v>0</v>
      </c>
      <c r="CY546" s="62">
        <f>'2022'!DD51</f>
        <v>0</v>
      </c>
      <c r="CZ546" s="62">
        <f>'2022'!DE51</f>
        <v>0</v>
      </c>
      <c r="DA546" s="62">
        <f>'2022'!DF51</f>
        <v>3</v>
      </c>
      <c r="DB546" s="62">
        <f>'2022'!DG51</f>
        <v>8</v>
      </c>
      <c r="DC546" s="62">
        <f>'2022'!DH51</f>
        <v>0</v>
      </c>
      <c r="DD546" s="62">
        <f>'2022'!DM51</f>
        <v>0</v>
      </c>
      <c r="DE546" s="62">
        <f>'2022'!DN51</f>
        <v>0</v>
      </c>
      <c r="DF546" s="62">
        <f>'2022'!DO51</f>
        <v>0</v>
      </c>
      <c r="DG546" s="63">
        <f>'2022'!DP51</f>
        <v>0</v>
      </c>
      <c r="DH546" s="60">
        <f>'2022'!DQ51</f>
        <v>855</v>
      </c>
      <c r="DI546" s="61">
        <f>'2022'!DR51</f>
        <v>3385</v>
      </c>
      <c r="DJ546" s="61">
        <f>'2022'!DS51</f>
        <v>81</v>
      </c>
      <c r="DK546" s="61">
        <f>'2022'!DT51</f>
        <v>59</v>
      </c>
      <c r="DL546" s="61">
        <f>'2022'!DU51</f>
        <v>9</v>
      </c>
      <c r="DM546" s="61">
        <f>'2022'!DV51</f>
        <v>0</v>
      </c>
      <c r="DN546" s="62">
        <f>'2022'!DW51</f>
        <v>0</v>
      </c>
      <c r="DO546" s="62">
        <f>'2022'!DX51</f>
        <v>0</v>
      </c>
      <c r="DP546" s="62">
        <f>'2022'!DY51</f>
        <v>3</v>
      </c>
      <c r="DQ546" s="62">
        <f>'2022'!DZ51</f>
        <v>8</v>
      </c>
      <c r="DR546" s="62">
        <f>'2022'!EA51</f>
        <v>0</v>
      </c>
      <c r="DS546" s="62">
        <f>'2022'!EF51</f>
        <v>0</v>
      </c>
      <c r="DT546" s="62">
        <f>'2022'!EG51</f>
        <v>0</v>
      </c>
      <c r="DU546" s="62">
        <f>'2022'!EH51</f>
        <v>0</v>
      </c>
      <c r="DV546" s="63">
        <f>'2022'!EI51</f>
        <v>0</v>
      </c>
    </row>
    <row r="547" spans="1:126" ht="15.75" customHeight="1" x14ac:dyDescent="0.2">
      <c r="A547" s="30">
        <f t="shared" si="57"/>
        <v>545</v>
      </c>
      <c r="B547" s="31">
        <f>'2026 - WIP'!A53</f>
        <v>51</v>
      </c>
      <c r="C547" s="31">
        <v>2026</v>
      </c>
      <c r="D547" s="32" t="str">
        <f>'2026 - WIP'!B53</f>
        <v>CJ Daniels</v>
      </c>
      <c r="E547" s="32" t="str" cm="1">
        <f t="array" ref="E547">_xlfn.IFS(F547&gt;12.5,"Cornerstone",AND(F547&gt;11.995,F547&lt;12.5),"Elite",AND(F547&gt;11,F547&lt;12.995),"Elite Upside",AND(F547&gt;=9.69,F547&lt;10.999),"Upside",AND(F547&gt;8.4,F547&lt;9.999),"Upside Lite",AND(F547&gt;7.25,F547&lt;8.999),"Outlier",AND(F547&gt;=6,F547&lt;7.25),"Outlier Lite",F547&lt;6.999,"Purgatory")</f>
        <v>Purgatory</v>
      </c>
      <c r="F547" s="33">
        <f>'2026 - WIP'!C53</f>
        <v>3.9214285714285717</v>
      </c>
      <c r="G547" s="33">
        <f t="shared" si="58"/>
        <v>11.3</v>
      </c>
      <c r="H547" s="303">
        <f t="shared" si="59"/>
        <v>-2.5886138986968974</v>
      </c>
      <c r="I547" s="34" t="str">
        <f>'2026 - WIP'!D53</f>
        <v>Miami</v>
      </c>
      <c r="J547" s="35">
        <f>'2026 - WIP'!E53</f>
        <v>4</v>
      </c>
      <c r="K547" s="36">
        <f>'2026 - WIP'!F53</f>
        <v>36529</v>
      </c>
      <c r="L547" s="37">
        <f>'2026 - WIP'!G53</f>
        <v>25.747945205479454</v>
      </c>
      <c r="M547" s="37" t="str">
        <f>'2026 - WIP'!H53</f>
        <v>RS SR</v>
      </c>
      <c r="N547" s="37">
        <f>'2026 - WIP'!I53</f>
        <v>26.328767123287673</v>
      </c>
      <c r="O547" s="37" t="str">
        <f>'2026 - WIP'!J53</f>
        <v>Wide</v>
      </c>
      <c r="P547" s="37" t="str">
        <f>'2026 - WIP'!K53</f>
        <v>PROTO Z</v>
      </c>
      <c r="Q547" s="37" t="str">
        <f>'2026 - WIP'!L53</f>
        <v>Poor Earner</v>
      </c>
      <c r="R547" s="35">
        <f>'2026 - WIP'!M53</f>
        <v>73</v>
      </c>
      <c r="S547" s="35">
        <f>'2026 - WIP'!N53</f>
        <v>195</v>
      </c>
      <c r="T547" s="231">
        <f t="shared" si="60"/>
        <v>25.726863613607133</v>
      </c>
      <c r="U547" s="35">
        <f>'2026 - WIP'!O53</f>
        <v>4.5</v>
      </c>
      <c r="V547" s="38">
        <f>'2026 - WIP'!P53</f>
        <v>0</v>
      </c>
      <c r="W547" s="57">
        <f>'2026 - WIP'!Q53</f>
        <v>0.18974358974358974</v>
      </c>
      <c r="X547" s="58">
        <f>'2026 - WIP'!R53</f>
        <v>4.3839409321642826E-2</v>
      </c>
      <c r="Y547" s="58">
        <f>'2026 - WIP'!S53</f>
        <v>0.36911121903836813</v>
      </c>
      <c r="Z547" s="58">
        <f>'2026 - WIP'!T53</f>
        <v>0.13839633249718883</v>
      </c>
      <c r="AA547" s="58">
        <f>'2026 - WIP'!U53</f>
        <v>0.19021739130434784</v>
      </c>
      <c r="AB547" s="58">
        <f>'2026 - WIP'!V53</f>
        <v>0.25375377576777847</v>
      </c>
      <c r="AC547" s="59">
        <f>'2026 - WIP'!W53</f>
        <v>0.24106608697938953</v>
      </c>
      <c r="AD547" s="42">
        <f>'2026 - WIP'!X53</f>
        <v>23.673972602739727</v>
      </c>
      <c r="AE547" s="43">
        <f>'2026 - WIP'!Y53</f>
        <v>3.94</v>
      </c>
      <c r="AF547" s="43">
        <f>'2026 - WIP'!Z53</f>
        <v>5.9</v>
      </c>
      <c r="AG547" s="43">
        <f>'2026 - WIP'!AA53</f>
        <v>10.8</v>
      </c>
      <c r="AH547" s="43">
        <f>'2026 - WIP'!AB53</f>
        <v>0</v>
      </c>
      <c r="AI547" s="43">
        <f>'2026 - WIP'!AC53</f>
        <v>0</v>
      </c>
      <c r="AJ547" s="44">
        <f>'2026 - WIP'!AD53</f>
        <v>1.9395833333333334E-2</v>
      </c>
      <c r="AK547" s="44">
        <f>'2026 - WIP'!AE53</f>
        <v>0.13577083333333334</v>
      </c>
      <c r="AL547" s="45">
        <f>'2026 - WIP'!AF53</f>
        <v>0</v>
      </c>
      <c r="AM547" s="46">
        <f t="shared" si="63"/>
        <v>1</v>
      </c>
      <c r="AN547" s="45">
        <f>'2026 - WIP'!AG53</f>
        <v>0.82</v>
      </c>
      <c r="AO547" s="45">
        <f>'2026 - WIP'!AH53</f>
        <v>0.18</v>
      </c>
      <c r="AP547" s="43">
        <f>'2026 - WIP'!AI53</f>
        <v>95.107453132144485</v>
      </c>
      <c r="AQ547" s="47">
        <f>'2026 - WIP'!AJ53</f>
        <v>94.138621275956623</v>
      </c>
      <c r="AR547" s="48">
        <f>'2026 - WIP'!AK53</f>
        <v>6</v>
      </c>
      <c r="AS547" s="49">
        <f>'2026 - WIP'!AL53</f>
        <v>0</v>
      </c>
      <c r="AT547" s="49">
        <f>'2026 - WIP'!AM53</f>
        <v>7</v>
      </c>
      <c r="AU547" s="49">
        <f>'2026 - WIP'!AN53</f>
        <v>4</v>
      </c>
      <c r="AV547" s="49">
        <f>'2026 - WIP'!AO53</f>
        <v>8</v>
      </c>
      <c r="AW547" s="49">
        <f>'2026 - WIP'!AP53</f>
        <v>5</v>
      </c>
      <c r="AX547" s="49">
        <f>'2026 - WIP'!AQ53</f>
        <v>0</v>
      </c>
      <c r="AY547" s="50">
        <f>'2026 - WIP'!AR53</f>
        <v>0</v>
      </c>
      <c r="AZ547" s="60">
        <f>'2026 - WIP'!AS53</f>
        <v>629</v>
      </c>
      <c r="BA547" s="61">
        <f>'2026 - WIP'!AT53</f>
        <v>3315</v>
      </c>
      <c r="BB547" s="61">
        <f>'2026 - WIP'!AU53</f>
        <v>60</v>
      </c>
      <c r="BC547" s="61">
        <f>'2026 - WIP'!AV53</f>
        <v>37</v>
      </c>
      <c r="BD547" s="61">
        <f>'2026 - WIP'!AW53</f>
        <v>7</v>
      </c>
      <c r="BE547" s="61">
        <f>'2026 - WIP'!AX53</f>
        <v>32.5</v>
      </c>
      <c r="BF547" s="62">
        <f>'2026 - WIP'!AY53</f>
        <v>0</v>
      </c>
      <c r="BG547" s="62">
        <f>'2026 - WIP'!AZ53</f>
        <v>0</v>
      </c>
      <c r="BH547" s="62">
        <f>'2026 - WIP'!BA53</f>
        <v>1.91</v>
      </c>
      <c r="BI547" s="62">
        <f>'2026 - WIP'!BB53</f>
        <v>3.4</v>
      </c>
      <c r="BJ547" s="62">
        <f>'2026 - WIP'!BC53</f>
        <v>15.3</v>
      </c>
      <c r="BK547" s="62">
        <f>'2026 - WIP'!BH53</f>
        <v>52.4</v>
      </c>
      <c r="BL547" s="62">
        <f>'2026 - WIP'!BI53</f>
        <v>2.6</v>
      </c>
      <c r="BM547" s="62">
        <f>'2026 - WIP'!BJ53</f>
        <v>93</v>
      </c>
      <c r="BN547" s="63">
        <f>'2026 - WIP'!BK53</f>
        <v>7</v>
      </c>
      <c r="BO547" s="60">
        <f>'2026 - WIP'!BL53</f>
        <v>38</v>
      </c>
      <c r="BP547" s="61">
        <f>'2026 - WIP'!BM53</f>
        <v>866.8</v>
      </c>
      <c r="BQ547" s="61">
        <f>'2026 - WIP'!BN53</f>
        <v>5</v>
      </c>
      <c r="BR547" s="61">
        <f>'2026 - WIP'!BO53</f>
        <v>3</v>
      </c>
      <c r="BS547" s="61">
        <f>'2026 - WIP'!BP53</f>
        <v>1</v>
      </c>
      <c r="BT547" s="61">
        <f>'2026 - WIP'!BQ53</f>
        <v>6.4</v>
      </c>
      <c r="BU547" s="62">
        <f>'2026 - WIP'!BR53</f>
        <v>0</v>
      </c>
      <c r="BV547" s="62">
        <f>'2026 - WIP'!BS53</f>
        <v>0</v>
      </c>
      <c r="BW547" s="62">
        <f>'2026 - WIP'!BT53</f>
        <v>0.84</v>
      </c>
      <c r="BX547" s="62">
        <f>'2026 - WIP'!BU53</f>
        <v>1.3</v>
      </c>
      <c r="BY547" s="62">
        <f>'2026 - WIP'!BV53</f>
        <v>24.8</v>
      </c>
      <c r="BZ547" s="62">
        <f>'2026 - WIP'!CA53</f>
        <v>100</v>
      </c>
      <c r="CA547" s="62">
        <f>'2026 - WIP'!CB53</f>
        <v>0</v>
      </c>
      <c r="CB547" s="62">
        <f>'2026 - WIP'!CC53</f>
        <v>75.5</v>
      </c>
      <c r="CC547" s="63">
        <f>'2026 - WIP'!CD53</f>
        <v>24.5</v>
      </c>
      <c r="CD547" s="60">
        <f>'2026 - WIP'!CE53</f>
        <v>1064</v>
      </c>
      <c r="CE547" s="61">
        <f>'2026 - WIP'!CF53</f>
        <v>2882.6</v>
      </c>
      <c r="CF547" s="61">
        <f>'2026 - WIP'!CG53</f>
        <v>82</v>
      </c>
      <c r="CG547" s="61">
        <f>'2026 - WIP'!CH53</f>
        <v>55</v>
      </c>
      <c r="CH547" s="61">
        <f>'2026 - WIP'!CI53</f>
        <v>10</v>
      </c>
      <c r="CI547" s="61">
        <f>'2026 - WIP'!CJ53</f>
        <v>32.199999999999996</v>
      </c>
      <c r="CJ547" s="62">
        <f>'2026 - WIP'!CK53</f>
        <v>0</v>
      </c>
      <c r="CK547" s="62">
        <f>'2026 - WIP'!CL53</f>
        <v>0</v>
      </c>
      <c r="CL547" s="62">
        <f>'2026 - WIP'!CM53</f>
        <v>3.94</v>
      </c>
      <c r="CM547" s="62">
        <f>'2026 - WIP'!CN53</f>
        <v>5.9</v>
      </c>
      <c r="CN547" s="62">
        <f>'2026 - WIP'!CO53</f>
        <v>15.9</v>
      </c>
      <c r="CO547" s="62">
        <f>'2026 - WIP'!CT53</f>
        <v>77.8</v>
      </c>
      <c r="CP547" s="62">
        <f>'2026 - WIP'!CU53</f>
        <v>9.8000000000000007</v>
      </c>
      <c r="CQ547" s="62">
        <f>'2026 - WIP'!CV53</f>
        <v>68.5</v>
      </c>
      <c r="CR547" s="63">
        <f>'2026 - WIP'!CW53</f>
        <v>31.1</v>
      </c>
      <c r="CS547" s="60">
        <f>'2026 - WIP'!CX53</f>
        <v>480</v>
      </c>
      <c r="CT547" s="61">
        <f>'2026 - WIP'!CY53</f>
        <v>3468.3</v>
      </c>
      <c r="CU547" s="61">
        <f>'2026 - WIP'!CZ53</f>
        <v>56</v>
      </c>
      <c r="CV547" s="61">
        <f>'2026 - WIP'!DA53</f>
        <v>42</v>
      </c>
      <c r="CW547" s="61">
        <f>'2026 - WIP'!DB53</f>
        <v>0</v>
      </c>
      <c r="CX547" s="61">
        <f>'2026 - WIP'!DC53</f>
        <v>24.200000000000003</v>
      </c>
      <c r="CY547" s="62">
        <f>'2026 - WIP'!DD53</f>
        <v>0</v>
      </c>
      <c r="CZ547" s="62">
        <f>'2026 - WIP'!DE53</f>
        <v>0</v>
      </c>
      <c r="DA547" s="62">
        <f>'2026 - WIP'!DF53</f>
        <v>1.33</v>
      </c>
      <c r="DB547" s="62">
        <f>'2026 - WIP'!DG53</f>
        <v>4</v>
      </c>
      <c r="DC547" s="62">
        <f>'2026 - WIP'!DH53</f>
        <v>10.5</v>
      </c>
      <c r="DD547" s="62">
        <f>'2026 - WIP'!DM53</f>
        <v>85.7</v>
      </c>
      <c r="DE547" s="62">
        <f>'2026 - WIP'!DN53</f>
        <v>0</v>
      </c>
      <c r="DF547" s="62">
        <f>'2026 - WIP'!DO53</f>
        <v>82</v>
      </c>
      <c r="DG547" s="63">
        <f>'2026 - WIP'!DP53</f>
        <v>18</v>
      </c>
      <c r="DH547" s="60">
        <f>'2026 - WIP'!DQ53</f>
        <v>175</v>
      </c>
      <c r="DI547" s="61">
        <f>'2026 - WIP'!DR53</f>
        <v>920</v>
      </c>
      <c r="DJ547" s="61">
        <f>'2026 - WIP'!DS53</f>
        <v>15</v>
      </c>
      <c r="DK547" s="61">
        <f>'2026 - WIP'!DT53</f>
        <v>14</v>
      </c>
      <c r="DL547" s="61">
        <f>'2026 - WIP'!DU53</f>
        <v>3</v>
      </c>
      <c r="DM547" s="61">
        <f>'2026 - WIP'!DV53</f>
        <v>0</v>
      </c>
      <c r="DN547" s="62">
        <f>'2026 - WIP'!DW53</f>
        <v>0</v>
      </c>
      <c r="DO547" s="62">
        <f>'2026 - WIP'!DX53</f>
        <v>0</v>
      </c>
      <c r="DP547" s="62">
        <f>'2026 - WIP'!DY53</f>
        <v>2.78</v>
      </c>
      <c r="DQ547" s="62">
        <f>'2026 - WIP'!DZ53</f>
        <v>2.9</v>
      </c>
      <c r="DR547" s="62">
        <f>'2026 - WIP'!EA53</f>
        <v>10.8</v>
      </c>
      <c r="DS547" s="62">
        <f>'2026 - WIP'!EF53</f>
        <v>100</v>
      </c>
      <c r="DT547" s="62">
        <f>'2026 - WIP'!EG53</f>
        <v>0</v>
      </c>
      <c r="DU547" s="62">
        <f>'2026 - WIP'!EH53</f>
        <v>83.3</v>
      </c>
      <c r="DV547" s="63">
        <f>'2026 - WIP'!EI53</f>
        <v>16.7</v>
      </c>
    </row>
    <row r="548" spans="1:126" ht="15.75" customHeight="1" x14ac:dyDescent="0.2">
      <c r="A548" s="30">
        <f t="shared" si="57"/>
        <v>546</v>
      </c>
      <c r="B548" s="31">
        <f>'2018'!A40</f>
        <v>38</v>
      </c>
      <c r="C548" s="31">
        <v>2018</v>
      </c>
      <c r="D548" s="32" t="str">
        <f>'2018'!B40</f>
        <v>Davon Grayson</v>
      </c>
      <c r="E548" s="32" t="str" cm="1">
        <f t="array" ref="E548">_xlfn.IFS(F548&gt;12.5,"Cornerstone",AND(F548&gt;11.995,F548&lt;12.5),"Elite",AND(F548&gt;11,F548&lt;12.995),"Elite Upside",AND(F548&gt;=9.69,F548&lt;10.999),"Upside",AND(F548&gt;8.4,F548&lt;9.999),"Upside Lite",AND(F548&gt;7.25,F548&lt;8.999),"Outlier",AND(F548&gt;=6,F548&lt;7.25),"Outlier Lite",F548&lt;6.999,"Purgatory")</f>
        <v>Purgatory</v>
      </c>
      <c r="F548" s="33">
        <f>'2018'!C40</f>
        <v>3.9185714285714286</v>
      </c>
      <c r="G548" s="33">
        <f t="shared" si="58"/>
        <v>11.200000000000001</v>
      </c>
      <c r="H548" s="303">
        <f t="shared" si="59"/>
        <v>-2.5902537685508427</v>
      </c>
      <c r="I548" s="34" t="str">
        <f>'2018'!D40</f>
        <v>ECU</v>
      </c>
      <c r="J548" s="35">
        <f>'2018'!E40</f>
        <v>6</v>
      </c>
      <c r="K548" s="36">
        <f>'2018'!F40</f>
        <v>34947</v>
      </c>
      <c r="L548" s="37">
        <f>'2018'!G40</f>
        <v>30.082191780821919</v>
      </c>
      <c r="M548" s="37" t="str">
        <f>'2018'!H40</f>
        <v>SR</v>
      </c>
      <c r="N548" s="37">
        <f>'2018'!I40</f>
        <v>22.654794520547945</v>
      </c>
      <c r="O548" s="37" t="str">
        <f>'2018'!J40</f>
        <v>Hybrid</v>
      </c>
      <c r="P548" s="37" t="str">
        <f>'2018'!K40</f>
        <v>PROTO Z</v>
      </c>
      <c r="Q548" s="37" t="str">
        <f>'2018'!L40</f>
        <v>Poor Separator</v>
      </c>
      <c r="R548" s="55">
        <f>'2018'!M40</f>
        <v>74</v>
      </c>
      <c r="S548" s="55">
        <f>'2018'!N40</f>
        <v>174</v>
      </c>
      <c r="T548" s="231">
        <f t="shared" si="60"/>
        <v>22.340030509133335</v>
      </c>
      <c r="U548" s="35">
        <f>'2018'!O40</f>
        <v>4.5199999999999996</v>
      </c>
      <c r="V548" s="56">
        <f>'2018'!P40</f>
        <v>0</v>
      </c>
      <c r="W548" s="57">
        <f>'2018'!Q40</f>
        <v>4.220398593200469E-3</v>
      </c>
      <c r="X548" s="58">
        <f>'2018'!R40</f>
        <v>5.3154084798345401E-2</v>
      </c>
      <c r="Y548" s="58">
        <f>'2018'!S40</f>
        <v>0.13274074074074074</v>
      </c>
      <c r="Z548" s="58">
        <f>'2018'!T40</f>
        <v>0</v>
      </c>
      <c r="AA548" s="58">
        <f>'2018'!U40</f>
        <v>0.23224115334207077</v>
      </c>
      <c r="AB548" s="58">
        <f>'2018'!V40</f>
        <v>0.23224115334207077</v>
      </c>
      <c r="AC548" s="59">
        <f>'2018'!W40</f>
        <v>0.19740498034076015</v>
      </c>
      <c r="AD548" s="42">
        <f>'2018'!X40</f>
        <v>22.016438356164382</v>
      </c>
      <c r="AE548" s="43">
        <f>'2018'!Y40</f>
        <v>2.2400000000000002</v>
      </c>
      <c r="AF548" s="43">
        <f>'2018'!Z40</f>
        <v>5.2</v>
      </c>
      <c r="AG548" s="43">
        <f>'2018'!AA40</f>
        <v>14</v>
      </c>
      <c r="AH548" s="43">
        <f>'2018'!AB40</f>
        <v>0.86</v>
      </c>
      <c r="AI548" s="43">
        <f>'2018'!AC40</f>
        <v>1.79</v>
      </c>
      <c r="AJ548" s="44">
        <f>'2018'!AD40</f>
        <v>7.5846501128668184E-2</v>
      </c>
      <c r="AK548" s="44">
        <f>'2018'!AE40</f>
        <v>0.15169300225733637</v>
      </c>
      <c r="AL548" s="45">
        <f>'2018'!AF40</f>
        <v>9.1999999999999998E-2</v>
      </c>
      <c r="AM548" s="46">
        <f t="shared" si="63"/>
        <v>0.5</v>
      </c>
      <c r="AN548" s="45">
        <f>'2018'!AG40</f>
        <v>0.47200000000000003</v>
      </c>
      <c r="AO548" s="45">
        <f>'2018'!AH40</f>
        <v>2.7000000000000003E-2</v>
      </c>
      <c r="AP548" s="43">
        <f>'2018'!AI40</f>
        <v>83.373014543915289</v>
      </c>
      <c r="AQ548" s="47">
        <f>'2018'!AJ40</f>
        <v>84.225204799355097</v>
      </c>
      <c r="AR548" s="48">
        <f>'2018'!AK40</f>
        <v>5</v>
      </c>
      <c r="AS548" s="49">
        <f>'2018'!AL40</f>
        <v>2</v>
      </c>
      <c r="AT548" s="49">
        <f>'2018'!AM40</f>
        <v>4</v>
      </c>
      <c r="AU548" s="49">
        <f>'2018'!AN40</f>
        <v>3</v>
      </c>
      <c r="AV548" s="49">
        <f>'2018'!AO40</f>
        <v>7</v>
      </c>
      <c r="AW548" s="49">
        <f>'2018'!AP40</f>
        <v>3</v>
      </c>
      <c r="AX548" s="49">
        <f>'2018'!AQ40</f>
        <v>0</v>
      </c>
      <c r="AY548" s="50">
        <f>'2018'!AR40</f>
        <v>0</v>
      </c>
      <c r="AZ548" s="60">
        <f>'2018'!AS40</f>
        <v>18</v>
      </c>
      <c r="BA548" s="61">
        <f>'2018'!AT40</f>
        <v>4265</v>
      </c>
      <c r="BB548" s="61">
        <f>'2018'!AU40</f>
        <v>0</v>
      </c>
      <c r="BC548" s="61">
        <f>'2018'!AV40</f>
        <v>0</v>
      </c>
      <c r="BD548" s="61">
        <f>'2018'!AW40</f>
        <v>0</v>
      </c>
      <c r="BE548" s="61">
        <f>'2018'!AX40</f>
        <v>0</v>
      </c>
      <c r="BF548" s="62">
        <f>'2018'!AY40</f>
        <v>0</v>
      </c>
      <c r="BG548" s="62">
        <f>'2018'!AZ40</f>
        <v>0</v>
      </c>
      <c r="BH548" s="62">
        <f>'2018'!BA40</f>
        <v>0</v>
      </c>
      <c r="BI548" s="62">
        <f>'2018'!BB40</f>
        <v>0</v>
      </c>
      <c r="BJ548" s="62">
        <f>'2018'!BC40</f>
        <v>0</v>
      </c>
      <c r="BK548" s="62">
        <f>'2018'!BD40</f>
        <v>0</v>
      </c>
      <c r="BL548" s="62">
        <f>'2018'!BE40</f>
        <v>0</v>
      </c>
      <c r="BM548" s="62">
        <f>'2018'!BF40</f>
        <v>0</v>
      </c>
      <c r="BN548" s="63">
        <f>'2018'!BG40</f>
        <v>0</v>
      </c>
      <c r="BO548" s="60">
        <f>'2018'!BH40</f>
        <v>257</v>
      </c>
      <c r="BP548" s="61">
        <f>'2018'!BI40</f>
        <v>4835</v>
      </c>
      <c r="BQ548" s="61">
        <f>'2018'!BJ40</f>
        <v>47</v>
      </c>
      <c r="BR548" s="61">
        <f>'2018'!BK40</f>
        <v>25</v>
      </c>
      <c r="BS548" s="61">
        <f>'2018'!BL40</f>
        <v>0</v>
      </c>
      <c r="BT548" s="61">
        <f>'2018'!BM40</f>
        <v>31</v>
      </c>
      <c r="BU548" s="62">
        <f>'2018'!BN40</f>
        <v>0</v>
      </c>
      <c r="BV548" s="62">
        <f>'2018'!BO40</f>
        <v>0</v>
      </c>
      <c r="BW548" s="62">
        <f>'2018'!BP40</f>
        <v>0.67</v>
      </c>
      <c r="BX548" s="62">
        <f>'2018'!BQ40</f>
        <v>3.9</v>
      </c>
      <c r="BY548" s="62">
        <f>'2018'!BR40</f>
        <v>9.6</v>
      </c>
      <c r="BZ548" s="62">
        <f>'2018'!BS40</f>
        <v>0</v>
      </c>
      <c r="CA548" s="62">
        <f>'2018'!BT40</f>
        <v>7.4</v>
      </c>
      <c r="CB548" s="62">
        <f>'2018'!BU40</f>
        <v>87.4</v>
      </c>
      <c r="CC548" s="63">
        <f>'2018'!BV40</f>
        <v>12.4</v>
      </c>
      <c r="CD548" s="60">
        <f>'2018'!BW40</f>
        <v>448</v>
      </c>
      <c r="CE548" s="61">
        <f>'2018'!BX40</f>
        <v>3375</v>
      </c>
      <c r="CF548" s="61">
        <f>'2018'!BY40</f>
        <v>55</v>
      </c>
      <c r="CG548" s="61">
        <f>'2018'!BZ40</f>
        <v>33</v>
      </c>
      <c r="CH548" s="61">
        <f>'2018'!CA40</f>
        <v>3</v>
      </c>
      <c r="CI548" s="61">
        <f>'2018'!CB40</f>
        <v>21</v>
      </c>
      <c r="CJ548" s="62">
        <f>'2018'!CC40</f>
        <v>0</v>
      </c>
      <c r="CK548" s="62">
        <f>'2018'!CD40</f>
        <v>0</v>
      </c>
      <c r="CL548" s="62">
        <f>'2018'!CE40</f>
        <v>1.23</v>
      </c>
      <c r="CM548" s="62">
        <f>'2018'!CF40</f>
        <v>6</v>
      </c>
      <c r="CN548" s="62">
        <f>'2018'!CG40</f>
        <v>12</v>
      </c>
      <c r="CO548" s="62">
        <f>'2018'!CH40</f>
        <v>0</v>
      </c>
      <c r="CP548" s="62">
        <f>'2018'!CI40</f>
        <v>8.3000000000000007</v>
      </c>
      <c r="CQ548" s="62">
        <f>'2018'!CJ40</f>
        <v>91.1</v>
      </c>
      <c r="CR548" s="63">
        <f>'2018'!CK40</f>
        <v>8.9</v>
      </c>
      <c r="CS548" s="60">
        <f>'2018'!CL40</f>
        <v>0</v>
      </c>
      <c r="CT548" s="61">
        <f>'2018'!CM40</f>
        <v>4016</v>
      </c>
      <c r="CU548" s="61">
        <f>'2018'!CN40</f>
        <v>0</v>
      </c>
      <c r="CV548" s="61">
        <f>'2018'!CO40</f>
        <v>0</v>
      </c>
      <c r="CW548" s="61">
        <f>'2018'!CP40</f>
        <v>0</v>
      </c>
      <c r="CX548" s="61">
        <f>'2018'!CQ40</f>
        <v>0</v>
      </c>
      <c r="CY548" s="62" t="str">
        <f>'2018'!CR40</f>
        <v>NA</v>
      </c>
      <c r="CZ548" s="62" t="str">
        <f>'2018'!CS40</f>
        <v>NA</v>
      </c>
      <c r="DA548" s="62">
        <f>'2018'!CT40</f>
        <v>0</v>
      </c>
      <c r="DB548" s="62">
        <f>'2018'!CU40</f>
        <v>0</v>
      </c>
      <c r="DC548" s="62">
        <f>'2018'!CV40</f>
        <v>0</v>
      </c>
      <c r="DD548" s="62">
        <f>'2018'!CW40</f>
        <v>0</v>
      </c>
      <c r="DE548" s="62">
        <f>'2018'!CX40</f>
        <v>0</v>
      </c>
      <c r="DF548" s="62">
        <f>'2018'!CY40</f>
        <v>0</v>
      </c>
      <c r="DG548" s="63">
        <f>'2018'!CZ40</f>
        <v>0</v>
      </c>
      <c r="DH548" s="60">
        <f>'2018'!DA40</f>
        <v>886</v>
      </c>
      <c r="DI548" s="61">
        <f>'2018'!DB40</f>
        <v>3815</v>
      </c>
      <c r="DJ548" s="61">
        <f>'2018'!DC40</f>
        <v>90</v>
      </c>
      <c r="DK548" s="61">
        <f>'2018'!DD40</f>
        <v>59</v>
      </c>
      <c r="DL548" s="61">
        <f>'2018'!DE40</f>
        <v>6</v>
      </c>
      <c r="DM548" s="61">
        <f>'2018'!DF40</f>
        <v>26</v>
      </c>
      <c r="DN548" s="62">
        <f>'2018'!DG40</f>
        <v>0.86</v>
      </c>
      <c r="DO548" s="62">
        <f>'2018'!DH40</f>
        <v>1.79</v>
      </c>
      <c r="DP548" s="62">
        <f>'2018'!DI40</f>
        <v>2.2400000000000002</v>
      </c>
      <c r="DQ548" s="62">
        <f>'2018'!DJ40</f>
        <v>5.2</v>
      </c>
      <c r="DR548" s="62">
        <f>'2018'!DK40</f>
        <v>14</v>
      </c>
      <c r="DS548" s="62">
        <f>'2018'!DP40</f>
        <v>50</v>
      </c>
      <c r="DT548" s="62">
        <f>'2018'!DQ40</f>
        <v>9.1999999999999993</v>
      </c>
      <c r="DU548" s="62">
        <f>'2018'!DR40</f>
        <v>94.4</v>
      </c>
      <c r="DV548" s="63">
        <f>'2018'!DS40</f>
        <v>5.4</v>
      </c>
    </row>
    <row r="549" spans="1:126" ht="15.75" customHeight="1" x14ac:dyDescent="0.2">
      <c r="A549" s="30">
        <f t="shared" si="57"/>
        <v>547</v>
      </c>
      <c r="B549" s="31">
        <f>'2024'!A47</f>
        <v>45</v>
      </c>
      <c r="C549" s="31">
        <v>2024</v>
      </c>
      <c r="D549" s="32" t="str">
        <f>'2024'!B47</f>
        <v>Marcus Rosemy-Jacksaint</v>
      </c>
      <c r="E549" s="32" t="str" cm="1">
        <f t="array" ref="E549">_xlfn.IFS(F549&gt;12.5,"Cornerstone",AND(F549&gt;11.995,F549&lt;12.5),"Elite",AND(F549&gt;11,F549&lt;12.995),"Elite Upside",AND(F549&gt;=9.69,F549&lt;10.999),"Upside",AND(F549&gt;8.4,F549&lt;9.999),"Upside Lite",AND(F549&gt;7.25,F549&lt;8.999),"Outlier",AND(F549&gt;=6,F549&lt;7.25),"Outlier Lite",F549&lt;6.999,"Purgatory")</f>
        <v>Purgatory</v>
      </c>
      <c r="F549" s="33">
        <f>'2024'!C47</f>
        <v>3.9142857142857146</v>
      </c>
      <c r="G549" s="33">
        <f t="shared" si="58"/>
        <v>11</v>
      </c>
      <c r="H549" s="303">
        <f t="shared" si="59"/>
        <v>-2.5927135733317606</v>
      </c>
      <c r="I549" s="34" t="str">
        <f>'2024'!D47</f>
        <v>Georgia</v>
      </c>
      <c r="J549" s="35">
        <f>'2024'!E47</f>
        <v>1</v>
      </c>
      <c r="K549" s="36">
        <f>'2024'!F47</f>
        <v>37264</v>
      </c>
      <c r="L549" s="37">
        <f>'2024'!G47</f>
        <v>23.734246575342464</v>
      </c>
      <c r="M549" s="37" t="str">
        <f>'2024'!H47</f>
        <v>SR</v>
      </c>
      <c r="N549" s="37">
        <f>'2024'!I47</f>
        <v>22.315068493150687</v>
      </c>
      <c r="O549" s="37" t="str">
        <f>'2024'!J47</f>
        <v>Wide</v>
      </c>
      <c r="P549" s="37" t="str">
        <f>'2024'!K47</f>
        <v>PROTO Z</v>
      </c>
      <c r="Q549" s="37" t="str">
        <f>'2024'!L47</f>
        <v>Poor Separator</v>
      </c>
      <c r="R549" s="35">
        <f>'2024'!M47</f>
        <v>73</v>
      </c>
      <c r="S549" s="35">
        <f>'2024'!N47</f>
        <v>206</v>
      </c>
      <c r="T549" s="231">
        <f t="shared" si="60"/>
        <v>27.178122586682409</v>
      </c>
      <c r="U549" s="35">
        <f>'2024'!O47</f>
        <v>4.59</v>
      </c>
      <c r="V549" s="38">
        <f>'2024'!P47</f>
        <v>7</v>
      </c>
      <c r="W549" s="57">
        <f>'2024'!Q47</f>
        <v>0</v>
      </c>
      <c r="X549" s="58">
        <f>'2024'!R47</f>
        <v>4.1349873282646388E-2</v>
      </c>
      <c r="Y549" s="58">
        <f>'2024'!S47</f>
        <v>2.8704919534613856E-2</v>
      </c>
      <c r="Z549" s="58">
        <f>'2024'!T47</f>
        <v>7.5926551762982991E-2</v>
      </c>
      <c r="AA549" s="58">
        <f>'2024'!U47</f>
        <v>0.13479805487666607</v>
      </c>
      <c r="AB549" s="58">
        <f>'2024'!V47</f>
        <v>0.13479805487666607</v>
      </c>
      <c r="AC549" s="59">
        <f>'2024'!W47</f>
        <v>0.13479805487666607</v>
      </c>
      <c r="AD549" s="42" t="str">
        <f>'2024'!X47</f>
        <v>N/A</v>
      </c>
      <c r="AE549" s="43">
        <f>'2024'!Y47</f>
        <v>2.4700000000000002</v>
      </c>
      <c r="AF549" s="43">
        <f>'2024'!Z47</f>
        <v>4.8</v>
      </c>
      <c r="AG549" s="43">
        <f>'2024'!AA47</f>
        <v>11.7</v>
      </c>
      <c r="AH549" s="43">
        <f>'2024'!AB47</f>
        <v>0</v>
      </c>
      <c r="AI549" s="43">
        <f>'2024'!AC47</f>
        <v>0</v>
      </c>
      <c r="AJ549" s="44">
        <f>'2024'!AD47</f>
        <v>5.0785046728971966E-2</v>
      </c>
      <c r="AK549" s="44">
        <f>'2024'!AE47</f>
        <v>0.15697196261682245</v>
      </c>
      <c r="AL549" s="45">
        <f>'2024'!AF47</f>
        <v>0</v>
      </c>
      <c r="AM549" s="46">
        <f t="shared" si="63"/>
        <v>0.63600000000000001</v>
      </c>
      <c r="AN549" s="45">
        <f>'2024'!AG47</f>
        <v>0.85899999999999999</v>
      </c>
      <c r="AO549" s="45">
        <f>'2024'!AH47</f>
        <v>0.14100000000000001</v>
      </c>
      <c r="AP549" s="43">
        <f>'2024'!AI47</f>
        <v>92.821049357823242</v>
      </c>
      <c r="AQ549" s="47">
        <f>'2024'!AJ47</f>
        <v>91.875508429314749</v>
      </c>
      <c r="AR549" s="48">
        <f>'2024'!AK47</f>
        <v>3</v>
      </c>
      <c r="AS549" s="49">
        <f>'2024'!AL47</f>
        <v>0</v>
      </c>
      <c r="AT549" s="49">
        <f>'2024'!AM47</f>
        <v>4</v>
      </c>
      <c r="AU549" s="49">
        <f>'2024'!AN47</f>
        <v>2</v>
      </c>
      <c r="AV549" s="49">
        <f>'2024'!AO47</f>
        <v>6</v>
      </c>
      <c r="AW549" s="49">
        <f>'2024'!AP47</f>
        <v>5</v>
      </c>
      <c r="AX549" s="49">
        <f>'2024'!AQ47</f>
        <v>0.5</v>
      </c>
      <c r="AY549" s="50">
        <f>'2024'!AR47</f>
        <v>0.5</v>
      </c>
      <c r="AZ549" s="60">
        <f>'2024'!AS47</f>
        <v>0</v>
      </c>
      <c r="BA549" s="61">
        <f>'2024'!AT47</f>
        <v>1</v>
      </c>
      <c r="BB549" s="61">
        <f>'2024'!AU47</f>
        <v>0</v>
      </c>
      <c r="BC549" s="61">
        <f>'2024'!AV47</f>
        <v>0</v>
      </c>
      <c r="BD549" s="61">
        <f>'2024'!AW47</f>
        <v>0</v>
      </c>
      <c r="BE549" s="61">
        <f>'2024'!AX47</f>
        <v>0</v>
      </c>
      <c r="BF549" s="62">
        <f>'2024'!AY47</f>
        <v>0</v>
      </c>
      <c r="BG549" s="62">
        <f>'2024'!AZ47</f>
        <v>0</v>
      </c>
      <c r="BH549" s="62">
        <f>'2024'!BA47</f>
        <v>0</v>
      </c>
      <c r="BI549" s="62">
        <f>'2024'!BB47</f>
        <v>0</v>
      </c>
      <c r="BJ549" s="62">
        <f>'2024'!BC47</f>
        <v>0</v>
      </c>
      <c r="BK549" s="62">
        <f>'2024'!BH47</f>
        <v>0</v>
      </c>
      <c r="BL549" s="62">
        <f>'2024'!BI47</f>
        <v>0</v>
      </c>
      <c r="BM549" s="62">
        <f>'2024'!BJ47</f>
        <v>0</v>
      </c>
      <c r="BN549" s="63">
        <f>'2024'!BK47</f>
        <v>0</v>
      </c>
      <c r="BO549" s="60">
        <f>'2024'!BL47</f>
        <v>62</v>
      </c>
      <c r="BP549" s="61">
        <f>'2024'!BM47</f>
        <v>1499.4</v>
      </c>
      <c r="BQ549" s="61">
        <f>'2024'!BN47</f>
        <v>6</v>
      </c>
      <c r="BR549" s="61">
        <f>'2024'!BO47</f>
        <v>4</v>
      </c>
      <c r="BS549" s="61">
        <f>'2024'!BP47</f>
        <v>1</v>
      </c>
      <c r="BT549" s="61">
        <f>'2024'!BQ47</f>
        <v>11.399999999999999</v>
      </c>
      <c r="BU549" s="62" t="str">
        <f>'2024'!BR47</f>
        <v>NA</v>
      </c>
      <c r="BV549" s="62">
        <f>'2024'!BS47</f>
        <v>0.26</v>
      </c>
      <c r="BW549" s="62">
        <f>'2024'!BT47</f>
        <v>1.68</v>
      </c>
      <c r="BX549" s="62">
        <f>'2024'!BU47</f>
        <v>4.5</v>
      </c>
      <c r="BY549" s="62">
        <f>'2024'!BV47</f>
        <v>14.3</v>
      </c>
      <c r="BZ549" s="62">
        <f>'2024'!CA47</f>
        <v>0</v>
      </c>
      <c r="CA549" s="62">
        <f>'2024'!CB47</f>
        <v>0</v>
      </c>
      <c r="CB549" s="62">
        <f>'2024'!CC47</f>
        <v>87.2</v>
      </c>
      <c r="CC549" s="63">
        <f>'2024'!CD47</f>
        <v>12.8</v>
      </c>
      <c r="CD549" s="60">
        <f>'2024'!CE47</f>
        <v>94</v>
      </c>
      <c r="CE549" s="61">
        <f>'2024'!CF47</f>
        <v>3274.7000000000003</v>
      </c>
      <c r="CF549" s="61">
        <f>'2024'!CG47</f>
        <v>11</v>
      </c>
      <c r="CG549" s="61">
        <f>'2024'!CH47</f>
        <v>7</v>
      </c>
      <c r="CH549" s="61">
        <f>'2024'!CI47</f>
        <v>0</v>
      </c>
      <c r="CI549" s="61">
        <f>'2024'!CJ47</f>
        <v>33.800000000000004</v>
      </c>
      <c r="CJ549" s="62">
        <f>'2024'!CK47</f>
        <v>0</v>
      </c>
      <c r="CK549" s="62">
        <f>'2024'!CL47</f>
        <v>0</v>
      </c>
      <c r="CL549" s="62">
        <f>'2024'!CM47</f>
        <v>0.76</v>
      </c>
      <c r="CM549" s="62">
        <f>'2024'!CN47</f>
        <v>4.5999999999999996</v>
      </c>
      <c r="CN549" s="62">
        <f>'2024'!CO47</f>
        <v>8.5</v>
      </c>
      <c r="CO549" s="62">
        <f>'2024'!CT47</f>
        <v>50</v>
      </c>
      <c r="CP549" s="62">
        <f>'2024'!CU47</f>
        <v>22.2</v>
      </c>
      <c r="CQ549" s="62">
        <f>'2024'!CV47</f>
        <v>94.6</v>
      </c>
      <c r="CR549" s="63">
        <f>'2024'!CW47</f>
        <v>5.4</v>
      </c>
      <c r="CS549" s="60">
        <f>'2024'!CX47</f>
        <v>337</v>
      </c>
      <c r="CT549" s="61">
        <f>'2024'!CY47</f>
        <v>4438.5</v>
      </c>
      <c r="CU549" s="61">
        <f>'2024'!CZ47</f>
        <v>43</v>
      </c>
      <c r="CV549" s="61">
        <f>'2024'!DA47</f>
        <v>29</v>
      </c>
      <c r="CW549" s="61">
        <f>'2024'!DB47</f>
        <v>2</v>
      </c>
      <c r="CX549" s="61">
        <f>'2024'!DC47</f>
        <v>31.5</v>
      </c>
      <c r="CY549" s="62">
        <f>'2024'!DD47</f>
        <v>0</v>
      </c>
      <c r="CZ549" s="62">
        <f>'2024'!DE47</f>
        <v>0</v>
      </c>
      <c r="DA549" s="62">
        <f>'2024'!DF47</f>
        <v>1.31</v>
      </c>
      <c r="DB549" s="62">
        <f>'2024'!DG47</f>
        <v>3.2</v>
      </c>
      <c r="DC549" s="62">
        <f>'2024'!DH47</f>
        <v>10</v>
      </c>
      <c r="DD549" s="62">
        <f>'2024'!DM47</f>
        <v>35.700000000000003</v>
      </c>
      <c r="DE549" s="62">
        <f>'2024'!DN47</f>
        <v>0</v>
      </c>
      <c r="DF549" s="62">
        <f>'2024'!DO47</f>
        <v>90.4</v>
      </c>
      <c r="DG549" s="63">
        <f>'2024'!DP47</f>
        <v>9.6</v>
      </c>
      <c r="DH549" s="60">
        <f>'2024'!DQ47</f>
        <v>535</v>
      </c>
      <c r="DI549" s="61">
        <f>'2024'!DR47</f>
        <v>3968.9</v>
      </c>
      <c r="DJ549" s="61">
        <f>'2024'!DS47</f>
        <v>45</v>
      </c>
      <c r="DK549" s="61">
        <f>'2024'!DT47</f>
        <v>34</v>
      </c>
      <c r="DL549" s="61">
        <f>'2024'!DU47</f>
        <v>4</v>
      </c>
      <c r="DM549" s="61">
        <f>'2024'!DV47</f>
        <v>27.3</v>
      </c>
      <c r="DN549" s="62">
        <f>'2024'!DW47</f>
        <v>0</v>
      </c>
      <c r="DO549" s="62">
        <f>'2024'!DX47</f>
        <v>0</v>
      </c>
      <c r="DP549" s="62">
        <f>'2024'!DY47</f>
        <v>2.4700000000000002</v>
      </c>
      <c r="DQ549" s="62">
        <f>'2024'!DZ47</f>
        <v>4.8</v>
      </c>
      <c r="DR549" s="62">
        <f>'2024'!EA47</f>
        <v>11.7</v>
      </c>
      <c r="DS549" s="62">
        <f>'2024'!EF47</f>
        <v>63.6</v>
      </c>
      <c r="DT549" s="62">
        <f>'2024'!EG47</f>
        <v>0</v>
      </c>
      <c r="DU549" s="62">
        <f>'2024'!EH47</f>
        <v>81.400000000000006</v>
      </c>
      <c r="DV549" s="63">
        <f>'2024'!EI47</f>
        <v>18.600000000000001</v>
      </c>
    </row>
    <row r="550" spans="1:126" ht="15.75" customHeight="1" x14ac:dyDescent="0.2">
      <c r="A550" s="30">
        <f t="shared" si="57"/>
        <v>548</v>
      </c>
      <c r="B550" s="31">
        <f>'2022'!A52</f>
        <v>50</v>
      </c>
      <c r="C550" s="31">
        <v>2022</v>
      </c>
      <c r="D550" s="32" t="str">
        <f>'2022'!B52</f>
        <v>Dontario Drummond</v>
      </c>
      <c r="E550" s="32" t="str" cm="1">
        <f t="array" ref="E550">_xlfn.IFS(F550&gt;12.5,"Cornerstone",AND(F550&gt;11.995,F550&lt;12.5),"Elite",AND(F550&gt;11,F550&lt;12.995),"Elite Upside",AND(F550&gt;=9.69,F550&lt;10.999),"Upside",AND(F550&gt;8.4,F550&lt;9.999),"Upside Lite",AND(F550&gt;7.25,F550&lt;8.999),"Outlier",AND(F550&gt;=6,F550&lt;7.25),"Outlier Lite",F550&lt;6.999,"Purgatory")</f>
        <v>Purgatory</v>
      </c>
      <c r="F550" s="33">
        <f>'2022'!C52</f>
        <v>3.8999999999999995</v>
      </c>
      <c r="G550" s="33">
        <f t="shared" si="58"/>
        <v>10.8</v>
      </c>
      <c r="H550" s="303">
        <f t="shared" si="59"/>
        <v>-2.6009129226014878</v>
      </c>
      <c r="I550" s="34" t="str">
        <f>'2022'!D52</f>
        <v>Ole Miss</v>
      </c>
      <c r="J550" s="35">
        <f>'2022'!E52</f>
        <v>1</v>
      </c>
      <c r="K550" s="36">
        <f>'2022'!F52</f>
        <v>35664</v>
      </c>
      <c r="L550" s="37">
        <f>'2022'!G52</f>
        <v>28.117808219178084</v>
      </c>
      <c r="M550" s="37" t="str">
        <f>'2022'!H52</f>
        <v>SR</v>
      </c>
      <c r="N550" s="37">
        <f>'2022'!I52</f>
        <v>24.698630136986303</v>
      </c>
      <c r="O550" s="37" t="str">
        <f>'2022'!J52</f>
        <v>Hybrid</v>
      </c>
      <c r="P550" s="37" t="str">
        <f>'2022'!K52</f>
        <v>BALL HOG</v>
      </c>
      <c r="Q550" s="37" t="str">
        <f>'2022'!L52</f>
        <v>Elite Separator</v>
      </c>
      <c r="R550" s="55">
        <f>'2022'!M52</f>
        <v>73</v>
      </c>
      <c r="S550" s="55">
        <f>'2022'!N52</f>
        <v>220</v>
      </c>
      <c r="T550" s="231">
        <f t="shared" si="60"/>
        <v>29.025179461505484</v>
      </c>
      <c r="U550" s="35">
        <f>'2022'!O52</f>
        <v>4.6500000000000004</v>
      </c>
      <c r="V550" s="56">
        <f>'2022'!P52</f>
        <v>0</v>
      </c>
      <c r="W550" s="57">
        <f>'2022'!Q52</f>
        <v>0</v>
      </c>
      <c r="X550" s="58">
        <f>'2022'!R52</f>
        <v>0</v>
      </c>
      <c r="Y550" s="58">
        <f>'2022'!S52</f>
        <v>8.0756013745704472E-2</v>
      </c>
      <c r="Z550" s="58">
        <f>'2022'!T52</f>
        <v>0.13433845559099256</v>
      </c>
      <c r="AA550" s="58">
        <f>'2022'!U52</f>
        <v>0.28771340610131541</v>
      </c>
      <c r="AB550" s="58">
        <f>'2022'!V52</f>
        <v>0.28771340610131541</v>
      </c>
      <c r="AC550" s="59">
        <f>'2022'!W52</f>
        <v>0.28771340610131541</v>
      </c>
      <c r="AD550" s="42">
        <f>'2022'!X52</f>
        <v>24.043835616438358</v>
      </c>
      <c r="AE550" s="43">
        <f>'2022'!Y52</f>
        <v>2.58</v>
      </c>
      <c r="AF550" s="43">
        <f>'2022'!Z52</f>
        <v>9.5</v>
      </c>
      <c r="AG550" s="43">
        <f>'2022'!AA52</f>
        <v>12.8</v>
      </c>
      <c r="AH550" s="43">
        <f>'2022'!AB52</f>
        <v>0.99</v>
      </c>
      <c r="AI550" s="43">
        <f>'2022'!AC52</f>
        <v>2.56</v>
      </c>
      <c r="AJ550" s="44">
        <f>'2022'!AD52</f>
        <v>2.2587548638132296E-2</v>
      </c>
      <c r="AK550" s="44">
        <f>'2022'!AE52</f>
        <v>0.21332684824902723</v>
      </c>
      <c r="AL550" s="45">
        <f>'2022'!AF52</f>
        <v>7.2999999999999995E-2</v>
      </c>
      <c r="AM550" s="46">
        <f t="shared" si="63"/>
        <v>0.55600000000000005</v>
      </c>
      <c r="AN550" s="45">
        <f>'2022'!AG52</f>
        <v>0.60499999999999998</v>
      </c>
      <c r="AO550" s="45">
        <f>'2022'!AH52</f>
        <v>0.36699999999999999</v>
      </c>
      <c r="AP550" s="43">
        <f>'2022'!AI52</f>
        <v>94.111103317535353</v>
      </c>
      <c r="AQ550" s="47">
        <f>'2022'!AJ52</f>
        <v>93.152420986001033</v>
      </c>
      <c r="AR550" s="48">
        <f>'2022'!AK52</f>
        <v>7</v>
      </c>
      <c r="AS550" s="49">
        <f>'2022'!AL52</f>
        <v>0</v>
      </c>
      <c r="AT550" s="49">
        <f>'2022'!AM52</f>
        <v>5</v>
      </c>
      <c r="AU550" s="49">
        <f>'2022'!AN52</f>
        <v>7</v>
      </c>
      <c r="AV550" s="49">
        <f>'2022'!AO52</f>
        <v>5</v>
      </c>
      <c r="AW550" s="49">
        <f>'2022'!AP52</f>
        <v>5</v>
      </c>
      <c r="AX550" s="49">
        <f>'2022'!AQ52</f>
        <v>0</v>
      </c>
      <c r="AY550" s="50">
        <f>'2022'!AR52</f>
        <v>0</v>
      </c>
      <c r="AZ550" s="60">
        <f>'2022'!AS52</f>
        <v>0</v>
      </c>
      <c r="BA550" s="61">
        <f>'2022'!AT52</f>
        <v>3941</v>
      </c>
      <c r="BB550" s="61">
        <f>'2022'!AU52</f>
        <v>0</v>
      </c>
      <c r="BC550" s="61">
        <f>'2022'!AV52</f>
        <v>0</v>
      </c>
      <c r="BD550" s="61">
        <f>'2022'!AW52</f>
        <v>0</v>
      </c>
      <c r="BE550" s="61">
        <f>'2022'!AX52</f>
        <v>0</v>
      </c>
      <c r="BF550" s="62">
        <f>'2022'!AY52</f>
        <v>0</v>
      </c>
      <c r="BG550" s="62">
        <f>'2022'!AZ52</f>
        <v>0</v>
      </c>
      <c r="BH550" s="62">
        <f>'2022'!BA52</f>
        <v>0</v>
      </c>
      <c r="BI550" s="62">
        <f>'2022'!BB52</f>
        <v>0</v>
      </c>
      <c r="BJ550" s="62">
        <f>'2022'!BC52</f>
        <v>0</v>
      </c>
      <c r="BK550" s="62">
        <f>'2022'!BH52</f>
        <v>0</v>
      </c>
      <c r="BL550" s="62">
        <f>'2022'!BI52</f>
        <v>0</v>
      </c>
      <c r="BM550" s="62">
        <f>'2022'!BJ52</f>
        <v>0</v>
      </c>
      <c r="BN550" s="63">
        <f>'2022'!BK52</f>
        <v>0</v>
      </c>
      <c r="BO550" s="60">
        <f>'2022'!BL52</f>
        <v>0</v>
      </c>
      <c r="BP550" s="61">
        <f>'2022'!BM52</f>
        <v>4157</v>
      </c>
      <c r="BQ550" s="61">
        <f>'2022'!BN52</f>
        <v>0</v>
      </c>
      <c r="BR550" s="61">
        <f>'2022'!BO52</f>
        <v>0</v>
      </c>
      <c r="BS550" s="61">
        <f>'2022'!BP52</f>
        <v>0</v>
      </c>
      <c r="BT550" s="61">
        <f>'2022'!BQ52</f>
        <v>0</v>
      </c>
      <c r="BU550" s="62">
        <f>'2022'!BR52</f>
        <v>0</v>
      </c>
      <c r="BV550" s="62">
        <f>'2022'!BS52</f>
        <v>0</v>
      </c>
      <c r="BW550" s="62">
        <f>'2022'!BT52</f>
        <v>0</v>
      </c>
      <c r="BX550" s="62">
        <f>'2022'!BU52</f>
        <v>0</v>
      </c>
      <c r="BY550" s="62">
        <f>'2022'!BV52</f>
        <v>0</v>
      </c>
      <c r="BZ550" s="62">
        <f>'2022'!CA52</f>
        <v>0</v>
      </c>
      <c r="CA550" s="62">
        <f>'2022'!CB52</f>
        <v>0</v>
      </c>
      <c r="CB550" s="62">
        <f>'2022'!CC52</f>
        <v>0</v>
      </c>
      <c r="CC550" s="63">
        <f>'2022'!CD52</f>
        <v>0</v>
      </c>
      <c r="CD550" s="60">
        <f>'2022'!CE52</f>
        <v>188</v>
      </c>
      <c r="CE550" s="61">
        <f>'2022'!CF52</f>
        <v>2328</v>
      </c>
      <c r="CF550" s="61">
        <f>'2022'!CG52</f>
        <v>26</v>
      </c>
      <c r="CG550" s="61">
        <f>'2022'!CH52</f>
        <v>13</v>
      </c>
      <c r="CH550" s="61">
        <f>'2022'!CI52</f>
        <v>0</v>
      </c>
      <c r="CI550" s="61">
        <f>'2022'!CJ52</f>
        <v>11</v>
      </c>
      <c r="CJ550" s="62">
        <f>'2022'!CK52</f>
        <v>0.72</v>
      </c>
      <c r="CK550" s="62">
        <f>'2022'!CL52</f>
        <v>0.82</v>
      </c>
      <c r="CL550" s="62">
        <f>'2022'!CM52</f>
        <v>0.88</v>
      </c>
      <c r="CM550" s="62">
        <f>'2022'!CN52</f>
        <v>7.8</v>
      </c>
      <c r="CN550" s="62">
        <f>'2022'!CO52</f>
        <v>13.3</v>
      </c>
      <c r="CO550" s="62">
        <f>'2022'!CT52</f>
        <v>0</v>
      </c>
      <c r="CP550" s="62">
        <f>'2022'!CU52</f>
        <v>13.3</v>
      </c>
      <c r="CQ550" s="62">
        <f>'2022'!CV52</f>
        <v>87.9</v>
      </c>
      <c r="CR550" s="63">
        <f>'2022'!CW52</f>
        <v>12.1</v>
      </c>
      <c r="CS550" s="60">
        <f>'2022'!CX52</f>
        <v>417</v>
      </c>
      <c r="CT550" s="61">
        <f>'2022'!CY52</f>
        <v>3104.1</v>
      </c>
      <c r="CU550" s="61">
        <f>'2022'!CZ52</f>
        <v>41</v>
      </c>
      <c r="CV550" s="61">
        <f>'2022'!DA52</f>
        <v>25</v>
      </c>
      <c r="CW550" s="61">
        <f>'2022'!DB52</f>
        <v>7</v>
      </c>
      <c r="CX550" s="61">
        <f>'2022'!DC52</f>
        <v>30</v>
      </c>
      <c r="CY550" s="62">
        <f>'2022'!DD52</f>
        <v>0.99</v>
      </c>
      <c r="CZ550" s="62">
        <f>'2022'!DE52</f>
        <v>1.36</v>
      </c>
      <c r="DA550" s="62">
        <f>'2022'!DF52</f>
        <v>1.32</v>
      </c>
      <c r="DB550" s="62">
        <f>'2022'!DG52</f>
        <v>4.2</v>
      </c>
      <c r="DC550" s="62">
        <f>'2022'!DH52</f>
        <v>12.8</v>
      </c>
      <c r="DD550" s="62">
        <f>'2022'!DM52</f>
        <v>45.5</v>
      </c>
      <c r="DE550" s="62">
        <f>'2022'!DN52</f>
        <v>10.7</v>
      </c>
      <c r="DF550" s="62">
        <f>'2022'!DO52</f>
        <v>92.6</v>
      </c>
      <c r="DG550" s="63">
        <f>'2022'!DP52</f>
        <v>7.4</v>
      </c>
      <c r="DH550" s="60">
        <f>'2022'!DQ52</f>
        <v>1028</v>
      </c>
      <c r="DI550" s="61">
        <f>'2022'!DR52</f>
        <v>3573</v>
      </c>
      <c r="DJ550" s="61">
        <f>'2022'!DS52</f>
        <v>94</v>
      </c>
      <c r="DK550" s="61">
        <f>'2022'!DT52</f>
        <v>76</v>
      </c>
      <c r="DL550" s="61">
        <f>'2022'!DU52</f>
        <v>8</v>
      </c>
      <c r="DM550" s="61">
        <f>'2022'!DV52</f>
        <v>21</v>
      </c>
      <c r="DN550" s="62">
        <f>'2022'!DW52</f>
        <v>0.9</v>
      </c>
      <c r="DO550" s="62">
        <f>'2022'!DX52</f>
        <v>2.56</v>
      </c>
      <c r="DP550" s="62">
        <f>'2022'!DY52</f>
        <v>2.58</v>
      </c>
      <c r="DQ550" s="62">
        <f>'2022'!DZ52</f>
        <v>9.5</v>
      </c>
      <c r="DR550" s="62">
        <f>'2022'!EA52</f>
        <v>6.2</v>
      </c>
      <c r="DS550" s="62">
        <f>'2022'!EF52</f>
        <v>55.6</v>
      </c>
      <c r="DT550" s="62">
        <f>'2022'!EG52</f>
        <v>7.3</v>
      </c>
      <c r="DU550" s="62">
        <f>'2022'!EH52</f>
        <v>28.4</v>
      </c>
      <c r="DV550" s="63">
        <f>'2022'!EI52</f>
        <v>66</v>
      </c>
    </row>
    <row r="551" spans="1:126" ht="15.75" customHeight="1" x14ac:dyDescent="0.2">
      <c r="A551" s="30">
        <f t="shared" si="57"/>
        <v>549</v>
      </c>
      <c r="B551" s="31">
        <f>'2023'!A69</f>
        <v>67</v>
      </c>
      <c r="C551" s="31">
        <v>2023</v>
      </c>
      <c r="D551" s="32" t="str">
        <f>'2023'!B69</f>
        <v>Jalen Brooks</v>
      </c>
      <c r="E551" s="32" t="str" cm="1">
        <f t="array" ref="E551">_xlfn.IFS(F551&gt;12.5,"Cornerstone",AND(F551&gt;11.995,F551&lt;12.5),"Elite",AND(F551&gt;11,F551&lt;12.995),"Elite Upside",AND(F551&gt;=9.69,F551&lt;10.999),"Upside",AND(F551&gt;8.4,F551&lt;9.999),"Upside Lite",AND(F551&gt;7.25,F551&lt;8.999),"Outlier",AND(F551&gt;=6,F551&lt;7.25),"Outlier Lite",F551&lt;6.999,"Purgatory")</f>
        <v>Purgatory</v>
      </c>
      <c r="F551" s="33">
        <f>'2023'!C69</f>
        <v>3.8757142857142863</v>
      </c>
      <c r="G551" s="33">
        <f t="shared" si="58"/>
        <v>10.7</v>
      </c>
      <c r="H551" s="303">
        <f t="shared" si="59"/>
        <v>-2.6148518163600216</v>
      </c>
      <c r="I551" s="34" t="str">
        <f>'2023'!D69</f>
        <v>South Carolina</v>
      </c>
      <c r="J551" s="35">
        <f>'2023'!E69</f>
        <v>1</v>
      </c>
      <c r="K551" s="36">
        <f>'2023'!F69</f>
        <v>36653</v>
      </c>
      <c r="L551" s="37">
        <f>'2023'!G69</f>
        <v>25.408219178082192</v>
      </c>
      <c r="M551" s="37" t="str">
        <f>'2023'!H69</f>
        <v>RS SR</v>
      </c>
      <c r="N551" s="37">
        <f>'2023'!I69</f>
        <v>22.986301369863014</v>
      </c>
      <c r="O551" s="37" t="str">
        <f>'2023'!J69</f>
        <v>Slot</v>
      </c>
      <c r="P551" s="37" t="str">
        <f>'2023'!K69</f>
        <v>PROTO Z</v>
      </c>
      <c r="Q551" s="37" t="str">
        <f>'2023'!L69</f>
        <v>Poor Earner</v>
      </c>
      <c r="R551" s="35">
        <f>'2023'!M69</f>
        <v>73</v>
      </c>
      <c r="S551" s="35">
        <f>'2023'!N69</f>
        <v>201</v>
      </c>
      <c r="T551" s="231">
        <f t="shared" si="60"/>
        <v>26.51845941710274</v>
      </c>
      <c r="U551" s="35">
        <f>'2023'!O69</f>
        <v>4.6900000000000004</v>
      </c>
      <c r="V551" s="38">
        <f>'2023'!P69</f>
        <v>7</v>
      </c>
      <c r="W551" s="57">
        <f>'2023'!Q69</f>
        <v>0</v>
      </c>
      <c r="X551" s="58">
        <f>'2023'!R69</f>
        <v>0</v>
      </c>
      <c r="Y551" s="58">
        <f>'2023'!S69</f>
        <v>0.10683760683760683</v>
      </c>
      <c r="Z551" s="58">
        <f>'2023'!T69</f>
        <v>0.17992047713717693</v>
      </c>
      <c r="AA551" s="58">
        <f>'2023'!U69</f>
        <v>0.15993589743589742</v>
      </c>
      <c r="AB551" s="58">
        <f>'2023'!V69</f>
        <v>0.16992818728653719</v>
      </c>
      <c r="AC551" s="59">
        <f>'2023'!W69</f>
        <v>0.16992818728653719</v>
      </c>
      <c r="AD551" s="42" t="str">
        <f>'2023'!X69</f>
        <v>N/A</v>
      </c>
      <c r="AE551" s="43">
        <f>'2023'!Y69</f>
        <v>1.76</v>
      </c>
      <c r="AF551" s="43">
        <f>'2023'!Z69</f>
        <v>6.8</v>
      </c>
      <c r="AG551" s="43">
        <f>'2023'!AA69</f>
        <v>11.4</v>
      </c>
      <c r="AH551" s="43">
        <f>'2023'!AB69</f>
        <v>0.65</v>
      </c>
      <c r="AI551" s="43">
        <f>'2023'!AC69</f>
        <v>1.35</v>
      </c>
      <c r="AJ551" s="44">
        <f>'2023'!AD69</f>
        <v>2.4689378757515031E-2</v>
      </c>
      <c r="AK551" s="44">
        <f>'2023'!AE69</f>
        <v>0.1375551102204409</v>
      </c>
      <c r="AL551" s="45">
        <f>'2023'!AF69</f>
        <v>5.7000000000000002E-2</v>
      </c>
      <c r="AM551" s="46">
        <f>DD551/100</f>
        <v>0.44400000000000001</v>
      </c>
      <c r="AN551" s="45">
        <f>'2023'!AG69</f>
        <v>0.18</v>
      </c>
      <c r="AO551" s="45">
        <f>'2023'!AH69</f>
        <v>0.80149999999999988</v>
      </c>
      <c r="AP551" s="43">
        <f>'2023'!AI69</f>
        <v>83.087306855575363</v>
      </c>
      <c r="AQ551" s="47">
        <f>'2023'!AJ69</f>
        <v>82.240920719941045</v>
      </c>
      <c r="AR551" s="48">
        <f>'2023'!AK69</f>
        <v>4</v>
      </c>
      <c r="AS551" s="49">
        <f>'2023'!AL69</f>
        <v>0</v>
      </c>
      <c r="AT551" s="49">
        <f>'2023'!AM69</f>
        <v>3</v>
      </c>
      <c r="AU551" s="49">
        <f>'2023'!AN69</f>
        <v>4</v>
      </c>
      <c r="AV551" s="49">
        <f>'2023'!AO69</f>
        <v>4</v>
      </c>
      <c r="AW551" s="49">
        <f>'2023'!AP69</f>
        <v>3</v>
      </c>
      <c r="AX551" s="49">
        <f>'2023'!AQ69</f>
        <v>1</v>
      </c>
      <c r="AY551" s="50">
        <f>'2023'!AR69</f>
        <v>0.75</v>
      </c>
      <c r="AZ551" s="60">
        <f>'2023'!AS69</f>
        <v>0</v>
      </c>
      <c r="BA551" s="61">
        <f>'2023'!AT69</f>
        <v>1</v>
      </c>
      <c r="BB551" s="61">
        <f>'2023'!AU69</f>
        <v>0</v>
      </c>
      <c r="BC551" s="61">
        <f>'2023'!AV69</f>
        <v>0</v>
      </c>
      <c r="BD551" s="61">
        <f>'2023'!AW69</f>
        <v>0</v>
      </c>
      <c r="BE551" s="61">
        <f>'2023'!AX69</f>
        <v>1</v>
      </c>
      <c r="BF551" s="62">
        <f>'2023'!AY69</f>
        <v>0</v>
      </c>
      <c r="BG551" s="62">
        <f>'2023'!AZ69</f>
        <v>0</v>
      </c>
      <c r="BH551" s="62">
        <f>'2023'!BA69</f>
        <v>0</v>
      </c>
      <c r="BI551" s="62">
        <f>'2023'!BA69</f>
        <v>0</v>
      </c>
      <c r="BJ551" s="62">
        <f>'2023'!BC69</f>
        <v>0</v>
      </c>
      <c r="BK551" s="62">
        <f>'2023'!BH69</f>
        <v>0</v>
      </c>
      <c r="BL551" s="62">
        <f>'2023'!BI69</f>
        <v>0</v>
      </c>
      <c r="BM551" s="62">
        <f>'2023'!BJ69</f>
        <v>0</v>
      </c>
      <c r="BN551" s="63">
        <f>'2023'!BK69</f>
        <v>0</v>
      </c>
      <c r="BO551" s="60">
        <f>'2023'!BL69</f>
        <v>0</v>
      </c>
      <c r="BP551" s="61">
        <f>'2023'!BM69</f>
        <v>1</v>
      </c>
      <c r="BQ551" s="61">
        <f>'2023'!BN69</f>
        <v>0</v>
      </c>
      <c r="BR551" s="61">
        <f>'2023'!BO69</f>
        <v>0</v>
      </c>
      <c r="BS551" s="61">
        <f>'2023'!BP69</f>
        <v>0</v>
      </c>
      <c r="BT551" s="61">
        <f>'2023'!BQ69</f>
        <v>1</v>
      </c>
      <c r="BU551" s="62">
        <f>'2023'!BR69</f>
        <v>0</v>
      </c>
      <c r="BV551" s="62">
        <f>'2023'!BS69</f>
        <v>0</v>
      </c>
      <c r="BW551" s="62">
        <f>'2023'!BT69</f>
        <v>0</v>
      </c>
      <c r="BX551" s="62">
        <f>'2023'!BU69</f>
        <v>0</v>
      </c>
      <c r="BY551" s="62">
        <f>'2023'!BV69</f>
        <v>0</v>
      </c>
      <c r="BZ551" s="62">
        <f>'2023'!CA69</f>
        <v>0</v>
      </c>
      <c r="CA551" s="62">
        <f>'2023'!CB69</f>
        <v>0</v>
      </c>
      <c r="CB551" s="62">
        <f>'2023'!CC69</f>
        <v>0</v>
      </c>
      <c r="CC551" s="63">
        <f>'2023'!CD69</f>
        <v>0</v>
      </c>
      <c r="CD551" s="60">
        <f>'2023'!CE69</f>
        <v>100</v>
      </c>
      <c r="CE551" s="61">
        <f>'2023'!CF69</f>
        <v>936</v>
      </c>
      <c r="CF551" s="61">
        <f>'2023'!CG69</f>
        <v>29</v>
      </c>
      <c r="CG551" s="61">
        <f>'2023'!CH69</f>
        <v>11</v>
      </c>
      <c r="CH551" s="61">
        <f>'2023'!CI69</f>
        <v>0</v>
      </c>
      <c r="CI551" s="61">
        <f>'2023'!CJ69</f>
        <v>8</v>
      </c>
      <c r="CJ551" s="62">
        <f>'2023'!CK69</f>
        <v>-0.25</v>
      </c>
      <c r="CK551" s="62">
        <f>'2023'!CL69</f>
        <v>0.75</v>
      </c>
      <c r="CL551" s="62">
        <f>'2023'!CM69</f>
        <v>0.68</v>
      </c>
      <c r="CM551" s="62">
        <f>'2023'!CN69</f>
        <v>2.4</v>
      </c>
      <c r="CN551" s="62">
        <f>'2023'!CO69</f>
        <v>12.9</v>
      </c>
      <c r="CO551" s="62">
        <f>'2023'!CT69</f>
        <v>0</v>
      </c>
      <c r="CP551" s="62">
        <f>'2023'!CU69</f>
        <v>35.299999999999997</v>
      </c>
      <c r="CQ551" s="62">
        <f>'2023'!CV69</f>
        <v>16.5</v>
      </c>
      <c r="CR551" s="63">
        <f>'2023'!CW69</f>
        <v>83.5</v>
      </c>
      <c r="CS551" s="60">
        <f>'2023'!CX69</f>
        <v>181</v>
      </c>
      <c r="CT551" s="61">
        <f>'2023'!CY69</f>
        <v>1006</v>
      </c>
      <c r="CU551" s="61">
        <f>'2023'!CZ69</f>
        <v>31</v>
      </c>
      <c r="CV551" s="61">
        <f>'2023'!DA69</f>
        <v>14</v>
      </c>
      <c r="CW551" s="61">
        <f>'2023'!DB69</f>
        <v>1</v>
      </c>
      <c r="CX551" s="61">
        <f>'2023'!DC69</f>
        <v>22</v>
      </c>
      <c r="CY551" s="62">
        <f>'2023'!DD69</f>
        <v>0.38</v>
      </c>
      <c r="CZ551" s="62">
        <f>'2023'!DE69</f>
        <v>1.21</v>
      </c>
      <c r="DA551" s="62">
        <f>'2023'!DF69</f>
        <v>1.02</v>
      </c>
      <c r="DB551" s="62">
        <f>'2023'!DG69</f>
        <v>2.6</v>
      </c>
      <c r="DC551" s="62">
        <f>'2023'!DH69</f>
        <v>14</v>
      </c>
      <c r="DD551" s="62">
        <f>'2023'!DM69</f>
        <v>44.4</v>
      </c>
      <c r="DE551" s="62">
        <f>'2023'!DN69</f>
        <v>6.7</v>
      </c>
      <c r="DF551" s="62">
        <f>'2023'!DO69</f>
        <v>19</v>
      </c>
      <c r="DG551" s="63">
        <f>'2023'!DP69</f>
        <v>78.3</v>
      </c>
      <c r="DH551" s="60">
        <f>'2023'!DQ69</f>
        <v>499</v>
      </c>
      <c r="DI551" s="61">
        <f>'2023'!DR69</f>
        <v>3120</v>
      </c>
      <c r="DJ551" s="61">
        <f>'2023'!DS69</f>
        <v>46</v>
      </c>
      <c r="DK551" s="61">
        <f>'2023'!DT69</f>
        <v>33</v>
      </c>
      <c r="DL551" s="61">
        <f>'2023'!DU69</f>
        <v>1</v>
      </c>
      <c r="DM551" s="61">
        <f>'2023'!DV69</f>
        <v>23</v>
      </c>
      <c r="DN551" s="62">
        <f>'2023'!DW69</f>
        <v>0.65</v>
      </c>
      <c r="DO551" s="62">
        <f>'2023'!DX69</f>
        <v>1.35</v>
      </c>
      <c r="DP551" s="62">
        <f>'2023'!DY69</f>
        <v>1.76</v>
      </c>
      <c r="DQ551" s="62">
        <f>'2023'!DZ69</f>
        <v>6.8</v>
      </c>
      <c r="DR551" s="62">
        <f>'2023'!EA69</f>
        <v>11.4</v>
      </c>
      <c r="DS551" s="62">
        <f>'2023'!EF69</f>
        <v>57.1</v>
      </c>
      <c r="DT551" s="62">
        <f>'2023'!EG69</f>
        <v>5.7</v>
      </c>
      <c r="DU551" s="62">
        <f>'2023'!EH69</f>
        <v>17</v>
      </c>
      <c r="DV551" s="63">
        <f>'2023'!EI69</f>
        <v>82</v>
      </c>
    </row>
    <row r="552" spans="1:126" ht="15.75" customHeight="1" x14ac:dyDescent="0.2">
      <c r="A552" s="30">
        <f t="shared" si="57"/>
        <v>550</v>
      </c>
      <c r="B552" s="31">
        <f>'2018'!A41</f>
        <v>39</v>
      </c>
      <c r="C552" s="31">
        <v>2018</v>
      </c>
      <c r="D552" s="32" t="str">
        <f>'2018'!B41</f>
        <v>Simmie Cobbs Jr.</v>
      </c>
      <c r="E552" s="32" t="str" cm="1">
        <f t="array" ref="E552">_xlfn.IFS(F552&gt;12.5,"Cornerstone",AND(F552&gt;11.995,F552&lt;12.5),"Elite",AND(F552&gt;11,F552&lt;12.995),"Elite Upside",AND(F552&gt;=9.69,F552&lt;10.999),"Upside",AND(F552&gt;8.4,F552&lt;9.999),"Upside Lite",AND(F552&gt;7.25,F552&lt;8.999),"Outlier",AND(F552&gt;=6,F552&lt;7.25),"Outlier Lite",F552&lt;6.999,"Purgatory")</f>
        <v>Purgatory</v>
      </c>
      <c r="F552" s="33">
        <f>'2018'!C41</f>
        <v>3.8657142857142857</v>
      </c>
      <c r="G552" s="33">
        <f t="shared" si="58"/>
        <v>10.5</v>
      </c>
      <c r="H552" s="303">
        <f t="shared" si="59"/>
        <v>-2.6205913608488305</v>
      </c>
      <c r="I552" s="34" t="str">
        <f>'2018'!D41</f>
        <v>Indiana</v>
      </c>
      <c r="J552" s="35">
        <f>'2018'!E41</f>
        <v>2</v>
      </c>
      <c r="K552" s="36">
        <f>'2018'!F41</f>
        <v>34936</v>
      </c>
      <c r="L552" s="37">
        <f>'2018'!G41</f>
        <v>30.112328767123287</v>
      </c>
      <c r="M552" s="37" t="str">
        <f>'2018'!H41</f>
        <v>SR</v>
      </c>
      <c r="N552" s="37">
        <f>'2018'!I41</f>
        <v>22.684931506849313</v>
      </c>
      <c r="O552" s="37" t="str">
        <f>'2018'!J41</f>
        <v>Hybrid</v>
      </c>
      <c r="P552" s="37" t="str">
        <f>'2018'!K41</f>
        <v>SLOB</v>
      </c>
      <c r="Q552" s="37" t="str">
        <f>'2018'!L41</f>
        <v>Poor Separator</v>
      </c>
      <c r="R552" s="55">
        <f>'2018'!M41</f>
        <v>75</v>
      </c>
      <c r="S552" s="55">
        <f>'2018'!N41</f>
        <v>220</v>
      </c>
      <c r="T552" s="231">
        <f t="shared" si="60"/>
        <v>27.497810017842259</v>
      </c>
      <c r="U552" s="35">
        <f>'2018'!O41</f>
        <v>4.6399999999999997</v>
      </c>
      <c r="V552" s="56">
        <f>'2018'!P41</f>
        <v>0</v>
      </c>
      <c r="W552" s="57">
        <f>'2018'!Q41</f>
        <v>0</v>
      </c>
      <c r="X552" s="58">
        <f>'2018'!R41</f>
        <v>0</v>
      </c>
      <c r="Y552" s="58">
        <f>'2018'!S41</f>
        <v>2.9842931937172777E-2</v>
      </c>
      <c r="Z552" s="58">
        <f>'2018'!T41</f>
        <v>0.29081202584995786</v>
      </c>
      <c r="AA552" s="58">
        <f>'2018'!U41</f>
        <v>0.26380175658720201</v>
      </c>
      <c r="AB552" s="58">
        <f>'2018'!V41</f>
        <v>0.27730689121857993</v>
      </c>
      <c r="AC552" s="59">
        <f>'2018'!W41</f>
        <v>0.27730689121857993</v>
      </c>
      <c r="AD552" s="42">
        <f>'2018'!X41</f>
        <v>21.032876712328768</v>
      </c>
      <c r="AE552" s="43">
        <f>'2018'!Y41</f>
        <v>1.53</v>
      </c>
      <c r="AF552" s="43">
        <f>'2018'!Z41</f>
        <v>2.7</v>
      </c>
      <c r="AG552" s="43">
        <f>'2018'!AA41</f>
        <v>11.2</v>
      </c>
      <c r="AH552" s="43">
        <f>'2018'!AB41</f>
        <v>0.48</v>
      </c>
      <c r="AI552" s="43">
        <f>'2018'!AC41</f>
        <v>1.68</v>
      </c>
      <c r="AJ552" s="44">
        <f>'2018'!AD41</f>
        <v>6.91319857312723E-2</v>
      </c>
      <c r="AK552" s="44">
        <f>'2018'!AE41</f>
        <v>0.149179548156956</v>
      </c>
      <c r="AL552" s="45">
        <f>'2018'!AF41</f>
        <v>0.111</v>
      </c>
      <c r="AM552" s="46">
        <f t="shared" ref="AM552:AM562" si="64">DS552/100</f>
        <v>0</v>
      </c>
      <c r="AN552" s="45">
        <f>'2018'!AG41</f>
        <v>0.45049999999999996</v>
      </c>
      <c r="AO552" s="45">
        <f>'2018'!AH41</f>
        <v>4.9500000000000002E-2</v>
      </c>
      <c r="AP552" s="43">
        <f>'2018'!AI41</f>
        <v>94.925032448206593</v>
      </c>
      <c r="AQ552" s="47">
        <f>'2018'!AJ41</f>
        <v>97.845676601282705</v>
      </c>
      <c r="AR552" s="48">
        <f>'2018'!AK41</f>
        <v>7</v>
      </c>
      <c r="AS552" s="49">
        <f>'2018'!AL41</f>
        <v>4</v>
      </c>
      <c r="AT552" s="49">
        <f>'2018'!AM41</f>
        <v>2</v>
      </c>
      <c r="AU552" s="49">
        <f>'2018'!AN41</f>
        <v>0</v>
      </c>
      <c r="AV552" s="49">
        <f>'2018'!AO41</f>
        <v>5</v>
      </c>
      <c r="AW552" s="49">
        <f>'2018'!AP41</f>
        <v>6</v>
      </c>
      <c r="AX552" s="49">
        <f>'2018'!AQ41</f>
        <v>0</v>
      </c>
      <c r="AY552" s="50">
        <f>'2018'!AR41</f>
        <v>0</v>
      </c>
      <c r="AZ552" s="60">
        <f>'2018'!AS41</f>
        <v>0</v>
      </c>
      <c r="BA552" s="61">
        <f>'2018'!AT41</f>
        <v>3680</v>
      </c>
      <c r="BB552" s="61">
        <f>'2018'!AU41</f>
        <v>0</v>
      </c>
      <c r="BC552" s="61">
        <f>'2018'!AV41</f>
        <v>0</v>
      </c>
      <c r="BD552" s="61">
        <f>'2018'!AW41</f>
        <v>0</v>
      </c>
      <c r="BE552" s="61">
        <f>'2018'!AX41</f>
        <v>0</v>
      </c>
      <c r="BF552" s="62">
        <f>'2018'!AY41</f>
        <v>0</v>
      </c>
      <c r="BG552" s="62">
        <f>'2018'!AZ41</f>
        <v>0</v>
      </c>
      <c r="BH552" s="62">
        <f>'2018'!BA41</f>
        <v>0</v>
      </c>
      <c r="BI552" s="62">
        <f>'2018'!BB41</f>
        <v>0</v>
      </c>
      <c r="BJ552" s="62">
        <f>'2018'!BC41</f>
        <v>0</v>
      </c>
      <c r="BK552" s="62">
        <f>'2018'!BD41</f>
        <v>0</v>
      </c>
      <c r="BL552" s="62">
        <f>'2018'!BE41</f>
        <v>0</v>
      </c>
      <c r="BM552" s="62">
        <f>'2018'!BF41</f>
        <v>0</v>
      </c>
      <c r="BN552" s="63">
        <f>'2018'!BG41</f>
        <v>0</v>
      </c>
      <c r="BO552" s="60">
        <f>'2018'!BH41</f>
        <v>0</v>
      </c>
      <c r="BP552" s="61">
        <f>'2018'!BI41</f>
        <v>1697</v>
      </c>
      <c r="BQ552" s="61">
        <f>'2018'!BJ41</f>
        <v>0</v>
      </c>
      <c r="BR552" s="61">
        <f>'2018'!BK41</f>
        <v>7</v>
      </c>
      <c r="BS552" s="61">
        <f>'2018'!BL41</f>
        <v>0</v>
      </c>
      <c r="BT552" s="61">
        <f>'2018'!BM41</f>
        <v>0</v>
      </c>
      <c r="BU552" s="62">
        <f>'2018'!BN41</f>
        <v>0</v>
      </c>
      <c r="BV552" s="62">
        <f>'2018'!BO41</f>
        <v>0</v>
      </c>
      <c r="BW552" s="62">
        <f>'2018'!BP41</f>
        <v>1.7</v>
      </c>
      <c r="BX552" s="62">
        <f>'2018'!BQ41</f>
        <v>12</v>
      </c>
      <c r="BY552" s="62">
        <f>'2018'!BR41</f>
        <v>18</v>
      </c>
      <c r="BZ552" s="62">
        <f>'2018'!BS41</f>
        <v>0</v>
      </c>
      <c r="CA552" s="62">
        <f>'2018'!BT41</f>
        <v>30</v>
      </c>
      <c r="CB552" s="62">
        <f>'2018'!BU41</f>
        <v>97.7</v>
      </c>
      <c r="CC552" s="63">
        <f>'2018'!BV41</f>
        <v>2.2999999999999998</v>
      </c>
      <c r="CD552" s="60">
        <f>'2018'!BW41</f>
        <v>114</v>
      </c>
      <c r="CE552" s="61">
        <f>'2018'!BX41</f>
        <v>3820</v>
      </c>
      <c r="CF552" s="61">
        <f>'2018'!BY41</f>
        <v>0</v>
      </c>
      <c r="CG552" s="61">
        <f>'2018'!BZ41</f>
        <v>60</v>
      </c>
      <c r="CH552" s="61">
        <f>'2018'!CA41</f>
        <v>4</v>
      </c>
      <c r="CI552" s="61">
        <f>'2018'!CB41</f>
        <v>27</v>
      </c>
      <c r="CJ552" s="62">
        <f>'2018'!CC41</f>
        <v>0</v>
      </c>
      <c r="CK552" s="62">
        <f>'2018'!CD41</f>
        <v>0</v>
      </c>
      <c r="CL552" s="62">
        <f>'2018'!CE41</f>
        <v>2.4300000000000002</v>
      </c>
      <c r="CM552" s="62">
        <f>'2018'!CF41</f>
        <v>5.9</v>
      </c>
      <c r="CN552" s="62">
        <f>'2018'!CG41</f>
        <v>13.3</v>
      </c>
      <c r="CO552" s="62">
        <f>'2018'!CH41</f>
        <v>0</v>
      </c>
      <c r="CP552" s="62">
        <f>'2018'!CI41</f>
        <v>16.7</v>
      </c>
      <c r="CQ552" s="62">
        <f>'2018'!CJ41</f>
        <v>98.4</v>
      </c>
      <c r="CR552" s="63">
        <f>'2018'!CK41</f>
        <v>1.6</v>
      </c>
      <c r="CS552" s="60">
        <f>'2018'!CL41</f>
        <v>1035</v>
      </c>
      <c r="CT552" s="61">
        <f>'2018'!CM41</f>
        <v>3559</v>
      </c>
      <c r="CU552" s="61">
        <f>'2018'!CN41</f>
        <v>0</v>
      </c>
      <c r="CV552" s="61">
        <f>'2018'!CO41</f>
        <v>0</v>
      </c>
      <c r="CW552" s="61">
        <f>'2018'!CP41</f>
        <v>0</v>
      </c>
      <c r="CX552" s="61">
        <f>'2018'!CQ41</f>
        <v>0</v>
      </c>
      <c r="CY552" s="62" t="str">
        <f>'2018'!CR41</f>
        <v>NA</v>
      </c>
      <c r="CZ552" s="62" t="str">
        <f>'2018'!CS41</f>
        <v>NA</v>
      </c>
      <c r="DA552" s="62">
        <f>'2018'!CT41</f>
        <v>0</v>
      </c>
      <c r="DB552" s="62">
        <f>'2018'!CU41</f>
        <v>0</v>
      </c>
      <c r="DC552" s="62">
        <f>'2018'!CV41</f>
        <v>0</v>
      </c>
      <c r="DD552" s="62">
        <f>'2018'!CW41</f>
        <v>0</v>
      </c>
      <c r="DE552" s="62">
        <f>'2018'!CX41</f>
        <v>0</v>
      </c>
      <c r="DF552" s="62">
        <f>'2018'!CY41</f>
        <v>0</v>
      </c>
      <c r="DG552" s="63">
        <f>'2018'!CZ41</f>
        <v>0</v>
      </c>
      <c r="DH552" s="60">
        <f>'2018'!DA41</f>
        <v>841</v>
      </c>
      <c r="DI552" s="61">
        <f>'2018'!DB41</f>
        <v>3188</v>
      </c>
      <c r="DJ552" s="61">
        <f>'2018'!DC41</f>
        <v>120</v>
      </c>
      <c r="DK552" s="61">
        <f>'2018'!DD41</f>
        <v>72</v>
      </c>
      <c r="DL552" s="61">
        <f>'2018'!DE41</f>
        <v>8</v>
      </c>
      <c r="DM552" s="61">
        <f>'2018'!DF41</f>
        <v>25</v>
      </c>
      <c r="DN552" s="62">
        <f>'2018'!DG41</f>
        <v>0.48</v>
      </c>
      <c r="DO552" s="62">
        <f>'2018'!DH41</f>
        <v>1.68</v>
      </c>
      <c r="DP552" s="62">
        <f>'2018'!DI41</f>
        <v>1.53</v>
      </c>
      <c r="DQ552" s="62">
        <f>'2018'!DJ41</f>
        <v>2.7</v>
      </c>
      <c r="DR552" s="62">
        <f>'2018'!DK41</f>
        <v>11.2</v>
      </c>
      <c r="DS552" s="62">
        <f>'2018'!DP41</f>
        <v>0</v>
      </c>
      <c r="DT552" s="62">
        <f>'2018'!DQ41</f>
        <v>11.1</v>
      </c>
      <c r="DU552" s="62">
        <f>'2018'!DR41</f>
        <v>90.1</v>
      </c>
      <c r="DV552" s="63">
        <f>'2018'!DS41</f>
        <v>9.9</v>
      </c>
    </row>
    <row r="553" spans="1:126" ht="15.75" customHeight="1" x14ac:dyDescent="0.2">
      <c r="A553" s="30">
        <f t="shared" si="57"/>
        <v>551</v>
      </c>
      <c r="B553" s="31">
        <f>'2019'!A45</f>
        <v>43</v>
      </c>
      <c r="C553" s="31">
        <v>2019</v>
      </c>
      <c r="D553" s="32" t="str">
        <f>'2019'!B45</f>
        <v>John Ursua</v>
      </c>
      <c r="E553" s="32" t="str" cm="1">
        <f t="array" ref="E553">_xlfn.IFS(F553&gt;12.5,"Cornerstone",AND(F553&gt;11.995,F553&lt;12.5),"Elite",AND(F553&gt;11,F553&lt;12.995),"Elite Upside",AND(F553&gt;=9.69,F553&lt;10.999),"Upside",AND(F553&gt;8.4,F553&lt;9.999),"Upside Lite",AND(F553&gt;7.25,F553&lt;8.999),"Outlier",AND(F553&gt;=6,F553&lt;7.25),"Outlier Lite",F553&lt;6.999,"Purgatory")</f>
        <v>Purgatory</v>
      </c>
      <c r="F553" s="33">
        <f>'2019'!C45</f>
        <v>3.8599999999999994</v>
      </c>
      <c r="G553" s="33">
        <f t="shared" si="58"/>
        <v>10.4</v>
      </c>
      <c r="H553" s="303">
        <f t="shared" si="59"/>
        <v>-2.6238711005567215</v>
      </c>
      <c r="I553" s="34" t="str">
        <f>'2019'!D45</f>
        <v>Hawaii</v>
      </c>
      <c r="J553" s="35">
        <f>'2019'!E45</f>
        <v>7</v>
      </c>
      <c r="K553" s="36">
        <f>'2019'!F45</f>
        <v>34351</v>
      </c>
      <c r="L553" s="37">
        <f>'2019'!G45</f>
        <v>31.715068493150685</v>
      </c>
      <c r="M553" s="37" t="str">
        <f>'2019'!H45</f>
        <v>JR</v>
      </c>
      <c r="N553" s="37">
        <f>'2019'!I45</f>
        <v>25.284931506849315</v>
      </c>
      <c r="O553" s="37" t="str">
        <f>'2019'!J45</f>
        <v>Slot</v>
      </c>
      <c r="P553" s="37" t="str">
        <f>'2019'!K45</f>
        <v>BALL HOG</v>
      </c>
      <c r="Q553" s="37" t="str">
        <f>'2019'!L45</f>
        <v>Elite Separator</v>
      </c>
      <c r="R553" s="55">
        <f>'2019'!M45</f>
        <v>69</v>
      </c>
      <c r="S553" s="55">
        <f>'2019'!N45</f>
        <v>182</v>
      </c>
      <c r="T553" s="231">
        <f t="shared" si="60"/>
        <v>26.876403931341784</v>
      </c>
      <c r="U553" s="35">
        <f>'2019'!O45</f>
        <v>4.5599999999999996</v>
      </c>
      <c r="V553" s="56">
        <f>'2019'!P45</f>
        <v>7</v>
      </c>
      <c r="W553" s="57">
        <f>'2019'!Q45</f>
        <v>0</v>
      </c>
      <c r="X553" s="58">
        <f>'2019'!R45</f>
        <v>0</v>
      </c>
      <c r="Y553" s="58">
        <f>'2019'!S45</f>
        <v>0.20470957613814755</v>
      </c>
      <c r="Z553" s="58">
        <f>'2019'!T45</f>
        <v>0.23702914001421463</v>
      </c>
      <c r="AA553" s="58">
        <f>'2019'!U45</f>
        <v>0.30916206261510126</v>
      </c>
      <c r="AB553" s="58">
        <f>'2019'!V45</f>
        <v>0.30916206261510126</v>
      </c>
      <c r="AC553" s="59">
        <f>'2019'!W45</f>
        <v>0.23496316758747696</v>
      </c>
      <c r="AD553" s="42">
        <f>'2019'!X45</f>
        <v>22.638356164383563</v>
      </c>
      <c r="AE553" s="43">
        <f>'2019'!Y45</f>
        <v>3.49</v>
      </c>
      <c r="AF553" s="43">
        <f>'2019'!Z45</f>
        <v>8.1999999999999993</v>
      </c>
      <c r="AG553" s="43">
        <f>'2019'!AA45</f>
        <v>12.1</v>
      </c>
      <c r="AH553" s="43">
        <f>'2019'!AB45</f>
        <v>0.67</v>
      </c>
      <c r="AI553" s="43">
        <f>'2019'!AC45</f>
        <v>3.1</v>
      </c>
      <c r="AJ553" s="44">
        <f>'2019'!AD45</f>
        <v>3.643335815338794E-2</v>
      </c>
      <c r="AK553" s="44">
        <f>'2019'!AE45</f>
        <v>0.21513030528667165</v>
      </c>
      <c r="AL553" s="45">
        <f>'2019'!AF45</f>
        <v>0.127</v>
      </c>
      <c r="AM553" s="46">
        <f t="shared" si="64"/>
        <v>0.47600000000000003</v>
      </c>
      <c r="AN553" s="45">
        <f>'2019'!AG45</f>
        <v>3.4500000000000003E-2</v>
      </c>
      <c r="AO553" s="45">
        <f>'2019'!AH45</f>
        <v>0.96150000000000002</v>
      </c>
      <c r="AP553" s="43">
        <f>'2019'!AI45</f>
        <v>84.186414438573863</v>
      </c>
      <c r="AQ553" s="47">
        <f>'2019'!AJ45</f>
        <v>76.5745830019046</v>
      </c>
      <c r="AR553" s="48">
        <f>'2019'!AK45</f>
        <v>6</v>
      </c>
      <c r="AS553" s="49">
        <f>'2019'!AL45</f>
        <v>1</v>
      </c>
      <c r="AT553" s="49">
        <f>'2019'!AM45</f>
        <v>6</v>
      </c>
      <c r="AU553" s="49">
        <f>'2019'!AN45</f>
        <v>6</v>
      </c>
      <c r="AV553" s="49">
        <f>'2019'!AO45</f>
        <v>6</v>
      </c>
      <c r="AW553" s="49">
        <f>'2019'!AP45</f>
        <v>2</v>
      </c>
      <c r="AX553" s="49">
        <f>'2019'!AQ45</f>
        <v>1</v>
      </c>
      <c r="AY553" s="50">
        <f>'2019'!AR45</f>
        <v>0</v>
      </c>
      <c r="AZ553" s="60">
        <f>'2019'!AS45</f>
        <v>0</v>
      </c>
      <c r="BA553" s="61">
        <f>'2019'!AT45</f>
        <v>2794</v>
      </c>
      <c r="BB553" s="61">
        <f>'2019'!AU45</f>
        <v>0</v>
      </c>
      <c r="BC553" s="61">
        <f>'2019'!AV45</f>
        <v>0</v>
      </c>
      <c r="BD553" s="61">
        <f>'2019'!AW45</f>
        <v>0</v>
      </c>
      <c r="BE553" s="61">
        <f>'2019'!AX45</f>
        <v>0</v>
      </c>
      <c r="BF553" s="62">
        <f>'2019'!AY45</f>
        <v>0</v>
      </c>
      <c r="BG553" s="62">
        <f>'2019'!AZ45</f>
        <v>0</v>
      </c>
      <c r="BH553" s="62">
        <f>'2019'!BA45</f>
        <v>0</v>
      </c>
      <c r="BI553" s="62">
        <f>'2019'!BB45</f>
        <v>0</v>
      </c>
      <c r="BJ553" s="62">
        <f>'2019'!BC45</f>
        <v>0</v>
      </c>
      <c r="BK553" s="62">
        <f>'2019'!BD45</f>
        <v>0</v>
      </c>
      <c r="BL553" s="62">
        <f>'2019'!BE45</f>
        <v>0</v>
      </c>
      <c r="BM553" s="62">
        <f>'2019'!BF45</f>
        <v>0</v>
      </c>
      <c r="BN553" s="63">
        <f>'2019'!BG45</f>
        <v>0</v>
      </c>
      <c r="BO553" s="60">
        <f>'2019'!BH45</f>
        <v>0</v>
      </c>
      <c r="BP553" s="61">
        <f>'2019'!BI45</f>
        <v>2501</v>
      </c>
      <c r="BQ553" s="61">
        <f>'2019'!BJ45</f>
        <v>0</v>
      </c>
      <c r="BR553" s="61">
        <f>'2019'!BK45</f>
        <v>0</v>
      </c>
      <c r="BS553" s="61">
        <f>'2019'!BL45</f>
        <v>0</v>
      </c>
      <c r="BT553" s="61">
        <f>'2019'!BM45</f>
        <v>0</v>
      </c>
      <c r="BU553" s="62">
        <f>'2019'!BN45</f>
        <v>0</v>
      </c>
      <c r="BV553" s="62">
        <f>'2019'!BO45</f>
        <v>0</v>
      </c>
      <c r="BW553" s="62">
        <f>'2019'!BP45</f>
        <v>0</v>
      </c>
      <c r="BX553" s="62">
        <f>'2019'!BQ45</f>
        <v>0</v>
      </c>
      <c r="BY553" s="62">
        <f>'2019'!BR45</f>
        <v>0</v>
      </c>
      <c r="BZ553" s="62">
        <f>'2019'!BS45</f>
        <v>0</v>
      </c>
      <c r="CA553" s="62">
        <f>'2019'!BT45</f>
        <v>0</v>
      </c>
      <c r="CB553" s="62">
        <f>'2019'!BU45</f>
        <v>0</v>
      </c>
      <c r="CC553" s="63">
        <f>'2019'!BV45</f>
        <v>0</v>
      </c>
      <c r="CD553" s="60">
        <f>'2019'!BW45</f>
        <v>652</v>
      </c>
      <c r="CE553" s="61">
        <f>'2019'!BX45</f>
        <v>3185</v>
      </c>
      <c r="CF553" s="61">
        <f>'2019'!BY45</f>
        <v>83</v>
      </c>
      <c r="CG553" s="61">
        <f>'2019'!BZ45</f>
        <v>52</v>
      </c>
      <c r="CH553" s="61">
        <f>'2019'!CA45</f>
        <v>3</v>
      </c>
      <c r="CI553" s="61">
        <f>'2019'!CB45</f>
        <v>25</v>
      </c>
      <c r="CJ553" s="62">
        <f>'2019'!CC45</f>
        <v>0.43</v>
      </c>
      <c r="CK553" s="62">
        <f>'2019'!CD45</f>
        <v>1.49</v>
      </c>
      <c r="CL553" s="62">
        <f>'2019'!CE45</f>
        <v>2.15</v>
      </c>
      <c r="CM553" s="62">
        <f>'2019'!CF45</f>
        <v>5.5</v>
      </c>
      <c r="CN553" s="62">
        <f>'2019'!CG45</f>
        <v>9.8000000000000007</v>
      </c>
      <c r="CO553" s="62">
        <f>'2019'!CH45</f>
        <v>0</v>
      </c>
      <c r="CP553" s="62">
        <f>'2019'!CI45</f>
        <v>8.8000000000000007</v>
      </c>
      <c r="CQ553" s="62">
        <f>'2019'!CJ45</f>
        <v>0.9</v>
      </c>
      <c r="CR553" s="63">
        <f>'2019'!CK45</f>
        <v>99.1</v>
      </c>
      <c r="CS553" s="60">
        <f>'2019'!CL45</f>
        <v>667</v>
      </c>
      <c r="CT553" s="61">
        <f>'2019'!CM45</f>
        <v>2814</v>
      </c>
      <c r="CU553" s="61">
        <f>'2019'!CN45</f>
        <v>62</v>
      </c>
      <c r="CV553" s="61">
        <f>'2019'!CO45</f>
        <v>47</v>
      </c>
      <c r="CW553" s="61">
        <f>'2019'!CP45</f>
        <v>5</v>
      </c>
      <c r="CX553" s="61">
        <f>'2019'!CQ45</f>
        <v>19</v>
      </c>
      <c r="CY553" s="62">
        <f>'2019'!CR45</f>
        <v>0.67</v>
      </c>
      <c r="CZ553" s="62">
        <f>'2019'!CS45</f>
        <v>3.1</v>
      </c>
      <c r="DA553" s="62">
        <f>'2019'!CT45</f>
        <v>3.49</v>
      </c>
      <c r="DB553" s="62">
        <f>'2019'!CU45</f>
        <v>8.1999999999999993</v>
      </c>
      <c r="DC553" s="62">
        <f>'2019'!CV45</f>
        <v>9</v>
      </c>
      <c r="DD553" s="62">
        <f>'2019'!DA45</f>
        <v>50</v>
      </c>
      <c r="DE553" s="62">
        <f>'2019'!DB45</f>
        <v>4.0999999999999996</v>
      </c>
      <c r="DF553" s="62">
        <f>'2019'!DC45</f>
        <v>3.9</v>
      </c>
      <c r="DG553" s="63">
        <f>'2019'!DD45</f>
        <v>96.1</v>
      </c>
      <c r="DH553" s="60">
        <f>'2019'!DE45</f>
        <v>1343</v>
      </c>
      <c r="DI553" s="61">
        <f>'2019'!DF45</f>
        <v>4344</v>
      </c>
      <c r="DJ553" s="61">
        <f>'2019'!DG45</f>
        <v>145</v>
      </c>
      <c r="DK553" s="61">
        <f>'2019'!DH45</f>
        <v>89</v>
      </c>
      <c r="DL553" s="61">
        <f>'2019'!DI45</f>
        <v>16</v>
      </c>
      <c r="DM553" s="61">
        <f>'2019'!DJ45</f>
        <v>43</v>
      </c>
      <c r="DN553" s="62">
        <f>'2019'!DK45</f>
        <v>0.6</v>
      </c>
      <c r="DO553" s="62">
        <f>'2019'!DL45</f>
        <v>2.63</v>
      </c>
      <c r="DP553" s="62">
        <f>'2019'!DM45</f>
        <v>2.33</v>
      </c>
      <c r="DQ553" s="62">
        <f>'2019'!DN45</f>
        <v>6.1</v>
      </c>
      <c r="DR553" s="62">
        <f>'2019'!DO45</f>
        <v>12.1</v>
      </c>
      <c r="DS553" s="62">
        <f>'2019'!DT45</f>
        <v>47.6</v>
      </c>
      <c r="DT553" s="62">
        <f>'2019'!DU45</f>
        <v>12.7</v>
      </c>
      <c r="DU553" s="62">
        <f>'2019'!DV45</f>
        <v>3</v>
      </c>
      <c r="DV553" s="63">
        <f>'2019'!DW45</f>
        <v>96.2</v>
      </c>
    </row>
    <row r="554" spans="1:126" ht="15.75" customHeight="1" x14ac:dyDescent="0.2">
      <c r="A554" s="30">
        <f t="shared" si="57"/>
        <v>552</v>
      </c>
      <c r="B554" s="31">
        <f>'2022'!A53</f>
        <v>51</v>
      </c>
      <c r="C554" s="31">
        <v>2022</v>
      </c>
      <c r="D554" s="32" t="str">
        <f>'2022'!B53</f>
        <v>Jalen Virgil</v>
      </c>
      <c r="E554" s="32" t="str" cm="1">
        <f t="array" ref="E554">_xlfn.IFS(F554&gt;12.5,"Cornerstone",AND(F554&gt;11.995,F554&lt;12.5),"Elite",AND(F554&gt;11,F554&lt;12.995),"Elite Upside",AND(F554&gt;=9.69,F554&lt;10.999),"Upside",AND(F554&gt;8.4,F554&lt;9.999),"Upside Lite",AND(F554&gt;7.25,F554&lt;8.999),"Outlier",AND(F554&gt;=6,F554&lt;7.25),"Outlier Lite",F554&lt;6.999,"Purgatory")</f>
        <v>Purgatory</v>
      </c>
      <c r="F554" s="33">
        <f>'2022'!C53</f>
        <v>3.8557142857142859</v>
      </c>
      <c r="G554" s="33">
        <f t="shared" si="58"/>
        <v>10.199999999999999</v>
      </c>
      <c r="H554" s="303">
        <f t="shared" si="59"/>
        <v>-2.6263309053376389</v>
      </c>
      <c r="I554" s="34" t="str">
        <f>'2022'!D53</f>
        <v>App State</v>
      </c>
      <c r="J554" s="35">
        <f>'2022'!E53</f>
        <v>8</v>
      </c>
      <c r="K554" s="36">
        <f>'2022'!F53</f>
        <v>35989</v>
      </c>
      <c r="L554" s="37">
        <f>'2022'!G53</f>
        <v>27.227397260273971</v>
      </c>
      <c r="M554" s="37" t="str">
        <f>'2022'!H53</f>
        <v>RS SR</v>
      </c>
      <c r="N554" s="37">
        <f>'2022'!I53</f>
        <v>23.80821917808219</v>
      </c>
      <c r="O554" s="37" t="str">
        <f>'2022'!J53</f>
        <v>Wide</v>
      </c>
      <c r="P554" s="37" t="str">
        <f>'2022'!K53</f>
        <v>DEEP</v>
      </c>
      <c r="Q554" s="37" t="str">
        <f>'2022'!L53</f>
        <v>Elite Earner</v>
      </c>
      <c r="R554" s="55">
        <f>'2022'!M53</f>
        <v>73</v>
      </c>
      <c r="S554" s="55">
        <f>'2022'!N53</f>
        <v>209</v>
      </c>
      <c r="T554" s="231">
        <f t="shared" si="60"/>
        <v>27.573920488430208</v>
      </c>
      <c r="U554" s="35">
        <f>'2022'!O53</f>
        <v>4.3499999999999996</v>
      </c>
      <c r="V554" s="56">
        <f>'2022'!P53</f>
        <v>0</v>
      </c>
      <c r="W554" s="57">
        <f>'2022'!Q53</f>
        <v>0.12949128424048381</v>
      </c>
      <c r="X554" s="58">
        <f>'2022'!R53</f>
        <v>9.6045197740112997E-2</v>
      </c>
      <c r="Y554" s="58">
        <f>'2022'!S53</f>
        <v>0.13562322946175637</v>
      </c>
      <c r="Z554" s="58">
        <f>'2022'!T53</f>
        <v>0.10022271714922049</v>
      </c>
      <c r="AA554" s="58">
        <f>'2022'!U53</f>
        <v>6.4812159449383427E-2</v>
      </c>
      <c r="AB554" s="58">
        <f>'2022'!V53</f>
        <v>0.1002176944555699</v>
      </c>
      <c r="AC554" s="59">
        <f>'2022'!W53</f>
        <v>7.6165447786233118E-2</v>
      </c>
      <c r="AD554" s="42" t="str">
        <f>'2022'!X53</f>
        <v>N/A</v>
      </c>
      <c r="AE554" s="43">
        <f>'2022'!Y53</f>
        <v>1.99</v>
      </c>
      <c r="AF554" s="43">
        <f>'2022'!Z53</f>
        <v>5.4</v>
      </c>
      <c r="AG554" s="43">
        <f>'2022'!AA53</f>
        <v>17.899999999999999</v>
      </c>
      <c r="AH554" s="43">
        <f>'2022'!AB53</f>
        <v>0.52</v>
      </c>
      <c r="AI554" s="43">
        <f>'2022'!AC53</f>
        <v>1.0900000000000001</v>
      </c>
      <c r="AJ554" s="44">
        <f>'2022'!AD53</f>
        <v>5.2831858407079643E-2</v>
      </c>
      <c r="AK554" s="44">
        <f>'2022'!AE53</f>
        <v>0.20252212389380531</v>
      </c>
      <c r="AL554" s="45">
        <f>'2022'!AF53</f>
        <v>0.16699999999999998</v>
      </c>
      <c r="AM554" s="46">
        <f t="shared" si="64"/>
        <v>0.16699999999999998</v>
      </c>
      <c r="AN554" s="45">
        <f>'2022'!AG53</f>
        <v>0.878</v>
      </c>
      <c r="AO554" s="45">
        <f>'2022'!AH53</f>
        <v>0.122</v>
      </c>
      <c r="AP554" s="43">
        <f>'2022'!AI53</f>
        <v>116.73988306566689</v>
      </c>
      <c r="AQ554" s="47">
        <f>'2022'!AJ53</f>
        <v>115.55068796184554</v>
      </c>
      <c r="AR554" s="48">
        <f>'2022'!AK53</f>
        <v>1</v>
      </c>
      <c r="AS554" s="49">
        <f>'2022'!AL53</f>
        <v>0</v>
      </c>
      <c r="AT554" s="49">
        <f>'2022'!AM53</f>
        <v>3</v>
      </c>
      <c r="AU554" s="49">
        <f>'2022'!AN53</f>
        <v>3</v>
      </c>
      <c r="AV554" s="49">
        <f>'2022'!AO53</f>
        <v>9</v>
      </c>
      <c r="AW554" s="49">
        <f>'2022'!AP53</f>
        <v>9</v>
      </c>
      <c r="AX554" s="49">
        <f>'2022'!AQ53</f>
        <v>0</v>
      </c>
      <c r="AY554" s="50">
        <f>'2022'!AR53</f>
        <v>0</v>
      </c>
      <c r="AZ554" s="60">
        <f>'2022'!AS53</f>
        <v>364</v>
      </c>
      <c r="BA554" s="61">
        <f>'2022'!AT53</f>
        <v>2811</v>
      </c>
      <c r="BB554" s="61">
        <f>'2022'!AU53</f>
        <v>32</v>
      </c>
      <c r="BC554" s="61">
        <f>'2022'!AV53</f>
        <v>22</v>
      </c>
      <c r="BD554" s="61">
        <f>'2022'!AW53</f>
        <v>3</v>
      </c>
      <c r="BE554" s="61">
        <f>'2022'!AX53</f>
        <v>28</v>
      </c>
      <c r="BF554" s="62">
        <f>'2022'!AY53</f>
        <v>0.6</v>
      </c>
      <c r="BG554" s="62">
        <f>'2022'!AZ53</f>
        <v>1.1399999999999999</v>
      </c>
      <c r="BH554" s="62">
        <f>'2022'!BA53</f>
        <v>2.93</v>
      </c>
      <c r="BI554" s="62">
        <f>'2022'!BB53</f>
        <v>10.5</v>
      </c>
      <c r="BJ554" s="62">
        <f>'2022'!BC53</f>
        <v>9</v>
      </c>
      <c r="BK554" s="62">
        <f>'2022'!BH53</f>
        <v>50</v>
      </c>
      <c r="BL554" s="62">
        <f>'2022'!BI53</f>
        <v>8.3000000000000007</v>
      </c>
      <c r="BM554" s="62">
        <f>'2022'!BJ53</f>
        <v>84.2</v>
      </c>
      <c r="BN554" s="63">
        <f>'2022'!BK53</f>
        <v>15.8</v>
      </c>
      <c r="BO554" s="60">
        <f>'2022'!BL53</f>
        <v>238</v>
      </c>
      <c r="BP554" s="61">
        <f>'2022'!BM53</f>
        <v>2478</v>
      </c>
      <c r="BQ554" s="61">
        <f>'2022'!BN53</f>
        <v>29</v>
      </c>
      <c r="BR554" s="61">
        <f>'2022'!BO53</f>
        <v>17</v>
      </c>
      <c r="BS554" s="61">
        <f>'2022'!BP53</f>
        <v>0</v>
      </c>
      <c r="BT554" s="61">
        <f>'2022'!BQ53</f>
        <v>27</v>
      </c>
      <c r="BU554" s="62">
        <f>'2022'!BR53</f>
        <v>0.98</v>
      </c>
      <c r="BV554" s="62">
        <f>'2022'!BS53</f>
        <v>0.98</v>
      </c>
      <c r="BW554" s="62">
        <f>'2022'!BT53</f>
        <v>1.7</v>
      </c>
      <c r="BX554" s="62">
        <f>'2022'!BU53</f>
        <v>7.7</v>
      </c>
      <c r="BY554" s="62">
        <f>'2022'!BV53</f>
        <v>13.7</v>
      </c>
      <c r="BZ554" s="62">
        <f>'2022'!CA53</f>
        <v>37.5</v>
      </c>
      <c r="CA554" s="62">
        <f>'2022'!CB53</f>
        <v>10.5</v>
      </c>
      <c r="CB554" s="62">
        <f>'2022'!CC53</f>
        <v>65.3</v>
      </c>
      <c r="CC554" s="63">
        <f>'2022'!CD53</f>
        <v>33.9</v>
      </c>
      <c r="CD554" s="60">
        <f>'2022'!CE53</f>
        <v>383</v>
      </c>
      <c r="CE554" s="61">
        <f>'2022'!CF53</f>
        <v>2824</v>
      </c>
      <c r="CF554" s="61">
        <f>'2022'!CG53</f>
        <v>41</v>
      </c>
      <c r="CG554" s="61">
        <f>'2022'!CH53</f>
        <v>24</v>
      </c>
      <c r="CH554" s="61">
        <f>'2022'!CI53</f>
        <v>4</v>
      </c>
      <c r="CI554" s="61">
        <f>'2022'!CJ53</f>
        <v>30</v>
      </c>
      <c r="CJ554" s="62">
        <f>'2022'!CK53</f>
        <v>0.41</v>
      </c>
      <c r="CK554" s="62">
        <f>'2022'!CL53</f>
        <v>1.0900000000000001</v>
      </c>
      <c r="CL554" s="62">
        <f>'2022'!CM53</f>
        <v>2.0499999999999998</v>
      </c>
      <c r="CM554" s="62">
        <f>'2022'!CN53</f>
        <v>8.3000000000000007</v>
      </c>
      <c r="CN554" s="62">
        <f>'2022'!CO53</f>
        <v>13.4</v>
      </c>
      <c r="CO554" s="62">
        <f>'2022'!CT53</f>
        <v>25</v>
      </c>
      <c r="CP554" s="62">
        <f>'2022'!CU53</f>
        <v>11.1</v>
      </c>
      <c r="CQ554" s="62">
        <f>'2022'!CV53</f>
        <v>90.3</v>
      </c>
      <c r="CR554" s="63">
        <f>'2022'!CW53</f>
        <v>9.1999999999999993</v>
      </c>
      <c r="CS554" s="60">
        <f>'2022'!CX53</f>
        <v>225</v>
      </c>
      <c r="CT554" s="61">
        <f>'2022'!CY53</f>
        <v>2245</v>
      </c>
      <c r="CU554" s="61">
        <f>'2022'!CZ53</f>
        <v>35</v>
      </c>
      <c r="CV554" s="61">
        <f>'2022'!DA53</f>
        <v>22</v>
      </c>
      <c r="CW554" s="61">
        <f>'2022'!DB53</f>
        <v>3</v>
      </c>
      <c r="CX554" s="61">
        <f>'2022'!DC53</f>
        <v>21</v>
      </c>
      <c r="CY554" s="62">
        <f>'2022'!DD53</f>
        <v>0.34</v>
      </c>
      <c r="CZ554" s="62">
        <f>'2022'!DE53</f>
        <v>0.93</v>
      </c>
      <c r="DA554" s="62">
        <f>'2022'!DF53</f>
        <v>1.33</v>
      </c>
      <c r="DB554" s="62">
        <f>'2022'!DG53</f>
        <v>4</v>
      </c>
      <c r="DC554" s="62">
        <f>'2022'!DH53</f>
        <v>11.1</v>
      </c>
      <c r="DD554" s="62">
        <f>'2022'!DM53</f>
        <v>54.5</v>
      </c>
      <c r="DE554" s="62">
        <f>'2022'!DN53</f>
        <v>4.3</v>
      </c>
      <c r="DF554" s="62">
        <f>'2022'!DO53</f>
        <v>82.1</v>
      </c>
      <c r="DG554" s="63">
        <f>'2022'!DP53</f>
        <v>17.899999999999999</v>
      </c>
      <c r="DH554" s="60">
        <f>'2022'!DQ53</f>
        <v>226</v>
      </c>
      <c r="DI554" s="61">
        <f>'2022'!DR53</f>
        <v>3487</v>
      </c>
      <c r="DJ554" s="61">
        <f>'2022'!DS53</f>
        <v>29</v>
      </c>
      <c r="DK554" s="61">
        <f>'2022'!DT53</f>
        <v>15</v>
      </c>
      <c r="DL554" s="61">
        <f>'2022'!DU53</f>
        <v>1</v>
      </c>
      <c r="DM554" s="61">
        <f>'2022'!DV53</f>
        <v>29</v>
      </c>
      <c r="DN554" s="62">
        <f>'2022'!DW53</f>
        <v>0.52</v>
      </c>
      <c r="DO554" s="62">
        <f>'2022'!DX53</f>
        <v>0.64</v>
      </c>
      <c r="DP554" s="62">
        <f>'2022'!DY53</f>
        <v>1.99</v>
      </c>
      <c r="DQ554" s="62">
        <f>'2022'!DZ53</f>
        <v>5.4</v>
      </c>
      <c r="DR554" s="62">
        <f>'2022'!EA53</f>
        <v>17.899999999999999</v>
      </c>
      <c r="DS554" s="62">
        <f>'2022'!EF53</f>
        <v>16.7</v>
      </c>
      <c r="DT554" s="62">
        <f>'2022'!EG53</f>
        <v>16.7</v>
      </c>
      <c r="DU554" s="62">
        <f>'2022'!EH53</f>
        <v>93.5</v>
      </c>
      <c r="DV554" s="63">
        <f>'2022'!EI53</f>
        <v>6.5</v>
      </c>
    </row>
    <row r="555" spans="1:126" ht="15.75" customHeight="1" x14ac:dyDescent="0.2">
      <c r="A555" s="30">
        <f t="shared" si="57"/>
        <v>553</v>
      </c>
      <c r="B555" s="31">
        <f>'2025'!A63</f>
        <v>61</v>
      </c>
      <c r="C555" s="31">
        <v>2025</v>
      </c>
      <c r="D555" s="32" t="str">
        <f>'2025'!B63</f>
        <v>Kelly Akharaiyi</v>
      </c>
      <c r="E555" s="32" t="str" cm="1">
        <f t="array" ref="E555">_xlfn.IFS(F555&gt;12.5,"Cornerstone",AND(F555&gt;11.995,F555&lt;12.5),"Elite",AND(F555&gt;11,F555&lt;12.995),"Elite Upside",AND(F555&gt;=9.69,F555&lt;10.999),"Upside",AND(F555&gt;8.4,F555&lt;9.999),"Upside Lite",AND(F555&gt;7.25,F555&lt;8.999),"Outlier",AND(F555&gt;=6,F555&lt;7.25),"Outlier Lite",F555&lt;6.999,"Purgatory")</f>
        <v>Purgatory</v>
      </c>
      <c r="F555" s="33">
        <f>'2025'!C63</f>
        <v>3.7628571428571425</v>
      </c>
      <c r="G555" s="33">
        <f t="shared" si="58"/>
        <v>10</v>
      </c>
      <c r="H555" s="303">
        <f t="shared" si="59"/>
        <v>-2.6796266755908604</v>
      </c>
      <c r="I555" s="34" t="str">
        <f>'2025'!D63</f>
        <v>Mississippi State</v>
      </c>
      <c r="J555" s="35">
        <f>'2025'!E63</f>
        <v>1</v>
      </c>
      <c r="K555" s="36">
        <f>'2025'!F63</f>
        <v>36561</v>
      </c>
      <c r="L555" s="37">
        <f>'2025'!G63</f>
        <v>25.660273972602738</v>
      </c>
      <c r="M555" s="37" t="str">
        <f>'2025'!H63</f>
        <v>SR</v>
      </c>
      <c r="N555" s="37">
        <f>'2025'!I63</f>
        <v>25.241095890410961</v>
      </c>
      <c r="O555" s="37" t="str">
        <f>'2025'!J63</f>
        <v>Wide</v>
      </c>
      <c r="P555" s="37" t="str">
        <f>'2025'!K63</f>
        <v>PROTO Z</v>
      </c>
      <c r="Q555" s="37" t="str">
        <f>'2025'!L63</f>
        <v>Poor Separator</v>
      </c>
      <c r="R555" s="55">
        <f>'2025'!M63</f>
        <v>72</v>
      </c>
      <c r="S555" s="55">
        <f>'2025'!N63</f>
        <v>201</v>
      </c>
      <c r="T555" s="231">
        <f t="shared" si="60"/>
        <v>27.260198733360433</v>
      </c>
      <c r="U555" s="37">
        <f>'2025'!O63</f>
        <v>4.6100000000000003</v>
      </c>
      <c r="V555" s="56">
        <f>'2025'!P63</f>
        <v>0</v>
      </c>
      <c r="W555" s="57">
        <f>'2025'!Q63</f>
        <v>0</v>
      </c>
      <c r="X555" s="58">
        <f>'2025'!R63</f>
        <v>0</v>
      </c>
      <c r="Y555" s="58">
        <f>'2025'!S63</f>
        <v>0.10297044862961263</v>
      </c>
      <c r="Z555" s="58">
        <f>'2025'!T63</f>
        <v>0.39082835706629926</v>
      </c>
      <c r="AA555" s="58">
        <f>'2025'!U63</f>
        <v>0.1485393002317365</v>
      </c>
      <c r="AB555" s="58">
        <f>'2025'!V63</f>
        <v>0.26968382864901785</v>
      </c>
      <c r="AC555" s="59">
        <f>'2025'!W63</f>
        <v>0.26968382864901785</v>
      </c>
      <c r="AD555" s="42">
        <f>'2025'!X63</f>
        <v>23.575342465753426</v>
      </c>
      <c r="AE555" s="43">
        <f>'2025'!Y63</f>
        <v>3</v>
      </c>
      <c r="AF555" s="43">
        <f>'2025'!Z63</f>
        <v>7.6</v>
      </c>
      <c r="AG555" s="43">
        <f>'2025'!AA63</f>
        <v>15.9</v>
      </c>
      <c r="AH555" s="43">
        <f>'2025'!AB63</f>
        <v>1.54</v>
      </c>
      <c r="AI555" s="43">
        <f>'2025'!AC63</f>
        <v>0</v>
      </c>
      <c r="AJ555" s="44">
        <f>'2025'!AD63</f>
        <v>4.2762148337595902E-2</v>
      </c>
      <c r="AK555" s="44">
        <f>'2025'!AE63</f>
        <v>0.11273657289002556</v>
      </c>
      <c r="AL555" s="45">
        <f>'2025'!AF63</f>
        <v>3.7999999999999999E-2</v>
      </c>
      <c r="AM555" s="46">
        <f t="shared" si="64"/>
        <v>0.54500000000000004</v>
      </c>
      <c r="AN555" s="45">
        <f>'2025'!AG63</f>
        <v>0.80700000000000005</v>
      </c>
      <c r="AO555" s="45">
        <f>'2025'!AH63</f>
        <v>0.193</v>
      </c>
      <c r="AP555" s="43">
        <f>'2025'!AI63</f>
        <v>89.006628685664921</v>
      </c>
      <c r="AQ555" s="47">
        <f>'2025'!AJ63</f>
        <v>86.295885113836476</v>
      </c>
      <c r="AR555" s="48">
        <f>'2025'!AK63</f>
        <v>7</v>
      </c>
      <c r="AS555" s="49">
        <f>'2025'!AL63</f>
        <v>0</v>
      </c>
      <c r="AT555" s="49">
        <f>'2025'!AM63</f>
        <v>6</v>
      </c>
      <c r="AU555" s="49">
        <f>'2025'!AN63</f>
        <v>6</v>
      </c>
      <c r="AV555" s="49">
        <f>'2025'!AO63</f>
        <v>5</v>
      </c>
      <c r="AW555" s="49">
        <f>'2025'!AP63</f>
        <v>4</v>
      </c>
      <c r="AX555" s="49">
        <f>'2025'!AQ63</f>
        <v>0</v>
      </c>
      <c r="AY555" s="50">
        <f>'2025'!AR63</f>
        <v>0</v>
      </c>
      <c r="AZ555" s="60">
        <f>'2025'!AS63</f>
        <v>0</v>
      </c>
      <c r="BA555" s="61">
        <f>'2025'!AT63</f>
        <v>1</v>
      </c>
      <c r="BB555" s="61">
        <f>'2025'!AU63</f>
        <v>0</v>
      </c>
      <c r="BC555" s="61">
        <f>'2025'!AV63</f>
        <v>0</v>
      </c>
      <c r="BD555" s="61">
        <f>'2025'!AW63</f>
        <v>0</v>
      </c>
      <c r="BE555" s="61">
        <f>'2025'!AX63</f>
        <v>0</v>
      </c>
      <c r="BF555" s="62">
        <f>'2025'!AY63</f>
        <v>0</v>
      </c>
      <c r="BG555" s="62">
        <f>'2025'!AZ63</f>
        <v>0</v>
      </c>
      <c r="BH555" s="62">
        <f>'2025'!BA63</f>
        <v>0</v>
      </c>
      <c r="BI555" s="62">
        <f>'2025'!BB63</f>
        <v>0</v>
      </c>
      <c r="BJ555" s="62">
        <f>'2025'!BC63</f>
        <v>0</v>
      </c>
      <c r="BK555" s="62">
        <f>'2025'!BH63</f>
        <v>0</v>
      </c>
      <c r="BL555" s="62">
        <f>'2025'!BI63</f>
        <v>0</v>
      </c>
      <c r="BM555" s="62">
        <f>'2025'!BJ63</f>
        <v>0</v>
      </c>
      <c r="BN555" s="63">
        <f>'2025'!BK63</f>
        <v>0</v>
      </c>
      <c r="BO555" s="60">
        <f>'2025'!BL63</f>
        <v>0</v>
      </c>
      <c r="BP555" s="61">
        <f>'2025'!BM63</f>
        <v>1</v>
      </c>
      <c r="BQ555" s="61">
        <f>'2025'!BN63</f>
        <v>0</v>
      </c>
      <c r="BR555" s="61">
        <f>'2025'!BO63</f>
        <v>0</v>
      </c>
      <c r="BS555" s="61">
        <f>'2025'!BP63</f>
        <v>0</v>
      </c>
      <c r="BT555" s="61">
        <f>'2025'!BQ63</f>
        <v>0</v>
      </c>
      <c r="BU555" s="62">
        <f>'2025'!BR63</f>
        <v>0</v>
      </c>
      <c r="BV555" s="62">
        <f>'2025'!BS63</f>
        <v>0</v>
      </c>
      <c r="BW555" s="62">
        <f>'2025'!BT63</f>
        <v>0</v>
      </c>
      <c r="BX555" s="62">
        <f>'2025'!BU63</f>
        <v>0</v>
      </c>
      <c r="BY555" s="62">
        <f>'2025'!BV63</f>
        <v>0</v>
      </c>
      <c r="BZ555" s="62">
        <f>'2025'!CA63</f>
        <v>0</v>
      </c>
      <c r="CA555" s="62">
        <f>'2025'!CB63</f>
        <v>0</v>
      </c>
      <c r="CB555" s="62">
        <f>'2025'!CC63</f>
        <v>0</v>
      </c>
      <c r="CC555" s="63">
        <f>'2025'!CD63</f>
        <v>0</v>
      </c>
      <c r="CD555" s="60">
        <f>'2025'!CE63</f>
        <v>269</v>
      </c>
      <c r="CE555" s="61">
        <f>'2025'!CF63</f>
        <v>2612.3999999999996</v>
      </c>
      <c r="CF555" s="61">
        <f>'2025'!CG63</f>
        <v>46</v>
      </c>
      <c r="CG555" s="61">
        <f>'2025'!CH63</f>
        <v>21</v>
      </c>
      <c r="CH555" s="61">
        <f>'2025'!CI63</f>
        <v>1</v>
      </c>
      <c r="CI555" s="61">
        <f>'2025'!CJ63</f>
        <v>15.600000000000001</v>
      </c>
      <c r="CJ555" s="62">
        <f>'2025'!CK63</f>
        <v>0.34</v>
      </c>
      <c r="CK555" s="62">
        <f>'2025'!CL63</f>
        <v>0</v>
      </c>
      <c r="CL555" s="62">
        <f>'2025'!CM63</f>
        <v>0.99</v>
      </c>
      <c r="CM555" s="62">
        <f>'2025'!CN63</f>
        <v>2.6</v>
      </c>
      <c r="CN555" s="62">
        <f>'2025'!CO63</f>
        <v>14.7</v>
      </c>
      <c r="CO555" s="62">
        <f>'2025'!CT63</f>
        <v>42.9</v>
      </c>
      <c r="CP555" s="62">
        <f>'2025'!CU63</f>
        <v>12.5</v>
      </c>
      <c r="CQ555" s="62">
        <f>'2025'!CV63</f>
        <v>89.2</v>
      </c>
      <c r="CR555" s="63">
        <f>'2025'!CW63</f>
        <v>10.8</v>
      </c>
      <c r="CS555" s="60">
        <f>'2025'!CX63</f>
        <v>1021</v>
      </c>
      <c r="CT555" s="61">
        <f>'2025'!CY63</f>
        <v>2612.3999999999996</v>
      </c>
      <c r="CU555" s="61">
        <f>'2025'!CZ63</f>
        <v>89</v>
      </c>
      <c r="CV555" s="61">
        <f>'2025'!DA63</f>
        <v>47</v>
      </c>
      <c r="CW555" s="61">
        <f>'2025'!DB63</f>
        <v>7</v>
      </c>
      <c r="CX555" s="61">
        <f>'2025'!DC63</f>
        <v>13.200000000000001</v>
      </c>
      <c r="CY555" s="62">
        <f>'2025'!DD63</f>
        <v>1.54</v>
      </c>
      <c r="CZ555" s="62">
        <f>'2025'!DE63</f>
        <v>0</v>
      </c>
      <c r="DA555" s="62">
        <f>'2025'!DF63</f>
        <v>3</v>
      </c>
      <c r="DB555" s="62">
        <f>'2025'!DG63</f>
        <v>7.6</v>
      </c>
      <c r="DC555" s="62">
        <f>'2025'!DH63</f>
        <v>15.9</v>
      </c>
      <c r="DD555" s="62">
        <f>'2025'!DM63</f>
        <v>12.5</v>
      </c>
      <c r="DE555" s="62">
        <f>'2025'!DN63</f>
        <v>13</v>
      </c>
      <c r="DF555" s="62">
        <f>'2025'!DO63</f>
        <v>67.900000000000006</v>
      </c>
      <c r="DG555" s="63">
        <f>'2025'!DP63</f>
        <v>32.1</v>
      </c>
      <c r="DH555" s="60">
        <f>'2025'!DQ63</f>
        <v>391</v>
      </c>
      <c r="DI555" s="61">
        <f>'2025'!DR63</f>
        <v>2632.3</v>
      </c>
      <c r="DJ555" s="61">
        <f>'2025'!DS63</f>
        <v>40</v>
      </c>
      <c r="DK555" s="61">
        <f>'2025'!DT63</f>
        <v>25</v>
      </c>
      <c r="DL555" s="61">
        <f>'2025'!DU63</f>
        <v>2</v>
      </c>
      <c r="DM555" s="61">
        <f>'2025'!DV63</f>
        <v>17.600000000000001</v>
      </c>
      <c r="DN555" s="62">
        <f>'2025'!DW63</f>
        <v>1.25</v>
      </c>
      <c r="DO555" s="62">
        <f>'2025'!DX63</f>
        <v>0</v>
      </c>
      <c r="DP555" s="62">
        <f>'2025'!DY63</f>
        <v>1.52</v>
      </c>
      <c r="DQ555" s="62">
        <f>'2025'!DZ63</f>
        <v>3.8</v>
      </c>
      <c r="DR555" s="62">
        <f>'2025'!EA63</f>
        <v>15</v>
      </c>
      <c r="DS555" s="62">
        <f>'2025'!EF63</f>
        <v>54.5</v>
      </c>
      <c r="DT555" s="62">
        <f>'2025'!EG63</f>
        <v>3.8</v>
      </c>
      <c r="DU555" s="62">
        <f>'2025'!EH63</f>
        <v>93.5</v>
      </c>
      <c r="DV555" s="63">
        <f>'2025'!EI63</f>
        <v>6.5</v>
      </c>
    </row>
    <row r="556" spans="1:126" ht="15.75" customHeight="1" x14ac:dyDescent="0.2">
      <c r="A556" s="30">
        <f t="shared" si="57"/>
        <v>554</v>
      </c>
      <c r="B556" s="31">
        <f>'2026 - WIP'!A54</f>
        <v>52</v>
      </c>
      <c r="C556" s="31">
        <v>2026</v>
      </c>
      <c r="D556" s="32" t="str">
        <f>'2026 - WIP'!B54</f>
        <v>Adam Randall</v>
      </c>
      <c r="E556" s="32" t="str" cm="1">
        <f t="array" ref="E556">_xlfn.IFS(F556&gt;12.5,"Cornerstone",AND(F556&gt;11.995,F556&lt;12.5),"Elite",AND(F556&gt;11,F556&lt;12.995),"Elite Upside",AND(F556&gt;=9.69,F556&lt;10.999),"Upside",AND(F556&gt;8.4,F556&lt;9.999),"Upside Lite",AND(F556&gt;7.25,F556&lt;8.999),"Outlier",AND(F556&gt;=6,F556&lt;7.25),"Outlier Lite",F556&lt;6.999,"Purgatory")</f>
        <v>Purgatory</v>
      </c>
      <c r="F556" s="33">
        <f>'2026 - WIP'!C54</f>
        <v>3.7542857142857144</v>
      </c>
      <c r="G556" s="33">
        <f t="shared" si="58"/>
        <v>9.9</v>
      </c>
      <c r="H556" s="303">
        <f t="shared" si="59"/>
        <v>-2.6845462851526962</v>
      </c>
      <c r="I556" s="34" t="str">
        <f>'2026 - WIP'!D54</f>
        <v>Clemson</v>
      </c>
      <c r="J556" s="35">
        <f>'2026 - WIP'!E54</f>
        <v>4</v>
      </c>
      <c r="K556" s="36">
        <f>'2026 - WIP'!F54</f>
        <v>38182</v>
      </c>
      <c r="L556" s="37">
        <f>'2026 - WIP'!G54</f>
        <v>21.219178082191782</v>
      </c>
      <c r="M556" s="37" t="str">
        <f>'2026 - WIP'!H54</f>
        <v>SR</v>
      </c>
      <c r="N556" s="37">
        <f>'2026 - WIP'!I54</f>
        <v>21.8</v>
      </c>
      <c r="O556" s="37" t="str">
        <f>'2026 - WIP'!J54</f>
        <v>Wide</v>
      </c>
      <c r="P556" s="37" t="str">
        <f>'2026 - WIP'!K54</f>
        <v>SLOB</v>
      </c>
      <c r="Q556" s="37" t="str">
        <f>'2026 - WIP'!L54</f>
        <v>Poor Separator</v>
      </c>
      <c r="R556" s="35">
        <f>'2026 - WIP'!M54</f>
        <v>74</v>
      </c>
      <c r="S556" s="35">
        <f>'2026 - WIP'!N54</f>
        <v>230</v>
      </c>
      <c r="T556" s="231">
        <f t="shared" si="60"/>
        <v>29.529925385636016</v>
      </c>
      <c r="U556" s="35">
        <f>'2026 - WIP'!O54</f>
        <v>4.5</v>
      </c>
      <c r="V556" s="38">
        <f>'2026 - WIP'!P54</f>
        <v>0</v>
      </c>
      <c r="W556" s="57">
        <f>'2026 - WIP'!Q54</f>
        <v>0</v>
      </c>
      <c r="X556" s="58">
        <f>'2026 - WIP'!R54</f>
        <v>4.5897877223178424E-2</v>
      </c>
      <c r="Y556" s="58">
        <f>'2026 - WIP'!S54</f>
        <v>8.4197763707395928E-2</v>
      </c>
      <c r="Z556" s="58">
        <f>'2026 - WIP'!T54</f>
        <v>6.219960418433701E-2</v>
      </c>
      <c r="AA556" s="58">
        <f>'2026 - WIP'!U54</f>
        <v>0</v>
      </c>
      <c r="AB556" s="58">
        <f>'2026 - WIP'!V54</f>
        <v>7.3198683945866469E-2</v>
      </c>
      <c r="AC556" s="59">
        <f>'2026 - WIP'!W54</f>
        <v>6.9538749748573145E-2</v>
      </c>
      <c r="AD556" s="42" t="str">
        <f>'2026 - WIP'!X54</f>
        <v>N/A</v>
      </c>
      <c r="AE556" s="43">
        <f>'2026 - WIP'!Y54</f>
        <v>1.19</v>
      </c>
      <c r="AF556" s="43">
        <f>'2026 - WIP'!Z54</f>
        <v>5.7</v>
      </c>
      <c r="AG556" s="43">
        <f>'2026 - WIP'!AA54</f>
        <v>8.1</v>
      </c>
      <c r="AH556" s="43">
        <f>'2026 - WIP'!AB54</f>
        <v>0</v>
      </c>
      <c r="AI556" s="43">
        <f>'2026 - WIP'!AC54</f>
        <v>0</v>
      </c>
      <c r="AJ556" s="44">
        <f>'2026 - WIP'!AD54</f>
        <v>4.6363636363636364E-2</v>
      </c>
      <c r="AK556" s="44">
        <f>'2026 - WIP'!AE54</f>
        <v>0.16227272727272729</v>
      </c>
      <c r="AL556" s="45">
        <f>'2026 - WIP'!AF54</f>
        <v>0.11800000000000001</v>
      </c>
      <c r="AM556" s="46">
        <f t="shared" si="64"/>
        <v>0</v>
      </c>
      <c r="AN556" s="45">
        <f>'2026 - WIP'!AG54</f>
        <v>0.91799999999999993</v>
      </c>
      <c r="AO556" s="45">
        <f>'2026 - WIP'!AH54</f>
        <v>8.199999999999999E-2</v>
      </c>
      <c r="AP556" s="43">
        <f>'2026 - WIP'!AI54</f>
        <v>112.17802164304221</v>
      </c>
      <c r="AQ556" s="47">
        <f>'2026 - WIP'!AJ54</f>
        <v>113.32463985568177</v>
      </c>
      <c r="AR556" s="48">
        <f>'2026 - WIP'!AK54</f>
        <v>1</v>
      </c>
      <c r="AS556" s="49">
        <f>'2026 - WIP'!AL54</f>
        <v>0</v>
      </c>
      <c r="AT556" s="49">
        <f>'2026 - WIP'!AM54</f>
        <v>0</v>
      </c>
      <c r="AU556" s="49">
        <f>'2026 - WIP'!AN54</f>
        <v>4</v>
      </c>
      <c r="AV556" s="49">
        <f>'2026 - WIP'!AO54</f>
        <v>8</v>
      </c>
      <c r="AW556" s="49">
        <f>'2026 - WIP'!AP54</f>
        <v>8</v>
      </c>
      <c r="AX556" s="49">
        <f>'2026 - WIP'!AQ54</f>
        <v>0</v>
      </c>
      <c r="AY556" s="50">
        <f>'2026 - WIP'!AR54</f>
        <v>1</v>
      </c>
      <c r="AZ556" s="60">
        <f>'2026 - WIP'!AS54</f>
        <v>0</v>
      </c>
      <c r="BA556" s="61">
        <f>'2026 - WIP'!AT54</f>
        <v>1</v>
      </c>
      <c r="BB556" s="61">
        <f>'2026 - WIP'!AU54</f>
        <v>0</v>
      </c>
      <c r="BC556" s="61">
        <f>'2026 - WIP'!AV54</f>
        <v>0</v>
      </c>
      <c r="BD556" s="61">
        <f>'2026 - WIP'!AW54</f>
        <v>0</v>
      </c>
      <c r="BE556" s="61">
        <f>'2026 - WIP'!AX54</f>
        <v>1</v>
      </c>
      <c r="BF556" s="62">
        <f>'2026 - WIP'!AY54</f>
        <v>0</v>
      </c>
      <c r="BG556" s="62">
        <f>'2026 - WIP'!AZ54</f>
        <v>0</v>
      </c>
      <c r="BH556" s="62">
        <f>'2026 - WIP'!BA54</f>
        <v>0</v>
      </c>
      <c r="BI556" s="62">
        <f>'2026 - WIP'!BB54</f>
        <v>0</v>
      </c>
      <c r="BJ556" s="62">
        <f>'2026 - WIP'!BC54</f>
        <v>0</v>
      </c>
      <c r="BK556" s="62">
        <f>'2026 - WIP'!BH54</f>
        <v>0</v>
      </c>
      <c r="BL556" s="62">
        <f>'2026 - WIP'!BI54</f>
        <v>0</v>
      </c>
      <c r="BM556" s="62">
        <f>'2026 - WIP'!BJ54</f>
        <v>0</v>
      </c>
      <c r="BN556" s="63">
        <f>'2026 - WIP'!BK54</f>
        <v>0</v>
      </c>
      <c r="BO556" s="60">
        <f>'2026 - WIP'!BL54</f>
        <v>128</v>
      </c>
      <c r="BP556" s="61">
        <f>'2026 - WIP'!BM54</f>
        <v>2788.8</v>
      </c>
      <c r="BQ556" s="61">
        <f>'2026 - WIP'!BN54</f>
        <v>25</v>
      </c>
      <c r="BR556" s="61">
        <f>'2026 - WIP'!BO54</f>
        <v>10</v>
      </c>
      <c r="BS556" s="61">
        <f>'2026 - WIP'!BP54</f>
        <v>0</v>
      </c>
      <c r="BT556" s="61">
        <f>'2026 - WIP'!BQ54</f>
        <v>20.399999999999999</v>
      </c>
      <c r="BU556" s="62">
        <f>'2026 - WIP'!BR54</f>
        <v>0</v>
      </c>
      <c r="BV556" s="62">
        <f>'2026 - WIP'!BS54</f>
        <v>0</v>
      </c>
      <c r="BW556" s="62">
        <f>'2026 - WIP'!BT54</f>
        <v>0.87</v>
      </c>
      <c r="BX556" s="62">
        <f>'2026 - WIP'!BU54</f>
        <v>3.7</v>
      </c>
      <c r="BY556" s="62">
        <f>'2026 - WIP'!BV54</f>
        <v>14.9</v>
      </c>
      <c r="BZ556" s="62">
        <f>'2026 - WIP'!CA54</f>
        <v>25</v>
      </c>
      <c r="CA556" s="62">
        <f>'2026 - WIP'!CB54</f>
        <v>9.1</v>
      </c>
      <c r="CB556" s="62">
        <f>'2026 - WIP'!CC54</f>
        <v>97.4</v>
      </c>
      <c r="CC556" s="63">
        <f>'2026 - WIP'!CD54</f>
        <v>2.6</v>
      </c>
      <c r="CD556" s="60">
        <f>'2026 - WIP'!CE54</f>
        <v>250</v>
      </c>
      <c r="CE556" s="61">
        <f>'2026 - WIP'!CF54</f>
        <v>2969.2000000000003</v>
      </c>
      <c r="CF556" s="61">
        <f>'2026 - WIP'!CG54</f>
        <v>35</v>
      </c>
      <c r="CG556" s="61">
        <f>'2026 - WIP'!CH54</f>
        <v>22</v>
      </c>
      <c r="CH556" s="61">
        <f>'2026 - WIP'!CI54</f>
        <v>0</v>
      </c>
      <c r="CI556" s="61">
        <f>'2026 - WIP'!CJ54</f>
        <v>19.5</v>
      </c>
      <c r="CJ556" s="62">
        <f>'2026 - WIP'!CK54</f>
        <v>0</v>
      </c>
      <c r="CK556" s="62">
        <f>'2026 - WIP'!CL54</f>
        <v>0</v>
      </c>
      <c r="CL556" s="62">
        <f>'2026 - WIP'!CM54</f>
        <v>0.98</v>
      </c>
      <c r="CM556" s="62">
        <f>'2026 - WIP'!CN54</f>
        <v>5</v>
      </c>
      <c r="CN556" s="62">
        <f>'2026 - WIP'!CO54</f>
        <v>9.6999999999999993</v>
      </c>
      <c r="CO556" s="62">
        <f>'2026 - WIP'!CT54</f>
        <v>36.4</v>
      </c>
      <c r="CP556" s="62">
        <f>'2026 - WIP'!CU54</f>
        <v>8.3000000000000007</v>
      </c>
      <c r="CQ556" s="62">
        <f>'2026 - WIP'!CV54</f>
        <v>93.7</v>
      </c>
      <c r="CR556" s="63">
        <f>'2026 - WIP'!CW54</f>
        <v>6.3</v>
      </c>
      <c r="CS556" s="60">
        <f>'2026 - WIP'!CX54</f>
        <v>154</v>
      </c>
      <c r="CT556" s="61">
        <f>'2026 - WIP'!CY54</f>
        <v>2475.9</v>
      </c>
      <c r="CU556" s="61">
        <f>'2026 - WIP'!CZ54</f>
        <v>27</v>
      </c>
      <c r="CV556" s="61">
        <f>'2026 - WIP'!DA54</f>
        <v>15</v>
      </c>
      <c r="CW556" s="61">
        <f>'2026 - WIP'!DB54</f>
        <v>2</v>
      </c>
      <c r="CX556" s="61">
        <f>'2026 - WIP'!DC54</f>
        <v>22.5</v>
      </c>
      <c r="CY556" s="62">
        <f>'2026 - WIP'!DD54</f>
        <v>0</v>
      </c>
      <c r="CZ556" s="62">
        <f>'2026 - WIP'!DE54</f>
        <v>0</v>
      </c>
      <c r="DA556" s="62">
        <f>'2026 - WIP'!DF54</f>
        <v>1.19</v>
      </c>
      <c r="DB556" s="62">
        <f>'2026 - WIP'!DG54</f>
        <v>5.7</v>
      </c>
      <c r="DC556" s="62">
        <f>'2026 - WIP'!DH54</f>
        <v>8.1</v>
      </c>
      <c r="DD556" s="62">
        <f>'2026 - WIP'!DM54</f>
        <v>33.299999999999997</v>
      </c>
      <c r="DE556" s="62">
        <f>'2026 - WIP'!DN54</f>
        <v>11.8</v>
      </c>
      <c r="DF556" s="62">
        <f>'2026 - WIP'!DO54</f>
        <v>91.8</v>
      </c>
      <c r="DG556" s="63">
        <f>'2026 - WIP'!DP54</f>
        <v>8.1999999999999993</v>
      </c>
      <c r="DH556" s="60">
        <f>'2026 - WIP'!DQ54</f>
        <v>0</v>
      </c>
      <c r="DI556" s="61">
        <f>'2026 - WIP'!DR54</f>
        <v>1</v>
      </c>
      <c r="DJ556" s="61">
        <f>'2026 - WIP'!DS54</f>
        <v>0</v>
      </c>
      <c r="DK556" s="61">
        <f>'2026 - WIP'!DT54</f>
        <v>0</v>
      </c>
      <c r="DL556" s="61">
        <f>'2026 - WIP'!DU54</f>
        <v>0</v>
      </c>
      <c r="DM556" s="61">
        <f>'2026 - WIP'!DV54</f>
        <v>0</v>
      </c>
      <c r="DN556" s="62">
        <f>'2026 - WIP'!DW54</f>
        <v>0</v>
      </c>
      <c r="DO556" s="62">
        <f>'2026 - WIP'!DX54</f>
        <v>0</v>
      </c>
      <c r="DP556" s="62">
        <f>'2026 - WIP'!DY54</f>
        <v>0</v>
      </c>
      <c r="DQ556" s="62">
        <f>'2026 - WIP'!DZ54</f>
        <v>0</v>
      </c>
      <c r="DR556" s="62">
        <f>'2026 - WIP'!EA54</f>
        <v>0</v>
      </c>
      <c r="DS556" s="62">
        <f>'2026 - WIP'!EF54</f>
        <v>0</v>
      </c>
      <c r="DT556" s="62">
        <f>'2026 - WIP'!EG54</f>
        <v>0</v>
      </c>
      <c r="DU556" s="62">
        <f>'2026 - WIP'!EH54</f>
        <v>0</v>
      </c>
      <c r="DV556" s="63">
        <f>'2026 - WIP'!EI54</f>
        <v>0</v>
      </c>
    </row>
    <row r="557" spans="1:126" ht="15.75" customHeight="1" x14ac:dyDescent="0.2">
      <c r="A557" s="30">
        <f t="shared" si="57"/>
        <v>555</v>
      </c>
      <c r="B557" s="31">
        <f>'2024'!A48</f>
        <v>46</v>
      </c>
      <c r="C557" s="31">
        <v>2024</v>
      </c>
      <c r="D557" s="32" t="str">
        <f>'2024'!B48</f>
        <v>Lawrence Keys III</v>
      </c>
      <c r="E557" s="32" t="str" cm="1">
        <f t="array" ref="E557">_xlfn.IFS(F557&gt;12.5,"Cornerstone",AND(F557&gt;11.995,F557&lt;12.5),"Elite",AND(F557&gt;11,F557&lt;12.995),"Elite Upside",AND(F557&gt;=9.69,F557&lt;10.999),"Upside",AND(F557&gt;8.4,F557&lt;9.999),"Upside Lite",AND(F557&gt;7.25,F557&lt;8.999),"Outlier",AND(F557&gt;=6,F557&lt;7.25),"Outlier Lite",F557&lt;6.999,"Purgatory")</f>
        <v>Purgatory</v>
      </c>
      <c r="F557" s="33">
        <f>'2024'!C48</f>
        <v>3.7471428571428564</v>
      </c>
      <c r="G557" s="33">
        <f t="shared" si="58"/>
        <v>9.7000000000000011</v>
      </c>
      <c r="H557" s="303">
        <f t="shared" si="59"/>
        <v>-2.6886459597875598</v>
      </c>
      <c r="I557" s="34" t="str">
        <f>'2024'!D48</f>
        <v>Tulane</v>
      </c>
      <c r="J557" s="35">
        <f>'2024'!E48</f>
        <v>6</v>
      </c>
      <c r="K557" s="36">
        <f>'2024'!F48</f>
        <v>36503</v>
      </c>
      <c r="L557" s="37">
        <f>'2024'!G48</f>
        <v>25.81917808219178</v>
      </c>
      <c r="M557" s="37" t="str">
        <f>'2024'!H48</f>
        <v>RS SR</v>
      </c>
      <c r="N557" s="37">
        <f>'2024'!I48</f>
        <v>24.4</v>
      </c>
      <c r="O557" s="37" t="str">
        <f>'2024'!J48</f>
        <v>Wide</v>
      </c>
      <c r="P557" s="37" t="str">
        <f>'2024'!K48</f>
        <v>DEEP</v>
      </c>
      <c r="Q557" s="37" t="str">
        <f>'2024'!L48</f>
        <v>Elite Earner</v>
      </c>
      <c r="R557" s="35">
        <f>'2024'!M48</f>
        <v>70</v>
      </c>
      <c r="S557" s="35">
        <f>'2024'!N48</f>
        <v>173</v>
      </c>
      <c r="T557" s="231">
        <f t="shared" si="60"/>
        <v>24.822640420791046</v>
      </c>
      <c r="U557" s="35">
        <f>'2024'!O48</f>
        <v>4.45</v>
      </c>
      <c r="V557" s="38">
        <f>'2024'!P48</f>
        <v>0</v>
      </c>
      <c r="W557" s="57">
        <f>'2024'!Q48</f>
        <v>5.9036038417481722E-2</v>
      </c>
      <c r="X557" s="58">
        <f>'2024'!R48</f>
        <v>4.2965459140690818E-2</v>
      </c>
      <c r="Y557" s="58">
        <f>'2024'!S48</f>
        <v>0</v>
      </c>
      <c r="Z557" s="58">
        <f>'2024'!T48</f>
        <v>9.4934651147668914E-2</v>
      </c>
      <c r="AA557" s="58">
        <f>'2024'!U48</f>
        <v>0.27860465116279071</v>
      </c>
      <c r="AB557" s="58">
        <f>'2024'!V48</f>
        <v>0.27860465116279071</v>
      </c>
      <c r="AC557" s="59">
        <f>'2024'!W48</f>
        <v>0.23681395348837209</v>
      </c>
      <c r="AD557" s="42">
        <f>'2024'!X48</f>
        <v>23.734246575342464</v>
      </c>
      <c r="AE557" s="43">
        <f>'2024'!Y48</f>
        <v>2.77</v>
      </c>
      <c r="AF557" s="43">
        <f>'2024'!Z48</f>
        <v>9</v>
      </c>
      <c r="AG557" s="43">
        <f>'2024'!AA48</f>
        <v>16.2</v>
      </c>
      <c r="AH557" s="43">
        <f>'2024'!AB48</f>
        <v>0.73</v>
      </c>
      <c r="AI557" s="43">
        <f>'2024'!AC48</f>
        <v>2.66</v>
      </c>
      <c r="AJ557" s="44">
        <f>'2024'!AD48</f>
        <v>4.6243739565943236E-2</v>
      </c>
      <c r="AK557" s="44">
        <f>'2024'!AE48</f>
        <v>0.21734557595993323</v>
      </c>
      <c r="AL557" s="45">
        <f>'2024'!AF48</f>
        <v>2.8999999999999998E-2</v>
      </c>
      <c r="AM557" s="46">
        <f t="shared" si="64"/>
        <v>0.5</v>
      </c>
      <c r="AN557" s="45">
        <f>'2024'!AG48</f>
        <v>0.79400000000000004</v>
      </c>
      <c r="AO557" s="45">
        <f>'2024'!AH48</f>
        <v>0.20400000000000001</v>
      </c>
      <c r="AP557" s="43">
        <f>'2024'!AI48</f>
        <v>88.234017653274435</v>
      </c>
      <c r="AQ557" s="47">
        <f>'2024'!AJ48</f>
        <v>82.007223108926354</v>
      </c>
      <c r="AR557" s="48">
        <f>'2024'!AK48</f>
        <v>6</v>
      </c>
      <c r="AS557" s="49">
        <f>'2024'!AL48</f>
        <v>0</v>
      </c>
      <c r="AT557" s="49">
        <f>'2024'!AM48</f>
        <v>5</v>
      </c>
      <c r="AU557" s="49">
        <f>'2024'!AN48</f>
        <v>7</v>
      </c>
      <c r="AV557" s="49">
        <f>'2024'!AO48</f>
        <v>9</v>
      </c>
      <c r="AW557" s="49">
        <f>'2024'!AP48</f>
        <v>3</v>
      </c>
      <c r="AX557" s="49">
        <f>'2024'!AQ48</f>
        <v>0</v>
      </c>
      <c r="AY557" s="50">
        <f>'2024'!AR48</f>
        <v>0</v>
      </c>
      <c r="AZ557" s="60">
        <f>'2024'!AS48</f>
        <v>134</v>
      </c>
      <c r="BA557" s="61">
        <f>'2024'!AT48</f>
        <v>2269.7999999999997</v>
      </c>
      <c r="BB557" s="61">
        <f>'2024'!AU48</f>
        <v>20</v>
      </c>
      <c r="BC557" s="61">
        <f>'2024'!AV48</f>
        <v>13</v>
      </c>
      <c r="BD557" s="61">
        <f>'2024'!AW48</f>
        <v>0</v>
      </c>
      <c r="BE557" s="61">
        <f>'2024'!AX48</f>
        <v>25.2</v>
      </c>
      <c r="BF557" s="62">
        <f>'2024'!AY48</f>
        <v>0.03</v>
      </c>
      <c r="BG557" s="62">
        <f>'2024'!AZ48</f>
        <v>0.45</v>
      </c>
      <c r="BH557" s="62">
        <f>'2024'!BA48</f>
        <v>0.87</v>
      </c>
      <c r="BI557" s="62">
        <f>'2024'!BB48</f>
        <v>4.2</v>
      </c>
      <c r="BJ557" s="62">
        <f>'2024'!BC48</f>
        <v>7.5</v>
      </c>
      <c r="BK557" s="62">
        <f>'2024'!BH48</f>
        <v>50</v>
      </c>
      <c r="BL557" s="62">
        <f>'2024'!BI48</f>
        <v>18.8</v>
      </c>
      <c r="BM557" s="62">
        <f>'2024'!BJ48</f>
        <v>61</v>
      </c>
      <c r="BN557" s="63">
        <f>'2024'!BK48</f>
        <v>38.4</v>
      </c>
      <c r="BO557" s="60">
        <f>'2024'!BL48</f>
        <v>51</v>
      </c>
      <c r="BP557" s="61">
        <f>'2024'!BM48</f>
        <v>1187</v>
      </c>
      <c r="BQ557" s="61">
        <f>'2024'!BN48</f>
        <v>7</v>
      </c>
      <c r="BR557" s="61">
        <f>'2024'!BO48</f>
        <v>5</v>
      </c>
      <c r="BS557" s="61">
        <f>'2024'!BP48</f>
        <v>0</v>
      </c>
      <c r="BT557" s="61">
        <f>'2024'!BQ48</f>
        <v>6.5</v>
      </c>
      <c r="BU557" s="62">
        <f>'2024'!BR48</f>
        <v>0.03</v>
      </c>
      <c r="BV557" s="62">
        <f>'2024'!BS48</f>
        <v>0.32</v>
      </c>
      <c r="BW557" s="62">
        <f>'2024'!BT48</f>
        <v>1.31</v>
      </c>
      <c r="BX557" s="62">
        <f>'2024'!BU48</f>
        <v>7.2</v>
      </c>
      <c r="BY557" s="62">
        <f>'2024'!BV48</f>
        <v>11</v>
      </c>
      <c r="BZ557" s="62">
        <f>'2024'!CA48</f>
        <v>0</v>
      </c>
      <c r="CA557" s="62">
        <f>'2024'!CB48</f>
        <v>0</v>
      </c>
      <c r="CB557" s="62">
        <f>'2024'!CC48</f>
        <v>26.2</v>
      </c>
      <c r="CC557" s="63">
        <f>'2024'!CD48</f>
        <v>73.8</v>
      </c>
      <c r="CD557" s="60">
        <f>'2024'!CE48</f>
        <v>0</v>
      </c>
      <c r="CE557" s="61">
        <f>'2024'!CF48</f>
        <v>1</v>
      </c>
      <c r="CF557" s="61">
        <f>'2024'!CG48</f>
        <v>0</v>
      </c>
      <c r="CG557" s="61">
        <f>'2024'!CH48</f>
        <v>0</v>
      </c>
      <c r="CH557" s="61">
        <f>'2024'!CI48</f>
        <v>0</v>
      </c>
      <c r="CI557" s="61">
        <f>'2024'!CJ48</f>
        <v>0</v>
      </c>
      <c r="CJ557" s="62" t="str">
        <f>'2024'!CK48</f>
        <v>NA</v>
      </c>
      <c r="CK557" s="62" t="str">
        <f>'2024'!CL48</f>
        <v>NA</v>
      </c>
      <c r="CL557" s="62">
        <f>'2024'!CM48</f>
        <v>0</v>
      </c>
      <c r="CM557" s="62">
        <f>'2024'!CN48</f>
        <v>0</v>
      </c>
      <c r="CN557" s="62">
        <f>'2024'!CO48</f>
        <v>0</v>
      </c>
      <c r="CO557" s="62">
        <f>'2024'!CT48</f>
        <v>0</v>
      </c>
      <c r="CP557" s="62">
        <f>'2024'!CU48</f>
        <v>0</v>
      </c>
      <c r="CQ557" s="62">
        <f>'2024'!CV48</f>
        <v>0</v>
      </c>
      <c r="CR557" s="63">
        <f>'2024'!CW48</f>
        <v>0</v>
      </c>
      <c r="CS557" s="60">
        <f>'2024'!CX48</f>
        <v>292</v>
      </c>
      <c r="CT557" s="61">
        <f>'2024'!CY48</f>
        <v>3075.7999999999997</v>
      </c>
      <c r="CU557" s="61">
        <f>'2024'!CZ48</f>
        <v>41</v>
      </c>
      <c r="CV557" s="61">
        <f>'2024'!DA48</f>
        <v>30</v>
      </c>
      <c r="CW557" s="61">
        <f>'2024'!DB48</f>
        <v>2</v>
      </c>
      <c r="CX557" s="61">
        <f>'2024'!DC48</f>
        <v>27.3</v>
      </c>
      <c r="CY557" s="62">
        <f>'2024'!DD48</f>
        <v>7.0000000000000007E-2</v>
      </c>
      <c r="CZ557" s="62">
        <f>'2024'!DE48</f>
        <v>0.85</v>
      </c>
      <c r="DA557" s="62">
        <f>'2024'!DF48</f>
        <v>1.96</v>
      </c>
      <c r="DB557" s="62">
        <f>'2024'!DG48</f>
        <v>9</v>
      </c>
      <c r="DC557" s="62">
        <f>'2024'!DH48</f>
        <v>7</v>
      </c>
      <c r="DD557" s="62">
        <f>'2024'!DM48</f>
        <v>50</v>
      </c>
      <c r="DE557" s="62">
        <f>'2024'!DN48</f>
        <v>6.3</v>
      </c>
      <c r="DF557" s="62">
        <f>'2024'!DO48</f>
        <v>83</v>
      </c>
      <c r="DG557" s="63">
        <f>'2024'!DP48</f>
        <v>17</v>
      </c>
      <c r="DH557" s="60">
        <f>'2024'!DQ48</f>
        <v>599</v>
      </c>
      <c r="DI557" s="61">
        <f>'2024'!DR48</f>
        <v>2150</v>
      </c>
      <c r="DJ557" s="61">
        <f>'2024'!DS48</f>
        <v>57</v>
      </c>
      <c r="DK557" s="61">
        <f>'2024'!DT48</f>
        <v>33</v>
      </c>
      <c r="DL557" s="61">
        <f>'2024'!DU48</f>
        <v>7</v>
      </c>
      <c r="DM557" s="61">
        <f>'2024'!DV48</f>
        <v>18</v>
      </c>
      <c r="DN557" s="62">
        <f>'2024'!DW48</f>
        <v>0.73</v>
      </c>
      <c r="DO557" s="62">
        <f>'2024'!DX48</f>
        <v>2.66</v>
      </c>
      <c r="DP557" s="62">
        <f>'2024'!DY48</f>
        <v>2.77</v>
      </c>
      <c r="DQ557" s="62">
        <f>'2024'!DZ48</f>
        <v>5.6</v>
      </c>
      <c r="DR557" s="62">
        <f>'2024'!EA48</f>
        <v>16.2</v>
      </c>
      <c r="DS557" s="62">
        <f>'2024'!EF48</f>
        <v>50</v>
      </c>
      <c r="DT557" s="62">
        <f>'2024'!EG48</f>
        <v>2.9</v>
      </c>
      <c r="DU557" s="62">
        <f>'2024'!EH48</f>
        <v>75.8</v>
      </c>
      <c r="DV557" s="63">
        <f>'2024'!EI48</f>
        <v>23.8</v>
      </c>
    </row>
    <row r="558" spans="1:126" ht="15.75" customHeight="1" x14ac:dyDescent="0.2">
      <c r="A558" s="30">
        <f t="shared" si="57"/>
        <v>556</v>
      </c>
      <c r="B558" s="31">
        <f>'2025'!A64</f>
        <v>62</v>
      </c>
      <c r="C558" s="31">
        <v>2025</v>
      </c>
      <c r="D558" s="32" t="str">
        <f>'2025'!B64</f>
        <v>Bru McCoy</v>
      </c>
      <c r="E558" s="32" t="str" cm="1">
        <f t="array" ref="E558">_xlfn.IFS(F558&gt;12.5,"Cornerstone",AND(F558&gt;11.995,F558&lt;12.5),"Elite",AND(F558&gt;11,F558&lt;12.995),"Elite Upside",AND(F558&gt;=9.69,F558&lt;10.999),"Upside",AND(F558&gt;8.4,F558&lt;9.999),"Upside Lite",AND(F558&gt;7.25,F558&lt;8.999),"Outlier",AND(F558&gt;=6,F558&lt;7.25),"Outlier Lite",F558&lt;6.999,"Purgatory")</f>
        <v>Purgatory</v>
      </c>
      <c r="F558" s="33">
        <f>'2025'!C64</f>
        <v>3.7457142857142856</v>
      </c>
      <c r="G558" s="33">
        <f t="shared" si="58"/>
        <v>9.5</v>
      </c>
      <c r="H558" s="303">
        <f t="shared" si="59"/>
        <v>-2.689465894714532</v>
      </c>
      <c r="I558" s="34" t="str">
        <f>'2025'!D64</f>
        <v>Tennessee</v>
      </c>
      <c r="J558" s="35">
        <f>'2025'!E64</f>
        <v>1</v>
      </c>
      <c r="K558" s="36">
        <f>'2025'!F64</f>
        <v>36699</v>
      </c>
      <c r="L558" s="37">
        <f>'2025'!G64</f>
        <v>25.282191780821918</v>
      </c>
      <c r="M558" s="37" t="str">
        <f>'2025'!H64</f>
        <v>RS SR</v>
      </c>
      <c r="N558" s="37">
        <f>'2025'!I64</f>
        <v>24.863013698630137</v>
      </c>
      <c r="O558" s="37" t="str">
        <f>'2025'!J64</f>
        <v>Wide</v>
      </c>
      <c r="P558" s="37" t="str">
        <f>'2025'!K64</f>
        <v>SLOB</v>
      </c>
      <c r="Q558" s="37" t="str">
        <f>'2025'!L64</f>
        <v>Poor Earner</v>
      </c>
      <c r="R558" s="55">
        <f>'2025'!M64</f>
        <v>74</v>
      </c>
      <c r="S558" s="55">
        <f>'2025'!N64</f>
        <v>209</v>
      </c>
      <c r="T558" s="231">
        <f t="shared" si="60"/>
        <v>26.833714806947508</v>
      </c>
      <c r="U558" s="37">
        <f>'2025'!O64</f>
        <v>4.5</v>
      </c>
      <c r="V558" s="56">
        <f>'2025'!P64</f>
        <v>0</v>
      </c>
      <c r="W558" s="57">
        <f>'2025'!Q64</f>
        <v>0.12318613633991021</v>
      </c>
      <c r="X558" s="58">
        <f>'2025'!R64</f>
        <v>0</v>
      </c>
      <c r="Y558" s="58">
        <f>'2025'!S64</f>
        <v>0.15733729625173967</v>
      </c>
      <c r="Z558" s="58">
        <f>'2025'!T64</f>
        <v>0.17845394736842105</v>
      </c>
      <c r="AA558" s="58">
        <f>'2025'!U64</f>
        <v>0.17781796262808924</v>
      </c>
      <c r="AB558" s="58">
        <f>'2025'!V64</f>
        <v>0.17813595499825513</v>
      </c>
      <c r="AC558" s="59">
        <f>'2025'!W64</f>
        <v>0.17813595499825513</v>
      </c>
      <c r="AD558" s="42" t="str">
        <f>'2025'!X64</f>
        <v>N/A</v>
      </c>
      <c r="AE558" s="43">
        <f>'2025'!Y64</f>
        <v>1.71</v>
      </c>
      <c r="AF558" s="43">
        <f>'2025'!Z64</f>
        <v>6.3</v>
      </c>
      <c r="AG558" s="43">
        <f>'2025'!AA64</f>
        <v>12.5</v>
      </c>
      <c r="AH558" s="43">
        <f>'2025'!AB64</f>
        <v>0.57999999999999996</v>
      </c>
      <c r="AI558" s="43">
        <f>'2025'!AC64</f>
        <v>0.49</v>
      </c>
      <c r="AJ558" s="44">
        <f>'2025'!AD64</f>
        <v>2.6779661016949154E-2</v>
      </c>
      <c r="AK558" s="44">
        <f>'2025'!AE64</f>
        <v>0.18745762711864408</v>
      </c>
      <c r="AL558" s="45">
        <f>'2025'!AF64</f>
        <v>4.9000000000000002E-2</v>
      </c>
      <c r="AM558" s="46">
        <f t="shared" si="64"/>
        <v>0.375</v>
      </c>
      <c r="AN558" s="45">
        <f>'2025'!AG64</f>
        <v>0.9335</v>
      </c>
      <c r="AO558" s="45">
        <f>'2025'!AH64</f>
        <v>6.6500000000000004E-2</v>
      </c>
      <c r="AP558" s="43">
        <f>'2025'!AI64</f>
        <v>101.93568053650358</v>
      </c>
      <c r="AQ558" s="47">
        <f>'2025'!AJ64</f>
        <v>102.97760752103257</v>
      </c>
      <c r="AR558" s="48">
        <f>'2025'!AK64</f>
        <v>4</v>
      </c>
      <c r="AS558" s="49">
        <f>'2025'!AL64</f>
        <v>0</v>
      </c>
      <c r="AT558" s="49">
        <f>'2025'!AM64</f>
        <v>2</v>
      </c>
      <c r="AU558" s="49">
        <f>'2025'!AN64</f>
        <v>5</v>
      </c>
      <c r="AV558" s="49">
        <f>'2025'!AO64</f>
        <v>8</v>
      </c>
      <c r="AW558" s="49">
        <f>'2025'!AP64</f>
        <v>7</v>
      </c>
      <c r="AX558" s="49">
        <f>'2025'!AQ64</f>
        <v>0</v>
      </c>
      <c r="AY558" s="50">
        <f>'2025'!AR64</f>
        <v>1</v>
      </c>
      <c r="AZ558" s="60">
        <f>'2025'!AS64</f>
        <v>236</v>
      </c>
      <c r="BA558" s="61">
        <f>'2025'!AT64</f>
        <v>1915.8000000000002</v>
      </c>
      <c r="BB558" s="61">
        <f>'2025'!AU64</f>
        <v>26</v>
      </c>
      <c r="BC558" s="61">
        <f>'2025'!AV64</f>
        <v>21</v>
      </c>
      <c r="BD558" s="61">
        <f>'2025'!AW64</f>
        <v>2</v>
      </c>
      <c r="BE558" s="61">
        <f>'2025'!AX64</f>
        <v>17</v>
      </c>
      <c r="BF558" s="62">
        <f>'2025'!AY64</f>
        <v>0.76</v>
      </c>
      <c r="BG558" s="62">
        <f>'2025'!AZ64</f>
        <v>0.9</v>
      </c>
      <c r="BH558" s="62">
        <f>'2025'!BA64</f>
        <v>1.7</v>
      </c>
      <c r="BI558" s="62">
        <f>'2025'!BB64</f>
        <v>4</v>
      </c>
      <c r="BJ558" s="62">
        <f>'2025'!BC64</f>
        <v>10.1</v>
      </c>
      <c r="BK558" s="62">
        <f>'2025'!BH64</f>
        <v>100</v>
      </c>
      <c r="BL558" s="62">
        <f>'2025'!BI64</f>
        <v>12.5</v>
      </c>
      <c r="BM558" s="62">
        <f>'2025'!BJ64</f>
        <v>97.9</v>
      </c>
      <c r="BN558" s="63">
        <f>'2025'!BK64</f>
        <v>2.1</v>
      </c>
      <c r="BO558" s="60">
        <f>'2025'!BL64</f>
        <v>0</v>
      </c>
      <c r="BP558" s="61">
        <f>'2025'!BM64</f>
        <v>3342</v>
      </c>
      <c r="BQ558" s="61">
        <f>'2025'!BN64</f>
        <v>0</v>
      </c>
      <c r="BR558" s="61">
        <f>'2025'!BO64</f>
        <v>0</v>
      </c>
      <c r="BS558" s="61">
        <f>'2025'!BP64</f>
        <v>0</v>
      </c>
      <c r="BT558" s="61">
        <f>'2025'!BQ64</f>
        <v>0</v>
      </c>
      <c r="BU558" s="62" t="str">
        <f>'2025'!BR64</f>
        <v>NA</v>
      </c>
      <c r="BV558" s="62" t="str">
        <f>'2025'!BS64</f>
        <v>NA</v>
      </c>
      <c r="BW558" s="62">
        <f>'2025'!BT64</f>
        <v>0</v>
      </c>
      <c r="BX558" s="62">
        <f>'2025'!BU64</f>
        <v>0</v>
      </c>
      <c r="BY558" s="62">
        <f>'2025'!BV64</f>
        <v>0</v>
      </c>
      <c r="BZ558" s="62">
        <f>'2025'!CA64</f>
        <v>0</v>
      </c>
      <c r="CA558" s="62">
        <f>'2025'!CB64</f>
        <v>0</v>
      </c>
      <c r="CB558" s="62">
        <f>'2025'!CC64</f>
        <v>0</v>
      </c>
      <c r="CC558" s="63">
        <f>'2025'!CD64</f>
        <v>0</v>
      </c>
      <c r="CD558" s="60">
        <f>'2025'!CE64</f>
        <v>667</v>
      </c>
      <c r="CE558" s="61">
        <f>'2025'!CF64</f>
        <v>4239.3</v>
      </c>
      <c r="CF558" s="61">
        <f>'2025'!CG64</f>
        <v>75</v>
      </c>
      <c r="CG558" s="61">
        <f>'2025'!CH64</f>
        <v>52</v>
      </c>
      <c r="CH558" s="61">
        <f>'2025'!CI64</f>
        <v>4</v>
      </c>
      <c r="CI558" s="61">
        <f>'2025'!CJ64</f>
        <v>38</v>
      </c>
      <c r="CJ558" s="62">
        <f>'2025'!CK64</f>
        <v>0.54</v>
      </c>
      <c r="CK558" s="62">
        <f>'2025'!CL64</f>
        <v>1.67</v>
      </c>
      <c r="CL558" s="62">
        <f>'2025'!CM64</f>
        <v>1.66</v>
      </c>
      <c r="CM558" s="62">
        <f>'2025'!CN64</f>
        <v>4.9000000000000004</v>
      </c>
      <c r="CN558" s="62">
        <f>'2025'!CO64</f>
        <v>11.1</v>
      </c>
      <c r="CO558" s="62">
        <f>'2025'!CT64</f>
        <v>53.3</v>
      </c>
      <c r="CP558" s="62">
        <f>'2025'!CU64</f>
        <v>1.9</v>
      </c>
      <c r="CQ558" s="62">
        <f>'2025'!CV64</f>
        <v>91.4</v>
      </c>
      <c r="CR558" s="63">
        <f>'2025'!CW64</f>
        <v>8.4</v>
      </c>
      <c r="CS558" s="60">
        <f>'2025'!CX64</f>
        <v>217</v>
      </c>
      <c r="CT558" s="61">
        <f>'2025'!CY64</f>
        <v>1216</v>
      </c>
      <c r="CU558" s="61">
        <f>'2025'!CZ64</f>
        <v>26</v>
      </c>
      <c r="CV558" s="61">
        <f>'2025'!DA64</f>
        <v>17</v>
      </c>
      <c r="CW558" s="61">
        <f>'2025'!DB64</f>
        <v>1</v>
      </c>
      <c r="CX558" s="61">
        <f>'2025'!DC64</f>
        <v>8.5</v>
      </c>
      <c r="CY558" s="62">
        <f>'2025'!DD64</f>
        <v>0.49</v>
      </c>
      <c r="CZ558" s="62">
        <f>'2025'!DE64</f>
        <v>0.49</v>
      </c>
      <c r="DA558" s="62">
        <f>'2025'!DF64</f>
        <v>1.71</v>
      </c>
      <c r="DB558" s="62">
        <f>'2025'!DG64</f>
        <v>6.3</v>
      </c>
      <c r="DC558" s="62">
        <f>'2025'!DH64</f>
        <v>10.1</v>
      </c>
      <c r="DD558" s="62">
        <f>'2025'!DM64</f>
        <v>42.9</v>
      </c>
      <c r="DE558" s="62">
        <f>'2025'!DN64</f>
        <v>5.6</v>
      </c>
      <c r="DF558" s="62">
        <f>'2025'!DO64</f>
        <v>94.7</v>
      </c>
      <c r="DG558" s="63">
        <f>'2025'!DP64</f>
        <v>5.3</v>
      </c>
      <c r="DH558" s="60">
        <f>'2025'!DQ64</f>
        <v>472</v>
      </c>
      <c r="DI558" s="61">
        <f>'2025'!DR64</f>
        <v>2654.3999999999996</v>
      </c>
      <c r="DJ558" s="61">
        <f>'2025'!DS64</f>
        <v>64</v>
      </c>
      <c r="DK558" s="61">
        <f>'2025'!DT64</f>
        <v>39</v>
      </c>
      <c r="DL558" s="61">
        <f>'2025'!DU64</f>
        <v>2</v>
      </c>
      <c r="DM558" s="61">
        <f>'2025'!DV64</f>
        <v>19.8</v>
      </c>
      <c r="DN558" s="62">
        <f>'2025'!DW64</f>
        <v>0.57999999999999996</v>
      </c>
      <c r="DO558" s="62">
        <f>'2025'!DX64</f>
        <v>0</v>
      </c>
      <c r="DP558" s="62">
        <f>'2025'!DY64</f>
        <v>1.58</v>
      </c>
      <c r="DQ558" s="62">
        <f>'2025'!DZ64</f>
        <v>4.5999999999999996</v>
      </c>
      <c r="DR558" s="62">
        <f>'2025'!EA64</f>
        <v>12.5</v>
      </c>
      <c r="DS558" s="62">
        <f>'2025'!EF64</f>
        <v>37.5</v>
      </c>
      <c r="DT558" s="62">
        <f>'2025'!EG64</f>
        <v>4.9000000000000004</v>
      </c>
      <c r="DU558" s="62">
        <f>'2025'!EH64</f>
        <v>92</v>
      </c>
      <c r="DV558" s="63">
        <f>'2025'!EI64</f>
        <v>8</v>
      </c>
    </row>
    <row r="559" spans="1:126" ht="15.75" customHeight="1" x14ac:dyDescent="0.2">
      <c r="A559" s="30">
        <f t="shared" si="57"/>
        <v>557</v>
      </c>
      <c r="B559" s="31">
        <f>'2018'!A42</f>
        <v>40</v>
      </c>
      <c r="C559" s="31">
        <v>2018</v>
      </c>
      <c r="D559" s="32" t="str">
        <f>'2018'!B42</f>
        <v>Austin Proehl</v>
      </c>
      <c r="E559" s="32" t="str" cm="1">
        <f t="array" ref="E559">_xlfn.IFS(F559&gt;12.5,"Cornerstone",AND(F559&gt;11.995,F559&lt;12.5),"Elite",AND(F559&gt;11,F559&lt;12.995),"Elite Upside",AND(F559&gt;=9.69,F559&lt;10.999),"Upside",AND(F559&gt;8.4,F559&lt;9.999),"Upside Lite",AND(F559&gt;7.25,F559&lt;8.999),"Outlier",AND(F559&gt;=6,F559&lt;7.25),"Outlier Lite",F559&lt;6.999,"Purgatory")</f>
        <v>Purgatory</v>
      </c>
      <c r="F559" s="33">
        <f>'2018'!C42</f>
        <v>3.7271428571428564</v>
      </c>
      <c r="G559" s="33">
        <f t="shared" si="58"/>
        <v>9.4</v>
      </c>
      <c r="H559" s="303">
        <f t="shared" si="59"/>
        <v>-2.7001250487651767</v>
      </c>
      <c r="I559" s="34" t="str">
        <f>'2018'!D42</f>
        <v>North Carolina</v>
      </c>
      <c r="J559" s="35">
        <f>'2018'!E42</f>
        <v>4</v>
      </c>
      <c r="K559" s="36">
        <f>'2018'!F42</f>
        <v>34983</v>
      </c>
      <c r="L559" s="37">
        <f>'2018'!G42</f>
        <v>29.983561643835618</v>
      </c>
      <c r="M559" s="37" t="str">
        <f>'2018'!H42</f>
        <v>SR</v>
      </c>
      <c r="N559" s="37">
        <f>'2018'!I42</f>
        <v>22.556164383561644</v>
      </c>
      <c r="O559" s="37" t="str">
        <f>'2018'!J42</f>
        <v>Wide</v>
      </c>
      <c r="P559" s="37" t="str">
        <f>'2018'!K42</f>
        <v>RAT</v>
      </c>
      <c r="Q559" s="37" t="str">
        <f>'2018'!L42</f>
        <v>Poor Separator</v>
      </c>
      <c r="R559" s="55">
        <f>'2018'!M42</f>
        <v>70</v>
      </c>
      <c r="S559" s="55">
        <f>'2018'!N42</f>
        <v>174</v>
      </c>
      <c r="T559" s="231">
        <f t="shared" si="60"/>
        <v>24.966123891431458</v>
      </c>
      <c r="U559" s="35">
        <f>'2018'!O42</f>
        <v>4.41</v>
      </c>
      <c r="V559" s="56">
        <f>'2018'!P42</f>
        <v>7</v>
      </c>
      <c r="W559" s="57">
        <f>'2018'!Q42</f>
        <v>0</v>
      </c>
      <c r="X559" s="58">
        <f>'2018'!R42</f>
        <v>2.9330381848367459E-2</v>
      </c>
      <c r="Y559" s="58">
        <f>'2018'!S42</f>
        <v>6.1224489795918366E-2</v>
      </c>
      <c r="Z559" s="58">
        <f>'2018'!T42</f>
        <v>0.15665179742849647</v>
      </c>
      <c r="AA559" s="58">
        <f>'2018'!U42</f>
        <v>0.12458410351201479</v>
      </c>
      <c r="AB559" s="58">
        <f>'2018'!V42</f>
        <v>0.14061795047025563</v>
      </c>
      <c r="AC559" s="59">
        <f>'2018'!W42</f>
        <v>0.13358705294674283</v>
      </c>
      <c r="AD559" s="42" t="str">
        <f>'2018'!X42</f>
        <v>N/A</v>
      </c>
      <c r="AE559" s="43">
        <f>'2018'!Y42</f>
        <v>2.3199999999999998</v>
      </c>
      <c r="AF559" s="43">
        <f>'2018'!Z42</f>
        <v>4.5999999999999996</v>
      </c>
      <c r="AG559" s="43">
        <f>'2018'!AA42</f>
        <v>13.5</v>
      </c>
      <c r="AH559" s="43">
        <f>'2018'!AB42</f>
        <v>0.8</v>
      </c>
      <c r="AI559" s="43">
        <f>'2018'!AC42</f>
        <v>1.57</v>
      </c>
      <c r="AJ559" s="44">
        <f>'2018'!AD42</f>
        <v>4.1305637982195845E-2</v>
      </c>
      <c r="AK559" s="44">
        <f>'2018'!AE42</f>
        <v>0.17899109792284867</v>
      </c>
      <c r="AL559" s="45">
        <f>'2018'!AF42</f>
        <v>0</v>
      </c>
      <c r="AM559" s="46">
        <f t="shared" si="64"/>
        <v>0.33299999999999996</v>
      </c>
      <c r="AN559" s="45">
        <f>'2018'!AG42</f>
        <v>0.7569999999999999</v>
      </c>
      <c r="AO559" s="45">
        <f>'2018'!AH42</f>
        <v>0.21800000000000003</v>
      </c>
      <c r="AP559" s="43">
        <f>'2018'!AI42</f>
        <v>92.007850775774656</v>
      </c>
      <c r="AQ559" s="47">
        <f>'2018'!AJ42</f>
        <v>85.514731698967836</v>
      </c>
      <c r="AR559" s="48">
        <f>'2018'!AK42</f>
        <v>3</v>
      </c>
      <c r="AS559" s="49">
        <f>'2018'!AL42</f>
        <v>0</v>
      </c>
      <c r="AT559" s="49">
        <f>'2018'!AM42</f>
        <v>4</v>
      </c>
      <c r="AU559" s="49">
        <f>'2018'!AN42</f>
        <v>2</v>
      </c>
      <c r="AV559" s="49">
        <f>'2018'!AO42</f>
        <v>9</v>
      </c>
      <c r="AW559" s="49">
        <f>'2018'!AP42</f>
        <v>4</v>
      </c>
      <c r="AX559" s="49">
        <f>'2018'!AQ42</f>
        <v>1</v>
      </c>
      <c r="AY559" s="50">
        <f>'2018'!AR42</f>
        <v>0</v>
      </c>
      <c r="AZ559" s="60">
        <f>'2018'!AS42</f>
        <v>0</v>
      </c>
      <c r="BA559" s="61">
        <f>'2018'!AT42</f>
        <v>3599</v>
      </c>
      <c r="BB559" s="61">
        <f>'2018'!AU42</f>
        <v>0</v>
      </c>
      <c r="BC559" s="61">
        <f>'2018'!AV42</f>
        <v>0</v>
      </c>
      <c r="BD559" s="61">
        <f>'2018'!AW42</f>
        <v>0</v>
      </c>
      <c r="BE559" s="61">
        <f>'2018'!AX42</f>
        <v>0</v>
      </c>
      <c r="BF559" s="62">
        <f>'2018'!AY42</f>
        <v>0</v>
      </c>
      <c r="BG559" s="62">
        <f>'2018'!AZ42</f>
        <v>0</v>
      </c>
      <c r="BH559" s="62">
        <f>'2018'!BA42</f>
        <v>0</v>
      </c>
      <c r="BI559" s="62">
        <f>'2018'!BB42</f>
        <v>0</v>
      </c>
      <c r="BJ559" s="62">
        <f>'2018'!BC42</f>
        <v>0</v>
      </c>
      <c r="BK559" s="62">
        <f>'2018'!BD42</f>
        <v>0</v>
      </c>
      <c r="BL559" s="62">
        <f>'2018'!BE42</f>
        <v>0</v>
      </c>
      <c r="BM559" s="62">
        <f>'2018'!BF42</f>
        <v>0</v>
      </c>
      <c r="BN559" s="63">
        <f>'2018'!BG42</f>
        <v>0</v>
      </c>
      <c r="BO559" s="60">
        <f>'2018'!BH42</f>
        <v>106</v>
      </c>
      <c r="BP559" s="61">
        <f>'2018'!BI42</f>
        <v>3614</v>
      </c>
      <c r="BQ559" s="61">
        <f>'2018'!BJ42</f>
        <v>20</v>
      </c>
      <c r="BR559" s="61">
        <f>'2018'!BK42</f>
        <v>15</v>
      </c>
      <c r="BS559" s="61">
        <f>'2018'!BL42</f>
        <v>0</v>
      </c>
      <c r="BT559" s="61">
        <f>'2018'!BM42</f>
        <v>29</v>
      </c>
      <c r="BU559" s="62">
        <f>'2018'!BN42</f>
        <v>0</v>
      </c>
      <c r="BV559" s="62">
        <f>'2018'!BO42</f>
        <v>0</v>
      </c>
      <c r="BW559" s="62">
        <f>'2018'!BP42</f>
        <v>0.79</v>
      </c>
      <c r="BX559" s="62">
        <f>'2018'!BQ42</f>
        <v>5.9</v>
      </c>
      <c r="BY559" s="62">
        <f>'2018'!BR42</f>
        <v>2</v>
      </c>
      <c r="BZ559" s="62">
        <f>'2018'!BS42</f>
        <v>0</v>
      </c>
      <c r="CA559" s="62">
        <f>'2018'!BT42</f>
        <v>11.8</v>
      </c>
      <c r="CB559" s="62">
        <f>'2018'!BU42</f>
        <v>5</v>
      </c>
      <c r="CC559" s="63">
        <f>'2018'!BV42</f>
        <v>90.7</v>
      </c>
      <c r="CD559" s="60">
        <f>'2018'!BW42</f>
        <v>225</v>
      </c>
      <c r="CE559" s="61">
        <f>'2018'!BX42</f>
        <v>3675</v>
      </c>
      <c r="CF559" s="61">
        <f>'2018'!BY42</f>
        <v>14</v>
      </c>
      <c r="CG559" s="61">
        <f>'2018'!BZ42</f>
        <v>12</v>
      </c>
      <c r="CH559" s="61">
        <f>'2018'!CA42</f>
        <v>1</v>
      </c>
      <c r="CI559" s="61">
        <f>'2018'!CB42</f>
        <v>31</v>
      </c>
      <c r="CJ559" s="62">
        <f>'2018'!CC42</f>
        <v>0</v>
      </c>
      <c r="CK559" s="62">
        <f>'2018'!CD42</f>
        <v>0</v>
      </c>
      <c r="CL559" s="62">
        <f>'2018'!CE42</f>
        <v>3</v>
      </c>
      <c r="CM559" s="62">
        <f>'2018'!CF42</f>
        <v>14</v>
      </c>
      <c r="CN559" s="62">
        <f>'2018'!CG42</f>
        <v>5.3</v>
      </c>
      <c r="CO559" s="62">
        <f>'2018'!CH42</f>
        <v>0</v>
      </c>
      <c r="CP559" s="62">
        <f>'2018'!CI42</f>
        <v>7.7</v>
      </c>
      <c r="CQ559" s="62">
        <f>'2018'!CJ42</f>
        <v>10.3</v>
      </c>
      <c r="CR559" s="63">
        <f>'2018'!CK42</f>
        <v>85.9</v>
      </c>
      <c r="CS559" s="60">
        <f>'2018'!CL42</f>
        <v>597</v>
      </c>
      <c r="CT559" s="61">
        <f>'2018'!CM42</f>
        <v>3811</v>
      </c>
      <c r="CU559" s="61">
        <f>'2018'!CN42</f>
        <v>74</v>
      </c>
      <c r="CV559" s="61">
        <f>'2018'!CO42</f>
        <v>43</v>
      </c>
      <c r="CW559" s="61">
        <f>'2018'!CP42</f>
        <v>3</v>
      </c>
      <c r="CX559" s="61">
        <f>'2018'!CQ42</f>
        <v>30</v>
      </c>
      <c r="CY559" s="62">
        <f>'2018'!CR42</f>
        <v>0.42</v>
      </c>
      <c r="CZ559" s="62">
        <f>'2018'!CS42</f>
        <v>1.3</v>
      </c>
      <c r="DA559" s="62">
        <f>'2018'!CT42</f>
        <v>1.64</v>
      </c>
      <c r="DB559" s="62">
        <f>'2018'!CU42</f>
        <v>3.7</v>
      </c>
      <c r="DC559" s="62">
        <f>'2018'!CV42</f>
        <v>13.5</v>
      </c>
      <c r="DD559" s="62">
        <f>'2018'!CW42</f>
        <v>0</v>
      </c>
      <c r="DE559" s="62">
        <f>'2018'!CX42</f>
        <v>10.4</v>
      </c>
      <c r="DF559" s="62">
        <f>'2018'!CY42</f>
        <v>82.1</v>
      </c>
      <c r="DG559" s="63">
        <f>'2018'!CZ42</f>
        <v>16.8</v>
      </c>
      <c r="DH559" s="60">
        <f>'2018'!DA42</f>
        <v>337</v>
      </c>
      <c r="DI559" s="61">
        <f>'2018'!DB42</f>
        <v>2705</v>
      </c>
      <c r="DJ559" s="61">
        <f>'2018'!DC42</f>
        <v>32</v>
      </c>
      <c r="DK559" s="61">
        <f>'2018'!DD42</f>
        <v>21</v>
      </c>
      <c r="DL559" s="61">
        <f>'2018'!DE42</f>
        <v>1</v>
      </c>
      <c r="DM559" s="61">
        <f>'2018'!DF42</f>
        <v>21</v>
      </c>
      <c r="DN559" s="62">
        <f>'2018'!DG42</f>
        <v>0.8</v>
      </c>
      <c r="DO559" s="62">
        <f>'2018'!DH42</f>
        <v>1.57</v>
      </c>
      <c r="DP559" s="62">
        <f>'2018'!DI42</f>
        <v>2.3199999999999998</v>
      </c>
      <c r="DQ559" s="62">
        <f>'2018'!DJ42</f>
        <v>4.5999999999999996</v>
      </c>
      <c r="DR559" s="62">
        <f>'2018'!DK42</f>
        <v>11.4</v>
      </c>
      <c r="DS559" s="62">
        <f>'2018'!DP42</f>
        <v>33.299999999999997</v>
      </c>
      <c r="DT559" s="62">
        <f>'2018'!DQ42</f>
        <v>0</v>
      </c>
      <c r="DU559" s="62">
        <f>'2018'!DR42</f>
        <v>69.3</v>
      </c>
      <c r="DV559" s="63">
        <f>'2018'!DS42</f>
        <v>26.8</v>
      </c>
    </row>
    <row r="560" spans="1:126" ht="15.75" customHeight="1" x14ac:dyDescent="0.2">
      <c r="A560" s="30">
        <f t="shared" si="57"/>
        <v>558</v>
      </c>
      <c r="B560" s="31">
        <f>'2017'!A53</f>
        <v>51</v>
      </c>
      <c r="C560" s="31">
        <v>2017</v>
      </c>
      <c r="D560" s="32" t="str">
        <f>'2017'!B52</f>
        <v>Michael Rector</v>
      </c>
      <c r="E560" s="32" t="str" cm="1">
        <f t="array" ref="E560">_xlfn.IFS(F560&gt;12.5,"Cornerstone",AND(F560&gt;11.995,F560&lt;12.5),"Elite",AND(F560&gt;11,F560&lt;12.995),"Elite Upside",AND(F560&gt;=9.69,F560&lt;10.999),"Upside",AND(F560&gt;8.4,F560&lt;9.999),"Upside Lite",AND(F560&gt;7.25,F560&lt;8.999),"Outlier",AND(F560&gt;=6,F560&lt;7.25),"Outlier Lite",F560&lt;6.999,"Purgatory")</f>
        <v>Purgatory</v>
      </c>
      <c r="F560" s="33">
        <f>'2017'!C52</f>
        <v>3.7157142857142857</v>
      </c>
      <c r="G560" s="33">
        <f t="shared" si="58"/>
        <v>9.1999999999999993</v>
      </c>
      <c r="H560" s="303">
        <f t="shared" si="59"/>
        <v>-2.7066845281809573</v>
      </c>
      <c r="I560" s="34" t="str">
        <f>'2017'!D52</f>
        <v>Stanford</v>
      </c>
      <c r="J560" s="35">
        <f>'2017'!E52</f>
        <v>5</v>
      </c>
      <c r="K560" s="36">
        <f>'2017'!F52</f>
        <v>34319</v>
      </c>
      <c r="L560" s="37">
        <f>'2017'!G52</f>
        <v>31.802739726027397</v>
      </c>
      <c r="M560" s="37" t="str">
        <f>'2017'!H52</f>
        <v>SR</v>
      </c>
      <c r="N560" s="37">
        <f>'2017'!I52</f>
        <v>23.378082191780823</v>
      </c>
      <c r="O560" s="37" t="str">
        <f>'2017'!J52</f>
        <v>Wide</v>
      </c>
      <c r="P560" s="37" t="str">
        <f>'2017'!K52</f>
        <v>DEEP</v>
      </c>
      <c r="Q560" s="37" t="str">
        <f>'2017'!L52</f>
        <v>N/A</v>
      </c>
      <c r="R560" s="55">
        <f>'2017'!M52</f>
        <v>73</v>
      </c>
      <c r="S560" s="55">
        <f>'2017'!N52</f>
        <v>187</v>
      </c>
      <c r="T560" s="231">
        <f t="shared" si="60"/>
        <v>24.671402542279662</v>
      </c>
      <c r="U560" s="37">
        <f>'2017'!O52</f>
        <v>4.42</v>
      </c>
      <c r="V560" s="56">
        <f>'2017'!P52</f>
        <v>0</v>
      </c>
      <c r="W560" s="57">
        <f>'2017'!Q52</f>
        <v>0</v>
      </c>
      <c r="X560" s="58">
        <f>'2017'!R52</f>
        <v>0.15553951642006497</v>
      </c>
      <c r="Y560" s="58">
        <f>'2017'!S52</f>
        <v>0.10843373493975904</v>
      </c>
      <c r="Z560" s="58">
        <f>'2017'!T52</f>
        <v>0.18853288364249579</v>
      </c>
      <c r="AA560" s="58">
        <f>'2017'!U52</f>
        <v>0.17850194552529183</v>
      </c>
      <c r="AB560" s="58">
        <f>'2017'!V52</f>
        <v>0.18351741458389381</v>
      </c>
      <c r="AC560" s="59">
        <f>'2017'!W52</f>
        <v>0.1743415438546991</v>
      </c>
      <c r="AD560" s="42" t="str">
        <f>'2017'!X52</f>
        <v>N/A</v>
      </c>
      <c r="AE560" s="43">
        <f>'2017'!Y52</f>
        <v>2.1800000000000002</v>
      </c>
      <c r="AF560" s="43">
        <f>'2017'!Z52</f>
        <v>3.4</v>
      </c>
      <c r="AG560" s="43">
        <f>'2017'!AA52</f>
        <v>18.3</v>
      </c>
      <c r="AH560" s="43">
        <f>'2017'!AB52</f>
        <v>0.38</v>
      </c>
      <c r="AI560" s="43">
        <f>'2017'!AC52</f>
        <v>1.31</v>
      </c>
      <c r="AJ560" s="44" t="str">
        <f>'2017'!AD52</f>
        <v>N/A</v>
      </c>
      <c r="AK560" s="44" t="str">
        <f>'2017'!AE52</f>
        <v>N/A</v>
      </c>
      <c r="AL560" s="45">
        <f>'2017'!AF52</f>
        <v>8.5999999999999993E-2</v>
      </c>
      <c r="AM560" s="46">
        <f t="shared" si="64"/>
        <v>0</v>
      </c>
      <c r="AN560" s="45">
        <f>'2017'!AG52</f>
        <v>0.83400000000000007</v>
      </c>
      <c r="AO560" s="45">
        <f>'2017'!AH52</f>
        <v>0.129</v>
      </c>
      <c r="AP560" s="43">
        <f>'2017'!AI52</f>
        <v>97.990173089342875</v>
      </c>
      <c r="AQ560" s="47">
        <f>'2017'!AJ52</f>
        <v>96.99197580662927</v>
      </c>
      <c r="AR560" s="48">
        <f>'2017'!AK52</f>
        <v>4</v>
      </c>
      <c r="AS560" s="49">
        <f>'2017'!AL52</f>
        <v>0</v>
      </c>
      <c r="AT560" s="49">
        <f>'2017'!AM52</f>
        <v>4</v>
      </c>
      <c r="AU560" s="49">
        <f>'2017'!AN52</f>
        <v>0</v>
      </c>
      <c r="AV560" s="49">
        <f>'2017'!AO52</f>
        <v>9</v>
      </c>
      <c r="AW560" s="49">
        <f>'2017'!AP52</f>
        <v>6</v>
      </c>
      <c r="AX560" s="49">
        <f>'2017'!AQ52</f>
        <v>0</v>
      </c>
      <c r="AY560" s="50">
        <f>'2017'!AR52</f>
        <v>0</v>
      </c>
      <c r="AZ560" s="60">
        <f>'2017'!AS52</f>
        <v>0</v>
      </c>
      <c r="BA560" s="61">
        <f>'2017'!AT52</f>
        <v>2802</v>
      </c>
      <c r="BB560" s="61">
        <f>'2017'!AU52</f>
        <v>0</v>
      </c>
      <c r="BC560" s="61">
        <f>'2017'!AV52</f>
        <v>0</v>
      </c>
      <c r="BD560" s="61">
        <f>'2017'!AW52</f>
        <v>0</v>
      </c>
      <c r="BE560" s="61">
        <f>'2017'!AX52</f>
        <v>0</v>
      </c>
      <c r="BF560" s="62">
        <f>'2017'!AY52</f>
        <v>0</v>
      </c>
      <c r="BG560" s="62">
        <f>'2017'!AZ52</f>
        <v>0</v>
      </c>
      <c r="BH560" s="62">
        <f>'2017'!BA52</f>
        <v>0</v>
      </c>
      <c r="BI560" s="62">
        <f>'2017'!BB52</f>
        <v>0</v>
      </c>
      <c r="BJ560" s="62">
        <f>'2017'!BC52</f>
        <v>0</v>
      </c>
      <c r="BK560" s="62">
        <f>'2017'!BD52</f>
        <v>0</v>
      </c>
      <c r="BL560" s="62">
        <f>'2017'!BE52</f>
        <v>0</v>
      </c>
      <c r="BM560" s="62">
        <f>'2017'!BF52</f>
        <v>0</v>
      </c>
      <c r="BN560" s="63">
        <f>'2017'!BG52</f>
        <v>0</v>
      </c>
      <c r="BO560" s="60">
        <f>'2017'!BH52</f>
        <v>431</v>
      </c>
      <c r="BP560" s="61">
        <f>'2017'!BI52</f>
        <v>2771</v>
      </c>
      <c r="BQ560" s="61">
        <f>'2017'!BJ52</f>
        <v>0</v>
      </c>
      <c r="BR560" s="61">
        <f>'2017'!BK52</f>
        <v>14</v>
      </c>
      <c r="BS560" s="61">
        <f>'2017'!BL52</f>
        <v>3</v>
      </c>
      <c r="BT560" s="61">
        <f>'2017'!BM52</f>
        <v>21</v>
      </c>
      <c r="BU560" s="62">
        <f>'2017'!BN52</f>
        <v>0</v>
      </c>
      <c r="BV560" s="62">
        <f>'2017'!BO52</f>
        <v>0</v>
      </c>
      <c r="BW560" s="62">
        <f>'2017'!BP52</f>
        <v>0</v>
      </c>
      <c r="BX560" s="62">
        <f>'2017'!BQ52</f>
        <v>0</v>
      </c>
      <c r="BY560" s="62">
        <f>'2017'!BR52</f>
        <v>0</v>
      </c>
      <c r="BZ560" s="62">
        <f>'2017'!BS52</f>
        <v>0</v>
      </c>
      <c r="CA560" s="62">
        <f>'2017'!BT52</f>
        <v>0</v>
      </c>
      <c r="CB560" s="62">
        <f>'2017'!BU52</f>
        <v>0</v>
      </c>
      <c r="CC560" s="63">
        <f>'2017'!BV52</f>
        <v>0</v>
      </c>
      <c r="CD560" s="60">
        <f>'2017'!BW52</f>
        <v>324</v>
      </c>
      <c r="CE560" s="61">
        <f>'2017'!BX52</f>
        <v>2988</v>
      </c>
      <c r="CF560" s="61">
        <f>'2017'!BY52</f>
        <v>49</v>
      </c>
      <c r="CG560" s="61">
        <f>'2017'!BZ52</f>
        <v>24</v>
      </c>
      <c r="CH560" s="61">
        <f>'2017'!CA52</f>
        <v>2</v>
      </c>
      <c r="CI560" s="61">
        <f>'2017'!CB52</f>
        <v>20</v>
      </c>
      <c r="CJ560" s="62">
        <f>'2017'!CC52</f>
        <v>0</v>
      </c>
      <c r="CK560" s="62">
        <f>'2017'!CD52</f>
        <v>0</v>
      </c>
      <c r="CL560" s="62">
        <f>'2017'!CE52</f>
        <v>1.3</v>
      </c>
      <c r="CM560" s="62">
        <f>'2017'!CF52</f>
        <v>3.4</v>
      </c>
      <c r="CN560" s="62">
        <f>'2017'!CG52</f>
        <v>17.600000000000001</v>
      </c>
      <c r="CO560" s="62">
        <f>'2017'!CH52</f>
        <v>0</v>
      </c>
      <c r="CP560" s="62">
        <f>'2017'!CI52</f>
        <v>20</v>
      </c>
      <c r="CQ560" s="62">
        <f>'2017'!CJ52</f>
        <v>93.5</v>
      </c>
      <c r="CR560" s="63">
        <f>'2017'!CK52</f>
        <v>6.5</v>
      </c>
      <c r="CS560" s="60">
        <f>'2017'!CL52</f>
        <v>559</v>
      </c>
      <c r="CT560" s="61">
        <f>'2017'!CM52</f>
        <v>2965</v>
      </c>
      <c r="CU560" s="61">
        <f>'2017'!CN52</f>
        <v>54</v>
      </c>
      <c r="CV560" s="61">
        <f>'2017'!CO52</f>
        <v>34</v>
      </c>
      <c r="CW560" s="61">
        <f>'2017'!CP52</f>
        <v>7</v>
      </c>
      <c r="CX560" s="61">
        <f>'2017'!CQ52</f>
        <v>30</v>
      </c>
      <c r="CY560" s="62">
        <f>'2017'!CR52</f>
        <v>0</v>
      </c>
      <c r="CZ560" s="62">
        <f>'2017'!CS52</f>
        <v>0</v>
      </c>
      <c r="DA560" s="62">
        <f>'2017'!CT52</f>
        <v>2.1800000000000002</v>
      </c>
      <c r="DB560" s="62">
        <f>'2017'!CU52</f>
        <v>3.2</v>
      </c>
      <c r="DC560" s="62">
        <f>'2017'!CV52</f>
        <v>17.7</v>
      </c>
      <c r="DD560" s="62">
        <f>'2017'!CW52</f>
        <v>0</v>
      </c>
      <c r="DE560" s="62">
        <f>'2017'!CX52</f>
        <v>5.6</v>
      </c>
      <c r="DF560" s="62">
        <f>'2017'!CY52</f>
        <v>90.8</v>
      </c>
      <c r="DG560" s="63">
        <f>'2017'!CZ52</f>
        <v>9.1999999999999993</v>
      </c>
      <c r="DH560" s="60">
        <f>'2017'!DA52</f>
        <v>367</v>
      </c>
      <c r="DI560" s="61">
        <f>'2017'!DB52</f>
        <v>2056</v>
      </c>
      <c r="DJ560" s="61">
        <f>'2017'!DC52</f>
        <v>59</v>
      </c>
      <c r="DK560" s="61">
        <f>'2017'!DD52</f>
        <v>32</v>
      </c>
      <c r="DL560" s="61">
        <f>'2017'!DE52</f>
        <v>3</v>
      </c>
      <c r="DM560" s="61">
        <f>'2017'!DF52</f>
        <v>15</v>
      </c>
      <c r="DN560" s="62">
        <f>'2017'!DG52</f>
        <v>0.38</v>
      </c>
      <c r="DO560" s="62">
        <f>'2017'!DH52</f>
        <v>1.31</v>
      </c>
      <c r="DP560" s="62">
        <f>'2017'!DI52</f>
        <v>1.29</v>
      </c>
      <c r="DQ560" s="62">
        <f>'2017'!DJ52</f>
        <v>2.1</v>
      </c>
      <c r="DR560" s="62">
        <f>'2017'!DK52</f>
        <v>18.3</v>
      </c>
      <c r="DS560" s="62">
        <f>'2017'!DL52</f>
        <v>0</v>
      </c>
      <c r="DT560" s="62">
        <f>'2017'!DM52</f>
        <v>8.6</v>
      </c>
      <c r="DU560" s="62">
        <f>'2017'!DN52</f>
        <v>83.4</v>
      </c>
      <c r="DV560" s="63">
        <f>'2017'!DO52</f>
        <v>16.600000000000001</v>
      </c>
    </row>
    <row r="561" spans="1:126" ht="15.75" customHeight="1" x14ac:dyDescent="0.2">
      <c r="A561" s="30">
        <f t="shared" si="57"/>
        <v>559</v>
      </c>
      <c r="B561" s="31">
        <f>'2018'!A43</f>
        <v>41</v>
      </c>
      <c r="C561" s="31">
        <v>2018</v>
      </c>
      <c r="D561" s="32" t="str">
        <f>'2018'!B43</f>
        <v>Robert Foster</v>
      </c>
      <c r="E561" s="32" t="str" cm="1">
        <f t="array" ref="E561">_xlfn.IFS(F561&gt;12.5,"Cornerstone",AND(F561&gt;11.995,F561&lt;12.5),"Elite",AND(F561&gt;11,F561&lt;12.995),"Elite Upside",AND(F561&gt;=9.69,F561&lt;10.999),"Upside",AND(F561&gt;8.4,F561&lt;9.999),"Upside Lite",AND(F561&gt;7.25,F561&lt;8.999),"Outlier",AND(F561&gt;=6,F561&lt;7.25),"Outlier Lite",F561&lt;6.999,"Purgatory")</f>
        <v>Purgatory</v>
      </c>
      <c r="F561" s="33">
        <f>'2018'!C43</f>
        <v>3.7100000000000004</v>
      </c>
      <c r="G561" s="33">
        <f t="shared" si="58"/>
        <v>9.1</v>
      </c>
      <c r="H561" s="303">
        <f t="shared" si="59"/>
        <v>-2.7099642678888474</v>
      </c>
      <c r="I561" s="34" t="str">
        <f>'2018'!D43</f>
        <v>Alabama</v>
      </c>
      <c r="J561" s="35">
        <f>'2018'!E43</f>
        <v>1</v>
      </c>
      <c r="K561" s="36">
        <f>'2018'!F43</f>
        <v>34461</v>
      </c>
      <c r="L561" s="37">
        <f>'2018'!G43</f>
        <v>31.413698630136988</v>
      </c>
      <c r="M561" s="37" t="str">
        <f>'2018'!H43</f>
        <v>SR</v>
      </c>
      <c r="N561" s="37">
        <f>'2018'!I43</f>
        <v>23.986301369863014</v>
      </c>
      <c r="O561" s="37" t="str">
        <f>'2018'!J43</f>
        <v>Wide</v>
      </c>
      <c r="P561" s="37" t="str">
        <f>'2018'!K43</f>
        <v>PROTO Z</v>
      </c>
      <c r="Q561" s="37" t="str">
        <f>'2018'!L43</f>
        <v>Poor Earner</v>
      </c>
      <c r="R561" s="55">
        <f>'2018'!M43</f>
        <v>74</v>
      </c>
      <c r="S561" s="55">
        <f>'2018'!N43</f>
        <v>196</v>
      </c>
      <c r="T561" s="231">
        <f t="shared" si="60"/>
        <v>25.164632067759388</v>
      </c>
      <c r="U561" s="35">
        <f>'2018'!O43</f>
        <v>4.41</v>
      </c>
      <c r="V561" s="56">
        <f>'2018'!P43</f>
        <v>0</v>
      </c>
      <c r="W561" s="57">
        <f>'2018'!Q43</f>
        <v>0</v>
      </c>
      <c r="X561" s="58">
        <f>'2018'!R43</f>
        <v>1.1311053984575836E-2</v>
      </c>
      <c r="Y561" s="58">
        <f>'2018'!S43</f>
        <v>3.4047549163486936E-2</v>
      </c>
      <c r="Z561" s="58">
        <f>'2018'!T43</f>
        <v>1.7438173747622066E-2</v>
      </c>
      <c r="AA561" s="58">
        <f>'2018'!U43</f>
        <v>6.4254062038404725E-2</v>
      </c>
      <c r="AB561" s="58">
        <f>'2018'!V43</f>
        <v>6.4254062038404725E-2</v>
      </c>
      <c r="AC561" s="59">
        <f>'2018'!W43</f>
        <v>6.4254062038404725E-2</v>
      </c>
      <c r="AD561" s="42" t="str">
        <f>'2018'!X43</f>
        <v>N/A</v>
      </c>
      <c r="AE561" s="43">
        <f>'2018'!Y43</f>
        <v>1.1000000000000001</v>
      </c>
      <c r="AF561" s="43">
        <f>'2018'!Z43</f>
        <v>10.4</v>
      </c>
      <c r="AG561" s="43">
        <f>'2018'!AA43</f>
        <v>12.3</v>
      </c>
      <c r="AH561" s="43">
        <f>'2018'!AB43</f>
        <v>0.48</v>
      </c>
      <c r="AI561" s="43">
        <f>'2018'!AC43</f>
        <v>0.74</v>
      </c>
      <c r="AJ561" s="44">
        <f>'2018'!AD43</f>
        <v>2.1551724137931036E-2</v>
      </c>
      <c r="AK561" s="44">
        <f>'2018'!AE43</f>
        <v>9.0517241379310345E-2</v>
      </c>
      <c r="AL561" s="45">
        <f>'2018'!AF43</f>
        <v>0.17600000000000002</v>
      </c>
      <c r="AM561" s="46">
        <f t="shared" si="64"/>
        <v>0.6</v>
      </c>
      <c r="AN561" s="45">
        <f>'2018'!AG43</f>
        <v>0.91599999999999993</v>
      </c>
      <c r="AO561" s="45">
        <f>'2018'!AH43</f>
        <v>7.2000000000000008E-2</v>
      </c>
      <c r="AP561" s="43">
        <f>'2018'!AI43</f>
        <v>103.64102731064273</v>
      </c>
      <c r="AQ561" s="47">
        <f>'2018'!AJ43</f>
        <v>104.70038535378242</v>
      </c>
      <c r="AR561" s="48">
        <f>'2018'!AK43</f>
        <v>1</v>
      </c>
      <c r="AS561" s="49">
        <f>'2018'!AL43</f>
        <v>0</v>
      </c>
      <c r="AT561" s="49">
        <f>'2018'!AM43</f>
        <v>0</v>
      </c>
      <c r="AU561" s="49">
        <f>'2018'!AN43</f>
        <v>8</v>
      </c>
      <c r="AV561" s="49">
        <f>'2018'!AO43</f>
        <v>9</v>
      </c>
      <c r="AW561" s="49">
        <f>'2018'!AP43</f>
        <v>7</v>
      </c>
      <c r="AX561" s="49">
        <f>'2018'!AQ43</f>
        <v>0</v>
      </c>
      <c r="AY561" s="50">
        <f>'2018'!AR43</f>
        <v>0</v>
      </c>
      <c r="AZ561" s="60">
        <f>'2018'!AS43</f>
        <v>0</v>
      </c>
      <c r="BA561" s="61">
        <f>'2018'!AT43</f>
        <v>23</v>
      </c>
      <c r="BB561" s="61">
        <f>'2018'!AU43</f>
        <v>0</v>
      </c>
      <c r="BC561" s="61">
        <f>'2018'!AV43</f>
        <v>0</v>
      </c>
      <c r="BD561" s="61">
        <f>'2018'!AW43</f>
        <v>0</v>
      </c>
      <c r="BE561" s="61">
        <f>'2018'!AX43</f>
        <v>0</v>
      </c>
      <c r="BF561" s="62">
        <f>'2018'!AY43</f>
        <v>0</v>
      </c>
      <c r="BG561" s="62">
        <f>'2018'!AZ43</f>
        <v>0</v>
      </c>
      <c r="BH561" s="62">
        <f>'2018'!BA43</f>
        <v>0</v>
      </c>
      <c r="BI561" s="62">
        <f>'2018'!BB43</f>
        <v>0</v>
      </c>
      <c r="BJ561" s="62">
        <f>'2018'!BC43</f>
        <v>0</v>
      </c>
      <c r="BK561" s="62">
        <f>'2018'!BD43</f>
        <v>0</v>
      </c>
      <c r="BL561" s="62">
        <f>'2018'!BE43</f>
        <v>0</v>
      </c>
      <c r="BM561" s="62">
        <f>'2018'!BF43</f>
        <v>0</v>
      </c>
      <c r="BN561" s="63">
        <f>'2018'!BG43</f>
        <v>0</v>
      </c>
      <c r="BO561" s="60">
        <f>'2018'!BH43</f>
        <v>44</v>
      </c>
      <c r="BP561" s="61">
        <f>'2018'!BI43</f>
        <v>3890</v>
      </c>
      <c r="BQ561" s="61">
        <f>'2018'!BJ43</f>
        <v>10</v>
      </c>
      <c r="BR561" s="61">
        <f>'2018'!BK43</f>
        <v>6</v>
      </c>
      <c r="BS561" s="61">
        <f>'2018'!BL43</f>
        <v>0</v>
      </c>
      <c r="BT561" s="61">
        <f>'2018'!BM43</f>
        <v>32</v>
      </c>
      <c r="BU561" s="62">
        <f>'2018'!BN43</f>
        <v>0</v>
      </c>
      <c r="BV561" s="62">
        <f>'2018'!BO43</f>
        <v>0</v>
      </c>
      <c r="BW561" s="62">
        <f>'2018'!BP43</f>
        <v>2.3199999999999998</v>
      </c>
      <c r="BX561" s="62">
        <f>'2018'!BQ43</f>
        <v>2.5</v>
      </c>
      <c r="BY561" s="62">
        <f>'2018'!BR43</f>
        <v>0</v>
      </c>
      <c r="BZ561" s="62">
        <f>'2018'!BS43</f>
        <v>0</v>
      </c>
      <c r="CA561" s="62">
        <f>'2018'!BT43</f>
        <v>0</v>
      </c>
      <c r="CB561" s="62">
        <f>'2018'!BU43</f>
        <v>90</v>
      </c>
      <c r="CC561" s="63">
        <f>'2018'!BV43</f>
        <v>10</v>
      </c>
      <c r="CD561" s="60">
        <f>'2018'!BW43</f>
        <v>116</v>
      </c>
      <c r="CE561" s="61">
        <f>'2018'!BX43</f>
        <v>3407</v>
      </c>
      <c r="CF561" s="61">
        <f>'2018'!BY43</f>
        <v>11</v>
      </c>
      <c r="CG561" s="61">
        <f>'2018'!BZ43</f>
        <v>10</v>
      </c>
      <c r="CH561" s="61">
        <f>'2018'!CA43</f>
        <v>2</v>
      </c>
      <c r="CI561" s="61">
        <f>'2018'!CB43</f>
        <v>22</v>
      </c>
      <c r="CJ561" s="62">
        <f>'2018'!CC43</f>
        <v>0</v>
      </c>
      <c r="CK561" s="62">
        <f>'2018'!CD43</f>
        <v>0</v>
      </c>
      <c r="CL561" s="62">
        <f>'2018'!CE43</f>
        <v>2.4700000000000002</v>
      </c>
      <c r="CM561" s="62">
        <f>'2018'!CF43</f>
        <v>6.2</v>
      </c>
      <c r="CN561" s="62">
        <f>'2018'!CG43</f>
        <v>9.5</v>
      </c>
      <c r="CO561" s="62">
        <f>'2018'!CH43</f>
        <v>0</v>
      </c>
      <c r="CP561" s="62">
        <f>'2018'!CI43</f>
        <v>0</v>
      </c>
      <c r="CQ561" s="62">
        <f>'2018'!CJ43</f>
        <v>86</v>
      </c>
      <c r="CR561" s="63">
        <f>'2018'!CK43</f>
        <v>14</v>
      </c>
      <c r="CS561" s="60">
        <f>'2018'!CL43</f>
        <v>55</v>
      </c>
      <c r="CT561" s="61">
        <f>'2018'!CM43</f>
        <v>3154</v>
      </c>
      <c r="CU561" s="61">
        <f>'2018'!CN43</f>
        <v>6</v>
      </c>
      <c r="CV561" s="61">
        <f>'2018'!CO43</f>
        <v>5</v>
      </c>
      <c r="CW561" s="61">
        <f>'2018'!CP43</f>
        <v>0</v>
      </c>
      <c r="CX561" s="61">
        <f>'2018'!CQ43</f>
        <v>26</v>
      </c>
      <c r="CY561" s="62">
        <f>'2018'!CR43</f>
        <v>0.48</v>
      </c>
      <c r="CZ561" s="62">
        <f>'2018'!CS43</f>
        <v>0.42</v>
      </c>
      <c r="DA561" s="62">
        <f>'2018'!CT43</f>
        <v>1.1000000000000001</v>
      </c>
      <c r="DB561" s="62">
        <f>'2018'!CU43</f>
        <v>7.2</v>
      </c>
      <c r="DC561" s="62">
        <f>'2018'!CV43</f>
        <v>0</v>
      </c>
      <c r="DD561" s="62">
        <f>'2018'!CW43</f>
        <v>0</v>
      </c>
      <c r="DE561" s="62">
        <f>'2018'!CX43</f>
        <v>0</v>
      </c>
      <c r="DF561" s="62">
        <f>'2018'!CY43</f>
        <v>85.7</v>
      </c>
      <c r="DG561" s="63">
        <f>'2018'!CZ43</f>
        <v>11.9</v>
      </c>
      <c r="DH561" s="60">
        <f>'2018'!DA43</f>
        <v>174</v>
      </c>
      <c r="DI561" s="61">
        <f>'2018'!DB43</f>
        <v>2708</v>
      </c>
      <c r="DJ561" s="61">
        <f>'2018'!DC43</f>
        <v>26</v>
      </c>
      <c r="DK561" s="61">
        <f>'2018'!DD43</f>
        <v>14</v>
      </c>
      <c r="DL561" s="61">
        <f>'2018'!DE43</f>
        <v>1</v>
      </c>
      <c r="DM561" s="61">
        <f>'2018'!DF43</f>
        <v>28</v>
      </c>
      <c r="DN561" s="62">
        <f>'2018'!DG43</f>
        <v>0.08</v>
      </c>
      <c r="DO561" s="62">
        <f>'2018'!DH43</f>
        <v>0.74</v>
      </c>
      <c r="DP561" s="62">
        <f>'2018'!DI43</f>
        <v>0.75</v>
      </c>
      <c r="DQ561" s="62">
        <f>'2018'!DJ43</f>
        <v>10.4</v>
      </c>
      <c r="DR561" s="62">
        <f>'2018'!DK43</f>
        <v>12.3</v>
      </c>
      <c r="DS561" s="62">
        <f>'2018'!DP43</f>
        <v>60</v>
      </c>
      <c r="DT561" s="62">
        <f>'2018'!DQ43</f>
        <v>17.600000000000001</v>
      </c>
      <c r="DU561" s="62">
        <f>'2018'!DR43</f>
        <v>97.5</v>
      </c>
      <c r="DV561" s="63">
        <f>'2018'!DS43</f>
        <v>2.5</v>
      </c>
    </row>
    <row r="562" spans="1:126" ht="15.75" customHeight="1" x14ac:dyDescent="0.2">
      <c r="A562" s="30">
        <f t="shared" si="57"/>
        <v>560</v>
      </c>
      <c r="B562" s="31">
        <f>'2020'!A50</f>
        <v>48</v>
      </c>
      <c r="C562" s="31">
        <v>2020</v>
      </c>
      <c r="D562" s="32" t="str">
        <f>'2020'!B50</f>
        <v>Binjimen Victor</v>
      </c>
      <c r="E562" s="32" t="str" cm="1">
        <f t="array" ref="E562">_xlfn.IFS(F562&gt;12.5,"Cornerstone",AND(F562&gt;11.995,F562&lt;12.5),"Elite",AND(F562&gt;11,F562&lt;12.995),"Elite Upside",AND(F562&gt;=9.69,F562&lt;10.999),"Upside",AND(F562&gt;8.4,F562&lt;9.999),"Upside Lite",AND(F562&gt;7.25,F562&lt;8.999),"Outlier",AND(F562&gt;=6,F562&lt;7.25),"Outlier Lite",F562&lt;6.999,"Purgatory")</f>
        <v>Purgatory</v>
      </c>
      <c r="F562" s="33">
        <f>'2020'!C50</f>
        <v>3.6857142857142859</v>
      </c>
      <c r="G562" s="33">
        <f t="shared" si="58"/>
        <v>8.9</v>
      </c>
      <c r="H562" s="303">
        <f t="shared" si="59"/>
        <v>-2.7239031616473826</v>
      </c>
      <c r="I562" s="34" t="str">
        <f>'2020'!D50</f>
        <v>Ohio State</v>
      </c>
      <c r="J562" s="35">
        <f>'2020'!E50</f>
        <v>2</v>
      </c>
      <c r="K562" s="36">
        <f>'2020'!F50</f>
        <v>35445</v>
      </c>
      <c r="L562" s="37">
        <f>'2020'!G50</f>
        <v>28.717808219178082</v>
      </c>
      <c r="M562" s="37" t="str">
        <f>'2020'!H50</f>
        <v>SR</v>
      </c>
      <c r="N562" s="37">
        <f>'2020'!I50</f>
        <v>23.284931506849315</v>
      </c>
      <c r="O562" s="37" t="str">
        <f>'2020'!J50</f>
        <v>Wide</v>
      </c>
      <c r="P562" s="37" t="str">
        <f>'2020'!K50</f>
        <v>PROTO X</v>
      </c>
      <c r="Q562" s="37" t="str">
        <f>'2020'!L50</f>
        <v>Elite Separator</v>
      </c>
      <c r="R562" s="55">
        <f>'2020'!M50</f>
        <v>76</v>
      </c>
      <c r="S562" s="55">
        <f>'2020'!N50</f>
        <v>198</v>
      </c>
      <c r="T562" s="231">
        <f t="shared" si="60"/>
        <v>24.101049725645158</v>
      </c>
      <c r="U562" s="35">
        <f>'2020'!O50</f>
        <v>4.5999999999999996</v>
      </c>
      <c r="V562" s="56">
        <f>'2020'!P50</f>
        <v>0</v>
      </c>
      <c r="W562" s="57">
        <f>'2020'!Q50</f>
        <v>0</v>
      </c>
      <c r="X562" s="58">
        <f>'2020'!R50</f>
        <v>2.3013304566702624E-2</v>
      </c>
      <c r="Y562" s="58">
        <f>'2020'!S50</f>
        <v>9.4862734438706173E-2</v>
      </c>
      <c r="Z562" s="58">
        <f>'2020'!T50</f>
        <v>6.9411764705882353E-2</v>
      </c>
      <c r="AA562" s="58">
        <f>'2020'!U50</f>
        <v>0.15553745928338764</v>
      </c>
      <c r="AB562" s="58">
        <f>'2020'!V50</f>
        <v>0.15553745928338764</v>
      </c>
      <c r="AC562" s="59">
        <f>'2020'!W50</f>
        <v>0.15553745928338764</v>
      </c>
      <c r="AD562" s="42" t="str">
        <f>'2020'!X50</f>
        <v>N/A</v>
      </c>
      <c r="AE562" s="43">
        <f>'2020'!Y50</f>
        <v>2.58</v>
      </c>
      <c r="AF562" s="43">
        <f>'2020'!Z50</f>
        <v>4.7</v>
      </c>
      <c r="AG562" s="43">
        <f>'2020'!AA50</f>
        <v>15.7</v>
      </c>
      <c r="AH562" s="43">
        <f>'2020'!AB50</f>
        <v>1.2</v>
      </c>
      <c r="AI562" s="43">
        <f>'2020'!AC50</f>
        <v>1.61</v>
      </c>
      <c r="AJ562" s="44">
        <f>'2020'!AD50</f>
        <v>3.6020942408376964E-2</v>
      </c>
      <c r="AK562" s="44">
        <f>'2020'!AE50</f>
        <v>0.19361256544502617</v>
      </c>
      <c r="AL562" s="45">
        <f>'2020'!AF50</f>
        <v>7.9000000000000001E-2</v>
      </c>
      <c r="AM562" s="46">
        <f t="shared" si="64"/>
        <v>0.75</v>
      </c>
      <c r="AN562" s="45">
        <f>'2020'!AG50</f>
        <v>0.86349999999999993</v>
      </c>
      <c r="AO562" s="45">
        <f>'2020'!AH50</f>
        <v>0.13650000000000001</v>
      </c>
      <c r="AP562" s="43">
        <f>'2020'!AI50</f>
        <v>88.443080177672357</v>
      </c>
      <c r="AQ562" s="47">
        <f>'2020'!AJ50</f>
        <v>92.993638200173919</v>
      </c>
      <c r="AR562" s="48">
        <f>'2020'!AK50</f>
        <v>4</v>
      </c>
      <c r="AS562" s="49">
        <f>'2020'!AL50</f>
        <v>0</v>
      </c>
      <c r="AT562" s="49">
        <f>'2020'!AM50</f>
        <v>5</v>
      </c>
      <c r="AU562" s="49">
        <f>'2020'!AN50</f>
        <v>2</v>
      </c>
      <c r="AV562" s="49">
        <f>'2020'!AO50</f>
        <v>6</v>
      </c>
      <c r="AW562" s="49">
        <f>'2020'!AP50</f>
        <v>5</v>
      </c>
      <c r="AX562" s="49">
        <f>'2020'!AQ50</f>
        <v>0</v>
      </c>
      <c r="AY562" s="50">
        <f>'2020'!AR50</f>
        <v>0</v>
      </c>
      <c r="AZ562" s="60">
        <f>'2020'!AS50</f>
        <v>0</v>
      </c>
      <c r="BA562" s="61">
        <f>'2020'!AT50</f>
        <v>2455</v>
      </c>
      <c r="BB562" s="61">
        <f>'2020'!AU50</f>
        <v>0</v>
      </c>
      <c r="BC562" s="61">
        <f>'2020'!AV50</f>
        <v>0</v>
      </c>
      <c r="BD562" s="61">
        <f>'2020'!AW50</f>
        <v>0</v>
      </c>
      <c r="BE562" s="61">
        <f>'2020'!AX50</f>
        <v>0</v>
      </c>
      <c r="BF562" s="62">
        <f>'2020'!AY50</f>
        <v>0</v>
      </c>
      <c r="BG562" s="62">
        <f>'2020'!AZ50</f>
        <v>0</v>
      </c>
      <c r="BH562" s="62">
        <f>'2020'!BA50</f>
        <v>0</v>
      </c>
      <c r="BI562" s="62">
        <f>'2020'!BB50</f>
        <v>0</v>
      </c>
      <c r="BJ562" s="62">
        <f>'2020'!BC50</f>
        <v>0</v>
      </c>
      <c r="BK562" s="62">
        <f>'2020'!BD50</f>
        <v>0</v>
      </c>
      <c r="BL562" s="62">
        <f>'2020'!BE50</f>
        <v>0</v>
      </c>
      <c r="BM562" s="62">
        <f>'2020'!BF50</f>
        <v>0</v>
      </c>
      <c r="BN562" s="63">
        <f>'2020'!BG50</f>
        <v>0</v>
      </c>
      <c r="BO562" s="60">
        <f>'2020'!BH50</f>
        <v>64</v>
      </c>
      <c r="BP562" s="61">
        <f>'2020'!BI50</f>
        <v>2781</v>
      </c>
      <c r="BQ562" s="61">
        <f>'2020'!BJ50</f>
        <v>8</v>
      </c>
      <c r="BR562" s="61">
        <f>'2020'!BK50</f>
        <v>4</v>
      </c>
      <c r="BS562" s="61">
        <f>'2020'!BL50</f>
        <v>1</v>
      </c>
      <c r="BT562" s="61">
        <f>'2020'!BM50</f>
        <v>26</v>
      </c>
      <c r="BU562" s="62">
        <f>'2020'!BN50</f>
        <v>0.73</v>
      </c>
      <c r="BV562" s="62">
        <f>'2020'!BO50</f>
        <v>0.61</v>
      </c>
      <c r="BW562" s="62">
        <f>'2020'!BP50</f>
        <v>1.42</v>
      </c>
      <c r="BX562" s="62">
        <f>'2020'!BQ50</f>
        <v>0.3</v>
      </c>
      <c r="BY562" s="62">
        <f>'2020'!BR50</f>
        <v>0</v>
      </c>
      <c r="BZ562" s="62">
        <f>'2020'!BS50</f>
        <v>0</v>
      </c>
      <c r="CA562" s="62">
        <f>'2020'!BT50</f>
        <v>0</v>
      </c>
      <c r="CB562" s="62">
        <f>'2020'!BU50</f>
        <v>89.4</v>
      </c>
      <c r="CC562" s="63">
        <f>'2020'!BV50</f>
        <v>10.6</v>
      </c>
      <c r="CD562" s="60">
        <f>'2020'!BW50</f>
        <v>349</v>
      </c>
      <c r="CE562" s="61">
        <f>'2020'!BX50</f>
        <v>3679</v>
      </c>
      <c r="CF562" s="61">
        <f>'2020'!BY50</f>
        <v>46</v>
      </c>
      <c r="CG562" s="61">
        <f>'2020'!BZ50</f>
        <v>23</v>
      </c>
      <c r="CH562" s="61">
        <f>'2020'!CA50</f>
        <v>7</v>
      </c>
      <c r="CI562" s="61">
        <f>'2020'!CB50</f>
        <v>39</v>
      </c>
      <c r="CJ562" s="62">
        <f>'2020'!CC50</f>
        <v>0.88</v>
      </c>
      <c r="CK562" s="62">
        <f>'2020'!CD50</f>
        <v>1.1299999999999999</v>
      </c>
      <c r="CL562" s="62">
        <f>'2020'!CE50</f>
        <v>1.46</v>
      </c>
      <c r="CM562" s="62">
        <f>'2020'!CF50</f>
        <v>4.2</v>
      </c>
      <c r="CN562" s="62">
        <f>'2020'!CG50</f>
        <v>14.8</v>
      </c>
      <c r="CO562" s="62">
        <f>'2020'!CL50</f>
        <v>50</v>
      </c>
      <c r="CP562" s="62">
        <f>'2020'!CM50</f>
        <v>11.5</v>
      </c>
      <c r="CQ562" s="62">
        <f>'2020'!CN50</f>
        <v>89.9</v>
      </c>
      <c r="CR562" s="63">
        <f>'2020'!CO50</f>
        <v>10.1</v>
      </c>
      <c r="CS562" s="60">
        <f>'2020'!CP50</f>
        <v>354</v>
      </c>
      <c r="CT562" s="61">
        <f>'2020'!CQ50</f>
        <v>5100</v>
      </c>
      <c r="CU562" s="61">
        <f>'2020'!CR50</f>
        <v>40</v>
      </c>
      <c r="CV562" s="61">
        <f>'2020'!CS50</f>
        <v>21</v>
      </c>
      <c r="CW562" s="61">
        <f>'2020'!CT50</f>
        <v>4</v>
      </c>
      <c r="CX562" s="61">
        <f>'2020'!CU50</f>
        <v>51</v>
      </c>
      <c r="CY562" s="62">
        <f>'2020'!CV50</f>
        <v>0.99</v>
      </c>
      <c r="CZ562" s="62">
        <f>'2020'!CW50</f>
        <v>0.95</v>
      </c>
      <c r="DA562" s="62">
        <f>'2020'!CX50</f>
        <v>1.29</v>
      </c>
      <c r="DB562" s="62">
        <f>'2020'!CY50</f>
        <v>4.0999999999999996</v>
      </c>
      <c r="DC562" s="62">
        <f>'2020'!CZ50</f>
        <v>15</v>
      </c>
      <c r="DD562" s="62">
        <f>'2020'!DE50</f>
        <v>40</v>
      </c>
      <c r="DE562" s="62">
        <f>'2020'!DF50</f>
        <v>12.5</v>
      </c>
      <c r="DF562" s="62">
        <f>'2020'!DG50</f>
        <v>85.7</v>
      </c>
      <c r="DG562" s="63">
        <f>'2020'!DH50</f>
        <v>14.3</v>
      </c>
      <c r="DH562" s="60">
        <f>'2020'!DI50</f>
        <v>573</v>
      </c>
      <c r="DI562" s="61">
        <f>'2020'!DJ50</f>
        <v>3684</v>
      </c>
      <c r="DJ562" s="61">
        <f>'2020'!DK50</f>
        <v>51</v>
      </c>
      <c r="DK562" s="61">
        <f>'2020'!DL50</f>
        <v>35</v>
      </c>
      <c r="DL562" s="61">
        <f>'2020'!DM50</f>
        <v>6</v>
      </c>
      <c r="DM562" s="61">
        <f>'2020'!DN50</f>
        <v>48</v>
      </c>
      <c r="DN562" s="62">
        <f>'2020'!DO50</f>
        <v>1.2</v>
      </c>
      <c r="DO562" s="62">
        <f>'2020'!DP50</f>
        <v>1.61</v>
      </c>
      <c r="DP562" s="62">
        <f>'2020'!DQ50</f>
        <v>2.58</v>
      </c>
      <c r="DQ562" s="62">
        <f>'2020'!DR50</f>
        <v>4.7</v>
      </c>
      <c r="DR562" s="62">
        <f>'2020'!DS50</f>
        <v>15.7</v>
      </c>
      <c r="DS562" s="62">
        <f>'2020'!DX50</f>
        <v>75</v>
      </c>
      <c r="DT562" s="62">
        <f>'2020'!DY50</f>
        <v>7.9</v>
      </c>
      <c r="DU562" s="62">
        <f>'2020'!DZ50</f>
        <v>87</v>
      </c>
      <c r="DV562" s="63">
        <f>'2020'!EA50</f>
        <v>13</v>
      </c>
    </row>
    <row r="563" spans="1:126" ht="15.75" customHeight="1" x14ac:dyDescent="0.2">
      <c r="A563" s="30">
        <f t="shared" si="57"/>
        <v>561</v>
      </c>
      <c r="B563" s="31">
        <f>'2015'!A32</f>
        <v>30</v>
      </c>
      <c r="C563" s="31">
        <v>2015</v>
      </c>
      <c r="D563" s="32" t="str">
        <f>'2015'!B32</f>
        <v>Kaelin Clay</v>
      </c>
      <c r="E563" s="32" t="str" cm="1">
        <f t="array" ref="E563">_xlfn.IFS(F563&gt;12.5,"Cornerstone",AND(F563&gt;11.995,F563&lt;12.5),"Elite",AND(F563&gt;11,F563&lt;12.995),"Elite Upside",AND(F563&gt;=9.69,F563&lt;10.999),"Upside",AND(F563&gt;8.4,F563&lt;9.999),"Upside Lite",AND(F563&gt;7.25,F563&lt;8.999),"Outlier",AND(F563&gt;=6,F563&lt;7.25),"Outlier Lite",F563&lt;6.999,"Purgatory")</f>
        <v>Purgatory</v>
      </c>
      <c r="F563" s="33">
        <f>'2015'!C32</f>
        <v>3.6842857142857142</v>
      </c>
      <c r="G563" s="33">
        <f t="shared" si="58"/>
        <v>8.6999999999999993</v>
      </c>
      <c r="H563" s="303">
        <f t="shared" si="59"/>
        <v>-2.7247230965743556</v>
      </c>
      <c r="I563" s="34" t="str">
        <f>'2015'!D32</f>
        <v>Utah</v>
      </c>
      <c r="J563" s="35">
        <f>'2015'!E32</f>
        <v>5</v>
      </c>
      <c r="K563" s="36">
        <f>'2015'!F32</f>
        <v>33605</v>
      </c>
      <c r="L563" s="37">
        <f>'2015'!G32</f>
        <v>33.758904109589039</v>
      </c>
      <c r="M563" s="37" t="str">
        <f>'2015'!H32</f>
        <v>SR</v>
      </c>
      <c r="N563" s="37">
        <f>'2015'!I32</f>
        <v>23.331506849315069</v>
      </c>
      <c r="O563" s="37" t="str">
        <f>'2015'!J32</f>
        <v>Slot</v>
      </c>
      <c r="P563" s="37" t="str">
        <f>'2015'!K32</f>
        <v>PROTO Z</v>
      </c>
      <c r="Q563" s="37" t="str">
        <f>'2015'!L32</f>
        <v>N/A</v>
      </c>
      <c r="R563" s="55">
        <f>'2015'!M32</f>
        <v>70</v>
      </c>
      <c r="S563" s="55">
        <f>'2015'!N32</f>
        <v>195</v>
      </c>
      <c r="T563" s="231">
        <f t="shared" si="60"/>
        <v>27.979276774880077</v>
      </c>
      <c r="U563" s="37">
        <f>'2015'!O32</f>
        <v>4.51</v>
      </c>
      <c r="V563" s="56">
        <f>'2015'!P32</f>
        <v>6</v>
      </c>
      <c r="W563" s="57">
        <f>'2015'!Q32</f>
        <v>0</v>
      </c>
      <c r="X563" s="58">
        <f>'2015'!R32</f>
        <v>0</v>
      </c>
      <c r="Y563" s="58">
        <f>'2015'!S32</f>
        <v>0</v>
      </c>
      <c r="Z563" s="58">
        <f>'2015'!T32</f>
        <v>0</v>
      </c>
      <c r="AA563" s="58">
        <f>'2015'!U32</f>
        <v>0.20233463035019456</v>
      </c>
      <c r="AB563" s="58">
        <f>'2015'!V32</f>
        <v>0.20233463035019456</v>
      </c>
      <c r="AC563" s="59">
        <f>'2015'!W32</f>
        <v>0.19221789883268481</v>
      </c>
      <c r="AD563" s="42">
        <f>'2015'!X32</f>
        <v>22.67945205479452</v>
      </c>
      <c r="AE563" s="43">
        <f>'2015'!Y32</f>
        <v>1.59</v>
      </c>
      <c r="AF563" s="43">
        <f>'2015'!Z32</f>
        <v>5.7</v>
      </c>
      <c r="AG563" s="43">
        <f>'2015'!AA32</f>
        <v>10.199999999999999</v>
      </c>
      <c r="AH563" s="43">
        <f>'2015'!AB32</f>
        <v>0</v>
      </c>
      <c r="AI563" s="43">
        <f>'2015'!AC32</f>
        <v>0</v>
      </c>
      <c r="AJ563" s="44" t="str">
        <f>'2015'!AD32</f>
        <v>N/A</v>
      </c>
      <c r="AK563" s="44" t="str">
        <f>'2015'!AE32</f>
        <v>N/A</v>
      </c>
      <c r="AL563" s="45">
        <f>'2015'!AF32</f>
        <v>8.5000000000000006E-2</v>
      </c>
      <c r="AM563" s="46">
        <f>DS563</f>
        <v>0</v>
      </c>
      <c r="AN563" s="45">
        <f>'2015'!AG32</f>
        <v>0.10300000000000001</v>
      </c>
      <c r="AO563" s="45">
        <f>'2015'!AH32</f>
        <v>0.89700000000000002</v>
      </c>
      <c r="AP563" s="43">
        <f>'2015'!AI32</f>
        <v>94.266729419925326</v>
      </c>
      <c r="AQ563" s="47">
        <f>'2015'!AJ32</f>
        <v>87.614198207166439</v>
      </c>
      <c r="AR563" s="48">
        <f>'2015'!AK32</f>
        <v>5</v>
      </c>
      <c r="AS563" s="49">
        <f>'2015'!AL32</f>
        <v>1</v>
      </c>
      <c r="AT563" s="49">
        <f>'2015'!AM32</f>
        <v>2</v>
      </c>
      <c r="AU563" s="49">
        <f>'2015'!AN32</f>
        <v>4</v>
      </c>
      <c r="AV563" s="49">
        <f>'2015'!AO32</f>
        <v>7</v>
      </c>
      <c r="AW563" s="49">
        <f>'2015'!AP32</f>
        <v>4</v>
      </c>
      <c r="AX563" s="49">
        <f>'2015'!AQ32</f>
        <v>2</v>
      </c>
      <c r="AY563" s="50">
        <f>'2015'!AR32</f>
        <v>0</v>
      </c>
      <c r="AZ563" s="60">
        <f>'2015'!AS32</f>
        <v>0</v>
      </c>
      <c r="BA563" s="61">
        <f>'2015'!AT32</f>
        <v>1</v>
      </c>
      <c r="BB563" s="61">
        <f>'2015'!AU32</f>
        <v>0</v>
      </c>
      <c r="BC563" s="61">
        <f>'2015'!AV32</f>
        <v>0</v>
      </c>
      <c r="BD563" s="61">
        <f>'2015'!AW32</f>
        <v>0</v>
      </c>
      <c r="BE563" s="61">
        <f>'2015'!AX32</f>
        <v>0</v>
      </c>
      <c r="BF563" s="62">
        <f>'2015'!AY32</f>
        <v>0</v>
      </c>
      <c r="BG563" s="62">
        <f>'2015'!AZ32</f>
        <v>0</v>
      </c>
      <c r="BH563" s="62">
        <f>'2015'!BA32</f>
        <v>0</v>
      </c>
      <c r="BI563" s="62">
        <f>'2015'!BB32</f>
        <v>0</v>
      </c>
      <c r="BJ563" s="62">
        <f>'2015'!BC32</f>
        <v>0</v>
      </c>
      <c r="BK563" s="62">
        <f>'2015'!BD32</f>
        <v>0</v>
      </c>
      <c r="BL563" s="62">
        <f>'2015'!BE32</f>
        <v>0</v>
      </c>
      <c r="BM563" s="62">
        <f>'2015'!BF32</f>
        <v>0</v>
      </c>
      <c r="BN563" s="63">
        <f>'2015'!BG32</f>
        <v>0</v>
      </c>
      <c r="BO563" s="60">
        <f>'2015'!BH32</f>
        <v>0</v>
      </c>
      <c r="BP563" s="61">
        <f>'2015'!BI32</f>
        <v>1</v>
      </c>
      <c r="BQ563" s="61">
        <f>'2015'!BJ32</f>
        <v>0</v>
      </c>
      <c r="BR563" s="61">
        <f>'2015'!BK32</f>
        <v>0</v>
      </c>
      <c r="BS563" s="61">
        <f>'2015'!BL32</f>
        <v>0</v>
      </c>
      <c r="BT563" s="61">
        <f>'2015'!BM32</f>
        <v>0</v>
      </c>
      <c r="BU563" s="62">
        <f>'2015'!BN32</f>
        <v>0</v>
      </c>
      <c r="BV563" s="62">
        <f>'2015'!BO32</f>
        <v>0</v>
      </c>
      <c r="BW563" s="62">
        <f>'2015'!BP32</f>
        <v>0</v>
      </c>
      <c r="BX563" s="62">
        <f>'2015'!BQ32</f>
        <v>0</v>
      </c>
      <c r="BY563" s="62">
        <f>'2015'!BR32</f>
        <v>0</v>
      </c>
      <c r="BZ563" s="62">
        <f>'2015'!BS32</f>
        <v>0</v>
      </c>
      <c r="CA563" s="62">
        <f>'2015'!BT32</f>
        <v>0</v>
      </c>
      <c r="CB563" s="62">
        <f>'2015'!BU32</f>
        <v>0</v>
      </c>
      <c r="CC563" s="63">
        <f>'2015'!BV32</f>
        <v>0</v>
      </c>
      <c r="CD563" s="60">
        <f>'2015'!BW32</f>
        <v>0</v>
      </c>
      <c r="CE563" s="61">
        <f>'2015'!BX32</f>
        <v>1</v>
      </c>
      <c r="CF563" s="61">
        <f>'2015'!BY32</f>
        <v>0</v>
      </c>
      <c r="CG563" s="61">
        <f>'2015'!BZ32</f>
        <v>0</v>
      </c>
      <c r="CH563" s="61">
        <f>'2015'!CA32</f>
        <v>0</v>
      </c>
      <c r="CI563" s="61">
        <f>'2015'!CB32</f>
        <v>0</v>
      </c>
      <c r="CJ563" s="62">
        <f>'2015'!CC32</f>
        <v>0</v>
      </c>
      <c r="CK563" s="62">
        <f>'2015'!CD32</f>
        <v>0</v>
      </c>
      <c r="CL563" s="62">
        <f>'2015'!CE32</f>
        <v>0</v>
      </c>
      <c r="CM563" s="62">
        <f>'2015'!CF32</f>
        <v>0</v>
      </c>
      <c r="CN563" s="62">
        <f>'2015'!CG32</f>
        <v>0</v>
      </c>
      <c r="CO563" s="62">
        <f>'2015'!CH32</f>
        <v>0</v>
      </c>
      <c r="CP563" s="62">
        <f>'2015'!CI32</f>
        <v>0</v>
      </c>
      <c r="CQ563" s="62">
        <f>'2015'!CJ32</f>
        <v>0</v>
      </c>
      <c r="CR563" s="63">
        <f>'2015'!CK32</f>
        <v>0</v>
      </c>
      <c r="CS563" s="60">
        <f>'2015'!CL32</f>
        <v>0</v>
      </c>
      <c r="CT563" s="61">
        <f>'2015'!CM32</f>
        <v>1</v>
      </c>
      <c r="CU563" s="61">
        <f>'2015'!CN32</f>
        <v>0</v>
      </c>
      <c r="CV563" s="61">
        <f>'2015'!CO32</f>
        <v>0</v>
      </c>
      <c r="CW563" s="61">
        <f>'2015'!CP32</f>
        <v>0</v>
      </c>
      <c r="CX563" s="61">
        <f>'2015'!CQ32</f>
        <v>0</v>
      </c>
      <c r="CY563" s="62">
        <f>'2015'!CR32</f>
        <v>0</v>
      </c>
      <c r="CZ563" s="62">
        <f>'2015'!CS32</f>
        <v>0</v>
      </c>
      <c r="DA563" s="62">
        <f>'2015'!CT32</f>
        <v>0</v>
      </c>
      <c r="DB563" s="62">
        <f>'2015'!CU32</f>
        <v>0</v>
      </c>
      <c r="DC563" s="62">
        <f>'2015'!CV32</f>
        <v>0</v>
      </c>
      <c r="DD563" s="62">
        <f>'2015'!CW32</f>
        <v>0</v>
      </c>
      <c r="DE563" s="62">
        <f>'2015'!CX32</f>
        <v>0</v>
      </c>
      <c r="DF563" s="62">
        <f>'2015'!CY32</f>
        <v>0</v>
      </c>
      <c r="DG563" s="63">
        <f>'2015'!CZ32</f>
        <v>0</v>
      </c>
      <c r="DH563" s="60">
        <f>'2015'!DA32</f>
        <v>520</v>
      </c>
      <c r="DI563" s="61">
        <f>'2015'!DB32</f>
        <v>2570</v>
      </c>
      <c r="DJ563" s="61">
        <f>'2015'!DC32</f>
        <v>70</v>
      </c>
      <c r="DK563" s="61">
        <f>'2015'!DD32</f>
        <v>43</v>
      </c>
      <c r="DL563" s="61">
        <f>'2015'!DE32</f>
        <v>4</v>
      </c>
      <c r="DM563" s="61">
        <f>'2015'!DF32</f>
        <v>0</v>
      </c>
      <c r="DN563" s="62">
        <f>'2015'!DG32</f>
        <v>0</v>
      </c>
      <c r="DO563" s="62">
        <f>'2015'!DH32</f>
        <v>0</v>
      </c>
      <c r="DP563" s="62">
        <f>'2015'!DI32</f>
        <v>1.59</v>
      </c>
      <c r="DQ563" s="62">
        <f>'2015'!DJ32</f>
        <v>5.7</v>
      </c>
      <c r="DR563" s="62">
        <f>'2015'!DK32</f>
        <v>10.199999999999999</v>
      </c>
      <c r="DS563" s="62">
        <f>'2015'!DL32</f>
        <v>0</v>
      </c>
      <c r="DT563" s="62">
        <f>'2015'!DM32</f>
        <v>8.5</v>
      </c>
      <c r="DU563" s="62">
        <f>'2015'!DN32</f>
        <v>10.3</v>
      </c>
      <c r="DV563" s="63">
        <f>'2015'!DO32</f>
        <v>89.7</v>
      </c>
    </row>
    <row r="564" spans="1:126" ht="15.75" customHeight="1" x14ac:dyDescent="0.2">
      <c r="A564" s="30">
        <f t="shared" si="57"/>
        <v>562</v>
      </c>
      <c r="B564" s="31">
        <f>'2025'!A65</f>
        <v>63</v>
      </c>
      <c r="C564" s="31">
        <v>2025</v>
      </c>
      <c r="D564" s="32" t="str">
        <f>'2025'!B65</f>
        <v>Traeshon Holden</v>
      </c>
      <c r="E564" s="32" t="str" cm="1">
        <f t="array" ref="E564">_xlfn.IFS(F564&gt;12.5,"Cornerstone",AND(F564&gt;11.995,F564&lt;12.5),"Elite",AND(F564&gt;11,F564&lt;12.995),"Elite Upside",AND(F564&gt;=9.69,F564&lt;10.999),"Upside",AND(F564&gt;8.4,F564&lt;9.999),"Upside Lite",AND(F564&gt;7.25,F564&lt;8.999),"Outlier",AND(F564&gt;=6,F564&lt;7.25),"Outlier Lite",F564&lt;6.999,"Purgatory")</f>
        <v>Purgatory</v>
      </c>
      <c r="F564" s="33">
        <f>'2025'!C65</f>
        <v>3.6785714285714288</v>
      </c>
      <c r="G564" s="33">
        <f t="shared" si="58"/>
        <v>8.6</v>
      </c>
      <c r="H564" s="303">
        <f t="shared" si="59"/>
        <v>-2.7280028362822457</v>
      </c>
      <c r="I564" s="34" t="str">
        <f>'2025'!D65</f>
        <v>Oregon</v>
      </c>
      <c r="J564" s="35">
        <f>'2025'!E65</f>
        <v>2</v>
      </c>
      <c r="K564" s="36">
        <f>'2025'!F65</f>
        <v>37115</v>
      </c>
      <c r="L564" s="37">
        <f>'2025'!G65</f>
        <v>24.142465753424659</v>
      </c>
      <c r="M564" s="37" t="str">
        <f>'2025'!H65</f>
        <v>SR</v>
      </c>
      <c r="N564" s="37">
        <f>'2025'!I65</f>
        <v>23.723287671232878</v>
      </c>
      <c r="O564" s="37" t="str">
        <f>'2025'!J65</f>
        <v>Hybrid</v>
      </c>
      <c r="P564" s="37" t="str">
        <f>'2025'!K65</f>
        <v>SLOB</v>
      </c>
      <c r="Q564" s="37" t="str">
        <f>'2025'!L65</f>
        <v>Poor Earner</v>
      </c>
      <c r="R564" s="55">
        <f>'2025'!M65</f>
        <v>74</v>
      </c>
      <c r="S564" s="55">
        <f>'2025'!N65</f>
        <v>205</v>
      </c>
      <c r="T564" s="231">
        <f t="shared" si="60"/>
        <v>26.320150887197322</v>
      </c>
      <c r="U564" s="37">
        <f>'2025'!O65</f>
        <v>4.57</v>
      </c>
      <c r="V564" s="56">
        <f>'2025'!P65</f>
        <v>0</v>
      </c>
      <c r="W564" s="57">
        <f>'2025'!Q65</f>
        <v>0</v>
      </c>
      <c r="X564" s="58">
        <f>'2025'!R65</f>
        <v>4.7112162428543269E-2</v>
      </c>
      <c r="Y564" s="58">
        <f>'2025'!S65</f>
        <v>0.11758436944937833</v>
      </c>
      <c r="Z564" s="58">
        <f>'2025'!T65</f>
        <v>9.2649783817171094E-2</v>
      </c>
      <c r="AA564" s="58">
        <f>'2025'!U65</f>
        <v>0.19760561442135682</v>
      </c>
      <c r="AB564" s="58">
        <f>'2025'!V65</f>
        <v>0.19760561442135682</v>
      </c>
      <c r="AC564" s="59">
        <f>'2025'!W65</f>
        <v>0.19760561442135682</v>
      </c>
      <c r="AD564" s="42" t="str">
        <f>'2025'!X65</f>
        <v>N/A</v>
      </c>
      <c r="AE564" s="43">
        <f>'2025'!Y65</f>
        <v>1.99</v>
      </c>
      <c r="AF564" s="43">
        <f>'2025'!Z65</f>
        <v>6.8</v>
      </c>
      <c r="AG564" s="43">
        <f>'2025'!AA65</f>
        <v>11.5</v>
      </c>
      <c r="AH564" s="43">
        <f>'2025'!AB65</f>
        <v>1.23</v>
      </c>
      <c r="AI564" s="43">
        <f>'2025'!AC65</f>
        <v>0</v>
      </c>
      <c r="AJ564" s="44">
        <f>'2025'!AD65</f>
        <v>2.2172701949860724E-2</v>
      </c>
      <c r="AK564" s="44">
        <f>'2025'!AE65</f>
        <v>0.12749303621169916</v>
      </c>
      <c r="AL564" s="45">
        <f>'2025'!AF65</f>
        <v>6.3E-2</v>
      </c>
      <c r="AM564" s="46">
        <f t="shared" ref="AM564:AM571" si="65">DS564/100</f>
        <v>0.625</v>
      </c>
      <c r="AN564" s="45">
        <f>'2025'!AG65</f>
        <v>0.67349999999999999</v>
      </c>
      <c r="AO564" s="45">
        <f>'2025'!AH65</f>
        <v>0.32200000000000001</v>
      </c>
      <c r="AP564" s="43">
        <f>'2025'!AI65</f>
        <v>93.998095935731442</v>
      </c>
      <c r="AQ564" s="47">
        <f>'2025'!AJ65</f>
        <v>94.958889566914493</v>
      </c>
      <c r="AR564" s="48">
        <f>'2025'!AK65</f>
        <v>5</v>
      </c>
      <c r="AS564" s="49">
        <f>'2025'!AL65</f>
        <v>0</v>
      </c>
      <c r="AT564" s="49">
        <f>'2025'!AM65</f>
        <v>3</v>
      </c>
      <c r="AU564" s="49">
        <f>'2025'!AN65</f>
        <v>5</v>
      </c>
      <c r="AV564" s="49">
        <f>'2025'!AO65</f>
        <v>6</v>
      </c>
      <c r="AW564" s="49">
        <f>'2025'!AP65</f>
        <v>5</v>
      </c>
      <c r="AX564" s="49">
        <f>'2025'!AQ65</f>
        <v>0</v>
      </c>
      <c r="AY564" s="50">
        <f>'2025'!AR65</f>
        <v>0</v>
      </c>
      <c r="AZ564" s="60">
        <f>'2025'!AS65</f>
        <v>0</v>
      </c>
      <c r="BA564" s="61">
        <f>'2025'!AT65</f>
        <v>1</v>
      </c>
      <c r="BB564" s="61">
        <f>'2025'!AU65</f>
        <v>0</v>
      </c>
      <c r="BC564" s="61">
        <f>'2025'!AV65</f>
        <v>0</v>
      </c>
      <c r="BD564" s="61">
        <f>'2025'!AW65</f>
        <v>0</v>
      </c>
      <c r="BE564" s="61">
        <f>'2025'!AX65</f>
        <v>0</v>
      </c>
      <c r="BF564" s="62">
        <f>'2025'!AY65</f>
        <v>0</v>
      </c>
      <c r="BG564" s="62">
        <f>'2025'!AZ65</f>
        <v>0</v>
      </c>
      <c r="BH564" s="62">
        <f>'2025'!BA65</f>
        <v>0</v>
      </c>
      <c r="BI564" s="62">
        <f>'2025'!BB65</f>
        <v>0</v>
      </c>
      <c r="BJ564" s="62">
        <f>'2025'!BC65</f>
        <v>0</v>
      </c>
      <c r="BK564" s="62">
        <f>'2025'!BH65</f>
        <v>0</v>
      </c>
      <c r="BL564" s="62">
        <f>'2025'!BI65</f>
        <v>0</v>
      </c>
      <c r="BM564" s="62">
        <f>'2025'!BJ65</f>
        <v>0</v>
      </c>
      <c r="BN564" s="63">
        <f>'2025'!BK65</f>
        <v>0</v>
      </c>
      <c r="BO564" s="60">
        <f>'2025'!BL65</f>
        <v>239</v>
      </c>
      <c r="BP564" s="61">
        <f>'2025'!BM65</f>
        <v>5073</v>
      </c>
      <c r="BQ564" s="61">
        <f>'2025'!BN65</f>
        <v>26</v>
      </c>
      <c r="BR564" s="61">
        <f>'2025'!BO65</f>
        <v>21</v>
      </c>
      <c r="BS564" s="61">
        <f>'2025'!BP65</f>
        <v>1</v>
      </c>
      <c r="BT564" s="61">
        <f>'2025'!BQ65</f>
        <v>48</v>
      </c>
      <c r="BU564" s="62">
        <f>'2025'!BR65</f>
        <v>0</v>
      </c>
      <c r="BV564" s="62">
        <f>'2025'!BS65</f>
        <v>0</v>
      </c>
      <c r="BW564" s="62">
        <f>'2025'!BT65</f>
        <v>1.84</v>
      </c>
      <c r="BX564" s="62">
        <f>'2025'!BU65</f>
        <v>6.2</v>
      </c>
      <c r="BY564" s="62">
        <f>'2025'!BV65</f>
        <v>6.9</v>
      </c>
      <c r="BZ564" s="62">
        <f>'2025'!CA65</f>
        <v>0</v>
      </c>
      <c r="CA564" s="62">
        <f>'2025'!CB65</f>
        <v>4.5</v>
      </c>
      <c r="CB564" s="62">
        <f>'2025'!CC65</f>
        <v>81</v>
      </c>
      <c r="CC564" s="63">
        <f>'2025'!CD65</f>
        <v>17.5</v>
      </c>
      <c r="CD564" s="60">
        <f>'2025'!CE65</f>
        <v>331</v>
      </c>
      <c r="CE564" s="61">
        <f>'2025'!CF65</f>
        <v>2815</v>
      </c>
      <c r="CF564" s="61">
        <f>'2025'!CG65</f>
        <v>37</v>
      </c>
      <c r="CG564" s="61">
        <f>'2025'!CH65</f>
        <v>25</v>
      </c>
      <c r="CH564" s="61">
        <f>'2025'!CI65</f>
        <v>6</v>
      </c>
      <c r="CI564" s="61">
        <f>'2025'!CJ65</f>
        <v>28</v>
      </c>
      <c r="CJ564" s="62">
        <f>'2025'!CK65</f>
        <v>0.87</v>
      </c>
      <c r="CK564" s="62">
        <f>'2025'!CL65</f>
        <v>0</v>
      </c>
      <c r="CL564" s="62">
        <f>'2025'!CM65</f>
        <v>1.82</v>
      </c>
      <c r="CM564" s="62">
        <f>'2025'!CN65</f>
        <v>4.3</v>
      </c>
      <c r="CN564" s="62">
        <f>'2025'!CO65</f>
        <v>12.1</v>
      </c>
      <c r="CO564" s="62">
        <f>'2025'!CT65</f>
        <v>66.7</v>
      </c>
      <c r="CP564" s="62">
        <f>'2025'!CU65</f>
        <v>13.8</v>
      </c>
      <c r="CQ564" s="62">
        <f>'2025'!CV65</f>
        <v>73.7</v>
      </c>
      <c r="CR564" s="63">
        <f>'2025'!CW65</f>
        <v>26.3</v>
      </c>
      <c r="CS564" s="60">
        <f>'2025'!CX65</f>
        <v>450</v>
      </c>
      <c r="CT564" s="61">
        <f>'2025'!CY65</f>
        <v>4857</v>
      </c>
      <c r="CU564" s="61">
        <f>'2025'!CZ65</f>
        <v>52</v>
      </c>
      <c r="CV564" s="61">
        <f>'2025'!DA65</f>
        <v>37</v>
      </c>
      <c r="CW564" s="61">
        <f>'2025'!DB65</f>
        <v>6</v>
      </c>
      <c r="CX564" s="61">
        <f>'2025'!DC65</f>
        <v>49</v>
      </c>
      <c r="CY564" s="62">
        <f>'2025'!DD65</f>
        <v>0.76</v>
      </c>
      <c r="CZ564" s="62">
        <f>'2025'!DE65</f>
        <v>0</v>
      </c>
      <c r="DA564" s="62">
        <f>'2025'!DF65</f>
        <v>1.65</v>
      </c>
      <c r="DB564" s="62">
        <f>'2025'!DG65</f>
        <v>6.8</v>
      </c>
      <c r="DC564" s="62">
        <f>'2025'!DH65</f>
        <v>8.1</v>
      </c>
      <c r="DD564" s="62">
        <f>'2025'!DM65</f>
        <v>50</v>
      </c>
      <c r="DE564" s="62">
        <f>'2025'!DN65</f>
        <v>5.0999999999999996</v>
      </c>
      <c r="DF564" s="62">
        <f>'2025'!DO65</f>
        <v>63.1</v>
      </c>
      <c r="DG564" s="63">
        <f>'2025'!DP65</f>
        <v>36.200000000000003</v>
      </c>
      <c r="DH564" s="60">
        <f>'2025'!DQ65</f>
        <v>718</v>
      </c>
      <c r="DI564" s="61">
        <f>'2025'!DR65</f>
        <v>3633.5</v>
      </c>
      <c r="DJ564" s="61">
        <f>'2025'!DS65</f>
        <v>54</v>
      </c>
      <c r="DK564" s="61">
        <f>'2025'!DT65</f>
        <v>45</v>
      </c>
      <c r="DL564" s="61">
        <f>'2025'!DU65</f>
        <v>5</v>
      </c>
      <c r="DM564" s="61">
        <f>'2025'!DV65</f>
        <v>27.3</v>
      </c>
      <c r="DN564" s="62">
        <f>'2025'!DW65</f>
        <v>1.23</v>
      </c>
      <c r="DO564" s="62">
        <f>'2025'!DX65</f>
        <v>0</v>
      </c>
      <c r="DP564" s="62">
        <f>'2025'!DY65</f>
        <v>1.99</v>
      </c>
      <c r="DQ564" s="62">
        <f>'2025'!DZ65</f>
        <v>6.2</v>
      </c>
      <c r="DR564" s="62">
        <f>'2025'!EA65</f>
        <v>11.5</v>
      </c>
      <c r="DS564" s="62">
        <f>'2025'!EF65</f>
        <v>62.5</v>
      </c>
      <c r="DT564" s="62">
        <f>'2025'!EG65</f>
        <v>6.3</v>
      </c>
      <c r="DU564" s="62">
        <f>'2025'!EH65</f>
        <v>71.599999999999994</v>
      </c>
      <c r="DV564" s="63">
        <f>'2025'!EI65</f>
        <v>28.2</v>
      </c>
    </row>
    <row r="565" spans="1:126" ht="15.75" customHeight="1" x14ac:dyDescent="0.2">
      <c r="A565" s="30">
        <f t="shared" si="57"/>
        <v>563</v>
      </c>
      <c r="B565" s="31">
        <f>'2020'!A51</f>
        <v>49</v>
      </c>
      <c r="C565" s="31">
        <v>2020</v>
      </c>
      <c r="D565" s="32" t="str">
        <f>'2020'!B51</f>
        <v>Juwan Johnson</v>
      </c>
      <c r="E565" s="32" t="str" cm="1">
        <f t="array" ref="E565">_xlfn.IFS(F565&gt;12.5,"Cornerstone",AND(F565&gt;11.995,F565&lt;12.5),"Elite",AND(F565&gt;11,F565&lt;12.995),"Elite Upside",AND(F565&gt;=9.69,F565&lt;10.999),"Upside",AND(F565&gt;8.4,F565&lt;9.999),"Upside Lite",AND(F565&gt;7.25,F565&lt;8.999),"Outlier",AND(F565&gt;=6,F565&lt;7.25),"Outlier Lite",F565&lt;6.999,"Purgatory")</f>
        <v>Purgatory</v>
      </c>
      <c r="F565" s="33">
        <f>'2020'!C51</f>
        <v>3.6685714285714282</v>
      </c>
      <c r="G565" s="33">
        <f t="shared" si="58"/>
        <v>8.4</v>
      </c>
      <c r="H565" s="303">
        <f t="shared" si="59"/>
        <v>-2.7337423807710546</v>
      </c>
      <c r="I565" s="34" t="str">
        <f>'2020'!D51</f>
        <v>Oregon</v>
      </c>
      <c r="J565" s="35">
        <f>'2020'!E51</f>
        <v>5</v>
      </c>
      <c r="K565" s="36">
        <f>'2020'!F51</f>
        <v>35321</v>
      </c>
      <c r="L565" s="37">
        <f>'2020'!G51</f>
        <v>29.057534246575344</v>
      </c>
      <c r="M565" s="37" t="str">
        <f>'2020'!H51</f>
        <v>RS SR</v>
      </c>
      <c r="N565" s="37">
        <f>'2020'!I51</f>
        <v>23.624657534246577</v>
      </c>
      <c r="O565" s="37" t="str">
        <f>'2020'!J51</f>
        <v>Wide</v>
      </c>
      <c r="P565" s="37" t="str">
        <f>'2020'!K51</f>
        <v>SLOB</v>
      </c>
      <c r="Q565" s="37" t="str">
        <f>'2020'!L51</f>
        <v>Poor Separator</v>
      </c>
      <c r="R565" s="55">
        <f>'2020'!M51</f>
        <v>76</v>
      </c>
      <c r="S565" s="55">
        <f>'2020'!N51</f>
        <v>231</v>
      </c>
      <c r="T565" s="231">
        <f t="shared" si="60"/>
        <v>28.117891346586021</v>
      </c>
      <c r="U565" s="35">
        <f>'2020'!O51</f>
        <v>4.58</v>
      </c>
      <c r="V565" s="56">
        <f>'2020'!P51</f>
        <v>0</v>
      </c>
      <c r="W565" s="57">
        <f>'2020'!Q51</f>
        <v>0</v>
      </c>
      <c r="X565" s="58">
        <f>'2020'!R51</f>
        <v>1.9178082191780823E-2</v>
      </c>
      <c r="Y565" s="58">
        <f>'2020'!S51</f>
        <v>0.18584305408271473</v>
      </c>
      <c r="Z565" s="58">
        <f>'2020'!T51</f>
        <v>0.12416225749559083</v>
      </c>
      <c r="AA565" s="58">
        <f>'2020'!U51</f>
        <v>0.12918395573997235</v>
      </c>
      <c r="AB565" s="58">
        <f>'2020'!V51</f>
        <v>0.15751350491134353</v>
      </c>
      <c r="AC565" s="59">
        <f>'2020'!W51</f>
        <v>0.14963782966577635</v>
      </c>
      <c r="AD565" s="42" t="str">
        <f>'2020'!X51</f>
        <v>N/A</v>
      </c>
      <c r="AE565" s="43">
        <f>'2020'!Y51</f>
        <v>2.0099999999999998</v>
      </c>
      <c r="AF565" s="43">
        <f>'2020'!Z51</f>
        <v>5.7</v>
      </c>
      <c r="AG565" s="43">
        <f>'2020'!AA51</f>
        <v>13.3</v>
      </c>
      <c r="AH565" s="43">
        <f>'2020'!AB51</f>
        <v>0.51</v>
      </c>
      <c r="AI565" s="43">
        <f>'2020'!AC51</f>
        <v>1.99</v>
      </c>
      <c r="AJ565" s="44">
        <f>'2020'!AD51</f>
        <v>6.0256959314775156E-2</v>
      </c>
      <c r="AK565" s="44">
        <f>'2020'!AE51</f>
        <v>0.15925053533190578</v>
      </c>
      <c r="AL565" s="45">
        <f>'2020'!AF51</f>
        <v>0.21100000000000002</v>
      </c>
      <c r="AM565" s="46">
        <f t="shared" si="65"/>
        <v>0.28600000000000003</v>
      </c>
      <c r="AN565" s="45">
        <f>'2020'!AG51</f>
        <v>0.93900000000000006</v>
      </c>
      <c r="AO565" s="45">
        <f>'2020'!AH51</f>
        <v>5.9000000000000004E-2</v>
      </c>
      <c r="AP565" s="43">
        <f>'2020'!AI51</f>
        <v>104.99776713657457</v>
      </c>
      <c r="AQ565" s="47">
        <f>'2020'!AJ51</f>
        <v>110.40009404138438</v>
      </c>
      <c r="AR565" s="48">
        <f>'2020'!AK51</f>
        <v>3</v>
      </c>
      <c r="AS565" s="49">
        <f>'2020'!AL51</f>
        <v>0</v>
      </c>
      <c r="AT565" s="49">
        <f>'2020'!AM51</f>
        <v>4</v>
      </c>
      <c r="AU565" s="49">
        <f>'2020'!AN51</f>
        <v>4</v>
      </c>
      <c r="AV565" s="49">
        <f>'2020'!AO51</f>
        <v>6</v>
      </c>
      <c r="AW565" s="49">
        <f>'2020'!AP51</f>
        <v>8</v>
      </c>
      <c r="AX565" s="49">
        <f>'2020'!AQ51</f>
        <v>0</v>
      </c>
      <c r="AY565" s="50">
        <f>'2020'!AR51</f>
        <v>0</v>
      </c>
      <c r="AZ565" s="60">
        <f>'2020'!AS51</f>
        <v>0</v>
      </c>
      <c r="BA565" s="61">
        <f>'2020'!AT51</f>
        <v>3358</v>
      </c>
      <c r="BB565" s="61">
        <f>'2020'!AU51</f>
        <v>0</v>
      </c>
      <c r="BC565" s="61">
        <f>'2020'!AV51</f>
        <v>0</v>
      </c>
      <c r="BD565" s="61">
        <f>'2020'!AW51</f>
        <v>0</v>
      </c>
      <c r="BE565" s="61">
        <f>'2020'!AX51</f>
        <v>0</v>
      </c>
      <c r="BF565" s="62">
        <f>'2020'!AY51</f>
        <v>0</v>
      </c>
      <c r="BG565" s="62">
        <f>'2020'!AZ51</f>
        <v>0</v>
      </c>
      <c r="BH565" s="62">
        <f>'2020'!BA51</f>
        <v>0</v>
      </c>
      <c r="BI565" s="62">
        <f>'2020'!BB51</f>
        <v>0</v>
      </c>
      <c r="BJ565" s="62">
        <f>'2020'!BC51</f>
        <v>0</v>
      </c>
      <c r="BK565" s="62">
        <f>'2020'!BD51</f>
        <v>0</v>
      </c>
      <c r="BL565" s="62">
        <f>'2020'!BE51</f>
        <v>0</v>
      </c>
      <c r="BM565" s="62">
        <f>'2020'!BF51</f>
        <v>0</v>
      </c>
      <c r="BN565" s="63">
        <f>'2020'!BG51</f>
        <v>0</v>
      </c>
      <c r="BO565" s="60">
        <f>'2020'!BH51</f>
        <v>70</v>
      </c>
      <c r="BP565" s="61">
        <f>'2020'!BI51</f>
        <v>3650</v>
      </c>
      <c r="BQ565" s="61">
        <f>'2020'!BJ51</f>
        <v>6</v>
      </c>
      <c r="BR565" s="61">
        <f>'2020'!BK51</f>
        <v>2</v>
      </c>
      <c r="BS565" s="61">
        <f>'2020'!BL51</f>
        <v>0</v>
      </c>
      <c r="BT565" s="61">
        <f>'2020'!BM51</f>
        <v>29</v>
      </c>
      <c r="BU565" s="62">
        <f>'2020'!BN51</f>
        <v>0.36</v>
      </c>
      <c r="BV565" s="62">
        <f>'2020'!BO51</f>
        <v>0.26</v>
      </c>
      <c r="BW565" s="62">
        <f>'2020'!BP51</f>
        <v>1.63</v>
      </c>
      <c r="BX565" s="62">
        <f>'2020'!BQ51</f>
        <v>10.5</v>
      </c>
      <c r="BY565" s="62">
        <f>'2020'!BR51</f>
        <v>0</v>
      </c>
      <c r="BZ565" s="62">
        <f>'2020'!BS51</f>
        <v>0</v>
      </c>
      <c r="CA565" s="62">
        <f>'2020'!BT51</f>
        <v>0</v>
      </c>
      <c r="CB565" s="62">
        <f>'2020'!BU51</f>
        <v>100</v>
      </c>
      <c r="CC565" s="63">
        <f>'2020'!BV51</f>
        <v>0</v>
      </c>
      <c r="CD565" s="60">
        <f>'2020'!BW51</f>
        <v>701</v>
      </c>
      <c r="CE565" s="61">
        <f>'2020'!BX51</f>
        <v>3772</v>
      </c>
      <c r="CF565" s="61">
        <f>'2020'!BY51</f>
        <v>77</v>
      </c>
      <c r="CG565" s="61">
        <f>'2020'!BZ51</f>
        <v>54</v>
      </c>
      <c r="CH565" s="61">
        <f>'2020'!CA51</f>
        <v>1</v>
      </c>
      <c r="CI565" s="61">
        <f>'2020'!CB51</f>
        <v>32</v>
      </c>
      <c r="CJ565" s="62">
        <f>'2020'!CC51</f>
        <v>0.65</v>
      </c>
      <c r="CK565" s="62">
        <f>'2020'!CD51</f>
        <v>1.53</v>
      </c>
      <c r="CL565" s="62">
        <f>'2020'!CE51</f>
        <v>1.71</v>
      </c>
      <c r="CM565" s="62">
        <f>'2020'!CF51</f>
        <v>4.3</v>
      </c>
      <c r="CN565" s="62">
        <f>'2020'!CG51</f>
        <v>9.8000000000000007</v>
      </c>
      <c r="CO565" s="62">
        <f>'2020'!CL51</f>
        <v>46.7</v>
      </c>
      <c r="CP565" s="62">
        <f>'2020'!CM51</f>
        <v>8.5</v>
      </c>
      <c r="CQ565" s="62">
        <f>'2020'!CN51</f>
        <v>99.5</v>
      </c>
      <c r="CR565" s="63">
        <f>'2020'!CO51</f>
        <v>0.5</v>
      </c>
      <c r="CS565" s="60">
        <f>'2020'!CP51</f>
        <v>352</v>
      </c>
      <c r="CT565" s="61">
        <f>'2020'!CQ51</f>
        <v>2835</v>
      </c>
      <c r="CU565" s="61">
        <f>'2020'!CR51</f>
        <v>43</v>
      </c>
      <c r="CV565" s="61">
        <f>'2020'!CS51</f>
        <v>25</v>
      </c>
      <c r="CW565" s="61">
        <f>'2020'!CT51</f>
        <v>1</v>
      </c>
      <c r="CX565" s="61">
        <f>'2020'!CU51</f>
        <v>21</v>
      </c>
      <c r="CY565" s="62">
        <f>'2020'!CV51</f>
        <v>0.42</v>
      </c>
      <c r="CZ565" s="62">
        <f>'2020'!CW51</f>
        <v>1.43</v>
      </c>
      <c r="DA565" s="62">
        <f>'2020'!CX51</f>
        <v>1.56</v>
      </c>
      <c r="DB565" s="62">
        <f>'2020'!CY51</f>
        <v>4.7</v>
      </c>
      <c r="DC565" s="62">
        <f>'2020'!CZ51</f>
        <v>13.3</v>
      </c>
      <c r="DD565" s="62">
        <f>'2020'!DE51</f>
        <v>75</v>
      </c>
      <c r="DE565" s="62">
        <f>'2020'!DF51</f>
        <v>19.399999999999999</v>
      </c>
      <c r="DF565" s="62">
        <f>'2020'!DG51</f>
        <v>100</v>
      </c>
      <c r="DG565" s="63">
        <f>'2020'!DH51</f>
        <v>0</v>
      </c>
      <c r="DH565" s="60">
        <f>'2020'!DI51</f>
        <v>467</v>
      </c>
      <c r="DI565" s="61">
        <f>'2020'!DJ51</f>
        <v>3615</v>
      </c>
      <c r="DJ565" s="61">
        <f>'2020'!DK51</f>
        <v>51</v>
      </c>
      <c r="DK565" s="61">
        <f>'2020'!DL51</f>
        <v>30</v>
      </c>
      <c r="DL565" s="61">
        <f>'2020'!DM51</f>
        <v>4</v>
      </c>
      <c r="DM565" s="61">
        <f>'2020'!DN51</f>
        <v>35</v>
      </c>
      <c r="DN565" s="62">
        <f>'2020'!DO51</f>
        <v>0.51</v>
      </c>
      <c r="DO565" s="62">
        <f>'2020'!DP51</f>
        <v>1.99</v>
      </c>
      <c r="DP565" s="62">
        <f>'2020'!DQ51</f>
        <v>2.0099999999999998</v>
      </c>
      <c r="DQ565" s="62">
        <f>'2020'!DR51</f>
        <v>5.7</v>
      </c>
      <c r="DR565" s="62">
        <f>'2020'!DS51</f>
        <v>12</v>
      </c>
      <c r="DS565" s="62">
        <f>'2020'!DX51</f>
        <v>28.6</v>
      </c>
      <c r="DT565" s="62">
        <f>'2020'!DY51</f>
        <v>21.1</v>
      </c>
      <c r="DU565" s="62">
        <f>'2020'!DZ51</f>
        <v>87.8</v>
      </c>
      <c r="DV565" s="63">
        <f>'2020'!EA51</f>
        <v>11.8</v>
      </c>
    </row>
    <row r="566" spans="1:126" ht="15.75" customHeight="1" x14ac:dyDescent="0.2">
      <c r="A566" s="30">
        <f t="shared" si="57"/>
        <v>564</v>
      </c>
      <c r="B566" s="31">
        <f>'2026 - WIP'!A55</f>
        <v>53</v>
      </c>
      <c r="C566" s="31">
        <v>2026</v>
      </c>
      <c r="D566" s="32" t="str">
        <f>'2026 - WIP'!B55</f>
        <v>Tyler Brown</v>
      </c>
      <c r="E566" s="32" t="str" cm="1">
        <f t="array" ref="E566">_xlfn.IFS(F566&gt;12.5,"Cornerstone",AND(F566&gt;11.995,F566&lt;12.5),"Elite",AND(F566&gt;11,F566&lt;12.995),"Elite Upside",AND(F566&gt;=9.69,F566&lt;10.999),"Upside",AND(F566&gt;8.4,F566&lt;9.999),"Upside Lite",AND(F566&gt;7.25,F566&lt;8.999),"Outlier",AND(F566&gt;=6,F566&lt;7.25),"Outlier Lite",F566&lt;6.999,"Purgatory")</f>
        <v>Purgatory</v>
      </c>
      <c r="F566" s="33">
        <f>'2026 - WIP'!C55</f>
        <v>3.6557142857142857</v>
      </c>
      <c r="G566" s="33">
        <f t="shared" si="58"/>
        <v>8.2000000000000011</v>
      </c>
      <c r="H566" s="303">
        <f t="shared" si="59"/>
        <v>-2.7411217951138083</v>
      </c>
      <c r="I566" s="34" t="str">
        <f>'2026 - WIP'!D55</f>
        <v>Clemson</v>
      </c>
      <c r="J566" s="35">
        <f>'2026 - WIP'!E55</f>
        <v>4</v>
      </c>
      <c r="K566" s="36">
        <f>'2026 - WIP'!F55</f>
        <v>38517</v>
      </c>
      <c r="L566" s="37">
        <f>'2026 - WIP'!G55</f>
        <v>20.301369863013697</v>
      </c>
      <c r="M566" s="37" t="str">
        <f>'2026 - WIP'!H55</f>
        <v>JR</v>
      </c>
      <c r="N566" s="37">
        <f>'2026 - WIP'!I55</f>
        <v>20.882191780821916</v>
      </c>
      <c r="O566" s="37" t="str">
        <f>'2026 - WIP'!J55</f>
        <v>Slot</v>
      </c>
      <c r="P566" s="37" t="str">
        <f>'2026 - WIP'!K55</f>
        <v>RAT</v>
      </c>
      <c r="Q566" s="37" t="str">
        <f>'2026 - WIP'!L55</f>
        <v>Poor Separator</v>
      </c>
      <c r="R566" s="35">
        <f>'2026 - WIP'!M55</f>
        <v>71</v>
      </c>
      <c r="S566" s="35">
        <f>'2026 - WIP'!N55</f>
        <v>180</v>
      </c>
      <c r="T566" s="231">
        <f t="shared" si="60"/>
        <v>25.104626285427933</v>
      </c>
      <c r="U566" s="35">
        <f>'2026 - WIP'!O55</f>
        <v>4.42</v>
      </c>
      <c r="V566" s="38">
        <f>'2026 - WIP'!P55</f>
        <v>0</v>
      </c>
      <c r="W566" s="57">
        <f>'2026 - WIP'!Q55</f>
        <v>0</v>
      </c>
      <c r="X566" s="58">
        <f>'2026 - WIP'!R55</f>
        <v>0</v>
      </c>
      <c r="Y566" s="58">
        <f>'2026 - WIP'!S55</f>
        <v>0.17884809700235771</v>
      </c>
      <c r="Z566" s="58">
        <f>'2026 - WIP'!T55</f>
        <v>1.7953321364452424E-2</v>
      </c>
      <c r="AA566" s="58">
        <f>'2026 - WIP'!U55</f>
        <v>0.1500789889415482</v>
      </c>
      <c r="AB566" s="58">
        <f>'2026 - WIP'!V55</f>
        <v>9.8400709183405072E-2</v>
      </c>
      <c r="AC566" s="59">
        <f>'2026 - WIP'!W55</f>
        <v>9.3480673724234811E-2</v>
      </c>
      <c r="AD566" s="42" t="str">
        <f>'2026 - WIP'!X55</f>
        <v>N/A</v>
      </c>
      <c r="AE566" s="43">
        <f>'2026 - WIP'!Y55</f>
        <v>1.38</v>
      </c>
      <c r="AF566" s="43">
        <f>'2026 - WIP'!Z55</f>
        <v>5.2</v>
      </c>
      <c r="AG566" s="43">
        <f>'2026 - WIP'!AA55</f>
        <v>4.2</v>
      </c>
      <c r="AH566" s="43">
        <f>'2026 - WIP'!AB55</f>
        <v>0</v>
      </c>
      <c r="AI566" s="43">
        <f>'2026 - WIP'!AC55</f>
        <v>0</v>
      </c>
      <c r="AJ566" s="44">
        <f>'2026 - WIP'!AD55</f>
        <v>0.08</v>
      </c>
      <c r="AK566" s="44">
        <f>'2026 - WIP'!AE55</f>
        <v>0.06</v>
      </c>
      <c r="AL566" s="45">
        <f>'2026 - WIP'!AF55</f>
        <v>0</v>
      </c>
      <c r="AM566" s="46">
        <f t="shared" si="65"/>
        <v>0</v>
      </c>
      <c r="AN566" s="45">
        <f>'2026 - WIP'!AG55</f>
        <v>7.400000000000001E-2</v>
      </c>
      <c r="AO566" s="45">
        <f>'2026 - WIP'!AH55</f>
        <v>0.92599999999999993</v>
      </c>
      <c r="AP566" s="43">
        <f>'2026 - WIP'!AI55</f>
        <v>94.322091743752495</v>
      </c>
      <c r="AQ566" s="47">
        <f>'2026 - WIP'!AJ55</f>
        <v>89.550896472243807</v>
      </c>
      <c r="AR566" s="48">
        <f>'2026 - WIP'!AK55</f>
        <v>2</v>
      </c>
      <c r="AS566" s="49">
        <f>'2026 - WIP'!AL55</f>
        <v>0</v>
      </c>
      <c r="AT566" s="49">
        <f>'2026 - WIP'!AM55</f>
        <v>1</v>
      </c>
      <c r="AU566" s="49">
        <f>'2026 - WIP'!AN55</f>
        <v>3</v>
      </c>
      <c r="AV566" s="49">
        <f>'2026 - WIP'!AO55</f>
        <v>9</v>
      </c>
      <c r="AW566" s="49">
        <f>'2026 - WIP'!AP55</f>
        <v>4</v>
      </c>
      <c r="AX566" s="49">
        <f>'2026 - WIP'!AQ55</f>
        <v>0</v>
      </c>
      <c r="AY566" s="50">
        <f>'2026 - WIP'!AR55</f>
        <v>1</v>
      </c>
      <c r="AZ566" s="60">
        <f>'2026 - WIP'!AS55</f>
        <v>0</v>
      </c>
      <c r="BA566" s="61">
        <f>'2026 - WIP'!AT55</f>
        <v>1</v>
      </c>
      <c r="BB566" s="61">
        <f>'2026 - WIP'!AU55</f>
        <v>0</v>
      </c>
      <c r="BC566" s="61">
        <f>'2026 - WIP'!AV55</f>
        <v>0</v>
      </c>
      <c r="BD566" s="61">
        <f>'2026 - WIP'!AW55</f>
        <v>0</v>
      </c>
      <c r="BE566" s="61">
        <f>'2026 - WIP'!AX55</f>
        <v>0</v>
      </c>
      <c r="BF566" s="62">
        <f>'2026 - WIP'!AY55</f>
        <v>0</v>
      </c>
      <c r="BG566" s="62">
        <f>'2026 - WIP'!AZ55</f>
        <v>0</v>
      </c>
      <c r="BH566" s="62">
        <f>'2026 - WIP'!BA55</f>
        <v>0</v>
      </c>
      <c r="BI566" s="62">
        <f>'2026 - WIP'!BB55</f>
        <v>0</v>
      </c>
      <c r="BJ566" s="62">
        <f>'2026 - WIP'!BC55</f>
        <v>0</v>
      </c>
      <c r="BK566" s="62">
        <f>'2026 - WIP'!BH55</f>
        <v>0</v>
      </c>
      <c r="BL566" s="62">
        <f>'2026 - WIP'!BI55</f>
        <v>0</v>
      </c>
      <c r="BM566" s="62">
        <f>'2026 - WIP'!BJ55</f>
        <v>0</v>
      </c>
      <c r="BN566" s="63">
        <f>'2026 - WIP'!BK55</f>
        <v>0</v>
      </c>
      <c r="BO566" s="60">
        <f>'2026 - WIP'!BL55</f>
        <v>0</v>
      </c>
      <c r="BP566" s="61">
        <f>'2026 - WIP'!BM55</f>
        <v>1</v>
      </c>
      <c r="BQ566" s="61">
        <f>'2026 - WIP'!BN55</f>
        <v>0</v>
      </c>
      <c r="BR566" s="61">
        <f>'2026 - WIP'!BO55</f>
        <v>0</v>
      </c>
      <c r="BS566" s="61">
        <f>'2026 - WIP'!BP55</f>
        <v>0</v>
      </c>
      <c r="BT566" s="61">
        <f>'2026 - WIP'!BQ55</f>
        <v>0</v>
      </c>
      <c r="BU566" s="62">
        <f>'2026 - WIP'!BR55</f>
        <v>0</v>
      </c>
      <c r="BV566" s="62">
        <f>'2026 - WIP'!BS55</f>
        <v>0</v>
      </c>
      <c r="BW566" s="62">
        <f>'2026 - WIP'!BT55</f>
        <v>0</v>
      </c>
      <c r="BX566" s="62">
        <f>'2026 - WIP'!BU55</f>
        <v>0</v>
      </c>
      <c r="BY566" s="62">
        <f>'2026 - WIP'!BV55</f>
        <v>0</v>
      </c>
      <c r="BZ566" s="62">
        <f>'2026 - WIP'!CA55</f>
        <v>0</v>
      </c>
      <c r="CA566" s="62">
        <f>'2026 - WIP'!CB55</f>
        <v>0</v>
      </c>
      <c r="CB566" s="62">
        <f>'2026 - WIP'!CC55</f>
        <v>0</v>
      </c>
      <c r="CC566" s="63">
        <f>'2026 - WIP'!CD55</f>
        <v>0</v>
      </c>
      <c r="CD566" s="60">
        <f>'2026 - WIP'!CE55</f>
        <v>531</v>
      </c>
      <c r="CE566" s="61">
        <f>'2026 - WIP'!CF55</f>
        <v>2969</v>
      </c>
      <c r="CF566" s="61">
        <f>'2026 - WIP'!CG55</f>
        <v>68</v>
      </c>
      <c r="CG566" s="61">
        <f>'2026 - WIP'!CH55</f>
        <v>52</v>
      </c>
      <c r="CH566" s="61">
        <f>'2026 - WIP'!CI55</f>
        <v>4</v>
      </c>
      <c r="CI566" s="61">
        <f>'2026 - WIP'!CJ55</f>
        <v>20</v>
      </c>
      <c r="CJ566" s="62">
        <f>'2026 - WIP'!CK55</f>
        <v>0</v>
      </c>
      <c r="CK566" s="62">
        <f>'2026 - WIP'!CL55</f>
        <v>0</v>
      </c>
      <c r="CL566" s="62">
        <f>'2026 - WIP'!CM55</f>
        <v>1.38</v>
      </c>
      <c r="CM566" s="62">
        <f>'2026 - WIP'!CN55</f>
        <v>5.2</v>
      </c>
      <c r="CN566" s="62">
        <f>'2026 - WIP'!CO55</f>
        <v>8.1999999999999993</v>
      </c>
      <c r="CO566" s="62">
        <f>'2026 - WIP'!CT55</f>
        <v>38.5</v>
      </c>
      <c r="CP566" s="62">
        <f>'2026 - WIP'!CU55</f>
        <v>5.5</v>
      </c>
      <c r="CQ566" s="62">
        <f>'2026 - WIP'!CV55</f>
        <v>4.5</v>
      </c>
      <c r="CR566" s="63">
        <f>'2026 - WIP'!CW55</f>
        <v>95</v>
      </c>
      <c r="CS566" s="60">
        <f>'2026 - WIP'!CX55</f>
        <v>30</v>
      </c>
      <c r="CT566" s="61">
        <f>'2026 - WIP'!CY55</f>
        <v>1671</v>
      </c>
      <c r="CU566" s="61">
        <f>'2026 - WIP'!CZ55</f>
        <v>7</v>
      </c>
      <c r="CV566" s="61">
        <f>'2026 - WIP'!DA55</f>
        <v>5</v>
      </c>
      <c r="CW566" s="61">
        <f>'2026 - WIP'!DB55</f>
        <v>0</v>
      </c>
      <c r="CX566" s="61">
        <f>'2026 - WIP'!DC55</f>
        <v>15.600000000000001</v>
      </c>
      <c r="CY566" s="62">
        <f>'2026 - WIP'!DD55</f>
        <v>0</v>
      </c>
      <c r="CZ566" s="62">
        <f>'2026 - WIP'!DE55</f>
        <v>0</v>
      </c>
      <c r="DA566" s="62">
        <f>'2026 - WIP'!DF55</f>
        <v>0.6</v>
      </c>
      <c r="DB566" s="62">
        <f>'2026 - WIP'!DG55</f>
        <v>2.2000000000000002</v>
      </c>
      <c r="DC566" s="62">
        <f>'2026 - WIP'!DH55</f>
        <v>14.9</v>
      </c>
      <c r="DD566" s="62">
        <f>'2026 - WIP'!DM55</f>
        <v>50</v>
      </c>
      <c r="DE566" s="62">
        <f>'2026 - WIP'!DN55</f>
        <v>0</v>
      </c>
      <c r="DF566" s="62">
        <f>'2026 - WIP'!DO55</f>
        <v>7.4</v>
      </c>
      <c r="DG566" s="63">
        <f>'2026 - WIP'!DP55</f>
        <v>92.6</v>
      </c>
      <c r="DH566" s="60">
        <f>'2026 - WIP'!DQ55</f>
        <v>95</v>
      </c>
      <c r="DI566" s="61">
        <f>'2026 - WIP'!DR55</f>
        <v>633</v>
      </c>
      <c r="DJ566" s="61">
        <f>'2026 - WIP'!DS55</f>
        <v>13</v>
      </c>
      <c r="DK566" s="61">
        <f>'2026 - WIP'!DT55</f>
        <v>10</v>
      </c>
      <c r="DL566" s="61">
        <f>'2026 - WIP'!DU55</f>
        <v>0</v>
      </c>
      <c r="DM566" s="61">
        <f>'2026 - WIP'!DV55</f>
        <v>0</v>
      </c>
      <c r="DN566" s="62">
        <f>'2026 - WIP'!DW55</f>
        <v>0</v>
      </c>
      <c r="DO566" s="62">
        <f>'2026 - WIP'!DX55</f>
        <v>0</v>
      </c>
      <c r="DP566" s="62">
        <f>'2026 - WIP'!DY55</f>
        <v>1.1000000000000001</v>
      </c>
      <c r="DQ566" s="62">
        <f>'2026 - WIP'!DZ55</f>
        <v>6.7</v>
      </c>
      <c r="DR566" s="62">
        <f>'2026 - WIP'!EA55</f>
        <v>4.2</v>
      </c>
      <c r="DS566" s="62">
        <f>'2026 - WIP'!EF55</f>
        <v>0</v>
      </c>
      <c r="DT566" s="62">
        <f>'2026 - WIP'!EG55</f>
        <v>9.1</v>
      </c>
      <c r="DU566" s="62">
        <f>'2026 - WIP'!EH55</f>
        <v>1.1000000000000001</v>
      </c>
      <c r="DV566" s="63">
        <f>'2026 - WIP'!EI55</f>
        <v>95.6</v>
      </c>
    </row>
    <row r="567" spans="1:126" ht="15.75" customHeight="1" x14ac:dyDescent="0.2">
      <c r="A567" s="30">
        <f t="shared" si="57"/>
        <v>565</v>
      </c>
      <c r="B567" s="31">
        <f>'2026 - WIP'!A56</f>
        <v>54</v>
      </c>
      <c r="C567" s="31">
        <v>2026</v>
      </c>
      <c r="D567" s="32" t="str">
        <f>'2026 - WIP'!B56</f>
        <v>Donavon Greene</v>
      </c>
      <c r="E567" s="32" t="str" cm="1">
        <f t="array" ref="E567">_xlfn.IFS(F567&gt;12.5,"Cornerstone",AND(F567&gt;11.995,F567&lt;12.5),"Elite",AND(F567&gt;11,F567&lt;12.995),"Elite Upside",AND(F567&gt;=9.69,F567&lt;10.999),"Upside",AND(F567&gt;8.4,F567&lt;9.999),"Upside Lite",AND(F567&gt;7.25,F567&lt;8.999),"Outlier",AND(F567&gt;=6,F567&lt;7.25),"Outlier Lite",F567&lt;6.999,"Purgatory")</f>
        <v>Purgatory</v>
      </c>
      <c r="F567" s="33">
        <f>'2026 - WIP'!C56</f>
        <v>3.6371428571428561</v>
      </c>
      <c r="G567" s="33">
        <f t="shared" si="58"/>
        <v>8.1</v>
      </c>
      <c r="H567" s="303">
        <f t="shared" si="59"/>
        <v>-2.7517809491644529</v>
      </c>
      <c r="I567" s="34" t="str">
        <f>'2026 - WIP'!D56</f>
        <v>Virginia Tech</v>
      </c>
      <c r="J567" s="35">
        <f>'2026 - WIP'!E56</f>
        <v>4</v>
      </c>
      <c r="K567" s="36">
        <f>'2026 - WIP'!F56</f>
        <v>36871</v>
      </c>
      <c r="L567" s="37">
        <f>'2026 - WIP'!G56</f>
        <v>24.81095890410959</v>
      </c>
      <c r="M567" s="37" t="str">
        <f>'2026 - WIP'!H56</f>
        <v>RS SR</v>
      </c>
      <c r="N567" s="37">
        <f>'2026 - WIP'!I56</f>
        <v>25.391780821917809</v>
      </c>
      <c r="O567" s="37" t="str">
        <f>'2026 - WIP'!J56</f>
        <v>Wide</v>
      </c>
      <c r="P567" s="37" t="str">
        <f>'2026 - WIP'!K56</f>
        <v>PROTO Z</v>
      </c>
      <c r="Q567" s="37" t="str">
        <f>'2026 - WIP'!L56</f>
        <v>Poor Separator</v>
      </c>
      <c r="R567" s="35">
        <f>'2026 - WIP'!M56</f>
        <v>74</v>
      </c>
      <c r="S567" s="35">
        <f>'2026 - WIP'!N56</f>
        <v>200</v>
      </c>
      <c r="T567" s="231">
        <f t="shared" si="60"/>
        <v>25.678195987509579</v>
      </c>
      <c r="U567" s="35">
        <f>'2026 - WIP'!O56</f>
        <v>4.5</v>
      </c>
      <c r="V567" s="38">
        <f>'2026 - WIP'!P56</f>
        <v>0</v>
      </c>
      <c r="W567" s="57">
        <f>'2026 - WIP'!Q56</f>
        <v>0.22980336413172234</v>
      </c>
      <c r="X567" s="58">
        <f>'2026 - WIP'!R56</f>
        <v>0.15833477199299578</v>
      </c>
      <c r="Y567" s="58">
        <f>'2026 - WIP'!S56</f>
        <v>0</v>
      </c>
      <c r="Z567" s="58">
        <f>'2026 - WIP'!T56</f>
        <v>0.18690129112869638</v>
      </c>
      <c r="AA567" s="58">
        <f>'2026 - WIP'!U56</f>
        <v>0</v>
      </c>
      <c r="AB567" s="58">
        <f>'2026 - WIP'!V56</f>
        <v>0.20835232763020936</v>
      </c>
      <c r="AC567" s="59">
        <f>'2026 - WIP'!W56</f>
        <v>0.19793471124869888</v>
      </c>
      <c r="AD567" s="42">
        <f>'2026 - WIP'!X56</f>
        <v>20.736986301369864</v>
      </c>
      <c r="AE567" s="43">
        <f>'2026 - WIP'!Y56</f>
        <v>1.95</v>
      </c>
      <c r="AF567" s="43">
        <f>'2026 - WIP'!Z56</f>
        <v>4.9000000000000004</v>
      </c>
      <c r="AG567" s="43">
        <f>'2026 - WIP'!AA56</f>
        <v>12.2</v>
      </c>
      <c r="AH567" s="43">
        <f>'2026 - WIP'!AB56</f>
        <v>0</v>
      </c>
      <c r="AI567" s="43">
        <f>'2026 - WIP'!AC56</f>
        <v>0</v>
      </c>
      <c r="AJ567" s="44">
        <f>'2026 - WIP'!AD56</f>
        <v>6.5181058495821717E-2</v>
      </c>
      <c r="AK567" s="44">
        <f>'2026 - WIP'!AE56</f>
        <v>0.13036211699164343</v>
      </c>
      <c r="AL567" s="45">
        <f>'2026 - WIP'!AF56</f>
        <v>0.115</v>
      </c>
      <c r="AM567" s="46">
        <f t="shared" si="65"/>
        <v>0</v>
      </c>
      <c r="AN567" s="45">
        <f>'2026 - WIP'!AG56</f>
        <v>0.85199999999999998</v>
      </c>
      <c r="AO567" s="45">
        <f>'2026 - WIP'!AH56</f>
        <v>0.14300000000000002</v>
      </c>
      <c r="AP567" s="43">
        <f>'2026 - WIP'!AI56</f>
        <v>97.546105776558448</v>
      </c>
      <c r="AQ567" s="47">
        <f>'2026 - WIP'!AJ56</f>
        <v>98.543165091897194</v>
      </c>
      <c r="AR567" s="48">
        <f>'2026 - WIP'!AK56</f>
        <v>5</v>
      </c>
      <c r="AS567" s="49">
        <f>'2026 - WIP'!AL56</f>
        <v>5</v>
      </c>
      <c r="AT567" s="49">
        <f>'2026 - WIP'!AM56</f>
        <v>3</v>
      </c>
      <c r="AU567" s="49">
        <f>'2026 - WIP'!AN56</f>
        <v>2</v>
      </c>
      <c r="AV567" s="49">
        <f>'2026 - WIP'!AO56</f>
        <v>8</v>
      </c>
      <c r="AW567" s="49">
        <f>'2026 - WIP'!AP56</f>
        <v>6</v>
      </c>
      <c r="AX567" s="49">
        <f>'2026 - WIP'!AQ56</f>
        <v>0</v>
      </c>
      <c r="AY567" s="50">
        <f>'2026 - WIP'!AR56</f>
        <v>0</v>
      </c>
      <c r="AZ567" s="60">
        <f>'2026 - WIP'!AS56</f>
        <v>582</v>
      </c>
      <c r="BA567" s="61">
        <f>'2026 - WIP'!AT56</f>
        <v>2532.6</v>
      </c>
      <c r="BB567" s="61">
        <f>'2026 - WIP'!AU56</f>
        <v>56</v>
      </c>
      <c r="BC567" s="61">
        <f>'2026 - WIP'!AV56</f>
        <v>29</v>
      </c>
      <c r="BD567" s="61">
        <f>'2026 - WIP'!AW56</f>
        <v>2</v>
      </c>
      <c r="BE567" s="61">
        <f>'2026 - WIP'!AX56</f>
        <v>14</v>
      </c>
      <c r="BF567" s="62">
        <f>'2026 - WIP'!AY56</f>
        <v>0.79</v>
      </c>
      <c r="BG567" s="62">
        <f>'2026 - WIP'!AZ56</f>
        <v>2.16</v>
      </c>
      <c r="BH567" s="62">
        <f>'2026 - WIP'!BA56</f>
        <v>2.37</v>
      </c>
      <c r="BI567" s="62">
        <f>'2026 - WIP'!BB56</f>
        <v>4.8</v>
      </c>
      <c r="BJ567" s="62">
        <f>'2026 - WIP'!BC56</f>
        <v>18.100000000000001</v>
      </c>
      <c r="BK567" s="62">
        <f>'2026 - WIP'!BH56</f>
        <v>40</v>
      </c>
      <c r="BL567" s="62">
        <f>'2026 - WIP'!BI56</f>
        <v>19.399999999999999</v>
      </c>
      <c r="BM567" s="62">
        <f>'2026 - WIP'!BJ56</f>
        <v>87.6</v>
      </c>
      <c r="BN567" s="63">
        <f>'2026 - WIP'!BK56</f>
        <v>12.4</v>
      </c>
      <c r="BO567" s="60">
        <f>'2026 - WIP'!BL56</f>
        <v>642</v>
      </c>
      <c r="BP567" s="61">
        <f>'2026 - WIP'!BM56</f>
        <v>4054.7</v>
      </c>
      <c r="BQ567" s="61">
        <f>'2026 - WIP'!BN56</f>
        <v>59</v>
      </c>
      <c r="BR567" s="61">
        <f>'2026 - WIP'!BO56</f>
        <v>37</v>
      </c>
      <c r="BS567" s="61">
        <f>'2026 - WIP'!BP56</f>
        <v>6</v>
      </c>
      <c r="BT567" s="61">
        <f>'2026 - WIP'!BQ56</f>
        <v>43</v>
      </c>
      <c r="BU567" s="62">
        <f>'2026 - WIP'!BR56</f>
        <v>0.89</v>
      </c>
      <c r="BV567" s="62">
        <f>'2026 - WIP'!BS56</f>
        <v>1.35</v>
      </c>
      <c r="BW567" s="62">
        <f>'2026 - WIP'!BT56</f>
        <v>1.89</v>
      </c>
      <c r="BX567" s="62">
        <f>'2026 - WIP'!BU56</f>
        <v>3.9</v>
      </c>
      <c r="BY567" s="62">
        <f>'2026 - WIP'!BV56</f>
        <v>15.8</v>
      </c>
      <c r="BZ567" s="62">
        <f>'2026 - WIP'!CA56</f>
        <v>66.7</v>
      </c>
      <c r="CA567" s="62">
        <f>'2026 - WIP'!CB56</f>
        <v>11.9</v>
      </c>
      <c r="CB567" s="62">
        <f>'2026 - WIP'!CC56</f>
        <v>89</v>
      </c>
      <c r="CC567" s="63">
        <f>'2026 - WIP'!CD56</f>
        <v>10.8</v>
      </c>
      <c r="CD567" s="60">
        <f>'2026 - WIP'!CE56</f>
        <v>0</v>
      </c>
      <c r="CE567" s="61">
        <f>'2026 - WIP'!CF56</f>
        <v>197.3</v>
      </c>
      <c r="CF567" s="61">
        <f>'2026 - WIP'!CG56</f>
        <v>0</v>
      </c>
      <c r="CG567" s="61">
        <f>'2026 - WIP'!CH56</f>
        <v>0</v>
      </c>
      <c r="CH567" s="61">
        <f>'2026 - WIP'!CI56</f>
        <v>0</v>
      </c>
      <c r="CI567" s="61">
        <f>'2026 - WIP'!CJ56</f>
        <v>1.2</v>
      </c>
      <c r="CJ567" s="62">
        <f>'2026 - WIP'!CK56</f>
        <v>0</v>
      </c>
      <c r="CK567" s="62" t="str">
        <f>'2026 - WIP'!CL56</f>
        <v>NA</v>
      </c>
      <c r="CL567" s="62">
        <f>'2026 - WIP'!CM56</f>
        <v>0</v>
      </c>
      <c r="CM567" s="62">
        <f>'2026 - WIP'!CN56</f>
        <v>0</v>
      </c>
      <c r="CN567" s="62">
        <f>'2026 - WIP'!CO56</f>
        <v>0</v>
      </c>
      <c r="CO567" s="62">
        <f>'2026 - WIP'!CT56</f>
        <v>0</v>
      </c>
      <c r="CP567" s="62">
        <f>'2026 - WIP'!CU56</f>
        <v>0</v>
      </c>
      <c r="CQ567" s="62">
        <f>'2026 - WIP'!CV56</f>
        <v>0</v>
      </c>
      <c r="CR567" s="63">
        <f>'2026 - WIP'!CW56</f>
        <v>0</v>
      </c>
      <c r="CS567" s="60">
        <f>'2026 - WIP'!CX56</f>
        <v>359</v>
      </c>
      <c r="CT567" s="61">
        <f>'2026 - WIP'!CY56</f>
        <v>1920.8</v>
      </c>
      <c r="CU567" s="61">
        <f>'2026 - WIP'!CZ56</f>
        <v>36</v>
      </c>
      <c r="CV567" s="61">
        <f>'2026 - WIP'!DA56</f>
        <v>23</v>
      </c>
      <c r="CW567" s="61">
        <f>'2026 - WIP'!DB56</f>
        <v>3</v>
      </c>
      <c r="CX567" s="61">
        <f>'2026 - WIP'!DC56</f>
        <v>11.2</v>
      </c>
      <c r="CY567" s="62">
        <f>'2026 - WIP'!DD56</f>
        <v>1.1100000000000001</v>
      </c>
      <c r="CZ567" s="62">
        <f>'2026 - WIP'!DE56</f>
        <v>0</v>
      </c>
      <c r="DA567" s="62">
        <f>'2026 - WIP'!DF56</f>
        <v>1.95</v>
      </c>
      <c r="DB567" s="62">
        <f>'2026 - WIP'!DG56</f>
        <v>4.9000000000000004</v>
      </c>
      <c r="DC567" s="62">
        <f>'2026 - WIP'!DH56</f>
        <v>12.2</v>
      </c>
      <c r="DD567" s="62">
        <f>'2026 - WIP'!DM56</f>
        <v>66.7</v>
      </c>
      <c r="DE567" s="62">
        <f>'2026 - WIP'!DN56</f>
        <v>11.5</v>
      </c>
      <c r="DF567" s="62">
        <f>'2026 - WIP'!DO56</f>
        <v>85.2</v>
      </c>
      <c r="DG567" s="63">
        <f>'2026 - WIP'!DP56</f>
        <v>14.3</v>
      </c>
      <c r="DH567" s="60">
        <f>'2026 - WIP'!DQ56</f>
        <v>0</v>
      </c>
      <c r="DI567" s="61">
        <f>'2026 - WIP'!DR56</f>
        <v>1</v>
      </c>
      <c r="DJ567" s="61">
        <f>'2026 - WIP'!DS56</f>
        <v>0</v>
      </c>
      <c r="DK567" s="61">
        <f>'2026 - WIP'!DT56</f>
        <v>0</v>
      </c>
      <c r="DL567" s="61">
        <f>'2026 - WIP'!DU56</f>
        <v>0</v>
      </c>
      <c r="DM567" s="61">
        <f>'2026 - WIP'!DV56</f>
        <v>0</v>
      </c>
      <c r="DN567" s="62">
        <f>'2026 - WIP'!DW56</f>
        <v>0</v>
      </c>
      <c r="DO567" s="62">
        <f>'2026 - WIP'!DX56</f>
        <v>0</v>
      </c>
      <c r="DP567" s="62">
        <f>'2026 - WIP'!DY56</f>
        <v>0</v>
      </c>
      <c r="DQ567" s="62">
        <f>'2026 - WIP'!DZ56</f>
        <v>0</v>
      </c>
      <c r="DR567" s="62">
        <f>'2026 - WIP'!EA56</f>
        <v>0</v>
      </c>
      <c r="DS567" s="62">
        <f>'2026 - WIP'!EF56</f>
        <v>0</v>
      </c>
      <c r="DT567" s="62">
        <f>'2026 - WIP'!EG56</f>
        <v>0</v>
      </c>
      <c r="DU567" s="62">
        <f>'2026 - WIP'!EH56</f>
        <v>0</v>
      </c>
      <c r="DV567" s="63">
        <f>'2026 - WIP'!EI56</f>
        <v>0</v>
      </c>
    </row>
    <row r="568" spans="1:126" ht="15.75" customHeight="1" x14ac:dyDescent="0.2">
      <c r="A568" s="30">
        <f t="shared" si="57"/>
        <v>566</v>
      </c>
      <c r="B568" s="31">
        <f>'2025'!A66</f>
        <v>64</v>
      </c>
      <c r="C568" s="31">
        <v>2025</v>
      </c>
      <c r="D568" s="32" t="str">
        <f>'2025'!B66</f>
        <v>Josh Kelly</v>
      </c>
      <c r="E568" s="32" t="str" cm="1">
        <f t="array" ref="E568">_xlfn.IFS(F568&gt;12.5,"Cornerstone",AND(F568&gt;11.995,F568&lt;12.5),"Elite",AND(F568&gt;11,F568&lt;12.995),"Elite Upside",AND(F568&gt;=9.69,F568&lt;10.999),"Upside",AND(F568&gt;8.4,F568&lt;9.999),"Upside Lite",AND(F568&gt;7.25,F568&lt;8.999),"Outlier",AND(F568&gt;=6,F568&lt;7.25),"Outlier Lite",F568&lt;6.999,"Purgatory")</f>
        <v>Purgatory</v>
      </c>
      <c r="F568" s="33">
        <f>'2025'!C66</f>
        <v>3.63</v>
      </c>
      <c r="G568" s="33">
        <f t="shared" si="58"/>
        <v>7.9</v>
      </c>
      <c r="H568" s="303">
        <f t="shared" si="59"/>
        <v>-2.7558806237993156</v>
      </c>
      <c r="I568" s="34" t="str">
        <f>'2025'!D66</f>
        <v>Texas Tech</v>
      </c>
      <c r="J568" s="35">
        <f>'2025'!E66</f>
        <v>3</v>
      </c>
      <c r="K568" s="36">
        <f>'2025'!F66</f>
        <v>37073</v>
      </c>
      <c r="L568" s="37">
        <f>'2025'!G66</f>
        <v>24.257534246575343</v>
      </c>
      <c r="M568" s="37" t="str">
        <f>'2025'!H66</f>
        <v>RS SR</v>
      </c>
      <c r="N568" s="37">
        <f>'2025'!I66</f>
        <v>23.838356164383562</v>
      </c>
      <c r="O568" s="37" t="str">
        <f>'2025'!J66</f>
        <v>Hybrid</v>
      </c>
      <c r="P568" s="37" t="str">
        <f>'2025'!K66</f>
        <v>BALL HOG</v>
      </c>
      <c r="Q568" s="37" t="str">
        <f>'2025'!L66</f>
        <v>Elite Separator</v>
      </c>
      <c r="R568" s="55">
        <f>'2025'!M66</f>
        <v>73</v>
      </c>
      <c r="S568" s="55">
        <f>'2025'!N66</f>
        <v>186</v>
      </c>
      <c r="T568" s="231">
        <f t="shared" si="60"/>
        <v>24.539469908363728</v>
      </c>
      <c r="U568" s="37">
        <f>'2025'!O66</f>
        <v>4.7</v>
      </c>
      <c r="V568" s="56">
        <f>'2025'!P66</f>
        <v>0</v>
      </c>
      <c r="W568" s="57">
        <f>'2025'!Q66</f>
        <v>0.15440763615946099</v>
      </c>
      <c r="X568" s="58">
        <f>'2025'!R66</f>
        <v>0.18224200042381863</v>
      </c>
      <c r="Y568" s="58">
        <f>'2025'!S66</f>
        <v>0.12749445676274943</v>
      </c>
      <c r="Z568" s="58">
        <f>'2025'!T66</f>
        <v>0.27551381998582569</v>
      </c>
      <c r="AA568" s="58">
        <f>'2025'!U66</f>
        <v>0.29547241882934505</v>
      </c>
      <c r="AB568" s="58">
        <f>'2025'!V66</f>
        <v>0.29547241882934505</v>
      </c>
      <c r="AC568" s="59">
        <f>'2025'!W66</f>
        <v>0.28069879788787777</v>
      </c>
      <c r="AD568" s="42">
        <f>'2025'!X66</f>
        <v>22.172602739726027</v>
      </c>
      <c r="AE568" s="43">
        <f>'2025'!Y66</f>
        <v>2.2599999999999998</v>
      </c>
      <c r="AF568" s="43">
        <f>'2025'!Z66</f>
        <v>6.7</v>
      </c>
      <c r="AG568" s="43">
        <f>'2025'!AA66</f>
        <v>11.4</v>
      </c>
      <c r="AH568" s="43">
        <f>'2025'!AB66</f>
        <v>1.07</v>
      </c>
      <c r="AI568" s="43">
        <f>'2025'!AC66</f>
        <v>0</v>
      </c>
      <c r="AJ568" s="44">
        <f>'2025'!AD66</f>
        <v>3.437262357414448E-2</v>
      </c>
      <c r="AK568" s="44">
        <f>'2025'!AE66</f>
        <v>0.22986692015209123</v>
      </c>
      <c r="AL568" s="45">
        <f>'2025'!AF66</f>
        <v>6.3E-2</v>
      </c>
      <c r="AM568" s="46">
        <f t="shared" si="65"/>
        <v>0.5</v>
      </c>
      <c r="AN568" s="45">
        <f>'2025'!AG66</f>
        <v>0.495</v>
      </c>
      <c r="AO568" s="45">
        <f>'2025'!AH66</f>
        <v>0.505</v>
      </c>
      <c r="AP568" s="43">
        <f>'2025'!AI66</f>
        <v>76.234491557952225</v>
      </c>
      <c r="AQ568" s="47">
        <f>'2025'!AJ66</f>
        <v>75.457913050913362</v>
      </c>
      <c r="AR568" s="48">
        <f>'2025'!AK66</f>
        <v>7</v>
      </c>
      <c r="AS568" s="49">
        <f>'2025'!AL66</f>
        <v>2</v>
      </c>
      <c r="AT568" s="49">
        <f>'2025'!AM66</f>
        <v>4</v>
      </c>
      <c r="AU568" s="49">
        <f>'2025'!AN66</f>
        <v>5</v>
      </c>
      <c r="AV568" s="49">
        <f>'2025'!AO66</f>
        <v>4</v>
      </c>
      <c r="AW568" s="49">
        <f>'2025'!AP66</f>
        <v>1</v>
      </c>
      <c r="AX568" s="49">
        <f>'2025'!AQ66</f>
        <v>0</v>
      </c>
      <c r="AY568" s="50">
        <f>'2025'!AR66</f>
        <v>0</v>
      </c>
      <c r="AZ568" s="60">
        <f>'2025'!AS66</f>
        <v>330</v>
      </c>
      <c r="BA568" s="61">
        <f>'2025'!AT66</f>
        <v>2137.1999999999998</v>
      </c>
      <c r="BB568" s="61">
        <f>'2025'!AU66</f>
        <v>43</v>
      </c>
      <c r="BC568" s="61">
        <f>'2025'!AV66</f>
        <v>22</v>
      </c>
      <c r="BD568" s="61">
        <f>'2025'!AW66</f>
        <v>1</v>
      </c>
      <c r="BE568" s="61">
        <f>'2025'!AX66</f>
        <v>13.799999999999999</v>
      </c>
      <c r="BF568" s="62">
        <f>'2025'!AY66</f>
        <v>0</v>
      </c>
      <c r="BG568" s="62">
        <f>'2025'!AZ66</f>
        <v>0</v>
      </c>
      <c r="BH568" s="62">
        <f>'2025'!BA66</f>
        <v>1.58</v>
      </c>
      <c r="BI568" s="62">
        <f>'2025'!BB66</f>
        <v>5.4</v>
      </c>
      <c r="BJ568" s="62">
        <f>'2025'!BC66</f>
        <v>14.3</v>
      </c>
      <c r="BK568" s="62">
        <f>'2025'!BH66</f>
        <v>28.6</v>
      </c>
      <c r="BL568" s="62">
        <f>'2025'!BI66</f>
        <v>0</v>
      </c>
      <c r="BM568" s="62">
        <f>'2025'!BJ66</f>
        <v>79.3</v>
      </c>
      <c r="BN568" s="63">
        <f>'2025'!BK66</f>
        <v>20.7</v>
      </c>
      <c r="BO568" s="60">
        <f>'2025'!BL66</f>
        <v>774</v>
      </c>
      <c r="BP568" s="61">
        <f>'2025'!BM66</f>
        <v>4247.0999999999995</v>
      </c>
      <c r="BQ568" s="61">
        <f>'2025'!BN66</f>
        <v>82</v>
      </c>
      <c r="BR568" s="61">
        <f>'2025'!BO66</f>
        <v>52</v>
      </c>
      <c r="BS568" s="61">
        <f>'2025'!BP66</f>
        <v>3</v>
      </c>
      <c r="BT568" s="61">
        <f>'2025'!BQ66</f>
        <v>35.1</v>
      </c>
      <c r="BU568" s="62">
        <f>'2025'!BR66</f>
        <v>0</v>
      </c>
      <c r="BV568" s="62">
        <f>'2025'!BS66</f>
        <v>0</v>
      </c>
      <c r="BW568" s="62">
        <f>'2025'!BT66</f>
        <v>2.19</v>
      </c>
      <c r="BX568" s="62">
        <f>'2025'!BU66</f>
        <v>4.9000000000000004</v>
      </c>
      <c r="BY568" s="62">
        <f>'2025'!BV66</f>
        <v>13.1</v>
      </c>
      <c r="BZ568" s="62">
        <f>'2025'!CA66</f>
        <v>47.1</v>
      </c>
      <c r="CA568" s="62">
        <f>'2025'!CB66</f>
        <v>5.5</v>
      </c>
      <c r="CB568" s="62">
        <f>'2025'!CC66</f>
        <v>68.8</v>
      </c>
      <c r="CC568" s="63">
        <f>'2025'!CD66</f>
        <v>30.4</v>
      </c>
      <c r="CD568" s="60">
        <f>'2025'!CE66</f>
        <v>207</v>
      </c>
      <c r="CE568" s="61">
        <f>'2025'!CF66</f>
        <v>1623.6000000000001</v>
      </c>
      <c r="CF568" s="61">
        <f>'2025'!CG66</f>
        <v>18</v>
      </c>
      <c r="CG568" s="61">
        <f>'2025'!CH66</f>
        <v>12</v>
      </c>
      <c r="CH568" s="61">
        <f>'2025'!CI66</f>
        <v>0</v>
      </c>
      <c r="CI568" s="61">
        <f>'2025'!CJ66</f>
        <v>9.6000000000000014</v>
      </c>
      <c r="CJ568" s="62">
        <f>'2025'!CK66</f>
        <v>1.31</v>
      </c>
      <c r="CK568" s="62">
        <f>'2025'!CL66</f>
        <v>0</v>
      </c>
      <c r="CL568" s="62">
        <f>'2025'!CM66</f>
        <v>1.75</v>
      </c>
      <c r="CM568" s="62">
        <f>'2025'!CN66</f>
        <v>8</v>
      </c>
      <c r="CN568" s="62">
        <f>'2025'!CO66</f>
        <v>11.9</v>
      </c>
      <c r="CO568" s="62">
        <f>'2025'!CT66</f>
        <v>0</v>
      </c>
      <c r="CP568" s="62">
        <f>'2025'!CU66</f>
        <v>0</v>
      </c>
      <c r="CQ568" s="62">
        <f>'2025'!CV66</f>
        <v>72.2</v>
      </c>
      <c r="CR568" s="63">
        <f>'2025'!CW66</f>
        <v>27.8</v>
      </c>
      <c r="CS568" s="60">
        <f>'2025'!CX66</f>
        <v>933</v>
      </c>
      <c r="CT568" s="61">
        <f>'2025'!CY66</f>
        <v>3386.3999999999996</v>
      </c>
      <c r="CU568" s="61">
        <f>'2025'!CZ66</f>
        <v>92</v>
      </c>
      <c r="CV568" s="61">
        <f>'2025'!DA66</f>
        <v>63</v>
      </c>
      <c r="CW568" s="61">
        <f>'2025'!DB66</f>
        <v>8</v>
      </c>
      <c r="CX568" s="61">
        <f>'2025'!DC66</f>
        <v>26.400000000000002</v>
      </c>
      <c r="CY568" s="62">
        <f>'2025'!DD66</f>
        <v>1.07</v>
      </c>
      <c r="CZ568" s="62">
        <f>'2025'!DE66</f>
        <v>0</v>
      </c>
      <c r="DA568" s="62">
        <f>'2025'!DF66</f>
        <v>1.81</v>
      </c>
      <c r="DB568" s="62">
        <f>'2025'!DG66</f>
        <v>6</v>
      </c>
      <c r="DC568" s="62">
        <f>'2025'!DH66</f>
        <v>11.4</v>
      </c>
      <c r="DD568" s="62">
        <f>'2025'!DM66</f>
        <v>42.9</v>
      </c>
      <c r="DE568" s="62">
        <f>'2025'!DN66</f>
        <v>4.5</v>
      </c>
      <c r="DF568" s="62">
        <f>'2025'!DO66</f>
        <v>90.7</v>
      </c>
      <c r="DG568" s="63">
        <f>'2025'!DP66</f>
        <v>9.3000000000000007</v>
      </c>
      <c r="DH568" s="60">
        <f>'2025'!DQ66</f>
        <v>1052</v>
      </c>
      <c r="DI568" s="61">
        <f>'2025'!DR66</f>
        <v>3560.3999999999996</v>
      </c>
      <c r="DJ568" s="61">
        <f>'2025'!DS66</f>
        <v>123</v>
      </c>
      <c r="DK568" s="61">
        <f>'2025'!DT66</f>
        <v>90</v>
      </c>
      <c r="DL568" s="61">
        <f>'2025'!DU66</f>
        <v>5</v>
      </c>
      <c r="DM568" s="61">
        <f>'2025'!DV66</f>
        <v>30</v>
      </c>
      <c r="DN568" s="62">
        <f>'2025'!DW66</f>
        <v>1.06</v>
      </c>
      <c r="DO568" s="62">
        <f>'2025'!DX66</f>
        <v>0</v>
      </c>
      <c r="DP568" s="62">
        <f>'2025'!DY66</f>
        <v>2.2599999999999998</v>
      </c>
      <c r="DQ568" s="62">
        <f>'2025'!DZ66</f>
        <v>6.7</v>
      </c>
      <c r="DR568" s="62">
        <f>'2025'!EA66</f>
        <v>7.3</v>
      </c>
      <c r="DS568" s="62">
        <f>'2025'!EF66</f>
        <v>50</v>
      </c>
      <c r="DT568" s="62">
        <f>'2025'!EG66</f>
        <v>6.3</v>
      </c>
      <c r="DU568" s="62">
        <f>'2025'!EH66</f>
        <v>8.3000000000000007</v>
      </c>
      <c r="DV568" s="63">
        <f>'2025'!EI66</f>
        <v>91.7</v>
      </c>
    </row>
    <row r="569" spans="1:126" ht="15.75" customHeight="1" x14ac:dyDescent="0.2">
      <c r="A569" s="30">
        <f t="shared" si="57"/>
        <v>567</v>
      </c>
      <c r="B569" s="31">
        <f>'2026 - WIP'!A57</f>
        <v>55</v>
      </c>
      <c r="C569" s="31">
        <v>2026</v>
      </c>
      <c r="D569" s="32" t="str">
        <f>'2026 - WIP'!B57</f>
        <v>DeAndre Moore Jr.</v>
      </c>
      <c r="E569" s="32" t="str" cm="1">
        <f t="array" ref="E569">_xlfn.IFS(F569&gt;12.5,"Cornerstone",AND(F569&gt;11.995,F569&lt;12.5),"Elite",AND(F569&gt;11,F569&lt;12.995),"Elite Upside",AND(F569&gt;=9.69,F569&lt;10.999),"Upside",AND(F569&gt;8.4,F569&lt;9.999),"Upside Lite",AND(F569&gt;7.25,F569&lt;8.999),"Outlier",AND(F569&gt;=6,F569&lt;7.25),"Outlier Lite",F569&lt;6.999,"Purgatory")</f>
        <v>Purgatory</v>
      </c>
      <c r="F569" s="33">
        <f>'2026 - WIP'!C57</f>
        <v>3.5857142857142854</v>
      </c>
      <c r="G569" s="33">
        <f t="shared" si="58"/>
        <v>7.8</v>
      </c>
      <c r="H569" s="303">
        <f t="shared" si="59"/>
        <v>-2.7812986065354677</v>
      </c>
      <c r="I569" s="34" t="str">
        <f>'2026 - WIP'!D57</f>
        <v>Texas</v>
      </c>
      <c r="J569" s="35">
        <f>'2026 - WIP'!E57</f>
        <v>1</v>
      </c>
      <c r="K569" s="36">
        <f>'2026 - WIP'!F57</f>
        <v>38139</v>
      </c>
      <c r="L569" s="37">
        <f>'2026 - WIP'!G57</f>
        <v>21.336986301369862</v>
      </c>
      <c r="M569" s="37" t="str">
        <f>'2026 - WIP'!H57</f>
        <v>JR</v>
      </c>
      <c r="N569" s="37">
        <f>'2026 - WIP'!I57</f>
        <v>21.917808219178081</v>
      </c>
      <c r="O569" s="37" t="str">
        <f>'2026 - WIP'!J57</f>
        <v>Slot</v>
      </c>
      <c r="P569" s="37" t="str">
        <f>'2026 - WIP'!K57</f>
        <v>PROTO Z</v>
      </c>
      <c r="Q569" s="37" t="str">
        <f>'2026 - WIP'!L57</f>
        <v>Poor Earner</v>
      </c>
      <c r="R569" s="35">
        <f>'2026 - WIP'!M57</f>
        <v>72</v>
      </c>
      <c r="S569" s="35">
        <f>'2026 - WIP'!N57</f>
        <v>195</v>
      </c>
      <c r="T569" s="231">
        <f t="shared" si="60"/>
        <v>26.44646145773773</v>
      </c>
      <c r="U569" s="35">
        <f>'2026 - WIP'!O57</f>
        <v>4.5</v>
      </c>
      <c r="V569" s="38">
        <f>'2026 - WIP'!P57</f>
        <v>0</v>
      </c>
      <c r="W569" s="57">
        <f>'2026 - WIP'!Q57</f>
        <v>0</v>
      </c>
      <c r="X569" s="58">
        <f>'2026 - WIP'!R57</f>
        <v>0</v>
      </c>
      <c r="Y569" s="58">
        <f>'2026 - WIP'!S57</f>
        <v>0</v>
      </c>
      <c r="Z569" s="58">
        <f>'2026 - WIP'!T57</f>
        <v>0.10224215246636771</v>
      </c>
      <c r="AA569" s="58">
        <f>'2026 - WIP'!U57</f>
        <v>0</v>
      </c>
      <c r="AB569" s="58">
        <f>'2026 - WIP'!V57</f>
        <v>0.10224215246636771</v>
      </c>
      <c r="AC569" s="59">
        <f>'2026 - WIP'!W57</f>
        <v>0.10224215246636771</v>
      </c>
      <c r="AD569" s="42" t="str">
        <f>'2026 - WIP'!X57</f>
        <v>N/A</v>
      </c>
      <c r="AE569" s="43">
        <f>'2026 - WIP'!Y57</f>
        <v>1.4</v>
      </c>
      <c r="AF569" s="43">
        <f>'2026 - WIP'!Z57</f>
        <v>5.6</v>
      </c>
      <c r="AG569" s="43">
        <f>'2026 - WIP'!AA57</f>
        <v>9.9</v>
      </c>
      <c r="AH569" s="43">
        <f>'2026 - WIP'!AB57</f>
        <v>0</v>
      </c>
      <c r="AI569" s="43">
        <f>'2026 - WIP'!AC57</f>
        <v>0</v>
      </c>
      <c r="AJ569" s="44">
        <f>'2026 - WIP'!AD57</f>
        <v>3.3771929824561404E-2</v>
      </c>
      <c r="AK569" s="44">
        <f>'2026 - WIP'!AE57</f>
        <v>0.14736842105263157</v>
      </c>
      <c r="AL569" s="45">
        <f>'2026 - WIP'!AF57</f>
        <v>0.114</v>
      </c>
      <c r="AM569" s="46">
        <f t="shared" si="65"/>
        <v>0</v>
      </c>
      <c r="AN569" s="45">
        <f>'2026 - WIP'!AG57</f>
        <v>0.159</v>
      </c>
      <c r="AO569" s="45">
        <f>'2026 - WIP'!AH57</f>
        <v>0.83799999999999997</v>
      </c>
      <c r="AP569" s="43">
        <f>'2026 - WIP'!AI57</f>
        <v>95.107453132144485</v>
      </c>
      <c r="AQ569" s="47">
        <f>'2026 - WIP'!AJ57</f>
        <v>92.210905751146356</v>
      </c>
      <c r="AR569" s="48">
        <f>'2026 - WIP'!AK57</f>
        <v>2</v>
      </c>
      <c r="AS569" s="49">
        <f>'2026 - WIP'!AL57</f>
        <v>0</v>
      </c>
      <c r="AT569" s="49">
        <f>'2026 - WIP'!AM57</f>
        <v>1</v>
      </c>
      <c r="AU569" s="49">
        <f>'2026 - WIP'!AN57</f>
        <v>4</v>
      </c>
      <c r="AV569" s="49">
        <f>'2026 - WIP'!AO57</f>
        <v>8</v>
      </c>
      <c r="AW569" s="49">
        <f>'2026 - WIP'!AP57</f>
        <v>5</v>
      </c>
      <c r="AX569" s="49">
        <f>'2026 - WIP'!AQ57</f>
        <v>0</v>
      </c>
      <c r="AY569" s="50">
        <f>'2026 - WIP'!AR57</f>
        <v>0</v>
      </c>
      <c r="AZ569" s="60">
        <f>'2026 - WIP'!AS57</f>
        <v>0</v>
      </c>
      <c r="BA569" s="61">
        <f>'2026 - WIP'!AT57</f>
        <v>1</v>
      </c>
      <c r="BB569" s="61">
        <f>'2026 - WIP'!AU57</f>
        <v>0</v>
      </c>
      <c r="BC569" s="61">
        <f>'2026 - WIP'!AV57</f>
        <v>0</v>
      </c>
      <c r="BD569" s="61">
        <f>'2026 - WIP'!AW57</f>
        <v>0</v>
      </c>
      <c r="BE569" s="61">
        <f>'2026 - WIP'!AX57</f>
        <v>0</v>
      </c>
      <c r="BF569" s="62">
        <f>'2026 - WIP'!AY57</f>
        <v>0</v>
      </c>
      <c r="BG569" s="62">
        <f>'2026 - WIP'!AZ57</f>
        <v>0</v>
      </c>
      <c r="BH569" s="62">
        <f>'2026 - WIP'!BA57</f>
        <v>0</v>
      </c>
      <c r="BI569" s="62">
        <f>'2026 - WIP'!BB57</f>
        <v>0</v>
      </c>
      <c r="BJ569" s="62">
        <f>'2026 - WIP'!BC57</f>
        <v>0</v>
      </c>
      <c r="BK569" s="62">
        <f>'2026 - WIP'!BH57</f>
        <v>0</v>
      </c>
      <c r="BL569" s="62">
        <f>'2026 - WIP'!BI57</f>
        <v>0</v>
      </c>
      <c r="BM569" s="62">
        <f>'2026 - WIP'!BJ57</f>
        <v>0</v>
      </c>
      <c r="BN569" s="63">
        <f>'2026 - WIP'!BK57</f>
        <v>0</v>
      </c>
      <c r="BO569" s="60">
        <f>'2026 - WIP'!BL57</f>
        <v>0</v>
      </c>
      <c r="BP569" s="61">
        <f>'2026 - WIP'!BM57</f>
        <v>1</v>
      </c>
      <c r="BQ569" s="61">
        <f>'2026 - WIP'!BN57</f>
        <v>0</v>
      </c>
      <c r="BR569" s="61">
        <f>'2026 - WIP'!BO57</f>
        <v>0</v>
      </c>
      <c r="BS569" s="61">
        <f>'2026 - WIP'!BP57</f>
        <v>0</v>
      </c>
      <c r="BT569" s="61">
        <f>'2026 - WIP'!BQ57</f>
        <v>0</v>
      </c>
      <c r="BU569" s="62">
        <f>'2026 - WIP'!BR57</f>
        <v>0</v>
      </c>
      <c r="BV569" s="62">
        <f>'2026 - WIP'!BS57</f>
        <v>0</v>
      </c>
      <c r="BW569" s="62">
        <f>'2026 - WIP'!BT57</f>
        <v>0</v>
      </c>
      <c r="BX569" s="62">
        <f>'2026 - WIP'!BU57</f>
        <v>0</v>
      </c>
      <c r="BY569" s="62">
        <f>'2026 - WIP'!BV57</f>
        <v>0</v>
      </c>
      <c r="BZ569" s="62">
        <f>'2026 - WIP'!CA57</f>
        <v>0</v>
      </c>
      <c r="CA569" s="62">
        <f>'2026 - WIP'!CB57</f>
        <v>0</v>
      </c>
      <c r="CB569" s="62">
        <f>'2026 - WIP'!CC57</f>
        <v>0</v>
      </c>
      <c r="CC569" s="63">
        <f>'2026 - WIP'!CD57</f>
        <v>0</v>
      </c>
      <c r="CD569" s="60">
        <f>'2026 - WIP'!CE57</f>
        <v>0</v>
      </c>
      <c r="CE569" s="61">
        <f>'2026 - WIP'!CF57</f>
        <v>1</v>
      </c>
      <c r="CF569" s="61">
        <f>'2026 - WIP'!CG57</f>
        <v>0</v>
      </c>
      <c r="CG569" s="61">
        <f>'2026 - WIP'!CH57</f>
        <v>0</v>
      </c>
      <c r="CH569" s="61">
        <f>'2026 - WIP'!CI57</f>
        <v>0</v>
      </c>
      <c r="CI569" s="61">
        <f>'2026 - WIP'!CJ57</f>
        <v>0</v>
      </c>
      <c r="CJ569" s="62">
        <f>'2026 - WIP'!CK57</f>
        <v>0</v>
      </c>
      <c r="CK569" s="62">
        <f>'2026 - WIP'!CL57</f>
        <v>0</v>
      </c>
      <c r="CL569" s="62">
        <f>'2026 - WIP'!CM57</f>
        <v>0</v>
      </c>
      <c r="CM569" s="62">
        <f>'2026 - WIP'!CN57</f>
        <v>0</v>
      </c>
      <c r="CN569" s="62">
        <f>'2026 - WIP'!CO57</f>
        <v>0</v>
      </c>
      <c r="CO569" s="62">
        <f>'2026 - WIP'!CT57</f>
        <v>0</v>
      </c>
      <c r="CP569" s="62">
        <f>'2026 - WIP'!CU57</f>
        <v>0</v>
      </c>
      <c r="CQ569" s="62">
        <f>'2026 - WIP'!CV57</f>
        <v>0</v>
      </c>
      <c r="CR569" s="63">
        <f>'2026 - WIP'!CW57</f>
        <v>0</v>
      </c>
      <c r="CS569" s="60">
        <f>'2026 - WIP'!CX57</f>
        <v>456</v>
      </c>
      <c r="CT569" s="61">
        <f>'2026 - WIP'!CY57</f>
        <v>4460</v>
      </c>
      <c r="CU569" s="61">
        <f>'2026 - WIP'!CZ57</f>
        <v>59</v>
      </c>
      <c r="CV569" s="61">
        <f>'2026 - WIP'!DA57</f>
        <v>39</v>
      </c>
      <c r="CW569" s="61">
        <f>'2026 - WIP'!DB57</f>
        <v>7</v>
      </c>
      <c r="CX569" s="61">
        <f>'2026 - WIP'!DC57</f>
        <v>40</v>
      </c>
      <c r="CY569" s="62">
        <f>'2026 - WIP'!DD57</f>
        <v>0</v>
      </c>
      <c r="CZ569" s="62">
        <f>'2026 - WIP'!DE57</f>
        <v>0</v>
      </c>
      <c r="DA569" s="62">
        <f>'2026 - WIP'!DF57</f>
        <v>1.4</v>
      </c>
      <c r="DB569" s="62">
        <f>'2026 - WIP'!DG57</f>
        <v>5.6</v>
      </c>
      <c r="DC569" s="62">
        <f>'2026 - WIP'!DH57</f>
        <v>9.9</v>
      </c>
      <c r="DD569" s="62">
        <f>'2026 - WIP'!DM57</f>
        <v>63.6</v>
      </c>
      <c r="DE569" s="62">
        <f>'2026 - WIP'!DN57</f>
        <v>11.4</v>
      </c>
      <c r="DF569" s="62">
        <f>'2026 - WIP'!DO57</f>
        <v>15.9</v>
      </c>
      <c r="DG569" s="63">
        <f>'2026 - WIP'!DP57</f>
        <v>83.8</v>
      </c>
      <c r="DH569" s="60">
        <f>'2026 - WIP'!DQ57</f>
        <v>0</v>
      </c>
      <c r="DI569" s="61">
        <f>'2026 - WIP'!DR57</f>
        <v>1</v>
      </c>
      <c r="DJ569" s="61">
        <f>'2026 - WIP'!DS57</f>
        <v>0</v>
      </c>
      <c r="DK569" s="61">
        <f>'2026 - WIP'!DT57</f>
        <v>0</v>
      </c>
      <c r="DL569" s="61">
        <f>'2026 - WIP'!DU57</f>
        <v>0</v>
      </c>
      <c r="DM569" s="61">
        <f>'2026 - WIP'!DV57</f>
        <v>0</v>
      </c>
      <c r="DN569" s="62">
        <f>'2026 - WIP'!DW57</f>
        <v>0</v>
      </c>
      <c r="DO569" s="62">
        <f>'2026 - WIP'!DX57</f>
        <v>0</v>
      </c>
      <c r="DP569" s="62">
        <f>'2026 - WIP'!DY57</f>
        <v>0</v>
      </c>
      <c r="DQ569" s="62">
        <f>'2026 - WIP'!DZ57</f>
        <v>0</v>
      </c>
      <c r="DR569" s="62">
        <f>'2026 - WIP'!EA57</f>
        <v>0</v>
      </c>
      <c r="DS569" s="62">
        <f>'2026 - WIP'!EF57</f>
        <v>0</v>
      </c>
      <c r="DT569" s="62">
        <f>'2026 - WIP'!EG57</f>
        <v>0</v>
      </c>
      <c r="DU569" s="62">
        <f>'2026 - WIP'!EH57</f>
        <v>0</v>
      </c>
      <c r="DV569" s="63">
        <f>'2026 - WIP'!EI57</f>
        <v>0</v>
      </c>
    </row>
    <row r="570" spans="1:126" ht="15.75" customHeight="1" x14ac:dyDescent="0.2">
      <c r="A570" s="30">
        <f t="shared" si="57"/>
        <v>568</v>
      </c>
      <c r="B570" s="31">
        <f>'2024'!A49</f>
        <v>47</v>
      </c>
      <c r="C570" s="31">
        <v>2024</v>
      </c>
      <c r="D570" s="32" t="str">
        <f>'2024'!B49</f>
        <v>Corey Crooms</v>
      </c>
      <c r="E570" s="32" t="str" cm="1">
        <f t="array" ref="E570">_xlfn.IFS(F570&gt;12.5,"Cornerstone",AND(F570&gt;11.995,F570&lt;12.5),"Elite",AND(F570&gt;11,F570&lt;12.995),"Elite Upside",AND(F570&gt;=9.69,F570&lt;10.999),"Upside",AND(F570&gt;8.4,F570&lt;9.999),"Upside Lite",AND(F570&gt;7.25,F570&lt;8.999),"Outlier",AND(F570&gt;=6,F570&lt;7.25),"Outlier Lite",F570&lt;6.999,"Purgatory")</f>
        <v>Purgatory</v>
      </c>
      <c r="F570" s="33">
        <f>'2024'!C49</f>
        <v>3.5328571428571438</v>
      </c>
      <c r="G570" s="33">
        <f t="shared" si="58"/>
        <v>7.6</v>
      </c>
      <c r="H570" s="303">
        <f t="shared" si="59"/>
        <v>-2.8116361988334542</v>
      </c>
      <c r="I570" s="34" t="str">
        <f>'2024'!D49</f>
        <v>Minnesota</v>
      </c>
      <c r="J570" s="35">
        <f>'2024'!E49</f>
        <v>2</v>
      </c>
      <c r="K570" s="36">
        <f>'2024'!F49</f>
        <v>36633</v>
      </c>
      <c r="L570" s="37">
        <f>'2024'!G49</f>
        <v>25.463013698630139</v>
      </c>
      <c r="M570" s="37" t="str">
        <f>'2024'!H49</f>
        <v>RS SR</v>
      </c>
      <c r="N570" s="37">
        <f>'2024'!I49</f>
        <v>24.043835616438358</v>
      </c>
      <c r="O570" s="37" t="str">
        <f>'2024'!J49</f>
        <v>Slot</v>
      </c>
      <c r="P570" s="37" t="str">
        <f>'2024'!K49</f>
        <v>PROTO Z</v>
      </c>
      <c r="Q570" s="37" t="str">
        <f>'2024'!L49</f>
        <v>Poor Separator</v>
      </c>
      <c r="R570" s="35">
        <f>'2024'!M49</f>
        <v>72</v>
      </c>
      <c r="S570" s="35">
        <f>'2024'!N49</f>
        <v>194</v>
      </c>
      <c r="T570" s="231">
        <f t="shared" si="60"/>
        <v>26.31083857846728</v>
      </c>
      <c r="U570" s="35">
        <f>'2024'!O49</f>
        <v>4.63</v>
      </c>
      <c r="V570" s="38">
        <f>'2024'!P49</f>
        <v>0</v>
      </c>
      <c r="W570" s="57">
        <f>'2024'!Q49</f>
        <v>4.7317603427329116E-2</v>
      </c>
      <c r="X570" s="58">
        <f>'2024'!R49</f>
        <v>2.1141649048625789E-2</v>
      </c>
      <c r="Y570" s="58">
        <f>'2024'!S49</f>
        <v>0.23295316670710994</v>
      </c>
      <c r="Z570" s="58">
        <f>'2024'!T49</f>
        <v>0.4113860390263529</v>
      </c>
      <c r="AA570" s="58">
        <f>'2024'!U49</f>
        <v>0.20169509709258662</v>
      </c>
      <c r="AB570" s="58">
        <f>'2024'!V49</f>
        <v>0.30654056805946978</v>
      </c>
      <c r="AC570" s="59">
        <f>'2024'!W49</f>
        <v>0.30654056805946978</v>
      </c>
      <c r="AD570" s="42">
        <f>'2024'!X49</f>
        <v>21.389041095890413</v>
      </c>
      <c r="AE570" s="43">
        <f>'2024'!Y49</f>
        <v>2.06</v>
      </c>
      <c r="AF570" s="43">
        <f>'2024'!Z49</f>
        <v>5.0999999999999996</v>
      </c>
      <c r="AG570" s="43">
        <f>'2024'!AA49</f>
        <v>13.4</v>
      </c>
      <c r="AH570" s="43">
        <f>'2024'!AB49</f>
        <v>0.9</v>
      </c>
      <c r="AI570" s="43">
        <f>'2024'!AC49</f>
        <v>2.4300000000000002</v>
      </c>
      <c r="AJ570" s="44">
        <f>'2024'!AD49</f>
        <v>4.593085106382979E-2</v>
      </c>
      <c r="AK570" s="44">
        <f>'2024'!AE49</f>
        <v>0.17954787234042555</v>
      </c>
      <c r="AL570" s="45">
        <f>'2024'!AF49</f>
        <v>0.125</v>
      </c>
      <c r="AM570" s="46">
        <f t="shared" si="65"/>
        <v>0.45500000000000002</v>
      </c>
      <c r="AN570" s="45">
        <f>'2024'!AG49</f>
        <v>0.23199999999999998</v>
      </c>
      <c r="AO570" s="45">
        <f>'2024'!AH49</f>
        <v>0.7649999999999999</v>
      </c>
      <c r="AP570" s="43">
        <f>'2024'!AI49</f>
        <v>84.432133111837388</v>
      </c>
      <c r="AQ570" s="47">
        <f>'2024'!AJ49</f>
        <v>81.860708202609942</v>
      </c>
      <c r="AR570" s="48">
        <f>'2024'!AK49</f>
        <v>8</v>
      </c>
      <c r="AS570" s="49">
        <f>'2024'!AL49</f>
        <v>4</v>
      </c>
      <c r="AT570" s="49">
        <f>'2024'!AM49</f>
        <v>4</v>
      </c>
      <c r="AU570" s="49">
        <f>'2024'!AN49</f>
        <v>3</v>
      </c>
      <c r="AV570" s="49">
        <f>'2024'!AO49</f>
        <v>5</v>
      </c>
      <c r="AW570" s="49">
        <f>'2024'!AP49</f>
        <v>3</v>
      </c>
      <c r="AX570" s="49">
        <f>'2024'!AQ49</f>
        <v>0</v>
      </c>
      <c r="AY570" s="50">
        <f>'2024'!AR49</f>
        <v>0</v>
      </c>
      <c r="AZ570" s="60">
        <f>'2024'!AS49</f>
        <v>148</v>
      </c>
      <c r="BA570" s="61">
        <f>'2024'!AT49</f>
        <v>3127.7999999999997</v>
      </c>
      <c r="BB570" s="61">
        <f>'2024'!AU49</f>
        <v>23</v>
      </c>
      <c r="BC570" s="61">
        <f>'2024'!AV49</f>
        <v>12</v>
      </c>
      <c r="BD570" s="61">
        <f>'2024'!AW49</f>
        <v>1</v>
      </c>
      <c r="BE570" s="61">
        <f>'2024'!AX49</f>
        <v>0</v>
      </c>
      <c r="BF570" s="62">
        <f>'2024'!AY49</f>
        <v>0.05</v>
      </c>
      <c r="BG570" s="62">
        <f>'2024'!AZ49</f>
        <v>0.64</v>
      </c>
      <c r="BH570" s="62">
        <f>'2024'!BA49</f>
        <v>1.35</v>
      </c>
      <c r="BI570" s="62">
        <f>'2024'!BB49</f>
        <v>2.8</v>
      </c>
      <c r="BJ570" s="62">
        <f>'2024'!BC49</f>
        <v>12.5</v>
      </c>
      <c r="BK570" s="62">
        <f>'2024'!BH49</f>
        <v>40</v>
      </c>
      <c r="BL570" s="62">
        <f>'2024'!BI49</f>
        <v>7.7</v>
      </c>
      <c r="BM570" s="62">
        <f>'2024'!BJ49</f>
        <v>87.8</v>
      </c>
      <c r="BN570" s="63">
        <f>'2024'!BK49</f>
        <v>12.2</v>
      </c>
      <c r="BO570" s="60">
        <f>'2024'!BL49</f>
        <v>36</v>
      </c>
      <c r="BP570" s="61">
        <f>'2024'!BM49</f>
        <v>1702.8000000000002</v>
      </c>
      <c r="BQ570" s="61">
        <f>'2024'!BN49</f>
        <v>6</v>
      </c>
      <c r="BR570" s="61">
        <f>'2024'!BO49</f>
        <v>2</v>
      </c>
      <c r="BS570" s="61">
        <f>'2024'!BP49</f>
        <v>0</v>
      </c>
      <c r="BT570" s="61">
        <f>'2024'!BQ49</f>
        <v>0</v>
      </c>
      <c r="BU570" s="62">
        <f>'2024'!BR49</f>
        <v>0.19</v>
      </c>
      <c r="BV570" s="62">
        <f>'2024'!BS49</f>
        <v>1.8</v>
      </c>
      <c r="BW570" s="62">
        <f>'2024'!BT49</f>
        <v>0.86</v>
      </c>
      <c r="BX570" s="62">
        <f>'2024'!BU49</f>
        <v>9</v>
      </c>
      <c r="BY570" s="62">
        <f>'2024'!BV49</f>
        <v>13</v>
      </c>
      <c r="BZ570" s="62">
        <f>'2024'!CA49</f>
        <v>0</v>
      </c>
      <c r="CA570" s="62">
        <f>'2024'!CB49</f>
        <v>0</v>
      </c>
      <c r="CB570" s="62">
        <f>'2024'!CC49</f>
        <v>68.8</v>
      </c>
      <c r="CC570" s="63">
        <f>'2024'!CD49</f>
        <v>31.3</v>
      </c>
      <c r="CD570" s="60">
        <f>'2024'!CE49</f>
        <v>768</v>
      </c>
      <c r="CE570" s="61">
        <f>'2024'!CF49</f>
        <v>3296.7999999999997</v>
      </c>
      <c r="CF570" s="61">
        <f>'2024'!CG49</f>
        <v>76</v>
      </c>
      <c r="CG570" s="61">
        <f>'2024'!CH49</f>
        <v>44</v>
      </c>
      <c r="CH570" s="61">
        <f>'2024'!CI49</f>
        <v>6</v>
      </c>
      <c r="CI570" s="61">
        <f>'2024'!CJ49</f>
        <v>0</v>
      </c>
      <c r="CJ570" s="62">
        <f>'2024'!CK49</f>
        <v>0.2</v>
      </c>
      <c r="CK570" s="62">
        <f>'2024'!CL49</f>
        <v>2.42</v>
      </c>
      <c r="CL570" s="62">
        <f>'2024'!CM49</f>
        <v>2.2599999999999998</v>
      </c>
      <c r="CM570" s="62">
        <f>'2024'!CN49</f>
        <v>6.7</v>
      </c>
      <c r="CN570" s="62">
        <f>'2024'!CO49</f>
        <v>11.8</v>
      </c>
      <c r="CO570" s="62">
        <f>'2024'!CT49</f>
        <v>40</v>
      </c>
      <c r="CP570" s="62">
        <f>'2024'!CU49</f>
        <v>12</v>
      </c>
      <c r="CQ570" s="62">
        <f>'2024'!CV49</f>
        <v>3.1</v>
      </c>
      <c r="CR570" s="63">
        <f>'2024'!CW49</f>
        <v>96.9</v>
      </c>
      <c r="CS570" s="60">
        <f>'2024'!CX49</f>
        <v>818</v>
      </c>
      <c r="CT570" s="61">
        <f>'2024'!CY49</f>
        <v>1988.3999999999999</v>
      </c>
      <c r="CU570" s="61">
        <f>'2024'!CZ49</f>
        <v>115</v>
      </c>
      <c r="CV570" s="61">
        <f>'2024'!DA49</f>
        <v>57</v>
      </c>
      <c r="CW570" s="61">
        <f>'2024'!DB49</f>
        <v>5</v>
      </c>
      <c r="CX570" s="61">
        <f>'2024'!DC49</f>
        <v>0</v>
      </c>
      <c r="CY570" s="62">
        <f>'2024'!DD49</f>
        <v>0.14000000000000001</v>
      </c>
      <c r="CZ570" s="62">
        <f>'2024'!DE49</f>
        <v>2.4300000000000002</v>
      </c>
      <c r="DA570" s="62">
        <f>'2024'!DF49</f>
        <v>2.06</v>
      </c>
      <c r="DB570" s="62">
        <f>'2024'!DG49</f>
        <v>5.0999999999999996</v>
      </c>
      <c r="DC570" s="62">
        <f>'2024'!DH49</f>
        <v>13</v>
      </c>
      <c r="DD570" s="62">
        <f>'2024'!DM49</f>
        <v>24</v>
      </c>
      <c r="DE570" s="62">
        <f>'2024'!DN49</f>
        <v>5</v>
      </c>
      <c r="DF570" s="62">
        <f>'2024'!DO49</f>
        <v>22.4</v>
      </c>
      <c r="DG570" s="63">
        <f>'2024'!DP49</f>
        <v>77.400000000000006</v>
      </c>
      <c r="DH570" s="60">
        <f>'2024'!DQ49</f>
        <v>376</v>
      </c>
      <c r="DI570" s="61">
        <f>'2024'!DR49</f>
        <v>1864.2</v>
      </c>
      <c r="DJ570" s="61">
        <f>'2024'!DS49</f>
        <v>54</v>
      </c>
      <c r="DK570" s="61">
        <f>'2024'!DT49</f>
        <v>28</v>
      </c>
      <c r="DL570" s="61">
        <f>'2024'!DU49</f>
        <v>0</v>
      </c>
      <c r="DM570" s="61">
        <f>'2024'!DV49</f>
        <v>15.6</v>
      </c>
      <c r="DN570" s="62">
        <f>'2024'!DW49</f>
        <v>0.9</v>
      </c>
      <c r="DO570" s="62">
        <f>'2024'!DX49</f>
        <v>1.98</v>
      </c>
      <c r="DP570" s="62">
        <f>'2024'!DY49</f>
        <v>1.57</v>
      </c>
      <c r="DQ570" s="62">
        <f>'2024'!DZ49</f>
        <v>4.3</v>
      </c>
      <c r="DR570" s="62">
        <f>'2024'!EA49</f>
        <v>13.4</v>
      </c>
      <c r="DS570" s="62">
        <f>'2024'!EF49</f>
        <v>45.5</v>
      </c>
      <c r="DT570" s="62">
        <f>'2024'!EG49</f>
        <v>12.5</v>
      </c>
      <c r="DU570" s="62">
        <f>'2024'!EH49</f>
        <v>24</v>
      </c>
      <c r="DV570" s="63">
        <f>'2024'!EI49</f>
        <v>75.599999999999994</v>
      </c>
    </row>
    <row r="571" spans="1:126" ht="15.75" customHeight="1" x14ac:dyDescent="0.2">
      <c r="A571" s="30">
        <f t="shared" si="57"/>
        <v>569</v>
      </c>
      <c r="B571" s="31">
        <f>'2025'!A68</f>
        <v>66</v>
      </c>
      <c r="C571" s="31">
        <v>2025</v>
      </c>
      <c r="D571" s="32" t="str">
        <f>'2025'!B68</f>
        <v>Xavier Guillory</v>
      </c>
      <c r="E571" s="32" t="str" cm="1">
        <f t="array" ref="E571">_xlfn.IFS(F571&gt;12.5,"Cornerstone",AND(F571&gt;11.995,F571&lt;12.5),"Elite",AND(F571&gt;11,F571&lt;12.995),"Elite Upside",AND(F571&gt;=9.69,F571&lt;10.999),"Upside",AND(F571&gt;8.4,F571&lt;9.999),"Upside Lite",AND(F571&gt;7.25,F571&lt;8.999),"Outlier",AND(F571&gt;=6,F571&lt;7.25),"Outlier Lite",F571&lt;6.999,"Purgatory")</f>
        <v>Purgatory</v>
      </c>
      <c r="F571" s="33">
        <f>'2025'!C68</f>
        <v>3.5214285714285714</v>
      </c>
      <c r="G571" s="33">
        <f t="shared" si="58"/>
        <v>7.3999999999999995</v>
      </c>
      <c r="H571" s="303">
        <f t="shared" si="59"/>
        <v>-2.8181956782492361</v>
      </c>
      <c r="I571" s="34" t="str">
        <f>'2025'!D68</f>
        <v>Arizona State</v>
      </c>
      <c r="J571" s="35">
        <f>'2025'!E68</f>
        <v>3</v>
      </c>
      <c r="K571" s="36">
        <f>'2025'!F68</f>
        <v>37085</v>
      </c>
      <c r="L571" s="37">
        <f>'2025'!G68</f>
        <v>24.224657534246575</v>
      </c>
      <c r="M571" s="37" t="str">
        <f>'2025'!H68</f>
        <v>SR</v>
      </c>
      <c r="N571" s="37">
        <f>'2025'!I68</f>
        <v>23.805479452054794</v>
      </c>
      <c r="O571" s="37" t="str">
        <f>'2025'!J68</f>
        <v>Wide</v>
      </c>
      <c r="P571" s="37" t="str">
        <f>'2025'!K68</f>
        <v>SLOB</v>
      </c>
      <c r="Q571" s="37" t="str">
        <f>'2025'!L68</f>
        <v>Poor Earner</v>
      </c>
      <c r="R571" s="55">
        <f>'2025'!M68</f>
        <v>74</v>
      </c>
      <c r="S571" s="55">
        <f>'2025'!N68</f>
        <v>201</v>
      </c>
      <c r="T571" s="231">
        <f t="shared" si="60"/>
        <v>25.806586967447128</v>
      </c>
      <c r="U571" s="37">
        <f>'2025'!O68</f>
        <v>4.5599999999999996</v>
      </c>
      <c r="V571" s="56">
        <f>'2025'!P68</f>
        <v>0</v>
      </c>
      <c r="W571" s="57">
        <f>'2025'!Q68</f>
        <v>0.12067039106145251</v>
      </c>
      <c r="X571" s="58">
        <f>'2025'!R68</f>
        <v>0.12601431980906921</v>
      </c>
      <c r="Y571" s="58">
        <f>'2025'!S68</f>
        <v>0.36630891273915073</v>
      </c>
      <c r="Z571" s="58">
        <f>'2025'!T68</f>
        <v>0.1194061393776087</v>
      </c>
      <c r="AA571" s="58">
        <f>'2025'!U68</f>
        <v>0.11362493715434892</v>
      </c>
      <c r="AB571" s="58">
        <f>'2025'!V68</f>
        <v>0.23996692494674982</v>
      </c>
      <c r="AC571" s="59">
        <f>'2025'!W68</f>
        <v>0.22796857869941231</v>
      </c>
      <c r="AD571" s="42">
        <f>'2025'!X68</f>
        <v>21.136986301369863</v>
      </c>
      <c r="AE571" s="43">
        <f>'2025'!Y68</f>
        <v>0.94</v>
      </c>
      <c r="AF571" s="43">
        <f>'2025'!Z68</f>
        <v>3.8</v>
      </c>
      <c r="AG571" s="43">
        <f>'2025'!AA68</f>
        <v>16</v>
      </c>
      <c r="AH571" s="43">
        <f>'2025'!AB68</f>
        <v>0.94</v>
      </c>
      <c r="AI571" s="43">
        <f>'2025'!AC68</f>
        <v>0.04</v>
      </c>
      <c r="AJ571" s="44">
        <f>'2025'!AD68</f>
        <v>1.9410029498525074E-2</v>
      </c>
      <c r="AK571" s="44">
        <f>'2025'!AE68</f>
        <v>8.5958702064896753E-2</v>
      </c>
      <c r="AL571" s="45">
        <f>'2025'!AF68</f>
        <v>8.3000000000000004E-2</v>
      </c>
      <c r="AM571" s="46">
        <f t="shared" si="65"/>
        <v>0.57100000000000006</v>
      </c>
      <c r="AN571" s="45">
        <f>'2025'!AG68</f>
        <v>0.79099999999999993</v>
      </c>
      <c r="AO571" s="45">
        <f>'2025'!AH68</f>
        <v>0.20900000000000002</v>
      </c>
      <c r="AP571" s="43">
        <f>'2025'!AI68</f>
        <v>92.97510605578762</v>
      </c>
      <c r="AQ571" s="47">
        <f>'2025'!AJ68</f>
        <v>93.925443281959161</v>
      </c>
      <c r="AR571" s="48">
        <f>'2025'!AK68</f>
        <v>6</v>
      </c>
      <c r="AS571" s="49">
        <f>'2025'!AL68</f>
        <v>4</v>
      </c>
      <c r="AT571" s="49">
        <f>'2025'!AM68</f>
        <v>0</v>
      </c>
      <c r="AU571" s="49">
        <f>'2025'!AN68</f>
        <v>1</v>
      </c>
      <c r="AV571" s="49">
        <f>'2025'!AO68</f>
        <v>6</v>
      </c>
      <c r="AW571" s="49">
        <f>'2025'!AP68</f>
        <v>5</v>
      </c>
      <c r="AX571" s="49">
        <f>'2025'!AQ68</f>
        <v>0</v>
      </c>
      <c r="AY571" s="50">
        <f>'2025'!AR68</f>
        <v>0</v>
      </c>
      <c r="AZ571" s="60">
        <f>'2025'!AS68</f>
        <v>324</v>
      </c>
      <c r="BA571" s="61">
        <f>'2025'!AT68</f>
        <v>2685</v>
      </c>
      <c r="BB571" s="61">
        <f>'2025'!AU68</f>
        <v>0</v>
      </c>
      <c r="BC571" s="61">
        <f>'2025'!AV68</f>
        <v>18</v>
      </c>
      <c r="BD571" s="61">
        <f>'2025'!AW68</f>
        <v>4</v>
      </c>
      <c r="BE571" s="61">
        <f>'2025'!AX68</f>
        <v>21</v>
      </c>
      <c r="BF571" s="62">
        <f>'2025'!AY68</f>
        <v>0</v>
      </c>
      <c r="BG571" s="62">
        <f>'2025'!AZ68</f>
        <v>0</v>
      </c>
      <c r="BH571" s="62">
        <f>'2025'!BA68</f>
        <v>0</v>
      </c>
      <c r="BI571" s="62">
        <f>'2025'!BB68</f>
        <v>0</v>
      </c>
      <c r="BJ571" s="62">
        <f>'2025'!BC68</f>
        <v>0</v>
      </c>
      <c r="BK571" s="62">
        <f>'2025'!BH68</f>
        <v>0</v>
      </c>
      <c r="BL571" s="62">
        <f>'2025'!BI68</f>
        <v>0</v>
      </c>
      <c r="BM571" s="62">
        <f>'2025'!BJ68</f>
        <v>0</v>
      </c>
      <c r="BN571" s="63">
        <f>'2025'!BK68</f>
        <v>0</v>
      </c>
      <c r="BO571" s="60">
        <f>'2025'!BL68</f>
        <v>264</v>
      </c>
      <c r="BP571" s="61">
        <f>'2025'!BM68</f>
        <v>2095</v>
      </c>
      <c r="BQ571" s="61">
        <f>'2025'!BN68</f>
        <v>0</v>
      </c>
      <c r="BR571" s="61">
        <f>'2025'!BO68</f>
        <v>21</v>
      </c>
      <c r="BS571" s="61">
        <f>'2025'!BP68</f>
        <v>0</v>
      </c>
      <c r="BT571" s="61">
        <f>'2025'!BQ68</f>
        <v>11</v>
      </c>
      <c r="BU571" s="62">
        <f>'2025'!BR68</f>
        <v>0</v>
      </c>
      <c r="BV571" s="62">
        <f>'2025'!BS68</f>
        <v>0</v>
      </c>
      <c r="BW571" s="62">
        <f>'2025'!BT68</f>
        <v>0</v>
      </c>
      <c r="BX571" s="62">
        <f>'2025'!BU68</f>
        <v>0</v>
      </c>
      <c r="BY571" s="62">
        <f>'2025'!BV68</f>
        <v>0</v>
      </c>
      <c r="BZ571" s="62">
        <f>'2025'!CA68</f>
        <v>0</v>
      </c>
      <c r="CA571" s="62">
        <f>'2025'!CB68</f>
        <v>0</v>
      </c>
      <c r="CB571" s="62">
        <f>'2025'!CC68</f>
        <v>0</v>
      </c>
      <c r="CC571" s="63">
        <f>'2025'!CD68</f>
        <v>0</v>
      </c>
      <c r="CD571" s="60">
        <f>'2025'!CE68</f>
        <v>785</v>
      </c>
      <c r="CE571" s="61">
        <f>'2025'!CF68</f>
        <v>2143</v>
      </c>
      <c r="CF571" s="61">
        <f>'2025'!CG68</f>
        <v>88</v>
      </c>
      <c r="CG571" s="61">
        <f>'2025'!CH68</f>
        <v>52</v>
      </c>
      <c r="CH571" s="61">
        <f>'2025'!CI68</f>
        <v>4</v>
      </c>
      <c r="CI571" s="61">
        <f>'2025'!CJ68</f>
        <v>13</v>
      </c>
      <c r="CJ571" s="62">
        <f>'2025'!CK68</f>
        <v>0</v>
      </c>
      <c r="CK571" s="62">
        <f>'2025'!CL68</f>
        <v>0</v>
      </c>
      <c r="CL571" s="62">
        <f>'2025'!CM68</f>
        <v>2.41</v>
      </c>
      <c r="CM571" s="62">
        <f>'2025'!CN68</f>
        <v>6.9</v>
      </c>
      <c r="CN571" s="62">
        <f>'2025'!CO68</f>
        <v>10.7</v>
      </c>
      <c r="CO571" s="62">
        <f>'2025'!CT68</f>
        <v>0</v>
      </c>
      <c r="CP571" s="62">
        <f>'2025'!CU68</f>
        <v>0</v>
      </c>
      <c r="CQ571" s="62">
        <f>'2025'!CV68</f>
        <v>0</v>
      </c>
      <c r="CR571" s="63">
        <f>'2025'!CW68</f>
        <v>0</v>
      </c>
      <c r="CS571" s="60">
        <f>'2025'!CX68</f>
        <v>226</v>
      </c>
      <c r="CT571" s="61">
        <f>'2025'!CY68</f>
        <v>1892.7</v>
      </c>
      <c r="CU571" s="61">
        <f>'2025'!CZ68</f>
        <v>40</v>
      </c>
      <c r="CV571" s="61">
        <f>'2025'!DA68</f>
        <v>21</v>
      </c>
      <c r="CW571" s="61">
        <f>'2025'!DB68</f>
        <v>1</v>
      </c>
      <c r="CX571" s="61">
        <f>'2025'!DC68</f>
        <v>6.3</v>
      </c>
      <c r="CY571" s="62">
        <f>'2025'!DD68</f>
        <v>0.04</v>
      </c>
      <c r="CZ571" s="62">
        <f>'2025'!DE68</f>
        <v>0.04</v>
      </c>
      <c r="DA571" s="62">
        <f>'2025'!DF68</f>
        <v>0.84</v>
      </c>
      <c r="DB571" s="62">
        <f>'2025'!DG68</f>
        <v>3.8</v>
      </c>
      <c r="DC571" s="62">
        <f>'2025'!DH68</f>
        <v>13.4</v>
      </c>
      <c r="DD571" s="62">
        <f>'2025'!DM68</f>
        <v>12.5</v>
      </c>
      <c r="DE571" s="62">
        <f>'2025'!DN68</f>
        <v>8.6999999999999993</v>
      </c>
      <c r="DF571" s="62">
        <f>'2025'!DO68</f>
        <v>73.5</v>
      </c>
      <c r="DG571" s="63">
        <f>'2025'!DP68</f>
        <v>26.5</v>
      </c>
      <c r="DH571" s="60">
        <f>'2025'!DQ68</f>
        <v>339</v>
      </c>
      <c r="DI571" s="61">
        <f>'2025'!DR68</f>
        <v>2983.5</v>
      </c>
      <c r="DJ571" s="61">
        <f>'2025'!DS68</f>
        <v>38</v>
      </c>
      <c r="DK571" s="61">
        <f>'2025'!DT68</f>
        <v>22</v>
      </c>
      <c r="DL571" s="61">
        <f>'2025'!DU68</f>
        <v>5</v>
      </c>
      <c r="DM571" s="61">
        <f>'2025'!DV68</f>
        <v>19.8</v>
      </c>
      <c r="DN571" s="62">
        <f>'2025'!DW68</f>
        <v>0.94</v>
      </c>
      <c r="DO571" s="62">
        <f>'2025'!DX68</f>
        <v>0</v>
      </c>
      <c r="DP571" s="62">
        <f>'2025'!DY68</f>
        <v>0.94</v>
      </c>
      <c r="DQ571" s="62">
        <f>'2025'!DZ68</f>
        <v>3.7</v>
      </c>
      <c r="DR571" s="62">
        <f>'2025'!EA68</f>
        <v>16</v>
      </c>
      <c r="DS571" s="62">
        <f>'2025'!EF68</f>
        <v>57.1</v>
      </c>
      <c r="DT571" s="62">
        <f>'2025'!EG68</f>
        <v>8.3000000000000007</v>
      </c>
      <c r="DU571" s="62">
        <f>'2025'!EH68</f>
        <v>84.7</v>
      </c>
      <c r="DV571" s="63">
        <f>'2025'!EI68</f>
        <v>15.3</v>
      </c>
    </row>
    <row r="572" spans="1:126" ht="15.75" customHeight="1" x14ac:dyDescent="0.2">
      <c r="A572" s="30">
        <f t="shared" si="57"/>
        <v>570</v>
      </c>
      <c r="B572" s="31">
        <f>'2023'!A70</f>
        <v>68</v>
      </c>
      <c r="C572" s="31">
        <v>2023</v>
      </c>
      <c r="D572" s="32" t="str">
        <f>'2023'!B70</f>
        <v>Terrell Bynum</v>
      </c>
      <c r="E572" s="32" t="str" cm="1">
        <f t="array" ref="E572">_xlfn.IFS(F572&gt;12.5,"Cornerstone",AND(F572&gt;11.995,F572&lt;12.5),"Elite",AND(F572&gt;11,F572&lt;12.995),"Elite Upside",AND(F572&gt;=9.69,F572&lt;10.999),"Upside",AND(F572&gt;8.4,F572&lt;9.999),"Upside Lite",AND(F572&gt;7.25,F572&lt;8.999),"Outlier",AND(F572&gt;=6,F572&lt;7.25),"Outlier Lite",F572&lt;6.999,"Purgatory")</f>
        <v>Purgatory</v>
      </c>
      <c r="F572" s="33">
        <f>'2023'!C70</f>
        <v>3.5142857142857142</v>
      </c>
      <c r="G572" s="33">
        <f t="shared" si="58"/>
        <v>7.3</v>
      </c>
      <c r="H572" s="303">
        <f t="shared" si="59"/>
        <v>-2.8222953528840993</v>
      </c>
      <c r="I572" s="34" t="str">
        <f>'2023'!D70</f>
        <v>USC</v>
      </c>
      <c r="J572" s="35">
        <f>'2023'!E70</f>
        <v>5</v>
      </c>
      <c r="K572" s="36">
        <f>'2023'!F70</f>
        <v>36010</v>
      </c>
      <c r="L572" s="37">
        <f>'2023'!G70</f>
        <v>27.169863013698631</v>
      </c>
      <c r="M572" s="37" t="str">
        <f>'2023'!H70</f>
        <v>RS SR</v>
      </c>
      <c r="N572" s="37">
        <f>'2023'!I70</f>
        <v>24.747945205479454</v>
      </c>
      <c r="O572" s="37" t="str">
        <f>'2023'!J70</f>
        <v>Slot</v>
      </c>
      <c r="P572" s="37" t="str">
        <f>'2023'!K70</f>
        <v>PROTO Z</v>
      </c>
      <c r="Q572" s="37" t="str">
        <f>'2023'!L70</f>
        <v>Poor Earner</v>
      </c>
      <c r="R572" s="35">
        <f>'2023'!M70</f>
        <v>73</v>
      </c>
      <c r="S572" s="35">
        <f>'2023'!N70</f>
        <v>190</v>
      </c>
      <c r="T572" s="231">
        <f t="shared" si="60"/>
        <v>25.067200444027463</v>
      </c>
      <c r="U572" s="35">
        <f>'2023'!O70</f>
        <v>4.5</v>
      </c>
      <c r="V572" s="38">
        <f>'2023'!P70</f>
        <v>0</v>
      </c>
      <c r="W572" s="57">
        <f>'2023'!Q70</f>
        <v>0</v>
      </c>
      <c r="X572" s="58">
        <f>'2023'!R70</f>
        <v>0.11630111876619682</v>
      </c>
      <c r="Y572" s="58">
        <f>'2023'!S70</f>
        <v>0.19131714495952906</v>
      </c>
      <c r="Z572" s="58">
        <f>'2023'!T70</f>
        <v>0.16259259259259259</v>
      </c>
      <c r="AA572" s="58">
        <f>'2023'!U70</f>
        <v>3.386148734985945E-2</v>
      </c>
      <c r="AB572" s="58">
        <f>'2023'!V70</f>
        <v>0.11258931615469425</v>
      </c>
      <c r="AC572" s="59">
        <f>'2023'!W70</f>
        <v>0.10695985034695954</v>
      </c>
      <c r="AD572" s="42" t="str">
        <f>'2023'!X70</f>
        <v>N/A</v>
      </c>
      <c r="AE572" s="43">
        <f>'2023'!Y70</f>
        <v>1.79</v>
      </c>
      <c r="AF572" s="43">
        <f>'2023'!Z70</f>
        <v>6.4</v>
      </c>
      <c r="AG572" s="43">
        <f>'2023'!AA70</f>
        <v>10.4</v>
      </c>
      <c r="AH572" s="43">
        <f>'2023'!AB70</f>
        <v>0.83</v>
      </c>
      <c r="AI572" s="43">
        <f>'2023'!AC70</f>
        <v>1.79</v>
      </c>
      <c r="AJ572" s="44">
        <f>'2023'!AD70</f>
        <v>2.8930817610062897E-2</v>
      </c>
      <c r="AK572" s="44">
        <f>'2023'!AE70</f>
        <v>0.12150943396226416</v>
      </c>
      <c r="AL572" s="45">
        <f>'2023'!AF70</f>
        <v>7.0999999999999994E-2</v>
      </c>
      <c r="AM572" s="46">
        <f>DD572/100</f>
        <v>0.66700000000000004</v>
      </c>
      <c r="AN572" s="45">
        <f>'2023'!AG70</f>
        <v>0.3145</v>
      </c>
      <c r="AO572" s="45">
        <f>'2023'!AH70</f>
        <v>0.68049999999999999</v>
      </c>
      <c r="AP572" s="43">
        <f>'2023'!AI70</f>
        <v>92.668800487730522</v>
      </c>
      <c r="AQ572" s="47">
        <f>'2023'!AJ70</f>
        <v>91.724810474009018</v>
      </c>
      <c r="AR572" s="48">
        <f>'2023'!AK70</f>
        <v>2</v>
      </c>
      <c r="AS572" s="49">
        <f>'2023'!AL70</f>
        <v>0</v>
      </c>
      <c r="AT572" s="49">
        <f>'2023'!AM70</f>
        <v>3</v>
      </c>
      <c r="AU572" s="49">
        <f>'2023'!AN70</f>
        <v>4</v>
      </c>
      <c r="AV572" s="49">
        <f>'2023'!AO70</f>
        <v>8</v>
      </c>
      <c r="AW572" s="49">
        <f>'2023'!AP70</f>
        <v>5</v>
      </c>
      <c r="AX572" s="49">
        <f>'2023'!AQ70</f>
        <v>0</v>
      </c>
      <c r="AY572" s="50">
        <f>'2023'!AR70</f>
        <v>1</v>
      </c>
      <c r="AZ572" s="60">
        <f>'2023'!AS70</f>
        <v>0</v>
      </c>
      <c r="BA572" s="61">
        <f>'2023'!AT70</f>
        <v>1</v>
      </c>
      <c r="BB572" s="61">
        <f>'2023'!AU70</f>
        <v>2</v>
      </c>
      <c r="BC572" s="61">
        <f>'2023'!AV70</f>
        <v>0</v>
      </c>
      <c r="BD572" s="61">
        <f>'2023'!AW70</f>
        <v>0</v>
      </c>
      <c r="BE572" s="61">
        <f>'2023'!AX70</f>
        <v>0</v>
      </c>
      <c r="BF572" s="62">
        <f>'2023'!AY70</f>
        <v>0</v>
      </c>
      <c r="BG572" s="62">
        <f>'2023'!AZ70</f>
        <v>0</v>
      </c>
      <c r="BH572" s="62">
        <f>'2023'!BA70</f>
        <v>0</v>
      </c>
      <c r="BI572" s="62">
        <f>'2023'!BA70</f>
        <v>0</v>
      </c>
      <c r="BJ572" s="62">
        <f>'2023'!BC70</f>
        <v>0</v>
      </c>
      <c r="BK572" s="62">
        <f>'2023'!BH70</f>
        <v>0</v>
      </c>
      <c r="BL572" s="62">
        <f>'2023'!BI70</f>
        <v>0</v>
      </c>
      <c r="BM572" s="62">
        <f>'2023'!BJ70</f>
        <v>0</v>
      </c>
      <c r="BN572" s="63">
        <f>'2023'!BK70</f>
        <v>0</v>
      </c>
      <c r="BO572" s="60">
        <f>'2023'!BL70</f>
        <v>368</v>
      </c>
      <c r="BP572" s="61">
        <f>'2023'!BM70</f>
        <v>3164.2000000000003</v>
      </c>
      <c r="BQ572" s="61">
        <f>'2023'!BN70</f>
        <v>43</v>
      </c>
      <c r="BR572" s="61">
        <f>'2023'!BO70</f>
        <v>31</v>
      </c>
      <c r="BS572" s="61">
        <f>'2023'!BP70</f>
        <v>2</v>
      </c>
      <c r="BT572" s="61">
        <f>'2023'!BQ70</f>
        <v>24</v>
      </c>
      <c r="BU572" s="62">
        <f>'2023'!BR70</f>
        <v>0.69</v>
      </c>
      <c r="BV572" s="62">
        <f>'2023'!BS70</f>
        <v>1.22</v>
      </c>
      <c r="BW572" s="62">
        <f>'2023'!BT70</f>
        <v>1.72</v>
      </c>
      <c r="BX572" s="62">
        <f>'2023'!BU70</f>
        <v>4.3</v>
      </c>
      <c r="BY572" s="62">
        <f>'2023'!BV70</f>
        <v>8.6999999999999993</v>
      </c>
      <c r="BZ572" s="62">
        <f>'2023'!CA70</f>
        <v>62.5</v>
      </c>
      <c r="CA572" s="62">
        <f>'2023'!CB70</f>
        <v>8.8000000000000007</v>
      </c>
      <c r="CB572" s="62">
        <f>'2023'!CC70</f>
        <v>77.8</v>
      </c>
      <c r="CC572" s="63">
        <f>'2023'!CD70</f>
        <v>22.2</v>
      </c>
      <c r="CD572" s="60">
        <f>'2023'!CE70</f>
        <v>130</v>
      </c>
      <c r="CE572" s="61">
        <f>'2023'!CF70</f>
        <v>679.5</v>
      </c>
      <c r="CF572" s="61">
        <f>'2023'!CG70</f>
        <v>15</v>
      </c>
      <c r="CG572" s="61">
        <f>'2023'!CH70</f>
        <v>8</v>
      </c>
      <c r="CH572" s="61">
        <f>'2023'!CI70</f>
        <v>0</v>
      </c>
      <c r="CI572" s="61">
        <f>'2023'!CJ70</f>
        <v>17</v>
      </c>
      <c r="CJ572" s="62">
        <f>'2023'!CK70</f>
        <v>0.55000000000000004</v>
      </c>
      <c r="CK572" s="62">
        <f>'2023'!CL70</f>
        <v>1.48</v>
      </c>
      <c r="CL572" s="62">
        <f>'2023'!CM70</f>
        <v>1.94</v>
      </c>
      <c r="CM572" s="62">
        <f>'2023'!CN70</f>
        <v>7.9</v>
      </c>
      <c r="CN572" s="62">
        <f>'2023'!CO70</f>
        <v>12.8</v>
      </c>
      <c r="CO572" s="62">
        <f>'2023'!CT70</f>
        <v>50</v>
      </c>
      <c r="CP572" s="62">
        <f>'2023'!CU70</f>
        <v>20</v>
      </c>
      <c r="CQ572" s="62">
        <f>'2023'!CV70</f>
        <v>17.399999999999999</v>
      </c>
      <c r="CR572" s="63">
        <f>'2023'!CW70</f>
        <v>82.6</v>
      </c>
      <c r="CS572" s="60">
        <f>'2023'!CX70</f>
        <v>439</v>
      </c>
      <c r="CT572" s="61">
        <f>'2023'!CY70</f>
        <v>2700</v>
      </c>
      <c r="CU572" s="61">
        <f>'2023'!CZ70</f>
        <v>39</v>
      </c>
      <c r="CV572" s="61">
        <f>'2023'!DA70</f>
        <v>26</v>
      </c>
      <c r="CW572" s="61">
        <f>'2023'!DB70</f>
        <v>4</v>
      </c>
      <c r="CX572" s="61">
        <f>'2023'!DC70</f>
        <v>15</v>
      </c>
      <c r="CY572" s="62">
        <f>'2023'!DD70</f>
        <v>0.83</v>
      </c>
      <c r="CZ572" s="62">
        <f>'2023'!DE70</f>
        <v>1.79</v>
      </c>
      <c r="DA572" s="62">
        <f>'2023'!DF70</f>
        <v>1.79</v>
      </c>
      <c r="DB572" s="62">
        <f>'2023'!DG70</f>
        <v>6.4</v>
      </c>
      <c r="DC572" s="62">
        <f>'2023'!DH70</f>
        <v>11.2</v>
      </c>
      <c r="DD572" s="62">
        <f>'2023'!DM70</f>
        <v>66.7</v>
      </c>
      <c r="DE572" s="62">
        <f>'2023'!DN70</f>
        <v>7.1</v>
      </c>
      <c r="DF572" s="62">
        <f>'2023'!DO70</f>
        <v>26.3</v>
      </c>
      <c r="DG572" s="63">
        <f>'2023'!DP70</f>
        <v>73.3</v>
      </c>
      <c r="DH572" s="60">
        <f>'2023'!DQ70</f>
        <v>159</v>
      </c>
      <c r="DI572" s="61">
        <f>'2023'!DR70</f>
        <v>4695.5999999999995</v>
      </c>
      <c r="DJ572" s="61">
        <f>'2023'!DS70</f>
        <v>26</v>
      </c>
      <c r="DK572" s="61">
        <f>'2023'!DT70</f>
        <v>16</v>
      </c>
      <c r="DL572" s="61">
        <f>'2023'!DU70</f>
        <v>1</v>
      </c>
      <c r="DM572" s="61">
        <f>'2023'!DV70</f>
        <v>43</v>
      </c>
      <c r="DN572" s="62">
        <f>'2023'!DW70</f>
        <v>0.74</v>
      </c>
      <c r="DO572" s="62">
        <f>'2023'!DX70</f>
        <v>0.6</v>
      </c>
      <c r="DP572" s="62">
        <f>'2023'!DY70</f>
        <v>0.92</v>
      </c>
      <c r="DQ572" s="62">
        <f>'2023'!DZ70</f>
        <v>6.4</v>
      </c>
      <c r="DR572" s="62">
        <f>'2023'!EA70</f>
        <v>10.4</v>
      </c>
      <c r="DS572" s="62">
        <f>'2023'!EF70</f>
        <v>0</v>
      </c>
      <c r="DT572" s="62">
        <f>'2023'!EG70</f>
        <v>5.9</v>
      </c>
      <c r="DU572" s="62">
        <f>'2023'!EH70</f>
        <v>36.6</v>
      </c>
      <c r="DV572" s="63">
        <f>'2023'!EI70</f>
        <v>62.8</v>
      </c>
    </row>
    <row r="573" spans="1:126" ht="15.75" customHeight="1" x14ac:dyDescent="0.2">
      <c r="A573" s="30">
        <f t="shared" si="57"/>
        <v>571</v>
      </c>
      <c r="B573" s="31">
        <f>'2025'!A69</f>
        <v>67</v>
      </c>
      <c r="C573" s="31">
        <v>2025</v>
      </c>
      <c r="D573" s="32" t="str">
        <f>'2025'!B69</f>
        <v>Zakhari Franklin</v>
      </c>
      <c r="E573" s="32" t="str" cm="1">
        <f t="array" ref="E573">_xlfn.IFS(F573&gt;12.5,"Cornerstone",AND(F573&gt;11.995,F573&lt;12.5),"Elite",AND(F573&gt;11,F573&lt;12.995),"Elite Upside",AND(F573&gt;=9.69,F573&lt;10.999),"Upside",AND(F573&gt;8.4,F573&lt;9.999),"Upside Lite",AND(F573&gt;7.25,F573&lt;8.999),"Outlier",AND(F573&gt;=6,F573&lt;7.25),"Outlier Lite",F573&lt;6.999,"Purgatory")</f>
        <v>Purgatory</v>
      </c>
      <c r="F573" s="33">
        <f>'2025'!C69</f>
        <v>3.4985714285714291</v>
      </c>
      <c r="G573" s="33">
        <f t="shared" si="58"/>
        <v>7.1</v>
      </c>
      <c r="H573" s="303">
        <f t="shared" si="59"/>
        <v>-2.8313146370807978</v>
      </c>
      <c r="I573" s="34" t="str">
        <f>'2025'!D69</f>
        <v>Illinois</v>
      </c>
      <c r="J573" s="35">
        <f>'2025'!E69</f>
        <v>2</v>
      </c>
      <c r="K573" s="36">
        <f>'2025'!F69</f>
        <v>36814</v>
      </c>
      <c r="L573" s="37">
        <f>'2025'!G69</f>
        <v>24.967123287671232</v>
      </c>
      <c r="M573" s="37" t="str">
        <f>'2025'!H69</f>
        <v>RS SR</v>
      </c>
      <c r="N573" s="37">
        <f>'2025'!I69</f>
        <v>24.547945205479451</v>
      </c>
      <c r="O573" s="37" t="str">
        <f>'2025'!J69</f>
        <v>Wide</v>
      </c>
      <c r="P573" s="37" t="str">
        <f>'2025'!K69</f>
        <v>PROTO Z</v>
      </c>
      <c r="Q573" s="37" t="str">
        <f>'2025'!L69</f>
        <v>Elite Earner</v>
      </c>
      <c r="R573" s="55">
        <f>'2025'!M69</f>
        <v>73</v>
      </c>
      <c r="S573" s="55">
        <f>'2025'!N69</f>
        <v>204</v>
      </c>
      <c r="T573" s="231">
        <f t="shared" si="60"/>
        <v>26.914257318850542</v>
      </c>
      <c r="U573" s="37">
        <f>'2025'!O69</f>
        <v>4.62</v>
      </c>
      <c r="V573" s="56">
        <f>'2025'!P69</f>
        <v>0</v>
      </c>
      <c r="W573" s="57">
        <f>'2025'!Q69</f>
        <v>0.34417208604302152</v>
      </c>
      <c r="X573" s="58">
        <f>'2025'!R69</f>
        <v>0.39327355985685147</v>
      </c>
      <c r="Y573" s="58">
        <f>'2025'!S69</f>
        <v>0.26794622072307472</v>
      </c>
      <c r="Z573" s="58">
        <f>'2025'!T69</f>
        <v>3.2387955182072825E-2</v>
      </c>
      <c r="AA573" s="58">
        <f>'2025'!U69</f>
        <v>0.2403495994173343</v>
      </c>
      <c r="AB573" s="58">
        <f>'2025'!V69</f>
        <v>0.31681157963709289</v>
      </c>
      <c r="AC573" s="59">
        <f>'2025'!W69</f>
        <v>0.31681157963709289</v>
      </c>
      <c r="AD573" s="42">
        <f>'2025'!X69</f>
        <v>19.904109589041095</v>
      </c>
      <c r="AE573" s="43">
        <f>'2025'!Y69</f>
        <v>1.98</v>
      </c>
      <c r="AF573" s="43">
        <f>'2025'!Z69</f>
        <v>3.4</v>
      </c>
      <c r="AG573" s="43">
        <f>'2025'!AA69</f>
        <v>12.5</v>
      </c>
      <c r="AH573" s="43">
        <f>'2025'!AB69</f>
        <v>1.21</v>
      </c>
      <c r="AI573" s="43">
        <f>'2025'!AC69</f>
        <v>0</v>
      </c>
      <c r="AJ573" s="44">
        <f>'2025'!AD69</f>
        <v>6.9000000000000006E-2</v>
      </c>
      <c r="AK573" s="44">
        <f>'2025'!AE69</f>
        <v>0.21000000000000002</v>
      </c>
      <c r="AL573" s="45">
        <f>'2025'!AF69</f>
        <v>9.8000000000000004E-2</v>
      </c>
      <c r="AM573" s="46">
        <f>DS573/100</f>
        <v>0.435</v>
      </c>
      <c r="AN573" s="45">
        <f>'2025'!AG69</f>
        <v>0.85399999999999998</v>
      </c>
      <c r="AO573" s="45">
        <f>'2025'!AH69</f>
        <v>0.13500000000000001</v>
      </c>
      <c r="AP573" s="43">
        <f>'2025'!AI69</f>
        <v>89.555499569671596</v>
      </c>
      <c r="AQ573" s="47">
        <f>'2025'!AJ69</f>
        <v>88.643223843400548</v>
      </c>
      <c r="AR573" s="48">
        <f>'2025'!AK69</f>
        <v>8</v>
      </c>
      <c r="AS573" s="49">
        <f>'2025'!AL69</f>
        <v>6</v>
      </c>
      <c r="AT573" s="49">
        <f>'2025'!AM69</f>
        <v>3</v>
      </c>
      <c r="AU573" s="49">
        <f>'2025'!AN69</f>
        <v>0</v>
      </c>
      <c r="AV573" s="49">
        <f>'2025'!AO69</f>
        <v>5</v>
      </c>
      <c r="AW573" s="49">
        <f>'2025'!AP69</f>
        <v>4</v>
      </c>
      <c r="AX573" s="49">
        <f>'2025'!AQ69</f>
        <v>0</v>
      </c>
      <c r="AY573" s="50">
        <f>'2025'!AR69</f>
        <v>0</v>
      </c>
      <c r="AZ573" s="60">
        <f>'2025'!AS69</f>
        <v>688</v>
      </c>
      <c r="BA573" s="61">
        <f>'2025'!AT69</f>
        <v>1999</v>
      </c>
      <c r="BB573" s="61">
        <f>'2025'!AU69</f>
        <v>75</v>
      </c>
      <c r="BC573" s="61">
        <f>'2025'!AV69</f>
        <v>49</v>
      </c>
      <c r="BD573" s="61">
        <f>'2025'!AW69</f>
        <v>7</v>
      </c>
      <c r="BE573" s="61">
        <f>'2025'!AX69</f>
        <v>13</v>
      </c>
      <c r="BF573" s="62">
        <f>'2025'!AY69</f>
        <v>0</v>
      </c>
      <c r="BG573" s="62">
        <f>'2025'!AZ69</f>
        <v>0</v>
      </c>
      <c r="BH573" s="62">
        <f>'2025'!BA69</f>
        <v>2.12</v>
      </c>
      <c r="BI573" s="62">
        <f>'2025'!BB69</f>
        <v>3.5</v>
      </c>
      <c r="BJ573" s="62">
        <f>'2025'!BC69</f>
        <v>13.3</v>
      </c>
      <c r="BK573" s="62">
        <f>'2025'!BH69</f>
        <v>38.5</v>
      </c>
      <c r="BL573" s="62">
        <f>'2025'!BI69</f>
        <v>5.8</v>
      </c>
      <c r="BM573" s="62">
        <f>'2025'!BJ69</f>
        <v>96.2</v>
      </c>
      <c r="BN573" s="63">
        <f>'2025'!BK69</f>
        <v>3.8</v>
      </c>
      <c r="BO573" s="60">
        <f>'2025'!BL69</f>
        <v>1022</v>
      </c>
      <c r="BP573" s="61">
        <f>'2025'!BM69</f>
        <v>2598.7000000000003</v>
      </c>
      <c r="BQ573" s="61">
        <f>'2025'!BN69</f>
        <v>118</v>
      </c>
      <c r="BR573" s="61">
        <f>'2025'!BO69</f>
        <v>80</v>
      </c>
      <c r="BS573" s="61">
        <f>'2025'!BP69</f>
        <v>12</v>
      </c>
      <c r="BT573" s="61">
        <f>'2025'!BQ69</f>
        <v>16.900000000000002</v>
      </c>
      <c r="BU573" s="62">
        <f>'2025'!BR69</f>
        <v>0</v>
      </c>
      <c r="BV573" s="62">
        <f>'2025'!BS69</f>
        <v>0</v>
      </c>
      <c r="BW573" s="62">
        <f>'2025'!BT69</f>
        <v>2.59</v>
      </c>
      <c r="BX573" s="62">
        <f>'2025'!BU69</f>
        <v>5.3</v>
      </c>
      <c r="BY573" s="62">
        <f>'2025'!BV69</f>
        <v>11.1</v>
      </c>
      <c r="BZ573" s="62">
        <f>'2025'!CA69</f>
        <v>43.5</v>
      </c>
      <c r="CA573" s="62">
        <f>'2025'!CB69</f>
        <v>4.8</v>
      </c>
      <c r="CB573" s="62">
        <f>'2025'!CC69</f>
        <v>88.2</v>
      </c>
      <c r="CC573" s="63">
        <f>'2025'!CD69</f>
        <v>11.3</v>
      </c>
      <c r="CD573" s="60">
        <f>'2025'!CE69</f>
        <v>1128</v>
      </c>
      <c r="CE573" s="61">
        <f>'2025'!CF69</f>
        <v>4209.8</v>
      </c>
      <c r="CF573" s="61">
        <f>'2025'!CG69</f>
        <v>131</v>
      </c>
      <c r="CG573" s="61">
        <f>'2025'!CH69</f>
        <v>93</v>
      </c>
      <c r="CH573" s="61">
        <f>'2025'!CI69</f>
        <v>15</v>
      </c>
      <c r="CI573" s="61">
        <f>'2025'!CJ69</f>
        <v>33.6</v>
      </c>
      <c r="CJ573" s="62">
        <f>'2025'!CK69</f>
        <v>0.56000000000000005</v>
      </c>
      <c r="CK573" s="62">
        <f>'2025'!CL69</f>
        <v>0</v>
      </c>
      <c r="CL573" s="62">
        <f>'2025'!CM69</f>
        <v>2.06</v>
      </c>
      <c r="CM573" s="62">
        <f>'2025'!CN69</f>
        <v>5.6</v>
      </c>
      <c r="CN573" s="62">
        <f>'2025'!CO69</f>
        <v>8.9</v>
      </c>
      <c r="CO573" s="62">
        <f>'2025'!CT69</f>
        <v>50</v>
      </c>
      <c r="CP573" s="62">
        <f>'2025'!CU69</f>
        <v>7</v>
      </c>
      <c r="CQ573" s="62">
        <f>'2025'!CV69</f>
        <v>83</v>
      </c>
      <c r="CR573" s="63">
        <f>'2025'!CW69</f>
        <v>16.899999999999999</v>
      </c>
      <c r="CS573" s="60">
        <f>'2025'!CX69</f>
        <v>37</v>
      </c>
      <c r="CT573" s="61">
        <f>'2025'!CY69</f>
        <v>1142.4000000000001</v>
      </c>
      <c r="CU573" s="61">
        <f>'2025'!CZ69</f>
        <v>8</v>
      </c>
      <c r="CV573" s="61">
        <f>'2025'!DA69</f>
        <v>4</v>
      </c>
      <c r="CW573" s="61">
        <f>'2025'!DB69</f>
        <v>1</v>
      </c>
      <c r="CX573" s="61">
        <f>'2025'!DC69</f>
        <v>8</v>
      </c>
      <c r="CY573" s="62">
        <f>'2025'!DD69</f>
        <v>0.31</v>
      </c>
      <c r="CZ573" s="62">
        <f>'2025'!DE69</f>
        <v>0</v>
      </c>
      <c r="DA573" s="62">
        <f>'2025'!DF69</f>
        <v>0.54</v>
      </c>
      <c r="DB573" s="62">
        <f>'2025'!DG69</f>
        <v>0.3</v>
      </c>
      <c r="DC573" s="62">
        <f>'2025'!DH69</f>
        <v>11.8</v>
      </c>
      <c r="DD573" s="62">
        <f>'2025'!DM69</f>
        <v>0</v>
      </c>
      <c r="DE573" s="62">
        <f>'2025'!DN69</f>
        <v>0</v>
      </c>
      <c r="DF573" s="62">
        <f>'2025'!DO69</f>
        <v>85.3</v>
      </c>
      <c r="DG573" s="63">
        <f>'2025'!DP69</f>
        <v>13.3</v>
      </c>
      <c r="DH573" s="60">
        <f>'2025'!DQ69</f>
        <v>660</v>
      </c>
      <c r="DI573" s="61">
        <f>'2025'!DR69</f>
        <v>2746</v>
      </c>
      <c r="DJ573" s="61">
        <f>'2025'!DS69</f>
        <v>93</v>
      </c>
      <c r="DK573" s="61">
        <f>'2025'!DT69</f>
        <v>55</v>
      </c>
      <c r="DL573" s="61">
        <f>'2025'!DU69</f>
        <v>4</v>
      </c>
      <c r="DM573" s="61">
        <f>'2025'!DV69</f>
        <v>21.6</v>
      </c>
      <c r="DN573" s="62">
        <f>'2025'!DW69</f>
        <v>1.21</v>
      </c>
      <c r="DO573" s="62">
        <f>'2025'!DX69</f>
        <v>0</v>
      </c>
      <c r="DP573" s="62">
        <f>'2025'!DY69</f>
        <v>1.98</v>
      </c>
      <c r="DQ573" s="62">
        <f>'2025'!DZ69</f>
        <v>3.4</v>
      </c>
      <c r="DR573" s="62">
        <f>'2025'!EA69</f>
        <v>12.5</v>
      </c>
      <c r="DS573" s="62">
        <f>'2025'!EF69</f>
        <v>43.5</v>
      </c>
      <c r="DT573" s="62">
        <f>'2025'!EG69</f>
        <v>9.8000000000000007</v>
      </c>
      <c r="DU573" s="62">
        <f>'2025'!EH69</f>
        <v>85.5</v>
      </c>
      <c r="DV573" s="63">
        <f>'2025'!EI69</f>
        <v>13.7</v>
      </c>
    </row>
    <row r="574" spans="1:126" ht="15.75" customHeight="1" x14ac:dyDescent="0.2">
      <c r="A574" s="30">
        <f t="shared" si="57"/>
        <v>572</v>
      </c>
      <c r="B574" s="31">
        <f>'2015'!A33</f>
        <v>31</v>
      </c>
      <c r="C574" s="31">
        <v>2015</v>
      </c>
      <c r="D574" s="32" t="str">
        <f>'2015'!B33</f>
        <v>Evan Spencer</v>
      </c>
      <c r="E574" s="32" t="str" cm="1">
        <f t="array" ref="E574">_xlfn.IFS(F574&gt;12.5,"Cornerstone",AND(F574&gt;11.995,F574&lt;12.5),"Elite",AND(F574&gt;11,F574&lt;12.995),"Elite Upside",AND(F574&gt;=9.69,F574&lt;10.999),"Upside",AND(F574&gt;8.4,F574&lt;9.999),"Upside Lite",AND(F574&gt;7.25,F574&lt;8.999),"Outlier",AND(F574&gt;=6,F574&lt;7.25),"Outlier Lite",F574&lt;6.999,"Purgatory")</f>
        <v>Purgatory</v>
      </c>
      <c r="F574" s="33">
        <f>'2015'!C33</f>
        <v>3.495714285714286</v>
      </c>
      <c r="G574" s="33">
        <f t="shared" si="58"/>
        <v>6.9</v>
      </c>
      <c r="H574" s="303">
        <f t="shared" si="59"/>
        <v>-2.8329545069347435</v>
      </c>
      <c r="I574" s="34" t="str">
        <f>'2015'!D33</f>
        <v>Ohio State</v>
      </c>
      <c r="J574" s="35">
        <f>'2015'!E33</f>
        <v>2</v>
      </c>
      <c r="K574" s="36">
        <f>'2015'!F33</f>
        <v>34115</v>
      </c>
      <c r="L574" s="37">
        <f>'2015'!G33</f>
        <v>32.361643835616441</v>
      </c>
      <c r="M574" s="37" t="str">
        <f>'2015'!H33</f>
        <v>SR</v>
      </c>
      <c r="N574" s="37">
        <f>'2015'!I33</f>
        <v>21.934246575342467</v>
      </c>
      <c r="O574" s="37" t="str">
        <f>'2015'!J33</f>
        <v>Hybrid</v>
      </c>
      <c r="P574" s="37" t="str">
        <f>'2015'!K33</f>
        <v>PROTO Z</v>
      </c>
      <c r="Q574" s="37" t="str">
        <f>'2015'!L33</f>
        <v>N/A</v>
      </c>
      <c r="R574" s="55">
        <f>'2015'!M33</f>
        <v>74</v>
      </c>
      <c r="S574" s="55">
        <f>'2015'!N33</f>
        <v>208</v>
      </c>
      <c r="T574" s="231">
        <f t="shared" si="60"/>
        <v>26.705323827009963</v>
      </c>
      <c r="U574" s="37">
        <f>'2015'!O33</f>
        <v>4.45</v>
      </c>
      <c r="V574" s="56">
        <f>'2015'!P33</f>
        <v>6</v>
      </c>
      <c r="W574" s="57">
        <f>'2015'!Q33</f>
        <v>0</v>
      </c>
      <c r="X574" s="58">
        <f>'2015'!R33</f>
        <v>6.1417322834645668E-2</v>
      </c>
      <c r="Y574" s="58">
        <f>'2015'!S33</f>
        <v>6.8119208615076379E-2</v>
      </c>
      <c r="Z574" s="58">
        <f>'2015'!T33</f>
        <v>0.10624692572552878</v>
      </c>
      <c r="AA574" s="58">
        <f>'2015'!U33</f>
        <v>4.0194227137847316E-2</v>
      </c>
      <c r="AB574" s="58">
        <f>'2015'!V33</f>
        <v>7.3220576431688056E-2</v>
      </c>
      <c r="AC574" s="59">
        <f>'2015'!W33</f>
        <v>7.3220576431688056E-2</v>
      </c>
      <c r="AD574" s="42" t="str">
        <f>'2015'!X33</f>
        <v>N/A</v>
      </c>
      <c r="AE574" s="43">
        <f>'2015'!Y33</f>
        <v>0.55000000000000004</v>
      </c>
      <c r="AF574" s="43">
        <f>'2015'!Z33</f>
        <v>5.4</v>
      </c>
      <c r="AG574" s="43">
        <f>'2015'!AA33</f>
        <v>12.4</v>
      </c>
      <c r="AH574" s="43">
        <f>'2015'!AB33</f>
        <v>0</v>
      </c>
      <c r="AI574" s="43">
        <f>'2015'!AC33</f>
        <v>0</v>
      </c>
      <c r="AJ574" s="44" t="str">
        <f>'2015'!AD33</f>
        <v>N/A</v>
      </c>
      <c r="AK574" s="44" t="str">
        <f>'2015'!AE33</f>
        <v>N/A</v>
      </c>
      <c r="AL574" s="45">
        <f>'2015'!AF33</f>
        <v>0.11800000000000001</v>
      </c>
      <c r="AM574" s="46">
        <f>DS574</f>
        <v>0</v>
      </c>
      <c r="AN574" s="45">
        <f>'2015'!AG33</f>
        <v>0.65400000000000003</v>
      </c>
      <c r="AO574" s="45">
        <f>'2015'!AH33</f>
        <v>0.33600000000000002</v>
      </c>
      <c r="AP574" s="43">
        <f>'2015'!AI33</f>
        <v>106.08483047330105</v>
      </c>
      <c r="AQ574" s="47">
        <f>'2015'!AJ33</f>
        <v>107.16916764491323</v>
      </c>
      <c r="AR574" s="48">
        <f>'2015'!AK33</f>
        <v>1</v>
      </c>
      <c r="AS574" s="49">
        <f>'2015'!AL33</f>
        <v>0</v>
      </c>
      <c r="AT574" s="49">
        <f>'2015'!AM33</f>
        <v>0</v>
      </c>
      <c r="AU574" s="49">
        <f>'2015'!AN33</f>
        <v>3</v>
      </c>
      <c r="AV574" s="49">
        <f>'2015'!AO33</f>
        <v>9</v>
      </c>
      <c r="AW574" s="49">
        <f>'2015'!AP33</f>
        <v>7</v>
      </c>
      <c r="AX574" s="49">
        <f>'2015'!AQ33</f>
        <v>2</v>
      </c>
      <c r="AY574" s="50">
        <f>'2015'!AR33</f>
        <v>0</v>
      </c>
      <c r="AZ574" s="60">
        <f>'2015'!AS33</f>
        <v>0</v>
      </c>
      <c r="BA574" s="61">
        <f>'2015'!AT33</f>
        <v>1</v>
      </c>
      <c r="BB574" s="61">
        <f>'2015'!AU33</f>
        <v>0</v>
      </c>
      <c r="BC574" s="61">
        <f>'2015'!AV33</f>
        <v>0</v>
      </c>
      <c r="BD574" s="61">
        <f>'2015'!AW33</f>
        <v>0</v>
      </c>
      <c r="BE574" s="61">
        <f>'2015'!AX33</f>
        <v>0</v>
      </c>
      <c r="BF574" s="62">
        <f>'2015'!AY33</f>
        <v>0</v>
      </c>
      <c r="BG574" s="62">
        <f>'2015'!AZ33</f>
        <v>0</v>
      </c>
      <c r="BH574" s="62">
        <f>'2015'!BA33</f>
        <v>0</v>
      </c>
      <c r="BI574" s="62">
        <f>'2015'!BB33</f>
        <v>0</v>
      </c>
      <c r="BJ574" s="62">
        <f>'2015'!BC33</f>
        <v>0</v>
      </c>
      <c r="BK574" s="62">
        <f>'2015'!BD33</f>
        <v>0</v>
      </c>
      <c r="BL574" s="62">
        <f>'2015'!BE33</f>
        <v>0</v>
      </c>
      <c r="BM574" s="62">
        <f>'2015'!BF33</f>
        <v>0</v>
      </c>
      <c r="BN574" s="63">
        <f>'2015'!BG33</f>
        <v>0</v>
      </c>
      <c r="BO574" s="60">
        <f>'2015'!BH33</f>
        <v>78</v>
      </c>
      <c r="BP574" s="61">
        <f>'2015'!BI33</f>
        <v>1270</v>
      </c>
      <c r="BQ574" s="61">
        <f>'2015'!BJ33</f>
        <v>0</v>
      </c>
      <c r="BR574" s="61">
        <f>'2015'!BK33</f>
        <v>0</v>
      </c>
      <c r="BS574" s="61">
        <f>'2015'!BL33</f>
        <v>0</v>
      </c>
      <c r="BT574" s="61">
        <f>'2015'!BM33</f>
        <v>0</v>
      </c>
      <c r="BU574" s="62">
        <f>'2015'!BN33</f>
        <v>0</v>
      </c>
      <c r="BV574" s="62">
        <f>'2015'!BO33</f>
        <v>0</v>
      </c>
      <c r="BW574" s="62">
        <f>'2015'!BP33</f>
        <v>0</v>
      </c>
      <c r="BX574" s="62">
        <f>'2015'!BQ33</f>
        <v>0</v>
      </c>
      <c r="BY574" s="62">
        <f>'2015'!BR33</f>
        <v>0</v>
      </c>
      <c r="BZ574" s="62">
        <f>'2015'!BS33</f>
        <v>0</v>
      </c>
      <c r="CA574" s="62">
        <f>'2015'!BT33</f>
        <v>0</v>
      </c>
      <c r="CB574" s="62">
        <f>'2015'!BU33</f>
        <v>0</v>
      </c>
      <c r="CC574" s="63">
        <f>'2015'!BV33</f>
        <v>0</v>
      </c>
      <c r="CD574" s="60">
        <f>'2015'!BW33</f>
        <v>136</v>
      </c>
      <c r="CE574" s="61">
        <f>'2015'!BX33</f>
        <v>1996.5</v>
      </c>
      <c r="CF574" s="61">
        <f>'2015'!BY33</f>
        <v>0</v>
      </c>
      <c r="CG574" s="61">
        <f>'2015'!BZ33</f>
        <v>0</v>
      </c>
      <c r="CH574" s="61">
        <f>'2015'!CA33</f>
        <v>0</v>
      </c>
      <c r="CI574" s="61">
        <f>'2015'!CB33</f>
        <v>0</v>
      </c>
      <c r="CJ574" s="62">
        <f>'2015'!CC33</f>
        <v>0</v>
      </c>
      <c r="CK574" s="62">
        <f>'2015'!CD33</f>
        <v>0</v>
      </c>
      <c r="CL574" s="62">
        <f>'2015'!CE33</f>
        <v>0</v>
      </c>
      <c r="CM574" s="62">
        <f>'2015'!CF33</f>
        <v>0</v>
      </c>
      <c r="CN574" s="62">
        <f>'2015'!CG33</f>
        <v>0</v>
      </c>
      <c r="CO574" s="62">
        <f>'2015'!CH33</f>
        <v>0</v>
      </c>
      <c r="CP574" s="62">
        <f>'2015'!CI33</f>
        <v>0</v>
      </c>
      <c r="CQ574" s="62">
        <f>'2015'!CJ33</f>
        <v>0</v>
      </c>
      <c r="CR574" s="63">
        <f>'2015'!CK33</f>
        <v>0</v>
      </c>
      <c r="CS574" s="60">
        <f>'2015'!CL33</f>
        <v>216</v>
      </c>
      <c r="CT574" s="61">
        <f>'2015'!CM33</f>
        <v>2033</v>
      </c>
      <c r="CU574" s="61">
        <f>'2015'!CN33</f>
        <v>0</v>
      </c>
      <c r="CV574" s="61">
        <f>'2015'!CO33</f>
        <v>0</v>
      </c>
      <c r="CW574" s="61">
        <f>'2015'!CP33</f>
        <v>0</v>
      </c>
      <c r="CX574" s="61">
        <f>'2015'!CQ33</f>
        <v>0</v>
      </c>
      <c r="CY574" s="62">
        <f>'2015'!CR33</f>
        <v>0</v>
      </c>
      <c r="CZ574" s="62">
        <f>'2015'!CS33</f>
        <v>0</v>
      </c>
      <c r="DA574" s="62">
        <f>'2015'!CT33</f>
        <v>0</v>
      </c>
      <c r="DB574" s="62">
        <f>'2015'!CU33</f>
        <v>0</v>
      </c>
      <c r="DC574" s="62">
        <f>'2015'!CV33</f>
        <v>0</v>
      </c>
      <c r="DD574" s="62">
        <f>'2015'!CW33</f>
        <v>0</v>
      </c>
      <c r="DE574" s="62">
        <f>'2015'!CX33</f>
        <v>0</v>
      </c>
      <c r="DF574" s="62">
        <f>'2015'!CY33</f>
        <v>0</v>
      </c>
      <c r="DG574" s="63">
        <f>'2015'!CZ33</f>
        <v>0</v>
      </c>
      <c r="DH574" s="60">
        <f>'2015'!DA33</f>
        <v>149</v>
      </c>
      <c r="DI574" s="61">
        <f>'2015'!DB33</f>
        <v>3707</v>
      </c>
      <c r="DJ574" s="61">
        <f>'2015'!DC33</f>
        <v>36</v>
      </c>
      <c r="DK574" s="61">
        <f>'2015'!DD33</f>
        <v>15</v>
      </c>
      <c r="DL574" s="61">
        <f>'2015'!DE33</f>
        <v>3</v>
      </c>
      <c r="DM574" s="61">
        <f>'2015'!DF33</f>
        <v>0</v>
      </c>
      <c r="DN574" s="62">
        <f>'2015'!DG33</f>
        <v>0</v>
      </c>
      <c r="DO574" s="62">
        <f>'2015'!DH33</f>
        <v>0</v>
      </c>
      <c r="DP574" s="62">
        <f>'2015'!DI33</f>
        <v>0.55000000000000004</v>
      </c>
      <c r="DQ574" s="62">
        <f>'2015'!DJ33</f>
        <v>5.4</v>
      </c>
      <c r="DR574" s="62">
        <f>'2015'!DK33</f>
        <v>12.4</v>
      </c>
      <c r="DS574" s="62">
        <f>'2015'!DL33</f>
        <v>0</v>
      </c>
      <c r="DT574" s="62">
        <f>'2015'!DM33</f>
        <v>11.8</v>
      </c>
      <c r="DU574" s="62">
        <f>'2015'!DN33</f>
        <v>65.400000000000006</v>
      </c>
      <c r="DV574" s="63">
        <f>'2015'!DO33</f>
        <v>33.6</v>
      </c>
    </row>
    <row r="575" spans="1:126" ht="15.75" customHeight="1" x14ac:dyDescent="0.2">
      <c r="A575" s="30">
        <f t="shared" si="57"/>
        <v>573</v>
      </c>
      <c r="B575" s="31">
        <f>'2024'!A50</f>
        <v>48</v>
      </c>
      <c r="C575" s="31">
        <v>2024</v>
      </c>
      <c r="D575" s="32" t="str">
        <f>'2024'!B50</f>
        <v>Devaughn Vele</v>
      </c>
      <c r="E575" s="32" t="str" cm="1">
        <f t="array" ref="E575">_xlfn.IFS(F575&gt;12.5,"Cornerstone",AND(F575&gt;11.995,F575&lt;12.5),"Elite",AND(F575&gt;11,F575&lt;12.995),"Elite Upside",AND(F575&gt;=9.69,F575&lt;10.999),"Upside",AND(F575&gt;8.4,F575&lt;9.999),"Upside Lite",AND(F575&gt;7.25,F575&lt;8.999),"Outlier",AND(F575&gt;=6,F575&lt;7.25),"Outlier Lite",F575&lt;6.999,"Purgatory")</f>
        <v>Purgatory</v>
      </c>
      <c r="F575" s="33">
        <f>'2024'!C50</f>
        <v>3.4242857142857153</v>
      </c>
      <c r="G575" s="33">
        <f t="shared" si="58"/>
        <v>6.8000000000000007</v>
      </c>
      <c r="H575" s="303">
        <f t="shared" si="59"/>
        <v>-2.8739512532833746</v>
      </c>
      <c r="I575" s="34" t="str">
        <f>'2024'!D50</f>
        <v>Utah</v>
      </c>
      <c r="J575" s="35">
        <f>'2024'!E50</f>
        <v>5</v>
      </c>
      <c r="K575" s="36">
        <f>'2024'!F50</f>
        <v>35776</v>
      </c>
      <c r="L575" s="37">
        <f>'2024'!G50</f>
        <v>27.81095890410959</v>
      </c>
      <c r="M575" s="37" t="str">
        <f>'2024'!H50</f>
        <v>RS SR</v>
      </c>
      <c r="N575" s="37">
        <f>'2024'!I50</f>
        <v>26.391780821917809</v>
      </c>
      <c r="O575" s="37" t="str">
        <f>'2024'!J50</f>
        <v>Hybrid</v>
      </c>
      <c r="P575" s="37" t="str">
        <f>'2024'!K50</f>
        <v>PROTO X</v>
      </c>
      <c r="Q575" s="37" t="str">
        <f>'2024'!L50</f>
        <v>Poor Separator</v>
      </c>
      <c r="R575" s="35">
        <f>'2024'!M50</f>
        <v>76</v>
      </c>
      <c r="S575" s="35">
        <f>'2024'!N50</f>
        <v>203</v>
      </c>
      <c r="T575" s="231">
        <f t="shared" si="60"/>
        <v>24.70966209245438</v>
      </c>
      <c r="U575" s="35">
        <f>'2024'!O50</f>
        <v>4.47</v>
      </c>
      <c r="V575" s="38">
        <f>'2024'!P50</f>
        <v>0</v>
      </c>
      <c r="W575" s="57">
        <f>'2024'!Q50</f>
        <v>0</v>
      </c>
      <c r="X575" s="58">
        <f>'2024'!R50</f>
        <v>1.1121408711770158E-2</v>
      </c>
      <c r="Y575" s="58">
        <f>'2024'!S50</f>
        <v>0.1296580227984801</v>
      </c>
      <c r="Z575" s="58">
        <f>'2024'!T50</f>
        <v>0.19920889704196287</v>
      </c>
      <c r="AA575" s="58">
        <f>'2024'!U50</f>
        <v>0.35765983112183353</v>
      </c>
      <c r="AB575" s="58">
        <f>'2024'!V50</f>
        <v>0.35765983112183353</v>
      </c>
      <c r="AC575" s="59">
        <f>'2024'!W50</f>
        <v>0.33977683956574184</v>
      </c>
      <c r="AD575" s="42">
        <f>'2024'!X50</f>
        <v>25.726027397260275</v>
      </c>
      <c r="AE575" s="43">
        <f>'2024'!Y50</f>
        <v>1.81</v>
      </c>
      <c r="AF575" s="43">
        <f>'2024'!Z50</f>
        <v>3.4</v>
      </c>
      <c r="AG575" s="43">
        <f>'2024'!AA50</f>
        <v>12.2</v>
      </c>
      <c r="AH575" s="43">
        <f>'2024'!AB50</f>
        <v>0.85</v>
      </c>
      <c r="AI575" s="43">
        <f>'2024'!AC50</f>
        <v>2.15</v>
      </c>
      <c r="AJ575" s="44">
        <f>'2024'!AD50</f>
        <v>4.27318718381113E-2</v>
      </c>
      <c r="AK575" s="44">
        <f>'2024'!AE50</f>
        <v>0.1709274873524452</v>
      </c>
      <c r="AL575" s="45">
        <f>'2024'!AF50</f>
        <v>4.4000000000000004E-2</v>
      </c>
      <c r="AM575" s="46">
        <f t="shared" ref="AM575:AM607" si="66">DS575/100</f>
        <v>0.42899999999999999</v>
      </c>
      <c r="AN575" s="45">
        <f>'2024'!AG50</f>
        <v>0.66200000000000003</v>
      </c>
      <c r="AO575" s="45">
        <f>'2024'!AH50</f>
        <v>0.33199999999999996</v>
      </c>
      <c r="AP575" s="43">
        <f>'2024'!AI50</f>
        <v>101.69414306565459</v>
      </c>
      <c r="AQ575" s="47">
        <f>'2024'!AJ50</f>
        <v>106.92649247771929</v>
      </c>
      <c r="AR575" s="48">
        <f>'2024'!AK50</f>
        <v>9</v>
      </c>
      <c r="AS575" s="49">
        <f>'2024'!AL50</f>
        <v>0</v>
      </c>
      <c r="AT575" s="49">
        <f>'2024'!AM50</f>
        <v>3</v>
      </c>
      <c r="AU575" s="49">
        <f>'2024'!AN50</f>
        <v>0</v>
      </c>
      <c r="AV575" s="49">
        <f>'2024'!AO50</f>
        <v>8</v>
      </c>
      <c r="AW575" s="49">
        <f>'2024'!AP50</f>
        <v>7</v>
      </c>
      <c r="AX575" s="49">
        <f>'2024'!AQ50</f>
        <v>0</v>
      </c>
      <c r="AY575" s="50">
        <f>'2024'!AR50</f>
        <v>0</v>
      </c>
      <c r="AZ575" s="60">
        <f>'2024'!AS50</f>
        <v>0</v>
      </c>
      <c r="BA575" s="61">
        <f>'2024'!AT50</f>
        <v>1</v>
      </c>
      <c r="BB575" s="61">
        <f>'2024'!AU50</f>
        <v>1</v>
      </c>
      <c r="BC575" s="61">
        <f>'2024'!AV50</f>
        <v>0</v>
      </c>
      <c r="BD575" s="61">
        <f>'2024'!AW50</f>
        <v>0</v>
      </c>
      <c r="BE575" s="61">
        <f>'2024'!AX50</f>
        <v>0</v>
      </c>
      <c r="BF575" s="62" t="str">
        <f>'2024'!AY50</f>
        <v>NA</v>
      </c>
      <c r="BG575" s="62">
        <f>'2024'!AZ50</f>
        <v>0</v>
      </c>
      <c r="BH575" s="62">
        <f>'2024'!BA50</f>
        <v>0</v>
      </c>
      <c r="BI575" s="62">
        <f>'2024'!BB50</f>
        <v>0</v>
      </c>
      <c r="BJ575" s="62">
        <f>'2024'!BC50</f>
        <v>15</v>
      </c>
      <c r="BK575" s="62">
        <f>'2024'!BH50</f>
        <v>0</v>
      </c>
      <c r="BL575" s="62">
        <f>'2024'!BI50</f>
        <v>100</v>
      </c>
      <c r="BM575" s="62">
        <f>'2024'!BJ50</f>
        <v>50</v>
      </c>
      <c r="BN575" s="63">
        <f>'2024'!BK50</f>
        <v>50</v>
      </c>
      <c r="BO575" s="60">
        <f>'2024'!BL50</f>
        <v>12</v>
      </c>
      <c r="BP575" s="61">
        <f>'2024'!BM50</f>
        <v>1079</v>
      </c>
      <c r="BQ575" s="61">
        <f>'2024'!BN50</f>
        <v>4</v>
      </c>
      <c r="BR575" s="61">
        <f>'2024'!BO50</f>
        <v>2</v>
      </c>
      <c r="BS575" s="61">
        <f>'2024'!BP50</f>
        <v>0</v>
      </c>
      <c r="BT575" s="61">
        <f>'2024'!BQ50</f>
        <v>6</v>
      </c>
      <c r="BU575" s="62">
        <f>'2024'!BR50</f>
        <v>0.01</v>
      </c>
      <c r="BV575" s="62">
        <f>'2024'!BS50</f>
        <v>0.2</v>
      </c>
      <c r="BW575" s="62">
        <f>'2024'!BT50</f>
        <v>0.24</v>
      </c>
      <c r="BX575" s="62">
        <f>'2024'!BU50</f>
        <v>2</v>
      </c>
      <c r="BY575" s="62">
        <f>'2024'!BV50</f>
        <v>16.3</v>
      </c>
      <c r="BZ575" s="62">
        <f>'2024'!CA50</f>
        <v>0</v>
      </c>
      <c r="CA575" s="62">
        <f>'2024'!CB50</f>
        <v>33.299999999999997</v>
      </c>
      <c r="CB575" s="62">
        <f>'2024'!CC50</f>
        <v>60</v>
      </c>
      <c r="CC575" s="63">
        <f>'2024'!CD50</f>
        <v>40</v>
      </c>
      <c r="CD575" s="60">
        <f>'2024'!CE50</f>
        <v>389</v>
      </c>
      <c r="CE575" s="61">
        <f>'2024'!CF50</f>
        <v>3000.2000000000003</v>
      </c>
      <c r="CF575" s="61">
        <f>'2024'!CG50</f>
        <v>45</v>
      </c>
      <c r="CG575" s="61">
        <f>'2024'!CH50</f>
        <v>23</v>
      </c>
      <c r="CH575" s="61">
        <f>'2024'!CI50</f>
        <v>1</v>
      </c>
      <c r="CI575" s="61">
        <f>'2024'!CJ50</f>
        <v>23.8</v>
      </c>
      <c r="CJ575" s="62">
        <f>'2024'!CK50</f>
        <v>0.09</v>
      </c>
      <c r="CK575" s="62">
        <f>'2024'!CL50</f>
        <v>1.18</v>
      </c>
      <c r="CL575" s="62">
        <f>'2024'!CM50</f>
        <v>1.39</v>
      </c>
      <c r="CM575" s="62">
        <f>'2024'!CN50</f>
        <v>1.8</v>
      </c>
      <c r="CN575" s="62">
        <f>'2024'!CO50</f>
        <v>19.5</v>
      </c>
      <c r="CO575" s="62">
        <f>'2024'!CT50</f>
        <v>36.4</v>
      </c>
      <c r="CP575" s="62">
        <f>'2024'!CU50</f>
        <v>11.5</v>
      </c>
      <c r="CQ575" s="62">
        <f>'2024'!CV50</f>
        <v>86.9</v>
      </c>
      <c r="CR575" s="63">
        <f>'2024'!CW50</f>
        <v>13.1</v>
      </c>
      <c r="CS575" s="60">
        <f>'2024'!CX50</f>
        <v>695</v>
      </c>
      <c r="CT575" s="61">
        <f>'2024'!CY50</f>
        <v>3488.7999999999997</v>
      </c>
      <c r="CU575" s="61">
        <f>'2024'!CZ50</f>
        <v>93</v>
      </c>
      <c r="CV575" s="61">
        <f>'2024'!DA50</f>
        <v>55</v>
      </c>
      <c r="CW575" s="61">
        <f>'2024'!DB50</f>
        <v>5</v>
      </c>
      <c r="CX575" s="61">
        <f>'2024'!DC50</f>
        <v>30.800000000000004</v>
      </c>
      <c r="CY575" s="62">
        <f>'2024'!DD50</f>
        <v>0.12</v>
      </c>
      <c r="CZ575" s="62">
        <f>'2024'!DE50</f>
        <v>1.69</v>
      </c>
      <c r="DA575" s="62">
        <f>'2024'!DF50</f>
        <v>1.54</v>
      </c>
      <c r="DB575" s="62">
        <f>'2024'!DG50</f>
        <v>3.2</v>
      </c>
      <c r="DC575" s="62">
        <f>'2024'!DH50</f>
        <v>12.2</v>
      </c>
      <c r="DD575" s="62">
        <f>'2024'!DM50</f>
        <v>40.9</v>
      </c>
      <c r="DE575" s="62">
        <f>'2024'!DN50</f>
        <v>5.2</v>
      </c>
      <c r="DF575" s="62">
        <f>'2024'!DO50</f>
        <v>67.7</v>
      </c>
      <c r="DG575" s="63">
        <f>'2024'!DP50</f>
        <v>32.299999999999997</v>
      </c>
      <c r="DH575" s="60">
        <f>'2024'!DQ50</f>
        <v>593</v>
      </c>
      <c r="DI575" s="61">
        <f>'2024'!DR50</f>
        <v>1658</v>
      </c>
      <c r="DJ575" s="61">
        <f>'2024'!DS50</f>
        <v>70</v>
      </c>
      <c r="DK575" s="61">
        <f>'2024'!DT50</f>
        <v>43</v>
      </c>
      <c r="DL575" s="61">
        <f>'2024'!DU50</f>
        <v>3</v>
      </c>
      <c r="DM575" s="61">
        <f>'2024'!DV50</f>
        <v>12</v>
      </c>
      <c r="DN575" s="62">
        <f>'2024'!DW50</f>
        <v>0.85</v>
      </c>
      <c r="DO575" s="62">
        <f>'2024'!DX50</f>
        <v>2.15</v>
      </c>
      <c r="DP575" s="62">
        <f>'2024'!DY50</f>
        <v>1.81</v>
      </c>
      <c r="DQ575" s="62">
        <f>'2024'!DZ50</f>
        <v>3.4</v>
      </c>
      <c r="DR575" s="62">
        <f>'2024'!EA50</f>
        <v>11.8</v>
      </c>
      <c r="DS575" s="62">
        <f>'2024'!EF50</f>
        <v>42.9</v>
      </c>
      <c r="DT575" s="62">
        <f>'2024'!EG50</f>
        <v>4.4000000000000004</v>
      </c>
      <c r="DU575" s="62">
        <f>'2024'!EH50</f>
        <v>64.7</v>
      </c>
      <c r="DV575" s="63">
        <f>'2024'!EI50</f>
        <v>34.1</v>
      </c>
    </row>
    <row r="576" spans="1:126" ht="15.75" customHeight="1" x14ac:dyDescent="0.2">
      <c r="A576" s="30">
        <f t="shared" si="57"/>
        <v>574</v>
      </c>
      <c r="B576" s="31">
        <f>'2024'!A51</f>
        <v>49</v>
      </c>
      <c r="C576" s="31">
        <v>2024</v>
      </c>
      <c r="D576" s="32" t="str">
        <f>'2024'!B51</f>
        <v>Jaylon Robinson</v>
      </c>
      <c r="E576" s="32" t="str" cm="1">
        <f t="array" ref="E576">_xlfn.IFS(F576&gt;12.5,"Cornerstone",AND(F576&gt;11.995,F576&lt;12.5),"Elite",AND(F576&gt;11,F576&lt;12.995),"Elite Upside",AND(F576&gt;=9.69,F576&lt;10.999),"Upside",AND(F576&gt;8.4,F576&lt;9.999),"Upside Lite",AND(F576&gt;7.25,F576&lt;8.999),"Outlier",AND(F576&gt;=6,F576&lt;7.25),"Outlier Lite",F576&lt;6.999,"Purgatory")</f>
        <v>Purgatory</v>
      </c>
      <c r="F576" s="33">
        <f>'2024'!C51</f>
        <v>3.41</v>
      </c>
      <c r="G576" s="33">
        <f t="shared" si="58"/>
        <v>6.6000000000000005</v>
      </c>
      <c r="H576" s="303">
        <f t="shared" si="59"/>
        <v>-2.8821506025531014</v>
      </c>
      <c r="I576" s="34" t="str">
        <f>'2024'!D51</f>
        <v>TCU</v>
      </c>
      <c r="J576" s="35">
        <f>'2024'!E51</f>
        <v>3</v>
      </c>
      <c r="K576" s="36">
        <f>'2024'!F51</f>
        <v>36703</v>
      </c>
      <c r="L576" s="37">
        <f>'2024'!G51</f>
        <v>25.271232876712329</v>
      </c>
      <c r="M576" s="37" t="str">
        <f>'2024'!H51</f>
        <v>RS SR</v>
      </c>
      <c r="N576" s="37">
        <f>'2024'!I51</f>
        <v>23.852054794520548</v>
      </c>
      <c r="O576" s="37" t="str">
        <f>'2024'!J51</f>
        <v>Hybrid</v>
      </c>
      <c r="P576" s="37" t="str">
        <f>'2024'!K51</f>
        <v>PROTO Z</v>
      </c>
      <c r="Q576" s="37" t="str">
        <f>'2024'!L51</f>
        <v>Poor Separator</v>
      </c>
      <c r="R576" s="35">
        <f>'2024'!M51</f>
        <v>69</v>
      </c>
      <c r="S576" s="35">
        <f>'2024'!N51</f>
        <v>190</v>
      </c>
      <c r="T576" s="231">
        <f t="shared" si="60"/>
        <v>28.057784323928235</v>
      </c>
      <c r="U576" s="35">
        <f>'2024'!O51</f>
        <v>4.5599999999999996</v>
      </c>
      <c r="V576" s="38">
        <f>'2024'!P51</f>
        <v>0</v>
      </c>
      <c r="W576" s="57">
        <f>'2024'!Q51</f>
        <v>0</v>
      </c>
      <c r="X576" s="58">
        <f>'2024'!R51</f>
        <v>0.27420257414661442</v>
      </c>
      <c r="Y576" s="58">
        <f>'2024'!S51</f>
        <v>0.12010443864229765</v>
      </c>
      <c r="Z576" s="58">
        <f>'2024'!T51</f>
        <v>9.3026239815230637E-3</v>
      </c>
      <c r="AA576" s="58">
        <f>'2024'!U51</f>
        <v>0.12716207559256887</v>
      </c>
      <c r="AB576" s="58">
        <f>'2024'!V51</f>
        <v>0.20068232486959164</v>
      </c>
      <c r="AC576" s="59">
        <f>'2024'!W51</f>
        <v>0.19064820862611206</v>
      </c>
      <c r="AD576" s="42">
        <f>'2024'!X51</f>
        <v>20.208219178082192</v>
      </c>
      <c r="AE576" s="43">
        <f>'2024'!Y51</f>
        <v>1.27</v>
      </c>
      <c r="AF576" s="43">
        <f>'2024'!Z51</f>
        <v>3.8</v>
      </c>
      <c r="AG576" s="43">
        <f>'2024'!AA51</f>
        <v>12.6</v>
      </c>
      <c r="AH576" s="43">
        <f>'2024'!AB51</f>
        <v>0.88</v>
      </c>
      <c r="AI576" s="43">
        <f>'2024'!AC51</f>
        <v>1.79</v>
      </c>
      <c r="AJ576" s="44">
        <f>'2024'!AD51</f>
        <v>4.7984886649874062E-2</v>
      </c>
      <c r="AK576" s="44">
        <f>'2024'!AE51</f>
        <v>0.11516372795969775</v>
      </c>
      <c r="AL576" s="45">
        <f>'2024'!AF51</f>
        <v>0.13500000000000001</v>
      </c>
      <c r="AM576" s="46">
        <f t="shared" si="66"/>
        <v>0.53299999999999992</v>
      </c>
      <c r="AN576" s="45">
        <f>'2024'!AG51</f>
        <v>0.4405</v>
      </c>
      <c r="AO576" s="45">
        <f>'2024'!AH51</f>
        <v>0.53899999999999992</v>
      </c>
      <c r="AP576" s="43">
        <f>'2024'!AI51</f>
        <v>87.886916172137546</v>
      </c>
      <c r="AQ576" s="47">
        <f>'2024'!AJ51</f>
        <v>79.940498738252046</v>
      </c>
      <c r="AR576" s="48">
        <f>'2024'!AK51</f>
        <v>5</v>
      </c>
      <c r="AS576" s="49">
        <f>'2024'!AL51</f>
        <v>6</v>
      </c>
      <c r="AT576" s="49">
        <f>'2024'!AM51</f>
        <v>1</v>
      </c>
      <c r="AU576" s="49">
        <f>'2024'!AN51</f>
        <v>1</v>
      </c>
      <c r="AV576" s="49">
        <f>'2024'!AO51</f>
        <v>6</v>
      </c>
      <c r="AW576" s="49">
        <f>'2024'!AP51</f>
        <v>2</v>
      </c>
      <c r="AX576" s="49">
        <f>'2024'!AQ51</f>
        <v>0</v>
      </c>
      <c r="AY576" s="50">
        <f>'2024'!AR51</f>
        <v>0</v>
      </c>
      <c r="AZ576" s="60">
        <f>'2024'!AS51</f>
        <v>0</v>
      </c>
      <c r="BA576" s="61">
        <f>'2024'!AT51</f>
        <v>4164</v>
      </c>
      <c r="BB576" s="61">
        <f>'2024'!AU51</f>
        <v>0</v>
      </c>
      <c r="BC576" s="61">
        <f>'2024'!AV51</f>
        <v>0</v>
      </c>
      <c r="BD576" s="61">
        <f>'2024'!AW51</f>
        <v>0</v>
      </c>
      <c r="BE576" s="61">
        <f>'2024'!AX51</f>
        <v>36</v>
      </c>
      <c r="BF576" s="62" t="str">
        <f>'2024'!AY51</f>
        <v>NA</v>
      </c>
      <c r="BG576" s="62" t="str">
        <f>'2024'!AZ51</f>
        <v>NA</v>
      </c>
      <c r="BH576" s="62">
        <f>'2024'!BA51</f>
        <v>0</v>
      </c>
      <c r="BI576" s="62">
        <f>'2024'!BB51</f>
        <v>0</v>
      </c>
      <c r="BJ576" s="62">
        <f>'2024'!BC51</f>
        <v>0</v>
      </c>
      <c r="BK576" s="62">
        <f>'2024'!BH51</f>
        <v>0</v>
      </c>
      <c r="BL576" s="62">
        <f>'2024'!BI51</f>
        <v>0</v>
      </c>
      <c r="BM576" s="62">
        <f>'2024'!BJ51</f>
        <v>0</v>
      </c>
      <c r="BN576" s="63">
        <f>'2024'!BK51</f>
        <v>0</v>
      </c>
      <c r="BO576" s="60">
        <f>'2024'!BL51</f>
        <v>980</v>
      </c>
      <c r="BP576" s="61">
        <f>'2024'!BM51</f>
        <v>3574</v>
      </c>
      <c r="BQ576" s="61">
        <f>'2024'!BN51</f>
        <v>87</v>
      </c>
      <c r="BR576" s="61">
        <f>'2024'!BO51</f>
        <v>55</v>
      </c>
      <c r="BS576" s="61">
        <f>'2024'!BP51</f>
        <v>6</v>
      </c>
      <c r="BT576" s="61">
        <f>'2024'!BQ51</f>
        <v>32</v>
      </c>
      <c r="BU576" s="62">
        <f>'2024'!BR51</f>
        <v>0.15</v>
      </c>
      <c r="BV576" s="62">
        <f>'2024'!BS51</f>
        <v>2.35</v>
      </c>
      <c r="BW576" s="62">
        <f>'2024'!BT51</f>
        <v>2.23</v>
      </c>
      <c r="BX576" s="62">
        <f>'2024'!BU51</f>
        <v>6.5</v>
      </c>
      <c r="BY576" s="62">
        <f>'2024'!BV51</f>
        <v>13.6</v>
      </c>
      <c r="BZ576" s="62">
        <f>'2024'!CA51</f>
        <v>46.7</v>
      </c>
      <c r="CA576" s="62">
        <f>'2024'!CB51</f>
        <v>16.7</v>
      </c>
      <c r="CB576" s="62">
        <f>'2024'!CC51</f>
        <v>87.4</v>
      </c>
      <c r="CC576" s="63">
        <f>'2024'!CD51</f>
        <v>12.3</v>
      </c>
      <c r="CD576" s="60">
        <f>'2024'!CE51</f>
        <v>322</v>
      </c>
      <c r="CE576" s="61">
        <f>'2024'!CF51</f>
        <v>2681</v>
      </c>
      <c r="CF576" s="61">
        <f>'2024'!CG51</f>
        <v>28</v>
      </c>
      <c r="CG576" s="61">
        <f>'2024'!CH51</f>
        <v>18</v>
      </c>
      <c r="CH576" s="61">
        <f>'2024'!CI51</f>
        <v>2</v>
      </c>
      <c r="CI576" s="61">
        <f>'2024'!CJ51</f>
        <v>29</v>
      </c>
      <c r="CJ576" s="62">
        <f>'2024'!CK51</f>
        <v>0.1</v>
      </c>
      <c r="CK576" s="62">
        <f>'2024'!CL51</f>
        <v>1.56</v>
      </c>
      <c r="CL576" s="62">
        <f>'2024'!CM51</f>
        <v>1.88</v>
      </c>
      <c r="CM576" s="62">
        <f>'2024'!CN51</f>
        <v>4.2</v>
      </c>
      <c r="CN576" s="62">
        <f>'2024'!CO51</f>
        <v>18.5</v>
      </c>
      <c r="CO576" s="62">
        <f>'2024'!CT51</f>
        <v>50</v>
      </c>
      <c r="CP576" s="62">
        <f>'2024'!CU51</f>
        <v>0</v>
      </c>
      <c r="CQ576" s="62">
        <f>'2024'!CV51</f>
        <v>38.1</v>
      </c>
      <c r="CR576" s="63">
        <f>'2024'!CW51</f>
        <v>61.9</v>
      </c>
      <c r="CS576" s="60">
        <f>'2024'!CX51</f>
        <v>29</v>
      </c>
      <c r="CT576" s="61">
        <f>'2024'!CY51</f>
        <v>3117.4</v>
      </c>
      <c r="CU576" s="61">
        <f>'2024'!CZ51</f>
        <v>9</v>
      </c>
      <c r="CV576" s="61">
        <f>'2024'!DA51</f>
        <v>5</v>
      </c>
      <c r="CW576" s="61">
        <f>'2024'!DB51</f>
        <v>0</v>
      </c>
      <c r="CX576" s="61">
        <f>'2024'!DC51</f>
        <v>22</v>
      </c>
      <c r="CY576" s="62">
        <f>'2024'!DD51</f>
        <v>0.02</v>
      </c>
      <c r="CZ576" s="62">
        <f>'2024'!DE51</f>
        <v>0.18</v>
      </c>
      <c r="DA576" s="62">
        <f>'2024'!DF51</f>
        <v>0.57999999999999996</v>
      </c>
      <c r="DB576" s="62">
        <f>'2024'!DG51</f>
        <v>3.8</v>
      </c>
      <c r="DC576" s="62">
        <f>'2024'!DH51</f>
        <v>9</v>
      </c>
      <c r="DD576" s="62">
        <f>'2024'!DM51</f>
        <v>0</v>
      </c>
      <c r="DE576" s="62">
        <f>'2024'!DN51</f>
        <v>0</v>
      </c>
      <c r="DF576" s="62">
        <f>'2024'!DO51</f>
        <v>1.9</v>
      </c>
      <c r="DG576" s="63">
        <f>'2024'!DP51</f>
        <v>94.3</v>
      </c>
      <c r="DH576" s="60">
        <f>'2024'!DQ51</f>
        <v>397</v>
      </c>
      <c r="DI576" s="61">
        <f>'2024'!DR51</f>
        <v>3122</v>
      </c>
      <c r="DJ576" s="61">
        <f>'2024'!DS51</f>
        <v>51</v>
      </c>
      <c r="DK576" s="61">
        <f>'2024'!DT51</f>
        <v>32</v>
      </c>
      <c r="DL576" s="61">
        <f>'2024'!DU51</f>
        <v>1</v>
      </c>
      <c r="DM576" s="61">
        <f>'2024'!DV51</f>
        <v>23</v>
      </c>
      <c r="DN576" s="62">
        <f>'2024'!DW51</f>
        <v>0.88</v>
      </c>
      <c r="DO576" s="62">
        <f>'2024'!DX51</f>
        <v>1.79</v>
      </c>
      <c r="DP576" s="62">
        <f>'2024'!DY51</f>
        <v>1.27</v>
      </c>
      <c r="DQ576" s="62">
        <f>'2024'!DZ51</f>
        <v>3.8</v>
      </c>
      <c r="DR576" s="62">
        <f>'2024'!EA51</f>
        <v>12.6</v>
      </c>
      <c r="DS576" s="62">
        <f>'2024'!EF51</f>
        <v>53.3</v>
      </c>
      <c r="DT576" s="62">
        <f>'2024'!EG51</f>
        <v>13.5</v>
      </c>
      <c r="DU576" s="62">
        <f>'2024'!EH51</f>
        <v>86.2</v>
      </c>
      <c r="DV576" s="63">
        <f>'2024'!EI51</f>
        <v>13.5</v>
      </c>
    </row>
    <row r="577" spans="1:126" ht="15.75" customHeight="1" x14ac:dyDescent="0.2">
      <c r="A577" s="30">
        <f t="shared" si="57"/>
        <v>575</v>
      </c>
      <c r="B577" s="31">
        <f>'2021'!A48</f>
        <v>46</v>
      </c>
      <c r="C577" s="31">
        <v>2021</v>
      </c>
      <c r="D577" s="32" t="str">
        <f>'2021'!B48</f>
        <v>T.J. Vasher</v>
      </c>
      <c r="E577" s="32" t="str" cm="1">
        <f t="array" ref="E577">_xlfn.IFS(F577&gt;12.5,"Cornerstone",AND(F577&gt;11.995,F577&lt;12.5),"Elite",AND(F577&gt;11,F577&lt;12.995),"Elite Upside",AND(F577&gt;=9.69,F577&lt;10.999),"Upside",AND(F577&gt;8.4,F577&lt;9.999),"Upside Lite",AND(F577&gt;7.25,F577&lt;8.999),"Outlier",AND(F577&gt;=6,F577&lt;7.25),"Outlier Lite",F577&lt;6.999,"Purgatory")</f>
        <v>Purgatory</v>
      </c>
      <c r="F577" s="33">
        <f>'2021'!C48</f>
        <v>3.3457142857142861</v>
      </c>
      <c r="G577" s="33">
        <f t="shared" si="58"/>
        <v>6.5</v>
      </c>
      <c r="H577" s="303">
        <f t="shared" si="59"/>
        <v>-2.9190476742668703</v>
      </c>
      <c r="I577" s="34" t="str">
        <f>'2021'!D48</f>
        <v>Texas Tech</v>
      </c>
      <c r="J577" s="35">
        <f>'2021'!E48</f>
        <v>3</v>
      </c>
      <c r="K577" s="36">
        <f>'2021'!F48</f>
        <v>36036</v>
      </c>
      <c r="L577" s="37">
        <f>'2021'!G48</f>
        <v>27.098630136986301</v>
      </c>
      <c r="M577" s="37" t="str">
        <f>'2021'!H48</f>
        <v>RS SR</v>
      </c>
      <c r="N577" s="37">
        <f>'2021'!I48</f>
        <v>22.682191780821917</v>
      </c>
      <c r="O577" s="37" t="str">
        <f>'2021'!J48</f>
        <v>Wide</v>
      </c>
      <c r="P577" s="37" t="str">
        <f>'2021'!K48</f>
        <v>SLOB</v>
      </c>
      <c r="Q577" s="37" t="str">
        <f>'2021'!L48</f>
        <v>Poor Separator</v>
      </c>
      <c r="R577" s="55">
        <f>'2021'!M48</f>
        <v>77.63</v>
      </c>
      <c r="S577" s="55">
        <f>'2021'!N48</f>
        <v>203</v>
      </c>
      <c r="T577" s="231">
        <f t="shared" si="60"/>
        <v>23.682896589184949</v>
      </c>
      <c r="U577" s="35">
        <f>'2021'!O48</f>
        <v>4.5</v>
      </c>
      <c r="V577" s="56">
        <f>'2021'!P48</f>
        <v>0</v>
      </c>
      <c r="W577" s="57">
        <f>'2021'!Q48</f>
        <v>1.6198704103671706E-3</v>
      </c>
      <c r="X577" s="58">
        <f>'2021'!R48</f>
        <v>0.12563393268787459</v>
      </c>
      <c r="Y577" s="58">
        <f>'2021'!S48</f>
        <v>0.16237296147482866</v>
      </c>
      <c r="Z577" s="58">
        <f>'2021'!T48</f>
        <v>0.13218685831622176</v>
      </c>
      <c r="AA577" s="58">
        <f>'2021'!U48</f>
        <v>8.5114360704911893E-2</v>
      </c>
      <c r="AB577" s="58">
        <f>'2021'!V48</f>
        <v>0.12374366108987028</v>
      </c>
      <c r="AC577" s="59">
        <f>'2021'!W48</f>
        <v>0.11755647803537676</v>
      </c>
      <c r="AD577" s="42" t="str">
        <f>'2021'!X48</f>
        <v>N/A</v>
      </c>
      <c r="AE577" s="43">
        <f>'2021'!Y48</f>
        <v>1.63</v>
      </c>
      <c r="AF577" s="43">
        <f>'2021'!Z48</f>
        <v>6</v>
      </c>
      <c r="AG577" s="43">
        <f>'2021'!AA48</f>
        <v>10.5</v>
      </c>
      <c r="AH577" s="43">
        <f>'2021'!AB48</f>
        <v>0.5</v>
      </c>
      <c r="AI577" s="43">
        <f>'2021'!AC48</f>
        <v>1.1100000000000001</v>
      </c>
      <c r="AJ577" s="44">
        <f>'2021'!AD48</f>
        <v>5.4185022026431717E-2</v>
      </c>
      <c r="AK577" s="44">
        <f>'2021'!AE48</f>
        <v>0.1733920704845815</v>
      </c>
      <c r="AL577" s="45">
        <f>'2021'!AF48</f>
        <v>0.13600000000000001</v>
      </c>
      <c r="AM577" s="46">
        <f t="shared" si="66"/>
        <v>0.3</v>
      </c>
      <c r="AN577" s="45">
        <f>'2021'!AG48</f>
        <v>0.83750000000000002</v>
      </c>
      <c r="AO577" s="45">
        <f>'2021'!AH48</f>
        <v>0.16249999999999998</v>
      </c>
      <c r="AP577" s="43">
        <f>'2021'!AI48</f>
        <v>99.009297363206827</v>
      </c>
      <c r="AQ577" s="47">
        <f>'2021'!AJ48</f>
        <v>107.47051971863901</v>
      </c>
      <c r="AR577" s="48">
        <f>'2021'!AK48</f>
        <v>2</v>
      </c>
      <c r="AS577" s="49">
        <f>'2021'!AL48</f>
        <v>0</v>
      </c>
      <c r="AT577" s="49">
        <f>'2021'!AM48</f>
        <v>2</v>
      </c>
      <c r="AU577" s="49">
        <f>'2021'!AN48</f>
        <v>5</v>
      </c>
      <c r="AV577" s="49">
        <f>'2021'!AO48</f>
        <v>8</v>
      </c>
      <c r="AW577" s="49">
        <f>'2021'!AP48</f>
        <v>7</v>
      </c>
      <c r="AX577" s="49">
        <f>'2021'!AQ48</f>
        <v>0</v>
      </c>
      <c r="AY577" s="50">
        <f>'2021'!AR48</f>
        <v>0</v>
      </c>
      <c r="AZ577" s="60">
        <f>'2021'!AS48</f>
        <v>9</v>
      </c>
      <c r="BA577" s="61">
        <f>'2021'!AT48</f>
        <v>5556</v>
      </c>
      <c r="BB577" s="61">
        <f>'2021'!AU48</f>
        <v>2</v>
      </c>
      <c r="BC577" s="61">
        <f>'2021'!AV48</f>
        <v>2</v>
      </c>
      <c r="BD577" s="61">
        <f>'2021'!AW48</f>
        <v>0</v>
      </c>
      <c r="BE577" s="61">
        <f>'2021'!AX48</f>
        <v>47</v>
      </c>
      <c r="BF577" s="62">
        <f>'2021'!AY48</f>
        <v>0.04</v>
      </c>
      <c r="BG577" s="62">
        <f>'2021'!AZ48</f>
        <v>0.13</v>
      </c>
      <c r="BH577" s="62">
        <f>'2021'!BA48</f>
        <v>0.56000000000000005</v>
      </c>
      <c r="BI577" s="62">
        <f>'2021'!BB48</f>
        <v>4.5</v>
      </c>
      <c r="BJ577" s="62">
        <f>'2021'!BC48</f>
        <v>0</v>
      </c>
      <c r="BK577" s="62">
        <f>'2021'!BD48</f>
        <v>0</v>
      </c>
      <c r="BL577" s="62">
        <f>'2021'!BE48</f>
        <v>0</v>
      </c>
      <c r="BM577" s="62">
        <f>'2021'!BF48</f>
        <v>100</v>
      </c>
      <c r="BN577" s="63">
        <f>'2021'!BG48</f>
        <v>0</v>
      </c>
      <c r="BO577" s="60">
        <f>'2021'!BH48</f>
        <v>545</v>
      </c>
      <c r="BP577" s="61">
        <f>'2021'!BI48</f>
        <v>4338</v>
      </c>
      <c r="BQ577" s="61">
        <f>'2021'!BJ48</f>
        <v>59</v>
      </c>
      <c r="BR577" s="61">
        <f>'2021'!BK48</f>
        <v>29</v>
      </c>
      <c r="BS577" s="61">
        <f>'2021'!BL48</f>
        <v>6</v>
      </c>
      <c r="BT577" s="61">
        <f>'2021'!BM48</f>
        <v>35</v>
      </c>
      <c r="BU577" s="62">
        <f>'2021'!BN48</f>
        <v>0.72</v>
      </c>
      <c r="BV577" s="62">
        <f>'2021'!BO48</f>
        <v>1.45</v>
      </c>
      <c r="BW577" s="62">
        <f>'2021'!BP48</f>
        <v>1.69</v>
      </c>
      <c r="BX577" s="62">
        <f>'2021'!BQ48</f>
        <v>4.8</v>
      </c>
      <c r="BY577" s="62">
        <f>'2021'!BR48</f>
        <v>11</v>
      </c>
      <c r="BZ577" s="62">
        <f>'2021'!BW48</f>
        <v>25</v>
      </c>
      <c r="CA577" s="62">
        <f>'2021'!BX48</f>
        <v>17.100000000000001</v>
      </c>
      <c r="CB577" s="62">
        <f>'2021'!BY48</f>
        <v>98</v>
      </c>
      <c r="CC577" s="63">
        <f>'2021'!BZ48</f>
        <v>2</v>
      </c>
      <c r="CD577" s="60">
        <f>'2021'!CA48</f>
        <v>687</v>
      </c>
      <c r="CE577" s="61">
        <f>'2021'!CB48</f>
        <v>4231</v>
      </c>
      <c r="CF577" s="61">
        <f>'2021'!CC48</f>
        <v>81</v>
      </c>
      <c r="CG577" s="61">
        <f>'2021'!CD48</f>
        <v>54</v>
      </c>
      <c r="CH577" s="61">
        <f>'2021'!CE48</f>
        <v>7</v>
      </c>
      <c r="CI577" s="61">
        <f>'2021'!CF48</f>
        <v>28</v>
      </c>
      <c r="CJ577" s="62">
        <f>'2021'!CG48</f>
        <v>0.79</v>
      </c>
      <c r="CK577" s="62">
        <f>'2021'!CH48</f>
        <v>1.41</v>
      </c>
      <c r="CL577" s="62">
        <f>'2021'!CI48</f>
        <v>1.52</v>
      </c>
      <c r="CM577" s="62">
        <f>'2021'!CJ48</f>
        <v>2.2000000000000002</v>
      </c>
      <c r="CN577" s="62">
        <f>'2021'!CK48</f>
        <v>6.4</v>
      </c>
      <c r="CO577" s="62">
        <f>'2021'!CP48</f>
        <v>46.9</v>
      </c>
      <c r="CP577" s="62">
        <f>'2021'!CQ48</f>
        <v>6.9</v>
      </c>
      <c r="CQ577" s="62">
        <f>'2021'!CR48</f>
        <v>96.4</v>
      </c>
      <c r="CR577" s="63">
        <f>'2021'!CS48</f>
        <v>3.6</v>
      </c>
      <c r="CS577" s="60">
        <f>'2021'!CT48</f>
        <v>515</v>
      </c>
      <c r="CT577" s="61">
        <f>'2021'!CU48</f>
        <v>3896</v>
      </c>
      <c r="CU577" s="61">
        <f>'2021'!CV48</f>
        <v>81</v>
      </c>
      <c r="CV577" s="61">
        <f>'2021'!CW48</f>
        <v>43</v>
      </c>
      <c r="CW577" s="61">
        <f>'2021'!CX48</f>
        <v>6</v>
      </c>
      <c r="CX577" s="61">
        <f>'2021'!CY48</f>
        <v>24</v>
      </c>
      <c r="CY577" s="62">
        <f>'2021'!CZ48</f>
        <v>0.25</v>
      </c>
      <c r="CZ577" s="62">
        <f>'2021'!DA48</f>
        <v>1.1100000000000001</v>
      </c>
      <c r="DA577" s="62">
        <f>'2021'!DB48</f>
        <v>1.63</v>
      </c>
      <c r="DB577" s="62">
        <f>'2021'!DC48</f>
        <v>2.9</v>
      </c>
      <c r="DC577" s="62">
        <f>'2021'!DD48</f>
        <v>7.3</v>
      </c>
      <c r="DD577" s="62">
        <f>'2021'!DI48</f>
        <v>54.5</v>
      </c>
      <c r="DE577" s="62">
        <f>'2021'!DJ48</f>
        <v>8.5</v>
      </c>
      <c r="DF577" s="62">
        <f>'2021'!DK48</f>
        <v>84.9</v>
      </c>
      <c r="DG577" s="63">
        <f>'2021'!DL48</f>
        <v>15.1</v>
      </c>
      <c r="DH577" s="60">
        <f>'2021'!DM48</f>
        <v>227</v>
      </c>
      <c r="DI577" s="61">
        <f>'2021'!DN48</f>
        <v>2667</v>
      </c>
      <c r="DJ577" s="61">
        <f>'2021'!DO48</f>
        <v>42</v>
      </c>
      <c r="DK577" s="61">
        <f>'2021'!DP48</f>
        <v>19</v>
      </c>
      <c r="DL577" s="61">
        <f>'2021'!DQ48</f>
        <v>2</v>
      </c>
      <c r="DM577" s="61">
        <f>'2021'!DR48</f>
        <v>18</v>
      </c>
      <c r="DN577" s="62">
        <f>'2021'!DS48</f>
        <v>0.5</v>
      </c>
      <c r="DO577" s="62">
        <f>'2021'!DT48</f>
        <v>0.83</v>
      </c>
      <c r="DP577" s="62">
        <f>'2021'!DU48</f>
        <v>1.23</v>
      </c>
      <c r="DQ577" s="62">
        <f>'2021'!DV48</f>
        <v>6</v>
      </c>
      <c r="DR577" s="62">
        <f>'2021'!DW48</f>
        <v>10.5</v>
      </c>
      <c r="DS577" s="62">
        <f>'2021'!EB48</f>
        <v>30</v>
      </c>
      <c r="DT577" s="62">
        <f>'2021'!EC48</f>
        <v>13.6</v>
      </c>
      <c r="DU577" s="62">
        <f>'2021'!ED48</f>
        <v>82.6</v>
      </c>
      <c r="DV577" s="63">
        <f>'2021'!EE48</f>
        <v>17.399999999999999</v>
      </c>
    </row>
    <row r="578" spans="1:126" ht="15.75" customHeight="1" x14ac:dyDescent="0.2">
      <c r="A578" s="30">
        <f t="shared" si="57"/>
        <v>576</v>
      </c>
      <c r="B578" s="31">
        <f>'2016'!A32</f>
        <v>30</v>
      </c>
      <c r="C578" s="31">
        <v>2016</v>
      </c>
      <c r="D578" s="32" t="str">
        <f>'2016'!B32</f>
        <v>Kenny Lawler</v>
      </c>
      <c r="E578" s="32" t="str" cm="1">
        <f t="array" ref="E578">_xlfn.IFS(F578&gt;12.5,"Cornerstone",AND(F578&gt;11.995,F578&lt;12.5),"Elite",AND(F578&gt;11,F578&lt;12.995),"Elite Upside",AND(F578&gt;=9.69,F578&lt;10.999),"Upside",AND(F578&gt;8.4,F578&lt;9.999),"Upside Lite",AND(F578&gt;7.25,F578&lt;8.999),"Outlier",AND(F578&gt;=6,F578&lt;7.25),"Outlier Lite",F578&lt;6.999,"Purgatory")</f>
        <v>Purgatory</v>
      </c>
      <c r="F578" s="33">
        <f>'2016'!C32</f>
        <v>3.3271428571428574</v>
      </c>
      <c r="G578" s="33">
        <f t="shared" si="58"/>
        <v>6.3</v>
      </c>
      <c r="H578" s="303">
        <f t="shared" si="59"/>
        <v>-2.9297068283175145</v>
      </c>
      <c r="I578" s="34" t="str">
        <f>'2016'!D32</f>
        <v>California</v>
      </c>
      <c r="J578" s="35">
        <f>'2016'!E32</f>
        <v>5</v>
      </c>
      <c r="K578" s="36">
        <f>'2016'!F32</f>
        <v>34510</v>
      </c>
      <c r="L578" s="37">
        <f>'2016'!G32</f>
        <v>31.279452054794522</v>
      </c>
      <c r="M578" s="37" t="str">
        <f>'2016'!H32</f>
        <v>JR</v>
      </c>
      <c r="N578" s="37">
        <f>'2016'!I32</f>
        <v>21.854794520547944</v>
      </c>
      <c r="O578" s="37" t="str">
        <f>'2016'!J32</f>
        <v>Wide</v>
      </c>
      <c r="P578" s="37" t="str">
        <f>'2016'!K32</f>
        <v>SLOB</v>
      </c>
      <c r="Q578" s="37" t="str">
        <f>'2016'!L32</f>
        <v>N/A</v>
      </c>
      <c r="R578" s="55">
        <f>'2016'!M32</f>
        <v>74</v>
      </c>
      <c r="S578" s="55">
        <f>'2016'!N32</f>
        <v>203</v>
      </c>
      <c r="T578" s="231">
        <f t="shared" si="60"/>
        <v>26.063368927322223</v>
      </c>
      <c r="U578" s="37">
        <f>'2016'!O32</f>
        <v>4.6399999999999997</v>
      </c>
      <c r="V578" s="56">
        <f>'2016'!P32</f>
        <v>7</v>
      </c>
      <c r="W578" s="57">
        <f>'2016'!Q32</f>
        <v>0</v>
      </c>
      <c r="X578" s="58">
        <f>'2016'!R32</f>
        <v>0</v>
      </c>
      <c r="Y578" s="58">
        <f>'2016'!S32</f>
        <v>9.5188456685137438E-2</v>
      </c>
      <c r="Z578" s="58">
        <f>'2016'!T32</f>
        <v>0.1845562488481689</v>
      </c>
      <c r="AA578" s="58">
        <f>'2016'!U32</f>
        <v>0.13464293022304072</v>
      </c>
      <c r="AB578" s="58">
        <f>'2016'!V32</f>
        <v>0.15959958953560482</v>
      </c>
      <c r="AC578" s="59">
        <f>'2016'!W32</f>
        <v>0.15161961005882457</v>
      </c>
      <c r="AD578" s="42" t="str">
        <f>'2016'!X32</f>
        <v>N/A</v>
      </c>
      <c r="AE578" s="43">
        <f>'2016'!Y32</f>
        <v>2.04</v>
      </c>
      <c r="AF578" s="43">
        <f>'2016'!Z32</f>
        <v>3.4</v>
      </c>
      <c r="AG578" s="43">
        <f>'2016'!AA32</f>
        <v>12.7</v>
      </c>
      <c r="AH578" s="43">
        <f>'2016'!AB32</f>
        <v>0</v>
      </c>
      <c r="AI578" s="43">
        <f>'2016'!AC32</f>
        <v>0</v>
      </c>
      <c r="AJ578" s="44" t="str">
        <f>'2016'!AD32</f>
        <v>N/A</v>
      </c>
      <c r="AK578" s="44" t="str">
        <f>'2016'!AE32</f>
        <v>N/A</v>
      </c>
      <c r="AL578" s="45">
        <f>'2016'!AF32</f>
        <v>0</v>
      </c>
      <c r="AM578" s="46">
        <f t="shared" si="66"/>
        <v>0</v>
      </c>
      <c r="AN578" s="45">
        <f>'2016'!AG32</f>
        <v>0.98699999999999999</v>
      </c>
      <c r="AO578" s="45">
        <f>'2016'!AH32</f>
        <v>1.15E-2</v>
      </c>
      <c r="AP578" s="43">
        <f>'2016'!AI32</f>
        <v>87.589916304481548</v>
      </c>
      <c r="AQ578" s="47">
        <f>'2016'!AJ32</f>
        <v>88.485209266572411</v>
      </c>
      <c r="AR578" s="48">
        <f>'2016'!AK32</f>
        <v>4</v>
      </c>
      <c r="AS578" s="49">
        <f>'2016'!AL32</f>
        <v>0</v>
      </c>
      <c r="AT578" s="49">
        <f>'2016'!AM32</f>
        <v>4</v>
      </c>
      <c r="AU578" s="49">
        <f>'2016'!AN32</f>
        <v>0</v>
      </c>
      <c r="AV578" s="49">
        <f>'2016'!AO32</f>
        <v>5</v>
      </c>
      <c r="AW578" s="49">
        <f>'2016'!AP32</f>
        <v>4</v>
      </c>
      <c r="AX578" s="49">
        <f>'2016'!AQ32</f>
        <v>1</v>
      </c>
      <c r="AY578" s="50">
        <f>'2016'!AR32</f>
        <v>0</v>
      </c>
      <c r="AZ578" s="60">
        <f>'2016'!AS32</f>
        <v>0</v>
      </c>
      <c r="BA578" s="61">
        <f>'2016'!AT32</f>
        <v>1</v>
      </c>
      <c r="BB578" s="61">
        <f>'2016'!AU32</f>
        <v>0</v>
      </c>
      <c r="BC578" s="61">
        <f>'2016'!AV32</f>
        <v>0</v>
      </c>
      <c r="BD578" s="61">
        <f>'2016'!AW32</f>
        <v>0</v>
      </c>
      <c r="BE578" s="61">
        <f>'2016'!AX32</f>
        <v>0</v>
      </c>
      <c r="BF578" s="62">
        <f>'2016'!AY32</f>
        <v>0</v>
      </c>
      <c r="BG578" s="62">
        <f>'2016'!AZ32</f>
        <v>0</v>
      </c>
      <c r="BH578" s="62">
        <f>'2016'!BA32</f>
        <v>0</v>
      </c>
      <c r="BI578" s="62">
        <f>'2016'!BB32</f>
        <v>0</v>
      </c>
      <c r="BJ578" s="62">
        <f>'2016'!BC32</f>
        <v>0</v>
      </c>
      <c r="BK578" s="62">
        <f>'2016'!BD32</f>
        <v>0</v>
      </c>
      <c r="BL578" s="62">
        <f>'2016'!BE32</f>
        <v>0</v>
      </c>
      <c r="BM578" s="62">
        <f>'2016'!BF32</f>
        <v>0</v>
      </c>
      <c r="BN578" s="63">
        <f>'2016'!BG32</f>
        <v>0</v>
      </c>
      <c r="BO578" s="60">
        <f>'2016'!BH32</f>
        <v>0</v>
      </c>
      <c r="BP578" s="61">
        <f>'2016'!BI32</f>
        <v>1</v>
      </c>
      <c r="BQ578" s="61">
        <f>'2016'!BJ32</f>
        <v>0</v>
      </c>
      <c r="BR578" s="61">
        <f>'2016'!BK32</f>
        <v>0</v>
      </c>
      <c r="BS578" s="61">
        <f>'2016'!BL32</f>
        <v>0</v>
      </c>
      <c r="BT578" s="61">
        <f>'2016'!BM32</f>
        <v>0</v>
      </c>
      <c r="BU578" s="62">
        <f>'2016'!BN32</f>
        <v>0</v>
      </c>
      <c r="BV578" s="62">
        <f>'2016'!BO32</f>
        <v>0</v>
      </c>
      <c r="BW578" s="62">
        <f>'2016'!BP32</f>
        <v>0</v>
      </c>
      <c r="BX578" s="62">
        <f>'2016'!BQ32</f>
        <v>0</v>
      </c>
      <c r="BY578" s="62">
        <f>'2016'!BR32</f>
        <v>0</v>
      </c>
      <c r="BZ578" s="62">
        <f>'2016'!BS32</f>
        <v>0</v>
      </c>
      <c r="CA578" s="62">
        <f>'2016'!BT32</f>
        <v>0</v>
      </c>
      <c r="CB578" s="62">
        <f>'2016'!BU32</f>
        <v>0</v>
      </c>
      <c r="CC578" s="63">
        <f>'2016'!BV32</f>
        <v>0</v>
      </c>
      <c r="CD578" s="60">
        <f>'2016'!BW32</f>
        <v>347</v>
      </c>
      <c r="CE578" s="61">
        <f>'2016'!BX32</f>
        <v>3645.3999999999996</v>
      </c>
      <c r="CF578" s="61">
        <f>'2016'!BY32</f>
        <v>0</v>
      </c>
      <c r="CG578" s="61">
        <f>'2016'!BZ32</f>
        <v>0</v>
      </c>
      <c r="CH578" s="61">
        <f>'2016'!CA32</f>
        <v>0</v>
      </c>
      <c r="CI578" s="61">
        <f>'2016'!CB32</f>
        <v>0</v>
      </c>
      <c r="CJ578" s="62">
        <f>'2016'!CC32</f>
        <v>0</v>
      </c>
      <c r="CK578" s="62">
        <f>'2016'!CD32</f>
        <v>0</v>
      </c>
      <c r="CL578" s="62">
        <f>'2016'!CE32</f>
        <v>0</v>
      </c>
      <c r="CM578" s="62">
        <f>'2016'!CF32</f>
        <v>0</v>
      </c>
      <c r="CN578" s="62">
        <f>'2016'!CG32</f>
        <v>0</v>
      </c>
      <c r="CO578" s="62">
        <f>'2016'!CH32</f>
        <v>0</v>
      </c>
      <c r="CP578" s="62">
        <f>'2016'!CI32</f>
        <v>0</v>
      </c>
      <c r="CQ578" s="62">
        <f>'2016'!CJ32</f>
        <v>0</v>
      </c>
      <c r="CR578" s="63">
        <f>'2016'!CK32</f>
        <v>0</v>
      </c>
      <c r="CS578" s="60">
        <f>'2016'!CL32</f>
        <v>701</v>
      </c>
      <c r="CT578" s="61">
        <f>'2016'!CM32</f>
        <v>3798.3</v>
      </c>
      <c r="CU578" s="61">
        <f>'2016'!CN32</f>
        <v>78</v>
      </c>
      <c r="CV578" s="61">
        <f>'2016'!CO32</f>
        <v>54</v>
      </c>
      <c r="CW578" s="61">
        <f>'2016'!CP32</f>
        <v>9</v>
      </c>
      <c r="CX578" s="61">
        <f>'2016'!CQ32</f>
        <v>0</v>
      </c>
      <c r="CY578" s="62">
        <f>'2016'!CR32</f>
        <v>0</v>
      </c>
      <c r="CZ578" s="62">
        <f>'2016'!CS32</f>
        <v>0</v>
      </c>
      <c r="DA578" s="62">
        <f>'2016'!CT32</f>
        <v>2.04</v>
      </c>
      <c r="DB578" s="62">
        <f>'2016'!CU32</f>
        <v>2.4</v>
      </c>
      <c r="DC578" s="62">
        <f>'2016'!CV32</f>
        <v>12.7</v>
      </c>
      <c r="DD578" s="62">
        <f>'2016'!CW32</f>
        <v>0</v>
      </c>
      <c r="DE578" s="62">
        <f>'2016'!CX32</f>
        <v>5.3</v>
      </c>
      <c r="DF578" s="62">
        <f>'2016'!CY32</f>
        <v>98.6</v>
      </c>
      <c r="DG578" s="63">
        <f>'2016'!CZ32</f>
        <v>1.1000000000000001</v>
      </c>
      <c r="DH578" s="60">
        <f>'2016'!DA32</f>
        <v>658</v>
      </c>
      <c r="DI578" s="61">
        <f>'2016'!DB32</f>
        <v>4887</v>
      </c>
      <c r="DJ578" s="61">
        <f>'2016'!DC32</f>
        <v>87</v>
      </c>
      <c r="DK578" s="61">
        <f>'2016'!DD32</f>
        <v>52</v>
      </c>
      <c r="DL578" s="61">
        <f>'2016'!DE32</f>
        <v>13</v>
      </c>
      <c r="DM578" s="61">
        <f>'2016'!DF32</f>
        <v>0</v>
      </c>
      <c r="DN578" s="62">
        <f>'2016'!DG32</f>
        <v>0</v>
      </c>
      <c r="DO578" s="62">
        <f>'2016'!DH32</f>
        <v>0</v>
      </c>
      <c r="DP578" s="62">
        <f>'2016'!DI32</f>
        <v>1.67</v>
      </c>
      <c r="DQ578" s="62">
        <f>'2016'!DJ32</f>
        <v>3.4</v>
      </c>
      <c r="DR578" s="62">
        <f>'2016'!DK32</f>
        <v>12.1</v>
      </c>
      <c r="DS578" s="62">
        <f>'2016'!DL32</f>
        <v>0</v>
      </c>
      <c r="DT578" s="62">
        <f>'2016'!DM32</f>
        <v>10.3</v>
      </c>
      <c r="DU578" s="62">
        <f>'2016'!DN32</f>
        <v>98.8</v>
      </c>
      <c r="DV578" s="63">
        <f>'2016'!DO32</f>
        <v>1.2</v>
      </c>
    </row>
    <row r="579" spans="1:126" ht="15.75" customHeight="1" x14ac:dyDescent="0.2">
      <c r="A579" s="30">
        <f t="shared" ref="A579:A616" si="67">_xlfn.RANK.EQ(F579,F$3:F$616)</f>
        <v>577</v>
      </c>
      <c r="B579" s="31">
        <f>'2019'!A46</f>
        <v>44</v>
      </c>
      <c r="C579" s="31">
        <v>2019</v>
      </c>
      <c r="D579" s="32" t="str">
        <f>'2019'!B46</f>
        <v>Johnnie Dixon</v>
      </c>
      <c r="E579" s="32" t="str" cm="1">
        <f t="array" ref="E579">_xlfn.IFS(F579&gt;12.5,"Cornerstone",AND(F579&gt;11.995,F579&lt;12.5),"Elite",AND(F579&gt;11,F579&lt;12.995),"Elite Upside",AND(F579&gt;=9.69,F579&lt;10.999),"Upside",AND(F579&gt;8.4,F579&lt;9.999),"Upside Lite",AND(F579&gt;7.25,F579&lt;8.999),"Outlier",AND(F579&gt;=6,F579&lt;7.25),"Outlier Lite",F579&lt;6.999,"Purgatory")</f>
        <v>Purgatory</v>
      </c>
      <c r="F579" s="33">
        <f>'2019'!C46</f>
        <v>3.3014285714285716</v>
      </c>
      <c r="G579" s="33">
        <f t="shared" ref="G579:G616" si="68">(_xlfn.PERCENTRANK.EXC($F$3:$F$616,F579)*100)</f>
        <v>6.1</v>
      </c>
      <c r="H579" s="303">
        <f t="shared" ref="H579:H616" si="69">STANDARDIZE(F579,(AVERAGE($F$3:$F$372)),(_xlfn.STDEV.P($F$3:$F$371)))</f>
        <v>-2.9444656570030219</v>
      </c>
      <c r="I579" s="34" t="str">
        <f>'2019'!D46</f>
        <v>Ohio State</v>
      </c>
      <c r="J579" s="35">
        <f>'2019'!E46</f>
        <v>2</v>
      </c>
      <c r="K579" s="36">
        <f>'2019'!F46</f>
        <v>34593</v>
      </c>
      <c r="L579" s="37">
        <f>'2019'!G46</f>
        <v>31.052054794520547</v>
      </c>
      <c r="M579" s="37" t="str">
        <f>'2019'!H46</f>
        <v>RS SR</v>
      </c>
      <c r="N579" s="37">
        <f>'2019'!I46</f>
        <v>24.621917808219177</v>
      </c>
      <c r="O579" s="37" t="str">
        <f>'2019'!J46</f>
        <v>Wide</v>
      </c>
      <c r="P579" s="37" t="str">
        <f>'2019'!K46</f>
        <v>RAT</v>
      </c>
      <c r="Q579" s="37" t="str">
        <f>'2019'!L46</f>
        <v>Poor Earner</v>
      </c>
      <c r="R579" s="55">
        <f>'2019'!M46</f>
        <v>71</v>
      </c>
      <c r="S579" s="55">
        <f>'2019'!N46</f>
        <v>198</v>
      </c>
      <c r="T579" s="231">
        <f t="shared" si="60"/>
        <v>27.61508891397073</v>
      </c>
      <c r="U579" s="35">
        <f>'2019'!O46</f>
        <v>4.41</v>
      </c>
      <c r="V579" s="56">
        <f>'2019'!P46</f>
        <v>0</v>
      </c>
      <c r="W579" s="57">
        <f>'2019'!Q46</f>
        <v>0</v>
      </c>
      <c r="X579" s="58">
        <f>'2019'!R46</f>
        <v>1.1812627291242363E-2</v>
      </c>
      <c r="Y579" s="58">
        <f>'2019'!S46</f>
        <v>9.3491549802229412E-3</v>
      </c>
      <c r="Z579" s="58">
        <f>'2019'!T46</f>
        <v>0.11470508290296276</v>
      </c>
      <c r="AA579" s="58">
        <f>'2019'!U46</f>
        <v>0.13117647058823528</v>
      </c>
      <c r="AB579" s="58">
        <f>'2019'!V46</f>
        <v>0.13117647058823528</v>
      </c>
      <c r="AC579" s="59">
        <f>'2019'!W46</f>
        <v>0.13117647058823528</v>
      </c>
      <c r="AD579" s="42" t="str">
        <f>'2019'!X46</f>
        <v>N/A</v>
      </c>
      <c r="AE579" s="43">
        <f>'2019'!Y46</f>
        <v>1.94</v>
      </c>
      <c r="AF579" s="43">
        <f>'2019'!Z46</f>
        <v>9.1</v>
      </c>
      <c r="AG579" s="43">
        <f>'2019'!AA46</f>
        <v>16.2</v>
      </c>
      <c r="AH579" s="43">
        <f>'2019'!AB46</f>
        <v>1.1599999999999999</v>
      </c>
      <c r="AI579" s="43">
        <f>'2019'!AC46</f>
        <v>1.32</v>
      </c>
      <c r="AJ579" s="44">
        <f>'2019'!AD46</f>
        <v>1.9357249626307922E-2</v>
      </c>
      <c r="AK579" s="44">
        <f>'2019'!AE46</f>
        <v>0.15485799701046338</v>
      </c>
      <c r="AL579" s="45">
        <f>'2019'!AF46</f>
        <v>6.7000000000000004E-2</v>
      </c>
      <c r="AM579" s="46">
        <f t="shared" si="66"/>
        <v>0.14300000000000002</v>
      </c>
      <c r="AN579" s="45">
        <f>'2019'!AG46</f>
        <v>0.91</v>
      </c>
      <c r="AO579" s="45">
        <f>'2019'!AH46</f>
        <v>8.8499999999999995E-2</v>
      </c>
      <c r="AP579" s="43">
        <f>'2019'!AI46</f>
        <v>104.69858881381255</v>
      </c>
      <c r="AQ579" s="47">
        <f>'2019'!AJ46</f>
        <v>99.402508090335786</v>
      </c>
      <c r="AR579" s="48">
        <f>'2019'!AK46</f>
        <v>3</v>
      </c>
      <c r="AS579" s="49">
        <f>'2019'!AL46</f>
        <v>0</v>
      </c>
      <c r="AT579" s="49">
        <f>'2019'!AM46</f>
        <v>3</v>
      </c>
      <c r="AU579" s="49">
        <f>'2019'!AN46</f>
        <v>7</v>
      </c>
      <c r="AV579" s="49">
        <f>'2019'!AO46</f>
        <v>9</v>
      </c>
      <c r="AW579" s="49">
        <f>'2019'!AP46</f>
        <v>6</v>
      </c>
      <c r="AX579" s="49">
        <f>'2019'!AQ46</f>
        <v>0</v>
      </c>
      <c r="AY579" s="50">
        <f>'2019'!AR46</f>
        <v>0</v>
      </c>
      <c r="AZ579" s="60">
        <f>'2019'!AS46</f>
        <v>0</v>
      </c>
      <c r="BA579" s="61">
        <f>'2019'!AT46</f>
        <v>3707</v>
      </c>
      <c r="BB579" s="61">
        <f>'2019'!AU46</f>
        <v>1</v>
      </c>
      <c r="BC579" s="61">
        <f>'2019'!AV46</f>
        <v>0</v>
      </c>
      <c r="BD579" s="61">
        <f>'2019'!AW46</f>
        <v>0</v>
      </c>
      <c r="BE579" s="61">
        <f>'2019'!AX46</f>
        <v>0</v>
      </c>
      <c r="BF579" s="62">
        <f>'2019'!AY46</f>
        <v>0</v>
      </c>
      <c r="BG579" s="62">
        <f>'2019'!AZ46</f>
        <v>0</v>
      </c>
      <c r="BH579" s="62">
        <f>'2019'!BA46</f>
        <v>0</v>
      </c>
      <c r="BI579" s="62">
        <f>'2019'!BB46</f>
        <v>0</v>
      </c>
      <c r="BJ579" s="62">
        <f>'2019'!BC46</f>
        <v>0</v>
      </c>
      <c r="BK579" s="62">
        <f>'2019'!BD46</f>
        <v>0</v>
      </c>
      <c r="BL579" s="62">
        <f>'2019'!BE46</f>
        <v>0</v>
      </c>
      <c r="BM579" s="62">
        <f>'2019'!BF46</f>
        <v>50</v>
      </c>
      <c r="BN579" s="63">
        <f>'2019'!BG46</f>
        <v>50</v>
      </c>
      <c r="BO579" s="60">
        <f>'2019'!BH46</f>
        <v>29</v>
      </c>
      <c r="BP579" s="61">
        <f>'2019'!BI46</f>
        <v>2455</v>
      </c>
      <c r="BQ579" s="61">
        <f>'2019'!BJ46</f>
        <v>1</v>
      </c>
      <c r="BR579" s="61">
        <f>'2019'!BK46</f>
        <v>1</v>
      </c>
      <c r="BS579" s="61">
        <f>'2019'!BL46</f>
        <v>0</v>
      </c>
      <c r="BT579" s="61">
        <f>'2019'!BM46</f>
        <v>19</v>
      </c>
      <c r="BU579" s="62">
        <f>'2019'!BN46</f>
        <v>0</v>
      </c>
      <c r="BV579" s="62">
        <f>'2019'!BO46</f>
        <v>0</v>
      </c>
      <c r="BW579" s="62">
        <f>'2019'!BP46</f>
        <v>1.38</v>
      </c>
      <c r="BX579" s="62">
        <f>'2019'!BQ46</f>
        <v>3</v>
      </c>
      <c r="BY579" s="62">
        <f>'2019'!BR46</f>
        <v>0</v>
      </c>
      <c r="BZ579" s="62">
        <f>'2019'!BS46</f>
        <v>0</v>
      </c>
      <c r="CA579" s="62">
        <f>'2019'!BT46</f>
        <v>0</v>
      </c>
      <c r="CB579" s="62">
        <f>'2019'!BU46</f>
        <v>96</v>
      </c>
      <c r="CC579" s="63">
        <f>'2019'!BV46</f>
        <v>4</v>
      </c>
      <c r="CD579" s="60">
        <f>'2019'!BW46</f>
        <v>26</v>
      </c>
      <c r="CE579" s="61">
        <f>'2019'!BX46</f>
        <v>2781</v>
      </c>
      <c r="CF579" s="61">
        <f>'2019'!BY46</f>
        <v>9</v>
      </c>
      <c r="CG579" s="61">
        <f>'2019'!BZ46</f>
        <v>6</v>
      </c>
      <c r="CH579" s="61">
        <f>'2019'!CA46</f>
        <v>0</v>
      </c>
      <c r="CI579" s="61">
        <f>'2019'!CB46</f>
        <v>26</v>
      </c>
      <c r="CJ579" s="62">
        <f>'2019'!CC46</f>
        <v>-0.22</v>
      </c>
      <c r="CK579" s="62">
        <f>'2019'!CD46</f>
        <v>0.23</v>
      </c>
      <c r="CL579" s="62">
        <f>'2019'!CE46</f>
        <v>0.43</v>
      </c>
      <c r="CM579" s="62">
        <f>'2019'!CF46</f>
        <v>5.2</v>
      </c>
      <c r="CN579" s="62">
        <f>'2019'!CG46</f>
        <v>0</v>
      </c>
      <c r="CO579" s="62">
        <f>'2019'!CH46</f>
        <v>0</v>
      </c>
      <c r="CP579" s="62">
        <f>'2019'!CI46</f>
        <v>0</v>
      </c>
      <c r="CQ579" s="62">
        <f>'2019'!CJ46</f>
        <v>80.3</v>
      </c>
      <c r="CR579" s="63">
        <f>'2019'!CK46</f>
        <v>18.2</v>
      </c>
      <c r="CS579" s="60">
        <f>'2019'!CL46</f>
        <v>422</v>
      </c>
      <c r="CT579" s="61">
        <f>'2019'!CM46</f>
        <v>3679</v>
      </c>
      <c r="CU579" s="61">
        <f>'2019'!CN46</f>
        <v>33</v>
      </c>
      <c r="CV579" s="61">
        <f>'2019'!CO46</f>
        <v>18</v>
      </c>
      <c r="CW579" s="61">
        <f>'2019'!CP46</f>
        <v>8</v>
      </c>
      <c r="CX579" s="61">
        <f>'2019'!CQ46</f>
        <v>39</v>
      </c>
      <c r="CY579" s="62">
        <f>'2019'!CR46</f>
        <v>1.1599999999999999</v>
      </c>
      <c r="CZ579" s="62">
        <f>'2019'!CS46</f>
        <v>1.32</v>
      </c>
      <c r="DA579" s="62">
        <f>'2019'!CT46</f>
        <v>1.94</v>
      </c>
      <c r="DB579" s="62">
        <f>'2019'!CU46</f>
        <v>9.1</v>
      </c>
      <c r="DC579" s="62">
        <f>'2019'!CV46</f>
        <v>16.2</v>
      </c>
      <c r="DD579" s="62">
        <f>'2019'!DA46</f>
        <v>0</v>
      </c>
      <c r="DE579" s="62">
        <f>'2019'!DB46</f>
        <v>10</v>
      </c>
      <c r="DF579" s="62">
        <f>'2019'!DC46</f>
        <v>93.2</v>
      </c>
      <c r="DG579" s="63">
        <f>'2019'!DD46</f>
        <v>6.8</v>
      </c>
      <c r="DH579" s="60">
        <f>'2019'!DE46</f>
        <v>669</v>
      </c>
      <c r="DI579" s="61">
        <f>'2019'!DF46</f>
        <v>5100</v>
      </c>
      <c r="DJ579" s="61">
        <f>'2019'!DG46</f>
        <v>63</v>
      </c>
      <c r="DK579" s="61">
        <f>'2019'!DH46</f>
        <v>42</v>
      </c>
      <c r="DL579" s="61">
        <f>'2019'!DI46</f>
        <v>8</v>
      </c>
      <c r="DM579" s="61">
        <f>'2019'!DJ46</f>
        <v>51</v>
      </c>
      <c r="DN579" s="62">
        <f>'2019'!DK46</f>
        <v>0.96</v>
      </c>
      <c r="DO579" s="62">
        <f>'2019'!DL46</f>
        <v>1.29</v>
      </c>
      <c r="DP579" s="62">
        <f>'2019'!DM46</f>
        <v>1.85</v>
      </c>
      <c r="DQ579" s="62">
        <f>'2019'!DN46</f>
        <v>3.9</v>
      </c>
      <c r="DR579" s="62">
        <f>'2019'!DO46</f>
        <v>13.8</v>
      </c>
      <c r="DS579" s="62">
        <f>'2019'!DT46</f>
        <v>14.3</v>
      </c>
      <c r="DT579" s="62">
        <f>'2019'!DU46</f>
        <v>6.7</v>
      </c>
      <c r="DU579" s="62">
        <f>'2019'!DV46</f>
        <v>88.8</v>
      </c>
      <c r="DV579" s="63">
        <f>'2019'!DW46</f>
        <v>10.9</v>
      </c>
    </row>
    <row r="580" spans="1:126" ht="15.75" customHeight="1" x14ac:dyDescent="0.2">
      <c r="A580" s="30">
        <f t="shared" si="67"/>
        <v>578</v>
      </c>
      <c r="B580" s="31">
        <f>'2018'!A44</f>
        <v>42</v>
      </c>
      <c r="C580" s="31">
        <v>2018</v>
      </c>
      <c r="D580" s="32" t="str">
        <f>'2018'!B44</f>
        <v>Ka'Raun White</v>
      </c>
      <c r="E580" s="32" t="str" cm="1">
        <f t="array" ref="E580">_xlfn.IFS(F580&gt;12.5,"Cornerstone",AND(F580&gt;11.995,F580&lt;12.5),"Elite",AND(F580&gt;11,F580&lt;12.995),"Elite Upside",AND(F580&gt;=9.69,F580&lt;10.999),"Upside",AND(F580&gt;8.4,F580&lt;9.999),"Upside Lite",AND(F580&gt;7.25,F580&lt;8.999),"Outlier",AND(F580&gt;=6,F580&lt;7.25),"Outlier Lite",F580&lt;6.999,"Purgatory")</f>
        <v>Purgatory</v>
      </c>
      <c r="F580" s="33">
        <f>'2018'!C44</f>
        <v>3.2442857142857147</v>
      </c>
      <c r="G580" s="33">
        <f t="shared" si="68"/>
        <v>6</v>
      </c>
      <c r="H580" s="303">
        <f t="shared" si="69"/>
        <v>-2.9772630540819272</v>
      </c>
      <c r="I580" s="34" t="str">
        <f>'2018'!D44</f>
        <v>West Virginia</v>
      </c>
      <c r="J580" s="35">
        <f>'2018'!E44</f>
        <v>3</v>
      </c>
      <c r="K580" s="36">
        <f>'2018'!F44</f>
        <v>34154</v>
      </c>
      <c r="L580" s="37">
        <f>'2018'!G44</f>
        <v>32.254794520547946</v>
      </c>
      <c r="M580" s="37" t="str">
        <f>'2018'!H44</f>
        <v>SR</v>
      </c>
      <c r="N580" s="37">
        <f>'2018'!I44</f>
        <v>24.827397260273973</v>
      </c>
      <c r="O580" s="37" t="str">
        <f>'2018'!J44</f>
        <v>Wide</v>
      </c>
      <c r="P580" s="37" t="str">
        <f>'2018'!K44</f>
        <v>PROTO Z</v>
      </c>
      <c r="Q580" s="37" t="str">
        <f>'2018'!L44</f>
        <v>Poor Separator</v>
      </c>
      <c r="R580" s="55">
        <f>'2018'!M44</f>
        <v>73</v>
      </c>
      <c r="S580" s="55">
        <f>'2018'!N44</f>
        <v>205</v>
      </c>
      <c r="T580" s="231">
        <f t="shared" ref="T580:T616" si="70">S580*0.453592/(R580*0.0254)^2</f>
        <v>27.046189952766476</v>
      </c>
      <c r="U580" s="35">
        <f>'2018'!O44</f>
        <v>4.5199999999999996</v>
      </c>
      <c r="V580" s="56">
        <f>'2018'!P44</f>
        <v>0</v>
      </c>
      <c r="W580" s="57">
        <f>'2018'!Q44</f>
        <v>0</v>
      </c>
      <c r="X580" s="58">
        <f>'2018'!R44</f>
        <v>0</v>
      </c>
      <c r="Y580" s="58">
        <f>'2018'!S44</f>
        <v>8.4123585194249006E-2</v>
      </c>
      <c r="Z580" s="58">
        <f>'2018'!T44</f>
        <v>0.17439425665569847</v>
      </c>
      <c r="AA580" s="58">
        <f>'2018'!U44</f>
        <v>0.24968913205670232</v>
      </c>
      <c r="AB580" s="58">
        <f>'2018'!V44</f>
        <v>0.24968913205670232</v>
      </c>
      <c r="AC580" s="59">
        <f>'2018'!W44</f>
        <v>0.2372046754538672</v>
      </c>
      <c r="AD580" s="42">
        <f>'2018'!X44</f>
        <v>24.18904109589041</v>
      </c>
      <c r="AE580" s="43">
        <f>'2018'!Y44</f>
        <v>2.0299999999999998</v>
      </c>
      <c r="AF580" s="43">
        <f>'2018'!Z44</f>
        <v>5.0999999999999996</v>
      </c>
      <c r="AG580" s="43">
        <f>'2018'!AA44</f>
        <v>15.9</v>
      </c>
      <c r="AH580" s="43">
        <f>'2018'!AB44</f>
        <v>0.73</v>
      </c>
      <c r="AI580" s="43">
        <f>'2018'!AC44</f>
        <v>2.09</v>
      </c>
      <c r="AJ580" s="44">
        <f>'2018'!AD44</f>
        <v>7.8854581673306764E-2</v>
      </c>
      <c r="AK580" s="44">
        <f>'2018'!AE44</f>
        <v>0.13546812749003984</v>
      </c>
      <c r="AL580" s="45">
        <f>'2018'!AF44</f>
        <v>0.129</v>
      </c>
      <c r="AM580" s="46">
        <f t="shared" si="66"/>
        <v>0.41</v>
      </c>
      <c r="AN580" s="45">
        <f>'2018'!AG44</f>
        <v>0.93799999999999994</v>
      </c>
      <c r="AO580" s="45">
        <f>'2018'!AH44</f>
        <v>6.0000000000000005E-2</v>
      </c>
      <c r="AP580" s="43">
        <f>'2018'!AI44</f>
        <v>98.226827479900194</v>
      </c>
      <c r="AQ580" s="47">
        <f>'2018'!AJ44</f>
        <v>97.226219468006832</v>
      </c>
      <c r="AR580" s="48">
        <f>'2018'!AK44</f>
        <v>6</v>
      </c>
      <c r="AS580" s="49">
        <f>'2018'!AL44</f>
        <v>0</v>
      </c>
      <c r="AT580" s="49">
        <f>'2018'!AM44</f>
        <v>4</v>
      </c>
      <c r="AU580" s="49">
        <f>'2018'!AN44</f>
        <v>3</v>
      </c>
      <c r="AV580" s="49">
        <f>'2018'!AO44</f>
        <v>7</v>
      </c>
      <c r="AW580" s="49">
        <f>'2018'!AP44</f>
        <v>6</v>
      </c>
      <c r="AX580" s="49">
        <f>'2018'!AQ44</f>
        <v>0</v>
      </c>
      <c r="AY580" s="50">
        <f>'2018'!AR44</f>
        <v>0</v>
      </c>
      <c r="AZ580" s="60">
        <f>'2018'!AS44</f>
        <v>0</v>
      </c>
      <c r="BA580" s="61">
        <f>'2018'!AT44</f>
        <v>3145</v>
      </c>
      <c r="BB580" s="61">
        <f>'2018'!AU44</f>
        <v>0</v>
      </c>
      <c r="BC580" s="61">
        <f>'2018'!AV44</f>
        <v>0</v>
      </c>
      <c r="BD580" s="61">
        <f>'2018'!AW44</f>
        <v>0</v>
      </c>
      <c r="BE580" s="61">
        <f>'2018'!AX44</f>
        <v>0</v>
      </c>
      <c r="BF580" s="62">
        <f>'2018'!AY44</f>
        <v>0</v>
      </c>
      <c r="BG580" s="62">
        <f>'2018'!AZ44</f>
        <v>0</v>
      </c>
      <c r="BH580" s="62">
        <f>'2018'!BA44</f>
        <v>0</v>
      </c>
      <c r="BI580" s="62">
        <f>'2018'!BB44</f>
        <v>0</v>
      </c>
      <c r="BJ580" s="62">
        <f>'2018'!BC44</f>
        <v>0</v>
      </c>
      <c r="BK580" s="62">
        <f>'2018'!BD44</f>
        <v>0</v>
      </c>
      <c r="BL580" s="62">
        <f>'2018'!BE44</f>
        <v>0</v>
      </c>
      <c r="BM580" s="62">
        <f>'2018'!BF44</f>
        <v>0</v>
      </c>
      <c r="BN580" s="63">
        <f>'2018'!BG44</f>
        <v>0</v>
      </c>
      <c r="BO580" s="60">
        <f>'2018'!BH44</f>
        <v>0</v>
      </c>
      <c r="BP580" s="61">
        <f>'2018'!BI44</f>
        <v>4121</v>
      </c>
      <c r="BQ580" s="61">
        <f>'2018'!BJ44</f>
        <v>0</v>
      </c>
      <c r="BR580" s="61">
        <f>'2018'!BK44</f>
        <v>0</v>
      </c>
      <c r="BS580" s="61">
        <f>'2018'!BL44</f>
        <v>0</v>
      </c>
      <c r="BT580" s="61">
        <f>'2018'!BM44</f>
        <v>0</v>
      </c>
      <c r="BU580" s="62">
        <f>'2018'!BN44</f>
        <v>0</v>
      </c>
      <c r="BV580" s="62">
        <f>'2018'!BO44</f>
        <v>0</v>
      </c>
      <c r="BW580" s="62">
        <f>'2018'!BP44</f>
        <v>0</v>
      </c>
      <c r="BX580" s="62">
        <f>'2018'!BQ44</f>
        <v>0</v>
      </c>
      <c r="BY580" s="62">
        <f>'2018'!BR44</f>
        <v>0</v>
      </c>
      <c r="BZ580" s="62">
        <f>'2018'!BS44</f>
        <v>0</v>
      </c>
      <c r="CA580" s="62">
        <f>'2018'!BT44</f>
        <v>0</v>
      </c>
      <c r="CB580" s="62">
        <f>'2018'!BU44</f>
        <v>0</v>
      </c>
      <c r="CC580" s="63">
        <f>'2018'!BV44</f>
        <v>0</v>
      </c>
      <c r="CD580" s="60">
        <f>'2018'!BW44</f>
        <v>275</v>
      </c>
      <c r="CE580" s="61">
        <f>'2018'!BX44</f>
        <v>3269</v>
      </c>
      <c r="CF580" s="61">
        <f>'2018'!BY44</f>
        <v>26</v>
      </c>
      <c r="CG580" s="61">
        <f>'2018'!BZ44</f>
        <v>15</v>
      </c>
      <c r="CH580" s="61">
        <f>'2018'!CA44</f>
        <v>0</v>
      </c>
      <c r="CI580" s="61">
        <f>'2018'!CB44</f>
        <v>26</v>
      </c>
      <c r="CJ580" s="62">
        <f>'2018'!CC44</f>
        <v>0</v>
      </c>
      <c r="CK580" s="62">
        <f>'2018'!CD44</f>
        <v>0</v>
      </c>
      <c r="CL580" s="62">
        <f>'2018'!CE44</f>
        <v>2.27</v>
      </c>
      <c r="CM580" s="62">
        <f>'2018'!CF44</f>
        <v>7.4</v>
      </c>
      <c r="CN580" s="62">
        <f>'2018'!CG44</f>
        <v>13.7</v>
      </c>
      <c r="CO580" s="62">
        <f>'2018'!CH44</f>
        <v>0</v>
      </c>
      <c r="CP580" s="62">
        <f>'2018'!CI44</f>
        <v>11.8</v>
      </c>
      <c r="CQ580" s="62">
        <f>'2018'!CJ44</f>
        <v>74.2</v>
      </c>
      <c r="CR580" s="63">
        <f>'2018'!CK44</f>
        <v>25.8</v>
      </c>
      <c r="CS580" s="60">
        <f>'2018'!CL44</f>
        <v>583</v>
      </c>
      <c r="CT580" s="61">
        <f>'2018'!CM44</f>
        <v>3343</v>
      </c>
      <c r="CU580" s="61">
        <f>'2018'!CN44</f>
        <v>79</v>
      </c>
      <c r="CV580" s="61">
        <f>'2018'!CO44</f>
        <v>48</v>
      </c>
      <c r="CW580" s="61">
        <f>'2018'!CP44</f>
        <v>5</v>
      </c>
      <c r="CX580" s="61">
        <f>'2018'!CQ44</f>
        <v>26</v>
      </c>
      <c r="CY580" s="62">
        <f>'2018'!CR44</f>
        <v>0.57999999999999996</v>
      </c>
      <c r="CZ580" s="62">
        <f>'2018'!CS44</f>
        <v>1.63</v>
      </c>
      <c r="DA580" s="62">
        <f>'2018'!CT44</f>
        <v>1.71</v>
      </c>
      <c r="DB580" s="62">
        <f>'2018'!CU44</f>
        <v>5.0999999999999996</v>
      </c>
      <c r="DC580" s="62">
        <f>'2018'!CV44</f>
        <v>12.3</v>
      </c>
      <c r="DD580" s="62">
        <f>'2018'!CW44</f>
        <v>0</v>
      </c>
      <c r="DE580" s="62">
        <f>'2018'!CX44</f>
        <v>9.4</v>
      </c>
      <c r="DF580" s="62">
        <f>'2018'!CY44</f>
        <v>90.1</v>
      </c>
      <c r="DG580" s="63">
        <f>'2018'!CZ44</f>
        <v>9.9</v>
      </c>
      <c r="DH580" s="60">
        <f>'2018'!DA44</f>
        <v>1004</v>
      </c>
      <c r="DI580" s="61">
        <f>'2018'!DB44</f>
        <v>4021</v>
      </c>
      <c r="DJ580" s="61">
        <f>'2018'!DC44</f>
        <v>106</v>
      </c>
      <c r="DK580" s="61">
        <f>'2018'!DD44</f>
        <v>61</v>
      </c>
      <c r="DL580" s="61">
        <f>'2018'!DE44</f>
        <v>12</v>
      </c>
      <c r="DM580" s="61">
        <f>'2018'!DF44</f>
        <v>37</v>
      </c>
      <c r="DN580" s="62">
        <f>'2018'!DG44</f>
        <v>0.73</v>
      </c>
      <c r="DO580" s="62">
        <f>'2018'!DH44</f>
        <v>2.09</v>
      </c>
      <c r="DP580" s="62">
        <f>'2018'!DI44</f>
        <v>2.0299999999999998</v>
      </c>
      <c r="DQ580" s="62">
        <f>'2018'!DJ44</f>
        <v>4.3</v>
      </c>
      <c r="DR580" s="62">
        <f>'2018'!DK44</f>
        <v>15.9</v>
      </c>
      <c r="DS580" s="62">
        <f>'2018'!DP44</f>
        <v>41</v>
      </c>
      <c r="DT580" s="62">
        <f>'2018'!DQ44</f>
        <v>12.9</v>
      </c>
      <c r="DU580" s="62">
        <f>'2018'!DR44</f>
        <v>97.5</v>
      </c>
      <c r="DV580" s="63">
        <f>'2018'!DS44</f>
        <v>2.1</v>
      </c>
    </row>
    <row r="581" spans="1:126" ht="15.75" customHeight="1" x14ac:dyDescent="0.2">
      <c r="A581" s="30">
        <f t="shared" si="67"/>
        <v>579</v>
      </c>
      <c r="B581" s="31">
        <f>'2022'!A54</f>
        <v>52</v>
      </c>
      <c r="C581" s="31">
        <v>2022</v>
      </c>
      <c r="D581" s="32" t="str">
        <f>'2022'!B54</f>
        <v>K.D. Nixon</v>
      </c>
      <c r="E581" s="32" t="str" cm="1">
        <f t="array" ref="E581">_xlfn.IFS(F581&gt;12.5,"Cornerstone",AND(F581&gt;11.995,F581&lt;12.5),"Elite",AND(F581&gt;11,F581&lt;12.995),"Elite Upside",AND(F581&gt;=9.69,F581&lt;10.999),"Upside",AND(F581&gt;8.4,F581&lt;9.999),"Upside Lite",AND(F581&gt;7.25,F581&lt;8.999),"Outlier",AND(F581&gt;=6,F581&lt;7.25),"Outlier Lite",F581&lt;6.999,"Purgatory")</f>
        <v>Purgatory</v>
      </c>
      <c r="F581" s="33">
        <f>'2022'!C54</f>
        <v>3.1671428571428573</v>
      </c>
      <c r="G581" s="33">
        <f t="shared" si="68"/>
        <v>5.8000000000000007</v>
      </c>
      <c r="H581" s="303">
        <f t="shared" si="69"/>
        <v>-3.0215395401384497</v>
      </c>
      <c r="I581" s="34" t="str">
        <f>'2022'!D54</f>
        <v>USC</v>
      </c>
      <c r="J581" s="35">
        <f>'2022'!E54</f>
        <v>5</v>
      </c>
      <c r="K581" s="36">
        <f>'2022'!F54</f>
        <v>36212</v>
      </c>
      <c r="L581" s="37">
        <f>'2022'!G54</f>
        <v>26.616438356164384</v>
      </c>
      <c r="M581" s="37" t="str">
        <f>'2022'!H54</f>
        <v>RS SR</v>
      </c>
      <c r="N581" s="37">
        <f>'2022'!I54</f>
        <v>23.197260273972603</v>
      </c>
      <c r="O581" s="37" t="str">
        <f>'2022'!J54</f>
        <v>Hybrid</v>
      </c>
      <c r="P581" s="37" t="str">
        <f>'2022'!K54</f>
        <v>DEEP</v>
      </c>
      <c r="Q581" s="37" t="str">
        <f>'2022'!L54</f>
        <v>Poor Separator</v>
      </c>
      <c r="R581" s="55">
        <f>'2022'!M54</f>
        <v>68</v>
      </c>
      <c r="S581" s="55">
        <f>'2022'!N54</f>
        <v>190</v>
      </c>
      <c r="T581" s="231">
        <f t="shared" si="70"/>
        <v>28.889081134563657</v>
      </c>
      <c r="U581" s="35">
        <f>'2022'!O54</f>
        <v>4.57</v>
      </c>
      <c r="V581" s="56">
        <f>'2022'!P54</f>
        <v>0</v>
      </c>
      <c r="W581" s="57">
        <f>'2022'!Q54</f>
        <v>5.4400000000000004E-3</v>
      </c>
      <c r="X581" s="58">
        <f>'2022'!R54</f>
        <v>0.21235392320534224</v>
      </c>
      <c r="Y581" s="58">
        <f>'2022'!S54</f>
        <v>0.16270118964310706</v>
      </c>
      <c r="Z581" s="58">
        <f>'2022'!T54</f>
        <v>0.10918114143920596</v>
      </c>
      <c r="AA581" s="58">
        <f>'2022'!U54</f>
        <v>9.7765363128491621E-3</v>
      </c>
      <c r="AB581" s="58">
        <f>'2022'!V54</f>
        <v>0.1110652297590957</v>
      </c>
      <c r="AC581" s="59">
        <f>'2022'!W54</f>
        <v>0.10551196827114091</v>
      </c>
      <c r="AD581" s="42">
        <f>'2022'!X54</f>
        <v>19.539726027397261</v>
      </c>
      <c r="AE581" s="43">
        <f>'2022'!Y54</f>
        <v>1.35</v>
      </c>
      <c r="AF581" s="43">
        <f>'2022'!Z54</f>
        <v>6.3</v>
      </c>
      <c r="AG581" s="43">
        <f>'2022'!AA54</f>
        <v>16.600000000000001</v>
      </c>
      <c r="AH581" s="43">
        <f>'2022'!AB54</f>
        <v>0.43</v>
      </c>
      <c r="AI581" s="43">
        <f>'2022'!AC54</f>
        <v>1.1599999999999999</v>
      </c>
      <c r="AJ581" s="44">
        <f>'2022'!AD54</f>
        <v>4.2285714285714288E-2</v>
      </c>
      <c r="AK581" s="44">
        <f>'2022'!AE54</f>
        <v>0.12685714285714286</v>
      </c>
      <c r="AL581" s="45">
        <f>'2022'!AF54</f>
        <v>0.25</v>
      </c>
      <c r="AM581" s="46">
        <f t="shared" si="66"/>
        <v>0.5</v>
      </c>
      <c r="AN581" s="45">
        <f>'2022'!AG54</f>
        <v>0.50550000000000006</v>
      </c>
      <c r="AO581" s="45">
        <f>'2022'!AH54</f>
        <v>0.48399999999999999</v>
      </c>
      <c r="AP581" s="43">
        <f>'2022'!AI54</f>
        <v>87.120186477019388</v>
      </c>
      <c r="AQ581" s="47">
        <f>'2022'!AJ54</f>
        <v>77.526674754501343</v>
      </c>
      <c r="AR581" s="48">
        <f>'2022'!AK54</f>
        <v>2</v>
      </c>
      <c r="AS581" s="49">
        <f>'2022'!AL54</f>
        <v>7</v>
      </c>
      <c r="AT581" s="49">
        <f>'2022'!AM54</f>
        <v>1</v>
      </c>
      <c r="AU581" s="49">
        <f>'2022'!AN54</f>
        <v>5</v>
      </c>
      <c r="AV581" s="49">
        <f>'2022'!AO54</f>
        <v>6</v>
      </c>
      <c r="AW581" s="49">
        <f>'2022'!AP54</f>
        <v>2</v>
      </c>
      <c r="AX581" s="49">
        <f>'2022'!AQ54</f>
        <v>0</v>
      </c>
      <c r="AY581" s="50">
        <f>'2022'!AR54</f>
        <v>0</v>
      </c>
      <c r="AZ581" s="60">
        <f>'2022'!AS54</f>
        <v>17</v>
      </c>
      <c r="BA581" s="61">
        <f>'2022'!AT54</f>
        <v>3125</v>
      </c>
      <c r="BB581" s="61">
        <f>'2022'!AU54</f>
        <v>3</v>
      </c>
      <c r="BC581" s="61">
        <f>'2022'!AV54</f>
        <v>2</v>
      </c>
      <c r="BD581" s="61">
        <f>'2022'!AW54</f>
        <v>0</v>
      </c>
      <c r="BE581" s="61">
        <f>'2022'!AX54</f>
        <v>19</v>
      </c>
      <c r="BF581" s="62">
        <f>'2022'!AY54</f>
        <v>-0.13</v>
      </c>
      <c r="BG581" s="62">
        <f>'2022'!AZ54</f>
        <v>7.0000000000000007E-2</v>
      </c>
      <c r="BH581" s="62">
        <f>'2022'!BA54</f>
        <v>1.1000000000000001</v>
      </c>
      <c r="BI581" s="62">
        <f>'2022'!BB54</f>
        <v>11.5</v>
      </c>
      <c r="BJ581" s="62">
        <f>'2022'!BC54</f>
        <v>0</v>
      </c>
      <c r="BK581" s="62">
        <f>'2022'!BH54</f>
        <v>0</v>
      </c>
      <c r="BL581" s="62">
        <f>'2022'!BI54</f>
        <v>33.299999999999997</v>
      </c>
      <c r="BM581" s="62">
        <f>'2022'!BJ54</f>
        <v>9.5</v>
      </c>
      <c r="BN581" s="63">
        <f>'2022'!BK54</f>
        <v>90.5</v>
      </c>
      <c r="BO581" s="60">
        <f>'2022'!BL54</f>
        <v>636</v>
      </c>
      <c r="BP581" s="61">
        <f>'2022'!BM54</f>
        <v>2995</v>
      </c>
      <c r="BQ581" s="61">
        <f>'2022'!BN54</f>
        <v>73</v>
      </c>
      <c r="BR581" s="61">
        <f>'2022'!BO54</f>
        <v>52</v>
      </c>
      <c r="BS581" s="61">
        <f>'2022'!BP54</f>
        <v>4</v>
      </c>
      <c r="BT581" s="61">
        <f>'2022'!BQ54</f>
        <v>18</v>
      </c>
      <c r="BU581" s="62">
        <f>'2022'!BR54</f>
        <v>0.39</v>
      </c>
      <c r="BV581" s="62">
        <f>'2022'!BS54</f>
        <v>1.67</v>
      </c>
      <c r="BW581" s="62">
        <f>'2022'!BT54</f>
        <v>2.09</v>
      </c>
      <c r="BX581" s="62">
        <f>'2022'!BU54</f>
        <v>5.9</v>
      </c>
      <c r="BY581" s="62">
        <f>'2022'!BV54</f>
        <v>11.4</v>
      </c>
      <c r="BZ581" s="62">
        <f>'2022'!CA54</f>
        <v>45.5</v>
      </c>
      <c r="CA581" s="62">
        <f>'2022'!CB54</f>
        <v>5.5</v>
      </c>
      <c r="CB581" s="62">
        <f>'2022'!CC54</f>
        <v>75.2</v>
      </c>
      <c r="CC581" s="63">
        <f>'2022'!CD54</f>
        <v>24.2</v>
      </c>
      <c r="CD581" s="60">
        <f>'2022'!CE54</f>
        <v>465</v>
      </c>
      <c r="CE581" s="61">
        <f>'2022'!CF54</f>
        <v>2858</v>
      </c>
      <c r="CF581" s="61">
        <f>'2022'!CG54</f>
        <v>61</v>
      </c>
      <c r="CG581" s="61">
        <f>'2022'!CH54</f>
        <v>35</v>
      </c>
      <c r="CH581" s="61">
        <f>'2022'!CI54</f>
        <v>3</v>
      </c>
      <c r="CI581" s="61">
        <f>'2022'!CJ54</f>
        <v>18</v>
      </c>
      <c r="CJ581" s="62">
        <f>'2022'!CK54</f>
        <v>0.43</v>
      </c>
      <c r="CK581" s="62">
        <f>'2022'!CL54</f>
        <v>1.1599999999999999</v>
      </c>
      <c r="CL581" s="62">
        <f>'2022'!CM54</f>
        <v>1.55</v>
      </c>
      <c r="CM581" s="62">
        <f>'2022'!CN54</f>
        <v>7.9</v>
      </c>
      <c r="CN581" s="62">
        <f>'2022'!CO54</f>
        <v>11.1</v>
      </c>
      <c r="CO581" s="62">
        <f>'2022'!CT54</f>
        <v>20</v>
      </c>
      <c r="CP581" s="62">
        <f>'2022'!CU54</f>
        <v>10.3</v>
      </c>
      <c r="CQ581" s="62">
        <f>'2022'!CV54</f>
        <v>77.5</v>
      </c>
      <c r="CR581" s="63">
        <f>'2022'!CW54</f>
        <v>22.5</v>
      </c>
      <c r="CS581" s="60">
        <f>'2022'!CX54</f>
        <v>132</v>
      </c>
      <c r="CT581" s="61">
        <f>'2022'!CY54</f>
        <v>1209</v>
      </c>
      <c r="CU581" s="61">
        <f>'2022'!CZ54</f>
        <v>23</v>
      </c>
      <c r="CV581" s="61">
        <f>'2022'!DA54</f>
        <v>15</v>
      </c>
      <c r="CW581" s="61">
        <f>'2022'!DB54</f>
        <v>0</v>
      </c>
      <c r="CX581" s="61">
        <f>'2022'!DC54</f>
        <v>6</v>
      </c>
      <c r="CY581" s="62">
        <f>'2022'!DD54</f>
        <v>0.02</v>
      </c>
      <c r="CZ581" s="62">
        <f>'2022'!DE54</f>
        <v>1.0900000000000001</v>
      </c>
      <c r="DA581" s="62">
        <f>'2022'!DF54</f>
        <v>1.35</v>
      </c>
      <c r="DB581" s="62">
        <f>'2022'!DG54</f>
        <v>2.1</v>
      </c>
      <c r="DC581" s="62">
        <f>'2022'!DH54</f>
        <v>12.2</v>
      </c>
      <c r="DD581" s="62">
        <f>'2022'!DM54</f>
        <v>25</v>
      </c>
      <c r="DE581" s="62">
        <f>'2022'!DN54</f>
        <v>6.3</v>
      </c>
      <c r="DF581" s="62">
        <f>'2022'!DO54</f>
        <v>87.4</v>
      </c>
      <c r="DG581" s="63">
        <f>'2022'!DP54</f>
        <v>10.5</v>
      </c>
      <c r="DH581" s="60">
        <f>'2022'!DQ54</f>
        <v>35</v>
      </c>
      <c r="DI581" s="61">
        <f>'2022'!DR54</f>
        <v>3580</v>
      </c>
      <c r="DJ581" s="61">
        <f>'2022'!DS54</f>
        <v>8</v>
      </c>
      <c r="DK581" s="61">
        <f>'2022'!DT54</f>
        <v>3</v>
      </c>
      <c r="DL581" s="61">
        <f>'2022'!DU54</f>
        <v>1</v>
      </c>
      <c r="DM581" s="61">
        <f>'2022'!DV54</f>
        <v>21</v>
      </c>
      <c r="DN581" s="62">
        <f>'2022'!DW54</f>
        <v>0.41</v>
      </c>
      <c r="DO581" s="62">
        <f>'2022'!DX54</f>
        <v>0.09</v>
      </c>
      <c r="DP581" s="62">
        <f>'2022'!DY54</f>
        <v>0.74</v>
      </c>
      <c r="DQ581" s="62">
        <f>'2022'!DZ54</f>
        <v>6.3</v>
      </c>
      <c r="DR581" s="62">
        <f>'2022'!EA54</f>
        <v>16.600000000000001</v>
      </c>
      <c r="DS581" s="62">
        <f>'2022'!EF54</f>
        <v>50</v>
      </c>
      <c r="DT581" s="62">
        <f>'2022'!EG54</f>
        <v>25</v>
      </c>
      <c r="DU581" s="62">
        <f>'2022'!EH54</f>
        <v>13.7</v>
      </c>
      <c r="DV581" s="63">
        <f>'2022'!EI54</f>
        <v>86.3</v>
      </c>
    </row>
    <row r="582" spans="1:126" ht="15.75" customHeight="1" x14ac:dyDescent="0.2">
      <c r="A582" s="30">
        <f t="shared" si="67"/>
        <v>580</v>
      </c>
      <c r="B582" s="31">
        <f>'2024'!A52</f>
        <v>50</v>
      </c>
      <c r="C582" s="31">
        <v>2024</v>
      </c>
      <c r="D582" s="32" t="str">
        <f>'2024'!B52</f>
        <v>Devin Carter</v>
      </c>
      <c r="E582" s="32" t="str" cm="1">
        <f t="array" ref="E582">_xlfn.IFS(F582&gt;12.5,"Cornerstone",AND(F582&gt;11.995,F582&lt;12.5),"Elite",AND(F582&gt;11,F582&lt;12.995),"Elite Upside",AND(F582&gt;=9.69,F582&lt;10.999),"Upside",AND(F582&gt;8.4,F582&lt;9.999),"Upside Lite",AND(F582&gt;7.25,F582&lt;8.999),"Outlier",AND(F582&gt;=6,F582&lt;7.25),"Outlier Lite",F582&lt;6.999,"Purgatory")</f>
        <v>Purgatory</v>
      </c>
      <c r="F582" s="33">
        <f>'2024'!C52</f>
        <v>3.1428571428571432</v>
      </c>
      <c r="G582" s="33">
        <f t="shared" si="68"/>
        <v>5.6000000000000005</v>
      </c>
      <c r="H582" s="303">
        <f t="shared" si="69"/>
        <v>-3.0354784338969845</v>
      </c>
      <c r="I582" s="34" t="str">
        <f>'2024'!D52</f>
        <v>West Virginia</v>
      </c>
      <c r="J582" s="35">
        <f>'2024'!E52</f>
        <v>3</v>
      </c>
      <c r="K582" s="36">
        <f>'2024'!F52</f>
        <v>36678</v>
      </c>
      <c r="L582" s="37">
        <f>'2024'!G52</f>
        <v>25.339726027397262</v>
      </c>
      <c r="M582" s="37" t="str">
        <f>'2024'!H52</f>
        <v>RS SR</v>
      </c>
      <c r="N582" s="37">
        <f>'2024'!I52</f>
        <v>23.920547945205481</v>
      </c>
      <c r="O582" s="37" t="str">
        <f>'2024'!J52</f>
        <v>Hybrid</v>
      </c>
      <c r="P582" s="37" t="str">
        <f>'2024'!K52</f>
        <v>SLOB</v>
      </c>
      <c r="Q582" s="37" t="str">
        <f>'2024'!L52</f>
        <v>Elite Earner</v>
      </c>
      <c r="R582" s="35">
        <f>'2024'!M52</f>
        <v>75</v>
      </c>
      <c r="S582" s="35">
        <f>'2024'!N52</f>
        <v>214</v>
      </c>
      <c r="T582" s="231">
        <f t="shared" si="70"/>
        <v>26.747869744628378</v>
      </c>
      <c r="U582" s="35">
        <f>'2024'!O52</f>
        <v>4.66</v>
      </c>
      <c r="V582" s="38">
        <f>'2024'!P52</f>
        <v>0</v>
      </c>
      <c r="W582" s="57">
        <f>'2024'!Q52</f>
        <v>0.16586643387167177</v>
      </c>
      <c r="X582" s="58">
        <f>'2024'!R52</f>
        <v>0.15125570776255706</v>
      </c>
      <c r="Y582" s="58">
        <f>'2024'!S52</f>
        <v>0.16007859454461398</v>
      </c>
      <c r="Z582" s="58">
        <f>'2024'!T52</f>
        <v>0.13812812574422484</v>
      </c>
      <c r="AA582" s="58">
        <f>'2024'!U52</f>
        <v>0.20296548371414685</v>
      </c>
      <c r="AB582" s="58">
        <f>'2024'!V52</f>
        <v>0.20296548371414685</v>
      </c>
      <c r="AC582" s="59">
        <f>'2024'!W52</f>
        <v>0.1928172095284395</v>
      </c>
      <c r="AD582" s="42">
        <f>'2024'!X52</f>
        <v>23.254794520547946</v>
      </c>
      <c r="AE582" s="43">
        <f>'2024'!Y52</f>
        <v>2.36</v>
      </c>
      <c r="AF582" s="43">
        <f>'2024'!Z52</f>
        <v>5.6</v>
      </c>
      <c r="AG582" s="43">
        <f>'2024'!AA52</f>
        <v>16.399999999999999</v>
      </c>
      <c r="AH582" s="43">
        <f>'2024'!AB52</f>
        <v>1.42</v>
      </c>
      <c r="AI582" s="43">
        <f>'2024'!AC52</f>
        <v>1.75</v>
      </c>
      <c r="AJ582" s="44">
        <f>'2024'!AD52</f>
        <v>6.5948103792415169E-2</v>
      </c>
      <c r="AK582" s="44">
        <f>'2024'!AE52</f>
        <v>0.20255489021956088</v>
      </c>
      <c r="AL582" s="45">
        <f>'2024'!AF52</f>
        <v>6.9000000000000006E-2</v>
      </c>
      <c r="AM582" s="46">
        <f t="shared" si="66"/>
        <v>0.35700000000000004</v>
      </c>
      <c r="AN582" s="45">
        <f>'2024'!AG52</f>
        <v>0.65949999999999998</v>
      </c>
      <c r="AO582" s="45">
        <f>'2024'!AH52</f>
        <v>0.34050000000000002</v>
      </c>
      <c r="AP582" s="43">
        <f>'2024'!AI52</f>
        <v>90.761173453430544</v>
      </c>
      <c r="AQ582" s="47">
        <f>'2024'!AJ52</f>
        <v>93.553704398497374</v>
      </c>
      <c r="AR582" s="48">
        <f>'2024'!AK52</f>
        <v>5</v>
      </c>
      <c r="AS582" s="49">
        <f>'2024'!AL52</f>
        <v>0</v>
      </c>
      <c r="AT582" s="49">
        <f>'2024'!AM52</f>
        <v>4</v>
      </c>
      <c r="AU582" s="49">
        <f>'2024'!AN52</f>
        <v>4</v>
      </c>
      <c r="AV582" s="49">
        <f>'2024'!AO52</f>
        <v>4</v>
      </c>
      <c r="AW582" s="49">
        <f>'2024'!AP52</f>
        <v>5</v>
      </c>
      <c r="AX582" s="49">
        <f>'2024'!AQ52</f>
        <v>0</v>
      </c>
      <c r="AY582" s="50">
        <f>'2024'!AR52</f>
        <v>0</v>
      </c>
      <c r="AZ582" s="60">
        <f>'2024'!AS52</f>
        <v>456</v>
      </c>
      <c r="BA582" s="61">
        <f>'2024'!AT52</f>
        <v>2749.2</v>
      </c>
      <c r="BB582" s="61">
        <f>'2024'!AU52</f>
        <v>60</v>
      </c>
      <c r="BC582" s="61">
        <f>'2024'!AV52</f>
        <v>32</v>
      </c>
      <c r="BD582" s="61">
        <f>'2024'!AW52</f>
        <v>0</v>
      </c>
      <c r="BE582" s="61">
        <f>'2024'!AX52</f>
        <v>14</v>
      </c>
      <c r="BF582" s="62">
        <f>'2024'!AY52</f>
        <v>0.06</v>
      </c>
      <c r="BG582" s="62">
        <f>'2024'!AZ52</f>
        <v>0.98</v>
      </c>
      <c r="BH582" s="62">
        <f>'2024'!BA52</f>
        <v>1.08</v>
      </c>
      <c r="BI582" s="62">
        <f>'2024'!BB52</f>
        <v>4.8</v>
      </c>
      <c r="BJ582" s="62">
        <f>'2024'!BC52</f>
        <v>11.6</v>
      </c>
      <c r="BK582" s="62">
        <f>'2024'!BH52</f>
        <v>38.1</v>
      </c>
      <c r="BL582" s="62">
        <f>'2024'!BI52</f>
        <v>11.1</v>
      </c>
      <c r="BM582" s="62">
        <f>'2024'!BJ52</f>
        <v>93.2</v>
      </c>
      <c r="BN582" s="63">
        <f>'2024'!BK52</f>
        <v>6.8</v>
      </c>
      <c r="BO582" s="60">
        <f>'2024'!BL52</f>
        <v>477</v>
      </c>
      <c r="BP582" s="61">
        <f>'2024'!BM52</f>
        <v>3153.6000000000004</v>
      </c>
      <c r="BQ582" s="61">
        <f>'2024'!BN52</f>
        <v>45</v>
      </c>
      <c r="BR582" s="61">
        <f>'2024'!BO52</f>
        <v>29</v>
      </c>
      <c r="BS582" s="61">
        <f>'2024'!BP52</f>
        <v>2</v>
      </c>
      <c r="BT582" s="61">
        <f>'2024'!BQ52</f>
        <v>24</v>
      </c>
      <c r="BU582" s="62">
        <f>'2024'!BR52</f>
        <v>0.12</v>
      </c>
      <c r="BV582" s="62">
        <f>'2024'!BS52</f>
        <v>1.35</v>
      </c>
      <c r="BW582" s="62">
        <f>'2024'!BT52</f>
        <v>1.54</v>
      </c>
      <c r="BX582" s="62">
        <f>'2024'!BU52</f>
        <v>4.2</v>
      </c>
      <c r="BY582" s="62">
        <f>'2024'!BV52</f>
        <v>16</v>
      </c>
      <c r="BZ582" s="62">
        <f>'2024'!CA52</f>
        <v>47.1</v>
      </c>
      <c r="CA582" s="62">
        <f>'2024'!CB52</f>
        <v>3.3</v>
      </c>
      <c r="CB582" s="62">
        <f>'2024'!CC52</f>
        <v>95.8</v>
      </c>
      <c r="CC582" s="63">
        <f>'2024'!CD52</f>
        <v>4.2</v>
      </c>
      <c r="CD582" s="60">
        <f>'2024'!CE52</f>
        <v>554</v>
      </c>
      <c r="CE582" s="61">
        <f>'2024'!CF52</f>
        <v>3460.7999999999997</v>
      </c>
      <c r="CF582" s="61">
        <f>'2024'!CG52</f>
        <v>59</v>
      </c>
      <c r="CG582" s="61">
        <f>'2024'!CH52</f>
        <v>31</v>
      </c>
      <c r="CH582" s="61">
        <f>'2024'!CI52</f>
        <v>6</v>
      </c>
      <c r="CI582" s="61">
        <f>'2024'!CJ52</f>
        <v>35</v>
      </c>
      <c r="CJ582" s="62">
        <f>'2024'!CK52</f>
        <v>0.08</v>
      </c>
      <c r="CK582" s="62">
        <f>'2024'!CL52</f>
        <v>1.46</v>
      </c>
      <c r="CL582" s="62">
        <f>'2024'!CM52</f>
        <v>1.52</v>
      </c>
      <c r="CM582" s="62">
        <f>'2024'!CN52</f>
        <v>4.3</v>
      </c>
      <c r="CN582" s="62">
        <f>'2024'!CO52</f>
        <v>15.8</v>
      </c>
      <c r="CO582" s="62">
        <f>'2024'!CT52</f>
        <v>58.3</v>
      </c>
      <c r="CP582" s="62">
        <f>'2024'!CU52</f>
        <v>13.9</v>
      </c>
      <c r="CQ582" s="62">
        <f>'2024'!CV52</f>
        <v>92</v>
      </c>
      <c r="CR582" s="63">
        <f>'2024'!CW52</f>
        <v>8</v>
      </c>
      <c r="CS582" s="60">
        <f>'2024'!CX52</f>
        <v>406</v>
      </c>
      <c r="CT582" s="61">
        <f>'2024'!CY52</f>
        <v>2939.2999999999997</v>
      </c>
      <c r="CU582" s="61">
        <f>'2024'!CZ52</f>
        <v>47</v>
      </c>
      <c r="CV582" s="61">
        <f>'2024'!DA52</f>
        <v>25</v>
      </c>
      <c r="CW582" s="61">
        <f>'2024'!DB52</f>
        <v>2</v>
      </c>
      <c r="CX582" s="61">
        <f>'2024'!DC52</f>
        <v>23</v>
      </c>
      <c r="CY582" s="62">
        <f>'2024'!DD52</f>
        <v>7.0000000000000007E-2</v>
      </c>
      <c r="CZ582" s="62">
        <f>'2024'!DE52</f>
        <v>1.34</v>
      </c>
      <c r="DA582" s="62">
        <f>'2024'!DF52</f>
        <v>1.77</v>
      </c>
      <c r="DB582" s="62">
        <f>'2024'!DG52</f>
        <v>5.6</v>
      </c>
      <c r="DC582" s="62">
        <f>'2024'!DH52</f>
        <v>13.9</v>
      </c>
      <c r="DD582" s="62">
        <f>'2024'!DM52</f>
        <v>41.7</v>
      </c>
      <c r="DE582" s="62">
        <f>'2024'!DN52</f>
        <v>7.4</v>
      </c>
      <c r="DF582" s="62">
        <f>'2024'!DO52</f>
        <v>93.2</v>
      </c>
      <c r="DG582" s="63">
        <f>'2024'!DP52</f>
        <v>6.8</v>
      </c>
      <c r="DH582" s="60">
        <f>'2024'!DQ52</f>
        <v>501</v>
      </c>
      <c r="DI582" s="61">
        <f>'2024'!DR52</f>
        <v>2468.3999999999996</v>
      </c>
      <c r="DJ582" s="61">
        <f>'2024'!DS52</f>
        <v>57</v>
      </c>
      <c r="DK582" s="61">
        <f>'2024'!DT52</f>
        <v>27</v>
      </c>
      <c r="DL582" s="61">
        <f>'2024'!DU52</f>
        <v>2</v>
      </c>
      <c r="DM582" s="61">
        <f>'2024'!DV52</f>
        <v>16.799999999999997</v>
      </c>
      <c r="DN582" s="62">
        <f>'2024'!DW52</f>
        <v>1.42</v>
      </c>
      <c r="DO582" s="62">
        <f>'2024'!DX52</f>
        <v>1.75</v>
      </c>
      <c r="DP582" s="62">
        <f>'2024'!DY52</f>
        <v>2.36</v>
      </c>
      <c r="DQ582" s="62">
        <f>'2024'!DZ52</f>
        <v>4</v>
      </c>
      <c r="DR582" s="62">
        <f>'2024'!EA52</f>
        <v>16.399999999999999</v>
      </c>
      <c r="DS582" s="62">
        <f>'2024'!EF52</f>
        <v>35.700000000000003</v>
      </c>
      <c r="DT582" s="62">
        <f>'2024'!EG52</f>
        <v>6.9</v>
      </c>
      <c r="DU582" s="62">
        <f>'2024'!EH52</f>
        <v>38.700000000000003</v>
      </c>
      <c r="DV582" s="63">
        <f>'2024'!EI52</f>
        <v>61.3</v>
      </c>
    </row>
    <row r="583" spans="1:126" ht="15.75" customHeight="1" x14ac:dyDescent="0.2">
      <c r="A583" s="30">
        <f t="shared" si="67"/>
        <v>581</v>
      </c>
      <c r="B583" s="31">
        <f>'2026 - WIP'!A58</f>
        <v>56</v>
      </c>
      <c r="C583" s="31">
        <v>2026</v>
      </c>
      <c r="D583" s="32" t="str">
        <f>'2026 - WIP'!B58</f>
        <v>Cyrus Allen</v>
      </c>
      <c r="E583" s="32" t="str" cm="1">
        <f t="array" ref="E583">_xlfn.IFS(F583&gt;12.5,"Cornerstone",AND(F583&gt;11.995,F583&lt;12.5),"Elite",AND(F583&gt;11,F583&lt;12.995),"Elite Upside",AND(F583&gt;=9.69,F583&lt;10.999),"Upside",AND(F583&gt;8.4,F583&lt;9.999),"Upside Lite",AND(F583&gt;7.25,F583&lt;8.999),"Outlier",AND(F583&gt;=6,F583&lt;7.25),"Outlier Lite",F583&lt;6.999,"Purgatory")</f>
        <v>Purgatory</v>
      </c>
      <c r="F583" s="33">
        <f>'2026 - WIP'!C58</f>
        <v>3.1342857142857143</v>
      </c>
      <c r="G583" s="33">
        <f t="shared" si="68"/>
        <v>5.5</v>
      </c>
      <c r="H583" s="303">
        <f t="shared" si="69"/>
        <v>-3.0403980434588203</v>
      </c>
      <c r="I583" s="34" t="str">
        <f>'2026 - WIP'!D58</f>
        <v>Cincinnati</v>
      </c>
      <c r="J583" s="35">
        <f>'2026 - WIP'!E58</f>
        <v>3</v>
      </c>
      <c r="K583" s="36">
        <f>'2026 - WIP'!F58</f>
        <v>36678</v>
      </c>
      <c r="L583" s="37">
        <f>'2026 - WIP'!G58</f>
        <v>25.339726027397262</v>
      </c>
      <c r="M583" s="37" t="str">
        <f>'2026 - WIP'!H58</f>
        <v>SR</v>
      </c>
      <c r="N583" s="37">
        <f>'2026 - WIP'!I58</f>
        <v>25.920547945205481</v>
      </c>
      <c r="O583" s="37" t="str">
        <f>'2026 - WIP'!J58</f>
        <v>Hybrid</v>
      </c>
      <c r="P583" s="37" t="str">
        <f>'2026 - WIP'!K58</f>
        <v>PROTO Z</v>
      </c>
      <c r="Q583" s="37" t="str">
        <f>'2026 - WIP'!L58</f>
        <v>Poor Earner</v>
      </c>
      <c r="R583" s="35">
        <f>'2026 - WIP'!M58</f>
        <v>72</v>
      </c>
      <c r="S583" s="35">
        <f>'2026 - WIP'!N58</f>
        <v>185</v>
      </c>
      <c r="T583" s="231">
        <f t="shared" si="70"/>
        <v>25.090232665033231</v>
      </c>
      <c r="U583" s="35">
        <f>'2026 - WIP'!O58</f>
        <v>4.5</v>
      </c>
      <c r="V583" s="38">
        <f>'2026 - WIP'!P58</f>
        <v>0</v>
      </c>
      <c r="W583" s="57">
        <f>'2026 - WIP'!Q58</f>
        <v>0</v>
      </c>
      <c r="X583" s="58">
        <f>'2026 - WIP'!R58</f>
        <v>0.18780396558174337</v>
      </c>
      <c r="Y583" s="58">
        <f>'2026 - WIP'!S58</f>
        <v>0.27248336178960941</v>
      </c>
      <c r="Z583" s="58">
        <f>'2026 - WIP'!T58</f>
        <v>0.13218673218673219</v>
      </c>
      <c r="AA583" s="58">
        <f>'2026 - WIP'!U58</f>
        <v>0</v>
      </c>
      <c r="AB583" s="58">
        <f>'2026 - WIP'!V58</f>
        <v>0.20233504698817079</v>
      </c>
      <c r="AC583" s="59">
        <f>'2026 - WIP'!W58</f>
        <v>0.19221829463876225</v>
      </c>
      <c r="AD583" s="42">
        <f>'2026 - WIP'!X58</f>
        <v>23.265753424657536</v>
      </c>
      <c r="AE583" s="43">
        <f>'2026 - WIP'!Y58</f>
        <v>2.0299999999999998</v>
      </c>
      <c r="AF583" s="43">
        <f>'2026 - WIP'!Z58</f>
        <v>5.7</v>
      </c>
      <c r="AG583" s="43">
        <f>'2026 - WIP'!AA58</f>
        <v>14.1</v>
      </c>
      <c r="AH583" s="43">
        <f>'2026 - WIP'!AB58</f>
        <v>0</v>
      </c>
      <c r="AI583" s="43">
        <f>'2026 - WIP'!AC58</f>
        <v>0</v>
      </c>
      <c r="AJ583" s="44">
        <f>'2026 - WIP'!AD58</f>
        <v>1.6617100371747212E-2</v>
      </c>
      <c r="AK583" s="44">
        <f>'2026 - WIP'!AE58</f>
        <v>0.16617100371747212</v>
      </c>
      <c r="AL583" s="45">
        <f>'2026 - WIP'!AF58</f>
        <v>0.1</v>
      </c>
      <c r="AM583" s="46">
        <f t="shared" si="66"/>
        <v>0</v>
      </c>
      <c r="AN583" s="45">
        <f>'2026 - WIP'!AG58</f>
        <v>0.68900000000000006</v>
      </c>
      <c r="AO583" s="45">
        <f>'2026 - WIP'!AH58</f>
        <v>0.311</v>
      </c>
      <c r="AP583" s="43">
        <f>'2026 - WIP'!AI58</f>
        <v>90.230147843316573</v>
      </c>
      <c r="AQ583" s="47">
        <f>'2026 - WIP'!AJ58</f>
        <v>87.482141353651684</v>
      </c>
      <c r="AR583" s="48">
        <f>'2026 - WIP'!AK58</f>
        <v>5</v>
      </c>
      <c r="AS583" s="49">
        <f>'2026 - WIP'!AL58</f>
        <v>0</v>
      </c>
      <c r="AT583" s="49">
        <f>'2026 - WIP'!AM58</f>
        <v>4</v>
      </c>
      <c r="AU583" s="49">
        <f>'2026 - WIP'!AN58</f>
        <v>4</v>
      </c>
      <c r="AV583" s="49">
        <f>'2026 - WIP'!AO58</f>
        <v>8</v>
      </c>
      <c r="AW583" s="49">
        <f>'2026 - WIP'!AP58</f>
        <v>4</v>
      </c>
      <c r="AX583" s="49">
        <f>'2026 - WIP'!AQ58</f>
        <v>0</v>
      </c>
      <c r="AY583" s="50">
        <f>'2026 - WIP'!AR58</f>
        <v>0</v>
      </c>
      <c r="AZ583" s="60">
        <f>'2026 - WIP'!AS58</f>
        <v>0</v>
      </c>
      <c r="BA583" s="61">
        <f>'2026 - WIP'!AT58</f>
        <v>1</v>
      </c>
      <c r="BB583" s="61">
        <f>'2026 - WIP'!AU58</f>
        <v>0</v>
      </c>
      <c r="BC583" s="61">
        <f>'2026 - WIP'!AV58</f>
        <v>0</v>
      </c>
      <c r="BD583" s="61">
        <f>'2026 - WIP'!AW58</f>
        <v>0</v>
      </c>
      <c r="BE583" s="61">
        <f>'2026 - WIP'!AX58</f>
        <v>0</v>
      </c>
      <c r="BF583" s="62">
        <f>'2026 - WIP'!AY58</f>
        <v>0</v>
      </c>
      <c r="BG583" s="62">
        <f>'2026 - WIP'!AZ58</f>
        <v>0</v>
      </c>
      <c r="BH583" s="62">
        <f>'2026 - WIP'!BA58</f>
        <v>0</v>
      </c>
      <c r="BI583" s="62">
        <f>'2026 - WIP'!BB58</f>
        <v>0</v>
      </c>
      <c r="BJ583" s="62">
        <f>'2026 - WIP'!BC58</f>
        <v>0</v>
      </c>
      <c r="BK583" s="62">
        <f>'2026 - WIP'!BH58</f>
        <v>0</v>
      </c>
      <c r="BL583" s="62">
        <f>'2026 - WIP'!BI58</f>
        <v>0</v>
      </c>
      <c r="BM583" s="62">
        <f>'2026 - WIP'!BJ58</f>
        <v>0</v>
      </c>
      <c r="BN583" s="63">
        <f>'2026 - WIP'!BK58</f>
        <v>0</v>
      </c>
      <c r="BO583" s="60">
        <f>'2026 - WIP'!BL58</f>
        <v>502</v>
      </c>
      <c r="BP583" s="61">
        <f>'2026 - WIP'!BM58</f>
        <v>2673</v>
      </c>
      <c r="BQ583" s="61">
        <f>'2026 - WIP'!BN58</f>
        <v>50</v>
      </c>
      <c r="BR583" s="61">
        <f>'2026 - WIP'!BO58</f>
        <v>23</v>
      </c>
      <c r="BS583" s="61">
        <f>'2026 - WIP'!BP58</f>
        <v>4</v>
      </c>
      <c r="BT583" s="61">
        <f>'2026 - WIP'!BQ58</f>
        <v>21</v>
      </c>
      <c r="BU583" s="62">
        <f>'2026 - WIP'!BR58</f>
        <v>0</v>
      </c>
      <c r="BV583" s="62">
        <f>'2026 - WIP'!BS58</f>
        <v>0</v>
      </c>
      <c r="BW583" s="62">
        <f>'2026 - WIP'!BT58</f>
        <v>2.14</v>
      </c>
      <c r="BX583" s="62">
        <f>'2026 - WIP'!BU58</f>
        <v>6.7</v>
      </c>
      <c r="BY583" s="62">
        <f>'2026 - WIP'!BV58</f>
        <v>17.399999999999999</v>
      </c>
      <c r="BZ583" s="62">
        <f>'2026 - WIP'!CA58</f>
        <v>40</v>
      </c>
      <c r="CA583" s="62">
        <f>'2026 - WIP'!CB58</f>
        <v>4.2</v>
      </c>
      <c r="CB583" s="62">
        <f>'2026 - WIP'!CC58</f>
        <v>90.7</v>
      </c>
      <c r="CC583" s="63">
        <f>'2026 - WIP'!CD58</f>
        <v>9.3000000000000007</v>
      </c>
      <c r="CD583" s="60">
        <f>'2026 - WIP'!CE58</f>
        <v>782</v>
      </c>
      <c r="CE583" s="61">
        <f>'2026 - WIP'!CF58</f>
        <v>2869.8999999999996</v>
      </c>
      <c r="CF583" s="61">
        <f>'2026 - WIP'!CG58</f>
        <v>75</v>
      </c>
      <c r="CG583" s="61">
        <f>'2026 - WIP'!CH58</f>
        <v>46</v>
      </c>
      <c r="CH583" s="61">
        <f>'2026 - WIP'!CI58</f>
        <v>4</v>
      </c>
      <c r="CI583" s="61">
        <f>'2026 - WIP'!CJ58</f>
        <v>14.3</v>
      </c>
      <c r="CJ583" s="62">
        <f>'2026 - WIP'!CK58</f>
        <v>0</v>
      </c>
      <c r="CK583" s="62">
        <f>'2026 - WIP'!CL58</f>
        <v>0</v>
      </c>
      <c r="CL583" s="62">
        <f>'2026 - WIP'!CM58</f>
        <v>2.0299999999999998</v>
      </c>
      <c r="CM583" s="62">
        <f>'2026 - WIP'!CN58</f>
        <v>4.9000000000000004</v>
      </c>
      <c r="CN583" s="62">
        <f>'2026 - WIP'!CO58</f>
        <v>15.3</v>
      </c>
      <c r="CO583" s="62">
        <f>'2026 - WIP'!CT58</f>
        <v>70</v>
      </c>
      <c r="CP583" s="62">
        <f>'2026 - WIP'!CU58</f>
        <v>13.2</v>
      </c>
      <c r="CQ583" s="62">
        <f>'2026 - WIP'!CV58</f>
        <v>82.8</v>
      </c>
      <c r="CR583" s="63">
        <f>'2026 - WIP'!CW58</f>
        <v>17</v>
      </c>
      <c r="CS583" s="60">
        <f>'2026 - WIP'!CX58</f>
        <v>269</v>
      </c>
      <c r="CT583" s="61">
        <f>'2026 - WIP'!CY58</f>
        <v>2035</v>
      </c>
      <c r="CU583" s="61">
        <f>'2026 - WIP'!CZ58</f>
        <v>33</v>
      </c>
      <c r="CV583" s="61">
        <f>'2026 - WIP'!DA58</f>
        <v>18</v>
      </c>
      <c r="CW583" s="61">
        <f>'2026 - WIP'!DB58</f>
        <v>1</v>
      </c>
      <c r="CX583" s="61">
        <f>'2026 - WIP'!DC58</f>
        <v>13</v>
      </c>
      <c r="CY583" s="62">
        <f>'2026 - WIP'!DD58</f>
        <v>0</v>
      </c>
      <c r="CZ583" s="62">
        <f>'2026 - WIP'!DE58</f>
        <v>0</v>
      </c>
      <c r="DA583" s="62">
        <f>'2026 - WIP'!DF58</f>
        <v>1.49</v>
      </c>
      <c r="DB583" s="62">
        <f>'2026 - WIP'!DG58</f>
        <v>5.7</v>
      </c>
      <c r="DC583" s="62">
        <f>'2026 - WIP'!DH58</f>
        <v>14.1</v>
      </c>
      <c r="DD583" s="62">
        <f>'2026 - WIP'!DM58</f>
        <v>66.7</v>
      </c>
      <c r="DE583" s="62">
        <f>'2026 - WIP'!DN58</f>
        <v>10</v>
      </c>
      <c r="DF583" s="62">
        <f>'2026 - WIP'!DO58</f>
        <v>68.900000000000006</v>
      </c>
      <c r="DG583" s="63">
        <f>'2026 - WIP'!DP58</f>
        <v>31.1</v>
      </c>
      <c r="DH583" s="60">
        <f>'2026 - WIP'!DQ58</f>
        <v>0</v>
      </c>
      <c r="DI583" s="61">
        <f>'2026 - WIP'!DR58</f>
        <v>1</v>
      </c>
      <c r="DJ583" s="61">
        <f>'2026 - WIP'!DS58</f>
        <v>0</v>
      </c>
      <c r="DK583" s="61">
        <f>'2026 - WIP'!DT58</f>
        <v>0</v>
      </c>
      <c r="DL583" s="61">
        <f>'2026 - WIP'!DU58</f>
        <v>0</v>
      </c>
      <c r="DM583" s="61">
        <f>'2026 - WIP'!DV58</f>
        <v>0</v>
      </c>
      <c r="DN583" s="62">
        <f>'2026 - WIP'!DW58</f>
        <v>0</v>
      </c>
      <c r="DO583" s="62">
        <f>'2026 - WIP'!DX58</f>
        <v>0</v>
      </c>
      <c r="DP583" s="62">
        <f>'2026 - WIP'!DY58</f>
        <v>0</v>
      </c>
      <c r="DQ583" s="62">
        <f>'2026 - WIP'!DZ58</f>
        <v>0</v>
      </c>
      <c r="DR583" s="62">
        <f>'2026 - WIP'!EA58</f>
        <v>0</v>
      </c>
      <c r="DS583" s="62">
        <f>'2026 - WIP'!EF58</f>
        <v>0</v>
      </c>
      <c r="DT583" s="62">
        <f>'2026 - WIP'!EG58</f>
        <v>0</v>
      </c>
      <c r="DU583" s="62">
        <f>'2026 - WIP'!EH58</f>
        <v>0</v>
      </c>
      <c r="DV583" s="63">
        <f>'2026 - WIP'!EI58</f>
        <v>0</v>
      </c>
    </row>
    <row r="584" spans="1:126" ht="15.75" customHeight="1" x14ac:dyDescent="0.2">
      <c r="A584" s="30">
        <f t="shared" si="67"/>
        <v>582</v>
      </c>
      <c r="B584" s="31">
        <f>'2026 - WIP'!A59</f>
        <v>57</v>
      </c>
      <c r="C584" s="31">
        <v>2026</v>
      </c>
      <c r="D584" s="32" t="str">
        <f>'2026 - WIP'!B59</f>
        <v>Jonathan Brady</v>
      </c>
      <c r="E584" s="32" t="str" cm="1">
        <f t="array" ref="E584">_xlfn.IFS(F584&gt;12.5,"Cornerstone",AND(F584&gt;11.995,F584&lt;12.5),"Elite",AND(F584&gt;11,F584&lt;12.995),"Elite Upside",AND(F584&gt;=9.69,F584&lt;10.999),"Upside",AND(F584&gt;8.4,F584&lt;9.999),"Upside Lite",AND(F584&gt;7.25,F584&lt;8.999),"Outlier",AND(F584&gt;=6,F584&lt;7.25),"Outlier Lite",F584&lt;6.999,"Purgatory")</f>
        <v>Purgatory</v>
      </c>
      <c r="F584" s="33">
        <f>'2026 - WIP'!C59</f>
        <v>3.089999999999999</v>
      </c>
      <c r="G584" s="33">
        <f t="shared" si="68"/>
        <v>5.3</v>
      </c>
      <c r="H584" s="303">
        <f t="shared" si="69"/>
        <v>-3.0658160261949727</v>
      </c>
      <c r="I584" s="34" t="str">
        <f>'2026 - WIP'!D59</f>
        <v>Indiana</v>
      </c>
      <c r="J584" s="35">
        <f>'2026 - WIP'!E59</f>
        <v>2</v>
      </c>
      <c r="K584" s="36">
        <f>'2026 - WIP'!F59</f>
        <v>37773</v>
      </c>
      <c r="L584" s="37">
        <f>'2026 - WIP'!G59</f>
        <v>22.339726027397262</v>
      </c>
      <c r="M584" s="37" t="str">
        <f>'2026 - WIP'!H59</f>
        <v>SR</v>
      </c>
      <c r="N584" s="37">
        <f>'2026 - WIP'!I59</f>
        <v>22.920547945205481</v>
      </c>
      <c r="O584" s="37" t="str">
        <f>'2026 - WIP'!J59</f>
        <v>Wide</v>
      </c>
      <c r="P584" s="37" t="str">
        <f>'2026 - WIP'!K59</f>
        <v>PROTO Z</v>
      </c>
      <c r="Q584" s="37" t="str">
        <f>'2026 - WIP'!L59</f>
        <v>Poor Separator</v>
      </c>
      <c r="R584" s="35">
        <f>'2026 - WIP'!M59</f>
        <v>70</v>
      </c>
      <c r="S584" s="35">
        <f>'2026 - WIP'!N59</f>
        <v>180</v>
      </c>
      <c r="T584" s="231">
        <f t="shared" si="70"/>
        <v>25.827024715273918</v>
      </c>
      <c r="U584" s="35">
        <f>'2026 - WIP'!O59</f>
        <v>4.5</v>
      </c>
      <c r="V584" s="38">
        <f>'2026 - WIP'!P59</f>
        <v>0</v>
      </c>
      <c r="W584" s="57">
        <f>'2026 - WIP'!Q59</f>
        <v>0</v>
      </c>
      <c r="X584" s="58">
        <f>'2026 - WIP'!R59</f>
        <v>0.13824465666211916</v>
      </c>
      <c r="Y584" s="58">
        <f>'2026 - WIP'!S59</f>
        <v>0.19463505926388022</v>
      </c>
      <c r="Z584" s="58">
        <f>'2026 - WIP'!T59</f>
        <v>0.11481261154074955</v>
      </c>
      <c r="AA584" s="58">
        <f>'2026 - WIP'!U59</f>
        <v>0</v>
      </c>
      <c r="AB584" s="58">
        <f>'2026 - WIP'!V59</f>
        <v>0.15472383540231488</v>
      </c>
      <c r="AC584" s="59">
        <f>'2026 - WIP'!W59</f>
        <v>0.15472383540231488</v>
      </c>
      <c r="AD584" s="42" t="str">
        <f>'2026 - WIP'!X59</f>
        <v>N/A</v>
      </c>
      <c r="AE584" s="43">
        <f>'2026 - WIP'!Y59</f>
        <v>1.96</v>
      </c>
      <c r="AF584" s="43">
        <f>'2026 - WIP'!Z59</f>
        <v>7.9</v>
      </c>
      <c r="AG584" s="43">
        <f>'2026 - WIP'!AA59</f>
        <v>9.3000000000000007</v>
      </c>
      <c r="AH584" s="43">
        <f>'2026 - WIP'!AB59</f>
        <v>0</v>
      </c>
      <c r="AI584" s="43">
        <f>'2026 - WIP'!AC59</f>
        <v>0</v>
      </c>
      <c r="AJ584" s="44">
        <f>'2026 - WIP'!AD59</f>
        <v>5.1398963730569944E-2</v>
      </c>
      <c r="AK584" s="44">
        <f>'2026 - WIP'!AE59</f>
        <v>0.10601036269430052</v>
      </c>
      <c r="AL584" s="45">
        <f>'2026 - WIP'!AF59</f>
        <v>0</v>
      </c>
      <c r="AM584" s="46">
        <f t="shared" si="66"/>
        <v>0</v>
      </c>
      <c r="AN584" s="45">
        <f>'2026 - WIP'!AG59</f>
        <v>0.94299999999999995</v>
      </c>
      <c r="AO584" s="45">
        <f>'2026 - WIP'!AH59</f>
        <v>5.4000000000000006E-2</v>
      </c>
      <c r="AP584" s="43">
        <f>'2026 - WIP'!AI59</f>
        <v>87.791495198902609</v>
      </c>
      <c r="AQ584" s="47">
        <f>'2026 - WIP'!AJ59</f>
        <v>81.595930065590338</v>
      </c>
      <c r="AR584" s="48">
        <f>'2026 - WIP'!AK59</f>
        <v>4</v>
      </c>
      <c r="AS584" s="49">
        <f>'2026 - WIP'!AL59</f>
        <v>0</v>
      </c>
      <c r="AT584" s="49">
        <f>'2026 - WIP'!AM59</f>
        <v>3</v>
      </c>
      <c r="AU584" s="49">
        <f>'2026 - WIP'!AN59</f>
        <v>6</v>
      </c>
      <c r="AV584" s="49">
        <f>'2026 - WIP'!AO59</f>
        <v>8</v>
      </c>
      <c r="AW584" s="49">
        <f>'2026 - WIP'!AP59</f>
        <v>3</v>
      </c>
      <c r="AX584" s="49">
        <f>'2026 - WIP'!AQ59</f>
        <v>0</v>
      </c>
      <c r="AY584" s="50">
        <f>'2026 - WIP'!AR59</f>
        <v>0</v>
      </c>
      <c r="AZ584" s="60">
        <f>'2026 - WIP'!AS59</f>
        <v>0</v>
      </c>
      <c r="BA584" s="61">
        <f>'2026 - WIP'!AT59</f>
        <v>1</v>
      </c>
      <c r="BB584" s="61">
        <f>'2026 - WIP'!AU59</f>
        <v>0</v>
      </c>
      <c r="BC584" s="61">
        <f>'2026 - WIP'!AV59</f>
        <v>0</v>
      </c>
      <c r="BD584" s="61">
        <f>'2026 - WIP'!AW59</f>
        <v>0</v>
      </c>
      <c r="BE584" s="61">
        <f>'2026 - WIP'!AX59</f>
        <v>0</v>
      </c>
      <c r="BF584" s="62">
        <f>'2026 - WIP'!AY59</f>
        <v>0</v>
      </c>
      <c r="BG584" s="62">
        <f>'2026 - WIP'!AZ59</f>
        <v>0</v>
      </c>
      <c r="BH584" s="62">
        <f>'2026 - WIP'!BA59</f>
        <v>0</v>
      </c>
      <c r="BI584" s="62">
        <f>'2026 - WIP'!BB59</f>
        <v>0</v>
      </c>
      <c r="BJ584" s="62">
        <f>'2026 - WIP'!BC59</f>
        <v>0</v>
      </c>
      <c r="BK584" s="62">
        <f>'2026 - WIP'!BH59</f>
        <v>0</v>
      </c>
      <c r="BL584" s="62">
        <f>'2026 - WIP'!BI59</f>
        <v>0</v>
      </c>
      <c r="BM584" s="62">
        <f>'2026 - WIP'!BJ59</f>
        <v>0</v>
      </c>
      <c r="BN584" s="63">
        <f>'2026 - WIP'!BK59</f>
        <v>0</v>
      </c>
      <c r="BO584" s="60">
        <f>'2026 - WIP'!BL59</f>
        <v>304</v>
      </c>
      <c r="BP584" s="61">
        <f>'2026 - WIP'!BM59</f>
        <v>2199</v>
      </c>
      <c r="BQ584" s="61">
        <f>'2026 - WIP'!BN59</f>
        <v>39</v>
      </c>
      <c r="BR584" s="61">
        <f>'2026 - WIP'!BO59</f>
        <v>24</v>
      </c>
      <c r="BS584" s="61">
        <f>'2026 - WIP'!BP59</f>
        <v>3</v>
      </c>
      <c r="BT584" s="61">
        <f>'2026 - WIP'!BQ59</f>
        <v>18</v>
      </c>
      <c r="BU584" s="62">
        <f>'2026 - WIP'!BR59</f>
        <v>0</v>
      </c>
      <c r="BV584" s="62">
        <f>'2026 - WIP'!BS59</f>
        <v>0</v>
      </c>
      <c r="BW584" s="62">
        <f>'2026 - WIP'!BT59</f>
        <v>1.43</v>
      </c>
      <c r="BX584" s="62">
        <f>'2026 - WIP'!BU59</f>
        <v>5</v>
      </c>
      <c r="BY584" s="62">
        <f>'2026 - WIP'!BV59</f>
        <v>12.7</v>
      </c>
      <c r="BZ584" s="62">
        <f>'2026 - WIP'!CA59</f>
        <v>42.9</v>
      </c>
      <c r="CA584" s="62">
        <f>'2026 - WIP'!CB59</f>
        <v>7.7</v>
      </c>
      <c r="CB584" s="62">
        <f>'2026 - WIP'!CC59</f>
        <v>4.7</v>
      </c>
      <c r="CC584" s="63">
        <f>'2026 - WIP'!CD59</f>
        <v>94.4</v>
      </c>
      <c r="CD584" s="60">
        <f>'2026 - WIP'!CE59</f>
        <v>624</v>
      </c>
      <c r="CE584" s="61">
        <f>'2026 - WIP'!CF59</f>
        <v>3206</v>
      </c>
      <c r="CF584" s="61">
        <f>'2026 - WIP'!CG59</f>
        <v>61</v>
      </c>
      <c r="CG584" s="61">
        <f>'2026 - WIP'!CH59</f>
        <v>38</v>
      </c>
      <c r="CH584" s="61">
        <f>'2026 - WIP'!CI59</f>
        <v>4</v>
      </c>
      <c r="CI584" s="61">
        <f>'2026 - WIP'!CJ59</f>
        <v>28</v>
      </c>
      <c r="CJ584" s="62">
        <f>'2026 - WIP'!CK59</f>
        <v>0</v>
      </c>
      <c r="CK584" s="62">
        <f>'2026 - WIP'!CL59</f>
        <v>0</v>
      </c>
      <c r="CL584" s="62">
        <f>'2026 - WIP'!CM59</f>
        <v>1.96</v>
      </c>
      <c r="CM584" s="62">
        <f>'2026 - WIP'!CN59</f>
        <v>7.9</v>
      </c>
      <c r="CN584" s="62">
        <f>'2026 - WIP'!CO59</f>
        <v>14</v>
      </c>
      <c r="CO584" s="62">
        <f>'2026 - WIP'!CT59</f>
        <v>45.5</v>
      </c>
      <c r="CP584" s="62">
        <f>'2026 - WIP'!CU59</f>
        <v>2.6</v>
      </c>
      <c r="CQ584" s="62">
        <f>'2026 - WIP'!CV59</f>
        <v>3</v>
      </c>
      <c r="CR584" s="63">
        <f>'2026 - WIP'!CW59</f>
        <v>97</v>
      </c>
      <c r="CS584" s="60">
        <f>'2026 - WIP'!CX59</f>
        <v>386</v>
      </c>
      <c r="CT584" s="61">
        <f>'2026 - WIP'!CY59</f>
        <v>3362</v>
      </c>
      <c r="CU584" s="61">
        <f>'2026 - WIP'!CZ59</f>
        <v>49</v>
      </c>
      <c r="CV584" s="61">
        <f>'2026 - WIP'!DA59</f>
        <v>36</v>
      </c>
      <c r="CW584" s="61">
        <f>'2026 - WIP'!DB59</f>
        <v>3</v>
      </c>
      <c r="CX584" s="61">
        <f>'2026 - WIP'!DC59</f>
        <v>16</v>
      </c>
      <c r="CY584" s="62">
        <f>'2026 - WIP'!DD59</f>
        <v>0</v>
      </c>
      <c r="CZ584" s="62">
        <f>'2026 - WIP'!DE59</f>
        <v>0</v>
      </c>
      <c r="DA584" s="62">
        <f>'2026 - WIP'!DF59</f>
        <v>1.24</v>
      </c>
      <c r="DB584" s="62">
        <f>'2026 - WIP'!DG59</f>
        <v>3.4</v>
      </c>
      <c r="DC584" s="62">
        <f>'2026 - WIP'!DH59</f>
        <v>9.3000000000000007</v>
      </c>
      <c r="DD584" s="62">
        <f>'2026 - WIP'!DM59</f>
        <v>62.5</v>
      </c>
      <c r="DE584" s="62">
        <f>'2026 - WIP'!DN59</f>
        <v>0</v>
      </c>
      <c r="DF584" s="62">
        <f>'2026 - WIP'!DO59</f>
        <v>94.3</v>
      </c>
      <c r="DG584" s="63">
        <f>'2026 - WIP'!DP59</f>
        <v>5.4</v>
      </c>
      <c r="DH584" s="60">
        <f>'2026 - WIP'!DQ59</f>
        <v>0</v>
      </c>
      <c r="DI584" s="61">
        <f>'2026 - WIP'!DR59</f>
        <v>1</v>
      </c>
      <c r="DJ584" s="61">
        <f>'2026 - WIP'!DS59</f>
        <v>0</v>
      </c>
      <c r="DK584" s="61">
        <f>'2026 - WIP'!DT59</f>
        <v>0</v>
      </c>
      <c r="DL584" s="61">
        <f>'2026 - WIP'!DU59</f>
        <v>0</v>
      </c>
      <c r="DM584" s="61">
        <f>'2026 - WIP'!DV59</f>
        <v>0</v>
      </c>
      <c r="DN584" s="62">
        <f>'2026 - WIP'!DW59</f>
        <v>0</v>
      </c>
      <c r="DO584" s="62">
        <f>'2026 - WIP'!DX59</f>
        <v>0</v>
      </c>
      <c r="DP584" s="62">
        <f>'2026 - WIP'!DY59</f>
        <v>0</v>
      </c>
      <c r="DQ584" s="62">
        <f>'2026 - WIP'!DZ59</f>
        <v>0</v>
      </c>
      <c r="DR584" s="62">
        <f>'2026 - WIP'!EA59</f>
        <v>0</v>
      </c>
      <c r="DS584" s="62">
        <f>'2026 - WIP'!EF59</f>
        <v>0</v>
      </c>
      <c r="DT584" s="62">
        <f>'2026 - WIP'!EG59</f>
        <v>0</v>
      </c>
      <c r="DU584" s="62">
        <f>'2026 - WIP'!EH59</f>
        <v>0</v>
      </c>
      <c r="DV584" s="63">
        <f>'2026 - WIP'!EI59</f>
        <v>0</v>
      </c>
    </row>
    <row r="585" spans="1:126" ht="15.75" customHeight="1" x14ac:dyDescent="0.2">
      <c r="A585" s="30">
        <f t="shared" si="67"/>
        <v>583</v>
      </c>
      <c r="B585" s="31">
        <f>'2020'!A52</f>
        <v>50</v>
      </c>
      <c r="C585" s="31">
        <v>2020</v>
      </c>
      <c r="D585" s="32" t="str">
        <f>'2020'!B52</f>
        <v>Kendrick Rogers</v>
      </c>
      <c r="E585" s="32" t="str" cm="1">
        <f t="array" ref="E585">_xlfn.IFS(F585&gt;12.5,"Cornerstone",AND(F585&gt;11.995,F585&lt;12.5),"Elite",AND(F585&gt;11,F585&lt;12.995),"Elite Upside",AND(F585&gt;=9.69,F585&lt;10.999),"Upside",AND(F585&gt;8.4,F585&lt;9.999),"Upside Lite",AND(F585&gt;7.25,F585&lt;8.999),"Outlier",AND(F585&gt;=6,F585&lt;7.25),"Outlier Lite",F585&lt;6.999,"Purgatory")</f>
        <v>Purgatory</v>
      </c>
      <c r="F585" s="33">
        <f>'2020'!C52</f>
        <v>3.0814285714285714</v>
      </c>
      <c r="G585" s="33">
        <f t="shared" si="68"/>
        <v>5.2</v>
      </c>
      <c r="H585" s="303">
        <f t="shared" si="69"/>
        <v>-3.0707356357568085</v>
      </c>
      <c r="I585" s="34" t="str">
        <f>'2020'!D52</f>
        <v>Texas A&amp;M</v>
      </c>
      <c r="J585" s="35">
        <f>'2020'!E52</f>
        <v>1</v>
      </c>
      <c r="K585" s="36">
        <f>'2020'!F52</f>
        <v>35649</v>
      </c>
      <c r="L585" s="37">
        <f>'2020'!G52</f>
        <v>28.158904109589042</v>
      </c>
      <c r="M585" s="37" t="str">
        <f>'2020'!H52</f>
        <v>RS JR</v>
      </c>
      <c r="N585" s="37">
        <f>'2020'!I52</f>
        <v>22.726027397260275</v>
      </c>
      <c r="O585" s="37" t="str">
        <f>'2020'!J52</f>
        <v>Wide</v>
      </c>
      <c r="P585" s="37" t="str">
        <f>'2020'!K52</f>
        <v>SLOB</v>
      </c>
      <c r="Q585" s="37" t="str">
        <f>'2020'!L52</f>
        <v>Poor Earner</v>
      </c>
      <c r="R585" s="55">
        <f>'2020'!M52</f>
        <v>76</v>
      </c>
      <c r="S585" s="55">
        <f>'2020'!N52</f>
        <v>204</v>
      </c>
      <c r="T585" s="231">
        <f t="shared" si="70"/>
        <v>24.831384565816226</v>
      </c>
      <c r="U585" s="35">
        <f>'2020'!O52</f>
        <v>4.51</v>
      </c>
      <c r="V585" s="56">
        <f>'2020'!P52</f>
        <v>0</v>
      </c>
      <c r="W585" s="57">
        <f>'2020'!Q52</f>
        <v>0</v>
      </c>
      <c r="X585" s="58">
        <f>'2020'!R52</f>
        <v>0</v>
      </c>
      <c r="Y585" s="58">
        <f>'2020'!S52</f>
        <v>3.0312308634415187E-2</v>
      </c>
      <c r="Z585" s="58">
        <f>'2020'!T52</f>
        <v>0.1023142509135201</v>
      </c>
      <c r="AA585" s="58">
        <f>'2020'!U52</f>
        <v>0.11470588235294117</v>
      </c>
      <c r="AB585" s="58">
        <f>'2020'!V52</f>
        <v>0.11470588235294117</v>
      </c>
      <c r="AC585" s="59">
        <f>'2020'!W52</f>
        <v>0.11470588235294117</v>
      </c>
      <c r="AD585" s="42" t="str">
        <f>'2020'!X52</f>
        <v>N/A</v>
      </c>
      <c r="AE585" s="43">
        <f>'2020'!Y52</f>
        <v>1.48</v>
      </c>
      <c r="AF585" s="43">
        <f>'2020'!Z52</f>
        <v>3.6</v>
      </c>
      <c r="AG585" s="43">
        <f>'2020'!AA52</f>
        <v>15.1</v>
      </c>
      <c r="AH585" s="43">
        <f>'2020'!AB52</f>
        <v>0.64</v>
      </c>
      <c r="AI585" s="43">
        <f>'2020'!AC52</f>
        <v>1.06</v>
      </c>
      <c r="AJ585" s="44">
        <f>'2020'!AD52</f>
        <v>3.1965811965811962E-2</v>
      </c>
      <c r="AK585" s="44">
        <f>'2020'!AE52</f>
        <v>0.12786324786324785</v>
      </c>
      <c r="AL585" s="45">
        <f>'2020'!AF52</f>
        <v>9.0999999999999998E-2</v>
      </c>
      <c r="AM585" s="46">
        <f t="shared" si="66"/>
        <v>0.54500000000000004</v>
      </c>
      <c r="AN585" s="45">
        <f>'2020'!AG52</f>
        <v>0.80149999999999999</v>
      </c>
      <c r="AO585" s="45">
        <f>'2020'!AH52</f>
        <v>0.19850000000000001</v>
      </c>
      <c r="AP585" s="43">
        <f>'2020'!AI52</f>
        <v>98.617501546998795</v>
      </c>
      <c r="AQ585" s="47">
        <f>'2020'!AJ52</f>
        <v>103.69155213323162</v>
      </c>
      <c r="AR585" s="48">
        <f>'2020'!AK52</f>
        <v>2</v>
      </c>
      <c r="AS585" s="49">
        <f>'2020'!AL52</f>
        <v>0</v>
      </c>
      <c r="AT585" s="49">
        <f>'2020'!AM52</f>
        <v>1</v>
      </c>
      <c r="AU585" s="49">
        <f>'2020'!AN52</f>
        <v>1</v>
      </c>
      <c r="AV585" s="49">
        <f>'2020'!AO52</f>
        <v>7</v>
      </c>
      <c r="AW585" s="49">
        <f>'2020'!AP52</f>
        <v>7</v>
      </c>
      <c r="AX585" s="49">
        <f>'2020'!AQ52</f>
        <v>0</v>
      </c>
      <c r="AY585" s="50">
        <f>'2020'!AR52</f>
        <v>0</v>
      </c>
      <c r="AZ585" s="60">
        <f>'2020'!AS52</f>
        <v>0</v>
      </c>
      <c r="BA585" s="61">
        <f>'2020'!AT52</f>
        <v>3323</v>
      </c>
      <c r="BB585" s="61">
        <f>'2020'!AU52</f>
        <v>0</v>
      </c>
      <c r="BC585" s="61">
        <f>'2020'!AV52</f>
        <v>0</v>
      </c>
      <c r="BD585" s="61">
        <f>'2020'!AW52</f>
        <v>0</v>
      </c>
      <c r="BE585" s="61">
        <f>'2020'!AX52</f>
        <v>0</v>
      </c>
      <c r="BF585" s="62">
        <f>'2020'!AY52</f>
        <v>0</v>
      </c>
      <c r="BG585" s="62">
        <f>'2020'!AZ52</f>
        <v>0</v>
      </c>
      <c r="BH585" s="62">
        <f>'2020'!BA52</f>
        <v>0</v>
      </c>
      <c r="BI585" s="62">
        <f>'2020'!BB52</f>
        <v>0</v>
      </c>
      <c r="BJ585" s="62">
        <f>'2020'!BC52</f>
        <v>0</v>
      </c>
      <c r="BK585" s="62">
        <f>'2020'!BD52</f>
        <v>0</v>
      </c>
      <c r="BL585" s="62">
        <f>'2020'!BE52</f>
        <v>0</v>
      </c>
      <c r="BM585" s="62">
        <f>'2020'!BF52</f>
        <v>0</v>
      </c>
      <c r="BN585" s="63">
        <f>'2020'!BG52</f>
        <v>0</v>
      </c>
      <c r="BO585" s="60">
        <f>'2020'!BH52</f>
        <v>0</v>
      </c>
      <c r="BP585" s="61">
        <f>'2020'!BI52</f>
        <v>3317</v>
      </c>
      <c r="BQ585" s="61">
        <f>'2020'!BJ52</f>
        <v>0</v>
      </c>
      <c r="BR585" s="61">
        <f>'2020'!BK52</f>
        <v>0</v>
      </c>
      <c r="BS585" s="61">
        <f>'2020'!BL52</f>
        <v>0</v>
      </c>
      <c r="BT585" s="61">
        <f>'2020'!BM52</f>
        <v>0</v>
      </c>
      <c r="BU585" s="62">
        <f>'2020'!BN52</f>
        <v>0</v>
      </c>
      <c r="BV585" s="62">
        <f>'2020'!BO52</f>
        <v>0</v>
      </c>
      <c r="BW585" s="62">
        <f>'2020'!BP52</f>
        <v>0</v>
      </c>
      <c r="BX585" s="62">
        <f>'2020'!BQ52</f>
        <v>0</v>
      </c>
      <c r="BY585" s="62">
        <f>'2020'!BR52</f>
        <v>0</v>
      </c>
      <c r="BZ585" s="62">
        <f>'2020'!BS52</f>
        <v>0</v>
      </c>
      <c r="CA585" s="62">
        <f>'2020'!BT52</f>
        <v>0</v>
      </c>
      <c r="CB585" s="62">
        <f>'2020'!BU52</f>
        <v>0</v>
      </c>
      <c r="CC585" s="63">
        <f>'2020'!BV52</f>
        <v>0</v>
      </c>
      <c r="CD585" s="60">
        <f>'2020'!BW52</f>
        <v>99</v>
      </c>
      <c r="CE585" s="61">
        <f>'2020'!BX52</f>
        <v>3266</v>
      </c>
      <c r="CF585" s="61">
        <f>'2020'!BY52</f>
        <v>19</v>
      </c>
      <c r="CG585" s="61">
        <f>'2020'!BZ52</f>
        <v>11</v>
      </c>
      <c r="CH585" s="61">
        <f>'2020'!CA52</f>
        <v>0</v>
      </c>
      <c r="CI585" s="61">
        <f>'2020'!CB52</f>
        <v>22</v>
      </c>
      <c r="CJ585" s="62">
        <f>'2020'!CC52</f>
        <v>0.43</v>
      </c>
      <c r="CK585" s="62">
        <f>'2020'!CD52</f>
        <v>0.48</v>
      </c>
      <c r="CL585" s="62">
        <f>'2020'!CE52</f>
        <v>1.39</v>
      </c>
      <c r="CM585" s="62">
        <f>'2020'!CF52</f>
        <v>3.8</v>
      </c>
      <c r="CN585" s="62">
        <f>'2020'!CG52</f>
        <v>7.7</v>
      </c>
      <c r="CO585" s="62">
        <f>'2020'!CL52</f>
        <v>16.7</v>
      </c>
      <c r="CP585" s="62">
        <f>'2020'!CM52</f>
        <v>8.3000000000000007</v>
      </c>
      <c r="CQ585" s="62">
        <f>'2020'!CN52</f>
        <v>94.7</v>
      </c>
      <c r="CR585" s="63">
        <f>'2020'!CO52</f>
        <v>5.3</v>
      </c>
      <c r="CS585" s="60">
        <f>'2020'!CP52</f>
        <v>336</v>
      </c>
      <c r="CT585" s="61">
        <f>'2020'!CQ52</f>
        <v>3284</v>
      </c>
      <c r="CU585" s="61">
        <f>'2020'!CR52</f>
        <v>49</v>
      </c>
      <c r="CV585" s="61">
        <f>'2020'!CS52</f>
        <v>27</v>
      </c>
      <c r="CW585" s="61">
        <f>'2020'!CT52</f>
        <v>5</v>
      </c>
      <c r="CX585" s="61">
        <f>'2020'!CU52</f>
        <v>25</v>
      </c>
      <c r="CY585" s="62">
        <f>'2020'!CV52</f>
        <v>0.56000000000000005</v>
      </c>
      <c r="CZ585" s="62">
        <f>'2020'!CW52</f>
        <v>1.04</v>
      </c>
      <c r="DA585" s="62">
        <f>'2020'!CX52</f>
        <v>1.48</v>
      </c>
      <c r="DB585" s="62">
        <f>'2020'!CY52</f>
        <v>2.6</v>
      </c>
      <c r="DC585" s="62">
        <f>'2020'!CZ52</f>
        <v>15.1</v>
      </c>
      <c r="DD585" s="62">
        <f>'2020'!DE52</f>
        <v>45.5</v>
      </c>
      <c r="DE585" s="62">
        <f>'2020'!DF52</f>
        <v>10</v>
      </c>
      <c r="DF585" s="62">
        <f>'2020'!DG52</f>
        <v>77.2</v>
      </c>
      <c r="DG585" s="63">
        <f>'2020'!DH52</f>
        <v>22.8</v>
      </c>
      <c r="DH585" s="60">
        <f>'2020'!DI52</f>
        <v>351</v>
      </c>
      <c r="DI585" s="61">
        <f>'2020'!DJ52</f>
        <v>3060</v>
      </c>
      <c r="DJ585" s="61">
        <f>'2020'!DK52</f>
        <v>55</v>
      </c>
      <c r="DK585" s="61">
        <f>'2020'!DL52</f>
        <v>30</v>
      </c>
      <c r="DL585" s="61">
        <f>'2020'!DM52</f>
        <v>2</v>
      </c>
      <c r="DM585" s="61">
        <f>'2020'!DN52</f>
        <v>22</v>
      </c>
      <c r="DN585" s="62">
        <f>'2020'!DO52</f>
        <v>0.64</v>
      </c>
      <c r="DO585" s="62">
        <f>'2020'!DP52</f>
        <v>1.06</v>
      </c>
      <c r="DP585" s="62">
        <f>'2020'!DQ52</f>
        <v>1.02</v>
      </c>
      <c r="DQ585" s="62">
        <f>'2020'!DR52</f>
        <v>3.6</v>
      </c>
      <c r="DR585" s="62">
        <f>'2020'!DS52</f>
        <v>12.4</v>
      </c>
      <c r="DS585" s="62">
        <f>'2020'!DX52</f>
        <v>54.5</v>
      </c>
      <c r="DT585" s="62">
        <f>'2020'!DY52</f>
        <v>9.1</v>
      </c>
      <c r="DU585" s="62">
        <f>'2020'!DZ52</f>
        <v>83.1</v>
      </c>
      <c r="DV585" s="63">
        <f>'2020'!EA52</f>
        <v>16.899999999999999</v>
      </c>
    </row>
    <row r="586" spans="1:126" ht="15.75" customHeight="1" x14ac:dyDescent="0.2">
      <c r="A586" s="30">
        <f t="shared" si="67"/>
        <v>584</v>
      </c>
      <c r="B586" s="31">
        <f>'2026 - WIP'!A60</f>
        <v>58</v>
      </c>
      <c r="C586" s="31">
        <v>2026</v>
      </c>
      <c r="D586" s="32" t="str">
        <f>'2026 - WIP'!B60</f>
        <v>Trebor Pena</v>
      </c>
      <c r="E586" s="32" t="str" cm="1">
        <f t="array" ref="E586">_xlfn.IFS(F586&gt;12.5,"Cornerstone",AND(F586&gt;11.995,F586&lt;12.5),"Elite",AND(F586&gt;11,F586&lt;12.995),"Elite Upside",AND(F586&gt;=9.69,F586&lt;10.999),"Upside",AND(F586&gt;8.4,F586&lt;9.999),"Upside Lite",AND(F586&gt;7.25,F586&lt;8.999),"Outlier",AND(F586&gt;=6,F586&lt;7.25),"Outlier Lite",F586&lt;6.999,"Purgatory")</f>
        <v>Purgatory</v>
      </c>
      <c r="F586" s="33">
        <f>'2026 - WIP'!C60</f>
        <v>3.0628571428571423</v>
      </c>
      <c r="G586" s="33">
        <f t="shared" si="68"/>
        <v>5</v>
      </c>
      <c r="H586" s="303">
        <f t="shared" si="69"/>
        <v>-3.0813947898074527</v>
      </c>
      <c r="I586" s="34" t="str">
        <f>'2026 - WIP'!D60</f>
        <v>Penn State</v>
      </c>
      <c r="J586" s="35">
        <f>'2026 - WIP'!E60</f>
        <v>2</v>
      </c>
      <c r="K586" s="36">
        <f>'2026 - WIP'!F60</f>
        <v>37308</v>
      </c>
      <c r="L586" s="37">
        <f>'2026 - WIP'!G60</f>
        <v>23.613698630136987</v>
      </c>
      <c r="M586" s="37" t="str">
        <f>'2026 - WIP'!H60</f>
        <v>RS SR</v>
      </c>
      <c r="N586" s="37">
        <f>'2026 - WIP'!I60</f>
        <v>24.194520547945206</v>
      </c>
      <c r="O586" s="37" t="str">
        <f>'2026 - WIP'!J60</f>
        <v>Slot</v>
      </c>
      <c r="P586" s="37" t="str">
        <f>'2026 - WIP'!K60</f>
        <v>RAT</v>
      </c>
      <c r="Q586" s="37" t="str">
        <f>'2026 - WIP'!L60</f>
        <v>Poor Separator</v>
      </c>
      <c r="R586" s="35">
        <f>'2026 - WIP'!M60</f>
        <v>72</v>
      </c>
      <c r="S586" s="35">
        <f>'2026 - WIP'!N60</f>
        <v>186</v>
      </c>
      <c r="T586" s="231">
        <f t="shared" si="70"/>
        <v>25.22585554430368</v>
      </c>
      <c r="U586" s="35">
        <f>'2026 - WIP'!O60</f>
        <v>4.5</v>
      </c>
      <c r="V586" s="38">
        <f>'2026 - WIP'!P60</f>
        <v>0</v>
      </c>
      <c r="W586" s="57">
        <f>'2026 - WIP'!Q60</f>
        <v>7.1895424836601302E-2</v>
      </c>
      <c r="X586" s="58">
        <f>'2026 - WIP'!R60</f>
        <v>7.9579756164490964E-2</v>
      </c>
      <c r="Y586" s="58">
        <f>'2026 - WIP'!S60</f>
        <v>0</v>
      </c>
      <c r="Z586" s="58">
        <f>'2026 - WIP'!T60</f>
        <v>0.22923443805796748</v>
      </c>
      <c r="AA586" s="58">
        <f>'2026 - WIP'!U60</f>
        <v>0.22708618331053351</v>
      </c>
      <c r="AB586" s="58">
        <f>'2026 - WIP'!V60</f>
        <v>0.22816031068425049</v>
      </c>
      <c r="AC586" s="59">
        <f>'2026 - WIP'!W60</f>
        <v>0.22816031068425049</v>
      </c>
      <c r="AD586" s="42">
        <f>'2026 - WIP'!X60</f>
        <v>22.542465753424658</v>
      </c>
      <c r="AE586" s="43">
        <f>'2026 - WIP'!Y60</f>
        <v>2.08</v>
      </c>
      <c r="AF586" s="43">
        <f>'2026 - WIP'!Z60</f>
        <v>5.7</v>
      </c>
      <c r="AG586" s="43">
        <f>'2026 - WIP'!AA60</f>
        <v>8.6999999999999993</v>
      </c>
      <c r="AH586" s="43">
        <f>'2026 - WIP'!AB60</f>
        <v>0</v>
      </c>
      <c r="AI586" s="43">
        <f>'2026 - WIP'!AC60</f>
        <v>0</v>
      </c>
      <c r="AJ586" s="44">
        <f>'2026 - WIP'!AD60</f>
        <v>4.343347639484979E-2</v>
      </c>
      <c r="AK586" s="44">
        <f>'2026 - WIP'!AE60</f>
        <v>0.16051502145922747</v>
      </c>
      <c r="AL586" s="45">
        <f>'2026 - WIP'!AF60</f>
        <v>5.5999999999999994E-2</v>
      </c>
      <c r="AM586" s="46">
        <f t="shared" si="66"/>
        <v>0.33299999999999996</v>
      </c>
      <c r="AN586" s="45">
        <f>'2026 - WIP'!AG60</f>
        <v>0.20300000000000001</v>
      </c>
      <c r="AO586" s="45">
        <f>'2026 - WIP'!AH60</f>
        <v>0.79299999999999993</v>
      </c>
      <c r="AP586" s="43">
        <f>'2026 - WIP'!AI60</f>
        <v>90.717878372199365</v>
      </c>
      <c r="AQ586" s="47">
        <f>'2026 - WIP'!AJ60</f>
        <v>87.955017793401154</v>
      </c>
      <c r="AR586" s="48">
        <f>'2026 - WIP'!AK60</f>
        <v>6</v>
      </c>
      <c r="AS586" s="49">
        <f>'2026 - WIP'!AL60</f>
        <v>1</v>
      </c>
      <c r="AT586" s="49">
        <f>'2026 - WIP'!AM60</f>
        <v>4</v>
      </c>
      <c r="AU586" s="49">
        <f>'2026 - WIP'!AN60</f>
        <v>4</v>
      </c>
      <c r="AV586" s="49">
        <f>'2026 - WIP'!AO60</f>
        <v>8</v>
      </c>
      <c r="AW586" s="49">
        <f>'2026 - WIP'!AP60</f>
        <v>4</v>
      </c>
      <c r="AX586" s="49">
        <f>'2026 - WIP'!AQ60</f>
        <v>0</v>
      </c>
      <c r="AY586" s="50">
        <f>'2026 - WIP'!AR60</f>
        <v>0</v>
      </c>
      <c r="AZ586" s="60">
        <f>'2026 - WIP'!AS60</f>
        <v>77</v>
      </c>
      <c r="BA586" s="61">
        <f>'2026 - WIP'!AT60</f>
        <v>1071</v>
      </c>
      <c r="BB586" s="61">
        <f>'2026 - WIP'!AU60</f>
        <v>6</v>
      </c>
      <c r="BC586" s="61">
        <f>'2026 - WIP'!AV60</f>
        <v>3</v>
      </c>
      <c r="BD586" s="61">
        <f>'2026 - WIP'!AW60</f>
        <v>1</v>
      </c>
      <c r="BE586" s="61">
        <f>'2026 - WIP'!AX60</f>
        <v>0</v>
      </c>
      <c r="BF586" s="62">
        <f>'2026 - WIP'!AY60</f>
        <v>0</v>
      </c>
      <c r="BG586" s="62">
        <f>'2026 - WIP'!AZ60</f>
        <v>0</v>
      </c>
      <c r="BH586" s="62">
        <f>'2026 - WIP'!BA60</f>
        <v>2.33</v>
      </c>
      <c r="BI586" s="62">
        <f>'2026 - WIP'!BB60</f>
        <v>12.7</v>
      </c>
      <c r="BJ586" s="62">
        <f>'2026 - WIP'!BC60</f>
        <v>12.3</v>
      </c>
      <c r="BK586" s="62">
        <f>'2026 - WIP'!BH60</f>
        <v>100</v>
      </c>
      <c r="BL586" s="62">
        <f>'2026 - WIP'!BI60</f>
        <v>25</v>
      </c>
      <c r="BM586" s="62">
        <f>'2026 - WIP'!BJ60</f>
        <v>0</v>
      </c>
      <c r="BN586" s="63">
        <f>'2026 - WIP'!BK60</f>
        <v>100</v>
      </c>
      <c r="BO586" s="60">
        <f>'2026 - WIP'!BL60</f>
        <v>203</v>
      </c>
      <c r="BP586" s="61">
        <f>'2026 - WIP'!BM60</f>
        <v>2550.9</v>
      </c>
      <c r="BQ586" s="61">
        <f>'2026 - WIP'!BN60</f>
        <v>27</v>
      </c>
      <c r="BR586" s="61">
        <f>'2026 - WIP'!BO60</f>
        <v>22</v>
      </c>
      <c r="BS586" s="61">
        <f>'2026 - WIP'!BP60</f>
        <v>0</v>
      </c>
      <c r="BT586" s="61">
        <f>'2026 - WIP'!BQ60</f>
        <v>0</v>
      </c>
      <c r="BU586" s="62">
        <f>'2026 - WIP'!BR60</f>
        <v>0</v>
      </c>
      <c r="BV586" s="62">
        <f>'2026 - WIP'!BS60</f>
        <v>0</v>
      </c>
      <c r="BW586" s="62">
        <f>'2026 - WIP'!BT60</f>
        <v>1.37</v>
      </c>
      <c r="BX586" s="62">
        <f>'2026 - WIP'!BU60</f>
        <v>4.7</v>
      </c>
      <c r="BY586" s="62">
        <f>'2026 - WIP'!BV60</f>
        <v>5.7</v>
      </c>
      <c r="BZ586" s="62">
        <f>'2026 - WIP'!CA60</f>
        <v>80</v>
      </c>
      <c r="CA586" s="62">
        <f>'2026 - WIP'!CB60</f>
        <v>8.3000000000000007</v>
      </c>
      <c r="CB586" s="62">
        <f>'2026 - WIP'!CC60</f>
        <v>12.5</v>
      </c>
      <c r="CC586" s="63">
        <f>'2026 - WIP'!CD60</f>
        <v>87.5</v>
      </c>
      <c r="CD586" s="60">
        <f>'2026 - WIP'!CE60</f>
        <v>0</v>
      </c>
      <c r="CE586" s="61">
        <f>'2026 - WIP'!CF60</f>
        <v>1</v>
      </c>
      <c r="CF586" s="61">
        <f>'2026 - WIP'!CG60</f>
        <v>0</v>
      </c>
      <c r="CG586" s="61">
        <f>'2026 - WIP'!CH60</f>
        <v>0</v>
      </c>
      <c r="CH586" s="61">
        <f>'2026 - WIP'!CI60</f>
        <v>0</v>
      </c>
      <c r="CI586" s="61">
        <f>'2026 - WIP'!CJ60</f>
        <v>0</v>
      </c>
      <c r="CJ586" s="62">
        <f>'2026 - WIP'!CK60</f>
        <v>0</v>
      </c>
      <c r="CK586" s="62">
        <f>'2026 - WIP'!CL60</f>
        <v>0</v>
      </c>
      <c r="CL586" s="62">
        <f>'2026 - WIP'!CM60</f>
        <v>0</v>
      </c>
      <c r="CM586" s="62">
        <f>'2026 - WIP'!CN60</f>
        <v>0</v>
      </c>
      <c r="CN586" s="62">
        <f>'2026 - WIP'!CO60</f>
        <v>0</v>
      </c>
      <c r="CO586" s="62">
        <f>'2026 - WIP'!CT60</f>
        <v>0</v>
      </c>
      <c r="CP586" s="62">
        <f>'2026 - WIP'!CU60</f>
        <v>0</v>
      </c>
      <c r="CQ586" s="62">
        <f>'2026 - WIP'!CV60</f>
        <v>0</v>
      </c>
      <c r="CR586" s="63">
        <f>'2026 - WIP'!CW60</f>
        <v>0</v>
      </c>
      <c r="CS586" s="60">
        <f>'2026 - WIP'!CX60</f>
        <v>932</v>
      </c>
      <c r="CT586" s="61">
        <f>'2026 - WIP'!CY60</f>
        <v>4810</v>
      </c>
      <c r="CU586" s="61">
        <f>'2026 - WIP'!CZ60</f>
        <v>108</v>
      </c>
      <c r="CV586" s="61">
        <f>'2026 - WIP'!DA60</f>
        <v>84</v>
      </c>
      <c r="CW586" s="61">
        <f>'2026 - WIP'!DB60</f>
        <v>9</v>
      </c>
      <c r="CX586" s="61">
        <f>'2026 - WIP'!DC60</f>
        <v>34</v>
      </c>
      <c r="CY586" s="62">
        <f>'2026 - WIP'!DD60</f>
        <v>0</v>
      </c>
      <c r="CZ586" s="62">
        <f>'2026 - WIP'!DE60</f>
        <v>0</v>
      </c>
      <c r="DA586" s="62">
        <f>'2026 - WIP'!DF60</f>
        <v>1.76</v>
      </c>
      <c r="DB586" s="62">
        <f>'2026 - WIP'!DG60</f>
        <v>5.7</v>
      </c>
      <c r="DC586" s="62">
        <f>'2026 - WIP'!DH60</f>
        <v>7.6</v>
      </c>
      <c r="DD586" s="62">
        <f>'2026 - WIP'!DM60</f>
        <v>78.3</v>
      </c>
      <c r="DE586" s="62">
        <f>'2026 - WIP'!DN60</f>
        <v>5.6</v>
      </c>
      <c r="DF586" s="62">
        <f>'2026 - WIP'!DO60</f>
        <v>20.3</v>
      </c>
      <c r="DG586" s="63">
        <f>'2026 - WIP'!DP60</f>
        <v>79.3</v>
      </c>
      <c r="DH586" s="60">
        <f>'2026 - WIP'!DQ60</f>
        <v>166</v>
      </c>
      <c r="DI586" s="61">
        <f>'2026 - WIP'!DR60</f>
        <v>731</v>
      </c>
      <c r="DJ586" s="61">
        <f>'2026 - WIP'!DS60</f>
        <v>20</v>
      </c>
      <c r="DK586" s="61">
        <f>'2026 - WIP'!DT60</f>
        <v>13</v>
      </c>
      <c r="DL586" s="61">
        <f>'2026 - WIP'!DU60</f>
        <v>1</v>
      </c>
      <c r="DM586" s="61">
        <f>'2026 - WIP'!DV60</f>
        <v>0</v>
      </c>
      <c r="DN586" s="62">
        <f>'2026 - WIP'!DW60</f>
        <v>0</v>
      </c>
      <c r="DO586" s="62">
        <f>'2026 - WIP'!DX60</f>
        <v>0</v>
      </c>
      <c r="DP586" s="62">
        <f>'2026 - WIP'!DY60</f>
        <v>2.08</v>
      </c>
      <c r="DQ586" s="62">
        <f>'2026 - WIP'!DZ60</f>
        <v>5.5</v>
      </c>
      <c r="DR586" s="62">
        <f>'2026 - WIP'!EA60</f>
        <v>8.6999999999999993</v>
      </c>
      <c r="DS586" s="62">
        <f>'2026 - WIP'!EF60</f>
        <v>33.299999999999997</v>
      </c>
      <c r="DT586" s="62">
        <f>'2026 - WIP'!EG60</f>
        <v>7.1</v>
      </c>
      <c r="DU586" s="62">
        <f>'2026 - WIP'!EH60</f>
        <v>34.9</v>
      </c>
      <c r="DV586" s="63">
        <f>'2026 - WIP'!EI60</f>
        <v>62.7</v>
      </c>
    </row>
    <row r="587" spans="1:126" ht="15.75" customHeight="1" x14ac:dyDescent="0.2">
      <c r="A587" s="30">
        <f t="shared" si="67"/>
        <v>585</v>
      </c>
      <c r="B587" s="31">
        <f>'2026 - WIP'!A61</f>
        <v>59</v>
      </c>
      <c r="C587" s="31">
        <v>2026</v>
      </c>
      <c r="D587" s="32" t="str">
        <f>'2026 - WIP'!B61</f>
        <v>Kobe Prentice</v>
      </c>
      <c r="E587" s="32" t="str" cm="1">
        <f t="array" ref="E587">_xlfn.IFS(F587&gt;12.5,"Cornerstone",AND(F587&gt;11.995,F587&lt;12.5),"Elite",AND(F587&gt;11,F587&lt;12.995),"Elite Upside",AND(F587&gt;=9.69,F587&lt;10.999),"Upside",AND(F587&gt;8.4,F587&lt;9.999),"Upside Lite",AND(F587&gt;7.25,F587&lt;8.999),"Outlier",AND(F587&gt;=6,F587&lt;7.25),"Outlier Lite",F587&lt;6.999,"Purgatory")</f>
        <v>Purgatory</v>
      </c>
      <c r="F587" s="33">
        <f>'2026 - WIP'!C61</f>
        <v>3.0542857142857143</v>
      </c>
      <c r="G587" s="33">
        <f t="shared" si="68"/>
        <v>4.8</v>
      </c>
      <c r="H587" s="303">
        <f t="shared" si="69"/>
        <v>-3.0863143993692881</v>
      </c>
      <c r="I587" s="34" t="str">
        <f>'2026 - WIP'!D61</f>
        <v>Baylor</v>
      </c>
      <c r="J587" s="35">
        <f>'2026 - WIP'!E61</f>
        <v>3</v>
      </c>
      <c r="K587" s="36">
        <f>'2026 - WIP'!F61</f>
        <v>38056</v>
      </c>
      <c r="L587" s="37">
        <f>'2026 - WIP'!G61</f>
        <v>21.564383561643837</v>
      </c>
      <c r="M587" s="37" t="str">
        <f>'2026 - WIP'!H61</f>
        <v>SR</v>
      </c>
      <c r="N587" s="37">
        <f>'2026 - WIP'!I61</f>
        <v>22.145205479452056</v>
      </c>
      <c r="O587" s="37" t="str">
        <f>'2026 - WIP'!J61</f>
        <v>Slot</v>
      </c>
      <c r="P587" s="37" t="str">
        <f>'2026 - WIP'!K61</f>
        <v>RAT</v>
      </c>
      <c r="Q587" s="37" t="str">
        <f>'2026 - WIP'!L61</f>
        <v>Elite Separator</v>
      </c>
      <c r="R587" s="35">
        <f>'2026 - WIP'!M61</f>
        <v>70</v>
      </c>
      <c r="S587" s="35">
        <f>'2026 - WIP'!N61</f>
        <v>182</v>
      </c>
      <c r="T587" s="231">
        <f t="shared" si="70"/>
        <v>26.113991656554738</v>
      </c>
      <c r="U587" s="35">
        <f>'2026 - WIP'!O61</f>
        <v>4.5</v>
      </c>
      <c r="V587" s="38">
        <f>'2026 - WIP'!P61</f>
        <v>0</v>
      </c>
      <c r="W587" s="57">
        <f>'2026 - WIP'!Q61</f>
        <v>0</v>
      </c>
      <c r="X587" s="58">
        <f>'2026 - WIP'!R61</f>
        <v>9.2089083208088535E-2</v>
      </c>
      <c r="Y587" s="58">
        <f>'2026 - WIP'!S61</f>
        <v>0.1095909535110987</v>
      </c>
      <c r="Z587" s="58">
        <f>'2026 - WIP'!T61</f>
        <v>5.3727613494377345E-2</v>
      </c>
      <c r="AA587" s="58">
        <f>'2026 - WIP'!U61</f>
        <v>0.10597826086956522</v>
      </c>
      <c r="AB587" s="58">
        <f>'2026 - WIP'!V61</f>
        <v>0.10778460719033195</v>
      </c>
      <c r="AC587" s="59">
        <f>'2026 - WIP'!W61</f>
        <v>0.10239537683081534</v>
      </c>
      <c r="AD587" s="42" t="str">
        <f>'2026 - WIP'!X61</f>
        <v>N/A</v>
      </c>
      <c r="AE587" s="43">
        <f>'2026 - WIP'!Y61</f>
        <v>2.85</v>
      </c>
      <c r="AF587" s="43">
        <f>'2026 - WIP'!Z61</f>
        <v>5.7</v>
      </c>
      <c r="AG587" s="43">
        <f>'2026 - WIP'!AA61</f>
        <v>8.3000000000000007</v>
      </c>
      <c r="AH587" s="43">
        <f>'2026 - WIP'!AB61</f>
        <v>0</v>
      </c>
      <c r="AI587" s="43">
        <f>'2026 - WIP'!AC61</f>
        <v>0</v>
      </c>
      <c r="AJ587" s="44">
        <f>'2026 - WIP'!AD61</f>
        <v>1.6124031007751938E-2</v>
      </c>
      <c r="AK587" s="44">
        <f>'2026 - WIP'!AE61</f>
        <v>0.25798449612403102</v>
      </c>
      <c r="AL587" s="45">
        <f>'2026 - WIP'!AF61</f>
        <v>8.3000000000000004E-2</v>
      </c>
      <c r="AM587" s="46">
        <f t="shared" si="66"/>
        <v>0</v>
      </c>
      <c r="AN587" s="45">
        <f>'2026 - WIP'!AG61</f>
        <v>9.1999999999999998E-2</v>
      </c>
      <c r="AO587" s="45">
        <f>'2026 - WIP'!AH61</f>
        <v>0.89200000000000002</v>
      </c>
      <c r="AP587" s="43">
        <f>'2026 - WIP'!AI61</f>
        <v>88.766956256668195</v>
      </c>
      <c r="AQ587" s="47">
        <f>'2026 - WIP'!AJ61</f>
        <v>82.502551510763553</v>
      </c>
      <c r="AR587" s="48">
        <f>'2026 - WIP'!AK61</f>
        <v>2</v>
      </c>
      <c r="AS587" s="49">
        <f>'2026 - WIP'!AL61</f>
        <v>0</v>
      </c>
      <c r="AT587" s="49">
        <f>'2026 - WIP'!AM61</f>
        <v>5</v>
      </c>
      <c r="AU587" s="49">
        <f>'2026 - WIP'!AN61</f>
        <v>4</v>
      </c>
      <c r="AV587" s="49">
        <f>'2026 - WIP'!AO61</f>
        <v>8</v>
      </c>
      <c r="AW587" s="49">
        <f>'2026 - WIP'!AP61</f>
        <v>3</v>
      </c>
      <c r="AX587" s="49">
        <f>'2026 - WIP'!AQ61</f>
        <v>0</v>
      </c>
      <c r="AY587" s="50">
        <f>'2026 - WIP'!AR61</f>
        <v>0</v>
      </c>
      <c r="AZ587" s="60">
        <f>'2026 - WIP'!AS61</f>
        <v>0</v>
      </c>
      <c r="BA587" s="61">
        <f>'2026 - WIP'!AT61</f>
        <v>1</v>
      </c>
      <c r="BB587" s="61">
        <f>'2026 - WIP'!AU61</f>
        <v>0</v>
      </c>
      <c r="BC587" s="61">
        <f>'2026 - WIP'!AV61</f>
        <v>0</v>
      </c>
      <c r="BD587" s="61">
        <f>'2026 - WIP'!AW61</f>
        <v>0</v>
      </c>
      <c r="BE587" s="61">
        <f>'2026 - WIP'!AX61</f>
        <v>1</v>
      </c>
      <c r="BF587" s="62">
        <f>'2026 - WIP'!AY61</f>
        <v>0</v>
      </c>
      <c r="BG587" s="62">
        <f>'2026 - WIP'!AZ61</f>
        <v>0</v>
      </c>
      <c r="BH587" s="62">
        <f>'2026 - WIP'!BA61</f>
        <v>0</v>
      </c>
      <c r="BI587" s="62">
        <f>'2026 - WIP'!BB61</f>
        <v>0</v>
      </c>
      <c r="BJ587" s="62">
        <f>'2026 - WIP'!BC61</f>
        <v>0</v>
      </c>
      <c r="BK587" s="62">
        <f>'2026 - WIP'!BH61</f>
        <v>0</v>
      </c>
      <c r="BL587" s="62">
        <f>'2026 - WIP'!BI61</f>
        <v>0</v>
      </c>
      <c r="BM587" s="62">
        <f>'2026 - WIP'!BJ61</f>
        <v>0</v>
      </c>
      <c r="BN587" s="63">
        <f>'2026 - WIP'!BK61</f>
        <v>0</v>
      </c>
      <c r="BO587" s="60">
        <f>'2026 - WIP'!BL61</f>
        <v>337</v>
      </c>
      <c r="BP587" s="61">
        <f>'2026 - WIP'!BM61</f>
        <v>3659.5</v>
      </c>
      <c r="BQ587" s="61">
        <f>'2026 - WIP'!BN61</f>
        <v>41</v>
      </c>
      <c r="BR587" s="61">
        <f>'2026 - WIP'!BO61</f>
        <v>31</v>
      </c>
      <c r="BS587" s="61">
        <f>'2026 - WIP'!BP61</f>
        <v>2</v>
      </c>
      <c r="BT587" s="61">
        <f>'2026 - WIP'!BQ61</f>
        <v>36.4</v>
      </c>
      <c r="BU587" s="62">
        <f>'2026 - WIP'!BR61</f>
        <v>0</v>
      </c>
      <c r="BV587" s="62">
        <f>'2026 - WIP'!BS61</f>
        <v>0</v>
      </c>
      <c r="BW587" s="62">
        <f>'2026 - WIP'!BT61</f>
        <v>1.99</v>
      </c>
      <c r="BX587" s="62">
        <f>'2026 - WIP'!BU61</f>
        <v>5.3</v>
      </c>
      <c r="BY587" s="62">
        <f>'2026 - WIP'!BV61</f>
        <v>6.3</v>
      </c>
      <c r="BZ587" s="62">
        <f>'2026 - WIP'!CA61</f>
        <v>25</v>
      </c>
      <c r="CA587" s="62">
        <f>'2026 - WIP'!CB61</f>
        <v>6.1</v>
      </c>
      <c r="CB587" s="62">
        <f>'2026 - WIP'!CC61</f>
        <v>23.4</v>
      </c>
      <c r="CC587" s="63">
        <f>'2026 - WIP'!CD61</f>
        <v>76.599999999999994</v>
      </c>
      <c r="CD587" s="60">
        <f>'2026 - WIP'!CE61</f>
        <v>314</v>
      </c>
      <c r="CE587" s="61">
        <f>'2026 - WIP'!CF61</f>
        <v>2865.2000000000003</v>
      </c>
      <c r="CF587" s="61">
        <f>'2026 - WIP'!CG61</f>
        <v>26</v>
      </c>
      <c r="CG587" s="61">
        <f>'2026 - WIP'!CH61</f>
        <v>18</v>
      </c>
      <c r="CH587" s="61">
        <f>'2026 - WIP'!CI61</f>
        <v>2</v>
      </c>
      <c r="CI587" s="61">
        <f>'2026 - WIP'!CJ61</f>
        <v>20.8</v>
      </c>
      <c r="CJ587" s="62">
        <f>'2026 - WIP'!CK61</f>
        <v>0</v>
      </c>
      <c r="CK587" s="62">
        <f>'2026 - WIP'!CL61</f>
        <v>0</v>
      </c>
      <c r="CL587" s="62">
        <f>'2026 - WIP'!CM61</f>
        <v>2.6</v>
      </c>
      <c r="CM587" s="62">
        <f>'2026 - WIP'!CN61</f>
        <v>5.7</v>
      </c>
      <c r="CN587" s="62">
        <f>'2026 - WIP'!CO61</f>
        <v>15.8</v>
      </c>
      <c r="CO587" s="62">
        <f>'2026 - WIP'!CT61</f>
        <v>100</v>
      </c>
      <c r="CP587" s="62">
        <f>'2026 - WIP'!CU61</f>
        <v>0</v>
      </c>
      <c r="CQ587" s="62">
        <f>'2026 - WIP'!CV61</f>
        <v>12.1</v>
      </c>
      <c r="CR587" s="63">
        <f>'2026 - WIP'!CW61</f>
        <v>87.9</v>
      </c>
      <c r="CS587" s="60">
        <f>'2026 - WIP'!CX61</f>
        <v>129</v>
      </c>
      <c r="CT587" s="61">
        <f>'2026 - WIP'!CY61</f>
        <v>2401</v>
      </c>
      <c r="CU587" s="61">
        <f>'2026 - WIP'!CZ61</f>
        <v>17</v>
      </c>
      <c r="CV587" s="61">
        <f>'2026 - WIP'!DA61</f>
        <v>11</v>
      </c>
      <c r="CW587" s="61">
        <f>'2026 - WIP'!DB61</f>
        <v>1</v>
      </c>
      <c r="CX587" s="61">
        <f>'2026 - WIP'!DC61</f>
        <v>13</v>
      </c>
      <c r="CY587" s="62">
        <f>'2026 - WIP'!DD61</f>
        <v>0</v>
      </c>
      <c r="CZ587" s="62">
        <f>'2026 - WIP'!DE61</f>
        <v>0</v>
      </c>
      <c r="DA587" s="62">
        <f>'2026 - WIP'!DF61</f>
        <v>2.08</v>
      </c>
      <c r="DB587" s="62">
        <f>'2026 - WIP'!DG61</f>
        <v>5.6</v>
      </c>
      <c r="DC587" s="62">
        <f>'2026 - WIP'!DH61</f>
        <v>10.9</v>
      </c>
      <c r="DD587" s="62">
        <f>'2026 - WIP'!DM61</f>
        <v>0</v>
      </c>
      <c r="DE587" s="62">
        <f>'2026 - WIP'!DN61</f>
        <v>8.3000000000000007</v>
      </c>
      <c r="DF587" s="62">
        <f>'2026 - WIP'!DO61</f>
        <v>9.1999999999999993</v>
      </c>
      <c r="DG587" s="63">
        <f>'2026 - WIP'!DP61</f>
        <v>89.2</v>
      </c>
      <c r="DH587" s="60">
        <f>'2026 - WIP'!DQ61</f>
        <v>117</v>
      </c>
      <c r="DI587" s="61">
        <f>'2026 - WIP'!DR61</f>
        <v>1104</v>
      </c>
      <c r="DJ587" s="61">
        <f>'2026 - WIP'!DS61</f>
        <v>12</v>
      </c>
      <c r="DK587" s="61">
        <f>'2026 - WIP'!DT61</f>
        <v>10</v>
      </c>
      <c r="DL587" s="61">
        <f>'2026 - WIP'!DU61</f>
        <v>4</v>
      </c>
      <c r="DM587" s="61">
        <f>'2026 - WIP'!DV61</f>
        <v>0</v>
      </c>
      <c r="DN587" s="62">
        <f>'2026 - WIP'!DW61</f>
        <v>0</v>
      </c>
      <c r="DO587" s="62">
        <f>'2026 - WIP'!DX61</f>
        <v>0</v>
      </c>
      <c r="DP587" s="62">
        <f>'2026 - WIP'!DY61</f>
        <v>2.85</v>
      </c>
      <c r="DQ587" s="62">
        <f>'2026 - WIP'!DZ61</f>
        <v>5.2</v>
      </c>
      <c r="DR587" s="62">
        <f>'2026 - WIP'!EA61</f>
        <v>8.3000000000000007</v>
      </c>
      <c r="DS587" s="62">
        <f>'2026 - WIP'!EF61</f>
        <v>0</v>
      </c>
      <c r="DT587" s="62">
        <f>'2026 - WIP'!EG61</f>
        <v>0</v>
      </c>
      <c r="DU587" s="62">
        <f>'2026 - WIP'!EH61</f>
        <v>4.5</v>
      </c>
      <c r="DV587" s="63">
        <f>'2026 - WIP'!EI61</f>
        <v>95.5</v>
      </c>
    </row>
    <row r="588" spans="1:126" ht="15.75" customHeight="1" x14ac:dyDescent="0.2">
      <c r="A588" s="30">
        <f t="shared" si="67"/>
        <v>586</v>
      </c>
      <c r="B588" s="31">
        <f>'2018'!A45</f>
        <v>43</v>
      </c>
      <c r="C588" s="31">
        <v>2018</v>
      </c>
      <c r="D588" s="32" t="str">
        <f>'2018'!B45</f>
        <v>Russell Gage</v>
      </c>
      <c r="E588" s="32" t="str" cm="1">
        <f t="array" ref="E588">_xlfn.IFS(F588&gt;12.5,"Cornerstone",AND(F588&gt;11.995,F588&lt;12.5),"Elite",AND(F588&gt;11,F588&lt;12.995),"Elite Upside",AND(F588&gt;=9.69,F588&lt;10.999),"Upside",AND(F588&gt;8.4,F588&lt;9.999),"Upside Lite",AND(F588&gt;7.25,F588&lt;8.999),"Outlier",AND(F588&gt;=6,F588&lt;7.25),"Outlier Lite",F588&lt;6.999,"Purgatory")</f>
        <v>Purgatory</v>
      </c>
      <c r="F588" s="33">
        <f>'2018'!C45</f>
        <v>3.05</v>
      </c>
      <c r="G588" s="33">
        <f t="shared" si="68"/>
        <v>4.7</v>
      </c>
      <c r="H588" s="303">
        <f t="shared" si="69"/>
        <v>-3.088774204150206</v>
      </c>
      <c r="I588" s="34" t="str">
        <f>'2018'!D45</f>
        <v>LSU</v>
      </c>
      <c r="J588" s="35">
        <f>'2018'!E45</f>
        <v>1</v>
      </c>
      <c r="K588" s="36">
        <f>'2018'!F45</f>
        <v>35086</v>
      </c>
      <c r="L588" s="37">
        <f>'2018'!G45</f>
        <v>29.701369863013699</v>
      </c>
      <c r="M588" s="37" t="str">
        <f>'2018'!H45</f>
        <v>SR</v>
      </c>
      <c r="N588" s="37">
        <f>'2018'!I45</f>
        <v>22.273972602739725</v>
      </c>
      <c r="O588" s="37" t="str">
        <f>'2018'!J45</f>
        <v>Hybrid</v>
      </c>
      <c r="P588" s="37" t="str">
        <f>'2018'!K45</f>
        <v>PROTO Z</v>
      </c>
      <c r="Q588" s="37" t="str">
        <f>'2018'!L45</f>
        <v>Poor Earner</v>
      </c>
      <c r="R588" s="55">
        <f>'2018'!M45</f>
        <v>72</v>
      </c>
      <c r="S588" s="55">
        <f>'2018'!N45</f>
        <v>183</v>
      </c>
      <c r="T588" s="231">
        <f t="shared" si="70"/>
        <v>24.818986906492331</v>
      </c>
      <c r="U588" s="35">
        <f>'2018'!O45</f>
        <v>4.42</v>
      </c>
      <c r="V588" s="56">
        <f>'2018'!P45</f>
        <v>6</v>
      </c>
      <c r="W588" s="57">
        <f>'2018'!Q45</f>
        <v>0</v>
      </c>
      <c r="X588" s="58">
        <f>'2018'!R45</f>
        <v>0</v>
      </c>
      <c r="Y588" s="58">
        <f>'2018'!S45</f>
        <v>0</v>
      </c>
      <c r="Z588" s="58">
        <f>'2018'!T45</f>
        <v>2.7181060938185005E-2</v>
      </c>
      <c r="AA588" s="58">
        <f>'2018'!U45</f>
        <v>0.10775047258979206</v>
      </c>
      <c r="AB588" s="58">
        <f>'2018'!V45</f>
        <v>0.10775047258979206</v>
      </c>
      <c r="AC588" s="59">
        <f>'2018'!W45</f>
        <v>0.10775047258979206</v>
      </c>
      <c r="AD588" s="42" t="str">
        <f>'2018'!X45</f>
        <v>N/A</v>
      </c>
      <c r="AE588" s="43">
        <f>'2018'!Y45</f>
        <v>1.47</v>
      </c>
      <c r="AF588" s="43">
        <f>'2018'!Z45</f>
        <v>2</v>
      </c>
      <c r="AG588" s="43">
        <f>'2018'!AA45</f>
        <v>12</v>
      </c>
      <c r="AH588" s="43">
        <f>'2018'!AB45</f>
        <v>0.46</v>
      </c>
      <c r="AI588" s="43">
        <f>'2018'!AC45</f>
        <v>0.95</v>
      </c>
      <c r="AJ588" s="44">
        <f>'2018'!AD45</f>
        <v>3.0947368421052633E-2</v>
      </c>
      <c r="AK588" s="44">
        <f>'2018'!AE45</f>
        <v>0.17021052631578948</v>
      </c>
      <c r="AL588" s="45">
        <f>'2018'!AF45</f>
        <v>8.6999999999999994E-2</v>
      </c>
      <c r="AM588" s="46">
        <f t="shared" si="66"/>
        <v>0.33299999999999996</v>
      </c>
      <c r="AN588" s="45">
        <f>'2018'!AG45</f>
        <v>0.65550000000000008</v>
      </c>
      <c r="AO588" s="45">
        <f>'2018'!AH45</f>
        <v>0.3175</v>
      </c>
      <c r="AP588" s="43">
        <f>'2018'!AI45</f>
        <v>95.894126606148376</v>
      </c>
      <c r="AQ588" s="47">
        <f>'2018'!AJ45</f>
        <v>92.973620671789973</v>
      </c>
      <c r="AR588" s="48">
        <f>'2018'!AK45</f>
        <v>2</v>
      </c>
      <c r="AS588" s="49">
        <f>'2018'!AL45</f>
        <v>0</v>
      </c>
      <c r="AT588" s="49">
        <f>'2018'!AM45</f>
        <v>1</v>
      </c>
      <c r="AU588" s="49">
        <f>'2018'!AN45</f>
        <v>0</v>
      </c>
      <c r="AV588" s="49">
        <f>'2018'!AO45</f>
        <v>9</v>
      </c>
      <c r="AW588" s="49">
        <f>'2018'!AP45</f>
        <v>5</v>
      </c>
      <c r="AX588" s="49">
        <f>'2018'!AQ45</f>
        <v>2</v>
      </c>
      <c r="AY588" s="50">
        <f>'2018'!AR45</f>
        <v>0</v>
      </c>
      <c r="AZ588" s="60">
        <f>'2018'!AS45</f>
        <v>0</v>
      </c>
      <c r="BA588" s="61">
        <f>'2018'!AT45</f>
        <v>3599</v>
      </c>
      <c r="BB588" s="61">
        <f>'2018'!AU45</f>
        <v>0</v>
      </c>
      <c r="BC588" s="61">
        <f>'2018'!AV45</f>
        <v>0</v>
      </c>
      <c r="BD588" s="61">
        <f>'2018'!AW45</f>
        <v>0</v>
      </c>
      <c r="BE588" s="61">
        <f>'2018'!AX45</f>
        <v>0</v>
      </c>
      <c r="BF588" s="62">
        <f>'2018'!AY45</f>
        <v>0</v>
      </c>
      <c r="BG588" s="62">
        <f>'2018'!AZ45</f>
        <v>0</v>
      </c>
      <c r="BH588" s="62">
        <f>'2018'!BA45</f>
        <v>0</v>
      </c>
      <c r="BI588" s="62">
        <f>'2018'!BB45</f>
        <v>0</v>
      </c>
      <c r="BJ588" s="62">
        <f>'2018'!BC45</f>
        <v>0</v>
      </c>
      <c r="BK588" s="62">
        <f>'2018'!BD45</f>
        <v>0</v>
      </c>
      <c r="BL588" s="62">
        <f>'2018'!BE45</f>
        <v>0</v>
      </c>
      <c r="BM588" s="62">
        <f>'2018'!BF45</f>
        <v>0</v>
      </c>
      <c r="BN588" s="63">
        <f>'2018'!BG45</f>
        <v>0</v>
      </c>
      <c r="BO588" s="60">
        <f>'2018'!BH45</f>
        <v>0</v>
      </c>
      <c r="BP588" s="61">
        <f>'2018'!BI45</f>
        <v>3149</v>
      </c>
      <c r="BQ588" s="61">
        <f>'2018'!BJ45</f>
        <v>0</v>
      </c>
      <c r="BR588" s="61">
        <f>'2018'!BK45</f>
        <v>0</v>
      </c>
      <c r="BS588" s="61">
        <f>'2018'!BL45</f>
        <v>0</v>
      </c>
      <c r="BT588" s="61">
        <f>'2018'!BM45</f>
        <v>0</v>
      </c>
      <c r="BU588" s="62">
        <f>'2018'!BN45</f>
        <v>0</v>
      </c>
      <c r="BV588" s="62">
        <f>'2018'!BO45</f>
        <v>0</v>
      </c>
      <c r="BW588" s="62">
        <f>'2018'!BP45</f>
        <v>0</v>
      </c>
      <c r="BX588" s="62">
        <f>'2018'!BQ45</f>
        <v>0</v>
      </c>
      <c r="BY588" s="62">
        <f>'2018'!BR45</f>
        <v>0</v>
      </c>
      <c r="BZ588" s="62">
        <f>'2018'!BS45</f>
        <v>0</v>
      </c>
      <c r="CA588" s="62">
        <f>'2018'!BT45</f>
        <v>0</v>
      </c>
      <c r="CB588" s="62">
        <f>'2018'!BU45</f>
        <v>0</v>
      </c>
      <c r="CC588" s="63">
        <f>'2018'!BV45</f>
        <v>0</v>
      </c>
      <c r="CD588" s="60">
        <f>'2018'!BW45</f>
        <v>0</v>
      </c>
      <c r="CE588" s="61">
        <f>'2018'!BX45</f>
        <v>4591</v>
      </c>
      <c r="CF588" s="61">
        <f>'2018'!BY45</f>
        <v>0</v>
      </c>
      <c r="CG588" s="61">
        <f>'2018'!BZ45</f>
        <v>0</v>
      </c>
      <c r="CH588" s="61">
        <f>'2018'!CA45</f>
        <v>0</v>
      </c>
      <c r="CI588" s="61">
        <f>'2018'!CB45</f>
        <v>0</v>
      </c>
      <c r="CJ588" s="62">
        <f>'2018'!CC45</f>
        <v>0</v>
      </c>
      <c r="CK588" s="62">
        <f>'2018'!CD45</f>
        <v>0</v>
      </c>
      <c r="CL588" s="62">
        <f>'2018'!CE45</f>
        <v>0</v>
      </c>
      <c r="CM588" s="62">
        <f>'2018'!CF45</f>
        <v>0</v>
      </c>
      <c r="CN588" s="62">
        <f>'2018'!CG45</f>
        <v>0</v>
      </c>
      <c r="CO588" s="62">
        <f>'2018'!CH45</f>
        <v>0</v>
      </c>
      <c r="CP588" s="62">
        <f>'2018'!CI45</f>
        <v>0</v>
      </c>
      <c r="CQ588" s="62">
        <f>'2018'!CJ45</f>
        <v>0</v>
      </c>
      <c r="CR588" s="63">
        <f>'2018'!CK45</f>
        <v>0</v>
      </c>
      <c r="CS588" s="60">
        <f>'2018'!CL45</f>
        <v>62</v>
      </c>
      <c r="CT588" s="61">
        <f>'2018'!CM45</f>
        <v>2281</v>
      </c>
      <c r="CU588" s="61">
        <f>'2018'!CN45</f>
        <v>9</v>
      </c>
      <c r="CV588" s="61">
        <f>'2018'!CO45</f>
        <v>5</v>
      </c>
      <c r="CW588" s="61">
        <f>'2018'!CP45</f>
        <v>1</v>
      </c>
      <c r="CX588" s="61">
        <f>'2018'!CQ45</f>
        <v>12</v>
      </c>
      <c r="CY588" s="62">
        <f>'2018'!CR45</f>
        <v>0.46</v>
      </c>
      <c r="CZ588" s="62">
        <f>'2018'!CS45</f>
        <v>0.35</v>
      </c>
      <c r="DA588" s="62">
        <f>'2018'!CT45</f>
        <v>1.02</v>
      </c>
      <c r="DB588" s="62">
        <f>'2018'!CU45</f>
        <v>2</v>
      </c>
      <c r="DC588" s="62">
        <f>'2018'!CV45</f>
        <v>0</v>
      </c>
      <c r="DD588" s="62">
        <f>'2018'!CW45</f>
        <v>0</v>
      </c>
      <c r="DE588" s="62">
        <f>'2018'!CX45</f>
        <v>28.6</v>
      </c>
      <c r="DF588" s="62">
        <f>'2018'!CY45</f>
        <v>98.4</v>
      </c>
      <c r="DG588" s="63">
        <f>'2018'!CZ45</f>
        <v>1.6</v>
      </c>
      <c r="DH588" s="60">
        <f>'2018'!DA45</f>
        <v>285</v>
      </c>
      <c r="DI588" s="61">
        <f>'2018'!DB45</f>
        <v>2645</v>
      </c>
      <c r="DJ588" s="61">
        <f>'2018'!DC45</f>
        <v>39</v>
      </c>
      <c r="DK588" s="61">
        <f>'2018'!DD45</f>
        <v>21</v>
      </c>
      <c r="DL588" s="61">
        <f>'2018'!DE45</f>
        <v>3</v>
      </c>
      <c r="DM588" s="61">
        <f>'2018'!DF45</f>
        <v>17</v>
      </c>
      <c r="DN588" s="62">
        <f>'2018'!DG45</f>
        <v>0.44</v>
      </c>
      <c r="DO588" s="62">
        <f>'2018'!DH45</f>
        <v>0.95</v>
      </c>
      <c r="DP588" s="62">
        <f>'2018'!DI45</f>
        <v>1.47</v>
      </c>
      <c r="DQ588" s="62">
        <f>'2018'!DJ45</f>
        <v>1.6</v>
      </c>
      <c r="DR588" s="62">
        <f>'2018'!DK45</f>
        <v>12</v>
      </c>
      <c r="DS588" s="62">
        <f>'2018'!DP45</f>
        <v>33.299999999999997</v>
      </c>
      <c r="DT588" s="62">
        <f>'2018'!DQ45</f>
        <v>8.6999999999999993</v>
      </c>
      <c r="DU588" s="62">
        <f>'2018'!DR45</f>
        <v>32.700000000000003</v>
      </c>
      <c r="DV588" s="63">
        <f>'2018'!DS45</f>
        <v>61.9</v>
      </c>
    </row>
    <row r="589" spans="1:126" ht="15.75" customHeight="1" x14ac:dyDescent="0.2">
      <c r="A589" s="30">
        <f t="shared" si="67"/>
        <v>587</v>
      </c>
      <c r="B589" s="31">
        <f>'2017'!A51</f>
        <v>49</v>
      </c>
      <c r="C589" s="31">
        <v>2017</v>
      </c>
      <c r="D589" s="32" t="str">
        <f>'2017'!B53</f>
        <v>Ricky Seals-Jones</v>
      </c>
      <c r="E589" s="32" t="str" cm="1">
        <f t="array" ref="E589">_xlfn.IFS(F589&gt;12.5,"Cornerstone",AND(F589&gt;11.995,F589&lt;12.5),"Elite",AND(F589&gt;11,F589&lt;12.995),"Elite Upside",AND(F589&gt;=9.69,F589&lt;10.999),"Upside",AND(F589&gt;8.4,F589&lt;9.999),"Upside Lite",AND(F589&gt;7.25,F589&lt;8.999),"Outlier",AND(F589&gt;=6,F589&lt;7.25),"Outlier Lite",F589&lt;6.999,"Purgatory")</f>
        <v>Purgatory</v>
      </c>
      <c r="F589" s="33">
        <f>'2017'!C53</f>
        <v>3.044285714285714</v>
      </c>
      <c r="G589" s="33">
        <f t="shared" si="68"/>
        <v>4.5</v>
      </c>
      <c r="H589" s="303">
        <f t="shared" si="69"/>
        <v>-3.092053943858097</v>
      </c>
      <c r="I589" s="34" t="str">
        <f>'2017'!D53</f>
        <v>Texas A&amp;M</v>
      </c>
      <c r="J589" s="35">
        <f>'2017'!E53</f>
        <v>1</v>
      </c>
      <c r="K589" s="36">
        <f>'2017'!F53</f>
        <v>34773</v>
      </c>
      <c r="L589" s="37">
        <f>'2017'!G53</f>
        <v>30.55890410958904</v>
      </c>
      <c r="M589" s="37" t="str">
        <f>'2017'!H53</f>
        <v>RS JR</v>
      </c>
      <c r="N589" s="37">
        <f>'2017'!I53</f>
        <v>22.134246575342466</v>
      </c>
      <c r="O589" s="37" t="str">
        <f>'2017'!J53</f>
        <v>Slot</v>
      </c>
      <c r="P589" s="37" t="str">
        <f>'2017'!K53</f>
        <v>SLOB</v>
      </c>
      <c r="Q589" s="37" t="str">
        <f>'2017'!L53</f>
        <v>N/A</v>
      </c>
      <c r="R589" s="55">
        <f>'2017'!M53</f>
        <v>77</v>
      </c>
      <c r="S589" s="55">
        <f>'2017'!N53</f>
        <v>225</v>
      </c>
      <c r="T589" s="231">
        <f t="shared" si="70"/>
        <v>26.680810656274712</v>
      </c>
      <c r="U589" s="37">
        <f>'2017'!O53</f>
        <v>4.6900000000000004</v>
      </c>
      <c r="V589" s="56">
        <f>'2017'!P53</f>
        <v>0</v>
      </c>
      <c r="W589" s="57">
        <f>'2017'!Q53</f>
        <v>0</v>
      </c>
      <c r="X589" s="58">
        <f>'2017'!R53</f>
        <v>1.8288700195950358E-2</v>
      </c>
      <c r="Y589" s="58">
        <f>'2017'!S53</f>
        <v>0.11709896751447998</v>
      </c>
      <c r="Z589" s="58">
        <f>'2017'!T53</f>
        <v>0.16852241950045141</v>
      </c>
      <c r="AA589" s="58">
        <f>'2017'!U53</f>
        <v>0.10039192041000905</v>
      </c>
      <c r="AB589" s="58">
        <f>'2017'!V53</f>
        <v>0.13445716995523022</v>
      </c>
      <c r="AC589" s="59">
        <f>'2017'!W53</f>
        <v>0.13445716995523022</v>
      </c>
      <c r="AD589" s="42" t="str">
        <f>'2017'!X53</f>
        <v>N/A</v>
      </c>
      <c r="AE589" s="43">
        <f>'2017'!Y53</f>
        <v>1.34</v>
      </c>
      <c r="AF589" s="43">
        <f>'2017'!Z53</f>
        <v>5.7</v>
      </c>
      <c r="AG589" s="43">
        <f>'2017'!AA53</f>
        <v>11.2</v>
      </c>
      <c r="AH589" s="43">
        <f>'2017'!AB53</f>
        <v>0.52</v>
      </c>
      <c r="AI589" s="43">
        <f>'2017'!AC53</f>
        <v>1.02</v>
      </c>
      <c r="AJ589" s="44" t="str">
        <f>'2017'!AD53</f>
        <v>N/A</v>
      </c>
      <c r="AK589" s="44" t="str">
        <f>'2017'!AE53</f>
        <v>N/A</v>
      </c>
      <c r="AL589" s="45">
        <f>'2017'!AF53</f>
        <v>0.10300000000000001</v>
      </c>
      <c r="AM589" s="46">
        <f t="shared" si="66"/>
        <v>0</v>
      </c>
      <c r="AN589" s="45">
        <f>'2017'!AG53</f>
        <v>1.9E-2</v>
      </c>
      <c r="AO589" s="45">
        <f>'2017'!AH53</f>
        <v>0.9265000000000001</v>
      </c>
      <c r="AP589" s="43">
        <f>'2017'!AI53</f>
        <v>93.00817931594257</v>
      </c>
      <c r="AQ589" s="47">
        <f>'2017'!AJ53</f>
        <v>99.730092545320957</v>
      </c>
      <c r="AR589" s="48">
        <f>'2017'!AK53</f>
        <v>3</v>
      </c>
      <c r="AS589" s="49">
        <f>'2017'!AL53</f>
        <v>0</v>
      </c>
      <c r="AT589" s="49">
        <f>'2017'!AM53</f>
        <v>1</v>
      </c>
      <c r="AU589" s="49">
        <f>'2017'!AN53</f>
        <v>4</v>
      </c>
      <c r="AV589" s="49">
        <f>'2017'!AO53</f>
        <v>4</v>
      </c>
      <c r="AW589" s="49">
        <f>'2017'!AP53</f>
        <v>6</v>
      </c>
      <c r="AX589" s="49">
        <f>'2017'!AQ53</f>
        <v>0</v>
      </c>
      <c r="AY589" s="50">
        <f>'2017'!AR53</f>
        <v>0</v>
      </c>
      <c r="AZ589" s="60">
        <f>'2017'!AS53</f>
        <v>0</v>
      </c>
      <c r="BA589" s="61">
        <f>'2017'!AT53</f>
        <v>4114</v>
      </c>
      <c r="BB589" s="61">
        <f>'2017'!AU53</f>
        <v>0</v>
      </c>
      <c r="BC589" s="61">
        <f>'2017'!AV53</f>
        <v>0</v>
      </c>
      <c r="BD589" s="61">
        <f>'2017'!AW53</f>
        <v>0</v>
      </c>
      <c r="BE589" s="61">
        <f>'2017'!AX53</f>
        <v>0</v>
      </c>
      <c r="BF589" s="62">
        <f>'2017'!AY53</f>
        <v>0</v>
      </c>
      <c r="BG589" s="62">
        <f>'2017'!AZ53</f>
        <v>0</v>
      </c>
      <c r="BH589" s="62">
        <f>'2017'!BA53</f>
        <v>0</v>
      </c>
      <c r="BI589" s="62">
        <f>'2017'!BB53</f>
        <v>0</v>
      </c>
      <c r="BJ589" s="62">
        <f>'2017'!BC53</f>
        <v>0</v>
      </c>
      <c r="BK589" s="62">
        <f>'2017'!BD53</f>
        <v>0</v>
      </c>
      <c r="BL589" s="62">
        <f>'2017'!BE53</f>
        <v>0</v>
      </c>
      <c r="BM589" s="62">
        <f>'2017'!BF53</f>
        <v>0</v>
      </c>
      <c r="BN589" s="63">
        <f>'2017'!BG53</f>
        <v>0</v>
      </c>
      <c r="BO589" s="60">
        <f>'2017'!BH53</f>
        <v>84</v>
      </c>
      <c r="BP589" s="61">
        <f>'2017'!BI53</f>
        <v>4593</v>
      </c>
      <c r="BQ589" s="61">
        <f>'2017'!BJ53</f>
        <v>0</v>
      </c>
      <c r="BR589" s="61">
        <f>'2017'!BK53</f>
        <v>3</v>
      </c>
      <c r="BS589" s="61">
        <f>'2017'!BL53</f>
        <v>1</v>
      </c>
      <c r="BT589" s="61">
        <f>'2017'!BM53</f>
        <v>40</v>
      </c>
      <c r="BU589" s="62">
        <f>'2017'!BN53</f>
        <v>0</v>
      </c>
      <c r="BV589" s="62">
        <f>'2017'!BO53</f>
        <v>0</v>
      </c>
      <c r="BW589" s="62">
        <f>'2017'!BP53</f>
        <v>0</v>
      </c>
      <c r="BX589" s="62">
        <f>'2017'!BQ53</f>
        <v>0</v>
      </c>
      <c r="BY589" s="62">
        <f>'2017'!BR53</f>
        <v>0</v>
      </c>
      <c r="BZ589" s="62">
        <f>'2017'!BS53</f>
        <v>0</v>
      </c>
      <c r="CA589" s="62">
        <f>'2017'!BT53</f>
        <v>0</v>
      </c>
      <c r="CB589" s="62">
        <f>'2017'!BU53</f>
        <v>0</v>
      </c>
      <c r="CC589" s="63">
        <f>'2017'!BV53</f>
        <v>0</v>
      </c>
      <c r="CD589" s="60">
        <f>'2017'!BW53</f>
        <v>465</v>
      </c>
      <c r="CE589" s="61">
        <f>'2017'!BX53</f>
        <v>3971</v>
      </c>
      <c r="CF589" s="61">
        <f>'2017'!BY53</f>
        <v>72</v>
      </c>
      <c r="CG589" s="61">
        <f>'2017'!BZ53</f>
        <v>49</v>
      </c>
      <c r="CH589" s="61">
        <f>'2017'!CA53</f>
        <v>4</v>
      </c>
      <c r="CI589" s="61">
        <f>'2017'!CB53</f>
        <v>39</v>
      </c>
      <c r="CJ589" s="62">
        <f>'2017'!CC53</f>
        <v>0</v>
      </c>
      <c r="CK589" s="62">
        <f>'2017'!CD53</f>
        <v>0</v>
      </c>
      <c r="CL589" s="62">
        <f>'2017'!CE53</f>
        <v>1.3</v>
      </c>
      <c r="CM589" s="62">
        <f>'2017'!CF53</f>
        <v>4</v>
      </c>
      <c r="CN589" s="62">
        <f>'2017'!CG53</f>
        <v>7.8</v>
      </c>
      <c r="CO589" s="62">
        <f>'2017'!CH53</f>
        <v>0</v>
      </c>
      <c r="CP589" s="62">
        <f>'2017'!CI53</f>
        <v>14</v>
      </c>
      <c r="CQ589" s="62">
        <f>'2017'!CJ53</f>
        <v>1.4</v>
      </c>
      <c r="CR589" s="63">
        <f>'2017'!CK53</f>
        <v>97.5</v>
      </c>
      <c r="CS589" s="60">
        <f>'2017'!CL53</f>
        <v>560</v>
      </c>
      <c r="CT589" s="61">
        <f>'2017'!CM53</f>
        <v>3323</v>
      </c>
      <c r="CU589" s="61">
        <f>'2017'!CN53</f>
        <v>75</v>
      </c>
      <c r="CV589" s="61">
        <f>'2017'!CO53</f>
        <v>45</v>
      </c>
      <c r="CW589" s="61">
        <f>'2017'!CP53</f>
        <v>4</v>
      </c>
      <c r="CX589" s="61">
        <f>'2017'!CQ53</f>
        <v>25</v>
      </c>
      <c r="CY589" s="62">
        <f>'2017'!CR53</f>
        <v>0</v>
      </c>
      <c r="CZ589" s="62">
        <f>'2017'!CS53</f>
        <v>0</v>
      </c>
      <c r="DA589" s="62">
        <f>'2017'!CT53</f>
        <v>1.34</v>
      </c>
      <c r="DB589" s="62">
        <f>'2017'!CU53</f>
        <v>5</v>
      </c>
      <c r="DC589" s="62">
        <f>'2017'!CV53</f>
        <v>11.2</v>
      </c>
      <c r="DD589" s="62">
        <f>'2017'!CW53</f>
        <v>0</v>
      </c>
      <c r="DE589" s="62">
        <f>'2017'!CX53</f>
        <v>6.3</v>
      </c>
      <c r="DF589" s="62">
        <f>'2017'!CY53</f>
        <v>0.2</v>
      </c>
      <c r="DG589" s="63">
        <f>'2017'!CZ53</f>
        <v>98.4</v>
      </c>
      <c r="DH589" s="60">
        <f>'2017'!DA53</f>
        <v>333</v>
      </c>
      <c r="DI589" s="61">
        <f>'2017'!DB53</f>
        <v>3317</v>
      </c>
      <c r="DJ589" s="61">
        <f>'2017'!DC53</f>
        <v>53</v>
      </c>
      <c r="DK589" s="61">
        <f>'2017'!DD53</f>
        <v>26</v>
      </c>
      <c r="DL589" s="61">
        <f>'2017'!DE53</f>
        <v>1</v>
      </c>
      <c r="DM589" s="61">
        <f>'2017'!DF53</f>
        <v>25</v>
      </c>
      <c r="DN589" s="62">
        <f>'2017'!DG53</f>
        <v>0.52</v>
      </c>
      <c r="DO589" s="62">
        <f>'2017'!DH53</f>
        <v>1.02</v>
      </c>
      <c r="DP589" s="62">
        <f>'2017'!DI53</f>
        <v>0.98</v>
      </c>
      <c r="DQ589" s="62">
        <f>'2017'!DJ53</f>
        <v>5.7</v>
      </c>
      <c r="DR589" s="62">
        <f>'2017'!DK53</f>
        <v>10</v>
      </c>
      <c r="DS589" s="62">
        <f>'2017'!DL53</f>
        <v>0</v>
      </c>
      <c r="DT589" s="62">
        <f>'2017'!DM53</f>
        <v>10.3</v>
      </c>
      <c r="DU589" s="62">
        <f>'2017'!DN53</f>
        <v>1.9</v>
      </c>
      <c r="DV589" s="63">
        <f>'2017'!DO53</f>
        <v>86.9</v>
      </c>
    </row>
    <row r="590" spans="1:126" ht="15.75" customHeight="1" x14ac:dyDescent="0.2">
      <c r="A590" s="30">
        <f t="shared" si="67"/>
        <v>588</v>
      </c>
      <c r="B590" s="31">
        <f>'2021'!A49</f>
        <v>47</v>
      </c>
      <c r="C590" s="31">
        <v>2021</v>
      </c>
      <c r="D590" s="32" t="str">
        <f>'2021'!B49</f>
        <v>Tyler Vaughns</v>
      </c>
      <c r="E590" s="32" t="str" cm="1">
        <f t="array" ref="E590">_xlfn.IFS(F590&gt;12.5,"Cornerstone",AND(F590&gt;11.995,F590&lt;12.5),"Elite",AND(F590&gt;11,F590&lt;12.995),"Elite Upside",AND(F590&gt;=9.69,F590&lt;10.999),"Upside",AND(F590&gt;8.4,F590&lt;9.999),"Upside Lite",AND(F590&gt;7.25,F590&lt;8.999),"Outlier",AND(F590&gt;=6,F590&lt;7.25),"Outlier Lite",F590&lt;6.999,"Purgatory")</f>
        <v>Purgatory</v>
      </c>
      <c r="F590" s="33">
        <f>'2021'!C49</f>
        <v>3.0385714285714287</v>
      </c>
      <c r="G590" s="33">
        <f t="shared" si="68"/>
        <v>4.3</v>
      </c>
      <c r="H590" s="303">
        <f t="shared" si="69"/>
        <v>-3.0953336835659875</v>
      </c>
      <c r="I590" s="34" t="str">
        <f>'2021'!D49</f>
        <v>USC</v>
      </c>
      <c r="J590" s="35">
        <f>'2021'!E49</f>
        <v>5</v>
      </c>
      <c r="K590" s="36">
        <f>'2021'!F49</f>
        <v>35582</v>
      </c>
      <c r="L590" s="37">
        <f>'2021'!G49</f>
        <v>28.342465753424658</v>
      </c>
      <c r="M590" s="37" t="str">
        <f>'2021'!H49</f>
        <v>RS SR</v>
      </c>
      <c r="N590" s="37">
        <f>'2021'!I49</f>
        <v>23.926027397260274</v>
      </c>
      <c r="O590" s="37" t="str">
        <f>'2021'!J49</f>
        <v>Wide</v>
      </c>
      <c r="P590" s="37" t="str">
        <f>'2021'!K49</f>
        <v>BALL HOG</v>
      </c>
      <c r="Q590" s="37" t="str">
        <f>'2021'!L49</f>
        <v>Elite Separator</v>
      </c>
      <c r="R590" s="55">
        <f>'2021'!M49</f>
        <v>74</v>
      </c>
      <c r="S590" s="55">
        <f>'2021'!N49</f>
        <v>184</v>
      </c>
      <c r="T590" s="231">
        <f t="shared" si="70"/>
        <v>23.623940308508811</v>
      </c>
      <c r="U590" s="35">
        <f>'2021'!O49</f>
        <v>4.6900000000000004</v>
      </c>
      <c r="V590" s="56">
        <f>'2021'!P49</f>
        <v>0</v>
      </c>
      <c r="W590" s="57">
        <f>'2021'!Q49</f>
        <v>0</v>
      </c>
      <c r="X590" s="58">
        <f>'2021'!R49</f>
        <v>0.19326325848064979</v>
      </c>
      <c r="Y590" s="58">
        <f>'2021'!S49</f>
        <v>0.22549347607895617</v>
      </c>
      <c r="Z590" s="58">
        <f>'2021'!T49</f>
        <v>0.20893470790378008</v>
      </c>
      <c r="AA590" s="58">
        <f>'2021'!U49</f>
        <v>0.21189979123173278</v>
      </c>
      <c r="AB590" s="58">
        <f>'2021'!V49</f>
        <v>0.21869663365534447</v>
      </c>
      <c r="AC590" s="59">
        <f>'2021'!W49</f>
        <v>0.20776180197257724</v>
      </c>
      <c r="AD590" s="42">
        <f>'2021'!X49</f>
        <v>21.265753424657536</v>
      </c>
      <c r="AE590" s="43">
        <f>'2021'!Y49</f>
        <v>1.94</v>
      </c>
      <c r="AF590" s="43">
        <f>'2021'!Z49</f>
        <v>4</v>
      </c>
      <c r="AG590" s="43">
        <f>'2021'!AA49</f>
        <v>12</v>
      </c>
      <c r="AH590" s="43">
        <f>'2021'!AB49</f>
        <v>0.7</v>
      </c>
      <c r="AI590" s="43">
        <f>'2021'!AC49</f>
        <v>1.9</v>
      </c>
      <c r="AJ590" s="44">
        <f>'2021'!AD49</f>
        <v>3.8226600985221675E-2</v>
      </c>
      <c r="AK590" s="44">
        <f>'2021'!AE49</f>
        <v>0.19591133004926106</v>
      </c>
      <c r="AL590" s="45">
        <f>'2021'!AF49</f>
        <v>5.7000000000000002E-2</v>
      </c>
      <c r="AM590" s="46">
        <f t="shared" si="66"/>
        <v>0.375</v>
      </c>
      <c r="AN590" s="45">
        <f>'2021'!AG49</f>
        <v>0.98099999999999998</v>
      </c>
      <c r="AO590" s="45">
        <f>'2021'!AH49</f>
        <v>1.9E-2</v>
      </c>
      <c r="AP590" s="43">
        <f>'2021'!AI49</f>
        <v>76.060022196148594</v>
      </c>
      <c r="AQ590" s="47">
        <f>'2021'!AJ49</f>
        <v>76.837463315420479</v>
      </c>
      <c r="AR590" s="48">
        <f>'2021'!AK49</f>
        <v>5</v>
      </c>
      <c r="AS590" s="49">
        <f>'2021'!AL49</f>
        <v>4</v>
      </c>
      <c r="AT590" s="49">
        <f>'2021'!AM49</f>
        <v>3</v>
      </c>
      <c r="AU590" s="49">
        <f>'2021'!AN49</f>
        <v>1</v>
      </c>
      <c r="AV590" s="49">
        <f>'2021'!AO49</f>
        <v>4</v>
      </c>
      <c r="AW590" s="49">
        <f>'2021'!AP49</f>
        <v>2</v>
      </c>
      <c r="AX590" s="49">
        <f>'2021'!AQ49</f>
        <v>0</v>
      </c>
      <c r="AY590" s="50">
        <f>'2021'!AR49</f>
        <v>0</v>
      </c>
      <c r="AZ590" s="60">
        <f>'2021'!AS49</f>
        <v>0</v>
      </c>
      <c r="BA590" s="61">
        <f>'2021'!AT49</f>
        <v>3593</v>
      </c>
      <c r="BB590" s="61">
        <f>'2021'!AU49</f>
        <v>0</v>
      </c>
      <c r="BC590" s="61">
        <f>'2021'!AV49</f>
        <v>0</v>
      </c>
      <c r="BD590" s="61">
        <f>'2021'!AW49</f>
        <v>0</v>
      </c>
      <c r="BE590" s="61">
        <f>'2021'!AX49</f>
        <v>0</v>
      </c>
      <c r="BF590" s="62">
        <f>'2021'!AY49</f>
        <v>0</v>
      </c>
      <c r="BG590" s="62">
        <f>'2021'!AZ49</f>
        <v>0</v>
      </c>
      <c r="BH590" s="62">
        <f>'2021'!BA49</f>
        <v>0</v>
      </c>
      <c r="BI590" s="62">
        <f>'2021'!BB49</f>
        <v>0</v>
      </c>
      <c r="BJ590" s="62">
        <f>'2021'!BC49</f>
        <v>0</v>
      </c>
      <c r="BK590" s="62">
        <f>'2021'!BD49</f>
        <v>0</v>
      </c>
      <c r="BL590" s="62">
        <f>'2021'!BE49</f>
        <v>0</v>
      </c>
      <c r="BM590" s="62">
        <f>'2021'!BF49</f>
        <v>0</v>
      </c>
      <c r="BN590" s="63">
        <f>'2021'!BG49</f>
        <v>0</v>
      </c>
      <c r="BO590" s="60">
        <f>'2021'!BH49</f>
        <v>809</v>
      </c>
      <c r="BP590" s="61">
        <f>'2021'!BI49</f>
        <v>4186</v>
      </c>
      <c r="BQ590" s="61">
        <f>'2021'!BJ49</f>
        <v>77</v>
      </c>
      <c r="BR590" s="61">
        <f>'2021'!BK49</f>
        <v>57</v>
      </c>
      <c r="BS590" s="61">
        <f>'2021'!BL49</f>
        <v>5</v>
      </c>
      <c r="BT590" s="61">
        <f>'2021'!BM49</f>
        <v>26</v>
      </c>
      <c r="BU590" s="62">
        <f>'2021'!BN49</f>
        <v>1</v>
      </c>
      <c r="BV590" s="62">
        <f>'2021'!BO49</f>
        <v>1.74</v>
      </c>
      <c r="BW590" s="62">
        <f>'2021'!BP49</f>
        <v>1.95</v>
      </c>
      <c r="BX590" s="62">
        <f>'2021'!BQ49</f>
        <v>4.2</v>
      </c>
      <c r="BY590" s="62">
        <f>'2021'!BR49</f>
        <v>12.4</v>
      </c>
      <c r="BZ590" s="62">
        <f>'2021'!BW49</f>
        <v>90.9</v>
      </c>
      <c r="CA590" s="62">
        <f>'2021'!BX49</f>
        <v>1.7</v>
      </c>
      <c r="CB590" s="62">
        <f>'2021'!BY49</f>
        <v>85</v>
      </c>
      <c r="CC590" s="63">
        <f>'2021'!BZ49</f>
        <v>14.7</v>
      </c>
      <c r="CD590" s="60">
        <f>'2021'!CA49</f>
        <v>674</v>
      </c>
      <c r="CE590" s="61">
        <f>'2021'!CB49</f>
        <v>2989</v>
      </c>
      <c r="CF590" s="61">
        <f>'2021'!CC49</f>
        <v>97</v>
      </c>
      <c r="CG590" s="61">
        <f>'2021'!CD49</f>
        <v>58</v>
      </c>
      <c r="CH590" s="61">
        <f>'2021'!CE49</f>
        <v>6</v>
      </c>
      <c r="CI590" s="61">
        <f>'2021'!CF49</f>
        <v>18</v>
      </c>
      <c r="CJ590" s="62">
        <f>'2021'!CG49</f>
        <v>0.49</v>
      </c>
      <c r="CK590" s="62">
        <f>'2021'!CH49</f>
        <v>1.7</v>
      </c>
      <c r="CL590" s="62">
        <f>'2021'!CI49</f>
        <v>1.68</v>
      </c>
      <c r="CM590" s="62">
        <f>'2021'!CJ49</f>
        <v>3</v>
      </c>
      <c r="CN590" s="62">
        <f>'2021'!CK49</f>
        <v>12</v>
      </c>
      <c r="CO590" s="62">
        <f>'2021'!CP49</f>
        <v>40</v>
      </c>
      <c r="CP590" s="62">
        <f>'2021'!CQ49</f>
        <v>4.9000000000000004</v>
      </c>
      <c r="CQ590" s="62">
        <f>'2021'!CR49</f>
        <v>89</v>
      </c>
      <c r="CR590" s="63">
        <f>'2021'!CS49</f>
        <v>10.3</v>
      </c>
      <c r="CS590" s="60">
        <f>'2021'!CT49</f>
        <v>912</v>
      </c>
      <c r="CT590" s="61">
        <f>'2021'!CU49</f>
        <v>4365</v>
      </c>
      <c r="CU590" s="61">
        <f>'2021'!CV49</f>
        <v>108</v>
      </c>
      <c r="CV590" s="61">
        <f>'2021'!CW49</f>
        <v>74</v>
      </c>
      <c r="CW590" s="61">
        <f>'2021'!CX49</f>
        <v>6</v>
      </c>
      <c r="CX590" s="61">
        <f>'2021'!CY49</f>
        <v>35</v>
      </c>
      <c r="CY590" s="62">
        <f>'2021'!CZ49</f>
        <v>0.68</v>
      </c>
      <c r="CZ590" s="62">
        <f>'2021'!DA49</f>
        <v>1.9</v>
      </c>
      <c r="DA590" s="62">
        <f>'2021'!DB49</f>
        <v>1.85</v>
      </c>
      <c r="DB590" s="62">
        <f>'2021'!DC49</f>
        <v>2.9</v>
      </c>
      <c r="DC590" s="62">
        <f>'2021'!DD49</f>
        <v>12</v>
      </c>
      <c r="DD590" s="62">
        <f>'2021'!DI49</f>
        <v>54.2</v>
      </c>
      <c r="DE590" s="62">
        <f>'2021'!DJ49</f>
        <v>7.5</v>
      </c>
      <c r="DF590" s="62">
        <f>'2021'!DK49</f>
        <v>98.1</v>
      </c>
      <c r="DG590" s="63">
        <f>'2021'!DL49</f>
        <v>1.9</v>
      </c>
      <c r="DH590" s="60">
        <f>'2021'!DM49</f>
        <v>406</v>
      </c>
      <c r="DI590" s="61">
        <f>'2021'!DN49</f>
        <v>1916</v>
      </c>
      <c r="DJ590" s="61">
        <f>'2021'!DO49</f>
        <v>49</v>
      </c>
      <c r="DK590" s="61">
        <f>'2021'!DP49</f>
        <v>33</v>
      </c>
      <c r="DL590" s="61">
        <f>'2021'!DQ49</f>
        <v>3</v>
      </c>
      <c r="DM590" s="61">
        <f>'2021'!DR49</f>
        <v>17</v>
      </c>
      <c r="DN590" s="62">
        <f>'2021'!DS49</f>
        <v>0.7</v>
      </c>
      <c r="DO590" s="62">
        <f>'2021'!DT49</f>
        <v>1.54</v>
      </c>
      <c r="DP590" s="62">
        <f>'2021'!DU49</f>
        <v>1.94</v>
      </c>
      <c r="DQ590" s="62">
        <f>'2021'!DV49</f>
        <v>4</v>
      </c>
      <c r="DR590" s="62">
        <f>'2021'!DW49</f>
        <v>11.8</v>
      </c>
      <c r="DS590" s="62">
        <f>'2021'!EB49</f>
        <v>37.5</v>
      </c>
      <c r="DT590" s="62">
        <f>'2021'!EC49</f>
        <v>5.7</v>
      </c>
      <c r="DU590" s="62">
        <f>'2021'!ED49</f>
        <v>98.1</v>
      </c>
      <c r="DV590" s="63">
        <f>'2021'!EE49</f>
        <v>1.9</v>
      </c>
    </row>
    <row r="591" spans="1:126" ht="15.75" customHeight="1" x14ac:dyDescent="0.2">
      <c r="A591" s="30">
        <f t="shared" si="67"/>
        <v>589</v>
      </c>
      <c r="B591" s="31">
        <f>'2022'!A55</f>
        <v>53</v>
      </c>
      <c r="C591" s="31">
        <v>2022</v>
      </c>
      <c r="D591" s="32" t="str">
        <f>'2022'!B55</f>
        <v>Kaylon Geiger</v>
      </c>
      <c r="E591" s="32" t="str" cm="1">
        <f t="array" ref="E591">_xlfn.IFS(F591&gt;12.5,"Cornerstone",AND(F591&gt;11.995,F591&lt;12.5),"Elite",AND(F591&gt;11,F591&lt;12.995),"Elite Upside",AND(F591&gt;=9.69,F591&lt;10.999),"Upside",AND(F591&gt;8.4,F591&lt;9.999),"Upside Lite",AND(F591&gt;7.25,F591&lt;8.999),"Outlier",AND(F591&gt;=6,F591&lt;7.25),"Outlier Lite",F591&lt;6.999,"Purgatory")</f>
        <v>Purgatory</v>
      </c>
      <c r="F591" s="33">
        <f>'2022'!C55</f>
        <v>3.032857142857142</v>
      </c>
      <c r="G591" s="33">
        <f t="shared" si="68"/>
        <v>4.2</v>
      </c>
      <c r="H591" s="303">
        <f t="shared" si="69"/>
        <v>-3.098613423273878</v>
      </c>
      <c r="I591" s="34" t="str">
        <f>'2022'!D55</f>
        <v>Texas Tech</v>
      </c>
      <c r="J591" s="35">
        <f>'2022'!E55</f>
        <v>3</v>
      </c>
      <c r="K591" s="36">
        <f>'2022'!F55</f>
        <v>35735</v>
      </c>
      <c r="L591" s="37">
        <f>'2022'!G55</f>
        <v>27.923287671232877</v>
      </c>
      <c r="M591" s="37" t="str">
        <f>'2022'!H55</f>
        <v>RS SR</v>
      </c>
      <c r="N591" s="37">
        <f>'2022'!I55</f>
        <v>24.504109589041096</v>
      </c>
      <c r="O591" s="37" t="str">
        <f>'2022'!J55</f>
        <v>Hybrid</v>
      </c>
      <c r="P591" s="37" t="str">
        <f>'2022'!K55</f>
        <v>PROTO Z</v>
      </c>
      <c r="Q591" s="37" t="str">
        <f>'2022'!L55</f>
        <v>Poor Separator</v>
      </c>
      <c r="R591" s="55">
        <f>'2022'!M55</f>
        <v>70</v>
      </c>
      <c r="S591" s="55">
        <f>'2022'!N55</f>
        <v>181</v>
      </c>
      <c r="T591" s="231">
        <f t="shared" si="70"/>
        <v>25.970508185914326</v>
      </c>
      <c r="U591" s="35">
        <f>'2022'!O55</f>
        <v>4.5</v>
      </c>
      <c r="V591" s="56">
        <f>'2022'!P55</f>
        <v>0</v>
      </c>
      <c r="W591" s="57">
        <f>'2022'!Q55</f>
        <v>0</v>
      </c>
      <c r="X591" s="58">
        <f>'2022'!R55</f>
        <v>0</v>
      </c>
      <c r="Y591" s="58">
        <f>'2022'!S55</f>
        <v>0.23230441724321449</v>
      </c>
      <c r="Z591" s="58">
        <f>'2022'!T55</f>
        <v>0.23558897243107768</v>
      </c>
      <c r="AA591" s="58">
        <f>'2022'!U55</f>
        <v>0.16447368421052633</v>
      </c>
      <c r="AB591" s="58">
        <f>'2022'!V55</f>
        <v>0.200031328320802</v>
      </c>
      <c r="AC591" s="59">
        <f>'2022'!W55</f>
        <v>0.1900297619047619</v>
      </c>
      <c r="AD591" s="42">
        <f>'2022'!X55</f>
        <v>21.843835616438355</v>
      </c>
      <c r="AE591" s="43">
        <f>'2022'!Y55</f>
        <v>2.0699999999999998</v>
      </c>
      <c r="AF591" s="43">
        <f>'2022'!Z55</f>
        <v>6</v>
      </c>
      <c r="AG591" s="43">
        <f>'2022'!AA55</f>
        <v>12.6</v>
      </c>
      <c r="AH591" s="43">
        <f>'2022'!AB55</f>
        <v>0.69</v>
      </c>
      <c r="AI591" s="43">
        <f>'2022'!AC55</f>
        <v>1.78</v>
      </c>
      <c r="AJ591" s="44">
        <f>'2022'!AD55</f>
        <v>4.1599999999999998E-2</v>
      </c>
      <c r="AK591" s="44">
        <f>'2022'!AE55</f>
        <v>0.17280000000000001</v>
      </c>
      <c r="AL591" s="45">
        <f>'2022'!AF55</f>
        <v>2.2000000000000002E-2</v>
      </c>
      <c r="AM591" s="46">
        <f t="shared" si="66"/>
        <v>0.308</v>
      </c>
      <c r="AN591" s="45">
        <f>'2022'!AG55</f>
        <v>0.4425</v>
      </c>
      <c r="AO591" s="45">
        <f>'2022'!AH55</f>
        <v>0.54649999999999999</v>
      </c>
      <c r="AP591" s="43">
        <f>'2022'!AI55</f>
        <v>88.279225727785402</v>
      </c>
      <c r="AQ591" s="47">
        <f>'2022'!AJ55</f>
        <v>82.049240788176945</v>
      </c>
      <c r="AR591" s="48">
        <f>'2022'!AK55</f>
        <v>5</v>
      </c>
      <c r="AS591" s="49">
        <f>'2022'!AL55</f>
        <v>3</v>
      </c>
      <c r="AT591" s="49">
        <f>'2022'!AM55</f>
        <v>4</v>
      </c>
      <c r="AU591" s="49">
        <f>'2022'!AN55</f>
        <v>5</v>
      </c>
      <c r="AV591" s="49">
        <f>'2022'!AO55</f>
        <v>8</v>
      </c>
      <c r="AW591" s="49">
        <f>'2022'!AP55</f>
        <v>3</v>
      </c>
      <c r="AX591" s="49">
        <f>'2022'!AQ55</f>
        <v>0</v>
      </c>
      <c r="AY591" s="50">
        <f>'2022'!AR55</f>
        <v>0</v>
      </c>
      <c r="AZ591" s="60">
        <f>'2022'!AS55</f>
        <v>0</v>
      </c>
      <c r="BA591" s="61">
        <f>'2022'!AT55</f>
        <v>4338</v>
      </c>
      <c r="BB591" s="61">
        <f>'2022'!AU55</f>
        <v>0</v>
      </c>
      <c r="BC591" s="61">
        <f>'2022'!AV55</f>
        <v>0</v>
      </c>
      <c r="BD591" s="61">
        <f>'2022'!AW55</f>
        <v>0</v>
      </c>
      <c r="BE591" s="61">
        <f>'2022'!AX55</f>
        <v>0</v>
      </c>
      <c r="BF591" s="62">
        <f>'2022'!AY55</f>
        <v>0</v>
      </c>
      <c r="BG591" s="62">
        <f>'2022'!AZ55</f>
        <v>0</v>
      </c>
      <c r="BH591" s="62">
        <f>'2022'!BA55</f>
        <v>0</v>
      </c>
      <c r="BI591" s="62">
        <f>'2022'!BB55</f>
        <v>0</v>
      </c>
      <c r="BJ591" s="62">
        <f>'2022'!BC55</f>
        <v>0</v>
      </c>
      <c r="BK591" s="62">
        <f>'2022'!BH55</f>
        <v>0</v>
      </c>
      <c r="BL591" s="62">
        <f>'2022'!BI55</f>
        <v>0</v>
      </c>
      <c r="BM591" s="62">
        <f>'2022'!BJ55</f>
        <v>0</v>
      </c>
      <c r="BN591" s="63">
        <f>'2022'!BK55</f>
        <v>0</v>
      </c>
      <c r="BO591" s="60">
        <f>'2022'!BL55</f>
        <v>0</v>
      </c>
      <c r="BP591" s="61">
        <f>'2022'!BM55</f>
        <v>4231</v>
      </c>
      <c r="BQ591" s="61">
        <f>'2022'!BN55</f>
        <v>0</v>
      </c>
      <c r="BR591" s="61">
        <f>'2022'!BO55</f>
        <v>0</v>
      </c>
      <c r="BS591" s="61">
        <f>'2022'!BP55</f>
        <v>0</v>
      </c>
      <c r="BT591" s="61">
        <f>'2022'!BQ55</f>
        <v>0</v>
      </c>
      <c r="BU591" s="62">
        <f>'2022'!BR55</f>
        <v>0</v>
      </c>
      <c r="BV591" s="62">
        <f>'2022'!BS55</f>
        <v>0</v>
      </c>
      <c r="BW591" s="62">
        <f>'2022'!BT55</f>
        <v>0</v>
      </c>
      <c r="BX591" s="62">
        <f>'2022'!BU55</f>
        <v>0</v>
      </c>
      <c r="BY591" s="62">
        <f>'2022'!BV55</f>
        <v>0</v>
      </c>
      <c r="BZ591" s="62">
        <f>'2022'!CA55</f>
        <v>0</v>
      </c>
      <c r="CA591" s="62">
        <f>'2022'!CB55</f>
        <v>0</v>
      </c>
      <c r="CB591" s="62">
        <f>'2022'!CC55</f>
        <v>0</v>
      </c>
      <c r="CC591" s="63">
        <f>'2022'!CD55</f>
        <v>0</v>
      </c>
      <c r="CD591" s="60">
        <f>'2022'!CE55</f>
        <v>873</v>
      </c>
      <c r="CE591" s="61">
        <f>'2022'!CF55</f>
        <v>3758</v>
      </c>
      <c r="CF591" s="61">
        <f>'2022'!CG55</f>
        <v>101</v>
      </c>
      <c r="CG591" s="61">
        <f>'2022'!CH55</f>
        <v>77</v>
      </c>
      <c r="CH591" s="61">
        <f>'2022'!CI55</f>
        <v>5</v>
      </c>
      <c r="CI591" s="61">
        <f>'2022'!CJ55</f>
        <v>24</v>
      </c>
      <c r="CJ591" s="62">
        <f>'2022'!CK55</f>
        <v>0.69</v>
      </c>
      <c r="CK591" s="62">
        <f>'2022'!CL55</f>
        <v>1.78</v>
      </c>
      <c r="CL591" s="62">
        <f>'2022'!CM55</f>
        <v>2.1</v>
      </c>
      <c r="CM591" s="62">
        <f>'2022'!CN55</f>
        <v>6.7</v>
      </c>
      <c r="CN591" s="62">
        <f>'2022'!CO55</f>
        <v>7.3</v>
      </c>
      <c r="CO591" s="62">
        <f>'2022'!CT55</f>
        <v>26.3</v>
      </c>
      <c r="CP591" s="62">
        <f>'2022'!CU55</f>
        <v>2.5</v>
      </c>
      <c r="CQ591" s="62">
        <f>'2022'!CV55</f>
        <v>3</v>
      </c>
      <c r="CR591" s="63">
        <f>'2022'!CW55</f>
        <v>95.9</v>
      </c>
      <c r="CS591" s="60">
        <f>'2022'!CX55</f>
        <v>752</v>
      </c>
      <c r="CT591" s="61">
        <f>'2022'!CY55</f>
        <v>3192</v>
      </c>
      <c r="CU591" s="61">
        <f>'2022'!CZ55</f>
        <v>88</v>
      </c>
      <c r="CV591" s="61">
        <f>'2022'!DA55</f>
        <v>64</v>
      </c>
      <c r="CW591" s="61">
        <f>'2022'!DB55</f>
        <v>3</v>
      </c>
      <c r="CX591" s="61">
        <f>'2022'!DC55</f>
        <v>22</v>
      </c>
      <c r="CY591" s="62">
        <f>'2022'!DD55</f>
        <v>0.55000000000000004</v>
      </c>
      <c r="CZ591" s="62">
        <f>'2022'!DE55</f>
        <v>1.65</v>
      </c>
      <c r="DA591" s="62">
        <f>'2022'!DF55</f>
        <v>2.0699999999999998</v>
      </c>
      <c r="DB591" s="62">
        <f>'2022'!DG55</f>
        <v>6</v>
      </c>
      <c r="DC591" s="62">
        <f>'2022'!DH55</f>
        <v>8.3000000000000007</v>
      </c>
      <c r="DD591" s="62">
        <f>'2022'!DM55</f>
        <v>0</v>
      </c>
      <c r="DE591" s="62">
        <f>'2022'!DN55</f>
        <v>7.2</v>
      </c>
      <c r="DF591" s="62">
        <f>'2022'!DO55</f>
        <v>3.4</v>
      </c>
      <c r="DG591" s="63">
        <f>'2022'!DP55</f>
        <v>95.5</v>
      </c>
      <c r="DH591" s="60">
        <f>'2022'!DQ55</f>
        <v>550</v>
      </c>
      <c r="DI591" s="61">
        <f>'2022'!DR55</f>
        <v>3344</v>
      </c>
      <c r="DJ591" s="61">
        <f>'2022'!DS55</f>
        <v>67</v>
      </c>
      <c r="DK591" s="61">
        <f>'2022'!DT55</f>
        <v>45</v>
      </c>
      <c r="DL591" s="61">
        <f>'2022'!DU55</f>
        <v>1</v>
      </c>
      <c r="DM591" s="61">
        <f>'2022'!DV55</f>
        <v>18</v>
      </c>
      <c r="DN591" s="62">
        <f>'2022'!DW55</f>
        <v>0.41</v>
      </c>
      <c r="DO591" s="62">
        <f>'2022'!DX55</f>
        <v>1.37</v>
      </c>
      <c r="DP591" s="62">
        <f>'2022'!DY55</f>
        <v>1.76</v>
      </c>
      <c r="DQ591" s="62">
        <f>'2022'!DZ55</f>
        <v>4</v>
      </c>
      <c r="DR591" s="62">
        <f>'2022'!EA55</f>
        <v>12.6</v>
      </c>
      <c r="DS591" s="62">
        <f>'2022'!EF55</f>
        <v>30.8</v>
      </c>
      <c r="DT591" s="62">
        <f>'2022'!EG55</f>
        <v>2.2000000000000002</v>
      </c>
      <c r="DU591" s="62">
        <f>'2022'!EH55</f>
        <v>85.1</v>
      </c>
      <c r="DV591" s="63">
        <f>'2022'!EI55</f>
        <v>13.8</v>
      </c>
    </row>
    <row r="592" spans="1:126" ht="15.75" customHeight="1" x14ac:dyDescent="0.2">
      <c r="A592" s="30">
        <f t="shared" si="67"/>
        <v>590</v>
      </c>
      <c r="B592" s="31">
        <f>'2026 - WIP'!A62</f>
        <v>60</v>
      </c>
      <c r="C592" s="31">
        <v>2026</v>
      </c>
      <c r="D592" s="32" t="str">
        <f>'2026 - WIP'!B62</f>
        <v>Jayden McGowan</v>
      </c>
      <c r="E592" s="32" t="str" cm="1">
        <f t="array" ref="E592">_xlfn.IFS(F592&gt;12.5,"Cornerstone",AND(F592&gt;11.995,F592&lt;12.5),"Elite",AND(F592&gt;11,F592&lt;12.995),"Elite Upside",AND(F592&gt;=9.69,F592&lt;10.999),"Upside",AND(F592&gt;8.4,F592&lt;9.999),"Upside Lite",AND(F592&gt;7.25,F592&lt;8.999),"Outlier",AND(F592&gt;=6,F592&lt;7.25),"Outlier Lite",F592&lt;6.999,"Purgatory")</f>
        <v>Purgatory</v>
      </c>
      <c r="F592" s="33">
        <f>'2026 - WIP'!C62</f>
        <v>3.0271428571428567</v>
      </c>
      <c r="G592" s="33">
        <f t="shared" si="68"/>
        <v>4</v>
      </c>
      <c r="H592" s="303">
        <f t="shared" si="69"/>
        <v>-3.1018931629817685</v>
      </c>
      <c r="I592" s="34" t="str">
        <f>'2026 - WIP'!D62</f>
        <v>Charlotte</v>
      </c>
      <c r="J592" s="35">
        <f>'2026 - WIP'!E62</f>
        <v>10</v>
      </c>
      <c r="K592" s="36">
        <f>'2026 - WIP'!F62</f>
        <v>36678</v>
      </c>
      <c r="L592" s="37">
        <f>'2026 - WIP'!G62</f>
        <v>25.339726027397262</v>
      </c>
      <c r="M592" s="37" t="str">
        <f>'2026 - WIP'!H62</f>
        <v>SR</v>
      </c>
      <c r="N592" s="37">
        <f>'2026 - WIP'!I62</f>
        <v>25.920547945205481</v>
      </c>
      <c r="O592" s="37" t="str">
        <f>'2026 - WIP'!J62</f>
        <v>Hybrid</v>
      </c>
      <c r="P592" s="37" t="str">
        <f>'2026 - WIP'!K62</f>
        <v>SLOB</v>
      </c>
      <c r="Q592" s="37" t="str">
        <f>'2026 - WIP'!L62</f>
        <v>Poor Earner</v>
      </c>
      <c r="R592" s="35">
        <f>'2026 - WIP'!M62</f>
        <v>77</v>
      </c>
      <c r="S592" s="35">
        <f>'2026 - WIP'!N62</f>
        <v>220</v>
      </c>
      <c r="T592" s="231">
        <f t="shared" si="70"/>
        <v>26.087903752801939</v>
      </c>
      <c r="U592" s="35">
        <f>'2026 - WIP'!O62</f>
        <v>4.5</v>
      </c>
      <c r="V592" s="38">
        <f>'2026 - WIP'!P62</f>
        <v>0</v>
      </c>
      <c r="W592" s="57">
        <f>'2026 - WIP'!Q62</f>
        <v>0</v>
      </c>
      <c r="X592" s="58">
        <f>'2026 - WIP'!R62</f>
        <v>0.20466275137924894</v>
      </c>
      <c r="Y592" s="58">
        <f>'2026 - WIP'!S62</f>
        <v>0.14267620324839816</v>
      </c>
      <c r="Z592" s="58">
        <f>'2026 - WIP'!T62</f>
        <v>0</v>
      </c>
      <c r="AA592" s="58">
        <f>'2026 - WIP'!U62</f>
        <v>0</v>
      </c>
      <c r="AB592" s="58">
        <f>'2026 - WIP'!V62</f>
        <v>0.10233137568962447</v>
      </c>
      <c r="AC592" s="59">
        <f>'2026 - WIP'!W62</f>
        <v>7.1631962982737121E-2</v>
      </c>
      <c r="AD592" s="42">
        <f>'2026 - WIP'!X62</f>
        <v>22.265753424657536</v>
      </c>
      <c r="AE592" s="43">
        <f>'2026 - WIP'!Y62</f>
        <v>1.36</v>
      </c>
      <c r="AF592" s="43">
        <f>'2026 - WIP'!Z62</f>
        <v>6.1</v>
      </c>
      <c r="AG592" s="43">
        <f>'2026 - WIP'!AA62</f>
        <v>1</v>
      </c>
      <c r="AH592" s="43">
        <f>'2026 - WIP'!AB62</f>
        <v>0</v>
      </c>
      <c r="AI592" s="43">
        <f>'2026 - WIP'!AC62</f>
        <v>0</v>
      </c>
      <c r="AJ592" s="44">
        <f>'2026 - WIP'!AD62</f>
        <v>0</v>
      </c>
      <c r="AK592" s="44">
        <f>'2026 - WIP'!AE62</f>
        <v>0</v>
      </c>
      <c r="AL592" s="45">
        <f>'2026 - WIP'!AF62</f>
        <v>0</v>
      </c>
      <c r="AM592" s="46">
        <f t="shared" si="66"/>
        <v>0</v>
      </c>
      <c r="AN592" s="45">
        <f>'2026 - WIP'!AG62</f>
        <v>0.375</v>
      </c>
      <c r="AO592" s="45">
        <f>'2026 - WIP'!AH62</f>
        <v>0.625</v>
      </c>
      <c r="AP592" s="43">
        <f>'2026 - WIP'!AI62</f>
        <v>107.3007163542143</v>
      </c>
      <c r="AQ592" s="47">
        <f>'2026 - WIP'!AJ62</f>
        <v>115.05558383025723</v>
      </c>
      <c r="AR592" s="48">
        <f>'2026 - WIP'!AK62</f>
        <v>1</v>
      </c>
      <c r="AS592" s="49">
        <f>'2026 - WIP'!AL62</f>
        <v>2</v>
      </c>
      <c r="AT592" s="49">
        <f>'2026 - WIP'!AM62</f>
        <v>1</v>
      </c>
      <c r="AU592" s="49">
        <f>'2026 - WIP'!AN62</f>
        <v>5</v>
      </c>
      <c r="AV592" s="49">
        <f>'2026 - WIP'!AO62</f>
        <v>8</v>
      </c>
      <c r="AW592" s="49">
        <f>'2026 - WIP'!AP62</f>
        <v>9</v>
      </c>
      <c r="AX592" s="49">
        <f>'2026 - WIP'!AQ62</f>
        <v>0</v>
      </c>
      <c r="AY592" s="50">
        <f>'2026 - WIP'!AR62</f>
        <v>0</v>
      </c>
      <c r="AZ592" s="60">
        <f>'2026 - WIP'!AS62</f>
        <v>0</v>
      </c>
      <c r="BA592" s="61">
        <f>'2026 - WIP'!AT62</f>
        <v>1</v>
      </c>
      <c r="BB592" s="61">
        <f>'2026 - WIP'!AU62</f>
        <v>0</v>
      </c>
      <c r="BC592" s="61">
        <f>'2026 - WIP'!AV62</f>
        <v>0</v>
      </c>
      <c r="BD592" s="61">
        <f>'2026 - WIP'!AW62</f>
        <v>0</v>
      </c>
      <c r="BE592" s="61">
        <f>'2026 - WIP'!AX62</f>
        <v>0</v>
      </c>
      <c r="BF592" s="62">
        <f>'2026 - WIP'!AY62</f>
        <v>0</v>
      </c>
      <c r="BG592" s="62">
        <f>'2026 - WIP'!AZ62</f>
        <v>0</v>
      </c>
      <c r="BH592" s="62">
        <f>'2026 - WIP'!BA62</f>
        <v>0</v>
      </c>
      <c r="BI592" s="62">
        <f>'2026 - WIP'!BB62</f>
        <v>0</v>
      </c>
      <c r="BJ592" s="62">
        <f>'2026 - WIP'!BC62</f>
        <v>0</v>
      </c>
      <c r="BK592" s="62">
        <f>'2026 - WIP'!BH62</f>
        <v>0</v>
      </c>
      <c r="BL592" s="62">
        <f>'2026 - WIP'!BI62</f>
        <v>0</v>
      </c>
      <c r="BM592" s="62">
        <f>'2026 - WIP'!BJ62</f>
        <v>0</v>
      </c>
      <c r="BN592" s="63">
        <f>'2026 - WIP'!BK62</f>
        <v>0</v>
      </c>
      <c r="BO592" s="60">
        <f>'2026 - WIP'!BL62</f>
        <v>460</v>
      </c>
      <c r="BP592" s="61">
        <f>'2026 - WIP'!BM62</f>
        <v>2247.6000000000004</v>
      </c>
      <c r="BQ592" s="61">
        <f>'2026 - WIP'!BN62</f>
        <v>62</v>
      </c>
      <c r="BR592" s="61">
        <f>'2026 - WIP'!BO62</f>
        <v>45</v>
      </c>
      <c r="BS592" s="61">
        <f>'2026 - WIP'!BP62</f>
        <v>3</v>
      </c>
      <c r="BT592" s="61">
        <f>'2026 - WIP'!BQ62</f>
        <v>21.6</v>
      </c>
      <c r="BU592" s="62">
        <f>'2026 - WIP'!BR62</f>
        <v>0</v>
      </c>
      <c r="BV592" s="62">
        <f>'2026 - WIP'!BS62</f>
        <v>0</v>
      </c>
      <c r="BW592" s="62">
        <f>'2026 - WIP'!BT62</f>
        <v>1.83</v>
      </c>
      <c r="BX592" s="62">
        <f>'2026 - WIP'!BU62</f>
        <v>10</v>
      </c>
      <c r="BY592" s="62">
        <f>'2026 - WIP'!BV62</f>
        <v>4.0999999999999996</v>
      </c>
      <c r="BZ592" s="62">
        <f>'2026 - WIP'!CA62</f>
        <v>0</v>
      </c>
      <c r="CA592" s="62">
        <f>'2026 - WIP'!CB62</f>
        <v>6.3</v>
      </c>
      <c r="CB592" s="62">
        <f>'2026 - WIP'!CC62</f>
        <v>54.5</v>
      </c>
      <c r="CC592" s="63">
        <f>'2026 - WIP'!CD62</f>
        <v>42.9</v>
      </c>
      <c r="CD592" s="60">
        <f>'2026 - WIP'!CE62</f>
        <v>383</v>
      </c>
      <c r="CE592" s="61">
        <f>'2026 - WIP'!CF62</f>
        <v>2684.3999999999996</v>
      </c>
      <c r="CF592" s="61">
        <f>'2026 - WIP'!CG62</f>
        <v>58</v>
      </c>
      <c r="CG592" s="61">
        <f>'2026 - WIP'!CH62</f>
        <v>36</v>
      </c>
      <c r="CH592" s="61">
        <f>'2026 - WIP'!CI62</f>
        <v>0</v>
      </c>
      <c r="CI592" s="61">
        <f>'2026 - WIP'!CJ62</f>
        <v>22.799999999999997</v>
      </c>
      <c r="CJ592" s="62">
        <f>'2026 - WIP'!CK62</f>
        <v>0</v>
      </c>
      <c r="CK592" s="62">
        <f>'2026 - WIP'!CL62</f>
        <v>0</v>
      </c>
      <c r="CL592" s="62">
        <f>'2026 - WIP'!CM62</f>
        <v>1.36</v>
      </c>
      <c r="CM592" s="62">
        <f>'2026 - WIP'!CN62</f>
        <v>6.1</v>
      </c>
      <c r="CN592" s="62">
        <f>'2026 - WIP'!CO62</f>
        <v>8.3000000000000007</v>
      </c>
      <c r="CO592" s="62">
        <f>'2026 - WIP'!CT62</f>
        <v>50</v>
      </c>
      <c r="CP592" s="62">
        <f>'2026 - WIP'!CU62</f>
        <v>10</v>
      </c>
      <c r="CQ592" s="62">
        <f>'2026 - WIP'!CV62</f>
        <v>26.5</v>
      </c>
      <c r="CR592" s="63">
        <f>'2026 - WIP'!CW62</f>
        <v>68</v>
      </c>
      <c r="CS592" s="60">
        <f>'2026 - WIP'!CX62</f>
        <v>0</v>
      </c>
      <c r="CT592" s="61">
        <f>'2026 - WIP'!CY62</f>
        <v>2192.3000000000002</v>
      </c>
      <c r="CU592" s="61">
        <f>'2026 - WIP'!CZ62</f>
        <v>3</v>
      </c>
      <c r="CV592" s="61">
        <f>'2026 - WIP'!DA62</f>
        <v>2</v>
      </c>
      <c r="CW592" s="61">
        <f>'2026 - WIP'!DB62</f>
        <v>0</v>
      </c>
      <c r="CX592" s="61">
        <f>'2026 - WIP'!DC62</f>
        <v>16</v>
      </c>
      <c r="CY592" s="62">
        <f>'2026 - WIP'!DD62</f>
        <v>0</v>
      </c>
      <c r="CZ592" s="62">
        <f>'2026 - WIP'!DE62</f>
        <v>0</v>
      </c>
      <c r="DA592" s="62">
        <f>'2026 - WIP'!DF62</f>
        <v>0</v>
      </c>
      <c r="DB592" s="62">
        <f>'2026 - WIP'!DG62</f>
        <v>0</v>
      </c>
      <c r="DC592" s="62">
        <f>'2026 - WIP'!DH62</f>
        <v>1</v>
      </c>
      <c r="DD592" s="62">
        <f>'2026 - WIP'!DM62</f>
        <v>0</v>
      </c>
      <c r="DE592" s="62">
        <f>'2026 - WIP'!DN62</f>
        <v>0</v>
      </c>
      <c r="DF592" s="62">
        <f>'2026 - WIP'!DO62</f>
        <v>37.5</v>
      </c>
      <c r="DG592" s="63">
        <f>'2026 - WIP'!DP62</f>
        <v>62.5</v>
      </c>
      <c r="DH592" s="60">
        <f>'2026 - WIP'!DQ62</f>
        <v>0</v>
      </c>
      <c r="DI592" s="61">
        <f>'2026 - WIP'!DR62</f>
        <v>1</v>
      </c>
      <c r="DJ592" s="61">
        <f>'2026 - WIP'!DS62</f>
        <v>0</v>
      </c>
      <c r="DK592" s="61">
        <f>'2026 - WIP'!DT62</f>
        <v>0</v>
      </c>
      <c r="DL592" s="61">
        <f>'2026 - WIP'!DU62</f>
        <v>0</v>
      </c>
      <c r="DM592" s="61">
        <f>'2026 - WIP'!DV62</f>
        <v>0</v>
      </c>
      <c r="DN592" s="62">
        <f>'2026 - WIP'!DW62</f>
        <v>0</v>
      </c>
      <c r="DO592" s="62">
        <f>'2026 - WIP'!DX62</f>
        <v>0</v>
      </c>
      <c r="DP592" s="62">
        <f>'2026 - WIP'!DY62</f>
        <v>0</v>
      </c>
      <c r="DQ592" s="62">
        <f>'2026 - WIP'!DZ62</f>
        <v>0</v>
      </c>
      <c r="DR592" s="62">
        <f>'2026 - WIP'!EA62</f>
        <v>0</v>
      </c>
      <c r="DS592" s="62">
        <f>'2026 - WIP'!EF62</f>
        <v>0</v>
      </c>
      <c r="DT592" s="62">
        <f>'2026 - WIP'!EG62</f>
        <v>0</v>
      </c>
      <c r="DU592" s="62">
        <f>'2026 - WIP'!EH62</f>
        <v>0</v>
      </c>
      <c r="DV592" s="63">
        <f>'2026 - WIP'!EI62</f>
        <v>0</v>
      </c>
    </row>
    <row r="593" spans="1:126" ht="15.75" customHeight="1" x14ac:dyDescent="0.2">
      <c r="A593" s="30">
        <f t="shared" si="67"/>
        <v>591</v>
      </c>
      <c r="B593" s="31">
        <f>'2021'!A50</f>
        <v>48</v>
      </c>
      <c r="C593" s="31">
        <v>2021</v>
      </c>
      <c r="D593" s="32" t="str">
        <f>'2021'!B50</f>
        <v>Frank Darby</v>
      </c>
      <c r="E593" s="32" t="str" cm="1">
        <f t="array" ref="E593">_xlfn.IFS(F593&gt;12.5,"Cornerstone",AND(F593&gt;11.995,F593&lt;12.5),"Elite",AND(F593&gt;11,F593&lt;12.995),"Elite Upside",AND(F593&gt;=9.69,F593&lt;10.999),"Upside",AND(F593&gt;8.4,F593&lt;9.999),"Upside Lite",AND(F593&gt;7.25,F593&lt;8.999),"Outlier",AND(F593&gt;=6,F593&lt;7.25),"Outlier Lite",F593&lt;6.999,"Purgatory")</f>
        <v>Purgatory</v>
      </c>
      <c r="F593" s="33">
        <f>'2021'!C50</f>
        <v>3.0057142857142858</v>
      </c>
      <c r="G593" s="33">
        <f t="shared" si="68"/>
        <v>3.9</v>
      </c>
      <c r="H593" s="303">
        <f t="shared" si="69"/>
        <v>-3.114192186886358</v>
      </c>
      <c r="I593" s="34" t="str">
        <f>'2021'!D50</f>
        <v>Arizona State</v>
      </c>
      <c r="J593" s="35">
        <f>'2021'!E50</f>
        <v>5</v>
      </c>
      <c r="K593" s="36">
        <f>'2021'!F50</f>
        <v>35681</v>
      </c>
      <c r="L593" s="37">
        <f>'2021'!G50</f>
        <v>28.07123287671233</v>
      </c>
      <c r="M593" s="37" t="str">
        <f>'2021'!H50</f>
        <v>SR</v>
      </c>
      <c r="N593" s="37">
        <f>'2021'!I50</f>
        <v>23.654794520547945</v>
      </c>
      <c r="O593" s="37" t="str">
        <f>'2021'!J50</f>
        <v>Wide</v>
      </c>
      <c r="P593" s="37" t="str">
        <f>'2021'!K50</f>
        <v>DEEP</v>
      </c>
      <c r="Q593" s="37" t="str">
        <f>'2021'!L50</f>
        <v>Elite Separator</v>
      </c>
      <c r="R593" s="55">
        <f>'2021'!M50</f>
        <v>72</v>
      </c>
      <c r="S593" s="55">
        <f>'2021'!N50</f>
        <v>201</v>
      </c>
      <c r="T593" s="231">
        <f t="shared" si="70"/>
        <v>27.260198733360433</v>
      </c>
      <c r="U593" s="35">
        <f>'2021'!O50</f>
        <v>4.6100000000000003</v>
      </c>
      <c r="V593" s="56">
        <f>'2021'!P50</f>
        <v>6</v>
      </c>
      <c r="W593" s="57">
        <f>'2021'!Q50</f>
        <v>0</v>
      </c>
      <c r="X593" s="58">
        <f>'2021'!R50</f>
        <v>7.0397111913357402E-2</v>
      </c>
      <c r="Y593" s="58">
        <f>'2021'!S50</f>
        <v>0.13917355371900827</v>
      </c>
      <c r="Z593" s="58">
        <f>'2021'!T50</f>
        <v>0.19041731066460588</v>
      </c>
      <c r="AA593" s="58">
        <f>'2021'!U50</f>
        <v>5.9202059202059204E-2</v>
      </c>
      <c r="AB593" s="58">
        <f>'2021'!V50</f>
        <v>0.12480968493333254</v>
      </c>
      <c r="AC593" s="59">
        <f>'2021'!W50</f>
        <v>0.1185692006866659</v>
      </c>
      <c r="AD593" s="42" t="str">
        <f>'2021'!X50</f>
        <v>N/A</v>
      </c>
      <c r="AE593" s="43">
        <f>'2021'!Y50</f>
        <v>1.73</v>
      </c>
      <c r="AF593" s="43">
        <f>'2021'!Z50</f>
        <v>5.0999999999999996</v>
      </c>
      <c r="AG593" s="43">
        <f>'2021'!AA50</f>
        <v>18.100000000000001</v>
      </c>
      <c r="AH593" s="43">
        <f>'2021'!AB50</f>
        <v>0.66</v>
      </c>
      <c r="AI593" s="43">
        <f>'2021'!AC50</f>
        <v>1.69</v>
      </c>
      <c r="AJ593" s="44">
        <f>'2021'!AD50</f>
        <v>1.8260869565217389E-2</v>
      </c>
      <c r="AK593" s="44">
        <f>'2021'!AE50</f>
        <v>0.2008695652173913</v>
      </c>
      <c r="AL593" s="45">
        <f>'2021'!AF50</f>
        <v>0.14300000000000002</v>
      </c>
      <c r="AM593" s="46">
        <f t="shared" si="66"/>
        <v>1</v>
      </c>
      <c r="AN593" s="45">
        <f>'2021'!AG50</f>
        <v>0.94650000000000001</v>
      </c>
      <c r="AO593" s="45">
        <f>'2021'!AH50</f>
        <v>5.3500000000000006E-2</v>
      </c>
      <c r="AP593" s="43">
        <f>'2021'!AI50</f>
        <v>89.006628685664921</v>
      </c>
      <c r="AQ593" s="47">
        <f>'2021'!AJ50</f>
        <v>86.295885113836476</v>
      </c>
      <c r="AR593" s="48">
        <f>'2021'!AK50</f>
        <v>2</v>
      </c>
      <c r="AS593" s="49">
        <f>'2021'!AL50</f>
        <v>0</v>
      </c>
      <c r="AT593" s="49">
        <f>'2021'!AM50</f>
        <v>2</v>
      </c>
      <c r="AU593" s="49">
        <f>'2021'!AN50</f>
        <v>3</v>
      </c>
      <c r="AV593" s="49">
        <f>'2021'!AO50</f>
        <v>5</v>
      </c>
      <c r="AW593" s="49">
        <f>'2021'!AP50</f>
        <v>4</v>
      </c>
      <c r="AX593" s="49">
        <f>'2021'!AQ50</f>
        <v>2</v>
      </c>
      <c r="AY593" s="50">
        <f>'2021'!AR50</f>
        <v>0</v>
      </c>
      <c r="AZ593" s="60">
        <f>'2021'!AS50</f>
        <v>0</v>
      </c>
      <c r="BA593" s="61">
        <f>'2021'!AT50</f>
        <v>3111</v>
      </c>
      <c r="BB593" s="61">
        <f>'2021'!AU50</f>
        <v>0</v>
      </c>
      <c r="BC593" s="61">
        <f>'2021'!AV50</f>
        <v>0</v>
      </c>
      <c r="BD593" s="61">
        <f>'2021'!AW50</f>
        <v>0</v>
      </c>
      <c r="BE593" s="61">
        <f>'2021'!AX50</f>
        <v>0</v>
      </c>
      <c r="BF593" s="62">
        <f>'2021'!AY50</f>
        <v>0</v>
      </c>
      <c r="BG593" s="62">
        <f>'2021'!AZ50</f>
        <v>0</v>
      </c>
      <c r="BH593" s="62">
        <f>'2021'!BA50</f>
        <v>0</v>
      </c>
      <c r="BI593" s="62">
        <f>'2021'!BB50</f>
        <v>0</v>
      </c>
      <c r="BJ593" s="62">
        <f>'2021'!BC50</f>
        <v>0</v>
      </c>
      <c r="BK593" s="62">
        <f>'2021'!BD50</f>
        <v>0</v>
      </c>
      <c r="BL593" s="62">
        <f>'2021'!BE50</f>
        <v>0</v>
      </c>
      <c r="BM593" s="62">
        <f>'2021'!BF50</f>
        <v>0</v>
      </c>
      <c r="BN593" s="63">
        <f>'2021'!BG50</f>
        <v>0</v>
      </c>
      <c r="BO593" s="60">
        <f>'2021'!BH50</f>
        <v>234</v>
      </c>
      <c r="BP593" s="61">
        <f>'2021'!BI50</f>
        <v>3324</v>
      </c>
      <c r="BQ593" s="61">
        <f>'2021'!BJ50</f>
        <v>15</v>
      </c>
      <c r="BR593" s="61">
        <f>'2021'!BK50</f>
        <v>9</v>
      </c>
      <c r="BS593" s="61">
        <f>'2021'!BL50</f>
        <v>2</v>
      </c>
      <c r="BT593" s="61">
        <f>'2021'!BM50</f>
        <v>21</v>
      </c>
      <c r="BU593" s="62">
        <f>'2021'!BN50</f>
        <v>1.63</v>
      </c>
      <c r="BV593" s="62">
        <f>'2021'!BO50</f>
        <v>1.34</v>
      </c>
      <c r="BW593" s="62">
        <f>'2021'!BP50</f>
        <v>3.3</v>
      </c>
      <c r="BX593" s="62">
        <f>'2021'!BQ50</f>
        <v>3.6</v>
      </c>
      <c r="BY593" s="62">
        <f>'2021'!BR50</f>
        <v>26.2</v>
      </c>
      <c r="BZ593" s="62">
        <f>'2021'!BW50</f>
        <v>60</v>
      </c>
      <c r="CA593" s="62">
        <f>'2021'!BX50</f>
        <v>10</v>
      </c>
      <c r="CB593" s="62">
        <f>'2021'!BY50</f>
        <v>81.3</v>
      </c>
      <c r="CC593" s="63">
        <f>'2021'!BZ50</f>
        <v>18.8</v>
      </c>
      <c r="CD593" s="60">
        <f>'2021'!CA50</f>
        <v>421</v>
      </c>
      <c r="CE593" s="61">
        <f>'2021'!CB50</f>
        <v>3025</v>
      </c>
      <c r="CF593" s="61">
        <f>'2021'!CC50</f>
        <v>50</v>
      </c>
      <c r="CG593" s="61">
        <f>'2021'!CD50</f>
        <v>21</v>
      </c>
      <c r="CH593" s="61">
        <f>'2021'!CE50</f>
        <v>2</v>
      </c>
      <c r="CI593" s="61">
        <f>'2021'!CF50</f>
        <v>20</v>
      </c>
      <c r="CJ593" s="62">
        <f>'2021'!CG50</f>
        <v>0.9</v>
      </c>
      <c r="CK593" s="62">
        <f>'2021'!CH50</f>
        <v>1.64</v>
      </c>
      <c r="CL593" s="62">
        <f>'2021'!CI50</f>
        <v>1.59</v>
      </c>
      <c r="CM593" s="62">
        <f>'2021'!CJ50</f>
        <v>3.7</v>
      </c>
      <c r="CN593" s="62">
        <f>'2021'!CK50</f>
        <v>22.5</v>
      </c>
      <c r="CO593" s="62">
        <f>'2021'!CP50</f>
        <v>27.8</v>
      </c>
      <c r="CP593" s="62">
        <f>'2021'!CQ50</f>
        <v>16</v>
      </c>
      <c r="CQ593" s="62">
        <f>'2021'!CR50</f>
        <v>93.2</v>
      </c>
      <c r="CR593" s="63">
        <f>'2021'!CS50</f>
        <v>6.8</v>
      </c>
      <c r="CS593" s="60">
        <f>'2021'!CT50</f>
        <v>616</v>
      </c>
      <c r="CT593" s="61">
        <f>'2021'!CU50</f>
        <v>3235</v>
      </c>
      <c r="CU593" s="61">
        <f>'2021'!CV50</f>
        <v>55</v>
      </c>
      <c r="CV593" s="61">
        <f>'2021'!CW50</f>
        <v>31</v>
      </c>
      <c r="CW593" s="61">
        <f>'2021'!CX50</f>
        <v>8</v>
      </c>
      <c r="CX593" s="61">
        <f>'2021'!CY50</f>
        <v>21</v>
      </c>
      <c r="CY593" s="62">
        <f>'2021'!CZ50</f>
        <v>0.66</v>
      </c>
      <c r="CZ593" s="62">
        <f>'2021'!DA50</f>
        <v>1.69</v>
      </c>
      <c r="DA593" s="62">
        <f>'2021'!DB50</f>
        <v>1.73</v>
      </c>
      <c r="DB593" s="62">
        <f>'2021'!DC50</f>
        <v>5.0999999999999996</v>
      </c>
      <c r="DC593" s="62">
        <f>'2021'!DD50</f>
        <v>18.100000000000001</v>
      </c>
      <c r="DD593" s="62">
        <f>'2021'!DI50</f>
        <v>70</v>
      </c>
      <c r="DE593" s="62">
        <f>'2021'!DJ50</f>
        <v>11.4</v>
      </c>
      <c r="DF593" s="62">
        <f>'2021'!DK50</f>
        <v>92.6</v>
      </c>
      <c r="DG593" s="63">
        <f>'2021'!DL50</f>
        <v>7.4</v>
      </c>
      <c r="DH593" s="60">
        <f>'2021'!DM50</f>
        <v>46</v>
      </c>
      <c r="DI593" s="61">
        <f>'2021'!DN50</f>
        <v>777</v>
      </c>
      <c r="DJ593" s="61">
        <f>'2021'!DO50</f>
        <v>12</v>
      </c>
      <c r="DK593" s="61">
        <f>'2021'!DP50</f>
        <v>6</v>
      </c>
      <c r="DL593" s="61">
        <f>'2021'!DQ50</f>
        <v>1</v>
      </c>
      <c r="DM593" s="61">
        <f>'2021'!DR50</f>
        <v>5</v>
      </c>
      <c r="DN593" s="62">
        <f>'2021'!DS50</f>
        <v>0.24</v>
      </c>
      <c r="DO593" s="62">
        <f>'2021'!DT50</f>
        <v>0.78</v>
      </c>
      <c r="DP593" s="62">
        <f>'2021'!DU50</f>
        <v>0.84</v>
      </c>
      <c r="DQ593" s="62">
        <f>'2021'!DV50</f>
        <v>2.2999999999999998</v>
      </c>
      <c r="DR593" s="62">
        <f>'2021'!DW50</f>
        <v>13.3</v>
      </c>
      <c r="DS593" s="62">
        <f>'2021'!EB50</f>
        <v>100</v>
      </c>
      <c r="DT593" s="62">
        <f>'2021'!EC50</f>
        <v>14.3</v>
      </c>
      <c r="DU593" s="62">
        <f>'2021'!ED50</f>
        <v>96.7</v>
      </c>
      <c r="DV593" s="63">
        <f>'2021'!EE50</f>
        <v>3.3</v>
      </c>
    </row>
    <row r="594" spans="1:126" ht="15.75" customHeight="1" x14ac:dyDescent="0.2">
      <c r="A594" s="30">
        <f t="shared" si="67"/>
        <v>592</v>
      </c>
      <c r="B594" s="31">
        <f>'2022'!A56</f>
        <v>54</v>
      </c>
      <c r="C594" s="31">
        <v>2022</v>
      </c>
      <c r="D594" s="32" t="str">
        <f>'2022'!B56</f>
        <v>Demetris Robertson</v>
      </c>
      <c r="E594" s="32" t="str" cm="1">
        <f t="array" ref="E594">_xlfn.IFS(F594&gt;12.5,"Cornerstone",AND(F594&gt;11.995,F594&lt;12.5),"Elite",AND(F594&gt;11,F594&lt;12.995),"Elite Upside",AND(F594&gt;=9.69,F594&lt;10.999),"Upside",AND(F594&gt;8.4,F594&lt;9.999),"Upside Lite",AND(F594&gt;7.25,F594&lt;8.999),"Outlier",AND(F594&gt;=6,F594&lt;7.25),"Outlier Lite",F594&lt;6.999,"Purgatory")</f>
        <v>Purgatory</v>
      </c>
      <c r="F594" s="33">
        <f>'2022'!C56</f>
        <v>2.9657142857142862</v>
      </c>
      <c r="G594" s="33">
        <f t="shared" si="68"/>
        <v>3.6999999999999997</v>
      </c>
      <c r="H594" s="303">
        <f t="shared" si="69"/>
        <v>-3.1371503648415913</v>
      </c>
      <c r="I594" s="34" t="str">
        <f>'2022'!D56</f>
        <v>Auburn</v>
      </c>
      <c r="J594" s="35">
        <f>'2022'!E56</f>
        <v>1</v>
      </c>
      <c r="K594" s="36">
        <f>'2022'!F56</f>
        <v>35686</v>
      </c>
      <c r="L594" s="37">
        <f>'2022'!G56</f>
        <v>28.057534246575344</v>
      </c>
      <c r="M594" s="37" t="str">
        <f>'2022'!H56</f>
        <v>SR</v>
      </c>
      <c r="N594" s="37">
        <f>'2022'!I56</f>
        <v>24.638356164383563</v>
      </c>
      <c r="O594" s="37" t="str">
        <f>'2022'!J56</f>
        <v>Hybrid</v>
      </c>
      <c r="P594" s="37" t="str">
        <f>'2022'!K56</f>
        <v>PROTO Z</v>
      </c>
      <c r="Q594" s="37" t="str">
        <f>'2022'!L56</f>
        <v>Poor Earner</v>
      </c>
      <c r="R594" s="55">
        <f>'2022'!M56</f>
        <v>72</v>
      </c>
      <c r="S594" s="55">
        <f>'2022'!N56</f>
        <v>185</v>
      </c>
      <c r="T594" s="231">
        <f t="shared" si="70"/>
        <v>25.090232665033231</v>
      </c>
      <c r="U594" s="35">
        <f>'2022'!O56</f>
        <v>4.3499999999999996</v>
      </c>
      <c r="V594" s="56">
        <f>'2022'!P56</f>
        <v>0</v>
      </c>
      <c r="W594" s="57">
        <f>'2022'!Q56</f>
        <v>2.252977148374638E-2</v>
      </c>
      <c r="X594" s="58">
        <f>'2022'!R56</f>
        <v>0</v>
      </c>
      <c r="Y594" s="58">
        <f>'2022'!S56</f>
        <v>0.10666239590006406</v>
      </c>
      <c r="Z594" s="58">
        <f>'2022'!T56</f>
        <v>4.4017607042817125E-2</v>
      </c>
      <c r="AA594" s="58">
        <f>'2022'!U56</f>
        <v>0.15668055110541493</v>
      </c>
      <c r="AB594" s="58">
        <f>'2022'!V56</f>
        <v>0.15668055110541493</v>
      </c>
      <c r="AC594" s="59">
        <f>'2022'!W56</f>
        <v>0.15668055110541493</v>
      </c>
      <c r="AD594" s="42" t="str">
        <f>'2022'!X56</f>
        <v>N/A</v>
      </c>
      <c r="AE594" s="43">
        <f>'2022'!Y56</f>
        <v>1.86</v>
      </c>
      <c r="AF594" s="43">
        <f>'2022'!Z56</f>
        <v>4.5999999999999996</v>
      </c>
      <c r="AG594" s="43">
        <f>'2022'!AA56</f>
        <v>12</v>
      </c>
      <c r="AH594" s="43">
        <f>'2022'!AB56</f>
        <v>0.68</v>
      </c>
      <c r="AI594" s="43">
        <f>'2022'!AC56</f>
        <v>1.19</v>
      </c>
      <c r="AJ594" s="44">
        <f>'2022'!AD56</f>
        <v>3.6564417177914109E-2</v>
      </c>
      <c r="AK594" s="44">
        <f>'2022'!AE56</f>
        <v>0.15844580777096112</v>
      </c>
      <c r="AL594" s="45">
        <f>'2022'!AF56</f>
        <v>0.11900000000000001</v>
      </c>
      <c r="AM594" s="46">
        <f t="shared" si="66"/>
        <v>0.5</v>
      </c>
      <c r="AN594" s="45">
        <f>'2022'!AG56</f>
        <v>0.56499999999999995</v>
      </c>
      <c r="AO594" s="45">
        <f>'2022'!AH56</f>
        <v>0.4335</v>
      </c>
      <c r="AP594" s="43">
        <f>'2022'!AI56</f>
        <v>103.33434625429844</v>
      </c>
      <c r="AQ594" s="47">
        <f>'2022'!AJ56</f>
        <v>100.18724452722169</v>
      </c>
      <c r="AR594" s="48">
        <f>'2022'!AK56</f>
        <v>4</v>
      </c>
      <c r="AS594" s="49">
        <f>'2022'!AL56</f>
        <v>0</v>
      </c>
      <c r="AT594" s="49">
        <f>'2022'!AM56</f>
        <v>3</v>
      </c>
      <c r="AU594" s="49">
        <f>'2022'!AN56</f>
        <v>2</v>
      </c>
      <c r="AV594" s="49">
        <f>'2022'!AO56</f>
        <v>9</v>
      </c>
      <c r="AW594" s="49">
        <f>'2022'!AP56</f>
        <v>6</v>
      </c>
      <c r="AX594" s="49">
        <f>'2022'!AQ56</f>
        <v>0</v>
      </c>
      <c r="AY594" s="50">
        <f>'2022'!AR56</f>
        <v>0</v>
      </c>
      <c r="AZ594" s="60">
        <f>'2022'!AS56</f>
        <v>70</v>
      </c>
      <c r="BA594" s="61">
        <f>'2022'!AT56</f>
        <v>3107</v>
      </c>
      <c r="BB594" s="61">
        <f>'2022'!AU56</f>
        <v>17</v>
      </c>
      <c r="BC594" s="61">
        <f>'2022'!AV56</f>
        <v>7</v>
      </c>
      <c r="BD594" s="61">
        <f>'2022'!AW56</f>
        <v>0</v>
      </c>
      <c r="BE594" s="61">
        <f>'2022'!AX56</f>
        <v>19</v>
      </c>
      <c r="BF594" s="62">
        <f>'2022'!AY56</f>
        <v>0.04</v>
      </c>
      <c r="BG594" s="62">
        <f>'2022'!AZ56</f>
        <v>1.06</v>
      </c>
      <c r="BH594" s="62">
        <f>'2022'!BA56</f>
        <v>1.03</v>
      </c>
      <c r="BI594" s="62">
        <f>'2022'!BB56</f>
        <v>6</v>
      </c>
      <c r="BJ594" s="62">
        <f>'2022'!BC56</f>
        <v>12.7</v>
      </c>
      <c r="BK594" s="62">
        <f>'2022'!BH56</f>
        <v>0</v>
      </c>
      <c r="BL594" s="62">
        <f>'2022'!BI56</f>
        <v>12.5</v>
      </c>
      <c r="BM594" s="62">
        <f>'2022'!BJ56</f>
        <v>83.3</v>
      </c>
      <c r="BN594" s="63">
        <f>'2022'!BK56</f>
        <v>13.9</v>
      </c>
      <c r="BO594" s="60">
        <f>'2022'!BL56</f>
        <v>0</v>
      </c>
      <c r="BP594" s="61">
        <f>'2022'!BM56</f>
        <v>3165</v>
      </c>
      <c r="BQ594" s="61">
        <f>'2022'!BN56</f>
        <v>3</v>
      </c>
      <c r="BR594" s="61">
        <f>'2022'!BO56</f>
        <v>0</v>
      </c>
      <c r="BS594" s="61">
        <f>'2022'!BP56</f>
        <v>0</v>
      </c>
      <c r="BT594" s="61">
        <f>'2022'!BQ56</f>
        <v>0</v>
      </c>
      <c r="BU594" s="62">
        <f>'2022'!BR56</f>
        <v>1.3</v>
      </c>
      <c r="BV594" s="62">
        <f>'2022'!BS56</f>
        <v>0</v>
      </c>
      <c r="BW594" s="62">
        <f>'2022'!BT56</f>
        <v>0</v>
      </c>
      <c r="BX594" s="62">
        <f>'2022'!BU56</f>
        <v>0</v>
      </c>
      <c r="BY594" s="62">
        <f>'2022'!BV56</f>
        <v>0</v>
      </c>
      <c r="BZ594" s="62">
        <f>'2022'!CA56</f>
        <v>0</v>
      </c>
      <c r="CA594" s="62">
        <f>'2022'!CB56</f>
        <v>100</v>
      </c>
      <c r="CB594" s="62">
        <f>'2022'!CC56</f>
        <v>89.7</v>
      </c>
      <c r="CC594" s="63">
        <f>'2022'!CD56</f>
        <v>10.3</v>
      </c>
      <c r="CD594" s="60">
        <f>'2022'!CE56</f>
        <v>333</v>
      </c>
      <c r="CE594" s="61">
        <f>'2022'!CF56</f>
        <v>3122</v>
      </c>
      <c r="CF594" s="61">
        <f>'2022'!CG56</f>
        <v>50</v>
      </c>
      <c r="CG594" s="61">
        <f>'2022'!CH56</f>
        <v>30</v>
      </c>
      <c r="CH594" s="61">
        <f>'2022'!CI56</f>
        <v>3</v>
      </c>
      <c r="CI594" s="61">
        <f>'2022'!CJ56</f>
        <v>26</v>
      </c>
      <c r="CJ594" s="62">
        <f>'2022'!CK56</f>
        <v>0.33</v>
      </c>
      <c r="CK594" s="62">
        <f>'2022'!CL56</f>
        <v>0.87</v>
      </c>
      <c r="CL594" s="62">
        <f>'2022'!CM56</f>
        <v>1.42</v>
      </c>
      <c r="CM594" s="62">
        <f>'2022'!CN56</f>
        <v>4.9000000000000004</v>
      </c>
      <c r="CN594" s="62">
        <f>'2022'!CO56</f>
        <v>11.6</v>
      </c>
      <c r="CO594" s="62">
        <f>'2022'!CT56</f>
        <v>40</v>
      </c>
      <c r="CP594" s="62">
        <f>'2022'!CU56</f>
        <v>6.3</v>
      </c>
      <c r="CQ594" s="62">
        <f>'2022'!CV56</f>
        <v>9.6999999999999993</v>
      </c>
      <c r="CR594" s="63">
        <f>'2022'!CW56</f>
        <v>89.1</v>
      </c>
      <c r="CS594" s="60">
        <f>'2022'!CX56</f>
        <v>110</v>
      </c>
      <c r="CT594" s="61">
        <f>'2022'!CY56</f>
        <v>2499</v>
      </c>
      <c r="CU594" s="61">
        <f>'2022'!CZ56</f>
        <v>16</v>
      </c>
      <c r="CV594" s="61">
        <f>'2022'!DA56</f>
        <v>12</v>
      </c>
      <c r="CW594" s="61">
        <f>'2022'!DB56</f>
        <v>0</v>
      </c>
      <c r="CX594" s="61">
        <f>'2022'!DC56</f>
        <v>19</v>
      </c>
      <c r="CY594" s="62">
        <f>'2022'!DD56</f>
        <v>0.68</v>
      </c>
      <c r="CZ594" s="62">
        <f>'2022'!DE56</f>
        <v>0.53</v>
      </c>
      <c r="DA594" s="62">
        <f>'2022'!DF56</f>
        <v>1.86</v>
      </c>
      <c r="DB594" s="62">
        <f>'2022'!DG56</f>
        <v>4.5999999999999996</v>
      </c>
      <c r="DC594" s="62">
        <f>'2022'!DH56</f>
        <v>9.8000000000000007</v>
      </c>
      <c r="DD594" s="62">
        <f>'2022'!DM56</f>
        <v>100</v>
      </c>
      <c r="DE594" s="62">
        <f>'2022'!DN56</f>
        <v>7.7</v>
      </c>
      <c r="DF594" s="62">
        <f>'2022'!DO56</f>
        <v>37.5</v>
      </c>
      <c r="DG594" s="63">
        <f>'2022'!DP56</f>
        <v>62.5</v>
      </c>
      <c r="DH594" s="60">
        <f>'2022'!DQ56</f>
        <v>489</v>
      </c>
      <c r="DI594" s="61">
        <f>'2022'!DR56</f>
        <v>3121</v>
      </c>
      <c r="DJ594" s="61">
        <f>'2022'!DS56</f>
        <v>64</v>
      </c>
      <c r="DK594" s="61">
        <f>'2022'!DT56</f>
        <v>37</v>
      </c>
      <c r="DL594" s="61">
        <f>'2022'!DU56</f>
        <v>4</v>
      </c>
      <c r="DM594" s="61">
        <f>'2022'!DV56</f>
        <v>17</v>
      </c>
      <c r="DN594" s="62">
        <f>'2022'!DW56</f>
        <v>0.45</v>
      </c>
      <c r="DO594" s="62">
        <f>'2022'!DX56</f>
        <v>1.19</v>
      </c>
      <c r="DP594" s="62">
        <f>'2022'!DY56</f>
        <v>1.49</v>
      </c>
      <c r="DQ594" s="62">
        <f>'2022'!DZ56</f>
        <v>4.5999999999999996</v>
      </c>
      <c r="DR594" s="62">
        <f>'2022'!EA56</f>
        <v>12</v>
      </c>
      <c r="DS594" s="62">
        <f>'2022'!EF56</f>
        <v>50</v>
      </c>
      <c r="DT594" s="62">
        <f>'2022'!EG56</f>
        <v>11.9</v>
      </c>
      <c r="DU594" s="62">
        <f>'2022'!EH56</f>
        <v>75.5</v>
      </c>
      <c r="DV594" s="63">
        <f>'2022'!EI56</f>
        <v>24.2</v>
      </c>
    </row>
    <row r="595" spans="1:126" ht="15.75" customHeight="1" x14ac:dyDescent="0.2">
      <c r="A595" s="30">
        <f t="shared" si="67"/>
        <v>593</v>
      </c>
      <c r="B595" s="31">
        <f>'2020'!A53</f>
        <v>51</v>
      </c>
      <c r="C595" s="31">
        <v>2020</v>
      </c>
      <c r="D595" s="32" t="str">
        <f>'2020'!B53</f>
        <v>Lawrence Cager</v>
      </c>
      <c r="E595" s="32" t="str" cm="1">
        <f t="array" ref="E595">_xlfn.IFS(F595&gt;12.5,"Cornerstone",AND(F595&gt;11.995,F595&lt;12.5),"Elite",AND(F595&gt;11,F595&lt;12.995),"Elite Upside",AND(F595&gt;=9.69,F595&lt;10.999),"Upside",AND(F595&gt;8.4,F595&lt;9.999),"Upside Lite",AND(F595&gt;7.25,F595&lt;8.999),"Outlier",AND(F595&gt;=6,F595&lt;7.25),"Outlier Lite",F595&lt;6.999,"Purgatory")</f>
        <v>Purgatory</v>
      </c>
      <c r="F595" s="33">
        <f>'2020'!C53</f>
        <v>2.9371428571428568</v>
      </c>
      <c r="G595" s="33">
        <f t="shared" si="68"/>
        <v>3.5000000000000004</v>
      </c>
      <c r="H595" s="303">
        <f t="shared" si="69"/>
        <v>-3.1535490633810443</v>
      </c>
      <c r="I595" s="34" t="str">
        <f>'2020'!D53</f>
        <v>Georgia</v>
      </c>
      <c r="J595" s="35">
        <f>'2020'!E53</f>
        <v>1</v>
      </c>
      <c r="K595" s="36">
        <f>'2020'!F53</f>
        <v>35662</v>
      </c>
      <c r="L595" s="37">
        <f>'2020'!G53</f>
        <v>28.123287671232877</v>
      </c>
      <c r="M595" s="37" t="str">
        <f>'2020'!H53</f>
        <v>RS SR</v>
      </c>
      <c r="N595" s="37">
        <f>'2020'!I53</f>
        <v>22.69041095890411</v>
      </c>
      <c r="O595" s="37" t="str">
        <f>'2020'!J53</f>
        <v>Wide</v>
      </c>
      <c r="P595" s="37" t="str">
        <f>'2020'!K53</f>
        <v>SLOB</v>
      </c>
      <c r="Q595" s="37" t="str">
        <f>'2020'!L53</f>
        <v>Poor Separator</v>
      </c>
      <c r="R595" s="55">
        <f>'2020'!M53</f>
        <v>77</v>
      </c>
      <c r="S595" s="55">
        <f>'2020'!N53</f>
        <v>220</v>
      </c>
      <c r="T595" s="231">
        <f t="shared" si="70"/>
        <v>26.087903752801939</v>
      </c>
      <c r="U595" s="35">
        <f>'2020'!O53</f>
        <v>4.67</v>
      </c>
      <c r="V595" s="56">
        <f>'2020'!P53</f>
        <v>0</v>
      </c>
      <c r="W595" s="57">
        <f>'2020'!Q53</f>
        <v>1.943364797334814E-2</v>
      </c>
      <c r="X595" s="58">
        <f>'2020'!R53</f>
        <v>0</v>
      </c>
      <c r="Y595" s="58">
        <f>'2020'!S53</f>
        <v>7.516650808753568E-2</v>
      </c>
      <c r="Z595" s="58">
        <f>'2020'!T53</f>
        <v>0.17195402298850573</v>
      </c>
      <c r="AA595" s="58">
        <f>'2020'!U53</f>
        <v>0.15246636771300448</v>
      </c>
      <c r="AB595" s="58">
        <f>'2020'!V53</f>
        <v>0.16221019535075509</v>
      </c>
      <c r="AC595" s="59">
        <f>'2020'!W53</f>
        <v>0.16221019535075509</v>
      </c>
      <c r="AD595" s="42" t="str">
        <f>'2020'!X53</f>
        <v>N/A</v>
      </c>
      <c r="AE595" s="43">
        <f>'2020'!Y53</f>
        <v>3.33</v>
      </c>
      <c r="AF595" s="43">
        <f>'2020'!Z53</f>
        <v>3.5</v>
      </c>
      <c r="AG595" s="43">
        <f>'2020'!AA53</f>
        <v>17.2</v>
      </c>
      <c r="AH595" s="43">
        <f>'2020'!AB53</f>
        <v>1</v>
      </c>
      <c r="AI595" s="43">
        <f>'2020'!AC53</f>
        <v>1.9</v>
      </c>
      <c r="AJ595" s="44">
        <f>'2020'!AD53</f>
        <v>9.7941176470588226E-2</v>
      </c>
      <c r="AK595" s="44">
        <f>'2020'!AE53</f>
        <v>0.181890756302521</v>
      </c>
      <c r="AL595" s="45">
        <f>'2020'!AF53</f>
        <v>2.8999999999999998E-2</v>
      </c>
      <c r="AM595" s="46">
        <f t="shared" si="66"/>
        <v>0.85699999999999998</v>
      </c>
      <c r="AN595" s="45">
        <f>'2020'!AG53</f>
        <v>0.90349999999999997</v>
      </c>
      <c r="AO595" s="45">
        <f>'2020'!AH53</f>
        <v>9.6500000000000002E-2</v>
      </c>
      <c r="AP595" s="43">
        <f>'2020'!AI53</f>
        <v>92.509248765784321</v>
      </c>
      <c r="AQ595" s="47">
        <f>'2020'!AJ53</f>
        <v>99.195103146464504</v>
      </c>
      <c r="AR595" s="48">
        <f>'2020'!AK53</f>
        <v>4</v>
      </c>
      <c r="AS595" s="49">
        <f>'2020'!AL53</f>
        <v>0</v>
      </c>
      <c r="AT595" s="49">
        <f>'2020'!AM53</f>
        <v>6</v>
      </c>
      <c r="AU595" s="49">
        <f>'2020'!AN53</f>
        <v>0</v>
      </c>
      <c r="AV595" s="49">
        <f>'2020'!AO53</f>
        <v>4</v>
      </c>
      <c r="AW595" s="49">
        <f>'2020'!AP53</f>
        <v>6</v>
      </c>
      <c r="AX595" s="49">
        <f>'2020'!AQ53</f>
        <v>0</v>
      </c>
      <c r="AY595" s="50">
        <f>'2020'!AR53</f>
        <v>0</v>
      </c>
      <c r="AZ595" s="60">
        <f>'2020'!AS53</f>
        <v>70</v>
      </c>
      <c r="BA595" s="61">
        <f>'2020'!AT53</f>
        <v>3602</v>
      </c>
      <c r="BB595" s="61">
        <f>'2020'!AU53</f>
        <v>14</v>
      </c>
      <c r="BC595" s="61">
        <f>'2020'!AV53</f>
        <v>8</v>
      </c>
      <c r="BD595" s="61">
        <f>'2020'!AW53</f>
        <v>1</v>
      </c>
      <c r="BE595" s="61">
        <f>'2020'!AX53</f>
        <v>18</v>
      </c>
      <c r="BF595" s="62">
        <f>'2020'!AY53</f>
        <v>0</v>
      </c>
      <c r="BG595" s="62">
        <f>'2020'!AZ53</f>
        <v>0</v>
      </c>
      <c r="BH595" s="62">
        <f>'2020'!BA53</f>
        <v>0.8</v>
      </c>
      <c r="BI595" s="62">
        <f>'2020'!BB53</f>
        <v>2.4</v>
      </c>
      <c r="BJ595" s="62">
        <f>'2020'!BC53</f>
        <v>11.4</v>
      </c>
      <c r="BK595" s="62">
        <f>'2020'!BD53</f>
        <v>0</v>
      </c>
      <c r="BL595" s="62">
        <f>'2020'!BE53</f>
        <v>11.1</v>
      </c>
      <c r="BM595" s="62">
        <f>'2020'!BF53</f>
        <v>91.1</v>
      </c>
      <c r="BN595" s="63">
        <f>'2020'!BG53</f>
        <v>8.9</v>
      </c>
      <c r="BO595" s="60">
        <f>'2020'!BH53</f>
        <v>0</v>
      </c>
      <c r="BP595" s="61">
        <f>'2020'!BI53</f>
        <v>3564</v>
      </c>
      <c r="BQ595" s="61">
        <f>'2020'!BJ53</f>
        <v>0</v>
      </c>
      <c r="BR595" s="61">
        <f>'2020'!BK53</f>
        <v>0</v>
      </c>
      <c r="BS595" s="61">
        <f>'2020'!BL53</f>
        <v>0</v>
      </c>
      <c r="BT595" s="61">
        <f>'2020'!BM53</f>
        <v>0</v>
      </c>
      <c r="BU595" s="62">
        <f>'2020'!BN53</f>
        <v>0</v>
      </c>
      <c r="BV595" s="62">
        <f>'2020'!BO53</f>
        <v>0</v>
      </c>
      <c r="BW595" s="62">
        <f>'2020'!BP53</f>
        <v>0</v>
      </c>
      <c r="BX595" s="62">
        <f>'2020'!BQ53</f>
        <v>0</v>
      </c>
      <c r="BY595" s="62">
        <f>'2020'!BR53</f>
        <v>0</v>
      </c>
      <c r="BZ595" s="62">
        <f>'2020'!BS53</f>
        <v>0</v>
      </c>
      <c r="CA595" s="62">
        <f>'2020'!BT53</f>
        <v>0</v>
      </c>
      <c r="CB595" s="62">
        <f>'2020'!BU53</f>
        <v>0</v>
      </c>
      <c r="CC595" s="63">
        <f>'2020'!BV53</f>
        <v>0</v>
      </c>
      <c r="CD595" s="60">
        <f>'2020'!BW53</f>
        <v>237</v>
      </c>
      <c r="CE595" s="61">
        <f>'2020'!BX53</f>
        <v>3153</v>
      </c>
      <c r="CF595" s="61">
        <f>'2020'!BY53</f>
        <v>33</v>
      </c>
      <c r="CG595" s="61">
        <f>'2020'!BZ53</f>
        <v>16</v>
      </c>
      <c r="CH595" s="61">
        <f>'2020'!CA53</f>
        <v>3</v>
      </c>
      <c r="CI595" s="61">
        <f>'2020'!CB53</f>
        <v>26</v>
      </c>
      <c r="CJ595" s="62">
        <f>'2020'!CC53</f>
        <v>0.6</v>
      </c>
      <c r="CK595" s="62">
        <f>'2020'!CD53</f>
        <v>0.97</v>
      </c>
      <c r="CL595" s="62">
        <f>'2020'!CE53</f>
        <v>1.52</v>
      </c>
      <c r="CM595" s="62">
        <f>'2020'!CF53</f>
        <v>2.8</v>
      </c>
      <c r="CN595" s="62">
        <f>'2020'!CG53</f>
        <v>16</v>
      </c>
      <c r="CO595" s="62">
        <f>'2020'!CL53</f>
        <v>54.5</v>
      </c>
      <c r="CP595" s="62">
        <f>'2020'!CM53</f>
        <v>11.1</v>
      </c>
      <c r="CQ595" s="62">
        <f>'2020'!CN53</f>
        <v>98.8</v>
      </c>
      <c r="CR595" s="63">
        <f>'2020'!CO53</f>
        <v>1.2</v>
      </c>
      <c r="CS595" s="60">
        <f>'2020'!CP53</f>
        <v>374</v>
      </c>
      <c r="CT595" s="61">
        <f>'2020'!CQ53</f>
        <v>2175</v>
      </c>
      <c r="CU595" s="61">
        <f>'2020'!CR53</f>
        <v>45</v>
      </c>
      <c r="CV595" s="61">
        <f>'2020'!CS53</f>
        <v>21</v>
      </c>
      <c r="CW595" s="61">
        <f>'2020'!CT53</f>
        <v>6</v>
      </c>
      <c r="CX595" s="61">
        <f>'2020'!CU53</f>
        <v>19</v>
      </c>
      <c r="CY595" s="62">
        <f>'2020'!CV53</f>
        <v>0.97</v>
      </c>
      <c r="CZ595" s="62">
        <f>'2020'!CW53</f>
        <v>1.0900000000000001</v>
      </c>
      <c r="DA595" s="62">
        <f>'2020'!CX53</f>
        <v>1.36</v>
      </c>
      <c r="DB595" s="62">
        <f>'2020'!CY53</f>
        <v>3.4</v>
      </c>
      <c r="DC595" s="62">
        <f>'2020'!CZ53</f>
        <v>17.2</v>
      </c>
      <c r="DD595" s="62">
        <f>'2020'!DE53</f>
        <v>31.3</v>
      </c>
      <c r="DE595" s="62">
        <f>'2020'!DF53</f>
        <v>19.2</v>
      </c>
      <c r="DF595" s="62">
        <f>'2020'!DG53</f>
        <v>88</v>
      </c>
      <c r="DG595" s="63">
        <f>'2020'!DH53</f>
        <v>12</v>
      </c>
      <c r="DH595" s="60">
        <f>'2020'!DI53</f>
        <v>476</v>
      </c>
      <c r="DI595" s="61">
        <f>'2020'!DJ53</f>
        <v>3122</v>
      </c>
      <c r="DJ595" s="61">
        <f>'2020'!DK53</f>
        <v>40</v>
      </c>
      <c r="DK595" s="61">
        <f>'2020'!DL53</f>
        <v>33</v>
      </c>
      <c r="DL595" s="61">
        <f>'2020'!DM53</f>
        <v>4</v>
      </c>
      <c r="DM595" s="61">
        <f>'2020'!DN53</f>
        <v>26</v>
      </c>
      <c r="DN595" s="62">
        <f>'2020'!DO53</f>
        <v>1</v>
      </c>
      <c r="DO595" s="62">
        <f>'2020'!DP53</f>
        <v>1.9</v>
      </c>
      <c r="DP595" s="62">
        <f>'2020'!DQ53</f>
        <v>3.33</v>
      </c>
      <c r="DQ595" s="62">
        <f>'2020'!DR53</f>
        <v>3.5</v>
      </c>
      <c r="DR595" s="62">
        <f>'2020'!DS53</f>
        <v>13.7</v>
      </c>
      <c r="DS595" s="62">
        <f>'2020'!DX53</f>
        <v>85.7</v>
      </c>
      <c r="DT595" s="62">
        <f>'2020'!DY53</f>
        <v>2.9</v>
      </c>
      <c r="DU595" s="62">
        <f>'2020'!DZ53</f>
        <v>92.7</v>
      </c>
      <c r="DV595" s="63">
        <f>'2020'!EA53</f>
        <v>7.3</v>
      </c>
    </row>
    <row r="596" spans="1:126" ht="15.75" customHeight="1" x14ac:dyDescent="0.2">
      <c r="A596" s="30">
        <f t="shared" si="67"/>
        <v>594</v>
      </c>
      <c r="B596" s="31">
        <f>'2017'!A54</f>
        <v>52</v>
      </c>
      <c r="C596" s="31">
        <v>2017</v>
      </c>
      <c r="D596" s="32" t="str">
        <f>'2017'!B54</f>
        <v>Gabe Marks</v>
      </c>
      <c r="E596" s="32" t="str" cm="1">
        <f t="array" ref="E596">_xlfn.IFS(F596&gt;12.5,"Cornerstone",AND(F596&gt;11.995,F596&lt;12.5),"Elite",AND(F596&gt;11,F596&lt;12.995),"Elite Upside",AND(F596&gt;=9.69,F596&lt;10.999),"Upside",AND(F596&gt;8.4,F596&lt;9.999),"Upside Lite",AND(F596&gt;7.25,F596&lt;8.999),"Outlier",AND(F596&gt;=6,F596&lt;7.25),"Outlier Lite",F596&lt;6.999,"Purgatory")</f>
        <v>Purgatory</v>
      </c>
      <c r="F596" s="33">
        <f>'2017'!C54</f>
        <v>2.9242857142857139</v>
      </c>
      <c r="G596" s="33">
        <f t="shared" si="68"/>
        <v>3.4000000000000004</v>
      </c>
      <c r="H596" s="303">
        <f t="shared" si="69"/>
        <v>-3.160928477723798</v>
      </c>
      <c r="I596" s="34" t="str">
        <f>'2017'!D54</f>
        <v>Washington State</v>
      </c>
      <c r="J596" s="35">
        <f>'2017'!E54</f>
        <v>5</v>
      </c>
      <c r="K596" s="36">
        <f>'2017'!F54</f>
        <v>34552</v>
      </c>
      <c r="L596" s="37">
        <f>'2017'!G54</f>
        <v>31.164383561643834</v>
      </c>
      <c r="M596" s="37" t="str">
        <f>'2017'!H54</f>
        <v>SR</v>
      </c>
      <c r="N596" s="37">
        <f>'2017'!I54</f>
        <v>22.739726027397261</v>
      </c>
      <c r="O596" s="37" t="str">
        <f>'2017'!J54</f>
        <v>Wide</v>
      </c>
      <c r="P596" s="37" t="str">
        <f>'2017'!K54</f>
        <v>BALL HOG</v>
      </c>
      <c r="Q596" s="37" t="str">
        <f>'2017'!L54</f>
        <v>N/A</v>
      </c>
      <c r="R596" s="55">
        <f>'2017'!M54</f>
        <v>71</v>
      </c>
      <c r="S596" s="55">
        <f>'2017'!N54</f>
        <v>175</v>
      </c>
      <c r="T596" s="231">
        <f t="shared" si="70"/>
        <v>24.407275555277163</v>
      </c>
      <c r="U596" s="37">
        <f>'2017'!O54</f>
        <v>4.5599999999999996</v>
      </c>
      <c r="V596" s="56">
        <f>'2017'!P54</f>
        <v>0</v>
      </c>
      <c r="W596" s="57">
        <f>'2017'!Q54</f>
        <v>0.14123581336696092</v>
      </c>
      <c r="X596" s="58">
        <f>'2017'!R54</f>
        <v>0.16868729096989968</v>
      </c>
      <c r="Y596" s="58">
        <f>'2017'!S54</f>
        <v>0</v>
      </c>
      <c r="Z596" s="58">
        <f>'2017'!T54</f>
        <v>0.2356196876853133</v>
      </c>
      <c r="AA596" s="58">
        <f>'2017'!U54</f>
        <v>0.18968809675366008</v>
      </c>
      <c r="AB596" s="58">
        <f>'2017'!V54</f>
        <v>0.21265389221948669</v>
      </c>
      <c r="AC596" s="59">
        <f>'2017'!W54</f>
        <v>0.20202119760851234</v>
      </c>
      <c r="AD596" s="42">
        <f>'2017'!X54</f>
        <v>21.082191780821919</v>
      </c>
      <c r="AE596" s="43">
        <f>'2017'!Y54</f>
        <v>1.74</v>
      </c>
      <c r="AF596" s="43">
        <f>'2017'!Z54</f>
        <v>4.9000000000000004</v>
      </c>
      <c r="AG596" s="43">
        <f>'2017'!AA54</f>
        <v>10.7</v>
      </c>
      <c r="AH596" s="43">
        <f>'2017'!AB54</f>
        <v>0.45</v>
      </c>
      <c r="AI596" s="43">
        <f>'2017'!AC54</f>
        <v>1.35</v>
      </c>
      <c r="AJ596" s="44" t="str">
        <f>'2017'!AD54</f>
        <v>N/A</v>
      </c>
      <c r="AK596" s="44" t="str">
        <f>'2017'!AE54</f>
        <v>N/A</v>
      </c>
      <c r="AL596" s="45">
        <f>'2017'!AF54</f>
        <v>4.2999999999999997E-2</v>
      </c>
      <c r="AM596" s="46">
        <f t="shared" si="66"/>
        <v>0</v>
      </c>
      <c r="AN596" s="45">
        <f>'2017'!AG54</f>
        <v>0.86900000000000011</v>
      </c>
      <c r="AO596" s="45">
        <f>'2017'!AH54</f>
        <v>9.7000000000000003E-2</v>
      </c>
      <c r="AP596" s="43">
        <f>'2017'!AI54</f>
        <v>80.948475421705638</v>
      </c>
      <c r="AQ596" s="47">
        <f>'2017'!AJ54</f>
        <v>76.853772091576616</v>
      </c>
      <c r="AR596" s="48">
        <f>'2017'!AK54</f>
        <v>5</v>
      </c>
      <c r="AS596" s="49">
        <f>'2017'!AL54</f>
        <v>4</v>
      </c>
      <c r="AT596" s="49">
        <f>'2017'!AM54</f>
        <v>2</v>
      </c>
      <c r="AU596" s="49">
        <f>'2017'!AN54</f>
        <v>2</v>
      </c>
      <c r="AV596" s="49">
        <f>'2017'!AO54</f>
        <v>6</v>
      </c>
      <c r="AW596" s="49">
        <f>'2017'!AP54</f>
        <v>2</v>
      </c>
      <c r="AX596" s="49">
        <f>'2017'!AQ54</f>
        <v>0</v>
      </c>
      <c r="AY596" s="50">
        <f>'2017'!AR54</f>
        <v>0</v>
      </c>
      <c r="AZ596" s="60">
        <f>'2017'!AS54</f>
        <v>560</v>
      </c>
      <c r="BA596" s="61">
        <f>'2017'!AT54</f>
        <v>3965</v>
      </c>
      <c r="BB596" s="61">
        <f>'2017'!AU54</f>
        <v>0</v>
      </c>
      <c r="BC596" s="61">
        <f>'2017'!AV54</f>
        <v>49</v>
      </c>
      <c r="BD596" s="61">
        <f>'2017'!AW54</f>
        <v>2</v>
      </c>
      <c r="BE596" s="61">
        <f>'2017'!AX54</f>
        <v>23</v>
      </c>
      <c r="BF596" s="62">
        <f>'2017'!AY54</f>
        <v>0</v>
      </c>
      <c r="BG596" s="62">
        <f>'2017'!AZ54</f>
        <v>0</v>
      </c>
      <c r="BH596" s="62">
        <f>'2017'!BA54</f>
        <v>0</v>
      </c>
      <c r="BI596" s="62">
        <f>'2017'!BB54</f>
        <v>0</v>
      </c>
      <c r="BJ596" s="62">
        <f>'2017'!BC54</f>
        <v>0</v>
      </c>
      <c r="BK596" s="62">
        <f>'2017'!BD54</f>
        <v>0</v>
      </c>
      <c r="BL596" s="62">
        <f>'2017'!BE54</f>
        <v>0</v>
      </c>
      <c r="BM596" s="62">
        <f>'2017'!BF54</f>
        <v>0</v>
      </c>
      <c r="BN596" s="63">
        <f>'2017'!BG54</f>
        <v>0</v>
      </c>
      <c r="BO596" s="60">
        <f>'2017'!BH54</f>
        <v>807</v>
      </c>
      <c r="BP596" s="61">
        <f>'2017'!BI54</f>
        <v>4784</v>
      </c>
      <c r="BQ596" s="61">
        <f>'2017'!BJ54</f>
        <v>0</v>
      </c>
      <c r="BR596" s="61">
        <f>'2017'!BK54</f>
        <v>74</v>
      </c>
      <c r="BS596" s="61">
        <f>'2017'!BL54</f>
        <v>7</v>
      </c>
      <c r="BT596" s="61">
        <f>'2017'!BM54</f>
        <v>36</v>
      </c>
      <c r="BU596" s="62">
        <f>'2017'!BN54</f>
        <v>0</v>
      </c>
      <c r="BV596" s="62">
        <f>'2017'!BO54</f>
        <v>0</v>
      </c>
      <c r="BW596" s="62">
        <f>'2017'!BP54</f>
        <v>0</v>
      </c>
      <c r="BX596" s="62">
        <f>'2017'!BQ54</f>
        <v>0</v>
      </c>
      <c r="BY596" s="62">
        <f>'2017'!BR54</f>
        <v>0</v>
      </c>
      <c r="BZ596" s="62">
        <f>'2017'!BS54</f>
        <v>0</v>
      </c>
      <c r="CA596" s="62">
        <f>'2017'!BT54</f>
        <v>0</v>
      </c>
      <c r="CB596" s="62">
        <f>'2017'!BU54</f>
        <v>0</v>
      </c>
      <c r="CC596" s="63">
        <f>'2017'!BV54</f>
        <v>0</v>
      </c>
      <c r="CD596" s="60">
        <f>'2017'!BW54</f>
        <v>0</v>
      </c>
      <c r="CE596" s="61">
        <f>'2017'!BX54</f>
        <v>5732</v>
      </c>
      <c r="CF596" s="61">
        <f>'2017'!BY54</f>
        <v>0</v>
      </c>
      <c r="CG596" s="61">
        <f>'2017'!BZ54</f>
        <v>0</v>
      </c>
      <c r="CH596" s="61">
        <f>'2017'!CA54</f>
        <v>0</v>
      </c>
      <c r="CI596" s="61">
        <f>'2017'!CB54</f>
        <v>45</v>
      </c>
      <c r="CJ596" s="62">
        <f>'2017'!CC54</f>
        <v>0</v>
      </c>
      <c r="CK596" s="62">
        <f>'2017'!CD54</f>
        <v>0</v>
      </c>
      <c r="CL596" s="62">
        <f>'2017'!CE54</f>
        <v>0</v>
      </c>
      <c r="CM596" s="62">
        <f>'2017'!CF54</f>
        <v>0</v>
      </c>
      <c r="CN596" s="62">
        <f>'2017'!CG54</f>
        <v>0</v>
      </c>
      <c r="CO596" s="62">
        <f>'2017'!CH54</f>
        <v>0</v>
      </c>
      <c r="CP596" s="62">
        <f>'2017'!CI54</f>
        <v>0</v>
      </c>
      <c r="CQ596" s="62">
        <f>'2017'!CJ54</f>
        <v>0</v>
      </c>
      <c r="CR596" s="63">
        <f>'2017'!CK54</f>
        <v>0</v>
      </c>
      <c r="CS596" s="60">
        <f>'2017'!CL54</f>
        <v>1192</v>
      </c>
      <c r="CT596" s="61">
        <f>'2017'!CM54</f>
        <v>5059</v>
      </c>
      <c r="CU596" s="61">
        <f>'2017'!CN54</f>
        <v>148</v>
      </c>
      <c r="CV596" s="61">
        <f>'2017'!CO54</f>
        <v>103</v>
      </c>
      <c r="CW596" s="61">
        <f>'2017'!CP54</f>
        <v>15</v>
      </c>
      <c r="CX596" s="61">
        <f>'2017'!CQ54</f>
        <v>41</v>
      </c>
      <c r="CY596" s="62">
        <f>'2017'!CR54</f>
        <v>0</v>
      </c>
      <c r="CZ596" s="62">
        <f>'2017'!CS54</f>
        <v>0</v>
      </c>
      <c r="DA596" s="62">
        <f>'2017'!CT54</f>
        <v>1.74</v>
      </c>
      <c r="DB596" s="62">
        <f>'2017'!CU54</f>
        <v>4.9000000000000004</v>
      </c>
      <c r="DC596" s="62">
        <f>'2017'!CV54</f>
        <v>8.9</v>
      </c>
      <c r="DD596" s="62">
        <f>'2017'!CW54</f>
        <v>0</v>
      </c>
      <c r="DE596" s="62">
        <f>'2017'!CX54</f>
        <v>5.5</v>
      </c>
      <c r="DF596" s="62">
        <f>'2017'!CY54</f>
        <v>92.9</v>
      </c>
      <c r="DG596" s="63">
        <f>'2017'!CZ54</f>
        <v>7.1</v>
      </c>
      <c r="DH596" s="60">
        <f>'2017'!DA54</f>
        <v>894</v>
      </c>
      <c r="DI596" s="61">
        <f>'2017'!DB54</f>
        <v>4713</v>
      </c>
      <c r="DJ596" s="61">
        <f>'2017'!DC54</f>
        <v>130</v>
      </c>
      <c r="DK596" s="61">
        <f>'2017'!DD54</f>
        <v>89</v>
      </c>
      <c r="DL596" s="61">
        <f>'2017'!DE54</f>
        <v>13</v>
      </c>
      <c r="DM596" s="61">
        <f>'2017'!DF54</f>
        <v>40</v>
      </c>
      <c r="DN596" s="62">
        <f>'2017'!DG54</f>
        <v>0.45</v>
      </c>
      <c r="DO596" s="62">
        <f>'2017'!DH54</f>
        <v>1.35</v>
      </c>
      <c r="DP596" s="62">
        <f>'2017'!DI54</f>
        <v>1.67</v>
      </c>
      <c r="DQ596" s="62">
        <f>'2017'!DJ54</f>
        <v>3.6</v>
      </c>
      <c r="DR596" s="62">
        <f>'2017'!DK54</f>
        <v>10.7</v>
      </c>
      <c r="DS596" s="62">
        <f>'2017'!DL54</f>
        <v>0</v>
      </c>
      <c r="DT596" s="62">
        <f>'2017'!DM54</f>
        <v>4.3</v>
      </c>
      <c r="DU596" s="62">
        <f>'2017'!DN54</f>
        <v>86.9</v>
      </c>
      <c r="DV596" s="63">
        <f>'2017'!DO54</f>
        <v>12.3</v>
      </c>
    </row>
    <row r="597" spans="1:126" ht="15.75" customHeight="1" x14ac:dyDescent="0.2">
      <c r="A597" s="30">
        <f t="shared" si="67"/>
        <v>595</v>
      </c>
      <c r="B597" s="31">
        <f>'2022'!A57</f>
        <v>55</v>
      </c>
      <c r="C597" s="31">
        <v>2022</v>
      </c>
      <c r="D597" s="32" t="str">
        <f>'2022'!B57</f>
        <v>Kalil Pimpleton</v>
      </c>
      <c r="E597" s="32" t="str" cm="1">
        <f t="array" ref="E597">_xlfn.IFS(F597&gt;12.5,"Cornerstone",AND(F597&gt;11.995,F597&lt;12.5),"Elite",AND(F597&gt;11,F597&lt;12.995),"Elite Upside",AND(F597&gt;=9.69,F597&lt;10.999),"Upside",AND(F597&gt;8.4,F597&lt;9.999),"Upside Lite",AND(F597&gt;7.25,F597&lt;8.999),"Outlier",AND(F597&gt;=6,F597&lt;7.25),"Outlier Lite",F597&lt;6.999,"Purgatory")</f>
        <v>Purgatory</v>
      </c>
      <c r="F597" s="33">
        <f>'2022'!C57</f>
        <v>2.9228571428571426</v>
      </c>
      <c r="G597" s="33">
        <f t="shared" si="68"/>
        <v>3.2</v>
      </c>
      <c r="H597" s="303">
        <f t="shared" si="69"/>
        <v>-3.1617484126507707</v>
      </c>
      <c r="I597" s="34" t="str">
        <f>'2022'!D57</f>
        <v>Central Michigan</v>
      </c>
      <c r="J597" s="35">
        <f>'2022'!E57</f>
        <v>9</v>
      </c>
      <c r="K597" s="36">
        <f>'2022'!F57</f>
        <v>35835</v>
      </c>
      <c r="L597" s="37">
        <f>'2022'!G57</f>
        <v>27.649315068493152</v>
      </c>
      <c r="M597" s="37" t="str">
        <f>'2022'!H57</f>
        <v>SR</v>
      </c>
      <c r="N597" s="37">
        <f>'2022'!I57</f>
        <v>24.230136986301371</v>
      </c>
      <c r="O597" s="37" t="str">
        <f>'2022'!J57</f>
        <v>Slot</v>
      </c>
      <c r="P597" s="37" t="str">
        <f>'2022'!K57</f>
        <v>PROTO Z</v>
      </c>
      <c r="Q597" s="37" t="str">
        <f>'2022'!L57</f>
        <v>Elite Earner</v>
      </c>
      <c r="R597" s="55">
        <f>'2022'!M57</f>
        <v>69</v>
      </c>
      <c r="S597" s="55">
        <f>'2022'!N57</f>
        <v>175</v>
      </c>
      <c r="T597" s="231">
        <f t="shared" si="70"/>
        <v>25.842696087828642</v>
      </c>
      <c r="U597" s="35">
        <f>'2022'!O57</f>
        <v>4.5599999999999996</v>
      </c>
      <c r="V597" s="56">
        <f>'2022'!P57</f>
        <v>0</v>
      </c>
      <c r="W597" s="57">
        <f>'2022'!Q57</f>
        <v>0</v>
      </c>
      <c r="X597" s="58">
        <f>'2022'!R57</f>
        <v>0</v>
      </c>
      <c r="Y597" s="58">
        <f>'2022'!S57</f>
        <v>0.25318606627017842</v>
      </c>
      <c r="Z597" s="58">
        <f>'2022'!T57</f>
        <v>0.22817133443163098</v>
      </c>
      <c r="AA597" s="58">
        <f>'2022'!U57</f>
        <v>0.27826086956521739</v>
      </c>
      <c r="AB597" s="58">
        <f>'2022'!V57</f>
        <v>0.27826086956521739</v>
      </c>
      <c r="AC597" s="59">
        <f>'2022'!W57</f>
        <v>0.19478260869565217</v>
      </c>
      <c r="AD597" s="42">
        <f>'2022'!X57</f>
        <v>21.56986301369863</v>
      </c>
      <c r="AE597" s="43">
        <f>'2022'!Y57</f>
        <v>2.57</v>
      </c>
      <c r="AF597" s="43">
        <f>'2022'!Z57</f>
        <v>7.9</v>
      </c>
      <c r="AG597" s="43">
        <f>'2022'!AA57</f>
        <v>13.4</v>
      </c>
      <c r="AH597" s="43">
        <f>'2022'!AB57</f>
        <v>0.59</v>
      </c>
      <c r="AI597" s="43">
        <f>'2022'!AC57</f>
        <v>2.14</v>
      </c>
      <c r="AJ597" s="44">
        <f>'2022'!AD57</f>
        <v>4.8187499999999994E-2</v>
      </c>
      <c r="AK597" s="44">
        <f>'2022'!AE57</f>
        <v>0.23290624999999998</v>
      </c>
      <c r="AL597" s="45">
        <f>'2022'!AF57</f>
        <v>0.114</v>
      </c>
      <c r="AM597" s="46">
        <f t="shared" si="66"/>
        <v>0.44400000000000001</v>
      </c>
      <c r="AN597" s="45">
        <f>'2022'!AG57</f>
        <v>0.11549999999999999</v>
      </c>
      <c r="AO597" s="45">
        <f>'2022'!AH57</f>
        <v>0.8145</v>
      </c>
      <c r="AP597" s="43">
        <f>'2022'!AI57</f>
        <v>80.948475421705638</v>
      </c>
      <c r="AQ597" s="47">
        <f>'2022'!AJ57</f>
        <v>73.629406732600572</v>
      </c>
      <c r="AR597" s="48">
        <f>'2022'!AK57</f>
        <v>5</v>
      </c>
      <c r="AS597" s="49">
        <f>'2022'!AL57</f>
        <v>3</v>
      </c>
      <c r="AT597" s="49">
        <f>'2022'!AM57</f>
        <v>5</v>
      </c>
      <c r="AU597" s="49">
        <f>'2022'!AN57</f>
        <v>6</v>
      </c>
      <c r="AV597" s="49">
        <f>'2022'!AO57</f>
        <v>6</v>
      </c>
      <c r="AW597" s="49">
        <f>'2022'!AP57</f>
        <v>1</v>
      </c>
      <c r="AX597" s="49">
        <f>'2022'!AQ57</f>
        <v>0</v>
      </c>
      <c r="AY597" s="50">
        <f>'2022'!AR57</f>
        <v>0</v>
      </c>
      <c r="AZ597" s="60">
        <f>'2022'!AS57</f>
        <v>0</v>
      </c>
      <c r="BA597" s="61">
        <f>'2022'!AT57</f>
        <v>3324</v>
      </c>
      <c r="BB597" s="61">
        <f>'2022'!AU57</f>
        <v>0</v>
      </c>
      <c r="BC597" s="61">
        <f>'2022'!AV57</f>
        <v>0</v>
      </c>
      <c r="BD597" s="61">
        <f>'2022'!AW57</f>
        <v>0</v>
      </c>
      <c r="BE597" s="61">
        <f>'2022'!AX57</f>
        <v>0</v>
      </c>
      <c r="BF597" s="62">
        <f>'2022'!AY57</f>
        <v>-0.15</v>
      </c>
      <c r="BG597" s="62">
        <f>'2022'!AZ57</f>
        <v>0</v>
      </c>
      <c r="BH597" s="62">
        <f>'2022'!BA57</f>
        <v>0</v>
      </c>
      <c r="BI597" s="62">
        <f>'2022'!BB57</f>
        <v>0</v>
      </c>
      <c r="BJ597" s="62">
        <f>'2022'!BC57</f>
        <v>0</v>
      </c>
      <c r="BK597" s="62">
        <f>'2022'!BH57</f>
        <v>0</v>
      </c>
      <c r="BL597" s="62">
        <f>'2022'!BI57</f>
        <v>0</v>
      </c>
      <c r="BM597" s="62">
        <f>'2022'!BJ57</f>
        <v>0</v>
      </c>
      <c r="BN597" s="63">
        <f>'2022'!BK57</f>
        <v>0</v>
      </c>
      <c r="BO597" s="60">
        <f>'2022'!BL57</f>
        <v>0</v>
      </c>
      <c r="BP597" s="61">
        <f>'2022'!BM57</f>
        <v>1614</v>
      </c>
      <c r="BQ597" s="61">
        <f>'2022'!BN57</f>
        <v>0</v>
      </c>
      <c r="BR597" s="61">
        <f>'2022'!BO57</f>
        <v>0</v>
      </c>
      <c r="BS597" s="61">
        <f>'2022'!BP57</f>
        <v>0</v>
      </c>
      <c r="BT597" s="61">
        <f>'2022'!BQ57</f>
        <v>0</v>
      </c>
      <c r="BU597" s="62">
        <f>'2022'!BR57</f>
        <v>0</v>
      </c>
      <c r="BV597" s="62">
        <f>'2022'!BS57</f>
        <v>0</v>
      </c>
      <c r="BW597" s="62">
        <f>'2022'!BT57</f>
        <v>0</v>
      </c>
      <c r="BX597" s="62">
        <f>'2022'!BU57</f>
        <v>0</v>
      </c>
      <c r="BY597" s="62">
        <f>'2022'!BV57</f>
        <v>0</v>
      </c>
      <c r="BZ597" s="62">
        <f>'2022'!CA57</f>
        <v>0</v>
      </c>
      <c r="CA597" s="62">
        <f>'2022'!CB57</f>
        <v>0</v>
      </c>
      <c r="CB597" s="62">
        <f>'2022'!CC57</f>
        <v>0</v>
      </c>
      <c r="CC597" s="63">
        <f>'2022'!CD57</f>
        <v>0</v>
      </c>
      <c r="CD597" s="60">
        <f>'2022'!CE57</f>
        <v>894</v>
      </c>
      <c r="CE597" s="61">
        <f>'2022'!CF57</f>
        <v>3531</v>
      </c>
      <c r="CF597" s="61">
        <f>'2022'!CG57</f>
        <v>124</v>
      </c>
      <c r="CG597" s="61">
        <f>'2022'!CH57</f>
        <v>82</v>
      </c>
      <c r="CH597" s="61">
        <f>'2022'!CI57</f>
        <v>6</v>
      </c>
      <c r="CI597" s="61">
        <f>'2022'!CJ57</f>
        <v>19</v>
      </c>
      <c r="CJ597" s="62">
        <f>'2022'!CK57</f>
        <v>0.5</v>
      </c>
      <c r="CK597" s="62">
        <f>'2022'!CL57</f>
        <v>1.89</v>
      </c>
      <c r="CL597" s="62">
        <f>'2022'!CM57</f>
        <v>2.06</v>
      </c>
      <c r="CM597" s="62">
        <f>'2022'!CN57</f>
        <v>5.6</v>
      </c>
      <c r="CN597" s="62">
        <f>'2022'!CO57</f>
        <v>8</v>
      </c>
      <c r="CO597" s="62">
        <f>'2022'!CT57</f>
        <v>58.3</v>
      </c>
      <c r="CP597" s="62">
        <f>'2022'!CU57</f>
        <v>10.9</v>
      </c>
      <c r="CQ597" s="62">
        <f>'2022'!CV57</f>
        <v>14.7</v>
      </c>
      <c r="CR597" s="63">
        <f>'2022'!CW57</f>
        <v>83.4</v>
      </c>
      <c r="CS597" s="60">
        <f>'2022'!CX57</f>
        <v>277</v>
      </c>
      <c r="CT597" s="61">
        <f>'2022'!CY57</f>
        <v>1214</v>
      </c>
      <c r="CU597" s="61">
        <f>'2022'!CZ57</f>
        <v>41</v>
      </c>
      <c r="CV597" s="61">
        <f>'2022'!DA57</f>
        <v>27</v>
      </c>
      <c r="CW597" s="61">
        <f>'2022'!DB57</f>
        <v>2</v>
      </c>
      <c r="CX597" s="61">
        <f>'2022'!DC57</f>
        <v>7</v>
      </c>
      <c r="CY597" s="62">
        <f>'2022'!DD57</f>
        <v>0.39</v>
      </c>
      <c r="CZ597" s="62">
        <f>'2022'!DE57</f>
        <v>1.49</v>
      </c>
      <c r="DA597" s="62">
        <f>'2022'!DF57</f>
        <v>1.47</v>
      </c>
      <c r="DB597" s="62">
        <f>'2022'!DG57</f>
        <v>5.8</v>
      </c>
      <c r="DC597" s="62">
        <f>'2022'!DH57</f>
        <v>11.4</v>
      </c>
      <c r="DD597" s="62">
        <f>'2022'!DM57</f>
        <v>33.299999999999997</v>
      </c>
      <c r="DE597" s="62">
        <f>'2022'!DN57</f>
        <v>10</v>
      </c>
      <c r="DF597" s="62">
        <f>'2022'!DO57</f>
        <v>7.1</v>
      </c>
      <c r="DG597" s="63">
        <f>'2022'!DP57</f>
        <v>81.900000000000006</v>
      </c>
      <c r="DH597" s="60">
        <f>'2022'!DQ57</f>
        <v>960</v>
      </c>
      <c r="DI597" s="61">
        <f>'2022'!DR57</f>
        <v>3450</v>
      </c>
      <c r="DJ597" s="61">
        <f>'2022'!DS57</f>
        <v>105</v>
      </c>
      <c r="DK597" s="61">
        <f>'2022'!DT57</f>
        <v>62</v>
      </c>
      <c r="DL597" s="61">
        <f>'2022'!DU57</f>
        <v>4</v>
      </c>
      <c r="DM597" s="61">
        <f>'2022'!DV57</f>
        <v>31</v>
      </c>
      <c r="DN597" s="62">
        <f>'2022'!DW57</f>
        <v>0.59</v>
      </c>
      <c r="DO597" s="62">
        <f>'2022'!DX57</f>
        <v>2.14</v>
      </c>
      <c r="DP597" s="62">
        <f>'2022'!DY57</f>
        <v>2.57</v>
      </c>
      <c r="DQ597" s="62">
        <f>'2022'!DZ57</f>
        <v>7.9</v>
      </c>
      <c r="DR597" s="62">
        <f>'2022'!EA57</f>
        <v>13.4</v>
      </c>
      <c r="DS597" s="62">
        <f>'2022'!EF57</f>
        <v>44.4</v>
      </c>
      <c r="DT597" s="62">
        <f>'2022'!EG57</f>
        <v>11.4</v>
      </c>
      <c r="DU597" s="62">
        <f>'2022'!EH57</f>
        <v>16</v>
      </c>
      <c r="DV597" s="63">
        <f>'2022'!EI57</f>
        <v>81</v>
      </c>
    </row>
    <row r="598" spans="1:126" ht="15.75" customHeight="1" x14ac:dyDescent="0.2">
      <c r="A598" s="30">
        <f t="shared" si="67"/>
        <v>596</v>
      </c>
      <c r="B598" s="31">
        <f>'2019'!A47</f>
        <v>45</v>
      </c>
      <c r="C598" s="31">
        <v>2019</v>
      </c>
      <c r="D598" s="32" t="str">
        <f>'2019'!B47</f>
        <v>Tyre Brady</v>
      </c>
      <c r="E598" s="32" t="str" cm="1">
        <f t="array" ref="E598">_xlfn.IFS(F598&gt;12.5,"Cornerstone",AND(F598&gt;11.995,F598&lt;12.5),"Elite",AND(F598&gt;11,F598&lt;12.995),"Elite Upside",AND(F598&gt;=9.69,F598&lt;10.999),"Upside",AND(F598&gt;8.4,F598&lt;9.999),"Upside Lite",AND(F598&gt;7.25,F598&lt;8.999),"Outlier",AND(F598&gt;=6,F598&lt;7.25),"Outlier Lite",F598&lt;6.999,"Purgatory")</f>
        <v>Purgatory</v>
      </c>
      <c r="F598" s="33">
        <f>'2019'!C47</f>
        <v>2.9057142857142848</v>
      </c>
      <c r="G598" s="33">
        <f t="shared" si="68"/>
        <v>3</v>
      </c>
      <c r="H598" s="303">
        <f t="shared" si="69"/>
        <v>-3.1715876317744427</v>
      </c>
      <c r="I598" s="34" t="str">
        <f>'2019'!D47</f>
        <v>Marshall</v>
      </c>
      <c r="J598" s="35">
        <f>'2019'!E47</f>
        <v>10</v>
      </c>
      <c r="K598" s="36">
        <f>'2019'!F47</f>
        <v>34808</v>
      </c>
      <c r="L598" s="37">
        <f>'2019'!G47</f>
        <v>30.463013698630139</v>
      </c>
      <c r="M598" s="37" t="str">
        <f>'2019'!H47</f>
        <v>SR</v>
      </c>
      <c r="N598" s="37">
        <f>'2019'!I47</f>
        <v>24.032876712328768</v>
      </c>
      <c r="O598" s="37" t="str">
        <f>'2019'!J47</f>
        <v>Wide</v>
      </c>
      <c r="P598" s="37" t="str">
        <f>'2019'!K47</f>
        <v>SLOB</v>
      </c>
      <c r="Q598" s="37" t="str">
        <f>'2019'!L47</f>
        <v>Elite Earner</v>
      </c>
      <c r="R598" s="55">
        <f>'2019'!M47</f>
        <v>75</v>
      </c>
      <c r="S598" s="55">
        <f>'2019'!N47</f>
        <v>212</v>
      </c>
      <c r="T598" s="231">
        <f t="shared" si="70"/>
        <v>26.497889653557085</v>
      </c>
      <c r="U598" s="35">
        <f>'2019'!O47</f>
        <v>4.74</v>
      </c>
      <c r="V598" s="56">
        <f>'2019'!P47</f>
        <v>0</v>
      </c>
      <c r="W598" s="57">
        <f>'2019'!Q47</f>
        <v>0</v>
      </c>
      <c r="X598" s="58">
        <f>'2019'!R47</f>
        <v>0</v>
      </c>
      <c r="Y598" s="58">
        <f>'2019'!S47</f>
        <v>0</v>
      </c>
      <c r="Z598" s="58">
        <f>'2019'!T47</f>
        <v>0.30240770465489569</v>
      </c>
      <c r="AA598" s="58">
        <f>'2019'!U47</f>
        <v>0.33794266441821247</v>
      </c>
      <c r="AB598" s="58">
        <f>'2019'!V47</f>
        <v>0.33794266441821247</v>
      </c>
      <c r="AC598" s="59">
        <f>'2019'!W47</f>
        <v>0.23655986509274871</v>
      </c>
      <c r="AD598" s="42">
        <f>'2019'!X47</f>
        <v>22.383561643835616</v>
      </c>
      <c r="AE598" s="43">
        <f>'2019'!Y47</f>
        <v>2.79</v>
      </c>
      <c r="AF598" s="43">
        <f>'2019'!Z47</f>
        <v>6.3</v>
      </c>
      <c r="AG598" s="43">
        <f>'2019'!AA47</f>
        <v>14.2</v>
      </c>
      <c r="AH598" s="43">
        <f>'2019'!AB47</f>
        <v>0.59</v>
      </c>
      <c r="AI598" s="43">
        <f>'2019'!AC47</f>
        <v>2.5099999999999998</v>
      </c>
      <c r="AJ598" s="44">
        <f>'2019'!AD47</f>
        <v>5.2644710578842312E-2</v>
      </c>
      <c r="AK598" s="44">
        <f>'2019'!AE47</f>
        <v>0.24848303393213569</v>
      </c>
      <c r="AL598" s="45">
        <f>'2019'!AF47</f>
        <v>0.113</v>
      </c>
      <c r="AM598" s="46">
        <f t="shared" si="66"/>
        <v>0.36</v>
      </c>
      <c r="AN598" s="45">
        <f>'2019'!AG47</f>
        <v>0.92949999999999999</v>
      </c>
      <c r="AO598" s="45">
        <f>'2019'!AH47</f>
        <v>6.9000000000000006E-2</v>
      </c>
      <c r="AP598" s="43">
        <f>'2019'!AI47</f>
        <v>83.994817321987199</v>
      </c>
      <c r="AQ598" s="47">
        <f>'2019'!AJ47</f>
        <v>86.579161680615783</v>
      </c>
      <c r="AR598" s="48">
        <f>'2019'!AK47</f>
        <v>6</v>
      </c>
      <c r="AS598" s="49">
        <f>'2019'!AL47</f>
        <v>2</v>
      </c>
      <c r="AT598" s="49">
        <f>'2019'!AM47</f>
        <v>5</v>
      </c>
      <c r="AU598" s="49">
        <f>'2019'!AN47</f>
        <v>5</v>
      </c>
      <c r="AV598" s="49">
        <f>'2019'!AO47</f>
        <v>3</v>
      </c>
      <c r="AW598" s="49">
        <f>'2019'!AP47</f>
        <v>4</v>
      </c>
      <c r="AX598" s="49">
        <f>'2019'!AQ47</f>
        <v>0</v>
      </c>
      <c r="AY598" s="50">
        <f>'2019'!AR47</f>
        <v>0</v>
      </c>
      <c r="AZ598" s="60">
        <f>'2019'!AS47</f>
        <v>0</v>
      </c>
      <c r="BA598" s="61">
        <f>'2019'!AT47</f>
        <v>4022</v>
      </c>
      <c r="BB598" s="61">
        <f>'2019'!AU47</f>
        <v>3</v>
      </c>
      <c r="BC598" s="61">
        <f>'2019'!AV47</f>
        <v>0</v>
      </c>
      <c r="BD598" s="61">
        <f>'2019'!AW47</f>
        <v>0</v>
      </c>
      <c r="BE598" s="61">
        <f>'2019'!AX47</f>
        <v>0</v>
      </c>
      <c r="BF598" s="62">
        <f>'2019'!AY47</f>
        <v>0</v>
      </c>
      <c r="BG598" s="62">
        <f>'2019'!AZ47</f>
        <v>0</v>
      </c>
      <c r="BH598" s="62">
        <f>'2019'!BA47</f>
        <v>0</v>
      </c>
      <c r="BI598" s="62">
        <f>'2019'!BB47</f>
        <v>0</v>
      </c>
      <c r="BJ598" s="62">
        <f>'2019'!BC47</f>
        <v>0</v>
      </c>
      <c r="BK598" s="62">
        <f>'2019'!BD47</f>
        <v>0</v>
      </c>
      <c r="BL598" s="62">
        <f>'2019'!BE47</f>
        <v>100</v>
      </c>
      <c r="BM598" s="62">
        <f>'2019'!BF47</f>
        <v>96.3</v>
      </c>
      <c r="BN598" s="63">
        <f>'2019'!BG47</f>
        <v>3.7</v>
      </c>
      <c r="BO598" s="60">
        <f>'2019'!BH47</f>
        <v>0</v>
      </c>
      <c r="BP598" s="61">
        <f>'2019'!BI47</f>
        <v>3009</v>
      </c>
      <c r="BQ598" s="61">
        <f>'2019'!BJ47</f>
        <v>19</v>
      </c>
      <c r="BR598" s="61">
        <f>'2019'!BK47</f>
        <v>9</v>
      </c>
      <c r="BS598" s="61">
        <f>'2019'!BL47</f>
        <v>1</v>
      </c>
      <c r="BT598" s="61">
        <f>'2019'!BM47</f>
        <v>0</v>
      </c>
      <c r="BU598" s="62">
        <f>'2019'!BN47</f>
        <v>0</v>
      </c>
      <c r="BV598" s="62">
        <f>'2019'!BO47</f>
        <v>0</v>
      </c>
      <c r="BW598" s="62">
        <f>'2019'!BP47</f>
        <v>0</v>
      </c>
      <c r="BX598" s="62">
        <f>'2019'!BQ47</f>
        <v>0</v>
      </c>
      <c r="BY598" s="62">
        <f>'2019'!BR47</f>
        <v>0</v>
      </c>
      <c r="BZ598" s="62">
        <f>'2019'!BS47</f>
        <v>0</v>
      </c>
      <c r="CA598" s="62">
        <f>'2019'!BT47</f>
        <v>25</v>
      </c>
      <c r="CB598" s="62">
        <f>'2019'!BU47</f>
        <v>51.8</v>
      </c>
      <c r="CC598" s="63">
        <f>'2019'!BV47</f>
        <v>48.2</v>
      </c>
      <c r="CD598" s="60">
        <f>'2019'!BW47</f>
        <v>0</v>
      </c>
      <c r="CE598" s="61">
        <f>'2019'!BX47</f>
        <v>3602</v>
      </c>
      <c r="CF598" s="61">
        <f>'2019'!BY47</f>
        <v>0</v>
      </c>
      <c r="CG598" s="61">
        <f>'2019'!BZ47</f>
        <v>0</v>
      </c>
      <c r="CH598" s="61">
        <f>'2019'!CA47</f>
        <v>0</v>
      </c>
      <c r="CI598" s="61">
        <f>'2019'!CB47</f>
        <v>0</v>
      </c>
      <c r="CJ598" s="62">
        <f>'2019'!CC47</f>
        <v>0</v>
      </c>
      <c r="CK598" s="62">
        <f>'2019'!CD47</f>
        <v>0</v>
      </c>
      <c r="CL598" s="62">
        <f>'2019'!CE47</f>
        <v>0</v>
      </c>
      <c r="CM598" s="62">
        <f>'2019'!CF47</f>
        <v>0</v>
      </c>
      <c r="CN598" s="62">
        <f>'2019'!CG47</f>
        <v>0</v>
      </c>
      <c r="CO598" s="62">
        <f>'2019'!CH47</f>
        <v>0</v>
      </c>
      <c r="CP598" s="62">
        <f>'2019'!CI47</f>
        <v>0</v>
      </c>
      <c r="CQ598" s="62">
        <f>'2019'!CJ47</f>
        <v>0</v>
      </c>
      <c r="CR598" s="63">
        <f>'2019'!CK47</f>
        <v>0</v>
      </c>
      <c r="CS598" s="60">
        <f>'2019'!CL47</f>
        <v>942</v>
      </c>
      <c r="CT598" s="61">
        <f>'2019'!CM47</f>
        <v>3115</v>
      </c>
      <c r="CU598" s="61">
        <f>'2019'!CN47</f>
        <v>101</v>
      </c>
      <c r="CV598" s="61">
        <f>'2019'!CO47</f>
        <v>62</v>
      </c>
      <c r="CW598" s="61">
        <f>'2019'!CP47</f>
        <v>8</v>
      </c>
      <c r="CX598" s="61">
        <f>'2019'!CQ47</f>
        <v>25</v>
      </c>
      <c r="CY598" s="62">
        <f>'2019'!CR47</f>
        <v>0.59</v>
      </c>
      <c r="CZ598" s="62">
        <f>'2019'!CS47</f>
        <v>2.5099999999999998</v>
      </c>
      <c r="DA598" s="62">
        <f>'2019'!CT47</f>
        <v>2.79</v>
      </c>
      <c r="DB598" s="62">
        <f>'2019'!CU47</f>
        <v>6.3</v>
      </c>
      <c r="DC598" s="62">
        <f>'2019'!CV47</f>
        <v>14.2</v>
      </c>
      <c r="DD598" s="62">
        <f>'2019'!DA47</f>
        <v>45.8</v>
      </c>
      <c r="DE598" s="62">
        <f>'2019'!DB47</f>
        <v>7.5</v>
      </c>
      <c r="DF598" s="62">
        <f>'2019'!DC47</f>
        <v>98.3</v>
      </c>
      <c r="DG598" s="63">
        <f>'2019'!DD47</f>
        <v>1.4</v>
      </c>
      <c r="DH598" s="60">
        <f>'2019'!DE47</f>
        <v>1002</v>
      </c>
      <c r="DI598" s="61">
        <f>'2019'!DF47</f>
        <v>2965</v>
      </c>
      <c r="DJ598" s="61">
        <f>'2019'!DG47</f>
        <v>143</v>
      </c>
      <c r="DK598" s="61">
        <f>'2019'!DH47</f>
        <v>71</v>
      </c>
      <c r="DL598" s="61">
        <f>'2019'!DI47</f>
        <v>9</v>
      </c>
      <c r="DM598" s="61">
        <f>'2019'!DJ47</f>
        <v>20</v>
      </c>
      <c r="DN598" s="62">
        <f>'2019'!DK47</f>
        <v>0.33</v>
      </c>
      <c r="DO598" s="62">
        <f>'2019'!DL47</f>
        <v>2.31</v>
      </c>
      <c r="DP598" s="62">
        <f>'2019'!DM47</f>
        <v>2.11</v>
      </c>
      <c r="DQ598" s="62">
        <f>'2019'!DN47</f>
        <v>4.0999999999999996</v>
      </c>
      <c r="DR598" s="62">
        <f>'2019'!DO47</f>
        <v>13.1</v>
      </c>
      <c r="DS598" s="62">
        <f>'2019'!DT47</f>
        <v>36</v>
      </c>
      <c r="DT598" s="62">
        <f>'2019'!DU47</f>
        <v>11.3</v>
      </c>
      <c r="DU598" s="62">
        <f>'2019'!DV47</f>
        <v>87.6</v>
      </c>
      <c r="DV598" s="63">
        <f>'2019'!DW47</f>
        <v>12.4</v>
      </c>
    </row>
    <row r="599" spans="1:126" ht="15.75" customHeight="1" x14ac:dyDescent="0.2">
      <c r="A599" s="30">
        <f t="shared" si="67"/>
        <v>597</v>
      </c>
      <c r="B599" s="31">
        <f>'2018'!A46</f>
        <v>44</v>
      </c>
      <c r="C599" s="31">
        <v>2018</v>
      </c>
      <c r="D599" s="32" t="str">
        <f>'2018'!B46</f>
        <v>Chris Lacy</v>
      </c>
      <c r="E599" s="32" t="str" cm="1">
        <f t="array" ref="E599">_xlfn.IFS(F599&gt;12.5,"Cornerstone",AND(F599&gt;11.995,F599&lt;12.5),"Elite",AND(F599&gt;11,F599&lt;12.995),"Elite Upside",AND(F599&gt;=9.69,F599&lt;10.999),"Upside",AND(F599&gt;8.4,F599&lt;9.999),"Upside Lite",AND(F599&gt;7.25,F599&lt;8.999),"Outlier",AND(F599&gt;=6,F599&lt;7.25),"Outlier Lite",F599&lt;6.999,"Purgatory")</f>
        <v>Purgatory</v>
      </c>
      <c r="F599" s="33">
        <f>'2018'!C46</f>
        <v>2.8742857142857146</v>
      </c>
      <c r="G599" s="33">
        <f t="shared" si="68"/>
        <v>2.9000000000000004</v>
      </c>
      <c r="H599" s="303">
        <f t="shared" si="69"/>
        <v>-3.1896262001678402</v>
      </c>
      <c r="I599" s="34" t="str">
        <f>'2018'!D46</f>
        <v>Oklahoma State</v>
      </c>
      <c r="J599" s="35">
        <f>'2018'!E46</f>
        <v>3</v>
      </c>
      <c r="K599" s="36">
        <f>'2018'!F46</f>
        <v>35092</v>
      </c>
      <c r="L599" s="37">
        <f>'2018'!G46</f>
        <v>29.684931506849313</v>
      </c>
      <c r="M599" s="37" t="str">
        <f>'2018'!H46</f>
        <v>SR</v>
      </c>
      <c r="N599" s="37">
        <f>'2018'!I46</f>
        <v>22.257534246575343</v>
      </c>
      <c r="O599" s="37" t="str">
        <f>'2018'!J46</f>
        <v>Wide</v>
      </c>
      <c r="P599" s="37" t="str">
        <f>'2018'!K46</f>
        <v>SLOB</v>
      </c>
      <c r="Q599" s="37" t="str">
        <f>'2018'!L46</f>
        <v>Poor Separator</v>
      </c>
      <c r="R599" s="55">
        <f>'2018'!M46</f>
        <v>75</v>
      </c>
      <c r="S599" s="55">
        <f>'2018'!N46</f>
        <v>205</v>
      </c>
      <c r="T599" s="231">
        <f t="shared" si="70"/>
        <v>25.622959334807561</v>
      </c>
      <c r="U599" s="35">
        <f>'2018'!O46</f>
        <v>4.51</v>
      </c>
      <c r="V599" s="56">
        <f>'2018'!P46</f>
        <v>0</v>
      </c>
      <c r="W599" s="57">
        <f>'2018'!Q46</f>
        <v>0</v>
      </c>
      <c r="X599" s="58">
        <f>'2018'!R46</f>
        <v>1.4925373134328358E-2</v>
      </c>
      <c r="Y599" s="58">
        <f>'2018'!S46</f>
        <v>2.6138096275321279E-2</v>
      </c>
      <c r="Z599" s="58">
        <f>'2018'!T46</f>
        <v>0.11612443600094989</v>
      </c>
      <c r="AA599" s="58">
        <f>'2018'!U46</f>
        <v>5.2184226131646569E-2</v>
      </c>
      <c r="AB599" s="58">
        <f>'2018'!V46</f>
        <v>8.415433106629823E-2</v>
      </c>
      <c r="AC599" s="59">
        <f>'2018'!W46</f>
        <v>7.9946614512983308E-2</v>
      </c>
      <c r="AD599" s="42" t="str">
        <f>'2018'!X46</f>
        <v>N/A</v>
      </c>
      <c r="AE599" s="43">
        <f>'2018'!Y46</f>
        <v>2.13</v>
      </c>
      <c r="AF599" s="43">
        <f>'2018'!Z46</f>
        <v>3.9</v>
      </c>
      <c r="AG599" s="43">
        <f>'2018'!AA46</f>
        <v>14.5</v>
      </c>
      <c r="AH599" s="43">
        <f>'2018'!AB46</f>
        <v>1.05</v>
      </c>
      <c r="AI599" s="43">
        <f>'2018'!AC46</f>
        <v>1.1399999999999999</v>
      </c>
      <c r="AJ599" s="44">
        <f>'2018'!AD46</f>
        <v>6.5909090909090903E-2</v>
      </c>
      <c r="AK599" s="44">
        <f>'2018'!AE46</f>
        <v>0.15378787878787878</v>
      </c>
      <c r="AL599" s="45">
        <f>'2018'!AF46</f>
        <v>0.13</v>
      </c>
      <c r="AM599" s="46">
        <f t="shared" si="66"/>
        <v>0.25</v>
      </c>
      <c r="AN599" s="45">
        <f>'2018'!AG46</f>
        <v>0.97299999999999998</v>
      </c>
      <c r="AO599" s="45">
        <f>'2018'!AH46</f>
        <v>2.7000000000000003E-2</v>
      </c>
      <c r="AP599" s="43">
        <f>'2018'!AI46</f>
        <v>99.100920672229179</v>
      </c>
      <c r="AQ599" s="47">
        <f>'2018'!AJ46</f>
        <v>102.15004814746845</v>
      </c>
      <c r="AR599" s="48">
        <f>'2018'!AK46</f>
        <v>1</v>
      </c>
      <c r="AS599" s="49">
        <f>'2018'!AL46</f>
        <v>0</v>
      </c>
      <c r="AT599" s="49">
        <f>'2018'!AM46</f>
        <v>4</v>
      </c>
      <c r="AU599" s="49">
        <f>'2018'!AN46</f>
        <v>1</v>
      </c>
      <c r="AV599" s="49">
        <f>'2018'!AO46</f>
        <v>7</v>
      </c>
      <c r="AW599" s="49">
        <f>'2018'!AP46</f>
        <v>7</v>
      </c>
      <c r="AX599" s="49">
        <f>'2018'!AQ46</f>
        <v>0</v>
      </c>
      <c r="AY599" s="50">
        <f>'2018'!AR46</f>
        <v>0</v>
      </c>
      <c r="AZ599" s="60">
        <f>'2018'!AS46</f>
        <v>0</v>
      </c>
      <c r="BA599" s="61">
        <f>'2018'!AT46</f>
        <v>3599</v>
      </c>
      <c r="BB599" s="61">
        <f>'2018'!AU46</f>
        <v>0</v>
      </c>
      <c r="BC599" s="61">
        <f>'2018'!AV46</f>
        <v>0</v>
      </c>
      <c r="BD599" s="61">
        <f>'2018'!AW46</f>
        <v>0</v>
      </c>
      <c r="BE599" s="61">
        <f>'2018'!AX46</f>
        <v>0</v>
      </c>
      <c r="BF599" s="62">
        <f>'2018'!AY46</f>
        <v>0</v>
      </c>
      <c r="BG599" s="62">
        <f>'2018'!AZ46</f>
        <v>0</v>
      </c>
      <c r="BH599" s="62">
        <f>'2018'!BA46</f>
        <v>0</v>
      </c>
      <c r="BI599" s="62">
        <f>'2018'!BB46</f>
        <v>0</v>
      </c>
      <c r="BJ599" s="62">
        <f>'2018'!BC46</f>
        <v>0</v>
      </c>
      <c r="BK599" s="62">
        <f>'2018'!BD46</f>
        <v>0</v>
      </c>
      <c r="BL599" s="62">
        <f>'2018'!BE46</f>
        <v>0</v>
      </c>
      <c r="BM599" s="62">
        <f>'2018'!BF46</f>
        <v>0</v>
      </c>
      <c r="BN599" s="63">
        <f>'2018'!BG46</f>
        <v>0</v>
      </c>
      <c r="BO599" s="60">
        <f>'2018'!BH46</f>
        <v>47</v>
      </c>
      <c r="BP599" s="61">
        <f>'2018'!BI46</f>
        <v>3149</v>
      </c>
      <c r="BQ599" s="61">
        <f>'2018'!BJ46</f>
        <v>14</v>
      </c>
      <c r="BR599" s="61">
        <f>'2018'!BK46</f>
        <v>4</v>
      </c>
      <c r="BS599" s="61">
        <f>'2018'!BL46</f>
        <v>0</v>
      </c>
      <c r="BT599" s="61">
        <f>'2018'!BM46</f>
        <v>19</v>
      </c>
      <c r="BU599" s="62">
        <f>'2018'!BN46</f>
        <v>0</v>
      </c>
      <c r="BV599" s="62">
        <f>'2018'!BO46</f>
        <v>0</v>
      </c>
      <c r="BW599" s="62">
        <f>'2018'!BP46</f>
        <v>0.64</v>
      </c>
      <c r="BX599" s="62">
        <f>'2018'!BQ46</f>
        <v>3</v>
      </c>
      <c r="BY599" s="62">
        <f>'2018'!BR46</f>
        <v>18</v>
      </c>
      <c r="BZ599" s="62">
        <f>'2018'!BS46</f>
        <v>0</v>
      </c>
      <c r="CA599" s="62">
        <f>'2018'!BT46</f>
        <v>33.299999999999997</v>
      </c>
      <c r="CB599" s="62">
        <f>'2018'!BU46</f>
        <v>100</v>
      </c>
      <c r="CC599" s="63">
        <f>'2018'!BV46</f>
        <v>0</v>
      </c>
      <c r="CD599" s="60">
        <f>'2018'!BW46</f>
        <v>120</v>
      </c>
      <c r="CE599" s="61">
        <f>'2018'!BX46</f>
        <v>4591</v>
      </c>
      <c r="CF599" s="61">
        <f>'2018'!BY46</f>
        <v>13</v>
      </c>
      <c r="CG599" s="61">
        <f>'2018'!BZ46</f>
        <v>8</v>
      </c>
      <c r="CH599" s="61">
        <f>'2018'!CA46</f>
        <v>2</v>
      </c>
      <c r="CI599" s="61">
        <f>'2018'!CB46</f>
        <v>35</v>
      </c>
      <c r="CJ599" s="62">
        <f>'2018'!CC46</f>
        <v>0</v>
      </c>
      <c r="CK599" s="62">
        <f>'2018'!CD46</f>
        <v>0</v>
      </c>
      <c r="CL599" s="62">
        <f>'2018'!CE46</f>
        <v>2.11</v>
      </c>
      <c r="CM599" s="62">
        <f>'2018'!CF46</f>
        <v>4.5</v>
      </c>
      <c r="CN599" s="62">
        <f>'2018'!CG46</f>
        <v>11.2</v>
      </c>
      <c r="CO599" s="62">
        <f>'2018'!CH46</f>
        <v>0</v>
      </c>
      <c r="CP599" s="62">
        <f>'2018'!CI46</f>
        <v>27.3</v>
      </c>
      <c r="CQ599" s="62">
        <f>'2018'!CJ46</f>
        <v>79.3</v>
      </c>
      <c r="CR599" s="63">
        <f>'2018'!CK46</f>
        <v>20.7</v>
      </c>
      <c r="CS599" s="60">
        <f>'2018'!CL46</f>
        <v>489</v>
      </c>
      <c r="CT599" s="61">
        <f>'2018'!CM46</f>
        <v>4211</v>
      </c>
      <c r="CU599" s="61">
        <f>'2018'!CN46</f>
        <v>47</v>
      </c>
      <c r="CV599" s="61">
        <f>'2018'!CO46</f>
        <v>31</v>
      </c>
      <c r="CW599" s="61">
        <f>'2018'!CP46</f>
        <v>3</v>
      </c>
      <c r="CX599" s="61">
        <f>'2018'!CQ46</f>
        <v>29</v>
      </c>
      <c r="CY599" s="62">
        <f>'2018'!CR46</f>
        <v>1.05</v>
      </c>
      <c r="CZ599" s="62">
        <f>'2018'!CS46</f>
        <v>1.1399999999999999</v>
      </c>
      <c r="DA599" s="62">
        <f>'2018'!CT46</f>
        <v>2.13</v>
      </c>
      <c r="DB599" s="62">
        <f>'2018'!CU46</f>
        <v>3.9</v>
      </c>
      <c r="DC599" s="62">
        <f>'2018'!CV46</f>
        <v>13.9</v>
      </c>
      <c r="DD599" s="62">
        <f>'2018'!CW46</f>
        <v>0</v>
      </c>
      <c r="DE599" s="62">
        <f>'2018'!CX46</f>
        <v>0</v>
      </c>
      <c r="DF599" s="62">
        <f>'2018'!CY46</f>
        <v>98.3</v>
      </c>
      <c r="DG599" s="63">
        <f>'2018'!CZ46</f>
        <v>1.7</v>
      </c>
      <c r="DH599" s="60">
        <f>'2018'!DA46</f>
        <v>264</v>
      </c>
      <c r="DI599" s="61">
        <f>'2018'!DB46</f>
        <v>5059</v>
      </c>
      <c r="DJ599" s="61">
        <f>'2018'!DC46</f>
        <v>40</v>
      </c>
      <c r="DK599" s="61">
        <f>'2018'!DD46</f>
        <v>20</v>
      </c>
      <c r="DL599" s="61">
        <f>'2018'!DE46</f>
        <v>0</v>
      </c>
      <c r="DM599" s="61">
        <f>'2018'!DF46</f>
        <v>37</v>
      </c>
      <c r="DN599" s="62">
        <f>'2018'!DG46</f>
        <v>0.55000000000000004</v>
      </c>
      <c r="DO599" s="62">
        <f>'2018'!DH46</f>
        <v>0.62</v>
      </c>
      <c r="DP599" s="62">
        <f>'2018'!DI46</f>
        <v>1.45</v>
      </c>
      <c r="DQ599" s="62">
        <f>'2018'!DJ46</f>
        <v>3.2</v>
      </c>
      <c r="DR599" s="62">
        <f>'2018'!DK46</f>
        <v>14.5</v>
      </c>
      <c r="DS599" s="62">
        <f>'2018'!DP46</f>
        <v>25</v>
      </c>
      <c r="DT599" s="62">
        <f>'2018'!DQ46</f>
        <v>13</v>
      </c>
      <c r="DU599" s="62">
        <f>'2018'!DR46</f>
        <v>96.3</v>
      </c>
      <c r="DV599" s="63">
        <f>'2018'!DS46</f>
        <v>3.7</v>
      </c>
    </row>
    <row r="600" spans="1:126" ht="15.75" customHeight="1" x14ac:dyDescent="0.2">
      <c r="A600" s="30">
        <f t="shared" si="67"/>
        <v>598</v>
      </c>
      <c r="B600" s="31">
        <f>'2024'!A53</f>
        <v>51</v>
      </c>
      <c r="C600" s="31">
        <v>2024</v>
      </c>
      <c r="D600" s="32" t="str">
        <f>'2024'!B53</f>
        <v>Tre Mosley</v>
      </c>
      <c r="E600" s="32" t="str" cm="1">
        <f t="array" ref="E600">_xlfn.IFS(F600&gt;12.5,"Cornerstone",AND(F600&gt;11.995,F600&lt;12.5),"Elite",AND(F600&gt;11,F600&lt;12.995),"Elite Upside",AND(F600&gt;=9.69,F600&lt;10.999),"Upside",AND(F600&gt;8.4,F600&lt;9.999),"Upside Lite",AND(F600&gt;7.25,F600&lt;8.999),"Outlier",AND(F600&gt;=6,F600&lt;7.25),"Outlier Lite",F600&lt;6.999,"Purgatory")</f>
        <v>Purgatory</v>
      </c>
      <c r="F600" s="33">
        <f>'2024'!C53</f>
        <v>2.7428571428571429</v>
      </c>
      <c r="G600" s="33">
        <f t="shared" si="68"/>
        <v>2.7</v>
      </c>
      <c r="H600" s="303">
        <f t="shared" si="69"/>
        <v>-3.2650602134493227</v>
      </c>
      <c r="I600" s="34" t="str">
        <f>'2024'!D53</f>
        <v>Michigan State</v>
      </c>
      <c r="J600" s="35">
        <f>'2024'!E53</f>
        <v>2</v>
      </c>
      <c r="K600" s="36">
        <f>'2024'!F53</f>
        <v>37159</v>
      </c>
      <c r="L600" s="37">
        <f>'2024'!G53</f>
        <v>24.021917808219179</v>
      </c>
      <c r="M600" s="37" t="str">
        <f>'2024'!H53</f>
        <v>RS SR</v>
      </c>
      <c r="N600" s="37">
        <f>'2024'!I53</f>
        <v>22.602739726027398</v>
      </c>
      <c r="O600" s="37" t="str">
        <f>'2024'!J53</f>
        <v>Slot</v>
      </c>
      <c r="P600" s="37" t="str">
        <f>'2024'!K53</f>
        <v>SLOB</v>
      </c>
      <c r="Q600" s="37" t="str">
        <f>'2024'!L53</f>
        <v>Elite Separator</v>
      </c>
      <c r="R600" s="35">
        <f>'2024'!M53</f>
        <v>74</v>
      </c>
      <c r="S600" s="35">
        <f>'2024'!N53</f>
        <v>201</v>
      </c>
      <c r="T600" s="231">
        <f t="shared" si="70"/>
        <v>25.806586967447128</v>
      </c>
      <c r="U600" s="35">
        <f>'2024'!O53</f>
        <v>4.57</v>
      </c>
      <c r="V600" s="38">
        <f>'2024'!P53</f>
        <v>0</v>
      </c>
      <c r="W600" s="57">
        <f>'2024'!Q53</f>
        <v>0.14705882352941174</v>
      </c>
      <c r="X600" s="58">
        <f>'2024'!R53</f>
        <v>5.94390958560067E-2</v>
      </c>
      <c r="Y600" s="58">
        <f>'2024'!S53</f>
        <v>0.16107953682035075</v>
      </c>
      <c r="Z600" s="58">
        <f>'2024'!T53</f>
        <v>0.12465277777777778</v>
      </c>
      <c r="AA600" s="58">
        <f>'2024'!U53</f>
        <v>0.18018018018018017</v>
      </c>
      <c r="AB600" s="58">
        <f>'2024'!V53</f>
        <v>0.18018018018018017</v>
      </c>
      <c r="AC600" s="59">
        <f>'2024'!W53</f>
        <v>0.18018018018018017</v>
      </c>
      <c r="AD600" s="42" t="str">
        <f>'2024'!X53</f>
        <v>N/A</v>
      </c>
      <c r="AE600" s="43">
        <f>'2024'!Y53</f>
        <v>1.7</v>
      </c>
      <c r="AF600" s="43">
        <f>'2024'!Z53</f>
        <v>4.9000000000000004</v>
      </c>
      <c r="AG600" s="43">
        <f>'2024'!AA53</f>
        <v>8.9</v>
      </c>
      <c r="AH600" s="43">
        <f>'2024'!AB53</f>
        <v>0.93</v>
      </c>
      <c r="AI600" s="43">
        <f>'2024'!AC53</f>
        <v>1.78</v>
      </c>
      <c r="AJ600" s="44">
        <f>'2024'!AD53</f>
        <v>5.9027777777777776E-3</v>
      </c>
      <c r="AK600" s="44">
        <f>'2024'!AE53</f>
        <v>0.24791666666666667</v>
      </c>
      <c r="AL600" s="45">
        <f>'2024'!AF53</f>
        <v>0.152</v>
      </c>
      <c r="AM600" s="46">
        <f t="shared" si="66"/>
        <v>0</v>
      </c>
      <c r="AN600" s="45">
        <f>'2024'!AG53</f>
        <v>9.5500000000000002E-2</v>
      </c>
      <c r="AO600" s="45">
        <f>'2024'!AH53</f>
        <v>0.90199999999999991</v>
      </c>
      <c r="AP600" s="43">
        <f>'2024'!AI53</f>
        <v>92.163986746741557</v>
      </c>
      <c r="AQ600" s="47">
        <f>'2024'!AJ53</f>
        <v>93.106033185121035</v>
      </c>
      <c r="AR600" s="48">
        <f>'2024'!AK53</f>
        <v>5</v>
      </c>
      <c r="AS600" s="49">
        <f>'2024'!AL53</f>
        <v>0</v>
      </c>
      <c r="AT600" s="49">
        <f>'2024'!AM53</f>
        <v>2</v>
      </c>
      <c r="AU600" s="49">
        <f>'2024'!AN53</f>
        <v>2</v>
      </c>
      <c r="AV600" s="49">
        <f>'2024'!AO53</f>
        <v>6</v>
      </c>
      <c r="AW600" s="49">
        <f>'2024'!AP53</f>
        <v>5</v>
      </c>
      <c r="AX600" s="49">
        <f>'2024'!AQ53</f>
        <v>0</v>
      </c>
      <c r="AY600" s="50">
        <f>'2024'!AR53</f>
        <v>0</v>
      </c>
      <c r="AZ600" s="60">
        <f>'2024'!AS53</f>
        <v>216</v>
      </c>
      <c r="BA600" s="61">
        <f>'2024'!AT53</f>
        <v>1468.8000000000002</v>
      </c>
      <c r="BB600" s="61">
        <f>'2024'!AU53</f>
        <v>33</v>
      </c>
      <c r="BC600" s="61">
        <f>'2024'!AV53</f>
        <v>21</v>
      </c>
      <c r="BD600" s="61">
        <f>'2024'!AW53</f>
        <v>1</v>
      </c>
      <c r="BE600" s="61">
        <f>'2024'!AX53</f>
        <v>7.8000000000000007</v>
      </c>
      <c r="BF600" s="62">
        <f>'2024'!AY53</f>
        <v>0.08</v>
      </c>
      <c r="BG600" s="62">
        <f>'2024'!AZ53</f>
        <v>1.1399999999999999</v>
      </c>
      <c r="BH600" s="62">
        <f>'2024'!BA53</f>
        <v>1.83</v>
      </c>
      <c r="BI600" s="62">
        <f>'2024'!BB53</f>
        <v>2.7</v>
      </c>
      <c r="BJ600" s="62">
        <f>'2024'!BC53</f>
        <v>8.5</v>
      </c>
      <c r="BK600" s="62">
        <f>'2024'!BH53</f>
        <v>44.4</v>
      </c>
      <c r="BL600" s="62">
        <f>'2024'!BI53</f>
        <v>8.6999999999999993</v>
      </c>
      <c r="BM600" s="62">
        <f>'2024'!BJ53</f>
        <v>94.3</v>
      </c>
      <c r="BN600" s="63">
        <f>'2024'!BK53</f>
        <v>5.7</v>
      </c>
      <c r="BO600" s="60">
        <f>'2024'!BL53</f>
        <v>71</v>
      </c>
      <c r="BP600" s="61">
        <f>'2024'!BM53</f>
        <v>1194.5</v>
      </c>
      <c r="BQ600" s="61">
        <f>'2024'!BN53</f>
        <v>15</v>
      </c>
      <c r="BR600" s="61">
        <f>'2024'!BO53</f>
        <v>7</v>
      </c>
      <c r="BS600" s="61">
        <f>'2024'!BP53</f>
        <v>0</v>
      </c>
      <c r="BT600" s="61">
        <f>'2024'!BQ53</f>
        <v>8</v>
      </c>
      <c r="BU600" s="62">
        <f>'2024'!BR53</f>
        <v>0.02</v>
      </c>
      <c r="BV600" s="62">
        <f>'2024'!BS53</f>
        <v>0.49</v>
      </c>
      <c r="BW600" s="62">
        <f>'2024'!BT53</f>
        <v>0.65</v>
      </c>
      <c r="BX600" s="62">
        <f>'2024'!BU53</f>
        <v>3.7</v>
      </c>
      <c r="BY600" s="62">
        <f>'2024'!BV53</f>
        <v>12.3</v>
      </c>
      <c r="BZ600" s="62">
        <f>'2024'!CA53</f>
        <v>25</v>
      </c>
      <c r="CA600" s="62">
        <f>'2024'!CB53</f>
        <v>0</v>
      </c>
      <c r="CB600" s="62">
        <f>'2024'!CC53</f>
        <v>86</v>
      </c>
      <c r="CC600" s="63">
        <f>'2024'!CD53</f>
        <v>14</v>
      </c>
      <c r="CD600" s="60">
        <f>'2024'!CE53</f>
        <v>530</v>
      </c>
      <c r="CE600" s="61">
        <f>'2024'!CF53</f>
        <v>3290.2999999999997</v>
      </c>
      <c r="CF600" s="61">
        <f>'2024'!CG53</f>
        <v>49</v>
      </c>
      <c r="CG600" s="61">
        <f>'2024'!CH53</f>
        <v>35</v>
      </c>
      <c r="CH600" s="61">
        <f>'2024'!CI53</f>
        <v>3</v>
      </c>
      <c r="CI600" s="61">
        <f>'2024'!CJ53</f>
        <v>27.3</v>
      </c>
      <c r="CJ600" s="62">
        <f>'2024'!CK53</f>
        <v>0.1</v>
      </c>
      <c r="CK600" s="62">
        <f>'2024'!CL53</f>
        <v>1.43</v>
      </c>
      <c r="CL600" s="62">
        <f>'2024'!CM53</f>
        <v>1.65</v>
      </c>
      <c r="CM600" s="62">
        <f>'2024'!CN53</f>
        <v>6.5</v>
      </c>
      <c r="CN600" s="62">
        <f>'2024'!CO53</f>
        <v>11.1</v>
      </c>
      <c r="CO600" s="62">
        <f>'2024'!CT53</f>
        <v>33.299999999999997</v>
      </c>
      <c r="CP600" s="62">
        <f>'2024'!CU53</f>
        <v>5.4</v>
      </c>
      <c r="CQ600" s="62">
        <f>'2024'!CV53</f>
        <v>10.199999999999999</v>
      </c>
      <c r="CR600" s="63">
        <f>'2024'!CW53</f>
        <v>89.8</v>
      </c>
      <c r="CS600" s="60">
        <f>'2024'!CX53</f>
        <v>359</v>
      </c>
      <c r="CT600" s="61">
        <f>'2024'!CY53</f>
        <v>2880</v>
      </c>
      <c r="CU600" s="61">
        <f>'2024'!CZ53</f>
        <v>47</v>
      </c>
      <c r="CV600" s="61">
        <f>'2024'!DA53</f>
        <v>35</v>
      </c>
      <c r="CW600" s="61">
        <f>'2024'!DB53</f>
        <v>4</v>
      </c>
      <c r="CX600" s="61">
        <f>'2024'!DC53</f>
        <v>22.799999999999997</v>
      </c>
      <c r="CY600" s="62">
        <f>'2024'!DD53</f>
        <v>0.09</v>
      </c>
      <c r="CZ600" s="62">
        <f>'2024'!DE53</f>
        <v>0.87</v>
      </c>
      <c r="DA600" s="62">
        <f>'2024'!DF53</f>
        <v>1.1399999999999999</v>
      </c>
      <c r="DB600" s="62">
        <f>'2024'!DG53</f>
        <v>4.3</v>
      </c>
      <c r="DC600" s="62">
        <f>'2024'!DH53</f>
        <v>8.9</v>
      </c>
      <c r="DD600" s="62">
        <f>'2024'!DM53</f>
        <v>44.4</v>
      </c>
      <c r="DE600" s="62">
        <f>'2024'!DN53</f>
        <v>2.8</v>
      </c>
      <c r="DF600" s="62">
        <f>'2024'!DO53</f>
        <v>9.9</v>
      </c>
      <c r="DG600" s="63">
        <f>'2024'!DP53</f>
        <v>89.6</v>
      </c>
      <c r="DH600" s="60">
        <f>'2024'!DQ53</f>
        <v>288</v>
      </c>
      <c r="DI600" s="61">
        <f>'2024'!DR53</f>
        <v>1598.4</v>
      </c>
      <c r="DJ600" s="61">
        <f>'2024'!DS53</f>
        <v>43</v>
      </c>
      <c r="DK600" s="61">
        <f>'2024'!DT53</f>
        <v>28</v>
      </c>
      <c r="DL600" s="61">
        <f>'2024'!DU53</f>
        <v>2</v>
      </c>
      <c r="DM600" s="61">
        <f>'2024'!DV53</f>
        <v>9.6</v>
      </c>
      <c r="DN600" s="62">
        <f>'2024'!DW53</f>
        <v>0.93</v>
      </c>
      <c r="DO600" s="62">
        <f>'2024'!DX53</f>
        <v>1.78</v>
      </c>
      <c r="DP600" s="62">
        <f>'2024'!DY53</f>
        <v>1.7</v>
      </c>
      <c r="DQ600" s="62">
        <f>'2024'!DZ53</f>
        <v>4.9000000000000004</v>
      </c>
      <c r="DR600" s="62">
        <f>'2024'!EA53</f>
        <v>7.7</v>
      </c>
      <c r="DS600" s="62">
        <f>'2024'!EF53</f>
        <v>0</v>
      </c>
      <c r="DT600" s="62">
        <f>'2024'!EG53</f>
        <v>15.2</v>
      </c>
      <c r="DU600" s="62">
        <f>'2024'!EH53</f>
        <v>9.1999999999999993</v>
      </c>
      <c r="DV600" s="63">
        <f>'2024'!EI53</f>
        <v>90.8</v>
      </c>
    </row>
    <row r="601" spans="1:126" ht="15.75" customHeight="1" x14ac:dyDescent="0.2">
      <c r="A601" s="30">
        <f t="shared" si="67"/>
        <v>599</v>
      </c>
      <c r="B601" s="31">
        <f>'2024'!A54</f>
        <v>52</v>
      </c>
      <c r="C601" s="31">
        <v>2024</v>
      </c>
      <c r="D601" s="32" t="str">
        <f>'2024'!B54</f>
        <v>Sam Pinckney</v>
      </c>
      <c r="E601" s="32" t="str" cm="1">
        <f t="array" ref="E601">_xlfn.IFS(F601&gt;12.5,"Cornerstone",AND(F601&gt;11.995,F601&lt;12.5),"Elite",AND(F601&gt;11,F601&lt;12.995),"Elite Upside",AND(F601&gt;=9.69,F601&lt;10.999),"Upside",AND(F601&gt;8.4,F601&lt;9.999),"Upside Lite",AND(F601&gt;7.25,F601&lt;8.999),"Outlier",AND(F601&gt;=6,F601&lt;7.25),"Outlier Lite",F601&lt;6.999,"Purgatory")</f>
        <v>Purgatory</v>
      </c>
      <c r="F601" s="33">
        <f>'2024'!C54</f>
        <v>2.7057142857142855</v>
      </c>
      <c r="G601" s="33">
        <f t="shared" si="68"/>
        <v>2.6</v>
      </c>
      <c r="H601" s="303">
        <f t="shared" si="69"/>
        <v>-3.2863785215506116</v>
      </c>
      <c r="I601" s="34" t="str">
        <f>'2024'!D54</f>
        <v>Coastal Carolina</v>
      </c>
      <c r="J601" s="35">
        <f>'2024'!E54</f>
        <v>8</v>
      </c>
      <c r="K601" s="36">
        <f>'2024'!F54</f>
        <v>36458</v>
      </c>
      <c r="L601" s="37">
        <f>'2024'!G54</f>
        <v>25.942465753424656</v>
      </c>
      <c r="M601" s="37" t="str">
        <f>'2024'!H54</f>
        <v>RS SR</v>
      </c>
      <c r="N601" s="37">
        <f>'2024'!I54</f>
        <v>24.523287671232875</v>
      </c>
      <c r="O601" s="37" t="str">
        <f>'2024'!J54</f>
        <v>Wide</v>
      </c>
      <c r="P601" s="37" t="str">
        <f>'2024'!K54</f>
        <v>SLOB</v>
      </c>
      <c r="Q601" s="37" t="str">
        <f>'2024'!L54</f>
        <v>Elite Earner</v>
      </c>
      <c r="R601" s="35">
        <f>'2024'!M54</f>
        <v>76</v>
      </c>
      <c r="S601" s="35">
        <f>'2024'!N54</f>
        <v>215</v>
      </c>
      <c r="T601" s="231">
        <f t="shared" si="70"/>
        <v>26.170331772796509</v>
      </c>
      <c r="U601" s="35">
        <f>'2024'!O54</f>
        <v>4.7699999999999996</v>
      </c>
      <c r="V601" s="38">
        <f>'2024'!P54</f>
        <v>0</v>
      </c>
      <c r="W601" s="57">
        <f>'2024'!Q54</f>
        <v>0.1781417371730187</v>
      </c>
      <c r="X601" s="58">
        <f>'2024'!R54</f>
        <v>0.29265658747300216</v>
      </c>
      <c r="Y601" s="58">
        <f>'2024'!S54</f>
        <v>0.15184691546077686</v>
      </c>
      <c r="Z601" s="58">
        <f>'2024'!T54</f>
        <v>0.31119165156533152</v>
      </c>
      <c r="AA601" s="58">
        <f>'2024'!U54</f>
        <v>0.30139967066572571</v>
      </c>
      <c r="AB601" s="58">
        <f>'2024'!V54</f>
        <v>0.30629566111552864</v>
      </c>
      <c r="AC601" s="59">
        <f>'2024'!W54</f>
        <v>0.23278470244780178</v>
      </c>
      <c r="AD601" s="42">
        <f>'2024'!X54</f>
        <v>20.87945205479452</v>
      </c>
      <c r="AE601" s="43">
        <f>'2024'!Y54</f>
        <v>2.56</v>
      </c>
      <c r="AF601" s="43">
        <f>'2024'!Z54</f>
        <v>3.3</v>
      </c>
      <c r="AG601" s="43">
        <f>'2024'!AA54</f>
        <v>13.9</v>
      </c>
      <c r="AH601" s="43">
        <f>'2024'!AB54</f>
        <v>1.04</v>
      </c>
      <c r="AI601" s="43">
        <f>'2024'!AC54</f>
        <v>3.04</v>
      </c>
      <c r="AJ601" s="44">
        <f>'2024'!AD54</f>
        <v>5.6663414634146342E-2</v>
      </c>
      <c r="AK601" s="44">
        <f>'2024'!AE54</f>
        <v>0.20540487804878049</v>
      </c>
      <c r="AL601" s="45">
        <f>'2024'!AF54</f>
        <v>4.0999999999999995E-2</v>
      </c>
      <c r="AM601" s="46">
        <f t="shared" si="66"/>
        <v>0.66700000000000004</v>
      </c>
      <c r="AN601" s="45">
        <f>'2024'!AG54</f>
        <v>0.90349999999999997</v>
      </c>
      <c r="AO601" s="45">
        <f>'2024'!AH54</f>
        <v>9.6500000000000002E-2</v>
      </c>
      <c r="AP601" s="43">
        <f>'2024'!AI54</f>
        <v>83.060576178594474</v>
      </c>
      <c r="AQ601" s="47">
        <f>'2024'!AJ54</f>
        <v>87.334194538830246</v>
      </c>
      <c r="AR601" s="48">
        <f>'2024'!AK54</f>
        <v>6</v>
      </c>
      <c r="AS601" s="49">
        <f>'2024'!AL54</f>
        <v>5</v>
      </c>
      <c r="AT601" s="49">
        <f>'2024'!AM54</f>
        <v>5</v>
      </c>
      <c r="AU601" s="49">
        <f>'2024'!AN54</f>
        <v>0</v>
      </c>
      <c r="AV601" s="49">
        <f>'2024'!AO54</f>
        <v>3</v>
      </c>
      <c r="AW601" s="49">
        <f>'2024'!AP54</f>
        <v>4</v>
      </c>
      <c r="AX601" s="49">
        <f>'2024'!AQ54</f>
        <v>0</v>
      </c>
      <c r="AY601" s="50">
        <f>'2024'!AR54</f>
        <v>0</v>
      </c>
      <c r="AZ601" s="60">
        <f>'2024'!AS54</f>
        <v>459</v>
      </c>
      <c r="BA601" s="61">
        <f>'2024'!AT54</f>
        <v>2576.6</v>
      </c>
      <c r="BB601" s="61">
        <f>'2024'!AU54</f>
        <v>61</v>
      </c>
      <c r="BC601" s="61">
        <f>'2024'!AV54</f>
        <v>36</v>
      </c>
      <c r="BD601" s="61">
        <f>'2024'!AW54</f>
        <v>5</v>
      </c>
      <c r="BE601" s="61">
        <f>'2024'!AX54</f>
        <v>21</v>
      </c>
      <c r="BF601" s="62">
        <f>'2024'!AY54</f>
        <v>0.08</v>
      </c>
      <c r="BG601" s="62">
        <f>'2024'!AZ54</f>
        <v>1.69</v>
      </c>
      <c r="BH601" s="62">
        <f>'2024'!BA54</f>
        <v>1.7</v>
      </c>
      <c r="BI601" s="62">
        <f>'2024'!BB54</f>
        <v>4.7</v>
      </c>
      <c r="BJ601" s="62">
        <f>'2024'!BC54</f>
        <v>12.9</v>
      </c>
      <c r="BK601" s="62">
        <f>'2024'!BH54</f>
        <v>33.299999999999997</v>
      </c>
      <c r="BL601" s="62">
        <f>'2024'!BI54</f>
        <v>2.7</v>
      </c>
      <c r="BM601" s="62">
        <f>'2024'!BJ54</f>
        <v>97.9</v>
      </c>
      <c r="BN601" s="63">
        <f>'2024'!BK54</f>
        <v>2.1</v>
      </c>
      <c r="BO601" s="60">
        <f>'2024'!BL54</f>
        <v>813</v>
      </c>
      <c r="BP601" s="61">
        <f>'2024'!BM54</f>
        <v>2778</v>
      </c>
      <c r="BQ601" s="61">
        <f>'2024'!BN54</f>
        <v>70</v>
      </c>
      <c r="BR601" s="61">
        <f>'2024'!BO54</f>
        <v>46</v>
      </c>
      <c r="BS601" s="61">
        <f>'2024'!BP54</f>
        <v>7</v>
      </c>
      <c r="BT601" s="61">
        <f>'2024'!BQ54</f>
        <v>29</v>
      </c>
      <c r="BU601" s="62">
        <f>'2024'!BR54</f>
        <v>0.17</v>
      </c>
      <c r="BV601" s="62">
        <f>'2024'!BS54</f>
        <v>2.65</v>
      </c>
      <c r="BW601" s="62">
        <f>'2024'!BT54</f>
        <v>2.81</v>
      </c>
      <c r="BX601" s="62">
        <f>'2024'!BU54</f>
        <v>5.9</v>
      </c>
      <c r="BY601" s="62">
        <f>'2024'!BV54</f>
        <v>15.4</v>
      </c>
      <c r="BZ601" s="62">
        <f>'2024'!CA54</f>
        <v>52.6</v>
      </c>
      <c r="CA601" s="62">
        <f>'2024'!CB54</f>
        <v>2.1</v>
      </c>
      <c r="CB601" s="62">
        <f>'2024'!CC54</f>
        <v>96.7</v>
      </c>
      <c r="CC601" s="63">
        <f>'2024'!CD54</f>
        <v>3.3</v>
      </c>
      <c r="CD601" s="60">
        <f>'2024'!CE54</f>
        <v>319</v>
      </c>
      <c r="CE601" s="61">
        <f>'2024'!CF54</f>
        <v>2100.7999999999997</v>
      </c>
      <c r="CF601" s="61">
        <f>'2024'!CG54</f>
        <v>49</v>
      </c>
      <c r="CG601" s="61">
        <f>'2024'!CH54</f>
        <v>27</v>
      </c>
      <c r="CH601" s="61">
        <f>'2024'!CI54</f>
        <v>1</v>
      </c>
      <c r="CI601" s="61">
        <f>'2024'!CJ54</f>
        <v>33</v>
      </c>
      <c r="CJ601" s="62">
        <f>'2024'!CK54</f>
        <v>0.08</v>
      </c>
      <c r="CK601" s="62">
        <f>'2024'!CL54</f>
        <v>1.1100000000000001</v>
      </c>
      <c r="CL601" s="62">
        <f>'2024'!CM54</f>
        <v>1.32</v>
      </c>
      <c r="CM601" s="62">
        <f>'2024'!CN54</f>
        <v>5.6</v>
      </c>
      <c r="CN601" s="62">
        <f>'2024'!CO54</f>
        <v>12.7</v>
      </c>
      <c r="CO601" s="62">
        <f>'2024'!CT54</f>
        <v>29.4</v>
      </c>
      <c r="CP601" s="62">
        <f>'2024'!CU54</f>
        <v>6.9</v>
      </c>
      <c r="CQ601" s="62">
        <f>'2024'!CV54</f>
        <v>95.3</v>
      </c>
      <c r="CR601" s="63">
        <f>'2024'!CW54</f>
        <v>4.7</v>
      </c>
      <c r="CS601" s="60">
        <f>'2024'!CX54</f>
        <v>996</v>
      </c>
      <c r="CT601" s="61">
        <f>'2024'!CY54</f>
        <v>3200.6</v>
      </c>
      <c r="CU601" s="61">
        <f>'2024'!CZ54</f>
        <v>110</v>
      </c>
      <c r="CV601" s="61">
        <f>'2024'!DA54</f>
        <v>71</v>
      </c>
      <c r="CW601" s="61">
        <f>'2024'!DB54</f>
        <v>3</v>
      </c>
      <c r="CX601" s="61">
        <f>'2024'!DC54</f>
        <v>27</v>
      </c>
      <c r="CY601" s="62">
        <f>'2024'!DD54</f>
        <v>0.18</v>
      </c>
      <c r="CZ601" s="62">
        <f>'2024'!DE54</f>
        <v>2.8</v>
      </c>
      <c r="DA601" s="62">
        <f>'2024'!DF54</f>
        <v>2.56</v>
      </c>
      <c r="DB601" s="62">
        <f>'2024'!DG54</f>
        <v>3.1</v>
      </c>
      <c r="DC601" s="62">
        <f>'2024'!DH54</f>
        <v>12.4</v>
      </c>
      <c r="DD601" s="62">
        <f>'2024'!DM54</f>
        <v>50</v>
      </c>
      <c r="DE601" s="62">
        <f>'2024'!DN54</f>
        <v>7.8</v>
      </c>
      <c r="DF601" s="62">
        <f>'2024'!DO54</f>
        <v>92.8</v>
      </c>
      <c r="DG601" s="63">
        <f>'2024'!DP54</f>
        <v>7.2</v>
      </c>
      <c r="DH601" s="60">
        <f>'2024'!DQ54</f>
        <v>1025</v>
      </c>
      <c r="DI601" s="61">
        <f>'2024'!DR54</f>
        <v>3400.8</v>
      </c>
      <c r="DJ601" s="61">
        <f>'2024'!DS54</f>
        <v>111</v>
      </c>
      <c r="DK601" s="61">
        <f>'2024'!DT54</f>
        <v>71</v>
      </c>
      <c r="DL601" s="61">
        <f>'2024'!DU54</f>
        <v>8</v>
      </c>
      <c r="DM601" s="61">
        <f>'2024'!DV54</f>
        <v>23.400000000000002</v>
      </c>
      <c r="DN601" s="62">
        <f>'2024'!DW54</f>
        <v>1.04</v>
      </c>
      <c r="DO601" s="62">
        <f>'2024'!DX54</f>
        <v>3.04</v>
      </c>
      <c r="DP601" s="62">
        <f>'2024'!DY54</f>
        <v>2.42</v>
      </c>
      <c r="DQ601" s="62">
        <f>'2024'!DZ54</f>
        <v>3.3</v>
      </c>
      <c r="DR601" s="62">
        <f>'2024'!EA54</f>
        <v>13.9</v>
      </c>
      <c r="DS601" s="62">
        <f>'2024'!EF54</f>
        <v>66.7</v>
      </c>
      <c r="DT601" s="62">
        <f>'2024'!EG54</f>
        <v>4.0999999999999996</v>
      </c>
      <c r="DU601" s="62">
        <f>'2024'!EH54</f>
        <v>87.9</v>
      </c>
      <c r="DV601" s="63">
        <f>'2024'!EI54</f>
        <v>12.1</v>
      </c>
    </row>
    <row r="602" spans="1:126" ht="15.75" customHeight="1" x14ac:dyDescent="0.2">
      <c r="A602" s="30">
        <f t="shared" si="67"/>
        <v>600</v>
      </c>
      <c r="B602" s="31">
        <f>'2022'!A58</f>
        <v>56</v>
      </c>
      <c r="C602" s="31">
        <v>2022</v>
      </c>
      <c r="D602" s="32" t="str">
        <f>'2022'!B58</f>
        <v>Slade Bolden</v>
      </c>
      <c r="E602" s="32" t="str" cm="1">
        <f t="array" ref="E602">_xlfn.IFS(F602&gt;12.5,"Cornerstone",AND(F602&gt;11.995,F602&lt;12.5),"Elite",AND(F602&gt;11,F602&lt;12.995),"Elite Upside",AND(F602&gt;=9.69,F602&lt;10.999),"Upside",AND(F602&gt;8.4,F602&lt;9.999),"Upside Lite",AND(F602&gt;7.25,F602&lt;8.999),"Outlier",AND(F602&gt;=6,F602&lt;7.25),"Outlier Lite",F602&lt;6.999,"Purgatory")</f>
        <v>Purgatory</v>
      </c>
      <c r="F602" s="33">
        <f>'2022'!C58</f>
        <v>2.7028571428571424</v>
      </c>
      <c r="G602" s="33">
        <f t="shared" si="68"/>
        <v>2.4</v>
      </c>
      <c r="H602" s="303">
        <f t="shared" si="69"/>
        <v>-3.2880183914045569</v>
      </c>
      <c r="I602" s="34" t="str">
        <f>'2022'!D58</f>
        <v>Alabama</v>
      </c>
      <c r="J602" s="35">
        <f>'2022'!E58</f>
        <v>1</v>
      </c>
      <c r="K602" s="36">
        <f>'2022'!F58</f>
        <v>36186</v>
      </c>
      <c r="L602" s="37">
        <f>'2022'!G58</f>
        <v>26.687671232876713</v>
      </c>
      <c r="M602" s="37" t="str">
        <f>'2022'!H58</f>
        <v>RS JR</v>
      </c>
      <c r="N602" s="37">
        <f>'2022'!I58</f>
        <v>23.268493150684932</v>
      </c>
      <c r="O602" s="37" t="str">
        <f>'2022'!J58</f>
        <v>Slot</v>
      </c>
      <c r="P602" s="37" t="str">
        <f>'2022'!K58</f>
        <v>RAT</v>
      </c>
      <c r="Q602" s="37" t="str">
        <f>'2022'!L58</f>
        <v>Poor Earner</v>
      </c>
      <c r="R602" s="55">
        <f>'2022'!M58</f>
        <v>71</v>
      </c>
      <c r="S602" s="55">
        <f>'2022'!N58</f>
        <v>194</v>
      </c>
      <c r="T602" s="231">
        <f t="shared" si="70"/>
        <v>27.057208329850109</v>
      </c>
      <c r="U602" s="35">
        <f>'2022'!O58</f>
        <v>4.66</v>
      </c>
      <c r="V602" s="56">
        <f>'2022'!P58</f>
        <v>0</v>
      </c>
      <c r="W602" s="57">
        <f>'2022'!Q58</f>
        <v>0</v>
      </c>
      <c r="X602" s="58">
        <f>'2022'!R58</f>
        <v>0</v>
      </c>
      <c r="Y602" s="58">
        <f>'2022'!S58</f>
        <v>7.6421667790514724E-3</v>
      </c>
      <c r="Z602" s="58">
        <f>'2022'!T58</f>
        <v>5.7989690721649487E-2</v>
      </c>
      <c r="AA602" s="58">
        <f>'2022'!U58</f>
        <v>8.0425783560023653E-2</v>
      </c>
      <c r="AB602" s="58">
        <f>'2022'!V58</f>
        <v>8.0425783560023653E-2</v>
      </c>
      <c r="AC602" s="59">
        <f>'2022'!W58</f>
        <v>8.0425783560023653E-2</v>
      </c>
      <c r="AD602" s="42" t="str">
        <f>'2022'!X58</f>
        <v>N/A</v>
      </c>
      <c r="AE602" s="43">
        <f>'2022'!Y58</f>
        <v>1.79</v>
      </c>
      <c r="AF602" s="43">
        <f>'2022'!Z58</f>
        <v>6</v>
      </c>
      <c r="AG602" s="43">
        <f>'2022'!AA58</f>
        <v>7.3</v>
      </c>
      <c r="AH602" s="43">
        <f>'2022'!AB58</f>
        <v>1.35</v>
      </c>
      <c r="AI602" s="43">
        <f>'2022'!AC58</f>
        <v>0.98</v>
      </c>
      <c r="AJ602" s="44">
        <f>'2022'!AD58</f>
        <v>2.4803921568627454E-2</v>
      </c>
      <c r="AK602" s="44">
        <f>'2022'!AE58</f>
        <v>0.10372549019607843</v>
      </c>
      <c r="AL602" s="45">
        <f>'2022'!AF58</f>
        <v>4.4999999999999998E-2</v>
      </c>
      <c r="AM602" s="46">
        <f t="shared" si="66"/>
        <v>0.36399999999999999</v>
      </c>
      <c r="AN602" s="45">
        <f>'2022'!AG58</f>
        <v>0.1595</v>
      </c>
      <c r="AO602" s="45">
        <f>'2022'!AH58</f>
        <v>0.82200000000000006</v>
      </c>
      <c r="AP602" s="43">
        <f>'2022'!AI58</f>
        <v>82.278820794231436</v>
      </c>
      <c r="AQ602" s="47">
        <f>'2022'!AJ58</f>
        <v>78.116823180933707</v>
      </c>
      <c r="AR602" s="48">
        <f>'2022'!AK58</f>
        <v>1</v>
      </c>
      <c r="AS602" s="49">
        <f>'2022'!AL58</f>
        <v>0</v>
      </c>
      <c r="AT602" s="49">
        <f>'2022'!AM58</f>
        <v>3</v>
      </c>
      <c r="AU602" s="49">
        <f>'2022'!AN58</f>
        <v>5</v>
      </c>
      <c r="AV602" s="49">
        <f>'2022'!AO58</f>
        <v>4</v>
      </c>
      <c r="AW602" s="49">
        <f>'2022'!AP58</f>
        <v>2</v>
      </c>
      <c r="AX602" s="49">
        <f>'2022'!AQ58</f>
        <v>0</v>
      </c>
      <c r="AY602" s="50">
        <f>'2022'!AR58</f>
        <v>0</v>
      </c>
      <c r="AZ602" s="60">
        <f>'2022'!AS58</f>
        <v>0</v>
      </c>
      <c r="BA602" s="61">
        <f>'2022'!AT58</f>
        <v>2708</v>
      </c>
      <c r="BB602" s="61">
        <f>'2022'!AU58</f>
        <v>0</v>
      </c>
      <c r="BC602" s="61">
        <f>'2022'!AV58</f>
        <v>0</v>
      </c>
      <c r="BD602" s="61">
        <f>'2022'!AW58</f>
        <v>0</v>
      </c>
      <c r="BE602" s="61">
        <f>'2022'!AX58</f>
        <v>0</v>
      </c>
      <c r="BF602" s="62">
        <f>'2022'!AY58</f>
        <v>0</v>
      </c>
      <c r="BG602" s="62">
        <f>'2022'!AZ58</f>
        <v>0</v>
      </c>
      <c r="BH602" s="62">
        <f>'2022'!BA58</f>
        <v>0</v>
      </c>
      <c r="BI602" s="62">
        <f>'2022'!BB58</f>
        <v>0</v>
      </c>
      <c r="BJ602" s="62">
        <f>'2022'!BC58</f>
        <v>0</v>
      </c>
      <c r="BK602" s="62">
        <f>'2022'!BH58</f>
        <v>0</v>
      </c>
      <c r="BL602" s="62">
        <f>'2022'!BI58</f>
        <v>0</v>
      </c>
      <c r="BM602" s="62">
        <f>'2022'!BJ58</f>
        <v>0</v>
      </c>
      <c r="BN602" s="63">
        <f>'2022'!BK58</f>
        <v>0</v>
      </c>
      <c r="BO602" s="60">
        <f>'2022'!BL58</f>
        <v>0</v>
      </c>
      <c r="BP602" s="61">
        <f>'2022'!BM58</f>
        <v>4854</v>
      </c>
      <c r="BQ602" s="61">
        <f>'2022'!BN58</f>
        <v>0</v>
      </c>
      <c r="BR602" s="61">
        <f>'2022'!BO58</f>
        <v>0</v>
      </c>
      <c r="BS602" s="61">
        <f>'2022'!BP58</f>
        <v>0</v>
      </c>
      <c r="BT602" s="61">
        <f>'2022'!BQ58</f>
        <v>0</v>
      </c>
      <c r="BU602" s="62">
        <f>'2022'!BR58</f>
        <v>0</v>
      </c>
      <c r="BV602" s="62">
        <f>'2022'!BS58</f>
        <v>0</v>
      </c>
      <c r="BW602" s="62">
        <f>'2022'!BT58</f>
        <v>0</v>
      </c>
      <c r="BX602" s="62">
        <f>'2022'!BU58</f>
        <v>0</v>
      </c>
      <c r="BY602" s="62">
        <f>'2022'!BV58</f>
        <v>0</v>
      </c>
      <c r="BZ602" s="62">
        <f>'2022'!CA58</f>
        <v>0</v>
      </c>
      <c r="CA602" s="62">
        <f>'2022'!CB58</f>
        <v>0</v>
      </c>
      <c r="CB602" s="62">
        <f>'2022'!CC58</f>
        <v>0</v>
      </c>
      <c r="CC602" s="63">
        <f>'2022'!CD58</f>
        <v>0</v>
      </c>
      <c r="CD602" s="60">
        <f>'2022'!CE58</f>
        <v>34</v>
      </c>
      <c r="CE602" s="61">
        <f>'2022'!CF58</f>
        <v>4449</v>
      </c>
      <c r="CF602" s="61">
        <f>'2022'!CG58</f>
        <v>4</v>
      </c>
      <c r="CG602" s="61">
        <f>'2022'!CH58</f>
        <v>2</v>
      </c>
      <c r="CH602" s="61">
        <f>'2022'!CI58</f>
        <v>0</v>
      </c>
      <c r="CI602" s="61">
        <f>'2022'!CJ58</f>
        <v>49</v>
      </c>
      <c r="CJ602" s="62">
        <f>'2022'!CK58</f>
        <v>1.35</v>
      </c>
      <c r="CK602" s="62">
        <f>'2022'!CL58</f>
        <v>0.14000000000000001</v>
      </c>
      <c r="CL602" s="62">
        <f>'2022'!CM58</f>
        <v>1.42</v>
      </c>
      <c r="CM602" s="62">
        <f>'2022'!CN58</f>
        <v>2</v>
      </c>
      <c r="CN602" s="62">
        <f>'2022'!CO58</f>
        <v>0</v>
      </c>
      <c r="CO602" s="62">
        <f>'2022'!CT58</f>
        <v>100</v>
      </c>
      <c r="CP602" s="62">
        <f>'2022'!CU58</f>
        <v>0</v>
      </c>
      <c r="CQ602" s="62">
        <f>'2022'!CV58</f>
        <v>20</v>
      </c>
      <c r="CR602" s="63">
        <f>'2022'!CW58</f>
        <v>76</v>
      </c>
      <c r="CS602" s="60">
        <f>'2022'!CX58</f>
        <v>270</v>
      </c>
      <c r="CT602" s="61">
        <f>'2022'!CY58</f>
        <v>4656</v>
      </c>
      <c r="CU602" s="61">
        <f>'2022'!CZ58</f>
        <v>29</v>
      </c>
      <c r="CV602" s="61">
        <f>'2022'!DA58</f>
        <v>24</v>
      </c>
      <c r="CW602" s="61">
        <f>'2022'!DB58</f>
        <v>1</v>
      </c>
      <c r="CX602" s="61">
        <f>'2022'!DC58</f>
        <v>42</v>
      </c>
      <c r="CY602" s="62">
        <f>'2022'!DD58</f>
        <v>0.65</v>
      </c>
      <c r="CZ602" s="62">
        <f>'2022'!DE58</f>
        <v>0.98</v>
      </c>
      <c r="DA602" s="62">
        <f>'2022'!DF58</f>
        <v>1.79</v>
      </c>
      <c r="DB602" s="62">
        <f>'2022'!DG58</f>
        <v>6</v>
      </c>
      <c r="DC602" s="62">
        <f>'2022'!DH58</f>
        <v>7.3</v>
      </c>
      <c r="DD602" s="62">
        <f>'2022'!DM58</f>
        <v>66.7</v>
      </c>
      <c r="DE602" s="62">
        <f>'2022'!DN58</f>
        <v>4</v>
      </c>
      <c r="DF602" s="62">
        <f>'2022'!DO58</f>
        <v>19.2</v>
      </c>
      <c r="DG602" s="63">
        <f>'2022'!DP58</f>
        <v>77.8</v>
      </c>
      <c r="DH602" s="60">
        <f>'2022'!DQ58</f>
        <v>408</v>
      </c>
      <c r="DI602" s="61">
        <f>'2022'!DR58</f>
        <v>5073</v>
      </c>
      <c r="DJ602" s="61">
        <f>'2022'!DS58</f>
        <v>57</v>
      </c>
      <c r="DK602" s="61">
        <f>'2022'!DT58</f>
        <v>42</v>
      </c>
      <c r="DL602" s="61">
        <f>'2022'!DU58</f>
        <v>3</v>
      </c>
      <c r="DM602" s="61">
        <f>'2022'!DV58</f>
        <v>48</v>
      </c>
      <c r="DN602" s="62">
        <f>'2022'!DW58</f>
        <v>0.51</v>
      </c>
      <c r="DO602" s="62">
        <f>'2022'!DX58</f>
        <v>0.71</v>
      </c>
      <c r="DP602" s="62">
        <f>'2022'!DY58</f>
        <v>0.92</v>
      </c>
      <c r="DQ602" s="62">
        <f>'2022'!DZ58</f>
        <v>4.7</v>
      </c>
      <c r="DR602" s="62">
        <f>'2022'!EA58</f>
        <v>7.3</v>
      </c>
      <c r="DS602" s="62">
        <f>'2022'!EF58</f>
        <v>36.4</v>
      </c>
      <c r="DT602" s="62">
        <f>'2022'!EG58</f>
        <v>4.5</v>
      </c>
      <c r="DU602" s="62">
        <f>'2022'!EH58</f>
        <v>12.7</v>
      </c>
      <c r="DV602" s="63">
        <f>'2022'!EI58</f>
        <v>86.6</v>
      </c>
    </row>
    <row r="603" spans="1:126" ht="15.75" customHeight="1" x14ac:dyDescent="0.2">
      <c r="A603" s="30">
        <f t="shared" si="67"/>
        <v>601</v>
      </c>
      <c r="B603" s="31">
        <f>'2020'!A54</f>
        <v>52</v>
      </c>
      <c r="C603" s="31">
        <v>2020</v>
      </c>
      <c r="D603" s="32" t="str">
        <f>'2020'!B54</f>
        <v>Austin Mack</v>
      </c>
      <c r="E603" s="32" t="str" cm="1">
        <f t="array" ref="E603">_xlfn.IFS(F603&gt;12.5,"Cornerstone",AND(F603&gt;11.995,F603&lt;12.5),"Elite",AND(F603&gt;11,F603&lt;12.995),"Elite Upside",AND(F603&gt;=9.69,F603&lt;10.999),"Upside",AND(F603&gt;8.4,F603&lt;9.999),"Upside Lite",AND(F603&gt;7.25,F603&lt;8.999),"Outlier",AND(F603&gt;=6,F603&lt;7.25),"Outlier Lite",F603&lt;6.999,"Purgatory")</f>
        <v>Purgatory</v>
      </c>
      <c r="F603" s="33">
        <f>'2020'!C54</f>
        <v>2.7014285714285715</v>
      </c>
      <c r="G603" s="33">
        <f t="shared" si="68"/>
        <v>2.1999999999999997</v>
      </c>
      <c r="H603" s="303">
        <f t="shared" si="69"/>
        <v>-3.2888383263315291</v>
      </c>
      <c r="I603" s="34" t="str">
        <f>'2020'!D54</f>
        <v>Ohio State</v>
      </c>
      <c r="J603" s="35">
        <f>'2020'!E54</f>
        <v>2</v>
      </c>
      <c r="K603" s="36">
        <f>'2020'!F54</f>
        <v>35673</v>
      </c>
      <c r="L603" s="37">
        <f>'2020'!G54</f>
        <v>28.093150684931508</v>
      </c>
      <c r="M603" s="37" t="str">
        <f>'2020'!H54</f>
        <v>SR</v>
      </c>
      <c r="N603" s="37">
        <f>'2020'!I54</f>
        <v>22.660273972602738</v>
      </c>
      <c r="O603" s="37" t="str">
        <f>'2020'!J54</f>
        <v>Wide</v>
      </c>
      <c r="P603" s="37" t="str">
        <f>'2020'!K54</f>
        <v>SLOB</v>
      </c>
      <c r="Q603" s="37" t="str">
        <f>'2020'!L54</f>
        <v>Poor Earner</v>
      </c>
      <c r="R603" s="55">
        <f>'2020'!M54</f>
        <v>74</v>
      </c>
      <c r="S603" s="55">
        <f>'2020'!N54</f>
        <v>215</v>
      </c>
      <c r="T603" s="231">
        <f t="shared" si="70"/>
        <v>27.604060686572797</v>
      </c>
      <c r="U603" s="35">
        <f>'2020'!O54</f>
        <v>4.59</v>
      </c>
      <c r="V603" s="56">
        <f>'2020'!P54</f>
        <v>0</v>
      </c>
      <c r="W603" s="57">
        <f>'2020'!Q54</f>
        <v>0</v>
      </c>
      <c r="X603" s="58">
        <f>'2020'!R54</f>
        <v>5.3937432578209281E-3</v>
      </c>
      <c r="Y603" s="58">
        <f>'2020'!S54</f>
        <v>9.3231856482739878E-2</v>
      </c>
      <c r="Z603" s="58">
        <f>'2020'!T54</f>
        <v>6.490196078431372E-2</v>
      </c>
      <c r="AA603" s="58">
        <f>'2020'!U54</f>
        <v>9.7991313789359394E-2</v>
      </c>
      <c r="AB603" s="58">
        <f>'2020'!V54</f>
        <v>9.7991313789359394E-2</v>
      </c>
      <c r="AC603" s="59">
        <f>'2020'!W54</f>
        <v>9.7991313789359394E-2</v>
      </c>
      <c r="AD603" s="42" t="str">
        <f>'2020'!X54</f>
        <v>N/A</v>
      </c>
      <c r="AE603" s="43">
        <f>'2020'!Y54</f>
        <v>2.04</v>
      </c>
      <c r="AF603" s="43">
        <f>'2020'!Z54</f>
        <v>2.6</v>
      </c>
      <c r="AG603" s="43">
        <f>'2020'!AA54</f>
        <v>13.6</v>
      </c>
      <c r="AH603" s="43">
        <f>'2020'!AB54</f>
        <v>0.83</v>
      </c>
      <c r="AI603" s="43">
        <f>'2020'!AC54</f>
        <v>1.28</v>
      </c>
      <c r="AJ603" s="44">
        <f>'2020'!AD54</f>
        <v>3.9556786703601104E-2</v>
      </c>
      <c r="AK603" s="44">
        <f>'2020'!AE54</f>
        <v>0.1808310249307479</v>
      </c>
      <c r="AL603" s="45">
        <f>'2020'!AF54</f>
        <v>6.9000000000000006E-2</v>
      </c>
      <c r="AM603" s="46">
        <f t="shared" si="66"/>
        <v>0.57100000000000006</v>
      </c>
      <c r="AN603" s="45">
        <f>'2020'!AG54</f>
        <v>0.87950000000000006</v>
      </c>
      <c r="AO603" s="45">
        <f>'2020'!AH54</f>
        <v>0.11549999999999999</v>
      </c>
      <c r="AP603" s="43">
        <f>'2020'!AI54</f>
        <v>96.87633792199999</v>
      </c>
      <c r="AQ603" s="47">
        <f>'2020'!AJ54</f>
        <v>97.866551261549276</v>
      </c>
      <c r="AR603" s="48">
        <f>'2020'!AK54</f>
        <v>2</v>
      </c>
      <c r="AS603" s="49">
        <f>'2020'!AL54</f>
        <v>0</v>
      </c>
      <c r="AT603" s="49">
        <f>'2020'!AM54</f>
        <v>4</v>
      </c>
      <c r="AU603" s="49">
        <f>'2020'!AN54</f>
        <v>0</v>
      </c>
      <c r="AV603" s="49">
        <f>'2020'!AO54</f>
        <v>6</v>
      </c>
      <c r="AW603" s="49">
        <f>'2020'!AP54</f>
        <v>6</v>
      </c>
      <c r="AX603" s="49">
        <f>'2020'!AQ54</f>
        <v>0</v>
      </c>
      <c r="AY603" s="50">
        <f>'2020'!AR54</f>
        <v>0</v>
      </c>
      <c r="AZ603" s="60">
        <f>'2020'!AS54</f>
        <v>0</v>
      </c>
      <c r="BA603" s="61">
        <f>'2020'!AT54</f>
        <v>2455</v>
      </c>
      <c r="BB603" s="61">
        <f>'2020'!AU54</f>
        <v>0</v>
      </c>
      <c r="BC603" s="61">
        <f>'2020'!AV54</f>
        <v>0</v>
      </c>
      <c r="BD603" s="61">
        <f>'2020'!AW54</f>
        <v>0</v>
      </c>
      <c r="BE603" s="61">
        <f>'2020'!AX54</f>
        <v>0</v>
      </c>
      <c r="BF603" s="62">
        <f>'2020'!AY54</f>
        <v>0</v>
      </c>
      <c r="BG603" s="62">
        <f>'2020'!AZ54</f>
        <v>0</v>
      </c>
      <c r="BH603" s="62">
        <f>'2020'!BA54</f>
        <v>0</v>
      </c>
      <c r="BI603" s="62">
        <f>'2020'!BB54</f>
        <v>0</v>
      </c>
      <c r="BJ603" s="62">
        <f>'2020'!BC54</f>
        <v>0</v>
      </c>
      <c r="BK603" s="62">
        <f>'2020'!BD54</f>
        <v>0</v>
      </c>
      <c r="BL603" s="62">
        <f>'2020'!BE54</f>
        <v>0</v>
      </c>
      <c r="BM603" s="62">
        <f>'2020'!BF54</f>
        <v>0</v>
      </c>
      <c r="BN603" s="63">
        <f>'2020'!BG54</f>
        <v>0</v>
      </c>
      <c r="BO603" s="60">
        <f>'2020'!BH54</f>
        <v>15</v>
      </c>
      <c r="BP603" s="61">
        <f>'2020'!BI54</f>
        <v>2781</v>
      </c>
      <c r="BQ603" s="61">
        <f>'2020'!BJ54</f>
        <v>5</v>
      </c>
      <c r="BR603" s="61">
        <f>'2020'!BK54</f>
        <v>2</v>
      </c>
      <c r="BS603" s="61">
        <f>'2020'!BL54</f>
        <v>0</v>
      </c>
      <c r="BT603" s="61">
        <f>'2020'!BM54</f>
        <v>26</v>
      </c>
      <c r="BU603" s="62">
        <f>'2020'!BN54</f>
        <v>0.76</v>
      </c>
      <c r="BV603" s="62">
        <f>'2020'!BO54</f>
        <v>0.13</v>
      </c>
      <c r="BW603" s="62">
        <f>'2020'!BP54</f>
        <v>0.33</v>
      </c>
      <c r="BX603" s="62">
        <f>'2020'!BQ54</f>
        <v>-0.5</v>
      </c>
      <c r="BY603" s="62">
        <f>'2020'!BR54</f>
        <v>0</v>
      </c>
      <c r="BZ603" s="62">
        <f>'2020'!BS54</f>
        <v>0</v>
      </c>
      <c r="CA603" s="62">
        <f>'2020'!BT54</f>
        <v>33.299999999999997</v>
      </c>
      <c r="CB603" s="62">
        <f>'2020'!BU54</f>
        <v>91.5</v>
      </c>
      <c r="CC603" s="63">
        <f>'2020'!BV54</f>
        <v>8.5</v>
      </c>
      <c r="CD603" s="60">
        <f>'2020'!BW54</f>
        <v>343</v>
      </c>
      <c r="CE603" s="61">
        <f>'2020'!BX54</f>
        <v>3679</v>
      </c>
      <c r="CF603" s="61">
        <f>'2020'!BY54</f>
        <v>38</v>
      </c>
      <c r="CG603" s="61">
        <f>'2020'!BZ54</f>
        <v>24</v>
      </c>
      <c r="CH603" s="61">
        <f>'2020'!CA54</f>
        <v>2</v>
      </c>
      <c r="CI603" s="61">
        <f>'2020'!CB54</f>
        <v>9</v>
      </c>
      <c r="CJ603" s="62">
        <f>'2020'!CC54</f>
        <v>0.84</v>
      </c>
      <c r="CK603" s="62">
        <f>'2020'!CD54</f>
        <v>0.98</v>
      </c>
      <c r="CL603" s="62">
        <f>'2020'!CE54</f>
        <v>1.46</v>
      </c>
      <c r="CM603" s="62">
        <f>'2020'!CF54</f>
        <v>3</v>
      </c>
      <c r="CN603" s="62">
        <f>'2020'!CG54</f>
        <v>11.9</v>
      </c>
      <c r="CO603" s="62">
        <f>'2020'!CL54</f>
        <v>75</v>
      </c>
      <c r="CP603" s="62">
        <f>'2020'!CM54</f>
        <v>4</v>
      </c>
      <c r="CQ603" s="62">
        <f>'2020'!CN54</f>
        <v>90</v>
      </c>
      <c r="CR603" s="63">
        <f>'2020'!CO54</f>
        <v>10</v>
      </c>
      <c r="CS603" s="60">
        <f>'2020'!CP54</f>
        <v>331</v>
      </c>
      <c r="CT603" s="61">
        <f>'2020'!CQ54</f>
        <v>5100</v>
      </c>
      <c r="CU603" s="61">
        <f>'2020'!CR54</f>
        <v>42</v>
      </c>
      <c r="CV603" s="61">
        <f>'2020'!CS54</f>
        <v>26</v>
      </c>
      <c r="CW603" s="61">
        <f>'2020'!CT54</f>
        <v>1</v>
      </c>
      <c r="CX603" s="61">
        <f>'2020'!CU54</f>
        <v>51</v>
      </c>
      <c r="CY603" s="62">
        <f>'2020'!CV54</f>
        <v>0.65</v>
      </c>
      <c r="CZ603" s="62">
        <f>'2020'!CW54</f>
        <v>0.97</v>
      </c>
      <c r="DA603" s="62">
        <f>'2020'!CX54</f>
        <v>1.76</v>
      </c>
      <c r="DB603" s="62">
        <f>'2020'!CY54</f>
        <v>2.6</v>
      </c>
      <c r="DC603" s="62">
        <f>'2020'!CZ54</f>
        <v>12</v>
      </c>
      <c r="DD603" s="62">
        <f>'2020'!DE54</f>
        <v>54.5</v>
      </c>
      <c r="DE603" s="62">
        <f>'2020'!DF54</f>
        <v>10.3</v>
      </c>
      <c r="DF603" s="62">
        <f>'2020'!DG54</f>
        <v>89.5</v>
      </c>
      <c r="DG603" s="63">
        <f>'2020'!DH54</f>
        <v>10.5</v>
      </c>
      <c r="DH603" s="60">
        <f>'2020'!DI54</f>
        <v>361</v>
      </c>
      <c r="DI603" s="61">
        <f>'2020'!DJ54</f>
        <v>3684</v>
      </c>
      <c r="DJ603" s="61">
        <f>'2020'!DK54</f>
        <v>39</v>
      </c>
      <c r="DK603" s="61">
        <f>'2020'!DL54</f>
        <v>27</v>
      </c>
      <c r="DL603" s="61">
        <f>'2020'!DM54</f>
        <v>3</v>
      </c>
      <c r="DM603" s="61">
        <f>'2020'!DN54</f>
        <v>48</v>
      </c>
      <c r="DN603" s="62">
        <f>'2020'!DO54</f>
        <v>0.83</v>
      </c>
      <c r="DO603" s="62">
        <f>'2020'!DP54</f>
        <v>1.28</v>
      </c>
      <c r="DP603" s="62">
        <f>'2020'!DQ54</f>
        <v>2.04</v>
      </c>
      <c r="DQ603" s="62">
        <f>'2020'!DR54</f>
        <v>2.4</v>
      </c>
      <c r="DR603" s="62">
        <f>'2020'!DS54</f>
        <v>13.6</v>
      </c>
      <c r="DS603" s="62">
        <f>'2020'!DX54</f>
        <v>57.1</v>
      </c>
      <c r="DT603" s="62">
        <f>'2020'!DY54</f>
        <v>6.9</v>
      </c>
      <c r="DU603" s="62">
        <f>'2020'!DZ54</f>
        <v>86.4</v>
      </c>
      <c r="DV603" s="63">
        <f>'2020'!EA54</f>
        <v>12.6</v>
      </c>
    </row>
    <row r="604" spans="1:126" ht="15.75" customHeight="1" x14ac:dyDescent="0.2">
      <c r="A604" s="30">
        <f t="shared" si="67"/>
        <v>602</v>
      </c>
      <c r="B604" s="31">
        <f>'2026 - WIP'!A64</f>
        <v>62</v>
      </c>
      <c r="C604" s="31">
        <v>2026</v>
      </c>
      <c r="D604" s="32" t="str">
        <f>'2026 - WIP'!B64</f>
        <v>Dacari Collins</v>
      </c>
      <c r="E604" s="32" t="str" cm="1">
        <f t="array" ref="E604">_xlfn.IFS(F604&gt;12.5,"Cornerstone",AND(F604&gt;11.995,F604&lt;12.5),"Elite",AND(F604&gt;11,F604&lt;12.995),"Elite Upside",AND(F604&gt;=9.69,F604&lt;10.999),"Upside",AND(F604&gt;8.4,F604&lt;9.999),"Upside Lite",AND(F604&gt;7.25,F604&lt;8.999),"Outlier",AND(F604&gt;=6,F604&lt;7.25),"Outlier Lite",F604&lt;6.999,"Purgatory")</f>
        <v>Purgatory</v>
      </c>
      <c r="F604" s="33">
        <f>'2026 - WIP'!C64</f>
        <v>2.6971428571428575</v>
      </c>
      <c r="G604" s="33">
        <f t="shared" si="68"/>
        <v>2.1</v>
      </c>
      <c r="H604" s="303">
        <f t="shared" si="69"/>
        <v>-3.291298131112447</v>
      </c>
      <c r="I604" s="34" t="str">
        <f>'2026 - WIP'!D64</f>
        <v>Louisville</v>
      </c>
      <c r="J604" s="35">
        <f>'2026 - WIP'!E64</f>
        <v>4</v>
      </c>
      <c r="K604" s="36">
        <f>'2026 - WIP'!F64</f>
        <v>37564</v>
      </c>
      <c r="L604" s="37">
        <f>'2026 - WIP'!G64</f>
        <v>22.912328767123288</v>
      </c>
      <c r="M604" s="37" t="str">
        <f>'2026 - WIP'!H64</f>
        <v>RS SR</v>
      </c>
      <c r="N604" s="37">
        <f>'2026 - WIP'!I64</f>
        <v>23.493150684931507</v>
      </c>
      <c r="O604" s="37" t="str">
        <f>'2026 - WIP'!J64</f>
        <v>Wide</v>
      </c>
      <c r="P604" s="37" t="str">
        <f>'2026 - WIP'!K64</f>
        <v>SLOB</v>
      </c>
      <c r="Q604" s="37" t="str">
        <f>'2026 - WIP'!L64</f>
        <v>Poor Earner</v>
      </c>
      <c r="R604" s="35">
        <f>'2026 - WIP'!M64</f>
        <v>76</v>
      </c>
      <c r="S604" s="35">
        <f>'2026 - WIP'!N64</f>
        <v>212</v>
      </c>
      <c r="T604" s="231">
        <f t="shared" si="70"/>
        <v>25.805164352710978</v>
      </c>
      <c r="U604" s="35">
        <f>'2026 - WIP'!O64</f>
        <v>4.5</v>
      </c>
      <c r="V604" s="38">
        <f>'2026 - WIP'!P64</f>
        <v>0</v>
      </c>
      <c r="W604" s="57">
        <f>'2026 - WIP'!Q64</f>
        <v>0.12842863784286379</v>
      </c>
      <c r="X604" s="58">
        <f>'2026 - WIP'!R64</f>
        <v>1.1474469305794606E-2</v>
      </c>
      <c r="Y604" s="58">
        <f>'2026 - WIP'!S64</f>
        <v>9.0252707581227429E-2</v>
      </c>
      <c r="Z604" s="58">
        <f>'2026 - WIP'!T64</f>
        <v>0.11249641731155059</v>
      </c>
      <c r="AA604" s="58">
        <f>'2026 - WIP'!U64</f>
        <v>0</v>
      </c>
      <c r="AB604" s="58">
        <f>'2026 - WIP'!V64</f>
        <v>0.12046252757720718</v>
      </c>
      <c r="AC604" s="59">
        <f>'2026 - WIP'!W64</f>
        <v>0.11443940119834682</v>
      </c>
      <c r="AD604" s="42" t="str">
        <f>'2026 - WIP'!X64</f>
        <v>N/A</v>
      </c>
      <c r="AE604" s="43">
        <f>'2026 - WIP'!Y64</f>
        <v>1.43</v>
      </c>
      <c r="AF604" s="43">
        <f>'2026 - WIP'!Z64</f>
        <v>4.0999999999999996</v>
      </c>
      <c r="AG604" s="43">
        <f>'2026 - WIP'!AA64</f>
        <v>11.2</v>
      </c>
      <c r="AH604" s="43">
        <f>'2026 - WIP'!AB64</f>
        <v>0</v>
      </c>
      <c r="AI604" s="43">
        <f>'2026 - WIP'!AC64</f>
        <v>0</v>
      </c>
      <c r="AJ604" s="44">
        <f>'2026 - WIP'!AD64</f>
        <v>3.3630573248407646E-2</v>
      </c>
      <c r="AK604" s="44">
        <f>'2026 - WIP'!AE64</f>
        <v>9.2484076433121024E-2</v>
      </c>
      <c r="AL604" s="45">
        <f>'2026 - WIP'!AF64</f>
        <v>7.6999999999999999E-2</v>
      </c>
      <c r="AM604" s="46">
        <f t="shared" si="66"/>
        <v>0</v>
      </c>
      <c r="AN604" s="45">
        <f>'2026 - WIP'!AG64</f>
        <v>0.76500000000000001</v>
      </c>
      <c r="AO604" s="45">
        <f>'2026 - WIP'!AH64</f>
        <v>0.23100000000000001</v>
      </c>
      <c r="AP604" s="43">
        <f>'2026 - WIP'!AI64</f>
        <v>103.39887212315196</v>
      </c>
      <c r="AQ604" s="47">
        <f>'2026 - WIP'!AJ64</f>
        <v>108.71893295902962</v>
      </c>
      <c r="AR604" s="48">
        <f>'2026 - WIP'!AK64</f>
        <v>2</v>
      </c>
      <c r="AS604" s="49">
        <f>'2026 - WIP'!AL64</f>
        <v>0</v>
      </c>
      <c r="AT604" s="49">
        <f>'2026 - WIP'!AM64</f>
        <v>1</v>
      </c>
      <c r="AU604" s="49">
        <f>'2026 - WIP'!AN64</f>
        <v>1</v>
      </c>
      <c r="AV604" s="49">
        <f>'2026 - WIP'!AO64</f>
        <v>8</v>
      </c>
      <c r="AW604" s="49">
        <f>'2026 - WIP'!AP64</f>
        <v>8</v>
      </c>
      <c r="AX604" s="49">
        <f>'2026 - WIP'!AQ64</f>
        <v>0</v>
      </c>
      <c r="AY604" s="50">
        <f>'2026 - WIP'!AR64</f>
        <v>0</v>
      </c>
      <c r="AZ604" s="60">
        <f>'2026 - WIP'!AS64</f>
        <v>221</v>
      </c>
      <c r="BA604" s="61">
        <f>'2026 - WIP'!AT64</f>
        <v>1720.8</v>
      </c>
      <c r="BB604" s="61">
        <f>'2026 - WIP'!AU64</f>
        <v>30</v>
      </c>
      <c r="BC604" s="61">
        <f>'2026 - WIP'!AV64</f>
        <v>16</v>
      </c>
      <c r="BD604" s="61">
        <f>'2026 - WIP'!AW64</f>
        <v>0</v>
      </c>
      <c r="BE604" s="61">
        <f>'2026 - WIP'!AX64</f>
        <v>8.1</v>
      </c>
      <c r="BF604" s="62">
        <f>'2026 - WIP'!AY64</f>
        <v>0</v>
      </c>
      <c r="BG604" s="62">
        <f>'2026 - WIP'!AZ64</f>
        <v>0</v>
      </c>
      <c r="BH604" s="62">
        <f>'2026 - WIP'!BA64</f>
        <v>1.86</v>
      </c>
      <c r="BI604" s="62">
        <f>'2026 - WIP'!BB64</f>
        <v>3.2</v>
      </c>
      <c r="BJ604" s="62">
        <f>'2026 - WIP'!BC64</f>
        <v>15.2</v>
      </c>
      <c r="BK604" s="62">
        <f>'2026 - WIP'!BH64</f>
        <v>37.5</v>
      </c>
      <c r="BL604" s="62">
        <f>'2026 - WIP'!BI64</f>
        <v>15.8</v>
      </c>
      <c r="BM604" s="62">
        <f>'2026 - WIP'!BJ64</f>
        <v>98.4</v>
      </c>
      <c r="BN604" s="63">
        <f>'2026 - WIP'!BK64</f>
        <v>1.6</v>
      </c>
      <c r="BO604" s="60">
        <f>'2026 - WIP'!BL64</f>
        <v>8</v>
      </c>
      <c r="BP604" s="61">
        <f>'2026 - WIP'!BM64</f>
        <v>697.2</v>
      </c>
      <c r="BQ604" s="61">
        <f>'2026 - WIP'!BN64</f>
        <v>2</v>
      </c>
      <c r="BR604" s="61">
        <f>'2026 - WIP'!BO64</f>
        <v>1</v>
      </c>
      <c r="BS604" s="61">
        <f>'2026 - WIP'!BP64</f>
        <v>0</v>
      </c>
      <c r="BT604" s="61">
        <f>'2026 - WIP'!BQ64</f>
        <v>5.0999999999999996</v>
      </c>
      <c r="BU604" s="62">
        <f>'2026 - WIP'!BR64</f>
        <v>0</v>
      </c>
      <c r="BV604" s="62">
        <f>'2026 - WIP'!BS64</f>
        <v>0</v>
      </c>
      <c r="BW604" s="62">
        <f>'2026 - WIP'!BT64</f>
        <v>0.22</v>
      </c>
      <c r="BX604" s="62">
        <f>'2026 - WIP'!BU64</f>
        <v>5</v>
      </c>
      <c r="BY604" s="62">
        <f>'2026 - WIP'!BV64</f>
        <v>10</v>
      </c>
      <c r="BZ604" s="62">
        <f>'2026 - WIP'!CA64</f>
        <v>0</v>
      </c>
      <c r="CA604" s="62">
        <f>'2026 - WIP'!CB64</f>
        <v>0</v>
      </c>
      <c r="CB604" s="62">
        <f>'2026 - WIP'!CC64</f>
        <v>95.2</v>
      </c>
      <c r="CC604" s="63">
        <f>'2026 - WIP'!CD64</f>
        <v>4.8</v>
      </c>
      <c r="CD604" s="60">
        <f>'2026 - WIP'!CE64</f>
        <v>210</v>
      </c>
      <c r="CE604" s="61">
        <f>'2026 - WIP'!CF64</f>
        <v>2326.8000000000002</v>
      </c>
      <c r="CF604" s="61">
        <f>'2026 - WIP'!CG64</f>
        <v>24</v>
      </c>
      <c r="CG604" s="61">
        <f>'2026 - WIP'!CH64</f>
        <v>14</v>
      </c>
      <c r="CH604" s="61">
        <f>'2026 - WIP'!CI64</f>
        <v>2</v>
      </c>
      <c r="CI604" s="61">
        <f>'2026 - WIP'!CJ64</f>
        <v>18</v>
      </c>
      <c r="CJ604" s="62">
        <f>'2026 - WIP'!CK64</f>
        <v>0</v>
      </c>
      <c r="CK604" s="62">
        <f>'2026 - WIP'!CL64</f>
        <v>0</v>
      </c>
      <c r="CL604" s="62">
        <f>'2026 - WIP'!CM64</f>
        <v>1.43</v>
      </c>
      <c r="CM604" s="62">
        <f>'2026 - WIP'!CN64</f>
        <v>4.0999999999999996</v>
      </c>
      <c r="CN604" s="62">
        <f>'2026 - WIP'!CO64</f>
        <v>15.1</v>
      </c>
      <c r="CO604" s="62">
        <f>'2026 - WIP'!CT64</f>
        <v>37.5</v>
      </c>
      <c r="CP604" s="62">
        <f>'2026 - WIP'!CU64</f>
        <v>0</v>
      </c>
      <c r="CQ604" s="62">
        <f>'2026 - WIP'!CV64</f>
        <v>89.6</v>
      </c>
      <c r="CR604" s="63">
        <f>'2026 - WIP'!CW64</f>
        <v>9.6999999999999993</v>
      </c>
      <c r="CS604" s="60">
        <f>'2026 - WIP'!CX64</f>
        <v>314</v>
      </c>
      <c r="CT604" s="61">
        <f>'2026 - WIP'!CY64</f>
        <v>2791.2</v>
      </c>
      <c r="CU604" s="61">
        <f>'2026 - WIP'!CZ64</f>
        <v>30</v>
      </c>
      <c r="CV604" s="61">
        <f>'2026 - WIP'!DA64</f>
        <v>24</v>
      </c>
      <c r="CW604" s="61">
        <f>'2026 - WIP'!DB64</f>
        <v>2</v>
      </c>
      <c r="CX604" s="61">
        <f>'2026 - WIP'!DC64</f>
        <v>19.200000000000003</v>
      </c>
      <c r="CY604" s="62">
        <f>'2026 - WIP'!DD64</f>
        <v>0</v>
      </c>
      <c r="CZ604" s="62">
        <f>'2026 - WIP'!DE64</f>
        <v>0</v>
      </c>
      <c r="DA604" s="62">
        <f>'2026 - WIP'!DF64</f>
        <v>1.32</v>
      </c>
      <c r="DB604" s="62">
        <f>'2026 - WIP'!DG64</f>
        <v>3.2</v>
      </c>
      <c r="DC604" s="62">
        <f>'2026 - WIP'!DH64</f>
        <v>11.2</v>
      </c>
      <c r="DD604" s="62">
        <f>'2026 - WIP'!DM64</f>
        <v>75</v>
      </c>
      <c r="DE604" s="62">
        <f>'2026 - WIP'!DN64</f>
        <v>7.7</v>
      </c>
      <c r="DF604" s="62">
        <f>'2026 - WIP'!DO64</f>
        <v>76.5</v>
      </c>
      <c r="DG604" s="63">
        <f>'2026 - WIP'!DP64</f>
        <v>23.1</v>
      </c>
      <c r="DH604" s="60">
        <f>'2026 - WIP'!DQ64</f>
        <v>0</v>
      </c>
      <c r="DI604" s="61">
        <f>'2026 - WIP'!DR64</f>
        <v>1</v>
      </c>
      <c r="DJ604" s="61">
        <f>'2026 - WIP'!DS64</f>
        <v>0</v>
      </c>
      <c r="DK604" s="61">
        <f>'2026 - WIP'!DT64</f>
        <v>0</v>
      </c>
      <c r="DL604" s="61">
        <f>'2026 - WIP'!DU64</f>
        <v>0</v>
      </c>
      <c r="DM604" s="61">
        <f>'2026 - WIP'!DV64</f>
        <v>0</v>
      </c>
      <c r="DN604" s="62">
        <f>'2026 - WIP'!DW64</f>
        <v>0</v>
      </c>
      <c r="DO604" s="62">
        <f>'2026 - WIP'!DX64</f>
        <v>0</v>
      </c>
      <c r="DP604" s="62">
        <f>'2026 - WIP'!DY64</f>
        <v>0</v>
      </c>
      <c r="DQ604" s="62">
        <f>'2026 - WIP'!DZ64</f>
        <v>0</v>
      </c>
      <c r="DR604" s="62">
        <f>'2026 - WIP'!EA64</f>
        <v>0</v>
      </c>
      <c r="DS604" s="62">
        <f>'2026 - WIP'!EF64</f>
        <v>0</v>
      </c>
      <c r="DT604" s="62">
        <f>'2026 - WIP'!EG64</f>
        <v>0</v>
      </c>
      <c r="DU604" s="62">
        <f>'2026 - WIP'!EH64</f>
        <v>0</v>
      </c>
      <c r="DV604" s="63">
        <f>'2026 - WIP'!EI64</f>
        <v>0</v>
      </c>
    </row>
    <row r="605" spans="1:126" ht="15.75" customHeight="1" x14ac:dyDescent="0.2">
      <c r="A605" s="30">
        <f t="shared" si="67"/>
        <v>603</v>
      </c>
      <c r="B605" s="31">
        <f>'2026 - WIP'!A65</f>
        <v>63</v>
      </c>
      <c r="C605" s="31">
        <v>2026</v>
      </c>
      <c r="D605" s="32" t="str">
        <f>'2026 - WIP'!B65</f>
        <v>Jaron Tibbs</v>
      </c>
      <c r="E605" s="32" t="str" cm="1">
        <f t="array" ref="E605">_xlfn.IFS(F605&gt;12.5,"Cornerstone",AND(F605&gt;11.995,F605&lt;12.5),"Elite",AND(F605&gt;11,F605&lt;12.995),"Elite Upside",AND(F605&gt;=9.69,F605&lt;10.999),"Upside",AND(F605&gt;8.4,F605&lt;9.999),"Upside Lite",AND(F605&gt;7.25,F605&lt;8.999),"Outlier",AND(F605&gt;=6,F605&lt;7.25),"Outlier Lite",F605&lt;6.999,"Purgatory")</f>
        <v>Purgatory</v>
      </c>
      <c r="F605" s="33">
        <f>'2026 - WIP'!C65</f>
        <v>2.6371428571428575</v>
      </c>
      <c r="G605" s="33">
        <f t="shared" si="68"/>
        <v>1.9</v>
      </c>
      <c r="H605" s="303">
        <f t="shared" si="69"/>
        <v>-3.3257353980452979</v>
      </c>
      <c r="I605" s="34" t="str">
        <f>'2026 - WIP'!D65</f>
        <v>Kansas State</v>
      </c>
      <c r="J605" s="35">
        <f>'2026 - WIP'!E65</f>
        <v>3</v>
      </c>
      <c r="K605" s="36">
        <f>'2026 - WIP'!F65</f>
        <v>38385</v>
      </c>
      <c r="L605" s="37">
        <f>'2026 - WIP'!G65</f>
        <v>20.663013698630138</v>
      </c>
      <c r="M605" s="37" t="str">
        <f>'2026 - WIP'!H65</f>
        <v>JR</v>
      </c>
      <c r="N605" s="37">
        <f>'2026 - WIP'!I65</f>
        <v>21.243835616438357</v>
      </c>
      <c r="O605" s="37" t="str">
        <f>'2026 - WIP'!J65</f>
        <v>Hybrid</v>
      </c>
      <c r="P605" s="37" t="str">
        <f>'2026 - WIP'!K65</f>
        <v>SLOB</v>
      </c>
      <c r="Q605" s="37" t="str">
        <f>'2026 - WIP'!L65</f>
        <v>Poor Separator</v>
      </c>
      <c r="R605" s="35">
        <f>'2026 - WIP'!M65</f>
        <v>74</v>
      </c>
      <c r="S605" s="35">
        <f>'2026 - WIP'!N65</f>
        <v>202</v>
      </c>
      <c r="T605" s="231">
        <f t="shared" si="70"/>
        <v>25.934977947384677</v>
      </c>
      <c r="U605" s="35">
        <f>'2026 - WIP'!O65</f>
        <v>4.5</v>
      </c>
      <c r="V605" s="38">
        <f>'2026 - WIP'!P65</f>
        <v>0</v>
      </c>
      <c r="W605" s="57">
        <f>'2026 - WIP'!Q65</f>
        <v>0</v>
      </c>
      <c r="X605" s="58">
        <f>'2026 - WIP'!R65</f>
        <v>0</v>
      </c>
      <c r="Y605" s="58">
        <f>'2026 - WIP'!S65</f>
        <v>2.4857954545454548E-2</v>
      </c>
      <c r="Z605" s="58">
        <f>'2026 - WIP'!T65</f>
        <v>0.13819664703217036</v>
      </c>
      <c r="AA605" s="58">
        <f>'2026 - WIP'!U65</f>
        <v>0</v>
      </c>
      <c r="AB605" s="58">
        <f>'2026 - WIP'!V65</f>
        <v>0.13819664703217036</v>
      </c>
      <c r="AC605" s="59">
        <f>'2026 - WIP'!W65</f>
        <v>0.13128681468056183</v>
      </c>
      <c r="AD605" s="42" t="str">
        <f>'2026 - WIP'!X65</f>
        <v>N/A</v>
      </c>
      <c r="AE605" s="43">
        <f>'2026 - WIP'!Y65</f>
        <v>1.2</v>
      </c>
      <c r="AF605" s="43">
        <f>'2026 - WIP'!Z65</f>
        <v>3.5</v>
      </c>
      <c r="AG605" s="43">
        <f>'2026 - WIP'!AA65</f>
        <v>10.199999999999999</v>
      </c>
      <c r="AH605" s="43">
        <f>'2026 - WIP'!AB65</f>
        <v>0</v>
      </c>
      <c r="AI605" s="43">
        <f>'2026 - WIP'!AC65</f>
        <v>0</v>
      </c>
      <c r="AJ605" s="44">
        <f>'2026 - WIP'!AD65</f>
        <v>7.0819672131147537E-2</v>
      </c>
      <c r="AK605" s="44">
        <f>'2026 - WIP'!AE65</f>
        <v>9.4426229508196707E-2</v>
      </c>
      <c r="AL605" s="45">
        <f>'2026 - WIP'!AF65</f>
        <v>0.107</v>
      </c>
      <c r="AM605" s="46">
        <f t="shared" si="66"/>
        <v>0</v>
      </c>
      <c r="AN605" s="45">
        <f>'2026 - WIP'!AG65</f>
        <v>0.628</v>
      </c>
      <c r="AO605" s="45">
        <f>'2026 - WIP'!AH65</f>
        <v>0.37200000000000005</v>
      </c>
      <c r="AP605" s="43">
        <f>'2026 - WIP'!AI65</f>
        <v>98.521566834324034</v>
      </c>
      <c r="AQ605" s="47">
        <f>'2026 - WIP'!AJ65</f>
        <v>99.528596742816163</v>
      </c>
      <c r="AR605" s="48">
        <f>'2026 - WIP'!AK65</f>
        <v>3</v>
      </c>
      <c r="AS605" s="49">
        <f>'2026 - WIP'!AL65</f>
        <v>0</v>
      </c>
      <c r="AT605" s="49">
        <f>'2026 - WIP'!AM65</f>
        <v>0</v>
      </c>
      <c r="AU605" s="49">
        <f>'2026 - WIP'!AN65</f>
        <v>0</v>
      </c>
      <c r="AV605" s="49">
        <f>'2026 - WIP'!AO65</f>
        <v>8</v>
      </c>
      <c r="AW605" s="49">
        <f>'2026 - WIP'!AP65</f>
        <v>6</v>
      </c>
      <c r="AX605" s="49">
        <f>'2026 - WIP'!AQ65</f>
        <v>0</v>
      </c>
      <c r="AY605" s="50">
        <f>'2026 - WIP'!AR65</f>
        <v>0</v>
      </c>
      <c r="AZ605" s="60">
        <f>'2026 - WIP'!AS65</f>
        <v>0</v>
      </c>
      <c r="BA605" s="61">
        <f>'2026 - WIP'!AT65</f>
        <v>1</v>
      </c>
      <c r="BB605" s="61">
        <f>'2026 - WIP'!AU65</f>
        <v>0</v>
      </c>
      <c r="BC605" s="61">
        <f>'2026 - WIP'!AV65</f>
        <v>0</v>
      </c>
      <c r="BD605" s="61">
        <f>'2026 - WIP'!AW65</f>
        <v>0</v>
      </c>
      <c r="BE605" s="61">
        <f>'2026 - WIP'!AX65</f>
        <v>0</v>
      </c>
      <c r="BF605" s="62">
        <f>'2026 - WIP'!AY65</f>
        <v>0</v>
      </c>
      <c r="BG605" s="62">
        <f>'2026 - WIP'!AZ65</f>
        <v>0</v>
      </c>
      <c r="BH605" s="62">
        <f>'2026 - WIP'!BA65</f>
        <v>0</v>
      </c>
      <c r="BI605" s="62">
        <f>'2026 - WIP'!BB65</f>
        <v>0</v>
      </c>
      <c r="BJ605" s="62">
        <f>'2026 - WIP'!BC65</f>
        <v>0</v>
      </c>
      <c r="BK605" s="62">
        <f>'2026 - WIP'!BH65</f>
        <v>0</v>
      </c>
      <c r="BL605" s="62">
        <f>'2026 - WIP'!BI65</f>
        <v>0</v>
      </c>
      <c r="BM605" s="62">
        <f>'2026 - WIP'!BJ65</f>
        <v>0</v>
      </c>
      <c r="BN605" s="63">
        <f>'2026 - WIP'!BK65</f>
        <v>0</v>
      </c>
      <c r="BO605" s="60">
        <f>'2026 - WIP'!BL65</f>
        <v>0</v>
      </c>
      <c r="BP605" s="61">
        <f>'2026 - WIP'!BM65</f>
        <v>1</v>
      </c>
      <c r="BQ605" s="61">
        <f>'2026 - WIP'!BN65</f>
        <v>0</v>
      </c>
      <c r="BR605" s="61">
        <f>'2026 - WIP'!BO65</f>
        <v>0</v>
      </c>
      <c r="BS605" s="61">
        <f>'2026 - WIP'!BP65</f>
        <v>0</v>
      </c>
      <c r="BT605" s="61">
        <f>'2026 - WIP'!BQ65</f>
        <v>0</v>
      </c>
      <c r="BU605" s="62">
        <f>'2026 - WIP'!BR65</f>
        <v>0</v>
      </c>
      <c r="BV605" s="62">
        <f>'2026 - WIP'!BS65</f>
        <v>0</v>
      </c>
      <c r="BW605" s="62">
        <f>'2026 - WIP'!BT65</f>
        <v>0</v>
      </c>
      <c r="BX605" s="62">
        <f>'2026 - WIP'!BU65</f>
        <v>0</v>
      </c>
      <c r="BY605" s="62">
        <f>'2026 - WIP'!BV65</f>
        <v>0</v>
      </c>
      <c r="BZ605" s="62">
        <f>'2026 - WIP'!CA65</f>
        <v>0</v>
      </c>
      <c r="CA605" s="62">
        <f>'2026 - WIP'!CB65</f>
        <v>0</v>
      </c>
      <c r="CB605" s="62">
        <f>'2026 - WIP'!CC65</f>
        <v>0</v>
      </c>
      <c r="CC605" s="63">
        <f>'2026 - WIP'!CD65</f>
        <v>0</v>
      </c>
      <c r="CD605" s="60">
        <f>'2026 - WIP'!CE65</f>
        <v>42</v>
      </c>
      <c r="CE605" s="61">
        <f>'2026 - WIP'!CF65</f>
        <v>1689.6</v>
      </c>
      <c r="CF605" s="61">
        <f>'2026 - WIP'!CG65</f>
        <v>8</v>
      </c>
      <c r="CG605" s="61">
        <f>'2026 - WIP'!CH65</f>
        <v>5</v>
      </c>
      <c r="CH605" s="61">
        <f>'2026 - WIP'!CI65</f>
        <v>0</v>
      </c>
      <c r="CI605" s="61">
        <f>'2026 - WIP'!CJ65</f>
        <v>10.4</v>
      </c>
      <c r="CJ605" s="62">
        <f>'2026 - WIP'!CK65</f>
        <v>0</v>
      </c>
      <c r="CK605" s="62">
        <f>'2026 - WIP'!CL65</f>
        <v>0</v>
      </c>
      <c r="CL605" s="62">
        <f>'2026 - WIP'!CM65</f>
        <v>0.79</v>
      </c>
      <c r="CM605" s="62">
        <f>'2026 - WIP'!CN65</f>
        <v>1.8</v>
      </c>
      <c r="CN605" s="62">
        <f>'2026 - WIP'!CO65</f>
        <v>12.3</v>
      </c>
      <c r="CO605" s="62">
        <f>'2026 - WIP'!CT65</f>
        <v>0</v>
      </c>
      <c r="CP605" s="62">
        <f>'2026 - WIP'!CU65</f>
        <v>0</v>
      </c>
      <c r="CQ605" s="62">
        <f>'2026 - WIP'!CV65</f>
        <v>96.4</v>
      </c>
      <c r="CR605" s="63">
        <f>'2026 - WIP'!CW65</f>
        <v>3.6</v>
      </c>
      <c r="CS605" s="60">
        <f>'2026 - WIP'!CX65</f>
        <v>305</v>
      </c>
      <c r="CT605" s="61">
        <f>'2026 - WIP'!CY65</f>
        <v>2207</v>
      </c>
      <c r="CU605" s="61">
        <f>'2026 - WIP'!CZ65</f>
        <v>42</v>
      </c>
      <c r="CV605" s="61">
        <f>'2026 - WIP'!DA65</f>
        <v>25</v>
      </c>
      <c r="CW605" s="61">
        <f>'2026 - WIP'!DB65</f>
        <v>2</v>
      </c>
      <c r="CX605" s="61">
        <f>'2026 - WIP'!DC65</f>
        <v>13</v>
      </c>
      <c r="CY605" s="62">
        <f>'2026 - WIP'!DD65</f>
        <v>0</v>
      </c>
      <c r="CZ605" s="62">
        <f>'2026 - WIP'!DE65</f>
        <v>0</v>
      </c>
      <c r="DA605" s="62">
        <f>'2026 - WIP'!DF65</f>
        <v>1.2</v>
      </c>
      <c r="DB605" s="62">
        <f>'2026 - WIP'!DG65</f>
        <v>3.5</v>
      </c>
      <c r="DC605" s="62">
        <f>'2026 - WIP'!DH65</f>
        <v>10.199999999999999</v>
      </c>
      <c r="DD605" s="62">
        <f>'2026 - WIP'!DM65</f>
        <v>55.6</v>
      </c>
      <c r="DE605" s="62">
        <f>'2026 - WIP'!DN65</f>
        <v>10.7</v>
      </c>
      <c r="DF605" s="62">
        <f>'2026 - WIP'!DO65</f>
        <v>62.8</v>
      </c>
      <c r="DG605" s="63">
        <f>'2026 - WIP'!DP65</f>
        <v>37.200000000000003</v>
      </c>
      <c r="DH605" s="60">
        <f>'2026 - WIP'!DQ65</f>
        <v>0</v>
      </c>
      <c r="DI605" s="61">
        <f>'2026 - WIP'!DR65</f>
        <v>1</v>
      </c>
      <c r="DJ605" s="61">
        <f>'2026 - WIP'!DS65</f>
        <v>0</v>
      </c>
      <c r="DK605" s="61">
        <f>'2026 - WIP'!DT65</f>
        <v>0</v>
      </c>
      <c r="DL605" s="61">
        <f>'2026 - WIP'!DU65</f>
        <v>0</v>
      </c>
      <c r="DM605" s="61">
        <f>'2026 - WIP'!DV65</f>
        <v>0</v>
      </c>
      <c r="DN605" s="62">
        <f>'2026 - WIP'!DW65</f>
        <v>0</v>
      </c>
      <c r="DO605" s="62">
        <f>'2026 - WIP'!DX65</f>
        <v>0</v>
      </c>
      <c r="DP605" s="62">
        <f>'2026 - WIP'!DY65</f>
        <v>0</v>
      </c>
      <c r="DQ605" s="62">
        <f>'2026 - WIP'!DZ65</f>
        <v>0</v>
      </c>
      <c r="DR605" s="62">
        <f>'2026 - WIP'!EA65</f>
        <v>0</v>
      </c>
      <c r="DS605" s="62">
        <f>'2026 - WIP'!EF65</f>
        <v>0</v>
      </c>
      <c r="DT605" s="62">
        <f>'2026 - WIP'!EG65</f>
        <v>0</v>
      </c>
      <c r="DU605" s="62">
        <f>'2026 - WIP'!EH65</f>
        <v>0</v>
      </c>
      <c r="DV605" s="63">
        <f>'2026 - WIP'!EI65</f>
        <v>0</v>
      </c>
    </row>
    <row r="606" spans="1:126" ht="15.75" customHeight="1" x14ac:dyDescent="0.2">
      <c r="A606" s="30">
        <f t="shared" si="67"/>
        <v>604</v>
      </c>
      <c r="B606" s="31">
        <f>'2021'!A51</f>
        <v>49</v>
      </c>
      <c r="C606" s="31">
        <v>2021</v>
      </c>
      <c r="D606" s="32" t="str">
        <f>'2021'!B51</f>
        <v>Brandon Smith</v>
      </c>
      <c r="E606" s="32" t="str" cm="1">
        <f t="array" ref="E606">_xlfn.IFS(F606&gt;12.5,"Cornerstone",AND(F606&gt;11.995,F606&lt;12.5),"Elite",AND(F606&gt;11,F606&lt;12.995),"Elite Upside",AND(F606&gt;=9.69,F606&lt;10.999),"Upside",AND(F606&gt;8.4,F606&lt;9.999),"Upside Lite",AND(F606&gt;7.25,F606&lt;8.999),"Outlier",AND(F606&gt;=6,F606&lt;7.25),"Outlier Lite",F606&lt;6.999,"Purgatory")</f>
        <v>Purgatory</v>
      </c>
      <c r="F606" s="33">
        <f>'2021'!C51</f>
        <v>2.5714285714285716</v>
      </c>
      <c r="G606" s="33">
        <f t="shared" si="68"/>
        <v>1.7000000000000002</v>
      </c>
      <c r="H606" s="303">
        <f t="shared" si="69"/>
        <v>-3.3634524046860395</v>
      </c>
      <c r="I606" s="34" t="str">
        <f>'2021'!D51</f>
        <v>Iowa</v>
      </c>
      <c r="J606" s="35">
        <f>'2021'!E51</f>
        <v>2</v>
      </c>
      <c r="K606" s="36">
        <f>'2021'!F51</f>
        <v>36139</v>
      </c>
      <c r="L606" s="37">
        <f>'2021'!G51</f>
        <v>26.816438356164383</v>
      </c>
      <c r="M606" s="37" t="str">
        <f>'2021'!H51</f>
        <v>SR</v>
      </c>
      <c r="N606" s="37">
        <f>'2021'!I51</f>
        <v>22.4</v>
      </c>
      <c r="O606" s="37" t="str">
        <f>'2021'!J51</f>
        <v>Wide</v>
      </c>
      <c r="P606" s="37" t="str">
        <f>'2021'!K51</f>
        <v>PROTO Z</v>
      </c>
      <c r="Q606" s="37" t="str">
        <f>'2021'!L51</f>
        <v>Poor Earner</v>
      </c>
      <c r="R606" s="55">
        <f>'2021'!M51</f>
        <v>73.38</v>
      </c>
      <c r="S606" s="55">
        <f>'2021'!N51</f>
        <v>218</v>
      </c>
      <c r="T606" s="231">
        <f t="shared" si="70"/>
        <v>28.464203248435805</v>
      </c>
      <c r="U606" s="35">
        <f>'2021'!O51</f>
        <v>4.6399999999999997</v>
      </c>
      <c r="V606" s="56">
        <f>'2021'!P51</f>
        <v>0</v>
      </c>
      <c r="W606" s="57">
        <f>'2021'!Q51</f>
        <v>0</v>
      </c>
      <c r="X606" s="58">
        <f>'2021'!R51</f>
        <v>4.0436716538617065E-3</v>
      </c>
      <c r="Y606" s="58">
        <f>'2021'!S51</f>
        <v>0.12253903598099117</v>
      </c>
      <c r="Z606" s="58">
        <f>'2021'!T51</f>
        <v>0.14751344086021506</v>
      </c>
      <c r="AA606" s="58">
        <f>'2021'!U51</f>
        <v>0.14611005692599621</v>
      </c>
      <c r="AB606" s="58">
        <f>'2021'!V51</f>
        <v>0.14681174889310564</v>
      </c>
      <c r="AC606" s="59">
        <f>'2021'!W51</f>
        <v>0.14681174889310564</v>
      </c>
      <c r="AD606" s="42" t="str">
        <f>'2021'!X51</f>
        <v>N/A</v>
      </c>
      <c r="AE606" s="43">
        <f>'2021'!Y51</f>
        <v>1.9</v>
      </c>
      <c r="AF606" s="43">
        <f>'2021'!Z51</f>
        <v>2.5</v>
      </c>
      <c r="AG606" s="43">
        <f>'2021'!AA51</f>
        <v>12.4</v>
      </c>
      <c r="AH606" s="43">
        <f>'2021'!AB51</f>
        <v>0.49</v>
      </c>
      <c r="AI606" s="43">
        <f>'2021'!AC51</f>
        <v>1</v>
      </c>
      <c r="AJ606" s="44">
        <f>'2021'!AD51</f>
        <v>3.6363636363636362E-2</v>
      </c>
      <c r="AK606" s="44">
        <f>'2021'!AE51</f>
        <v>0.14545454545454545</v>
      </c>
      <c r="AL606" s="45">
        <f>'2021'!AF51</f>
        <v>0.14800000000000002</v>
      </c>
      <c r="AM606" s="46">
        <f t="shared" si="66"/>
        <v>0.5</v>
      </c>
      <c r="AN606" s="45">
        <f>'2021'!AG51</f>
        <v>0.92900000000000005</v>
      </c>
      <c r="AO606" s="45">
        <f>'2021'!AH51</f>
        <v>7.1000000000000008E-2</v>
      </c>
      <c r="AP606" s="43">
        <f>'2021'!AI51</f>
        <v>94.062077607768359</v>
      </c>
      <c r="AQ606" s="47">
        <f>'2021'!AJ51</f>
        <v>93.831815547842709</v>
      </c>
      <c r="AR606" s="48">
        <f>'2021'!AK51</f>
        <v>3</v>
      </c>
      <c r="AS606" s="49">
        <f>'2021'!AL51</f>
        <v>0</v>
      </c>
      <c r="AT606" s="49">
        <f>'2021'!AM51</f>
        <v>3</v>
      </c>
      <c r="AU606" s="49">
        <f>'2021'!AN51</f>
        <v>0</v>
      </c>
      <c r="AV606" s="49">
        <f>'2021'!AO51</f>
        <v>5</v>
      </c>
      <c r="AW606" s="49">
        <f>'2021'!AP51</f>
        <v>5</v>
      </c>
      <c r="AX606" s="49">
        <f>'2021'!AQ51</f>
        <v>0</v>
      </c>
      <c r="AY606" s="50">
        <f>'2021'!AR51</f>
        <v>0</v>
      </c>
      <c r="AZ606" s="60">
        <f>'2021'!AS51</f>
        <v>0</v>
      </c>
      <c r="BA606" s="61">
        <f>'2021'!AT51</f>
        <v>1991</v>
      </c>
      <c r="BB606" s="61">
        <f>'2021'!AU51</f>
        <v>0</v>
      </c>
      <c r="BC606" s="61">
        <f>'2021'!AV51</f>
        <v>0</v>
      </c>
      <c r="BD606" s="61">
        <f>'2021'!AW51</f>
        <v>0</v>
      </c>
      <c r="BE606" s="61">
        <f>'2021'!AX51</f>
        <v>0</v>
      </c>
      <c r="BF606" s="62">
        <f>'2021'!AY51</f>
        <v>0</v>
      </c>
      <c r="BG606" s="62">
        <f>'2021'!AZ51</f>
        <v>0</v>
      </c>
      <c r="BH606" s="62">
        <f>'2021'!BA51</f>
        <v>0</v>
      </c>
      <c r="BI606" s="62">
        <f>'2021'!BB51</f>
        <v>0</v>
      </c>
      <c r="BJ606" s="62">
        <f>'2021'!BC51</f>
        <v>0</v>
      </c>
      <c r="BK606" s="62">
        <f>'2021'!BD51</f>
        <v>0</v>
      </c>
      <c r="BL606" s="62">
        <f>'2021'!BE51</f>
        <v>0</v>
      </c>
      <c r="BM606" s="62">
        <f>'2021'!BF51</f>
        <v>0</v>
      </c>
      <c r="BN606" s="63">
        <f>'2021'!BG51</f>
        <v>0</v>
      </c>
      <c r="BO606" s="60">
        <f>'2021'!BH51</f>
        <v>10</v>
      </c>
      <c r="BP606" s="61">
        <f>'2021'!BI51</f>
        <v>2473</v>
      </c>
      <c r="BQ606" s="61">
        <f>'2021'!BJ51</f>
        <v>6</v>
      </c>
      <c r="BR606" s="61">
        <f>'2021'!BK51</f>
        <v>3</v>
      </c>
      <c r="BS606" s="61">
        <f>'2021'!BL51</f>
        <v>0</v>
      </c>
      <c r="BT606" s="61">
        <f>'2021'!BM51</f>
        <v>27</v>
      </c>
      <c r="BU606" s="62">
        <f>'2021'!BN51</f>
        <v>-0.34</v>
      </c>
      <c r="BV606" s="62">
        <f>'2021'!BO51</f>
        <v>0.16</v>
      </c>
      <c r="BW606" s="62">
        <f>'2021'!BP51</f>
        <v>0.24</v>
      </c>
      <c r="BX606" s="62">
        <f>'2021'!BQ51</f>
        <v>4.7</v>
      </c>
      <c r="BY606" s="62">
        <f>'2021'!BR51</f>
        <v>0</v>
      </c>
      <c r="BZ606" s="62">
        <f>'2021'!BW51</f>
        <v>0</v>
      </c>
      <c r="CA606" s="62">
        <f>'2021'!BX51</f>
        <v>0</v>
      </c>
      <c r="CB606" s="62">
        <f>'2021'!BY51</f>
        <v>100</v>
      </c>
      <c r="CC606" s="63">
        <f>'2021'!BZ51</f>
        <v>0</v>
      </c>
      <c r="CD606" s="60">
        <f>'2021'!CA51</f>
        <v>361</v>
      </c>
      <c r="CE606" s="61">
        <f>'2021'!CB51</f>
        <v>2946</v>
      </c>
      <c r="CF606" s="61">
        <f>'2021'!CC51</f>
        <v>46</v>
      </c>
      <c r="CG606" s="61">
        <f>'2021'!CD51</f>
        <v>28</v>
      </c>
      <c r="CH606" s="61">
        <f>'2021'!CE51</f>
        <v>2</v>
      </c>
      <c r="CI606" s="61">
        <f>'2021'!CF51</f>
        <v>27</v>
      </c>
      <c r="CJ606" s="62">
        <f>'2021'!CG51</f>
        <v>0</v>
      </c>
      <c r="CK606" s="62">
        <f>'2021'!CH51</f>
        <v>0</v>
      </c>
      <c r="CL606" s="62">
        <f>'2021'!CI51</f>
        <v>1.18</v>
      </c>
      <c r="CM606" s="62">
        <f>'2021'!CJ51</f>
        <v>2.7</v>
      </c>
      <c r="CN606" s="62">
        <f>'2021'!CK51</f>
        <v>14.2</v>
      </c>
      <c r="CO606" s="62">
        <f>'2021'!CP51</f>
        <v>62.5</v>
      </c>
      <c r="CP606" s="62">
        <f>'2021'!CQ51</f>
        <v>3.4</v>
      </c>
      <c r="CQ606" s="62">
        <f>'2021'!CR51</f>
        <v>95.1</v>
      </c>
      <c r="CR606" s="63">
        <f>'2021'!CS51</f>
        <v>4.9000000000000004</v>
      </c>
      <c r="CS606" s="60">
        <f>'2021'!CT51</f>
        <v>439</v>
      </c>
      <c r="CT606" s="61">
        <f>'2021'!CU51</f>
        <v>2976</v>
      </c>
      <c r="CU606" s="61">
        <f>'2021'!CV51</f>
        <v>54</v>
      </c>
      <c r="CV606" s="61">
        <f>'2021'!CW51</f>
        <v>37</v>
      </c>
      <c r="CW606" s="61">
        <f>'2021'!CX51</f>
        <v>5</v>
      </c>
      <c r="CX606" s="61">
        <f>'2021'!CY51</f>
        <v>16</v>
      </c>
      <c r="CY606" s="62">
        <f>'2021'!CZ51</f>
        <v>0</v>
      </c>
      <c r="CZ606" s="62">
        <f>'2021'!DA51</f>
        <v>0</v>
      </c>
      <c r="DA606" s="62">
        <f>'2021'!DB51</f>
        <v>1.9</v>
      </c>
      <c r="DB606" s="62">
        <f>'2021'!DC51</f>
        <v>2.5</v>
      </c>
      <c r="DC606" s="62">
        <f>'2021'!DD51</f>
        <v>12.4</v>
      </c>
      <c r="DD606" s="62">
        <f>'2021'!DI51</f>
        <v>60</v>
      </c>
      <c r="DE606" s="62">
        <f>'2021'!DJ51</f>
        <v>2.6</v>
      </c>
      <c r="DF606" s="62">
        <f>'2021'!DK51</f>
        <v>91.5</v>
      </c>
      <c r="DG606" s="63">
        <f>'2021'!DL51</f>
        <v>8.5</v>
      </c>
      <c r="DH606" s="60">
        <f>'2021'!DM51</f>
        <v>231</v>
      </c>
      <c r="DI606" s="61">
        <f>'2021'!DN51</f>
        <v>1581</v>
      </c>
      <c r="DJ606" s="61">
        <f>'2021'!DO51</f>
        <v>40</v>
      </c>
      <c r="DK606" s="61">
        <f>'2021'!DP51</f>
        <v>23</v>
      </c>
      <c r="DL606" s="61">
        <f>'2021'!DQ51</f>
        <v>2</v>
      </c>
      <c r="DM606" s="61">
        <f>'2021'!DR51</f>
        <v>9</v>
      </c>
      <c r="DN606" s="62">
        <f>'2021'!DS51</f>
        <v>0.49</v>
      </c>
      <c r="DO606" s="62">
        <f>'2021'!DT51</f>
        <v>1</v>
      </c>
      <c r="DP606" s="62">
        <f>'2021'!DU51</f>
        <v>1.05</v>
      </c>
      <c r="DQ606" s="62">
        <f>'2021'!DV51</f>
        <v>2</v>
      </c>
      <c r="DR606" s="62">
        <f>'2021'!DW51</f>
        <v>11.7</v>
      </c>
      <c r="DS606" s="62">
        <f>'2021'!EB51</f>
        <v>50</v>
      </c>
      <c r="DT606" s="62">
        <f>'2021'!EC51</f>
        <v>14.8</v>
      </c>
      <c r="DU606" s="62">
        <f>'2021'!ED51</f>
        <v>94.3</v>
      </c>
      <c r="DV606" s="63">
        <f>'2021'!EE51</f>
        <v>5.7</v>
      </c>
    </row>
    <row r="607" spans="1:126" ht="15.75" customHeight="1" x14ac:dyDescent="0.2">
      <c r="A607" s="30">
        <f t="shared" si="67"/>
        <v>605</v>
      </c>
      <c r="B607" s="31">
        <f>'2020'!A55</f>
        <v>53</v>
      </c>
      <c r="C607" s="31">
        <v>2020</v>
      </c>
      <c r="D607" s="32" t="str">
        <f>'2020'!B55</f>
        <v>Chris Finke</v>
      </c>
      <c r="E607" s="32" t="str" cm="1">
        <f t="array" ref="E607">_xlfn.IFS(F607&gt;12.5,"Cornerstone",AND(F607&gt;11.995,F607&lt;12.5),"Elite",AND(F607&gt;11,F607&lt;12.995),"Elite Upside",AND(F607&gt;=9.69,F607&lt;10.999),"Upside",AND(F607&gt;8.4,F607&lt;9.999),"Upside Lite",AND(F607&gt;7.25,F607&lt;8.999),"Outlier",AND(F607&gt;=6,F607&lt;7.25),"Outlier Lite",F607&lt;6.999,"Purgatory")</f>
        <v>Purgatory</v>
      </c>
      <c r="F607" s="33">
        <f>'2020'!C55</f>
        <v>2.5614285714285714</v>
      </c>
      <c r="G607" s="33">
        <f t="shared" si="68"/>
        <v>1.6</v>
      </c>
      <c r="H607" s="303">
        <f t="shared" si="69"/>
        <v>-3.3691919491748479</v>
      </c>
      <c r="I607" s="34" t="str">
        <f>'2020'!D55</f>
        <v>Notre Dame</v>
      </c>
      <c r="J607" s="35">
        <f>'2020'!E55</f>
        <v>2</v>
      </c>
      <c r="K607" s="36">
        <f>'2020'!F55</f>
        <v>35187</v>
      </c>
      <c r="L607" s="37">
        <f>'2020'!G55</f>
        <v>29.424657534246574</v>
      </c>
      <c r="M607" s="37" t="str">
        <f>'2020'!H55</f>
        <v>RS SR</v>
      </c>
      <c r="N607" s="37">
        <f>'2020'!I55</f>
        <v>23.991780821917807</v>
      </c>
      <c r="O607" s="37" t="str">
        <f>'2020'!J55</f>
        <v>Slot</v>
      </c>
      <c r="P607" s="37" t="str">
        <f>'2020'!K55</f>
        <v>RAT</v>
      </c>
      <c r="Q607" s="37" t="str">
        <f>'2020'!L55</f>
        <v>Poor Earner</v>
      </c>
      <c r="R607" s="55">
        <f>'2020'!M55</f>
        <v>70</v>
      </c>
      <c r="S607" s="55">
        <f>'2020'!N55</f>
        <v>183</v>
      </c>
      <c r="T607" s="231">
        <f t="shared" si="70"/>
        <v>26.25747512719515</v>
      </c>
      <c r="U607" s="35">
        <f>'2020'!O55</f>
        <v>4.5</v>
      </c>
      <c r="V607" s="56">
        <f>'2020'!P55</f>
        <v>0</v>
      </c>
      <c r="W607" s="57">
        <f>'2020'!Q55</f>
        <v>0</v>
      </c>
      <c r="X607" s="58">
        <f>'2020'!R55</f>
        <v>3.9986889544411666E-2</v>
      </c>
      <c r="Y607" s="58">
        <f>'2020'!S55</f>
        <v>4.3852106620808254E-2</v>
      </c>
      <c r="Z607" s="58">
        <f>'2020'!T55</f>
        <v>0.17060053779504034</v>
      </c>
      <c r="AA607" s="58">
        <f>'2020'!U55</f>
        <v>0.14185478950579622</v>
      </c>
      <c r="AB607" s="58">
        <f>'2020'!V55</f>
        <v>0.15622766365041829</v>
      </c>
      <c r="AC607" s="59">
        <f>'2020'!W55</f>
        <v>0.15622766365041829</v>
      </c>
      <c r="AD607" s="42" t="str">
        <f>'2020'!X55</f>
        <v>N/A</v>
      </c>
      <c r="AE607" s="43">
        <f>'2020'!Y55</f>
        <v>1.7</v>
      </c>
      <c r="AF607" s="43">
        <f>'2020'!Z55</f>
        <v>5.7</v>
      </c>
      <c r="AG607" s="43">
        <f>'2020'!AA55</f>
        <v>8.5</v>
      </c>
      <c r="AH607" s="43">
        <f>'2020'!AB55</f>
        <v>0.52</v>
      </c>
      <c r="AI607" s="43">
        <f>'2020'!AC55</f>
        <v>1.37</v>
      </c>
      <c r="AJ607" s="44">
        <f>'2020'!AD55</f>
        <v>2.2258064516129029E-2</v>
      </c>
      <c r="AK607" s="44">
        <f>'2020'!AE55</f>
        <v>0.10881720430107526</v>
      </c>
      <c r="AL607" s="45">
        <f>'2020'!AF55</f>
        <v>2.4E-2</v>
      </c>
      <c r="AM607" s="46">
        <f t="shared" si="66"/>
        <v>0.44400000000000001</v>
      </c>
      <c r="AN607" s="45">
        <f>'2020'!AG55</f>
        <v>0.2515</v>
      </c>
      <c r="AO607" s="45">
        <f>'2020'!AH55</f>
        <v>0.74849999999999994</v>
      </c>
      <c r="AP607" s="43">
        <f>'2020'!AI55</f>
        <v>89.254686785550987</v>
      </c>
      <c r="AQ607" s="47">
        <f>'2020'!AJ55</f>
        <v>82.955862233350175</v>
      </c>
      <c r="AR607" s="48">
        <f>'2020'!AK55</f>
        <v>4</v>
      </c>
      <c r="AS607" s="49">
        <f>'2020'!AL55</f>
        <v>0</v>
      </c>
      <c r="AT607" s="49">
        <f>'2020'!AM55</f>
        <v>2</v>
      </c>
      <c r="AU607" s="49">
        <f>'2020'!AN55</f>
        <v>4</v>
      </c>
      <c r="AV607" s="49">
        <f>'2020'!AO55</f>
        <v>8</v>
      </c>
      <c r="AW607" s="49">
        <f>'2020'!AP55</f>
        <v>3</v>
      </c>
      <c r="AX607" s="49">
        <f>'2020'!AQ55</f>
        <v>0</v>
      </c>
      <c r="AY607" s="50">
        <f>'2020'!AR55</f>
        <v>0</v>
      </c>
      <c r="AZ607" s="60">
        <f>'2020'!AS55</f>
        <v>0</v>
      </c>
      <c r="BA607" s="61">
        <f>'2020'!AT55</f>
        <v>3364</v>
      </c>
      <c r="BB607" s="61">
        <f>'2020'!AU55</f>
        <v>0</v>
      </c>
      <c r="BC607" s="61">
        <f>'2020'!AV55</f>
        <v>0</v>
      </c>
      <c r="BD607" s="61">
        <f>'2020'!AW55</f>
        <v>0</v>
      </c>
      <c r="BE607" s="61">
        <f>'2020'!AX55</f>
        <v>0</v>
      </c>
      <c r="BF607" s="62">
        <f>'2020'!AY55</f>
        <v>0</v>
      </c>
      <c r="BG607" s="62">
        <f>'2020'!AZ55</f>
        <v>0</v>
      </c>
      <c r="BH607" s="62">
        <f>'2020'!BA55</f>
        <v>0</v>
      </c>
      <c r="BI607" s="62">
        <f>'2020'!BB55</f>
        <v>0</v>
      </c>
      <c r="BJ607" s="62">
        <f>'2020'!BC55</f>
        <v>0</v>
      </c>
      <c r="BK607" s="62">
        <f>'2020'!BD55</f>
        <v>0</v>
      </c>
      <c r="BL607" s="62">
        <f>'2020'!BE55</f>
        <v>0</v>
      </c>
      <c r="BM607" s="62">
        <f>'2020'!BF55</f>
        <v>0</v>
      </c>
      <c r="BN607" s="63">
        <f>'2020'!BG55</f>
        <v>0</v>
      </c>
      <c r="BO607" s="60">
        <f>'2020'!BH55</f>
        <v>122</v>
      </c>
      <c r="BP607" s="61">
        <f>'2020'!BI55</f>
        <v>3051</v>
      </c>
      <c r="BQ607" s="61">
        <f>'2020'!BJ55</f>
        <v>14</v>
      </c>
      <c r="BR607" s="61">
        <f>'2020'!BK55</f>
        <v>10</v>
      </c>
      <c r="BS607" s="61">
        <f>'2020'!BL55</f>
        <v>2</v>
      </c>
      <c r="BT607" s="61">
        <f>'2020'!BM55</f>
        <v>27</v>
      </c>
      <c r="BU607" s="62">
        <f>'2020'!BN55</f>
        <v>0.41</v>
      </c>
      <c r="BV607" s="62">
        <f>'2020'!BO55</f>
        <v>0.38</v>
      </c>
      <c r="BW607" s="62">
        <f>'2020'!BP55</f>
        <v>1.67</v>
      </c>
      <c r="BX607" s="62">
        <f>'2020'!BQ55</f>
        <v>5.8</v>
      </c>
      <c r="BY607" s="62">
        <f>'2020'!BR55</f>
        <v>8.6999999999999993</v>
      </c>
      <c r="BZ607" s="62">
        <f>'2020'!BS55</f>
        <v>0</v>
      </c>
      <c r="CA607" s="62">
        <f>'2020'!BT55</f>
        <v>0</v>
      </c>
      <c r="CB607" s="62">
        <f>'2020'!BU55</f>
        <v>11.8</v>
      </c>
      <c r="CC607" s="63">
        <f>'2020'!BV55</f>
        <v>86.8</v>
      </c>
      <c r="CD607" s="60">
        <f>'2020'!BW55</f>
        <v>102</v>
      </c>
      <c r="CE607" s="61">
        <f>'2020'!BX55</f>
        <v>2326</v>
      </c>
      <c r="CF607" s="61">
        <f>'2020'!BY55</f>
        <v>10</v>
      </c>
      <c r="CG607" s="61">
        <f>'2020'!BZ55</f>
        <v>6</v>
      </c>
      <c r="CH607" s="61">
        <f>'2020'!CA55</f>
        <v>0</v>
      </c>
      <c r="CI607" s="61">
        <f>'2020'!CB55</f>
        <v>20</v>
      </c>
      <c r="CJ607" s="62">
        <f>'2020'!CC55</f>
        <v>0.85</v>
      </c>
      <c r="CK607" s="62">
        <f>'2020'!CD55</f>
        <v>0.28999999999999998</v>
      </c>
      <c r="CL607" s="62">
        <f>'2020'!CE55</f>
        <v>1.1200000000000001</v>
      </c>
      <c r="CM607" s="62">
        <f>'2020'!CF55</f>
        <v>1.8</v>
      </c>
      <c r="CN607" s="62">
        <f>'2020'!CG55</f>
        <v>18.899999999999999</v>
      </c>
      <c r="CO607" s="62">
        <f>'2020'!CL55</f>
        <v>25</v>
      </c>
      <c r="CP607" s="62">
        <f>'2020'!CM55</f>
        <v>25</v>
      </c>
      <c r="CQ607" s="62">
        <f>'2020'!CN55</f>
        <v>18.3</v>
      </c>
      <c r="CR607" s="63">
        <f>'2020'!CO55</f>
        <v>81.7</v>
      </c>
      <c r="CS607" s="60">
        <f>'2020'!CP55</f>
        <v>571</v>
      </c>
      <c r="CT607" s="61">
        <f>'2020'!CQ55</f>
        <v>3347</v>
      </c>
      <c r="CU607" s="61">
        <f>'2020'!CR55</f>
        <v>71</v>
      </c>
      <c r="CV607" s="61">
        <f>'2020'!CS55</f>
        <v>49</v>
      </c>
      <c r="CW607" s="61">
        <f>'2020'!CT55</f>
        <v>2</v>
      </c>
      <c r="CX607" s="61">
        <f>'2020'!CU55</f>
        <v>23</v>
      </c>
      <c r="CY607" s="62">
        <f>'2020'!CV55</f>
        <v>0.52</v>
      </c>
      <c r="CZ607" s="62">
        <f>'2020'!CW55</f>
        <v>1.37</v>
      </c>
      <c r="DA607" s="62">
        <f>'2020'!CX55</f>
        <v>1.7</v>
      </c>
      <c r="DB607" s="62">
        <f>'2020'!CY55</f>
        <v>5.7</v>
      </c>
      <c r="DC607" s="62">
        <f>'2020'!CZ55</f>
        <v>8.5</v>
      </c>
      <c r="DD607" s="62">
        <f>'2020'!DE55</f>
        <v>70</v>
      </c>
      <c r="DE607" s="62">
        <f>'2020'!DF55</f>
        <v>7.5</v>
      </c>
      <c r="DF607" s="62">
        <f>'2020'!DG55</f>
        <v>12.7</v>
      </c>
      <c r="DG607" s="63">
        <f>'2020'!DH55</f>
        <v>87.3</v>
      </c>
      <c r="DH607" s="60">
        <f>'2020'!DI55</f>
        <v>465</v>
      </c>
      <c r="DI607" s="61">
        <f>'2020'!DJ55</f>
        <v>3278</v>
      </c>
      <c r="DJ607" s="61">
        <f>'2020'!DK55</f>
        <v>53</v>
      </c>
      <c r="DK607" s="61">
        <f>'2020'!DL55</f>
        <v>41</v>
      </c>
      <c r="DL607" s="61">
        <f>'2020'!DM55</f>
        <v>4</v>
      </c>
      <c r="DM607" s="61">
        <f>'2020'!DN55</f>
        <v>37</v>
      </c>
      <c r="DN607" s="62">
        <f>'2020'!DO55</f>
        <v>0.48</v>
      </c>
      <c r="DO607" s="62">
        <f>'2020'!DP55</f>
        <v>1.18</v>
      </c>
      <c r="DP607" s="62">
        <f>'2020'!DQ55</f>
        <v>1.1499999999999999</v>
      </c>
      <c r="DQ607" s="62">
        <f>'2020'!DR55</f>
        <v>4.4000000000000004</v>
      </c>
      <c r="DR607" s="62">
        <f>'2020'!DS55</f>
        <v>7.6</v>
      </c>
      <c r="DS607" s="62">
        <f>'2020'!DX55</f>
        <v>44.4</v>
      </c>
      <c r="DT607" s="62">
        <f>'2020'!DY55</f>
        <v>2.4</v>
      </c>
      <c r="DU607" s="62">
        <f>'2020'!DZ55</f>
        <v>37.6</v>
      </c>
      <c r="DV607" s="63">
        <f>'2020'!EA55</f>
        <v>62.4</v>
      </c>
    </row>
    <row r="608" spans="1:126" ht="15.75" customHeight="1" x14ac:dyDescent="0.2">
      <c r="A608" s="30">
        <f t="shared" si="67"/>
        <v>606</v>
      </c>
      <c r="B608" s="31">
        <f>'2023'!A71</f>
        <v>69</v>
      </c>
      <c r="C608" s="31">
        <v>2023</v>
      </c>
      <c r="D608" s="32" t="str">
        <f>'2023'!B71</f>
        <v>Frank Ladson Jr.</v>
      </c>
      <c r="E608" s="32" t="str" cm="1">
        <f t="array" ref="E608">_xlfn.IFS(F608&gt;12.5,"Cornerstone",AND(F608&gt;11.995,F608&lt;12.5),"Elite",AND(F608&gt;11,F608&lt;12.995),"Elite Upside",AND(F608&gt;=9.69,F608&lt;10.999),"Upside",AND(F608&gt;8.4,F608&lt;9.999),"Upside Lite",AND(F608&gt;7.25,F608&lt;8.999),"Outlier",AND(F608&gt;=6,F608&lt;7.25),"Outlier Lite",F608&lt;6.999,"Purgatory")</f>
        <v>Purgatory</v>
      </c>
      <c r="F608" s="33">
        <f>'2023'!C71</f>
        <v>2.5100000000000002</v>
      </c>
      <c r="G608" s="33">
        <f t="shared" si="68"/>
        <v>1.4000000000000001</v>
      </c>
      <c r="H608" s="303">
        <f t="shared" si="69"/>
        <v>-3.3987096065458626</v>
      </c>
      <c r="I608" s="34" t="str">
        <f>'2023'!D71</f>
        <v>Miami</v>
      </c>
      <c r="J608" s="35">
        <f>'2023'!E71</f>
        <v>9</v>
      </c>
      <c r="K608" s="36">
        <f>'2023'!F71</f>
        <v>36796</v>
      </c>
      <c r="L608" s="37">
        <f>'2023'!G71</f>
        <v>25.016438356164382</v>
      </c>
      <c r="M608" s="37" t="str">
        <f>'2023'!H71</f>
        <v>RS JR</v>
      </c>
      <c r="N608" s="37">
        <f>'2023'!I71</f>
        <v>22.594520547945205</v>
      </c>
      <c r="O608" s="37" t="str">
        <f>'2023'!J71</f>
        <v>Wide</v>
      </c>
      <c r="P608" s="37" t="str">
        <f>'2023'!K71</f>
        <v>SLOB</v>
      </c>
      <c r="Q608" s="37" t="str">
        <f>'2023'!L71</f>
        <v>Poor Earner</v>
      </c>
      <c r="R608" s="35">
        <f>'2023'!M71</f>
        <v>76</v>
      </c>
      <c r="S608" s="35">
        <f>'2023'!N71</f>
        <v>205</v>
      </c>
      <c r="T608" s="231">
        <f t="shared" si="70"/>
        <v>24.953107039178072</v>
      </c>
      <c r="U608" s="35">
        <f>'2023'!O71</f>
        <v>4.51</v>
      </c>
      <c r="V608" s="38">
        <f>'2023'!P71</f>
        <v>0</v>
      </c>
      <c r="W608" s="57">
        <f>'2023'!Q71</f>
        <v>0</v>
      </c>
      <c r="X608" s="58">
        <f>'2023'!R71</f>
        <v>2.9598797548849577E-2</v>
      </c>
      <c r="Y608" s="58">
        <f>'2023'!S71</f>
        <v>6.7192730750836926E-2</v>
      </c>
      <c r="Z608" s="58">
        <f>'2023'!T71</f>
        <v>7.6440296105568075E-3</v>
      </c>
      <c r="AA608" s="58">
        <f>'2023'!U71</f>
        <v>0.10390516039051603</v>
      </c>
      <c r="AB608" s="58">
        <f>'2023'!V71</f>
        <v>0.10390516039051603</v>
      </c>
      <c r="AC608" s="59">
        <f>'2023'!W71</f>
        <v>7.2733612273361212E-2</v>
      </c>
      <c r="AD608" s="42" t="str">
        <f>'2023'!X71</f>
        <v>N/A</v>
      </c>
      <c r="AE608" s="43">
        <f>'2023'!Y71</f>
        <v>1.1000000000000001</v>
      </c>
      <c r="AF608" s="43">
        <f>'2023'!Z71</f>
        <v>3.1</v>
      </c>
      <c r="AG608" s="43">
        <f>'2023'!AA71</f>
        <v>12</v>
      </c>
      <c r="AH608" s="43">
        <f>'2023'!AB71</f>
        <v>0.93</v>
      </c>
      <c r="AI608" s="43">
        <f>'2023'!AC71</f>
        <v>0.98</v>
      </c>
      <c r="AJ608" s="44">
        <f>'2023'!AD71</f>
        <v>3.6912751677852351E-2</v>
      </c>
      <c r="AK608" s="44">
        <f>'2023'!AE71</f>
        <v>0.12181208053691277</v>
      </c>
      <c r="AL608" s="45">
        <f>'2023'!AF71</f>
        <v>3.6000000000000004E-2</v>
      </c>
      <c r="AM608" s="46">
        <f>DD608/100</f>
        <v>0</v>
      </c>
      <c r="AN608" s="45">
        <f>'2023'!AG71</f>
        <v>0.89549999999999996</v>
      </c>
      <c r="AO608" s="45">
        <f>'2023'!AH71</f>
        <v>0.10450000000000001</v>
      </c>
      <c r="AP608" s="43">
        <f>'2023'!AI71</f>
        <v>99.100920672229179</v>
      </c>
      <c r="AQ608" s="47">
        <f>'2023'!AJ71</f>
        <v>104.19984405545335</v>
      </c>
      <c r="AR608" s="48">
        <f>'2023'!AK71</f>
        <v>1</v>
      </c>
      <c r="AS608" s="49">
        <f>'2023'!AL71</f>
        <v>0</v>
      </c>
      <c r="AT608" s="49">
        <f>'2023'!AM71</f>
        <v>0</v>
      </c>
      <c r="AU608" s="49">
        <f>'2023'!AN71</f>
        <v>0</v>
      </c>
      <c r="AV608" s="49">
        <f>'2023'!AO71</f>
        <v>7</v>
      </c>
      <c r="AW608" s="49">
        <f>'2023'!AP71</f>
        <v>7</v>
      </c>
      <c r="AX608" s="49">
        <f>'2023'!AQ71</f>
        <v>0</v>
      </c>
      <c r="AY608" s="50">
        <f>'2023'!AR71</f>
        <v>0</v>
      </c>
      <c r="AZ608" s="60">
        <f>'2023'!AS71</f>
        <v>0</v>
      </c>
      <c r="BA608" s="61">
        <f>'2023'!AT71</f>
        <v>4180.5</v>
      </c>
      <c r="BB608" s="61">
        <f>'2023'!AU71</f>
        <v>0</v>
      </c>
      <c r="BC608" s="61">
        <f>'2023'!AV71</f>
        <v>0</v>
      </c>
      <c r="BD608" s="61">
        <f>'2023'!AW71</f>
        <v>0</v>
      </c>
      <c r="BE608" s="61">
        <f>'2023'!AX71</f>
        <v>0</v>
      </c>
      <c r="BF608" s="62">
        <f>'2023'!AY71</f>
        <v>0</v>
      </c>
      <c r="BG608" s="62">
        <f>'2023'!AZ71</f>
        <v>0</v>
      </c>
      <c r="BH608" s="62">
        <f>'2023'!BA71</f>
        <v>0</v>
      </c>
      <c r="BI608" s="62">
        <f>'2023'!BA71</f>
        <v>0</v>
      </c>
      <c r="BJ608" s="62">
        <f>'2023'!BC71</f>
        <v>0</v>
      </c>
      <c r="BK608" s="62">
        <f>'2023'!BH71</f>
        <v>0</v>
      </c>
      <c r="BL608" s="62">
        <f>'2023'!BI71</f>
        <v>0</v>
      </c>
      <c r="BM608" s="62">
        <f>'2023'!BJ71</f>
        <v>0</v>
      </c>
      <c r="BN608" s="63">
        <f>'2023'!BK71</f>
        <v>0</v>
      </c>
      <c r="BO608" s="60">
        <f>'2023'!BL71</f>
        <v>128</v>
      </c>
      <c r="BP608" s="61">
        <f>'2023'!BM71</f>
        <v>4324.5</v>
      </c>
      <c r="BQ608" s="61">
        <f>'2023'!BN71</f>
        <v>20</v>
      </c>
      <c r="BR608" s="61">
        <f>'2023'!BO71</f>
        <v>9</v>
      </c>
      <c r="BS608" s="61">
        <f>'2023'!BP71</f>
        <v>3</v>
      </c>
      <c r="BT608" s="61">
        <f>'2023'!BQ71</f>
        <v>40</v>
      </c>
      <c r="BU608" s="62">
        <f>'2023'!BR71</f>
        <v>0.64</v>
      </c>
      <c r="BV608" s="62">
        <f>'2023'!BS71</f>
        <v>0.47</v>
      </c>
      <c r="BW608" s="62">
        <f>'2023'!BT71</f>
        <v>1.06</v>
      </c>
      <c r="BX608" s="62">
        <f>'2023'!BU71</f>
        <v>3.7</v>
      </c>
      <c r="BY608" s="62">
        <f>'2023'!BV71</f>
        <v>19.3</v>
      </c>
      <c r="BZ608" s="62">
        <f>'2023'!CA71</f>
        <v>66.7</v>
      </c>
      <c r="CA608" s="62">
        <f>'2023'!CB71</f>
        <v>10</v>
      </c>
      <c r="CB608" s="62">
        <f>'2023'!CC71</f>
        <v>91.6</v>
      </c>
      <c r="CC608" s="63">
        <f>'2023'!CD71</f>
        <v>8.4</v>
      </c>
      <c r="CD608" s="60">
        <f>'2023'!CE71</f>
        <v>281</v>
      </c>
      <c r="CE608" s="61">
        <f>'2023'!CF71</f>
        <v>4182</v>
      </c>
      <c r="CF608" s="61">
        <f>'2023'!CG71</f>
        <v>29</v>
      </c>
      <c r="CG608" s="61">
        <f>'2023'!CH71</f>
        <v>18</v>
      </c>
      <c r="CH608" s="61">
        <f>'2023'!CI71</f>
        <v>3</v>
      </c>
      <c r="CI608" s="61">
        <f>'2023'!CJ71</f>
        <v>31</v>
      </c>
      <c r="CJ608" s="62">
        <f>'2023'!CK71</f>
        <v>0.66</v>
      </c>
      <c r="CK608" s="62">
        <f>'2023'!CL71</f>
        <v>0.84</v>
      </c>
      <c r="CL608" s="62">
        <f>'2023'!CM71</f>
        <v>1.87</v>
      </c>
      <c r="CM608" s="62">
        <f>'2023'!CN71</f>
        <v>5.6</v>
      </c>
      <c r="CN608" s="62">
        <f>'2023'!CO71</f>
        <v>15</v>
      </c>
      <c r="CO608" s="62">
        <f>'2023'!CT71</f>
        <v>40</v>
      </c>
      <c r="CP608" s="62">
        <f>'2023'!CU71</f>
        <v>18.2</v>
      </c>
      <c r="CQ608" s="62">
        <f>'2023'!CV71</f>
        <v>98.1</v>
      </c>
      <c r="CR608" s="63">
        <f>'2023'!CW71</f>
        <v>1.9</v>
      </c>
      <c r="CS608" s="60">
        <f>'2023'!CX71</f>
        <v>19</v>
      </c>
      <c r="CT608" s="61">
        <f>'2023'!CY71</f>
        <v>2485.6</v>
      </c>
      <c r="CU608" s="61">
        <f>'2023'!CZ71</f>
        <v>8</v>
      </c>
      <c r="CV608" s="61">
        <f>'2023'!DA71</f>
        <v>4</v>
      </c>
      <c r="CW608" s="61">
        <f>'2023'!DB71</f>
        <v>0</v>
      </c>
      <c r="CX608" s="61">
        <f>'2023'!DC71</f>
        <v>12</v>
      </c>
      <c r="CY608" s="62">
        <f>'2023'!DD71</f>
        <v>0.01</v>
      </c>
      <c r="CZ608" s="62">
        <f>'2023'!DE71</f>
        <v>0.15</v>
      </c>
      <c r="DA608" s="62">
        <f>'2023'!DF71</f>
        <v>0.23</v>
      </c>
      <c r="DB608" s="62">
        <f>'2023'!DG71</f>
        <v>2</v>
      </c>
      <c r="DC608" s="62">
        <f>'2023'!DH71</f>
        <v>9.4</v>
      </c>
      <c r="DD608" s="62">
        <f>'2023'!DM71</f>
        <v>0</v>
      </c>
      <c r="DE608" s="62">
        <f>'2023'!DN71</f>
        <v>0</v>
      </c>
      <c r="DF608" s="62">
        <f>'2023'!DO71</f>
        <v>83</v>
      </c>
      <c r="DG608" s="63">
        <f>'2023'!DP71</f>
        <v>17</v>
      </c>
      <c r="DH608" s="60">
        <f>'2023'!DQ71</f>
        <v>298</v>
      </c>
      <c r="DI608" s="61">
        <f>'2023'!DR71</f>
        <v>2868</v>
      </c>
      <c r="DJ608" s="61">
        <f>'2023'!DS71</f>
        <v>43</v>
      </c>
      <c r="DK608" s="61">
        <f>'2023'!DT71</f>
        <v>27</v>
      </c>
      <c r="DL608" s="61">
        <f>'2023'!DU71</f>
        <v>1</v>
      </c>
      <c r="DM608" s="61">
        <f>'2023'!DV71</f>
        <v>18</v>
      </c>
      <c r="DN608" s="62">
        <f>'2023'!DW71</f>
        <v>0.93</v>
      </c>
      <c r="DO608" s="62">
        <f>'2023'!DX71</f>
        <v>0.98</v>
      </c>
      <c r="DP608" s="62">
        <f>'2023'!DY71</f>
        <v>1.1000000000000001</v>
      </c>
      <c r="DQ608" s="62">
        <f>'2023'!DZ71</f>
        <v>3.1</v>
      </c>
      <c r="DR608" s="62">
        <f>'2023'!EA71</f>
        <v>12</v>
      </c>
      <c r="DS608" s="62">
        <f>'2023'!EF71</f>
        <v>30</v>
      </c>
      <c r="DT608" s="62">
        <f>'2023'!EG71</f>
        <v>3.6</v>
      </c>
      <c r="DU608" s="62">
        <f>'2023'!EH71</f>
        <v>96.1</v>
      </c>
      <c r="DV608" s="63">
        <f>'2023'!EI71</f>
        <v>3.9</v>
      </c>
    </row>
    <row r="609" spans="1:126" ht="15.75" customHeight="1" x14ac:dyDescent="0.2">
      <c r="A609" s="30">
        <f t="shared" si="67"/>
        <v>607</v>
      </c>
      <c r="B609" s="31">
        <f>'2023'!A72</f>
        <v>70</v>
      </c>
      <c r="C609" s="31">
        <v>2023</v>
      </c>
      <c r="D609" s="32" t="str">
        <f>'2023'!B72</f>
        <v>Braden Lenzy</v>
      </c>
      <c r="E609" s="32" t="str" cm="1">
        <f t="array" ref="E609">_xlfn.IFS(F609&gt;12.5,"Cornerstone",AND(F609&gt;11.995,F609&lt;12.5),"Elite",AND(F609&gt;11,F609&lt;12.995),"Elite Upside",AND(F609&gt;=9.69,F609&lt;10.999),"Upside",AND(F609&gt;8.4,F609&lt;9.999),"Upside Lite",AND(F609&gt;7.25,F609&lt;8.999),"Outlier",AND(F609&gt;=6,F609&lt;7.25),"Outlier Lite",F609&lt;6.999,"Purgatory")</f>
        <v>Purgatory</v>
      </c>
      <c r="F609" s="33">
        <f>'2023'!C72</f>
        <v>2.4414285714285713</v>
      </c>
      <c r="G609" s="33">
        <f t="shared" si="68"/>
        <v>1.3</v>
      </c>
      <c r="H609" s="303">
        <f t="shared" si="69"/>
        <v>-3.4380664830405494</v>
      </c>
      <c r="I609" s="34" t="str">
        <f>'2023'!D72</f>
        <v>Notre Dame</v>
      </c>
      <c r="J609" s="35">
        <f>'2023'!E72</f>
        <v>2</v>
      </c>
      <c r="K609" s="36">
        <f>'2023'!F72</f>
        <v>36454</v>
      </c>
      <c r="L609" s="37">
        <f>'2023'!G72</f>
        <v>25.953424657534246</v>
      </c>
      <c r="M609" s="37" t="str">
        <f>'2023'!H72</f>
        <v>RS SR</v>
      </c>
      <c r="N609" s="37">
        <f>'2023'!I72</f>
        <v>23.531506849315068</v>
      </c>
      <c r="O609" s="37" t="str">
        <f>'2023'!J72</f>
        <v>Wide</v>
      </c>
      <c r="P609" s="37" t="str">
        <f>'2023'!K72</f>
        <v>PROTO Z</v>
      </c>
      <c r="Q609" s="37" t="str">
        <f>'2023'!L72</f>
        <v>Poor Earner</v>
      </c>
      <c r="R609" s="35">
        <f>'2023'!M72</f>
        <v>71</v>
      </c>
      <c r="S609" s="35">
        <f>'2023'!N72</f>
        <v>181</v>
      </c>
      <c r="T609" s="231">
        <f t="shared" si="70"/>
        <v>25.24409643145809</v>
      </c>
      <c r="U609" s="35">
        <f>'2023'!O72</f>
        <v>4.45</v>
      </c>
      <c r="V609" s="38">
        <f>'2023'!P72</f>
        <v>0</v>
      </c>
      <c r="W609" s="57">
        <f>'2023'!Q72</f>
        <v>0</v>
      </c>
      <c r="X609" s="58">
        <f>'2023'!R72</f>
        <v>7.7472091746477151E-2</v>
      </c>
      <c r="Y609" s="58">
        <f>'2023'!S72</f>
        <v>8.8458298230834023E-2</v>
      </c>
      <c r="Z609" s="58">
        <f>'2023'!T72</f>
        <v>9.5302927161334247E-2</v>
      </c>
      <c r="AA609" s="58">
        <f>'2023'!U72</f>
        <v>0.11477175649073285</v>
      </c>
      <c r="AB609" s="58">
        <f>'2023'!V72</f>
        <v>0.11477175649073285</v>
      </c>
      <c r="AC609" s="59">
        <f>'2023'!W72</f>
        <v>0.11477175649073285</v>
      </c>
      <c r="AD609" s="42" t="str">
        <f>'2023'!X72</f>
        <v>N/A</v>
      </c>
      <c r="AE609" s="43">
        <f>'2023'!Y72</f>
        <v>1.08</v>
      </c>
      <c r="AF609" s="43">
        <f>'2023'!Z72</f>
        <v>5.8</v>
      </c>
      <c r="AG609" s="43">
        <f>'2023'!AA72</f>
        <v>12.9</v>
      </c>
      <c r="AH609" s="43">
        <f>'2023'!AB72</f>
        <v>0.44</v>
      </c>
      <c r="AI609" s="43">
        <f>'2023'!AC72</f>
        <v>1.04</v>
      </c>
      <c r="AJ609" s="44">
        <f>'2023'!AD72</f>
        <v>2.7961165048543693E-2</v>
      </c>
      <c r="AK609" s="44">
        <f>'2023'!AE72</f>
        <v>0.11184466019417477</v>
      </c>
      <c r="AL609" s="45">
        <f>'2023'!AF72</f>
        <v>0</v>
      </c>
      <c r="AM609" s="46">
        <f>DD609/100</f>
        <v>0.2</v>
      </c>
      <c r="AN609" s="45">
        <f>'2023'!AG72</f>
        <v>0.91200000000000003</v>
      </c>
      <c r="AO609" s="45">
        <f>'2023'!AH72</f>
        <v>8.6499999999999994E-2</v>
      </c>
      <c r="AP609" s="43">
        <f>'2023'!AI72</f>
        <v>92.314203440709093</v>
      </c>
      <c r="AQ609" s="47">
        <f>'2023'!AJ72</f>
        <v>87.64457533125217</v>
      </c>
      <c r="AR609" s="48">
        <f>'2023'!AK72</f>
        <v>2</v>
      </c>
      <c r="AS609" s="49">
        <f>'2023'!AL72</f>
        <v>0</v>
      </c>
      <c r="AT609" s="49">
        <f>'2023'!AM72</f>
        <v>0</v>
      </c>
      <c r="AU609" s="49">
        <f>'2023'!AN72</f>
        <v>3</v>
      </c>
      <c r="AV609" s="49">
        <f>'2023'!AO72</f>
        <v>9</v>
      </c>
      <c r="AW609" s="49">
        <f>'2023'!AP72</f>
        <v>4</v>
      </c>
      <c r="AX609" s="49">
        <f>'2023'!AQ72</f>
        <v>0</v>
      </c>
      <c r="AY609" s="50">
        <f>'2023'!AR72</f>
        <v>0.25</v>
      </c>
      <c r="AZ609" s="60">
        <f>'2023'!AS72</f>
        <v>0</v>
      </c>
      <c r="BA609" s="61">
        <f>'2023'!AT72</f>
        <v>3347.5</v>
      </c>
      <c r="BB609" s="61">
        <f>'2023'!AU72</f>
        <v>0</v>
      </c>
      <c r="BC609" s="61">
        <f>'2023'!AV72</f>
        <v>0</v>
      </c>
      <c r="BD609" s="61">
        <f>'2023'!AW72</f>
        <v>0</v>
      </c>
      <c r="BE609" s="61">
        <f>'2023'!AX72</f>
        <v>0</v>
      </c>
      <c r="BF609" s="62">
        <f>'2023'!AY72</f>
        <v>0</v>
      </c>
      <c r="BG609" s="62">
        <f>'2023'!AZ72</f>
        <v>0</v>
      </c>
      <c r="BH609" s="62">
        <f>'2023'!BA72</f>
        <v>0</v>
      </c>
      <c r="BI609" s="62">
        <f>'2023'!BA72</f>
        <v>0</v>
      </c>
      <c r="BJ609" s="62">
        <f>'2023'!BC72</f>
        <v>0</v>
      </c>
      <c r="BK609" s="62">
        <f>'2023'!BH72</f>
        <v>0</v>
      </c>
      <c r="BL609" s="62">
        <f>'2023'!BI72</f>
        <v>0</v>
      </c>
      <c r="BM609" s="62">
        <f>'2023'!BJ72</f>
        <v>0</v>
      </c>
      <c r="BN609" s="63">
        <f>'2023'!BK72</f>
        <v>0</v>
      </c>
      <c r="BO609" s="60">
        <f>'2023'!BL72</f>
        <v>254</v>
      </c>
      <c r="BP609" s="61">
        <f>'2023'!BM72</f>
        <v>3278.6</v>
      </c>
      <c r="BQ609" s="61">
        <f>'2023'!BN72</f>
        <v>17</v>
      </c>
      <c r="BR609" s="61">
        <f>'2023'!BO72</f>
        <v>11</v>
      </c>
      <c r="BS609" s="61">
        <f>'2023'!BP72</f>
        <v>2</v>
      </c>
      <c r="BT609" s="61">
        <f>'2023'!BQ72</f>
        <v>37</v>
      </c>
      <c r="BU609" s="62">
        <f>'2023'!BR72</f>
        <v>0.88</v>
      </c>
      <c r="BV609" s="62">
        <f>'2023'!BS72</f>
        <v>0.88</v>
      </c>
      <c r="BW609" s="62">
        <f>'2023'!BT72</f>
        <v>1.96</v>
      </c>
      <c r="BX609" s="62">
        <f>'2023'!BU72</f>
        <v>7.7</v>
      </c>
      <c r="BY609" s="62">
        <f>'2023'!BV72</f>
        <v>14.6</v>
      </c>
      <c r="BZ609" s="62">
        <f>'2023'!CA72</f>
        <v>75</v>
      </c>
      <c r="CA609" s="62">
        <f>'2023'!CB72</f>
        <v>15.4</v>
      </c>
      <c r="CB609" s="62">
        <f>'2023'!CC72</f>
        <v>89</v>
      </c>
      <c r="CC609" s="63">
        <f>'2023'!CD72</f>
        <v>11</v>
      </c>
      <c r="CD609" s="60">
        <f>'2023'!CE72</f>
        <v>63</v>
      </c>
      <c r="CE609" s="61">
        <f>'2023'!CF72</f>
        <v>712.2</v>
      </c>
      <c r="CF609" s="61">
        <f>'2023'!CG72</f>
        <v>14</v>
      </c>
      <c r="CG609" s="61">
        <f>'2023'!CH72</f>
        <v>7</v>
      </c>
      <c r="CH609" s="61">
        <f>'2023'!CI72</f>
        <v>1</v>
      </c>
      <c r="CI609" s="61">
        <f>'2023'!CJ72</f>
        <v>15</v>
      </c>
      <c r="CJ609" s="62">
        <f>'2023'!CK72</f>
        <v>0.21</v>
      </c>
      <c r="CK609" s="62">
        <f>'2023'!CL72</f>
        <v>0.76</v>
      </c>
      <c r="CL609" s="62">
        <f>'2023'!CM72</f>
        <v>0.88</v>
      </c>
      <c r="CM609" s="62">
        <f>'2023'!CN72</f>
        <v>4.0999999999999996</v>
      </c>
      <c r="CN609" s="62">
        <f>'2023'!CO72</f>
        <v>10.1</v>
      </c>
      <c r="CO609" s="62">
        <f>'2023'!CT72</f>
        <v>0</v>
      </c>
      <c r="CP609" s="62">
        <f>'2023'!CU72</f>
        <v>12.5</v>
      </c>
      <c r="CQ609" s="62">
        <f>'2023'!CV72</f>
        <v>94.7</v>
      </c>
      <c r="CR609" s="63">
        <f>'2023'!CW72</f>
        <v>5.3</v>
      </c>
      <c r="CS609" s="60">
        <f>'2023'!CX72</f>
        <v>350</v>
      </c>
      <c r="CT609" s="61">
        <f>'2023'!CY72</f>
        <v>3672.5</v>
      </c>
      <c r="CU609" s="61">
        <f>'2023'!CZ72</f>
        <v>58</v>
      </c>
      <c r="CV609" s="61">
        <f>'2023'!DA72</f>
        <v>32</v>
      </c>
      <c r="CW609" s="61">
        <f>'2023'!DB72</f>
        <v>3</v>
      </c>
      <c r="CX609" s="61">
        <f>'2023'!DC72</f>
        <v>3</v>
      </c>
      <c r="CY609" s="62">
        <f>'2023'!DD72</f>
        <v>0.4</v>
      </c>
      <c r="CZ609" s="62">
        <f>'2023'!DE72</f>
        <v>0.83</v>
      </c>
      <c r="DA609" s="62">
        <f>'2023'!DF72</f>
        <v>0.94</v>
      </c>
      <c r="DB609" s="62">
        <f>'2023'!DG72</f>
        <v>3.5</v>
      </c>
      <c r="DC609" s="62">
        <f>'2023'!DH72</f>
        <v>14.6</v>
      </c>
      <c r="DD609" s="62">
        <f>'2023'!DM72</f>
        <v>20</v>
      </c>
      <c r="DE609" s="62">
        <f>'2023'!DN72</f>
        <v>13.5</v>
      </c>
      <c r="DF609" s="62">
        <f>'2023'!DO72</f>
        <v>92.5</v>
      </c>
      <c r="DG609" s="63">
        <f>'2023'!DP72</f>
        <v>7.5</v>
      </c>
      <c r="DH609" s="60">
        <f>'2023'!DQ72</f>
        <v>309</v>
      </c>
      <c r="DI609" s="61">
        <f>'2023'!DR72</f>
        <v>2692.2999999999997</v>
      </c>
      <c r="DJ609" s="61">
        <f>'2023'!DS72</f>
        <v>40</v>
      </c>
      <c r="DK609" s="61">
        <f>'2023'!DT72</f>
        <v>24</v>
      </c>
      <c r="DL609" s="61">
        <f>'2023'!DU72</f>
        <v>3</v>
      </c>
      <c r="DM609" s="61">
        <f>'2023'!DV72</f>
        <v>25</v>
      </c>
      <c r="DN609" s="62">
        <f>'2023'!DW72</f>
        <v>0.44</v>
      </c>
      <c r="DO609" s="62">
        <f>'2023'!DX72</f>
        <v>1.04</v>
      </c>
      <c r="DP609" s="62">
        <f>'2023'!DY72</f>
        <v>1.08</v>
      </c>
      <c r="DQ609" s="62">
        <f>'2023'!DZ72</f>
        <v>5.8</v>
      </c>
      <c r="DR609" s="62">
        <f>'2023'!EA72</f>
        <v>12.9</v>
      </c>
      <c r="DS609" s="62">
        <f>'2023'!EF72</f>
        <v>37.5</v>
      </c>
      <c r="DT609" s="62">
        <f>'2023'!EG72</f>
        <v>0</v>
      </c>
      <c r="DU609" s="62">
        <f>'2023'!EH72</f>
        <v>89.9</v>
      </c>
      <c r="DV609" s="63">
        <f>'2023'!EI72</f>
        <v>9.8000000000000007</v>
      </c>
    </row>
    <row r="610" spans="1:126" ht="15.75" customHeight="1" x14ac:dyDescent="0.2">
      <c r="A610" s="30">
        <f t="shared" si="67"/>
        <v>608</v>
      </c>
      <c r="B610" s="31">
        <f>'2026 - WIP'!A66</f>
        <v>64</v>
      </c>
      <c r="C610" s="31">
        <v>2026</v>
      </c>
      <c r="D610" s="32" t="str">
        <f>'2026 - WIP'!B66</f>
        <v>CJ Williams</v>
      </c>
      <c r="E610" s="32" t="str" cm="1">
        <f t="array" ref="E610">_xlfn.IFS(F610&gt;12.5,"Cornerstone",AND(F610&gt;11.995,F610&lt;12.5),"Elite",AND(F610&gt;11,F610&lt;12.995),"Elite Upside",AND(F610&gt;=9.69,F610&lt;10.999),"Upside",AND(F610&gt;8.4,F610&lt;9.999),"Upside Lite",AND(F610&gt;7.25,F610&lt;8.999),"Outlier",AND(F610&gt;=6,F610&lt;7.25),"Outlier Lite",F610&lt;6.999,"Purgatory")</f>
        <v>Purgatory</v>
      </c>
      <c r="F610" s="33">
        <f>'2026 - WIP'!C66</f>
        <v>2.4</v>
      </c>
      <c r="G610" s="33">
        <f t="shared" si="68"/>
        <v>1.0999999999999999</v>
      </c>
      <c r="H610" s="303">
        <f t="shared" si="69"/>
        <v>-3.4618445959227553</v>
      </c>
      <c r="I610" s="34" t="str">
        <f>'2026 - WIP'!D66</f>
        <v>Stanford</v>
      </c>
      <c r="J610" s="35">
        <f>'2026 - WIP'!E66</f>
        <v>4</v>
      </c>
      <c r="K610" s="36">
        <f>'2026 - WIP'!F66</f>
        <v>37802</v>
      </c>
      <c r="L610" s="37">
        <f>'2026 - WIP'!G66</f>
        <v>22.260273972602739</v>
      </c>
      <c r="M610" s="37" t="str">
        <f>'2026 - WIP'!H66</f>
        <v>SR</v>
      </c>
      <c r="N610" s="37">
        <f>'2026 - WIP'!I66</f>
        <v>22.841095890410958</v>
      </c>
      <c r="O610" s="37" t="str">
        <f>'2026 - WIP'!J66</f>
        <v>Wide</v>
      </c>
      <c r="P610" s="37" t="str">
        <f>'2026 - WIP'!K66</f>
        <v>PROTO Z</v>
      </c>
      <c r="Q610" s="37" t="str">
        <f>'2026 - WIP'!L66</f>
        <v>Poor Earner</v>
      </c>
      <c r="R610" s="35">
        <f>'2026 - WIP'!M66</f>
        <v>73</v>
      </c>
      <c r="S610" s="35">
        <f>'2026 - WIP'!N66</f>
        <v>197</v>
      </c>
      <c r="T610" s="231">
        <f t="shared" si="70"/>
        <v>25.990728881439004</v>
      </c>
      <c r="U610" s="35">
        <f>'2026 - WIP'!O66</f>
        <v>4.5</v>
      </c>
      <c r="V610" s="38">
        <f>'2026 - WIP'!P66</f>
        <v>0</v>
      </c>
      <c r="W610" s="57">
        <f>'2026 - WIP'!Q66</f>
        <v>0</v>
      </c>
      <c r="X610" s="58">
        <f>'2026 - WIP'!R66</f>
        <v>1.2671437090041742E-2</v>
      </c>
      <c r="Y610" s="58">
        <f>'2026 - WIP'!S66</f>
        <v>5.6009688162276729E-2</v>
      </c>
      <c r="Z610" s="58">
        <f>'2026 - WIP'!T66</f>
        <v>0.10506693780715134</v>
      </c>
      <c r="AA610" s="58">
        <f>'2026 - WIP'!U66</f>
        <v>0</v>
      </c>
      <c r="AB610" s="58">
        <f>'2026 - WIP'!V66</f>
        <v>0.10506693780715134</v>
      </c>
      <c r="AC610" s="59">
        <f>'2026 - WIP'!W66</f>
        <v>9.9813590916793773E-2</v>
      </c>
      <c r="AD610" s="42" t="str">
        <f>'2026 - WIP'!X66</f>
        <v>N/A</v>
      </c>
      <c r="AE610" s="43">
        <f>'2026 - WIP'!Y66</f>
        <v>1.1100000000000001</v>
      </c>
      <c r="AF610" s="43">
        <f>'2026 - WIP'!Z66</f>
        <v>3.9</v>
      </c>
      <c r="AG610" s="43">
        <f>'2026 - WIP'!AA66</f>
        <v>13.4</v>
      </c>
      <c r="AH610" s="43">
        <f>'2026 - WIP'!AB66</f>
        <v>0</v>
      </c>
      <c r="AI610" s="43">
        <f>'2026 - WIP'!AC66</f>
        <v>0</v>
      </c>
      <c r="AJ610" s="44">
        <f>'2026 - WIP'!AD66</f>
        <v>2.2379032258064518E-2</v>
      </c>
      <c r="AK610" s="44">
        <f>'2026 - WIP'!AE66</f>
        <v>0.12979838709677421</v>
      </c>
      <c r="AL610" s="45">
        <f>'2026 - WIP'!AF66</f>
        <v>0.2</v>
      </c>
      <c r="AM610" s="46">
        <f>DS610/100</f>
        <v>0</v>
      </c>
      <c r="AN610" s="45">
        <f>'2026 - WIP'!AG66</f>
        <v>0.96499999999999997</v>
      </c>
      <c r="AO610" s="45">
        <f>'2026 - WIP'!AH66</f>
        <v>3.5000000000000003E-2</v>
      </c>
      <c r="AP610" s="43">
        <f>'2026 - WIP'!AI66</f>
        <v>96.08291418991007</v>
      </c>
      <c r="AQ610" s="47">
        <f>'2026 - WIP'!AJ66</f>
        <v>95.104145596735663</v>
      </c>
      <c r="AR610" s="48">
        <f>'2026 - WIP'!AK66</f>
        <v>2</v>
      </c>
      <c r="AS610" s="49">
        <f>'2026 - WIP'!AL66</f>
        <v>0</v>
      </c>
      <c r="AT610" s="49">
        <f>'2026 - WIP'!AM66</f>
        <v>0</v>
      </c>
      <c r="AU610" s="49">
        <f>'2026 - WIP'!AN66</f>
        <v>1</v>
      </c>
      <c r="AV610" s="49">
        <f>'2026 - WIP'!AO66</f>
        <v>8</v>
      </c>
      <c r="AW610" s="49">
        <f>'2026 - WIP'!AP66</f>
        <v>5</v>
      </c>
      <c r="AX610" s="49">
        <f>'2026 - WIP'!AQ66</f>
        <v>0</v>
      </c>
      <c r="AY610" s="50">
        <f>'2026 - WIP'!AR66</f>
        <v>0</v>
      </c>
      <c r="AZ610" s="60">
        <f>'2026 - WIP'!AS66</f>
        <v>0</v>
      </c>
      <c r="BA610" s="61">
        <f>'2026 - WIP'!AT66</f>
        <v>1</v>
      </c>
      <c r="BB610" s="61">
        <f>'2026 - WIP'!AU66</f>
        <v>0</v>
      </c>
      <c r="BC610" s="61">
        <f>'2026 - WIP'!AV66</f>
        <v>0</v>
      </c>
      <c r="BD610" s="61">
        <f>'2026 - WIP'!AW66</f>
        <v>0</v>
      </c>
      <c r="BE610" s="61">
        <f>'2026 - WIP'!AX66</f>
        <v>1</v>
      </c>
      <c r="BF610" s="62">
        <f>'2026 - WIP'!AY66</f>
        <v>0</v>
      </c>
      <c r="BG610" s="62">
        <f>'2026 - WIP'!AZ66</f>
        <v>0</v>
      </c>
      <c r="BH610" s="62">
        <f>'2026 - WIP'!BA66</f>
        <v>0</v>
      </c>
      <c r="BI610" s="62">
        <f>'2026 - WIP'!BB66</f>
        <v>0</v>
      </c>
      <c r="BJ610" s="62">
        <f>'2026 - WIP'!BC66</f>
        <v>0</v>
      </c>
      <c r="BK610" s="62">
        <f>'2026 - WIP'!BH66</f>
        <v>0</v>
      </c>
      <c r="BL610" s="62">
        <f>'2026 - WIP'!BI66</f>
        <v>0</v>
      </c>
      <c r="BM610" s="62">
        <f>'2026 - WIP'!BJ66</f>
        <v>0</v>
      </c>
      <c r="BN610" s="63">
        <f>'2026 - WIP'!BK66</f>
        <v>0</v>
      </c>
      <c r="BO610" s="60">
        <f>'2026 - WIP'!BL66</f>
        <v>34</v>
      </c>
      <c r="BP610" s="61">
        <f>'2026 - WIP'!BM66</f>
        <v>2683.2</v>
      </c>
      <c r="BQ610" s="61">
        <f>'2026 - WIP'!BN66</f>
        <v>8</v>
      </c>
      <c r="BR610" s="61">
        <f>'2026 - WIP'!BO66</f>
        <v>4</v>
      </c>
      <c r="BS610" s="61">
        <f>'2026 - WIP'!BP66</f>
        <v>0</v>
      </c>
      <c r="BT610" s="61">
        <f>'2026 - WIP'!BQ66</f>
        <v>24.8</v>
      </c>
      <c r="BU610" s="62">
        <f>'2026 - WIP'!BR66</f>
        <v>0</v>
      </c>
      <c r="BV610" s="62">
        <f>'2026 - WIP'!BS66</f>
        <v>0</v>
      </c>
      <c r="BW610" s="62">
        <f>'2026 - WIP'!BT66</f>
        <v>1.1299999999999999</v>
      </c>
      <c r="BX610" s="62">
        <f>'2026 - WIP'!BU66</f>
        <v>6</v>
      </c>
      <c r="BY610" s="62">
        <f>'2026 - WIP'!BV66</f>
        <v>11.8</v>
      </c>
      <c r="BZ610" s="62">
        <f>'2026 - WIP'!CA66</f>
        <v>50</v>
      </c>
      <c r="CA610" s="62">
        <f>'2026 - WIP'!CB66</f>
        <v>0</v>
      </c>
      <c r="CB610" s="62">
        <f>'2026 - WIP'!CC66</f>
        <v>6.5</v>
      </c>
      <c r="CC610" s="63">
        <f>'2026 - WIP'!CD66</f>
        <v>93.5</v>
      </c>
      <c r="CD610" s="60">
        <f>'2026 - WIP'!CE66</f>
        <v>148</v>
      </c>
      <c r="CE610" s="61">
        <f>'2026 - WIP'!CF66</f>
        <v>2642.3999999999996</v>
      </c>
      <c r="CF610" s="61">
        <f>'2026 - WIP'!CG66</f>
        <v>29</v>
      </c>
      <c r="CG610" s="61">
        <f>'2026 - WIP'!CH66</f>
        <v>15</v>
      </c>
      <c r="CH610" s="61">
        <f>'2026 - WIP'!CI66</f>
        <v>0</v>
      </c>
      <c r="CI610" s="61">
        <f>'2026 - WIP'!CJ66</f>
        <v>13.200000000000001</v>
      </c>
      <c r="CJ610" s="62">
        <f>'2026 - WIP'!CK66</f>
        <v>0</v>
      </c>
      <c r="CK610" s="62">
        <f>'2026 - WIP'!CL66</f>
        <v>0</v>
      </c>
      <c r="CL610" s="62">
        <f>'2026 - WIP'!CM66</f>
        <v>0.64</v>
      </c>
      <c r="CM610" s="62">
        <f>'2026 - WIP'!CN66</f>
        <v>2.9</v>
      </c>
      <c r="CN610" s="62">
        <f>'2026 - WIP'!CO66</f>
        <v>9.9</v>
      </c>
      <c r="CO610" s="62">
        <f>'2026 - WIP'!CT66</f>
        <v>33.299999999999997</v>
      </c>
      <c r="CP610" s="62">
        <f>'2026 - WIP'!CU66</f>
        <v>16.7</v>
      </c>
      <c r="CQ610" s="62">
        <f>'2026 - WIP'!CV66</f>
        <v>97.9</v>
      </c>
      <c r="CR610" s="63">
        <f>'2026 - WIP'!CW66</f>
        <v>2.1</v>
      </c>
      <c r="CS610" s="60">
        <f>'2026 - WIP'!CX66</f>
        <v>248</v>
      </c>
      <c r="CT610" s="61">
        <f>'2026 - WIP'!CY66</f>
        <v>2360.3999999999996</v>
      </c>
      <c r="CU610" s="61">
        <f>'2026 - WIP'!CZ66</f>
        <v>34</v>
      </c>
      <c r="CV610" s="61">
        <f>'2026 - WIP'!DA66</f>
        <v>16</v>
      </c>
      <c r="CW610" s="61">
        <f>'2026 - WIP'!DB66</f>
        <v>2</v>
      </c>
      <c r="CX610" s="61">
        <f>'2026 - WIP'!DC66</f>
        <v>14.399999999999999</v>
      </c>
      <c r="CY610" s="62">
        <f>'2026 - WIP'!DD66</f>
        <v>0</v>
      </c>
      <c r="CZ610" s="62">
        <f>'2026 - WIP'!DE66</f>
        <v>0</v>
      </c>
      <c r="DA610" s="62">
        <f>'2026 - WIP'!DF66</f>
        <v>1.1100000000000001</v>
      </c>
      <c r="DB610" s="62">
        <f>'2026 - WIP'!DG66</f>
        <v>3.9</v>
      </c>
      <c r="DC610" s="62">
        <f>'2026 - WIP'!DH66</f>
        <v>13.4</v>
      </c>
      <c r="DD610" s="62">
        <f>'2026 - WIP'!DM66</f>
        <v>40</v>
      </c>
      <c r="DE610" s="62">
        <f>'2026 - WIP'!DN66</f>
        <v>20</v>
      </c>
      <c r="DF610" s="62">
        <f>'2026 - WIP'!DO66</f>
        <v>96.5</v>
      </c>
      <c r="DG610" s="63">
        <f>'2026 - WIP'!DP66</f>
        <v>3.5</v>
      </c>
      <c r="DH610" s="60">
        <f>'2026 - WIP'!DQ66</f>
        <v>0</v>
      </c>
      <c r="DI610" s="61">
        <f>'2026 - WIP'!DR66</f>
        <v>1</v>
      </c>
      <c r="DJ610" s="61">
        <f>'2026 - WIP'!DS66</f>
        <v>0</v>
      </c>
      <c r="DK610" s="61">
        <f>'2026 - WIP'!DT66</f>
        <v>0</v>
      </c>
      <c r="DL610" s="61">
        <f>'2026 - WIP'!DU66</f>
        <v>0</v>
      </c>
      <c r="DM610" s="61">
        <f>'2026 - WIP'!DV66</f>
        <v>0</v>
      </c>
      <c r="DN610" s="62">
        <f>'2026 - WIP'!DW66</f>
        <v>0</v>
      </c>
      <c r="DO610" s="62">
        <f>'2026 - WIP'!DX66</f>
        <v>0</v>
      </c>
      <c r="DP610" s="62">
        <f>'2026 - WIP'!DY66</f>
        <v>0</v>
      </c>
      <c r="DQ610" s="62">
        <f>'2026 - WIP'!DZ66</f>
        <v>0</v>
      </c>
      <c r="DR610" s="62">
        <f>'2026 - WIP'!EA66</f>
        <v>0</v>
      </c>
      <c r="DS610" s="62">
        <f>'2026 - WIP'!EF66</f>
        <v>0</v>
      </c>
      <c r="DT610" s="62">
        <f>'2026 - WIP'!EG66</f>
        <v>0</v>
      </c>
      <c r="DU610" s="62">
        <f>'2026 - WIP'!EH66</f>
        <v>0</v>
      </c>
      <c r="DV610" s="63">
        <f>'2026 - WIP'!EI66</f>
        <v>0</v>
      </c>
    </row>
    <row r="611" spans="1:126" ht="15.75" customHeight="1" x14ac:dyDescent="0.2">
      <c r="A611" s="30">
        <f t="shared" si="67"/>
        <v>609</v>
      </c>
      <c r="B611" s="31">
        <f>'2026 - WIP'!A67</f>
        <v>65</v>
      </c>
      <c r="C611" s="31">
        <v>2026</v>
      </c>
      <c r="D611" s="32" t="str">
        <f>'2026 - WIP'!B67</f>
        <v>Malik Benson</v>
      </c>
      <c r="E611" s="32" t="str" cm="1">
        <f t="array" ref="E611">_xlfn.IFS(F611&gt;12.5,"Cornerstone",AND(F611&gt;11.995,F611&lt;12.5),"Elite",AND(F611&gt;11,F611&lt;12.995),"Elite Upside",AND(F611&gt;=9.69,F611&lt;10.999),"Upside",AND(F611&gt;8.4,F611&lt;9.999),"Upside Lite",AND(F611&gt;7.25,F611&lt;8.999),"Outlier",AND(F611&gt;=6,F611&lt;7.25),"Outlier Lite",F611&lt;6.999,"Purgatory")</f>
        <v>Purgatory</v>
      </c>
      <c r="F611" s="33">
        <f>'2026 - WIP'!C67</f>
        <v>2.35</v>
      </c>
      <c r="G611" s="33">
        <f t="shared" si="68"/>
        <v>0.89999999999999991</v>
      </c>
      <c r="H611" s="303">
        <f t="shared" si="69"/>
        <v>-3.4905423183667983</v>
      </c>
      <c r="I611" s="34" t="str">
        <f>'2026 - WIP'!D67</f>
        <v>Oregon</v>
      </c>
      <c r="J611" s="35">
        <f>'2026 - WIP'!E67</f>
        <v>2</v>
      </c>
      <c r="K611" s="36">
        <f>'2026 - WIP'!F67</f>
        <v>37546</v>
      </c>
      <c r="L611" s="37">
        <f>'2026 - WIP'!G67</f>
        <v>22.961643835616439</v>
      </c>
      <c r="M611" s="37" t="str">
        <f>'2026 - WIP'!H67</f>
        <v>SR</v>
      </c>
      <c r="N611" s="37">
        <f>'2026 - WIP'!I67</f>
        <v>23.542465753424658</v>
      </c>
      <c r="O611" s="37" t="str">
        <f>'2026 - WIP'!J67</f>
        <v>Wide</v>
      </c>
      <c r="P611" s="37" t="str">
        <f>'2026 - WIP'!K67</f>
        <v>PROTO Z</v>
      </c>
      <c r="Q611" s="37" t="str">
        <f>'2026 - WIP'!L67</f>
        <v>Poor Separator</v>
      </c>
      <c r="R611" s="35">
        <f>'2026 - WIP'!M67</f>
        <v>73</v>
      </c>
      <c r="S611" s="35">
        <f>'2026 - WIP'!N67</f>
        <v>195</v>
      </c>
      <c r="T611" s="231">
        <f t="shared" si="70"/>
        <v>25.726863613607133</v>
      </c>
      <c r="U611" s="35">
        <f>'2026 - WIP'!O67</f>
        <v>4.5</v>
      </c>
      <c r="V611" s="38">
        <f>'2026 - WIP'!P67</f>
        <v>0</v>
      </c>
      <c r="W611" s="57">
        <f>'2026 - WIP'!Q67</f>
        <v>0</v>
      </c>
      <c r="X611" s="58">
        <f>'2026 - WIP'!R67</f>
        <v>0</v>
      </c>
      <c r="Y611" s="58">
        <f>'2026 - WIP'!S67</f>
        <v>5.2501944516463575E-2</v>
      </c>
      <c r="Z611" s="58">
        <f>'2026 - WIP'!T67</f>
        <v>0.14374191162876684</v>
      </c>
      <c r="AA611" s="58">
        <f>'2026 - WIP'!U67</f>
        <v>0</v>
      </c>
      <c r="AB611" s="58">
        <f>'2026 - WIP'!V67</f>
        <v>0.14374191162876684</v>
      </c>
      <c r="AC611" s="59">
        <f>'2026 - WIP'!W67</f>
        <v>0.14374191162876684</v>
      </c>
      <c r="AD611" s="42" t="str">
        <f>'2026 - WIP'!X67</f>
        <v>N/A</v>
      </c>
      <c r="AE611" s="43">
        <f>'2026 - WIP'!Y67</f>
        <v>1.18</v>
      </c>
      <c r="AF611" s="43">
        <f>'2026 - WIP'!Z67</f>
        <v>3.6</v>
      </c>
      <c r="AG611" s="43">
        <f>'2026 - WIP'!AA67</f>
        <v>14.6</v>
      </c>
      <c r="AH611" s="43">
        <f>'2026 - WIP'!AB67</f>
        <v>0</v>
      </c>
      <c r="AI611" s="43">
        <f>'2026 - WIP'!AC67</f>
        <v>0</v>
      </c>
      <c r="AJ611" s="44">
        <f>'2026 - WIP'!AD67</f>
        <v>5.3118971061093249E-2</v>
      </c>
      <c r="AK611" s="44">
        <f>'2026 - WIP'!AE67</f>
        <v>0.1252090032154341</v>
      </c>
      <c r="AL611" s="45">
        <f>'2026 - WIP'!AF67</f>
        <v>7.400000000000001E-2</v>
      </c>
      <c r="AM611" s="46">
        <f>DS611/100</f>
        <v>0</v>
      </c>
      <c r="AN611" s="45">
        <f>'2026 - WIP'!AG67</f>
        <v>0.77900000000000003</v>
      </c>
      <c r="AO611" s="45">
        <f>'2026 - WIP'!AH67</f>
        <v>0.221</v>
      </c>
      <c r="AP611" s="43">
        <f>'2026 - WIP'!AI67</f>
        <v>95.107453132144485</v>
      </c>
      <c r="AQ611" s="47">
        <f>'2026 - WIP'!AJ67</f>
        <v>94.138621275956623</v>
      </c>
      <c r="AR611" s="48">
        <f>'2026 - WIP'!AK67</f>
        <v>3</v>
      </c>
      <c r="AS611" s="49">
        <f>'2026 - WIP'!AL67</f>
        <v>0</v>
      </c>
      <c r="AT611" s="49">
        <f>'2026 - WIP'!AM67</f>
        <v>0</v>
      </c>
      <c r="AU611" s="49">
        <f>'2026 - WIP'!AN67</f>
        <v>1</v>
      </c>
      <c r="AV611" s="49">
        <f>'2026 - WIP'!AO67</f>
        <v>8</v>
      </c>
      <c r="AW611" s="49">
        <f>'2026 - WIP'!AP67</f>
        <v>5</v>
      </c>
      <c r="AX611" s="49">
        <f>'2026 - WIP'!AQ67</f>
        <v>0</v>
      </c>
      <c r="AY611" s="50">
        <f>'2026 - WIP'!AR67</f>
        <v>0</v>
      </c>
      <c r="AZ611" s="60">
        <f>'2026 - WIP'!AS67</f>
        <v>0</v>
      </c>
      <c r="BA611" s="61">
        <f>'2026 - WIP'!AT67</f>
        <v>1</v>
      </c>
      <c r="BB611" s="61">
        <f>'2026 - WIP'!AU67</f>
        <v>0</v>
      </c>
      <c r="BC611" s="61">
        <f>'2026 - WIP'!AV67</f>
        <v>0</v>
      </c>
      <c r="BD611" s="61">
        <f>'2026 - WIP'!AW67</f>
        <v>0</v>
      </c>
      <c r="BE611" s="61">
        <f>'2026 - WIP'!AX67</f>
        <v>1</v>
      </c>
      <c r="BF611" s="62">
        <f>'2026 - WIP'!AY67</f>
        <v>0</v>
      </c>
      <c r="BG611" s="62">
        <f>'2026 - WIP'!AZ67</f>
        <v>0</v>
      </c>
      <c r="BH611" s="62">
        <f>'2026 - WIP'!BA67</f>
        <v>0</v>
      </c>
      <c r="BI611" s="62">
        <f>'2026 - WIP'!BB67</f>
        <v>0</v>
      </c>
      <c r="BJ611" s="62">
        <f>'2026 - WIP'!BC67</f>
        <v>0</v>
      </c>
      <c r="BK611" s="62">
        <f>'2026 - WIP'!BH67</f>
        <v>0</v>
      </c>
      <c r="BL611" s="62">
        <f>'2026 - WIP'!BI67</f>
        <v>0</v>
      </c>
      <c r="BM611" s="62">
        <f>'2026 - WIP'!BJ67</f>
        <v>0</v>
      </c>
      <c r="BN611" s="63">
        <f>'2026 - WIP'!BK67</f>
        <v>0</v>
      </c>
      <c r="BO611" s="60">
        <f>'2026 - WIP'!BL67</f>
        <v>0</v>
      </c>
      <c r="BP611" s="61">
        <f>'2026 - WIP'!BM67</f>
        <v>1</v>
      </c>
      <c r="BQ611" s="61">
        <f>'2026 - WIP'!BN67</f>
        <v>0</v>
      </c>
      <c r="BR611" s="61">
        <f>'2026 - WIP'!BO67</f>
        <v>0</v>
      </c>
      <c r="BS611" s="61">
        <f>'2026 - WIP'!BP67</f>
        <v>0</v>
      </c>
      <c r="BT611" s="61">
        <f>'2026 - WIP'!BQ67</f>
        <v>0</v>
      </c>
      <c r="BU611" s="62">
        <f>'2026 - WIP'!BR67</f>
        <v>0</v>
      </c>
      <c r="BV611" s="62">
        <f>'2026 - WIP'!BS67</f>
        <v>0</v>
      </c>
      <c r="BW611" s="62">
        <f>'2026 - WIP'!BT67</f>
        <v>0</v>
      </c>
      <c r="BX611" s="62">
        <f>'2026 - WIP'!BU67</f>
        <v>0</v>
      </c>
      <c r="BY611" s="62">
        <f>'2026 - WIP'!BV67</f>
        <v>0</v>
      </c>
      <c r="BZ611" s="62">
        <f>'2026 - WIP'!CA67</f>
        <v>0</v>
      </c>
      <c r="CA611" s="62">
        <f>'2026 - WIP'!CB67</f>
        <v>0</v>
      </c>
      <c r="CB611" s="62">
        <f>'2026 - WIP'!CC67</f>
        <v>0</v>
      </c>
      <c r="CC611" s="63">
        <f>'2026 - WIP'!CD67</f>
        <v>0</v>
      </c>
      <c r="CD611" s="60">
        <f>'2026 - WIP'!CE67</f>
        <v>162</v>
      </c>
      <c r="CE611" s="61">
        <f>'2026 - WIP'!CF67</f>
        <v>3085.6</v>
      </c>
      <c r="CF611" s="61">
        <f>'2026 - WIP'!CG67</f>
        <v>21</v>
      </c>
      <c r="CG611" s="61">
        <f>'2026 - WIP'!CH67</f>
        <v>13</v>
      </c>
      <c r="CH611" s="61">
        <f>'2026 - WIP'!CI67</f>
        <v>1</v>
      </c>
      <c r="CI611" s="61">
        <f>'2026 - WIP'!CJ67</f>
        <v>22.400000000000002</v>
      </c>
      <c r="CJ611" s="62">
        <f>'2026 - WIP'!CK67</f>
        <v>0</v>
      </c>
      <c r="CK611" s="62">
        <f>'2026 - WIP'!CL67</f>
        <v>0</v>
      </c>
      <c r="CL611" s="62">
        <f>'2026 - WIP'!CM67</f>
        <v>0.84</v>
      </c>
      <c r="CM611" s="62">
        <f>'2026 - WIP'!CN67</f>
        <v>3.6</v>
      </c>
      <c r="CN611" s="62">
        <f>'2026 - WIP'!CO67</f>
        <v>10.3</v>
      </c>
      <c r="CO611" s="62">
        <f>'2026 - WIP'!CT67</f>
        <v>33.299999999999997</v>
      </c>
      <c r="CP611" s="62">
        <f>'2026 - WIP'!CU67</f>
        <v>7.1</v>
      </c>
      <c r="CQ611" s="62">
        <f>'2026 - WIP'!CV67</f>
        <v>84.4</v>
      </c>
      <c r="CR611" s="63">
        <f>'2026 - WIP'!CW67</f>
        <v>15.6</v>
      </c>
      <c r="CS611" s="60">
        <f>'2026 - WIP'!CX67</f>
        <v>311</v>
      </c>
      <c r="CT611" s="61">
        <f>'2026 - WIP'!CY67</f>
        <v>2163.6000000000004</v>
      </c>
      <c r="CU611" s="61">
        <f>'2026 - WIP'!CZ67</f>
        <v>47</v>
      </c>
      <c r="CV611" s="61">
        <f>'2026 - WIP'!DA67</f>
        <v>25</v>
      </c>
      <c r="CW611" s="61">
        <f>'2026 - WIP'!DB67</f>
        <v>1</v>
      </c>
      <c r="CX611" s="61">
        <f>'2026 - WIP'!DC67</f>
        <v>10.8</v>
      </c>
      <c r="CY611" s="62">
        <f>'2026 - WIP'!DD67</f>
        <v>0</v>
      </c>
      <c r="CZ611" s="62">
        <f>'2026 - WIP'!DE67</f>
        <v>0</v>
      </c>
      <c r="DA611" s="62">
        <f>'2026 - WIP'!DF67</f>
        <v>1.18</v>
      </c>
      <c r="DB611" s="62">
        <f>'2026 - WIP'!DG67</f>
        <v>3.4</v>
      </c>
      <c r="DC611" s="62">
        <f>'2026 - WIP'!DH67</f>
        <v>14.6</v>
      </c>
      <c r="DD611" s="62">
        <f>'2026 - WIP'!DM67</f>
        <v>61.5</v>
      </c>
      <c r="DE611" s="62">
        <f>'2026 - WIP'!DN67</f>
        <v>7.4</v>
      </c>
      <c r="DF611" s="62">
        <f>'2026 - WIP'!DO67</f>
        <v>77.900000000000006</v>
      </c>
      <c r="DG611" s="63">
        <f>'2026 - WIP'!DP67</f>
        <v>22.1</v>
      </c>
      <c r="DH611" s="60">
        <f>'2026 - WIP'!DQ67</f>
        <v>0</v>
      </c>
      <c r="DI611" s="61">
        <f>'2026 - WIP'!DR67</f>
        <v>1</v>
      </c>
      <c r="DJ611" s="61">
        <f>'2026 - WIP'!DS67</f>
        <v>0</v>
      </c>
      <c r="DK611" s="61">
        <f>'2026 - WIP'!DT67</f>
        <v>0</v>
      </c>
      <c r="DL611" s="61">
        <f>'2026 - WIP'!DU67</f>
        <v>0</v>
      </c>
      <c r="DM611" s="61">
        <f>'2026 - WIP'!DV67</f>
        <v>0</v>
      </c>
      <c r="DN611" s="62">
        <f>'2026 - WIP'!DW67</f>
        <v>0</v>
      </c>
      <c r="DO611" s="62">
        <f>'2026 - WIP'!DX67</f>
        <v>0</v>
      </c>
      <c r="DP611" s="62">
        <f>'2026 - WIP'!DY67</f>
        <v>0</v>
      </c>
      <c r="DQ611" s="62">
        <f>'2026 - WIP'!DZ67</f>
        <v>0</v>
      </c>
      <c r="DR611" s="62">
        <f>'2026 - WIP'!EA67</f>
        <v>0</v>
      </c>
      <c r="DS611" s="62">
        <f>'2026 - WIP'!EF67</f>
        <v>0</v>
      </c>
      <c r="DT611" s="62">
        <f>'2026 - WIP'!EG67</f>
        <v>0</v>
      </c>
      <c r="DU611" s="62">
        <f>'2026 - WIP'!EH67</f>
        <v>0</v>
      </c>
      <c r="DV611" s="63">
        <f>'2026 - WIP'!EI67</f>
        <v>0</v>
      </c>
    </row>
    <row r="612" spans="1:126" ht="15.75" customHeight="1" x14ac:dyDescent="0.2">
      <c r="A612" s="30">
        <f t="shared" si="67"/>
        <v>610</v>
      </c>
      <c r="B612" s="31">
        <f>'2023'!A73</f>
        <v>71</v>
      </c>
      <c r="C612" s="31">
        <v>2023</v>
      </c>
      <c r="D612" s="32" t="str">
        <f>'2023'!B73</f>
        <v>Jake Bobo</v>
      </c>
      <c r="E612" s="32" t="str" cm="1">
        <f t="array" ref="E612">_xlfn.IFS(F612&gt;12.5,"Cornerstone",AND(F612&gt;11.995,F612&lt;12.5),"Elite",AND(F612&gt;11,F612&lt;12.995),"Elite Upside",AND(F612&gt;=9.69,F612&lt;10.999),"Upside",AND(F612&gt;8.4,F612&lt;9.999),"Upside Lite",AND(F612&gt;7.25,F612&lt;8.999),"Outlier",AND(F612&gt;=6,F612&lt;7.25),"Outlier Lite",F612&lt;6.999,"Purgatory")</f>
        <v>Purgatory</v>
      </c>
      <c r="F612" s="33">
        <f>'2023'!C73</f>
        <v>2.2785714285714285</v>
      </c>
      <c r="G612" s="33">
        <f t="shared" si="68"/>
        <v>0.8</v>
      </c>
      <c r="H612" s="303">
        <f t="shared" si="69"/>
        <v>-3.5315390647154299</v>
      </c>
      <c r="I612" s="34" t="str">
        <f>'2023'!D73</f>
        <v>UCLA</v>
      </c>
      <c r="J612" s="35">
        <f>'2023'!E73</f>
        <v>5</v>
      </c>
      <c r="K612" s="36">
        <f>'2023'!F73</f>
        <v>36011</v>
      </c>
      <c r="L612" s="37">
        <f>'2023'!G73</f>
        <v>27.167123287671235</v>
      </c>
      <c r="M612" s="37" t="str">
        <f>'2023'!H73</f>
        <v>RS SR</v>
      </c>
      <c r="N612" s="37">
        <f>'2023'!I73</f>
        <v>24.745205479452054</v>
      </c>
      <c r="O612" s="37" t="str">
        <f>'2023'!J73</f>
        <v>Hybrid</v>
      </c>
      <c r="P612" s="37" t="str">
        <f>'2023'!K73</f>
        <v>SLOB</v>
      </c>
      <c r="Q612" s="37" t="str">
        <f>'2023'!L73</f>
        <v>Poor Separator</v>
      </c>
      <c r="R612" s="35">
        <f>'2023'!M73</f>
        <v>76</v>
      </c>
      <c r="S612" s="35">
        <f>'2023'!N73</f>
        <v>206</v>
      </c>
      <c r="T612" s="231">
        <f t="shared" si="70"/>
        <v>25.074829512539914</v>
      </c>
      <c r="U612" s="35">
        <f>'2023'!O73</f>
        <v>4.67</v>
      </c>
      <c r="V612" s="38">
        <f>'2023'!P73</f>
        <v>0</v>
      </c>
      <c r="W612" s="57">
        <f>'2023'!Q73</f>
        <v>5.2198918513424813E-2</v>
      </c>
      <c r="X612" s="58">
        <f>'2023'!R73</f>
        <v>5.670198921732663E-2</v>
      </c>
      <c r="Y612" s="58">
        <f>'2023'!S73</f>
        <v>0.14620599526259903</v>
      </c>
      <c r="Z612" s="58">
        <f>'2023'!T73</f>
        <v>0.27812806501331089</v>
      </c>
      <c r="AA612" s="58">
        <f>'2023'!U73</f>
        <v>0.23608622782176503</v>
      </c>
      <c r="AB612" s="58">
        <f>'2023'!V73</f>
        <v>0.25710714641753796</v>
      </c>
      <c r="AC612" s="59">
        <f>'2023'!W73</f>
        <v>0.24425178909666104</v>
      </c>
      <c r="AD612" s="42">
        <f>'2023'!X73</f>
        <v>23.082191780821919</v>
      </c>
      <c r="AE612" s="43">
        <f>'2023'!Y73</f>
        <v>2.13</v>
      </c>
      <c r="AF612" s="43">
        <f>'2023'!Z73</f>
        <v>4.7</v>
      </c>
      <c r="AG612" s="43">
        <f>'2023'!AA73</f>
        <v>12.7</v>
      </c>
      <c r="AH612" s="43">
        <f>'2023'!AB73</f>
        <v>1.02</v>
      </c>
      <c r="AI612" s="43">
        <f>'2023'!AC73</f>
        <v>1.95</v>
      </c>
      <c r="AJ612" s="44">
        <f>'2023'!AD73</f>
        <v>5.3855569155446759E-2</v>
      </c>
      <c r="AK612" s="44">
        <f>'2023'!AE73</f>
        <v>0.15177478580171358</v>
      </c>
      <c r="AL612" s="45">
        <f>'2023'!AF73</f>
        <v>6.6000000000000003E-2</v>
      </c>
      <c r="AM612" s="46">
        <f>DD612/100</f>
        <v>0.54500000000000004</v>
      </c>
      <c r="AN612" s="45">
        <f>'2023'!AG73</f>
        <v>0.70550000000000002</v>
      </c>
      <c r="AO612" s="45">
        <f>'2023'!AH73</f>
        <v>0.28500000000000003</v>
      </c>
      <c r="AP612" s="43">
        <f>'2023'!AI73</f>
        <v>86.622296571598042</v>
      </c>
      <c r="AQ612" s="47">
        <f>'2023'!AJ73</f>
        <v>91.079171951780765</v>
      </c>
      <c r="AR612" s="48">
        <f>'2023'!AK73</f>
        <v>6</v>
      </c>
      <c r="AS612" s="49">
        <f>'2023'!AL73</f>
        <v>0</v>
      </c>
      <c r="AT612" s="49">
        <f>'2023'!AM73</f>
        <v>4</v>
      </c>
      <c r="AU612" s="49">
        <f>'2023'!AN73</f>
        <v>2</v>
      </c>
      <c r="AV612" s="49">
        <f>'2023'!AO73</f>
        <v>4</v>
      </c>
      <c r="AW612" s="49">
        <f>'2023'!AP73</f>
        <v>5</v>
      </c>
      <c r="AX612" s="49">
        <f>'2023'!AQ73</f>
        <v>0</v>
      </c>
      <c r="AY612" s="50">
        <f>'2023'!AR73</f>
        <v>0</v>
      </c>
      <c r="AZ612" s="60">
        <f>'2023'!AS73</f>
        <v>167</v>
      </c>
      <c r="BA612" s="61">
        <f>'2023'!AT73</f>
        <v>3199.2999999999997</v>
      </c>
      <c r="BB612" s="61">
        <f>'2023'!AU73</f>
        <v>14</v>
      </c>
      <c r="BC612" s="61">
        <f>'2023'!AV73</f>
        <v>10</v>
      </c>
      <c r="BD612" s="61">
        <f>'2023'!AW73</f>
        <v>1</v>
      </c>
      <c r="BE612" s="61">
        <f>'2023'!AX73</f>
        <v>31</v>
      </c>
      <c r="BF612" s="62">
        <f>'2023'!AY73</f>
        <v>1.38</v>
      </c>
      <c r="BG612" s="62">
        <f>'2023'!AZ73</f>
        <v>0.41</v>
      </c>
      <c r="BH612" s="62">
        <f>'2023'!BA73</f>
        <v>1.74</v>
      </c>
      <c r="BI612" s="62">
        <f>'2023'!BA73</f>
        <v>1.74</v>
      </c>
      <c r="BJ612" s="62">
        <f>'2023'!BC73</f>
        <v>10.4</v>
      </c>
      <c r="BK612" s="62">
        <f>'2023'!BH73</f>
        <v>50</v>
      </c>
      <c r="BL612" s="62">
        <f>'2023'!BI73</f>
        <v>9.1</v>
      </c>
      <c r="BM612" s="62">
        <f>'2023'!BJ73</f>
        <v>0</v>
      </c>
      <c r="BN612" s="63">
        <f>'2023'!BK73</f>
        <v>100</v>
      </c>
      <c r="BO612" s="60">
        <f>'2023'!BL73</f>
        <v>122</v>
      </c>
      <c r="BP612" s="61">
        <f>'2023'!BM73</f>
        <v>2151.6000000000004</v>
      </c>
      <c r="BQ612" s="61">
        <f>'2023'!BN73</f>
        <v>29</v>
      </c>
      <c r="BR612" s="61">
        <f>'2023'!BO73</f>
        <v>10</v>
      </c>
      <c r="BS612" s="61">
        <f>'2023'!BP73</f>
        <v>0</v>
      </c>
      <c r="BT612" s="61">
        <f>'2023'!BQ73</f>
        <v>18</v>
      </c>
      <c r="BU612" s="62">
        <f>'2023'!BR73</f>
        <v>0.1</v>
      </c>
      <c r="BV612" s="62">
        <f>'2023'!BS73</f>
        <v>0.6</v>
      </c>
      <c r="BW612" s="62">
        <f>'2023'!BT73</f>
        <v>0.94</v>
      </c>
      <c r="BX612" s="62">
        <f>'2023'!BU73</f>
        <v>4</v>
      </c>
      <c r="BY612" s="62">
        <f>'2023'!BV73</f>
        <v>10.9</v>
      </c>
      <c r="BZ612" s="62">
        <f>'2023'!CA73</f>
        <v>23.1</v>
      </c>
      <c r="CA612" s="62">
        <f>'2023'!CB73</f>
        <v>9.1</v>
      </c>
      <c r="CB612" s="62">
        <f>'2023'!CC73</f>
        <v>80</v>
      </c>
      <c r="CC612" s="63">
        <f>'2023'!CD73</f>
        <v>20</v>
      </c>
      <c r="CD612" s="60">
        <f>'2023'!CE73</f>
        <v>358</v>
      </c>
      <c r="CE612" s="61">
        <f>'2023'!CF73</f>
        <v>2448.6</v>
      </c>
      <c r="CF612" s="61">
        <f>'2023'!CG73</f>
        <v>50</v>
      </c>
      <c r="CG612" s="61">
        <f>'2023'!CH73</f>
        <v>32</v>
      </c>
      <c r="CH612" s="61">
        <f>'2023'!CI73</f>
        <v>1</v>
      </c>
      <c r="CI612" s="61">
        <f>'2023'!CJ73</f>
        <v>11</v>
      </c>
      <c r="CJ612" s="62">
        <f>'2023'!CK73</f>
        <v>0.64</v>
      </c>
      <c r="CK612" s="62">
        <f>'2023'!CL73</f>
        <v>0.93</v>
      </c>
      <c r="CL612" s="62">
        <f>'2023'!CM73</f>
        <v>1.24</v>
      </c>
      <c r="CM612" s="62">
        <f>'2023'!CN73</f>
        <v>5.3</v>
      </c>
      <c r="CN612" s="62">
        <f>'2023'!CO73</f>
        <v>8.6</v>
      </c>
      <c r="CO612" s="62">
        <f>'2023'!CT73</f>
        <v>60</v>
      </c>
      <c r="CP612" s="62">
        <f>'2023'!CU73</f>
        <v>5.9</v>
      </c>
      <c r="CQ612" s="62">
        <f>'2023'!CV73</f>
        <v>90.6</v>
      </c>
      <c r="CR612" s="63">
        <f>'2023'!CW73</f>
        <v>9.4</v>
      </c>
      <c r="CS612" s="60">
        <f>'2023'!CX73</f>
        <v>794</v>
      </c>
      <c r="CT612" s="61">
        <f>'2023'!CY73</f>
        <v>2854.8</v>
      </c>
      <c r="CU612" s="61">
        <f>'2023'!CZ73</f>
        <v>105</v>
      </c>
      <c r="CV612" s="61">
        <f>'2023'!DA73</f>
        <v>74</v>
      </c>
      <c r="CW612" s="61">
        <f>'2023'!DB73</f>
        <v>1</v>
      </c>
      <c r="CX612" s="61">
        <f>'2023'!DC73</f>
        <v>9</v>
      </c>
      <c r="CY612" s="62">
        <f>'2023'!DD73</f>
        <v>0.49</v>
      </c>
      <c r="CZ612" s="62">
        <f>'2023'!DE73</f>
        <v>1.94</v>
      </c>
      <c r="DA612" s="62">
        <f>'2023'!DF73</f>
        <v>2.13</v>
      </c>
      <c r="DB612" s="62">
        <f>'2023'!DG73</f>
        <v>4.4000000000000004</v>
      </c>
      <c r="DC612" s="62">
        <f>'2023'!DH73</f>
        <v>9.4</v>
      </c>
      <c r="DD612" s="62">
        <f>'2023'!DM73</f>
        <v>54.5</v>
      </c>
      <c r="DE612" s="62">
        <f>'2023'!DN73</f>
        <v>2.6</v>
      </c>
      <c r="DF612" s="62">
        <f>'2023'!DO73</f>
        <v>83</v>
      </c>
      <c r="DG612" s="63">
        <f>'2023'!DP73</f>
        <v>17</v>
      </c>
      <c r="DH612" s="60">
        <f>'2023'!DQ73</f>
        <v>817</v>
      </c>
      <c r="DI612" s="61">
        <f>'2023'!DR73</f>
        <v>3460.6</v>
      </c>
      <c r="DJ612" s="61">
        <f>'2023'!DS73</f>
        <v>84</v>
      </c>
      <c r="DK612" s="61">
        <f>'2023'!DT73</f>
        <v>57</v>
      </c>
      <c r="DL612" s="61">
        <f>'2023'!DU73</f>
        <v>7</v>
      </c>
      <c r="DM612" s="61">
        <f>'2023'!DV73</f>
        <v>29</v>
      </c>
      <c r="DN612" s="62">
        <f>'2023'!DW73</f>
        <v>1.02</v>
      </c>
      <c r="DO612" s="62">
        <f>'2023'!DX73</f>
        <v>1.95</v>
      </c>
      <c r="DP612" s="62">
        <f>'2023'!DY73</f>
        <v>2</v>
      </c>
      <c r="DQ612" s="62">
        <f>'2023'!DZ73</f>
        <v>4.7</v>
      </c>
      <c r="DR612" s="62">
        <f>'2023'!EA73</f>
        <v>12.7</v>
      </c>
      <c r="DS612" s="62">
        <f>'2023'!EF73</f>
        <v>59.1</v>
      </c>
      <c r="DT612" s="62">
        <f>'2023'!EG73</f>
        <v>6.6</v>
      </c>
      <c r="DU612" s="62">
        <f>'2023'!EH73</f>
        <v>58.1</v>
      </c>
      <c r="DV612" s="63">
        <f>'2023'!EI73</f>
        <v>40</v>
      </c>
    </row>
    <row r="613" spans="1:126" ht="15.75" customHeight="1" x14ac:dyDescent="0.2">
      <c r="A613" s="30">
        <f t="shared" si="67"/>
        <v>611</v>
      </c>
      <c r="B613" s="31">
        <f>'2026 - WIP'!A68</f>
        <v>66</v>
      </c>
      <c r="C613" s="31">
        <v>2026</v>
      </c>
      <c r="D613" s="32" t="str">
        <f>'2026 - WIP'!B68</f>
        <v>Jojo Earle</v>
      </c>
      <c r="E613" s="32" t="str" cm="1">
        <f t="array" ref="E613">_xlfn.IFS(F613&gt;12.5,"Cornerstone",AND(F613&gt;11.995,F613&lt;12.5),"Elite",AND(F613&gt;11,F613&lt;12.995),"Elite Upside",AND(F613&gt;=9.69,F613&lt;10.999),"Upside",AND(F613&gt;8.4,F613&lt;9.999),"Upside Lite",AND(F613&gt;7.25,F613&lt;8.999),"Outlier",AND(F613&gt;=6,F613&lt;7.25),"Outlier Lite",F613&lt;6.999,"Purgatory")</f>
        <v>Purgatory</v>
      </c>
      <c r="F613" s="33">
        <f>'2026 - WIP'!C68</f>
        <v>2.1385714285714283</v>
      </c>
      <c r="G613" s="33">
        <f t="shared" si="68"/>
        <v>0.6</v>
      </c>
      <c r="H613" s="303">
        <f t="shared" si="69"/>
        <v>-3.6118926875587487</v>
      </c>
      <c r="I613" s="34" t="str">
        <f>'2026 - WIP'!D68</f>
        <v>UNLV</v>
      </c>
      <c r="J613" s="35">
        <f>'2026 - WIP'!E68</f>
        <v>7</v>
      </c>
      <c r="K613" s="36">
        <f>'2026 - WIP'!F68</f>
        <v>37716</v>
      </c>
      <c r="L613" s="37">
        <f>'2026 - WIP'!G68</f>
        <v>22.495890410958904</v>
      </c>
      <c r="M613" s="37" t="str">
        <f>'2026 - WIP'!H68</f>
        <v>RS SR</v>
      </c>
      <c r="N613" s="37">
        <f>'2026 - WIP'!I68</f>
        <v>23.076712328767123</v>
      </c>
      <c r="O613" s="37" t="str">
        <f>'2026 - WIP'!J68</f>
        <v>Slot</v>
      </c>
      <c r="P613" s="37" t="str">
        <f>'2026 - WIP'!K68</f>
        <v>RAT</v>
      </c>
      <c r="Q613" s="37" t="str">
        <f>'2026 - WIP'!L68</f>
        <v>Poor Earner</v>
      </c>
      <c r="R613" s="35">
        <f>'2026 - WIP'!M68</f>
        <v>70</v>
      </c>
      <c r="S613" s="35">
        <f>'2026 - WIP'!N68</f>
        <v>170</v>
      </c>
      <c r="T613" s="231">
        <f t="shared" si="70"/>
        <v>24.392190008869814</v>
      </c>
      <c r="U613" s="35">
        <f>'2026 - WIP'!O68</f>
        <v>4.5</v>
      </c>
      <c r="V613" s="38">
        <f>'2026 - WIP'!P68</f>
        <v>0</v>
      </c>
      <c r="W613" s="57">
        <f>'2026 - WIP'!Q68</f>
        <v>2.9174058742361522E-2</v>
      </c>
      <c r="X613" s="58">
        <f>'2026 - WIP'!R68</f>
        <v>4.5293072824156302E-2</v>
      </c>
      <c r="Y613" s="58">
        <f>'2026 - WIP'!S68</f>
        <v>6.3794576126414704E-2</v>
      </c>
      <c r="Z613" s="58">
        <f>'2026 - WIP'!T68</f>
        <v>2.9124685138539042E-2</v>
      </c>
      <c r="AA613" s="58">
        <f>'2026 - WIP'!U68</f>
        <v>0</v>
      </c>
      <c r="AB613" s="58">
        <f>'2026 - WIP'!V68</f>
        <v>4.6459630632476871E-2</v>
      </c>
      <c r="AC613" s="59">
        <f>'2026 - WIP'!W68</f>
        <v>3.530931928068242E-2</v>
      </c>
      <c r="AD613" s="42" t="str">
        <f>'2026 - WIP'!X68</f>
        <v>N/A</v>
      </c>
      <c r="AE613" s="43">
        <f>'2026 - WIP'!Y68</f>
        <v>1.77</v>
      </c>
      <c r="AF613" s="43">
        <f>'2026 - WIP'!Z68</f>
        <v>6.4</v>
      </c>
      <c r="AG613" s="43">
        <f>'2026 - WIP'!AA68</f>
        <v>4.3</v>
      </c>
      <c r="AH613" s="43">
        <f>'2026 - WIP'!AB68</f>
        <v>0</v>
      </c>
      <c r="AI613" s="43">
        <f>'2026 - WIP'!AC68</f>
        <v>0</v>
      </c>
      <c r="AJ613" s="44">
        <f>'2026 - WIP'!AD68</f>
        <v>2.1351351351351352E-2</v>
      </c>
      <c r="AK613" s="44">
        <f>'2026 - WIP'!AE68</f>
        <v>0.14945945945945946</v>
      </c>
      <c r="AL613" s="45">
        <f>'2026 - WIP'!AF68</f>
        <v>0.125</v>
      </c>
      <c r="AM613" s="46">
        <f>DS613/100</f>
        <v>0</v>
      </c>
      <c r="AN613" s="45">
        <f>'2026 - WIP'!AG68</f>
        <v>0.12</v>
      </c>
      <c r="AO613" s="45">
        <f>'2026 - WIP'!AH68</f>
        <v>0.74</v>
      </c>
      <c r="AP613" s="43">
        <f>'2026 - WIP'!AI68</f>
        <v>82.914189910074683</v>
      </c>
      <c r="AQ613" s="47">
        <f>'2026 - WIP'!AJ68</f>
        <v>77.062822839724205</v>
      </c>
      <c r="AR613" s="48">
        <f>'2026 - WIP'!AK68</f>
        <v>1</v>
      </c>
      <c r="AS613" s="49">
        <f>'2026 - WIP'!AL68</f>
        <v>0</v>
      </c>
      <c r="AT613" s="49">
        <f>'2026 - WIP'!AM68</f>
        <v>3</v>
      </c>
      <c r="AU613" s="49">
        <f>'2026 - WIP'!AN68</f>
        <v>5</v>
      </c>
      <c r="AV613" s="49">
        <f>'2026 - WIP'!AO68</f>
        <v>8</v>
      </c>
      <c r="AW613" s="49">
        <f>'2026 - WIP'!AP68</f>
        <v>2</v>
      </c>
      <c r="AX613" s="49">
        <f>'2026 - WIP'!AQ68</f>
        <v>0</v>
      </c>
      <c r="AY613" s="50">
        <f>'2026 - WIP'!AR68</f>
        <v>0</v>
      </c>
      <c r="AZ613" s="60">
        <f>'2026 - WIP'!AS68</f>
        <v>148</v>
      </c>
      <c r="BA613" s="61">
        <f>'2026 - WIP'!AT68</f>
        <v>5073</v>
      </c>
      <c r="BB613" s="61">
        <f>'2026 - WIP'!AU68</f>
        <v>16</v>
      </c>
      <c r="BC613" s="61">
        <f>'2026 - WIP'!AV68</f>
        <v>12</v>
      </c>
      <c r="BD613" s="61">
        <f>'2026 - WIP'!AW68</f>
        <v>0</v>
      </c>
      <c r="BE613" s="61">
        <f>'2026 - WIP'!AX68</f>
        <v>0</v>
      </c>
      <c r="BF613" s="62">
        <f>'2026 - WIP'!AY68</f>
        <v>0.28000000000000003</v>
      </c>
      <c r="BG613" s="62">
        <f>'2026 - WIP'!AZ68</f>
        <v>0.38</v>
      </c>
      <c r="BH613" s="62">
        <f>'2026 - WIP'!BA68</f>
        <v>1.49</v>
      </c>
      <c r="BI613" s="62">
        <f>'2026 - WIP'!BB68</f>
        <v>7.5</v>
      </c>
      <c r="BJ613" s="62">
        <f>'2026 - WIP'!BC68</f>
        <v>7.6</v>
      </c>
      <c r="BK613" s="62">
        <f>'2026 - WIP'!BH68</f>
        <v>66.7</v>
      </c>
      <c r="BL613" s="62">
        <f>'2026 - WIP'!BI68</f>
        <v>0</v>
      </c>
      <c r="BM613" s="62">
        <f>'2026 - WIP'!BJ68</f>
        <v>16.5</v>
      </c>
      <c r="BN613" s="63">
        <f>'2026 - WIP'!BK68</f>
        <v>82.5</v>
      </c>
      <c r="BO613" s="60">
        <f>'2026 - WIP'!BL68</f>
        <v>153</v>
      </c>
      <c r="BP613" s="61">
        <f>'2026 - WIP'!BM68</f>
        <v>3378</v>
      </c>
      <c r="BQ613" s="61">
        <f>'2026 - WIP'!BN68</f>
        <v>14</v>
      </c>
      <c r="BR613" s="61">
        <f>'2026 - WIP'!BO68</f>
        <v>12</v>
      </c>
      <c r="BS613" s="61">
        <f>'2026 - WIP'!BP68</f>
        <v>2</v>
      </c>
      <c r="BT613" s="61">
        <f>'2026 - WIP'!BQ68</f>
        <v>0</v>
      </c>
      <c r="BU613" s="62">
        <f>'2026 - WIP'!BR68</f>
        <v>1.1200000000000001</v>
      </c>
      <c r="BV613" s="62">
        <f>'2026 - WIP'!BS68</f>
        <v>0.69</v>
      </c>
      <c r="BW613" s="62">
        <f>'2026 - WIP'!BT68</f>
        <v>1.1499999999999999</v>
      </c>
      <c r="BX613" s="62">
        <f>'2026 - WIP'!BU68</f>
        <v>6</v>
      </c>
      <c r="BY613" s="62">
        <f>'2026 - WIP'!BV68</f>
        <v>7.3</v>
      </c>
      <c r="BZ613" s="62">
        <f>'2026 - WIP'!CA68</f>
        <v>100</v>
      </c>
      <c r="CA613" s="62">
        <f>'2026 - WIP'!CB68</f>
        <v>0</v>
      </c>
      <c r="CB613" s="62">
        <f>'2026 - WIP'!CC68</f>
        <v>28.1</v>
      </c>
      <c r="CC613" s="63">
        <f>'2026 - WIP'!CD68</f>
        <v>71.900000000000006</v>
      </c>
      <c r="CD613" s="60">
        <f>'2026 - WIP'!CE68</f>
        <v>239</v>
      </c>
      <c r="CE613" s="61">
        <f>'2026 - WIP'!CF68</f>
        <v>3746.3999999999996</v>
      </c>
      <c r="CF613" s="61">
        <f>'2026 - WIP'!CG68</f>
        <v>29</v>
      </c>
      <c r="CG613" s="61">
        <f>'2026 - WIP'!CH68</f>
        <v>16</v>
      </c>
      <c r="CH613" s="61">
        <f>'2026 - WIP'!CI68</f>
        <v>2</v>
      </c>
      <c r="CI613" s="61">
        <f>'2026 - WIP'!CJ68</f>
        <v>27.599999999999998</v>
      </c>
      <c r="CJ613" s="62">
        <f>'2026 - WIP'!CK68</f>
        <v>1.01</v>
      </c>
      <c r="CK613" s="62">
        <f>'2026 - WIP'!CL68</f>
        <v>1.01</v>
      </c>
      <c r="CL613" s="62">
        <f>'2026 - WIP'!CM68</f>
        <v>1.77</v>
      </c>
      <c r="CM613" s="62">
        <f>'2026 - WIP'!CN68</f>
        <v>6.4</v>
      </c>
      <c r="CN613" s="62">
        <f>'2026 - WIP'!CO68</f>
        <v>9.6</v>
      </c>
      <c r="CO613" s="62">
        <f>'2026 - WIP'!CT68</f>
        <v>33.299999999999997</v>
      </c>
      <c r="CP613" s="62">
        <f>'2026 - WIP'!CU68</f>
        <v>15.8</v>
      </c>
      <c r="CQ613" s="62">
        <f>'2026 - WIP'!CV68</f>
        <v>28.3</v>
      </c>
      <c r="CR613" s="63">
        <f>'2026 - WIP'!CW68</f>
        <v>71</v>
      </c>
      <c r="CS613" s="60">
        <f>'2026 - WIP'!CX68</f>
        <v>37</v>
      </c>
      <c r="CT613" s="61">
        <f>'2026 - WIP'!CY68</f>
        <v>1270.4000000000001</v>
      </c>
      <c r="CU613" s="61">
        <f>'2026 - WIP'!CZ68</f>
        <v>8</v>
      </c>
      <c r="CV613" s="61">
        <f>'2026 - WIP'!DA68</f>
        <v>7</v>
      </c>
      <c r="CW613" s="61">
        <f>'2026 - WIP'!DB68</f>
        <v>1</v>
      </c>
      <c r="CX613" s="61">
        <f>'2026 - WIP'!DC68</f>
        <v>8.4</v>
      </c>
      <c r="CY613" s="62">
        <f>'2026 - WIP'!DD68</f>
        <v>0</v>
      </c>
      <c r="CZ613" s="62">
        <f>'2026 - WIP'!DE68</f>
        <v>0</v>
      </c>
      <c r="DA613" s="62">
        <f>'2026 - WIP'!DF68</f>
        <v>0.79</v>
      </c>
      <c r="DB613" s="62">
        <f>'2026 - WIP'!DG68</f>
        <v>3.3</v>
      </c>
      <c r="DC613" s="62">
        <f>'2026 - WIP'!DH68</f>
        <v>4.3</v>
      </c>
      <c r="DD613" s="62">
        <f>'2026 - WIP'!DM68</f>
        <v>100</v>
      </c>
      <c r="DE613" s="62">
        <f>'2026 - WIP'!DN68</f>
        <v>12.5</v>
      </c>
      <c r="DF613" s="62">
        <f>'2026 - WIP'!DO68</f>
        <v>12</v>
      </c>
      <c r="DG613" s="63">
        <f>'2026 - WIP'!DP68</f>
        <v>74</v>
      </c>
      <c r="DH613" s="60">
        <f>'2026 - WIP'!DQ68</f>
        <v>0</v>
      </c>
      <c r="DI613" s="61">
        <f>'2026 - WIP'!DR68</f>
        <v>1</v>
      </c>
      <c r="DJ613" s="61">
        <f>'2026 - WIP'!DS68</f>
        <v>0</v>
      </c>
      <c r="DK613" s="61">
        <f>'2026 - WIP'!DT68</f>
        <v>0</v>
      </c>
      <c r="DL613" s="61">
        <f>'2026 - WIP'!DU68</f>
        <v>0</v>
      </c>
      <c r="DM613" s="61">
        <f>'2026 - WIP'!DV68</f>
        <v>0</v>
      </c>
      <c r="DN613" s="62">
        <f>'2026 - WIP'!DW68</f>
        <v>0</v>
      </c>
      <c r="DO613" s="62">
        <f>'2026 - WIP'!DX68</f>
        <v>0</v>
      </c>
      <c r="DP613" s="62">
        <f>'2026 - WIP'!DY68</f>
        <v>0</v>
      </c>
      <c r="DQ613" s="62">
        <f>'2026 - WIP'!DZ68</f>
        <v>0</v>
      </c>
      <c r="DR613" s="62">
        <f>'2026 - WIP'!EA68</f>
        <v>0</v>
      </c>
      <c r="DS613" s="62">
        <f>'2026 - WIP'!EF68</f>
        <v>0</v>
      </c>
      <c r="DT613" s="62">
        <f>'2026 - WIP'!EG68</f>
        <v>0</v>
      </c>
      <c r="DU613" s="62">
        <f>'2026 - WIP'!EH68</f>
        <v>0</v>
      </c>
      <c r="DV613" s="63">
        <f>'2026 - WIP'!EI68</f>
        <v>0</v>
      </c>
    </row>
    <row r="614" spans="1:126" ht="15.75" customHeight="1" x14ac:dyDescent="0.2">
      <c r="A614" s="30">
        <f t="shared" si="67"/>
        <v>612</v>
      </c>
      <c r="B614" s="31">
        <f>'2017'!A55</f>
        <v>53</v>
      </c>
      <c r="C614" s="31">
        <v>2017</v>
      </c>
      <c r="D614" s="32" t="str">
        <f>'2017'!B55</f>
        <v>Darreus Rogers</v>
      </c>
      <c r="E614" s="32" t="str" cm="1">
        <f t="array" ref="E614">_xlfn.IFS(F614&gt;12.5,"Cornerstone",AND(F614&gt;11.995,F614&lt;12.5),"Elite",AND(F614&gt;11,F614&lt;12.995),"Elite Upside",AND(F614&gt;=9.69,F614&lt;10.999),"Upside",AND(F614&gt;8.4,F614&lt;9.999),"Upside Lite",AND(F614&gt;7.25,F614&lt;8.999),"Outlier",AND(F614&gt;=6,F614&lt;7.25),"Outlier Lite",F614&lt;6.999,"Purgatory")</f>
        <v>Purgatory</v>
      </c>
      <c r="F614" s="33">
        <f>'2017'!C55</f>
        <v>1.8385714285714285</v>
      </c>
      <c r="G614" s="33">
        <f t="shared" si="68"/>
        <v>0.4</v>
      </c>
      <c r="H614" s="303">
        <f t="shared" si="69"/>
        <v>-3.7840790222230019</v>
      </c>
      <c r="I614" s="34" t="str">
        <f>'2017'!D55</f>
        <v>USC</v>
      </c>
      <c r="J614" s="35">
        <f>'2017'!E55</f>
        <v>5</v>
      </c>
      <c r="K614" s="36">
        <f>'2017'!F55</f>
        <v>34215</v>
      </c>
      <c r="L614" s="37">
        <f>'2017'!G55</f>
        <v>32.087671232876716</v>
      </c>
      <c r="M614" s="37" t="str">
        <f>'2017'!H55</f>
        <v>SR</v>
      </c>
      <c r="N614" s="37">
        <f>'2017'!I55</f>
        <v>23.663013698630138</v>
      </c>
      <c r="O614" s="37" t="str">
        <f>'2017'!J55</f>
        <v>Wide</v>
      </c>
      <c r="P614" s="37" t="str">
        <f>'2017'!K55</f>
        <v>PROTO Z</v>
      </c>
      <c r="Q614" s="37" t="str">
        <f>'2017'!L55</f>
        <v>N/A</v>
      </c>
      <c r="R614" s="55">
        <f>'2017'!M55</f>
        <v>73</v>
      </c>
      <c r="S614" s="55">
        <f>'2017'!N55</f>
        <v>215</v>
      </c>
      <c r="T614" s="231">
        <f t="shared" si="70"/>
        <v>28.365516291925815</v>
      </c>
      <c r="U614" s="37">
        <f>'2017'!O55</f>
        <v>4.82</v>
      </c>
      <c r="V614" s="56">
        <f>'2017'!P55</f>
        <v>0</v>
      </c>
      <c r="W614" s="57">
        <f>'2017'!Q55</f>
        <v>0</v>
      </c>
      <c r="X614" s="58">
        <f>'2017'!R55</f>
        <v>8.0817610062893078E-2</v>
      </c>
      <c r="Y614" s="58">
        <f>'2017'!S55</f>
        <v>6.3537344398340245E-2</v>
      </c>
      <c r="Z614" s="58">
        <f>'2017'!T55</f>
        <v>7.6536016949152547E-2</v>
      </c>
      <c r="AA614" s="58">
        <f>'2017'!U55</f>
        <v>0.1937099916504314</v>
      </c>
      <c r="AB614" s="58">
        <f>'2017'!V55</f>
        <v>0.1937099916504314</v>
      </c>
      <c r="AC614" s="59">
        <f>'2017'!W55</f>
        <v>0.18402449206790983</v>
      </c>
      <c r="AD614" s="42" t="str">
        <f>'2017'!X55</f>
        <v>N/A</v>
      </c>
      <c r="AE614" s="43">
        <f>'2017'!Y55</f>
        <v>1.54</v>
      </c>
      <c r="AF614" s="43">
        <f>'2017'!Z55</f>
        <v>4.4000000000000004</v>
      </c>
      <c r="AG614" s="43">
        <f>'2017'!AA55</f>
        <v>11.2</v>
      </c>
      <c r="AH614" s="43">
        <f>'2017'!AB55</f>
        <v>0.75</v>
      </c>
      <c r="AI614" s="43">
        <f>'2017'!AC55</f>
        <v>1.5</v>
      </c>
      <c r="AJ614" s="44" t="str">
        <f>'2017'!AD55</f>
        <v>N/A</v>
      </c>
      <c r="AK614" s="44" t="str">
        <f>'2017'!AE55</f>
        <v>N/A</v>
      </c>
      <c r="AL614" s="45">
        <f>'2017'!AF55</f>
        <v>3.4000000000000002E-2</v>
      </c>
      <c r="AM614" s="46">
        <f>DS614/100</f>
        <v>0</v>
      </c>
      <c r="AN614" s="45">
        <f>'2017'!AG55</f>
        <v>0.90200000000000002</v>
      </c>
      <c r="AO614" s="45">
        <f>'2017'!AH55</f>
        <v>0.10250000000000001</v>
      </c>
      <c r="AP614" s="43">
        <f>'2017'!AI55</f>
        <v>79.667337396083738</v>
      </c>
      <c r="AQ614" s="47">
        <f>'2017'!AJ55</f>
        <v>78.855789490792333</v>
      </c>
      <c r="AR614" s="48">
        <f>'2017'!AK55</f>
        <v>5</v>
      </c>
      <c r="AS614" s="49">
        <f>'2017'!AL55</f>
        <v>0</v>
      </c>
      <c r="AT614" s="49">
        <f>'2017'!AM55</f>
        <v>2</v>
      </c>
      <c r="AU614" s="49">
        <f>'2017'!AN55</f>
        <v>1</v>
      </c>
      <c r="AV614" s="49">
        <f>'2017'!AO55</f>
        <v>3</v>
      </c>
      <c r="AW614" s="49">
        <f>'2017'!AP55</f>
        <v>2</v>
      </c>
      <c r="AX614" s="49">
        <f>'2017'!AQ55</f>
        <v>0</v>
      </c>
      <c r="AY614" s="50">
        <f>'2017'!AR55</f>
        <v>0</v>
      </c>
      <c r="AZ614" s="60">
        <f>'2017'!AS55</f>
        <v>0</v>
      </c>
      <c r="BA614" s="61">
        <f>'2017'!AT55</f>
        <v>3670</v>
      </c>
      <c r="BB614" s="61">
        <f>'2017'!AU55</f>
        <v>0</v>
      </c>
      <c r="BC614" s="61">
        <f>'2017'!AV55</f>
        <v>0</v>
      </c>
      <c r="BD614" s="61">
        <f>'2017'!AW55</f>
        <v>0</v>
      </c>
      <c r="BE614" s="61">
        <f>'2017'!AX55</f>
        <v>0</v>
      </c>
      <c r="BF614" s="62">
        <f>'2017'!AY55</f>
        <v>0</v>
      </c>
      <c r="BG614" s="62">
        <f>'2017'!AZ55</f>
        <v>0</v>
      </c>
      <c r="BH614" s="62">
        <f>'2017'!BA55</f>
        <v>0</v>
      </c>
      <c r="BI614" s="62">
        <f>'2017'!BB55</f>
        <v>0</v>
      </c>
      <c r="BJ614" s="62">
        <f>'2017'!BC55</f>
        <v>0</v>
      </c>
      <c r="BK614" s="62">
        <f>'2017'!BD55</f>
        <v>0</v>
      </c>
      <c r="BL614" s="62">
        <f>'2017'!BE55</f>
        <v>0</v>
      </c>
      <c r="BM614" s="62">
        <f>'2017'!BF55</f>
        <v>0</v>
      </c>
      <c r="BN614" s="63">
        <f>'2017'!BG55</f>
        <v>0</v>
      </c>
      <c r="BO614" s="60">
        <f>'2017'!BH55</f>
        <v>257</v>
      </c>
      <c r="BP614" s="61">
        <f>'2017'!BI55</f>
        <v>3180</v>
      </c>
      <c r="BQ614" s="61">
        <f>'2017'!BJ55</f>
        <v>0</v>
      </c>
      <c r="BR614" s="61">
        <f>'2017'!BK55</f>
        <v>22</v>
      </c>
      <c r="BS614" s="61">
        <f>'2017'!BL55</f>
        <v>0</v>
      </c>
      <c r="BT614" s="61">
        <f>'2017'!BM55</f>
        <v>20</v>
      </c>
      <c r="BU614" s="62">
        <f>'2017'!BN55</f>
        <v>0</v>
      </c>
      <c r="BV614" s="62">
        <f>'2017'!BO55</f>
        <v>0</v>
      </c>
      <c r="BW614" s="62">
        <f>'2017'!BP55</f>
        <v>0</v>
      </c>
      <c r="BX614" s="62">
        <f>'2017'!BQ55</f>
        <v>0</v>
      </c>
      <c r="BY614" s="62">
        <f>'2017'!BR55</f>
        <v>0</v>
      </c>
      <c r="BZ614" s="62">
        <f>'2017'!BS55</f>
        <v>0</v>
      </c>
      <c r="CA614" s="62">
        <f>'2017'!BT55</f>
        <v>0</v>
      </c>
      <c r="CB614" s="62">
        <f>'2017'!BU55</f>
        <v>0</v>
      </c>
      <c r="CC614" s="63">
        <f>'2017'!BV55</f>
        <v>0</v>
      </c>
      <c r="CD614" s="60">
        <f>'2017'!BW55</f>
        <v>245</v>
      </c>
      <c r="CE614" s="61">
        <f>'2017'!BX55</f>
        <v>3856</v>
      </c>
      <c r="CF614" s="61">
        <f>'2017'!BY55</f>
        <v>29</v>
      </c>
      <c r="CG614" s="61">
        <f>'2017'!BZ55</f>
        <v>21</v>
      </c>
      <c r="CH614" s="61">
        <f>'2017'!CA55</f>
        <v>4</v>
      </c>
      <c r="CI614" s="61">
        <f>'2017'!CB55</f>
        <v>39</v>
      </c>
      <c r="CJ614" s="62">
        <f>'2017'!CC55</f>
        <v>0</v>
      </c>
      <c r="CK614" s="62">
        <f>'2017'!CD55</f>
        <v>0</v>
      </c>
      <c r="CL614" s="62">
        <f>'2017'!CE55</f>
        <v>1.26</v>
      </c>
      <c r="CM614" s="62">
        <f>'2017'!CF55</f>
        <v>2.2999999999999998</v>
      </c>
      <c r="CN614" s="62">
        <f>'2017'!CG55</f>
        <v>9.6999999999999993</v>
      </c>
      <c r="CO614" s="62">
        <f>'2017'!CH55</f>
        <v>0</v>
      </c>
      <c r="CP614" s="62">
        <f>'2017'!CI55</f>
        <v>16</v>
      </c>
      <c r="CQ614" s="62">
        <f>'2017'!CJ55</f>
        <v>85.7</v>
      </c>
      <c r="CR614" s="63">
        <f>'2017'!CK55</f>
        <v>12.3</v>
      </c>
      <c r="CS614" s="60">
        <f>'2017'!CL55</f>
        <v>289</v>
      </c>
      <c r="CT614" s="61">
        <f>'2017'!CM55</f>
        <v>3776</v>
      </c>
      <c r="CU614" s="61">
        <f>'2017'!CN55</f>
        <v>41</v>
      </c>
      <c r="CV614" s="61">
        <f>'2017'!CO55</f>
        <v>28</v>
      </c>
      <c r="CW614" s="61">
        <f>'2017'!CP55</f>
        <v>3</v>
      </c>
      <c r="CX614" s="61">
        <f>'2017'!CQ55</f>
        <v>30</v>
      </c>
      <c r="CY614" s="62">
        <f>'2017'!CR55</f>
        <v>0</v>
      </c>
      <c r="CZ614" s="62">
        <f>'2017'!CS55</f>
        <v>0</v>
      </c>
      <c r="DA614" s="62">
        <f>'2017'!CT55</f>
        <v>1.04</v>
      </c>
      <c r="DB614" s="62">
        <f>'2017'!CU55</f>
        <v>4</v>
      </c>
      <c r="DC614" s="62">
        <f>'2017'!CV55</f>
        <v>9.3000000000000007</v>
      </c>
      <c r="DD614" s="62">
        <f>'2017'!CW55</f>
        <v>0</v>
      </c>
      <c r="DE614" s="62">
        <f>'2017'!CX55</f>
        <v>6.7</v>
      </c>
      <c r="DF614" s="62">
        <f>'2017'!CY55</f>
        <v>87.9</v>
      </c>
      <c r="DG614" s="63">
        <f>'2017'!CZ55</f>
        <v>11.4</v>
      </c>
      <c r="DH614" s="60">
        <f>'2017'!DA55</f>
        <v>696</v>
      </c>
      <c r="DI614" s="61">
        <f>'2017'!DB55</f>
        <v>3593</v>
      </c>
      <c r="DJ614" s="61">
        <f>'2017'!DC55</f>
        <v>78</v>
      </c>
      <c r="DK614" s="61">
        <f>'2017'!DD55</f>
        <v>56</v>
      </c>
      <c r="DL614" s="61">
        <f>'2017'!DE55</f>
        <v>4</v>
      </c>
      <c r="DM614" s="61">
        <f>'2017'!DF55</f>
        <v>33</v>
      </c>
      <c r="DN614" s="62">
        <f>'2017'!DG55</f>
        <v>0.75</v>
      </c>
      <c r="DO614" s="62">
        <f>'2017'!DH55</f>
        <v>1.5</v>
      </c>
      <c r="DP614" s="62">
        <f>'2017'!DI55</f>
        <v>1.54</v>
      </c>
      <c r="DQ614" s="62">
        <f>'2017'!DJ55</f>
        <v>4.4000000000000004</v>
      </c>
      <c r="DR614" s="62">
        <f>'2017'!DK55</f>
        <v>11.2</v>
      </c>
      <c r="DS614" s="62">
        <f>'2017'!DL55</f>
        <v>0</v>
      </c>
      <c r="DT614" s="62">
        <f>'2017'!DM55</f>
        <v>3.4</v>
      </c>
      <c r="DU614" s="62">
        <f>'2017'!DN55</f>
        <v>90.2</v>
      </c>
      <c r="DV614" s="63">
        <f>'2017'!DO55</f>
        <v>9.1</v>
      </c>
    </row>
    <row r="615" spans="1:126" ht="15.75" customHeight="1" x14ac:dyDescent="0.2">
      <c r="A615" s="30">
        <f t="shared" si="67"/>
        <v>613</v>
      </c>
      <c r="B615" s="31">
        <f>'2017'!A56</f>
        <v>54</v>
      </c>
      <c r="C615" s="31">
        <v>2017</v>
      </c>
      <c r="D615" s="32" t="str">
        <f>'2017'!B56</f>
        <v>Bobo Wilson</v>
      </c>
      <c r="E615" s="32" t="str" cm="1">
        <f t="array" ref="E615">_xlfn.IFS(F615&gt;12.5,"Cornerstone",AND(F615&gt;11.995,F615&lt;12.5),"Elite",AND(F615&gt;11,F615&lt;12.995),"Elite Upside",AND(F615&gt;=9.69,F615&lt;10.999),"Upside",AND(F615&gt;8.4,F615&lt;9.999),"Upside Lite",AND(F615&gt;7.25,F615&lt;8.999),"Outlier",AND(F615&gt;=6,F615&lt;7.25),"Outlier Lite",F615&lt;6.999,"Purgatory")</f>
        <v>Purgatory</v>
      </c>
      <c r="F615" s="33">
        <f>'2017'!C56</f>
        <v>1.6671428571428573</v>
      </c>
      <c r="G615" s="33">
        <f t="shared" si="68"/>
        <v>0.3</v>
      </c>
      <c r="H615" s="303">
        <f t="shared" si="69"/>
        <v>-3.8824712134597181</v>
      </c>
      <c r="I615" s="34" t="str">
        <f>'2017'!D56</f>
        <v>Florida State</v>
      </c>
      <c r="J615" s="35">
        <f>'2017'!E56</f>
        <v>4</v>
      </c>
      <c r="K615" s="36">
        <f>'2017'!F56</f>
        <v>34724</v>
      </c>
      <c r="L615" s="37">
        <f>'2017'!G56</f>
        <v>30.693150684931506</v>
      </c>
      <c r="M615" s="37" t="str">
        <f>'2017'!H56</f>
        <v>SR</v>
      </c>
      <c r="N615" s="37">
        <f>'2017'!I56</f>
        <v>22.268493150684932</v>
      </c>
      <c r="O615" s="37" t="str">
        <f>'2017'!J56</f>
        <v>Wide</v>
      </c>
      <c r="P615" s="37" t="str">
        <f>'2017'!K56</f>
        <v>PROTO Z</v>
      </c>
      <c r="Q615" s="37" t="str">
        <f>'2017'!L56</f>
        <v>N/A</v>
      </c>
      <c r="R615" s="55">
        <f>'2017'!M56</f>
        <v>69</v>
      </c>
      <c r="S615" s="55">
        <f>'2017'!N56</f>
        <v>186</v>
      </c>
      <c r="T615" s="231">
        <f t="shared" si="70"/>
        <v>27.467094127635011</v>
      </c>
      <c r="U615" s="37">
        <f>'2017'!O56</f>
        <v>4.58</v>
      </c>
      <c r="V615" s="56">
        <f>'2017'!P56</f>
        <v>0</v>
      </c>
      <c r="W615" s="57">
        <f>'2017'!Q56</f>
        <v>0</v>
      </c>
      <c r="X615" s="58">
        <f>'2017'!R56</f>
        <v>5.2000904363554146E-3</v>
      </c>
      <c r="Y615" s="58">
        <f>'2017'!S56</f>
        <v>0.12411681582666038</v>
      </c>
      <c r="Z615" s="58">
        <f>'2017'!T56</f>
        <v>0.18706766917293233</v>
      </c>
      <c r="AA615" s="58">
        <f>'2017'!U56</f>
        <v>0.1136032624526653</v>
      </c>
      <c r="AB615" s="58">
        <f>'2017'!V56</f>
        <v>0.15033546581279883</v>
      </c>
      <c r="AC615" s="59">
        <f>'2017'!W56</f>
        <v>0.14281869252215887</v>
      </c>
      <c r="AD615" s="42" t="str">
        <f>'2017'!X56</f>
        <v>N/A</v>
      </c>
      <c r="AE615" s="43">
        <f>'2017'!Y56</f>
        <v>1.97</v>
      </c>
      <c r="AF615" s="43">
        <f>'2017'!Z56</f>
        <v>3.6</v>
      </c>
      <c r="AG615" s="43">
        <f>'2017'!AA56</f>
        <v>11.9</v>
      </c>
      <c r="AH615" s="43">
        <f>'2017'!AB56</f>
        <v>0.43</v>
      </c>
      <c r="AI615" s="43">
        <f>'2017'!AC56</f>
        <v>1.68</v>
      </c>
      <c r="AJ615" s="44" t="str">
        <f>'2017'!AD56</f>
        <v>N/A</v>
      </c>
      <c r="AK615" s="44" t="str">
        <f>'2017'!AE56</f>
        <v>N/A</v>
      </c>
      <c r="AL615" s="45">
        <f>'2017'!AF56</f>
        <v>3.2000000000000001E-2</v>
      </c>
      <c r="AM615" s="46">
        <f>DS615/100</f>
        <v>0</v>
      </c>
      <c r="AN615" s="45">
        <f>'2017'!AG56</f>
        <v>0.91299999999999992</v>
      </c>
      <c r="AO615" s="45">
        <f>'2017'!AH56</f>
        <v>7.6999999999999999E-2</v>
      </c>
      <c r="AP615" s="43">
        <f>'2017'!AI56</f>
        <v>84.543656655423675</v>
      </c>
      <c r="AQ615" s="47">
        <f>'2017'!AJ56</f>
        <v>76.899524668186274</v>
      </c>
      <c r="AR615" s="48">
        <f>'2017'!AK56</f>
        <v>3</v>
      </c>
      <c r="AS615" s="49">
        <f>'2017'!AL56</f>
        <v>0</v>
      </c>
      <c r="AT615" s="49">
        <f>'2017'!AM56</f>
        <v>3</v>
      </c>
      <c r="AU615" s="49">
        <f>'2017'!AN56</f>
        <v>1</v>
      </c>
      <c r="AV615" s="49">
        <f>'2017'!AO56</f>
        <v>6</v>
      </c>
      <c r="AW615" s="49">
        <f>'2017'!AP56</f>
        <v>2</v>
      </c>
      <c r="AX615" s="49">
        <f>'2017'!AQ56</f>
        <v>0</v>
      </c>
      <c r="AY615" s="50">
        <f>'2017'!AR56</f>
        <v>0</v>
      </c>
      <c r="AZ615" s="60">
        <f>'2017'!AS56</f>
        <v>0</v>
      </c>
      <c r="BA615" s="61">
        <f>'2017'!AT56</f>
        <v>3709</v>
      </c>
      <c r="BB615" s="61">
        <f>'2017'!AU56</f>
        <v>0</v>
      </c>
      <c r="BC615" s="61">
        <f>'2017'!AV56</f>
        <v>0</v>
      </c>
      <c r="BD615" s="61">
        <f>'2017'!AW56</f>
        <v>0</v>
      </c>
      <c r="BE615" s="61">
        <f>'2017'!AX56</f>
        <v>0</v>
      </c>
      <c r="BF615" s="62">
        <f>'2017'!AY56</f>
        <v>0</v>
      </c>
      <c r="BG615" s="62">
        <f>'2017'!AZ56</f>
        <v>0</v>
      </c>
      <c r="BH615" s="62">
        <f>'2017'!BA56</f>
        <v>0</v>
      </c>
      <c r="BI615" s="62">
        <f>'2017'!BB56</f>
        <v>0</v>
      </c>
      <c r="BJ615" s="62">
        <f>'2017'!BC56</f>
        <v>0</v>
      </c>
      <c r="BK615" s="62">
        <f>'2017'!BD56</f>
        <v>0</v>
      </c>
      <c r="BL615" s="62">
        <f>'2017'!BE56</f>
        <v>0</v>
      </c>
      <c r="BM615" s="62">
        <f>'2017'!BF56</f>
        <v>0</v>
      </c>
      <c r="BN615" s="63">
        <f>'2017'!BG56</f>
        <v>0</v>
      </c>
      <c r="BO615" s="60">
        <f>'2017'!BH56</f>
        <v>23</v>
      </c>
      <c r="BP615" s="61">
        <f>'2017'!BI56</f>
        <v>4423</v>
      </c>
      <c r="BQ615" s="61">
        <f>'2017'!BJ56</f>
        <v>0</v>
      </c>
      <c r="BR615" s="61">
        <f>'2017'!BK56</f>
        <v>3</v>
      </c>
      <c r="BS615" s="61">
        <f>'2017'!BL56</f>
        <v>0</v>
      </c>
      <c r="BT615" s="61">
        <f>'2017'!BM56</f>
        <v>42</v>
      </c>
      <c r="BU615" s="62">
        <f>'2017'!BN56</f>
        <v>0</v>
      </c>
      <c r="BV615" s="62">
        <f>'2017'!BO56</f>
        <v>0</v>
      </c>
      <c r="BW615" s="62">
        <f>'2017'!BP56</f>
        <v>0</v>
      </c>
      <c r="BX615" s="62">
        <f>'2017'!BQ56</f>
        <v>0</v>
      </c>
      <c r="BY615" s="62">
        <f>'2017'!BR56</f>
        <v>0</v>
      </c>
      <c r="BZ615" s="62">
        <f>'2017'!BS56</f>
        <v>0</v>
      </c>
      <c r="CA615" s="62">
        <f>'2017'!BT56</f>
        <v>0</v>
      </c>
      <c r="CB615" s="62">
        <f>'2017'!BU56</f>
        <v>0</v>
      </c>
      <c r="CC615" s="63">
        <f>'2017'!BV56</f>
        <v>0</v>
      </c>
      <c r="CD615" s="60">
        <f>'2017'!BW56</f>
        <v>527</v>
      </c>
      <c r="CE615" s="61">
        <f>'2017'!BX56</f>
        <v>4246</v>
      </c>
      <c r="CF615" s="61">
        <f>'2017'!BY56</f>
        <v>67</v>
      </c>
      <c r="CG615" s="61">
        <f>'2017'!BZ56</f>
        <v>42</v>
      </c>
      <c r="CH615" s="61">
        <f>'2017'!CA56</f>
        <v>4</v>
      </c>
      <c r="CI615" s="61">
        <f>'2017'!CB56</f>
        <v>26</v>
      </c>
      <c r="CJ615" s="62">
        <f>'2017'!CC56</f>
        <v>0</v>
      </c>
      <c r="CK615" s="62">
        <f>'2017'!CD56</f>
        <v>0</v>
      </c>
      <c r="CL615" s="62">
        <f>'2017'!CE56</f>
        <v>1.38</v>
      </c>
      <c r="CM615" s="62">
        <f>'2017'!CF56</f>
        <v>3.5</v>
      </c>
      <c r="CN615" s="62">
        <f>'2017'!CG56</f>
        <v>11.9</v>
      </c>
      <c r="CO615" s="62">
        <f>'2017'!CH56</f>
        <v>0</v>
      </c>
      <c r="CP615" s="62">
        <f>'2017'!CI56</f>
        <v>12.5</v>
      </c>
      <c r="CQ615" s="62">
        <f>'2017'!CJ56</f>
        <v>68.3</v>
      </c>
      <c r="CR615" s="63">
        <f>'2017'!CK56</f>
        <v>30.9</v>
      </c>
      <c r="CS615" s="60">
        <f>'2017'!CL56</f>
        <v>622</v>
      </c>
      <c r="CT615" s="61">
        <f>'2017'!CM56</f>
        <v>3325</v>
      </c>
      <c r="CU615" s="61">
        <f>'2017'!CN56</f>
        <v>87</v>
      </c>
      <c r="CV615" s="61">
        <f>'2017'!CO56</f>
        <v>58</v>
      </c>
      <c r="CW615" s="61">
        <f>'2017'!CP56</f>
        <v>3</v>
      </c>
      <c r="CX615" s="61">
        <f>'2017'!CQ56</f>
        <v>22</v>
      </c>
      <c r="CY615" s="62">
        <f>'2017'!CR56</f>
        <v>0</v>
      </c>
      <c r="CZ615" s="62">
        <f>'2017'!CS56</f>
        <v>0</v>
      </c>
      <c r="DA615" s="62">
        <f>'2017'!CT56</f>
        <v>1.57</v>
      </c>
      <c r="DB615" s="62">
        <f>'2017'!CU56</f>
        <v>2.5</v>
      </c>
      <c r="DC615" s="62">
        <f>'2017'!CV56</f>
        <v>11.4</v>
      </c>
      <c r="DD615" s="62">
        <f>'2017'!CW56</f>
        <v>0</v>
      </c>
      <c r="DE615" s="62">
        <f>'2017'!CX56</f>
        <v>7.9</v>
      </c>
      <c r="DF615" s="62">
        <f>'2017'!CY56</f>
        <v>91.6</v>
      </c>
      <c r="DG615" s="63">
        <f>'2017'!CZ56</f>
        <v>7.2</v>
      </c>
      <c r="DH615" s="60">
        <f>'2017'!DA56</f>
        <v>390</v>
      </c>
      <c r="DI615" s="61">
        <f>'2017'!DB56</f>
        <v>3433</v>
      </c>
      <c r="DJ615" s="61">
        <f>'2017'!DC56</f>
        <v>49</v>
      </c>
      <c r="DK615" s="61">
        <f>'2017'!DD56</f>
        <v>30</v>
      </c>
      <c r="DL615" s="61">
        <f>'2017'!DE56</f>
        <v>1</v>
      </c>
      <c r="DM615" s="61">
        <f>'2017'!DF56</f>
        <v>23</v>
      </c>
      <c r="DN615" s="62">
        <f>'2017'!DG56</f>
        <v>0.43</v>
      </c>
      <c r="DO615" s="62">
        <f>'2017'!DH56</f>
        <v>1.68</v>
      </c>
      <c r="DP615" s="62">
        <f>'2017'!DI56</f>
        <v>1.97</v>
      </c>
      <c r="DQ615" s="62">
        <f>'2017'!DJ56</f>
        <v>3.6</v>
      </c>
      <c r="DR615" s="62">
        <f>'2017'!DK56</f>
        <v>9.6</v>
      </c>
      <c r="DS615" s="62">
        <f>'2017'!DL56</f>
        <v>0</v>
      </c>
      <c r="DT615" s="62">
        <f>'2017'!DM56</f>
        <v>3.2</v>
      </c>
      <c r="DU615" s="62">
        <f>'2017'!DN56</f>
        <v>91.3</v>
      </c>
      <c r="DV615" s="63">
        <f>'2017'!DO56</f>
        <v>8.1999999999999993</v>
      </c>
    </row>
    <row r="616" spans="1:126" ht="15.75" customHeight="1" thickBot="1" x14ac:dyDescent="0.25">
      <c r="A616" s="64">
        <f t="shared" si="67"/>
        <v>614</v>
      </c>
      <c r="B616" s="65">
        <f>'2025'!A72</f>
        <v>70</v>
      </c>
      <c r="C616" s="65">
        <v>2025</v>
      </c>
      <c r="D616" s="66" t="str">
        <f>'2025'!B72</f>
        <v>Julian Fleming</v>
      </c>
      <c r="E616" s="66" t="str" cm="1">
        <f t="array" ref="E616">_xlfn.IFS(F616&gt;12.5,"Cornerstone",AND(F616&gt;11.995,F616&lt;12.5),"Elite",AND(F616&gt;11,F616&lt;12.995),"Elite Upside",AND(F616&gt;=9.69,F616&lt;10.999),"Upside",AND(F616&gt;8.4,F616&lt;9.999),"Upside Lite",AND(F616&gt;7.25,F616&lt;8.999),"Outlier",AND(F616&gt;=6,F616&lt;7.25),"Outlier Lite",F616&lt;6.999,"Purgatory")</f>
        <v>Purgatory</v>
      </c>
      <c r="F616" s="67">
        <f>'2025'!C72</f>
        <v>0.36285714285714299</v>
      </c>
      <c r="G616" s="67">
        <f t="shared" si="68"/>
        <v>0.1</v>
      </c>
      <c r="H616" s="304">
        <f t="shared" si="69"/>
        <v>-4.6310718017857351</v>
      </c>
      <c r="I616" s="68" t="str">
        <f>'2025'!D72</f>
        <v>Penn State</v>
      </c>
      <c r="J616" s="69">
        <f>'2025'!E72</f>
        <v>2</v>
      </c>
      <c r="K616" s="70">
        <f>'2025'!F72</f>
        <v>36818</v>
      </c>
      <c r="L616" s="71">
        <f>'2025'!G72</f>
        <v>24.956164383561642</v>
      </c>
      <c r="M616" s="71" t="str">
        <f>'2025'!H72</f>
        <v>SR</v>
      </c>
      <c r="N616" s="71">
        <f>'2025'!I72</f>
        <v>24.536986301369861</v>
      </c>
      <c r="O616" s="71" t="str">
        <f>'2025'!J72</f>
        <v>Wide</v>
      </c>
      <c r="P616" s="71" t="str">
        <f>'2025'!K72</f>
        <v>SLOB</v>
      </c>
      <c r="Q616" s="71" t="str">
        <f>'2025'!L72</f>
        <v>Poor Earner</v>
      </c>
      <c r="R616" s="72">
        <f>'2025'!M72</f>
        <v>74</v>
      </c>
      <c r="S616" s="72">
        <f>'2025'!N72</f>
        <v>214</v>
      </c>
      <c r="T616" s="231">
        <f t="shared" si="70"/>
        <v>27.475669706635248</v>
      </c>
      <c r="U616" s="71">
        <f>'2025'!O72</f>
        <v>4.6900000000000004</v>
      </c>
      <c r="V616" s="73">
        <f>'2025'!P72</f>
        <v>0</v>
      </c>
      <c r="W616" s="74">
        <f>'2025'!Q72</f>
        <v>4.0272108843537414E-2</v>
      </c>
      <c r="X616" s="75">
        <f>'2025'!R72</f>
        <v>2.8222630611709112E-2</v>
      </c>
      <c r="Y616" s="75">
        <f>'2025'!S72</f>
        <v>0.16243562002864717</v>
      </c>
      <c r="Z616" s="75">
        <f>'2025'!T72</f>
        <v>8.3612040133779264E-2</v>
      </c>
      <c r="AA616" s="75">
        <f>'2025'!U72</f>
        <v>4.8272078990674712E-2</v>
      </c>
      <c r="AB616" s="75">
        <f>'2025'!V72</f>
        <v>0.10535384950966094</v>
      </c>
      <c r="AC616" s="76">
        <f>'2025'!W72</f>
        <v>0.10535384950966094</v>
      </c>
      <c r="AD616" s="77" t="str">
        <f>'2025'!X72</f>
        <v>N/A</v>
      </c>
      <c r="AE616" s="78">
        <f>'2025'!Y72</f>
        <v>0.89</v>
      </c>
      <c r="AF616" s="78">
        <f>'2025'!Z72</f>
        <v>3.3</v>
      </c>
      <c r="AG616" s="78">
        <f>'2025'!AA72</f>
        <v>11.5</v>
      </c>
      <c r="AH616" s="78">
        <f>'2025'!AB72</f>
        <v>1.0900000000000001</v>
      </c>
      <c r="AI616" s="78">
        <f>'2025'!AC72</f>
        <v>0</v>
      </c>
      <c r="AJ616" s="79">
        <f>'2025'!AD72</f>
        <v>1.2954545454545455E-2</v>
      </c>
      <c r="AK616" s="79">
        <f>'2025'!AE72</f>
        <v>8.2045454545454546E-2</v>
      </c>
      <c r="AL616" s="80">
        <f>'2025'!AF72</f>
        <v>0.17600000000000002</v>
      </c>
      <c r="AM616" s="46">
        <f>DS616/100</f>
        <v>0.66700000000000004</v>
      </c>
      <c r="AN616" s="80">
        <f>'2025'!AG72</f>
        <v>0.84000000000000008</v>
      </c>
      <c r="AO616" s="80">
        <f>'2025'!AH72</f>
        <v>0.1535</v>
      </c>
      <c r="AP616" s="78">
        <f>'2025'!AI72</f>
        <v>88.461112771607603</v>
      </c>
      <c r="AQ616" s="81">
        <f>'2025'!AJ72</f>
        <v>89.365310595108596</v>
      </c>
      <c r="AR616" s="82">
        <f>'2025'!AK72</f>
        <v>2</v>
      </c>
      <c r="AS616" s="83">
        <f>'2025'!AL72</f>
        <v>0</v>
      </c>
      <c r="AT616" s="83">
        <f>'2025'!AM72</f>
        <v>0</v>
      </c>
      <c r="AU616" s="83">
        <f>'2025'!AN72</f>
        <v>0</v>
      </c>
      <c r="AV616" s="83">
        <f>'2025'!AO72</f>
        <v>4</v>
      </c>
      <c r="AW616" s="83">
        <f>'2025'!AP72</f>
        <v>4</v>
      </c>
      <c r="AX616" s="83">
        <f>'2025'!AQ72</f>
        <v>0</v>
      </c>
      <c r="AY616" s="84">
        <f>'2025'!AR72</f>
        <v>0.25</v>
      </c>
      <c r="AZ616" s="85">
        <f>'2025'!AS72</f>
        <v>74</v>
      </c>
      <c r="BA616" s="86">
        <f>'2025'!AT72</f>
        <v>1837.5</v>
      </c>
      <c r="BB616" s="86">
        <f>'2025'!AU72</f>
        <v>13</v>
      </c>
      <c r="BC616" s="86">
        <f>'2025'!AV72</f>
        <v>7</v>
      </c>
      <c r="BD616" s="86">
        <f>'2025'!AW72</f>
        <v>0</v>
      </c>
      <c r="BE616" s="86">
        <f>'2025'!AX72</f>
        <v>19.599999999999998</v>
      </c>
      <c r="BF616" s="87">
        <f>'2025'!AY72</f>
        <v>0</v>
      </c>
      <c r="BG616" s="87">
        <f>'2025'!AZ72</f>
        <v>0</v>
      </c>
      <c r="BH616" s="87">
        <f>'2025'!BA72</f>
        <v>1.42</v>
      </c>
      <c r="BI616" s="87">
        <f>'2025'!BB72</f>
        <v>5.6</v>
      </c>
      <c r="BJ616" s="87">
        <f>'2025'!BC72</f>
        <v>6.5</v>
      </c>
      <c r="BK616" s="87">
        <f>'2025'!BH72</f>
        <v>50</v>
      </c>
      <c r="BL616" s="87">
        <f>'2025'!BI72</f>
        <v>22.2</v>
      </c>
      <c r="BM616" s="87">
        <f>'2025'!BJ72</f>
        <v>94.6</v>
      </c>
      <c r="BN616" s="88">
        <f>'2025'!BK72</f>
        <v>5.4</v>
      </c>
      <c r="BO616" s="85">
        <f>'2025'!BL72</f>
        <v>86</v>
      </c>
      <c r="BP616" s="86">
        <f>'2025'!BM72</f>
        <v>3047.2</v>
      </c>
      <c r="BQ616" s="86">
        <f>'2025'!BN72</f>
        <v>19</v>
      </c>
      <c r="BR616" s="86">
        <f>'2025'!BO72</f>
        <v>12</v>
      </c>
      <c r="BS616" s="86">
        <f>'2025'!BP72</f>
        <v>1</v>
      </c>
      <c r="BT616" s="86">
        <f>'2025'!BQ72</f>
        <v>28</v>
      </c>
      <c r="BU616" s="87">
        <f>'2025'!BR72</f>
        <v>0</v>
      </c>
      <c r="BV616" s="87">
        <f>'2025'!BS72</f>
        <v>0</v>
      </c>
      <c r="BW616" s="87">
        <f>'2025'!BT72</f>
        <v>0.84</v>
      </c>
      <c r="BX616" s="87">
        <f>'2025'!BU72</f>
        <v>2.2000000000000002</v>
      </c>
      <c r="BY616" s="87">
        <f>'2025'!BV72</f>
        <v>8.1999999999999993</v>
      </c>
      <c r="BZ616" s="87">
        <f>'2025'!CA72</f>
        <v>20</v>
      </c>
      <c r="CA616" s="87">
        <f>'2025'!CB72</f>
        <v>0</v>
      </c>
      <c r="CB616" s="87">
        <f>'2025'!CC72</f>
        <v>76.900000000000006</v>
      </c>
      <c r="CC616" s="88">
        <f>'2025'!CD72</f>
        <v>23.1</v>
      </c>
      <c r="CD616" s="85">
        <f>'2025'!CE72</f>
        <v>533</v>
      </c>
      <c r="CE616" s="86">
        <f>'2025'!CF72</f>
        <v>3281.3</v>
      </c>
      <c r="CF616" s="86">
        <f>'2025'!CG72</f>
        <v>52</v>
      </c>
      <c r="CG616" s="86">
        <f>'2025'!CH72</f>
        <v>34</v>
      </c>
      <c r="CH616" s="86">
        <f>'2025'!CI72</f>
        <v>6</v>
      </c>
      <c r="CI616" s="86">
        <f>'2025'!CJ72</f>
        <v>35.200000000000003</v>
      </c>
      <c r="CJ616" s="87">
        <f>'2025'!CK72</f>
        <v>0.6</v>
      </c>
      <c r="CK616" s="87">
        <f>'2025'!CL72</f>
        <v>0</v>
      </c>
      <c r="CL616" s="87">
        <f>'2025'!CM72</f>
        <v>1.9</v>
      </c>
      <c r="CM616" s="87">
        <f>'2025'!CN72</f>
        <v>6.7</v>
      </c>
      <c r="CN616" s="87">
        <f>'2025'!CO72</f>
        <v>11.4</v>
      </c>
      <c r="CO616" s="87">
        <f>'2025'!CT72</f>
        <v>46.2</v>
      </c>
      <c r="CP616" s="87">
        <f>'2025'!CU72</f>
        <v>5.6</v>
      </c>
      <c r="CQ616" s="87">
        <f>'2025'!CV72</f>
        <v>88.8</v>
      </c>
      <c r="CR616" s="88">
        <f>'2025'!CW72</f>
        <v>10.8</v>
      </c>
      <c r="CS616" s="85">
        <f>'2025'!CX72</f>
        <v>270</v>
      </c>
      <c r="CT616" s="86">
        <f>'2025'!CY72</f>
        <v>3229.2000000000003</v>
      </c>
      <c r="CU616" s="86">
        <f>'2025'!CZ72</f>
        <v>41</v>
      </c>
      <c r="CV616" s="86">
        <f>'2025'!DA72</f>
        <v>26</v>
      </c>
      <c r="CW616" s="86">
        <f>'2025'!DB72</f>
        <v>0</v>
      </c>
      <c r="CX616" s="86">
        <f>'2025'!DC72</f>
        <v>24</v>
      </c>
      <c r="CY616" s="87">
        <f>'2025'!DD72</f>
        <v>0.52</v>
      </c>
      <c r="CZ616" s="87">
        <f>'2025'!DE72</f>
        <v>0</v>
      </c>
      <c r="DA616" s="87">
        <f>'2025'!DF72</f>
        <v>0.89</v>
      </c>
      <c r="DB616" s="87">
        <f>'2025'!DG72</f>
        <v>2</v>
      </c>
      <c r="DC616" s="87">
        <f>'2025'!DH72</f>
        <v>11.5</v>
      </c>
      <c r="DD616" s="87">
        <f>'2025'!DM72</f>
        <v>50</v>
      </c>
      <c r="DE616" s="87">
        <f>'2025'!DN72</f>
        <v>7.1</v>
      </c>
      <c r="DF616" s="87">
        <f>'2025'!DO72</f>
        <v>87.8</v>
      </c>
      <c r="DG616" s="88">
        <f>'2025'!DP72</f>
        <v>10.9</v>
      </c>
      <c r="DH616" s="85">
        <f>'2025'!DQ72</f>
        <v>176</v>
      </c>
      <c r="DI616" s="86">
        <f>'2025'!DR72</f>
        <v>3646</v>
      </c>
      <c r="DJ616" s="86">
        <f>'2025'!DS72</f>
        <v>22</v>
      </c>
      <c r="DK616" s="86">
        <f>'2025'!DT72</f>
        <v>14</v>
      </c>
      <c r="DL616" s="86">
        <f>'2025'!DU72</f>
        <v>1</v>
      </c>
      <c r="DM616" s="86">
        <f>'2025'!DV72</f>
        <v>24</v>
      </c>
      <c r="DN616" s="87">
        <f>'2025'!DW72</f>
        <v>1.0900000000000001</v>
      </c>
      <c r="DO616" s="87">
        <f>'2025'!DX72</f>
        <v>0</v>
      </c>
      <c r="DP616" s="87">
        <f>'2025'!DY72</f>
        <v>0.76</v>
      </c>
      <c r="DQ616" s="87">
        <f>'2025'!DZ72</f>
        <v>3.3</v>
      </c>
      <c r="DR616" s="87">
        <f>'2025'!EA72</f>
        <v>10.9</v>
      </c>
      <c r="DS616" s="87">
        <f>'2025'!EF72</f>
        <v>66.7</v>
      </c>
      <c r="DT616" s="87">
        <f>'2025'!EG72</f>
        <v>17.600000000000001</v>
      </c>
      <c r="DU616" s="87">
        <f>'2025'!EH72</f>
        <v>80.2</v>
      </c>
      <c r="DV616" s="88">
        <f>'2025'!EI72</f>
        <v>19.8</v>
      </c>
    </row>
    <row r="618" spans="1:126" ht="15" customHeight="1" x14ac:dyDescent="0.2">
      <c r="N618" s="350"/>
      <c r="P618" s="351"/>
    </row>
    <row r="619" spans="1:126" ht="15" customHeight="1" x14ac:dyDescent="0.2">
      <c r="N619" s="350"/>
      <c r="P619" s="351"/>
    </row>
    <row r="620" spans="1:126" ht="15" customHeight="1" x14ac:dyDescent="0.2">
      <c r="P620" s="351"/>
    </row>
  </sheetData>
  <autoFilter ref="A2:DV616" xr:uid="{00000000-0009-0000-0000-000001000000}">
    <sortState xmlns:xlrd2="http://schemas.microsoft.com/office/spreadsheetml/2017/richdata2" ref="A3:DV616">
      <sortCondition ref="A2:A616"/>
    </sortState>
  </autoFilter>
  <mergeCells count="10">
    <mergeCell ref="CD1:CR1"/>
    <mergeCell ref="CS1:DG1"/>
    <mergeCell ref="DH1:DV1"/>
    <mergeCell ref="A1:H1"/>
    <mergeCell ref="I1:V1"/>
    <mergeCell ref="W1:AC1"/>
    <mergeCell ref="AD1:AQ1"/>
    <mergeCell ref="AR1:AY1"/>
    <mergeCell ref="AZ1:BN1"/>
    <mergeCell ref="BO1:CC1"/>
  </mergeCells>
  <conditionalFormatting sqref="C3:C616">
    <cfRule type="cellIs" dxfId="278" priority="18" operator="equal">
      <formula>2026</formula>
    </cfRule>
  </conditionalFormatting>
  <conditionalFormatting sqref="D3:D616">
    <cfRule type="expression" dxfId="277" priority="25" stopIfTrue="1">
      <formula>AND(F3&gt;11.995,F3&lt;12.5)</formula>
    </cfRule>
    <cfRule type="expression" dxfId="276" priority="31" stopIfTrue="1">
      <formula>F3&lt;6.999</formula>
    </cfRule>
    <cfRule type="expression" dxfId="275" priority="30" stopIfTrue="1">
      <formula>AND(F3&gt;=6,F3&lt;7.25)</formula>
    </cfRule>
    <cfRule type="expression" dxfId="274" priority="29" stopIfTrue="1">
      <formula>AND(F3&gt;7.25,F3&lt;8.999)</formula>
    </cfRule>
    <cfRule type="expression" dxfId="273" priority="28" stopIfTrue="1">
      <formula>AND(F3&gt;8.4,F3&lt;9.999)</formula>
    </cfRule>
    <cfRule type="expression" dxfId="272" priority="27" stopIfTrue="1">
      <formula>AND(F3&gt;=9.69,F3&lt;10.999)</formula>
    </cfRule>
    <cfRule type="expression" dxfId="271" priority="26" stopIfTrue="1">
      <formula>AND(F3&gt;11,F3&lt;11.995)</formula>
    </cfRule>
    <cfRule type="expression" dxfId="270" priority="24" stopIfTrue="1">
      <formula>F3&gt;12.5</formula>
    </cfRule>
  </conditionalFormatting>
  <conditionalFormatting sqref="E3:E616">
    <cfRule type="expression" dxfId="269" priority="2" stopIfTrue="1">
      <formula>AND(F3&gt;11.995,F3&lt;12.5)</formula>
    </cfRule>
    <cfRule type="expression" dxfId="268" priority="3" stopIfTrue="1">
      <formula>AND(F3&gt;11,F3&lt;11.995)</formula>
    </cfRule>
    <cfRule type="expression" dxfId="267" priority="4" stopIfTrue="1">
      <formula>AND(F3&gt;=9.69,F3&lt;10.999)</formula>
    </cfRule>
    <cfRule type="expression" dxfId="266" priority="5" stopIfTrue="1">
      <formula>AND(F3&gt;8.4,F3&lt;9.999)</formula>
    </cfRule>
    <cfRule type="expression" dxfId="265" priority="6" stopIfTrue="1">
      <formula>AND(F3&gt;7.25,F3&lt;8.999)</formula>
    </cfRule>
    <cfRule type="expression" dxfId="264" priority="7" stopIfTrue="1">
      <formula>AND(F3&gt;=6,F3&lt;7.25)</formula>
    </cfRule>
    <cfRule type="expression" dxfId="263" priority="8" stopIfTrue="1">
      <formula>F3&lt;6.999</formula>
    </cfRule>
    <cfRule type="expression" dxfId="262" priority="1" stopIfTrue="1">
      <formula>F3&gt;12.5</formula>
    </cfRule>
  </conditionalFormatting>
  <conditionalFormatting sqref="F3:F616">
    <cfRule type="colorScale" priority="387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G3:G616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616">
    <cfRule type="containsText" dxfId="261" priority="35" stopIfTrue="1" operator="containsText" text="SR">
      <formula>NOT(ISERROR(SEARCH(("SR"),(M3))))</formula>
    </cfRule>
  </conditionalFormatting>
  <conditionalFormatting sqref="W3:AA3 W616:AA616 W67:AA554">
    <cfRule type="colorScale" priority="38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W3:AA616">
    <cfRule type="cellIs" dxfId="260" priority="10" operator="equal">
      <formula>0</formula>
    </cfRule>
    <cfRule type="cellIs" dxfId="259" priority="9" operator="between">
      <formula>0.2</formula>
      <formula>0.2499</formula>
    </cfRule>
  </conditionalFormatting>
  <conditionalFormatting sqref="W4:AA66">
    <cfRule type="colorScale" priority="11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W555:AA584 W615:AA615">
    <cfRule type="colorScale" priority="21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W585:AA614">
    <cfRule type="colorScale" priority="16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AB3:AC3 AB616:AC616 AB67:AC554">
    <cfRule type="colorScale" priority="39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conditionalFormatting sqref="AB4:AC66">
    <cfRule type="colorScale" priority="12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conditionalFormatting sqref="AB555:AC584 AB615:AC615">
    <cfRule type="colorScale" priority="22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conditionalFormatting sqref="AB585:AC614">
    <cfRule type="colorScale" priority="17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"/>
  <sheetViews>
    <sheetView workbookViewId="0">
      <selection activeCell="B11" sqref="B11:I11"/>
    </sheetView>
  </sheetViews>
  <sheetFormatPr baseColWidth="10" defaultColWidth="14.5" defaultRowHeight="15" customHeight="1" x14ac:dyDescent="0.2"/>
  <cols>
    <col min="1" max="1" width="17.1640625" customWidth="1"/>
    <col min="2" max="26" width="11.5" customWidth="1"/>
  </cols>
  <sheetData>
    <row r="1" spans="1:9" x14ac:dyDescent="0.2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</row>
    <row r="2" spans="1:9" ht="31.5" customHeight="1" x14ac:dyDescent="0.2">
      <c r="A2" s="4" t="s">
        <v>2</v>
      </c>
      <c r="B2" s="375" t="s">
        <v>3</v>
      </c>
      <c r="C2" s="376"/>
      <c r="D2" s="376"/>
      <c r="E2" s="376"/>
      <c r="F2" s="376"/>
      <c r="G2" s="376"/>
      <c r="H2" s="376"/>
      <c r="I2" s="376"/>
    </row>
    <row r="3" spans="1:9" x14ac:dyDescent="0.2">
      <c r="A3" s="6" t="s">
        <v>4</v>
      </c>
      <c r="B3" s="377" t="s">
        <v>5</v>
      </c>
      <c r="C3" s="376"/>
      <c r="D3" s="376"/>
      <c r="E3" s="376"/>
      <c r="F3" s="376"/>
      <c r="G3" s="376"/>
      <c r="H3" s="376"/>
      <c r="I3" s="376"/>
    </row>
    <row r="4" spans="1:9" ht="33" customHeight="1" x14ac:dyDescent="0.2">
      <c r="A4" s="6" t="s">
        <v>6</v>
      </c>
      <c r="B4" s="375" t="s">
        <v>7</v>
      </c>
      <c r="C4" s="376"/>
      <c r="D4" s="376"/>
      <c r="E4" s="376"/>
      <c r="F4" s="376"/>
      <c r="G4" s="376"/>
      <c r="H4" s="376"/>
      <c r="I4" s="376"/>
    </row>
    <row r="5" spans="1:9" x14ac:dyDescent="0.2">
      <c r="A5" s="6" t="s">
        <v>8</v>
      </c>
      <c r="B5" s="377" t="s">
        <v>9</v>
      </c>
      <c r="C5" s="376"/>
      <c r="D5" s="376"/>
      <c r="E5" s="376"/>
      <c r="F5" s="376"/>
      <c r="G5" s="376"/>
      <c r="H5" s="376"/>
      <c r="I5" s="376"/>
    </row>
    <row r="6" spans="1:9" x14ac:dyDescent="0.2">
      <c r="A6" s="6" t="s">
        <v>10</v>
      </c>
      <c r="B6" s="377" t="s">
        <v>11</v>
      </c>
      <c r="C6" s="376"/>
      <c r="D6" s="376"/>
      <c r="E6" s="376"/>
      <c r="F6" s="376"/>
      <c r="G6" s="376"/>
      <c r="H6" s="376"/>
      <c r="I6" s="376"/>
    </row>
    <row r="7" spans="1:9" x14ac:dyDescent="0.2">
      <c r="A7" s="6" t="s">
        <v>12</v>
      </c>
      <c r="B7" s="377" t="s">
        <v>13</v>
      </c>
      <c r="C7" s="376"/>
      <c r="D7" s="376"/>
      <c r="E7" s="376"/>
      <c r="F7" s="376"/>
      <c r="G7" s="376"/>
      <c r="H7" s="376"/>
      <c r="I7" s="376"/>
    </row>
    <row r="8" spans="1:9" x14ac:dyDescent="0.2">
      <c r="A8" s="6" t="s">
        <v>14</v>
      </c>
      <c r="B8" s="3" t="s">
        <v>15</v>
      </c>
      <c r="C8" s="3"/>
      <c r="D8" s="5"/>
      <c r="E8" s="5"/>
      <c r="F8" s="5"/>
      <c r="G8" s="5"/>
      <c r="H8" s="5"/>
      <c r="I8" s="5"/>
    </row>
    <row r="9" spans="1:9" ht="31.5" customHeight="1" x14ac:dyDescent="0.2">
      <c r="A9" s="6" t="s">
        <v>16</v>
      </c>
      <c r="B9" s="375" t="s">
        <v>17</v>
      </c>
      <c r="C9" s="376"/>
      <c r="D9" s="376"/>
      <c r="E9" s="376"/>
      <c r="F9" s="376"/>
      <c r="G9" s="376"/>
      <c r="H9" s="376"/>
      <c r="I9" s="376"/>
    </row>
    <row r="10" spans="1:9" x14ac:dyDescent="0.2">
      <c r="A10" s="6" t="s">
        <v>18</v>
      </c>
      <c r="B10" s="377" t="s">
        <v>19</v>
      </c>
      <c r="C10" s="376"/>
      <c r="D10" s="376"/>
      <c r="E10" s="376"/>
      <c r="F10" s="376"/>
      <c r="G10" s="376"/>
      <c r="H10" s="376"/>
      <c r="I10" s="376"/>
    </row>
    <row r="11" spans="1:9" x14ac:dyDescent="0.2">
      <c r="A11" s="6" t="s">
        <v>20</v>
      </c>
      <c r="B11" s="377" t="s">
        <v>21</v>
      </c>
      <c r="C11" s="376"/>
      <c r="D11" s="376"/>
      <c r="E11" s="376"/>
      <c r="F11" s="376"/>
      <c r="G11" s="376"/>
      <c r="H11" s="376"/>
      <c r="I11" s="376"/>
    </row>
    <row r="12" spans="1:9" ht="105" customHeight="1" x14ac:dyDescent="0.2">
      <c r="A12" s="6" t="s">
        <v>22</v>
      </c>
      <c r="B12" s="375" t="s">
        <v>23</v>
      </c>
      <c r="C12" s="376"/>
      <c r="D12" s="376"/>
      <c r="E12" s="376"/>
      <c r="F12" s="376"/>
      <c r="G12" s="376"/>
      <c r="H12" s="376"/>
      <c r="I12" s="376"/>
    </row>
    <row r="13" spans="1:9" ht="33" customHeight="1" x14ac:dyDescent="0.2">
      <c r="A13" s="6" t="s">
        <v>24</v>
      </c>
      <c r="B13" s="375" t="s">
        <v>25</v>
      </c>
      <c r="C13" s="376"/>
      <c r="D13" s="376"/>
      <c r="E13" s="376"/>
      <c r="F13" s="376"/>
      <c r="G13" s="376"/>
      <c r="H13" s="376"/>
      <c r="I13" s="376"/>
    </row>
    <row r="14" spans="1:9" x14ac:dyDescent="0.2">
      <c r="A14" s="6" t="s">
        <v>26</v>
      </c>
      <c r="B14" s="377" t="s">
        <v>27</v>
      </c>
      <c r="C14" s="376"/>
      <c r="D14" s="376"/>
      <c r="E14" s="376"/>
      <c r="F14" s="376"/>
      <c r="G14" s="376"/>
      <c r="H14" s="376"/>
      <c r="I14" s="376"/>
    </row>
    <row r="15" spans="1:9" x14ac:dyDescent="0.2">
      <c r="A15" s="7" t="s">
        <v>28</v>
      </c>
      <c r="B15" s="377" t="s">
        <v>29</v>
      </c>
      <c r="C15" s="376"/>
      <c r="D15" s="376"/>
      <c r="E15" s="376"/>
      <c r="F15" s="376"/>
      <c r="G15" s="376"/>
      <c r="H15" s="376"/>
      <c r="I15" s="376"/>
    </row>
    <row r="16" spans="1:9" x14ac:dyDescent="0.2">
      <c r="A16" s="6" t="s">
        <v>30</v>
      </c>
      <c r="B16" s="377" t="s">
        <v>31</v>
      </c>
      <c r="C16" s="376"/>
      <c r="D16" s="376"/>
      <c r="E16" s="376"/>
      <c r="F16" s="376"/>
      <c r="G16" s="376"/>
      <c r="H16" s="376"/>
      <c r="I16" s="376"/>
    </row>
    <row r="17" spans="1:9" ht="30.75" customHeight="1" x14ac:dyDescent="0.2">
      <c r="A17" s="6" t="s">
        <v>32</v>
      </c>
      <c r="B17" s="375" t="s">
        <v>33</v>
      </c>
      <c r="C17" s="376"/>
      <c r="D17" s="376"/>
      <c r="E17" s="376"/>
      <c r="F17" s="376"/>
      <c r="G17" s="376"/>
      <c r="H17" s="376"/>
      <c r="I17" s="376"/>
    </row>
    <row r="18" spans="1:9" x14ac:dyDescent="0.2">
      <c r="A18" s="8" t="s">
        <v>34</v>
      </c>
      <c r="B18" s="377" t="s">
        <v>35</v>
      </c>
      <c r="C18" s="376"/>
      <c r="D18" s="376"/>
      <c r="E18" s="376"/>
      <c r="F18" s="376"/>
      <c r="G18" s="376"/>
      <c r="H18" s="376"/>
      <c r="I18" s="376"/>
    </row>
    <row r="19" spans="1:9" x14ac:dyDescent="0.2">
      <c r="A19" s="6" t="s">
        <v>36</v>
      </c>
      <c r="B19" s="377" t="s">
        <v>37</v>
      </c>
      <c r="C19" s="376"/>
      <c r="D19" s="376"/>
      <c r="E19" s="376"/>
      <c r="F19" s="376"/>
      <c r="G19" s="376"/>
      <c r="H19" s="376"/>
      <c r="I19" s="376"/>
    </row>
    <row r="20" spans="1:9" ht="46.5" customHeight="1" x14ac:dyDescent="0.2">
      <c r="A20" s="6" t="s">
        <v>38</v>
      </c>
      <c r="B20" s="378" t="s">
        <v>39</v>
      </c>
      <c r="C20" s="376"/>
      <c r="D20" s="376"/>
      <c r="E20" s="376"/>
      <c r="F20" s="376"/>
      <c r="G20" s="376"/>
      <c r="H20" s="376"/>
      <c r="I20" s="376"/>
    </row>
    <row r="21" spans="1:9" ht="15.75" customHeight="1" x14ac:dyDescent="0.2">
      <c r="A21" s="6" t="s">
        <v>40</v>
      </c>
      <c r="B21" s="377" t="s">
        <v>41</v>
      </c>
      <c r="C21" s="376"/>
      <c r="D21" s="376"/>
      <c r="E21" s="376"/>
      <c r="F21" s="376"/>
      <c r="G21" s="376"/>
      <c r="H21" s="376"/>
      <c r="I21" s="376"/>
    </row>
    <row r="22" spans="1:9" ht="15.75" customHeight="1" x14ac:dyDescent="0.2">
      <c r="A22" s="6" t="s">
        <v>42</v>
      </c>
      <c r="B22" s="377" t="s">
        <v>43</v>
      </c>
      <c r="C22" s="376"/>
      <c r="D22" s="376"/>
      <c r="E22" s="376"/>
      <c r="F22" s="376"/>
      <c r="G22" s="376"/>
      <c r="H22" s="376"/>
      <c r="I22" s="376"/>
    </row>
    <row r="23" spans="1:9" ht="15.75" customHeight="1" x14ac:dyDescent="0.2">
      <c r="A23" s="6" t="s">
        <v>44</v>
      </c>
      <c r="B23" s="377" t="s">
        <v>45</v>
      </c>
      <c r="C23" s="376"/>
      <c r="D23" s="376"/>
      <c r="E23" s="376"/>
      <c r="F23" s="376"/>
      <c r="G23" s="376"/>
      <c r="H23" s="376"/>
      <c r="I23" s="376"/>
    </row>
    <row r="24" spans="1:9" ht="15.75" customHeight="1" x14ac:dyDescent="0.2">
      <c r="A24" s="6" t="s">
        <v>46</v>
      </c>
      <c r="B24" s="377" t="s">
        <v>47</v>
      </c>
      <c r="C24" s="376"/>
      <c r="D24" s="376"/>
      <c r="E24" s="376"/>
      <c r="F24" s="376"/>
      <c r="G24" s="376"/>
      <c r="H24" s="376"/>
      <c r="I24" s="376"/>
    </row>
    <row r="25" spans="1:9" ht="15.75" customHeight="1" x14ac:dyDescent="0.2">
      <c r="A25" s="6" t="s">
        <v>48</v>
      </c>
      <c r="B25" s="377" t="s">
        <v>49</v>
      </c>
      <c r="C25" s="376"/>
      <c r="D25" s="376"/>
      <c r="E25" s="376"/>
      <c r="F25" s="376"/>
      <c r="G25" s="376"/>
      <c r="H25" s="376"/>
      <c r="I25" s="376"/>
    </row>
    <row r="26" spans="1:9" ht="15.75" customHeight="1" x14ac:dyDescent="0.2">
      <c r="A26" s="6" t="s">
        <v>50</v>
      </c>
      <c r="B26" s="377" t="s">
        <v>51</v>
      </c>
      <c r="C26" s="376"/>
      <c r="D26" s="376"/>
      <c r="E26" s="376"/>
      <c r="F26" s="376"/>
      <c r="G26" s="376"/>
      <c r="H26" s="376"/>
      <c r="I26" s="376"/>
    </row>
    <row r="27" spans="1:9" ht="34.5" customHeight="1" x14ac:dyDescent="0.2">
      <c r="A27" s="9">
        <v>2025</v>
      </c>
      <c r="B27" s="375" t="s">
        <v>52</v>
      </c>
      <c r="C27" s="376"/>
      <c r="D27" s="376"/>
      <c r="E27" s="376"/>
      <c r="F27" s="376"/>
      <c r="G27" s="376"/>
      <c r="H27" s="376"/>
      <c r="I27" s="376"/>
    </row>
    <row r="28" spans="1:9" ht="92.25" customHeight="1" x14ac:dyDescent="0.2">
      <c r="A28" s="6" t="s">
        <v>53</v>
      </c>
      <c r="B28" s="375" t="s">
        <v>54</v>
      </c>
      <c r="C28" s="376"/>
      <c r="D28" s="376"/>
      <c r="E28" s="376"/>
      <c r="F28" s="376"/>
      <c r="G28" s="376"/>
      <c r="H28" s="376"/>
      <c r="I28" s="376"/>
    </row>
    <row r="29" spans="1:9" ht="195.75" customHeight="1" x14ac:dyDescent="0.2">
      <c r="A29" s="6" t="s">
        <v>55</v>
      </c>
      <c r="B29" s="375" t="s">
        <v>56</v>
      </c>
      <c r="C29" s="376"/>
      <c r="D29" s="376"/>
      <c r="E29" s="376"/>
      <c r="F29" s="376"/>
      <c r="G29" s="376"/>
      <c r="H29" s="376"/>
      <c r="I29" s="376"/>
    </row>
    <row r="30" spans="1:9" ht="211.5" customHeight="1" x14ac:dyDescent="0.2">
      <c r="A30" s="6" t="s">
        <v>57</v>
      </c>
      <c r="B30" s="375" t="s">
        <v>58</v>
      </c>
      <c r="C30" s="376"/>
      <c r="D30" s="376"/>
      <c r="E30" s="376"/>
      <c r="F30" s="376"/>
      <c r="G30" s="376"/>
      <c r="H30" s="376"/>
      <c r="I30" s="376"/>
    </row>
    <row r="31" spans="1:9" ht="15.75" customHeight="1" x14ac:dyDescent="0.2">
      <c r="A31" s="10"/>
      <c r="B31" s="3"/>
      <c r="C31" s="3"/>
      <c r="D31" s="3"/>
      <c r="E31" s="3"/>
      <c r="F31" s="3"/>
      <c r="G31" s="3"/>
      <c r="H31" s="3"/>
      <c r="I31" s="3"/>
    </row>
    <row r="32" spans="1:9" ht="15.75" customHeight="1" x14ac:dyDescent="0.2">
      <c r="A32" s="11" t="s">
        <v>59</v>
      </c>
      <c r="B32" s="3"/>
      <c r="C32" s="3"/>
      <c r="D32" s="3"/>
      <c r="E32" s="3"/>
      <c r="F32" s="3"/>
      <c r="G32" s="3"/>
      <c r="H32" s="3"/>
      <c r="I32" s="3"/>
    </row>
  </sheetData>
  <mergeCells count="28">
    <mergeCell ref="B30:I30"/>
    <mergeCell ref="B17:I17"/>
    <mergeCell ref="B18:I18"/>
    <mergeCell ref="B19:I19"/>
    <mergeCell ref="B20:I20"/>
    <mergeCell ref="B21:I21"/>
    <mergeCell ref="B22:I22"/>
    <mergeCell ref="B23:I23"/>
    <mergeCell ref="B25:I25"/>
    <mergeCell ref="B26:I26"/>
    <mergeCell ref="B27:I27"/>
    <mergeCell ref="B28:I28"/>
    <mergeCell ref="B29:I29"/>
    <mergeCell ref="B13:I13"/>
    <mergeCell ref="B14:I14"/>
    <mergeCell ref="B15:I15"/>
    <mergeCell ref="B16:I16"/>
    <mergeCell ref="B24:I24"/>
    <mergeCell ref="B7:I7"/>
    <mergeCell ref="B9:I9"/>
    <mergeCell ref="B10:I10"/>
    <mergeCell ref="B11:I11"/>
    <mergeCell ref="B12:I12"/>
    <mergeCell ref="B2:I2"/>
    <mergeCell ref="B3:I3"/>
    <mergeCell ref="B4:I4"/>
    <mergeCell ref="B5:I5"/>
    <mergeCell ref="B6:I6"/>
  </mergeCells>
  <conditionalFormatting sqref="A20">
    <cfRule type="expression" dxfId="258" priority="1">
      <formula>$AJ13=TRUE</formula>
    </cfRule>
  </conditionalFormatting>
  <hyperlinks>
    <hyperlink ref="B20" r:id="rId1" xr:uid="{00000000-0004-0000-0000-000000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54615-5B03-4851-A19D-57B8D832C90E}">
  <sheetPr>
    <tabColor theme="4" tint="0.59999389629810485"/>
  </sheetPr>
  <dimension ref="A1:DV340"/>
  <sheetViews>
    <sheetView zoomScale="80" zoomScaleNormal="80" workbookViewId="0">
      <pane xSplit="9" ySplit="2" topLeftCell="K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ColWidth="14.5" defaultRowHeight="15" customHeight="1" x14ac:dyDescent="0.2"/>
  <cols>
    <col min="1" max="1" width="8.5" customWidth="1"/>
    <col min="2" max="2" width="11.5" customWidth="1"/>
    <col min="3" max="3" width="7.1640625" customWidth="1"/>
    <col min="4" max="4" width="27.1640625" bestFit="1" customWidth="1"/>
    <col min="5" max="5" width="13.1640625" bestFit="1" customWidth="1"/>
    <col min="6" max="6" width="12.5" customWidth="1"/>
    <col min="7" max="8" width="11.1640625" customWidth="1"/>
    <col min="9" max="9" width="10.5" customWidth="1"/>
    <col min="10" max="10" width="21" customWidth="1"/>
    <col min="11" max="11" width="10.5" customWidth="1"/>
    <col min="12" max="12" width="11.5" bestFit="1" customWidth="1"/>
    <col min="13" max="13" width="7.1640625" customWidth="1"/>
    <col min="14" max="14" width="7.83203125" customWidth="1"/>
    <col min="15" max="15" width="12.33203125" customWidth="1"/>
    <col min="16" max="16" width="8" customWidth="1"/>
    <col min="17" max="17" width="11.5" customWidth="1"/>
    <col min="18" max="18" width="15.5" customWidth="1"/>
    <col min="19" max="19" width="9.83203125" customWidth="1"/>
    <col min="20" max="20" width="10.5" customWidth="1"/>
    <col min="21" max="21" width="10.83203125" customWidth="1"/>
    <col min="22" max="22" width="11.6640625" customWidth="1"/>
    <col min="23" max="29" width="9.33203125" customWidth="1"/>
    <col min="30" max="30" width="8.6640625" customWidth="1"/>
    <col min="31" max="31" width="8" customWidth="1"/>
    <col min="32" max="32" width="9" customWidth="1"/>
    <col min="33" max="33" width="8.6640625" customWidth="1"/>
    <col min="34" max="34" width="8.83203125" customWidth="1"/>
    <col min="35" max="35" width="10.33203125" customWidth="1"/>
    <col min="36" max="36" width="9.33203125" customWidth="1"/>
    <col min="37" max="37" width="10.5" customWidth="1"/>
    <col min="38" max="38" width="10.33203125" customWidth="1"/>
    <col min="39" max="39" width="7.5" customWidth="1"/>
    <col min="40" max="40" width="10.6640625" customWidth="1"/>
    <col min="41" max="42" width="9.5" customWidth="1"/>
    <col min="43" max="43" width="8.5" customWidth="1"/>
    <col min="44" max="44" width="10.33203125" customWidth="1"/>
    <col min="45" max="45" width="9.6640625" customWidth="1"/>
    <col min="46" max="46" width="9" customWidth="1"/>
    <col min="47" max="47" width="10" customWidth="1"/>
    <col min="48" max="48" width="6.83203125" customWidth="1"/>
    <col min="49" max="49" width="9.5" customWidth="1"/>
    <col min="50" max="50" width="7.1640625" customWidth="1"/>
    <col min="51" max="51" width="9" customWidth="1"/>
    <col min="52" max="52" width="9.83203125" customWidth="1"/>
    <col min="53" max="53" width="11" customWidth="1"/>
    <col min="54" max="54" width="7.1640625" customWidth="1"/>
    <col min="55" max="55" width="7.6640625" customWidth="1"/>
    <col min="56" max="56" width="7" customWidth="1"/>
    <col min="57" max="57" width="11.1640625" customWidth="1"/>
    <col min="58" max="58" width="8.6640625" customWidth="1"/>
    <col min="59" max="59" width="9.5" customWidth="1"/>
    <col min="60" max="60" width="7.6640625" customWidth="1"/>
    <col min="61" max="61" width="8.6640625" customWidth="1"/>
    <col min="62" max="62" width="8.1640625" customWidth="1"/>
    <col min="63" max="63" width="7.83203125" customWidth="1"/>
    <col min="64" max="65" width="9.5" customWidth="1"/>
    <col min="66" max="66" width="8.6640625" customWidth="1"/>
    <col min="67" max="67" width="9.83203125" customWidth="1"/>
    <col min="68" max="68" width="11" customWidth="1"/>
    <col min="69" max="69" width="7.1640625" customWidth="1"/>
    <col min="70" max="70" width="7.6640625" customWidth="1"/>
    <col min="71" max="71" width="7" customWidth="1"/>
    <col min="72" max="72" width="11.1640625" customWidth="1"/>
    <col min="73" max="73" width="8.6640625" customWidth="1"/>
    <col min="74" max="74" width="9.5" customWidth="1"/>
    <col min="75" max="75" width="7.6640625" customWidth="1"/>
    <col min="76" max="76" width="8.6640625" customWidth="1"/>
    <col min="77" max="77" width="8.1640625" customWidth="1"/>
    <col min="78" max="78" width="7.83203125" customWidth="1"/>
    <col min="79" max="80" width="9.5" customWidth="1"/>
    <col min="81" max="81" width="8.6640625" customWidth="1"/>
    <col min="82" max="82" width="9.83203125" customWidth="1"/>
    <col min="83" max="83" width="11" customWidth="1"/>
    <col min="84" max="84" width="7.1640625" customWidth="1"/>
    <col min="85" max="85" width="7.6640625" customWidth="1"/>
    <col min="86" max="86" width="7" customWidth="1"/>
    <col min="87" max="87" width="11.1640625" customWidth="1"/>
    <col min="88" max="88" width="8.6640625" customWidth="1"/>
    <col min="89" max="89" width="9.5" customWidth="1"/>
    <col min="90" max="90" width="7.6640625" customWidth="1"/>
    <col min="91" max="91" width="8.6640625" customWidth="1"/>
    <col min="92" max="92" width="8.1640625" customWidth="1"/>
    <col min="93" max="93" width="7.83203125" customWidth="1"/>
    <col min="94" max="95" width="9.5" customWidth="1"/>
    <col min="96" max="96" width="8.6640625" customWidth="1"/>
    <col min="97" max="97" width="9.83203125" customWidth="1"/>
    <col min="98" max="98" width="11" customWidth="1"/>
    <col min="99" max="99" width="7.1640625" customWidth="1"/>
    <col min="100" max="100" width="7.6640625" customWidth="1"/>
    <col min="101" max="101" width="7" customWidth="1"/>
    <col min="102" max="102" width="11.1640625" customWidth="1"/>
    <col min="103" max="103" width="8.6640625" customWidth="1"/>
    <col min="104" max="104" width="9.5" customWidth="1"/>
    <col min="105" max="105" width="7.6640625" customWidth="1"/>
    <col min="106" max="106" width="8.6640625" customWidth="1"/>
    <col min="107" max="107" width="8.1640625" customWidth="1"/>
    <col min="108" max="108" width="7.83203125" customWidth="1"/>
    <col min="109" max="110" width="9.5" customWidth="1"/>
    <col min="111" max="111" width="8.6640625" customWidth="1"/>
    <col min="112" max="112" width="9.83203125" customWidth="1"/>
    <col min="113" max="113" width="11" customWidth="1"/>
    <col min="114" max="114" width="7.1640625" customWidth="1"/>
    <col min="115" max="115" width="7.6640625" customWidth="1"/>
    <col min="116" max="116" width="7" customWidth="1"/>
    <col min="117" max="117" width="11.1640625" customWidth="1"/>
    <col min="118" max="118" width="8.6640625" customWidth="1"/>
    <col min="119" max="119" width="9.5" customWidth="1"/>
    <col min="120" max="120" width="7.6640625" customWidth="1"/>
    <col min="121" max="121" width="8.6640625" customWidth="1"/>
    <col min="122" max="122" width="8.1640625" customWidth="1"/>
    <col min="123" max="123" width="7.83203125" customWidth="1"/>
    <col min="124" max="125" width="9.5" customWidth="1"/>
    <col min="126" max="126" width="8.6640625" customWidth="1"/>
  </cols>
  <sheetData>
    <row r="1" spans="1:126" x14ac:dyDescent="0.2">
      <c r="A1" s="379"/>
      <c r="B1" s="369"/>
      <c r="C1" s="369"/>
      <c r="D1" s="369"/>
      <c r="E1" s="369"/>
      <c r="F1" s="369"/>
      <c r="G1" s="369"/>
      <c r="H1" s="369"/>
      <c r="I1" s="380"/>
      <c r="J1" s="381" t="s">
        <v>60</v>
      </c>
      <c r="K1" s="369"/>
      <c r="L1" s="369"/>
      <c r="M1" s="369"/>
      <c r="N1" s="369"/>
      <c r="O1" s="369"/>
      <c r="P1" s="369"/>
      <c r="Q1" s="369"/>
      <c r="R1" s="369"/>
      <c r="S1" s="369"/>
      <c r="T1" s="369"/>
      <c r="U1" s="369"/>
      <c r="V1" s="380"/>
      <c r="W1" s="382" t="s">
        <v>61</v>
      </c>
      <c r="X1" s="369"/>
      <c r="Y1" s="369"/>
      <c r="Z1" s="369"/>
      <c r="AA1" s="369"/>
      <c r="AB1" s="369"/>
      <c r="AC1" s="380"/>
      <c r="AD1" s="383" t="s">
        <v>62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80"/>
      <c r="AR1" s="384" t="s">
        <v>63</v>
      </c>
      <c r="AS1" s="369"/>
      <c r="AT1" s="369"/>
      <c r="AU1" s="369"/>
      <c r="AV1" s="369"/>
      <c r="AW1" s="369"/>
      <c r="AX1" s="369"/>
      <c r="AY1" s="380"/>
      <c r="AZ1" s="364" t="s">
        <v>64</v>
      </c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  <c r="BL1" s="365"/>
      <c r="BM1" s="365"/>
      <c r="BN1" s="366"/>
      <c r="BO1" s="364" t="s">
        <v>65</v>
      </c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6"/>
      <c r="CD1" s="364" t="s">
        <v>66</v>
      </c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6"/>
      <c r="CS1" s="364" t="s">
        <v>67</v>
      </c>
      <c r="CT1" s="365"/>
      <c r="CU1" s="365"/>
      <c r="CV1" s="365"/>
      <c r="CW1" s="365"/>
      <c r="CX1" s="365"/>
      <c r="CY1" s="365"/>
      <c r="CZ1" s="365"/>
      <c r="DA1" s="365"/>
      <c r="DB1" s="365"/>
      <c r="DC1" s="365"/>
      <c r="DD1" s="365"/>
      <c r="DE1" s="365"/>
      <c r="DF1" s="365"/>
      <c r="DG1" s="366"/>
      <c r="DH1" s="364" t="s">
        <v>68</v>
      </c>
      <c r="DI1" s="365"/>
      <c r="DJ1" s="365"/>
      <c r="DK1" s="365"/>
      <c r="DL1" s="365"/>
      <c r="DM1" s="365"/>
      <c r="DN1" s="365"/>
      <c r="DO1" s="365"/>
      <c r="DP1" s="365"/>
      <c r="DQ1" s="365"/>
      <c r="DR1" s="365"/>
      <c r="DS1" s="365"/>
      <c r="DT1" s="365"/>
      <c r="DU1" s="365"/>
      <c r="DV1" s="366"/>
    </row>
    <row r="2" spans="1:126" ht="16" thickBot="1" x14ac:dyDescent="0.25">
      <c r="A2" s="217" t="s">
        <v>69</v>
      </c>
      <c r="B2" s="220" t="s">
        <v>70</v>
      </c>
      <c r="C2" s="220" t="s">
        <v>71</v>
      </c>
      <c r="D2" s="220" t="s">
        <v>72</v>
      </c>
      <c r="E2" s="309" t="s">
        <v>964</v>
      </c>
      <c r="F2" s="220" t="s">
        <v>2</v>
      </c>
      <c r="G2" s="220" t="s">
        <v>73</v>
      </c>
      <c r="H2" s="220" t="s">
        <v>102</v>
      </c>
      <c r="I2" s="221" t="s">
        <v>74</v>
      </c>
      <c r="J2" s="277" t="s">
        <v>75</v>
      </c>
      <c r="K2" s="224" t="s">
        <v>30</v>
      </c>
      <c r="L2" s="224" t="s">
        <v>34</v>
      </c>
      <c r="M2" s="224" t="s">
        <v>36</v>
      </c>
      <c r="N2" s="224" t="s">
        <v>71</v>
      </c>
      <c r="O2" s="224" t="s">
        <v>40</v>
      </c>
      <c r="P2" s="224" t="s">
        <v>53</v>
      </c>
      <c r="Q2" s="224" t="s">
        <v>55</v>
      </c>
      <c r="R2" s="224" t="s">
        <v>57</v>
      </c>
      <c r="S2" s="224" t="s">
        <v>76</v>
      </c>
      <c r="T2" s="224" t="s">
        <v>77</v>
      </c>
      <c r="U2" s="224" t="s">
        <v>78</v>
      </c>
      <c r="V2" s="278" t="s">
        <v>28</v>
      </c>
      <c r="W2" s="191" t="s">
        <v>42</v>
      </c>
      <c r="X2" s="192" t="s">
        <v>44</v>
      </c>
      <c r="Y2" s="192" t="s">
        <v>46</v>
      </c>
      <c r="Z2" s="192" t="s">
        <v>48</v>
      </c>
      <c r="AA2" s="192" t="s">
        <v>50</v>
      </c>
      <c r="AB2" s="192" t="s">
        <v>24</v>
      </c>
      <c r="AC2" s="282" t="s">
        <v>26</v>
      </c>
      <c r="AD2" s="180" t="s">
        <v>4</v>
      </c>
      <c r="AE2" s="181" t="s">
        <v>8</v>
      </c>
      <c r="AF2" s="181" t="s">
        <v>10</v>
      </c>
      <c r="AG2" s="181" t="s">
        <v>14</v>
      </c>
      <c r="AH2" s="181" t="s">
        <v>16</v>
      </c>
      <c r="AI2" s="181" t="s">
        <v>18</v>
      </c>
      <c r="AJ2" s="181" t="s">
        <v>79</v>
      </c>
      <c r="AK2" s="181" t="s">
        <v>80</v>
      </c>
      <c r="AL2" s="181" t="s">
        <v>81</v>
      </c>
      <c r="AM2" s="181" t="s">
        <v>82</v>
      </c>
      <c r="AN2" s="181" t="s">
        <v>83</v>
      </c>
      <c r="AO2" s="181" t="s">
        <v>84</v>
      </c>
      <c r="AP2" s="181" t="s">
        <v>85</v>
      </c>
      <c r="AQ2" s="182" t="s">
        <v>20</v>
      </c>
      <c r="AR2" s="226" t="s">
        <v>86</v>
      </c>
      <c r="AS2" s="227" t="s">
        <v>87</v>
      </c>
      <c r="AT2" s="227" t="s">
        <v>88</v>
      </c>
      <c r="AU2" s="227" t="s">
        <v>89</v>
      </c>
      <c r="AV2" s="227" t="s">
        <v>90</v>
      </c>
      <c r="AW2" s="227" t="s">
        <v>91</v>
      </c>
      <c r="AX2" s="227" t="s">
        <v>32</v>
      </c>
      <c r="AY2" s="228" t="s">
        <v>22</v>
      </c>
      <c r="AZ2" s="27" t="s">
        <v>92</v>
      </c>
      <c r="BA2" s="28" t="s">
        <v>93</v>
      </c>
      <c r="BB2" s="28" t="s">
        <v>94</v>
      </c>
      <c r="BC2" s="28" t="s">
        <v>95</v>
      </c>
      <c r="BD2" s="28" t="s">
        <v>96</v>
      </c>
      <c r="BE2" s="28" t="s">
        <v>97</v>
      </c>
      <c r="BF2" s="28" t="s">
        <v>16</v>
      </c>
      <c r="BG2" s="28" t="s">
        <v>18</v>
      </c>
      <c r="BH2" s="28" t="s">
        <v>8</v>
      </c>
      <c r="BI2" s="28" t="s">
        <v>10</v>
      </c>
      <c r="BJ2" s="28" t="s">
        <v>14</v>
      </c>
      <c r="BK2" s="28" t="s">
        <v>98</v>
      </c>
      <c r="BL2" s="28" t="s">
        <v>99</v>
      </c>
      <c r="BM2" s="28" t="s">
        <v>83</v>
      </c>
      <c r="BN2" s="29" t="s">
        <v>84</v>
      </c>
      <c r="BO2" s="27" t="s">
        <v>92</v>
      </c>
      <c r="BP2" s="28" t="s">
        <v>93</v>
      </c>
      <c r="BQ2" s="28" t="s">
        <v>94</v>
      </c>
      <c r="BR2" s="28" t="s">
        <v>95</v>
      </c>
      <c r="BS2" s="28" t="s">
        <v>96</v>
      </c>
      <c r="BT2" s="28" t="s">
        <v>97</v>
      </c>
      <c r="BU2" s="28" t="s">
        <v>16</v>
      </c>
      <c r="BV2" s="28" t="s">
        <v>18</v>
      </c>
      <c r="BW2" s="28" t="s">
        <v>8</v>
      </c>
      <c r="BX2" s="28" t="s">
        <v>10</v>
      </c>
      <c r="BY2" s="28" t="s">
        <v>14</v>
      </c>
      <c r="BZ2" s="28" t="s">
        <v>98</v>
      </c>
      <c r="CA2" s="28" t="s">
        <v>99</v>
      </c>
      <c r="CB2" s="28" t="s">
        <v>83</v>
      </c>
      <c r="CC2" s="29" t="s">
        <v>84</v>
      </c>
      <c r="CD2" s="27" t="s">
        <v>92</v>
      </c>
      <c r="CE2" s="28" t="s">
        <v>93</v>
      </c>
      <c r="CF2" s="28" t="s">
        <v>94</v>
      </c>
      <c r="CG2" s="28" t="s">
        <v>95</v>
      </c>
      <c r="CH2" s="28" t="s">
        <v>96</v>
      </c>
      <c r="CI2" s="28" t="s">
        <v>97</v>
      </c>
      <c r="CJ2" s="28" t="s">
        <v>16</v>
      </c>
      <c r="CK2" s="28" t="s">
        <v>18</v>
      </c>
      <c r="CL2" s="28" t="s">
        <v>8</v>
      </c>
      <c r="CM2" s="28" t="s">
        <v>10</v>
      </c>
      <c r="CN2" s="28" t="s">
        <v>14</v>
      </c>
      <c r="CO2" s="28" t="s">
        <v>98</v>
      </c>
      <c r="CP2" s="28" t="s">
        <v>99</v>
      </c>
      <c r="CQ2" s="28" t="s">
        <v>83</v>
      </c>
      <c r="CR2" s="29" t="s">
        <v>84</v>
      </c>
      <c r="CS2" s="27" t="s">
        <v>92</v>
      </c>
      <c r="CT2" s="28" t="s">
        <v>93</v>
      </c>
      <c r="CU2" s="28" t="s">
        <v>94</v>
      </c>
      <c r="CV2" s="28" t="s">
        <v>95</v>
      </c>
      <c r="CW2" s="28" t="s">
        <v>96</v>
      </c>
      <c r="CX2" s="28" t="s">
        <v>97</v>
      </c>
      <c r="CY2" s="28" t="s">
        <v>16</v>
      </c>
      <c r="CZ2" s="28" t="s">
        <v>18</v>
      </c>
      <c r="DA2" s="28" t="s">
        <v>8</v>
      </c>
      <c r="DB2" s="28" t="s">
        <v>10</v>
      </c>
      <c r="DC2" s="28" t="s">
        <v>14</v>
      </c>
      <c r="DD2" s="28" t="s">
        <v>98</v>
      </c>
      <c r="DE2" s="28" t="s">
        <v>99</v>
      </c>
      <c r="DF2" s="28" t="s">
        <v>83</v>
      </c>
      <c r="DG2" s="29" t="s">
        <v>84</v>
      </c>
      <c r="DH2" s="27" t="s">
        <v>92</v>
      </c>
      <c r="DI2" s="28" t="s">
        <v>93</v>
      </c>
      <c r="DJ2" s="28" t="s">
        <v>94</v>
      </c>
      <c r="DK2" s="28" t="s">
        <v>95</v>
      </c>
      <c r="DL2" s="28" t="s">
        <v>96</v>
      </c>
      <c r="DM2" s="28" t="s">
        <v>97</v>
      </c>
      <c r="DN2" s="28" t="s">
        <v>16</v>
      </c>
      <c r="DO2" s="28" t="s">
        <v>18</v>
      </c>
      <c r="DP2" s="28" t="s">
        <v>8</v>
      </c>
      <c r="DQ2" s="28" t="s">
        <v>10</v>
      </c>
      <c r="DR2" s="28" t="s">
        <v>14</v>
      </c>
      <c r="DS2" s="28" t="s">
        <v>98</v>
      </c>
      <c r="DT2" s="28" t="s">
        <v>99</v>
      </c>
      <c r="DU2" s="28" t="s">
        <v>83</v>
      </c>
      <c r="DV2" s="29" t="s">
        <v>84</v>
      </c>
    </row>
    <row r="3" spans="1:126" x14ac:dyDescent="0.2">
      <c r="A3" s="199">
        <f t="shared" ref="A3:A66" si="0">_xlfn.RANK.EQ(F3,F$3:F$340)</f>
        <v>1</v>
      </c>
      <c r="B3" s="261">
        <f>'2024'!A3</f>
        <v>1</v>
      </c>
      <c r="C3" s="261">
        <v>2024</v>
      </c>
      <c r="D3" s="234" t="str">
        <f>'2024'!B3</f>
        <v>Marvin Harrison Jr.</v>
      </c>
      <c r="E3" s="312" t="str" cm="1">
        <f t="array" ref="E3">_xlfn.IFS(F3&gt;12.5,"Cornerstone",AND(F3&gt;11.995,F3&lt;12.5),"Elite",AND(F3&gt;11,F3&lt;12.995),"Elite Upside",AND(F3&gt;=9.69,F3&lt;10.999),"Upside",AND(F3&gt;8.4,F3&lt;9.999),"Upside Lite",AND(F3&gt;7.25,F3&lt;8.999),"Outlier",AND(F3&gt;=6,F3&lt;7.25),"Outlier Lite",F3&lt;6.999,"Purgatory")</f>
        <v>Cornerstone</v>
      </c>
      <c r="F3" s="313">
        <f>'2024'!C3</f>
        <v>12.785714285714286</v>
      </c>
      <c r="G3" s="313">
        <f t="shared" ref="G3:G66" si="1">(_xlfn.PERCENTRANK.EXC($F$3:$F$340,F3)*100)</f>
        <v>99.7</v>
      </c>
      <c r="H3" s="313" t="str" cm="1">
        <f t="array" ref="H3">_xlfn.IFS(E3="Cornerstone","A++",E3="Elite","A+",E3="Elite Upside","A",E3="Upside","B",E3="Upside Lite","C",E3="Outlier","D+",E3="Outlier Lite","D-",E3="Purgatory","F")</f>
        <v>A++</v>
      </c>
      <c r="I3" s="314">
        <f t="shared" ref="I3:I66" si="2">STANDARDIZE(F3,(AVERAGE($F$3:$F$310)),(_xlfn.STDEV.P($F$3:$F$309)))</f>
        <v>2.3104759245850315</v>
      </c>
      <c r="J3" s="34" t="str">
        <f>'2024'!D3</f>
        <v>Ohio State</v>
      </c>
      <c r="K3" s="200">
        <f>'2024'!E3</f>
        <v>2</v>
      </c>
      <c r="L3" s="318">
        <f>'2024'!F3</f>
        <v>37479</v>
      </c>
      <c r="M3" s="231">
        <f>'2024'!G3</f>
        <v>23.145205479452056</v>
      </c>
      <c r="N3" s="231" t="str">
        <f>'2024'!H3</f>
        <v>JR</v>
      </c>
      <c r="O3" s="231">
        <f>'2024'!I3</f>
        <v>21.726027397260275</v>
      </c>
      <c r="P3" s="231" t="str">
        <f>'2024'!J3</f>
        <v>Wide</v>
      </c>
      <c r="Q3" s="231" t="str">
        <f>'2024'!K3</f>
        <v>PROTO X</v>
      </c>
      <c r="R3" s="231" t="str">
        <f>'2024'!L3</f>
        <v>Elite Earner</v>
      </c>
      <c r="S3" s="200">
        <f>'2024'!M3</f>
        <v>76</v>
      </c>
      <c r="T3" s="200">
        <f>'2024'!N3</f>
        <v>220</v>
      </c>
      <c r="U3" s="200">
        <f>'2024'!O3</f>
        <v>4.4000000000000004</v>
      </c>
      <c r="V3" s="319">
        <f>'2024'!P3</f>
        <v>1</v>
      </c>
      <c r="W3" s="39">
        <f>'2024'!Q3</f>
        <v>0</v>
      </c>
      <c r="X3" s="323">
        <f>'2024'!R3</f>
        <v>0</v>
      </c>
      <c r="Y3" s="323">
        <f>'2024'!S3</f>
        <v>7.2985035442373322E-2</v>
      </c>
      <c r="Z3" s="323">
        <f>'2024'!T3</f>
        <v>0.35283271873952393</v>
      </c>
      <c r="AA3" s="323">
        <f>'2024'!U3</f>
        <v>0.38774334016393441</v>
      </c>
      <c r="AB3" s="323">
        <f>'2024'!V3</f>
        <v>0.38774334016393441</v>
      </c>
      <c r="AC3" s="41">
        <f>'2024'!W3</f>
        <v>0.38774334016393441</v>
      </c>
      <c r="AD3" s="42">
        <f>'2024'!X3</f>
        <v>20.057534246575344</v>
      </c>
      <c r="AE3" s="183">
        <f>'2024'!Y3</f>
        <v>3.44</v>
      </c>
      <c r="AF3" s="183">
        <f>'2024'!Z3</f>
        <v>6.4</v>
      </c>
      <c r="AG3" s="183">
        <f>'2024'!AA3</f>
        <v>14.3</v>
      </c>
      <c r="AH3" s="183">
        <f>'2024'!AB3</f>
        <v>1.26</v>
      </c>
      <c r="AI3" s="183">
        <f>'2024'!AC3</f>
        <v>3.08</v>
      </c>
      <c r="AJ3" s="288">
        <f>'2024'!AD3</f>
        <v>8.5218827415359202E-2</v>
      </c>
      <c r="AK3" s="288">
        <f>'2024'!AE3</f>
        <v>0.23861271676300577</v>
      </c>
      <c r="AL3" s="185">
        <f>'2024'!AF3</f>
        <v>8.199999999999999E-2</v>
      </c>
      <c r="AM3" s="212">
        <f>DS3/100</f>
        <v>0.433</v>
      </c>
      <c r="AN3" s="185">
        <f>'2024'!AG3</f>
        <v>0.83050000000000002</v>
      </c>
      <c r="AO3" s="185">
        <f>'2024'!AH3</f>
        <v>0.16549999999999998</v>
      </c>
      <c r="AP3" s="183">
        <f>'2024'!AI3</f>
        <v>117.39293764087149</v>
      </c>
      <c r="AQ3" s="186">
        <f>'2024'!AJ3</f>
        <v>123.43301870875761</v>
      </c>
      <c r="AR3" s="48">
        <f>'2024'!AK3</f>
        <v>10</v>
      </c>
      <c r="AS3" s="232">
        <f>'2024'!AL3</f>
        <v>6</v>
      </c>
      <c r="AT3" s="232">
        <f>'2024'!AM3</f>
        <v>6</v>
      </c>
      <c r="AU3" s="232">
        <f>'2024'!AN3</f>
        <v>5</v>
      </c>
      <c r="AV3" s="232">
        <f>'2024'!AO3</f>
        <v>9</v>
      </c>
      <c r="AW3" s="232">
        <f>'2024'!AP3</f>
        <v>10</v>
      </c>
      <c r="AX3" s="232">
        <f>'2024'!AQ3</f>
        <v>10</v>
      </c>
      <c r="AY3" s="233">
        <f>'2024'!AR3</f>
        <v>1</v>
      </c>
      <c r="AZ3" s="51">
        <f>'2024'!AS3</f>
        <v>0</v>
      </c>
      <c r="BA3" s="52">
        <f>'2024'!AT3</f>
        <v>1</v>
      </c>
      <c r="BB3" s="52">
        <f>'2024'!AU3</f>
        <v>0</v>
      </c>
      <c r="BC3" s="52">
        <f>'2024'!AV3</f>
        <v>0</v>
      </c>
      <c r="BD3" s="52">
        <f>'2024'!AW3</f>
        <v>0</v>
      </c>
      <c r="BE3" s="52">
        <f>'2024'!AX3</f>
        <v>0</v>
      </c>
      <c r="BF3" s="53">
        <f>'2024'!AY3</f>
        <v>0</v>
      </c>
      <c r="BG3" s="53">
        <f>'2024'!AZ3</f>
        <v>0</v>
      </c>
      <c r="BH3" s="53">
        <f>'2024'!BA3</f>
        <v>0</v>
      </c>
      <c r="BI3" s="53">
        <f>'2024'!BB3</f>
        <v>0</v>
      </c>
      <c r="BJ3" s="53">
        <f>'2024'!BC3</f>
        <v>0</v>
      </c>
      <c r="BK3" s="53">
        <f>'2024'!BH3</f>
        <v>0</v>
      </c>
      <c r="BL3" s="53">
        <f>'2024'!BI3</f>
        <v>0</v>
      </c>
      <c r="BM3" s="53">
        <f>'2024'!BJ3</f>
        <v>0</v>
      </c>
      <c r="BN3" s="54">
        <f>'2024'!BK3</f>
        <v>0</v>
      </c>
      <c r="BO3" s="51">
        <f>'2024'!BL3</f>
        <v>0</v>
      </c>
      <c r="BP3" s="52">
        <f>'2024'!BM3</f>
        <v>1</v>
      </c>
      <c r="BQ3" s="52">
        <f>'2024'!BN3</f>
        <v>0</v>
      </c>
      <c r="BR3" s="52">
        <f>'2024'!BO3</f>
        <v>0</v>
      </c>
      <c r="BS3" s="52">
        <f>'2024'!BP3</f>
        <v>0</v>
      </c>
      <c r="BT3" s="52">
        <f>'2024'!BQ3</f>
        <v>0</v>
      </c>
      <c r="BU3" s="53">
        <f>'2024'!BR3</f>
        <v>0</v>
      </c>
      <c r="BV3" s="53">
        <f>'2024'!BS3</f>
        <v>0</v>
      </c>
      <c r="BW3" s="53">
        <f>'2024'!BT3</f>
        <v>0</v>
      </c>
      <c r="BX3" s="53">
        <f>'2024'!BU3</f>
        <v>0</v>
      </c>
      <c r="BY3" s="53">
        <f>'2024'!BV3</f>
        <v>0</v>
      </c>
      <c r="BZ3" s="53">
        <f>'2024'!CA3</f>
        <v>0</v>
      </c>
      <c r="CA3" s="53">
        <f>'2024'!CB3</f>
        <v>0</v>
      </c>
      <c r="CB3" s="53">
        <f>'2024'!CC3</f>
        <v>0</v>
      </c>
      <c r="CC3" s="54">
        <f>'2024'!CD3</f>
        <v>0</v>
      </c>
      <c r="CD3" s="51">
        <f>'2024'!CE3</f>
        <v>139</v>
      </c>
      <c r="CE3" s="52">
        <f>'2024'!CF3</f>
        <v>1904.5</v>
      </c>
      <c r="CF3" s="52">
        <f>'2024'!CG3</f>
        <v>16</v>
      </c>
      <c r="CG3" s="52">
        <f>'2024'!CH3</f>
        <v>11</v>
      </c>
      <c r="CH3" s="52">
        <f>'2024'!CI3</f>
        <v>3</v>
      </c>
      <c r="CI3" s="52">
        <f>'2024'!CJ3</f>
        <v>0</v>
      </c>
      <c r="CJ3" s="53">
        <f>'2024'!CK3</f>
        <v>1.44</v>
      </c>
      <c r="CK3" s="53">
        <f>'2024'!CL3</f>
        <v>0.85</v>
      </c>
      <c r="CL3" s="53">
        <f>'2024'!CM3</f>
        <v>1.0900000000000001</v>
      </c>
      <c r="CM3" s="53">
        <f>'2024'!CN3</f>
        <v>3.4</v>
      </c>
      <c r="CN3" s="53">
        <f>'2024'!CO3</f>
        <v>9.9</v>
      </c>
      <c r="CO3" s="53">
        <f>'2024'!CT3</f>
        <v>100</v>
      </c>
      <c r="CP3" s="53">
        <f>'2024'!CU3</f>
        <v>8.3000000000000007</v>
      </c>
      <c r="CQ3" s="53">
        <f>'2024'!CV3</f>
        <v>88.8</v>
      </c>
      <c r="CR3" s="54">
        <f>'2024'!CW3</f>
        <v>11.2</v>
      </c>
      <c r="CS3" s="51">
        <f>'2024'!CX3</f>
        <v>1263</v>
      </c>
      <c r="CT3" s="52">
        <f>'2024'!CY3</f>
        <v>3579.6000000000004</v>
      </c>
      <c r="CU3" s="52">
        <f>'2024'!CZ3</f>
        <v>118</v>
      </c>
      <c r="CV3" s="52">
        <f>'2024'!DA3</f>
        <v>77</v>
      </c>
      <c r="CW3" s="52">
        <f>'2024'!DB3</f>
        <v>14</v>
      </c>
      <c r="CX3" s="52">
        <f>'2024'!DC3</f>
        <v>0</v>
      </c>
      <c r="CY3" s="53">
        <f>'2024'!DD3</f>
        <v>0.26</v>
      </c>
      <c r="CZ3" s="53">
        <f>'2024'!DE3</f>
        <v>3.08</v>
      </c>
      <c r="DA3" s="53">
        <f>'2024'!DF3</f>
        <v>3.18</v>
      </c>
      <c r="DB3" s="53">
        <f>'2024'!DG3</f>
        <v>4.2</v>
      </c>
      <c r="DC3" s="53">
        <f>'2024'!DH3</f>
        <v>14.3</v>
      </c>
      <c r="DD3" s="53">
        <f>'2024'!DM3</f>
        <v>60</v>
      </c>
      <c r="DE3" s="53">
        <f>'2024'!DN3</f>
        <v>3.8</v>
      </c>
      <c r="DF3" s="53">
        <f>'2024'!DO3</f>
        <v>86.3</v>
      </c>
      <c r="DG3" s="54">
        <f>'2024'!DP3</f>
        <v>13.7</v>
      </c>
      <c r="DH3" s="51">
        <f>'2024'!DQ3</f>
        <v>1211</v>
      </c>
      <c r="DI3" s="52">
        <f>'2024'!DR3</f>
        <v>3123.2000000000003</v>
      </c>
      <c r="DJ3" s="52">
        <f>'2024'!DS3</f>
        <v>114</v>
      </c>
      <c r="DK3" s="52">
        <f>'2024'!DT3</f>
        <v>67</v>
      </c>
      <c r="DL3" s="52">
        <f>'2024'!DU3</f>
        <v>14</v>
      </c>
      <c r="DM3" s="52">
        <f>'2024'!DV3</f>
        <v>24</v>
      </c>
      <c r="DN3" s="53">
        <f>'2024'!DW3</f>
        <v>1.26</v>
      </c>
      <c r="DO3" s="53">
        <f>'2024'!DX3</f>
        <v>1.26</v>
      </c>
      <c r="DP3" s="53">
        <f>'2024'!DY3</f>
        <v>3.44</v>
      </c>
      <c r="DQ3" s="53">
        <f>'2024'!DZ3</f>
        <v>6.4</v>
      </c>
      <c r="DR3" s="53">
        <f>'2024'!EA3</f>
        <v>13.1</v>
      </c>
      <c r="DS3" s="53">
        <f>'2024'!EF3</f>
        <v>43.3</v>
      </c>
      <c r="DT3" s="53">
        <f>'2024'!EG3</f>
        <v>8.1999999999999993</v>
      </c>
      <c r="DU3" s="53">
        <f>'2024'!EH3</f>
        <v>79.8</v>
      </c>
      <c r="DV3" s="54">
        <f>'2024'!EI3</f>
        <v>19.399999999999999</v>
      </c>
    </row>
    <row r="4" spans="1:126" x14ac:dyDescent="0.2">
      <c r="A4" s="199">
        <f t="shared" si="0"/>
        <v>2</v>
      </c>
      <c r="B4" s="261">
        <f>'2021'!A3</f>
        <v>1</v>
      </c>
      <c r="C4" s="261">
        <v>2021</v>
      </c>
      <c r="D4" s="234" t="str">
        <f>'2021'!B3</f>
        <v>Ja'Marr Chase</v>
      </c>
      <c r="E4" s="310" t="str" cm="1">
        <f t="array" ref="E4">_xlfn.IFS(F4&gt;12.5,"Cornerstone",AND(F4&gt;11.995,F4&lt;12.5),"Elite",AND(F4&gt;11,F4&lt;12.995),"Elite Upside",AND(F4&gt;=9.69,F4&lt;10.999),"Upside",AND(F4&gt;8.4,F4&lt;9.999),"Upside Lite",AND(F4&gt;7.25,F4&lt;8.999),"Outlier",AND(F4&gt;=6,F4&lt;7.25),"Outlier Lite",F4&lt;6.999,"Purgatory")</f>
        <v>Cornerstone</v>
      </c>
      <c r="F4" s="313">
        <f>'2021'!C3</f>
        <v>12.768571428571429</v>
      </c>
      <c r="G4" s="313">
        <f t="shared" si="1"/>
        <v>99.4</v>
      </c>
      <c r="H4" s="313" t="str" cm="1">
        <f t="array" ref="H4">_xlfn.IFS(E4="Cornerstone","A++",E4="Elite","A+",E4="Elite Upside","A",E4="Upside","B",E4="Upside Lite","C",E4="Outlier","D+",E4="Outlier Lite","D-",E4="Purgatory","F")</f>
        <v>A++</v>
      </c>
      <c r="I4" s="314">
        <f t="shared" si="2"/>
        <v>2.3011895205188075</v>
      </c>
      <c r="J4" s="34" t="str">
        <f>'2021'!D3</f>
        <v>LSU</v>
      </c>
      <c r="K4" s="200">
        <f>'2021'!E3</f>
        <v>1</v>
      </c>
      <c r="L4" s="318">
        <f>'2021'!F3</f>
        <v>36586</v>
      </c>
      <c r="M4" s="231">
        <f>'2021'!G3</f>
        <v>25.591780821917808</v>
      </c>
      <c r="N4" s="231" t="str">
        <f>'2021'!H3</f>
        <v>JR</v>
      </c>
      <c r="O4" s="231">
        <f>'2021'!I3</f>
        <v>21.175342465753424</v>
      </c>
      <c r="P4" s="231" t="str">
        <f>'2021'!J3</f>
        <v>Wide</v>
      </c>
      <c r="Q4" s="231" t="str">
        <f>'2021'!K3</f>
        <v>BALL HOG</v>
      </c>
      <c r="R4" s="231" t="str">
        <f>'2021'!L3</f>
        <v>Elite Earner</v>
      </c>
      <c r="S4" s="320">
        <f>'2021'!M3</f>
        <v>72.38</v>
      </c>
      <c r="T4" s="320">
        <f>'2021'!N3</f>
        <v>201</v>
      </c>
      <c r="U4" s="200">
        <f>'2021'!O3</f>
        <v>4.34</v>
      </c>
      <c r="V4" s="279">
        <f>'2021'!P3</f>
        <v>1</v>
      </c>
      <c r="W4" s="193">
        <f>'2021'!Q3</f>
        <v>0</v>
      </c>
      <c r="X4" s="194">
        <f>'2021'!R3</f>
        <v>0</v>
      </c>
      <c r="Y4" s="194">
        <f>'2021'!S3</f>
        <v>0.10538720538720539</v>
      </c>
      <c r="Z4" s="194">
        <f>'2021'!T3</f>
        <v>0.29548472775564411</v>
      </c>
      <c r="AA4" s="194">
        <f>'2021'!U3</f>
        <v>0</v>
      </c>
      <c r="AB4" s="194">
        <f>'2021'!V3</f>
        <v>0.29548472775564411</v>
      </c>
      <c r="AC4" s="59">
        <f>'2021'!W3</f>
        <v>0.29548472775564411</v>
      </c>
      <c r="AD4" s="42">
        <f>'2021'!X3</f>
        <v>19.512328767123286</v>
      </c>
      <c r="AE4" s="183">
        <f>'2021'!Y3</f>
        <v>3.93</v>
      </c>
      <c r="AF4" s="183">
        <f>'2021'!Z3</f>
        <v>8</v>
      </c>
      <c r="AG4" s="183">
        <f>'2021'!AA3</f>
        <v>14.3</v>
      </c>
      <c r="AH4" s="183">
        <f>'2021'!AB3</f>
        <v>1.0900000000000001</v>
      </c>
      <c r="AI4" s="183">
        <f>'2021'!AC3</f>
        <v>3.33</v>
      </c>
      <c r="AJ4" s="288">
        <f>'2021'!AD3</f>
        <v>7.0651685393258432E-2</v>
      </c>
      <c r="AK4" s="288">
        <f>'2021'!AE3</f>
        <v>0.19650000000000001</v>
      </c>
      <c r="AL4" s="185">
        <f>'2021'!AF3</f>
        <v>5.5999999999999994E-2</v>
      </c>
      <c r="AM4" s="212">
        <f>DD4/100</f>
        <v>0.5</v>
      </c>
      <c r="AN4" s="185">
        <f>'2021'!AG3</f>
        <v>0.81200000000000006</v>
      </c>
      <c r="AO4" s="185">
        <f>'2021'!AH3</f>
        <v>0.17199999999999999</v>
      </c>
      <c r="AP4" s="183">
        <f>'2021'!AI3</f>
        <v>113.30971182645204</v>
      </c>
      <c r="AQ4" s="186">
        <f>'2021'!AJ3</f>
        <v>110.72966718189147</v>
      </c>
      <c r="AR4" s="48">
        <f>'2021'!AK3</f>
        <v>8</v>
      </c>
      <c r="AS4" s="232">
        <f>'2021'!AL3</f>
        <v>7</v>
      </c>
      <c r="AT4" s="232">
        <f>'2021'!AM3</f>
        <v>7</v>
      </c>
      <c r="AU4" s="232">
        <f>'2021'!AN3</f>
        <v>6</v>
      </c>
      <c r="AV4" s="232">
        <f>'2021'!AO3</f>
        <v>10</v>
      </c>
      <c r="AW4" s="232">
        <f>'2021'!AP3</f>
        <v>8</v>
      </c>
      <c r="AX4" s="232">
        <f>'2021'!AQ3</f>
        <v>10</v>
      </c>
      <c r="AY4" s="233">
        <f>'2021'!AR3</f>
        <v>1</v>
      </c>
      <c r="AZ4" s="60">
        <f>'2021'!AS3</f>
        <v>0</v>
      </c>
      <c r="BA4" s="61">
        <f>'2021'!AT3</f>
        <v>2281</v>
      </c>
      <c r="BB4" s="61">
        <f>'2021'!AU3</f>
        <v>0</v>
      </c>
      <c r="BC4" s="61">
        <f>'2021'!AV3</f>
        <v>0</v>
      </c>
      <c r="BD4" s="61">
        <f>'2021'!AW3</f>
        <v>0</v>
      </c>
      <c r="BE4" s="61">
        <f>'2021'!AX3</f>
        <v>0</v>
      </c>
      <c r="BF4" s="62">
        <f>'2021'!AY3</f>
        <v>0</v>
      </c>
      <c r="BG4" s="62">
        <f>'2021'!AZ3</f>
        <v>0</v>
      </c>
      <c r="BH4" s="62">
        <f>'2021'!BA3</f>
        <v>0</v>
      </c>
      <c r="BI4" s="62">
        <f>'2021'!BB3</f>
        <v>0</v>
      </c>
      <c r="BJ4" s="62">
        <f>'2021'!BC3</f>
        <v>0</v>
      </c>
      <c r="BK4" s="62">
        <f>'2021'!BD3</f>
        <v>0</v>
      </c>
      <c r="BL4" s="62">
        <f>'2021'!BE3</f>
        <v>0</v>
      </c>
      <c r="BM4" s="62">
        <f>'2021'!BF3</f>
        <v>0</v>
      </c>
      <c r="BN4" s="63">
        <f>'2021'!BG3</f>
        <v>0</v>
      </c>
      <c r="BO4" s="60">
        <f>'2021'!BH3</f>
        <v>0</v>
      </c>
      <c r="BP4" s="61">
        <f>'2021'!BI3</f>
        <v>2645</v>
      </c>
      <c r="BQ4" s="61">
        <f>'2021'!BJ3</f>
        <v>0</v>
      </c>
      <c r="BR4" s="61">
        <f>'2021'!BK3</f>
        <v>0</v>
      </c>
      <c r="BS4" s="61">
        <f>'2021'!BL3</f>
        <v>0</v>
      </c>
      <c r="BT4" s="61">
        <f>'2021'!BM3</f>
        <v>0</v>
      </c>
      <c r="BU4" s="62">
        <f>'2021'!BN3</f>
        <v>0</v>
      </c>
      <c r="BV4" s="62">
        <f>'2021'!BO3</f>
        <v>0</v>
      </c>
      <c r="BW4" s="62">
        <f>'2021'!BP3</f>
        <v>0</v>
      </c>
      <c r="BX4" s="62">
        <f>'2021'!BQ3</f>
        <v>0</v>
      </c>
      <c r="BY4" s="62">
        <f>'2021'!BR3</f>
        <v>0</v>
      </c>
      <c r="BZ4" s="62">
        <f>'2021'!BW3</f>
        <v>0</v>
      </c>
      <c r="CA4" s="62">
        <f>'2021'!BX3</f>
        <v>0</v>
      </c>
      <c r="CB4" s="62">
        <f>'2021'!BY3</f>
        <v>0</v>
      </c>
      <c r="CC4" s="63">
        <f>'2021'!BZ3</f>
        <v>0</v>
      </c>
      <c r="CD4" s="60">
        <f>'2021'!CA3</f>
        <v>313</v>
      </c>
      <c r="CE4" s="61">
        <f>'2021'!CB3</f>
        <v>2970</v>
      </c>
      <c r="CF4" s="61">
        <f>'2021'!CC3</f>
        <v>36</v>
      </c>
      <c r="CG4" s="61">
        <f>'2021'!CD3</f>
        <v>23</v>
      </c>
      <c r="CH4" s="61">
        <f>'2021'!CE3</f>
        <v>3</v>
      </c>
      <c r="CI4" s="61">
        <f>'2021'!CF3</f>
        <v>17</v>
      </c>
      <c r="CJ4" s="62">
        <f>'2021'!CG3</f>
        <v>0.7</v>
      </c>
      <c r="CK4" s="62">
        <f>'2021'!CH3</f>
        <v>1.1100000000000001</v>
      </c>
      <c r="CL4" s="62">
        <f>'2021'!CI3</f>
        <v>1.57</v>
      </c>
      <c r="CM4" s="62">
        <f>'2021'!CJ3</f>
        <v>1.8</v>
      </c>
      <c r="CN4" s="62">
        <f>'2021'!CK3</f>
        <v>10.9</v>
      </c>
      <c r="CO4" s="62">
        <f>'2021'!CP3</f>
        <v>50</v>
      </c>
      <c r="CP4" s="62">
        <f>'2021'!CQ3</f>
        <v>14.8</v>
      </c>
      <c r="CQ4" s="62">
        <f>'2021'!CR3</f>
        <v>94.3</v>
      </c>
      <c r="CR4" s="63">
        <f>'2021'!CS3</f>
        <v>5.7</v>
      </c>
      <c r="CS4" s="60">
        <f>'2021'!CT3</f>
        <v>1780</v>
      </c>
      <c r="CT4" s="61">
        <f>'2021'!CU3</f>
        <v>6024</v>
      </c>
      <c r="CU4" s="61">
        <f>'2021'!CV3</f>
        <v>121</v>
      </c>
      <c r="CV4" s="61">
        <f>'2021'!CW3</f>
        <v>84</v>
      </c>
      <c r="CW4" s="61">
        <f>'2021'!CX3</f>
        <v>20</v>
      </c>
      <c r="CX4" s="61">
        <f>'2021'!CY3</f>
        <v>61</v>
      </c>
      <c r="CY4" s="62">
        <f>'2021'!CZ3</f>
        <v>1.0900000000000001</v>
      </c>
      <c r="CZ4" s="62">
        <f>'2021'!DA3</f>
        <v>3.33</v>
      </c>
      <c r="DA4" s="62">
        <f>'2021'!DB3</f>
        <v>3.93</v>
      </c>
      <c r="DB4" s="62">
        <f>'2021'!DC3</f>
        <v>8</v>
      </c>
      <c r="DC4" s="62">
        <f>'2021'!DD3</f>
        <v>14.3</v>
      </c>
      <c r="DD4" s="62">
        <f>'2021'!DI3</f>
        <v>50</v>
      </c>
      <c r="DE4" s="62">
        <f>'2021'!DJ3</f>
        <v>5.6</v>
      </c>
      <c r="DF4" s="62">
        <f>'2021'!DK3</f>
        <v>81.2</v>
      </c>
      <c r="DG4" s="63">
        <f>'2021'!DL3</f>
        <v>17.2</v>
      </c>
      <c r="DH4" s="60">
        <f>'2021'!DM3</f>
        <v>0</v>
      </c>
      <c r="DI4" s="61">
        <f>'2021'!DN3</f>
        <v>3122</v>
      </c>
      <c r="DJ4" s="61">
        <f>'2021'!DO3</f>
        <v>0</v>
      </c>
      <c r="DK4" s="61">
        <f>'2021'!DP3</f>
        <v>0</v>
      </c>
      <c r="DL4" s="61">
        <f>'2021'!DQ3</f>
        <v>0</v>
      </c>
      <c r="DM4" s="61">
        <f>'2021'!DR3</f>
        <v>0</v>
      </c>
      <c r="DN4" s="62">
        <f>'2021'!DS3</f>
        <v>0</v>
      </c>
      <c r="DO4" s="62">
        <f>'2021'!DT3</f>
        <v>0</v>
      </c>
      <c r="DP4" s="62">
        <f>'2021'!DU3</f>
        <v>0</v>
      </c>
      <c r="DQ4" s="62">
        <f>'2021'!DV3</f>
        <v>0</v>
      </c>
      <c r="DR4" s="62">
        <f>'2021'!DW3</f>
        <v>0</v>
      </c>
      <c r="DS4" s="62">
        <f>'2021'!EB3</f>
        <v>0</v>
      </c>
      <c r="DT4" s="62">
        <f>'2021'!EC3</f>
        <v>0</v>
      </c>
      <c r="DU4" s="62">
        <f>'2021'!ED3</f>
        <v>0</v>
      </c>
      <c r="DV4" s="63">
        <f>'2021'!EE3</f>
        <v>0</v>
      </c>
    </row>
    <row r="5" spans="1:126" x14ac:dyDescent="0.2">
      <c r="A5" s="199">
        <f t="shared" si="0"/>
        <v>3</v>
      </c>
      <c r="B5" s="261">
        <f>'2024'!A4</f>
        <v>2</v>
      </c>
      <c r="C5" s="261">
        <v>2024</v>
      </c>
      <c r="D5" s="234" t="str">
        <f>'2024'!B4</f>
        <v>Malik Nabers</v>
      </c>
      <c r="E5" s="310" t="str" cm="1">
        <f t="array" ref="E5">_xlfn.IFS(F5&gt;12.5,"Cornerstone",AND(F5&gt;11.995,F5&lt;12.5),"Elite",AND(F5&gt;11,F5&lt;12.995),"Elite Upside",AND(F5&gt;=9.69,F5&lt;10.999),"Upside",AND(F5&gt;8.4,F5&lt;9.999),"Upside Lite",AND(F5&gt;7.25,F5&lt;8.999),"Outlier",AND(F5&gt;=6,F5&lt;7.25),"Outlier Lite",F5&lt;6.999,"Purgatory")</f>
        <v>Cornerstone</v>
      </c>
      <c r="F5" s="313">
        <f>'2024'!C4</f>
        <v>12.674285714285714</v>
      </c>
      <c r="G5" s="313">
        <f t="shared" si="1"/>
        <v>99.1</v>
      </c>
      <c r="H5" s="313" t="str" cm="1">
        <f t="array" ref="H5">_xlfn.IFS(E5="Cornerstone","A++",E5="Elite","A+",E5="Elite Upside","A",E5="Upside","B",E5="Upside Lite","C",E5="Outlier","D+",E5="Outlier Lite","D-",E5="Purgatory","F")</f>
        <v>A++</v>
      </c>
      <c r="I5" s="314">
        <f t="shared" si="2"/>
        <v>2.250114298154577</v>
      </c>
      <c r="J5" s="34" t="str">
        <f>'2024'!D4</f>
        <v>LSU</v>
      </c>
      <c r="K5" s="200">
        <f>'2024'!E4</f>
        <v>1</v>
      </c>
      <c r="L5" s="318">
        <f>'2024'!F4</f>
        <v>37830</v>
      </c>
      <c r="M5" s="231">
        <f>'2024'!G4</f>
        <v>22.183561643835617</v>
      </c>
      <c r="N5" s="231" t="str">
        <f>'2024'!H4</f>
        <v>JR</v>
      </c>
      <c r="O5" s="231">
        <f>'2024'!I4</f>
        <v>20.764383561643836</v>
      </c>
      <c r="P5" s="231" t="str">
        <f>'2024'!J4</f>
        <v>Hybrid</v>
      </c>
      <c r="Q5" s="231" t="str">
        <f>'2024'!K4</f>
        <v>BALL HOG</v>
      </c>
      <c r="R5" s="231" t="str">
        <f>'2024'!L4</f>
        <v>Elite Earner</v>
      </c>
      <c r="S5" s="200">
        <f>'2024'!M4</f>
        <v>72</v>
      </c>
      <c r="T5" s="200">
        <f>'2024'!N4</f>
        <v>199</v>
      </c>
      <c r="U5" s="200">
        <f>'2024'!O4</f>
        <v>4.3499999999999996</v>
      </c>
      <c r="V5" s="319">
        <f>'2024'!P4</f>
        <v>1</v>
      </c>
      <c r="W5" s="193">
        <f>'2024'!Q4</f>
        <v>0</v>
      </c>
      <c r="X5" s="194">
        <f>'2024'!R4</f>
        <v>0</v>
      </c>
      <c r="Y5" s="194">
        <f>'2024'!S4</f>
        <v>0.15359885693873906</v>
      </c>
      <c r="Z5" s="194">
        <f>'2024'!T4</f>
        <v>0.26974696302583417</v>
      </c>
      <c r="AA5" s="194">
        <f>'2024'!U4</f>
        <v>0.35590258074766778</v>
      </c>
      <c r="AB5" s="194">
        <f>'2024'!V4</f>
        <v>0.35590258074766778</v>
      </c>
      <c r="AC5" s="59">
        <f>'2024'!W4</f>
        <v>0.35590258074766778</v>
      </c>
      <c r="AD5" s="42">
        <f>'2024'!X4</f>
        <v>19.095890410958905</v>
      </c>
      <c r="AE5" s="183">
        <f>'2024'!Y4</f>
        <v>3.64</v>
      </c>
      <c r="AF5" s="183">
        <f>'2024'!Z4</f>
        <v>6.6</v>
      </c>
      <c r="AG5" s="183">
        <f>'2024'!AA4</f>
        <v>12.2</v>
      </c>
      <c r="AH5" s="183">
        <f>'2024'!AB4</f>
        <v>0.96</v>
      </c>
      <c r="AI5" s="183">
        <f>'2024'!AC4</f>
        <v>2.12</v>
      </c>
      <c r="AJ5" s="288">
        <f>'2024'!AD4</f>
        <v>5.1071428571428573E-2</v>
      </c>
      <c r="AK5" s="288">
        <f>'2024'!AE4</f>
        <v>0.24607142857142858</v>
      </c>
      <c r="AL5" s="185">
        <f>'2024'!AF4</f>
        <v>5.2999999999999999E-2</v>
      </c>
      <c r="AM5" s="212">
        <f>DS5/100</f>
        <v>0.45500000000000002</v>
      </c>
      <c r="AN5" s="185">
        <f>'2024'!AG4</f>
        <v>0.53100000000000003</v>
      </c>
      <c r="AO5" s="185">
        <f>'2024'!AH4</f>
        <v>0.46699999999999997</v>
      </c>
      <c r="AP5" s="183">
        <f>'2024'!AI4</f>
        <v>111.1542427275967</v>
      </c>
      <c r="AQ5" s="186">
        <f>'2024'!AJ4</f>
        <v>107.76898195090334</v>
      </c>
      <c r="AR5" s="48">
        <f>'2024'!AK4</f>
        <v>9</v>
      </c>
      <c r="AS5" s="232">
        <f>'2024'!AL4</f>
        <v>8</v>
      </c>
      <c r="AT5" s="232">
        <f>'2024'!AM4</f>
        <v>7</v>
      </c>
      <c r="AU5" s="232">
        <f>'2024'!AN4</f>
        <v>5</v>
      </c>
      <c r="AV5" s="232">
        <f>'2024'!AO4</f>
        <v>9</v>
      </c>
      <c r="AW5" s="232">
        <f>'2024'!AP4</f>
        <v>7</v>
      </c>
      <c r="AX5" s="232">
        <f>'2024'!AQ4</f>
        <v>10</v>
      </c>
      <c r="AY5" s="233">
        <f>'2024'!AR4</f>
        <v>1</v>
      </c>
      <c r="AZ5" s="60">
        <f>'2024'!AS4</f>
        <v>0</v>
      </c>
      <c r="BA5" s="61">
        <f>'2024'!AT4</f>
        <v>1</v>
      </c>
      <c r="BB5" s="61">
        <f>'2024'!AU4</f>
        <v>0</v>
      </c>
      <c r="BC5" s="61">
        <f>'2024'!AV4</f>
        <v>0</v>
      </c>
      <c r="BD5" s="61">
        <f>'2024'!AW4</f>
        <v>0</v>
      </c>
      <c r="BE5" s="61">
        <f>'2024'!AX4</f>
        <v>0</v>
      </c>
      <c r="BF5" s="62">
        <f>'2024'!AY4</f>
        <v>0</v>
      </c>
      <c r="BG5" s="62">
        <f>'2024'!AZ4</f>
        <v>0</v>
      </c>
      <c r="BH5" s="62">
        <f>'2024'!BA4</f>
        <v>0</v>
      </c>
      <c r="BI5" s="62">
        <f>'2024'!BB4</f>
        <v>0</v>
      </c>
      <c r="BJ5" s="62">
        <f>'2024'!BC4</f>
        <v>0</v>
      </c>
      <c r="BK5" s="62">
        <f>'2024'!BH4</f>
        <v>0</v>
      </c>
      <c r="BL5" s="62">
        <f>'2024'!BI4</f>
        <v>0</v>
      </c>
      <c r="BM5" s="62">
        <f>'2024'!BJ4</f>
        <v>0</v>
      </c>
      <c r="BN5" s="63">
        <f>'2024'!BK4</f>
        <v>0</v>
      </c>
      <c r="BO5" s="60">
        <f>'2024'!BL4</f>
        <v>0</v>
      </c>
      <c r="BP5" s="61">
        <f>'2024'!BM4</f>
        <v>1</v>
      </c>
      <c r="BQ5" s="61">
        <f>'2024'!BN4</f>
        <v>0</v>
      </c>
      <c r="BR5" s="61">
        <f>'2024'!BO4</f>
        <v>0</v>
      </c>
      <c r="BS5" s="61">
        <f>'2024'!BP4</f>
        <v>0</v>
      </c>
      <c r="BT5" s="61">
        <f>'2024'!BQ4</f>
        <v>0</v>
      </c>
      <c r="BU5" s="62">
        <f>'2024'!BR4</f>
        <v>0</v>
      </c>
      <c r="BV5" s="62">
        <f>'2024'!BS4</f>
        <v>0</v>
      </c>
      <c r="BW5" s="62">
        <f>'2024'!BT4</f>
        <v>0</v>
      </c>
      <c r="BX5" s="62">
        <f>'2024'!BU4</f>
        <v>0</v>
      </c>
      <c r="BY5" s="62">
        <f>'2024'!BV4</f>
        <v>0</v>
      </c>
      <c r="BZ5" s="62">
        <f>'2024'!CA4</f>
        <v>0</v>
      </c>
      <c r="CA5" s="62">
        <f>'2024'!CB4</f>
        <v>0</v>
      </c>
      <c r="CB5" s="62">
        <f>'2024'!CC4</f>
        <v>0</v>
      </c>
      <c r="CC5" s="63">
        <f>'2024'!CD4</f>
        <v>0</v>
      </c>
      <c r="CD5" s="60">
        <f>'2024'!CE4</f>
        <v>430</v>
      </c>
      <c r="CE5" s="61">
        <f>'2024'!CF4</f>
        <v>2799.5</v>
      </c>
      <c r="CF5" s="61">
        <f>'2024'!CG4</f>
        <v>47</v>
      </c>
      <c r="CG5" s="61">
        <f>'2024'!CH4</f>
        <v>29</v>
      </c>
      <c r="CH5" s="61">
        <f>'2024'!CI4</f>
        <v>4</v>
      </c>
      <c r="CI5" s="61">
        <f>'2024'!CJ4</f>
        <v>0</v>
      </c>
      <c r="CJ5" s="62">
        <f>'2024'!CK4</f>
        <v>0.96</v>
      </c>
      <c r="CK5" s="62">
        <f>'2024'!CL4</f>
        <v>1.1599999999999999</v>
      </c>
      <c r="CL5" s="62">
        <f>'2024'!CM4</f>
        <v>1.95</v>
      </c>
      <c r="CM5" s="62">
        <f>'2024'!CN4</f>
        <v>8.4</v>
      </c>
      <c r="CN5" s="62">
        <f>'2024'!CO4</f>
        <v>11.9</v>
      </c>
      <c r="CO5" s="62">
        <f>'2024'!CT4</f>
        <v>36.4</v>
      </c>
      <c r="CP5" s="62">
        <f>'2024'!CU4</f>
        <v>17.100000000000001</v>
      </c>
      <c r="CQ5" s="62">
        <f>'2024'!CV4</f>
        <v>4.4000000000000004</v>
      </c>
      <c r="CR5" s="63">
        <f>'2024'!CW4</f>
        <v>95.6</v>
      </c>
      <c r="CS5" s="60">
        <f>'2024'!CX4</f>
        <v>1017</v>
      </c>
      <c r="CT5" s="61">
        <f>'2024'!CY4</f>
        <v>3770.2000000000003</v>
      </c>
      <c r="CU5" s="61">
        <f>'2024'!CZ4</f>
        <v>100</v>
      </c>
      <c r="CV5" s="61">
        <f>'2024'!DA4</f>
        <v>72</v>
      </c>
      <c r="CW5" s="61">
        <f>'2024'!DB4</f>
        <v>3</v>
      </c>
      <c r="CX5" s="61">
        <f>'2024'!DC4</f>
        <v>0</v>
      </c>
      <c r="CY5" s="62">
        <f>'2024'!DD4</f>
        <v>0.2</v>
      </c>
      <c r="CZ5" s="62">
        <f>'2024'!DE4</f>
        <v>2.12</v>
      </c>
      <c r="DA5" s="62">
        <f>'2024'!DF4</f>
        <v>2.44</v>
      </c>
      <c r="DB5" s="62">
        <f>'2024'!DG4</f>
        <v>5.8</v>
      </c>
      <c r="DC5" s="62">
        <f>'2024'!DH4</f>
        <v>11.8</v>
      </c>
      <c r="DD5" s="62">
        <f>'2024'!DM4</f>
        <v>61.9</v>
      </c>
      <c r="DE5" s="62">
        <f>'2024'!DN4</f>
        <v>5.3</v>
      </c>
      <c r="DF5" s="62">
        <f>'2024'!DO4</f>
        <v>60.2</v>
      </c>
      <c r="DG5" s="63">
        <f>'2024'!DP4</f>
        <v>39.799999999999997</v>
      </c>
      <c r="DH5" s="60">
        <f>'2024'!DQ4</f>
        <v>1568</v>
      </c>
      <c r="DI5" s="61">
        <f>'2024'!DR4</f>
        <v>4405.7</v>
      </c>
      <c r="DJ5" s="61">
        <f>'2024'!DS4</f>
        <v>128</v>
      </c>
      <c r="DK5" s="61">
        <f>'2024'!DT4</f>
        <v>89</v>
      </c>
      <c r="DL5" s="61">
        <f>'2024'!DU4</f>
        <v>14</v>
      </c>
      <c r="DM5" s="61">
        <f>'2024'!DV4</f>
        <v>44.199999999999996</v>
      </c>
      <c r="DN5" s="62">
        <f>'2024'!DW4</f>
        <v>0.96</v>
      </c>
      <c r="DO5" s="62">
        <f>'2024'!DX4</f>
        <v>0.96</v>
      </c>
      <c r="DP5" s="62">
        <f>'2024'!DY4</f>
        <v>3.64</v>
      </c>
      <c r="DQ5" s="62">
        <f>'2024'!DZ4</f>
        <v>6.6</v>
      </c>
      <c r="DR5" s="62">
        <f>'2024'!EA4</f>
        <v>12.2</v>
      </c>
      <c r="DS5" s="62">
        <f>'2024'!EF4</f>
        <v>45.5</v>
      </c>
      <c r="DT5" s="62">
        <f>'2024'!EG4</f>
        <v>5.3</v>
      </c>
      <c r="DU5" s="62">
        <f>'2024'!EH4</f>
        <v>46</v>
      </c>
      <c r="DV5" s="63">
        <f>'2024'!EI4</f>
        <v>53.6</v>
      </c>
    </row>
    <row r="6" spans="1:126" x14ac:dyDescent="0.2">
      <c r="A6" s="199">
        <f t="shared" si="0"/>
        <v>4</v>
      </c>
      <c r="B6" s="261">
        <f>'2020'!A3</f>
        <v>1</v>
      </c>
      <c r="C6" s="261">
        <v>2020</v>
      </c>
      <c r="D6" s="234" t="str">
        <f>'2020'!B3</f>
        <v>Justin Jefferson</v>
      </c>
      <c r="E6" s="310" t="str" cm="1">
        <f t="array" ref="E6">_xlfn.IFS(F6&gt;12.5,"Cornerstone",AND(F6&gt;11.995,F6&lt;12.5),"Elite",AND(F6&gt;11,F6&lt;12.995),"Elite Upside",AND(F6&gt;=9.69,F6&lt;10.999),"Upside",AND(F6&gt;8.4,F6&lt;9.999),"Upside Lite",AND(F6&gt;7.25,F6&lt;8.999),"Outlier",AND(F6&gt;=6,F6&lt;7.25),"Outlier Lite",F6&lt;6.999,"Purgatory")</f>
        <v>Cornerstone</v>
      </c>
      <c r="F6" s="313">
        <f>'2020'!C3</f>
        <v>12.611428571428572</v>
      </c>
      <c r="G6" s="313">
        <f t="shared" si="1"/>
        <v>98.8</v>
      </c>
      <c r="H6" s="313" t="str" cm="1">
        <f t="array" ref="H6">_xlfn.IFS(E6="Cornerstone","A++",E6="Elite","A+",E6="Elite Upside","A",E6="Upside","B",E6="Upside Lite","C",E6="Outlier","D+",E6="Outlier Lite","D-",E6="Purgatory","F")</f>
        <v>A++</v>
      </c>
      <c r="I6" s="314">
        <f t="shared" si="2"/>
        <v>2.216064149911757</v>
      </c>
      <c r="J6" s="34" t="str">
        <f>'2020'!D3</f>
        <v>LSU</v>
      </c>
      <c r="K6" s="200">
        <f>'2020'!E3</f>
        <v>1</v>
      </c>
      <c r="L6" s="318">
        <f>'2020'!F3</f>
        <v>36327</v>
      </c>
      <c r="M6" s="231">
        <f>'2020'!G3</f>
        <v>26.301369863013697</v>
      </c>
      <c r="N6" s="231" t="str">
        <f>'2020'!H3</f>
        <v>JR</v>
      </c>
      <c r="O6" s="231">
        <f>'2020'!I3</f>
        <v>20.86849315068493</v>
      </c>
      <c r="P6" s="231" t="str">
        <f>'2020'!J3</f>
        <v>Hybrid</v>
      </c>
      <c r="Q6" s="231" t="str">
        <f>'2020'!K3</f>
        <v>BALL HOG</v>
      </c>
      <c r="R6" s="231" t="str">
        <f>'2020'!L3</f>
        <v>Elite Separator</v>
      </c>
      <c r="S6" s="320">
        <f>'2020'!M3</f>
        <v>74</v>
      </c>
      <c r="T6" s="320">
        <f>'2020'!N3</f>
        <v>208</v>
      </c>
      <c r="U6" s="200">
        <f>'2020'!O3</f>
        <v>4.43</v>
      </c>
      <c r="V6" s="279">
        <f>'2020'!P3</f>
        <v>1</v>
      </c>
      <c r="W6" s="193">
        <f>'2020'!Q3</f>
        <v>0</v>
      </c>
      <c r="X6" s="194">
        <f>'2020'!R3</f>
        <v>0</v>
      </c>
      <c r="Y6" s="194">
        <f>'2020'!S3</f>
        <v>0</v>
      </c>
      <c r="Z6" s="194">
        <f>'2020'!T3</f>
        <v>0.32794612794612793</v>
      </c>
      <c r="AA6" s="194">
        <f>'2020'!U3</f>
        <v>0.26377822045152721</v>
      </c>
      <c r="AB6" s="194">
        <f>'2020'!V3</f>
        <v>0.29586217419882754</v>
      </c>
      <c r="AC6" s="59">
        <f>'2020'!W3</f>
        <v>0.29586217419882754</v>
      </c>
      <c r="AD6" s="42">
        <f>'2020'!X3</f>
        <v>19.221917808219178</v>
      </c>
      <c r="AE6" s="183">
        <f>'2020'!Y3</f>
        <v>3.1</v>
      </c>
      <c r="AF6" s="183">
        <f>'2020'!Z3</f>
        <v>8.0299999999999994</v>
      </c>
      <c r="AG6" s="183">
        <f>'2020'!AA3</f>
        <v>14.5</v>
      </c>
      <c r="AH6" s="183">
        <f>'2020'!AB3</f>
        <v>1.01</v>
      </c>
      <c r="AI6" s="183">
        <f>'2020'!AC3</f>
        <v>2.72</v>
      </c>
      <c r="AJ6" s="288">
        <f>'2020'!AD3</f>
        <v>2.5361862806796726E-2</v>
      </c>
      <c r="AK6" s="288">
        <f>'2020'!AE3</f>
        <v>0.23606041535556951</v>
      </c>
      <c r="AL6" s="185">
        <f>'2020'!AF3</f>
        <v>5.9000000000000004E-2</v>
      </c>
      <c r="AM6" s="212">
        <f>DS6/100</f>
        <v>0.92299999999999993</v>
      </c>
      <c r="AN6" s="185">
        <f>'2020'!AG3</f>
        <v>0.39</v>
      </c>
      <c r="AO6" s="185">
        <f>'2020'!AH3</f>
        <v>0.60250000000000004</v>
      </c>
      <c r="AP6" s="183">
        <f>'2020'!AI3</f>
        <v>108.01359620861859</v>
      </c>
      <c r="AQ6" s="186">
        <f>'2020'!AJ3</f>
        <v>109.11764809696083</v>
      </c>
      <c r="AR6" s="48">
        <f>'2020'!AK3</f>
        <v>8</v>
      </c>
      <c r="AS6" s="232">
        <f>'2020'!AL3</f>
        <v>8</v>
      </c>
      <c r="AT6" s="232">
        <f>'2020'!AM3</f>
        <v>6</v>
      </c>
      <c r="AU6" s="232">
        <f>'2020'!AN3</f>
        <v>6</v>
      </c>
      <c r="AV6" s="232">
        <f>'2020'!AO3</f>
        <v>9</v>
      </c>
      <c r="AW6" s="232">
        <f>'2020'!AP3</f>
        <v>8</v>
      </c>
      <c r="AX6" s="232">
        <f>'2020'!AQ3</f>
        <v>10</v>
      </c>
      <c r="AY6" s="233">
        <f>'2020'!AR3</f>
        <v>1</v>
      </c>
      <c r="AZ6" s="60">
        <f>'2020'!AS3</f>
        <v>0</v>
      </c>
      <c r="BA6" s="61">
        <f>'2020'!AT3</f>
        <v>2165</v>
      </c>
      <c r="BB6" s="61">
        <f>'2020'!AU3</f>
        <v>0</v>
      </c>
      <c r="BC6" s="61">
        <f>'2020'!AV3</f>
        <v>0</v>
      </c>
      <c r="BD6" s="61">
        <f>'2020'!AW3</f>
        <v>0</v>
      </c>
      <c r="BE6" s="61">
        <f>'2020'!AX3</f>
        <v>0</v>
      </c>
      <c r="BF6" s="62">
        <f>'2020'!AY3</f>
        <v>0</v>
      </c>
      <c r="BG6" s="62">
        <f>'2020'!AZ3</f>
        <v>0</v>
      </c>
      <c r="BH6" s="62">
        <f>'2020'!BA3</f>
        <v>0</v>
      </c>
      <c r="BI6" s="62">
        <f>'2020'!BB3</f>
        <v>0</v>
      </c>
      <c r="BJ6" s="62">
        <f>'2020'!BC3</f>
        <v>0</v>
      </c>
      <c r="BK6" s="62">
        <f>'2020'!BD3</f>
        <v>0</v>
      </c>
      <c r="BL6" s="62">
        <f>'2020'!BE3</f>
        <v>0</v>
      </c>
      <c r="BM6" s="62">
        <f>'2020'!BF3</f>
        <v>0</v>
      </c>
      <c r="BN6" s="63">
        <f>'2020'!BG3</f>
        <v>0</v>
      </c>
      <c r="BO6" s="60">
        <f>'2020'!BH3</f>
        <v>0</v>
      </c>
      <c r="BP6" s="61">
        <f>'2020'!BI3</f>
        <v>2281</v>
      </c>
      <c r="BQ6" s="61">
        <f>'2020'!BJ3</f>
        <v>0</v>
      </c>
      <c r="BR6" s="61">
        <f>'2020'!BK3</f>
        <v>0</v>
      </c>
      <c r="BS6" s="61">
        <f>'2020'!BL3</f>
        <v>0</v>
      </c>
      <c r="BT6" s="61">
        <f>'2020'!BM3</f>
        <v>0</v>
      </c>
      <c r="BU6" s="62">
        <f>'2020'!BN3</f>
        <v>0</v>
      </c>
      <c r="BV6" s="62">
        <f>'2020'!BO3</f>
        <v>0</v>
      </c>
      <c r="BW6" s="62">
        <f>'2020'!BP3</f>
        <v>0</v>
      </c>
      <c r="BX6" s="62">
        <f>'2020'!BQ3</f>
        <v>0</v>
      </c>
      <c r="BY6" s="62">
        <f>'2020'!BR3</f>
        <v>0</v>
      </c>
      <c r="BZ6" s="62">
        <f>'2020'!BS3</f>
        <v>0</v>
      </c>
      <c r="CA6" s="62">
        <f>'2020'!BT3</f>
        <v>0</v>
      </c>
      <c r="CB6" s="62">
        <f>'2020'!BU3</f>
        <v>0</v>
      </c>
      <c r="CC6" s="63">
        <f>'2020'!BV3</f>
        <v>0</v>
      </c>
      <c r="CD6" s="60">
        <f>'2020'!BW3</f>
        <v>0</v>
      </c>
      <c r="CE6" s="61">
        <f>'2020'!BX3</f>
        <v>2645</v>
      </c>
      <c r="CF6" s="61">
        <f>'2020'!BY3</f>
        <v>1</v>
      </c>
      <c r="CG6" s="61">
        <f>'2020'!BZ3</f>
        <v>0</v>
      </c>
      <c r="CH6" s="61">
        <f>'2020'!CA3</f>
        <v>0</v>
      </c>
      <c r="CI6" s="61">
        <f>'2020'!CB3</f>
        <v>0</v>
      </c>
      <c r="CJ6" s="62">
        <f>'2020'!CC3</f>
        <v>-0.17</v>
      </c>
      <c r="CK6" s="62">
        <f>'2020'!CD3</f>
        <v>0</v>
      </c>
      <c r="CL6" s="62">
        <f>'2020'!CE3</f>
        <v>0</v>
      </c>
      <c r="CM6" s="62">
        <f>'2020'!CF3</f>
        <v>0</v>
      </c>
      <c r="CN6" s="62">
        <f>'2020'!CG3</f>
        <v>0</v>
      </c>
      <c r="CO6" s="62">
        <f>'2020'!CL3</f>
        <v>0</v>
      </c>
      <c r="CP6" s="62">
        <f>'2020'!CM3</f>
        <v>0</v>
      </c>
      <c r="CQ6" s="62">
        <f>'2020'!CN3</f>
        <v>81.8</v>
      </c>
      <c r="CR6" s="63">
        <f>'2020'!CO3</f>
        <v>18.2</v>
      </c>
      <c r="CS6" s="60">
        <f>'2020'!CP3</f>
        <v>974</v>
      </c>
      <c r="CT6" s="61">
        <f>'2020'!CQ3</f>
        <v>2970</v>
      </c>
      <c r="CU6" s="61">
        <f>'2020'!CR3</f>
        <v>85</v>
      </c>
      <c r="CV6" s="61">
        <f>'2020'!CS3</f>
        <v>54</v>
      </c>
      <c r="CW6" s="61">
        <f>'2020'!CT3</f>
        <v>6</v>
      </c>
      <c r="CX6" s="61">
        <f>'2020'!CU3</f>
        <v>17</v>
      </c>
      <c r="CY6" s="62">
        <f>'2020'!CV3</f>
        <v>0.63</v>
      </c>
      <c r="CZ6" s="62">
        <f>'2020'!CW3</f>
        <v>2.2599999999999998</v>
      </c>
      <c r="DA6" s="62">
        <f>'2020'!CX3</f>
        <v>2.4500000000000002</v>
      </c>
      <c r="DB6" s="62">
        <f>'2020'!CY3</f>
        <v>4.8</v>
      </c>
      <c r="DC6" s="62">
        <f>'2020'!CZ3</f>
        <v>14.5</v>
      </c>
      <c r="DD6" s="62">
        <f>'2020'!DE3</f>
        <v>33.299999999999997</v>
      </c>
      <c r="DE6" s="62">
        <f>'2020'!DF3</f>
        <v>10</v>
      </c>
      <c r="DF6" s="62">
        <f>'2020'!DG3</f>
        <v>77.5</v>
      </c>
      <c r="DG6" s="63">
        <f>'2020'!DH3</f>
        <v>22.2</v>
      </c>
      <c r="DH6" s="60">
        <f>'2020'!DI3</f>
        <v>1589</v>
      </c>
      <c r="DI6" s="61">
        <f>'2020'!DJ3</f>
        <v>6024</v>
      </c>
      <c r="DJ6" s="61">
        <f>'2020'!DK3</f>
        <v>134</v>
      </c>
      <c r="DK6" s="61">
        <f>'2020'!DL3</f>
        <v>111</v>
      </c>
      <c r="DL6" s="61">
        <f>'2020'!DM3</f>
        <v>18</v>
      </c>
      <c r="DM6" s="61">
        <f>'2020'!DN3</f>
        <v>61</v>
      </c>
      <c r="DN6" s="62">
        <f>'2020'!DO3</f>
        <v>1.01</v>
      </c>
      <c r="DO6" s="62">
        <f>'2020'!DP3</f>
        <v>2.72</v>
      </c>
      <c r="DP6" s="62">
        <f>'2020'!DQ3</f>
        <v>3.1</v>
      </c>
      <c r="DQ6" s="62">
        <f>'2020'!DR3</f>
        <v>8.0299999999999994</v>
      </c>
      <c r="DR6" s="62">
        <f>'2020'!DS3</f>
        <v>9.4</v>
      </c>
      <c r="DS6" s="62">
        <f>'2020'!DX3</f>
        <v>92.3</v>
      </c>
      <c r="DT6" s="62">
        <f>'2020'!DY3</f>
        <v>5.9</v>
      </c>
      <c r="DU6" s="62">
        <f>'2020'!DZ3</f>
        <v>0.5</v>
      </c>
      <c r="DV6" s="63">
        <f>'2020'!EA3</f>
        <v>98.3</v>
      </c>
    </row>
    <row r="7" spans="1:126" x14ac:dyDescent="0.2">
      <c r="A7" s="199">
        <f t="shared" si="0"/>
        <v>5</v>
      </c>
      <c r="B7" s="261">
        <f>'2015'!A3</f>
        <v>1</v>
      </c>
      <c r="C7" s="261">
        <v>2015</v>
      </c>
      <c r="D7" s="234" t="str">
        <f>'2015'!B3</f>
        <v>Amari Cooper</v>
      </c>
      <c r="E7" s="310" t="str" cm="1">
        <f t="array" ref="E7">_xlfn.IFS(F7&gt;12.5,"Cornerstone",AND(F7&gt;11.995,F7&lt;12.5),"Elite",AND(F7&gt;11,F7&lt;12.995),"Elite Upside",AND(F7&gt;=9.69,F7&lt;10.999),"Upside",AND(F7&gt;8.4,F7&lt;9.999),"Upside Lite",AND(F7&gt;7.25,F7&lt;8.999),"Outlier",AND(F7&gt;=6,F7&lt;7.25),"Outlier Lite",F7&lt;6.999,"Purgatory")</f>
        <v>Cornerstone</v>
      </c>
      <c r="F7" s="313">
        <f>'2015'!C3</f>
        <v>12.525714285714285</v>
      </c>
      <c r="G7" s="313">
        <f t="shared" si="1"/>
        <v>98.5</v>
      </c>
      <c r="H7" s="313" t="str" cm="1">
        <f t="array" ref="H7">_xlfn.IFS(E7="Cornerstone","A++",E7="Elite","A+",E7="Elite Upside","A",E7="Upside","B",E7="Upside Lite","C",E7="Outlier","D+",E7="Outlier Lite","D-",E7="Purgatory","F")</f>
        <v>A++</v>
      </c>
      <c r="I7" s="314">
        <f t="shared" si="2"/>
        <v>2.1696321295806378</v>
      </c>
      <c r="J7" s="34" t="str">
        <f>'2015'!D3</f>
        <v>Alabama</v>
      </c>
      <c r="K7" s="200">
        <f>'2015'!E3</f>
        <v>1</v>
      </c>
      <c r="L7" s="318">
        <f>'2015'!F3</f>
        <v>34502</v>
      </c>
      <c r="M7" s="231">
        <f>'2015'!G3</f>
        <v>31.301369863013697</v>
      </c>
      <c r="N7" s="231" t="str">
        <f>'2015'!H3</f>
        <v>JR</v>
      </c>
      <c r="O7" s="231">
        <f>'2015'!I3</f>
        <v>20.873972602739727</v>
      </c>
      <c r="P7" s="231" t="str">
        <f>'2015'!J3</f>
        <v>Wide</v>
      </c>
      <c r="Q7" s="231" t="str">
        <f>'2015'!K3</f>
        <v>BALL HOG</v>
      </c>
      <c r="R7" s="231" t="str">
        <f>'2015'!L3</f>
        <v>N/A</v>
      </c>
      <c r="S7" s="320">
        <f>'2015'!M3</f>
        <v>73</v>
      </c>
      <c r="T7" s="320">
        <f>'2015'!N3</f>
        <v>210</v>
      </c>
      <c r="U7" s="231">
        <f>'2015'!O3</f>
        <v>4.42</v>
      </c>
      <c r="V7" s="279">
        <f>'2015'!P3</f>
        <v>1</v>
      </c>
      <c r="W7" s="193">
        <f>'2015'!Q3</f>
        <v>0</v>
      </c>
      <c r="X7" s="194">
        <f>'2015'!R3</f>
        <v>0</v>
      </c>
      <c r="Y7" s="194">
        <f>'2015'!S3</f>
        <v>0.32765399737876805</v>
      </c>
      <c r="Z7" s="194">
        <f>'2015'!T3</f>
        <v>0.2692518748856777</v>
      </c>
      <c r="AA7" s="194">
        <f>'2015'!U3</f>
        <v>0.44389040250861056</v>
      </c>
      <c r="AB7" s="194">
        <f>'2015'!V3</f>
        <v>0.44389040250861056</v>
      </c>
      <c r="AC7" s="59">
        <f>'2015'!W3</f>
        <v>0.44389040250861056</v>
      </c>
      <c r="AD7" s="42">
        <f>'2015'!X3</f>
        <v>18.219178082191782</v>
      </c>
      <c r="AE7" s="183">
        <f>'2015'!Y3</f>
        <v>3.99</v>
      </c>
      <c r="AF7" s="183">
        <f>'2015'!Z3</f>
        <v>7.1</v>
      </c>
      <c r="AG7" s="183">
        <f>'2015'!AA3</f>
        <v>10</v>
      </c>
      <c r="AH7" s="183">
        <f>'2015'!AB3</f>
        <v>0</v>
      </c>
      <c r="AI7" s="183">
        <f>'2015'!AC3</f>
        <v>0</v>
      </c>
      <c r="AJ7" s="288" t="str">
        <f>'2015'!AD3</f>
        <v>N/A</v>
      </c>
      <c r="AK7" s="288" t="str">
        <f>'2015'!AE3</f>
        <v>N/A</v>
      </c>
      <c r="AL7" s="185">
        <f>'2015'!AF3</f>
        <v>5.7999999999999996E-2</v>
      </c>
      <c r="AM7" s="212">
        <f>DS7</f>
        <v>0</v>
      </c>
      <c r="AN7" s="185">
        <f>'2015'!AG3</f>
        <v>0.90900000000000003</v>
      </c>
      <c r="AO7" s="185">
        <f>'2015'!AH3</f>
        <v>8.8000000000000009E-2</v>
      </c>
      <c r="AP7" s="183">
        <f>'2015'!AI3</f>
        <v>110.04244036771125</v>
      </c>
      <c r="AQ7" s="186">
        <f>'2015'!AJ3</f>
        <v>108.92147015717725</v>
      </c>
      <c r="AR7" s="48">
        <f>'2015'!AK3</f>
        <v>10</v>
      </c>
      <c r="AS7" s="232">
        <f>'2015'!AL3</f>
        <v>10</v>
      </c>
      <c r="AT7" s="232">
        <f>'2015'!AM3</f>
        <v>7</v>
      </c>
      <c r="AU7" s="232">
        <f>'2015'!AN3</f>
        <v>5</v>
      </c>
      <c r="AV7" s="232">
        <f>'2015'!AO3</f>
        <v>9</v>
      </c>
      <c r="AW7" s="232">
        <f>'2015'!AP3</f>
        <v>8</v>
      </c>
      <c r="AX7" s="232">
        <f>'2015'!AQ3</f>
        <v>10</v>
      </c>
      <c r="AY7" s="233">
        <f>'2015'!AR3</f>
        <v>0</v>
      </c>
      <c r="AZ7" s="60">
        <f>'2015'!AS3</f>
        <v>0</v>
      </c>
      <c r="BA7" s="61">
        <f>'2015'!AT3</f>
        <v>1</v>
      </c>
      <c r="BB7" s="61">
        <f>'2015'!AU3</f>
        <v>0</v>
      </c>
      <c r="BC7" s="61">
        <f>'2015'!AV3</f>
        <v>0</v>
      </c>
      <c r="BD7" s="61">
        <f>'2015'!AW3</f>
        <v>0</v>
      </c>
      <c r="BE7" s="61">
        <f>'2015'!AX3</f>
        <v>0</v>
      </c>
      <c r="BF7" s="62">
        <f>'2015'!AY3</f>
        <v>0</v>
      </c>
      <c r="BG7" s="62">
        <f>'2015'!AZ3</f>
        <v>0</v>
      </c>
      <c r="BH7" s="62">
        <f>'2015'!BA3</f>
        <v>0</v>
      </c>
      <c r="BI7" s="62">
        <f>'2015'!BB3</f>
        <v>0</v>
      </c>
      <c r="BJ7" s="62">
        <f>'2015'!BC3</f>
        <v>0</v>
      </c>
      <c r="BK7" s="62">
        <f>'2015'!BD3</f>
        <v>0</v>
      </c>
      <c r="BL7" s="62">
        <f>'2015'!BE3</f>
        <v>0</v>
      </c>
      <c r="BM7" s="62">
        <f>'2015'!BF3</f>
        <v>0</v>
      </c>
      <c r="BN7" s="63">
        <f>'2015'!BG3</f>
        <v>0</v>
      </c>
      <c r="BO7" s="60">
        <f>'2015'!BH3</f>
        <v>0</v>
      </c>
      <c r="BP7" s="61">
        <f>'2015'!BI3</f>
        <v>1</v>
      </c>
      <c r="BQ7" s="61">
        <f>'2015'!BJ3</f>
        <v>0</v>
      </c>
      <c r="BR7" s="61">
        <f>'2015'!BK3</f>
        <v>0</v>
      </c>
      <c r="BS7" s="61">
        <f>'2015'!BL3</f>
        <v>0</v>
      </c>
      <c r="BT7" s="61">
        <f>'2015'!BM3</f>
        <v>0</v>
      </c>
      <c r="BU7" s="62">
        <f>'2015'!BN3</f>
        <v>0</v>
      </c>
      <c r="BV7" s="62">
        <f>'2015'!BO3</f>
        <v>0</v>
      </c>
      <c r="BW7" s="62">
        <f>'2015'!BP3</f>
        <v>0</v>
      </c>
      <c r="BX7" s="62">
        <f>'2015'!BQ3</f>
        <v>0</v>
      </c>
      <c r="BY7" s="62">
        <f>'2015'!BR3</f>
        <v>0</v>
      </c>
      <c r="BZ7" s="62">
        <f>'2015'!BS3</f>
        <v>0</v>
      </c>
      <c r="CA7" s="62">
        <f>'2015'!BT3</f>
        <v>0</v>
      </c>
      <c r="CB7" s="62">
        <f>'2015'!BU3</f>
        <v>0</v>
      </c>
      <c r="CC7" s="63">
        <f>'2015'!BV3</f>
        <v>0</v>
      </c>
      <c r="CD7" s="60">
        <f>'2015'!BW3</f>
        <v>1000</v>
      </c>
      <c r="CE7" s="61">
        <f>'2015'!BX3</f>
        <v>3052</v>
      </c>
      <c r="CF7" s="61">
        <f>'2015'!BY3</f>
        <v>0</v>
      </c>
      <c r="CG7" s="61">
        <f>'2015'!BZ3</f>
        <v>0</v>
      </c>
      <c r="CH7" s="61">
        <f>'2015'!CA3</f>
        <v>0</v>
      </c>
      <c r="CI7" s="61">
        <f>'2015'!CB3</f>
        <v>0</v>
      </c>
      <c r="CJ7" s="62">
        <f>'2015'!CC3</f>
        <v>0</v>
      </c>
      <c r="CK7" s="62">
        <f>'2015'!CD3</f>
        <v>0</v>
      </c>
      <c r="CL7" s="62">
        <f>'2015'!CE3</f>
        <v>0</v>
      </c>
      <c r="CM7" s="62">
        <f>'2015'!CF3</f>
        <v>0</v>
      </c>
      <c r="CN7" s="62">
        <f>'2015'!CG3</f>
        <v>0</v>
      </c>
      <c r="CO7" s="62">
        <f>'2015'!CH3</f>
        <v>0</v>
      </c>
      <c r="CP7" s="62">
        <f>'2015'!CI3</f>
        <v>0</v>
      </c>
      <c r="CQ7" s="62">
        <f>'2015'!CJ3</f>
        <v>0</v>
      </c>
      <c r="CR7" s="63">
        <f>'2015'!CK3</f>
        <v>0</v>
      </c>
      <c r="CS7" s="60">
        <f>'2015'!CL3</f>
        <v>736</v>
      </c>
      <c r="CT7" s="61">
        <f>'2015'!CM3</f>
        <v>2733.5</v>
      </c>
      <c r="CU7" s="61">
        <f>'2015'!CN3</f>
        <v>0</v>
      </c>
      <c r="CV7" s="61">
        <f>'2015'!CO3</f>
        <v>0</v>
      </c>
      <c r="CW7" s="61">
        <f>'2015'!CP3</f>
        <v>0</v>
      </c>
      <c r="CX7" s="61">
        <f>'2015'!CQ3</f>
        <v>0</v>
      </c>
      <c r="CY7" s="62">
        <f>'2015'!CR3</f>
        <v>0</v>
      </c>
      <c r="CZ7" s="62">
        <f>'2015'!CS3</f>
        <v>0</v>
      </c>
      <c r="DA7" s="62">
        <f>'2015'!CT3</f>
        <v>0</v>
      </c>
      <c r="DB7" s="62">
        <f>'2015'!CU3</f>
        <v>0</v>
      </c>
      <c r="DC7" s="62">
        <f>'2015'!CV3</f>
        <v>0</v>
      </c>
      <c r="DD7" s="62">
        <f>'2015'!CW3</f>
        <v>0</v>
      </c>
      <c r="DE7" s="62">
        <f>'2015'!CX3</f>
        <v>0</v>
      </c>
      <c r="DF7" s="62">
        <f>'2015'!CY3</f>
        <v>0</v>
      </c>
      <c r="DG7" s="63">
        <f>'2015'!CZ3</f>
        <v>0</v>
      </c>
      <c r="DH7" s="60">
        <f>'2015'!DA3</f>
        <v>1727</v>
      </c>
      <c r="DI7" s="61">
        <f>'2015'!DB3</f>
        <v>3890.5999999999995</v>
      </c>
      <c r="DJ7" s="61">
        <f>'2015'!DC3</f>
        <v>0</v>
      </c>
      <c r="DK7" s="61">
        <f>'2015'!DD3</f>
        <v>124</v>
      </c>
      <c r="DL7" s="61">
        <f>'2015'!DE3</f>
        <v>16</v>
      </c>
      <c r="DM7" s="61">
        <f>'2015'!DF3</f>
        <v>0</v>
      </c>
      <c r="DN7" s="62">
        <f>'2015'!DG3</f>
        <v>0</v>
      </c>
      <c r="DO7" s="62">
        <f>'2015'!DH3</f>
        <v>0</v>
      </c>
      <c r="DP7" s="62">
        <f>'2015'!DI3</f>
        <v>3.99</v>
      </c>
      <c r="DQ7" s="62">
        <f>'2015'!DJ3</f>
        <v>7.1</v>
      </c>
      <c r="DR7" s="62">
        <f>'2015'!DK3</f>
        <v>10</v>
      </c>
      <c r="DS7" s="62">
        <f>'2015'!DL3</f>
        <v>0</v>
      </c>
      <c r="DT7" s="62">
        <f>'2015'!DM3</f>
        <v>5.8</v>
      </c>
      <c r="DU7" s="62">
        <f>'2015'!DN3</f>
        <v>90.9</v>
      </c>
      <c r="DV7" s="63">
        <f>'2015'!DO3</f>
        <v>8.8000000000000007</v>
      </c>
    </row>
    <row r="8" spans="1:126" x14ac:dyDescent="0.2">
      <c r="A8" s="199">
        <f t="shared" si="0"/>
        <v>6</v>
      </c>
      <c r="B8" s="261">
        <f>'2020'!A4</f>
        <v>2</v>
      </c>
      <c r="C8" s="261">
        <v>2020</v>
      </c>
      <c r="D8" s="234" t="str">
        <f>'2020'!B4</f>
        <v>CeeDee Lamb</v>
      </c>
      <c r="E8" s="310" t="str" cm="1">
        <f t="array" ref="E8">_xlfn.IFS(F8&gt;12.5,"Cornerstone",AND(F8&gt;11.995,F8&lt;12.5),"Elite",AND(F8&gt;11,F8&lt;12.995),"Elite Upside",AND(F8&gt;=9.69,F8&lt;10.999),"Upside",AND(F8&gt;8.4,F8&lt;9.999),"Upside Lite",AND(F8&gt;7.25,F8&lt;8.999),"Outlier",AND(F8&gt;=6,F8&lt;7.25),"Outlier Lite",F8&lt;6.999,"Purgatory")</f>
        <v>Cornerstone</v>
      </c>
      <c r="F8" s="313">
        <f>'2020'!C4</f>
        <v>12.508571428571429</v>
      </c>
      <c r="G8" s="313">
        <f t="shared" si="1"/>
        <v>98.2</v>
      </c>
      <c r="H8" s="313" t="str" cm="1">
        <f t="array" ref="H8">_xlfn.IFS(E8="Cornerstone","A++",E8="Elite","A+",E8="Elite Upside","A",E8="Upside","B",E8="Upside Lite","C",E8="Outlier","D+",E8="Outlier Lite","D-",E8="Purgatory","F")</f>
        <v>A++</v>
      </c>
      <c r="I8" s="314">
        <f t="shared" si="2"/>
        <v>2.1603457255144147</v>
      </c>
      <c r="J8" s="34" t="str">
        <f>'2020'!D4</f>
        <v>Oklahoma</v>
      </c>
      <c r="K8" s="200">
        <f>'2020'!E4</f>
        <v>3</v>
      </c>
      <c r="L8" s="318">
        <f>'2020'!F4</f>
        <v>36258</v>
      </c>
      <c r="M8" s="231">
        <f>'2020'!G4</f>
        <v>26.490410958904111</v>
      </c>
      <c r="N8" s="231" t="str">
        <f>'2020'!H4</f>
        <v>JR</v>
      </c>
      <c r="O8" s="231">
        <f>'2020'!I4</f>
        <v>21.057534246575344</v>
      </c>
      <c r="P8" s="231" t="str">
        <f>'2020'!J4</f>
        <v>Wide</v>
      </c>
      <c r="Q8" s="231" t="str">
        <f>'2020'!K4</f>
        <v>BALL HOG</v>
      </c>
      <c r="R8" s="231" t="str">
        <f>'2020'!L4</f>
        <v>Elite Separator</v>
      </c>
      <c r="S8" s="320">
        <f>'2020'!M4</f>
        <v>74</v>
      </c>
      <c r="T8" s="320">
        <f>'2020'!N4</f>
        <v>198</v>
      </c>
      <c r="U8" s="200">
        <f>'2020'!O4</f>
        <v>4.5</v>
      </c>
      <c r="V8" s="279">
        <f>'2020'!P4</f>
        <v>1</v>
      </c>
      <c r="W8" s="193">
        <f>'2020'!Q4</f>
        <v>0</v>
      </c>
      <c r="X8" s="194">
        <f>'2020'!R4</f>
        <v>0</v>
      </c>
      <c r="Y8" s="194">
        <f>'2020'!S4</f>
        <v>0.15932872655478775</v>
      </c>
      <c r="Z8" s="194">
        <f>'2020'!T4</f>
        <v>0.25619469026548675</v>
      </c>
      <c r="AA8" s="194">
        <f>'2020'!U4</f>
        <v>0.31868395773294911</v>
      </c>
      <c r="AB8" s="194">
        <f>'2020'!V4</f>
        <v>0.31868395773294911</v>
      </c>
      <c r="AC8" s="59">
        <f>'2020'!W4</f>
        <v>0.30274975984630165</v>
      </c>
      <c r="AD8" s="42">
        <f>'2020'!X4</f>
        <v>19.410958904109588</v>
      </c>
      <c r="AE8" s="183">
        <f>'2020'!Y4</f>
        <v>3.81</v>
      </c>
      <c r="AF8" s="183">
        <f>'2020'!Z4</f>
        <v>11.1</v>
      </c>
      <c r="AG8" s="183">
        <f>'2020'!AA4</f>
        <v>13.2</v>
      </c>
      <c r="AH8" s="183">
        <f>'2020'!AB4</f>
        <v>1.1399999999999999</v>
      </c>
      <c r="AI8" s="183">
        <f>'2020'!AC4</f>
        <v>3.93</v>
      </c>
      <c r="AJ8" s="288">
        <f>'2020'!AD4</f>
        <v>3.7324792765636779E-2</v>
      </c>
      <c r="AK8" s="288">
        <f>'2020'!AE4</f>
        <v>0.2153353428786737</v>
      </c>
      <c r="AL8" s="185">
        <f>'2020'!AF4</f>
        <v>4.5999999999999999E-2</v>
      </c>
      <c r="AM8" s="212">
        <f>DS8/100</f>
        <v>0.38500000000000001</v>
      </c>
      <c r="AN8" s="185">
        <f>'2020'!AG4</f>
        <v>0.76350000000000007</v>
      </c>
      <c r="AO8" s="185">
        <f>'2020'!AH4</f>
        <v>0.23149999999999998</v>
      </c>
      <c r="AP8" s="183">
        <f>'2020'!AI4</f>
        <v>96.570644718792863</v>
      </c>
      <c r="AQ8" s="186">
        <f>'2020'!AJ4</f>
        <v>97.557733440978225</v>
      </c>
      <c r="AR8" s="48">
        <f>'2020'!AK4</f>
        <v>8</v>
      </c>
      <c r="AS8" s="232">
        <f>'2020'!AL4</f>
        <v>7</v>
      </c>
      <c r="AT8" s="232">
        <f>'2020'!AM4</f>
        <v>7</v>
      </c>
      <c r="AU8" s="232">
        <f>'2020'!AN4</f>
        <v>9</v>
      </c>
      <c r="AV8" s="232">
        <f>'2020'!AO4</f>
        <v>8</v>
      </c>
      <c r="AW8" s="232">
        <f>'2020'!AP4</f>
        <v>6</v>
      </c>
      <c r="AX8" s="232">
        <f>'2020'!AQ4</f>
        <v>10</v>
      </c>
      <c r="AY8" s="233">
        <f>'2020'!AR4</f>
        <v>1</v>
      </c>
      <c r="AZ8" s="60">
        <f>'2020'!AS4</f>
        <v>0</v>
      </c>
      <c r="BA8" s="61">
        <f>'2020'!AT4</f>
        <v>4006</v>
      </c>
      <c r="BB8" s="61">
        <f>'2020'!AU4</f>
        <v>0</v>
      </c>
      <c r="BC8" s="61">
        <f>'2020'!AV4</f>
        <v>0</v>
      </c>
      <c r="BD8" s="61">
        <f>'2020'!AW4</f>
        <v>0</v>
      </c>
      <c r="BE8" s="61">
        <f>'2020'!AX4</f>
        <v>0</v>
      </c>
      <c r="BF8" s="62">
        <f>'2020'!AY4</f>
        <v>0</v>
      </c>
      <c r="BG8" s="62">
        <f>'2020'!AZ4</f>
        <v>0</v>
      </c>
      <c r="BH8" s="62">
        <f>'2020'!BA4</f>
        <v>0</v>
      </c>
      <c r="BI8" s="62">
        <f>'2020'!BB4</f>
        <v>0</v>
      </c>
      <c r="BJ8" s="62">
        <f>'2020'!BC4</f>
        <v>0</v>
      </c>
      <c r="BK8" s="62">
        <f>'2020'!BD4</f>
        <v>0</v>
      </c>
      <c r="BL8" s="62">
        <f>'2020'!BE4</f>
        <v>0</v>
      </c>
      <c r="BM8" s="62">
        <f>'2020'!BF4</f>
        <v>0</v>
      </c>
      <c r="BN8" s="63">
        <f>'2020'!BG4</f>
        <v>0</v>
      </c>
      <c r="BO8" s="60">
        <f>'2020'!BH4</f>
        <v>0</v>
      </c>
      <c r="BP8" s="61">
        <f>'2020'!BI4</f>
        <v>4134</v>
      </c>
      <c r="BQ8" s="61">
        <f>'2020'!BJ4</f>
        <v>0</v>
      </c>
      <c r="BR8" s="61">
        <f>'2020'!BK4</f>
        <v>0</v>
      </c>
      <c r="BS8" s="61">
        <f>'2020'!BL4</f>
        <v>0</v>
      </c>
      <c r="BT8" s="61">
        <f>'2020'!BM4</f>
        <v>0</v>
      </c>
      <c r="BU8" s="62">
        <f>'2020'!BN4</f>
        <v>0</v>
      </c>
      <c r="BV8" s="62">
        <f>'2020'!BO4</f>
        <v>0</v>
      </c>
      <c r="BW8" s="62">
        <f>'2020'!BP4</f>
        <v>0</v>
      </c>
      <c r="BX8" s="62">
        <f>'2020'!BQ4</f>
        <v>0</v>
      </c>
      <c r="BY8" s="62">
        <f>'2020'!BR4</f>
        <v>0</v>
      </c>
      <c r="BZ8" s="62">
        <f>'2020'!BS4</f>
        <v>0</v>
      </c>
      <c r="CA8" s="62">
        <f>'2020'!BT4</f>
        <v>0</v>
      </c>
      <c r="CB8" s="62">
        <f>'2020'!BU4</f>
        <v>0</v>
      </c>
      <c r="CC8" s="63">
        <f>'2020'!BV4</f>
        <v>0</v>
      </c>
      <c r="CD8" s="60">
        <f>'2020'!BW4</f>
        <v>807</v>
      </c>
      <c r="CE8" s="61">
        <f>'2020'!BX4</f>
        <v>5065</v>
      </c>
      <c r="CF8" s="61">
        <f>'2020'!BY4</f>
        <v>68</v>
      </c>
      <c r="CG8" s="61">
        <f>'2020'!BZ4</f>
        <v>46</v>
      </c>
      <c r="CH8" s="61">
        <f>'2020'!CA4</f>
        <v>7</v>
      </c>
      <c r="CI8" s="61">
        <f>'2020'!CB4</f>
        <v>47</v>
      </c>
      <c r="CJ8" s="62">
        <f>'2020'!CC4</f>
        <v>1.03</v>
      </c>
      <c r="CK8" s="62">
        <f>'2020'!CD4</f>
        <v>1.97</v>
      </c>
      <c r="CL8" s="62">
        <f>'2020'!CE4</f>
        <v>2.2799999999999998</v>
      </c>
      <c r="CM8" s="62">
        <f>'2020'!CF4</f>
        <v>7.8</v>
      </c>
      <c r="CN8" s="62">
        <f>'2020'!CG4</f>
        <v>12.7</v>
      </c>
      <c r="CO8" s="62">
        <f>'2020'!CL4</f>
        <v>64.3</v>
      </c>
      <c r="CP8" s="62">
        <f>'2020'!CM4</f>
        <v>8</v>
      </c>
      <c r="CQ8" s="62">
        <f>'2020'!CN4</f>
        <v>90.4</v>
      </c>
      <c r="CR8" s="63">
        <f>'2020'!CO4</f>
        <v>9.6</v>
      </c>
      <c r="CS8" s="60">
        <f>'2020'!CP4</f>
        <v>1158</v>
      </c>
      <c r="CT8" s="61">
        <f>'2020'!CQ4</f>
        <v>4520</v>
      </c>
      <c r="CU8" s="61">
        <f>'2020'!CR4</f>
        <v>89</v>
      </c>
      <c r="CV8" s="61">
        <f>'2020'!CS4</f>
        <v>65</v>
      </c>
      <c r="CW8" s="61">
        <f>'2020'!CT4</f>
        <v>11</v>
      </c>
      <c r="CX8" s="61">
        <f>'2020'!CU4</f>
        <v>43</v>
      </c>
      <c r="CY8" s="62">
        <f>'2020'!CV4</f>
        <v>1.1399999999999999</v>
      </c>
      <c r="CZ8" s="62">
        <f>'2020'!CW4</f>
        <v>2.89</v>
      </c>
      <c r="DA8" s="62">
        <f>'2020'!CX4</f>
        <v>2.87</v>
      </c>
      <c r="DB8" s="62">
        <f>'2020'!CY4</f>
        <v>7.2</v>
      </c>
      <c r="DC8" s="62">
        <f>'2020'!CZ4</f>
        <v>12.7</v>
      </c>
      <c r="DD8" s="62">
        <f>'2020'!DE4</f>
        <v>50</v>
      </c>
      <c r="DE8" s="62">
        <f>'2020'!DF4</f>
        <v>7.1</v>
      </c>
      <c r="DF8" s="62">
        <f>'2020'!DG4</f>
        <v>82.8</v>
      </c>
      <c r="DG8" s="63">
        <f>'2020'!DH4</f>
        <v>16.5</v>
      </c>
      <c r="DH8" s="60">
        <f>'2020'!DI4</f>
        <v>1327</v>
      </c>
      <c r="DI8" s="61">
        <f>'2020'!DJ4</f>
        <v>4164</v>
      </c>
      <c r="DJ8" s="61">
        <f>'2020'!DK4</f>
        <v>88</v>
      </c>
      <c r="DK8" s="61">
        <f>'2020'!DL4</f>
        <v>62</v>
      </c>
      <c r="DL8" s="61">
        <f>'2020'!DM4</f>
        <v>14</v>
      </c>
      <c r="DM8" s="61">
        <f>'2020'!DN4</f>
        <v>36</v>
      </c>
      <c r="DN8" s="62">
        <f>'2020'!DO4</f>
        <v>1.02</v>
      </c>
      <c r="DO8" s="62">
        <f>'2020'!DP4</f>
        <v>3.93</v>
      </c>
      <c r="DP8" s="62">
        <f>'2020'!DQ4</f>
        <v>3.81</v>
      </c>
      <c r="DQ8" s="62">
        <f>'2020'!DR4</f>
        <v>11.1</v>
      </c>
      <c r="DR8" s="62">
        <f>'2020'!DS4</f>
        <v>13.2</v>
      </c>
      <c r="DS8" s="62">
        <f>'2020'!DX4</f>
        <v>38.5</v>
      </c>
      <c r="DT8" s="62">
        <f>'2020'!DY4</f>
        <v>4.5999999999999996</v>
      </c>
      <c r="DU8" s="62">
        <f>'2020'!DZ4</f>
        <v>69.900000000000006</v>
      </c>
      <c r="DV8" s="63">
        <f>'2020'!EA4</f>
        <v>29.8</v>
      </c>
    </row>
    <row r="9" spans="1:126" x14ac:dyDescent="0.2">
      <c r="A9" s="199">
        <f t="shared" si="0"/>
        <v>7</v>
      </c>
      <c r="B9" s="261">
        <f>'2023'!A3</f>
        <v>1</v>
      </c>
      <c r="C9" s="261">
        <v>2023</v>
      </c>
      <c r="D9" s="234" t="str">
        <f>'2023'!B3</f>
        <v>Jaxon Smith-Njigba</v>
      </c>
      <c r="E9" s="310" t="str" cm="1">
        <f t="array" ref="E9">_xlfn.IFS(F9&gt;12.5,"Cornerstone",AND(F9&gt;11.995,F9&lt;12.5),"Elite",AND(F9&gt;11,F9&lt;12.995),"Elite Upside",AND(F9&gt;=9.69,F9&lt;10.999),"Upside",AND(F9&gt;8.4,F9&lt;9.999),"Upside Lite",AND(F9&gt;7.25,F9&lt;8.999),"Outlier",AND(F9&gt;=6,F9&lt;7.25),"Outlier Lite",F9&lt;6.999,"Purgatory")</f>
        <v>Elite</v>
      </c>
      <c r="F9" s="313">
        <f>'2023'!C3</f>
        <v>12.251428571428573</v>
      </c>
      <c r="G9" s="313">
        <f t="shared" si="1"/>
        <v>97.899999999999991</v>
      </c>
      <c r="H9" s="313" t="str" cm="1">
        <f t="array" ref="H9">_xlfn.IFS(E9="Cornerstone","A++",E9="Elite","A+",E9="Elite Upside","A",E9="Upside","B",E9="Upside Lite","C",E9="Outlier","D+",E9="Outlier Lite","D-",E9="Purgatory","F")</f>
        <v>A+</v>
      </c>
      <c r="I9" s="314">
        <f t="shared" si="2"/>
        <v>2.0210496645210601</v>
      </c>
      <c r="J9" s="34" t="str">
        <f>'2023'!D3</f>
        <v>Ohio State</v>
      </c>
      <c r="K9" s="200">
        <f>'2023'!E3</f>
        <v>2</v>
      </c>
      <c r="L9" s="318">
        <f>'2023'!F3</f>
        <v>37301</v>
      </c>
      <c r="M9" s="231">
        <f>'2023'!G3</f>
        <v>23.632876712328766</v>
      </c>
      <c r="N9" s="231" t="str">
        <f>'2023'!H3</f>
        <v>JR</v>
      </c>
      <c r="O9" s="231">
        <f>'2023'!I3</f>
        <v>21.210958904109589</v>
      </c>
      <c r="P9" s="231" t="str">
        <f>'2023'!J3</f>
        <v>Slot</v>
      </c>
      <c r="Q9" s="231" t="str">
        <f>'2023'!K3</f>
        <v>BALL HOG</v>
      </c>
      <c r="R9" s="231" t="str">
        <f>'2023'!L3</f>
        <v>Elite Separator</v>
      </c>
      <c r="S9" s="200">
        <f>'2023'!M3</f>
        <v>73</v>
      </c>
      <c r="T9" s="200">
        <f>'2023'!N3</f>
        <v>196</v>
      </c>
      <c r="U9" s="200">
        <f>'2023'!O3</f>
        <v>4.4800000000000004</v>
      </c>
      <c r="V9" s="319">
        <f>'2023'!P3</f>
        <v>1</v>
      </c>
      <c r="W9" s="193">
        <f>'2023'!Q3</f>
        <v>0</v>
      </c>
      <c r="X9" s="194">
        <f>'2023'!R3</f>
        <v>0</v>
      </c>
      <c r="Y9" s="194">
        <f>'2023'!S3</f>
        <v>2.3333333333333334E-2</v>
      </c>
      <c r="Z9" s="194">
        <f>'2023'!T3</f>
        <v>0.32431340872374798</v>
      </c>
      <c r="AA9" s="194">
        <f>'2023'!U3</f>
        <v>4.8050061459380934E-2</v>
      </c>
      <c r="AB9" s="194">
        <f>'2023'!V3</f>
        <v>0.32431340872374798</v>
      </c>
      <c r="AC9" s="59">
        <f>'2023'!W3</f>
        <v>0.32431340872374798</v>
      </c>
      <c r="AD9" s="42">
        <f>'2023'!X3</f>
        <v>19.547945205479451</v>
      </c>
      <c r="AE9" s="183">
        <f>'2023'!Y3</f>
        <v>4.01</v>
      </c>
      <c r="AF9" s="183">
        <f>'2023'!Z3</f>
        <v>8.3000000000000007</v>
      </c>
      <c r="AG9" s="183">
        <f>'2023'!AA3</f>
        <v>12.1</v>
      </c>
      <c r="AH9" s="183">
        <f>'2023'!AB3</f>
        <v>1.1599999999999999</v>
      </c>
      <c r="AI9" s="183">
        <f>'2023'!AC3</f>
        <v>3.25</v>
      </c>
      <c r="AJ9" s="288">
        <f>'2023'!AD3</f>
        <v>2.4968866749688665E-2</v>
      </c>
      <c r="AK9" s="288">
        <f>'2023'!AE3</f>
        <v>0.2546824408468244</v>
      </c>
      <c r="AL9" s="185">
        <f>'2023'!AF3</f>
        <v>5.9000000000000004E-2</v>
      </c>
      <c r="AM9" s="212">
        <f>DD9/100</f>
        <v>0.9</v>
      </c>
      <c r="AN9" s="185">
        <f>'2023'!AG3</f>
        <v>0.11799999999999999</v>
      </c>
      <c r="AO9" s="185">
        <f>'2023'!AH3</f>
        <v>0.86799999999999988</v>
      </c>
      <c r="AP9" s="183">
        <f>'2023'!AI3</f>
        <v>97.313705755739775</v>
      </c>
      <c r="AQ9" s="186">
        <f>'2023'!AJ3</f>
        <v>96.322399448242962</v>
      </c>
      <c r="AR9" s="48">
        <f>'2023'!AK3</f>
        <v>8</v>
      </c>
      <c r="AS9" s="232">
        <f>'2023'!AL3</f>
        <v>7</v>
      </c>
      <c r="AT9" s="232">
        <f>'2023'!AM3</f>
        <v>8</v>
      </c>
      <c r="AU9" s="232">
        <f>'2023'!AN3</f>
        <v>6</v>
      </c>
      <c r="AV9" s="232">
        <f>'2023'!AO3</f>
        <v>8</v>
      </c>
      <c r="AW9" s="232">
        <f>'2023'!AP3</f>
        <v>6</v>
      </c>
      <c r="AX9" s="232">
        <f>'2023'!AQ3</f>
        <v>10</v>
      </c>
      <c r="AY9" s="233">
        <f>'2023'!AR3</f>
        <v>1</v>
      </c>
      <c r="AZ9" s="60">
        <f>'2023'!AS3</f>
        <v>0</v>
      </c>
      <c r="BA9" s="61">
        <f>'2023'!AT3</f>
        <v>5100</v>
      </c>
      <c r="BB9" s="61">
        <f>'2023'!AU3</f>
        <v>0</v>
      </c>
      <c r="BC9" s="61">
        <f>'2023'!AV3</f>
        <v>0</v>
      </c>
      <c r="BD9" s="61">
        <f>'2023'!AW3</f>
        <v>0</v>
      </c>
      <c r="BE9" s="61">
        <f>'2023'!AX3</f>
        <v>0</v>
      </c>
      <c r="BF9" s="62">
        <f>'2023'!AY3</f>
        <v>0</v>
      </c>
      <c r="BG9" s="62">
        <f>'2023'!AZ3</f>
        <v>0</v>
      </c>
      <c r="BH9" s="62">
        <f>'2023'!BA3</f>
        <v>0</v>
      </c>
      <c r="BI9" s="62">
        <f>'2023'!BA3</f>
        <v>0</v>
      </c>
      <c r="BJ9" s="62">
        <f>'2023'!BC3</f>
        <v>0</v>
      </c>
      <c r="BK9" s="62">
        <f>'2023'!BH3</f>
        <v>0</v>
      </c>
      <c r="BL9" s="62">
        <f>'2023'!BI3</f>
        <v>0</v>
      </c>
      <c r="BM9" s="62">
        <f>'2023'!BJ3</f>
        <v>0</v>
      </c>
      <c r="BN9" s="63">
        <f>'2023'!BK3</f>
        <v>0</v>
      </c>
      <c r="BO9" s="60">
        <f>'2023'!BL3</f>
        <v>0</v>
      </c>
      <c r="BP9" s="61">
        <f>'2023'!BM3</f>
        <v>3684</v>
      </c>
      <c r="BQ9" s="61">
        <f>'2023'!BN3</f>
        <v>0</v>
      </c>
      <c r="BR9" s="61">
        <f>'2023'!BO3</f>
        <v>0</v>
      </c>
      <c r="BS9" s="61">
        <f>'2023'!BP3</f>
        <v>0</v>
      </c>
      <c r="BT9" s="61">
        <f>'2023'!BQ3</f>
        <v>0</v>
      </c>
      <c r="BU9" s="62">
        <f>'2023'!BR3</f>
        <v>0</v>
      </c>
      <c r="BV9" s="62">
        <f>'2023'!BS3</f>
        <v>0</v>
      </c>
      <c r="BW9" s="62">
        <f>'2023'!BT3</f>
        <v>0</v>
      </c>
      <c r="BX9" s="62">
        <f>'2023'!BU3</f>
        <v>0</v>
      </c>
      <c r="BY9" s="62">
        <f>'2023'!BV3</f>
        <v>0</v>
      </c>
      <c r="BZ9" s="62">
        <f>'2023'!CA3</f>
        <v>0</v>
      </c>
      <c r="CA9" s="62">
        <f>'2023'!CB3</f>
        <v>0</v>
      </c>
      <c r="CB9" s="62">
        <f>'2023'!CC3</f>
        <v>0</v>
      </c>
      <c r="CC9" s="63">
        <f>'2023'!CD3</f>
        <v>0</v>
      </c>
      <c r="CD9" s="60">
        <f>'2023'!CE3</f>
        <v>49</v>
      </c>
      <c r="CE9" s="61">
        <f>'2023'!CF3</f>
        <v>2100</v>
      </c>
      <c r="CF9" s="61">
        <f>'2023'!CG3</f>
        <v>13</v>
      </c>
      <c r="CG9" s="61">
        <f>'2023'!CH3</f>
        <v>10</v>
      </c>
      <c r="CH9" s="61">
        <f>'2023'!CI3</f>
        <v>1</v>
      </c>
      <c r="CI9" s="61">
        <f>'2023'!CJ3</f>
        <v>22</v>
      </c>
      <c r="CJ9" s="62">
        <f>'2023'!CK3</f>
        <v>0.34</v>
      </c>
      <c r="CK9" s="62">
        <f>'2023'!CL3</f>
        <v>0.25</v>
      </c>
      <c r="CL9" s="62">
        <f>'2023'!CM3</f>
        <v>0.71</v>
      </c>
      <c r="CM9" s="62">
        <f>'2023'!CN3</f>
        <v>1.5</v>
      </c>
      <c r="CN9" s="62">
        <f>'2023'!CO3</f>
        <v>7.8</v>
      </c>
      <c r="CO9" s="62">
        <f>'2023'!CT3</f>
        <v>33.299999999999997</v>
      </c>
      <c r="CP9" s="62">
        <f>'2023'!CU3</f>
        <v>0</v>
      </c>
      <c r="CQ9" s="62">
        <f>'2023'!CV3</f>
        <v>49.3</v>
      </c>
      <c r="CR9" s="63">
        <f>'2023'!CW3</f>
        <v>50.7</v>
      </c>
      <c r="CS9" s="60">
        <f>'2023'!CX3</f>
        <v>1606</v>
      </c>
      <c r="CT9" s="61">
        <f>'2023'!CY3</f>
        <v>4952</v>
      </c>
      <c r="CU9" s="61">
        <f>'2023'!CZ3</f>
        <v>112</v>
      </c>
      <c r="CV9" s="61">
        <f>'2023'!DA3</f>
        <v>95</v>
      </c>
      <c r="CW9" s="61">
        <f>'2023'!DB3</f>
        <v>9</v>
      </c>
      <c r="CX9" s="61">
        <f>'2023'!DC3</f>
        <v>46</v>
      </c>
      <c r="CY9" s="62">
        <f>'2023'!DD3</f>
        <v>1.1599999999999999</v>
      </c>
      <c r="CZ9" s="62">
        <f>'2023'!DE3</f>
        <v>3.25</v>
      </c>
      <c r="DA9" s="62">
        <f>'2023'!DF3</f>
        <v>4.01</v>
      </c>
      <c r="DB9" s="62">
        <f>'2023'!DG3</f>
        <v>8.3000000000000007</v>
      </c>
      <c r="DC9" s="62">
        <f>'2023'!DH3</f>
        <v>9.3000000000000007</v>
      </c>
      <c r="DD9" s="62">
        <f>'2023'!DM3</f>
        <v>90</v>
      </c>
      <c r="DE9" s="62">
        <f>'2023'!DN3</f>
        <v>5.9</v>
      </c>
      <c r="DF9" s="62">
        <f>'2023'!DO3</f>
        <v>11.1</v>
      </c>
      <c r="DG9" s="63">
        <f>'2023'!DP3</f>
        <v>88.6</v>
      </c>
      <c r="DH9" s="60">
        <f>'2023'!DQ3</f>
        <v>43</v>
      </c>
      <c r="DI9" s="61">
        <f>'2023'!DR3</f>
        <v>894.90000000000009</v>
      </c>
      <c r="DJ9" s="61">
        <f>'2023'!DS3</f>
        <v>8</v>
      </c>
      <c r="DK9" s="61">
        <f>'2023'!DT3</f>
        <v>4</v>
      </c>
      <c r="DL9" s="61">
        <f>'2023'!DU3</f>
        <v>0</v>
      </c>
      <c r="DM9" s="61">
        <f>'2023'!DV3</f>
        <v>42</v>
      </c>
      <c r="DN9" s="62">
        <f>'2023'!DW3</f>
        <v>-0.08</v>
      </c>
      <c r="DO9" s="62">
        <f>'2023'!DX3</f>
        <v>0.43</v>
      </c>
      <c r="DP9" s="62">
        <f>'2023'!DY3</f>
        <v>0.98</v>
      </c>
      <c r="DQ9" s="62">
        <f>'2023'!DZ3</f>
        <v>3.5</v>
      </c>
      <c r="DR9" s="62">
        <f>'2023'!EA3</f>
        <v>12.1</v>
      </c>
      <c r="DS9" s="62">
        <f>'2023'!EF3</f>
        <v>0</v>
      </c>
      <c r="DT9" s="62">
        <f>'2023'!EG3</f>
        <v>0</v>
      </c>
      <c r="DU9" s="62">
        <f>'2023'!EH3</f>
        <v>12.5</v>
      </c>
      <c r="DV9" s="63">
        <f>'2023'!EI3</f>
        <v>85</v>
      </c>
    </row>
    <row r="10" spans="1:126" x14ac:dyDescent="0.2">
      <c r="A10" s="199">
        <f t="shared" si="0"/>
        <v>8</v>
      </c>
      <c r="B10" s="261">
        <f>'2022'!A3</f>
        <v>1</v>
      </c>
      <c r="C10" s="261">
        <v>2022</v>
      </c>
      <c r="D10" s="234" t="str">
        <f>'2022'!B3</f>
        <v>Drake London</v>
      </c>
      <c r="E10" s="310" t="str" cm="1">
        <f t="array" ref="E10">_xlfn.IFS(F10&gt;12.5,"Cornerstone",AND(F10&gt;11.995,F10&lt;12.5),"Elite",AND(F10&gt;11,F10&lt;12.995),"Elite Upside",AND(F10&gt;=9.69,F10&lt;10.999),"Upside",AND(F10&gt;8.4,F10&lt;9.999),"Upside Lite",AND(F10&gt;7.25,F10&lt;8.999),"Outlier",AND(F10&gt;=6,F10&lt;7.25),"Outlier Lite",F10&lt;6.999,"Purgatory")</f>
        <v>Elite</v>
      </c>
      <c r="F10" s="313">
        <f>'2022'!C3</f>
        <v>12.218571428571428</v>
      </c>
      <c r="G10" s="313">
        <f t="shared" si="1"/>
        <v>97.6</v>
      </c>
      <c r="H10" s="313" t="str" cm="1">
        <f t="array" ref="H10">_xlfn.IFS(E10="Cornerstone","A++",E10="Elite","A+",E10="Elite Upside","A",E10="Upside","B",E10="Upside Lite","C",E10="Outlier","D+",E10="Outlier Lite","D-",E10="Purgatory","F")</f>
        <v>A+</v>
      </c>
      <c r="I10" s="314">
        <f t="shared" si="2"/>
        <v>2.0032507233941304</v>
      </c>
      <c r="J10" s="34" t="str">
        <f>'2022'!D3</f>
        <v>USC</v>
      </c>
      <c r="K10" s="200">
        <f>'2022'!E3</f>
        <v>5</v>
      </c>
      <c r="L10" s="318">
        <f>'2022'!F3</f>
        <v>37096</v>
      </c>
      <c r="M10" s="231">
        <f>'2022'!G3</f>
        <v>24.194520547945206</v>
      </c>
      <c r="N10" s="231" t="str">
        <f>'2022'!H3</f>
        <v>JR</v>
      </c>
      <c r="O10" s="231">
        <f>'2022'!I3</f>
        <v>20.775342465753425</v>
      </c>
      <c r="P10" s="231" t="str">
        <f>'2022'!J3</f>
        <v>Hybrid</v>
      </c>
      <c r="Q10" s="231" t="str">
        <f>'2022'!K3</f>
        <v>PROTO X</v>
      </c>
      <c r="R10" s="231" t="str">
        <f>'2022'!L3</f>
        <v>Elite Earner</v>
      </c>
      <c r="S10" s="320">
        <f>'2022'!M3</f>
        <v>77</v>
      </c>
      <c r="T10" s="320">
        <f>'2022'!N3</f>
        <v>205</v>
      </c>
      <c r="U10" s="200">
        <f>'2022'!O3</f>
        <v>4.45</v>
      </c>
      <c r="V10" s="279">
        <f>'2022'!P3</f>
        <v>1</v>
      </c>
      <c r="W10" s="193">
        <f>'2022'!Q3</f>
        <v>0</v>
      </c>
      <c r="X10" s="194">
        <f>'2022'!R3</f>
        <v>0</v>
      </c>
      <c r="Y10" s="194">
        <f>'2022'!S3</f>
        <v>0.12989690721649486</v>
      </c>
      <c r="Z10" s="194">
        <f>'2022'!T3</f>
        <v>0.26200417536534448</v>
      </c>
      <c r="AA10" s="194">
        <f>'2022'!U3</f>
        <v>0.30279329608938549</v>
      </c>
      <c r="AB10" s="194">
        <f>'2022'!V3</f>
        <v>0.30279329608938549</v>
      </c>
      <c r="AC10" s="59">
        <f>'2022'!W3</f>
        <v>0.28765363128491622</v>
      </c>
      <c r="AD10" s="42">
        <f>'2022'!X3</f>
        <v>19.13150684931507</v>
      </c>
      <c r="AE10" s="183">
        <f>'2022'!Y3</f>
        <v>3.52</v>
      </c>
      <c r="AF10" s="183">
        <f>'2022'!Z3</f>
        <v>6.1</v>
      </c>
      <c r="AG10" s="183">
        <f>'2022'!AA3</f>
        <v>12</v>
      </c>
      <c r="AH10" s="183">
        <f>'2022'!AB3</f>
        <v>1.34</v>
      </c>
      <c r="AI10" s="183">
        <f>'2022'!AC3</f>
        <v>3.26</v>
      </c>
      <c r="AJ10" s="288">
        <f>'2022'!AD3</f>
        <v>9.0922509225092249E-2</v>
      </c>
      <c r="AK10" s="288">
        <f>'2022'!AE3</f>
        <v>0.29549815498154985</v>
      </c>
      <c r="AL10" s="185">
        <f>'2022'!AF3</f>
        <v>8.3000000000000004E-2</v>
      </c>
      <c r="AM10" s="212">
        <f t="shared" ref="AM10:AM28" si="3">DS10/100</f>
        <v>0.67900000000000005</v>
      </c>
      <c r="AN10" s="185">
        <f>'2022'!AG3</f>
        <v>0.47199999999999998</v>
      </c>
      <c r="AO10" s="185">
        <f>'2022'!AH3</f>
        <v>0.52200000000000002</v>
      </c>
      <c r="AP10" s="183">
        <f>'2022'!AI3</f>
        <v>104.55476080301305</v>
      </c>
      <c r="AQ10" s="186">
        <f>'2022'!AJ3</f>
        <v>112.11117180906957</v>
      </c>
      <c r="AR10" s="48">
        <f>'2022'!AK3</f>
        <v>7</v>
      </c>
      <c r="AS10" s="232">
        <f>'2022'!AL3</f>
        <v>8</v>
      </c>
      <c r="AT10" s="232">
        <f>'2022'!AM3</f>
        <v>7</v>
      </c>
      <c r="AU10" s="232">
        <f>'2022'!AN3</f>
        <v>5</v>
      </c>
      <c r="AV10" s="232">
        <f>'2022'!AO3</f>
        <v>9</v>
      </c>
      <c r="AW10" s="232">
        <f>'2022'!AP3</f>
        <v>8</v>
      </c>
      <c r="AX10" s="232">
        <f>'2022'!AQ3</f>
        <v>10</v>
      </c>
      <c r="AY10" s="233">
        <f>'2022'!AR3</f>
        <v>0.75</v>
      </c>
      <c r="AZ10" s="60">
        <f>'2022'!AS3</f>
        <v>0</v>
      </c>
      <c r="BA10" s="61">
        <f>'2022'!AT3</f>
        <v>4189</v>
      </c>
      <c r="BB10" s="61">
        <f>'2022'!AU3</f>
        <v>0</v>
      </c>
      <c r="BC10" s="61">
        <f>'2022'!AV3</f>
        <v>0</v>
      </c>
      <c r="BD10" s="61">
        <f>'2022'!AW3</f>
        <v>0</v>
      </c>
      <c r="BE10" s="61">
        <f>'2022'!AX3</f>
        <v>0</v>
      </c>
      <c r="BF10" s="62">
        <f>'2022'!AY3</f>
        <v>0</v>
      </c>
      <c r="BG10" s="62">
        <f>'2022'!AZ3</f>
        <v>0</v>
      </c>
      <c r="BH10" s="62">
        <f>'2022'!BA3</f>
        <v>0</v>
      </c>
      <c r="BI10" s="62">
        <f>'2022'!BB3</f>
        <v>0</v>
      </c>
      <c r="BJ10" s="62">
        <f>'2022'!BC3</f>
        <v>0</v>
      </c>
      <c r="BK10" s="62">
        <f>'2022'!BH3</f>
        <v>0</v>
      </c>
      <c r="BL10" s="62">
        <f>'2022'!BI3</f>
        <v>0</v>
      </c>
      <c r="BM10" s="62">
        <f>'2022'!BJ3</f>
        <v>0</v>
      </c>
      <c r="BN10" s="63">
        <f>'2022'!BK3</f>
        <v>0</v>
      </c>
      <c r="BO10" s="60">
        <f>'2022'!BL3</f>
        <v>0</v>
      </c>
      <c r="BP10" s="61">
        <f>'2022'!BM3</f>
        <v>2989</v>
      </c>
      <c r="BQ10" s="61">
        <f>'2022'!BN3</f>
        <v>0</v>
      </c>
      <c r="BR10" s="61">
        <f>'2022'!BO3</f>
        <v>0</v>
      </c>
      <c r="BS10" s="61">
        <f>'2022'!BP3</f>
        <v>0</v>
      </c>
      <c r="BT10" s="61">
        <f>'2022'!BQ3</f>
        <v>0</v>
      </c>
      <c r="BU10" s="62">
        <f>'2022'!BR3</f>
        <v>0</v>
      </c>
      <c r="BV10" s="62">
        <f>'2022'!BS3</f>
        <v>0</v>
      </c>
      <c r="BW10" s="62">
        <f>'2022'!BT3</f>
        <v>0</v>
      </c>
      <c r="BX10" s="62">
        <f>'2022'!BU3</f>
        <v>0</v>
      </c>
      <c r="BY10" s="62">
        <f>'2022'!BV3</f>
        <v>0</v>
      </c>
      <c r="BZ10" s="62">
        <f>'2022'!CA3</f>
        <v>0</v>
      </c>
      <c r="CA10" s="62">
        <f>'2022'!CB3</f>
        <v>0</v>
      </c>
      <c r="CB10" s="62">
        <f>'2022'!CC3</f>
        <v>0</v>
      </c>
      <c r="CC10" s="63">
        <f>'2022'!CD3</f>
        <v>0</v>
      </c>
      <c r="CD10" s="60">
        <f>'2022'!CE3</f>
        <v>567</v>
      </c>
      <c r="CE10" s="61">
        <f>'2022'!CF3</f>
        <v>4365</v>
      </c>
      <c r="CF10" s="61">
        <f>'2022'!CG3</f>
        <v>54</v>
      </c>
      <c r="CG10" s="61">
        <f>'2022'!CH3</f>
        <v>39</v>
      </c>
      <c r="CH10" s="61">
        <f>'2022'!CI3</f>
        <v>5</v>
      </c>
      <c r="CI10" s="61">
        <f>'2022'!CJ3</f>
        <v>35</v>
      </c>
      <c r="CJ10" s="62">
        <f>'2022'!CK3</f>
        <v>1.34</v>
      </c>
      <c r="CK10" s="62">
        <f>'2022'!CL3</f>
        <v>1.67</v>
      </c>
      <c r="CL10" s="62">
        <f>'2022'!CM3</f>
        <v>1.72</v>
      </c>
      <c r="CM10" s="62">
        <f>'2022'!CN3</f>
        <v>6.6</v>
      </c>
      <c r="CN10" s="62">
        <f>'2022'!CO3</f>
        <v>8.9</v>
      </c>
      <c r="CO10" s="62">
        <f>'2022'!CT3</f>
        <v>40</v>
      </c>
      <c r="CP10" s="62">
        <f>'2022'!CU3</f>
        <v>4.9000000000000004</v>
      </c>
      <c r="CQ10" s="62">
        <f>'2022'!CV3</f>
        <v>2.2000000000000002</v>
      </c>
      <c r="CR10" s="63">
        <f>'2022'!CW3</f>
        <v>97.8</v>
      </c>
      <c r="CS10" s="60">
        <f>'2022'!CX3</f>
        <v>502</v>
      </c>
      <c r="CT10" s="61">
        <f>'2022'!CY3</f>
        <v>1916</v>
      </c>
      <c r="CU10" s="61">
        <f>'2022'!CZ3</f>
        <v>43</v>
      </c>
      <c r="CV10" s="61">
        <f>'2022'!DA3</f>
        <v>33</v>
      </c>
      <c r="CW10" s="61">
        <f>'2022'!DB3</f>
        <v>3</v>
      </c>
      <c r="CX10" s="61">
        <f>'2022'!DC3</f>
        <v>17</v>
      </c>
      <c r="CY10" s="62">
        <f>'2022'!DD3</f>
        <v>0.98</v>
      </c>
      <c r="CZ10" s="62">
        <f>'2022'!DE3</f>
        <v>1.91</v>
      </c>
      <c r="DA10" s="62">
        <f>'2022'!DF3</f>
        <v>1.92</v>
      </c>
      <c r="DB10" s="62">
        <f>'2022'!DG3</f>
        <v>6.1</v>
      </c>
      <c r="DC10" s="62">
        <f>'2022'!DH3</f>
        <v>12</v>
      </c>
      <c r="DD10" s="62">
        <f>'2022'!DM3</f>
        <v>50</v>
      </c>
      <c r="DE10" s="62">
        <f>'2022'!DN3</f>
        <v>0</v>
      </c>
      <c r="DF10" s="62">
        <f>'2022'!DO3</f>
        <v>8.1999999999999993</v>
      </c>
      <c r="DG10" s="63">
        <f>'2022'!DP3</f>
        <v>91.8</v>
      </c>
      <c r="DH10" s="60">
        <f>'2022'!DQ3</f>
        <v>1084</v>
      </c>
      <c r="DI10" s="61">
        <f>'2022'!DR3</f>
        <v>3580</v>
      </c>
      <c r="DJ10" s="61">
        <f>'2022'!DS3</f>
        <v>119</v>
      </c>
      <c r="DK10" s="61">
        <f>'2022'!DT3</f>
        <v>88</v>
      </c>
      <c r="DL10" s="61">
        <f>'2022'!DU3</f>
        <v>7</v>
      </c>
      <c r="DM10" s="61">
        <f>'2022'!DV3</f>
        <v>21</v>
      </c>
      <c r="DN10" s="62">
        <f>'2022'!DW3</f>
        <v>0.68</v>
      </c>
      <c r="DO10" s="62">
        <f>'2022'!DX3</f>
        <v>3.26</v>
      </c>
      <c r="DP10" s="62">
        <f>'2022'!DY3</f>
        <v>3.52</v>
      </c>
      <c r="DQ10" s="62">
        <f>'2022'!DZ3</f>
        <v>5.2</v>
      </c>
      <c r="DR10" s="62">
        <f>'2022'!EA3</f>
        <v>9.1999999999999993</v>
      </c>
      <c r="DS10" s="62">
        <f>'2022'!EF3</f>
        <v>67.900000000000006</v>
      </c>
      <c r="DT10" s="62">
        <f>'2022'!EG3</f>
        <v>8.3000000000000007</v>
      </c>
      <c r="DU10" s="62">
        <f>'2022'!EH3</f>
        <v>86.2</v>
      </c>
      <c r="DV10" s="63">
        <f>'2022'!EI3</f>
        <v>12.6</v>
      </c>
    </row>
    <row r="11" spans="1:126" x14ac:dyDescent="0.2">
      <c r="A11" s="199">
        <f t="shared" si="0"/>
        <v>9</v>
      </c>
      <c r="B11" s="261">
        <f>'2018'!A3</f>
        <v>1</v>
      </c>
      <c r="C11" s="261">
        <v>2018</v>
      </c>
      <c r="D11" s="234" t="str">
        <f>'2018'!B3</f>
        <v>D.J. Moore</v>
      </c>
      <c r="E11" s="310" t="str" cm="1">
        <f t="array" ref="E11">_xlfn.IFS(F11&gt;12.5,"Cornerstone",AND(F11&gt;11.995,F11&lt;12.5),"Elite",AND(F11&gt;11,F11&lt;12.995),"Elite Upside",AND(F11&gt;=9.69,F11&lt;10.999),"Upside",AND(F11&gt;8.4,F11&lt;9.999),"Upside Lite",AND(F11&gt;7.25,F11&lt;8.999),"Outlier",AND(F11&gt;=6,F11&lt;7.25),"Outlier Lite",F11&lt;6.999,"Purgatory")</f>
        <v>Elite</v>
      </c>
      <c r="F11" s="313">
        <f>'2018'!C3</f>
        <v>12.217142857142857</v>
      </c>
      <c r="G11" s="313">
        <f t="shared" si="1"/>
        <v>97.3</v>
      </c>
      <c r="H11" s="313" t="str" cm="1">
        <f t="array" ref="H11">_xlfn.IFS(E11="Cornerstone","A++",E11="Elite","A+",E11="Elite Upside","A",E11="Upside","B",E11="Upside Lite","C",E11="Outlier","D+",E11="Outlier Lite","D-",E11="Purgatory","F")</f>
        <v>A+</v>
      </c>
      <c r="I11" s="314">
        <f t="shared" si="2"/>
        <v>2.0024768563886117</v>
      </c>
      <c r="J11" s="34" t="str">
        <f>'2018'!D3</f>
        <v>Maryland</v>
      </c>
      <c r="K11" s="200">
        <f>'2018'!E3</f>
        <v>2</v>
      </c>
      <c r="L11" s="318">
        <f>'2018'!F3</f>
        <v>35534</v>
      </c>
      <c r="M11" s="231">
        <f>'2018'!G3</f>
        <v>28.473972602739725</v>
      </c>
      <c r="N11" s="231" t="str">
        <f>'2018'!H3</f>
        <v>JR</v>
      </c>
      <c r="O11" s="231">
        <f>'2018'!I3</f>
        <v>21.046575342465754</v>
      </c>
      <c r="P11" s="231" t="str">
        <f>'2018'!J3</f>
        <v>Wide</v>
      </c>
      <c r="Q11" s="231" t="str">
        <f>'2018'!K3</f>
        <v>BALL HOG</v>
      </c>
      <c r="R11" s="231" t="str">
        <f>'2018'!L3</f>
        <v>Elite Earner</v>
      </c>
      <c r="S11" s="320">
        <f>'2018'!M3</f>
        <v>72</v>
      </c>
      <c r="T11" s="320">
        <f>'2018'!N3</f>
        <v>209</v>
      </c>
      <c r="U11" s="200">
        <f>'2018'!O3</f>
        <v>4.42</v>
      </c>
      <c r="V11" s="279">
        <f>'2018'!P3</f>
        <v>1</v>
      </c>
      <c r="W11" s="193">
        <f>'2018'!Q3</f>
        <v>0</v>
      </c>
      <c r="X11" s="194">
        <f>'2018'!R3</f>
        <v>0</v>
      </c>
      <c r="Y11" s="194">
        <f>'2018'!S3</f>
        <v>0.20172084130019122</v>
      </c>
      <c r="Z11" s="194">
        <f>'2018'!T3</f>
        <v>0.27492447129909364</v>
      </c>
      <c r="AA11" s="194">
        <f>'2018'!U3</f>
        <v>0.53247422680412371</v>
      </c>
      <c r="AB11" s="194">
        <f>'2018'!V3</f>
        <v>0.53247422680412371</v>
      </c>
      <c r="AC11" s="59">
        <f>'2018'!W3</f>
        <v>0.53247422680412371</v>
      </c>
      <c r="AD11" s="42">
        <f>'2018'!X3</f>
        <v>18.391780821917809</v>
      </c>
      <c r="AE11" s="183">
        <f>'2018'!Y3</f>
        <v>2.83</v>
      </c>
      <c r="AF11" s="183">
        <f>'2018'!Z3</f>
        <v>9.8000000000000007</v>
      </c>
      <c r="AG11" s="183">
        <f>'2018'!AA3</f>
        <v>13</v>
      </c>
      <c r="AH11" s="183">
        <f>'2018'!AB3</f>
        <v>0.47</v>
      </c>
      <c r="AI11" s="183">
        <f>'2018'!AC3</f>
        <v>3.25</v>
      </c>
      <c r="AJ11" s="288">
        <f>'2018'!AD3</f>
        <v>7.3969022265246848E-2</v>
      </c>
      <c r="AK11" s="288">
        <f>'2018'!AE3</f>
        <v>0.2876573088092933</v>
      </c>
      <c r="AL11" s="185">
        <f>'2018'!AF3</f>
        <v>0.08</v>
      </c>
      <c r="AM11" s="212">
        <f t="shared" si="3"/>
        <v>0.40700000000000003</v>
      </c>
      <c r="AN11" s="185">
        <f>'2018'!AG3</f>
        <v>0.83299999999999996</v>
      </c>
      <c r="AO11" s="185">
        <f>'2018'!AH3</f>
        <v>0.15299999999999997</v>
      </c>
      <c r="AP11" s="183">
        <f>'2018'!AI3</f>
        <v>109.51842874691263</v>
      </c>
      <c r="AQ11" s="186">
        <f>'2018'!AJ3</f>
        <v>106.18298754319183</v>
      </c>
      <c r="AR11" s="48">
        <f>'2018'!AK3</f>
        <v>10</v>
      </c>
      <c r="AS11" s="232">
        <f>'2018'!AL3</f>
        <v>10</v>
      </c>
      <c r="AT11" s="232">
        <f>'2018'!AM3</f>
        <v>5</v>
      </c>
      <c r="AU11" s="232">
        <f>'2018'!AN3</f>
        <v>7</v>
      </c>
      <c r="AV11" s="232">
        <f>'2018'!AO3</f>
        <v>9</v>
      </c>
      <c r="AW11" s="232">
        <f>'2018'!AP3</f>
        <v>7</v>
      </c>
      <c r="AX11" s="232">
        <f>'2018'!AQ3</f>
        <v>10</v>
      </c>
      <c r="AY11" s="233">
        <f>'2018'!AR3</f>
        <v>0</v>
      </c>
      <c r="AZ11" s="60">
        <f>'2018'!AS3</f>
        <v>0</v>
      </c>
      <c r="BA11" s="61">
        <f>'2018'!AT3</f>
        <v>23</v>
      </c>
      <c r="BB11" s="61">
        <f>'2018'!AU3</f>
        <v>0</v>
      </c>
      <c r="BC11" s="61">
        <f>'2018'!AV3</f>
        <v>0</v>
      </c>
      <c r="BD11" s="61">
        <f>'2018'!AW3</f>
        <v>0</v>
      </c>
      <c r="BE11" s="61">
        <f>'2018'!AX3</f>
        <v>0</v>
      </c>
      <c r="BF11" s="62">
        <f>'2018'!AY3</f>
        <v>0</v>
      </c>
      <c r="BG11" s="62">
        <f>'2018'!AZ3</f>
        <v>0</v>
      </c>
      <c r="BH11" s="62">
        <f>'2018'!BA3</f>
        <v>0</v>
      </c>
      <c r="BI11" s="62">
        <f>'2018'!BB3</f>
        <v>0</v>
      </c>
      <c r="BJ11" s="62">
        <f>'2018'!BC3</f>
        <v>0</v>
      </c>
      <c r="BK11" s="62">
        <f>'2018'!BD3</f>
        <v>0</v>
      </c>
      <c r="BL11" s="62">
        <f>'2018'!BE3</f>
        <v>0</v>
      </c>
      <c r="BM11" s="62">
        <f>'2018'!BF3</f>
        <v>0</v>
      </c>
      <c r="BN11" s="63">
        <f>'2018'!BG3</f>
        <v>0</v>
      </c>
      <c r="BO11" s="60">
        <f>'2018'!BH3</f>
        <v>0</v>
      </c>
      <c r="BP11" s="61">
        <f>'2018'!BI3</f>
        <v>23</v>
      </c>
      <c r="BQ11" s="61">
        <f>'2018'!BJ3</f>
        <v>0</v>
      </c>
      <c r="BR11" s="61">
        <f>'2018'!BK3</f>
        <v>0</v>
      </c>
      <c r="BS11" s="61">
        <f>'2018'!BL3</f>
        <v>0</v>
      </c>
      <c r="BT11" s="61">
        <f>'2018'!BM3</f>
        <v>0</v>
      </c>
      <c r="BU11" s="62">
        <f>'2018'!BN3</f>
        <v>0</v>
      </c>
      <c r="BV11" s="62">
        <f>'2018'!BO3</f>
        <v>0</v>
      </c>
      <c r="BW11" s="62">
        <f>'2018'!BP3</f>
        <v>0</v>
      </c>
      <c r="BX11" s="62">
        <f>'2018'!BQ3</f>
        <v>0</v>
      </c>
      <c r="BY11" s="62">
        <f>'2018'!BR3</f>
        <v>0</v>
      </c>
      <c r="BZ11" s="62">
        <f>'2018'!BS3</f>
        <v>0</v>
      </c>
      <c r="CA11" s="62">
        <f>'2018'!BT3</f>
        <v>0</v>
      </c>
      <c r="CB11" s="62">
        <f>'2018'!BU3</f>
        <v>0</v>
      </c>
      <c r="CC11" s="63">
        <f>'2018'!BV3</f>
        <v>0</v>
      </c>
      <c r="CD11" s="60">
        <f>'2018'!BW3</f>
        <v>422</v>
      </c>
      <c r="CE11" s="61">
        <f>'2018'!BX3</f>
        <v>2092</v>
      </c>
      <c r="CF11" s="61">
        <f>'2018'!BY3</f>
        <v>45</v>
      </c>
      <c r="CG11" s="61">
        <f>'2018'!BZ3</f>
        <v>25</v>
      </c>
      <c r="CH11" s="61">
        <f>'2018'!CA3</f>
        <v>3</v>
      </c>
      <c r="CI11" s="61">
        <f>'2018'!CB3</f>
        <v>15</v>
      </c>
      <c r="CJ11" s="62">
        <f>'2018'!CC3</f>
        <v>0</v>
      </c>
      <c r="CK11" s="62">
        <f>'2018'!CD3</f>
        <v>0</v>
      </c>
      <c r="CL11" s="62">
        <f>'2018'!CE3</f>
        <v>1.48</v>
      </c>
      <c r="CM11" s="62">
        <f>'2018'!CF3</f>
        <v>5.5</v>
      </c>
      <c r="CN11" s="62">
        <f>'2018'!CG3</f>
        <v>11.6</v>
      </c>
      <c r="CO11" s="62">
        <f>'2018'!CH3</f>
        <v>0</v>
      </c>
      <c r="CP11" s="62">
        <f>'2018'!CI3</f>
        <v>16.7</v>
      </c>
      <c r="CQ11" s="62">
        <f>'2018'!CJ3</f>
        <v>95.6</v>
      </c>
      <c r="CR11" s="63">
        <f>'2018'!CK3</f>
        <v>4</v>
      </c>
      <c r="CS11" s="60">
        <f>'2018'!CL3</f>
        <v>637</v>
      </c>
      <c r="CT11" s="61">
        <f>'2018'!CM3</f>
        <v>2317</v>
      </c>
      <c r="CU11" s="61">
        <f>'2018'!CN3</f>
        <v>77</v>
      </c>
      <c r="CV11" s="61">
        <f>'2018'!CO3</f>
        <v>41</v>
      </c>
      <c r="CW11" s="61">
        <f>'2018'!CP3</f>
        <v>6</v>
      </c>
      <c r="CX11" s="61">
        <f>'2018'!CQ3</f>
        <v>15</v>
      </c>
      <c r="CY11" s="62">
        <f>'2018'!CR3</f>
        <v>0.34</v>
      </c>
      <c r="CZ11" s="62">
        <f>'2018'!CS3</f>
        <v>1.86</v>
      </c>
      <c r="DA11" s="62">
        <f>'2018'!CT3</f>
        <v>1.75</v>
      </c>
      <c r="DB11" s="62">
        <f>'2018'!CU3</f>
        <v>9.8000000000000007</v>
      </c>
      <c r="DC11" s="62">
        <f>'2018'!CV3</f>
        <v>13</v>
      </c>
      <c r="DD11" s="62">
        <f>'2018'!CW3</f>
        <v>0</v>
      </c>
      <c r="DE11" s="62">
        <f>'2018'!CX3</f>
        <v>6.8</v>
      </c>
      <c r="DF11" s="62">
        <f>'2018'!CY3</f>
        <v>87.8</v>
      </c>
      <c r="DG11" s="63">
        <f>'2018'!CZ3</f>
        <v>11.2</v>
      </c>
      <c r="DH11" s="60">
        <f>'2018'!DA3</f>
        <v>1033</v>
      </c>
      <c r="DI11" s="61">
        <f>'2018'!DB3</f>
        <v>1940</v>
      </c>
      <c r="DJ11" s="61">
        <f>'2018'!DC3</f>
        <v>132</v>
      </c>
      <c r="DK11" s="61">
        <f>'2018'!DD3</f>
        <v>80</v>
      </c>
      <c r="DL11" s="61">
        <f>'2018'!DE3</f>
        <v>8</v>
      </c>
      <c r="DM11" s="61">
        <f>'2018'!DF3</f>
        <v>15</v>
      </c>
      <c r="DN11" s="62">
        <f>'2018'!DG3</f>
        <v>0.47</v>
      </c>
      <c r="DO11" s="62">
        <f>'2018'!DH3</f>
        <v>3.25</v>
      </c>
      <c r="DP11" s="62">
        <f>'2018'!DI3</f>
        <v>2.83</v>
      </c>
      <c r="DQ11" s="62">
        <f>'2018'!DJ3</f>
        <v>5.9</v>
      </c>
      <c r="DR11" s="62">
        <f>'2018'!DK3</f>
        <v>11.3</v>
      </c>
      <c r="DS11" s="62">
        <f>'2018'!DP3</f>
        <v>40.700000000000003</v>
      </c>
      <c r="DT11" s="62">
        <f>'2018'!DQ3</f>
        <v>8</v>
      </c>
      <c r="DU11" s="62">
        <f>'2018'!DR3</f>
        <v>78.8</v>
      </c>
      <c r="DV11" s="63">
        <f>'2018'!DS3</f>
        <v>19.399999999999999</v>
      </c>
    </row>
    <row r="12" spans="1:126" x14ac:dyDescent="0.2">
      <c r="A12" s="199">
        <f t="shared" si="0"/>
        <v>10</v>
      </c>
      <c r="B12" s="261">
        <f>'2019'!A3</f>
        <v>1</v>
      </c>
      <c r="C12" s="261">
        <v>2019</v>
      </c>
      <c r="D12" s="234" t="str">
        <f>'2019'!B3</f>
        <v>A.J. Brown</v>
      </c>
      <c r="E12" s="310" t="str" cm="1">
        <f t="array" ref="E12">_xlfn.IFS(F12&gt;12.5,"Cornerstone",AND(F12&gt;11.995,F12&lt;12.5),"Elite",AND(F12&gt;11,F12&lt;12.995),"Elite Upside",AND(F12&gt;=9.69,F12&lt;10.999),"Upside",AND(F12&gt;8.4,F12&lt;9.999),"Upside Lite",AND(F12&gt;7.25,F12&lt;8.999),"Outlier",AND(F12&gt;=6,F12&lt;7.25),"Outlier Lite",F12&lt;6.999,"Purgatory")</f>
        <v>Elite</v>
      </c>
      <c r="F12" s="313">
        <f>'2019'!C3</f>
        <v>12.177142857142858</v>
      </c>
      <c r="G12" s="313">
        <f t="shared" si="1"/>
        <v>97</v>
      </c>
      <c r="H12" s="313" t="str" cm="1">
        <f t="array" ref="H12">_xlfn.IFS(E12="Cornerstone","A++",E12="Elite","A+",E12="Elite Upside","A",E12="Upside","B",E12="Upside Lite","C",E12="Outlier","D+",E12="Outlier Lite","D-",E12="Purgatory","F")</f>
        <v>A+</v>
      </c>
      <c r="I12" s="314">
        <f t="shared" si="2"/>
        <v>1.9808085802340902</v>
      </c>
      <c r="J12" s="34" t="str">
        <f>'2019'!D3</f>
        <v>Ole Miss</v>
      </c>
      <c r="K12" s="200">
        <f>'2019'!E3</f>
        <v>1</v>
      </c>
      <c r="L12" s="318">
        <f>'2019'!F3</f>
        <v>35611</v>
      </c>
      <c r="M12" s="231">
        <f>'2019'!G3</f>
        <v>28.263013698630136</v>
      </c>
      <c r="N12" s="231" t="str">
        <f>'2019'!H3</f>
        <v>JR</v>
      </c>
      <c r="O12" s="231">
        <f>'2019'!I3</f>
        <v>21.832876712328765</v>
      </c>
      <c r="P12" s="231" t="str">
        <f>'2019'!J3</f>
        <v>Slot</v>
      </c>
      <c r="Q12" s="231" t="str">
        <f>'2019'!K3</f>
        <v>PROTO X</v>
      </c>
      <c r="R12" s="231" t="str">
        <f>'2019'!L3</f>
        <v>Poor Earner</v>
      </c>
      <c r="S12" s="320">
        <f>'2019'!M3</f>
        <v>73</v>
      </c>
      <c r="T12" s="320">
        <f>'2019'!N3</f>
        <v>226</v>
      </c>
      <c r="U12" s="200">
        <f>'2019'!O3</f>
        <v>4.45</v>
      </c>
      <c r="V12" s="279">
        <f>'2019'!P3</f>
        <v>2</v>
      </c>
      <c r="W12" s="193">
        <f>'2019'!Q3</f>
        <v>0</v>
      </c>
      <c r="X12" s="194">
        <f>'2019'!R3</f>
        <v>0</v>
      </c>
      <c r="Y12" s="194">
        <f>'2019'!S3</f>
        <v>0.10902355120402223</v>
      </c>
      <c r="Z12" s="194">
        <f>'2019'!T3</f>
        <v>0.35523978685612789</v>
      </c>
      <c r="AA12" s="194">
        <f>'2019'!U3</f>
        <v>0.38489295164782295</v>
      </c>
      <c r="AB12" s="194">
        <f>'2019'!V3</f>
        <v>0.38489295164782295</v>
      </c>
      <c r="AC12" s="59">
        <f>'2019'!W3</f>
        <v>0.38489295164782295</v>
      </c>
      <c r="AD12" s="42">
        <f>'2019'!X3</f>
        <v>20.183561643835617</v>
      </c>
      <c r="AE12" s="183">
        <f>'2019'!Y3</f>
        <v>3.19</v>
      </c>
      <c r="AF12" s="183">
        <f>'2019'!Z3</f>
        <v>8.6999999999999993</v>
      </c>
      <c r="AG12" s="183">
        <f>'2019'!AA3</f>
        <v>11.2</v>
      </c>
      <c r="AH12" s="183">
        <f>'2019'!AB3</f>
        <v>1.04</v>
      </c>
      <c r="AI12" s="183">
        <f>'2019'!AC3</f>
        <v>3.21</v>
      </c>
      <c r="AJ12" s="288">
        <f>'2019'!AD3</f>
        <v>3.7624999999999999E-2</v>
      </c>
      <c r="AK12" s="288">
        <f>'2019'!AE3</f>
        <v>0.17871875000000001</v>
      </c>
      <c r="AL12" s="185">
        <f>'2019'!AF3</f>
        <v>5.5999999999999994E-2</v>
      </c>
      <c r="AM12" s="212">
        <f t="shared" si="3"/>
        <v>0.4</v>
      </c>
      <c r="AN12" s="185">
        <f>'2019'!AG3</f>
        <v>0.20199999999999999</v>
      </c>
      <c r="AO12" s="185">
        <f>'2019'!AH3</f>
        <v>0.78200000000000003</v>
      </c>
      <c r="AP12" s="183">
        <f>'2019'!AI3</f>
        <v>115.26524849502903</v>
      </c>
      <c r="AQ12" s="186">
        <f>'2019'!AJ3</f>
        <v>114.09107506302435</v>
      </c>
      <c r="AR12" s="48">
        <f>'2019'!AK3</f>
        <v>10</v>
      </c>
      <c r="AS12" s="232">
        <f>'2019'!AL3</f>
        <v>6</v>
      </c>
      <c r="AT12" s="232">
        <f>'2019'!AM3</f>
        <v>6</v>
      </c>
      <c r="AU12" s="232">
        <f>'2019'!AN3</f>
        <v>6</v>
      </c>
      <c r="AV12" s="232">
        <f>'2019'!AO3</f>
        <v>9</v>
      </c>
      <c r="AW12" s="232">
        <f>'2019'!AP3</f>
        <v>9</v>
      </c>
      <c r="AX12" s="232">
        <f>'2019'!AQ3</f>
        <v>8</v>
      </c>
      <c r="AY12" s="233">
        <f>'2019'!AR3</f>
        <v>1</v>
      </c>
      <c r="AZ12" s="60">
        <f>'2019'!AS3</f>
        <v>0</v>
      </c>
      <c r="BA12" s="61">
        <f>'2019'!AT3</f>
        <v>3427</v>
      </c>
      <c r="BB12" s="61">
        <f>'2019'!AU3</f>
        <v>0</v>
      </c>
      <c r="BC12" s="61">
        <f>'2019'!AV3</f>
        <v>0</v>
      </c>
      <c r="BD12" s="61">
        <f>'2019'!AW3</f>
        <v>0</v>
      </c>
      <c r="BE12" s="61">
        <f>'2019'!AX3</f>
        <v>0</v>
      </c>
      <c r="BF12" s="62">
        <f>'2019'!AY3</f>
        <v>0</v>
      </c>
      <c r="BG12" s="62">
        <f>'2019'!AZ3</f>
        <v>0</v>
      </c>
      <c r="BH12" s="62">
        <f>'2019'!BA3</f>
        <v>0</v>
      </c>
      <c r="BI12" s="62">
        <f>'2019'!BB3</f>
        <v>0</v>
      </c>
      <c r="BJ12" s="62">
        <f>'2019'!BC3</f>
        <v>0</v>
      </c>
      <c r="BK12" s="62">
        <f>'2019'!BD3</f>
        <v>0</v>
      </c>
      <c r="BL12" s="62">
        <f>'2019'!BE3</f>
        <v>0</v>
      </c>
      <c r="BM12" s="62">
        <f>'2019'!BF3</f>
        <v>0</v>
      </c>
      <c r="BN12" s="63">
        <f>'2019'!BG3</f>
        <v>0</v>
      </c>
      <c r="BO12" s="60">
        <f>'2019'!BH3</f>
        <v>0</v>
      </c>
      <c r="BP12" s="61">
        <f>'2019'!BI3</f>
        <v>4351</v>
      </c>
      <c r="BQ12" s="61">
        <f>'2019'!BJ3</f>
        <v>0</v>
      </c>
      <c r="BR12" s="61">
        <f>'2019'!BK3</f>
        <v>0</v>
      </c>
      <c r="BS12" s="61">
        <f>'2019'!BL3</f>
        <v>0</v>
      </c>
      <c r="BT12" s="61">
        <f>'2019'!BM3</f>
        <v>0</v>
      </c>
      <c r="BU12" s="62">
        <f>'2019'!BN3</f>
        <v>0</v>
      </c>
      <c r="BV12" s="62">
        <f>'2019'!BO3</f>
        <v>0</v>
      </c>
      <c r="BW12" s="62">
        <f>'2019'!BP3</f>
        <v>0</v>
      </c>
      <c r="BX12" s="62">
        <f>'2019'!BQ3</f>
        <v>0</v>
      </c>
      <c r="BY12" s="62">
        <f>'2019'!BR3</f>
        <v>0</v>
      </c>
      <c r="BZ12" s="62">
        <f>'2019'!BS3</f>
        <v>0</v>
      </c>
      <c r="CA12" s="62">
        <f>'2019'!BT3</f>
        <v>0</v>
      </c>
      <c r="CB12" s="62">
        <f>'2019'!BU3</f>
        <v>0</v>
      </c>
      <c r="CC12" s="63">
        <f>'2019'!BV3</f>
        <v>0</v>
      </c>
      <c r="CD12" s="60">
        <f>'2019'!BW3</f>
        <v>412</v>
      </c>
      <c r="CE12" s="61">
        <f>'2019'!BX3</f>
        <v>3779</v>
      </c>
      <c r="CF12" s="61">
        <f>'2019'!BY3</f>
        <v>43</v>
      </c>
      <c r="CG12" s="61">
        <f>'2019'!BZ3</f>
        <v>29</v>
      </c>
      <c r="CH12" s="61">
        <f>'2019'!CA3</f>
        <v>2</v>
      </c>
      <c r="CI12" s="61">
        <f>'2019'!CB3</f>
        <v>27</v>
      </c>
      <c r="CJ12" s="62">
        <f>'2019'!CC3</f>
        <v>0.56000000000000005</v>
      </c>
      <c r="CK12" s="62">
        <f>'2019'!CD3</f>
        <v>0.92</v>
      </c>
      <c r="CL12" s="62">
        <f>'2019'!CE3</f>
        <v>2.19</v>
      </c>
      <c r="CM12" s="62">
        <f>'2019'!CF3</f>
        <v>6</v>
      </c>
      <c r="CN12" s="62">
        <f>'2019'!CG3</f>
        <v>11.7</v>
      </c>
      <c r="CO12" s="62">
        <f>'2019'!CH3</f>
        <v>0</v>
      </c>
      <c r="CP12" s="62">
        <f>'2019'!CI3</f>
        <v>6.5</v>
      </c>
      <c r="CQ12" s="62">
        <f>'2019'!CJ3</f>
        <v>95.4</v>
      </c>
      <c r="CR12" s="63">
        <f>'2019'!CK3</f>
        <v>4.5999999999999996</v>
      </c>
      <c r="CS12" s="60">
        <f>'2019'!CL3</f>
        <v>1400</v>
      </c>
      <c r="CT12" s="61">
        <f>'2019'!CM3</f>
        <v>3941</v>
      </c>
      <c r="CU12" s="61">
        <f>'2019'!CN3</f>
        <v>96</v>
      </c>
      <c r="CV12" s="61">
        <f>'2019'!CO3</f>
        <v>75</v>
      </c>
      <c r="CW12" s="61">
        <f>'2019'!CP3</f>
        <v>11</v>
      </c>
      <c r="CX12" s="61">
        <f>'2019'!CQ3</f>
        <v>28</v>
      </c>
      <c r="CY12" s="62">
        <f>'2019'!CR3</f>
        <v>1.04</v>
      </c>
      <c r="CZ12" s="62">
        <f>'2019'!CS3</f>
        <v>3.21</v>
      </c>
      <c r="DA12" s="62">
        <f>'2019'!CT3</f>
        <v>3.19</v>
      </c>
      <c r="DB12" s="62">
        <f>'2019'!CU3</f>
        <v>8.6999999999999993</v>
      </c>
      <c r="DC12" s="62">
        <f>'2019'!CV3</f>
        <v>9.4</v>
      </c>
      <c r="DD12" s="62">
        <f>'2019'!DA3</f>
        <v>68.8</v>
      </c>
      <c r="DE12" s="62">
        <f>'2019'!DB3</f>
        <v>8.5</v>
      </c>
      <c r="DF12" s="62">
        <f>'2019'!DC3</f>
        <v>0</v>
      </c>
      <c r="DG12" s="63">
        <f>'2019'!DD3</f>
        <v>97.8</v>
      </c>
      <c r="DH12" s="60">
        <f>'2019'!DE3</f>
        <v>1600</v>
      </c>
      <c r="DI12" s="61">
        <f>'2019'!DF3</f>
        <v>4157</v>
      </c>
      <c r="DJ12" s="61">
        <f>'2019'!DG3</f>
        <v>115</v>
      </c>
      <c r="DK12" s="61">
        <f>'2019'!DH3</f>
        <v>84</v>
      </c>
      <c r="DL12" s="61">
        <f>'2019'!DI3</f>
        <v>6</v>
      </c>
      <c r="DM12" s="61">
        <f>'2019'!DJ3</f>
        <v>21</v>
      </c>
      <c r="DN12" s="62">
        <f>'2019'!DK3</f>
        <v>0.71</v>
      </c>
      <c r="DO12" s="62">
        <f>'2019'!DL3</f>
        <v>3.08</v>
      </c>
      <c r="DP12" s="62">
        <f>'2019'!DM3</f>
        <v>3.01</v>
      </c>
      <c r="DQ12" s="62">
        <f>'2019'!DN3</f>
        <v>7.1</v>
      </c>
      <c r="DR12" s="62">
        <f>'2019'!DO3</f>
        <v>11.2</v>
      </c>
      <c r="DS12" s="62">
        <f>'2019'!DT3</f>
        <v>40</v>
      </c>
      <c r="DT12" s="62">
        <f>'2019'!DU3</f>
        <v>5.6</v>
      </c>
      <c r="DU12" s="62">
        <f>'2019'!DV3</f>
        <v>40.4</v>
      </c>
      <c r="DV12" s="63">
        <f>'2019'!DW3</f>
        <v>58.6</v>
      </c>
    </row>
    <row r="13" spans="1:126" x14ac:dyDescent="0.2">
      <c r="A13" s="199">
        <f t="shared" si="0"/>
        <v>11</v>
      </c>
      <c r="B13" s="261">
        <f>'2022'!A4</f>
        <v>2</v>
      </c>
      <c r="C13" s="261">
        <v>2022</v>
      </c>
      <c r="D13" s="234" t="str">
        <f>'2022'!B4</f>
        <v>Garrett Wilson</v>
      </c>
      <c r="E13" s="310" t="str" cm="1">
        <f t="array" ref="E13">_xlfn.IFS(F13&gt;12.5,"Cornerstone",AND(F13&gt;11.995,F13&lt;12.5),"Elite",AND(F13&gt;11,F13&lt;12.995),"Elite Upside",AND(F13&gt;=9.69,F13&lt;10.999),"Upside",AND(F13&gt;8.4,F13&lt;9.999),"Upside Lite",AND(F13&gt;7.25,F13&lt;8.999),"Outlier",AND(F13&gt;=6,F13&lt;7.25),"Outlier Lite",F13&lt;6.999,"Purgatory")</f>
        <v>Elite</v>
      </c>
      <c r="F13" s="313">
        <f>'2022'!C4</f>
        <v>12.022857142857143</v>
      </c>
      <c r="G13" s="313">
        <f t="shared" si="1"/>
        <v>96.7</v>
      </c>
      <c r="H13" s="313" t="str" cm="1">
        <f t="array" ref="H13">_xlfn.IFS(E13="Cornerstone","A++",E13="Elite","A+",E13="Elite Upside","A",E13="Upside","B",E13="Upside Lite","C",E13="Outlier","D+",E13="Outlier Lite","D-",E13="Purgatory","F")</f>
        <v>A+</v>
      </c>
      <c r="I13" s="314">
        <f t="shared" si="2"/>
        <v>1.8972309436380768</v>
      </c>
      <c r="J13" s="34" t="str">
        <f>'2022'!D4</f>
        <v>Ohio State</v>
      </c>
      <c r="K13" s="200">
        <f>'2022'!E4</f>
        <v>2</v>
      </c>
      <c r="L13" s="318">
        <f>'2022'!F4</f>
        <v>36729</v>
      </c>
      <c r="M13" s="231">
        <f>'2022'!G4</f>
        <v>25.2</v>
      </c>
      <c r="N13" s="231" t="str">
        <f>'2022'!H4</f>
        <v>JR</v>
      </c>
      <c r="O13" s="231">
        <f>'2022'!I4</f>
        <v>21.780821917808218</v>
      </c>
      <c r="P13" s="231" t="str">
        <f>'2022'!J4</f>
        <v>Hybrid</v>
      </c>
      <c r="Q13" s="231" t="str">
        <f>'2022'!K4</f>
        <v>BALL HOG</v>
      </c>
      <c r="R13" s="231" t="str">
        <f>'2022'!L4</f>
        <v>Elite Separator</v>
      </c>
      <c r="S13" s="320">
        <f>'2022'!M4</f>
        <v>72</v>
      </c>
      <c r="T13" s="320">
        <f>'2022'!N4</f>
        <v>183</v>
      </c>
      <c r="U13" s="200">
        <f>'2022'!O4</f>
        <v>4.38</v>
      </c>
      <c r="V13" s="279">
        <f>'2022'!P4</f>
        <v>1</v>
      </c>
      <c r="W13" s="193">
        <f>'2022'!Q4</f>
        <v>0</v>
      </c>
      <c r="X13" s="194">
        <f>'2022'!R4</f>
        <v>0</v>
      </c>
      <c r="Y13" s="194">
        <f>'2022'!S4</f>
        <v>0.17155266015200868</v>
      </c>
      <c r="Z13" s="194">
        <f>'2022'!T4</f>
        <v>0.42857142857142855</v>
      </c>
      <c r="AA13" s="194">
        <f>'2022'!U4</f>
        <v>0.25403877221324717</v>
      </c>
      <c r="AB13" s="194">
        <f>'2022'!V4</f>
        <v>0.34130510039233786</v>
      </c>
      <c r="AC13" s="59">
        <f>'2022'!W4</f>
        <v>0.34130510039233786</v>
      </c>
      <c r="AD13" s="42">
        <f>'2022'!X4</f>
        <v>20.136986301369863</v>
      </c>
      <c r="AE13" s="183">
        <f>'2022'!Y4</f>
        <v>3.86</v>
      </c>
      <c r="AF13" s="183">
        <f>'2022'!Z4</f>
        <v>6</v>
      </c>
      <c r="AG13" s="183">
        <f>'2022'!AA4</f>
        <v>13.4</v>
      </c>
      <c r="AH13" s="183">
        <f>'2022'!AB4</f>
        <v>0.97</v>
      </c>
      <c r="AI13" s="183">
        <f>'2022'!AC4</f>
        <v>3.21</v>
      </c>
      <c r="AJ13" s="288">
        <f>'2022'!AD4</f>
        <v>3.100158982511924E-2</v>
      </c>
      <c r="AK13" s="288">
        <f>'2022'!AE4</f>
        <v>0.21224165341812401</v>
      </c>
      <c r="AL13" s="185">
        <f>'2022'!AF4</f>
        <v>7.9000000000000001E-2</v>
      </c>
      <c r="AM13" s="212">
        <f t="shared" si="3"/>
        <v>0.61499999999999999</v>
      </c>
      <c r="AN13" s="185">
        <f>'2022'!AG4</f>
        <v>0.5475000000000001</v>
      </c>
      <c r="AO13" s="185">
        <f>'2022'!AH4</f>
        <v>0.45250000000000007</v>
      </c>
      <c r="AP13" s="183">
        <f>'2022'!AI4</f>
        <v>99.445387271488897</v>
      </c>
      <c r="AQ13" s="186">
        <f>'2022'!AJ4</f>
        <v>96.416725830483273</v>
      </c>
      <c r="AR13" s="48">
        <f>'2022'!AK4</f>
        <v>9</v>
      </c>
      <c r="AS13" s="232">
        <f>'2022'!AL4</f>
        <v>6</v>
      </c>
      <c r="AT13" s="232">
        <f>'2022'!AM4</f>
        <v>7</v>
      </c>
      <c r="AU13" s="232">
        <f>'2022'!AN4</f>
        <v>5</v>
      </c>
      <c r="AV13" s="232">
        <f>'2022'!AO4</f>
        <v>9</v>
      </c>
      <c r="AW13" s="232">
        <f>'2022'!AP4</f>
        <v>6</v>
      </c>
      <c r="AX13" s="232">
        <f>'2022'!AQ4</f>
        <v>10</v>
      </c>
      <c r="AY13" s="233">
        <f>'2022'!AR4</f>
        <v>1</v>
      </c>
      <c r="AZ13" s="60">
        <f>'2022'!AS4</f>
        <v>0</v>
      </c>
      <c r="BA13" s="61">
        <f>'2022'!AT4</f>
        <v>3679</v>
      </c>
      <c r="BB13" s="61">
        <f>'2022'!AU4</f>
        <v>0</v>
      </c>
      <c r="BC13" s="61">
        <f>'2022'!AV4</f>
        <v>0</v>
      </c>
      <c r="BD13" s="61">
        <f>'2022'!AW4</f>
        <v>0</v>
      </c>
      <c r="BE13" s="61">
        <f>'2022'!AX4</f>
        <v>0</v>
      </c>
      <c r="BF13" s="62">
        <f>'2022'!AY4</f>
        <v>0</v>
      </c>
      <c r="BG13" s="62">
        <f>'2022'!AZ4</f>
        <v>0</v>
      </c>
      <c r="BH13" s="62">
        <f>'2022'!BA4</f>
        <v>0</v>
      </c>
      <c r="BI13" s="62">
        <f>'2022'!BB4</f>
        <v>0</v>
      </c>
      <c r="BJ13" s="62">
        <f>'2022'!BC4</f>
        <v>0</v>
      </c>
      <c r="BK13" s="62">
        <f>'2022'!BH4</f>
        <v>0</v>
      </c>
      <c r="BL13" s="62">
        <f>'2022'!BI4</f>
        <v>0</v>
      </c>
      <c r="BM13" s="62">
        <f>'2022'!BJ4</f>
        <v>0</v>
      </c>
      <c r="BN13" s="63">
        <f>'2022'!BK4</f>
        <v>0</v>
      </c>
      <c r="BO13" s="60">
        <f>'2022'!BL4</f>
        <v>0</v>
      </c>
      <c r="BP13" s="61">
        <f>'2022'!BM4</f>
        <v>5100</v>
      </c>
      <c r="BQ13" s="61">
        <f>'2022'!BN4</f>
        <v>0</v>
      </c>
      <c r="BR13" s="61">
        <f>'2022'!BO4</f>
        <v>0</v>
      </c>
      <c r="BS13" s="61">
        <f>'2022'!BP4</f>
        <v>0</v>
      </c>
      <c r="BT13" s="61">
        <f>'2022'!BQ4</f>
        <v>0</v>
      </c>
      <c r="BU13" s="62">
        <f>'2022'!BR4</f>
        <v>0</v>
      </c>
      <c r="BV13" s="62">
        <f>'2022'!BS4</f>
        <v>0</v>
      </c>
      <c r="BW13" s="62">
        <f>'2022'!BT4</f>
        <v>0</v>
      </c>
      <c r="BX13" s="62">
        <f>'2022'!BU4</f>
        <v>0</v>
      </c>
      <c r="BY13" s="62">
        <f>'2022'!BV4</f>
        <v>0</v>
      </c>
      <c r="BZ13" s="62">
        <f>'2022'!CA4</f>
        <v>0</v>
      </c>
      <c r="CA13" s="62">
        <f>'2022'!CB4</f>
        <v>0</v>
      </c>
      <c r="CB13" s="62">
        <f>'2022'!CC4</f>
        <v>0</v>
      </c>
      <c r="CC13" s="63">
        <f>'2022'!CD4</f>
        <v>0</v>
      </c>
      <c r="CD13" s="60">
        <f>'2022'!CE4</f>
        <v>632</v>
      </c>
      <c r="CE13" s="61">
        <f>'2022'!CF4</f>
        <v>3684</v>
      </c>
      <c r="CF13" s="61">
        <f>'2022'!CG4</f>
        <v>42</v>
      </c>
      <c r="CG13" s="61">
        <f>'2022'!CH4</f>
        <v>30</v>
      </c>
      <c r="CH13" s="61">
        <f>'2022'!CI4</f>
        <v>5</v>
      </c>
      <c r="CI13" s="61">
        <f>'2022'!CJ4</f>
        <v>48</v>
      </c>
      <c r="CJ13" s="62">
        <f>'2022'!CK4</f>
        <v>0.57999999999999996</v>
      </c>
      <c r="CK13" s="62">
        <f>'2022'!CL4</f>
        <v>1.1399999999999999</v>
      </c>
      <c r="CL13" s="62">
        <f>'2022'!CM4</f>
        <v>2.0699999999999998</v>
      </c>
      <c r="CM13" s="62">
        <f>'2022'!CN4</f>
        <v>5.2</v>
      </c>
      <c r="CN13" s="62">
        <f>'2022'!CO4</f>
        <v>12.5</v>
      </c>
      <c r="CO13" s="62">
        <f>'2022'!CT4</f>
        <v>45.5</v>
      </c>
      <c r="CP13" s="62">
        <f>'2022'!CU4</f>
        <v>3.2</v>
      </c>
      <c r="CQ13" s="62">
        <f>'2022'!CV4</f>
        <v>91.7</v>
      </c>
      <c r="CR13" s="63">
        <f>'2022'!CW4</f>
        <v>8.3000000000000007</v>
      </c>
      <c r="CS13" s="60">
        <f>'2022'!CX4</f>
        <v>900</v>
      </c>
      <c r="CT13" s="61">
        <f>'2022'!CY4</f>
        <v>2100</v>
      </c>
      <c r="CU13" s="61">
        <f>'2022'!CZ4</f>
        <v>58</v>
      </c>
      <c r="CV13" s="61">
        <f>'2022'!DA4</f>
        <v>43</v>
      </c>
      <c r="CW13" s="61">
        <f>'2022'!DB4</f>
        <v>6</v>
      </c>
      <c r="CX13" s="61">
        <f>'2022'!DC4</f>
        <v>22</v>
      </c>
      <c r="CY13" s="62">
        <f>'2022'!DD4</f>
        <v>0.97</v>
      </c>
      <c r="CZ13" s="62">
        <f>'2022'!DE4</f>
        <v>3.21</v>
      </c>
      <c r="DA13" s="62">
        <f>'2022'!DF4</f>
        <v>3.86</v>
      </c>
      <c r="DB13" s="62">
        <f>'2022'!DG4</f>
        <v>5.4</v>
      </c>
      <c r="DC13" s="62">
        <f>'2022'!DH4</f>
        <v>13.4</v>
      </c>
      <c r="DD13" s="62">
        <f>'2022'!DM4</f>
        <v>33.299999999999997</v>
      </c>
      <c r="DE13" s="62">
        <f>'2022'!DN4</f>
        <v>8.5</v>
      </c>
      <c r="DF13" s="62">
        <f>'2022'!DO4</f>
        <v>26.6</v>
      </c>
      <c r="DG13" s="63">
        <f>'2022'!DP4</f>
        <v>73.400000000000006</v>
      </c>
      <c r="DH13" s="60">
        <f>'2022'!DQ4</f>
        <v>1258</v>
      </c>
      <c r="DI13" s="61">
        <f>'2022'!DR4</f>
        <v>4952</v>
      </c>
      <c r="DJ13" s="61">
        <f>'2022'!DS4</f>
        <v>102</v>
      </c>
      <c r="DK13" s="61">
        <f>'2022'!DT4</f>
        <v>70</v>
      </c>
      <c r="DL13" s="61">
        <f>'2022'!DU4</f>
        <v>12</v>
      </c>
      <c r="DM13" s="61">
        <f>'2022'!DV4</f>
        <v>46</v>
      </c>
      <c r="DN13" s="62">
        <f>'2022'!DW4</f>
        <v>0.86</v>
      </c>
      <c r="DO13" s="62">
        <f>'2022'!DX4</f>
        <v>2.69</v>
      </c>
      <c r="DP13" s="62">
        <f>'2022'!DY4</f>
        <v>3</v>
      </c>
      <c r="DQ13" s="62">
        <f>'2022'!DZ4</f>
        <v>6</v>
      </c>
      <c r="DR13" s="62">
        <f>'2022'!EA4</f>
        <v>11.6</v>
      </c>
      <c r="DS13" s="62">
        <f>'2022'!EF4</f>
        <v>61.5</v>
      </c>
      <c r="DT13" s="62">
        <f>'2022'!EG4</f>
        <v>7.9</v>
      </c>
      <c r="DU13" s="62">
        <f>'2022'!EH4</f>
        <v>82.9</v>
      </c>
      <c r="DV13" s="63">
        <f>'2022'!EI4</f>
        <v>17.100000000000001</v>
      </c>
    </row>
    <row r="14" spans="1:126" x14ac:dyDescent="0.2">
      <c r="A14" s="199">
        <f t="shared" si="0"/>
        <v>12</v>
      </c>
      <c r="B14" s="261">
        <f>'2021'!A4</f>
        <v>2</v>
      </c>
      <c r="C14" s="261">
        <v>2021</v>
      </c>
      <c r="D14" s="234" t="str">
        <f>'2021'!B4</f>
        <v>Jaylen Waddle</v>
      </c>
      <c r="E14" s="310" t="str" cm="1">
        <f t="array" ref="E14">_xlfn.IFS(F14&gt;12.5,"Cornerstone",AND(F14&gt;11.995,F14&lt;12.5),"Elite",AND(F14&gt;11,F14&lt;12.995),"Elite Upside",AND(F14&gt;=9.69,F14&lt;10.999),"Upside",AND(F14&gt;8.4,F14&lt;9.999),"Upside Lite",AND(F14&gt;7.25,F14&lt;8.999),"Outlier",AND(F14&gt;=6,F14&lt;7.25),"Outlier Lite",F14&lt;6.999,"Purgatory")</f>
        <v>Elite Upside</v>
      </c>
      <c r="F14" s="313">
        <f>'2021'!C4</f>
        <v>11.957142857142857</v>
      </c>
      <c r="G14" s="313">
        <f t="shared" si="1"/>
        <v>96.399999999999991</v>
      </c>
      <c r="H14" s="313" t="str" cm="1">
        <f t="array" ref="H14">_xlfn.IFS(E14="Cornerstone","A++",E14="Elite","A+",E14="Elite Upside","A",E14="Upside","B",E14="Upside Lite","C",E14="Outlier","D+",E14="Outlier Lite","D-",E14="Purgatory","F")</f>
        <v>A</v>
      </c>
      <c r="I14" s="314">
        <f t="shared" si="2"/>
        <v>1.8616330613842191</v>
      </c>
      <c r="J14" s="34" t="str">
        <f>'2021'!D4</f>
        <v>Alabama</v>
      </c>
      <c r="K14" s="200">
        <f>'2021'!E4</f>
        <v>1</v>
      </c>
      <c r="L14" s="318">
        <f>'2021'!F4</f>
        <v>36124</v>
      </c>
      <c r="M14" s="231">
        <f>'2021'!G4</f>
        <v>26.857534246575341</v>
      </c>
      <c r="N14" s="231" t="str">
        <f>'2021'!H4</f>
        <v>JR</v>
      </c>
      <c r="O14" s="231">
        <f>'2021'!I4</f>
        <v>22.44109589041096</v>
      </c>
      <c r="P14" s="231" t="str">
        <f>'2021'!J4</f>
        <v>Slot</v>
      </c>
      <c r="Q14" s="231" t="str">
        <f>'2021'!K4</f>
        <v>RAT</v>
      </c>
      <c r="R14" s="231" t="str">
        <f>'2021'!L4</f>
        <v>Elite Separator</v>
      </c>
      <c r="S14" s="320">
        <f>'2021'!M4</f>
        <v>69.5</v>
      </c>
      <c r="T14" s="320">
        <f>'2021'!N4</f>
        <v>180</v>
      </c>
      <c r="U14" s="200">
        <f>'2021'!O4</f>
        <v>4.37</v>
      </c>
      <c r="V14" s="279">
        <f>'2021'!P4</f>
        <v>1</v>
      </c>
      <c r="W14" s="193">
        <f>'2021'!Q4</f>
        <v>0</v>
      </c>
      <c r="X14" s="194">
        <f>'2021'!R4</f>
        <v>0</v>
      </c>
      <c r="Y14" s="194">
        <f>'2021'!S4</f>
        <v>0.17470127729707458</v>
      </c>
      <c r="Z14" s="194">
        <f>'2021'!T4</f>
        <v>0.12588230004945378</v>
      </c>
      <c r="AA14" s="194">
        <f>'2021'!U4</f>
        <v>0.27498604131769966</v>
      </c>
      <c r="AB14" s="194">
        <f>'2021'!V4</f>
        <v>0.27498604131769966</v>
      </c>
      <c r="AC14" s="59">
        <f>'2021'!W4</f>
        <v>0.27498604131769966</v>
      </c>
      <c r="AD14" s="42">
        <f>'2021'!X4</f>
        <v>21.794520547945204</v>
      </c>
      <c r="AE14" s="183">
        <f>'2021'!Y4</f>
        <v>4.68</v>
      </c>
      <c r="AF14" s="183">
        <f>'2021'!Z4</f>
        <v>12.2</v>
      </c>
      <c r="AG14" s="183">
        <f>'2021'!AA4</f>
        <v>11.7</v>
      </c>
      <c r="AH14" s="183">
        <f>'2021'!AB4</f>
        <v>1.37</v>
      </c>
      <c r="AI14" s="183">
        <f>'2021'!AC4</f>
        <v>2.88</v>
      </c>
      <c r="AJ14" s="288">
        <f>'2021'!AD4</f>
        <v>3.16751269035533E-2</v>
      </c>
      <c r="AK14" s="288">
        <f>'2021'!AE4</f>
        <v>0.22172588832487308</v>
      </c>
      <c r="AL14" s="185">
        <f>'2021'!AF4</f>
        <v>3.4000000000000002E-2</v>
      </c>
      <c r="AM14" s="212">
        <f t="shared" si="3"/>
        <v>1</v>
      </c>
      <c r="AN14" s="185">
        <f>'2021'!AG4</f>
        <v>0.1915</v>
      </c>
      <c r="AO14" s="185">
        <f>'2021'!AH4</f>
        <v>0.79049999999999998</v>
      </c>
      <c r="AP14" s="183">
        <f>'2021'!AI4</f>
        <v>98.713545981409325</v>
      </c>
      <c r="AQ14" s="186">
        <f>'2021'!AJ4</f>
        <v>90.765948662021003</v>
      </c>
      <c r="AR14" s="48">
        <f>'2021'!AK4</f>
        <v>7</v>
      </c>
      <c r="AS14" s="232">
        <f>'2021'!AL4</f>
        <v>3</v>
      </c>
      <c r="AT14" s="232">
        <f>'2021'!AM4</f>
        <v>9</v>
      </c>
      <c r="AU14" s="232">
        <f>'2021'!AN4</f>
        <v>10</v>
      </c>
      <c r="AV14" s="232">
        <f>'2021'!AO4</f>
        <v>9</v>
      </c>
      <c r="AW14" s="232">
        <f>'2021'!AP4</f>
        <v>5</v>
      </c>
      <c r="AX14" s="232">
        <f>'2021'!AQ4</f>
        <v>10</v>
      </c>
      <c r="AY14" s="233">
        <f>'2021'!AR4</f>
        <v>1</v>
      </c>
      <c r="AZ14" s="60">
        <f>'2021'!AS4</f>
        <v>0</v>
      </c>
      <c r="BA14" s="61">
        <f>'2021'!AT4</f>
        <v>3154</v>
      </c>
      <c r="BB14" s="61">
        <f>'2021'!AU4</f>
        <v>0</v>
      </c>
      <c r="BC14" s="61">
        <f>'2021'!AV4</f>
        <v>0</v>
      </c>
      <c r="BD14" s="61">
        <f>'2021'!AW4</f>
        <v>0</v>
      </c>
      <c r="BE14" s="61">
        <f>'2021'!AX4</f>
        <v>0</v>
      </c>
      <c r="BF14" s="62">
        <f>'2021'!AY4</f>
        <v>0</v>
      </c>
      <c r="BG14" s="62">
        <f>'2021'!AZ4</f>
        <v>0</v>
      </c>
      <c r="BH14" s="62">
        <f>'2021'!BA4</f>
        <v>0</v>
      </c>
      <c r="BI14" s="62">
        <f>'2021'!BB4</f>
        <v>0</v>
      </c>
      <c r="BJ14" s="62">
        <f>'2021'!BC4</f>
        <v>0</v>
      </c>
      <c r="BK14" s="62">
        <f>'2021'!BD4</f>
        <v>0</v>
      </c>
      <c r="BL14" s="62">
        <f>'2021'!BE4</f>
        <v>0</v>
      </c>
      <c r="BM14" s="62">
        <f>'2021'!BF4</f>
        <v>0</v>
      </c>
      <c r="BN14" s="63">
        <f>'2021'!BG4</f>
        <v>0</v>
      </c>
      <c r="BO14" s="60">
        <f>'2021'!BH4</f>
        <v>0</v>
      </c>
      <c r="BP14" s="61">
        <f>'2021'!BI4</f>
        <v>2708</v>
      </c>
      <c r="BQ14" s="61">
        <f>'2021'!BJ4</f>
        <v>0</v>
      </c>
      <c r="BR14" s="61">
        <f>'2021'!BK4</f>
        <v>0</v>
      </c>
      <c r="BS14" s="61">
        <f>'2021'!BL4</f>
        <v>0</v>
      </c>
      <c r="BT14" s="61">
        <f>'2021'!BM4</f>
        <v>0</v>
      </c>
      <c r="BU14" s="62">
        <f>'2021'!BN4</f>
        <v>0</v>
      </c>
      <c r="BV14" s="62">
        <f>'2021'!BO4</f>
        <v>0</v>
      </c>
      <c r="BW14" s="62">
        <f>'2021'!BP4</f>
        <v>0</v>
      </c>
      <c r="BX14" s="62">
        <f>'2021'!BQ4</f>
        <v>0</v>
      </c>
      <c r="BY14" s="62">
        <f>'2021'!BR4</f>
        <v>0</v>
      </c>
      <c r="BZ14" s="62">
        <f>'2021'!BW4</f>
        <v>0</v>
      </c>
      <c r="CA14" s="62">
        <f>'2021'!BX4</f>
        <v>0</v>
      </c>
      <c r="CB14" s="62">
        <f>'2021'!BY4</f>
        <v>0</v>
      </c>
      <c r="CC14" s="63">
        <f>'2021'!BZ4</f>
        <v>0</v>
      </c>
      <c r="CD14" s="60">
        <f>'2021'!CA4</f>
        <v>848</v>
      </c>
      <c r="CE14" s="61">
        <f>'2021'!CB4</f>
        <v>4854</v>
      </c>
      <c r="CF14" s="61">
        <f>'2021'!CC4</f>
        <v>60</v>
      </c>
      <c r="CG14" s="61">
        <f>'2021'!CD4</f>
        <v>45</v>
      </c>
      <c r="CH14" s="61">
        <f>'2021'!CE4</f>
        <v>7</v>
      </c>
      <c r="CI14" s="61">
        <f>'2021'!CF4</f>
        <v>52</v>
      </c>
      <c r="CJ14" s="62">
        <f>'2021'!CG4</f>
        <v>1.1599999999999999</v>
      </c>
      <c r="CK14" s="62">
        <f>'2021'!CH4</f>
        <v>1.94</v>
      </c>
      <c r="CL14" s="62">
        <f>'2021'!CI4</f>
        <v>3.67</v>
      </c>
      <c r="CM14" s="62">
        <f>'2021'!CJ4</f>
        <v>8.1999999999999993</v>
      </c>
      <c r="CN14" s="62">
        <f>'2021'!CK4</f>
        <v>11.7</v>
      </c>
      <c r="CO14" s="62">
        <f>'2021'!CP4</f>
        <v>57.1</v>
      </c>
      <c r="CP14" s="62">
        <f>'2021'!CQ4</f>
        <v>4.3</v>
      </c>
      <c r="CQ14" s="62">
        <f>'2021'!CR4</f>
        <v>27.6</v>
      </c>
      <c r="CR14" s="63">
        <f>'2021'!CS4</f>
        <v>72</v>
      </c>
      <c r="CS14" s="60">
        <f>'2021'!CT4</f>
        <v>560</v>
      </c>
      <c r="CT14" s="61">
        <f>'2021'!CU4</f>
        <v>4448.5999999999995</v>
      </c>
      <c r="CU14" s="61">
        <f>'2021'!CV4</f>
        <v>40</v>
      </c>
      <c r="CV14" s="61">
        <f>'2021'!CW4</f>
        <v>33</v>
      </c>
      <c r="CW14" s="61">
        <f>'2021'!CX4</f>
        <v>6</v>
      </c>
      <c r="CX14" s="61">
        <f>'2021'!CY4</f>
        <v>49</v>
      </c>
      <c r="CY14" s="62">
        <f>'2021'!CZ4</f>
        <v>1.1000000000000001</v>
      </c>
      <c r="CZ14" s="62">
        <f>'2021'!DA4</f>
        <v>1.38</v>
      </c>
      <c r="DA14" s="62">
        <f>'2021'!DB4</f>
        <v>3.18</v>
      </c>
      <c r="DB14" s="62">
        <f>'2021'!DC4</f>
        <v>12.2</v>
      </c>
      <c r="DC14" s="62">
        <f>'2021'!DD4</f>
        <v>5.9</v>
      </c>
      <c r="DD14" s="62">
        <f>'2021'!DI4</f>
        <v>50</v>
      </c>
      <c r="DE14" s="62">
        <f>'2021'!DJ4</f>
        <v>10.8</v>
      </c>
      <c r="DF14" s="62">
        <f>'2021'!DK4</f>
        <v>8.5</v>
      </c>
      <c r="DG14" s="63">
        <f>'2021'!DL4</f>
        <v>90</v>
      </c>
      <c r="DH14" s="60">
        <f>'2021'!DM4</f>
        <v>591</v>
      </c>
      <c r="DI14" s="61">
        <f>'2021'!DN4</f>
        <v>2149.1999999999998</v>
      </c>
      <c r="DJ14" s="61">
        <f>'2021'!DO4</f>
        <v>32</v>
      </c>
      <c r="DK14" s="61">
        <f>'2021'!DP4</f>
        <v>28</v>
      </c>
      <c r="DL14" s="61">
        <f>'2021'!DQ4</f>
        <v>4</v>
      </c>
      <c r="DM14" s="61">
        <f>'2021'!DR4</f>
        <v>42</v>
      </c>
      <c r="DN14" s="62">
        <f>'2021'!DS4</f>
        <v>1.37</v>
      </c>
      <c r="DO14" s="62">
        <f>'2021'!DT4</f>
        <v>2.88</v>
      </c>
      <c r="DP14" s="62">
        <f>'2021'!DU4</f>
        <v>4.68</v>
      </c>
      <c r="DQ14" s="62">
        <f>'2021'!DV4</f>
        <v>10.7</v>
      </c>
      <c r="DR14" s="62">
        <f>'2021'!DW4</f>
        <v>11.7</v>
      </c>
      <c r="DS14" s="62">
        <f>'2021'!EB4</f>
        <v>100</v>
      </c>
      <c r="DT14" s="62">
        <f>'2021'!EC4</f>
        <v>3.4</v>
      </c>
      <c r="DU14" s="62">
        <f>'2021'!ED4</f>
        <v>29.8</v>
      </c>
      <c r="DV14" s="63">
        <f>'2021'!EE4</f>
        <v>68.099999999999994</v>
      </c>
    </row>
    <row r="15" spans="1:126" x14ac:dyDescent="0.2">
      <c r="A15" s="199">
        <f t="shared" si="0"/>
        <v>13</v>
      </c>
      <c r="B15" s="261">
        <f>'2021'!A5</f>
        <v>3</v>
      </c>
      <c r="C15" s="261">
        <v>2021</v>
      </c>
      <c r="D15" s="234" t="str">
        <f>'2021'!B5</f>
        <v>DeVonta Smith</v>
      </c>
      <c r="E15" s="310" t="str" cm="1">
        <f t="array" ref="E15">_xlfn.IFS(F15&gt;12.5,"Cornerstone",AND(F15&gt;11.995,F15&lt;12.5),"Elite",AND(F15&gt;11,F15&lt;12.995),"Elite Upside",AND(F15&gt;=9.69,F15&lt;10.999),"Upside",AND(F15&gt;8.4,F15&lt;9.999),"Upside Lite",AND(F15&gt;7.25,F15&lt;8.999),"Outlier",AND(F15&gt;=6,F15&lt;7.25),"Outlier Lite",F15&lt;6.999,"Purgatory")</f>
        <v>Elite Upside</v>
      </c>
      <c r="F15" s="313">
        <f>'2021'!C5</f>
        <v>11.948571428571427</v>
      </c>
      <c r="G15" s="313">
        <f t="shared" si="1"/>
        <v>96.1</v>
      </c>
      <c r="H15" s="313" t="str" cm="1">
        <f t="array" ref="H15">_xlfn.IFS(E15="Cornerstone","A++",E15="Elite","A+",E15="Elite Upside","A",E15="Upside","B",E15="Upside Lite","C",E15="Outlier","D+",E15="Outlier Lite","D-",E15="Purgatory","F")</f>
        <v>A</v>
      </c>
      <c r="I15" s="314">
        <f t="shared" si="2"/>
        <v>1.8569898593511063</v>
      </c>
      <c r="J15" s="34" t="str">
        <f>'2021'!D5</f>
        <v>Alabama</v>
      </c>
      <c r="K15" s="200">
        <f>'2021'!E5</f>
        <v>1</v>
      </c>
      <c r="L15" s="318">
        <f>'2021'!F5</f>
        <v>36113</v>
      </c>
      <c r="M15" s="231">
        <f>'2021'!G5</f>
        <v>26.887671232876713</v>
      </c>
      <c r="N15" s="231" t="str">
        <f>'2021'!H5</f>
        <v>SR</v>
      </c>
      <c r="O15" s="231">
        <f>'2021'!I5</f>
        <v>22.471232876712328</v>
      </c>
      <c r="P15" s="231" t="str">
        <f>'2021'!J5</f>
        <v>Hybrid</v>
      </c>
      <c r="Q15" s="231" t="str">
        <f>'2021'!K5</f>
        <v>BALL HOG</v>
      </c>
      <c r="R15" s="231" t="str">
        <f>'2021'!L5</f>
        <v>Elite Earner</v>
      </c>
      <c r="S15" s="320">
        <f>'2021'!M5</f>
        <v>72.25</v>
      </c>
      <c r="T15" s="320">
        <f>'2021'!N5</f>
        <v>170</v>
      </c>
      <c r="U15" s="200">
        <f>'2021'!O5</f>
        <v>4.4000000000000004</v>
      </c>
      <c r="V15" s="279">
        <f>'2021'!P5</f>
        <v>1</v>
      </c>
      <c r="W15" s="193">
        <f>'2021'!Q5</f>
        <v>0</v>
      </c>
      <c r="X15" s="194">
        <f>'2021'!R5</f>
        <v>5.9084194977843424E-2</v>
      </c>
      <c r="Y15" s="194">
        <f>'2021'!S5</f>
        <v>0.14276885043263288</v>
      </c>
      <c r="Z15" s="194">
        <f>'2021'!T5</f>
        <v>0.28231063160260733</v>
      </c>
      <c r="AA15" s="194">
        <f>'2021'!U5</f>
        <v>0.39862542955326463</v>
      </c>
      <c r="AB15" s="194">
        <f>'2021'!V5</f>
        <v>0.39862542955326463</v>
      </c>
      <c r="AC15" s="59">
        <f>'2021'!W5</f>
        <v>0.39862542955326463</v>
      </c>
      <c r="AD15" s="42">
        <f>'2021'!X5</f>
        <v>20.80821917808219</v>
      </c>
      <c r="AE15" s="183">
        <f>'2021'!Y5</f>
        <v>4.21</v>
      </c>
      <c r="AF15" s="183">
        <f>'2021'!Z5</f>
        <v>11.5</v>
      </c>
      <c r="AG15" s="183">
        <f>'2021'!AA5</f>
        <v>10.7</v>
      </c>
      <c r="AH15" s="183">
        <f>'2021'!AB5</f>
        <v>1.0900000000000001</v>
      </c>
      <c r="AI15" s="183">
        <f>'2021'!AC5</f>
        <v>4.37</v>
      </c>
      <c r="AJ15" s="288">
        <f>'2021'!AD5</f>
        <v>5.2171336206896554E-2</v>
      </c>
      <c r="AK15" s="288">
        <f>'2021'!AE5</f>
        <v>0.27673491379310344</v>
      </c>
      <c r="AL15" s="185">
        <f>'2021'!AF5</f>
        <v>2.5000000000000001E-2</v>
      </c>
      <c r="AM15" s="212">
        <f t="shared" si="3"/>
        <v>0.47799999999999998</v>
      </c>
      <c r="AN15" s="185">
        <f>'2021'!AG5</f>
        <v>0.70150000000000001</v>
      </c>
      <c r="AO15" s="185">
        <f>'2021'!AH5</f>
        <v>0.29699999999999999</v>
      </c>
      <c r="AP15" s="183">
        <f>'2021'!AI5</f>
        <v>90.71272454067342</v>
      </c>
      <c r="AQ15" s="186">
        <f>'2021'!AJ5</f>
        <v>88.408491353188964</v>
      </c>
      <c r="AR15" s="48">
        <f>'2021'!AK5</f>
        <v>10</v>
      </c>
      <c r="AS15" s="232">
        <f>'2021'!AL5</f>
        <v>5</v>
      </c>
      <c r="AT15" s="232">
        <f>'2021'!AM5</f>
        <v>8</v>
      </c>
      <c r="AU15" s="232">
        <f>'2021'!AN5</f>
        <v>9</v>
      </c>
      <c r="AV15" s="232">
        <f>'2021'!AO5</f>
        <v>9</v>
      </c>
      <c r="AW15" s="232">
        <f>'2021'!AP5</f>
        <v>4</v>
      </c>
      <c r="AX15" s="232">
        <f>'2021'!AQ5</f>
        <v>10</v>
      </c>
      <c r="AY15" s="233">
        <f>'2021'!AR5</f>
        <v>1</v>
      </c>
      <c r="AZ15" s="60">
        <f>'2021'!AS5</f>
        <v>0</v>
      </c>
      <c r="BA15" s="61">
        <f>'2021'!AT5</f>
        <v>3154</v>
      </c>
      <c r="BB15" s="61">
        <f>'2021'!AU5</f>
        <v>0</v>
      </c>
      <c r="BC15" s="61">
        <f>'2021'!AV5</f>
        <v>0</v>
      </c>
      <c r="BD15" s="61">
        <f>'2021'!AW5</f>
        <v>0</v>
      </c>
      <c r="BE15" s="61">
        <f>'2021'!AX5</f>
        <v>0</v>
      </c>
      <c r="BF15" s="62">
        <f>'2021'!AY5</f>
        <v>0</v>
      </c>
      <c r="BG15" s="62">
        <f>'2021'!AZ5</f>
        <v>0</v>
      </c>
      <c r="BH15" s="62">
        <f>'2021'!BA5</f>
        <v>0</v>
      </c>
      <c r="BI15" s="62">
        <f>'2021'!BB5</f>
        <v>0</v>
      </c>
      <c r="BJ15" s="62">
        <f>'2021'!BC5</f>
        <v>0</v>
      </c>
      <c r="BK15" s="62">
        <f>'2021'!BD5</f>
        <v>0</v>
      </c>
      <c r="BL15" s="62">
        <f>'2021'!BE5</f>
        <v>0</v>
      </c>
      <c r="BM15" s="62">
        <f>'2021'!BF5</f>
        <v>0</v>
      </c>
      <c r="BN15" s="63">
        <f>'2021'!BG5</f>
        <v>0</v>
      </c>
      <c r="BO15" s="60">
        <f>'2021'!BH5</f>
        <v>160</v>
      </c>
      <c r="BP15" s="61">
        <f>'2021'!BI5</f>
        <v>2708</v>
      </c>
      <c r="BQ15" s="61">
        <f>'2021'!BJ5</f>
        <v>15</v>
      </c>
      <c r="BR15" s="61">
        <f>'2021'!BK5</f>
        <v>8</v>
      </c>
      <c r="BS15" s="61">
        <f>'2021'!BL5</f>
        <v>3</v>
      </c>
      <c r="BT15" s="61">
        <f>'2021'!BM5</f>
        <v>28</v>
      </c>
      <c r="BU15" s="62">
        <f>'2021'!BN5</f>
        <v>0.68</v>
      </c>
      <c r="BV15" s="62">
        <f>'2021'!BO5</f>
        <v>0.86</v>
      </c>
      <c r="BW15" s="62">
        <f>'2021'!BP5</f>
        <v>0.88</v>
      </c>
      <c r="BX15" s="62">
        <f>'2021'!BQ5</f>
        <v>5.6</v>
      </c>
      <c r="BY15" s="62">
        <f>'2021'!BR5</f>
        <v>17.899999999999999</v>
      </c>
      <c r="BZ15" s="62">
        <f>'2021'!BW5</f>
        <v>25</v>
      </c>
      <c r="CA15" s="62">
        <f>'2021'!BX5</f>
        <v>27.3</v>
      </c>
      <c r="CB15" s="62">
        <f>'2021'!BY5</f>
        <v>96.3</v>
      </c>
      <c r="CC15" s="63">
        <f>'2021'!BZ5</f>
        <v>3.7</v>
      </c>
      <c r="CD15" s="60">
        <f>'2021'!CA5</f>
        <v>693</v>
      </c>
      <c r="CE15" s="61">
        <f>'2021'!CB5</f>
        <v>4854</v>
      </c>
      <c r="CF15" s="61">
        <f>'2021'!CC5</f>
        <v>58</v>
      </c>
      <c r="CG15" s="61">
        <f>'2021'!CD5</f>
        <v>42</v>
      </c>
      <c r="CH15" s="61">
        <f>'2021'!CE5</f>
        <v>6</v>
      </c>
      <c r="CI15" s="61">
        <f>'2021'!CF5</f>
        <v>52</v>
      </c>
      <c r="CJ15" s="62">
        <f>'2021'!CG5</f>
        <v>0.85</v>
      </c>
      <c r="CK15" s="62">
        <f>'2021'!CH5</f>
        <v>1.9</v>
      </c>
      <c r="CL15" s="62">
        <f>'2021'!CI5</f>
        <v>2.14</v>
      </c>
      <c r="CM15" s="62">
        <f>'2021'!CJ5</f>
        <v>9</v>
      </c>
      <c r="CN15" s="62">
        <f>'2021'!CK5</f>
        <v>11.8</v>
      </c>
      <c r="CO15" s="62">
        <f>'2021'!CP5</f>
        <v>30</v>
      </c>
      <c r="CP15" s="62">
        <f>'2021'!CQ5</f>
        <v>2.2999999999999998</v>
      </c>
      <c r="CQ15" s="62">
        <f>'2021'!CR5</f>
        <v>96.7</v>
      </c>
      <c r="CR15" s="63">
        <f>'2021'!CS5</f>
        <v>3.3</v>
      </c>
      <c r="CS15" s="60">
        <f>'2021'!CT5</f>
        <v>1256</v>
      </c>
      <c r="CT15" s="61">
        <f>'2021'!CU5</f>
        <v>4449</v>
      </c>
      <c r="CU15" s="61">
        <f>'2021'!CV5</f>
        <v>88</v>
      </c>
      <c r="CV15" s="61">
        <f>'2021'!CW5</f>
        <v>67</v>
      </c>
      <c r="CW15" s="61">
        <f>'2021'!CX5</f>
        <v>14</v>
      </c>
      <c r="CX15" s="61">
        <f>'2021'!CY5</f>
        <v>49</v>
      </c>
      <c r="CY15" s="62">
        <f>'2021'!CZ5</f>
        <v>1.0900000000000001</v>
      </c>
      <c r="CZ15" s="62">
        <f>'2021'!DA5</f>
        <v>3.09</v>
      </c>
      <c r="DA15" s="62">
        <f>'2021'!DB5</f>
        <v>3.62</v>
      </c>
      <c r="DB15" s="62">
        <f>'2021'!DC5</f>
        <v>11.5</v>
      </c>
      <c r="DC15" s="62">
        <f>'2021'!DD5</f>
        <v>9.3000000000000007</v>
      </c>
      <c r="DD15" s="62">
        <f>'2021'!DI5</f>
        <v>58.3</v>
      </c>
      <c r="DE15" s="62">
        <f>'2021'!DJ5</f>
        <v>2.9</v>
      </c>
      <c r="DF15" s="62">
        <f>'2021'!DK5</f>
        <v>77.2</v>
      </c>
      <c r="DG15" s="63">
        <f>'2021'!DL5</f>
        <v>22.5</v>
      </c>
      <c r="DH15" s="60">
        <f>'2021'!DM5</f>
        <v>1856</v>
      </c>
      <c r="DI15" s="61">
        <f>'2021'!DN5</f>
        <v>4656</v>
      </c>
      <c r="DJ15" s="61">
        <f>'2021'!DO5</f>
        <v>145</v>
      </c>
      <c r="DK15" s="61">
        <f>'2021'!DP5</f>
        <v>117</v>
      </c>
      <c r="DL15" s="61">
        <f>'2021'!DQ5</f>
        <v>23</v>
      </c>
      <c r="DM15" s="61">
        <f>'2021'!DR5</f>
        <v>42</v>
      </c>
      <c r="DN15" s="62">
        <f>'2021'!DS5</f>
        <v>1.03</v>
      </c>
      <c r="DO15" s="62">
        <f>'2021'!DT5</f>
        <v>4.37</v>
      </c>
      <c r="DP15" s="62">
        <f>'2021'!DU5</f>
        <v>4.21</v>
      </c>
      <c r="DQ15" s="62">
        <f>'2021'!DV5</f>
        <v>8.3000000000000007</v>
      </c>
      <c r="DR15" s="62">
        <f>'2021'!DW5</f>
        <v>10.7</v>
      </c>
      <c r="DS15" s="62">
        <f>'2021'!EB5</f>
        <v>47.8</v>
      </c>
      <c r="DT15" s="62">
        <f>'2021'!EC5</f>
        <v>2.5</v>
      </c>
      <c r="DU15" s="62">
        <f>'2021'!ED5</f>
        <v>63.1</v>
      </c>
      <c r="DV15" s="63">
        <f>'2021'!EE5</f>
        <v>36.9</v>
      </c>
    </row>
    <row r="16" spans="1:126" x14ac:dyDescent="0.2">
      <c r="A16" s="199">
        <f t="shared" si="0"/>
        <v>14</v>
      </c>
      <c r="B16" s="261">
        <f>'2022'!A5</f>
        <v>3</v>
      </c>
      <c r="C16" s="261">
        <v>2022</v>
      </c>
      <c r="D16" s="234" t="str">
        <f>'2022'!B5</f>
        <v>Jameson Williams</v>
      </c>
      <c r="E16" s="310" t="str" cm="1">
        <f t="array" ref="E16">_xlfn.IFS(F16&gt;12.5,"Cornerstone",AND(F16&gt;11.995,F16&lt;12.5),"Elite",AND(F16&gt;11,F16&lt;12.995),"Elite Upside",AND(F16&gt;=9.69,F16&lt;10.999),"Upside",AND(F16&gt;8.4,F16&lt;9.999),"Upside Lite",AND(F16&gt;7.25,F16&lt;8.999),"Outlier",AND(F16&gt;=6,F16&lt;7.25),"Outlier Lite",F16&lt;6.999,"Purgatory")</f>
        <v>Elite Upside</v>
      </c>
      <c r="F16" s="313">
        <f>'2022'!C5</f>
        <v>11.927142857142858</v>
      </c>
      <c r="G16" s="313">
        <f t="shared" si="1"/>
        <v>95.8</v>
      </c>
      <c r="H16" s="313" t="str" cm="1">
        <f t="array" ref="H16">_xlfn.IFS(E16="Cornerstone","A++",E16="Elite","A+",E16="Elite Upside","A",E16="Upside","B",E16="Upside Lite","C",E16="Outlier","D+",E16="Outlier Lite","D-",E16="Purgatory","F")</f>
        <v>A</v>
      </c>
      <c r="I16" s="314">
        <f t="shared" si="2"/>
        <v>1.845381854268328</v>
      </c>
      <c r="J16" s="34" t="str">
        <f>'2022'!D5</f>
        <v>Alabama</v>
      </c>
      <c r="K16" s="200">
        <f>'2022'!E5</f>
        <v>1</v>
      </c>
      <c r="L16" s="318">
        <f>'2022'!F5</f>
        <v>36976</v>
      </c>
      <c r="M16" s="231">
        <f>'2022'!G5</f>
        <v>24.523287671232875</v>
      </c>
      <c r="N16" s="231" t="str">
        <f>'2022'!H5</f>
        <v>JR</v>
      </c>
      <c r="O16" s="231">
        <f>'2022'!I5</f>
        <v>21.104109589041094</v>
      </c>
      <c r="P16" s="231" t="str">
        <f>'2022'!J5</f>
        <v>Wide</v>
      </c>
      <c r="Q16" s="231" t="str">
        <f>'2022'!K5</f>
        <v>DEEP</v>
      </c>
      <c r="R16" s="231" t="str">
        <f>'2022'!L5</f>
        <v>Elite Separator</v>
      </c>
      <c r="S16" s="320">
        <f>'2022'!M5</f>
        <v>74</v>
      </c>
      <c r="T16" s="320">
        <f>'2022'!N5</f>
        <v>190</v>
      </c>
      <c r="U16" s="200">
        <f>'2022'!O5</f>
        <v>4.25</v>
      </c>
      <c r="V16" s="279">
        <f>'2022'!P5</f>
        <v>1</v>
      </c>
      <c r="W16" s="193">
        <f>'2022'!Q5</f>
        <v>0</v>
      </c>
      <c r="X16" s="194">
        <f>'2022'!R5</f>
        <v>0</v>
      </c>
      <c r="Y16" s="194">
        <f>'2022'!S5</f>
        <v>3.0401737242128121E-2</v>
      </c>
      <c r="Z16" s="194">
        <f>'2022'!T5</f>
        <v>7.3333333333333334E-2</v>
      </c>
      <c r="AA16" s="194">
        <f>'2022'!U5</f>
        <v>0.30987581312832646</v>
      </c>
      <c r="AB16" s="194">
        <f>'2022'!V5</f>
        <v>0.30987581312832646</v>
      </c>
      <c r="AC16" s="59">
        <f>'2022'!W5</f>
        <v>0.30987581312832646</v>
      </c>
      <c r="AD16" s="42">
        <f>'2022'!X5</f>
        <v>20.449315068493149</v>
      </c>
      <c r="AE16" s="183">
        <f>'2022'!Y5</f>
        <v>3.11</v>
      </c>
      <c r="AF16" s="183">
        <f>'2022'!Z5</f>
        <v>9.1</v>
      </c>
      <c r="AG16" s="183">
        <f>'2022'!AA5</f>
        <v>18.600000000000001</v>
      </c>
      <c r="AH16" s="183">
        <f>'2022'!AB5</f>
        <v>1.02</v>
      </c>
      <c r="AI16" s="183">
        <f>'2022'!AC5</f>
        <v>2.75</v>
      </c>
      <c r="AJ16" s="288">
        <f>'2022'!AD5</f>
        <v>1.9783715012722646E-2</v>
      </c>
      <c r="AK16" s="288">
        <f>'2022'!AE5</f>
        <v>0.20772900763358776</v>
      </c>
      <c r="AL16" s="185">
        <f>'2022'!AF5</f>
        <v>7.0999999999999994E-2</v>
      </c>
      <c r="AM16" s="212">
        <f t="shared" si="3"/>
        <v>0.4</v>
      </c>
      <c r="AN16" s="185">
        <f>'2022'!AG5</f>
        <v>0.80649999999999999</v>
      </c>
      <c r="AO16" s="185">
        <f>'2022'!AH5</f>
        <v>0.19249999999999998</v>
      </c>
      <c r="AP16" s="183">
        <f>'2022'!AI5</f>
        <v>116.47370122484166</v>
      </c>
      <c r="AQ16" s="186">
        <f>'2022'!AJ5</f>
        <v>117.66422736500581</v>
      </c>
      <c r="AR16" s="48">
        <f>'2022'!AK5</f>
        <v>8</v>
      </c>
      <c r="AS16" s="232">
        <f>'2022'!AL5</f>
        <v>6</v>
      </c>
      <c r="AT16" s="232">
        <f>'2022'!AM5</f>
        <v>6</v>
      </c>
      <c r="AU16" s="232">
        <f>'2022'!AN5</f>
        <v>7</v>
      </c>
      <c r="AV16" s="232">
        <f>'2022'!AO5</f>
        <v>10</v>
      </c>
      <c r="AW16" s="232">
        <f>'2022'!AP5</f>
        <v>9</v>
      </c>
      <c r="AX16" s="232">
        <f>'2022'!AQ5</f>
        <v>10</v>
      </c>
      <c r="AY16" s="233">
        <f>'2022'!AR5</f>
        <v>0.25</v>
      </c>
      <c r="AZ16" s="60">
        <f>'2022'!AS5</f>
        <v>0</v>
      </c>
      <c r="BA16" s="61">
        <f>'2022'!AT5</f>
        <v>2708</v>
      </c>
      <c r="BB16" s="61">
        <f>'2022'!AU5</f>
        <v>0</v>
      </c>
      <c r="BC16" s="61">
        <f>'2022'!AV5</f>
        <v>0</v>
      </c>
      <c r="BD16" s="61">
        <f>'2022'!AW5</f>
        <v>0</v>
      </c>
      <c r="BE16" s="61">
        <f>'2022'!AX5</f>
        <v>0</v>
      </c>
      <c r="BF16" s="62">
        <f>'2022'!AY5</f>
        <v>0</v>
      </c>
      <c r="BG16" s="62">
        <f>'2022'!AZ5</f>
        <v>0</v>
      </c>
      <c r="BH16" s="62">
        <f>'2022'!BA5</f>
        <v>0</v>
      </c>
      <c r="BI16" s="62">
        <f>'2022'!BB5</f>
        <v>0</v>
      </c>
      <c r="BJ16" s="62">
        <f>'2022'!BC5</f>
        <v>0</v>
      </c>
      <c r="BK16" s="62">
        <f>'2022'!BH5</f>
        <v>0</v>
      </c>
      <c r="BL16" s="62">
        <f>'2022'!BI5</f>
        <v>0</v>
      </c>
      <c r="BM16" s="62">
        <f>'2022'!BJ5</f>
        <v>0</v>
      </c>
      <c r="BN16" s="63">
        <f>'2022'!BK5</f>
        <v>0</v>
      </c>
      <c r="BO16" s="60">
        <f>'2022'!BL5</f>
        <v>0</v>
      </c>
      <c r="BP16" s="61">
        <f>'2022'!BM5</f>
        <v>4854</v>
      </c>
      <c r="BQ16" s="61">
        <f>'2022'!BN5</f>
        <v>0</v>
      </c>
      <c r="BR16" s="61">
        <f>'2022'!BO5</f>
        <v>0</v>
      </c>
      <c r="BS16" s="61">
        <f>'2022'!BP5</f>
        <v>0</v>
      </c>
      <c r="BT16" s="61">
        <f>'2022'!BQ5</f>
        <v>0</v>
      </c>
      <c r="BU16" s="62">
        <f>'2022'!BR5</f>
        <v>0</v>
      </c>
      <c r="BV16" s="62">
        <f>'2022'!BS5</f>
        <v>0</v>
      </c>
      <c r="BW16" s="62">
        <f>'2022'!BT5</f>
        <v>0</v>
      </c>
      <c r="BX16" s="62">
        <f>'2022'!BU5</f>
        <v>0</v>
      </c>
      <c r="BY16" s="62">
        <f>'2022'!BV5</f>
        <v>0</v>
      </c>
      <c r="BZ16" s="62">
        <f>'2022'!CA5</f>
        <v>0</v>
      </c>
      <c r="CA16" s="62">
        <f>'2022'!CB5</f>
        <v>0</v>
      </c>
      <c r="CB16" s="62">
        <f>'2022'!CC5</f>
        <v>0</v>
      </c>
      <c r="CC16" s="63">
        <f>'2022'!CD5</f>
        <v>0</v>
      </c>
      <c r="CD16" s="60">
        <f>'2022'!CE5</f>
        <v>112</v>
      </c>
      <c r="CE16" s="61">
        <f>'2022'!CF5</f>
        <v>3684</v>
      </c>
      <c r="CF16" s="61">
        <f>'2022'!CG5</f>
        <v>12</v>
      </c>
      <c r="CG16" s="61">
        <f>'2022'!CH5</f>
        <v>6</v>
      </c>
      <c r="CH16" s="61">
        <f>'2022'!CI5</f>
        <v>1</v>
      </c>
      <c r="CI16" s="61">
        <f>'2022'!CJ5</f>
        <v>48</v>
      </c>
      <c r="CJ16" s="62">
        <f>'2022'!CK5</f>
        <v>0.97</v>
      </c>
      <c r="CK16" s="62">
        <f>'2022'!CL5</f>
        <v>0.88</v>
      </c>
      <c r="CL16" s="62">
        <f>'2022'!CM5</f>
        <v>2.2000000000000002</v>
      </c>
      <c r="CM16" s="62">
        <f>'2022'!CN5</f>
        <v>10.7</v>
      </c>
      <c r="CN16" s="62">
        <f>'2022'!CO5</f>
        <v>13.2</v>
      </c>
      <c r="CO16" s="62">
        <f>'2022'!CT5</f>
        <v>0</v>
      </c>
      <c r="CP16" s="62">
        <f>'2022'!CU5</f>
        <v>25</v>
      </c>
      <c r="CQ16" s="62">
        <f>'2022'!CV5</f>
        <v>96.3</v>
      </c>
      <c r="CR16" s="63">
        <f>'2022'!CW5</f>
        <v>3.7</v>
      </c>
      <c r="CS16" s="60">
        <f>'2022'!CX5</f>
        <v>154</v>
      </c>
      <c r="CT16" s="61">
        <f>'2022'!CY5</f>
        <v>2100</v>
      </c>
      <c r="CU16" s="61">
        <f>'2022'!CZ5</f>
        <v>13</v>
      </c>
      <c r="CV16" s="61">
        <f>'2022'!DA5</f>
        <v>9</v>
      </c>
      <c r="CW16" s="61">
        <f>'2022'!DB5</f>
        <v>2</v>
      </c>
      <c r="CX16" s="61">
        <f>'2022'!DC5</f>
        <v>22</v>
      </c>
      <c r="CY16" s="62">
        <f>'2022'!DD5</f>
        <v>0.99</v>
      </c>
      <c r="CZ16" s="62">
        <f>'2022'!DE5</f>
        <v>0.89</v>
      </c>
      <c r="DA16" s="62">
        <f>'2022'!DF5</f>
        <v>0.74</v>
      </c>
      <c r="DB16" s="62">
        <f>'2022'!DG5</f>
        <v>0.8</v>
      </c>
      <c r="DC16" s="62">
        <f>'2022'!DH5</f>
        <v>18.600000000000001</v>
      </c>
      <c r="DD16" s="62">
        <f>'2022'!DM5</f>
        <v>100</v>
      </c>
      <c r="DE16" s="62">
        <f>'2022'!DN5</f>
        <v>0</v>
      </c>
      <c r="DF16" s="62">
        <f>'2022'!DO5</f>
        <v>89.4</v>
      </c>
      <c r="DG16" s="63">
        <f>'2022'!DP5</f>
        <v>10.6</v>
      </c>
      <c r="DH16" s="60">
        <f>'2022'!DQ5</f>
        <v>1572</v>
      </c>
      <c r="DI16" s="61">
        <f>'2022'!DR5</f>
        <v>5073</v>
      </c>
      <c r="DJ16" s="61">
        <f>'2022'!DS5</f>
        <v>115</v>
      </c>
      <c r="DK16" s="61">
        <f>'2022'!DT5</f>
        <v>78</v>
      </c>
      <c r="DL16" s="61">
        <f>'2022'!DU5</f>
        <v>15</v>
      </c>
      <c r="DM16" s="61">
        <f>'2022'!DV5</f>
        <v>48</v>
      </c>
      <c r="DN16" s="62">
        <f>'2022'!DW5</f>
        <v>1.02</v>
      </c>
      <c r="DO16" s="62">
        <f>'2022'!DX5</f>
        <v>2.75</v>
      </c>
      <c r="DP16" s="62">
        <f>'2022'!DY5</f>
        <v>3.11</v>
      </c>
      <c r="DQ16" s="62">
        <f>'2022'!DZ5</f>
        <v>9.1</v>
      </c>
      <c r="DR16" s="62">
        <f>'2022'!EA5</f>
        <v>14.5</v>
      </c>
      <c r="DS16" s="62">
        <f>'2022'!EF5</f>
        <v>40</v>
      </c>
      <c r="DT16" s="62">
        <f>'2022'!EG5</f>
        <v>7.1</v>
      </c>
      <c r="DU16" s="62">
        <f>'2022'!EH5</f>
        <v>71.900000000000006</v>
      </c>
      <c r="DV16" s="63">
        <f>'2022'!EI5</f>
        <v>27.9</v>
      </c>
    </row>
    <row r="17" spans="1:126" x14ac:dyDescent="0.2">
      <c r="A17" s="199">
        <f t="shared" si="0"/>
        <v>15</v>
      </c>
      <c r="B17" s="261">
        <f>'2019'!A4</f>
        <v>2</v>
      </c>
      <c r="C17" s="261">
        <v>2019</v>
      </c>
      <c r="D17" s="234" t="str">
        <f>'2019'!B4</f>
        <v>Marquise Brown</v>
      </c>
      <c r="E17" s="310" t="str" cm="1">
        <f t="array" ref="E17">_xlfn.IFS(F17&gt;12.5,"Cornerstone",AND(F17&gt;11.995,F17&lt;12.5),"Elite",AND(F17&gt;11,F17&lt;12.995),"Elite Upside",AND(F17&gt;=9.69,F17&lt;10.999),"Upside",AND(F17&gt;8.4,F17&lt;9.999),"Upside Lite",AND(F17&gt;7.25,F17&lt;8.999),"Outlier",AND(F17&gt;=6,F17&lt;7.25),"Outlier Lite",F17&lt;6.999,"Purgatory")</f>
        <v>Elite Upside</v>
      </c>
      <c r="F17" s="313">
        <f>'2019'!C4</f>
        <v>11.785714285714286</v>
      </c>
      <c r="G17" s="313">
        <f t="shared" si="1"/>
        <v>95.5</v>
      </c>
      <c r="H17" s="313" t="str" cm="1">
        <f t="array" ref="H17">_xlfn.IFS(E17="Cornerstone","A++",E17="Elite","A+",E17="Elite Upside","A",E17="Upside","B",E17="Upside Lite","C",E17="Outlier","D+",E17="Outlier Lite","D-",E17="Purgatory","F")</f>
        <v>A</v>
      </c>
      <c r="I17" s="314">
        <f t="shared" si="2"/>
        <v>1.7687690207219826</v>
      </c>
      <c r="J17" s="34" t="str">
        <f>'2019'!D4</f>
        <v>Oklahoma</v>
      </c>
      <c r="K17" s="200">
        <f>'2019'!E4</f>
        <v>3</v>
      </c>
      <c r="L17" s="318">
        <f>'2019'!F4</f>
        <v>35615</v>
      </c>
      <c r="M17" s="231">
        <f>'2019'!G4</f>
        <v>28.252054794520546</v>
      </c>
      <c r="N17" s="231" t="str">
        <f>'2019'!H4</f>
        <v>JR</v>
      </c>
      <c r="O17" s="231">
        <f>'2019'!I4</f>
        <v>21.82191780821918</v>
      </c>
      <c r="P17" s="231" t="str">
        <f>'2019'!J4</f>
        <v>Wide</v>
      </c>
      <c r="Q17" s="231" t="str">
        <f>'2019'!K4</f>
        <v>RAT</v>
      </c>
      <c r="R17" s="231" t="str">
        <f>'2019'!L4</f>
        <v>Elite Separator</v>
      </c>
      <c r="S17" s="320">
        <f>'2019'!M4</f>
        <v>69</v>
      </c>
      <c r="T17" s="320">
        <f>'2019'!N4</f>
        <v>181</v>
      </c>
      <c r="U17" s="200">
        <f>'2019'!O4</f>
        <v>4.32</v>
      </c>
      <c r="V17" s="279">
        <f>'2019'!P4</f>
        <v>1</v>
      </c>
      <c r="W17" s="193">
        <f>'2019'!Q4</f>
        <v>0</v>
      </c>
      <c r="X17" s="194">
        <f>'2019'!R4</f>
        <v>0</v>
      </c>
      <c r="Y17" s="194">
        <f>'2019'!S4</f>
        <v>0.14966256450972609</v>
      </c>
      <c r="Z17" s="194">
        <f>'2019'!T4</f>
        <v>0.21618953603158933</v>
      </c>
      <c r="AA17" s="194">
        <f>'2019'!U4</f>
        <v>0.29159292035398232</v>
      </c>
      <c r="AB17" s="194">
        <f>'2019'!V4</f>
        <v>0.29159292035398232</v>
      </c>
      <c r="AC17" s="59">
        <f>'2019'!W4</f>
        <v>0.2770132743362832</v>
      </c>
      <c r="AD17" s="42">
        <f>'2019'!X4</f>
        <v>20.172602739726027</v>
      </c>
      <c r="AE17" s="183">
        <f>'2019'!Y4</f>
        <v>4.09</v>
      </c>
      <c r="AF17" s="183">
        <f>'2019'!Z4</f>
        <v>10.7</v>
      </c>
      <c r="AG17" s="183">
        <f>'2019'!AA4</f>
        <v>14.3</v>
      </c>
      <c r="AH17" s="183">
        <f>'2019'!AB4</f>
        <v>0.98</v>
      </c>
      <c r="AI17" s="183">
        <f>'2019'!AC4</f>
        <v>3.79</v>
      </c>
      <c r="AJ17" s="288">
        <f>'2019'!AD4</f>
        <v>2.7928679817905918E-2</v>
      </c>
      <c r="AK17" s="288">
        <f>'2019'!AE4</f>
        <v>0.29169954476479515</v>
      </c>
      <c r="AL17" s="185">
        <f>'2019'!AF4</f>
        <v>8.5000000000000006E-2</v>
      </c>
      <c r="AM17" s="212">
        <f t="shared" si="3"/>
        <v>0.33299999999999996</v>
      </c>
      <c r="AN17" s="185">
        <f>'2019'!AG4</f>
        <v>0.80800000000000005</v>
      </c>
      <c r="AO17" s="185">
        <f>'2019'!AH4</f>
        <v>0.17749999999999999</v>
      </c>
      <c r="AP17" s="183">
        <f>'2019'!AI4</f>
        <v>103.93781512199847</v>
      </c>
      <c r="AQ17" s="186">
        <f>'2019'!AJ4</f>
        <v>94.540133395315493</v>
      </c>
      <c r="AR17" s="48">
        <f>'2019'!AK4</f>
        <v>7</v>
      </c>
      <c r="AS17" s="232">
        <f>'2019'!AL4</f>
        <v>6</v>
      </c>
      <c r="AT17" s="232">
        <f>'2019'!AM4</f>
        <v>8</v>
      </c>
      <c r="AU17" s="232">
        <f>'2019'!AN4</f>
        <v>8</v>
      </c>
      <c r="AV17" s="232">
        <f>'2019'!AO4</f>
        <v>10</v>
      </c>
      <c r="AW17" s="232">
        <f>'2019'!AP4</f>
        <v>5</v>
      </c>
      <c r="AX17" s="232">
        <f>'2019'!AQ4</f>
        <v>10</v>
      </c>
      <c r="AY17" s="233">
        <f>'2019'!AR4</f>
        <v>0.5</v>
      </c>
      <c r="AZ17" s="60">
        <f>'2019'!AS4</f>
        <v>0</v>
      </c>
      <c r="BA17" s="61">
        <f>'2019'!AT4</f>
        <v>2646</v>
      </c>
      <c r="BB17" s="61">
        <f>'2019'!AU4</f>
        <v>0</v>
      </c>
      <c r="BC17" s="61">
        <f>'2019'!AV4</f>
        <v>0</v>
      </c>
      <c r="BD17" s="61">
        <f>'2019'!AW4</f>
        <v>0</v>
      </c>
      <c r="BE17" s="61">
        <f>'2019'!AX4</f>
        <v>0</v>
      </c>
      <c r="BF17" s="62">
        <f>'2019'!AY4</f>
        <v>0</v>
      </c>
      <c r="BG17" s="62">
        <f>'2019'!AZ4</f>
        <v>0</v>
      </c>
      <c r="BH17" s="62">
        <f>'2019'!BA4</f>
        <v>0</v>
      </c>
      <c r="BI17" s="62">
        <f>'2019'!BB4</f>
        <v>0</v>
      </c>
      <c r="BJ17" s="62">
        <f>'2019'!BC4</f>
        <v>0</v>
      </c>
      <c r="BK17" s="62">
        <f>'2019'!BD4</f>
        <v>0</v>
      </c>
      <c r="BL17" s="62">
        <f>'2019'!BE4</f>
        <v>0</v>
      </c>
      <c r="BM17" s="62">
        <f>'2019'!BF4</f>
        <v>0</v>
      </c>
      <c r="BN17" s="63">
        <f>'2019'!BG4</f>
        <v>0</v>
      </c>
      <c r="BO17" s="60">
        <f>'2019'!BH4</f>
        <v>0</v>
      </c>
      <c r="BP17" s="61">
        <f>'2019'!BI4</f>
        <v>4006</v>
      </c>
      <c r="BQ17" s="61">
        <f>'2019'!BJ4</f>
        <v>0</v>
      </c>
      <c r="BR17" s="61">
        <f>'2019'!BK4</f>
        <v>0</v>
      </c>
      <c r="BS17" s="61">
        <f>'2019'!BL4</f>
        <v>0</v>
      </c>
      <c r="BT17" s="61">
        <f>'2019'!BM4</f>
        <v>0</v>
      </c>
      <c r="BU17" s="62">
        <f>'2019'!BN4</f>
        <v>0</v>
      </c>
      <c r="BV17" s="62">
        <f>'2019'!BO4</f>
        <v>0</v>
      </c>
      <c r="BW17" s="62">
        <f>'2019'!BP4</f>
        <v>0</v>
      </c>
      <c r="BX17" s="62">
        <f>'2019'!BQ4</f>
        <v>0</v>
      </c>
      <c r="BY17" s="62">
        <f>'2019'!BR4</f>
        <v>0</v>
      </c>
      <c r="BZ17" s="62">
        <f>'2019'!BS4</f>
        <v>0</v>
      </c>
      <c r="CA17" s="62">
        <f>'2019'!BT4</f>
        <v>0</v>
      </c>
      <c r="CB17" s="62">
        <f>'2019'!BU4</f>
        <v>0</v>
      </c>
      <c r="CC17" s="63">
        <f>'2019'!BV4</f>
        <v>0</v>
      </c>
      <c r="CD17" s="60">
        <f>'2019'!BW4</f>
        <v>754</v>
      </c>
      <c r="CE17" s="61">
        <f>'2019'!BX4</f>
        <v>2519</v>
      </c>
      <c r="CF17" s="61">
        <f>'2019'!BY4</f>
        <v>0</v>
      </c>
      <c r="CG17" s="61">
        <f>'2019'!BZ4</f>
        <v>50</v>
      </c>
      <c r="CH17" s="61">
        <f>'2019'!CA4</f>
        <v>10</v>
      </c>
      <c r="CI17" s="61">
        <f>'2019'!CB4</f>
        <v>0</v>
      </c>
      <c r="CJ17" s="62">
        <f>'2019'!CC4</f>
        <v>0</v>
      </c>
      <c r="CK17" s="62">
        <f>'2019'!CD4</f>
        <v>0</v>
      </c>
      <c r="CL17" s="62">
        <f>'2019'!CE4</f>
        <v>0</v>
      </c>
      <c r="CM17" s="62">
        <f>'2019'!CF4</f>
        <v>0</v>
      </c>
      <c r="CN17" s="62">
        <f>'2019'!CG4</f>
        <v>0</v>
      </c>
      <c r="CO17" s="62">
        <f>'2019'!CH4</f>
        <v>0</v>
      </c>
      <c r="CP17" s="62">
        <f>'2019'!CI4</f>
        <v>0</v>
      </c>
      <c r="CQ17" s="62">
        <f>'2019'!CJ4</f>
        <v>0</v>
      </c>
      <c r="CR17" s="63">
        <f>'2019'!CK4</f>
        <v>0</v>
      </c>
      <c r="CS17" s="60">
        <f>'2019'!CL4</f>
        <v>1095</v>
      </c>
      <c r="CT17" s="61">
        <f>'2019'!CM4</f>
        <v>5065</v>
      </c>
      <c r="CU17" s="61">
        <f>'2019'!CN4</f>
        <v>82</v>
      </c>
      <c r="CV17" s="61">
        <f>'2019'!CO4</f>
        <v>57</v>
      </c>
      <c r="CW17" s="61">
        <f>'2019'!CP4</f>
        <v>7</v>
      </c>
      <c r="CX17" s="61">
        <f>'2019'!CQ4</f>
        <v>47</v>
      </c>
      <c r="CY17" s="62">
        <f>'2019'!CR4</f>
        <v>0.88</v>
      </c>
      <c r="CZ17" s="62">
        <f>'2019'!CS4</f>
        <v>2.75</v>
      </c>
      <c r="DA17" s="62">
        <f>'2019'!CT4</f>
        <v>3.79</v>
      </c>
      <c r="DB17" s="62">
        <f>'2019'!CU4</f>
        <v>10.7</v>
      </c>
      <c r="DC17" s="62">
        <f>'2019'!CV4</f>
        <v>14.3</v>
      </c>
      <c r="DD17" s="62">
        <f>'2019'!DA4</f>
        <v>16.7</v>
      </c>
      <c r="DE17" s="62">
        <f>'2019'!DB4</f>
        <v>10.9</v>
      </c>
      <c r="DF17" s="62">
        <f>'2019'!DC4</f>
        <v>86.4</v>
      </c>
      <c r="DG17" s="63">
        <f>'2019'!DD4</f>
        <v>12.5</v>
      </c>
      <c r="DH17" s="60">
        <f>'2019'!DE4</f>
        <v>1318</v>
      </c>
      <c r="DI17" s="61">
        <f>'2019'!DF4</f>
        <v>4520</v>
      </c>
      <c r="DJ17" s="61">
        <f>'2019'!DG4</f>
        <v>103</v>
      </c>
      <c r="DK17" s="61">
        <f>'2019'!DH4</f>
        <v>75</v>
      </c>
      <c r="DL17" s="61">
        <f>'2019'!DI4</f>
        <v>10</v>
      </c>
      <c r="DM17" s="61">
        <f>'2019'!DJ4</f>
        <v>43</v>
      </c>
      <c r="DN17" s="62">
        <f>'2019'!DK4</f>
        <v>0.98</v>
      </c>
      <c r="DO17" s="62">
        <f>'2019'!DL4</f>
        <v>3.79</v>
      </c>
      <c r="DP17" s="62">
        <f>'2019'!DM4</f>
        <v>4.09</v>
      </c>
      <c r="DQ17" s="62">
        <f>'2019'!DN4</f>
        <v>8.6</v>
      </c>
      <c r="DR17" s="62">
        <f>'2019'!DO4</f>
        <v>12.7</v>
      </c>
      <c r="DS17" s="62">
        <f>'2019'!DT4</f>
        <v>33.299999999999997</v>
      </c>
      <c r="DT17" s="62">
        <f>'2019'!DU4</f>
        <v>8.5</v>
      </c>
      <c r="DU17" s="62">
        <f>'2019'!DV4</f>
        <v>75.2</v>
      </c>
      <c r="DV17" s="63">
        <f>'2019'!DW4</f>
        <v>23</v>
      </c>
    </row>
    <row r="18" spans="1:126" x14ac:dyDescent="0.2">
      <c r="A18" s="199">
        <f t="shared" si="0"/>
        <v>16</v>
      </c>
      <c r="B18" s="261">
        <f>'2024'!A5</f>
        <v>3</v>
      </c>
      <c r="C18" s="261">
        <v>2024</v>
      </c>
      <c r="D18" s="234" t="str">
        <f>'2024'!B5</f>
        <v>Brian Thomas Jr.</v>
      </c>
      <c r="E18" s="310" t="str" cm="1">
        <f t="array" ref="E18">_xlfn.IFS(F18&gt;12.5,"Cornerstone",AND(F18&gt;11.995,F18&lt;12.5),"Elite",AND(F18&gt;11,F18&lt;12.995),"Elite Upside",AND(F18&gt;=9.69,F18&lt;10.999),"Upside",AND(F18&gt;8.4,F18&lt;9.999),"Upside Lite",AND(F18&gt;7.25,F18&lt;8.999),"Outlier",AND(F18&gt;=6,F18&lt;7.25),"Outlier Lite",F18&lt;6.999,"Purgatory")</f>
        <v>Elite Upside</v>
      </c>
      <c r="F18" s="313">
        <f>'2024'!C5</f>
        <v>11.757142857142856</v>
      </c>
      <c r="G18" s="313">
        <f t="shared" si="1"/>
        <v>95.199999999999989</v>
      </c>
      <c r="H18" s="313" t="str" cm="1">
        <f t="array" ref="H18">_xlfn.IFS(E18="Cornerstone","A++",E18="Elite","A+",E18="Elite Upside","A",E18="Upside","B",E18="Upside Lite","C",E18="Outlier","D+",E18="Outlier Lite","D-",E18="Purgatory","F")</f>
        <v>A</v>
      </c>
      <c r="I18" s="314">
        <f t="shared" si="2"/>
        <v>1.7532916806116088</v>
      </c>
      <c r="J18" s="34" t="str">
        <f>'2024'!D5</f>
        <v>LSU</v>
      </c>
      <c r="K18" s="200">
        <f>'2024'!E5</f>
        <v>1</v>
      </c>
      <c r="L18" s="318">
        <f>'2024'!F5</f>
        <v>37537</v>
      </c>
      <c r="M18" s="231">
        <f>'2024'!G5</f>
        <v>22.986301369863014</v>
      </c>
      <c r="N18" s="231" t="str">
        <f>'2024'!H5</f>
        <v>JR</v>
      </c>
      <c r="O18" s="231">
        <f>'2024'!I5</f>
        <v>21.567123287671233</v>
      </c>
      <c r="P18" s="231" t="str">
        <f>'2024'!J5</f>
        <v>Wide</v>
      </c>
      <c r="Q18" s="231" t="str">
        <f>'2024'!K5</f>
        <v>PROTO X</v>
      </c>
      <c r="R18" s="231" t="str">
        <f>'2024'!L5</f>
        <v>Poor Earner</v>
      </c>
      <c r="S18" s="200">
        <f>'2024'!M5</f>
        <v>75</v>
      </c>
      <c r="T18" s="200">
        <f>'2024'!N5</f>
        <v>209</v>
      </c>
      <c r="U18" s="200">
        <f>'2024'!O5</f>
        <v>4.33</v>
      </c>
      <c r="V18" s="319">
        <f>'2024'!P5</f>
        <v>1</v>
      </c>
      <c r="W18" s="193">
        <f>'2024'!Q5</f>
        <v>0</v>
      </c>
      <c r="X18" s="194">
        <f>'2024'!R5</f>
        <v>0</v>
      </c>
      <c r="Y18" s="194">
        <f>'2024'!S5</f>
        <v>0.11755075311067452</v>
      </c>
      <c r="Z18" s="194">
        <f>'2024'!T5</f>
        <v>0.10311634151218257</v>
      </c>
      <c r="AA18" s="194">
        <f>'2024'!U5</f>
        <v>0.26715391424745216</v>
      </c>
      <c r="AB18" s="194">
        <f>'2024'!V5</f>
        <v>0.26715391424745216</v>
      </c>
      <c r="AC18" s="59">
        <f>'2024'!W5</f>
        <v>0.26715391424745216</v>
      </c>
      <c r="AD18" s="42">
        <f>'2024'!X5</f>
        <v>20.901369863013699</v>
      </c>
      <c r="AE18" s="183">
        <f>'2024'!Y5</f>
        <v>2.61</v>
      </c>
      <c r="AF18" s="183">
        <f>'2024'!Z5</f>
        <v>5.7</v>
      </c>
      <c r="AG18" s="183">
        <f>'2024'!AA5</f>
        <v>13.9</v>
      </c>
      <c r="AH18" s="183">
        <f>'2024'!AB5</f>
        <v>1.29</v>
      </c>
      <c r="AI18" s="183">
        <f>'2024'!AC5</f>
        <v>1.29</v>
      </c>
      <c r="AJ18" s="288">
        <f>'2024'!AD5</f>
        <v>2.8827527612574341E-2</v>
      </c>
      <c r="AK18" s="288">
        <f>'2024'!AE5</f>
        <v>0.16409515717926931</v>
      </c>
      <c r="AL18" s="185">
        <f>'2024'!AF5</f>
        <v>6.8000000000000005E-2</v>
      </c>
      <c r="AM18" s="212">
        <f t="shared" si="3"/>
        <v>0.53799999999999992</v>
      </c>
      <c r="AN18" s="185">
        <f>'2024'!AG5</f>
        <v>0.87949999999999995</v>
      </c>
      <c r="AO18" s="185">
        <f>'2024'!AH5</f>
        <v>0.115</v>
      </c>
      <c r="AP18" s="183">
        <f>'2024'!AI5</f>
        <v>118.91172967812561</v>
      </c>
      <c r="AQ18" s="186">
        <f>'2024'!AJ5</f>
        <v>122.57039419537062</v>
      </c>
      <c r="AR18" s="48">
        <f>'2024'!AK5</f>
        <v>7</v>
      </c>
      <c r="AS18" s="232">
        <f>'2024'!AL5</f>
        <v>5</v>
      </c>
      <c r="AT18" s="232">
        <f>'2024'!AM5</f>
        <v>5</v>
      </c>
      <c r="AU18" s="232">
        <f>'2024'!AN5</f>
        <v>4</v>
      </c>
      <c r="AV18" s="232">
        <f>'2024'!AO5</f>
        <v>10</v>
      </c>
      <c r="AW18" s="232">
        <f>'2024'!AP5</f>
        <v>10</v>
      </c>
      <c r="AX18" s="232">
        <f>'2024'!AQ5</f>
        <v>10</v>
      </c>
      <c r="AY18" s="233">
        <f>'2024'!AR5</f>
        <v>1</v>
      </c>
      <c r="AZ18" s="60">
        <f>'2024'!AS5</f>
        <v>0</v>
      </c>
      <c r="BA18" s="61">
        <f>'2024'!AT5</f>
        <v>1</v>
      </c>
      <c r="BB18" s="61">
        <f>'2024'!AU5</f>
        <v>0</v>
      </c>
      <c r="BC18" s="61">
        <f>'2024'!AV5</f>
        <v>0</v>
      </c>
      <c r="BD18" s="61">
        <f>'2024'!AW5</f>
        <v>0</v>
      </c>
      <c r="BE18" s="61">
        <f>'2024'!AX5</f>
        <v>0</v>
      </c>
      <c r="BF18" s="62">
        <f>'2024'!AY5</f>
        <v>0</v>
      </c>
      <c r="BG18" s="62">
        <f>'2024'!AZ5</f>
        <v>0</v>
      </c>
      <c r="BH18" s="62">
        <f>'2024'!BA5</f>
        <v>0</v>
      </c>
      <c r="BI18" s="62">
        <f>'2024'!BB5</f>
        <v>0</v>
      </c>
      <c r="BJ18" s="62">
        <f>'2024'!BC5</f>
        <v>0</v>
      </c>
      <c r="BK18" s="62">
        <f>'2024'!BH5</f>
        <v>0</v>
      </c>
      <c r="BL18" s="62">
        <f>'2024'!BI5</f>
        <v>0</v>
      </c>
      <c r="BM18" s="62">
        <f>'2024'!BJ5</f>
        <v>0</v>
      </c>
      <c r="BN18" s="63">
        <f>'2024'!BK5</f>
        <v>0</v>
      </c>
      <c r="BO18" s="60">
        <f>'2024'!BL5</f>
        <v>0</v>
      </c>
      <c r="BP18" s="61">
        <f>'2024'!BM5</f>
        <v>1</v>
      </c>
      <c r="BQ18" s="61">
        <f>'2024'!BN5</f>
        <v>0</v>
      </c>
      <c r="BR18" s="61">
        <f>'2024'!BO5</f>
        <v>0</v>
      </c>
      <c r="BS18" s="61">
        <f>'2024'!BP5</f>
        <v>0</v>
      </c>
      <c r="BT18" s="61">
        <f>'2024'!BQ5</f>
        <v>0</v>
      </c>
      <c r="BU18" s="62">
        <f>'2024'!BR5</f>
        <v>0</v>
      </c>
      <c r="BV18" s="62">
        <f>'2024'!BS5</f>
        <v>0</v>
      </c>
      <c r="BW18" s="62">
        <f>'2024'!BT5</f>
        <v>0</v>
      </c>
      <c r="BX18" s="62">
        <f>'2024'!BU5</f>
        <v>0</v>
      </c>
      <c r="BY18" s="62">
        <f>'2024'!BV5</f>
        <v>0</v>
      </c>
      <c r="BZ18" s="62">
        <f>'2024'!CA5</f>
        <v>0</v>
      </c>
      <c r="CA18" s="62">
        <f>'2024'!CB5</f>
        <v>0</v>
      </c>
      <c r="CB18" s="62">
        <f>'2024'!CC5</f>
        <v>0</v>
      </c>
      <c r="CC18" s="63">
        <f>'2024'!CD5</f>
        <v>0</v>
      </c>
      <c r="CD18" s="60">
        <f>'2024'!CE5</f>
        <v>359</v>
      </c>
      <c r="CE18" s="61">
        <f>'2024'!CF5</f>
        <v>3054</v>
      </c>
      <c r="CF18" s="61">
        <f>'2024'!CG5</f>
        <v>38</v>
      </c>
      <c r="CG18" s="61">
        <f>'2024'!CH5</f>
        <v>26</v>
      </c>
      <c r="CH18" s="61">
        <f>'2024'!CI5</f>
        <v>2</v>
      </c>
      <c r="CI18" s="61">
        <f>'2024'!CJ5</f>
        <v>0</v>
      </c>
      <c r="CJ18" s="62">
        <f>'2024'!CK5</f>
        <v>7.0000000000000007E-2</v>
      </c>
      <c r="CK18" s="62">
        <f>'2024'!CL5</f>
        <v>0.98</v>
      </c>
      <c r="CL18" s="62">
        <f>'2024'!CM5</f>
        <v>1.39</v>
      </c>
      <c r="CM18" s="62">
        <f>'2024'!CN5</f>
        <v>4.4000000000000004</v>
      </c>
      <c r="CN18" s="62">
        <f>'2024'!CO5</f>
        <v>11.9</v>
      </c>
      <c r="CO18" s="62">
        <f>'2024'!CT5</f>
        <v>41.7</v>
      </c>
      <c r="CP18" s="62">
        <f>'2024'!CU5</f>
        <v>16.100000000000001</v>
      </c>
      <c r="CQ18" s="62">
        <f>'2024'!CV5</f>
        <v>91.3</v>
      </c>
      <c r="CR18" s="63">
        <f>'2024'!CW5</f>
        <v>7.9</v>
      </c>
      <c r="CS18" s="60">
        <f>'2024'!CX5</f>
        <v>361</v>
      </c>
      <c r="CT18" s="61">
        <f>'2024'!CY5</f>
        <v>3500.9</v>
      </c>
      <c r="CU18" s="61">
        <f>'2024'!CZ5</f>
        <v>36</v>
      </c>
      <c r="CV18" s="61">
        <f>'2024'!DA5</f>
        <v>25</v>
      </c>
      <c r="CW18" s="61">
        <f>'2024'!DB5</f>
        <v>4</v>
      </c>
      <c r="CX18" s="61">
        <f>'2024'!DC5</f>
        <v>0</v>
      </c>
      <c r="CY18" s="62">
        <f>'2024'!DD5</f>
        <v>7.0000000000000007E-2</v>
      </c>
      <c r="CZ18" s="62">
        <f>'2024'!DE5</f>
        <v>0.91</v>
      </c>
      <c r="DA18" s="62">
        <f>'2024'!DF5</f>
        <v>1.51</v>
      </c>
      <c r="DB18" s="62">
        <f>'2024'!DG5</f>
        <v>5.0999999999999996</v>
      </c>
      <c r="DC18" s="62">
        <f>'2024'!DH5</f>
        <v>9</v>
      </c>
      <c r="DD18" s="62">
        <f>'2024'!DM5</f>
        <v>55.6</v>
      </c>
      <c r="DE18" s="62">
        <f>'2024'!DN5</f>
        <v>10.7</v>
      </c>
      <c r="DF18" s="62">
        <f>'2024'!DO5</f>
        <v>89.3</v>
      </c>
      <c r="DG18" s="63">
        <f>'2024'!DP5</f>
        <v>9.8000000000000007</v>
      </c>
      <c r="DH18" s="60">
        <f>'2024'!DQ5</f>
        <v>1177</v>
      </c>
      <c r="DI18" s="61">
        <f>'2024'!DR5</f>
        <v>4405.7</v>
      </c>
      <c r="DJ18" s="61">
        <f>'2024'!DS5</f>
        <v>87</v>
      </c>
      <c r="DK18" s="61">
        <f>'2024'!DT5</f>
        <v>68</v>
      </c>
      <c r="DL18" s="61">
        <f>'2024'!DU5</f>
        <v>17</v>
      </c>
      <c r="DM18" s="61">
        <f>'2024'!DV5</f>
        <v>44.199999999999996</v>
      </c>
      <c r="DN18" s="62">
        <f>'2024'!DW5</f>
        <v>1.29</v>
      </c>
      <c r="DO18" s="62">
        <f>'2024'!DX5</f>
        <v>1.29</v>
      </c>
      <c r="DP18" s="62">
        <f>'2024'!DY5</f>
        <v>2.61</v>
      </c>
      <c r="DQ18" s="62">
        <f>'2024'!DZ5</f>
        <v>5.7</v>
      </c>
      <c r="DR18" s="62">
        <f>'2024'!EA5</f>
        <v>13.9</v>
      </c>
      <c r="DS18" s="62">
        <f>'2024'!EF5</f>
        <v>53.8</v>
      </c>
      <c r="DT18" s="62">
        <f>'2024'!EG5</f>
        <v>6.8</v>
      </c>
      <c r="DU18" s="62">
        <f>'2024'!EH5</f>
        <v>86.6</v>
      </c>
      <c r="DV18" s="63">
        <f>'2024'!EI5</f>
        <v>13.2</v>
      </c>
    </row>
    <row r="19" spans="1:126" x14ac:dyDescent="0.2">
      <c r="A19" s="199">
        <f t="shared" si="0"/>
        <v>17</v>
      </c>
      <c r="B19" s="261">
        <f>'2024'!A6</f>
        <v>4</v>
      </c>
      <c r="C19" s="261">
        <v>2024</v>
      </c>
      <c r="D19" s="234" t="str">
        <f>'2024'!B6</f>
        <v>Rome Odunze</v>
      </c>
      <c r="E19" s="310" t="str" cm="1">
        <f t="array" ref="E19">_xlfn.IFS(F19&gt;12.5,"Cornerstone",AND(F19&gt;11.995,F19&lt;12.5),"Elite",AND(F19&gt;11,F19&lt;12.995),"Elite Upside",AND(F19&gt;=9.69,F19&lt;10.999),"Upside",AND(F19&gt;8.4,F19&lt;9.999),"Upside Lite",AND(F19&gt;7.25,F19&lt;8.999),"Outlier",AND(F19&gt;=6,F19&lt;7.25),"Outlier Lite",F19&lt;6.999,"Purgatory")</f>
        <v>Elite Upside</v>
      </c>
      <c r="F19" s="313">
        <f>'2024'!C6</f>
        <v>11.625714285714285</v>
      </c>
      <c r="G19" s="313">
        <f t="shared" si="1"/>
        <v>94.899999999999991</v>
      </c>
      <c r="H19" s="313" t="str" cm="1">
        <f t="array" ref="H19">_xlfn.IFS(E19="Cornerstone","A++",E19="Elite","A+",E19="Elite Upside","A",E19="Upside","B",E19="Upside Lite","C",E19="Outlier","D+",E19="Outlier Lite","D-",E19="Purgatory","F")</f>
        <v>A</v>
      </c>
      <c r="I19" s="314">
        <f t="shared" si="2"/>
        <v>1.6820959161038938</v>
      </c>
      <c r="J19" s="34" t="str">
        <f>'2024'!D6</f>
        <v>Washington</v>
      </c>
      <c r="K19" s="200">
        <f>'2024'!E6</f>
        <v>5</v>
      </c>
      <c r="L19" s="318">
        <f>'2024'!F6</f>
        <v>37410</v>
      </c>
      <c r="M19" s="231">
        <f>'2024'!G6</f>
        <v>23.334246575342465</v>
      </c>
      <c r="N19" s="231" t="str">
        <f>'2024'!H6</f>
        <v>RS JR</v>
      </c>
      <c r="O19" s="231">
        <f>'2024'!I6</f>
        <v>21.915068493150685</v>
      </c>
      <c r="P19" s="231" t="str">
        <f>'2024'!J6</f>
        <v>Wide</v>
      </c>
      <c r="Q19" s="231" t="str">
        <f>'2024'!K6</f>
        <v>PROTO X</v>
      </c>
      <c r="R19" s="231" t="str">
        <f>'2024'!L6</f>
        <v>Elite Earner</v>
      </c>
      <c r="S19" s="200">
        <f>'2024'!M6</f>
        <v>75</v>
      </c>
      <c r="T19" s="200">
        <f>'2024'!N6</f>
        <v>212</v>
      </c>
      <c r="U19" s="200">
        <f>'2024'!O6</f>
        <v>4.45</v>
      </c>
      <c r="V19" s="319">
        <f>'2024'!P6</f>
        <v>1</v>
      </c>
      <c r="W19" s="193">
        <f>'2024'!Q6</f>
        <v>0</v>
      </c>
      <c r="X19" s="194">
        <f>'2024'!R6</f>
        <v>7.9470198675496692E-2</v>
      </c>
      <c r="Y19" s="194">
        <f>'2024'!S6</f>
        <v>0.1537037037037037</v>
      </c>
      <c r="Z19" s="194">
        <f>'2024'!T6</f>
        <v>0.25802235442581573</v>
      </c>
      <c r="AA19" s="194">
        <f>'2024'!U6</f>
        <v>0.31810687615168265</v>
      </c>
      <c r="AB19" s="194">
        <f>'2024'!V6</f>
        <v>0.31810687615168265</v>
      </c>
      <c r="AC19" s="59">
        <f>'2024'!W6</f>
        <v>0.30220153234409852</v>
      </c>
      <c r="AD19" s="42">
        <f>'2024'!X6</f>
        <v>20.246575342465754</v>
      </c>
      <c r="AE19" s="183">
        <f>'2024'!Y6</f>
        <v>2.93</v>
      </c>
      <c r="AF19" s="183">
        <f>'2024'!Z6</f>
        <v>5.6</v>
      </c>
      <c r="AG19" s="183">
        <f>'2024'!AA6</f>
        <v>15.5</v>
      </c>
      <c r="AH19" s="183">
        <f>'2024'!AB6</f>
        <v>1.0900000000000001</v>
      </c>
      <c r="AI19" s="183">
        <f>'2024'!AC6</f>
        <v>2.11</v>
      </c>
      <c r="AJ19" s="288">
        <f>'2024'!AD6</f>
        <v>4.8237804878048782E-2</v>
      </c>
      <c r="AK19" s="288">
        <f>'2024'!AE6</f>
        <v>0.2018841463414634</v>
      </c>
      <c r="AL19" s="185">
        <f>'2024'!AF6</f>
        <v>3.2000000000000001E-2</v>
      </c>
      <c r="AM19" s="212">
        <f t="shared" si="3"/>
        <v>0.74099999999999999</v>
      </c>
      <c r="AN19" s="185">
        <f>'2024'!AG6</f>
        <v>0.82899999999999996</v>
      </c>
      <c r="AO19" s="185">
        <f>'2024'!AH6</f>
        <v>0.16599999999999998</v>
      </c>
      <c r="AP19" s="183">
        <f>'2024'!AI6</f>
        <v>108.12492336701838</v>
      </c>
      <c r="AQ19" s="186">
        <f>'2024'!AJ6</f>
        <v>111.45170047827185</v>
      </c>
      <c r="AR19" s="48">
        <f>'2024'!AK6</f>
        <v>8</v>
      </c>
      <c r="AS19" s="232">
        <f>'2024'!AL6</f>
        <v>6</v>
      </c>
      <c r="AT19" s="232">
        <f>'2024'!AM6</f>
        <v>5</v>
      </c>
      <c r="AU19" s="232">
        <f>'2024'!AN6</f>
        <v>4</v>
      </c>
      <c r="AV19" s="232">
        <f>'2024'!AO6</f>
        <v>9</v>
      </c>
      <c r="AW19" s="232">
        <f>'2024'!AP6</f>
        <v>8</v>
      </c>
      <c r="AX19" s="232">
        <f>'2024'!AQ6</f>
        <v>10</v>
      </c>
      <c r="AY19" s="233">
        <f>'2024'!AR6</f>
        <v>1</v>
      </c>
      <c r="AZ19" s="60">
        <f>'2024'!AS6</f>
        <v>0</v>
      </c>
      <c r="BA19" s="61">
        <f>'2024'!AT6</f>
        <v>3164.2000000000003</v>
      </c>
      <c r="BB19" s="61">
        <f>'2024'!AU6</f>
        <v>0</v>
      </c>
      <c r="BC19" s="61">
        <f>'2024'!AV6</f>
        <v>0</v>
      </c>
      <c r="BD19" s="61">
        <f>'2024'!AW6</f>
        <v>0</v>
      </c>
      <c r="BE19" s="61">
        <f>'2024'!AX6</f>
        <v>0</v>
      </c>
      <c r="BF19" s="62">
        <f>'2024'!AY6</f>
        <v>0</v>
      </c>
      <c r="BG19" s="62">
        <f>'2024'!AZ6</f>
        <v>0</v>
      </c>
      <c r="BH19" s="62">
        <f>'2024'!BA6</f>
        <v>0</v>
      </c>
      <c r="BI19" s="62">
        <f>'2024'!BB6</f>
        <v>0</v>
      </c>
      <c r="BJ19" s="62">
        <f>'2024'!BC6</f>
        <v>0</v>
      </c>
      <c r="BK19" s="62">
        <f>'2024'!BH6</f>
        <v>0</v>
      </c>
      <c r="BL19" s="62">
        <f>'2024'!BI6</f>
        <v>0</v>
      </c>
      <c r="BM19" s="62">
        <f>'2024'!BJ6</f>
        <v>0</v>
      </c>
      <c r="BN19" s="63">
        <f>'2024'!BK6</f>
        <v>0</v>
      </c>
      <c r="BO19" s="60">
        <f>'2024'!BL6</f>
        <v>72</v>
      </c>
      <c r="BP19" s="61">
        <f>'2024'!BM6</f>
        <v>906</v>
      </c>
      <c r="BQ19" s="61">
        <f>'2024'!BN6</f>
        <v>9</v>
      </c>
      <c r="BR19" s="61">
        <f>'2024'!BO6</f>
        <v>6</v>
      </c>
      <c r="BS19" s="61">
        <f>'2024'!BP6</f>
        <v>0</v>
      </c>
      <c r="BT19" s="61">
        <f>'2024'!BQ6</f>
        <v>4</v>
      </c>
      <c r="BU19" s="62">
        <f>'2024'!BR6</f>
        <v>0.03</v>
      </c>
      <c r="BV19" s="62">
        <f>'2024'!BS6</f>
        <v>1.53</v>
      </c>
      <c r="BW19" s="62">
        <f>'2024'!BT6</f>
        <v>1.8</v>
      </c>
      <c r="BX19" s="62">
        <f>'2024'!BU6</f>
        <v>2.8</v>
      </c>
      <c r="BY19" s="62">
        <f>'2024'!BV6</f>
        <v>10</v>
      </c>
      <c r="BZ19" s="62">
        <f>'2024'!CA6</f>
        <v>60</v>
      </c>
      <c r="CA19" s="62">
        <f>'2024'!CB6</f>
        <v>14.3</v>
      </c>
      <c r="CB19" s="62">
        <f>'2024'!CC6</f>
        <v>83.3</v>
      </c>
      <c r="CC19" s="63">
        <f>'2024'!CD6</f>
        <v>16.7</v>
      </c>
      <c r="CD19" s="60">
        <f>'2024'!CE6</f>
        <v>415</v>
      </c>
      <c r="CE19" s="61">
        <f>'2024'!CF6</f>
        <v>2700</v>
      </c>
      <c r="CF19" s="61">
        <f>'2024'!CG6</f>
        <v>69</v>
      </c>
      <c r="CG19" s="61">
        <f>'2024'!CH6</f>
        <v>41</v>
      </c>
      <c r="CH19" s="61">
        <f>'2024'!CI6</f>
        <v>4</v>
      </c>
      <c r="CI19" s="61">
        <f>'2024'!CJ6</f>
        <v>15</v>
      </c>
      <c r="CJ19" s="62">
        <f>'2024'!CK6</f>
        <v>0.08</v>
      </c>
      <c r="CK19" s="62">
        <f>'2024'!CL6</f>
        <v>1.47</v>
      </c>
      <c r="CL19" s="62">
        <f>'2024'!CM6</f>
        <v>1.63</v>
      </c>
      <c r="CM19" s="62">
        <f>'2024'!CN6</f>
        <v>6</v>
      </c>
      <c r="CN19" s="62">
        <f>'2024'!CO6</f>
        <v>10.199999999999999</v>
      </c>
      <c r="CO19" s="62">
        <f>'2024'!CT6</f>
        <v>16.7</v>
      </c>
      <c r="CP19" s="62">
        <f>'2024'!CU6</f>
        <v>14.6</v>
      </c>
      <c r="CQ19" s="62">
        <f>'2024'!CV6</f>
        <v>44.2</v>
      </c>
      <c r="CR19" s="63">
        <f>'2024'!CW6</f>
        <v>54.7</v>
      </c>
      <c r="CS19" s="60">
        <f>'2024'!CX6</f>
        <v>1145</v>
      </c>
      <c r="CT19" s="61">
        <f>'2024'!CY6</f>
        <v>4437.6000000000004</v>
      </c>
      <c r="CU19" s="61">
        <f>'2024'!CZ6</f>
        <v>110</v>
      </c>
      <c r="CV19" s="61">
        <f>'2024'!DA6</f>
        <v>75</v>
      </c>
      <c r="CW19" s="61">
        <f>'2024'!DB6</f>
        <v>7</v>
      </c>
      <c r="CX19" s="61">
        <f>'2024'!DC6</f>
        <v>32</v>
      </c>
      <c r="CY19" s="62">
        <f>'2024'!DD6</f>
        <v>0.16</v>
      </c>
      <c r="CZ19" s="62">
        <f>'2024'!DE6</f>
        <v>2.11</v>
      </c>
      <c r="DA19" s="62">
        <f>'2024'!DF6</f>
        <v>2.5099999999999998</v>
      </c>
      <c r="DB19" s="62">
        <f>'2024'!DG6</f>
        <v>4.5999999999999996</v>
      </c>
      <c r="DC19" s="62">
        <f>'2024'!DH6</f>
        <v>13.8</v>
      </c>
      <c r="DD19" s="62">
        <f>'2024'!DM6</f>
        <v>25</v>
      </c>
      <c r="DE19" s="62">
        <f>'2024'!DN6</f>
        <v>5.0999999999999996</v>
      </c>
      <c r="DF19" s="62">
        <f>'2024'!DO6</f>
        <v>84</v>
      </c>
      <c r="DG19" s="63">
        <f>'2024'!DP6</f>
        <v>15.8</v>
      </c>
      <c r="DH19" s="60">
        <f>'2024'!DQ6</f>
        <v>1640</v>
      </c>
      <c r="DI19" s="61">
        <f>'2024'!DR6</f>
        <v>5155.5</v>
      </c>
      <c r="DJ19" s="61">
        <f>'2024'!DS6</f>
        <v>140</v>
      </c>
      <c r="DK19" s="61">
        <f>'2024'!DT6</f>
        <v>92</v>
      </c>
      <c r="DL19" s="61">
        <f>'2024'!DU6</f>
        <v>13</v>
      </c>
      <c r="DM19" s="61">
        <f>'2024'!DV6</f>
        <v>37.5</v>
      </c>
      <c r="DN19" s="62">
        <f>'2024'!DW6</f>
        <v>1.0900000000000001</v>
      </c>
      <c r="DO19" s="62">
        <f>'2024'!DX6</f>
        <v>1.0900000000000001</v>
      </c>
      <c r="DP19" s="62">
        <f>'2024'!DY6</f>
        <v>2.93</v>
      </c>
      <c r="DQ19" s="62">
        <f>'2024'!DZ6</f>
        <v>5.6</v>
      </c>
      <c r="DR19" s="62">
        <f>'2024'!EA6</f>
        <v>15.5</v>
      </c>
      <c r="DS19" s="62">
        <f>'2024'!EF6</f>
        <v>74.099999999999994</v>
      </c>
      <c r="DT19" s="62">
        <f>'2024'!EG6</f>
        <v>3.2</v>
      </c>
      <c r="DU19" s="62">
        <f>'2024'!EH6</f>
        <v>81.8</v>
      </c>
      <c r="DV19" s="63">
        <f>'2024'!EI6</f>
        <v>17.399999999999999</v>
      </c>
    </row>
    <row r="20" spans="1:126" x14ac:dyDescent="0.2">
      <c r="A20" s="199">
        <f t="shared" si="0"/>
        <v>18</v>
      </c>
      <c r="B20" s="261">
        <f>'2020'!A5</f>
        <v>3</v>
      </c>
      <c r="C20" s="261">
        <v>2020</v>
      </c>
      <c r="D20" s="234" t="str">
        <f>'2020'!B5</f>
        <v>Jerry Jeudy</v>
      </c>
      <c r="E20" s="310" t="str" cm="1">
        <f t="array" ref="E20">_xlfn.IFS(F20&gt;12.5,"Cornerstone",AND(F20&gt;11.995,F20&lt;12.5),"Elite",AND(F20&gt;11,F20&lt;12.995),"Elite Upside",AND(F20&gt;=9.69,F20&lt;10.999),"Upside",AND(F20&gt;8.4,F20&lt;9.999),"Upside Lite",AND(F20&gt;7.25,F20&lt;8.999),"Outlier",AND(F20&gt;=6,F20&lt;7.25),"Outlier Lite",F20&lt;6.999,"Purgatory")</f>
        <v>Elite Upside</v>
      </c>
      <c r="F20" s="313">
        <f>'2020'!C5</f>
        <v>11.622857142857143</v>
      </c>
      <c r="G20" s="313">
        <f t="shared" si="1"/>
        <v>94.6</v>
      </c>
      <c r="H20" s="313" t="str" cm="1">
        <f t="array" ref="H20">_xlfn.IFS(E20="Cornerstone","A++",E20="Elite","A+",E20="Elite Upside","A",E20="Upside","B",E20="Upside Lite","C",E20="Outlier","D+",E20="Outlier Lite","D-",E20="Purgatory","F")</f>
        <v>A</v>
      </c>
      <c r="I20" s="314">
        <f t="shared" si="2"/>
        <v>1.6805481820928569</v>
      </c>
      <c r="J20" s="34" t="str">
        <f>'2020'!D5</f>
        <v>Alabama</v>
      </c>
      <c r="K20" s="200">
        <f>'2020'!E5</f>
        <v>1</v>
      </c>
      <c r="L20" s="318">
        <f>'2020'!F5</f>
        <v>36274</v>
      </c>
      <c r="M20" s="231">
        <f>'2020'!G5</f>
        <v>26.446575342465753</v>
      </c>
      <c r="N20" s="231" t="str">
        <f>'2020'!H5</f>
        <v>JR</v>
      </c>
      <c r="O20" s="231">
        <f>'2020'!I5</f>
        <v>21.013698630136986</v>
      </c>
      <c r="P20" s="231" t="str">
        <f>'2020'!J5</f>
        <v>Hybrid</v>
      </c>
      <c r="Q20" s="231" t="str">
        <f>'2020'!K5</f>
        <v>BALL HOG</v>
      </c>
      <c r="R20" s="231" t="str">
        <f>'2020'!L5</f>
        <v>Elite Separator</v>
      </c>
      <c r="S20" s="320">
        <f>'2020'!M5</f>
        <v>73</v>
      </c>
      <c r="T20" s="320">
        <f>'2020'!N5</f>
        <v>194</v>
      </c>
      <c r="U20" s="200">
        <f>'2020'!O5</f>
        <v>4.46</v>
      </c>
      <c r="V20" s="279">
        <f>'2020'!P5</f>
        <v>1</v>
      </c>
      <c r="W20" s="193">
        <f>'2020'!Q5</f>
        <v>0</v>
      </c>
      <c r="X20" s="194">
        <f>'2020'!R5</f>
        <v>0</v>
      </c>
      <c r="Y20" s="194">
        <f>'2020'!S5</f>
        <v>9.7488921713441659E-2</v>
      </c>
      <c r="Z20" s="194">
        <f>'2020'!T5</f>
        <v>0.27091058920477956</v>
      </c>
      <c r="AA20" s="194">
        <f>'2020'!U5</f>
        <v>0.26140705776579004</v>
      </c>
      <c r="AB20" s="194">
        <f>'2020'!V5</f>
        <v>0.2661588234852848</v>
      </c>
      <c r="AC20" s="59">
        <f>'2020'!W5</f>
        <v>0.2661588234852848</v>
      </c>
      <c r="AD20" s="42">
        <f>'2020'!X5</f>
        <v>19.367123287671234</v>
      </c>
      <c r="AE20" s="183">
        <f>'2020'!Y5</f>
        <v>3.46</v>
      </c>
      <c r="AF20" s="183">
        <f>'2020'!Z5</f>
        <v>7.8</v>
      </c>
      <c r="AG20" s="183">
        <f>'2020'!AA5</f>
        <v>14.1</v>
      </c>
      <c r="AH20" s="183">
        <f>'2020'!AB5</f>
        <v>0.89</v>
      </c>
      <c r="AI20" s="183">
        <f>'2020'!AC5</f>
        <v>3</v>
      </c>
      <c r="AJ20" s="288">
        <f>'2020'!AD5</f>
        <v>1.5012897678417887E-2</v>
      </c>
      <c r="AK20" s="288">
        <f>'2020'!AE5</f>
        <v>0.25521926053310406</v>
      </c>
      <c r="AL20" s="185">
        <f>'2020'!AF5</f>
        <v>8.3000000000000004E-2</v>
      </c>
      <c r="AM20" s="212">
        <f t="shared" si="3"/>
        <v>0.5</v>
      </c>
      <c r="AN20" s="185">
        <f>'2020'!AG5</f>
        <v>0.37</v>
      </c>
      <c r="AO20" s="185">
        <f>'2020'!AH5</f>
        <v>0.62650000000000006</v>
      </c>
      <c r="AP20" s="183">
        <f>'2020'!AI5</f>
        <v>98.060090731075491</v>
      </c>
      <c r="AQ20" s="186">
        <f>'2020'!AJ5</f>
        <v>97.061181217759668</v>
      </c>
      <c r="AR20" s="48">
        <f>'2020'!AK5</f>
        <v>7</v>
      </c>
      <c r="AS20" s="232">
        <f>'2020'!AL5</f>
        <v>7</v>
      </c>
      <c r="AT20" s="232">
        <f>'2020'!AM5</f>
        <v>6</v>
      </c>
      <c r="AU20" s="232">
        <f>'2020'!AN5</f>
        <v>6</v>
      </c>
      <c r="AV20" s="232">
        <f>'2020'!AO5</f>
        <v>8</v>
      </c>
      <c r="AW20" s="232">
        <f>'2020'!AP5</f>
        <v>6</v>
      </c>
      <c r="AX20" s="232">
        <f>'2020'!AQ5</f>
        <v>10</v>
      </c>
      <c r="AY20" s="233">
        <f>'2020'!AR5</f>
        <v>1</v>
      </c>
      <c r="AZ20" s="60">
        <f>'2020'!AS5</f>
        <v>0</v>
      </c>
      <c r="BA20" s="61">
        <f>'2020'!AT5</f>
        <v>3407</v>
      </c>
      <c r="BB20" s="61">
        <f>'2020'!AU5</f>
        <v>0</v>
      </c>
      <c r="BC20" s="61">
        <f>'2020'!AV5</f>
        <v>0</v>
      </c>
      <c r="BD20" s="61">
        <f>'2020'!AW5</f>
        <v>0</v>
      </c>
      <c r="BE20" s="61">
        <f>'2020'!AX5</f>
        <v>0</v>
      </c>
      <c r="BF20" s="62">
        <f>'2020'!AY5</f>
        <v>0</v>
      </c>
      <c r="BG20" s="62">
        <f>'2020'!AZ5</f>
        <v>0</v>
      </c>
      <c r="BH20" s="62">
        <f>'2020'!BA5</f>
        <v>0</v>
      </c>
      <c r="BI20" s="62">
        <f>'2020'!BB5</f>
        <v>0</v>
      </c>
      <c r="BJ20" s="62">
        <f>'2020'!BC5</f>
        <v>0</v>
      </c>
      <c r="BK20" s="62">
        <f>'2020'!BD5</f>
        <v>0</v>
      </c>
      <c r="BL20" s="62">
        <f>'2020'!BE5</f>
        <v>0</v>
      </c>
      <c r="BM20" s="62">
        <f>'2020'!BF5</f>
        <v>0</v>
      </c>
      <c r="BN20" s="63">
        <f>'2020'!BG5</f>
        <v>0</v>
      </c>
      <c r="BO20" s="60">
        <f>'2020'!BH5</f>
        <v>0</v>
      </c>
      <c r="BP20" s="61">
        <f>'2020'!BI5</f>
        <v>3154</v>
      </c>
      <c r="BQ20" s="61">
        <f>'2020'!BJ5</f>
        <v>0</v>
      </c>
      <c r="BR20" s="61">
        <f>'2020'!BK5</f>
        <v>0</v>
      </c>
      <c r="BS20" s="61">
        <f>'2020'!BL5</f>
        <v>0</v>
      </c>
      <c r="BT20" s="61">
        <f>'2020'!BM5</f>
        <v>0</v>
      </c>
      <c r="BU20" s="62">
        <f>'2020'!BN5</f>
        <v>0</v>
      </c>
      <c r="BV20" s="62">
        <f>'2020'!BO5</f>
        <v>0</v>
      </c>
      <c r="BW20" s="62">
        <f>'2020'!BP5</f>
        <v>0</v>
      </c>
      <c r="BX20" s="62">
        <f>'2020'!BQ5</f>
        <v>0</v>
      </c>
      <c r="BY20" s="62">
        <f>'2020'!BR5</f>
        <v>0</v>
      </c>
      <c r="BZ20" s="62">
        <f>'2020'!BS5</f>
        <v>0</v>
      </c>
      <c r="CA20" s="62">
        <f>'2020'!BT5</f>
        <v>0</v>
      </c>
      <c r="CB20" s="62">
        <f>'2020'!BU5</f>
        <v>0</v>
      </c>
      <c r="CC20" s="63">
        <f>'2020'!BV5</f>
        <v>0</v>
      </c>
      <c r="CD20" s="60">
        <f>'2020'!BW5</f>
        <v>264</v>
      </c>
      <c r="CE20" s="61">
        <f>'2020'!BX5</f>
        <v>2708</v>
      </c>
      <c r="CF20" s="61">
        <f>'2020'!BY5</f>
        <v>25</v>
      </c>
      <c r="CG20" s="61">
        <f>'2020'!BZ5</f>
        <v>14</v>
      </c>
      <c r="CH20" s="61">
        <f>'2020'!CA5</f>
        <v>2</v>
      </c>
      <c r="CI20" s="61">
        <f>'2020'!CB5</f>
        <v>28</v>
      </c>
      <c r="CJ20" s="62">
        <f>'2020'!CC5</f>
        <v>1.01</v>
      </c>
      <c r="CK20" s="62">
        <f>'2020'!CD5</f>
        <v>1.26</v>
      </c>
      <c r="CL20" s="62">
        <f>'2020'!CE5</f>
        <v>1.45</v>
      </c>
      <c r="CM20" s="62">
        <f>'2020'!CF5</f>
        <v>5.3</v>
      </c>
      <c r="CN20" s="62">
        <f>'2020'!CG5</f>
        <v>13.6</v>
      </c>
      <c r="CO20" s="62">
        <f>'2020'!CL5</f>
        <v>42.9</v>
      </c>
      <c r="CP20" s="62">
        <f>'2020'!CM5</f>
        <v>12.5</v>
      </c>
      <c r="CQ20" s="62">
        <f>'2020'!CN5</f>
        <v>11.7</v>
      </c>
      <c r="CR20" s="63">
        <f>'2020'!CO5</f>
        <v>87.8</v>
      </c>
      <c r="CS20" s="60">
        <f>'2020'!CP5</f>
        <v>1315</v>
      </c>
      <c r="CT20" s="61">
        <f>'2020'!CQ5</f>
        <v>4854</v>
      </c>
      <c r="CU20" s="61">
        <f>'2020'!CR5</f>
        <v>101</v>
      </c>
      <c r="CV20" s="61">
        <f>'2020'!CS5</f>
        <v>68</v>
      </c>
      <c r="CW20" s="61">
        <f>'2020'!CT5</f>
        <v>14</v>
      </c>
      <c r="CX20" s="61">
        <f>'2020'!CU5</f>
        <v>52</v>
      </c>
      <c r="CY20" s="62">
        <f>'2020'!CV5</f>
        <v>0.89</v>
      </c>
      <c r="CZ20" s="62">
        <f>'2020'!CW5</f>
        <v>3</v>
      </c>
      <c r="DA20" s="62">
        <f>'2020'!CX5</f>
        <v>3.46</v>
      </c>
      <c r="DB20" s="62">
        <f>'2020'!CY5</f>
        <v>7.8</v>
      </c>
      <c r="DC20" s="62">
        <f>'2020'!CZ5</f>
        <v>14.1</v>
      </c>
      <c r="DD20" s="62">
        <f>'2020'!DE5</f>
        <v>63.6</v>
      </c>
      <c r="DE20" s="62">
        <f>'2020'!DF5</f>
        <v>5.6</v>
      </c>
      <c r="DF20" s="62">
        <f>'2020'!DG5</f>
        <v>32.6</v>
      </c>
      <c r="DG20" s="63">
        <f>'2020'!DH5</f>
        <v>67.2</v>
      </c>
      <c r="DH20" s="60">
        <f>'2020'!DI5</f>
        <v>1163</v>
      </c>
      <c r="DI20" s="61">
        <f>'2020'!DJ5</f>
        <v>4449</v>
      </c>
      <c r="DJ20" s="61">
        <f>'2020'!DK5</f>
        <v>108</v>
      </c>
      <c r="DK20" s="61">
        <f>'2020'!DL5</f>
        <v>77</v>
      </c>
      <c r="DL20" s="61">
        <f>'2020'!DM5</f>
        <v>10</v>
      </c>
      <c r="DM20" s="61">
        <f>'2020'!DN5</f>
        <v>49</v>
      </c>
      <c r="DN20" s="62">
        <f>'2020'!DO5</f>
        <v>0.74</v>
      </c>
      <c r="DO20" s="62">
        <f>'2020'!DP5</f>
        <v>2.86</v>
      </c>
      <c r="DP20" s="62">
        <f>'2020'!DQ5</f>
        <v>2.91</v>
      </c>
      <c r="DQ20" s="62">
        <f>'2020'!DR5</f>
        <v>6.9</v>
      </c>
      <c r="DR20" s="62">
        <f>'2020'!DS5</f>
        <v>11.1</v>
      </c>
      <c r="DS20" s="62">
        <f>'2020'!DX5</f>
        <v>50</v>
      </c>
      <c r="DT20" s="62">
        <f>'2020'!DY5</f>
        <v>8.3000000000000007</v>
      </c>
      <c r="DU20" s="62">
        <f>'2020'!DZ5</f>
        <v>41.4</v>
      </c>
      <c r="DV20" s="63">
        <f>'2020'!EA5</f>
        <v>58.1</v>
      </c>
    </row>
    <row r="21" spans="1:126" ht="15.75" customHeight="1" x14ac:dyDescent="0.2">
      <c r="A21" s="199">
        <f t="shared" si="0"/>
        <v>19</v>
      </c>
      <c r="B21" s="261">
        <f>'2021'!A6</f>
        <v>4</v>
      </c>
      <c r="C21" s="261">
        <v>2021</v>
      </c>
      <c r="D21" s="234" t="str">
        <f>'2021'!B6</f>
        <v>Rashod Bateman</v>
      </c>
      <c r="E21" s="310" t="str" cm="1">
        <f t="array" ref="E21">_xlfn.IFS(F21&gt;12.5,"Cornerstone",AND(F21&gt;11.995,F21&lt;12.5),"Elite",AND(F21&gt;11,F21&lt;12.995),"Elite Upside",AND(F21&gt;=9.69,F21&lt;10.999),"Upside",AND(F21&gt;8.4,F21&lt;9.999),"Upside Lite",AND(F21&gt;7.25,F21&lt;8.999),"Outlier",AND(F21&gt;=6,F21&lt;7.25),"Outlier Lite",F21&lt;6.999,"Purgatory")</f>
        <v>Elite Upside</v>
      </c>
      <c r="F21" s="313">
        <f>'2021'!C6</f>
        <v>11.572857142857142</v>
      </c>
      <c r="G21" s="313">
        <f t="shared" si="1"/>
        <v>94.3</v>
      </c>
      <c r="H21" s="313" t="str" cm="1">
        <f t="array" ref="H21">_xlfn.IFS(E21="Cornerstone","A++",E21="Elite","A+",E21="Elite Upside","A",E21="Upside","B",E21="Upside Lite","C",E21="Outlier","D+",E21="Outlier Lite","D-",E21="Purgatory","F")</f>
        <v>A</v>
      </c>
      <c r="I21" s="314">
        <f t="shared" si="2"/>
        <v>1.6534628368997042</v>
      </c>
      <c r="J21" s="34" t="str">
        <f>'2021'!D6</f>
        <v>Minnesota</v>
      </c>
      <c r="K21" s="200">
        <f>'2021'!E6</f>
        <v>2</v>
      </c>
      <c r="L21" s="318">
        <f>'2021'!F6</f>
        <v>36493</v>
      </c>
      <c r="M21" s="231">
        <f>'2021'!G6</f>
        <v>25.846575342465755</v>
      </c>
      <c r="N21" s="231" t="str">
        <f>'2021'!H6</f>
        <v>JR</v>
      </c>
      <c r="O21" s="231">
        <f>'2021'!I6</f>
        <v>21.43013698630137</v>
      </c>
      <c r="P21" s="231" t="str">
        <f>'2021'!J6</f>
        <v>Hybrid</v>
      </c>
      <c r="Q21" s="231" t="str">
        <f>'2021'!K6</f>
        <v>DEEP</v>
      </c>
      <c r="R21" s="231" t="str">
        <f>'2021'!L6</f>
        <v>Elite Earner</v>
      </c>
      <c r="S21" s="320">
        <f>'2021'!M6</f>
        <v>72.38</v>
      </c>
      <c r="T21" s="320">
        <f>'2021'!N6</f>
        <v>190</v>
      </c>
      <c r="U21" s="200">
        <f>'2021'!O6</f>
        <v>4.43</v>
      </c>
      <c r="V21" s="279">
        <f>'2021'!P6</f>
        <v>1</v>
      </c>
      <c r="W21" s="193">
        <f>'2021'!Q6</f>
        <v>0</v>
      </c>
      <c r="X21" s="194">
        <f>'2021'!R6</f>
        <v>0</v>
      </c>
      <c r="Y21" s="194">
        <f>'2021'!S6</f>
        <v>0.25939572586588061</v>
      </c>
      <c r="Z21" s="194">
        <f>'2021'!T6</f>
        <v>0.37017916793197692</v>
      </c>
      <c r="AA21" s="194">
        <f>'2021'!U6</f>
        <v>0.33859397417503589</v>
      </c>
      <c r="AB21" s="194">
        <f>'2021'!V6</f>
        <v>0.35438657105350641</v>
      </c>
      <c r="AC21" s="59">
        <f>'2021'!W6</f>
        <v>0.35438657105350641</v>
      </c>
      <c r="AD21" s="42">
        <f>'2021'!X6</f>
        <v>18.769863013698629</v>
      </c>
      <c r="AE21" s="183">
        <f>'2021'!Y6</f>
        <v>3.66</v>
      </c>
      <c r="AF21" s="183">
        <f>'2021'!Z6</f>
        <v>5.8</v>
      </c>
      <c r="AG21" s="183">
        <f>'2021'!AA6</f>
        <v>16.7</v>
      </c>
      <c r="AH21" s="183">
        <f>'2021'!AB6</f>
        <v>1.1100000000000001</v>
      </c>
      <c r="AI21" s="183">
        <f>'2021'!AC6</f>
        <v>3.77</v>
      </c>
      <c r="AJ21" s="288">
        <f>'2021'!AD6</f>
        <v>7.3093220338983064E-2</v>
      </c>
      <c r="AK21" s="288">
        <f>'2021'!AE6</f>
        <v>0.32891949152542377</v>
      </c>
      <c r="AL21" s="185">
        <f>'2021'!AF6</f>
        <v>0.14300000000000002</v>
      </c>
      <c r="AM21" s="212">
        <f t="shared" si="3"/>
        <v>0.4</v>
      </c>
      <c r="AN21" s="185">
        <f>'2021'!AG6</f>
        <v>0.5605</v>
      </c>
      <c r="AO21" s="185">
        <f>'2021'!AH6</f>
        <v>0.4395</v>
      </c>
      <c r="AP21" s="183">
        <f>'2021'!AI6</f>
        <v>98.666265767488142</v>
      </c>
      <c r="AQ21" s="186">
        <f>'2021'!AJ6</f>
        <v>96.419650128909055</v>
      </c>
      <c r="AR21" s="48">
        <f>'2021'!AK6</f>
        <v>9</v>
      </c>
      <c r="AS21" s="232">
        <f>'2021'!AL6</f>
        <v>8</v>
      </c>
      <c r="AT21" s="232">
        <f>'2021'!AM6</f>
        <v>7</v>
      </c>
      <c r="AU21" s="232">
        <f>'2021'!AN6</f>
        <v>4</v>
      </c>
      <c r="AV21" s="232">
        <f>'2021'!AO6</f>
        <v>9</v>
      </c>
      <c r="AW21" s="232">
        <f>'2021'!AP6</f>
        <v>6</v>
      </c>
      <c r="AX21" s="232">
        <f>'2021'!AQ6</f>
        <v>10</v>
      </c>
      <c r="AY21" s="233">
        <f>'2021'!AR6</f>
        <v>0.25</v>
      </c>
      <c r="AZ21" s="60">
        <f>'2021'!AS6</f>
        <v>0</v>
      </c>
      <c r="BA21" s="61">
        <f>'2021'!AT6</f>
        <v>2257</v>
      </c>
      <c r="BB21" s="61">
        <f>'2021'!AU6</f>
        <v>0</v>
      </c>
      <c r="BC21" s="61">
        <f>'2021'!AV6</f>
        <v>0</v>
      </c>
      <c r="BD21" s="61">
        <f>'2021'!AW6</f>
        <v>0</v>
      </c>
      <c r="BE21" s="61">
        <f>'2021'!AX6</f>
        <v>0</v>
      </c>
      <c r="BF21" s="62">
        <f>'2021'!AY6</f>
        <v>0</v>
      </c>
      <c r="BG21" s="62">
        <f>'2021'!AZ6</f>
        <v>0</v>
      </c>
      <c r="BH21" s="62">
        <f>'2021'!BA6</f>
        <v>0</v>
      </c>
      <c r="BI21" s="62">
        <f>'2021'!BB6</f>
        <v>0</v>
      </c>
      <c r="BJ21" s="62">
        <f>'2021'!BC6</f>
        <v>0</v>
      </c>
      <c r="BK21" s="62">
        <f>'2021'!BD6</f>
        <v>0</v>
      </c>
      <c r="BL21" s="62">
        <f>'2021'!BE6</f>
        <v>0</v>
      </c>
      <c r="BM21" s="62">
        <f>'2021'!BF6</f>
        <v>0</v>
      </c>
      <c r="BN21" s="63">
        <f>'2021'!BG6</f>
        <v>0</v>
      </c>
      <c r="BO21" s="60">
        <f>'2021'!BH6</f>
        <v>0</v>
      </c>
      <c r="BP21" s="61">
        <f>'2021'!BI6</f>
        <v>1513</v>
      </c>
      <c r="BQ21" s="61">
        <f>'2021'!BJ6</f>
        <v>0</v>
      </c>
      <c r="BR21" s="61">
        <f>'2021'!BK6</f>
        <v>0</v>
      </c>
      <c r="BS21" s="61">
        <f>'2021'!BL6</f>
        <v>0</v>
      </c>
      <c r="BT21" s="61">
        <f>'2021'!BM6</f>
        <v>0</v>
      </c>
      <c r="BU21" s="62">
        <f>'2021'!BN6</f>
        <v>0</v>
      </c>
      <c r="BV21" s="62">
        <f>'2021'!BO6</f>
        <v>0</v>
      </c>
      <c r="BW21" s="62">
        <f>'2021'!BP6</f>
        <v>0</v>
      </c>
      <c r="BX21" s="62">
        <f>'2021'!BQ6</f>
        <v>0</v>
      </c>
      <c r="BY21" s="62">
        <f>'2021'!BR6</f>
        <v>0</v>
      </c>
      <c r="BZ21" s="62">
        <f>'2021'!BW6</f>
        <v>0</v>
      </c>
      <c r="CA21" s="62">
        <f>'2021'!BX6</f>
        <v>0</v>
      </c>
      <c r="CB21" s="62">
        <f>'2021'!BY6</f>
        <v>0</v>
      </c>
      <c r="CC21" s="63">
        <f>'2021'!BZ6</f>
        <v>0</v>
      </c>
      <c r="CD21" s="60">
        <f>'2021'!CA6</f>
        <v>704</v>
      </c>
      <c r="CE21" s="61">
        <f>'2021'!CB6</f>
        <v>2714</v>
      </c>
      <c r="CF21" s="61">
        <f>'2021'!CC6</f>
        <v>96</v>
      </c>
      <c r="CG21" s="61">
        <f>'2021'!CD6</f>
        <v>51</v>
      </c>
      <c r="CH21" s="61">
        <f>'2021'!CE6</f>
        <v>6</v>
      </c>
      <c r="CI21" s="61">
        <f>'2021'!CF6</f>
        <v>20</v>
      </c>
      <c r="CJ21" s="62">
        <f>'2021'!CG6</f>
        <v>0.36</v>
      </c>
      <c r="CK21" s="62">
        <f>'2021'!CH6</f>
        <v>2.0299999999999998</v>
      </c>
      <c r="CL21" s="62">
        <f>'2021'!CI6</f>
        <v>2.0499999999999998</v>
      </c>
      <c r="CM21" s="62">
        <f>'2021'!CJ6</f>
        <v>7</v>
      </c>
      <c r="CN21" s="62">
        <f>'2021'!CK6</f>
        <v>12.8</v>
      </c>
      <c r="CO21" s="62">
        <f>'2021'!CP6</f>
        <v>35.700000000000003</v>
      </c>
      <c r="CP21" s="62">
        <f>'2021'!CQ6</f>
        <v>13.6</v>
      </c>
      <c r="CQ21" s="62">
        <f>'2021'!CR6</f>
        <v>91.5</v>
      </c>
      <c r="CR21" s="63">
        <f>'2021'!CS6</f>
        <v>8.5</v>
      </c>
      <c r="CS21" s="60">
        <f>'2021'!CT6</f>
        <v>1219</v>
      </c>
      <c r="CT21" s="61">
        <f>'2021'!CU6</f>
        <v>3293</v>
      </c>
      <c r="CU21" s="61">
        <f>'2021'!CV6</f>
        <v>95</v>
      </c>
      <c r="CV21" s="61">
        <f>'2021'!CW6</f>
        <v>60</v>
      </c>
      <c r="CW21" s="61">
        <f>'2021'!CX6</f>
        <v>11</v>
      </c>
      <c r="CX21" s="61">
        <f>'2021'!CY6</f>
        <v>31</v>
      </c>
      <c r="CY21" s="62">
        <f>'2021'!CZ6</f>
        <v>1.1100000000000001</v>
      </c>
      <c r="CZ21" s="62">
        <f>'2021'!DA6</f>
        <v>3.77</v>
      </c>
      <c r="DA21" s="62">
        <f>'2021'!DB6</f>
        <v>3.66</v>
      </c>
      <c r="DB21" s="62">
        <f>'2021'!DC6</f>
        <v>5.8</v>
      </c>
      <c r="DC21" s="62">
        <f>'2021'!DD6</f>
        <v>16.7</v>
      </c>
      <c r="DD21" s="62">
        <f>'2021'!DI6</f>
        <v>63.2</v>
      </c>
      <c r="DE21" s="62">
        <f>'2021'!DJ6</f>
        <v>7.7</v>
      </c>
      <c r="DF21" s="62">
        <f>'2021'!DK6</f>
        <v>79.2</v>
      </c>
      <c r="DG21" s="63">
        <f>'2021'!DL6</f>
        <v>20.8</v>
      </c>
      <c r="DH21" s="60">
        <f>'2021'!DM6</f>
        <v>472</v>
      </c>
      <c r="DI21" s="61">
        <f>'2021'!DN6</f>
        <v>1394</v>
      </c>
      <c r="DJ21" s="61">
        <f>'2021'!DO6</f>
        <v>55</v>
      </c>
      <c r="DK21" s="61">
        <f>'2021'!DP6</f>
        <v>36</v>
      </c>
      <c r="DL21" s="61">
        <f>'2021'!DQ6</f>
        <v>2</v>
      </c>
      <c r="DM21" s="61">
        <f>'2021'!DR6</f>
        <v>7</v>
      </c>
      <c r="DN21" s="62">
        <f>'2021'!DS6</f>
        <v>0.67</v>
      </c>
      <c r="DO21" s="62">
        <f>'2021'!DT6</f>
        <v>3.69</v>
      </c>
      <c r="DP21" s="62">
        <f>'2021'!DU6</f>
        <v>3.45</v>
      </c>
      <c r="DQ21" s="62">
        <f>'2021'!DV6</f>
        <v>5.3</v>
      </c>
      <c r="DR21" s="62">
        <f>'2021'!DW6</f>
        <v>10.4</v>
      </c>
      <c r="DS21" s="62">
        <f>'2021'!EB6</f>
        <v>40</v>
      </c>
      <c r="DT21" s="62">
        <f>'2021'!EC6</f>
        <v>14.3</v>
      </c>
      <c r="DU21" s="62">
        <f>'2021'!ED6</f>
        <v>32.9</v>
      </c>
      <c r="DV21" s="63">
        <f>'2021'!EE6</f>
        <v>67.099999999999994</v>
      </c>
    </row>
    <row r="22" spans="1:126" ht="15.75" customHeight="1" x14ac:dyDescent="0.2">
      <c r="A22" s="199">
        <f t="shared" si="0"/>
        <v>20</v>
      </c>
      <c r="B22" s="261">
        <f>'2025'!A3</f>
        <v>1</v>
      </c>
      <c r="C22" s="261">
        <v>2025</v>
      </c>
      <c r="D22" s="234" t="str">
        <f>'2025'!B3</f>
        <v>Tetairoa McMillan</v>
      </c>
      <c r="E22" s="310" t="str" cm="1">
        <f t="array" ref="E22">_xlfn.IFS(F22&gt;12.5,"Cornerstone",AND(F22&gt;11.995,F22&lt;12.5),"Elite",AND(F22&gt;11,F22&lt;12.995),"Elite Upside",AND(F22&gt;=9.69,F22&lt;10.999),"Upside",AND(F22&gt;8.4,F22&lt;9.999),"Upside Lite",AND(F22&gt;7.25,F22&lt;8.999),"Outlier",AND(F22&gt;=6,F22&lt;7.25),"Outlier Lite",F22&lt;6.999,"Purgatory")</f>
        <v>Elite Upside</v>
      </c>
      <c r="F22" s="313">
        <f>'2025'!C3</f>
        <v>11.568571428571429</v>
      </c>
      <c r="G22" s="313">
        <f t="shared" si="1"/>
        <v>94.1</v>
      </c>
      <c r="H22" s="313" t="str" cm="1">
        <f t="array" ref="H22">_xlfn.IFS(E22="Cornerstone","A++",E22="Elite","A+",E22="Elite Upside","A",E22="Upside","B",E22="Upside Lite","C",E22="Outlier","D+",E22="Outlier Lite","D-",E22="Purgatory","F")</f>
        <v>A</v>
      </c>
      <c r="I22" s="314">
        <f t="shared" si="2"/>
        <v>1.6511412358831492</v>
      </c>
      <c r="J22" s="34" t="str">
        <f>'2025'!D3</f>
        <v>Arizona</v>
      </c>
      <c r="K22" s="200">
        <f>'2025'!E3</f>
        <v>3</v>
      </c>
      <c r="L22" s="318">
        <f>'2025'!F3</f>
        <v>37716</v>
      </c>
      <c r="M22" s="231">
        <f>'2025'!G3</f>
        <v>22.495890410958904</v>
      </c>
      <c r="N22" s="231" t="str">
        <f>'2025'!H3</f>
        <v>JR</v>
      </c>
      <c r="O22" s="231">
        <f>'2025'!I3</f>
        <v>22.076712328767123</v>
      </c>
      <c r="P22" s="231" t="str">
        <f>'2025'!J3</f>
        <v>Wide</v>
      </c>
      <c r="Q22" s="231" t="str">
        <f>'2025'!K3</f>
        <v>SLOB</v>
      </c>
      <c r="R22" s="231" t="str">
        <f>'2025'!L3</f>
        <v>Elite Earner</v>
      </c>
      <c r="S22" s="320">
        <f>'2025'!M3</f>
        <v>76</v>
      </c>
      <c r="T22" s="320">
        <f>'2025'!N3</f>
        <v>219</v>
      </c>
      <c r="U22" s="231">
        <f>'2025'!O3</f>
        <v>4.53</v>
      </c>
      <c r="V22" s="279">
        <f>'2025'!P3</f>
        <v>1</v>
      </c>
      <c r="W22" s="193">
        <f>'2025'!Q3</f>
        <v>0</v>
      </c>
      <c r="X22" s="194">
        <f>'2025'!R3</f>
        <v>0</v>
      </c>
      <c r="Y22" s="194">
        <f>'2025'!S3</f>
        <v>0.24338072940459873</v>
      </c>
      <c r="Z22" s="194">
        <f>'2025'!T3</f>
        <v>0.34831208363482125</v>
      </c>
      <c r="AA22" s="194">
        <f>'2025'!U3</f>
        <v>0.44444444444444442</v>
      </c>
      <c r="AB22" s="194">
        <f>'2025'!V3</f>
        <v>0.44444444444444442</v>
      </c>
      <c r="AC22" s="59">
        <f>'2025'!W3</f>
        <v>0.42222222222222217</v>
      </c>
      <c r="AD22" s="42">
        <f>'2025'!X3</f>
        <v>19.408219178082192</v>
      </c>
      <c r="AE22" s="183">
        <f>'2025'!Y3</f>
        <v>2.87</v>
      </c>
      <c r="AF22" s="183">
        <f>'2025'!Z3</f>
        <v>6</v>
      </c>
      <c r="AG22" s="183">
        <f>'2025'!AA3</f>
        <v>13.7</v>
      </c>
      <c r="AH22" s="183">
        <f>'2025'!AB3</f>
        <v>1.36</v>
      </c>
      <c r="AI22" s="183">
        <f>'2025'!AC3</f>
        <v>0</v>
      </c>
      <c r="AJ22" s="288">
        <f>'2025'!AD3</f>
        <v>6.5425531914893628E-2</v>
      </c>
      <c r="AK22" s="288">
        <f>'2025'!AE3</f>
        <v>0.21808510638297873</v>
      </c>
      <c r="AL22" s="185">
        <f>'2025'!AF3</f>
        <v>7.6999999999999999E-2</v>
      </c>
      <c r="AM22" s="212">
        <f t="shared" si="3"/>
        <v>0.6</v>
      </c>
      <c r="AN22" s="185">
        <f>'2025'!AG3</f>
        <v>0.7669999999999999</v>
      </c>
      <c r="AO22" s="185">
        <f>'2025'!AH3</f>
        <v>0.22650000000000001</v>
      </c>
      <c r="AP22" s="183">
        <f>'2025'!AI3</f>
        <v>104.01148631557132</v>
      </c>
      <c r="AQ22" s="186">
        <f>'2025'!AJ3</f>
        <v>109.36306727063085</v>
      </c>
      <c r="AR22" s="48">
        <f>'2025'!AK3</f>
        <v>10</v>
      </c>
      <c r="AS22" s="232">
        <f>'2025'!AL3</f>
        <v>7</v>
      </c>
      <c r="AT22" s="232">
        <f>'2025'!AM3</f>
        <v>5</v>
      </c>
      <c r="AU22" s="232">
        <f>'2025'!AN3</f>
        <v>5</v>
      </c>
      <c r="AV22" s="232">
        <f>'2025'!AO3</f>
        <v>7</v>
      </c>
      <c r="AW22" s="232">
        <f>'2025'!AP3</f>
        <v>8</v>
      </c>
      <c r="AX22" s="232">
        <f>'2025'!AQ3</f>
        <v>10</v>
      </c>
      <c r="AY22" s="233">
        <f>'2025'!AR3</f>
        <v>0.75</v>
      </c>
      <c r="AZ22" s="60">
        <f>'2025'!AS3</f>
        <v>0</v>
      </c>
      <c r="BA22" s="61">
        <f>'2025'!AT3</f>
        <v>1</v>
      </c>
      <c r="BB22" s="61">
        <f>'2025'!AU3</f>
        <v>0</v>
      </c>
      <c r="BC22" s="61">
        <f>'2025'!AV3</f>
        <v>0</v>
      </c>
      <c r="BD22" s="61">
        <f>'2025'!AW3</f>
        <v>0</v>
      </c>
      <c r="BE22" s="61">
        <f>'2025'!AX3</f>
        <v>1</v>
      </c>
      <c r="BF22" s="62">
        <f>'2025'!AY3</f>
        <v>0</v>
      </c>
      <c r="BG22" s="62">
        <f>'2025'!AZ3</f>
        <v>0</v>
      </c>
      <c r="BH22" s="62">
        <f>'2025'!BA3</f>
        <v>0</v>
      </c>
      <c r="BI22" s="62">
        <f>'2025'!BB3</f>
        <v>0</v>
      </c>
      <c r="BJ22" s="62">
        <f>'2025'!BC3</f>
        <v>0</v>
      </c>
      <c r="BK22" s="62">
        <f>'2025'!BH3</f>
        <v>0</v>
      </c>
      <c r="BL22" s="62">
        <f>'2025'!BI3</f>
        <v>0</v>
      </c>
      <c r="BM22" s="62">
        <f>'2025'!BJ3</f>
        <v>0</v>
      </c>
      <c r="BN22" s="63">
        <f>'2025'!BK3</f>
        <v>0</v>
      </c>
      <c r="BO22" s="60">
        <f>'2025'!BL3</f>
        <v>0</v>
      </c>
      <c r="BP22" s="61">
        <f>'2025'!BM3</f>
        <v>1</v>
      </c>
      <c r="BQ22" s="61">
        <f>'2025'!BN3</f>
        <v>0</v>
      </c>
      <c r="BR22" s="61">
        <f>'2025'!BO3</f>
        <v>0</v>
      </c>
      <c r="BS22" s="61">
        <f>'2025'!BP3</f>
        <v>0</v>
      </c>
      <c r="BT22" s="61">
        <f>'2025'!BQ3</f>
        <v>1</v>
      </c>
      <c r="BU22" s="62">
        <f>'2025'!BR3</f>
        <v>0</v>
      </c>
      <c r="BV22" s="62">
        <f>'2025'!BS3</f>
        <v>0</v>
      </c>
      <c r="BW22" s="62">
        <f>'2025'!BT3</f>
        <v>0</v>
      </c>
      <c r="BX22" s="62">
        <f>'2025'!BU3</f>
        <v>0</v>
      </c>
      <c r="BY22" s="62">
        <f>'2025'!BV3</f>
        <v>0</v>
      </c>
      <c r="BZ22" s="62">
        <f>'2025'!CA3</f>
        <v>0</v>
      </c>
      <c r="CA22" s="62">
        <f>'2025'!CB3</f>
        <v>0</v>
      </c>
      <c r="CB22" s="62">
        <f>'2025'!CC3</f>
        <v>0</v>
      </c>
      <c r="CC22" s="63">
        <f>'2025'!CD3</f>
        <v>0</v>
      </c>
      <c r="CD22" s="60">
        <f>'2025'!CE3</f>
        <v>702</v>
      </c>
      <c r="CE22" s="61">
        <f>'2025'!CF3</f>
        <v>3820.7999999999997</v>
      </c>
      <c r="CF22" s="61">
        <f>'2025'!CG3</f>
        <v>81</v>
      </c>
      <c r="CG22" s="61">
        <f>'2025'!CH3</f>
        <v>39</v>
      </c>
      <c r="CH22" s="61">
        <f>'2025'!CI3</f>
        <v>8</v>
      </c>
      <c r="CI22" s="61">
        <f>'2025'!CJ3</f>
        <v>26.400000000000002</v>
      </c>
      <c r="CJ22" s="62">
        <f>'2025'!CK3</f>
        <v>1.29</v>
      </c>
      <c r="CK22" s="62">
        <f>'2025'!CL3</f>
        <v>0</v>
      </c>
      <c r="CL22" s="62">
        <f>'2025'!CM3</f>
        <v>1.47</v>
      </c>
      <c r="CM22" s="62">
        <f>'2025'!CN3</f>
        <v>5</v>
      </c>
      <c r="CN22" s="62">
        <f>'2025'!CO3</f>
        <v>16.2</v>
      </c>
      <c r="CO22" s="62">
        <f>'2025'!CT3</f>
        <v>33.299999999999997</v>
      </c>
      <c r="CP22" s="62">
        <f>'2025'!CU3</f>
        <v>7.1</v>
      </c>
      <c r="CQ22" s="62">
        <f>'2025'!CV3</f>
        <v>76.400000000000006</v>
      </c>
      <c r="CR22" s="63">
        <f>'2025'!CW3</f>
        <v>23.4</v>
      </c>
      <c r="CS22" s="60">
        <f>'2025'!CX3</f>
        <v>1396</v>
      </c>
      <c r="CT22" s="61">
        <f>'2025'!CY3</f>
        <v>4007.9</v>
      </c>
      <c r="CU22" s="61">
        <f>'2025'!CZ3</f>
        <v>130</v>
      </c>
      <c r="CV22" s="61">
        <f>'2025'!DA3</f>
        <v>90</v>
      </c>
      <c r="CW22" s="61">
        <f>'2025'!DB3</f>
        <v>10</v>
      </c>
      <c r="CX22" s="61">
        <f>'2025'!DC3</f>
        <v>36.4</v>
      </c>
      <c r="CY22" s="62">
        <f>'2025'!DD3</f>
        <v>1.21</v>
      </c>
      <c r="CZ22" s="62">
        <f>'2025'!DE3</f>
        <v>0</v>
      </c>
      <c r="DA22" s="62">
        <f>'2025'!DF3</f>
        <v>2.79</v>
      </c>
      <c r="DB22" s="62">
        <f>'2025'!DG3</f>
        <v>6</v>
      </c>
      <c r="DC22" s="62">
        <f>'2025'!DH3</f>
        <v>12.9</v>
      </c>
      <c r="DD22" s="62">
        <f>'2025'!DM3</f>
        <v>51.6</v>
      </c>
      <c r="DE22" s="62">
        <f>'2025'!DN3</f>
        <v>3.2</v>
      </c>
      <c r="DF22" s="62">
        <f>'2025'!DO3</f>
        <v>75.3</v>
      </c>
      <c r="DG22" s="63">
        <f>'2025'!DP3</f>
        <v>23.7</v>
      </c>
      <c r="DH22" s="60">
        <f>'2025'!DQ3</f>
        <v>1316</v>
      </c>
      <c r="DI22" s="61">
        <f>'2025'!DR3</f>
        <v>2961</v>
      </c>
      <c r="DJ22" s="61">
        <f>'2025'!DS3</f>
        <v>130</v>
      </c>
      <c r="DK22" s="61">
        <f>'2025'!DT3</f>
        <v>84</v>
      </c>
      <c r="DL22" s="61">
        <f>'2025'!DU3</f>
        <v>8</v>
      </c>
      <c r="DM22" s="61">
        <f>'2025'!DV3</f>
        <v>18</v>
      </c>
      <c r="DN22" s="62">
        <f>'2025'!DW3</f>
        <v>1.36</v>
      </c>
      <c r="DO22" s="62">
        <f>'2025'!DX3</f>
        <v>0</v>
      </c>
      <c r="DP22" s="62">
        <f>'2025'!DY3</f>
        <v>2.87</v>
      </c>
      <c r="DQ22" s="62">
        <f>'2025'!DZ3</f>
        <v>5.0999999999999996</v>
      </c>
      <c r="DR22" s="62">
        <f>'2025'!EA3</f>
        <v>13.7</v>
      </c>
      <c r="DS22" s="62">
        <f>'2025'!EF3</f>
        <v>60</v>
      </c>
      <c r="DT22" s="62">
        <f>'2025'!EG3</f>
        <v>7.7</v>
      </c>
      <c r="DU22" s="62">
        <f>'2025'!EH3</f>
        <v>78.099999999999994</v>
      </c>
      <c r="DV22" s="63">
        <f>'2025'!EI3</f>
        <v>21.6</v>
      </c>
    </row>
    <row r="23" spans="1:126" ht="15.75" customHeight="1" x14ac:dyDescent="0.2">
      <c r="A23" s="199">
        <f t="shared" si="0"/>
        <v>21</v>
      </c>
      <c r="B23" s="261">
        <f>'2018'!A4</f>
        <v>2</v>
      </c>
      <c r="C23" s="261">
        <v>2018</v>
      </c>
      <c r="D23" s="234" t="str">
        <f>'2018'!B4</f>
        <v>Calvin Ridley</v>
      </c>
      <c r="E23" s="310" t="str" cm="1">
        <f t="array" ref="E23">_xlfn.IFS(F23&gt;12.5,"Cornerstone",AND(F23&gt;11.995,F23&lt;12.5),"Elite",AND(F23&gt;11,F23&lt;12.995),"Elite Upside",AND(F23&gt;=9.69,F23&lt;10.999),"Upside",AND(F23&gt;8.4,F23&lt;9.999),"Upside Lite",AND(F23&gt;7.25,F23&lt;8.999),"Outlier",AND(F23&gt;=6,F23&lt;7.25),"Outlier Lite",F23&lt;6.999,"Purgatory")</f>
        <v>Elite Upside</v>
      </c>
      <c r="F23" s="313">
        <f>'2018'!C4</f>
        <v>11.565714285714284</v>
      </c>
      <c r="G23" s="313">
        <f t="shared" si="1"/>
        <v>93.8</v>
      </c>
      <c r="H23" s="313" t="str" cm="1">
        <f t="array" ref="H23">_xlfn.IFS(E23="Cornerstone","A++",E23="Elite","A+",E23="Elite Upside","A",E23="Upside","B",E23="Upside Lite","C",E23="Outlier","D+",E23="Outlier Lite","D-",E23="Purgatory","F")</f>
        <v>A</v>
      </c>
      <c r="I23" s="314">
        <f t="shared" si="2"/>
        <v>1.6495935018721106</v>
      </c>
      <c r="J23" s="34" t="str">
        <f>'2018'!D4</f>
        <v>Alabama</v>
      </c>
      <c r="K23" s="200">
        <f>'2018'!E4</f>
        <v>1</v>
      </c>
      <c r="L23" s="318">
        <f>'2018'!F4</f>
        <v>34688</v>
      </c>
      <c r="M23" s="231">
        <f>'2018'!G4</f>
        <v>30.791780821917808</v>
      </c>
      <c r="N23" s="231" t="str">
        <f>'2018'!H4</f>
        <v>JR</v>
      </c>
      <c r="O23" s="231">
        <f>'2018'!I4</f>
        <v>23.364383561643837</v>
      </c>
      <c r="P23" s="231" t="str">
        <f>'2018'!J4</f>
        <v>Hybrid</v>
      </c>
      <c r="Q23" s="231" t="str">
        <f>'2018'!K4</f>
        <v>BALL HOG</v>
      </c>
      <c r="R23" s="231" t="str">
        <f>'2018'!L4</f>
        <v>Elite Separator</v>
      </c>
      <c r="S23" s="320">
        <f>'2018'!M4</f>
        <v>73</v>
      </c>
      <c r="T23" s="320">
        <f>'2018'!N4</f>
        <v>190</v>
      </c>
      <c r="U23" s="200">
        <f>'2018'!O4</f>
        <v>4.4400000000000004</v>
      </c>
      <c r="V23" s="279">
        <f>'2018'!P4</f>
        <v>1</v>
      </c>
      <c r="W23" s="193">
        <f>'2018'!Q4</f>
        <v>0</v>
      </c>
      <c r="X23" s="194">
        <f>'2018'!R4</f>
        <v>0</v>
      </c>
      <c r="Y23" s="194">
        <f>'2018'!S4</f>
        <v>0.30672145582624011</v>
      </c>
      <c r="Z23" s="194">
        <f>'2018'!T4</f>
        <v>0.24381737476220672</v>
      </c>
      <c r="AA23" s="194">
        <f>'2018'!U4</f>
        <v>0.41100443131462333</v>
      </c>
      <c r="AB23" s="194">
        <f>'2018'!V4</f>
        <v>0.41100443131462333</v>
      </c>
      <c r="AC23" s="59">
        <f>'2018'!W4</f>
        <v>0.41100443131462333</v>
      </c>
      <c r="AD23" s="42">
        <f>'2018'!X4</f>
        <v>20.709589041095889</v>
      </c>
      <c r="AE23" s="183">
        <f>'2018'!Y4</f>
        <v>2.78</v>
      </c>
      <c r="AF23" s="183">
        <f>'2018'!Z4</f>
        <v>6.3</v>
      </c>
      <c r="AG23" s="183">
        <f>'2018'!AA4</f>
        <v>11.7</v>
      </c>
      <c r="AH23" s="183">
        <f>'2018'!AB4</f>
        <v>0.63</v>
      </c>
      <c r="AI23" s="183">
        <f>'2018'!AC4</f>
        <v>2.91</v>
      </c>
      <c r="AJ23" s="288">
        <f>'2018'!AD4</f>
        <v>3.9964061096136566E-2</v>
      </c>
      <c r="AK23" s="288">
        <f>'2018'!AE4</f>
        <v>0.20231805929919136</v>
      </c>
      <c r="AL23" s="185">
        <f>'2018'!AF4</f>
        <v>0.1</v>
      </c>
      <c r="AM23" s="212">
        <f t="shared" si="3"/>
        <v>0.188</v>
      </c>
      <c r="AN23" s="185">
        <f>'2018'!AG4</f>
        <v>0.746</v>
      </c>
      <c r="AO23" s="185">
        <f>'2018'!AH4</f>
        <v>0.23549999999999999</v>
      </c>
      <c r="AP23" s="183">
        <f>'2018'!AI4</f>
        <v>97.780378974648457</v>
      </c>
      <c r="AQ23" s="186">
        <f>'2018'!AJ4</f>
        <v>96.784318803326897</v>
      </c>
      <c r="AR23" s="48">
        <f>'2018'!AK4</f>
        <v>10</v>
      </c>
      <c r="AS23" s="232">
        <f>'2018'!AL4</f>
        <v>5</v>
      </c>
      <c r="AT23" s="232">
        <f>'2018'!AM4</f>
        <v>5</v>
      </c>
      <c r="AU23" s="232">
        <f>'2018'!AN4</f>
        <v>5</v>
      </c>
      <c r="AV23" s="232">
        <f>'2018'!AO4</f>
        <v>9</v>
      </c>
      <c r="AW23" s="232">
        <f>'2018'!AP4</f>
        <v>6</v>
      </c>
      <c r="AX23" s="232">
        <f>'2018'!AQ4</f>
        <v>10</v>
      </c>
      <c r="AY23" s="233">
        <f>'2018'!AR4</f>
        <v>1</v>
      </c>
      <c r="AZ23" s="60">
        <f>'2018'!AS4</f>
        <v>0</v>
      </c>
      <c r="BA23" s="61">
        <f>'2018'!AT4</f>
        <v>23</v>
      </c>
      <c r="BB23" s="61">
        <f>'2018'!AU4</f>
        <v>0</v>
      </c>
      <c r="BC23" s="61">
        <f>'2018'!AV4</f>
        <v>0</v>
      </c>
      <c r="BD23" s="61">
        <f>'2018'!AW4</f>
        <v>0</v>
      </c>
      <c r="BE23" s="61">
        <f>'2018'!AX4</f>
        <v>0</v>
      </c>
      <c r="BF23" s="62">
        <f>'2018'!AY4</f>
        <v>0</v>
      </c>
      <c r="BG23" s="62">
        <f>'2018'!AZ4</f>
        <v>0</v>
      </c>
      <c r="BH23" s="62">
        <f>'2018'!BA4</f>
        <v>0</v>
      </c>
      <c r="BI23" s="62">
        <f>'2018'!BB4</f>
        <v>0</v>
      </c>
      <c r="BJ23" s="62">
        <f>'2018'!BC4</f>
        <v>0</v>
      </c>
      <c r="BK23" s="62">
        <f>'2018'!BD4</f>
        <v>0</v>
      </c>
      <c r="BL23" s="62">
        <f>'2018'!BE4</f>
        <v>0</v>
      </c>
      <c r="BM23" s="62">
        <f>'2018'!BF4</f>
        <v>0</v>
      </c>
      <c r="BN23" s="63">
        <f>'2018'!BG4</f>
        <v>0</v>
      </c>
      <c r="BO23" s="60">
        <f>'2018'!BH4</f>
        <v>0</v>
      </c>
      <c r="BP23" s="61">
        <f>'2018'!BI4</f>
        <v>3890</v>
      </c>
      <c r="BQ23" s="61">
        <f>'2018'!BJ4</f>
        <v>0</v>
      </c>
      <c r="BR23" s="61">
        <f>'2018'!BK4</f>
        <v>0</v>
      </c>
      <c r="BS23" s="61">
        <f>'2018'!BL4</f>
        <v>0</v>
      </c>
      <c r="BT23" s="61">
        <f>'2018'!BM4</f>
        <v>0</v>
      </c>
      <c r="BU23" s="62">
        <f>'2018'!BN4</f>
        <v>0</v>
      </c>
      <c r="BV23" s="62">
        <f>'2018'!BO4</f>
        <v>0</v>
      </c>
      <c r="BW23" s="62">
        <f>'2018'!BP4</f>
        <v>0</v>
      </c>
      <c r="BX23" s="62">
        <f>'2018'!BQ4</f>
        <v>0</v>
      </c>
      <c r="BY23" s="62">
        <f>'2018'!BR4</f>
        <v>0</v>
      </c>
      <c r="BZ23" s="62">
        <f>'2018'!BS4</f>
        <v>0</v>
      </c>
      <c r="CA23" s="62">
        <f>'2018'!BT4</f>
        <v>0</v>
      </c>
      <c r="CB23" s="62">
        <f>'2018'!BU4</f>
        <v>0</v>
      </c>
      <c r="CC23" s="63">
        <f>'2018'!BV4</f>
        <v>0</v>
      </c>
      <c r="CD23" s="60">
        <f>'2018'!BW4</f>
        <v>1045</v>
      </c>
      <c r="CE23" s="61">
        <f>'2018'!BX4</f>
        <v>3407</v>
      </c>
      <c r="CF23" s="61">
        <f>'2018'!BY4</f>
        <v>123</v>
      </c>
      <c r="CG23" s="61">
        <f>'2018'!BZ4</f>
        <v>89</v>
      </c>
      <c r="CH23" s="61">
        <f>'2018'!CA4</f>
        <v>7</v>
      </c>
      <c r="CI23" s="61">
        <f>'2018'!CB4</f>
        <v>22</v>
      </c>
      <c r="CJ23" s="62">
        <f>'2018'!CC4</f>
        <v>0</v>
      </c>
      <c r="CK23" s="62">
        <f>'2018'!CD4</f>
        <v>0</v>
      </c>
      <c r="CL23" s="62">
        <f>'2018'!CE4</f>
        <v>2.4500000000000002</v>
      </c>
      <c r="CM23" s="62">
        <f>'2018'!CF4</f>
        <v>6.3</v>
      </c>
      <c r="CN23" s="62">
        <f>'2018'!CG4</f>
        <v>8.9</v>
      </c>
      <c r="CO23" s="62">
        <f>'2018'!CH4</f>
        <v>0</v>
      </c>
      <c r="CP23" s="62">
        <f>'2018'!CI4</f>
        <v>7.3</v>
      </c>
      <c r="CQ23" s="62">
        <f>'2018'!CJ4</f>
        <v>81.099999999999994</v>
      </c>
      <c r="CR23" s="63">
        <f>'2018'!CK4</f>
        <v>18.399999999999999</v>
      </c>
      <c r="CS23" s="60">
        <f>'2018'!CL4</f>
        <v>769</v>
      </c>
      <c r="CT23" s="61">
        <f>'2018'!CM4</f>
        <v>3154</v>
      </c>
      <c r="CU23" s="61">
        <f>'2018'!CN4</f>
        <v>114</v>
      </c>
      <c r="CV23" s="61">
        <f>'2018'!CO4</f>
        <v>72</v>
      </c>
      <c r="CW23" s="61">
        <f>'2018'!CP4</f>
        <v>7</v>
      </c>
      <c r="CX23" s="61">
        <f>'2018'!CQ4</f>
        <v>26</v>
      </c>
      <c r="CY23" s="62">
        <f>'2018'!CR4</f>
        <v>0.35</v>
      </c>
      <c r="CZ23" s="62">
        <f>'2018'!CS4</f>
        <v>1.84</v>
      </c>
      <c r="DA23" s="62">
        <f>'2018'!CT4</f>
        <v>1.79</v>
      </c>
      <c r="DB23" s="62">
        <f>'2018'!CU4</f>
        <v>5.8</v>
      </c>
      <c r="DC23" s="62">
        <f>'2018'!CV4</f>
        <v>9.1999999999999993</v>
      </c>
      <c r="DD23" s="62">
        <f>'2018'!CW4</f>
        <v>0</v>
      </c>
      <c r="DE23" s="62">
        <f>'2018'!CX4</f>
        <v>11.1</v>
      </c>
      <c r="DF23" s="62">
        <f>'2018'!CY4</f>
        <v>74.3</v>
      </c>
      <c r="DG23" s="63">
        <f>'2018'!CZ4</f>
        <v>23.7</v>
      </c>
      <c r="DH23" s="60">
        <f>'2018'!DA4</f>
        <v>1113</v>
      </c>
      <c r="DI23" s="61">
        <f>'2018'!DB4</f>
        <v>2708</v>
      </c>
      <c r="DJ23" s="61">
        <f>'2018'!DC4</f>
        <v>97</v>
      </c>
      <c r="DK23" s="61">
        <f>'2018'!DD4</f>
        <v>63</v>
      </c>
      <c r="DL23" s="61">
        <f>'2018'!DE4</f>
        <v>5</v>
      </c>
      <c r="DM23" s="61">
        <f>'2018'!DF4</f>
        <v>28</v>
      </c>
      <c r="DN23" s="62">
        <f>'2018'!DG4</f>
        <v>0.63</v>
      </c>
      <c r="DO23" s="62">
        <f>'2018'!DH4</f>
        <v>2.91</v>
      </c>
      <c r="DP23" s="62">
        <f>'2018'!DI4</f>
        <v>2.78</v>
      </c>
      <c r="DQ23" s="62">
        <f>'2018'!DJ4</f>
        <v>6.3</v>
      </c>
      <c r="DR23" s="62">
        <f>'2018'!DK4</f>
        <v>11.7</v>
      </c>
      <c r="DS23" s="62">
        <f>'2018'!DP4</f>
        <v>18.8</v>
      </c>
      <c r="DT23" s="62">
        <f>'2018'!DQ4</f>
        <v>10</v>
      </c>
      <c r="DU23" s="62">
        <f>'2018'!DR4</f>
        <v>74.900000000000006</v>
      </c>
      <c r="DV23" s="63">
        <f>'2018'!DS4</f>
        <v>23.4</v>
      </c>
    </row>
    <row r="24" spans="1:126" ht="15.75" customHeight="1" x14ac:dyDescent="0.2">
      <c r="A24" s="199">
        <f t="shared" si="0"/>
        <v>22</v>
      </c>
      <c r="B24" s="261">
        <f>'2022'!A6</f>
        <v>4</v>
      </c>
      <c r="C24" s="261">
        <v>2022</v>
      </c>
      <c r="D24" s="234" t="str">
        <f>'2022'!B6</f>
        <v>Treylon Burks</v>
      </c>
      <c r="E24" s="310" t="str" cm="1">
        <f t="array" ref="E24">_xlfn.IFS(F24&gt;12.5,"Cornerstone",AND(F24&gt;11.995,F24&lt;12.5),"Elite",AND(F24&gt;11,F24&lt;12.995),"Elite Upside",AND(F24&gt;=9.69,F24&lt;10.999),"Upside",AND(F24&gt;8.4,F24&lt;9.999),"Upside Lite",AND(F24&gt;7.25,F24&lt;8.999),"Outlier",AND(F24&gt;=6,F24&lt;7.25),"Outlier Lite",F24&lt;6.999,"Purgatory")</f>
        <v>Elite Upside</v>
      </c>
      <c r="F24" s="313">
        <f>'2022'!C6</f>
        <v>11.561428571428573</v>
      </c>
      <c r="G24" s="313">
        <f t="shared" si="1"/>
        <v>93.5</v>
      </c>
      <c r="H24" s="313" t="str" cm="1">
        <f t="array" ref="H24">_xlfn.IFS(E24="Cornerstone","A++",E24="Elite","A+",E24="Elite Upside","A",E24="Upside","B",E24="Upside Lite","C",E24="Outlier","D+",E24="Outlier Lite","D-",E24="Purgatory","F")</f>
        <v>A</v>
      </c>
      <c r="I24" s="314">
        <f t="shared" si="2"/>
        <v>1.6472719008555565</v>
      </c>
      <c r="J24" s="34" t="str">
        <f>'2022'!D6</f>
        <v>Arkansas</v>
      </c>
      <c r="K24" s="200">
        <f>'2022'!E6</f>
        <v>1</v>
      </c>
      <c r="L24" s="318">
        <f>'2022'!F6</f>
        <v>36608</v>
      </c>
      <c r="M24" s="231">
        <f>'2022'!G6</f>
        <v>25.531506849315068</v>
      </c>
      <c r="N24" s="231" t="str">
        <f>'2022'!H6</f>
        <v>JR</v>
      </c>
      <c r="O24" s="231">
        <f>'2022'!I6</f>
        <v>22.112328767123287</v>
      </c>
      <c r="P24" s="231" t="str">
        <f>'2022'!J6</f>
        <v>Slot</v>
      </c>
      <c r="Q24" s="231" t="str">
        <f>'2022'!K6</f>
        <v>SLOB</v>
      </c>
      <c r="R24" s="231" t="str">
        <f>'2022'!L6</f>
        <v>Elite Earner</v>
      </c>
      <c r="S24" s="320">
        <f>'2022'!M6</f>
        <v>75</v>
      </c>
      <c r="T24" s="320">
        <f>'2022'!N6</f>
        <v>225</v>
      </c>
      <c r="U24" s="200">
        <f>'2022'!O6</f>
        <v>4.55</v>
      </c>
      <c r="V24" s="279">
        <f>'2022'!P6</f>
        <v>1</v>
      </c>
      <c r="W24" s="193">
        <f>'2022'!Q6</f>
        <v>0</v>
      </c>
      <c r="X24" s="194">
        <f>'2022'!R6</f>
        <v>0</v>
      </c>
      <c r="Y24" s="194">
        <f>'2022'!S6</f>
        <v>0.20518358531317496</v>
      </c>
      <c r="Z24" s="194">
        <f>'2022'!T6</f>
        <v>0.34138218151540384</v>
      </c>
      <c r="AA24" s="194">
        <f>'2022'!U6</f>
        <v>0.3969795037756203</v>
      </c>
      <c r="AB24" s="194">
        <f>'2022'!V6</f>
        <v>0.3969795037756203</v>
      </c>
      <c r="AC24" s="59">
        <f>'2022'!W6</f>
        <v>0.3969795037756203</v>
      </c>
      <c r="AD24" s="42">
        <f>'2022'!X6</f>
        <v>19.452054794520549</v>
      </c>
      <c r="AE24" s="183">
        <f>'2022'!Y6</f>
        <v>3.57</v>
      </c>
      <c r="AF24" s="183">
        <f>'2022'!Z6</f>
        <v>9.3000000000000007</v>
      </c>
      <c r="AG24" s="183">
        <f>'2022'!AA6</f>
        <v>10.1</v>
      </c>
      <c r="AH24" s="183">
        <f>'2022'!AB6</f>
        <v>0.92</v>
      </c>
      <c r="AI24" s="183">
        <f>'2022'!AC6</f>
        <v>3.76</v>
      </c>
      <c r="AJ24" s="288">
        <f>'2022'!AD6</f>
        <v>5.17391304347826E-2</v>
      </c>
      <c r="AK24" s="288">
        <f>'2022'!AE6</f>
        <v>0.23282608695652171</v>
      </c>
      <c r="AL24" s="185">
        <f>'2022'!AF6</f>
        <v>4.4000000000000004E-2</v>
      </c>
      <c r="AM24" s="212">
        <f t="shared" si="3"/>
        <v>0.43799999999999994</v>
      </c>
      <c r="AN24" s="185">
        <f>'2022'!AG6</f>
        <v>0.17849999999999999</v>
      </c>
      <c r="AO24" s="185">
        <f>'2022'!AH6</f>
        <v>0.73799999999999999</v>
      </c>
      <c r="AP24" s="183">
        <f>'2022'!AI6</f>
        <v>104.99459124737966</v>
      </c>
      <c r="AQ24" s="186">
        <f>'2022'!AJ6</f>
        <v>108.22505460485698</v>
      </c>
      <c r="AR24" s="48">
        <f>'2022'!AK6</f>
        <v>10</v>
      </c>
      <c r="AS24" s="232">
        <f>'2022'!AL6</f>
        <v>7</v>
      </c>
      <c r="AT24" s="232">
        <f>'2022'!AM6</f>
        <v>7</v>
      </c>
      <c r="AU24" s="232">
        <f>'2022'!AN6</f>
        <v>7</v>
      </c>
      <c r="AV24" s="232">
        <f>'2022'!AO6</f>
        <v>7</v>
      </c>
      <c r="AW24" s="232">
        <f>'2022'!AP6</f>
        <v>8</v>
      </c>
      <c r="AX24" s="232">
        <f>'2022'!AQ6</f>
        <v>10</v>
      </c>
      <c r="AY24" s="233">
        <f>'2022'!AR6</f>
        <v>0</v>
      </c>
      <c r="AZ24" s="60">
        <f>'2022'!AS6</f>
        <v>0</v>
      </c>
      <c r="BA24" s="61">
        <f>'2022'!AT6</f>
        <v>2465</v>
      </c>
      <c r="BB24" s="61">
        <f>'2022'!AU6</f>
        <v>0</v>
      </c>
      <c r="BC24" s="61">
        <f>'2022'!AV6</f>
        <v>0</v>
      </c>
      <c r="BD24" s="61">
        <f>'2022'!AW6</f>
        <v>0</v>
      </c>
      <c r="BE24" s="61">
        <f>'2022'!AX6</f>
        <v>0</v>
      </c>
      <c r="BF24" s="62">
        <f>'2022'!AY6</f>
        <v>0</v>
      </c>
      <c r="BG24" s="62">
        <f>'2022'!AZ6</f>
        <v>0</v>
      </c>
      <c r="BH24" s="62">
        <f>'2022'!BA6</f>
        <v>0</v>
      </c>
      <c r="BI24" s="62">
        <f>'2022'!BB6</f>
        <v>0</v>
      </c>
      <c r="BJ24" s="62">
        <f>'2022'!BC6</f>
        <v>0</v>
      </c>
      <c r="BK24" s="62">
        <f>'2022'!BH6</f>
        <v>0</v>
      </c>
      <c r="BL24" s="62">
        <f>'2022'!BI6</f>
        <v>0</v>
      </c>
      <c r="BM24" s="62">
        <f>'2022'!BJ6</f>
        <v>0</v>
      </c>
      <c r="BN24" s="63">
        <f>'2022'!BK6</f>
        <v>0</v>
      </c>
      <c r="BO24" s="60">
        <f>'2022'!BL6</f>
        <v>0</v>
      </c>
      <c r="BP24" s="61">
        <f>'2022'!BM6</f>
        <v>2307</v>
      </c>
      <c r="BQ24" s="61">
        <f>'2022'!BN6</f>
        <v>0</v>
      </c>
      <c r="BR24" s="61">
        <f>'2022'!BO6</f>
        <v>0</v>
      </c>
      <c r="BS24" s="61">
        <f>'2022'!BP6</f>
        <v>0</v>
      </c>
      <c r="BT24" s="61">
        <f>'2022'!BQ6</f>
        <v>0</v>
      </c>
      <c r="BU24" s="62">
        <f>'2022'!BR6</f>
        <v>0</v>
      </c>
      <c r="BV24" s="62">
        <f>'2022'!BS6</f>
        <v>0</v>
      </c>
      <c r="BW24" s="62">
        <f>'2022'!BT6</f>
        <v>0</v>
      </c>
      <c r="BX24" s="62">
        <f>'2022'!BU6</f>
        <v>0</v>
      </c>
      <c r="BY24" s="62">
        <f>'2022'!BV6</f>
        <v>0</v>
      </c>
      <c r="BZ24" s="62">
        <f>'2022'!CA6</f>
        <v>0</v>
      </c>
      <c r="CA24" s="62">
        <f>'2022'!CB6</f>
        <v>0</v>
      </c>
      <c r="CB24" s="62">
        <f>'2022'!CC6</f>
        <v>0</v>
      </c>
      <c r="CC24" s="63">
        <f>'2022'!CD6</f>
        <v>0</v>
      </c>
      <c r="CD24" s="60">
        <f>'2022'!CE6</f>
        <v>475</v>
      </c>
      <c r="CE24" s="61">
        <f>'2022'!CF6</f>
        <v>2315</v>
      </c>
      <c r="CF24" s="61">
        <f>'2022'!CG6</f>
        <v>58</v>
      </c>
      <c r="CG24" s="61">
        <f>'2022'!CH6</f>
        <v>29</v>
      </c>
      <c r="CH24" s="61">
        <f>'2022'!CI6</f>
        <v>0</v>
      </c>
      <c r="CI24" s="61">
        <f>'2022'!CJ6</f>
        <v>14</v>
      </c>
      <c r="CJ24" s="62">
        <f>'2022'!CK6</f>
        <v>0.3</v>
      </c>
      <c r="CK24" s="62">
        <f>'2022'!CL6</f>
        <v>1.33</v>
      </c>
      <c r="CL24" s="62">
        <f>'2022'!CM6</f>
        <v>1.83</v>
      </c>
      <c r="CM24" s="62">
        <f>'2022'!CN6</f>
        <v>3.9</v>
      </c>
      <c r="CN24" s="62">
        <f>'2022'!CO6</f>
        <v>16.7</v>
      </c>
      <c r="CO24" s="62">
        <f>'2022'!CT6</f>
        <v>41.2</v>
      </c>
      <c r="CP24" s="62">
        <f>'2022'!CU6</f>
        <v>14.7</v>
      </c>
      <c r="CQ24" s="62">
        <f>'2022'!CV6</f>
        <v>14.3</v>
      </c>
      <c r="CR24" s="63">
        <f>'2022'!CW6</f>
        <v>84.9</v>
      </c>
      <c r="CS24" s="60">
        <f>'2022'!CX6</f>
        <v>820</v>
      </c>
      <c r="CT24" s="61">
        <f>'2022'!CY6</f>
        <v>2402</v>
      </c>
      <c r="CU24" s="61">
        <f>'2022'!CZ6</f>
        <v>65</v>
      </c>
      <c r="CV24" s="61">
        <f>'2022'!DA6</f>
        <v>50</v>
      </c>
      <c r="CW24" s="61">
        <f>'2022'!DB6</f>
        <v>7</v>
      </c>
      <c r="CX24" s="61">
        <f>'2022'!DC6</f>
        <v>20</v>
      </c>
      <c r="CY24" s="62">
        <f>'2022'!DD6</f>
        <v>0.77</v>
      </c>
      <c r="CZ24" s="62">
        <f>'2022'!DE6</f>
        <v>3.23</v>
      </c>
      <c r="DA24" s="62">
        <f>'2022'!DF6</f>
        <v>3.07</v>
      </c>
      <c r="DB24" s="62">
        <f>'2022'!DG6</f>
        <v>7.6</v>
      </c>
      <c r="DC24" s="62">
        <f>'2022'!DH6</f>
        <v>10.1</v>
      </c>
      <c r="DD24" s="62">
        <f>'2022'!DM6</f>
        <v>66.7</v>
      </c>
      <c r="DE24" s="62">
        <f>'2022'!DN6</f>
        <v>7.4</v>
      </c>
      <c r="DF24" s="62">
        <f>'2022'!DO6</f>
        <v>11.6</v>
      </c>
      <c r="DG24" s="63">
        <f>'2022'!DP6</f>
        <v>79.900000000000006</v>
      </c>
      <c r="DH24" s="60">
        <f>'2022'!DQ6</f>
        <v>1104</v>
      </c>
      <c r="DI24" s="61">
        <f>'2022'!DR6</f>
        <v>2781</v>
      </c>
      <c r="DJ24" s="61">
        <f>'2022'!DS6</f>
        <v>88</v>
      </c>
      <c r="DK24" s="61">
        <f>'2022'!DT6</f>
        <v>65</v>
      </c>
      <c r="DL24" s="61">
        <f>'2022'!DU6</f>
        <v>11</v>
      </c>
      <c r="DM24" s="61">
        <f>'2022'!DV6</f>
        <v>22</v>
      </c>
      <c r="DN24" s="62">
        <f>'2022'!DW6</f>
        <v>0.92</v>
      </c>
      <c r="DO24" s="62">
        <f>'2022'!DX6</f>
        <v>3.76</v>
      </c>
      <c r="DP24" s="62">
        <f>'2022'!DY6</f>
        <v>3.57</v>
      </c>
      <c r="DQ24" s="62">
        <f>'2022'!DZ6</f>
        <v>9.3000000000000007</v>
      </c>
      <c r="DR24" s="62">
        <f>'2022'!EA6</f>
        <v>9.6999999999999993</v>
      </c>
      <c r="DS24" s="62">
        <f>'2022'!EF6</f>
        <v>43.8</v>
      </c>
      <c r="DT24" s="62">
        <f>'2022'!EG6</f>
        <v>4.4000000000000004</v>
      </c>
      <c r="DU24" s="62">
        <f>'2022'!EH6</f>
        <v>24.1</v>
      </c>
      <c r="DV24" s="63">
        <f>'2022'!EI6</f>
        <v>67.7</v>
      </c>
    </row>
    <row r="25" spans="1:126" ht="15.75" customHeight="1" x14ac:dyDescent="0.2">
      <c r="A25" s="199">
        <f t="shared" si="0"/>
        <v>23</v>
      </c>
      <c r="B25" s="261">
        <f>'2022'!A7</f>
        <v>5</v>
      </c>
      <c r="C25" s="261">
        <v>2022</v>
      </c>
      <c r="D25" s="234" t="str">
        <f>'2022'!B7</f>
        <v>Chris Olave</v>
      </c>
      <c r="E25" s="310" t="str" cm="1">
        <f t="array" ref="E25">_xlfn.IFS(F25&gt;12.5,"Cornerstone",AND(F25&gt;11.995,F25&lt;12.5),"Elite",AND(F25&gt;11,F25&lt;12.995),"Elite Upside",AND(F25&gt;=9.69,F25&lt;10.999),"Upside",AND(F25&gt;8.4,F25&lt;9.999),"Upside Lite",AND(F25&gt;7.25,F25&lt;8.999),"Outlier",AND(F25&gt;=6,F25&lt;7.25),"Outlier Lite",F25&lt;6.999,"Purgatory")</f>
        <v>Elite Upside</v>
      </c>
      <c r="F25" s="313">
        <f>'2022'!C7</f>
        <v>11.502857142857144</v>
      </c>
      <c r="G25" s="313">
        <f t="shared" si="1"/>
        <v>93.2</v>
      </c>
      <c r="H25" s="313" t="str" cm="1">
        <f t="array" ref="H25">_xlfn.IFS(E25="Cornerstone","A++",E25="Elite","A+",E25="Elite Upside","A",E25="Upside","B",E25="Upside Lite","C",E25="Outlier","D+",E25="Outlier Lite","D-",E25="Purgatory","F")</f>
        <v>A</v>
      </c>
      <c r="I25" s="314">
        <f t="shared" si="2"/>
        <v>1.6155433536292916</v>
      </c>
      <c r="J25" s="34" t="str">
        <f>'2022'!D7</f>
        <v>Ohio State</v>
      </c>
      <c r="K25" s="200">
        <f>'2022'!E7</f>
        <v>2</v>
      </c>
      <c r="L25" s="318">
        <f>'2022'!F7</f>
        <v>36704</v>
      </c>
      <c r="M25" s="231">
        <f>'2022'!G7</f>
        <v>25.268493150684932</v>
      </c>
      <c r="N25" s="231" t="str">
        <f>'2022'!H7</f>
        <v>SR</v>
      </c>
      <c r="O25" s="231">
        <f>'2022'!I7</f>
        <v>21.849315068493151</v>
      </c>
      <c r="P25" s="231" t="str">
        <f>'2022'!J7</f>
        <v>Wide</v>
      </c>
      <c r="Q25" s="231" t="str">
        <f>'2022'!K7</f>
        <v>RAT</v>
      </c>
      <c r="R25" s="231" t="str">
        <f>'2022'!L7</f>
        <v>Elite Separator</v>
      </c>
      <c r="S25" s="320">
        <f>'2022'!M7</f>
        <v>71</v>
      </c>
      <c r="T25" s="320">
        <f>'2022'!N7</f>
        <v>187</v>
      </c>
      <c r="U25" s="200">
        <f>'2022'!O7</f>
        <v>4.26</v>
      </c>
      <c r="V25" s="279">
        <f>'2022'!P7</f>
        <v>1</v>
      </c>
      <c r="W25" s="193">
        <f>'2022'!Q7</f>
        <v>0</v>
      </c>
      <c r="X25" s="194">
        <f>'2022'!R7</f>
        <v>3.8627450980392157E-2</v>
      </c>
      <c r="Y25" s="194">
        <f>'2022'!S7</f>
        <v>0.2280130293159609</v>
      </c>
      <c r="Z25" s="194">
        <f>'2022'!T7</f>
        <v>0.43952380952380954</v>
      </c>
      <c r="AA25" s="194">
        <f>'2022'!U7</f>
        <v>0.22339435308718586</v>
      </c>
      <c r="AB25" s="194">
        <f>'2022'!V7</f>
        <v>0.33145908130549773</v>
      </c>
      <c r="AC25" s="59">
        <f>'2022'!W7</f>
        <v>0.33145908130549773</v>
      </c>
      <c r="AD25" s="42">
        <f>'2022'!X7</f>
        <v>19.18904109589041</v>
      </c>
      <c r="AE25" s="183">
        <f>'2022'!Y7</f>
        <v>3.39</v>
      </c>
      <c r="AF25" s="183">
        <f>'2022'!Z7</f>
        <v>4.2</v>
      </c>
      <c r="AG25" s="183">
        <f>'2022'!AA7</f>
        <v>14.7</v>
      </c>
      <c r="AH25" s="183">
        <f>'2022'!AB7</f>
        <v>0.99</v>
      </c>
      <c r="AI25" s="183">
        <f>'2022'!AC7</f>
        <v>3.68</v>
      </c>
      <c r="AJ25" s="288">
        <f>'2022'!AD7</f>
        <v>3.9145299145299142E-2</v>
      </c>
      <c r="AK25" s="288">
        <f>'2022'!AE7</f>
        <v>0.20795940170940172</v>
      </c>
      <c r="AL25" s="185">
        <f>'2022'!AF7</f>
        <v>7.0999999999999994E-2</v>
      </c>
      <c r="AM25" s="212">
        <f t="shared" si="3"/>
        <v>0.625</v>
      </c>
      <c r="AN25" s="185">
        <f>'2022'!AG7</f>
        <v>0.84899999999999998</v>
      </c>
      <c r="AO25" s="185">
        <f>'2022'!AH7</f>
        <v>0.15</v>
      </c>
      <c r="AP25" s="183">
        <f>'2022'!AI7</f>
        <v>113.56204531041466</v>
      </c>
      <c r="AQ25" s="186">
        <f>'2022'!AJ7</f>
        <v>107.81761488493278</v>
      </c>
      <c r="AR25" s="48">
        <f>'2022'!AK7</f>
        <v>9</v>
      </c>
      <c r="AS25" s="232">
        <f>'2022'!AL7</f>
        <v>8</v>
      </c>
      <c r="AT25" s="232">
        <f>'2022'!AM7</f>
        <v>6</v>
      </c>
      <c r="AU25" s="232">
        <f>'2022'!AN7</f>
        <v>1</v>
      </c>
      <c r="AV25" s="232">
        <f>'2022'!AO7</f>
        <v>10</v>
      </c>
      <c r="AW25" s="232">
        <f>'2022'!AP7</f>
        <v>7</v>
      </c>
      <c r="AX25" s="232">
        <f>'2022'!AQ7</f>
        <v>10</v>
      </c>
      <c r="AY25" s="233">
        <f>'2022'!AR7</f>
        <v>1</v>
      </c>
      <c r="AZ25" s="60">
        <f>'2022'!AS7</f>
        <v>0</v>
      </c>
      <c r="BA25" s="61">
        <f>'2022'!AT7</f>
        <v>3679</v>
      </c>
      <c r="BB25" s="61">
        <f>'2022'!AU7</f>
        <v>0</v>
      </c>
      <c r="BC25" s="61">
        <f>'2022'!AV7</f>
        <v>0</v>
      </c>
      <c r="BD25" s="61">
        <f>'2022'!AW7</f>
        <v>0</v>
      </c>
      <c r="BE25" s="61">
        <f>'2022'!AX7</f>
        <v>0</v>
      </c>
      <c r="BF25" s="62">
        <f>'2022'!AY7</f>
        <v>0</v>
      </c>
      <c r="BG25" s="62">
        <f>'2022'!AZ7</f>
        <v>0</v>
      </c>
      <c r="BH25" s="62">
        <f>'2022'!BA7</f>
        <v>0</v>
      </c>
      <c r="BI25" s="62">
        <f>'2022'!BB7</f>
        <v>0</v>
      </c>
      <c r="BJ25" s="62">
        <f>'2022'!BC7</f>
        <v>0</v>
      </c>
      <c r="BK25" s="62">
        <f>'2022'!BH7</f>
        <v>0</v>
      </c>
      <c r="BL25" s="62">
        <f>'2022'!BI7</f>
        <v>0</v>
      </c>
      <c r="BM25" s="62">
        <f>'2022'!BJ7</f>
        <v>0</v>
      </c>
      <c r="BN25" s="63">
        <f>'2022'!BK7</f>
        <v>0</v>
      </c>
      <c r="BO25" s="60">
        <f>'2022'!BL7</f>
        <v>197</v>
      </c>
      <c r="BP25" s="61">
        <f>'2022'!BM7</f>
        <v>5100</v>
      </c>
      <c r="BQ25" s="61">
        <f>'2022'!BN7</f>
        <v>16</v>
      </c>
      <c r="BR25" s="61">
        <f>'2022'!BO7</f>
        <v>12</v>
      </c>
      <c r="BS25" s="61">
        <f>'2022'!BP7</f>
        <v>3</v>
      </c>
      <c r="BT25" s="61">
        <f>'2022'!BQ7</f>
        <v>51</v>
      </c>
      <c r="BU25" s="62">
        <f>'2022'!BR7</f>
        <v>1.36</v>
      </c>
      <c r="BV25" s="62">
        <f>'2022'!BS7</f>
        <v>0.78</v>
      </c>
      <c r="BW25" s="62">
        <f>'2022'!BT7</f>
        <v>1.97</v>
      </c>
      <c r="BX25" s="62">
        <f>'2022'!BU7</f>
        <v>6.4</v>
      </c>
      <c r="BY25" s="62">
        <f>'2022'!BV7</f>
        <v>14.3</v>
      </c>
      <c r="BZ25" s="62">
        <f>'2022'!CA7</f>
        <v>0</v>
      </c>
      <c r="CA25" s="62">
        <f>'2022'!CB7</f>
        <v>0</v>
      </c>
      <c r="CB25" s="62">
        <f>'2022'!CC7</f>
        <v>85.3</v>
      </c>
      <c r="CC25" s="63">
        <f>'2022'!CD7</f>
        <v>13.7</v>
      </c>
      <c r="CD25" s="60">
        <f>'2022'!CE7</f>
        <v>840</v>
      </c>
      <c r="CE25" s="61">
        <f>'2022'!CF7</f>
        <v>3684</v>
      </c>
      <c r="CF25" s="61">
        <f>'2022'!CG7</f>
        <v>75</v>
      </c>
      <c r="CG25" s="61">
        <f>'2022'!CH7</f>
        <v>49</v>
      </c>
      <c r="CH25" s="61">
        <f>'2022'!CI7</f>
        <v>12</v>
      </c>
      <c r="CI25" s="61">
        <f>'2022'!CJ7</f>
        <v>48</v>
      </c>
      <c r="CJ25" s="62">
        <f>'2022'!CK7</f>
        <v>0.98</v>
      </c>
      <c r="CK25" s="62">
        <f>'2022'!CL7</f>
        <v>2.23</v>
      </c>
      <c r="CL25" s="62">
        <f>'2022'!CM7</f>
        <v>3.54</v>
      </c>
      <c r="CM25" s="62">
        <f>'2022'!CN7</f>
        <v>3</v>
      </c>
      <c r="CN25" s="62">
        <f>'2022'!CO7</f>
        <v>18.8</v>
      </c>
      <c r="CO25" s="62">
        <f>'2022'!CT7</f>
        <v>50</v>
      </c>
      <c r="CP25" s="62">
        <f>'2022'!CU7</f>
        <v>5.8</v>
      </c>
      <c r="CQ25" s="62">
        <f>'2022'!CV7</f>
        <v>89.1</v>
      </c>
      <c r="CR25" s="63">
        <f>'2022'!CW7</f>
        <v>10.5</v>
      </c>
      <c r="CS25" s="60">
        <f>'2022'!CX7</f>
        <v>923</v>
      </c>
      <c r="CT25" s="61">
        <f>'2022'!CY7</f>
        <v>2100</v>
      </c>
      <c r="CU25" s="61">
        <f>'2022'!CZ7</f>
        <v>59</v>
      </c>
      <c r="CV25" s="61">
        <f>'2022'!DA7</f>
        <v>50</v>
      </c>
      <c r="CW25" s="61">
        <f>'2022'!DB7</f>
        <v>7</v>
      </c>
      <c r="CX25" s="61">
        <f>'2022'!DC7</f>
        <v>22</v>
      </c>
      <c r="CY25" s="62">
        <f>'2022'!DD7</f>
        <v>0.99</v>
      </c>
      <c r="CZ25" s="62">
        <f>'2022'!DE7</f>
        <v>3.68</v>
      </c>
      <c r="DA25" s="62">
        <f>'2022'!DF7</f>
        <v>3.39</v>
      </c>
      <c r="DB25" s="62">
        <f>'2022'!DG7</f>
        <v>3.8</v>
      </c>
      <c r="DC25" s="62">
        <f>'2022'!DH7</f>
        <v>12.9</v>
      </c>
      <c r="DD25" s="62">
        <f>'2022'!DM7</f>
        <v>44.4</v>
      </c>
      <c r="DE25" s="62">
        <f>'2022'!DN7</f>
        <v>2</v>
      </c>
      <c r="DF25" s="62">
        <f>'2022'!DO7</f>
        <v>88.5</v>
      </c>
      <c r="DG25" s="63">
        <f>'2022'!DP7</f>
        <v>11.5</v>
      </c>
      <c r="DH25" s="60">
        <f>'2022'!DQ7</f>
        <v>936</v>
      </c>
      <c r="DI25" s="61">
        <f>'2022'!DR7</f>
        <v>4189.8999999999996</v>
      </c>
      <c r="DJ25" s="61">
        <f>'2022'!DS7</f>
        <v>101</v>
      </c>
      <c r="DK25" s="61">
        <f>'2022'!DT7</f>
        <v>65</v>
      </c>
      <c r="DL25" s="61">
        <f>'2022'!DU7</f>
        <v>13</v>
      </c>
      <c r="DM25" s="61">
        <f>'2022'!DV7</f>
        <v>46</v>
      </c>
      <c r="DN25" s="62">
        <f>'2022'!DW7</f>
        <v>0.61</v>
      </c>
      <c r="DO25" s="62">
        <f>'2022'!DX7</f>
        <v>2.2200000000000002</v>
      </c>
      <c r="DP25" s="62">
        <f>'2022'!DY7</f>
        <v>2.29</v>
      </c>
      <c r="DQ25" s="62">
        <f>'2022'!DZ7</f>
        <v>4.2</v>
      </c>
      <c r="DR25" s="62">
        <f>'2022'!EA7</f>
        <v>14.7</v>
      </c>
      <c r="DS25" s="62">
        <f>'2022'!EF7</f>
        <v>62.5</v>
      </c>
      <c r="DT25" s="62">
        <f>'2022'!EG7</f>
        <v>7.1</v>
      </c>
      <c r="DU25" s="62">
        <f>'2022'!EH7</f>
        <v>81.3</v>
      </c>
      <c r="DV25" s="63">
        <f>'2022'!EI7</f>
        <v>18.5</v>
      </c>
    </row>
    <row r="26" spans="1:126" ht="15.75" customHeight="1" x14ac:dyDescent="0.2">
      <c r="A26" s="199">
        <f t="shared" si="0"/>
        <v>24</v>
      </c>
      <c r="B26" s="261">
        <f>'2019'!A5</f>
        <v>3</v>
      </c>
      <c r="C26" s="261">
        <v>2019</v>
      </c>
      <c r="D26" s="234" t="str">
        <f>'2019'!B5</f>
        <v>D.K. Metcalf</v>
      </c>
      <c r="E26" s="310" t="str" cm="1">
        <f t="array" ref="E26">_xlfn.IFS(F26&gt;12.5,"Cornerstone",AND(F26&gt;11.995,F26&lt;12.5),"Elite",AND(F26&gt;11,F26&lt;12.995),"Elite Upside",AND(F26&gt;=9.69,F26&lt;10.999),"Upside",AND(F26&gt;8.4,F26&lt;9.999),"Upside Lite",AND(F26&gt;7.25,F26&lt;8.999),"Outlier",AND(F26&gt;=6,F26&lt;7.25),"Outlier Lite",F26&lt;6.999,"Purgatory")</f>
        <v>Elite Upside</v>
      </c>
      <c r="F26" s="313">
        <f>'2019'!C5</f>
        <v>11.457142857142857</v>
      </c>
      <c r="G26" s="313">
        <f t="shared" si="1"/>
        <v>92.9</v>
      </c>
      <c r="H26" s="313" t="str" cm="1">
        <f t="array" ref="H26">_xlfn.IFS(E26="Cornerstone","A++",E26="Elite","A+",E26="Elite Upside","A",E26="Upside","B",E26="Upside Lite","C",E26="Outlier","D+",E26="Outlier Lite","D-",E26="Purgatory","F")</f>
        <v>A</v>
      </c>
      <c r="I26" s="314">
        <f t="shared" si="2"/>
        <v>1.5907796094526947</v>
      </c>
      <c r="J26" s="34" t="str">
        <f>'2019'!D5</f>
        <v>Ole Miss</v>
      </c>
      <c r="K26" s="200">
        <f>'2019'!E5</f>
        <v>1</v>
      </c>
      <c r="L26" s="318">
        <f>'2019'!F5</f>
        <v>35778</v>
      </c>
      <c r="M26" s="231">
        <f>'2019'!G5</f>
        <v>27.805479452054794</v>
      </c>
      <c r="N26" s="231" t="str">
        <f>'2019'!H5</f>
        <v>JR</v>
      </c>
      <c r="O26" s="231">
        <f>'2019'!I5</f>
        <v>21.375342465753423</v>
      </c>
      <c r="P26" s="231" t="str">
        <f>'2019'!J5</f>
        <v>Wide</v>
      </c>
      <c r="Q26" s="231" t="str">
        <f>'2019'!K5</f>
        <v>PROTO X</v>
      </c>
      <c r="R26" s="231" t="str">
        <f>'2019'!L5</f>
        <v>Poor Earner</v>
      </c>
      <c r="S26" s="320">
        <f>'2019'!M5</f>
        <v>76</v>
      </c>
      <c r="T26" s="320">
        <f>'2019'!N5</f>
        <v>235</v>
      </c>
      <c r="U26" s="200">
        <f>'2019'!O5</f>
        <v>4.33</v>
      </c>
      <c r="V26" s="279">
        <f>'2019'!P5</f>
        <v>2</v>
      </c>
      <c r="W26" s="193">
        <f>'2019'!Q5</f>
        <v>0</v>
      </c>
      <c r="X26" s="194">
        <f>'2019'!R5</f>
        <v>0</v>
      </c>
      <c r="Y26" s="194">
        <f>'2019'!S5</f>
        <v>3.440063508864779E-3</v>
      </c>
      <c r="Z26" s="194">
        <f>'2019'!T5</f>
        <v>0.16391778736361329</v>
      </c>
      <c r="AA26" s="194">
        <f>'2019'!U5</f>
        <v>0.23463917525773195</v>
      </c>
      <c r="AB26" s="194">
        <f>'2019'!V5</f>
        <v>0.23463917525773195</v>
      </c>
      <c r="AC26" s="59">
        <f>'2019'!W5</f>
        <v>0.23463917525773195</v>
      </c>
      <c r="AD26" s="42">
        <f>'2019'!X5</f>
        <v>20.726027397260275</v>
      </c>
      <c r="AE26" s="183">
        <f>'2019'!Y5</f>
        <v>2.83</v>
      </c>
      <c r="AF26" s="183">
        <f>'2019'!Z5</f>
        <v>9.6999999999999993</v>
      </c>
      <c r="AG26" s="183">
        <f>'2019'!AA5</f>
        <v>14.6</v>
      </c>
      <c r="AH26" s="183">
        <f>'2019'!AB5</f>
        <v>0.84</v>
      </c>
      <c r="AI26" s="183">
        <f>'2019'!AC5</f>
        <v>2.4300000000000002</v>
      </c>
      <c r="AJ26" s="288">
        <f>'2019'!AD5</f>
        <v>3.1928205128205128E-2</v>
      </c>
      <c r="AK26" s="288">
        <f>'2019'!AE5</f>
        <v>8.9979487179487186E-2</v>
      </c>
      <c r="AL26" s="185">
        <f>'2019'!AF5</f>
        <v>0.10300000000000001</v>
      </c>
      <c r="AM26" s="212">
        <f t="shared" si="3"/>
        <v>0.45500000000000002</v>
      </c>
      <c r="AN26" s="185">
        <f>'2019'!AG5</f>
        <v>0.99550000000000005</v>
      </c>
      <c r="AO26" s="185">
        <f>'2019'!AH5</f>
        <v>4.5000000000000005E-3</v>
      </c>
      <c r="AP26" s="183">
        <f>'2019'!AI5</f>
        <v>133.70457643234221</v>
      </c>
      <c r="AQ26" s="186">
        <f>'2019'!AJ5</f>
        <v>140.58392111037807</v>
      </c>
      <c r="AR26" s="48">
        <f>'2019'!AK5</f>
        <v>6</v>
      </c>
      <c r="AS26" s="232">
        <f>'2019'!AL5</f>
        <v>5</v>
      </c>
      <c r="AT26" s="232">
        <f>'2019'!AM5</f>
        <v>5</v>
      </c>
      <c r="AU26" s="232">
        <f>'2019'!AN5</f>
        <v>7</v>
      </c>
      <c r="AV26" s="232">
        <f>'2019'!AO5</f>
        <v>10</v>
      </c>
      <c r="AW26" s="232">
        <f>'2019'!AP5</f>
        <v>10</v>
      </c>
      <c r="AX26" s="232">
        <f>'2019'!AQ5</f>
        <v>8</v>
      </c>
      <c r="AY26" s="233">
        <f>'2019'!AR5</f>
        <v>1</v>
      </c>
      <c r="AZ26" s="60">
        <f>'2019'!AS5</f>
        <v>0</v>
      </c>
      <c r="BA26" s="61">
        <f>'2019'!AT5</f>
        <v>3427</v>
      </c>
      <c r="BB26" s="61">
        <f>'2019'!AU5</f>
        <v>0</v>
      </c>
      <c r="BC26" s="61">
        <f>'2019'!AV5</f>
        <v>0</v>
      </c>
      <c r="BD26" s="61">
        <f>'2019'!AW5</f>
        <v>0</v>
      </c>
      <c r="BE26" s="61">
        <f>'2019'!AX5</f>
        <v>0</v>
      </c>
      <c r="BF26" s="62">
        <f>'2019'!AY5</f>
        <v>0</v>
      </c>
      <c r="BG26" s="62">
        <f>'2019'!AZ5</f>
        <v>0</v>
      </c>
      <c r="BH26" s="62">
        <f>'2019'!BA5</f>
        <v>0</v>
      </c>
      <c r="BI26" s="62">
        <f>'2019'!BB5</f>
        <v>0</v>
      </c>
      <c r="BJ26" s="62">
        <f>'2019'!BC5</f>
        <v>0</v>
      </c>
      <c r="BK26" s="62">
        <f>'2019'!BD5</f>
        <v>0</v>
      </c>
      <c r="BL26" s="62">
        <f>'2019'!BE5</f>
        <v>0</v>
      </c>
      <c r="BM26" s="62">
        <f>'2019'!BF5</f>
        <v>0</v>
      </c>
      <c r="BN26" s="63">
        <f>'2019'!BG5</f>
        <v>0</v>
      </c>
      <c r="BO26" s="60">
        <f>'2019'!BH5</f>
        <v>0</v>
      </c>
      <c r="BP26" s="61">
        <f>'2019'!BI5</f>
        <v>4351</v>
      </c>
      <c r="BQ26" s="61">
        <f>'2019'!BJ5</f>
        <v>0</v>
      </c>
      <c r="BR26" s="61">
        <f>'2019'!BK5</f>
        <v>0</v>
      </c>
      <c r="BS26" s="61">
        <f>'2019'!BL5</f>
        <v>0</v>
      </c>
      <c r="BT26" s="61">
        <f>'2019'!BM5</f>
        <v>0</v>
      </c>
      <c r="BU26" s="62">
        <f>'2019'!BN5</f>
        <v>0</v>
      </c>
      <c r="BV26" s="62">
        <f>'2019'!BO5</f>
        <v>0</v>
      </c>
      <c r="BW26" s="62">
        <f>'2019'!BP5</f>
        <v>0</v>
      </c>
      <c r="BX26" s="62">
        <f>'2019'!BQ5</f>
        <v>0</v>
      </c>
      <c r="BY26" s="62">
        <f>'2019'!BR5</f>
        <v>0</v>
      </c>
      <c r="BZ26" s="62">
        <f>'2019'!BS5</f>
        <v>0</v>
      </c>
      <c r="CA26" s="62">
        <f>'2019'!BT5</f>
        <v>0</v>
      </c>
      <c r="CB26" s="62">
        <f>'2019'!BU5</f>
        <v>0</v>
      </c>
      <c r="CC26" s="63">
        <f>'2019'!BV5</f>
        <v>0</v>
      </c>
      <c r="CD26" s="60">
        <f>'2019'!BW5</f>
        <v>13</v>
      </c>
      <c r="CE26" s="61">
        <f>'2019'!BX5</f>
        <v>3779</v>
      </c>
      <c r="CF26" s="61">
        <f>'2019'!BY5</f>
        <v>3</v>
      </c>
      <c r="CG26" s="61">
        <f>'2019'!BZ5</f>
        <v>2</v>
      </c>
      <c r="CH26" s="61">
        <f>'2019'!CA5</f>
        <v>2</v>
      </c>
      <c r="CI26" s="61">
        <f>'2019'!CB5</f>
        <v>27</v>
      </c>
      <c r="CJ26" s="62">
        <f>'2019'!CC5</f>
        <v>1.54</v>
      </c>
      <c r="CK26" s="62">
        <f>'2019'!CD5</f>
        <v>0.19</v>
      </c>
      <c r="CL26" s="62">
        <f>'2019'!CE5</f>
        <v>0.5</v>
      </c>
      <c r="CM26" s="62">
        <f>'2019'!CF5</f>
        <v>0</v>
      </c>
      <c r="CN26" s="62">
        <f>'2019'!CG5</f>
        <v>0</v>
      </c>
      <c r="CO26" s="62">
        <f>'2019'!CH5</f>
        <v>0</v>
      </c>
      <c r="CP26" s="62">
        <f>'2019'!CI5</f>
        <v>0</v>
      </c>
      <c r="CQ26" s="62">
        <f>'2019'!CJ5</f>
        <v>100</v>
      </c>
      <c r="CR26" s="63">
        <f>'2019'!CK5</f>
        <v>0</v>
      </c>
      <c r="CS26" s="60">
        <f>'2019'!CL5</f>
        <v>646</v>
      </c>
      <c r="CT26" s="61">
        <f>'2019'!CM5</f>
        <v>3941</v>
      </c>
      <c r="CU26" s="61">
        <f>'2019'!CN5</f>
        <v>73</v>
      </c>
      <c r="CV26" s="61">
        <f>'2019'!CO5</f>
        <v>39</v>
      </c>
      <c r="CW26" s="61">
        <f>'2019'!CP5</f>
        <v>7</v>
      </c>
      <c r="CX26" s="61">
        <f>'2019'!CQ5</f>
        <v>28</v>
      </c>
      <c r="CY26" s="62">
        <f>'2019'!CR5</f>
        <v>0.47</v>
      </c>
      <c r="CZ26" s="62">
        <f>'2019'!CS5</f>
        <v>1.49</v>
      </c>
      <c r="DA26" s="62">
        <f>'2019'!CT5</f>
        <v>1.47</v>
      </c>
      <c r="DB26" s="62">
        <f>'2019'!CU5</f>
        <v>5.5</v>
      </c>
      <c r="DC26" s="62">
        <f>'2019'!CV5</f>
        <v>14.6</v>
      </c>
      <c r="DD26" s="62">
        <f>'2019'!DA5</f>
        <v>28.6</v>
      </c>
      <c r="DE26" s="62">
        <f>'2019'!DB5</f>
        <v>9.3000000000000007</v>
      </c>
      <c r="DF26" s="62">
        <f>'2019'!DC5</f>
        <v>99.1</v>
      </c>
      <c r="DG26" s="63">
        <f>'2019'!DD5</f>
        <v>0.9</v>
      </c>
      <c r="DH26" s="60">
        <f>'2019'!DE5</f>
        <v>569</v>
      </c>
      <c r="DI26" s="61">
        <f>'2019'!DF5</f>
        <v>2425</v>
      </c>
      <c r="DJ26" s="61">
        <f>'2019'!DG5</f>
        <v>42</v>
      </c>
      <c r="DK26" s="61">
        <f>'2019'!DH5</f>
        <v>26</v>
      </c>
      <c r="DL26" s="61">
        <f>'2019'!DI5</f>
        <v>5</v>
      </c>
      <c r="DM26" s="61">
        <f>'2019'!DJ5</f>
        <v>21</v>
      </c>
      <c r="DN26" s="62">
        <f>'2019'!DK5</f>
        <v>0.84</v>
      </c>
      <c r="DO26" s="62">
        <f>'2019'!DL5</f>
        <v>2.4300000000000002</v>
      </c>
      <c r="DP26" s="62">
        <f>'2019'!DM5</f>
        <v>2.83</v>
      </c>
      <c r="DQ26" s="62">
        <f>'2019'!DN5</f>
        <v>9.6999999999999993</v>
      </c>
      <c r="DR26" s="62">
        <f>'2019'!DO5</f>
        <v>14</v>
      </c>
      <c r="DS26" s="62">
        <f>'2019'!DT5</f>
        <v>45.5</v>
      </c>
      <c r="DT26" s="62">
        <f>'2019'!DU5</f>
        <v>10.3</v>
      </c>
      <c r="DU26" s="62">
        <f>'2019'!DV5</f>
        <v>100</v>
      </c>
      <c r="DV26" s="63">
        <f>'2019'!DW5</f>
        <v>0</v>
      </c>
    </row>
    <row r="27" spans="1:126" ht="15.75" customHeight="1" x14ac:dyDescent="0.2">
      <c r="A27" s="199">
        <f t="shared" si="0"/>
        <v>25</v>
      </c>
      <c r="B27" s="261">
        <f>'2024'!A7</f>
        <v>5</v>
      </c>
      <c r="C27" s="261">
        <v>2024</v>
      </c>
      <c r="D27" s="234" t="str">
        <f>'2024'!B7</f>
        <v>Xavier Worthy</v>
      </c>
      <c r="E27" s="310" t="str" cm="1">
        <f t="array" ref="E27">_xlfn.IFS(F27&gt;12.5,"Cornerstone",AND(F27&gt;11.995,F27&lt;12.5),"Elite",AND(F27&gt;11,F27&lt;12.995),"Elite Upside",AND(F27&gt;=9.69,F27&lt;10.999),"Upside",AND(F27&gt;8.4,F27&lt;9.999),"Upside Lite",AND(F27&gt;7.25,F27&lt;8.999),"Outlier",AND(F27&gt;=6,F27&lt;7.25),"Outlier Lite",F27&lt;6.999,"Purgatory")</f>
        <v>Elite Upside</v>
      </c>
      <c r="F27" s="313">
        <f>'2024'!C7</f>
        <v>11.422857142857143</v>
      </c>
      <c r="G27" s="313">
        <f t="shared" si="1"/>
        <v>92.600000000000009</v>
      </c>
      <c r="H27" s="313" t="str" cm="1">
        <f t="array" ref="H27">_xlfn.IFS(E27="Cornerstone","A++",E27="Elite","A+",E27="Elite Upside","A",E27="Upside","B",E27="Upside Lite","C",E27="Outlier","D+",E27="Outlier Lite","D-",E27="Purgatory","F")</f>
        <v>A</v>
      </c>
      <c r="I27" s="314">
        <f t="shared" si="2"/>
        <v>1.5722068013202477</v>
      </c>
      <c r="J27" s="34" t="str">
        <f>'2024'!D7</f>
        <v>Texas</v>
      </c>
      <c r="K27" s="200">
        <f>'2024'!E7</f>
        <v>3</v>
      </c>
      <c r="L27" s="318">
        <f>'2024'!F7</f>
        <v>37738</v>
      </c>
      <c r="M27" s="231">
        <f>'2024'!G7</f>
        <v>22.435616438356163</v>
      </c>
      <c r="N27" s="231" t="str">
        <f>'2024'!H7</f>
        <v>JR</v>
      </c>
      <c r="O27" s="231">
        <f>'2024'!I7</f>
        <v>21.016438356164382</v>
      </c>
      <c r="P27" s="231" t="str">
        <f>'2024'!J7</f>
        <v>Hybrid</v>
      </c>
      <c r="Q27" s="231" t="str">
        <f>'2024'!K7</f>
        <v>RAT</v>
      </c>
      <c r="R27" s="231" t="str">
        <f>'2024'!L7</f>
        <v>Elite Earner</v>
      </c>
      <c r="S27" s="200">
        <f>'2024'!M7</f>
        <v>71</v>
      </c>
      <c r="T27" s="200">
        <f>'2024'!N7</f>
        <v>165</v>
      </c>
      <c r="U27" s="200">
        <f>'2024'!O7</f>
        <v>4.21</v>
      </c>
      <c r="V27" s="319">
        <f>'2024'!P7</f>
        <v>1</v>
      </c>
      <c r="W27" s="193">
        <f>'2024'!Q7</f>
        <v>0</v>
      </c>
      <c r="X27" s="194">
        <f>'2024'!R7</f>
        <v>0</v>
      </c>
      <c r="Y27" s="194">
        <f>'2024'!S7</f>
        <v>0.36268855368234248</v>
      </c>
      <c r="Z27" s="194">
        <f>'2024'!T7</f>
        <v>0.24122108214900259</v>
      </c>
      <c r="AA27" s="194">
        <f>'2024'!U7</f>
        <v>0.25053120521816469</v>
      </c>
      <c r="AB27" s="194">
        <f>'2024'!V7</f>
        <v>0.30660987945025359</v>
      </c>
      <c r="AC27" s="59">
        <f>'2024'!W7</f>
        <v>0.2912793854777409</v>
      </c>
      <c r="AD27" s="42">
        <f>'2024'!X7</f>
        <v>18.361643835616437</v>
      </c>
      <c r="AE27" s="183">
        <f>'2024'!Y7</f>
        <v>2.14</v>
      </c>
      <c r="AF27" s="183">
        <f>'2024'!Z7</f>
        <v>7.6</v>
      </c>
      <c r="AG27" s="183">
        <f>'2024'!AA7</f>
        <v>17.600000000000001</v>
      </c>
      <c r="AH27" s="183">
        <f>'2024'!AB7</f>
        <v>0.62</v>
      </c>
      <c r="AI27" s="183">
        <f>'2024'!AC7</f>
        <v>0.62</v>
      </c>
      <c r="AJ27" s="288">
        <f>'2024'!AD7</f>
        <v>4.4319526627218941E-2</v>
      </c>
      <c r="AK27" s="288">
        <f>'2024'!AE7</f>
        <v>0.20682445759368837</v>
      </c>
      <c r="AL27" s="185">
        <f>'2024'!AF7</f>
        <v>6.3E-2</v>
      </c>
      <c r="AM27" s="212">
        <f t="shared" si="3"/>
        <v>0.23800000000000002</v>
      </c>
      <c r="AN27" s="185">
        <f>'2024'!AG7</f>
        <v>0.6865</v>
      </c>
      <c r="AO27" s="185">
        <f>'2024'!AH7</f>
        <v>0.31</v>
      </c>
      <c r="AP27" s="183">
        <f>'2024'!AI7</f>
        <v>105.04746017176966</v>
      </c>
      <c r="AQ27" s="186">
        <f>'2024'!AJ7</f>
        <v>99.733732115174249</v>
      </c>
      <c r="AR27" s="48">
        <f>'2024'!AK7</f>
        <v>8</v>
      </c>
      <c r="AS27" s="232">
        <f>'2024'!AL7</f>
        <v>10</v>
      </c>
      <c r="AT27" s="232">
        <f>'2024'!AM7</f>
        <v>4</v>
      </c>
      <c r="AU27" s="232">
        <f>'2024'!AN7</f>
        <v>6</v>
      </c>
      <c r="AV27" s="232">
        <f>'2024'!AO7</f>
        <v>10</v>
      </c>
      <c r="AW27" s="232">
        <f>'2024'!AP7</f>
        <v>6</v>
      </c>
      <c r="AX27" s="232">
        <f>'2024'!AQ7</f>
        <v>10</v>
      </c>
      <c r="AY27" s="233">
        <f>'2024'!AR7</f>
        <v>1</v>
      </c>
      <c r="AZ27" s="60">
        <f>'2024'!AS7</f>
        <v>0</v>
      </c>
      <c r="BA27" s="61">
        <f>'2024'!AT7</f>
        <v>3761</v>
      </c>
      <c r="BB27" s="61">
        <f>'2024'!AU7</f>
        <v>0</v>
      </c>
      <c r="BC27" s="61">
        <f>'2024'!AV7</f>
        <v>0</v>
      </c>
      <c r="BD27" s="61">
        <f>'2024'!AW7</f>
        <v>0</v>
      </c>
      <c r="BE27" s="61">
        <f>'2024'!AX7</f>
        <v>32</v>
      </c>
      <c r="BF27" s="62">
        <f>'2024'!AY7</f>
        <v>0</v>
      </c>
      <c r="BG27" s="62">
        <f>'2024'!AZ7</f>
        <v>0</v>
      </c>
      <c r="BH27" s="62">
        <f>'2024'!BA7</f>
        <v>0</v>
      </c>
      <c r="BI27" s="62">
        <f>'2024'!BB7</f>
        <v>0</v>
      </c>
      <c r="BJ27" s="62">
        <f>'2024'!BC7</f>
        <v>0</v>
      </c>
      <c r="BK27" s="62">
        <f>'2024'!BH7</f>
        <v>0</v>
      </c>
      <c r="BL27" s="62">
        <f>'2024'!BI7</f>
        <v>0</v>
      </c>
      <c r="BM27" s="62">
        <f>'2024'!BJ7</f>
        <v>0</v>
      </c>
      <c r="BN27" s="63">
        <f>'2024'!BK7</f>
        <v>0</v>
      </c>
      <c r="BO27" s="60">
        <f>'2024'!BL7</f>
        <v>0</v>
      </c>
      <c r="BP27" s="61">
        <f>'2024'!BM7</f>
        <v>2801</v>
      </c>
      <c r="BQ27" s="61">
        <f>'2024'!BN7</f>
        <v>0</v>
      </c>
      <c r="BR27" s="61">
        <f>'2024'!BO7</f>
        <v>0</v>
      </c>
      <c r="BS27" s="61">
        <f>'2024'!BP7</f>
        <v>0</v>
      </c>
      <c r="BT27" s="61">
        <f>'2024'!BQ7</f>
        <v>0</v>
      </c>
      <c r="BU27" s="62">
        <f>'2024'!BR7</f>
        <v>0</v>
      </c>
      <c r="BV27" s="62">
        <f>'2024'!BS7</f>
        <v>0</v>
      </c>
      <c r="BW27" s="62">
        <f>'2024'!BT7</f>
        <v>0</v>
      </c>
      <c r="BX27" s="62">
        <f>'2024'!BU7</f>
        <v>0</v>
      </c>
      <c r="BY27" s="62">
        <f>'2024'!BV7</f>
        <v>0</v>
      </c>
      <c r="BZ27" s="62">
        <f>'2024'!CA7</f>
        <v>0</v>
      </c>
      <c r="CA27" s="62">
        <f>'2024'!CB7</f>
        <v>0</v>
      </c>
      <c r="CB27" s="62">
        <f>'2024'!CC7</f>
        <v>0</v>
      </c>
      <c r="CC27" s="63">
        <f>'2024'!CD7</f>
        <v>0</v>
      </c>
      <c r="CD27" s="60">
        <f>'2024'!CE7</f>
        <v>981</v>
      </c>
      <c r="CE27" s="61">
        <f>'2024'!CF7</f>
        <v>2704.8</v>
      </c>
      <c r="CF27" s="61">
        <f>'2024'!CG7</f>
        <v>103</v>
      </c>
      <c r="CG27" s="61">
        <f>'2024'!CH7</f>
        <v>62</v>
      </c>
      <c r="CH27" s="61">
        <f>'2024'!CI7</f>
        <v>12</v>
      </c>
      <c r="CI27" s="61">
        <f>'2024'!CJ7</f>
        <v>29</v>
      </c>
      <c r="CJ27" s="62">
        <f>'2024'!CK7</f>
        <v>0.2</v>
      </c>
      <c r="CK27" s="62">
        <f>'2024'!CL7</f>
        <v>2.84</v>
      </c>
      <c r="CL27" s="62">
        <f>'2024'!CM7</f>
        <v>2.61</v>
      </c>
      <c r="CM27" s="62">
        <f>'2024'!CN7</f>
        <v>8.5</v>
      </c>
      <c r="CN27" s="62">
        <f>'2024'!CO7</f>
        <v>13.4</v>
      </c>
      <c r="CO27" s="62">
        <f>'2024'!CT7</f>
        <v>50</v>
      </c>
      <c r="CP27" s="62">
        <f>'2024'!CU7</f>
        <v>4.5999999999999996</v>
      </c>
      <c r="CQ27" s="62">
        <f>'2024'!CV7</f>
        <v>70.3</v>
      </c>
      <c r="CR27" s="63">
        <f>'2024'!CW7</f>
        <v>29.5</v>
      </c>
      <c r="CS27" s="60">
        <f>'2024'!CX7</f>
        <v>757</v>
      </c>
      <c r="CT27" s="61">
        <f>'2024'!CY7</f>
        <v>3138.2000000000003</v>
      </c>
      <c r="CU27" s="61">
        <f>'2024'!CZ7</f>
        <v>113</v>
      </c>
      <c r="CV27" s="61">
        <f>'2024'!DA7</f>
        <v>59</v>
      </c>
      <c r="CW27" s="61">
        <f>'2024'!DB7</f>
        <v>8</v>
      </c>
      <c r="CX27" s="61">
        <f>'2024'!DC7</f>
        <v>22</v>
      </c>
      <c r="CY27" s="62">
        <f>'2024'!DD7</f>
        <v>0</v>
      </c>
      <c r="CZ27" s="62">
        <f>'2024'!DE7</f>
        <v>0</v>
      </c>
      <c r="DA27" s="62">
        <f>'2024'!DF7</f>
        <v>1.91</v>
      </c>
      <c r="DB27" s="62">
        <f>'2024'!DG7</f>
        <v>5.5</v>
      </c>
      <c r="DC27" s="62">
        <f>'2024'!DH7</f>
        <v>17.600000000000001</v>
      </c>
      <c r="DD27" s="62">
        <f>'2024'!DM7</f>
        <v>38.5</v>
      </c>
      <c r="DE27" s="62">
        <f>'2024'!DN7</f>
        <v>10.6</v>
      </c>
      <c r="DF27" s="62">
        <f>'2024'!DO7</f>
        <v>77.400000000000006</v>
      </c>
      <c r="DG27" s="63">
        <f>'2024'!DP7</f>
        <v>22.1</v>
      </c>
      <c r="DH27" s="60">
        <f>'2024'!DQ7</f>
        <v>1014</v>
      </c>
      <c r="DI27" s="61">
        <f>'2024'!DR7</f>
        <v>4047.4000000000005</v>
      </c>
      <c r="DJ27" s="61">
        <f>'2024'!DS7</f>
        <v>119</v>
      </c>
      <c r="DK27" s="61">
        <f>'2024'!DT7</f>
        <v>75</v>
      </c>
      <c r="DL27" s="61">
        <f>'2024'!DU7</f>
        <v>5</v>
      </c>
      <c r="DM27" s="61">
        <f>'2024'!DV7</f>
        <v>25.2</v>
      </c>
      <c r="DN27" s="62">
        <f>'2024'!DW7</f>
        <v>0.62</v>
      </c>
      <c r="DO27" s="62">
        <f>'2024'!DX7</f>
        <v>0.62</v>
      </c>
      <c r="DP27" s="62">
        <f>'2024'!DY7</f>
        <v>2.14</v>
      </c>
      <c r="DQ27" s="62">
        <f>'2024'!DZ7</f>
        <v>7.6</v>
      </c>
      <c r="DR27" s="62">
        <f>'2024'!EA7</f>
        <v>10.3</v>
      </c>
      <c r="DS27" s="62">
        <f>'2024'!EF7</f>
        <v>23.8</v>
      </c>
      <c r="DT27" s="62">
        <f>'2024'!EG7</f>
        <v>6.3</v>
      </c>
      <c r="DU27" s="62">
        <f>'2024'!EH7</f>
        <v>59.9</v>
      </c>
      <c r="DV27" s="63">
        <f>'2024'!EI7</f>
        <v>39.9</v>
      </c>
    </row>
    <row r="28" spans="1:126" ht="15.75" customHeight="1" x14ac:dyDescent="0.2">
      <c r="A28" s="199">
        <f t="shared" si="0"/>
        <v>26</v>
      </c>
      <c r="B28" s="261">
        <f>'2020'!A6</f>
        <v>4</v>
      </c>
      <c r="C28" s="261">
        <v>2020</v>
      </c>
      <c r="D28" s="234" t="str">
        <f>'2020'!B6</f>
        <v>Henry Ruggs III</v>
      </c>
      <c r="E28" s="310" t="str" cm="1">
        <f t="array" ref="E28">_xlfn.IFS(F28&gt;12.5,"Cornerstone",AND(F28&gt;11.995,F28&lt;12.5),"Elite",AND(F28&gt;11,F28&lt;12.995),"Elite Upside",AND(F28&gt;=9.69,F28&lt;10.999),"Upside",AND(F28&gt;8.4,F28&lt;9.999),"Upside Lite",AND(F28&gt;7.25,F28&lt;8.999),"Outlier",AND(F28&gt;=6,F28&lt;7.25),"Outlier Lite",F28&lt;6.999,"Purgatory")</f>
        <v>Elite Upside</v>
      </c>
      <c r="F28" s="313">
        <f>'2020'!C6</f>
        <v>11.382857142857144</v>
      </c>
      <c r="G28" s="313">
        <f t="shared" si="1"/>
        <v>92.300000000000011</v>
      </c>
      <c r="H28" s="313" t="str" cm="1">
        <f t="array" ref="H28">_xlfn.IFS(E28="Cornerstone","A++",E28="Elite","A+",E28="Elite Upside","A",E28="Upside","B",E28="Upside Lite","C",E28="Outlier","D+",E28="Outlier Lite","D-",E28="Purgatory","F")</f>
        <v>A</v>
      </c>
      <c r="I28" s="314">
        <f t="shared" si="2"/>
        <v>1.5505385251657262</v>
      </c>
      <c r="J28" s="34" t="str">
        <f>'2020'!D6</f>
        <v>Alabama</v>
      </c>
      <c r="K28" s="200">
        <f>'2020'!E6</f>
        <v>1</v>
      </c>
      <c r="L28" s="318">
        <f>'2020'!F6</f>
        <v>36184</v>
      </c>
      <c r="M28" s="231">
        <f>'2020'!G6</f>
        <v>26.693150684931506</v>
      </c>
      <c r="N28" s="231" t="str">
        <f>'2020'!H6</f>
        <v>JR</v>
      </c>
      <c r="O28" s="231">
        <f>'2020'!I6</f>
        <v>21.260273972602739</v>
      </c>
      <c r="P28" s="231" t="str">
        <f>'2020'!J6</f>
        <v>Wide</v>
      </c>
      <c r="Q28" s="231" t="str">
        <f>'2020'!K6</f>
        <v>PROTO Z</v>
      </c>
      <c r="R28" s="231" t="str">
        <f>'2020'!L6</f>
        <v>Poor Earner</v>
      </c>
      <c r="S28" s="320">
        <f>'2020'!M6</f>
        <v>72</v>
      </c>
      <c r="T28" s="320">
        <f>'2020'!N6</f>
        <v>190</v>
      </c>
      <c r="U28" s="200">
        <f>'2020'!O6</f>
        <v>4.26</v>
      </c>
      <c r="V28" s="279">
        <f>'2020'!P6</f>
        <v>1</v>
      </c>
      <c r="W28" s="193">
        <f>'2020'!Q6</f>
        <v>0</v>
      </c>
      <c r="X28" s="194">
        <f>'2020'!R6</f>
        <v>0</v>
      </c>
      <c r="Y28" s="194">
        <f>'2020'!S6</f>
        <v>8.4564254062038408E-2</v>
      </c>
      <c r="Z28" s="194">
        <f>'2020'!T6</f>
        <v>0.18541409147095178</v>
      </c>
      <c r="AA28" s="194">
        <f>'2020'!U6</f>
        <v>0.20229265003371544</v>
      </c>
      <c r="AB28" s="194">
        <f>'2020'!V6</f>
        <v>0.20229265003371544</v>
      </c>
      <c r="AC28" s="59">
        <f>'2020'!W6</f>
        <v>0.20229265003371544</v>
      </c>
      <c r="AD28" s="42">
        <f>'2020'!X6</f>
        <v>20.627397260273973</v>
      </c>
      <c r="AE28" s="183">
        <f>'2020'!Y6</f>
        <v>2.46</v>
      </c>
      <c r="AF28" s="183">
        <f>'2020'!Z6</f>
        <v>10.6</v>
      </c>
      <c r="AG28" s="183">
        <f>'2020'!AA6</f>
        <v>11.7</v>
      </c>
      <c r="AH28" s="183">
        <f>'2020'!AB6</f>
        <v>1</v>
      </c>
      <c r="AI28" s="183">
        <f>'2020'!AC6</f>
        <v>1.91</v>
      </c>
      <c r="AJ28" s="288">
        <f>'2020'!AD6</f>
        <v>1.3666666666666666E-2</v>
      </c>
      <c r="AK28" s="288">
        <f>'2020'!AE6</f>
        <v>0.13666666666666666</v>
      </c>
      <c r="AL28" s="185">
        <f>'2020'!AF6</f>
        <v>2.4E-2</v>
      </c>
      <c r="AM28" s="212">
        <f t="shared" si="3"/>
        <v>0.4</v>
      </c>
      <c r="AN28" s="185">
        <f>'2020'!AG6</f>
        <v>0.81599999999999995</v>
      </c>
      <c r="AO28" s="185">
        <f>'2020'!AH6</f>
        <v>0.183</v>
      </c>
      <c r="AP28" s="183">
        <f>'2020'!AI6</f>
        <v>115.38389630469939</v>
      </c>
      <c r="AQ28" s="186">
        <f>'2020'!AJ6</f>
        <v>111.86981920932843</v>
      </c>
      <c r="AR28" s="48">
        <f>'2020'!AK6</f>
        <v>5</v>
      </c>
      <c r="AS28" s="232">
        <f>'2020'!AL6</f>
        <v>5</v>
      </c>
      <c r="AT28" s="232">
        <f>'2020'!AM6</f>
        <v>4</v>
      </c>
      <c r="AU28" s="232">
        <f>'2020'!AN6</f>
        <v>8</v>
      </c>
      <c r="AV28" s="232">
        <f>'2020'!AO6</f>
        <v>10</v>
      </c>
      <c r="AW28" s="232">
        <f>'2020'!AP6</f>
        <v>8</v>
      </c>
      <c r="AX28" s="232">
        <f>'2020'!AQ6</f>
        <v>10</v>
      </c>
      <c r="AY28" s="233">
        <f>'2020'!AR6</f>
        <v>1</v>
      </c>
      <c r="AZ28" s="60">
        <f>'2020'!AS6</f>
        <v>0</v>
      </c>
      <c r="BA28" s="61">
        <f>'2020'!AT6</f>
        <v>3407</v>
      </c>
      <c r="BB28" s="61">
        <f>'2020'!AU6</f>
        <v>0</v>
      </c>
      <c r="BC28" s="61">
        <f>'2020'!AV6</f>
        <v>0</v>
      </c>
      <c r="BD28" s="61">
        <f>'2020'!AW6</f>
        <v>0</v>
      </c>
      <c r="BE28" s="61">
        <f>'2020'!AX6</f>
        <v>0</v>
      </c>
      <c r="BF28" s="62">
        <f>'2020'!AY6</f>
        <v>0</v>
      </c>
      <c r="BG28" s="62">
        <f>'2020'!AZ6</f>
        <v>0</v>
      </c>
      <c r="BH28" s="62">
        <f>'2020'!BA6</f>
        <v>0</v>
      </c>
      <c r="BI28" s="62">
        <f>'2020'!BB6</f>
        <v>0</v>
      </c>
      <c r="BJ28" s="62">
        <f>'2020'!BC6</f>
        <v>0</v>
      </c>
      <c r="BK28" s="62">
        <f>'2020'!BD6</f>
        <v>0</v>
      </c>
      <c r="BL28" s="62">
        <f>'2020'!BE6</f>
        <v>0</v>
      </c>
      <c r="BM28" s="62">
        <f>'2020'!BF6</f>
        <v>0</v>
      </c>
      <c r="BN28" s="63">
        <f>'2020'!BG6</f>
        <v>0</v>
      </c>
      <c r="BO28" s="60">
        <f>'2020'!BH6</f>
        <v>0</v>
      </c>
      <c r="BP28" s="61">
        <f>'2020'!BI6</f>
        <v>3154</v>
      </c>
      <c r="BQ28" s="61">
        <f>'2020'!BJ6</f>
        <v>0</v>
      </c>
      <c r="BR28" s="61">
        <f>'2020'!BK6</f>
        <v>0</v>
      </c>
      <c r="BS28" s="61">
        <f>'2020'!BL6</f>
        <v>0</v>
      </c>
      <c r="BT28" s="61">
        <f>'2020'!BM6</f>
        <v>0</v>
      </c>
      <c r="BU28" s="62">
        <f>'2020'!BN6</f>
        <v>0</v>
      </c>
      <c r="BV28" s="62">
        <f>'2020'!BO6</f>
        <v>0</v>
      </c>
      <c r="BW28" s="62">
        <f>'2020'!BP6</f>
        <v>0</v>
      </c>
      <c r="BX28" s="62">
        <f>'2020'!BQ6</f>
        <v>0</v>
      </c>
      <c r="BY28" s="62">
        <f>'2020'!BR6</f>
        <v>0</v>
      </c>
      <c r="BZ28" s="62">
        <f>'2020'!BS6</f>
        <v>0</v>
      </c>
      <c r="CA28" s="62">
        <f>'2020'!BT6</f>
        <v>0</v>
      </c>
      <c r="CB28" s="62">
        <f>'2020'!BU6</f>
        <v>0</v>
      </c>
      <c r="CC28" s="63">
        <f>'2020'!BV6</f>
        <v>0</v>
      </c>
      <c r="CD28" s="60">
        <f>'2020'!BW6</f>
        <v>229</v>
      </c>
      <c r="CE28" s="61">
        <f>'2020'!BX6</f>
        <v>2708</v>
      </c>
      <c r="CF28" s="61">
        <f>'2020'!BY6</f>
        <v>16</v>
      </c>
      <c r="CG28" s="61">
        <f>'2020'!BZ6</f>
        <v>12</v>
      </c>
      <c r="CH28" s="61">
        <f>'2020'!CA6</f>
        <v>6</v>
      </c>
      <c r="CI28" s="61">
        <f>'2020'!CB6</f>
        <v>28</v>
      </c>
      <c r="CJ28" s="62">
        <f>'2020'!CC6</f>
        <v>1.17</v>
      </c>
      <c r="CK28" s="62">
        <f>'2020'!CD6</f>
        <v>0.69</v>
      </c>
      <c r="CL28" s="62">
        <f>'2020'!CE6</f>
        <v>2.46</v>
      </c>
      <c r="CM28" s="62">
        <f>'2020'!CF6</f>
        <v>6.9</v>
      </c>
      <c r="CN28" s="62">
        <f>'2020'!CG6</f>
        <v>15.3</v>
      </c>
      <c r="CO28" s="62">
        <f>'2020'!CL6</f>
        <v>66.7</v>
      </c>
      <c r="CP28" s="62">
        <f>'2020'!CM6</f>
        <v>14.3</v>
      </c>
      <c r="CQ28" s="62">
        <f>'2020'!CN6</f>
        <v>66.7</v>
      </c>
      <c r="CR28" s="63">
        <f>'2020'!CO6</f>
        <v>33.299999999999997</v>
      </c>
      <c r="CS28" s="60">
        <f>'2020'!CP6</f>
        <v>900</v>
      </c>
      <c r="CT28" s="61">
        <f>'2020'!CQ6</f>
        <v>4854</v>
      </c>
      <c r="CU28" s="61">
        <f>'2020'!CR6</f>
        <v>68</v>
      </c>
      <c r="CV28" s="61">
        <f>'2020'!CS6</f>
        <v>46</v>
      </c>
      <c r="CW28" s="61">
        <f>'2020'!CT6</f>
        <v>11</v>
      </c>
      <c r="CX28" s="61">
        <f>'2020'!CU6</f>
        <v>52</v>
      </c>
      <c r="CY28" s="62">
        <f>'2020'!CV6</f>
        <v>0.78</v>
      </c>
      <c r="CZ28" s="62">
        <f>'2020'!CW6</f>
        <v>1.8</v>
      </c>
      <c r="DA28" s="62">
        <f>'2020'!CX6</f>
        <v>2.2999999999999998</v>
      </c>
      <c r="DB28" s="62">
        <f>'2020'!CY6</f>
        <v>9</v>
      </c>
      <c r="DC28" s="62">
        <f>'2020'!CZ6</f>
        <v>10.1</v>
      </c>
      <c r="DD28" s="62">
        <f>'2020'!DE6</f>
        <v>47.1</v>
      </c>
      <c r="DE28" s="62">
        <f>'2020'!DF6</f>
        <v>4.2</v>
      </c>
      <c r="DF28" s="62">
        <f>'2020'!DG6</f>
        <v>81.099999999999994</v>
      </c>
      <c r="DG28" s="63">
        <f>'2020'!DH6</f>
        <v>18.7</v>
      </c>
      <c r="DH28" s="60">
        <f>'2020'!DI6</f>
        <v>900</v>
      </c>
      <c r="DI28" s="61">
        <f>'2020'!DJ6</f>
        <v>4449</v>
      </c>
      <c r="DJ28" s="61">
        <f>'2020'!DK6</f>
        <v>55</v>
      </c>
      <c r="DK28" s="61">
        <f>'2020'!DL6</f>
        <v>40</v>
      </c>
      <c r="DL28" s="61">
        <f>'2020'!DM6</f>
        <v>7</v>
      </c>
      <c r="DM28" s="61">
        <f>'2020'!DN6</f>
        <v>49</v>
      </c>
      <c r="DN28" s="62">
        <f>'2020'!DO6</f>
        <v>1</v>
      </c>
      <c r="DO28" s="62">
        <f>'2020'!DP6</f>
        <v>1.91</v>
      </c>
      <c r="DP28" s="62">
        <f>'2020'!DQ6</f>
        <v>2.46</v>
      </c>
      <c r="DQ28" s="62">
        <f>'2020'!DR6</f>
        <v>10.6</v>
      </c>
      <c r="DR28" s="62">
        <f>'2020'!DS6</f>
        <v>11.7</v>
      </c>
      <c r="DS28" s="62">
        <f>'2020'!DX6</f>
        <v>40</v>
      </c>
      <c r="DT28" s="62">
        <f>'2020'!DY6</f>
        <v>2.4</v>
      </c>
      <c r="DU28" s="62">
        <f>'2020'!DZ6</f>
        <v>82.1</v>
      </c>
      <c r="DV28" s="63">
        <f>'2020'!EA6</f>
        <v>17.899999999999999</v>
      </c>
    </row>
    <row r="29" spans="1:126" ht="15.75" customHeight="1" x14ac:dyDescent="0.2">
      <c r="A29" s="199">
        <f t="shared" si="0"/>
        <v>27</v>
      </c>
      <c r="B29" s="261">
        <f>'2015'!A4</f>
        <v>2</v>
      </c>
      <c r="C29" s="261">
        <v>2015</v>
      </c>
      <c r="D29" s="234" t="str">
        <f>'2015'!B4</f>
        <v>Nelson Agholor</v>
      </c>
      <c r="E29" s="310" t="str" cm="1">
        <f t="array" ref="E29">_xlfn.IFS(F29&gt;12.5,"Cornerstone",AND(F29&gt;11.995,F29&lt;12.5),"Elite",AND(F29&gt;11,F29&lt;12.995),"Elite Upside",AND(F29&gt;=9.69,F29&lt;10.999),"Upside",AND(F29&gt;8.4,F29&lt;9.999),"Upside Lite",AND(F29&gt;7.25,F29&lt;8.999),"Outlier",AND(F29&gt;=6,F29&lt;7.25),"Outlier Lite",F29&lt;6.999,"Purgatory")</f>
        <v>Elite Upside</v>
      </c>
      <c r="F29" s="313">
        <f>'2015'!C4</f>
        <v>11.352857142857143</v>
      </c>
      <c r="G29" s="313">
        <f t="shared" si="1"/>
        <v>92</v>
      </c>
      <c r="H29" s="313" t="str" cm="1">
        <f t="array" ref="H29">_xlfn.IFS(E29="Cornerstone","A++",E29="Elite","A+",E29="Elite Upside","A",E29="Upside","B",E29="Upside Lite","C",E29="Outlier","D+",E29="Outlier Lite","D-",E29="Purgatory","F")</f>
        <v>A</v>
      </c>
      <c r="I29" s="314">
        <f t="shared" si="2"/>
        <v>1.534287318049834</v>
      </c>
      <c r="J29" s="34" t="str">
        <f>'2015'!D4</f>
        <v>USC</v>
      </c>
      <c r="K29" s="200">
        <f>'2015'!E4</f>
        <v>5</v>
      </c>
      <c r="L29" s="318">
        <f>'2015'!F4</f>
        <v>34113</v>
      </c>
      <c r="M29" s="231">
        <f>'2015'!G4</f>
        <v>32.367123287671234</v>
      </c>
      <c r="N29" s="231" t="str">
        <f>'2015'!H4</f>
        <v>JR</v>
      </c>
      <c r="O29" s="231">
        <f>'2015'!I4</f>
        <v>21.93972602739726</v>
      </c>
      <c r="P29" s="231" t="str">
        <f>'2015'!J4</f>
        <v>Hybrid</v>
      </c>
      <c r="Q29" s="231" t="str">
        <f>'2015'!K4</f>
        <v>BALL HOG</v>
      </c>
      <c r="R29" s="231" t="str">
        <f>'2015'!L4</f>
        <v>N/A</v>
      </c>
      <c r="S29" s="320">
        <f>'2015'!M4</f>
        <v>73</v>
      </c>
      <c r="T29" s="320">
        <f>'2015'!N4</f>
        <v>190</v>
      </c>
      <c r="U29" s="231">
        <f>'2015'!O4</f>
        <v>4.34</v>
      </c>
      <c r="V29" s="279">
        <f>'2015'!P4</f>
        <v>1</v>
      </c>
      <c r="W29" s="193">
        <f>'2015'!Q4</f>
        <v>0</v>
      </c>
      <c r="X29" s="194">
        <f>'2015'!R4</f>
        <v>0</v>
      </c>
      <c r="Y29" s="194">
        <f>'2015'!S4</f>
        <v>9.2918063162483994E-2</v>
      </c>
      <c r="Z29" s="194">
        <f>'2015'!T4</f>
        <v>0.28873372334402719</v>
      </c>
      <c r="AA29" s="194">
        <f>'2015'!U4</f>
        <v>0.34052596089008763</v>
      </c>
      <c r="AB29" s="194">
        <f>'2015'!V4</f>
        <v>0.34052596089008763</v>
      </c>
      <c r="AC29" s="59">
        <f>'2015'!W4</f>
        <v>0.32349966284558324</v>
      </c>
      <c r="AD29" s="42">
        <f>'2015'!X4</f>
        <v>20.284931506849315</v>
      </c>
      <c r="AE29" s="183">
        <f>'2015'!Y4</f>
        <v>2.92</v>
      </c>
      <c r="AF29" s="183">
        <f>'2015'!Z4</f>
        <v>5.6</v>
      </c>
      <c r="AG29" s="183">
        <f>'2015'!AA4</f>
        <v>13.9</v>
      </c>
      <c r="AH29" s="183">
        <f>'2015'!AB4</f>
        <v>0</v>
      </c>
      <c r="AI29" s="183">
        <f>'2015'!AC4</f>
        <v>0</v>
      </c>
      <c r="AJ29" s="288" t="str">
        <f>'2015'!AD4</f>
        <v>N/A</v>
      </c>
      <c r="AK29" s="288" t="str">
        <f>'2015'!AE4</f>
        <v>N/A</v>
      </c>
      <c r="AL29" s="185">
        <f>'2015'!AF4</f>
        <v>0.08</v>
      </c>
      <c r="AM29" s="212">
        <f>DS29</f>
        <v>0</v>
      </c>
      <c r="AN29" s="185">
        <f>'2015'!AG4</f>
        <v>0.747</v>
      </c>
      <c r="AO29" s="185">
        <f>'2015'!AH4</f>
        <v>0.253</v>
      </c>
      <c r="AP29" s="183">
        <f>'2015'!AI4</f>
        <v>107.10868282102432</v>
      </c>
      <c r="AQ29" s="186">
        <f>'2015'!AJ4</f>
        <v>106.01759794203855</v>
      </c>
      <c r="AR29" s="48">
        <f>'2015'!AK4</f>
        <v>8</v>
      </c>
      <c r="AS29" s="232">
        <f>'2015'!AL4</f>
        <v>6</v>
      </c>
      <c r="AT29" s="232">
        <f>'2015'!AM4</f>
        <v>5</v>
      </c>
      <c r="AU29" s="232">
        <f>'2015'!AN4</f>
        <v>4</v>
      </c>
      <c r="AV29" s="232">
        <f>'2015'!AO4</f>
        <v>10</v>
      </c>
      <c r="AW29" s="232">
        <f>'2015'!AP4</f>
        <v>7</v>
      </c>
      <c r="AX29" s="232">
        <f>'2015'!AQ4</f>
        <v>10</v>
      </c>
      <c r="AY29" s="233">
        <f>'2015'!AR4</f>
        <v>0.75</v>
      </c>
      <c r="AZ29" s="60">
        <f>'2015'!AS4</f>
        <v>0</v>
      </c>
      <c r="BA29" s="61">
        <f>'2015'!AT4</f>
        <v>1</v>
      </c>
      <c r="BB29" s="61">
        <f>'2015'!AU4</f>
        <v>0</v>
      </c>
      <c r="BC29" s="61">
        <f>'2015'!AV4</f>
        <v>0</v>
      </c>
      <c r="BD29" s="61">
        <f>'2015'!AW4</f>
        <v>0</v>
      </c>
      <c r="BE29" s="61">
        <f>'2015'!AX4</f>
        <v>0</v>
      </c>
      <c r="BF29" s="62">
        <f>'2015'!AY4</f>
        <v>0</v>
      </c>
      <c r="BG29" s="62">
        <f>'2015'!AZ4</f>
        <v>0</v>
      </c>
      <c r="BH29" s="62">
        <f>'2015'!BA4</f>
        <v>0</v>
      </c>
      <c r="BI29" s="62">
        <f>'2015'!BB4</f>
        <v>0</v>
      </c>
      <c r="BJ29" s="62">
        <f>'2015'!BC4</f>
        <v>0</v>
      </c>
      <c r="BK29" s="62">
        <f>'2015'!BD4</f>
        <v>0</v>
      </c>
      <c r="BL29" s="62">
        <f>'2015'!BE4</f>
        <v>0</v>
      </c>
      <c r="BM29" s="62">
        <f>'2015'!BF4</f>
        <v>0</v>
      </c>
      <c r="BN29" s="63">
        <f>'2015'!BG4</f>
        <v>0</v>
      </c>
      <c r="BO29" s="60">
        <f>'2015'!BH4</f>
        <v>0</v>
      </c>
      <c r="BP29" s="61">
        <f>'2015'!BI4</f>
        <v>1</v>
      </c>
      <c r="BQ29" s="61">
        <f>'2015'!BJ4</f>
        <v>0</v>
      </c>
      <c r="BR29" s="61">
        <f>'2015'!BK4</f>
        <v>0</v>
      </c>
      <c r="BS29" s="61">
        <f>'2015'!BL4</f>
        <v>0</v>
      </c>
      <c r="BT29" s="61">
        <f>'2015'!BM4</f>
        <v>0</v>
      </c>
      <c r="BU29" s="62">
        <f>'2015'!BN4</f>
        <v>0</v>
      </c>
      <c r="BV29" s="62">
        <f>'2015'!BO4</f>
        <v>0</v>
      </c>
      <c r="BW29" s="62">
        <f>'2015'!BP4</f>
        <v>0</v>
      </c>
      <c r="BX29" s="62">
        <f>'2015'!BQ4</f>
        <v>0</v>
      </c>
      <c r="BY29" s="62">
        <f>'2015'!BR4</f>
        <v>0</v>
      </c>
      <c r="BZ29" s="62">
        <f>'2015'!BS4</f>
        <v>0</v>
      </c>
      <c r="CA29" s="62">
        <f>'2015'!BT4</f>
        <v>0</v>
      </c>
      <c r="CB29" s="62">
        <f>'2015'!BU4</f>
        <v>0</v>
      </c>
      <c r="CC29" s="63">
        <f>'2015'!BV4</f>
        <v>0</v>
      </c>
      <c r="CD29" s="60">
        <f>'2015'!BW4</f>
        <v>341</v>
      </c>
      <c r="CE29" s="61">
        <f>'2015'!BX4</f>
        <v>3669.9</v>
      </c>
      <c r="CF29" s="61">
        <f>'2015'!BY4</f>
        <v>0</v>
      </c>
      <c r="CG29" s="61">
        <f>'2015'!BZ4</f>
        <v>0</v>
      </c>
      <c r="CH29" s="61">
        <f>'2015'!CA4</f>
        <v>0</v>
      </c>
      <c r="CI29" s="61">
        <f>'2015'!CB4</f>
        <v>0</v>
      </c>
      <c r="CJ29" s="62">
        <f>'2015'!CC4</f>
        <v>0</v>
      </c>
      <c r="CK29" s="62">
        <f>'2015'!CD4</f>
        <v>0</v>
      </c>
      <c r="CL29" s="62">
        <f>'2015'!CE4</f>
        <v>0</v>
      </c>
      <c r="CM29" s="62">
        <f>'2015'!CF4</f>
        <v>0</v>
      </c>
      <c r="CN29" s="62">
        <f>'2015'!CG4</f>
        <v>0</v>
      </c>
      <c r="CO29" s="62">
        <f>'2015'!CH4</f>
        <v>0</v>
      </c>
      <c r="CP29" s="62">
        <f>'2015'!CI4</f>
        <v>0</v>
      </c>
      <c r="CQ29" s="62">
        <f>'2015'!CJ4</f>
        <v>0</v>
      </c>
      <c r="CR29" s="63">
        <f>'2015'!CK4</f>
        <v>0</v>
      </c>
      <c r="CS29" s="60">
        <f>'2015'!CL4</f>
        <v>918</v>
      </c>
      <c r="CT29" s="61">
        <f>'2015'!CM4</f>
        <v>3179.4</v>
      </c>
      <c r="CU29" s="61">
        <f>'2015'!CN4</f>
        <v>0</v>
      </c>
      <c r="CV29" s="61">
        <f>'2015'!CO4</f>
        <v>0</v>
      </c>
      <c r="CW29" s="61">
        <f>'2015'!CP4</f>
        <v>0</v>
      </c>
      <c r="CX29" s="61">
        <f>'2015'!CQ4</f>
        <v>0</v>
      </c>
      <c r="CY29" s="62">
        <f>'2015'!CR4</f>
        <v>0</v>
      </c>
      <c r="CZ29" s="62">
        <f>'2015'!CS4</f>
        <v>0</v>
      </c>
      <c r="DA29" s="62">
        <f>'2015'!CT4</f>
        <v>0</v>
      </c>
      <c r="DB29" s="62">
        <f>'2015'!CU4</f>
        <v>0</v>
      </c>
      <c r="DC29" s="62">
        <f>'2015'!CV4</f>
        <v>0</v>
      </c>
      <c r="DD29" s="62">
        <f>'2015'!CW4</f>
        <v>0</v>
      </c>
      <c r="DE29" s="62">
        <f>'2015'!CX4</f>
        <v>0</v>
      </c>
      <c r="DF29" s="62">
        <f>'2015'!CY4</f>
        <v>0</v>
      </c>
      <c r="DG29" s="63">
        <f>'2015'!CZ4</f>
        <v>0</v>
      </c>
      <c r="DH29" s="60">
        <f>'2015'!DA4</f>
        <v>1313</v>
      </c>
      <c r="DI29" s="61">
        <f>'2015'!DB4</f>
        <v>3855.8</v>
      </c>
      <c r="DJ29" s="61">
        <f>'2015'!DC4</f>
        <v>0</v>
      </c>
      <c r="DK29" s="61">
        <f>'2015'!DD4</f>
        <v>103</v>
      </c>
      <c r="DL29" s="61">
        <f>'2015'!DE4</f>
        <v>12</v>
      </c>
      <c r="DM29" s="61">
        <f>'2015'!DF4</f>
        <v>0</v>
      </c>
      <c r="DN29" s="62">
        <f>'2015'!DG4</f>
        <v>0</v>
      </c>
      <c r="DO29" s="62">
        <f>'2015'!DH4</f>
        <v>0</v>
      </c>
      <c r="DP29" s="62">
        <f>'2015'!DI4</f>
        <v>2.92</v>
      </c>
      <c r="DQ29" s="62">
        <f>'2015'!DJ4</f>
        <v>5.6</v>
      </c>
      <c r="DR29" s="62">
        <f>'2015'!DK4</f>
        <v>13.9</v>
      </c>
      <c r="DS29" s="62">
        <f>'2015'!DL4</f>
        <v>0</v>
      </c>
      <c r="DT29" s="62">
        <f>'2015'!DM4</f>
        <v>8</v>
      </c>
      <c r="DU29" s="62">
        <f>'2015'!DN4</f>
        <v>74.7</v>
      </c>
      <c r="DV29" s="63">
        <f>'2015'!DO4</f>
        <v>25.3</v>
      </c>
    </row>
    <row r="30" spans="1:126" ht="15.75" customHeight="1" x14ac:dyDescent="0.2">
      <c r="A30" s="199">
        <f t="shared" si="0"/>
        <v>28</v>
      </c>
      <c r="B30" s="261">
        <f>'2022'!A8</f>
        <v>6</v>
      </c>
      <c r="C30" s="261">
        <v>2022</v>
      </c>
      <c r="D30" s="234" t="str">
        <f>'2022'!B8</f>
        <v>George Pickens</v>
      </c>
      <c r="E30" s="310" t="str" cm="1">
        <f t="array" ref="E30">_xlfn.IFS(F30&gt;12.5,"Cornerstone",AND(F30&gt;11.995,F30&lt;12.5),"Elite",AND(F30&gt;11,F30&lt;12.995),"Elite Upside",AND(F30&gt;=9.69,F30&lt;10.999),"Upside",AND(F30&gt;8.4,F30&lt;9.999),"Upside Lite",AND(F30&gt;7.25,F30&lt;8.999),"Outlier",AND(F30&gt;=6,F30&lt;7.25),"Outlier Lite",F30&lt;6.999,"Purgatory")</f>
        <v>Elite Upside</v>
      </c>
      <c r="F30" s="313">
        <f>'2022'!C8</f>
        <v>11.347142857142858</v>
      </c>
      <c r="G30" s="313">
        <f t="shared" si="1"/>
        <v>91.7</v>
      </c>
      <c r="H30" s="313" t="str" cm="1">
        <f t="array" ref="H30">_xlfn.IFS(E30="Cornerstone","A++",E30="Elite","A+",E30="Elite Upside","A",E30="Upside","B",E30="Upside Lite","C",E30="Outlier","D+",E30="Outlier Lite","D-",E30="Purgatory","F")</f>
        <v>A</v>
      </c>
      <c r="I30" s="314">
        <f t="shared" si="2"/>
        <v>1.5311918500277597</v>
      </c>
      <c r="J30" s="34" t="str">
        <f>'2022'!D8</f>
        <v>Georgia</v>
      </c>
      <c r="K30" s="200">
        <f>'2022'!E8</f>
        <v>1</v>
      </c>
      <c r="L30" s="318">
        <f>'2022'!F8</f>
        <v>36954</v>
      </c>
      <c r="M30" s="231">
        <f>'2022'!G8</f>
        <v>24.583561643835615</v>
      </c>
      <c r="N30" s="231" t="str">
        <f>'2022'!H8</f>
        <v>JR</v>
      </c>
      <c r="O30" s="231">
        <f>'2022'!I8</f>
        <v>21.164383561643834</v>
      </c>
      <c r="P30" s="231" t="str">
        <f>'2022'!J8</f>
        <v>Wide</v>
      </c>
      <c r="Q30" s="231" t="str">
        <f>'2022'!K8</f>
        <v>PROTO X</v>
      </c>
      <c r="R30" s="231" t="str">
        <f>'2022'!L8</f>
        <v>Poor Earner</v>
      </c>
      <c r="S30" s="320">
        <f>'2022'!M8</f>
        <v>75</v>
      </c>
      <c r="T30" s="320">
        <f>'2022'!N8</f>
        <v>201</v>
      </c>
      <c r="U30" s="200">
        <f>'2022'!O8</f>
        <v>4.4000000000000004</v>
      </c>
      <c r="V30" s="279">
        <f>'2022'!P8</f>
        <v>2</v>
      </c>
      <c r="W30" s="193">
        <f>'2022'!Q8</f>
        <v>0</v>
      </c>
      <c r="X30" s="194">
        <f>'2022'!R8</f>
        <v>0</v>
      </c>
      <c r="Y30" s="194">
        <f>'2022'!S8</f>
        <v>0.23286354900704676</v>
      </c>
      <c r="Z30" s="194">
        <f>'2022'!T8</f>
        <v>0.20528211284513806</v>
      </c>
      <c r="AA30" s="194">
        <f>'2022'!U8</f>
        <v>2.8321863419798834E-2</v>
      </c>
      <c r="AB30" s="194">
        <f>'2022'!V8</f>
        <v>0.21907283092609242</v>
      </c>
      <c r="AC30" s="59">
        <f>'2022'!W8</f>
        <v>0.21907283092609242</v>
      </c>
      <c r="AD30" s="42">
        <f>'2022'!X8</f>
        <v>18.504109589041096</v>
      </c>
      <c r="AE30" s="183">
        <f>'2022'!Y8</f>
        <v>2.27</v>
      </c>
      <c r="AF30" s="183">
        <f>'2022'!Z8</f>
        <v>9</v>
      </c>
      <c r="AG30" s="183">
        <f>'2022'!AA8</f>
        <v>15.5</v>
      </c>
      <c r="AH30" s="183">
        <f>'2022'!AB8</f>
        <v>0.92</v>
      </c>
      <c r="AI30" s="183">
        <f>'2022'!AC8</f>
        <v>1.99</v>
      </c>
      <c r="AJ30" s="288">
        <f>'2022'!AD8</f>
        <v>3.1214953271028037E-2</v>
      </c>
      <c r="AK30" s="288">
        <f>'2022'!AE8</f>
        <v>0.10925233644859814</v>
      </c>
      <c r="AL30" s="185">
        <f>'2022'!AF8</f>
        <v>5.2999999999999999E-2</v>
      </c>
      <c r="AM30" s="212">
        <f>DS30/100</f>
        <v>1</v>
      </c>
      <c r="AN30" s="185">
        <f>'2022'!AG8</f>
        <v>0.9415</v>
      </c>
      <c r="AO30" s="185">
        <f>'2022'!AH8</f>
        <v>5.8500000000000003E-2</v>
      </c>
      <c r="AP30" s="183">
        <f>'2022'!AI8</f>
        <v>107.25445666279623</v>
      </c>
      <c r="AQ30" s="186">
        <f>'2022'!AJ8</f>
        <v>110.5544513392739</v>
      </c>
      <c r="AR30" s="48">
        <f>'2022'!AK8</f>
        <v>6</v>
      </c>
      <c r="AS30" s="232">
        <f>'2022'!AL8</f>
        <v>9</v>
      </c>
      <c r="AT30" s="232">
        <f>'2022'!AM8</f>
        <v>4</v>
      </c>
      <c r="AU30" s="232">
        <f>'2022'!AN8</f>
        <v>7</v>
      </c>
      <c r="AV30" s="232">
        <f>'2022'!AO8</f>
        <v>9</v>
      </c>
      <c r="AW30" s="232">
        <f>'2022'!AP8</f>
        <v>8</v>
      </c>
      <c r="AX30" s="232">
        <f>'2022'!AQ8</f>
        <v>8</v>
      </c>
      <c r="AY30" s="233">
        <f>'2022'!AR8</f>
        <v>0.75</v>
      </c>
      <c r="AZ30" s="60">
        <f>'2022'!AS8</f>
        <v>0</v>
      </c>
      <c r="BA30" s="61">
        <f>'2022'!AT8</f>
        <v>2653</v>
      </c>
      <c r="BB30" s="61">
        <f>'2022'!AU8</f>
        <v>0</v>
      </c>
      <c r="BC30" s="61">
        <f>'2022'!AV8</f>
        <v>0</v>
      </c>
      <c r="BD30" s="61">
        <f>'2022'!AW8</f>
        <v>0</v>
      </c>
      <c r="BE30" s="61">
        <f>'2022'!AX8</f>
        <v>0</v>
      </c>
      <c r="BF30" s="62">
        <f>'2022'!AY8</f>
        <v>0</v>
      </c>
      <c r="BG30" s="62">
        <f>'2022'!AZ8</f>
        <v>0</v>
      </c>
      <c r="BH30" s="62">
        <f>'2022'!BA8</f>
        <v>0</v>
      </c>
      <c r="BI30" s="62">
        <f>'2022'!BB8</f>
        <v>0</v>
      </c>
      <c r="BJ30" s="62">
        <f>'2022'!BC8</f>
        <v>0</v>
      </c>
      <c r="BK30" s="62">
        <f>'2022'!BH8</f>
        <v>0</v>
      </c>
      <c r="BL30" s="62">
        <f>'2022'!BI8</f>
        <v>0</v>
      </c>
      <c r="BM30" s="62">
        <f>'2022'!BJ8</f>
        <v>0</v>
      </c>
      <c r="BN30" s="63">
        <f>'2022'!BK8</f>
        <v>0</v>
      </c>
      <c r="BO30" s="60">
        <f>'2022'!BL8</f>
        <v>0</v>
      </c>
      <c r="BP30" s="61">
        <f>'2022'!BM8</f>
        <v>3165</v>
      </c>
      <c r="BQ30" s="61">
        <f>'2022'!BN8</f>
        <v>0</v>
      </c>
      <c r="BR30" s="61">
        <f>'2022'!BO8</f>
        <v>0</v>
      </c>
      <c r="BS30" s="61">
        <f>'2022'!BP8</f>
        <v>0</v>
      </c>
      <c r="BT30" s="61">
        <f>'2022'!BQ8</f>
        <v>0</v>
      </c>
      <c r="BU30" s="62">
        <f>'2022'!BR8</f>
        <v>0</v>
      </c>
      <c r="BV30" s="62">
        <f>'2022'!BS8</f>
        <v>0</v>
      </c>
      <c r="BW30" s="62">
        <f>'2022'!BT8</f>
        <v>0</v>
      </c>
      <c r="BX30" s="62">
        <f>'2022'!BU8</f>
        <v>0</v>
      </c>
      <c r="BY30" s="62">
        <f>'2022'!BV8</f>
        <v>0</v>
      </c>
      <c r="BZ30" s="62">
        <f>'2022'!CA8</f>
        <v>0</v>
      </c>
      <c r="CA30" s="62">
        <f>'2022'!CB8</f>
        <v>0</v>
      </c>
      <c r="CB30" s="62">
        <f>'2022'!CC8</f>
        <v>0</v>
      </c>
      <c r="CC30" s="63">
        <f>'2022'!CD8</f>
        <v>0</v>
      </c>
      <c r="CD30" s="60">
        <f>'2022'!CE8</f>
        <v>727</v>
      </c>
      <c r="CE30" s="61">
        <f>'2022'!CF8</f>
        <v>3122</v>
      </c>
      <c r="CF30" s="61">
        <f>'2022'!CG8</f>
        <v>77</v>
      </c>
      <c r="CG30" s="61">
        <f>'2022'!CH8</f>
        <v>49</v>
      </c>
      <c r="CH30" s="61">
        <f>'2022'!CI8</f>
        <v>8</v>
      </c>
      <c r="CI30" s="61">
        <f>'2022'!CJ8</f>
        <v>26</v>
      </c>
      <c r="CJ30" s="62">
        <f>'2022'!CK8</f>
        <v>0.9</v>
      </c>
      <c r="CK30" s="62">
        <f>'2022'!CL8</f>
        <v>1.99</v>
      </c>
      <c r="CL30" s="62">
        <f>'2022'!CM8</f>
        <v>2.27</v>
      </c>
      <c r="CM30" s="62">
        <f>'2022'!CN8</f>
        <v>3.2</v>
      </c>
      <c r="CN30" s="62">
        <f>'2022'!CO8</f>
        <v>15.4</v>
      </c>
      <c r="CO30" s="62">
        <f>'2022'!CT8</f>
        <v>27.8</v>
      </c>
      <c r="CP30" s="62">
        <f>'2022'!CU8</f>
        <v>0</v>
      </c>
      <c r="CQ30" s="62">
        <f>'2022'!CV8</f>
        <v>88.9</v>
      </c>
      <c r="CR30" s="63">
        <f>'2022'!CW8</f>
        <v>11.1</v>
      </c>
      <c r="CS30" s="60">
        <f>'2022'!CX8</f>
        <v>513</v>
      </c>
      <c r="CT30" s="61">
        <f>'2022'!CY8</f>
        <v>2499</v>
      </c>
      <c r="CU30" s="61">
        <f>'2022'!CZ8</f>
        <v>53</v>
      </c>
      <c r="CV30" s="61">
        <f>'2022'!DA8</f>
        <v>36</v>
      </c>
      <c r="CW30" s="61">
        <f>'2022'!DB8</f>
        <v>6</v>
      </c>
      <c r="CX30" s="61">
        <f>'2022'!DC8</f>
        <v>19</v>
      </c>
      <c r="CY30" s="62">
        <f>'2022'!DD8</f>
        <v>0.92</v>
      </c>
      <c r="CZ30" s="62">
        <f>'2022'!DE8</f>
        <v>1.95</v>
      </c>
      <c r="DA30" s="62">
        <f>'2022'!DF8</f>
        <v>1.68</v>
      </c>
      <c r="DB30" s="62">
        <f>'2022'!DG8</f>
        <v>3.4</v>
      </c>
      <c r="DC30" s="62">
        <f>'2022'!DH8</f>
        <v>15.5</v>
      </c>
      <c r="DD30" s="62">
        <f>'2022'!DM8</f>
        <v>64.3</v>
      </c>
      <c r="DE30" s="62">
        <f>'2022'!DN8</f>
        <v>5.3</v>
      </c>
      <c r="DF30" s="62">
        <f>'2022'!DO8</f>
        <v>91.2</v>
      </c>
      <c r="DG30" s="63">
        <f>'2022'!DP8</f>
        <v>8.8000000000000007</v>
      </c>
      <c r="DH30" s="60">
        <f>'2022'!DQ8</f>
        <v>107</v>
      </c>
      <c r="DI30" s="61">
        <f>'2022'!DR8</f>
        <v>3778</v>
      </c>
      <c r="DJ30" s="61">
        <f>'2022'!DS8</f>
        <v>9</v>
      </c>
      <c r="DK30" s="61">
        <f>'2022'!DT8</f>
        <v>5</v>
      </c>
      <c r="DL30" s="61">
        <f>'2022'!DU8</f>
        <v>0</v>
      </c>
      <c r="DM30" s="61">
        <f>'2022'!DV8</f>
        <v>39</v>
      </c>
      <c r="DN30" s="62">
        <f>'2022'!DW8</f>
        <v>0.39</v>
      </c>
      <c r="DO30" s="62">
        <f>'2022'!DX8</f>
        <v>0.86</v>
      </c>
      <c r="DP30" s="62">
        <f>'2022'!DY8</f>
        <v>1.67</v>
      </c>
      <c r="DQ30" s="62">
        <f>'2022'!DZ8</f>
        <v>9</v>
      </c>
      <c r="DR30" s="62">
        <f>'2022'!EA8</f>
        <v>0</v>
      </c>
      <c r="DS30" s="62">
        <f>'2022'!EF8</f>
        <v>100</v>
      </c>
      <c r="DT30" s="62">
        <f>'2022'!EG8</f>
        <v>0</v>
      </c>
      <c r="DU30" s="62">
        <f>'2022'!EH8</f>
        <v>97.1</v>
      </c>
      <c r="DV30" s="63">
        <f>'2022'!EI8</f>
        <v>2.9</v>
      </c>
    </row>
    <row r="31" spans="1:126" ht="15.75" customHeight="1" x14ac:dyDescent="0.2">
      <c r="A31" s="199">
        <f t="shared" si="0"/>
        <v>35</v>
      </c>
      <c r="B31" s="261">
        <f>'2025'!A4</f>
        <v>2</v>
      </c>
      <c r="C31" s="261">
        <v>2025</v>
      </c>
      <c r="D31" s="234" t="str">
        <f>'2025'!B4</f>
        <v>Travis Hunter</v>
      </c>
      <c r="E31" s="310" t="str" cm="1">
        <f t="array" ref="E31">_xlfn.IFS(F31&gt;12.5,"Cornerstone",AND(F31&gt;11.995,F31&lt;12.5),"Elite",AND(F31&gt;11,F31&lt;12.995),"Elite Upside",AND(F31&gt;=9.69,F31&lt;10.999),"Upside",AND(F31&gt;8.4,F31&lt;9.999),"Upside Lite",AND(F31&gt;7.25,F31&lt;8.999),"Outlier",AND(F31&gt;=6,F31&lt;7.25),"Outlier Lite",F31&lt;6.999,"Purgatory")</f>
        <v>Elite Upside</v>
      </c>
      <c r="F31" s="313">
        <f>'2025'!C4</f>
        <v>11.072857142857142</v>
      </c>
      <c r="G31" s="313">
        <f t="shared" si="1"/>
        <v>89.600000000000009</v>
      </c>
      <c r="H31" s="313" t="str" cm="1">
        <f t="array" ref="H31">_xlfn.IFS(E31="Cornerstone","A++",E31="Elite","A+",E31="Elite Upside","A",E31="Upside","B",E31="Upside Lite","C",E31="Outlier","D+",E31="Outlier Lite","D-",E31="Purgatory","F")</f>
        <v>A</v>
      </c>
      <c r="I31" s="314">
        <f t="shared" si="2"/>
        <v>1.3826093849681798</v>
      </c>
      <c r="J31" s="34" t="str">
        <f>'2025'!D4</f>
        <v>Colorado</v>
      </c>
      <c r="K31" s="200">
        <f>'2025'!E4</f>
        <v>3</v>
      </c>
      <c r="L31" s="318">
        <f>'2025'!F4</f>
        <v>37759</v>
      </c>
      <c r="M31" s="231">
        <f>'2025'!G4</f>
        <v>22.378082191780823</v>
      </c>
      <c r="N31" s="231" t="str">
        <f>'2025'!H4</f>
        <v>JR</v>
      </c>
      <c r="O31" s="231">
        <f>'2025'!I4</f>
        <v>21.958904109589042</v>
      </c>
      <c r="P31" s="231" t="str">
        <f>'2025'!J4</f>
        <v>Hybrid</v>
      </c>
      <c r="Q31" s="231" t="str">
        <f>'2025'!K4</f>
        <v>BALL HOG</v>
      </c>
      <c r="R31" s="231" t="str">
        <f>'2025'!L4</f>
        <v>Elite Separator</v>
      </c>
      <c r="S31" s="320">
        <f>'2025'!M4</f>
        <v>72</v>
      </c>
      <c r="T31" s="320">
        <f>'2025'!N4</f>
        <v>188</v>
      </c>
      <c r="U31" s="231">
        <f>'2025'!O4</f>
        <v>4.4000000000000004</v>
      </c>
      <c r="V31" s="279">
        <f>'2025'!P4</f>
        <v>1</v>
      </c>
      <c r="W31" s="193">
        <f>'2025'!Q4</f>
        <v>0</v>
      </c>
      <c r="X31" s="194">
        <f>'2025'!R4</f>
        <v>0</v>
      </c>
      <c r="Y31" s="194">
        <f>'2025'!S4</f>
        <v>0.24801061007957559</v>
      </c>
      <c r="Z31" s="194">
        <f>'2025'!T4</f>
        <v>0.27183953549749279</v>
      </c>
      <c r="AA31" s="194">
        <f>'2025'!U4</f>
        <v>0.30430575713594582</v>
      </c>
      <c r="AB31" s="194">
        <f>'2025'!V4</f>
        <v>0.30430575713594582</v>
      </c>
      <c r="AC31" s="59">
        <f>'2025'!W4</f>
        <v>0.2890904692791485</v>
      </c>
      <c r="AD31" s="42">
        <f>'2025'!X4</f>
        <v>19.290410958904111</v>
      </c>
      <c r="AE31" s="183">
        <f>'2025'!Y4</f>
        <v>3.12</v>
      </c>
      <c r="AF31" s="183">
        <f>'2025'!Z4</f>
        <v>5.4</v>
      </c>
      <c r="AG31" s="183">
        <f>'2025'!AA4</f>
        <v>12.6</v>
      </c>
      <c r="AH31" s="183">
        <f>'2025'!AB4</f>
        <v>1.03</v>
      </c>
      <c r="AI31" s="183">
        <f>'2025'!AC4</f>
        <v>0</v>
      </c>
      <c r="AJ31" s="288">
        <f>'2025'!AD4</f>
        <v>3.3918918918918912E-2</v>
      </c>
      <c r="AK31" s="288">
        <f>'2025'!AE4</f>
        <v>0.20750397456279807</v>
      </c>
      <c r="AL31" s="185">
        <f>'2025'!AF4</f>
        <v>0.03</v>
      </c>
      <c r="AM31" s="212">
        <f>DS31/100</f>
        <v>0.64700000000000002</v>
      </c>
      <c r="AN31" s="185">
        <f>'2025'!AG4</f>
        <v>0.64900000000000002</v>
      </c>
      <c r="AO31" s="185">
        <f>'2025'!AH4</f>
        <v>0.34950000000000003</v>
      </c>
      <c r="AP31" s="183">
        <f>'2025'!AI4</f>
        <v>100.31760125674474</v>
      </c>
      <c r="AQ31" s="186">
        <f>'2025'!AJ4</f>
        <v>97.262376081231864</v>
      </c>
      <c r="AR31" s="48">
        <f>'2025'!AK4</f>
        <v>7</v>
      </c>
      <c r="AS31" s="232">
        <f>'2025'!AL4</f>
        <v>7</v>
      </c>
      <c r="AT31" s="232">
        <f>'2025'!AM4</f>
        <v>6</v>
      </c>
      <c r="AU31" s="232">
        <f>'2025'!AN4</f>
        <v>3</v>
      </c>
      <c r="AV31" s="232">
        <f>'2025'!AO4</f>
        <v>9</v>
      </c>
      <c r="AW31" s="232">
        <f>'2025'!AP4</f>
        <v>6</v>
      </c>
      <c r="AX31" s="232">
        <f>'2025'!AQ4</f>
        <v>10</v>
      </c>
      <c r="AY31" s="233">
        <f>'2025'!AR4</f>
        <v>0.75</v>
      </c>
      <c r="AZ31" s="60">
        <f>'2025'!AS4</f>
        <v>0</v>
      </c>
      <c r="BA31" s="61">
        <f>'2025'!AT4</f>
        <v>1</v>
      </c>
      <c r="BB31" s="61">
        <f>'2025'!AU4</f>
        <v>0</v>
      </c>
      <c r="BC31" s="61">
        <f>'2025'!AV4</f>
        <v>0</v>
      </c>
      <c r="BD31" s="61">
        <f>'2025'!AW4</f>
        <v>0</v>
      </c>
      <c r="BE31" s="61">
        <f>'2025'!AX4</f>
        <v>1</v>
      </c>
      <c r="BF31" s="62">
        <f>'2025'!AY4</f>
        <v>0</v>
      </c>
      <c r="BG31" s="62">
        <f>'2025'!AZ4</f>
        <v>0</v>
      </c>
      <c r="BH31" s="62">
        <f>'2025'!BA4</f>
        <v>0</v>
      </c>
      <c r="BI31" s="62">
        <f>'2025'!BB4</f>
        <v>0</v>
      </c>
      <c r="BJ31" s="62">
        <f>'2025'!BC4</f>
        <v>0</v>
      </c>
      <c r="BK31" s="62">
        <f>'2025'!BH4</f>
        <v>0</v>
      </c>
      <c r="BL31" s="62">
        <f>'2025'!BI4</f>
        <v>0</v>
      </c>
      <c r="BM31" s="62">
        <f>'2025'!BJ4</f>
        <v>0</v>
      </c>
      <c r="BN31" s="63">
        <f>'2025'!BK4</f>
        <v>0</v>
      </c>
      <c r="BO31" s="60">
        <f>'2025'!BL4</f>
        <v>0</v>
      </c>
      <c r="BP31" s="61">
        <f>'2025'!BM4</f>
        <v>1</v>
      </c>
      <c r="BQ31" s="61">
        <f>'2025'!BN4</f>
        <v>0</v>
      </c>
      <c r="BR31" s="61">
        <f>'2025'!BO4</f>
        <v>0</v>
      </c>
      <c r="BS31" s="61">
        <f>'2025'!BP4</f>
        <v>0</v>
      </c>
      <c r="BT31" s="61">
        <f>'2025'!BQ4</f>
        <v>1</v>
      </c>
      <c r="BU31" s="62">
        <f>'2025'!BR4</f>
        <v>0</v>
      </c>
      <c r="BV31" s="62">
        <f>'2025'!BS4</f>
        <v>0</v>
      </c>
      <c r="BW31" s="62">
        <f>'2025'!BT4</f>
        <v>0</v>
      </c>
      <c r="BX31" s="62">
        <f>'2025'!BU4</f>
        <v>0</v>
      </c>
      <c r="BY31" s="62">
        <f>'2025'!BV4</f>
        <v>0</v>
      </c>
      <c r="BZ31" s="62">
        <f>'2025'!CA4</f>
        <v>0</v>
      </c>
      <c r="CA31" s="62">
        <f>'2025'!CB4</f>
        <v>0</v>
      </c>
      <c r="CB31" s="62">
        <f>'2025'!CC4</f>
        <v>0</v>
      </c>
      <c r="CC31" s="63">
        <f>'2025'!CD4</f>
        <v>0</v>
      </c>
      <c r="CD31" s="60">
        <f>'2025'!CE4</f>
        <v>187</v>
      </c>
      <c r="CE31" s="61">
        <f>'2025'!CF4</f>
        <v>754</v>
      </c>
      <c r="CF31" s="61">
        <f>'2025'!CG4</f>
        <v>22</v>
      </c>
      <c r="CG31" s="61">
        <f>'2025'!CH4</f>
        <v>17</v>
      </c>
      <c r="CH31" s="61">
        <f>'2025'!CI4</f>
        <v>4</v>
      </c>
      <c r="CI31" s="61">
        <f>'2025'!CJ4</f>
        <v>0</v>
      </c>
      <c r="CJ31" s="62">
        <f>'2025'!CK4</f>
        <v>0</v>
      </c>
      <c r="CK31" s="62">
        <f>'2025'!CL4</f>
        <v>0</v>
      </c>
      <c r="CL31" s="62">
        <f>'2025'!CM4</f>
        <v>3.12</v>
      </c>
      <c r="CM31" s="62">
        <f>'2025'!CN4</f>
        <v>5.4</v>
      </c>
      <c r="CN31" s="62">
        <f>'2025'!CO4</f>
        <v>10</v>
      </c>
      <c r="CO31" s="62">
        <f>'2025'!CT4</f>
        <v>50</v>
      </c>
      <c r="CP31" s="62">
        <f>'2025'!CU4</f>
        <v>5.6</v>
      </c>
      <c r="CQ31" s="62">
        <f>'2025'!CV4</f>
        <v>69.7</v>
      </c>
      <c r="CR31" s="63">
        <f>'2025'!CW4</f>
        <v>30.3</v>
      </c>
      <c r="CS31" s="60">
        <f>'2025'!CX4</f>
        <v>721</v>
      </c>
      <c r="CT31" s="61">
        <f>'2025'!CY4</f>
        <v>2652.2999999999997</v>
      </c>
      <c r="CU31" s="61">
        <f>'2025'!CZ4</f>
        <v>73</v>
      </c>
      <c r="CV31" s="61">
        <f>'2025'!DA4</f>
        <v>57</v>
      </c>
      <c r="CW31" s="61">
        <f>'2025'!DB4</f>
        <v>5</v>
      </c>
      <c r="CX31" s="61">
        <f>'2025'!DC4</f>
        <v>21.599999999999998</v>
      </c>
      <c r="CY31" s="62">
        <f>'2025'!DD4</f>
        <v>0</v>
      </c>
      <c r="CZ31" s="62">
        <f>'2025'!DE4</f>
        <v>0</v>
      </c>
      <c r="DA31" s="62">
        <f>'2025'!DF4</f>
        <v>2.17</v>
      </c>
      <c r="DB31" s="62">
        <f>'2025'!DG4</f>
        <v>3.3</v>
      </c>
      <c r="DC31" s="62">
        <f>'2025'!DH4</f>
        <v>12.6</v>
      </c>
      <c r="DD31" s="62">
        <f>'2025'!DM4</f>
        <v>63.6</v>
      </c>
      <c r="DE31" s="62">
        <f>'2025'!DN4</f>
        <v>0</v>
      </c>
      <c r="DF31" s="62">
        <f>'2025'!DO4</f>
        <v>35.4</v>
      </c>
      <c r="DG31" s="63">
        <f>'2025'!DP4</f>
        <v>64.3</v>
      </c>
      <c r="DH31" s="60">
        <f>'2025'!DQ4</f>
        <v>1258</v>
      </c>
      <c r="DI31" s="61">
        <f>'2025'!DR4</f>
        <v>4134</v>
      </c>
      <c r="DJ31" s="61">
        <f>'2025'!DS4</f>
        <v>121</v>
      </c>
      <c r="DK31" s="61">
        <f>'2025'!DT4</f>
        <v>96</v>
      </c>
      <c r="DL31" s="61">
        <f>'2025'!DU4</f>
        <v>15</v>
      </c>
      <c r="DM31" s="61">
        <f>'2025'!DV4</f>
        <v>34.799999999999997</v>
      </c>
      <c r="DN31" s="62">
        <f>'2025'!DW4</f>
        <v>1.03</v>
      </c>
      <c r="DO31" s="62">
        <f>'2025'!DX4</f>
        <v>0</v>
      </c>
      <c r="DP31" s="62">
        <f>'2025'!DY4</f>
        <v>2.5099999999999998</v>
      </c>
      <c r="DQ31" s="62">
        <f>'2025'!DZ4</f>
        <v>4.9000000000000004</v>
      </c>
      <c r="DR31" s="62">
        <f>'2025'!EA4</f>
        <v>10.6</v>
      </c>
      <c r="DS31" s="62">
        <f>'2025'!EF4</f>
        <v>64.7</v>
      </c>
      <c r="DT31" s="62">
        <f>'2025'!EG4</f>
        <v>3</v>
      </c>
      <c r="DU31" s="62">
        <f>'2025'!EH4</f>
        <v>94.4</v>
      </c>
      <c r="DV31" s="63">
        <f>'2025'!EI4</f>
        <v>5.6</v>
      </c>
    </row>
    <row r="32" spans="1:126" ht="15.75" customHeight="1" x14ac:dyDescent="0.2">
      <c r="A32" s="199">
        <f t="shared" si="0"/>
        <v>29</v>
      </c>
      <c r="B32" s="261">
        <f>'2020'!A7</f>
        <v>5</v>
      </c>
      <c r="C32" s="261">
        <v>2020</v>
      </c>
      <c r="D32" s="234" t="str">
        <f>'2020'!B7</f>
        <v>Brandon Aiyuk</v>
      </c>
      <c r="E32" s="310" t="str" cm="1">
        <f t="array" ref="E32">_xlfn.IFS(F32&gt;12.5,"Cornerstone",AND(F32&gt;11.995,F32&lt;12.5),"Elite",AND(F32&gt;11,F32&lt;12.995),"Elite Upside",AND(F32&gt;=9.69,F32&lt;10.999),"Upside",AND(F32&gt;8.4,F32&lt;9.999),"Upside Lite",AND(F32&gt;7.25,F32&lt;8.999),"Outlier",AND(F32&gt;=6,F32&lt;7.25),"Outlier Lite",F32&lt;6.999,"Purgatory")</f>
        <v>Elite Upside</v>
      </c>
      <c r="F32" s="313">
        <f>'2020'!C7</f>
        <v>11.207142857142857</v>
      </c>
      <c r="G32" s="313">
        <f t="shared" si="1"/>
        <v>91.4</v>
      </c>
      <c r="H32" s="313" t="str" cm="1">
        <f t="array" ref="H32">_xlfn.IFS(E32="Cornerstone","A++",E32="Elite","A+",E32="Elite Upside","A",E32="Upside","B",E32="Upside Lite","C",E32="Outlier","D+",E32="Outlier Lite","D-",E32="Purgatory","F")</f>
        <v>A</v>
      </c>
      <c r="I32" s="314">
        <f t="shared" si="2"/>
        <v>1.4553528834869325</v>
      </c>
      <c r="J32" s="34" t="str">
        <f>'2020'!D7</f>
        <v>Arizona State</v>
      </c>
      <c r="K32" s="200">
        <f>'2020'!E7</f>
        <v>5</v>
      </c>
      <c r="L32" s="318">
        <f>'2020'!F7</f>
        <v>35871</v>
      </c>
      <c r="M32" s="231">
        <f>'2020'!G7</f>
        <v>27.550684931506851</v>
      </c>
      <c r="N32" s="231" t="str">
        <f>'2020'!H7</f>
        <v>JR</v>
      </c>
      <c r="O32" s="231">
        <f>'2020'!I7</f>
        <v>22.117808219178084</v>
      </c>
      <c r="P32" s="231" t="str">
        <f>'2020'!J7</f>
        <v>Wide</v>
      </c>
      <c r="Q32" s="231" t="str">
        <f>'2020'!K7</f>
        <v>BALL HOG</v>
      </c>
      <c r="R32" s="231" t="str">
        <f>'2020'!L7</f>
        <v>Elite Separator</v>
      </c>
      <c r="S32" s="320">
        <f>'2020'!M7</f>
        <v>72</v>
      </c>
      <c r="T32" s="320">
        <f>'2020'!N7</f>
        <v>201</v>
      </c>
      <c r="U32" s="200">
        <f>'2020'!O7</f>
        <v>4.5</v>
      </c>
      <c r="V32" s="279">
        <f>'2020'!P7</f>
        <v>1</v>
      </c>
      <c r="W32" s="193">
        <f>'2020'!Q7</f>
        <v>0</v>
      </c>
      <c r="X32" s="194">
        <f>'2020'!R7</f>
        <v>0</v>
      </c>
      <c r="Y32" s="194">
        <f>'2020'!S7</f>
        <v>0</v>
      </c>
      <c r="Z32" s="194">
        <f>'2020'!T7</f>
        <v>0.15669421487603305</v>
      </c>
      <c r="AA32" s="194">
        <f>'2020'!U7</f>
        <v>0.36846986089644512</v>
      </c>
      <c r="AB32" s="194">
        <f>'2020'!V7</f>
        <v>0.36846986089644512</v>
      </c>
      <c r="AC32" s="59">
        <f>'2020'!W7</f>
        <v>0.35004636785162285</v>
      </c>
      <c r="AD32" s="42">
        <f>'2020'!X7</f>
        <v>21.484931506849314</v>
      </c>
      <c r="AE32" s="183">
        <f>'2020'!Y7</f>
        <v>3.04</v>
      </c>
      <c r="AF32" s="183">
        <f>'2020'!Z7</f>
        <v>10.9</v>
      </c>
      <c r="AG32" s="183">
        <f>'2020'!AA7</f>
        <v>11.6</v>
      </c>
      <c r="AH32" s="183">
        <f>'2020'!AB7</f>
        <v>0.83</v>
      </c>
      <c r="AI32" s="183">
        <f>'2020'!AC7</f>
        <v>3.36</v>
      </c>
      <c r="AJ32" s="288">
        <f>'2020'!AD7</f>
        <v>2.0402684563758388E-2</v>
      </c>
      <c r="AK32" s="288">
        <f>'2020'!AE7</f>
        <v>0.23208053691275168</v>
      </c>
      <c r="AL32" s="185">
        <f>'2020'!AF7</f>
        <v>8.5000000000000006E-2</v>
      </c>
      <c r="AM32" s="212">
        <f>DS32/100</f>
        <v>0.25</v>
      </c>
      <c r="AN32" s="185">
        <f>'2020'!AG7</f>
        <v>0.87200000000000011</v>
      </c>
      <c r="AO32" s="185">
        <f>'2020'!AH7</f>
        <v>0.1255</v>
      </c>
      <c r="AP32" s="183">
        <f>'2020'!AI7</f>
        <v>98.033836305441241</v>
      </c>
      <c r="AQ32" s="186">
        <f>'2020'!AJ7</f>
        <v>95.048164389643162</v>
      </c>
      <c r="AR32" s="48">
        <f>'2020'!AK7</f>
        <v>9</v>
      </c>
      <c r="AS32" s="232">
        <f>'2020'!AL7</f>
        <v>4</v>
      </c>
      <c r="AT32" s="232">
        <f>'2020'!AM7</f>
        <v>6</v>
      </c>
      <c r="AU32" s="232">
        <f>'2020'!AN7</f>
        <v>8</v>
      </c>
      <c r="AV32" s="232">
        <f>'2020'!AO7</f>
        <v>8</v>
      </c>
      <c r="AW32" s="232">
        <f>'2020'!AP7</f>
        <v>5</v>
      </c>
      <c r="AX32" s="232">
        <f>'2020'!AQ7</f>
        <v>10</v>
      </c>
      <c r="AY32" s="233">
        <f>'2020'!AR7</f>
        <v>0.75</v>
      </c>
      <c r="AZ32" s="60">
        <f>'2020'!AS7</f>
        <v>0</v>
      </c>
      <c r="BA32" s="61">
        <f>'2020'!AT7</f>
        <v>3887</v>
      </c>
      <c r="BB32" s="61">
        <f>'2020'!AU7</f>
        <v>0</v>
      </c>
      <c r="BC32" s="61">
        <f>'2020'!AV7</f>
        <v>0</v>
      </c>
      <c r="BD32" s="61">
        <f>'2020'!AW7</f>
        <v>0</v>
      </c>
      <c r="BE32" s="61">
        <f>'2020'!AX7</f>
        <v>0</v>
      </c>
      <c r="BF32" s="62">
        <f>'2020'!AY7</f>
        <v>0</v>
      </c>
      <c r="BG32" s="62">
        <f>'2020'!AZ7</f>
        <v>0</v>
      </c>
      <c r="BH32" s="62">
        <f>'2020'!BA7</f>
        <v>0</v>
      </c>
      <c r="BI32" s="62">
        <f>'2020'!BB7</f>
        <v>0</v>
      </c>
      <c r="BJ32" s="62">
        <f>'2020'!BC7</f>
        <v>0</v>
      </c>
      <c r="BK32" s="62">
        <f>'2020'!BD7</f>
        <v>0</v>
      </c>
      <c r="BL32" s="62">
        <f>'2020'!BE7</f>
        <v>0</v>
      </c>
      <c r="BM32" s="62">
        <f>'2020'!BF7</f>
        <v>0</v>
      </c>
      <c r="BN32" s="63">
        <f>'2020'!BG7</f>
        <v>0</v>
      </c>
      <c r="BO32" s="60">
        <f>'2020'!BH7</f>
        <v>0</v>
      </c>
      <c r="BP32" s="61">
        <f>'2020'!BI7</f>
        <v>3111</v>
      </c>
      <c r="BQ32" s="61">
        <f>'2020'!BJ7</f>
        <v>0</v>
      </c>
      <c r="BR32" s="61">
        <f>'2020'!BK7</f>
        <v>0</v>
      </c>
      <c r="BS32" s="61">
        <f>'2020'!BL7</f>
        <v>0</v>
      </c>
      <c r="BT32" s="61">
        <f>'2020'!BM7</f>
        <v>0</v>
      </c>
      <c r="BU32" s="62">
        <f>'2020'!BN7</f>
        <v>0</v>
      </c>
      <c r="BV32" s="62">
        <f>'2020'!BO7</f>
        <v>0</v>
      </c>
      <c r="BW32" s="62">
        <f>'2020'!BP7</f>
        <v>0</v>
      </c>
      <c r="BX32" s="62">
        <f>'2020'!BQ7</f>
        <v>0</v>
      </c>
      <c r="BY32" s="62">
        <f>'2020'!BR7</f>
        <v>0</v>
      </c>
      <c r="BZ32" s="62">
        <f>'2020'!BS7</f>
        <v>0</v>
      </c>
      <c r="CA32" s="62">
        <f>'2020'!BT7</f>
        <v>0</v>
      </c>
      <c r="CB32" s="62">
        <f>'2020'!BU7</f>
        <v>0</v>
      </c>
      <c r="CC32" s="63">
        <f>'2020'!BV7</f>
        <v>0</v>
      </c>
      <c r="CD32" s="60">
        <f>'2020'!BW7</f>
        <v>0</v>
      </c>
      <c r="CE32" s="61">
        <f>'2020'!BX7</f>
        <v>3324</v>
      </c>
      <c r="CF32" s="61">
        <f>'2020'!BY7</f>
        <v>0</v>
      </c>
      <c r="CG32" s="61">
        <f>'2020'!BZ7</f>
        <v>0</v>
      </c>
      <c r="CH32" s="61">
        <f>'2020'!CA7</f>
        <v>0</v>
      </c>
      <c r="CI32" s="61">
        <f>'2020'!CB7</f>
        <v>0</v>
      </c>
      <c r="CJ32" s="62">
        <f>'2020'!CC7</f>
        <v>0</v>
      </c>
      <c r="CK32" s="62">
        <f>'2020'!CD7</f>
        <v>0</v>
      </c>
      <c r="CL32" s="62">
        <f>'2020'!CE7</f>
        <v>0</v>
      </c>
      <c r="CM32" s="62">
        <f>'2020'!CF7</f>
        <v>0</v>
      </c>
      <c r="CN32" s="62">
        <f>'2020'!CG7</f>
        <v>0</v>
      </c>
      <c r="CO32" s="62">
        <f>'2020'!CL7</f>
        <v>0</v>
      </c>
      <c r="CP32" s="62">
        <f>'2020'!CM7</f>
        <v>0</v>
      </c>
      <c r="CQ32" s="62">
        <f>'2020'!CN7</f>
        <v>0</v>
      </c>
      <c r="CR32" s="63">
        <f>'2020'!CO7</f>
        <v>0</v>
      </c>
      <c r="CS32" s="60">
        <f>'2020'!CP7</f>
        <v>474</v>
      </c>
      <c r="CT32" s="61">
        <f>'2020'!CQ7</f>
        <v>3025</v>
      </c>
      <c r="CU32" s="61">
        <f>'2020'!CR7</f>
        <v>47</v>
      </c>
      <c r="CV32" s="61">
        <f>'2020'!CS7</f>
        <v>33</v>
      </c>
      <c r="CW32" s="61">
        <f>'2020'!CT7</f>
        <v>3</v>
      </c>
      <c r="CX32" s="61">
        <f>'2020'!CU7</f>
        <v>20</v>
      </c>
      <c r="CY32" s="62">
        <f>'2020'!CV7</f>
        <v>0.83</v>
      </c>
      <c r="CZ32" s="62">
        <f>'2020'!CW7</f>
        <v>1.2</v>
      </c>
      <c r="DA32" s="62">
        <f>'2020'!CX7</f>
        <v>2.2000000000000002</v>
      </c>
      <c r="DB32" s="62">
        <f>'2020'!CY7</f>
        <v>8.8000000000000007</v>
      </c>
      <c r="DC32" s="62">
        <f>'2020'!CZ7</f>
        <v>11.6</v>
      </c>
      <c r="DD32" s="62">
        <f>'2020'!DE7</f>
        <v>16.7</v>
      </c>
      <c r="DE32" s="62">
        <f>'2020'!DF7</f>
        <v>5.7</v>
      </c>
      <c r="DF32" s="62">
        <f>'2020'!DG7</f>
        <v>91.7</v>
      </c>
      <c r="DG32" s="63">
        <f>'2020'!DH7</f>
        <v>8.3000000000000007</v>
      </c>
      <c r="DH32" s="60">
        <f>'2020'!DI7</f>
        <v>1192</v>
      </c>
      <c r="DI32" s="61">
        <f>'2020'!DJ7</f>
        <v>3235</v>
      </c>
      <c r="DJ32" s="61">
        <f>'2020'!DK7</f>
        <v>99</v>
      </c>
      <c r="DK32" s="61">
        <f>'2020'!DL7</f>
        <v>65</v>
      </c>
      <c r="DL32" s="61">
        <f>'2020'!DM7</f>
        <v>8</v>
      </c>
      <c r="DM32" s="61">
        <f>'2020'!DN7</f>
        <v>21</v>
      </c>
      <c r="DN32" s="62">
        <f>'2020'!DO7</f>
        <v>0.8</v>
      </c>
      <c r="DO32" s="62">
        <f>'2020'!DP7</f>
        <v>3.36</v>
      </c>
      <c r="DP32" s="62">
        <f>'2020'!DQ7</f>
        <v>3.04</v>
      </c>
      <c r="DQ32" s="62">
        <f>'2020'!DR7</f>
        <v>10.9</v>
      </c>
      <c r="DR32" s="62">
        <f>'2020'!DS7</f>
        <v>10.1</v>
      </c>
      <c r="DS32" s="62">
        <f>'2020'!DX7</f>
        <v>25</v>
      </c>
      <c r="DT32" s="62">
        <f>'2020'!DY7</f>
        <v>8.5</v>
      </c>
      <c r="DU32" s="62">
        <f>'2020'!DZ7</f>
        <v>82.7</v>
      </c>
      <c r="DV32" s="63">
        <f>'2020'!EA7</f>
        <v>16.8</v>
      </c>
    </row>
    <row r="33" spans="1:126" ht="15.75" customHeight="1" x14ac:dyDescent="0.2">
      <c r="A33" s="199">
        <f t="shared" si="0"/>
        <v>30</v>
      </c>
      <c r="B33" s="261">
        <f>'2017'!A3</f>
        <v>1</v>
      </c>
      <c r="C33" s="261">
        <v>2017</v>
      </c>
      <c r="D33" s="234" t="str">
        <f>'2017'!B3</f>
        <v>Mike Williams</v>
      </c>
      <c r="E33" s="310" t="str" cm="1">
        <f t="array" ref="E33">_xlfn.IFS(F33&gt;12.5,"Cornerstone",AND(F33&gt;11.995,F33&lt;12.5),"Elite",AND(F33&gt;11,F33&lt;12.995),"Elite Upside",AND(F33&gt;=9.69,F33&lt;10.999),"Upside",AND(F33&gt;8.4,F33&lt;9.999),"Upside Lite",AND(F33&gt;7.25,F33&lt;8.999),"Outlier",AND(F33&gt;=6,F33&lt;7.25),"Outlier Lite",F33&lt;6.999,"Purgatory")</f>
        <v>Elite Upside</v>
      </c>
      <c r="F33" s="313">
        <f>'2017'!C3</f>
        <v>11.204285714285716</v>
      </c>
      <c r="G33" s="313">
        <f t="shared" si="1"/>
        <v>91.100000000000009</v>
      </c>
      <c r="H33" s="313" t="str" cm="1">
        <f t="array" ref="H33">_xlfn.IFS(E33="Cornerstone","A++",E33="Elite","A+",E33="Elite Upside","A",E33="Upside","B",E33="Upside Lite","C",E33="Outlier","D+",E33="Outlier Lite","D-",E33="Purgatory","F")</f>
        <v>A</v>
      </c>
      <c r="I33" s="314">
        <f t="shared" si="2"/>
        <v>1.4538051494758959</v>
      </c>
      <c r="J33" s="34" t="str">
        <f>'2017'!D3</f>
        <v>Clemson</v>
      </c>
      <c r="K33" s="200">
        <f>'2017'!E3</f>
        <v>4</v>
      </c>
      <c r="L33" s="318">
        <f>'2017'!F3</f>
        <v>34611</v>
      </c>
      <c r="M33" s="231">
        <f>'2017'!G3</f>
        <v>31.002739726027396</v>
      </c>
      <c r="N33" s="231" t="str">
        <f>'2017'!H3</f>
        <v>RS JR</v>
      </c>
      <c r="O33" s="231">
        <f>'2017'!I3</f>
        <v>22.578082191780823</v>
      </c>
      <c r="P33" s="231" t="str">
        <f>'2017'!J3</f>
        <v>Wide</v>
      </c>
      <c r="Q33" s="231" t="str">
        <f>'2017'!K3</f>
        <v>SLOB</v>
      </c>
      <c r="R33" s="231" t="str">
        <f>'2017'!L3</f>
        <v>N/A</v>
      </c>
      <c r="S33" s="320">
        <f>'2017'!M3</f>
        <v>76</v>
      </c>
      <c r="T33" s="320">
        <f>'2017'!N3</f>
        <v>220</v>
      </c>
      <c r="U33" s="231">
        <f>'2017'!O3</f>
        <v>4.51</v>
      </c>
      <c r="V33" s="279">
        <f>'2017'!P3</f>
        <v>1</v>
      </c>
      <c r="W33" s="193">
        <f>'2017'!Q3</f>
        <v>0</v>
      </c>
      <c r="X33" s="194">
        <f>'2017'!R3</f>
        <v>7.133182844243792E-2</v>
      </c>
      <c r="Y33" s="194">
        <f>'2017'!S3</f>
        <v>0.30258519388954169</v>
      </c>
      <c r="Z33" s="194">
        <f>'2017'!T3</f>
        <v>4.5735193231191398E-3</v>
      </c>
      <c r="AA33" s="194">
        <f>'2017'!U3</f>
        <v>0.2717109203433819</v>
      </c>
      <c r="AB33" s="194">
        <f>'2017'!V3</f>
        <v>0.2871480571164618</v>
      </c>
      <c r="AC33" s="59">
        <f>'2017'!W3</f>
        <v>0.2727906542606387</v>
      </c>
      <c r="AD33" s="42">
        <f>'2017'!X3</f>
        <v>19.923287671232877</v>
      </c>
      <c r="AE33" s="183">
        <f>'2017'!Y3</f>
        <v>3.34</v>
      </c>
      <c r="AF33" s="183">
        <f>'2017'!Z3</f>
        <v>7.4</v>
      </c>
      <c r="AG33" s="183">
        <f>'2017'!AA3</f>
        <v>16.2</v>
      </c>
      <c r="AH33" s="183">
        <f>'2017'!AB3</f>
        <v>0.65</v>
      </c>
      <c r="AI33" s="183">
        <f>'2017'!AC3</f>
        <v>2.16</v>
      </c>
      <c r="AJ33" s="288" t="str">
        <f>'2017'!AD3</f>
        <v>N/A</v>
      </c>
      <c r="AK33" s="288" t="str">
        <f>'2017'!AE3</f>
        <v>N/A</v>
      </c>
      <c r="AL33" s="185">
        <f>'2017'!AF3</f>
        <v>5.7999999999999996E-2</v>
      </c>
      <c r="AM33" s="212">
        <f>DS33/100</f>
        <v>0</v>
      </c>
      <c r="AN33" s="185">
        <f>'2017'!AG3</f>
        <v>0.97199999999999998</v>
      </c>
      <c r="AO33" s="185">
        <f>'2017'!AH3</f>
        <v>2.7999999999999997E-2</v>
      </c>
      <c r="AP33" s="183">
        <f>'2017'!AI3</f>
        <v>106.35220755068498</v>
      </c>
      <c r="AQ33" s="186">
        <f>'2017'!AJ3</f>
        <v>111.8242228887792</v>
      </c>
      <c r="AR33" s="48">
        <f>'2017'!AK3</f>
        <v>7</v>
      </c>
      <c r="AS33" s="232">
        <f>'2017'!AL3</f>
        <v>6</v>
      </c>
      <c r="AT33" s="232">
        <f>'2017'!AM3</f>
        <v>6</v>
      </c>
      <c r="AU33" s="232">
        <f>'2017'!AN3</f>
        <v>5</v>
      </c>
      <c r="AV33" s="232">
        <f>'2017'!AO3</f>
        <v>7</v>
      </c>
      <c r="AW33" s="232">
        <f>'2017'!AP3</f>
        <v>8</v>
      </c>
      <c r="AX33" s="232">
        <f>'2017'!AQ3</f>
        <v>10</v>
      </c>
      <c r="AY33" s="233">
        <f>'2017'!AR3</f>
        <v>1</v>
      </c>
      <c r="AZ33" s="60">
        <f>'2017'!AS3</f>
        <v>0</v>
      </c>
      <c r="BA33" s="61">
        <f>'2017'!AT3</f>
        <v>4181</v>
      </c>
      <c r="BB33" s="61">
        <f>'2017'!AU3</f>
        <v>0</v>
      </c>
      <c r="BC33" s="61">
        <f>'2017'!AV3</f>
        <v>0</v>
      </c>
      <c r="BD33" s="61">
        <f>'2017'!AW3</f>
        <v>0</v>
      </c>
      <c r="BE33" s="61">
        <f>'2017'!AX3</f>
        <v>0</v>
      </c>
      <c r="BF33" s="62">
        <f>'2017'!AY3</f>
        <v>0</v>
      </c>
      <c r="BG33" s="62">
        <f>'2017'!AZ3</f>
        <v>0</v>
      </c>
      <c r="BH33" s="62">
        <f>'2017'!BA3</f>
        <v>0</v>
      </c>
      <c r="BI33" s="62">
        <f>'2017'!BB3</f>
        <v>0</v>
      </c>
      <c r="BJ33" s="62">
        <f>'2017'!BC3</f>
        <v>0</v>
      </c>
      <c r="BK33" s="62">
        <f>'2017'!BD3</f>
        <v>0</v>
      </c>
      <c r="BL33" s="62">
        <f>'2017'!BE3</f>
        <v>0</v>
      </c>
      <c r="BM33" s="62">
        <f>'2017'!BF3</f>
        <v>0</v>
      </c>
      <c r="BN33" s="63">
        <f>'2017'!BG3</f>
        <v>0</v>
      </c>
      <c r="BO33" s="60">
        <f>'2017'!BH3</f>
        <v>316</v>
      </c>
      <c r="BP33" s="61">
        <f>'2017'!BI3</f>
        <v>4430</v>
      </c>
      <c r="BQ33" s="61">
        <f>'2017'!BJ3</f>
        <v>0</v>
      </c>
      <c r="BR33" s="61">
        <f>'2017'!BK3</f>
        <v>20</v>
      </c>
      <c r="BS33" s="61">
        <f>'2017'!BL3</f>
        <v>3</v>
      </c>
      <c r="BT33" s="61">
        <f>'2017'!BM3</f>
        <v>39</v>
      </c>
      <c r="BU33" s="62">
        <f>'2017'!BN3</f>
        <v>0</v>
      </c>
      <c r="BV33" s="62">
        <f>'2017'!BO3</f>
        <v>0</v>
      </c>
      <c r="BW33" s="62">
        <f>'2017'!BP3</f>
        <v>0</v>
      </c>
      <c r="BX33" s="62">
        <f>'2017'!BQ3</f>
        <v>0</v>
      </c>
      <c r="BY33" s="62">
        <f>'2017'!BR3</f>
        <v>0</v>
      </c>
      <c r="BZ33" s="62">
        <f>'2017'!BS3</f>
        <v>0</v>
      </c>
      <c r="CA33" s="62">
        <f>'2017'!BT3</f>
        <v>0</v>
      </c>
      <c r="CB33" s="62">
        <f>'2017'!BU3</f>
        <v>0</v>
      </c>
      <c r="CC33" s="63">
        <f>'2017'!BV3</f>
        <v>0</v>
      </c>
      <c r="CD33" s="60">
        <f>'2017'!BW3</f>
        <v>1030</v>
      </c>
      <c r="CE33" s="61">
        <f>'2017'!BX3</f>
        <v>3404</v>
      </c>
      <c r="CF33" s="61">
        <f>'2017'!BY3</f>
        <v>93</v>
      </c>
      <c r="CG33" s="61">
        <f>'2017'!BZ3</f>
        <v>57</v>
      </c>
      <c r="CH33" s="61">
        <f>'2017'!CA3</f>
        <v>6</v>
      </c>
      <c r="CI33" s="61">
        <f>'2017'!CB3</f>
        <v>23</v>
      </c>
      <c r="CJ33" s="62">
        <f>'2017'!CC3</f>
        <v>0</v>
      </c>
      <c r="CK33" s="62">
        <f>'2017'!CD3</f>
        <v>0</v>
      </c>
      <c r="CL33" s="62">
        <f>'2017'!CE3</f>
        <v>2.46</v>
      </c>
      <c r="CM33" s="62">
        <f>'2017'!CF3</f>
        <v>7.4</v>
      </c>
      <c r="CN33" s="62">
        <f>'2017'!CG3</f>
        <v>16.2</v>
      </c>
      <c r="CO33" s="62">
        <f>'2017'!CH3</f>
        <v>0</v>
      </c>
      <c r="CP33" s="62">
        <f>'2017'!CI3</f>
        <v>8.1</v>
      </c>
      <c r="CQ33" s="62">
        <f>'2017'!CJ3</f>
        <v>98.4</v>
      </c>
      <c r="CR33" s="63">
        <f>'2017'!CK3</f>
        <v>1.6</v>
      </c>
      <c r="CS33" s="60">
        <f>'2017'!CL3</f>
        <v>20</v>
      </c>
      <c r="CT33" s="61">
        <f>'2017'!CM3</f>
        <v>4373</v>
      </c>
      <c r="CU33" s="61">
        <f>'2017'!CN3</f>
        <v>2</v>
      </c>
      <c r="CV33" s="61">
        <f>'2017'!CO3</f>
        <v>2</v>
      </c>
      <c r="CW33" s="61">
        <f>'2017'!CP3</f>
        <v>1</v>
      </c>
      <c r="CX33" s="61">
        <f>'2017'!CQ3</f>
        <v>35</v>
      </c>
      <c r="CY33" s="62">
        <f>'2017'!CR3</f>
        <v>0</v>
      </c>
      <c r="CZ33" s="62">
        <f>'2017'!CS3</f>
        <v>0</v>
      </c>
      <c r="DA33" s="62">
        <f>'2017'!CT3</f>
        <v>0</v>
      </c>
      <c r="DB33" s="62">
        <f>'2017'!CU3</f>
        <v>0</v>
      </c>
      <c r="DC33" s="62">
        <f>'2017'!CV3</f>
        <v>0</v>
      </c>
      <c r="DD33" s="62">
        <f>'2017'!CW3</f>
        <v>0</v>
      </c>
      <c r="DE33" s="62">
        <f>'2017'!CX3</f>
        <v>0</v>
      </c>
      <c r="DF33" s="62">
        <f>'2017'!CY3</f>
        <v>100</v>
      </c>
      <c r="DG33" s="63">
        <f>'2017'!CZ3</f>
        <v>0</v>
      </c>
      <c r="DH33" s="60">
        <f>'2017'!DA3</f>
        <v>1361</v>
      </c>
      <c r="DI33" s="61">
        <f>'2017'!DB3</f>
        <v>5009</v>
      </c>
      <c r="DJ33" s="61">
        <f>'2017'!DC3</f>
        <v>141</v>
      </c>
      <c r="DK33" s="61">
        <f>'2017'!DD3</f>
        <v>98</v>
      </c>
      <c r="DL33" s="61">
        <f>'2017'!DE3</f>
        <v>11</v>
      </c>
      <c r="DM33" s="61">
        <f>'2017'!DF3</f>
        <v>45</v>
      </c>
      <c r="DN33" s="62">
        <f>'2017'!DG3</f>
        <v>0.65</v>
      </c>
      <c r="DO33" s="62">
        <f>'2017'!DH3</f>
        <v>2.16</v>
      </c>
      <c r="DP33" s="62">
        <f>'2017'!DI3</f>
        <v>3.34</v>
      </c>
      <c r="DQ33" s="62">
        <f>'2017'!DJ3</f>
        <v>4</v>
      </c>
      <c r="DR33" s="62">
        <f>'2017'!DK3</f>
        <v>12.7</v>
      </c>
      <c r="DS33" s="62">
        <f>'2017'!DL3</f>
        <v>0</v>
      </c>
      <c r="DT33" s="62">
        <f>'2017'!DM3</f>
        <v>5.8</v>
      </c>
      <c r="DU33" s="62">
        <f>'2017'!DN3</f>
        <v>94.4</v>
      </c>
      <c r="DV33" s="63">
        <f>'2017'!DO3</f>
        <v>5.6</v>
      </c>
    </row>
    <row r="34" spans="1:126" ht="15.75" customHeight="1" x14ac:dyDescent="0.2">
      <c r="A34" s="199">
        <f t="shared" si="0"/>
        <v>31</v>
      </c>
      <c r="B34" s="261">
        <f>'2016'!A3</f>
        <v>1</v>
      </c>
      <c r="C34" s="261">
        <v>2016</v>
      </c>
      <c r="D34" s="234" t="str">
        <f>'2016'!B3</f>
        <v>Will Fuller</v>
      </c>
      <c r="E34" s="310" t="str" cm="1">
        <f t="array" ref="E34">_xlfn.IFS(F34&gt;12.5,"Cornerstone",AND(F34&gt;11.995,F34&lt;12.5),"Elite",AND(F34&gt;11,F34&lt;12.995),"Elite Upside",AND(F34&gt;=9.69,F34&lt;10.999),"Upside",AND(F34&gt;8.4,F34&lt;9.999),"Upside Lite",AND(F34&gt;7.25,F34&lt;8.999),"Outlier",AND(F34&gt;=6,F34&lt;7.25),"Outlier Lite",F34&lt;6.999,"Purgatory")</f>
        <v>Elite Upside</v>
      </c>
      <c r="F34" s="313">
        <f>'2016'!C3</f>
        <v>11.16</v>
      </c>
      <c r="G34" s="313">
        <f t="shared" si="1"/>
        <v>90.8</v>
      </c>
      <c r="H34" s="313" t="str" cm="1">
        <f t="array" ref="H34">_xlfn.IFS(E34="Cornerstone","A++",E34="Elite","A+",E34="Elite Upside","A",E34="Upside","B",E34="Upside Lite","C",E34="Outlier","D+",E34="Outlier Lite","D-",E34="Purgatory","F")</f>
        <v>A</v>
      </c>
      <c r="I34" s="314">
        <f t="shared" si="2"/>
        <v>1.4298152723048174</v>
      </c>
      <c r="J34" s="34" t="str">
        <f>'2016'!D3</f>
        <v>Notre Dame</v>
      </c>
      <c r="K34" s="200">
        <f>'2016'!E3</f>
        <v>2</v>
      </c>
      <c r="L34" s="318">
        <f>'2016'!F3</f>
        <v>34440</v>
      </c>
      <c r="M34" s="231">
        <f>'2016'!G3</f>
        <v>31.471232876712328</v>
      </c>
      <c r="N34" s="231" t="str">
        <f>'2016'!H3</f>
        <v>JR</v>
      </c>
      <c r="O34" s="231">
        <f>'2016'!I3</f>
        <v>22.046575342465754</v>
      </c>
      <c r="P34" s="231" t="str">
        <f>'2016'!J3</f>
        <v>Wide</v>
      </c>
      <c r="Q34" s="231" t="str">
        <f>'2016'!K3</f>
        <v>BALL HOG</v>
      </c>
      <c r="R34" s="231" t="str">
        <f>'2016'!L3</f>
        <v>N/A</v>
      </c>
      <c r="S34" s="320">
        <f>'2016'!M3</f>
        <v>72</v>
      </c>
      <c r="T34" s="320">
        <f>'2016'!N3</f>
        <v>186</v>
      </c>
      <c r="U34" s="231">
        <f>'2016'!O3</f>
        <v>4.32</v>
      </c>
      <c r="V34" s="279">
        <f>'2016'!P3</f>
        <v>1</v>
      </c>
      <c r="W34" s="193">
        <f>'2016'!Q3</f>
        <v>0</v>
      </c>
      <c r="X34" s="194">
        <f>'2016'!R3</f>
        <v>0</v>
      </c>
      <c r="Y34" s="194">
        <f>'2016'!S3</f>
        <v>0.10465724751439036</v>
      </c>
      <c r="Z34" s="194">
        <f>'2016'!T3</f>
        <v>0.2947992454863918</v>
      </c>
      <c r="AA34" s="194">
        <f>'2016'!U3</f>
        <v>0.37470238095238095</v>
      </c>
      <c r="AB34" s="194">
        <f>'2016'!V3</f>
        <v>0.37470238095238095</v>
      </c>
      <c r="AC34" s="59">
        <f>'2016'!W3</f>
        <v>0.37470238095238095</v>
      </c>
      <c r="AD34" s="42">
        <f>'2016'!X3</f>
        <v>20.391780821917809</v>
      </c>
      <c r="AE34" s="183">
        <f>'2016'!Y3</f>
        <v>2.91</v>
      </c>
      <c r="AF34" s="183">
        <f>'2016'!Z3</f>
        <v>6.7</v>
      </c>
      <c r="AG34" s="183">
        <f>'2016'!AA3</f>
        <v>15.1</v>
      </c>
      <c r="AH34" s="183">
        <f>'2016'!AB3</f>
        <v>0</v>
      </c>
      <c r="AI34" s="183">
        <f>'2016'!AC3</f>
        <v>0</v>
      </c>
      <c r="AJ34" s="288" t="str">
        <f>'2016'!AD3</f>
        <v>N/A</v>
      </c>
      <c r="AK34" s="288" t="str">
        <f>'2016'!AE3</f>
        <v>N/A</v>
      </c>
      <c r="AL34" s="185">
        <f>'2016'!AF3</f>
        <v>0.127</v>
      </c>
      <c r="AM34" s="212">
        <f>DS34/100</f>
        <v>0</v>
      </c>
      <c r="AN34" s="185">
        <f>'2016'!AG3</f>
        <v>0.93700000000000006</v>
      </c>
      <c r="AO34" s="185">
        <f>'2016'!AH3</f>
        <v>6.3E-2</v>
      </c>
      <c r="AP34" s="183">
        <f>'2016'!AI3</f>
        <v>106.80902548448461</v>
      </c>
      <c r="AQ34" s="186">
        <f>'2016'!AJ3</f>
        <v>103.5561005785449</v>
      </c>
      <c r="AR34" s="48">
        <f>'2016'!AK3</f>
        <v>10</v>
      </c>
      <c r="AS34" s="232">
        <f>'2016'!AL3</f>
        <v>6</v>
      </c>
      <c r="AT34" s="232">
        <f>'2016'!AM3</f>
        <v>5</v>
      </c>
      <c r="AU34" s="232">
        <f>'2016'!AN3</f>
        <v>5</v>
      </c>
      <c r="AV34" s="232">
        <f>'2016'!AO3</f>
        <v>10</v>
      </c>
      <c r="AW34" s="232">
        <f>'2016'!AP3</f>
        <v>7</v>
      </c>
      <c r="AX34" s="232">
        <f>'2016'!AQ3</f>
        <v>10</v>
      </c>
      <c r="AY34" s="233">
        <f>'2016'!AR3</f>
        <v>0</v>
      </c>
      <c r="AZ34" s="60">
        <f>'2016'!AS3</f>
        <v>0</v>
      </c>
      <c r="BA34" s="61">
        <f>'2016'!AT3</f>
        <v>1</v>
      </c>
      <c r="BB34" s="61">
        <f>'2016'!AU3</f>
        <v>0</v>
      </c>
      <c r="BC34" s="61">
        <f>'2016'!AV3</f>
        <v>0</v>
      </c>
      <c r="BD34" s="61">
        <f>'2016'!AW3</f>
        <v>0</v>
      </c>
      <c r="BE34" s="61">
        <f>'2016'!AX3</f>
        <v>0</v>
      </c>
      <c r="BF34" s="62">
        <f>'2016'!AY3</f>
        <v>0</v>
      </c>
      <c r="BG34" s="62">
        <f>'2016'!AZ3</f>
        <v>0</v>
      </c>
      <c r="BH34" s="62">
        <f>'2016'!BA3</f>
        <v>0</v>
      </c>
      <c r="BI34" s="62">
        <f>'2016'!BB3</f>
        <v>0</v>
      </c>
      <c r="BJ34" s="62">
        <f>'2016'!BC3</f>
        <v>0</v>
      </c>
      <c r="BK34" s="62">
        <f>'2016'!BD3</f>
        <v>0</v>
      </c>
      <c r="BL34" s="62">
        <f>'2016'!BE3</f>
        <v>0</v>
      </c>
      <c r="BM34" s="62">
        <f>'2016'!BF3</f>
        <v>0</v>
      </c>
      <c r="BN34" s="63">
        <f>'2016'!BG3</f>
        <v>0</v>
      </c>
      <c r="BO34" s="60">
        <f>'2016'!BH3</f>
        <v>0</v>
      </c>
      <c r="BP34" s="61">
        <f>'2016'!BI3</f>
        <v>1</v>
      </c>
      <c r="BQ34" s="61">
        <f>'2016'!BJ3</f>
        <v>0</v>
      </c>
      <c r="BR34" s="61">
        <f>'2016'!BK3</f>
        <v>0</v>
      </c>
      <c r="BS34" s="61">
        <f>'2016'!BL3</f>
        <v>0</v>
      </c>
      <c r="BT34" s="61">
        <f>'2016'!BM3</f>
        <v>0</v>
      </c>
      <c r="BU34" s="62">
        <f>'2016'!BN3</f>
        <v>0</v>
      </c>
      <c r="BV34" s="62">
        <f>'2016'!BO3</f>
        <v>0</v>
      </c>
      <c r="BW34" s="62">
        <f>'2016'!BP3</f>
        <v>0</v>
      </c>
      <c r="BX34" s="62">
        <f>'2016'!BQ3</f>
        <v>0</v>
      </c>
      <c r="BY34" s="62">
        <f>'2016'!BR3</f>
        <v>0</v>
      </c>
      <c r="BZ34" s="62">
        <f>'2016'!BS3</f>
        <v>0</v>
      </c>
      <c r="CA34" s="62">
        <f>'2016'!BT3</f>
        <v>0</v>
      </c>
      <c r="CB34" s="62">
        <f>'2016'!BU3</f>
        <v>0</v>
      </c>
      <c r="CC34" s="63">
        <f>'2016'!BV3</f>
        <v>0</v>
      </c>
      <c r="CD34" s="60">
        <f>'2016'!BW3</f>
        <v>160</v>
      </c>
      <c r="CE34" s="61">
        <f>'2016'!BX3</f>
        <v>1528.8000000000002</v>
      </c>
      <c r="CF34" s="61">
        <f>'2016'!BY3</f>
        <v>0</v>
      </c>
      <c r="CG34" s="61">
        <f>'2016'!BZ3</f>
        <v>0</v>
      </c>
      <c r="CH34" s="61">
        <f>'2016'!CA3</f>
        <v>0</v>
      </c>
      <c r="CI34" s="61">
        <f>'2016'!CB3</f>
        <v>0</v>
      </c>
      <c r="CJ34" s="62">
        <f>'2016'!CC3</f>
        <v>0</v>
      </c>
      <c r="CK34" s="62">
        <f>'2016'!CD3</f>
        <v>0</v>
      </c>
      <c r="CL34" s="62">
        <f>'2016'!CE3</f>
        <v>0</v>
      </c>
      <c r="CM34" s="62">
        <f>'2016'!CF3</f>
        <v>0</v>
      </c>
      <c r="CN34" s="62">
        <f>'2016'!CG3</f>
        <v>0</v>
      </c>
      <c r="CO34" s="62">
        <f>'2016'!CH3</f>
        <v>0</v>
      </c>
      <c r="CP34" s="62">
        <f>'2016'!CI3</f>
        <v>0</v>
      </c>
      <c r="CQ34" s="62">
        <f>'2016'!CJ3</f>
        <v>0</v>
      </c>
      <c r="CR34" s="63">
        <f>'2016'!CK3</f>
        <v>0</v>
      </c>
      <c r="CS34" s="60">
        <f>'2016'!CL3</f>
        <v>1094</v>
      </c>
      <c r="CT34" s="61">
        <f>'2016'!CM3</f>
        <v>3711</v>
      </c>
      <c r="CU34" s="61">
        <f>'2016'!CN3</f>
        <v>111</v>
      </c>
      <c r="CV34" s="61">
        <f>'2016'!CO3</f>
        <v>76</v>
      </c>
      <c r="CW34" s="61">
        <f>'2016'!CP3</f>
        <v>15</v>
      </c>
      <c r="CX34" s="61">
        <f>'2016'!CQ3</f>
        <v>0</v>
      </c>
      <c r="CY34" s="62">
        <f>'2016'!CR3</f>
        <v>0</v>
      </c>
      <c r="CZ34" s="62">
        <f>'2016'!CS3</f>
        <v>0</v>
      </c>
      <c r="DA34" s="62">
        <f>'2016'!CT3</f>
        <v>2.15</v>
      </c>
      <c r="DB34" s="62">
        <f>'2016'!CU3</f>
        <v>5.5</v>
      </c>
      <c r="DC34" s="62">
        <f>'2016'!CV3</f>
        <v>11.8</v>
      </c>
      <c r="DD34" s="62">
        <f>'2016'!CW3</f>
        <v>0</v>
      </c>
      <c r="DE34" s="62">
        <f>'2016'!CX3</f>
        <v>12.6</v>
      </c>
      <c r="DF34" s="62">
        <f>'2016'!CY3</f>
        <v>94.2</v>
      </c>
      <c r="DG34" s="63">
        <f>'2016'!CZ3</f>
        <v>5.8</v>
      </c>
      <c r="DH34" s="60">
        <f>'2016'!DA3</f>
        <v>1259</v>
      </c>
      <c r="DI34" s="61">
        <f>'2016'!DB3</f>
        <v>3360</v>
      </c>
      <c r="DJ34" s="61">
        <f>'2016'!DC3</f>
        <v>100</v>
      </c>
      <c r="DK34" s="61">
        <f>'2016'!DD3</f>
        <v>62</v>
      </c>
      <c r="DL34" s="61">
        <f>'2016'!DE3</f>
        <v>14</v>
      </c>
      <c r="DM34" s="61">
        <f>'2016'!DF3</f>
        <v>0</v>
      </c>
      <c r="DN34" s="62">
        <f>'2016'!DG3</f>
        <v>0</v>
      </c>
      <c r="DO34" s="62">
        <f>'2016'!DH3</f>
        <v>0</v>
      </c>
      <c r="DP34" s="62">
        <f>'2016'!DI3</f>
        <v>2.91</v>
      </c>
      <c r="DQ34" s="62">
        <f>'2016'!DJ3</f>
        <v>6.7</v>
      </c>
      <c r="DR34" s="62">
        <f>'2016'!DK3</f>
        <v>15.1</v>
      </c>
      <c r="DS34" s="62">
        <f>'2016'!DL3</f>
        <v>0</v>
      </c>
      <c r="DT34" s="62">
        <f>'2016'!DM3</f>
        <v>12.7</v>
      </c>
      <c r="DU34" s="62">
        <f>'2016'!DN3</f>
        <v>93.2</v>
      </c>
      <c r="DV34" s="63">
        <f>'2016'!DO3</f>
        <v>6.8</v>
      </c>
    </row>
    <row r="35" spans="1:126" ht="15.75" customHeight="1" x14ac:dyDescent="0.2">
      <c r="A35" s="199">
        <f t="shared" si="0"/>
        <v>32</v>
      </c>
      <c r="B35" s="261">
        <f>'2023'!A4</f>
        <v>2</v>
      </c>
      <c r="C35" s="261">
        <v>2023</v>
      </c>
      <c r="D35" s="234" t="str">
        <f>'2023'!B4</f>
        <v>Jordan Addison</v>
      </c>
      <c r="E35" s="310" t="str" cm="1">
        <f t="array" ref="E35">_xlfn.IFS(F35&gt;12.5,"Cornerstone",AND(F35&gt;11.995,F35&lt;12.5),"Elite",AND(F35&gt;11,F35&lt;12.995),"Elite Upside",AND(F35&gt;=9.69,F35&lt;10.999),"Upside",AND(F35&gt;8.4,F35&lt;9.999),"Upside Lite",AND(F35&gt;7.25,F35&lt;8.999),"Outlier",AND(F35&gt;=6,F35&lt;7.25),"Outlier Lite",F35&lt;6.999,"Purgatory")</f>
        <v>Elite Upside</v>
      </c>
      <c r="F35" s="313">
        <f>'2023'!C4</f>
        <v>11.125714285714285</v>
      </c>
      <c r="G35" s="313">
        <f t="shared" si="1"/>
        <v>90.5</v>
      </c>
      <c r="H35" s="313" t="str" cm="1">
        <f t="array" ref="H35">_xlfn.IFS(E35="Cornerstone","A++",E35="Elite","A+",E35="Elite Upside","A",E35="Upside","B",E35="Upside Lite","C",E35="Outlier","D+",E35="Outlier Lite","D-",E35="Purgatory","F")</f>
        <v>A</v>
      </c>
      <c r="I35" s="314">
        <f t="shared" si="2"/>
        <v>1.4112424641723693</v>
      </c>
      <c r="J35" s="34" t="str">
        <f>'2023'!D4</f>
        <v>USC</v>
      </c>
      <c r="K35" s="200">
        <f>'2023'!E4</f>
        <v>5</v>
      </c>
      <c r="L35" s="318">
        <f>'2023'!F4</f>
        <v>37283</v>
      </c>
      <c r="M35" s="231">
        <f>'2023'!G4</f>
        <v>23.682191780821917</v>
      </c>
      <c r="N35" s="231" t="str">
        <f>'2023'!H4</f>
        <v>JR</v>
      </c>
      <c r="O35" s="231">
        <f>'2023'!I4</f>
        <v>21.260273972602739</v>
      </c>
      <c r="P35" s="231" t="str">
        <f>'2023'!J4</f>
        <v>Hybrid</v>
      </c>
      <c r="Q35" s="231" t="str">
        <f>'2023'!K4</f>
        <v>BALL HOG</v>
      </c>
      <c r="R35" s="231" t="str">
        <f>'2023'!L4</f>
        <v>Elite Separator</v>
      </c>
      <c r="S35" s="200">
        <f>'2023'!M4</f>
        <v>71</v>
      </c>
      <c r="T35" s="200">
        <f>'2023'!N4</f>
        <v>173</v>
      </c>
      <c r="U35" s="200">
        <f>'2023'!O4</f>
        <v>4.49</v>
      </c>
      <c r="V35" s="319">
        <f>'2023'!P4</f>
        <v>1</v>
      </c>
      <c r="W35" s="193">
        <f>'2023'!Q4</f>
        <v>0</v>
      </c>
      <c r="X35" s="194">
        <f>'2023'!R4</f>
        <v>0</v>
      </c>
      <c r="Y35" s="194">
        <f>'2023'!S4</f>
        <v>0.23313613610109568</v>
      </c>
      <c r="Z35" s="194">
        <f>'2023'!T4</f>
        <v>0.33724278092979937</v>
      </c>
      <c r="AA35" s="194">
        <f>'2023'!U4</f>
        <v>0.23716593484035348</v>
      </c>
      <c r="AB35" s="194">
        <f>'2023'!V4</f>
        <v>0.28720435788507642</v>
      </c>
      <c r="AC35" s="59">
        <f>'2023'!W4</f>
        <v>0.27284413999082258</v>
      </c>
      <c r="AD35" s="42">
        <f>'2023'!X4</f>
        <v>18.61917808219178</v>
      </c>
      <c r="AE35" s="183">
        <f>'2023'!Y4</f>
        <v>2.94</v>
      </c>
      <c r="AF35" s="183">
        <f>'2023'!Z4</f>
        <v>7</v>
      </c>
      <c r="AG35" s="183">
        <f>'2023'!AA4</f>
        <v>10.7</v>
      </c>
      <c r="AH35" s="183">
        <f>'2023'!AB4</f>
        <v>0.89</v>
      </c>
      <c r="AI35" s="183">
        <f>'2023'!AC4</f>
        <v>2.93</v>
      </c>
      <c r="AJ35" s="288">
        <f>'2023'!AD4</f>
        <v>2.8594285714285714E-2</v>
      </c>
      <c r="AK35" s="288">
        <f>'2023'!AE4</f>
        <v>0.22239999999999999</v>
      </c>
      <c r="AL35" s="185">
        <f>'2023'!AF4</f>
        <v>3.3000000000000002E-2</v>
      </c>
      <c r="AM35" s="212">
        <f>DD35/100</f>
        <v>0.55600000000000005</v>
      </c>
      <c r="AN35" s="185">
        <f>'2023'!AG4</f>
        <v>0.53649999999999998</v>
      </c>
      <c r="AO35" s="185">
        <f>'2023'!AH4</f>
        <v>0.45500000000000002</v>
      </c>
      <c r="AP35" s="183">
        <f>'2023'!AI4</f>
        <v>85.131588041170858</v>
      </c>
      <c r="AQ35" s="186">
        <f>'2023'!AJ4</f>
        <v>80.825285850359194</v>
      </c>
      <c r="AR35" s="48">
        <f>'2023'!AK4</f>
        <v>7</v>
      </c>
      <c r="AS35" s="232">
        <f>'2023'!AL4</f>
        <v>9</v>
      </c>
      <c r="AT35" s="232">
        <f>'2023'!AM4</f>
        <v>5</v>
      </c>
      <c r="AU35" s="232">
        <f>'2023'!AN4</f>
        <v>5</v>
      </c>
      <c r="AV35" s="232">
        <f>'2023'!AO4</f>
        <v>8</v>
      </c>
      <c r="AW35" s="232">
        <f>'2023'!AP4</f>
        <v>3</v>
      </c>
      <c r="AX35" s="232">
        <f>'2023'!AQ4</f>
        <v>10</v>
      </c>
      <c r="AY35" s="233">
        <f>'2023'!AR4</f>
        <v>1</v>
      </c>
      <c r="AZ35" s="60">
        <f>'2023'!AS4</f>
        <v>0</v>
      </c>
      <c r="BA35" s="61">
        <f>'2023'!AT4</f>
        <v>1985.2000000000003</v>
      </c>
      <c r="BB35" s="61">
        <f>'2023'!AU4</f>
        <v>0</v>
      </c>
      <c r="BC35" s="61">
        <f>'2023'!AV4</f>
        <v>0</v>
      </c>
      <c r="BD35" s="61">
        <f>'2023'!AW4</f>
        <v>0</v>
      </c>
      <c r="BE35" s="61">
        <f>'2023'!AX4</f>
        <v>0</v>
      </c>
      <c r="BF35" s="62">
        <f>'2023'!AY4</f>
        <v>0</v>
      </c>
      <c r="BG35" s="62">
        <f>'2023'!AZ4</f>
        <v>0</v>
      </c>
      <c r="BH35" s="62">
        <f>'2023'!BA4</f>
        <v>0</v>
      </c>
      <c r="BI35" s="62">
        <f>'2023'!BA4</f>
        <v>0</v>
      </c>
      <c r="BJ35" s="62">
        <f>'2023'!BC4</f>
        <v>0</v>
      </c>
      <c r="BK35" s="62">
        <f>'2023'!BH4</f>
        <v>0</v>
      </c>
      <c r="BL35" s="62">
        <f>'2023'!BI4</f>
        <v>0</v>
      </c>
      <c r="BM35" s="62">
        <f>'2023'!BJ4</f>
        <v>0</v>
      </c>
      <c r="BN35" s="63">
        <f>'2023'!BK4</f>
        <v>0</v>
      </c>
      <c r="BO35" s="60">
        <f>'2023'!BL4</f>
        <v>0</v>
      </c>
      <c r="BP35" s="61">
        <f>'2023'!BM4</f>
        <v>3402.1</v>
      </c>
      <c r="BQ35" s="61">
        <f>'2023'!BN4</f>
        <v>0</v>
      </c>
      <c r="BR35" s="61">
        <f>'2023'!BO4</f>
        <v>0</v>
      </c>
      <c r="BS35" s="61">
        <f>'2023'!BP4</f>
        <v>0</v>
      </c>
      <c r="BT35" s="61">
        <f>'2023'!BQ4</f>
        <v>0</v>
      </c>
      <c r="BU35" s="62">
        <f>'2023'!BR4</f>
        <v>0</v>
      </c>
      <c r="BV35" s="62">
        <f>'2023'!BS4</f>
        <v>0</v>
      </c>
      <c r="BW35" s="62">
        <f>'2023'!BT4</f>
        <v>0</v>
      </c>
      <c r="BX35" s="62">
        <f>'2023'!BU4</f>
        <v>0</v>
      </c>
      <c r="BY35" s="62">
        <f>'2023'!BV4</f>
        <v>0</v>
      </c>
      <c r="BZ35" s="62">
        <f>'2023'!CA4</f>
        <v>0</v>
      </c>
      <c r="CA35" s="62">
        <f>'2023'!CB4</f>
        <v>0</v>
      </c>
      <c r="CB35" s="62">
        <f>'2023'!CC4</f>
        <v>0</v>
      </c>
      <c r="CC35" s="63">
        <f>'2023'!CD4</f>
        <v>0</v>
      </c>
      <c r="CD35" s="60">
        <f>'2023'!CE4</f>
        <v>666</v>
      </c>
      <c r="CE35" s="61">
        <f>'2023'!CF4</f>
        <v>2856.7</v>
      </c>
      <c r="CF35" s="61">
        <f>'2023'!CG4</f>
        <v>87</v>
      </c>
      <c r="CG35" s="61">
        <f>'2023'!CH4</f>
        <v>60</v>
      </c>
      <c r="CH35" s="61">
        <f>'2023'!CI4</f>
        <v>4</v>
      </c>
      <c r="CI35" s="61">
        <f>'2023'!CJ4</f>
        <v>14</v>
      </c>
      <c r="CJ35" s="62">
        <f>'2023'!CK4</f>
        <v>0.54</v>
      </c>
      <c r="CK35" s="62">
        <f>'2023'!CL4</f>
        <v>1.78</v>
      </c>
      <c r="CL35" s="62">
        <f>'2023'!CM4</f>
        <v>2</v>
      </c>
      <c r="CM35" s="62">
        <f>'2023'!CN4</f>
        <v>5.3</v>
      </c>
      <c r="CN35" s="62">
        <f>'2023'!CO4</f>
        <v>9</v>
      </c>
      <c r="CO35" s="62">
        <f>'2023'!CT4</f>
        <v>53.8</v>
      </c>
      <c r="CP35" s="62">
        <f>'2023'!CU4</f>
        <v>14.3</v>
      </c>
      <c r="CQ35" s="62">
        <f>'2023'!CV4</f>
        <v>17.399999999999999</v>
      </c>
      <c r="CR35" s="63">
        <f>'2023'!CW4</f>
        <v>82.6</v>
      </c>
      <c r="CS35" s="60">
        <f>'2023'!CX4</f>
        <v>1593</v>
      </c>
      <c r="CT35" s="61">
        <f>'2023'!CY4</f>
        <v>4723.5999999999995</v>
      </c>
      <c r="CU35" s="61">
        <f>'2023'!CZ4</f>
        <v>144</v>
      </c>
      <c r="CV35" s="61">
        <f>'2023'!DA4</f>
        <v>100</v>
      </c>
      <c r="CW35" s="61">
        <f>'2023'!DB4</f>
        <v>17</v>
      </c>
      <c r="CX35" s="61">
        <f>'2023'!DC4</f>
        <v>44</v>
      </c>
      <c r="CY35" s="62">
        <f>'2023'!DD4</f>
        <v>0.89</v>
      </c>
      <c r="CZ35" s="62">
        <f>'2023'!DE4</f>
        <v>2.93</v>
      </c>
      <c r="DA35" s="62">
        <f>'2023'!DF4</f>
        <v>2.94</v>
      </c>
      <c r="DB35" s="62">
        <f>'2023'!DG4</f>
        <v>6.6</v>
      </c>
      <c r="DC35" s="62">
        <f>'2023'!DH4</f>
        <v>12.4</v>
      </c>
      <c r="DD35" s="62">
        <f>'2023'!DM4</f>
        <v>55.6</v>
      </c>
      <c r="DE35" s="62">
        <f>'2023'!DN4</f>
        <v>9.9</v>
      </c>
      <c r="DF35" s="62">
        <f>'2023'!DO4</f>
        <v>31.8</v>
      </c>
      <c r="DG35" s="63">
        <f>'2023'!DP4</f>
        <v>68</v>
      </c>
      <c r="DH35" s="60">
        <f>'2023'!DQ4</f>
        <v>875</v>
      </c>
      <c r="DI35" s="61">
        <f>'2023'!DR4</f>
        <v>3689.3999999999996</v>
      </c>
      <c r="DJ35" s="61">
        <f>'2023'!DS4</f>
        <v>79</v>
      </c>
      <c r="DK35" s="61">
        <f>'2023'!DT4</f>
        <v>59</v>
      </c>
      <c r="DL35" s="61">
        <f>'2023'!DU4</f>
        <v>8</v>
      </c>
      <c r="DM35" s="61">
        <f>'2023'!DV4</f>
        <v>34.1</v>
      </c>
      <c r="DN35" s="62">
        <f>'2023'!DW4</f>
        <v>0.78</v>
      </c>
      <c r="DO35" s="62">
        <f>'2023'!DX4</f>
        <v>2.3199999999999998</v>
      </c>
      <c r="DP35" s="62">
        <f>'2023'!DY4</f>
        <v>2.78</v>
      </c>
      <c r="DQ35" s="62">
        <f>'2023'!DZ4</f>
        <v>7</v>
      </c>
      <c r="DR35" s="62">
        <f>'2023'!EA4</f>
        <v>10.7</v>
      </c>
      <c r="DS35" s="62">
        <f>'2023'!EF4</f>
        <v>22.2</v>
      </c>
      <c r="DT35" s="62">
        <f>'2023'!EG4</f>
        <v>3.3</v>
      </c>
      <c r="DU35" s="62">
        <f>'2023'!EH4</f>
        <v>75.5</v>
      </c>
      <c r="DV35" s="63">
        <f>'2023'!EI4</f>
        <v>23</v>
      </c>
    </row>
    <row r="36" spans="1:126" ht="15.75" customHeight="1" x14ac:dyDescent="0.2">
      <c r="A36" s="199">
        <f t="shared" si="0"/>
        <v>33</v>
      </c>
      <c r="B36" s="261">
        <f>'2017'!A4</f>
        <v>2</v>
      </c>
      <c r="C36" s="261">
        <v>2017</v>
      </c>
      <c r="D36" s="234" t="str">
        <f>'2017'!B4</f>
        <v>Juju Smith-Schuster</v>
      </c>
      <c r="E36" s="310" t="str" cm="1">
        <f t="array" ref="E36">_xlfn.IFS(F36&gt;12.5,"Cornerstone",AND(F36&gt;11.995,F36&lt;12.5),"Elite",AND(F36&gt;11,F36&lt;12.995),"Elite Upside",AND(F36&gt;=9.69,F36&lt;10.999),"Upside",AND(F36&gt;8.4,F36&lt;9.999),"Upside Lite",AND(F36&gt;7.25,F36&lt;8.999),"Outlier",AND(F36&gt;=6,F36&lt;7.25),"Outlier Lite",F36&lt;6.999,"Purgatory")</f>
        <v>Elite Upside</v>
      </c>
      <c r="F36" s="313">
        <f>'2017'!C4</f>
        <v>11.108571428571429</v>
      </c>
      <c r="G36" s="313">
        <f t="shared" si="1"/>
        <v>90.2</v>
      </c>
      <c r="H36" s="313" t="str" cm="1">
        <f t="array" ref="H36">_xlfn.IFS(E36="Cornerstone","A++",E36="Elite","A+",E36="Elite Upside","A",E36="Upside","B",E36="Upside Lite","C",E36="Outlier","D+",E36="Outlier Lite","D-",E36="Purgatory","F")</f>
        <v>A</v>
      </c>
      <c r="I36" s="314">
        <f t="shared" si="2"/>
        <v>1.4019560601061463</v>
      </c>
      <c r="J36" s="34" t="str">
        <f>'2017'!D4</f>
        <v>USC</v>
      </c>
      <c r="K36" s="200">
        <f>'2017'!E4</f>
        <v>5</v>
      </c>
      <c r="L36" s="318">
        <f>'2017'!F4</f>
        <v>35391</v>
      </c>
      <c r="M36" s="231">
        <f>'2017'!G4</f>
        <v>28.865753424657534</v>
      </c>
      <c r="N36" s="231" t="str">
        <f>'2017'!H4</f>
        <v>JR</v>
      </c>
      <c r="O36" s="231">
        <f>'2017'!I4</f>
        <v>20.44109589041096</v>
      </c>
      <c r="P36" s="231" t="str">
        <f>'2017'!J4</f>
        <v>Wide</v>
      </c>
      <c r="Q36" s="231" t="str">
        <f>'2017'!K4</f>
        <v>BALL HOG</v>
      </c>
      <c r="R36" s="231" t="str">
        <f>'2017'!L4</f>
        <v>N/A</v>
      </c>
      <c r="S36" s="320">
        <f>'2017'!M4</f>
        <v>73</v>
      </c>
      <c r="T36" s="320">
        <f>'2017'!N4</f>
        <v>216</v>
      </c>
      <c r="U36" s="231">
        <f>'2017'!O4</f>
        <v>4.54</v>
      </c>
      <c r="V36" s="279">
        <f>'2017'!P4</f>
        <v>2</v>
      </c>
      <c r="W36" s="193">
        <f>'2017'!Q4</f>
        <v>0</v>
      </c>
      <c r="X36" s="194">
        <f>'2017'!R4</f>
        <v>0</v>
      </c>
      <c r="Y36" s="194">
        <f>'2017'!S4</f>
        <v>0.25933609958506226</v>
      </c>
      <c r="Z36" s="194">
        <f>'2017'!T4</f>
        <v>0.3850635593220339</v>
      </c>
      <c r="AA36" s="194">
        <f>'2017'!U4</f>
        <v>0.25438352351795157</v>
      </c>
      <c r="AB36" s="194">
        <f>'2017'!V4</f>
        <v>0.31972354141999271</v>
      </c>
      <c r="AC36" s="59">
        <f>'2017'!W4</f>
        <v>0.30373736434899307</v>
      </c>
      <c r="AD36" s="42">
        <f>'2017'!X4</f>
        <v>17.786301369863015</v>
      </c>
      <c r="AE36" s="183">
        <f>'2017'!Y4</f>
        <v>3.4</v>
      </c>
      <c r="AF36" s="183">
        <f>'2017'!Z4</f>
        <v>6.7</v>
      </c>
      <c r="AG36" s="183">
        <f>'2017'!AA4</f>
        <v>13.5</v>
      </c>
      <c r="AH36" s="183">
        <f>'2017'!AB4</f>
        <v>0.66</v>
      </c>
      <c r="AI36" s="183">
        <f>'2017'!AC4</f>
        <v>1.97</v>
      </c>
      <c r="AJ36" s="288" t="str">
        <f>'2017'!AD4</f>
        <v>N/A</v>
      </c>
      <c r="AK36" s="288" t="str">
        <f>'2017'!AE4</f>
        <v>N/A</v>
      </c>
      <c r="AL36" s="185">
        <f>'2017'!AF4</f>
        <v>5.4000000000000006E-2</v>
      </c>
      <c r="AM36" s="212">
        <f>DS36/100</f>
        <v>0</v>
      </c>
      <c r="AN36" s="185">
        <f>'2017'!AG4</f>
        <v>0.84</v>
      </c>
      <c r="AO36" s="185">
        <f>'2017'!AH4</f>
        <v>0.1565</v>
      </c>
      <c r="AP36" s="183">
        <f>'2017'!AI4</f>
        <v>101.68580600610686</v>
      </c>
      <c r="AQ36" s="186">
        <f>'2017'!AJ4</f>
        <v>100.64996238989757</v>
      </c>
      <c r="AR36" s="48">
        <f>'2017'!AK4</f>
        <v>8</v>
      </c>
      <c r="AS36" s="232">
        <f>'2017'!AL4</f>
        <v>10</v>
      </c>
      <c r="AT36" s="232">
        <f>'2017'!AM4</f>
        <v>6</v>
      </c>
      <c r="AU36" s="232">
        <f>'2017'!AN4</f>
        <v>5</v>
      </c>
      <c r="AV36" s="232">
        <f>'2017'!AO4</f>
        <v>7</v>
      </c>
      <c r="AW36" s="232">
        <f>'2017'!AP4</f>
        <v>6</v>
      </c>
      <c r="AX36" s="232">
        <f>'2017'!AQ4</f>
        <v>8</v>
      </c>
      <c r="AY36" s="233">
        <f>'2017'!AR4</f>
        <v>0.5</v>
      </c>
      <c r="AZ36" s="60">
        <f>'2017'!AS4</f>
        <v>0</v>
      </c>
      <c r="BA36" s="61">
        <f>'2017'!AT4</f>
        <v>3670</v>
      </c>
      <c r="BB36" s="61">
        <f>'2017'!AU4</f>
        <v>0</v>
      </c>
      <c r="BC36" s="61">
        <f>'2017'!AV4</f>
        <v>0</v>
      </c>
      <c r="BD36" s="61">
        <f>'2017'!AW4</f>
        <v>0</v>
      </c>
      <c r="BE36" s="61">
        <f>'2017'!AX4</f>
        <v>0</v>
      </c>
      <c r="BF36" s="62">
        <f>'2017'!AY4</f>
        <v>0</v>
      </c>
      <c r="BG36" s="62">
        <f>'2017'!AZ4</f>
        <v>0</v>
      </c>
      <c r="BH36" s="62">
        <f>'2017'!BA4</f>
        <v>0</v>
      </c>
      <c r="BI36" s="62">
        <f>'2017'!BB4</f>
        <v>0</v>
      </c>
      <c r="BJ36" s="62">
        <f>'2017'!BC4</f>
        <v>0</v>
      </c>
      <c r="BK36" s="62">
        <f>'2017'!BD4</f>
        <v>0</v>
      </c>
      <c r="BL36" s="62">
        <f>'2017'!BE4</f>
        <v>0</v>
      </c>
      <c r="BM36" s="62">
        <f>'2017'!BF4</f>
        <v>0</v>
      </c>
      <c r="BN36" s="63">
        <f>'2017'!BG4</f>
        <v>0</v>
      </c>
      <c r="BO36" s="60">
        <f>'2017'!BH4</f>
        <v>0</v>
      </c>
      <c r="BP36" s="61">
        <f>'2017'!BI4</f>
        <v>3180</v>
      </c>
      <c r="BQ36" s="61">
        <f>'2017'!BJ4</f>
        <v>0</v>
      </c>
      <c r="BR36" s="61">
        <f>'2017'!BK4</f>
        <v>0</v>
      </c>
      <c r="BS36" s="61">
        <f>'2017'!BL4</f>
        <v>0</v>
      </c>
      <c r="BT36" s="61">
        <f>'2017'!BM4</f>
        <v>0</v>
      </c>
      <c r="BU36" s="62">
        <f>'2017'!BN4</f>
        <v>0</v>
      </c>
      <c r="BV36" s="62">
        <f>'2017'!BO4</f>
        <v>0</v>
      </c>
      <c r="BW36" s="62">
        <f>'2017'!BP4</f>
        <v>0</v>
      </c>
      <c r="BX36" s="62">
        <f>'2017'!BQ4</f>
        <v>0</v>
      </c>
      <c r="BY36" s="62">
        <f>'2017'!BR4</f>
        <v>0</v>
      </c>
      <c r="BZ36" s="62">
        <f>'2017'!BS4</f>
        <v>0</v>
      </c>
      <c r="CA36" s="62">
        <f>'2017'!BT4</f>
        <v>0</v>
      </c>
      <c r="CB36" s="62">
        <f>'2017'!BU4</f>
        <v>0</v>
      </c>
      <c r="CC36" s="63">
        <f>'2017'!BV4</f>
        <v>0</v>
      </c>
      <c r="CD36" s="60">
        <f>'2017'!BW4</f>
        <v>1000</v>
      </c>
      <c r="CE36" s="61">
        <f>'2017'!BX4</f>
        <v>3856</v>
      </c>
      <c r="CF36" s="61">
        <f>'2017'!BY4</f>
        <v>80</v>
      </c>
      <c r="CG36" s="61">
        <f>'2017'!BZ4</f>
        <v>54</v>
      </c>
      <c r="CH36" s="61">
        <f>'2017'!CA4</f>
        <v>5</v>
      </c>
      <c r="CI36" s="61">
        <f>'2017'!CB4</f>
        <v>39</v>
      </c>
      <c r="CJ36" s="62">
        <f>'2017'!CC4</f>
        <v>0</v>
      </c>
      <c r="CK36" s="62">
        <f>'2017'!CD4</f>
        <v>0</v>
      </c>
      <c r="CL36" s="62">
        <f>'2017'!CE4</f>
        <v>1.86</v>
      </c>
      <c r="CM36" s="62">
        <f>'2017'!CF4</f>
        <v>5.9</v>
      </c>
      <c r="CN36" s="62">
        <f>'2017'!CG4</f>
        <v>12.1</v>
      </c>
      <c r="CO36" s="62">
        <f>'2017'!CH4</f>
        <v>0</v>
      </c>
      <c r="CP36" s="62">
        <f>'2017'!CI4</f>
        <v>3.6</v>
      </c>
      <c r="CQ36" s="62">
        <f>'2017'!CJ4</f>
        <v>81.3</v>
      </c>
      <c r="CR36" s="63">
        <f>'2017'!CK4</f>
        <v>13.3</v>
      </c>
      <c r="CS36" s="60">
        <f>'2017'!CL4</f>
        <v>1454</v>
      </c>
      <c r="CT36" s="61">
        <f>'2017'!CM4</f>
        <v>3776</v>
      </c>
      <c r="CU36" s="61">
        <f>'2017'!CN4</f>
        <v>132</v>
      </c>
      <c r="CV36" s="61">
        <f>'2017'!CO4</f>
        <v>89</v>
      </c>
      <c r="CW36" s="61">
        <f>'2017'!CP4</f>
        <v>10</v>
      </c>
      <c r="CX36" s="61">
        <f>'2017'!CQ4</f>
        <v>30</v>
      </c>
      <c r="CY36" s="62">
        <f>'2017'!CR4</f>
        <v>0</v>
      </c>
      <c r="CZ36" s="62">
        <f>'2017'!CS4</f>
        <v>0</v>
      </c>
      <c r="DA36" s="62">
        <f>'2017'!CT4</f>
        <v>3.4</v>
      </c>
      <c r="DB36" s="62">
        <f>'2017'!CU4</f>
        <v>6.7</v>
      </c>
      <c r="DC36" s="62">
        <f>'2017'!CV4</f>
        <v>13.5</v>
      </c>
      <c r="DD36" s="62">
        <f>'2017'!CW4</f>
        <v>0</v>
      </c>
      <c r="DE36" s="62">
        <f>'2017'!CX4</f>
        <v>9.1999999999999993</v>
      </c>
      <c r="DF36" s="62">
        <f>'2017'!CY4</f>
        <v>82.3</v>
      </c>
      <c r="DG36" s="63">
        <f>'2017'!CZ4</f>
        <v>16.600000000000001</v>
      </c>
      <c r="DH36" s="60">
        <f>'2017'!DA4</f>
        <v>914</v>
      </c>
      <c r="DI36" s="61">
        <f>'2017'!DB4</f>
        <v>3593</v>
      </c>
      <c r="DJ36" s="61">
        <f>'2017'!DC4</f>
        <v>105</v>
      </c>
      <c r="DK36" s="61">
        <f>'2017'!DD4</f>
        <v>70</v>
      </c>
      <c r="DL36" s="61">
        <f>'2017'!DE4</f>
        <v>10</v>
      </c>
      <c r="DM36" s="61">
        <f>'2017'!DF4</f>
        <v>33</v>
      </c>
      <c r="DN36" s="62">
        <f>'2017'!DG4</f>
        <v>0.66</v>
      </c>
      <c r="DO36" s="62">
        <f>'2017'!DH4</f>
        <v>1.97</v>
      </c>
      <c r="DP36" s="62">
        <f>'2017'!DI4</f>
        <v>2.14</v>
      </c>
      <c r="DQ36" s="62">
        <f>'2017'!DJ4</f>
        <v>5.5</v>
      </c>
      <c r="DR36" s="62">
        <f>'2017'!DK4</f>
        <v>11.2</v>
      </c>
      <c r="DS36" s="62">
        <f>'2017'!DL4</f>
        <v>0</v>
      </c>
      <c r="DT36" s="62">
        <f>'2017'!DM4</f>
        <v>5.4</v>
      </c>
      <c r="DU36" s="62">
        <f>'2017'!DN4</f>
        <v>84</v>
      </c>
      <c r="DV36" s="63">
        <f>'2017'!DO4</f>
        <v>14.7</v>
      </c>
    </row>
    <row r="37" spans="1:126" ht="15.75" customHeight="1" x14ac:dyDescent="0.2">
      <c r="A37" s="199">
        <f t="shared" si="0"/>
        <v>34</v>
      </c>
      <c r="B37" s="261">
        <f>'2015'!A5</f>
        <v>3</v>
      </c>
      <c r="C37" s="261">
        <v>2015</v>
      </c>
      <c r="D37" s="234" t="str">
        <f>'2015'!B5</f>
        <v>DeVante Parker</v>
      </c>
      <c r="E37" s="310" t="str" cm="1">
        <f t="array" ref="E37">_xlfn.IFS(F37&gt;12.5,"Cornerstone",AND(F37&gt;11.995,F37&lt;12.5),"Elite",AND(F37&gt;11,F37&lt;12.995),"Elite Upside",AND(F37&gt;=9.69,F37&lt;10.999),"Upside",AND(F37&gt;8.4,F37&lt;9.999),"Upside Lite",AND(F37&gt;7.25,F37&lt;8.999),"Outlier",AND(F37&gt;=6,F37&lt;7.25),"Outlier Lite",F37&lt;6.999,"Purgatory")</f>
        <v>Elite Upside</v>
      </c>
      <c r="F37" s="313">
        <f>'2015'!C5</f>
        <v>11.104285714285714</v>
      </c>
      <c r="G37" s="313">
        <f t="shared" si="1"/>
        <v>89.9</v>
      </c>
      <c r="H37" s="313" t="str" cm="1">
        <f t="array" ref="H37">_xlfn.IFS(E37="Cornerstone","A++",E37="Elite","A+",E37="Elite Upside","A",E37="Upside","B",E37="Upside Lite","C",E37="Outlier","D+",E37="Outlier Lite","D-",E37="Purgatory","F")</f>
        <v>A</v>
      </c>
      <c r="I37" s="314">
        <f t="shared" si="2"/>
        <v>1.3996344590895902</v>
      </c>
      <c r="J37" s="34" t="str">
        <f>'2015'!D5</f>
        <v>Louisville</v>
      </c>
      <c r="K37" s="200">
        <f>'2015'!E5</f>
        <v>3</v>
      </c>
      <c r="L37" s="318">
        <f>'2015'!F5</f>
        <v>33989</v>
      </c>
      <c r="M37" s="231">
        <f>'2015'!G5</f>
        <v>32.706849315068496</v>
      </c>
      <c r="N37" s="231" t="str">
        <f>'2015'!H5</f>
        <v>SR</v>
      </c>
      <c r="O37" s="231">
        <f>'2015'!I5</f>
        <v>22.279452054794522</v>
      </c>
      <c r="P37" s="231" t="str">
        <f>'2015'!J5</f>
        <v>Wide</v>
      </c>
      <c r="Q37" s="231" t="str">
        <f>'2015'!K5</f>
        <v>PROTO X</v>
      </c>
      <c r="R37" s="231" t="str">
        <f>'2015'!L5</f>
        <v>N/A</v>
      </c>
      <c r="S37" s="320">
        <f>'2015'!M5</f>
        <v>75</v>
      </c>
      <c r="T37" s="320">
        <f>'2015'!N5</f>
        <v>208</v>
      </c>
      <c r="U37" s="231">
        <f>'2015'!O5</f>
        <v>4.45</v>
      </c>
      <c r="V37" s="279">
        <f>'2015'!P5</f>
        <v>1</v>
      </c>
      <c r="W37" s="193">
        <f>'2015'!Q5</f>
        <v>0</v>
      </c>
      <c r="X37" s="194">
        <f>'2015'!R5</f>
        <v>0.10583742498636116</v>
      </c>
      <c r="Y37" s="194">
        <f>'2015'!S5</f>
        <v>0.19328189540955498</v>
      </c>
      <c r="Z37" s="194">
        <f>'2015'!T5</f>
        <v>0.21680548750612444</v>
      </c>
      <c r="AA37" s="194">
        <f>'2015'!U5</f>
        <v>0.48469387755102039</v>
      </c>
      <c r="AB37" s="194">
        <f>'2015'!V5</f>
        <v>0.48469387755102039</v>
      </c>
      <c r="AC37" s="59">
        <f>'2015'!W5</f>
        <v>0.46045918367346933</v>
      </c>
      <c r="AD37" s="42">
        <f>'2015'!X5</f>
        <v>20.624657534246577</v>
      </c>
      <c r="AE37" s="183">
        <f>'2015'!Y5</f>
        <v>4.25</v>
      </c>
      <c r="AF37" s="183">
        <f>'2015'!Z5</f>
        <v>8.1</v>
      </c>
      <c r="AG37" s="183">
        <f>'2015'!AA5</f>
        <v>14.4</v>
      </c>
      <c r="AH37" s="183">
        <f>'2015'!AB5</f>
        <v>0</v>
      </c>
      <c r="AI37" s="183">
        <f>'2015'!AC5</f>
        <v>0</v>
      </c>
      <c r="AJ37" s="288" t="str">
        <f>'2015'!AD5</f>
        <v>N/A</v>
      </c>
      <c r="AK37" s="288" t="str">
        <f>'2015'!AE5</f>
        <v>N/A</v>
      </c>
      <c r="AL37" s="185">
        <f>'2015'!AF5</f>
        <v>0.03</v>
      </c>
      <c r="AM37" s="212">
        <f>DS37</f>
        <v>0</v>
      </c>
      <c r="AN37" s="185">
        <f>'2015'!AG5</f>
        <v>0.98299999999999998</v>
      </c>
      <c r="AO37" s="185">
        <f>'2015'!AH5</f>
        <v>1.7000000000000001E-2</v>
      </c>
      <c r="AP37" s="183">
        <f>'2015'!AI5</f>
        <v>106.08483047330105</v>
      </c>
      <c r="AQ37" s="186">
        <f>'2015'!AJ5</f>
        <v>109.3488382050969</v>
      </c>
      <c r="AR37" s="48">
        <f>'2015'!AK5</f>
        <v>10</v>
      </c>
      <c r="AS37" s="232">
        <f>'2015'!AL5</f>
        <v>5</v>
      </c>
      <c r="AT37" s="232">
        <f>'2015'!AM5</f>
        <v>8</v>
      </c>
      <c r="AU37" s="232">
        <f>'2015'!AN5</f>
        <v>6</v>
      </c>
      <c r="AV37" s="232">
        <f>'2015'!AO5</f>
        <v>9</v>
      </c>
      <c r="AW37" s="232">
        <f>'2015'!AP5</f>
        <v>8</v>
      </c>
      <c r="AX37" s="232">
        <f>'2015'!AQ5</f>
        <v>10</v>
      </c>
      <c r="AY37" s="233">
        <f>'2015'!AR5</f>
        <v>0</v>
      </c>
      <c r="AZ37" s="60">
        <f>'2015'!AS5</f>
        <v>0</v>
      </c>
      <c r="BA37" s="61">
        <f>'2015'!AT5</f>
        <v>1</v>
      </c>
      <c r="BB37" s="61">
        <f>'2015'!AU5</f>
        <v>0</v>
      </c>
      <c r="BC37" s="61">
        <f>'2015'!AV5</f>
        <v>0</v>
      </c>
      <c r="BD37" s="61">
        <f>'2015'!AW5</f>
        <v>0</v>
      </c>
      <c r="BE37" s="61">
        <f>'2015'!AX5</f>
        <v>0</v>
      </c>
      <c r="BF37" s="62">
        <f>'2015'!AY5</f>
        <v>0</v>
      </c>
      <c r="BG37" s="62">
        <f>'2015'!AZ5</f>
        <v>0</v>
      </c>
      <c r="BH37" s="62">
        <f>'2015'!BA5</f>
        <v>0</v>
      </c>
      <c r="BI37" s="62">
        <f>'2015'!BB5</f>
        <v>0</v>
      </c>
      <c r="BJ37" s="62">
        <f>'2015'!BC5</f>
        <v>0</v>
      </c>
      <c r="BK37" s="62">
        <f>'2015'!BD5</f>
        <v>0</v>
      </c>
      <c r="BL37" s="62">
        <f>'2015'!BE5</f>
        <v>0</v>
      </c>
      <c r="BM37" s="62">
        <f>'2015'!BF5</f>
        <v>0</v>
      </c>
      <c r="BN37" s="63">
        <f>'2015'!BG5</f>
        <v>0</v>
      </c>
      <c r="BO37" s="60">
        <f>'2015'!BH5</f>
        <v>291</v>
      </c>
      <c r="BP37" s="61">
        <f>'2015'!BI5</f>
        <v>2749.5</v>
      </c>
      <c r="BQ37" s="61">
        <f>'2015'!BJ5</f>
        <v>0</v>
      </c>
      <c r="BR37" s="61">
        <f>'2015'!BK5</f>
        <v>0</v>
      </c>
      <c r="BS37" s="61">
        <f>'2015'!BL5</f>
        <v>0</v>
      </c>
      <c r="BT37" s="61">
        <f>'2015'!BM5</f>
        <v>0</v>
      </c>
      <c r="BU37" s="62">
        <f>'2015'!BN5</f>
        <v>0</v>
      </c>
      <c r="BV37" s="62">
        <f>'2015'!BO5</f>
        <v>0</v>
      </c>
      <c r="BW37" s="62">
        <f>'2015'!BP5</f>
        <v>0</v>
      </c>
      <c r="BX37" s="62">
        <f>'2015'!BQ5</f>
        <v>0</v>
      </c>
      <c r="BY37" s="62">
        <f>'2015'!BR5</f>
        <v>0</v>
      </c>
      <c r="BZ37" s="62">
        <f>'2015'!BS5</f>
        <v>0</v>
      </c>
      <c r="CA37" s="62">
        <f>'2015'!BT5</f>
        <v>0</v>
      </c>
      <c r="CB37" s="62">
        <f>'2015'!BU5</f>
        <v>0</v>
      </c>
      <c r="CC37" s="63">
        <f>'2015'!BV5</f>
        <v>0</v>
      </c>
      <c r="CD37" s="60">
        <f>'2015'!BW5</f>
        <v>744</v>
      </c>
      <c r="CE37" s="61">
        <f>'2015'!BX5</f>
        <v>3849.3</v>
      </c>
      <c r="CF37" s="61">
        <f>'2015'!BY5</f>
        <v>0</v>
      </c>
      <c r="CG37" s="61">
        <f>'2015'!BZ5</f>
        <v>0</v>
      </c>
      <c r="CH37" s="61">
        <f>'2015'!CA5</f>
        <v>0</v>
      </c>
      <c r="CI37" s="61">
        <f>'2015'!CB5</f>
        <v>0</v>
      </c>
      <c r="CJ37" s="62">
        <f>'2015'!CC5</f>
        <v>0</v>
      </c>
      <c r="CK37" s="62">
        <f>'2015'!CD5</f>
        <v>0</v>
      </c>
      <c r="CL37" s="62">
        <f>'2015'!CE5</f>
        <v>0</v>
      </c>
      <c r="CM37" s="62">
        <f>'2015'!CF5</f>
        <v>0</v>
      </c>
      <c r="CN37" s="62">
        <f>'2015'!CG5</f>
        <v>0</v>
      </c>
      <c r="CO37" s="62">
        <f>'2015'!CH5</f>
        <v>0</v>
      </c>
      <c r="CP37" s="62">
        <f>'2015'!CI5</f>
        <v>0</v>
      </c>
      <c r="CQ37" s="62">
        <f>'2015'!CJ5</f>
        <v>0</v>
      </c>
      <c r="CR37" s="63">
        <f>'2015'!CK5</f>
        <v>0</v>
      </c>
      <c r="CS37" s="60">
        <f>'2015'!CL5</f>
        <v>885</v>
      </c>
      <c r="CT37" s="61">
        <f>'2015'!CM5</f>
        <v>4082</v>
      </c>
      <c r="CU37" s="61">
        <f>'2015'!CN5</f>
        <v>0</v>
      </c>
      <c r="CV37" s="61">
        <f>'2015'!CO5</f>
        <v>0</v>
      </c>
      <c r="CW37" s="61">
        <f>'2015'!CP5</f>
        <v>0</v>
      </c>
      <c r="CX37" s="61">
        <f>'2015'!CQ5</f>
        <v>0</v>
      </c>
      <c r="CY37" s="62">
        <f>'2015'!CR5</f>
        <v>0</v>
      </c>
      <c r="CZ37" s="62">
        <f>'2015'!CS5</f>
        <v>0</v>
      </c>
      <c r="DA37" s="62">
        <f>'2015'!CT5</f>
        <v>0</v>
      </c>
      <c r="DB37" s="62">
        <f>'2015'!CU5</f>
        <v>0</v>
      </c>
      <c r="DC37" s="62">
        <f>'2015'!CV5</f>
        <v>0</v>
      </c>
      <c r="DD37" s="62">
        <f>'2015'!CW5</f>
        <v>0</v>
      </c>
      <c r="DE37" s="62">
        <f>'2015'!CX5</f>
        <v>0</v>
      </c>
      <c r="DF37" s="62">
        <f>'2015'!CY5</f>
        <v>0</v>
      </c>
      <c r="DG37" s="63">
        <f>'2015'!CZ5</f>
        <v>0</v>
      </c>
      <c r="DH37" s="60">
        <f>'2015'!DA5</f>
        <v>855</v>
      </c>
      <c r="DI37" s="61">
        <f>'2015'!DB5</f>
        <v>1764</v>
      </c>
      <c r="DJ37" s="61">
        <f>'2015'!DC5</f>
        <v>0</v>
      </c>
      <c r="DK37" s="61">
        <f>'2015'!DD5</f>
        <v>43</v>
      </c>
      <c r="DL37" s="61">
        <f>'2015'!DE5</f>
        <v>5</v>
      </c>
      <c r="DM37" s="61">
        <f>'2015'!DF5</f>
        <v>0</v>
      </c>
      <c r="DN37" s="62">
        <f>'2015'!DG5</f>
        <v>0</v>
      </c>
      <c r="DO37" s="62">
        <f>'2015'!DH5</f>
        <v>0</v>
      </c>
      <c r="DP37" s="62">
        <f>'2015'!DI5</f>
        <v>4.25</v>
      </c>
      <c r="DQ37" s="62">
        <f>'2015'!DJ5</f>
        <v>8.1</v>
      </c>
      <c r="DR37" s="62">
        <f>'2015'!DK5</f>
        <v>14.4</v>
      </c>
      <c r="DS37" s="62">
        <f>'2015'!DL5</f>
        <v>0</v>
      </c>
      <c r="DT37" s="62">
        <f>'2015'!DM5</f>
        <v>3</v>
      </c>
      <c r="DU37" s="62">
        <f>'2015'!DN5</f>
        <v>98.3</v>
      </c>
      <c r="DV37" s="63">
        <f>'2015'!DO5</f>
        <v>1.7</v>
      </c>
    </row>
    <row r="38" spans="1:126" ht="15.75" customHeight="1" x14ac:dyDescent="0.2">
      <c r="A38" s="199">
        <f t="shared" si="0"/>
        <v>36</v>
      </c>
      <c r="B38" s="261">
        <f>'2020'!A8</f>
        <v>6</v>
      </c>
      <c r="C38" s="261">
        <v>2020</v>
      </c>
      <c r="D38" s="234" t="str">
        <f>'2020'!B8</f>
        <v>Tee Higgins</v>
      </c>
      <c r="E38" s="310" t="str" cm="1">
        <f t="array" ref="E38">_xlfn.IFS(F38&gt;12.5,"Cornerstone",AND(F38&gt;11.995,F38&lt;12.5),"Elite",AND(F38&gt;11,F38&lt;12.995),"Elite Upside",AND(F38&gt;=9.69,F38&lt;10.999),"Upside",AND(F38&gt;8.4,F38&lt;9.999),"Upside Lite",AND(F38&gt;7.25,F38&lt;8.999),"Outlier",AND(F38&gt;=6,F38&lt;7.25),"Outlier Lite",F38&lt;6.999,"Purgatory")</f>
        <v>Elite Upside</v>
      </c>
      <c r="F38" s="313">
        <f>'2020'!C8</f>
        <v>11.03857142857143</v>
      </c>
      <c r="G38" s="313">
        <f t="shared" si="1"/>
        <v>89.3</v>
      </c>
      <c r="H38" s="313" t="str" cm="1">
        <f t="array" ref="H38">_xlfn.IFS(E38="Cornerstone","A++",E38="Elite","A+",E38="Elite Upside","A",E38="Upside","B",E38="Upside Lite","C",E38="Outlier","D+",E38="Outlier Lite","D-",E38="Purgatory","F")</f>
        <v>A</v>
      </c>
      <c r="I38" s="314">
        <f t="shared" si="2"/>
        <v>1.3640365768357336</v>
      </c>
      <c r="J38" s="34" t="str">
        <f>'2020'!D8</f>
        <v>Clemson</v>
      </c>
      <c r="K38" s="200">
        <f>'2020'!E8</f>
        <v>4</v>
      </c>
      <c r="L38" s="318">
        <f>'2020'!F8</f>
        <v>36178</v>
      </c>
      <c r="M38" s="231">
        <f>'2020'!G8</f>
        <v>26.709589041095889</v>
      </c>
      <c r="N38" s="231" t="str">
        <f>'2020'!H8</f>
        <v>JR</v>
      </c>
      <c r="O38" s="231">
        <f>'2020'!I8</f>
        <v>21.276712328767122</v>
      </c>
      <c r="P38" s="231" t="str">
        <f>'2020'!J8</f>
        <v>Wide</v>
      </c>
      <c r="Q38" s="231" t="str">
        <f>'2020'!K8</f>
        <v>SLOB</v>
      </c>
      <c r="R38" s="231" t="str">
        <f>'2020'!L8</f>
        <v>Elite Earner</v>
      </c>
      <c r="S38" s="320">
        <f>'2020'!M8</f>
        <v>76</v>
      </c>
      <c r="T38" s="320">
        <f>'2020'!N8</f>
        <v>216</v>
      </c>
      <c r="U38" s="200">
        <f>'2020'!O8</f>
        <v>4.54</v>
      </c>
      <c r="V38" s="279">
        <f>'2020'!P8</f>
        <v>2</v>
      </c>
      <c r="W38" s="193">
        <f>'2020'!Q8</f>
        <v>0</v>
      </c>
      <c r="X38" s="194">
        <f>'2020'!R8</f>
        <v>0</v>
      </c>
      <c r="Y38" s="194">
        <f>'2020'!S8</f>
        <v>0.19563239308462238</v>
      </c>
      <c r="Z38" s="194">
        <f>'2020'!T8</f>
        <v>0.22365591397849463</v>
      </c>
      <c r="AA38" s="194">
        <f>'2020'!U8</f>
        <v>0.2698265895953757</v>
      </c>
      <c r="AB38" s="194">
        <f>'2020'!V8</f>
        <v>0.2698265895953757</v>
      </c>
      <c r="AC38" s="59">
        <f>'2020'!W8</f>
        <v>0.25633526011560692</v>
      </c>
      <c r="AD38" s="42">
        <f>'2020'!X8</f>
        <v>19.63013698630137</v>
      </c>
      <c r="AE38" s="183">
        <f>'2020'!Y8</f>
        <v>3.59</v>
      </c>
      <c r="AF38" s="183">
        <f>'2020'!Z8</f>
        <v>7.6</v>
      </c>
      <c r="AG38" s="183">
        <f>'2020'!AA8</f>
        <v>15.7</v>
      </c>
      <c r="AH38" s="183">
        <f>'2020'!AB8</f>
        <v>1.06</v>
      </c>
      <c r="AI38" s="183">
        <f>'2020'!AC8</f>
        <v>2.29</v>
      </c>
      <c r="AJ38" s="288">
        <f>'2020'!AD8</f>
        <v>6.1525278491859459E-2</v>
      </c>
      <c r="AK38" s="288">
        <f>'2020'!AE8</f>
        <v>0.20610968294772919</v>
      </c>
      <c r="AL38" s="185">
        <f>'2020'!AF8</f>
        <v>9.1999999999999998E-2</v>
      </c>
      <c r="AM38" s="212">
        <f>DS38/100</f>
        <v>0.55000000000000004</v>
      </c>
      <c r="AN38" s="185">
        <f>'2020'!AG8</f>
        <v>0.89049999999999996</v>
      </c>
      <c r="AO38" s="185">
        <f>'2020'!AH8</f>
        <v>0.10949999999999999</v>
      </c>
      <c r="AP38" s="183">
        <f>'2020'!AI8</f>
        <v>101.68580600610686</v>
      </c>
      <c r="AQ38" s="186">
        <f>'2020'!AJ8</f>
        <v>106.91772646122963</v>
      </c>
      <c r="AR38" s="48">
        <f>'2020'!AK8</f>
        <v>7</v>
      </c>
      <c r="AS38" s="232">
        <f>'2020'!AL8</f>
        <v>7</v>
      </c>
      <c r="AT38" s="232">
        <f>'2020'!AM8</f>
        <v>7</v>
      </c>
      <c r="AU38" s="232">
        <f>'2020'!AN8</f>
        <v>6</v>
      </c>
      <c r="AV38" s="232">
        <f>'2020'!AO8</f>
        <v>7</v>
      </c>
      <c r="AW38" s="232">
        <f>'2020'!AP8</f>
        <v>7</v>
      </c>
      <c r="AX38" s="232">
        <f>'2020'!AQ8</f>
        <v>8</v>
      </c>
      <c r="AY38" s="233">
        <f>'2020'!AR8</f>
        <v>1</v>
      </c>
      <c r="AZ38" s="60">
        <f>'2020'!AS8</f>
        <v>0</v>
      </c>
      <c r="BA38" s="61">
        <f>'2020'!AT8</f>
        <v>4373</v>
      </c>
      <c r="BB38" s="61">
        <f>'2020'!AU8</f>
        <v>0</v>
      </c>
      <c r="BC38" s="61">
        <f>'2020'!AV8</f>
        <v>0</v>
      </c>
      <c r="BD38" s="61">
        <f>'2020'!AW8</f>
        <v>0</v>
      </c>
      <c r="BE38" s="61">
        <f>'2020'!AX8</f>
        <v>0</v>
      </c>
      <c r="BF38" s="62">
        <f>'2020'!AY8</f>
        <v>0</v>
      </c>
      <c r="BG38" s="62">
        <f>'2020'!AZ8</f>
        <v>0</v>
      </c>
      <c r="BH38" s="62">
        <f>'2020'!BA8</f>
        <v>0</v>
      </c>
      <c r="BI38" s="62">
        <f>'2020'!BB8</f>
        <v>0</v>
      </c>
      <c r="BJ38" s="62">
        <f>'2020'!BC8</f>
        <v>0</v>
      </c>
      <c r="BK38" s="62">
        <f>'2020'!BD8</f>
        <v>0</v>
      </c>
      <c r="BL38" s="62">
        <f>'2020'!BE8</f>
        <v>0</v>
      </c>
      <c r="BM38" s="62">
        <f>'2020'!BF8</f>
        <v>0</v>
      </c>
      <c r="BN38" s="63">
        <f>'2020'!BG8</f>
        <v>0</v>
      </c>
      <c r="BO38" s="60">
        <f>'2020'!BH8</f>
        <v>0</v>
      </c>
      <c r="BP38" s="61">
        <f>'2020'!BI8</f>
        <v>5009</v>
      </c>
      <c r="BQ38" s="61">
        <f>'2020'!BJ8</f>
        <v>0</v>
      </c>
      <c r="BR38" s="61">
        <f>'2020'!BK8</f>
        <v>0</v>
      </c>
      <c r="BS38" s="61">
        <f>'2020'!BL8</f>
        <v>0</v>
      </c>
      <c r="BT38" s="61">
        <f>'2020'!BM8</f>
        <v>0</v>
      </c>
      <c r="BU38" s="62">
        <f>'2020'!BN8</f>
        <v>0</v>
      </c>
      <c r="BV38" s="62">
        <f>'2020'!BO8</f>
        <v>0</v>
      </c>
      <c r="BW38" s="62">
        <f>'2020'!BP8</f>
        <v>0</v>
      </c>
      <c r="BX38" s="62">
        <f>'2020'!BQ8</f>
        <v>0</v>
      </c>
      <c r="BY38" s="62">
        <f>'2020'!BR8</f>
        <v>0</v>
      </c>
      <c r="BZ38" s="62">
        <f>'2020'!BS8</f>
        <v>0</v>
      </c>
      <c r="CA38" s="62">
        <f>'2020'!BT8</f>
        <v>0</v>
      </c>
      <c r="CB38" s="62">
        <f>'2020'!BU8</f>
        <v>0</v>
      </c>
      <c r="CC38" s="63">
        <f>'2020'!BV8</f>
        <v>0</v>
      </c>
      <c r="CD38" s="60">
        <f>'2020'!BW8</f>
        <v>645</v>
      </c>
      <c r="CE38" s="61">
        <f>'2020'!BX8</f>
        <v>3297</v>
      </c>
      <c r="CF38" s="61">
        <f>'2020'!BY8</f>
        <v>33</v>
      </c>
      <c r="CG38" s="61">
        <f>'2020'!BZ8</f>
        <v>17</v>
      </c>
      <c r="CH38" s="61">
        <f>'2020'!CA8</f>
        <v>2</v>
      </c>
      <c r="CI38" s="61">
        <f>'2020'!CB8</f>
        <v>17</v>
      </c>
      <c r="CJ38" s="62">
        <f>'2020'!CC8</f>
        <v>1.21</v>
      </c>
      <c r="CK38" s="62">
        <f>'2020'!CD8</f>
        <v>1.37</v>
      </c>
      <c r="CL38" s="62">
        <f>'2020'!CE8</f>
        <v>3.71</v>
      </c>
      <c r="CM38" s="62">
        <f>'2020'!CF8</f>
        <v>7.6</v>
      </c>
      <c r="CN38" s="62">
        <f>'2020'!CG8</f>
        <v>16</v>
      </c>
      <c r="CO38" s="62">
        <f>'2020'!CL8</f>
        <v>45.5</v>
      </c>
      <c r="CP38" s="62">
        <f>'2020'!CM8</f>
        <v>15</v>
      </c>
      <c r="CQ38" s="62">
        <f>'2020'!CN8</f>
        <v>80.400000000000006</v>
      </c>
      <c r="CR38" s="63">
        <f>'2020'!CO8</f>
        <v>19.600000000000001</v>
      </c>
      <c r="CS38" s="60">
        <f>'2020'!CP8</f>
        <v>936</v>
      </c>
      <c r="CT38" s="61">
        <f>'2020'!CQ8</f>
        <v>4185</v>
      </c>
      <c r="CU38" s="61">
        <f>'2020'!CR8</f>
        <v>94</v>
      </c>
      <c r="CV38" s="61">
        <f>'2020'!CS8</f>
        <v>59</v>
      </c>
      <c r="CW38" s="61">
        <f>'2020'!CT8</f>
        <v>12</v>
      </c>
      <c r="CX38" s="61">
        <f>'2020'!CU8</f>
        <v>37</v>
      </c>
      <c r="CY38" s="62">
        <f>'2020'!CV8</f>
        <v>0.77</v>
      </c>
      <c r="CZ38" s="62">
        <f>'2020'!CW8</f>
        <v>1.84</v>
      </c>
      <c r="DA38" s="62">
        <f>'2020'!CX8</f>
        <v>2.97</v>
      </c>
      <c r="DB38" s="62">
        <f>'2020'!CY8</f>
        <v>5.3</v>
      </c>
      <c r="DC38" s="62">
        <f>'2020'!CZ8</f>
        <v>15.3</v>
      </c>
      <c r="DD38" s="62">
        <f>'2020'!DE8</f>
        <v>52.2</v>
      </c>
      <c r="DE38" s="62">
        <f>'2020'!DF8</f>
        <v>3.3</v>
      </c>
      <c r="DF38" s="62">
        <f>'2020'!DG8</f>
        <v>92.3</v>
      </c>
      <c r="DG38" s="63">
        <f>'2020'!DH8</f>
        <v>7.7</v>
      </c>
      <c r="DH38" s="60">
        <f>'2020'!DI8</f>
        <v>1167</v>
      </c>
      <c r="DI38" s="61">
        <f>'2020'!DJ8</f>
        <v>4325</v>
      </c>
      <c r="DJ38" s="61">
        <f>'2020'!DK8</f>
        <v>87</v>
      </c>
      <c r="DK38" s="61">
        <f>'2020'!DL8</f>
        <v>59</v>
      </c>
      <c r="DL38" s="61">
        <f>'2020'!DM8</f>
        <v>13</v>
      </c>
      <c r="DM38" s="61">
        <f>'2020'!DN8</f>
        <v>40</v>
      </c>
      <c r="DN38" s="62">
        <f>'2020'!DO8</f>
        <v>1.06</v>
      </c>
      <c r="DO38" s="62">
        <f>'2020'!DP8</f>
        <v>2.29</v>
      </c>
      <c r="DP38" s="62">
        <f>'2020'!DQ8</f>
        <v>3.59</v>
      </c>
      <c r="DQ38" s="62">
        <f>'2020'!DR8</f>
        <v>5.9</v>
      </c>
      <c r="DR38" s="62">
        <f>'2020'!DS8</f>
        <v>15.7</v>
      </c>
      <c r="DS38" s="62">
        <f>'2020'!DX8</f>
        <v>55</v>
      </c>
      <c r="DT38" s="62">
        <f>'2020'!DY8</f>
        <v>9.1999999999999993</v>
      </c>
      <c r="DU38" s="62">
        <f>'2020'!DZ8</f>
        <v>85.8</v>
      </c>
      <c r="DV38" s="63">
        <f>'2020'!EA8</f>
        <v>14.2</v>
      </c>
    </row>
    <row r="39" spans="1:126" ht="15.75" customHeight="1" x14ac:dyDescent="0.2">
      <c r="A39" s="199">
        <f t="shared" si="0"/>
        <v>37</v>
      </c>
      <c r="B39" s="261">
        <f>'2025'!A5</f>
        <v>3</v>
      </c>
      <c r="C39" s="261">
        <v>2025</v>
      </c>
      <c r="D39" s="234" t="str">
        <f>'2025'!B5</f>
        <v>Emeka Egbuka</v>
      </c>
      <c r="E39" s="310" t="str" cm="1">
        <f t="array" ref="E39">_xlfn.IFS(F39&gt;12.5,"Cornerstone",AND(F39&gt;11.995,F39&lt;12.5),"Elite",AND(F39&gt;11,F39&lt;12.995),"Elite Upside",AND(F39&gt;=9.69,F39&lt;10.999),"Upside",AND(F39&gt;8.4,F39&lt;9.999),"Upside Lite",AND(F39&gt;7.25,F39&lt;8.999),"Outlier",AND(F39&gt;=6,F39&lt;7.25),"Outlier Lite",F39&lt;6.999,"Purgatory")</f>
        <v>Upside</v>
      </c>
      <c r="F39" s="313">
        <f>'2025'!C5</f>
        <v>10.965714285714286</v>
      </c>
      <c r="G39" s="313">
        <f t="shared" si="1"/>
        <v>89</v>
      </c>
      <c r="H39" s="313" t="str" cm="1">
        <f t="array" ref="H39">_xlfn.IFS(E39="Cornerstone","A++",E39="Elite","A+",E39="Elite Upside","A",E39="Upside","B",E39="Upside Lite","C",E39="Outlier","D+",E39="Outlier Lite","D-",E39="Purgatory","F")</f>
        <v>B</v>
      </c>
      <c r="I39" s="314">
        <f t="shared" si="2"/>
        <v>1.3245693595542822</v>
      </c>
      <c r="J39" s="34" t="str">
        <f>'2025'!D5</f>
        <v>Ohio State</v>
      </c>
      <c r="K39" s="200">
        <f>'2025'!E5</f>
        <v>2</v>
      </c>
      <c r="L39" s="318">
        <f>'2025'!F5</f>
        <v>37547</v>
      </c>
      <c r="M39" s="231">
        <f>'2025'!G5</f>
        <v>22.958904109589042</v>
      </c>
      <c r="N39" s="231" t="str">
        <f>'2025'!H5</f>
        <v>SR</v>
      </c>
      <c r="O39" s="231">
        <f>'2025'!I5</f>
        <v>22.539726027397261</v>
      </c>
      <c r="P39" s="231" t="str">
        <f>'2025'!J5</f>
        <v>Slot</v>
      </c>
      <c r="Q39" s="231" t="str">
        <f>'2025'!K5</f>
        <v>BALL HOG</v>
      </c>
      <c r="R39" s="231" t="str">
        <f>'2025'!L5</f>
        <v>Elite Earner</v>
      </c>
      <c r="S39" s="320">
        <f>'2025'!M5</f>
        <v>73</v>
      </c>
      <c r="T39" s="320">
        <f>'2025'!N5</f>
        <v>202</v>
      </c>
      <c r="U39" s="231">
        <f>'2025'!O5</f>
        <v>4.4800000000000004</v>
      </c>
      <c r="V39" s="279">
        <f>'2025'!P5</f>
        <v>1</v>
      </c>
      <c r="W39" s="193">
        <f>'2025'!Q5</f>
        <v>0</v>
      </c>
      <c r="X39" s="194">
        <f>'2025'!R5</f>
        <v>6.2680493567865592E-2</v>
      </c>
      <c r="Y39" s="194">
        <f>'2025'!S5</f>
        <v>0.2968101291936357</v>
      </c>
      <c r="Z39" s="194">
        <f>'2025'!T5</f>
        <v>0.19100706057227795</v>
      </c>
      <c r="AA39" s="194">
        <f>'2025'!U5</f>
        <v>0.24025665399239543</v>
      </c>
      <c r="AB39" s="194">
        <f>'2025'!V5</f>
        <v>0.26853339159301559</v>
      </c>
      <c r="AC39" s="59">
        <f>'2025'!W5</f>
        <v>0.26853339159301559</v>
      </c>
      <c r="AD39" s="42">
        <f>'2025'!X5</f>
        <v>19.87123287671233</v>
      </c>
      <c r="AE39" s="183">
        <f>'2025'!Y5</f>
        <v>2.98</v>
      </c>
      <c r="AF39" s="183">
        <f>'2025'!Z5</f>
        <v>7.1</v>
      </c>
      <c r="AG39" s="183">
        <f>'2025'!AA5</f>
        <v>9</v>
      </c>
      <c r="AH39" s="183">
        <f>'2025'!AB5</f>
        <v>0.83</v>
      </c>
      <c r="AI39" s="183">
        <f>'2025'!AC5</f>
        <v>0</v>
      </c>
      <c r="AJ39" s="288">
        <f>'2025'!AD5</f>
        <v>5.4619188921859539E-2</v>
      </c>
      <c r="AK39" s="288">
        <f>'2025'!AE5</f>
        <v>0.20854599406528188</v>
      </c>
      <c r="AL39" s="185">
        <f>'2025'!AF5</f>
        <v>5.7999999999999996E-2</v>
      </c>
      <c r="AM39" s="212">
        <f>DS39/100</f>
        <v>0.59099999999999997</v>
      </c>
      <c r="AN39" s="185">
        <f>'2025'!AG5</f>
        <v>0.21650000000000003</v>
      </c>
      <c r="AO39" s="185">
        <f>'2025'!AH5</f>
        <v>0.76800000000000002</v>
      </c>
      <c r="AP39" s="183">
        <f>'2025'!AI5</f>
        <v>100.29269674826241</v>
      </c>
      <c r="AQ39" s="186">
        <f>'2025'!AJ5</f>
        <v>99.271044329311607</v>
      </c>
      <c r="AR39" s="48">
        <f>'2025'!AK5</f>
        <v>7</v>
      </c>
      <c r="AS39" s="232">
        <f>'2025'!AL5</f>
        <v>7</v>
      </c>
      <c r="AT39" s="232">
        <f>'2025'!AM5</f>
        <v>6</v>
      </c>
      <c r="AU39" s="232">
        <f>'2025'!AN5</f>
        <v>5</v>
      </c>
      <c r="AV39" s="232">
        <f>'2025'!AO5</f>
        <v>8</v>
      </c>
      <c r="AW39" s="232">
        <f>'2025'!AP5</f>
        <v>6</v>
      </c>
      <c r="AX39" s="232">
        <f>'2025'!AQ5</f>
        <v>10</v>
      </c>
      <c r="AY39" s="233">
        <f>'2025'!AR5</f>
        <v>1</v>
      </c>
      <c r="AZ39" s="60">
        <f>'2025'!AS5</f>
        <v>0</v>
      </c>
      <c r="BA39" s="61">
        <f>'2025'!AT5</f>
        <v>1</v>
      </c>
      <c r="BB39" s="61">
        <f>'2025'!AU5</f>
        <v>0</v>
      </c>
      <c r="BC39" s="61">
        <f>'2025'!AV5</f>
        <v>0</v>
      </c>
      <c r="BD39" s="61">
        <f>'2025'!AW5</f>
        <v>0</v>
      </c>
      <c r="BE39" s="61">
        <f>'2025'!AX5</f>
        <v>1</v>
      </c>
      <c r="BF39" s="62">
        <f>'2025'!AY5</f>
        <v>0</v>
      </c>
      <c r="BG39" s="62">
        <f>'2025'!AZ5</f>
        <v>0</v>
      </c>
      <c r="BH39" s="62">
        <f>'2025'!BA5</f>
        <v>0</v>
      </c>
      <c r="BI39" s="62">
        <f>'2025'!BB5</f>
        <v>0</v>
      </c>
      <c r="BJ39" s="62">
        <f>'2025'!BC5</f>
        <v>0</v>
      </c>
      <c r="BK39" s="62">
        <f>'2025'!BH5</f>
        <v>0</v>
      </c>
      <c r="BL39" s="62">
        <f>'2025'!BI5</f>
        <v>0</v>
      </c>
      <c r="BM39" s="62">
        <f>'2025'!BJ5</f>
        <v>0</v>
      </c>
      <c r="BN39" s="63">
        <f>'2025'!BK5</f>
        <v>0</v>
      </c>
      <c r="BO39" s="60">
        <f>'2025'!BL5</f>
        <v>191</v>
      </c>
      <c r="BP39" s="61">
        <f>'2025'!BM5</f>
        <v>3047.2</v>
      </c>
      <c r="BQ39" s="61">
        <f>'2025'!BN5</f>
        <v>10</v>
      </c>
      <c r="BR39" s="61">
        <f>'2025'!BO5</f>
        <v>9</v>
      </c>
      <c r="BS39" s="61">
        <f>'2025'!BP5</f>
        <v>0</v>
      </c>
      <c r="BT39" s="61">
        <f>'2025'!BQ5</f>
        <v>28</v>
      </c>
      <c r="BU39" s="62">
        <f>'2025'!BR5</f>
        <v>0</v>
      </c>
      <c r="BV39" s="62">
        <f>'2025'!BS5</f>
        <v>0</v>
      </c>
      <c r="BW39" s="62">
        <f>'2025'!BT5</f>
        <v>3.29</v>
      </c>
      <c r="BX39" s="62">
        <f>'2025'!BU5</f>
        <v>12.4</v>
      </c>
      <c r="BY39" s="62">
        <f>'2025'!BV5</f>
        <v>10</v>
      </c>
      <c r="BZ39" s="62">
        <f>'2025'!CA5</f>
        <v>50</v>
      </c>
      <c r="CA39" s="62">
        <f>'2025'!CB5</f>
        <v>0</v>
      </c>
      <c r="CB39" s="62">
        <f>'2025'!CC5</f>
        <v>45.9</v>
      </c>
      <c r="CC39" s="63">
        <f>'2025'!CD5</f>
        <v>54.1</v>
      </c>
      <c r="CD39" s="60">
        <f>'2025'!CE5</f>
        <v>1151</v>
      </c>
      <c r="CE39" s="61">
        <f>'2025'!CF5</f>
        <v>3877.9</v>
      </c>
      <c r="CF39" s="61">
        <f>'2025'!CG5</f>
        <v>106</v>
      </c>
      <c r="CG39" s="61">
        <f>'2025'!CH5</f>
        <v>74</v>
      </c>
      <c r="CH39" s="61">
        <f>'2025'!CI5</f>
        <v>10</v>
      </c>
      <c r="CI39" s="61">
        <f>'2025'!CJ5</f>
        <v>41.6</v>
      </c>
      <c r="CJ39" s="62">
        <f>'2025'!CK5</f>
        <v>0.83</v>
      </c>
      <c r="CK39" s="62">
        <f>'2025'!CL5</f>
        <v>0</v>
      </c>
      <c r="CL39" s="62">
        <f>'2025'!CM5</f>
        <v>2.98</v>
      </c>
      <c r="CM39" s="62">
        <f>'2025'!CN5</f>
        <v>7.1</v>
      </c>
      <c r="CN39" s="62">
        <f>'2025'!CO5</f>
        <v>10.199999999999999</v>
      </c>
      <c r="CO39" s="62">
        <f>'2025'!CT5</f>
        <v>52.9</v>
      </c>
      <c r="CP39" s="62">
        <f>'2025'!CU5</f>
        <v>6.3</v>
      </c>
      <c r="CQ39" s="62">
        <f>'2025'!CV5</f>
        <v>30.7</v>
      </c>
      <c r="CR39" s="63">
        <f>'2025'!CW5</f>
        <v>67.8</v>
      </c>
      <c r="CS39" s="60">
        <f>'2025'!CX5</f>
        <v>514</v>
      </c>
      <c r="CT39" s="61">
        <f>'2025'!CY5</f>
        <v>2691</v>
      </c>
      <c r="CU39" s="61">
        <f>'2025'!CZ5</f>
        <v>60</v>
      </c>
      <c r="CV39" s="61">
        <f>'2025'!DA5</f>
        <v>41</v>
      </c>
      <c r="CW39" s="61">
        <f>'2025'!DB5</f>
        <v>4</v>
      </c>
      <c r="CX39" s="61">
        <f>'2025'!DC5</f>
        <v>20</v>
      </c>
      <c r="CY39" s="62">
        <f>'2025'!DD5</f>
        <v>0.68</v>
      </c>
      <c r="CZ39" s="62">
        <f>'2025'!DE5</f>
        <v>0</v>
      </c>
      <c r="DA39" s="62">
        <f>'2025'!DF5</f>
        <v>2.0099999999999998</v>
      </c>
      <c r="DB39" s="62">
        <f>'2025'!DG5</f>
        <v>6</v>
      </c>
      <c r="DC39" s="62">
        <f>'2025'!DH5</f>
        <v>9</v>
      </c>
      <c r="DD39" s="62">
        <f>'2025'!DM5</f>
        <v>40</v>
      </c>
      <c r="DE39" s="62">
        <f>'2025'!DN5</f>
        <v>4.7</v>
      </c>
      <c r="DF39" s="62">
        <f>'2025'!DO5</f>
        <v>26.8</v>
      </c>
      <c r="DG39" s="63">
        <f>'2025'!DP5</f>
        <v>72.5</v>
      </c>
      <c r="DH39" s="60">
        <f>'2025'!DQ5</f>
        <v>1011</v>
      </c>
      <c r="DI39" s="61">
        <f>'2025'!DR5</f>
        <v>4208</v>
      </c>
      <c r="DJ39" s="61">
        <f>'2025'!DS5</f>
        <v>106</v>
      </c>
      <c r="DK39" s="61">
        <f>'2025'!DT5</f>
        <v>81</v>
      </c>
      <c r="DL39" s="61">
        <f>'2025'!DU5</f>
        <v>10</v>
      </c>
      <c r="DM39" s="61">
        <f>'2025'!DV5</f>
        <v>28.799999999999997</v>
      </c>
      <c r="DN39" s="62">
        <f>'2025'!DW5</f>
        <v>0.83</v>
      </c>
      <c r="DO39" s="62">
        <f>'2025'!DX5</f>
        <v>0</v>
      </c>
      <c r="DP39" s="62">
        <f>'2025'!DY5</f>
        <v>2.5099999999999998</v>
      </c>
      <c r="DQ39" s="62">
        <f>'2025'!DZ5</f>
        <v>5.9</v>
      </c>
      <c r="DR39" s="62">
        <f>'2025'!EA5</f>
        <v>7.9</v>
      </c>
      <c r="DS39" s="62">
        <f>'2025'!EF5</f>
        <v>59.1</v>
      </c>
      <c r="DT39" s="62">
        <f>'2025'!EG5</f>
        <v>5.8</v>
      </c>
      <c r="DU39" s="62">
        <f>'2025'!EH5</f>
        <v>16.5</v>
      </c>
      <c r="DV39" s="63">
        <f>'2025'!EI5</f>
        <v>81.099999999999994</v>
      </c>
    </row>
    <row r="40" spans="1:126" ht="15.75" customHeight="1" x14ac:dyDescent="0.2">
      <c r="A40" s="199">
        <f t="shared" si="0"/>
        <v>38</v>
      </c>
      <c r="B40" s="261">
        <f>'2022'!A9</f>
        <v>7</v>
      </c>
      <c r="C40" s="261">
        <v>2022</v>
      </c>
      <c r="D40" s="234" t="str">
        <f>'2022'!B9</f>
        <v>Jahan Dotson</v>
      </c>
      <c r="E40" s="310" t="str" cm="1">
        <f t="array" ref="E40">_xlfn.IFS(F40&gt;12.5,"Cornerstone",AND(F40&gt;11.995,F40&lt;12.5),"Elite",AND(F40&gt;11,F40&lt;12.995),"Elite Upside",AND(F40&gt;=9.69,F40&lt;10.999),"Upside",AND(F40&gt;8.4,F40&lt;9.999),"Upside Lite",AND(F40&gt;7.25,F40&lt;8.999),"Outlier",AND(F40&gt;=6,F40&lt;7.25),"Outlier Lite",F40&lt;6.999,"Purgatory")</f>
        <v>Upside</v>
      </c>
      <c r="F40" s="313">
        <f>'2022'!C9</f>
        <v>10.9</v>
      </c>
      <c r="G40" s="313">
        <f t="shared" si="1"/>
        <v>88.7</v>
      </c>
      <c r="H40" s="313" t="str" cm="1">
        <f t="array" ref="H40">_xlfn.IFS(E40="Cornerstone","A++",E40="Elite","A+",E40="Elite Upside","A",E40="Upside","B",E40="Upside Lite","C",E40="Outlier","D+",E40="Outlier Lite","D-",E40="Purgatory","F")</f>
        <v>B</v>
      </c>
      <c r="I40" s="314">
        <f t="shared" si="2"/>
        <v>1.2889714773004248</v>
      </c>
      <c r="J40" s="34" t="str">
        <f>'2022'!D9</f>
        <v>Penn State</v>
      </c>
      <c r="K40" s="200">
        <f>'2022'!E9</f>
        <v>2</v>
      </c>
      <c r="L40" s="318">
        <f>'2022'!F9</f>
        <v>36607</v>
      </c>
      <c r="M40" s="231">
        <f>'2022'!G9</f>
        <v>25.534246575342465</v>
      </c>
      <c r="N40" s="231" t="str">
        <f>'2022'!H9</f>
        <v>RS JR</v>
      </c>
      <c r="O40" s="231">
        <f>'2022'!I9</f>
        <v>22.115068493150684</v>
      </c>
      <c r="P40" s="231" t="str">
        <f>'2022'!J9</f>
        <v>Wide</v>
      </c>
      <c r="Q40" s="231" t="str">
        <f>'2022'!K9</f>
        <v>RAT</v>
      </c>
      <c r="R40" s="231" t="str">
        <f>'2022'!L9</f>
        <v>Elite Separator</v>
      </c>
      <c r="S40" s="320">
        <f>'2022'!M9</f>
        <v>71</v>
      </c>
      <c r="T40" s="320">
        <f>'2022'!N9</f>
        <v>183</v>
      </c>
      <c r="U40" s="200">
        <f>'2022'!O9</f>
        <v>4.43</v>
      </c>
      <c r="V40" s="279">
        <f>'2022'!P9</f>
        <v>1</v>
      </c>
      <c r="W40" s="193">
        <f>'2022'!Q9</f>
        <v>0</v>
      </c>
      <c r="X40" s="194">
        <f>'2022'!R9</f>
        <v>7.160493827160494E-2</v>
      </c>
      <c r="Y40" s="194">
        <f>'2022'!S9</f>
        <v>0.16962113312478275</v>
      </c>
      <c r="Z40" s="194">
        <f>'2022'!T9</f>
        <v>0.38368055555555558</v>
      </c>
      <c r="AA40" s="194">
        <f>'2022'!U9</f>
        <v>0.33858493268404466</v>
      </c>
      <c r="AB40" s="194">
        <f>'2022'!V9</f>
        <v>0.36113274411980012</v>
      </c>
      <c r="AC40" s="59">
        <f>'2022'!W9</f>
        <v>0.36113274411980012</v>
      </c>
      <c r="AD40" s="42">
        <f>'2022'!X9</f>
        <v>20.471232876712328</v>
      </c>
      <c r="AE40" s="183">
        <f>'2022'!Y9</f>
        <v>2.63</v>
      </c>
      <c r="AF40" s="183">
        <f>'2022'!Z9</f>
        <v>7.2</v>
      </c>
      <c r="AG40" s="183">
        <f>'2022'!AA9</f>
        <v>12.7</v>
      </c>
      <c r="AH40" s="183">
        <f>'2022'!AB9</f>
        <v>0.9</v>
      </c>
      <c r="AI40" s="183">
        <f>'2022'!AC9</f>
        <v>2.89</v>
      </c>
      <c r="AJ40" s="288">
        <f>'2022'!AD9</f>
        <v>2.598984771573604E-2</v>
      </c>
      <c r="AK40" s="288">
        <f>'2022'!AE9</f>
        <v>0.27072758037225042</v>
      </c>
      <c r="AL40" s="185">
        <f>'2022'!AF9</f>
        <v>2.2000000000000002E-2</v>
      </c>
      <c r="AM40" s="212">
        <f>DS40/100</f>
        <v>0.41700000000000004</v>
      </c>
      <c r="AN40" s="185">
        <f>'2022'!AG9</f>
        <v>0.84499999999999997</v>
      </c>
      <c r="AO40" s="185">
        <f>'2022'!AH9</f>
        <v>0.155</v>
      </c>
      <c r="AP40" s="183">
        <f>'2022'!AI9</f>
        <v>95.031192818159639</v>
      </c>
      <c r="AQ40" s="186">
        <f>'2022'!AJ9</f>
        <v>90.224128328414949</v>
      </c>
      <c r="AR40" s="48">
        <f>'2022'!AK9</f>
        <v>9</v>
      </c>
      <c r="AS40" s="232">
        <f>'2022'!AL9</f>
        <v>6</v>
      </c>
      <c r="AT40" s="232">
        <f>'2022'!AM9</f>
        <v>5</v>
      </c>
      <c r="AU40" s="232">
        <f>'2022'!AN9</f>
        <v>5</v>
      </c>
      <c r="AV40" s="232">
        <f>'2022'!AO9</f>
        <v>9</v>
      </c>
      <c r="AW40" s="232">
        <f>'2022'!AP9</f>
        <v>5</v>
      </c>
      <c r="AX40" s="232">
        <f>'2022'!AQ9</f>
        <v>10</v>
      </c>
      <c r="AY40" s="233">
        <f>'2022'!AR9</f>
        <v>0.5</v>
      </c>
      <c r="AZ40" s="60">
        <f>'2022'!AS9</f>
        <v>0</v>
      </c>
      <c r="BA40" s="61">
        <f>'2022'!AT9</f>
        <v>3772</v>
      </c>
      <c r="BB40" s="61">
        <f>'2022'!AU9</f>
        <v>0</v>
      </c>
      <c r="BC40" s="61">
        <f>'2022'!AV9</f>
        <v>0</v>
      </c>
      <c r="BD40" s="61">
        <f>'2022'!AW9</f>
        <v>0</v>
      </c>
      <c r="BE40" s="61">
        <f>'2022'!AX9</f>
        <v>0</v>
      </c>
      <c r="BF40" s="62">
        <f>'2022'!AY9</f>
        <v>0</v>
      </c>
      <c r="BG40" s="62">
        <f>'2022'!AZ9</f>
        <v>0</v>
      </c>
      <c r="BH40" s="62">
        <f>'2022'!BA9</f>
        <v>0</v>
      </c>
      <c r="BI40" s="62">
        <f>'2022'!BB9</f>
        <v>0</v>
      </c>
      <c r="BJ40" s="62">
        <f>'2022'!BC9</f>
        <v>0</v>
      </c>
      <c r="BK40" s="62">
        <f>'2022'!BH9</f>
        <v>0</v>
      </c>
      <c r="BL40" s="62">
        <f>'2022'!BI9</f>
        <v>0</v>
      </c>
      <c r="BM40" s="62">
        <f>'2022'!BJ9</f>
        <v>0</v>
      </c>
      <c r="BN40" s="63">
        <f>'2022'!BK9</f>
        <v>0</v>
      </c>
      <c r="BO40" s="60">
        <f>'2022'!BL9</f>
        <v>203</v>
      </c>
      <c r="BP40" s="61">
        <f>'2022'!BM9</f>
        <v>2835</v>
      </c>
      <c r="BQ40" s="61">
        <f>'2022'!BN9</f>
        <v>22</v>
      </c>
      <c r="BR40" s="61">
        <f>'2022'!BO9</f>
        <v>13</v>
      </c>
      <c r="BS40" s="61">
        <f>'2022'!BP9</f>
        <v>0</v>
      </c>
      <c r="BT40" s="61">
        <f>'2022'!BQ9</f>
        <v>21</v>
      </c>
      <c r="BU40" s="62">
        <f>'2022'!BR9</f>
        <v>0.83</v>
      </c>
      <c r="BV40" s="62">
        <f>'2022'!BS9</f>
        <v>1</v>
      </c>
      <c r="BW40" s="62">
        <f>'2022'!BT9</f>
        <v>1.9</v>
      </c>
      <c r="BX40" s="62">
        <f>'2022'!BU9</f>
        <v>3.4</v>
      </c>
      <c r="BY40" s="62">
        <f>'2022'!BV9</f>
        <v>13</v>
      </c>
      <c r="BZ40" s="62">
        <f>'2022'!CA9</f>
        <v>50</v>
      </c>
      <c r="CA40" s="62">
        <f>'2022'!CB9</f>
        <v>7.1</v>
      </c>
      <c r="CB40" s="62">
        <f>'2022'!CC9</f>
        <v>71.8</v>
      </c>
      <c r="CC40" s="63">
        <f>'2022'!CD9</f>
        <v>28.2</v>
      </c>
      <c r="CD40" s="60">
        <f>'2022'!CE9</f>
        <v>488</v>
      </c>
      <c r="CE40" s="61">
        <f>'2022'!CF9</f>
        <v>2877</v>
      </c>
      <c r="CF40" s="61">
        <f>'2022'!CG9</f>
        <v>45</v>
      </c>
      <c r="CG40" s="61">
        <f>'2022'!CH9</f>
        <v>27</v>
      </c>
      <c r="CH40" s="61">
        <f>'2022'!CI9</f>
        <v>5</v>
      </c>
      <c r="CI40" s="61">
        <f>'2022'!CJ9</f>
        <v>25</v>
      </c>
      <c r="CJ40" s="62">
        <f>'2022'!CK9</f>
        <v>0.8</v>
      </c>
      <c r="CK40" s="62">
        <f>'2022'!CL9</f>
        <v>1.32</v>
      </c>
      <c r="CL40" s="62">
        <f>'2022'!CM9</f>
        <v>1.27</v>
      </c>
      <c r="CM40" s="62">
        <f>'2022'!CN9</f>
        <v>7.6</v>
      </c>
      <c r="CN40" s="62">
        <f>'2022'!CO9</f>
        <v>14.9</v>
      </c>
      <c r="CO40" s="62">
        <f>'2022'!CT9</f>
        <v>50</v>
      </c>
      <c r="CP40" s="62">
        <f>'2022'!CU9</f>
        <v>12.9</v>
      </c>
      <c r="CQ40" s="62">
        <f>'2022'!CV9</f>
        <v>87.8</v>
      </c>
      <c r="CR40" s="63">
        <f>'2022'!CW9</f>
        <v>12.2</v>
      </c>
      <c r="CS40" s="60">
        <f>'2022'!CX9</f>
        <v>884</v>
      </c>
      <c r="CT40" s="61">
        <f>'2022'!CY9</f>
        <v>2304</v>
      </c>
      <c r="CU40" s="61">
        <f>'2022'!CZ9</f>
        <v>84</v>
      </c>
      <c r="CV40" s="61">
        <f>'2022'!DA9</f>
        <v>52</v>
      </c>
      <c r="CW40" s="61">
        <f>'2022'!DB9</f>
        <v>8</v>
      </c>
      <c r="CX40" s="61">
        <f>'2022'!DC9</f>
        <v>17</v>
      </c>
      <c r="CY40" s="62">
        <f>'2022'!DD9</f>
        <v>0.9</v>
      </c>
      <c r="CZ40" s="62">
        <f>'2022'!DE9</f>
        <v>2.89</v>
      </c>
      <c r="DA40" s="62">
        <f>'2022'!DF9</f>
        <v>2.63</v>
      </c>
      <c r="DB40" s="62">
        <f>'2022'!DG9</f>
        <v>7.2</v>
      </c>
      <c r="DC40" s="62">
        <f>'2022'!DH9</f>
        <v>12.7</v>
      </c>
      <c r="DD40" s="62">
        <f>'2022'!DM9</f>
        <v>43.8</v>
      </c>
      <c r="DE40" s="62">
        <f>'2022'!DN9</f>
        <v>5.5</v>
      </c>
      <c r="DF40" s="62">
        <f>'2022'!DO9</f>
        <v>92.7</v>
      </c>
      <c r="DG40" s="63">
        <f>'2022'!DP9</f>
        <v>7.3</v>
      </c>
      <c r="DH40" s="60">
        <f>'2022'!DQ9</f>
        <v>1182</v>
      </c>
      <c r="DI40" s="61">
        <f>'2022'!DR9</f>
        <v>3491</v>
      </c>
      <c r="DJ40" s="61">
        <f>'2022'!DS9</f>
        <v>137</v>
      </c>
      <c r="DK40" s="61">
        <f>'2022'!DT9</f>
        <v>91</v>
      </c>
      <c r="DL40" s="61">
        <f>'2022'!DU9</f>
        <v>12</v>
      </c>
      <c r="DM40" s="61">
        <f>'2022'!DV9</f>
        <v>25</v>
      </c>
      <c r="DN40" s="62">
        <f>'2022'!DW9</f>
        <v>0.7</v>
      </c>
      <c r="DO40" s="62">
        <f>'2022'!DX9</f>
        <v>2.62</v>
      </c>
      <c r="DP40" s="62">
        <f>'2022'!DY9</f>
        <v>2.56</v>
      </c>
      <c r="DQ40" s="62">
        <f>'2022'!DZ9</f>
        <v>5.3</v>
      </c>
      <c r="DR40" s="62">
        <f>'2022'!EA9</f>
        <v>11.3</v>
      </c>
      <c r="DS40" s="62">
        <f>'2022'!EF9</f>
        <v>41.7</v>
      </c>
      <c r="DT40" s="62">
        <f>'2022'!EG9</f>
        <v>2.2000000000000002</v>
      </c>
      <c r="DU40" s="62">
        <f>'2022'!EH9</f>
        <v>76.3</v>
      </c>
      <c r="DV40" s="63">
        <f>'2022'!EI9</f>
        <v>23.7</v>
      </c>
    </row>
    <row r="41" spans="1:126" ht="15.75" customHeight="1" x14ac:dyDescent="0.2">
      <c r="A41" s="199">
        <f t="shared" si="0"/>
        <v>39</v>
      </c>
      <c r="B41" s="261">
        <f>'2016'!A4</f>
        <v>2</v>
      </c>
      <c r="C41" s="261">
        <v>2016</v>
      </c>
      <c r="D41" s="234" t="str">
        <f>'2016'!B4</f>
        <v>Corey Coleman</v>
      </c>
      <c r="E41" s="310" t="str" cm="1">
        <f t="array" ref="E41">_xlfn.IFS(F41&gt;12.5,"Cornerstone",AND(F41&gt;11.995,F41&lt;12.5),"Elite",AND(F41&gt;11,F41&lt;12.995),"Elite Upside",AND(F41&gt;=9.69,F41&lt;10.999),"Upside",AND(F41&gt;8.4,F41&lt;9.999),"Upside Lite",AND(F41&gt;7.25,F41&lt;8.999),"Outlier",AND(F41&gt;=6,F41&lt;7.25),"Outlier Lite",F41&lt;6.999,"Purgatory")</f>
        <v>Upside</v>
      </c>
      <c r="F41" s="313">
        <f>'2016'!C4</f>
        <v>10.879999999999999</v>
      </c>
      <c r="G41" s="313">
        <f t="shared" si="1"/>
        <v>88.4</v>
      </c>
      <c r="H41" s="313" t="str" cm="1">
        <f t="array" ref="H41">_xlfn.IFS(E41="Cornerstone","A++",E41="Elite","A+",E41="Elite Upside","A",E41="Upside","B",E41="Upside Lite","C",E41="Outlier","D+",E41="Outlier Lite","D-",E41="Purgatory","F")</f>
        <v>B</v>
      </c>
      <c r="I41" s="314">
        <f t="shared" si="2"/>
        <v>1.278137339223163</v>
      </c>
      <c r="J41" s="34" t="str">
        <f>'2016'!D4</f>
        <v>Baylor</v>
      </c>
      <c r="K41" s="200">
        <f>'2016'!E4</f>
        <v>3</v>
      </c>
      <c r="L41" s="318">
        <f>'2016'!F4</f>
        <v>34521</v>
      </c>
      <c r="M41" s="231">
        <f>'2016'!G4</f>
        <v>31.24931506849315</v>
      </c>
      <c r="N41" s="231" t="str">
        <f>'2016'!H4</f>
        <v>JR</v>
      </c>
      <c r="O41" s="231">
        <f>'2016'!I4</f>
        <v>21.824657534246576</v>
      </c>
      <c r="P41" s="231" t="str">
        <f>'2016'!J4</f>
        <v>Hybrid</v>
      </c>
      <c r="Q41" s="231" t="str">
        <f>'2016'!K4</f>
        <v>RAT</v>
      </c>
      <c r="R41" s="231" t="str">
        <f>'2016'!L4</f>
        <v>N/A</v>
      </c>
      <c r="S41" s="320">
        <f>'2016'!M4</f>
        <v>71</v>
      </c>
      <c r="T41" s="320">
        <f>'2016'!N4</f>
        <v>194</v>
      </c>
      <c r="U41" s="231">
        <f>'2016'!O4</f>
        <v>4.4000000000000004</v>
      </c>
      <c r="V41" s="279">
        <f>'2016'!P4</f>
        <v>1</v>
      </c>
      <c r="W41" s="193">
        <f>'2016'!Q4</f>
        <v>0</v>
      </c>
      <c r="X41" s="194">
        <f>'2016'!R4</f>
        <v>0</v>
      </c>
      <c r="Y41" s="194">
        <f>'2016'!S4</f>
        <v>0.12229648194560473</v>
      </c>
      <c r="Z41" s="194">
        <f>'2016'!T4</f>
        <v>0.30582126264006559</v>
      </c>
      <c r="AA41" s="194">
        <f>'2016'!U4</f>
        <v>0.39291882556131263</v>
      </c>
      <c r="AB41" s="194">
        <f>'2016'!V4</f>
        <v>0.39291882556131263</v>
      </c>
      <c r="AC41" s="59">
        <f>'2016'!W4</f>
        <v>0.37327288428324701</v>
      </c>
      <c r="AD41" s="42">
        <f>'2016'!X4</f>
        <v>20.169863013698631</v>
      </c>
      <c r="AE41" s="183">
        <f>'2016'!Y4</f>
        <v>3.99</v>
      </c>
      <c r="AF41" s="183">
        <f>'2016'!Z4</f>
        <v>8.6999999999999993</v>
      </c>
      <c r="AG41" s="183">
        <f>'2016'!AA4</f>
        <v>14.5</v>
      </c>
      <c r="AH41" s="183">
        <f>'2016'!AB4</f>
        <v>0</v>
      </c>
      <c r="AI41" s="183">
        <f>'2016'!AC4</f>
        <v>0</v>
      </c>
      <c r="AJ41" s="288" t="str">
        <f>'2016'!AD4</f>
        <v>N/A</v>
      </c>
      <c r="AK41" s="288" t="str">
        <f>'2016'!AE4</f>
        <v>N/A</v>
      </c>
      <c r="AL41" s="185">
        <f>'2016'!AF4</f>
        <v>0.11900000000000001</v>
      </c>
      <c r="AM41" s="212">
        <f>DS41/100</f>
        <v>0</v>
      </c>
      <c r="AN41" s="185">
        <f>'2016'!AG4</f>
        <v>0.65250000000000008</v>
      </c>
      <c r="AO41" s="185">
        <f>'2016'!AH4</f>
        <v>0.32950000000000002</v>
      </c>
      <c r="AP41" s="183">
        <f>'2016'!AI4</f>
        <v>103.5192268287685</v>
      </c>
      <c r="AQ41" s="186">
        <f>'2016'!AJ4</f>
        <v>98.282803034250918</v>
      </c>
      <c r="AR41" s="48">
        <f>'2016'!AK4</f>
        <v>10</v>
      </c>
      <c r="AS41" s="232">
        <f>'2016'!AL4</f>
        <v>6</v>
      </c>
      <c r="AT41" s="232">
        <f>'2016'!AM4</f>
        <v>7</v>
      </c>
      <c r="AU41" s="232">
        <f>'2016'!AN4</f>
        <v>6</v>
      </c>
      <c r="AV41" s="232">
        <f>'2016'!AO4</f>
        <v>9</v>
      </c>
      <c r="AW41" s="232">
        <f>'2016'!AP4</f>
        <v>6</v>
      </c>
      <c r="AX41" s="232">
        <f>'2016'!AQ4</f>
        <v>10</v>
      </c>
      <c r="AY41" s="233">
        <f>'2016'!AR4</f>
        <v>0</v>
      </c>
      <c r="AZ41" s="60">
        <f>'2016'!AS4</f>
        <v>0</v>
      </c>
      <c r="BA41" s="61">
        <f>'2016'!AT4</f>
        <v>1</v>
      </c>
      <c r="BB41" s="61">
        <f>'2016'!AU4</f>
        <v>0</v>
      </c>
      <c r="BC41" s="61">
        <f>'2016'!AV4</f>
        <v>0</v>
      </c>
      <c r="BD41" s="61">
        <f>'2016'!AW4</f>
        <v>0</v>
      </c>
      <c r="BE41" s="61">
        <f>'2016'!AX4</f>
        <v>0</v>
      </c>
      <c r="BF41" s="62">
        <f>'2016'!AY4</f>
        <v>0</v>
      </c>
      <c r="BG41" s="62">
        <f>'2016'!AZ4</f>
        <v>0</v>
      </c>
      <c r="BH41" s="62">
        <f>'2016'!BA4</f>
        <v>0</v>
      </c>
      <c r="BI41" s="62">
        <f>'2016'!BB4</f>
        <v>0</v>
      </c>
      <c r="BJ41" s="62">
        <f>'2016'!BC4</f>
        <v>0</v>
      </c>
      <c r="BK41" s="62">
        <f>'2016'!BD4</f>
        <v>0</v>
      </c>
      <c r="BL41" s="62">
        <f>'2016'!BE4</f>
        <v>0</v>
      </c>
      <c r="BM41" s="62">
        <f>'2016'!BF4</f>
        <v>0</v>
      </c>
      <c r="BN41" s="63">
        <f>'2016'!BG4</f>
        <v>0</v>
      </c>
      <c r="BO41" s="60">
        <f>'2016'!BH4</f>
        <v>0</v>
      </c>
      <c r="BP41" s="61">
        <f>'2016'!BI4</f>
        <v>1</v>
      </c>
      <c r="BQ41" s="61">
        <f>'2016'!BJ4</f>
        <v>0</v>
      </c>
      <c r="BR41" s="61">
        <f>'2016'!BK4</f>
        <v>0</v>
      </c>
      <c r="BS41" s="61">
        <f>'2016'!BL4</f>
        <v>0</v>
      </c>
      <c r="BT41" s="61">
        <f>'2016'!BM4</f>
        <v>0</v>
      </c>
      <c r="BU41" s="62">
        <f>'2016'!BN4</f>
        <v>0</v>
      </c>
      <c r="BV41" s="62">
        <f>'2016'!BO4</f>
        <v>0</v>
      </c>
      <c r="BW41" s="62">
        <f>'2016'!BP4</f>
        <v>0</v>
      </c>
      <c r="BX41" s="62">
        <f>'2016'!BQ4</f>
        <v>0</v>
      </c>
      <c r="BY41" s="62">
        <f>'2016'!BR4</f>
        <v>0</v>
      </c>
      <c r="BZ41" s="62">
        <f>'2016'!BS4</f>
        <v>0</v>
      </c>
      <c r="CA41" s="62">
        <f>'2016'!BT4</f>
        <v>0</v>
      </c>
      <c r="CB41" s="62">
        <f>'2016'!BU4</f>
        <v>0</v>
      </c>
      <c r="CC41" s="63">
        <f>'2016'!BV4</f>
        <v>0</v>
      </c>
      <c r="CD41" s="60">
        <f>'2016'!BW4</f>
        <v>527</v>
      </c>
      <c r="CE41" s="61">
        <f>'2016'!BX4</f>
        <v>4309.2000000000007</v>
      </c>
      <c r="CF41" s="61">
        <f>'2016'!BY4</f>
        <v>0</v>
      </c>
      <c r="CG41" s="61">
        <f>'2016'!BZ4</f>
        <v>35</v>
      </c>
      <c r="CH41" s="61">
        <f>'2016'!CA4</f>
        <v>2</v>
      </c>
      <c r="CI41" s="61">
        <f>'2016'!CB4</f>
        <v>0</v>
      </c>
      <c r="CJ41" s="62">
        <f>'2016'!CC4</f>
        <v>0</v>
      </c>
      <c r="CK41" s="62">
        <f>'2016'!CD4</f>
        <v>0</v>
      </c>
      <c r="CL41" s="62">
        <f>'2016'!CE4</f>
        <v>3.26</v>
      </c>
      <c r="CM41" s="62">
        <f>'2016'!CF4</f>
        <v>8.6999999999999993</v>
      </c>
      <c r="CN41" s="62">
        <f>'2016'!CG4</f>
        <v>3.8</v>
      </c>
      <c r="CO41" s="62">
        <f>'2016'!CH4</f>
        <v>0</v>
      </c>
      <c r="CP41" s="62">
        <f>'2016'!CI4</f>
        <v>0</v>
      </c>
      <c r="CQ41" s="62">
        <f>'2016'!CJ4</f>
        <v>46.4</v>
      </c>
      <c r="CR41" s="63">
        <f>'2016'!CK4</f>
        <v>53.6</v>
      </c>
      <c r="CS41" s="60">
        <f>'2016'!CL4</f>
        <v>1119</v>
      </c>
      <c r="CT41" s="61">
        <f>'2016'!CM4</f>
        <v>3659</v>
      </c>
      <c r="CU41" s="61">
        <f>'2016'!CN4</f>
        <v>91</v>
      </c>
      <c r="CV41" s="61">
        <f>'2016'!CO4</f>
        <v>64</v>
      </c>
      <c r="CW41" s="61">
        <f>'2016'!CP4</f>
        <v>11</v>
      </c>
      <c r="CX41" s="61">
        <f>'2016'!CQ4</f>
        <v>0</v>
      </c>
      <c r="CY41" s="62">
        <f>'2016'!CR4</f>
        <v>0</v>
      </c>
      <c r="CZ41" s="62">
        <f>'2016'!CS4</f>
        <v>0</v>
      </c>
      <c r="DA41" s="62">
        <f>'2016'!CT4</f>
        <v>3.59</v>
      </c>
      <c r="DB41" s="62">
        <f>'2016'!CU4</f>
        <v>6.6</v>
      </c>
      <c r="DC41" s="62">
        <f>'2016'!CV4</f>
        <v>12.7</v>
      </c>
      <c r="DD41" s="62">
        <f>'2016'!CW4</f>
        <v>0</v>
      </c>
      <c r="DE41" s="62">
        <f>'2016'!CX4</f>
        <v>9.9</v>
      </c>
      <c r="DF41" s="62">
        <f>'2016'!CY4</f>
        <v>58.6</v>
      </c>
      <c r="DG41" s="63">
        <f>'2016'!CZ4</f>
        <v>39.200000000000003</v>
      </c>
      <c r="DH41" s="60">
        <f>'2016'!DA4</f>
        <v>1365</v>
      </c>
      <c r="DI41" s="61">
        <f>'2016'!DB4</f>
        <v>3474</v>
      </c>
      <c r="DJ41" s="61">
        <f>'2016'!DC4</f>
        <v>116</v>
      </c>
      <c r="DK41" s="61">
        <f>'2016'!DD4</f>
        <v>74</v>
      </c>
      <c r="DL41" s="61">
        <f>'2016'!DE4</f>
        <v>20</v>
      </c>
      <c r="DM41" s="61">
        <f>'2016'!DF4</f>
        <v>0</v>
      </c>
      <c r="DN41" s="62">
        <f>'2016'!DG4</f>
        <v>0</v>
      </c>
      <c r="DO41" s="62">
        <f>'2016'!DH4</f>
        <v>0</v>
      </c>
      <c r="DP41" s="62">
        <f>'2016'!DI4</f>
        <v>3.99</v>
      </c>
      <c r="DQ41" s="62">
        <f>'2016'!DJ4</f>
        <v>7.7</v>
      </c>
      <c r="DR41" s="62">
        <f>'2016'!DK4</f>
        <v>14.5</v>
      </c>
      <c r="DS41" s="62">
        <f>'2016'!DL4</f>
        <v>0</v>
      </c>
      <c r="DT41" s="62">
        <f>'2016'!DM4</f>
        <v>11.9</v>
      </c>
      <c r="DU41" s="62">
        <f>'2016'!DN4</f>
        <v>71.900000000000006</v>
      </c>
      <c r="DV41" s="63">
        <f>'2016'!DO4</f>
        <v>26.7</v>
      </c>
    </row>
    <row r="42" spans="1:126" ht="15.75" customHeight="1" x14ac:dyDescent="0.2">
      <c r="A42" s="199">
        <f t="shared" si="0"/>
        <v>40</v>
      </c>
      <c r="B42" s="261">
        <f>'2023'!A5</f>
        <v>3</v>
      </c>
      <c r="C42" s="261">
        <v>2023</v>
      </c>
      <c r="D42" s="234" t="str">
        <f>'2023'!B5</f>
        <v>Quentin Johnston</v>
      </c>
      <c r="E42" s="310" t="str" cm="1">
        <f t="array" ref="E42">_xlfn.IFS(F42&gt;12.5,"Cornerstone",AND(F42&gt;11.995,F42&lt;12.5),"Elite",AND(F42&gt;11,F42&lt;12.995),"Elite Upside",AND(F42&gt;=9.69,F42&lt;10.999),"Upside",AND(F42&gt;8.4,F42&lt;9.999),"Upside Lite",AND(F42&gt;7.25,F42&lt;8.999),"Outlier",AND(F42&gt;=6,F42&lt;7.25),"Outlier Lite",F42&lt;6.999,"Purgatory")</f>
        <v>Upside</v>
      </c>
      <c r="F42" s="313">
        <f>'2023'!C5</f>
        <v>10.874285714285715</v>
      </c>
      <c r="G42" s="313">
        <f t="shared" si="1"/>
        <v>88.2</v>
      </c>
      <c r="H42" s="313" t="str" cm="1">
        <f t="array" ref="H42">_xlfn.IFS(E42="Cornerstone","A++",E42="Elite","A+",E42="Elite Upside","A",E42="Upside","B",E42="Upside Lite","C",E42="Outlier","D+",E42="Outlier Lite","D-",E42="Purgatory","F")</f>
        <v>B</v>
      </c>
      <c r="I42" s="314">
        <f t="shared" si="2"/>
        <v>1.2750418712010896</v>
      </c>
      <c r="J42" s="34" t="str">
        <f>'2023'!D5</f>
        <v>TCU</v>
      </c>
      <c r="K42" s="200">
        <f>'2023'!E5</f>
        <v>3</v>
      </c>
      <c r="L42" s="318">
        <f>'2023'!F5</f>
        <v>37140</v>
      </c>
      <c r="M42" s="231">
        <f>'2023'!G5</f>
        <v>24.073972602739726</v>
      </c>
      <c r="N42" s="231" t="str">
        <f>'2023'!H5</f>
        <v>JR</v>
      </c>
      <c r="O42" s="231">
        <f>'2023'!I5</f>
        <v>21.652054794520549</v>
      </c>
      <c r="P42" s="231" t="str">
        <f>'2023'!J5</f>
        <v>Wide</v>
      </c>
      <c r="Q42" s="231" t="str">
        <f>'2023'!K5</f>
        <v>SLOB</v>
      </c>
      <c r="R42" s="231" t="str">
        <f>'2023'!L5</f>
        <v>Elite Earner</v>
      </c>
      <c r="S42" s="200">
        <f>'2023'!M5</f>
        <v>75</v>
      </c>
      <c r="T42" s="200">
        <f>'2023'!N5</f>
        <v>208</v>
      </c>
      <c r="U42" s="200">
        <f>'2023'!O5</f>
        <v>4.51</v>
      </c>
      <c r="V42" s="319">
        <f>'2023'!P5</f>
        <v>1</v>
      </c>
      <c r="W42" s="193">
        <f>'2023'!Q5</f>
        <v>0</v>
      </c>
      <c r="X42" s="194">
        <f>'2023'!R5</f>
        <v>0</v>
      </c>
      <c r="Y42" s="194">
        <f>'2023'!S5</f>
        <v>0.24808965868568517</v>
      </c>
      <c r="Z42" s="194">
        <f>'2023'!T5</f>
        <v>0.2205063995548136</v>
      </c>
      <c r="AA42" s="194">
        <f>'2023'!U5</f>
        <v>0.30121160890391657</v>
      </c>
      <c r="AB42" s="194">
        <f>'2023'!V5</f>
        <v>0.30121160890391657</v>
      </c>
      <c r="AC42" s="59">
        <f>'2023'!W5</f>
        <v>0.28615102845872076</v>
      </c>
      <c r="AD42" s="42">
        <f>'2023'!X5</f>
        <v>19.010958904109589</v>
      </c>
      <c r="AE42" s="183">
        <f>'2023'!Y5</f>
        <v>3.05</v>
      </c>
      <c r="AF42" s="183">
        <f>'2023'!Z5</f>
        <v>8.9</v>
      </c>
      <c r="AG42" s="183">
        <f>'2023'!AA5</f>
        <v>12.9</v>
      </c>
      <c r="AH42" s="183">
        <f>'2023'!AB5</f>
        <v>1.45</v>
      </c>
      <c r="AI42" s="183">
        <f>'2023'!AC5</f>
        <v>2.67</v>
      </c>
      <c r="AJ42" s="288">
        <f>'2023'!AD5</f>
        <v>6.5622076707202992E-2</v>
      </c>
      <c r="AK42" s="288">
        <f>'2023'!AE5</f>
        <v>0.2111318989710009</v>
      </c>
      <c r="AL42" s="185">
        <f>'2023'!AF5</f>
        <v>0.11800000000000001</v>
      </c>
      <c r="AM42" s="212">
        <f>DD42/100</f>
        <v>0.36799999999999999</v>
      </c>
      <c r="AN42" s="185">
        <f>'2023'!AG5</f>
        <v>0.87850000000000006</v>
      </c>
      <c r="AO42" s="185">
        <f>'2023'!AH5</f>
        <v>0.1215</v>
      </c>
      <c r="AP42" s="183">
        <f>'2023'!AI5</f>
        <v>100.55117804792035</v>
      </c>
      <c r="AQ42" s="186">
        <f>'2023'!AJ5</f>
        <v>103.64492690084604</v>
      </c>
      <c r="AR42" s="48">
        <f>'2023'!AK5</f>
        <v>7</v>
      </c>
      <c r="AS42" s="232">
        <f>'2023'!AL5</f>
        <v>8</v>
      </c>
      <c r="AT42" s="232">
        <f>'2023'!AM5</f>
        <v>6</v>
      </c>
      <c r="AU42" s="232">
        <f>'2023'!AN5</f>
        <v>6</v>
      </c>
      <c r="AV42" s="232">
        <f>'2023'!AO5</f>
        <v>7</v>
      </c>
      <c r="AW42" s="232">
        <f>'2023'!AP5</f>
        <v>7</v>
      </c>
      <c r="AX42" s="232">
        <f>'2023'!AQ5</f>
        <v>10</v>
      </c>
      <c r="AY42" s="233">
        <f>'2023'!AR5</f>
        <v>0.25</v>
      </c>
      <c r="AZ42" s="60">
        <f>'2023'!AS5</f>
        <v>0</v>
      </c>
      <c r="BA42" s="61">
        <f>'2023'!AT5</f>
        <v>2740.4</v>
      </c>
      <c r="BB42" s="61">
        <f>'2023'!AU5</f>
        <v>0</v>
      </c>
      <c r="BC42" s="61">
        <f>'2023'!AV5</f>
        <v>0</v>
      </c>
      <c r="BD42" s="61">
        <f>'2023'!AW5</f>
        <v>0</v>
      </c>
      <c r="BE42" s="61">
        <f>'2023'!AX5</f>
        <v>0</v>
      </c>
      <c r="BF42" s="62">
        <f>'2023'!AY5</f>
        <v>0</v>
      </c>
      <c r="BG42" s="62">
        <f>'2023'!AZ5</f>
        <v>0</v>
      </c>
      <c r="BH42" s="62">
        <f>'2023'!BA5</f>
        <v>0</v>
      </c>
      <c r="BI42" s="62">
        <f>'2023'!BA5</f>
        <v>0</v>
      </c>
      <c r="BJ42" s="62">
        <f>'2023'!BC5</f>
        <v>0</v>
      </c>
      <c r="BK42" s="62">
        <f>'2023'!BH5</f>
        <v>0</v>
      </c>
      <c r="BL42" s="62">
        <f>'2023'!BI5</f>
        <v>0</v>
      </c>
      <c r="BM42" s="62">
        <f>'2023'!BJ5</f>
        <v>0</v>
      </c>
      <c r="BN42" s="63">
        <f>'2023'!BK5</f>
        <v>0</v>
      </c>
      <c r="BO42" s="60">
        <f>'2023'!BL5</f>
        <v>0</v>
      </c>
      <c r="BP42" s="61">
        <f>'2023'!BM5</f>
        <v>2444.3999999999996</v>
      </c>
      <c r="BQ42" s="61">
        <f>'2023'!BN5</f>
        <v>0</v>
      </c>
      <c r="BR42" s="61">
        <f>'2023'!BO5</f>
        <v>0</v>
      </c>
      <c r="BS42" s="61">
        <f>'2023'!BP5</f>
        <v>0</v>
      </c>
      <c r="BT42" s="61">
        <f>'2023'!BQ5</f>
        <v>0</v>
      </c>
      <c r="BU42" s="62">
        <f>'2023'!BR5</f>
        <v>0</v>
      </c>
      <c r="BV42" s="62">
        <f>'2023'!BS5</f>
        <v>0</v>
      </c>
      <c r="BW42" s="62">
        <f>'2023'!BT5</f>
        <v>0</v>
      </c>
      <c r="BX42" s="62">
        <f>'2023'!BU5</f>
        <v>0</v>
      </c>
      <c r="BY42" s="62">
        <f>'2023'!BV5</f>
        <v>0</v>
      </c>
      <c r="BZ42" s="62">
        <f>'2023'!CA5</f>
        <v>0</v>
      </c>
      <c r="CA42" s="62">
        <f>'2023'!CB5</f>
        <v>0</v>
      </c>
      <c r="CB42" s="62">
        <f>'2023'!CC5</f>
        <v>0</v>
      </c>
      <c r="CC42" s="63">
        <f>'2023'!CD5</f>
        <v>0</v>
      </c>
      <c r="CD42" s="60">
        <f>'2023'!CE5</f>
        <v>487</v>
      </c>
      <c r="CE42" s="61">
        <f>'2023'!CF5</f>
        <v>1963</v>
      </c>
      <c r="CF42" s="61">
        <f>'2023'!CG5</f>
        <v>41</v>
      </c>
      <c r="CG42" s="61">
        <f>'2023'!CH5</f>
        <v>22</v>
      </c>
      <c r="CH42" s="61">
        <f>'2023'!CI5</f>
        <v>2</v>
      </c>
      <c r="CI42" s="61">
        <f>'2023'!CJ5</f>
        <v>11</v>
      </c>
      <c r="CJ42" s="62">
        <f>'2023'!CK5</f>
        <v>0.9</v>
      </c>
      <c r="CK42" s="62">
        <f>'2023'!CL5</f>
        <v>2.2200000000000002</v>
      </c>
      <c r="CL42" s="62">
        <f>'2023'!CM5</f>
        <v>2.2799999999999998</v>
      </c>
      <c r="CM42" s="62">
        <f>'2023'!CN5</f>
        <v>8.9</v>
      </c>
      <c r="CN42" s="62">
        <f>'2023'!CO5</f>
        <v>17.5</v>
      </c>
      <c r="CO42" s="62">
        <f>'2023'!CT5</f>
        <v>58.3</v>
      </c>
      <c r="CP42" s="62">
        <f>'2023'!CU5</f>
        <v>12</v>
      </c>
      <c r="CQ42" s="62">
        <f>'2023'!CV5</f>
        <v>93.6</v>
      </c>
      <c r="CR42" s="63">
        <f>'2023'!CW5</f>
        <v>6</v>
      </c>
      <c r="CS42" s="60">
        <f>'2023'!CX5</f>
        <v>634</v>
      </c>
      <c r="CT42" s="61">
        <f>'2023'!CY5</f>
        <v>2875.2</v>
      </c>
      <c r="CU42" s="61">
        <f>'2023'!CZ5</f>
        <v>61</v>
      </c>
      <c r="CV42" s="61">
        <f>'2023'!DA5</f>
        <v>33</v>
      </c>
      <c r="CW42" s="61">
        <f>'2023'!DB5</f>
        <v>6</v>
      </c>
      <c r="CX42" s="61">
        <f>'2023'!DC5</f>
        <v>19</v>
      </c>
      <c r="CY42" s="62">
        <f>'2023'!DD5</f>
        <v>1.45</v>
      </c>
      <c r="CZ42" s="62">
        <f>'2023'!DE5</f>
        <v>2.66</v>
      </c>
      <c r="DA42" s="62">
        <f>'2023'!DF5</f>
        <v>2.6</v>
      </c>
      <c r="DB42" s="62">
        <f>'2023'!DG5</f>
        <v>6.3</v>
      </c>
      <c r="DC42" s="62">
        <f>'2023'!DH5</f>
        <v>18.7</v>
      </c>
      <c r="DD42" s="62">
        <f>'2023'!DM5</f>
        <v>36.799999999999997</v>
      </c>
      <c r="DE42" s="62">
        <f>'2023'!DN5</f>
        <v>5.7</v>
      </c>
      <c r="DF42" s="62">
        <f>'2023'!DO5</f>
        <v>91.3</v>
      </c>
      <c r="DG42" s="63">
        <f>'2023'!DP5</f>
        <v>8.6999999999999993</v>
      </c>
      <c r="DH42" s="60">
        <f>'2023'!DQ5</f>
        <v>1069</v>
      </c>
      <c r="DI42" s="61">
        <f>'2023'!DR5</f>
        <v>3549</v>
      </c>
      <c r="DJ42" s="61">
        <f>'2023'!DS5</f>
        <v>97</v>
      </c>
      <c r="DK42" s="61">
        <f>'2023'!DT5</f>
        <v>60</v>
      </c>
      <c r="DL42" s="61">
        <f>'2023'!DU5</f>
        <v>6</v>
      </c>
      <c r="DM42" s="61">
        <f>'2023'!DV5</f>
        <v>33</v>
      </c>
      <c r="DN42" s="62">
        <f>'2023'!DW5</f>
        <v>0.72</v>
      </c>
      <c r="DO42" s="62">
        <f>'2023'!DX5</f>
        <v>2.67</v>
      </c>
      <c r="DP42" s="62">
        <f>'2023'!DY5</f>
        <v>3.05</v>
      </c>
      <c r="DQ42" s="62">
        <f>'2023'!DZ5</f>
        <v>8.9</v>
      </c>
      <c r="DR42" s="62">
        <f>'2023'!EA5</f>
        <v>12.9</v>
      </c>
      <c r="DS42" s="62">
        <f>'2023'!EF5</f>
        <v>34.799999999999997</v>
      </c>
      <c r="DT42" s="62">
        <f>'2023'!EG5</f>
        <v>11.8</v>
      </c>
      <c r="DU42" s="62">
        <f>'2023'!EH5</f>
        <v>84.4</v>
      </c>
      <c r="DV42" s="63">
        <f>'2023'!EI5</f>
        <v>15.6</v>
      </c>
    </row>
    <row r="43" spans="1:126" ht="15.75" customHeight="1" x14ac:dyDescent="0.2">
      <c r="A43" s="199">
        <f t="shared" si="0"/>
        <v>41</v>
      </c>
      <c r="B43" s="261">
        <f>'2025'!A6</f>
        <v>4</v>
      </c>
      <c r="C43" s="261">
        <v>2025</v>
      </c>
      <c r="D43" s="234" t="str">
        <f>'2025'!B6</f>
        <v>Luther Burden III</v>
      </c>
      <c r="E43" s="310" t="str" cm="1">
        <f t="array" ref="E43">_xlfn.IFS(F43&gt;12.5,"Cornerstone",AND(F43&gt;11.995,F43&lt;12.5),"Elite",AND(F43&gt;11,F43&lt;12.995),"Elite Upside",AND(F43&gt;=9.69,F43&lt;10.999),"Upside",AND(F43&gt;8.4,F43&lt;9.999),"Upside Lite",AND(F43&gt;7.25,F43&lt;8.999),"Outlier",AND(F43&gt;=6,F43&lt;7.25),"Outlier Lite",F43&lt;6.999,"Purgatory")</f>
        <v>Upside</v>
      </c>
      <c r="F43" s="313">
        <f>'2025'!C6</f>
        <v>10.867142857142856</v>
      </c>
      <c r="G43" s="313">
        <f t="shared" si="1"/>
        <v>87.9</v>
      </c>
      <c r="H43" s="313" t="str" cm="1">
        <f t="array" ref="H43">_xlfn.IFS(E43="Cornerstone","A++",E43="Elite","A+",E43="Elite Upside","A",E43="Upside","B",E43="Upside Lite","C",E43="Outlier","D+",E43="Outlier Lite","D-",E43="Purgatory","F")</f>
        <v>B</v>
      </c>
      <c r="I43" s="314">
        <f t="shared" si="2"/>
        <v>1.2711725361734949</v>
      </c>
      <c r="J43" s="34" t="str">
        <f>'2025'!D6</f>
        <v>Missouri</v>
      </c>
      <c r="K43" s="200">
        <f>'2025'!E6</f>
        <v>1</v>
      </c>
      <c r="L43" s="318">
        <f>'2025'!F6</f>
        <v>37967</v>
      </c>
      <c r="M43" s="231">
        <f>'2025'!G6</f>
        <v>21.80821917808219</v>
      </c>
      <c r="N43" s="231" t="str">
        <f>'2025'!H6</f>
        <v>JR</v>
      </c>
      <c r="O43" s="231">
        <f>'2025'!I6</f>
        <v>21.389041095890413</v>
      </c>
      <c r="P43" s="231" t="str">
        <f>'2025'!J6</f>
        <v>Slot</v>
      </c>
      <c r="Q43" s="231" t="str">
        <f>'2025'!K6</f>
        <v>BALL HOG</v>
      </c>
      <c r="R43" s="231" t="str">
        <f>'2025'!L6</f>
        <v>Elite Separator</v>
      </c>
      <c r="S43" s="320">
        <f>'2025'!M6</f>
        <v>72</v>
      </c>
      <c r="T43" s="320">
        <f>'2025'!N6</f>
        <v>206</v>
      </c>
      <c r="U43" s="231">
        <f>'2025'!O6</f>
        <v>4.41</v>
      </c>
      <c r="V43" s="279">
        <f>'2025'!P6</f>
        <v>2</v>
      </c>
      <c r="W43" s="193">
        <f>'2025'!Q6</f>
        <v>0</v>
      </c>
      <c r="X43" s="194">
        <f>'2025'!R6</f>
        <v>0</v>
      </c>
      <c r="Y43" s="194">
        <f>'2025'!S6</f>
        <v>0.14299572449969461</v>
      </c>
      <c r="Z43" s="194">
        <f>'2025'!T6</f>
        <v>0.35455585207777351</v>
      </c>
      <c r="AA43" s="194">
        <f>'2025'!U6</f>
        <v>0.25025914408411076</v>
      </c>
      <c r="AB43" s="194">
        <f>'2025'!V6</f>
        <v>0.30240749808094214</v>
      </c>
      <c r="AC43" s="59">
        <f>'2025'!W6</f>
        <v>0.30240749808094214</v>
      </c>
      <c r="AD43" s="42">
        <f>'2025'!X6</f>
        <v>19.723287671232878</v>
      </c>
      <c r="AE43" s="183">
        <f>'2025'!Y6</f>
        <v>3.29</v>
      </c>
      <c r="AF43" s="183">
        <f>'2025'!Z6</f>
        <v>8.4</v>
      </c>
      <c r="AG43" s="183">
        <f>'2025'!AA6</f>
        <v>9</v>
      </c>
      <c r="AH43" s="183">
        <f>'2025'!AB6</f>
        <v>0.99</v>
      </c>
      <c r="AI43" s="183">
        <f>'2025'!AC6</f>
        <v>0</v>
      </c>
      <c r="AJ43" s="288">
        <f>'2025'!AD6</f>
        <v>3.7751479289940826E-2</v>
      </c>
      <c r="AK43" s="288">
        <f>'2025'!AE6</f>
        <v>0.23680473372781063</v>
      </c>
      <c r="AL43" s="185">
        <f>'2025'!AF6</f>
        <v>4.7E-2</v>
      </c>
      <c r="AM43" s="212">
        <f>DS43/100</f>
        <v>0.54500000000000004</v>
      </c>
      <c r="AN43" s="185">
        <f>'2025'!AG6</f>
        <v>0.13</v>
      </c>
      <c r="AO43" s="185">
        <f>'2025'!AH6</f>
        <v>0.83499999999999996</v>
      </c>
      <c r="AP43" s="183">
        <f>'2025'!AI6</f>
        <v>108.92883482649184</v>
      </c>
      <c r="AQ43" s="186">
        <f>'2025'!AJ6</f>
        <v>105.61135001493385</v>
      </c>
      <c r="AR43" s="48">
        <f>'2025'!AK6</f>
        <v>8</v>
      </c>
      <c r="AS43" s="232">
        <f>'2025'!AL6</f>
        <v>7</v>
      </c>
      <c r="AT43" s="232">
        <f>'2025'!AM6</f>
        <v>6</v>
      </c>
      <c r="AU43" s="232">
        <f>'2025'!AN6</f>
        <v>6</v>
      </c>
      <c r="AV43" s="232">
        <f>'2025'!AO6</f>
        <v>9</v>
      </c>
      <c r="AW43" s="232">
        <f>'2025'!AP6</f>
        <v>7</v>
      </c>
      <c r="AX43" s="232">
        <f>'2025'!AQ6</f>
        <v>8</v>
      </c>
      <c r="AY43" s="233">
        <f>'2025'!AR6</f>
        <v>0.25</v>
      </c>
      <c r="AZ43" s="60">
        <f>'2025'!AS6</f>
        <v>0</v>
      </c>
      <c r="BA43" s="61">
        <f>'2025'!AT6</f>
        <v>1</v>
      </c>
      <c r="BB43" s="61">
        <f>'2025'!AU6</f>
        <v>0</v>
      </c>
      <c r="BC43" s="61">
        <f>'2025'!AV6</f>
        <v>0</v>
      </c>
      <c r="BD43" s="61">
        <f>'2025'!AW6</f>
        <v>0</v>
      </c>
      <c r="BE43" s="61">
        <f>'2025'!AX6</f>
        <v>1</v>
      </c>
      <c r="BF43" s="62">
        <f>'2025'!AY6</f>
        <v>0</v>
      </c>
      <c r="BG43" s="62">
        <f>'2025'!AZ6</f>
        <v>0</v>
      </c>
      <c r="BH43" s="62">
        <f>'2025'!BA6</f>
        <v>0</v>
      </c>
      <c r="BI43" s="62">
        <f>'2025'!BB6</f>
        <v>0</v>
      </c>
      <c r="BJ43" s="62">
        <f>'2025'!BC6</f>
        <v>0</v>
      </c>
      <c r="BK43" s="62">
        <f>'2025'!BH6</f>
        <v>0</v>
      </c>
      <c r="BL43" s="62">
        <f>'2025'!BI6</f>
        <v>0</v>
      </c>
      <c r="BM43" s="62">
        <f>'2025'!BJ6</f>
        <v>0</v>
      </c>
      <c r="BN43" s="63">
        <f>'2025'!BK6</f>
        <v>0</v>
      </c>
      <c r="BO43" s="60">
        <f>'2025'!BL6</f>
        <v>0</v>
      </c>
      <c r="BP43" s="61">
        <f>'2025'!BM6</f>
        <v>1</v>
      </c>
      <c r="BQ43" s="61">
        <f>'2025'!BN6</f>
        <v>0</v>
      </c>
      <c r="BR43" s="61">
        <f>'2025'!BO6</f>
        <v>0</v>
      </c>
      <c r="BS43" s="61">
        <f>'2025'!BP6</f>
        <v>0</v>
      </c>
      <c r="BT43" s="61">
        <f>'2025'!BQ6</f>
        <v>1</v>
      </c>
      <c r="BU43" s="62">
        <f>'2025'!BR6</f>
        <v>0</v>
      </c>
      <c r="BV43" s="62">
        <f>'2025'!BS6</f>
        <v>0</v>
      </c>
      <c r="BW43" s="62">
        <f>'2025'!BT6</f>
        <v>0</v>
      </c>
      <c r="BX43" s="62">
        <f>'2025'!BU6</f>
        <v>0</v>
      </c>
      <c r="BY43" s="62">
        <f>'2025'!BV6</f>
        <v>0</v>
      </c>
      <c r="BZ43" s="62">
        <f>'2025'!CA6</f>
        <v>0</v>
      </c>
      <c r="CA43" s="62">
        <f>'2025'!CB6</f>
        <v>0</v>
      </c>
      <c r="CB43" s="62">
        <f>'2025'!CC6</f>
        <v>0</v>
      </c>
      <c r="CC43" s="63">
        <f>'2025'!CD6</f>
        <v>0</v>
      </c>
      <c r="CD43" s="60">
        <f>'2025'!CE6</f>
        <v>398</v>
      </c>
      <c r="CE43" s="61">
        <f>'2025'!CF6</f>
        <v>2783.2999999999997</v>
      </c>
      <c r="CF43" s="61">
        <f>'2025'!CG6</f>
        <v>75</v>
      </c>
      <c r="CG43" s="61">
        <f>'2025'!CH6</f>
        <v>46</v>
      </c>
      <c r="CH43" s="61">
        <f>'2025'!CI6</f>
        <v>6</v>
      </c>
      <c r="CI43" s="61">
        <f>'2025'!CJ6</f>
        <v>14.3</v>
      </c>
      <c r="CJ43" s="62">
        <f>'2025'!CK6</f>
        <v>0.42</v>
      </c>
      <c r="CK43" s="62">
        <f>'2025'!CL6</f>
        <v>0</v>
      </c>
      <c r="CL43" s="62">
        <f>'2025'!CM6</f>
        <v>1.22</v>
      </c>
      <c r="CM43" s="62">
        <f>'2025'!CN6</f>
        <v>6.6</v>
      </c>
      <c r="CN43" s="62">
        <f>'2025'!CO6</f>
        <v>9.6999999999999993</v>
      </c>
      <c r="CO43" s="62">
        <f>'2025'!CT6</f>
        <v>25</v>
      </c>
      <c r="CP43" s="62">
        <f>'2025'!CU6</f>
        <v>13.2</v>
      </c>
      <c r="CQ43" s="62">
        <f>'2025'!CV6</f>
        <v>85</v>
      </c>
      <c r="CR43" s="63">
        <f>'2025'!CW6</f>
        <v>12.9</v>
      </c>
      <c r="CS43" s="60">
        <f>'2025'!CX6</f>
        <v>1209</v>
      </c>
      <c r="CT43" s="61">
        <f>'2025'!CY6</f>
        <v>3409.9</v>
      </c>
      <c r="CU43" s="61">
        <f>'2025'!CZ6</f>
        <v>120</v>
      </c>
      <c r="CV43" s="61">
        <f>'2025'!DA6</f>
        <v>86</v>
      </c>
      <c r="CW43" s="61">
        <f>'2025'!DB6</f>
        <v>9</v>
      </c>
      <c r="CX43" s="61">
        <f>'2025'!DC6</f>
        <v>24.439999999999998</v>
      </c>
      <c r="CY43" s="62">
        <f>'2025'!DD6</f>
        <v>0.99</v>
      </c>
      <c r="CZ43" s="62">
        <f>'2025'!DE6</f>
        <v>0</v>
      </c>
      <c r="DA43" s="62">
        <f>'2025'!DF6</f>
        <v>3.29</v>
      </c>
      <c r="DB43" s="62">
        <f>'2025'!DG6</f>
        <v>8.4</v>
      </c>
      <c r="DC43" s="62">
        <f>'2025'!DH6</f>
        <v>8.6999999999999993</v>
      </c>
      <c r="DD43" s="62">
        <f>'2025'!DM6</f>
        <v>56.5</v>
      </c>
      <c r="DE43" s="62">
        <f>'2025'!DN6</f>
        <v>4.4000000000000004</v>
      </c>
      <c r="DF43" s="62">
        <f>'2025'!DO6</f>
        <v>14.2</v>
      </c>
      <c r="DG43" s="63">
        <f>'2025'!DP6</f>
        <v>81.7</v>
      </c>
      <c r="DH43" s="60">
        <f>'2025'!DQ6</f>
        <v>676</v>
      </c>
      <c r="DI43" s="61">
        <f>'2025'!DR6</f>
        <v>2701.2</v>
      </c>
      <c r="DJ43" s="61">
        <f>'2025'!DS6</f>
        <v>80</v>
      </c>
      <c r="DK43" s="61">
        <f>'2025'!DT6</f>
        <v>61</v>
      </c>
      <c r="DL43" s="61">
        <f>'2025'!DU6</f>
        <v>6</v>
      </c>
      <c r="DM43" s="61">
        <f>'2025'!DV6</f>
        <v>12</v>
      </c>
      <c r="DN43" s="62">
        <f>'2025'!DW6</f>
        <v>0.88</v>
      </c>
      <c r="DO43" s="62">
        <f>'2025'!DX6</f>
        <v>0</v>
      </c>
      <c r="DP43" s="62">
        <f>'2025'!DY6</f>
        <v>2.3199999999999998</v>
      </c>
      <c r="DQ43" s="62">
        <f>'2025'!DZ6</f>
        <v>6.1</v>
      </c>
      <c r="DR43" s="62">
        <f>'2025'!EA6</f>
        <v>9</v>
      </c>
      <c r="DS43" s="62">
        <f>'2025'!EF6</f>
        <v>54.5</v>
      </c>
      <c r="DT43" s="62">
        <f>'2025'!EG6</f>
        <v>4.7</v>
      </c>
      <c r="DU43" s="62">
        <f>'2025'!EH6</f>
        <v>11.8</v>
      </c>
      <c r="DV43" s="63">
        <f>'2025'!EI6</f>
        <v>85.3</v>
      </c>
    </row>
    <row r="44" spans="1:126" ht="15.75" customHeight="1" x14ac:dyDescent="0.2">
      <c r="A44" s="199">
        <f t="shared" si="0"/>
        <v>42</v>
      </c>
      <c r="B44" s="261">
        <f>'2015'!A6</f>
        <v>4</v>
      </c>
      <c r="C44" s="261">
        <v>2015</v>
      </c>
      <c r="D44" s="234" t="str">
        <f>'2015'!B6</f>
        <v>Breshad Perriman</v>
      </c>
      <c r="E44" s="310" t="str" cm="1">
        <f t="array" ref="E44">_xlfn.IFS(F44&gt;12.5,"Cornerstone",AND(F44&gt;11.995,F44&lt;12.5),"Elite",AND(F44&gt;11,F44&lt;12.995),"Elite Upside",AND(F44&gt;=9.69,F44&lt;10.999),"Upside",AND(F44&gt;8.4,F44&lt;9.999),"Upside Lite",AND(F44&gt;7.25,F44&lt;8.999),"Outlier",AND(F44&gt;=6,F44&lt;7.25),"Outlier Lite",F44&lt;6.999,"Purgatory")</f>
        <v>Upside</v>
      </c>
      <c r="F44" s="313">
        <f>'2015'!C6</f>
        <v>10.828571428571431</v>
      </c>
      <c r="G44" s="313">
        <f t="shared" si="1"/>
        <v>87.6</v>
      </c>
      <c r="H44" s="313" t="str" cm="1">
        <f t="array" ref="H44">_xlfn.IFS(E44="Cornerstone","A++",E44="Elite","A+",E44="Elite Upside","A",E44="Upside","B",E44="Upside Lite","C",E44="Outlier","D+",E44="Outlier Lite","D-",E44="Purgatory","F")</f>
        <v>B</v>
      </c>
      <c r="I44" s="314">
        <f t="shared" si="2"/>
        <v>1.2502781270244938</v>
      </c>
      <c r="J44" s="34" t="str">
        <f>'2015'!D6</f>
        <v>UCF</v>
      </c>
      <c r="K44" s="200">
        <f>'2015'!E6</f>
        <v>6</v>
      </c>
      <c r="L44" s="318">
        <f>'2015'!F6</f>
        <v>34222</v>
      </c>
      <c r="M44" s="231">
        <f>'2015'!G6</f>
        <v>32.06849315068493</v>
      </c>
      <c r="N44" s="231" t="str">
        <f>'2015'!H6</f>
        <v>JR</v>
      </c>
      <c r="O44" s="231">
        <f>'2015'!I6</f>
        <v>21.641095890410959</v>
      </c>
      <c r="P44" s="231" t="str">
        <f>'2015'!J6</f>
        <v>Wide</v>
      </c>
      <c r="Q44" s="231" t="str">
        <f>'2015'!K6</f>
        <v>DEEP</v>
      </c>
      <c r="R44" s="231" t="str">
        <f>'2015'!L6</f>
        <v>N/A</v>
      </c>
      <c r="S44" s="320">
        <f>'2015'!M6</f>
        <v>74</v>
      </c>
      <c r="T44" s="320">
        <f>'2015'!N6</f>
        <v>212</v>
      </c>
      <c r="U44" s="231">
        <f>'2015'!O6</f>
        <v>4.3</v>
      </c>
      <c r="V44" s="279">
        <f>'2015'!P6</f>
        <v>1</v>
      </c>
      <c r="W44" s="193">
        <f>'2015'!Q6</f>
        <v>0</v>
      </c>
      <c r="X44" s="194">
        <f>'2015'!R6</f>
        <v>0</v>
      </c>
      <c r="Y44" s="194">
        <f>'2015'!S6</f>
        <v>0.12286257124762508</v>
      </c>
      <c r="Z44" s="194">
        <f>'2015'!T6</f>
        <v>0.23999763257575757</v>
      </c>
      <c r="AA44" s="194">
        <f>'2015'!U6</f>
        <v>0.34128800261523373</v>
      </c>
      <c r="AB44" s="194">
        <f>'2015'!V6</f>
        <v>0.34128800261523373</v>
      </c>
      <c r="AC44" s="59">
        <f>'2015'!W6</f>
        <v>0.29009480222294864</v>
      </c>
      <c r="AD44" s="42">
        <f>'2015'!X6</f>
        <v>19.986301369863014</v>
      </c>
      <c r="AE44" s="183">
        <f>'2015'!Y6</f>
        <v>2.52</v>
      </c>
      <c r="AF44" s="183">
        <f>'2015'!Z6</f>
        <v>5.0999999999999996</v>
      </c>
      <c r="AG44" s="183">
        <f>'2015'!AA6</f>
        <v>17.7</v>
      </c>
      <c r="AH44" s="183">
        <f>'2015'!AB6</f>
        <v>0</v>
      </c>
      <c r="AI44" s="183">
        <f>'2015'!AC6</f>
        <v>0</v>
      </c>
      <c r="AJ44" s="288" t="str">
        <f>'2015'!AD6</f>
        <v>N/A</v>
      </c>
      <c r="AK44" s="288" t="str">
        <f>'2015'!AE6</f>
        <v>N/A</v>
      </c>
      <c r="AL44" s="185">
        <f>'2015'!AF6</f>
        <v>0.13800000000000001</v>
      </c>
      <c r="AM44" s="212">
        <f>DS44</f>
        <v>0</v>
      </c>
      <c r="AN44" s="185">
        <f>'2015'!AG6</f>
        <v>0.94099999999999995</v>
      </c>
      <c r="AO44" s="185">
        <f>'2015'!AH6</f>
        <v>5.9000000000000004E-2</v>
      </c>
      <c r="AP44" s="183">
        <f>'2015'!AI6</f>
        <v>124.02008774421209</v>
      </c>
      <c r="AQ44" s="186">
        <f>'2015'!AJ6</f>
        <v>125.28774863943781</v>
      </c>
      <c r="AR44" s="48">
        <f>'2015'!AK6</f>
        <v>7</v>
      </c>
      <c r="AS44" s="232">
        <f>'2015'!AL6</f>
        <v>6</v>
      </c>
      <c r="AT44" s="232">
        <f>'2015'!AM6</f>
        <v>5</v>
      </c>
      <c r="AU44" s="232">
        <f>'2015'!AN6</f>
        <v>3</v>
      </c>
      <c r="AV44" s="232">
        <f>'2015'!AO6</f>
        <v>10</v>
      </c>
      <c r="AW44" s="232">
        <f>'2015'!AP6</f>
        <v>10</v>
      </c>
      <c r="AX44" s="232">
        <f>'2015'!AQ6</f>
        <v>10</v>
      </c>
      <c r="AY44" s="233">
        <f>'2015'!AR6</f>
        <v>0</v>
      </c>
      <c r="AZ44" s="60">
        <f>'2015'!AS6</f>
        <v>0</v>
      </c>
      <c r="BA44" s="61">
        <f>'2015'!AT6</f>
        <v>1</v>
      </c>
      <c r="BB44" s="61">
        <f>'2015'!AU6</f>
        <v>0</v>
      </c>
      <c r="BC44" s="61">
        <f>'2015'!AV6</f>
        <v>0</v>
      </c>
      <c r="BD44" s="61">
        <f>'2015'!AW6</f>
        <v>0</v>
      </c>
      <c r="BE44" s="61">
        <f>'2015'!AX6</f>
        <v>0</v>
      </c>
      <c r="BF44" s="62">
        <f>'2015'!AY6</f>
        <v>0</v>
      </c>
      <c r="BG44" s="62">
        <f>'2015'!AZ6</f>
        <v>0</v>
      </c>
      <c r="BH44" s="62">
        <f>'2015'!BA6</f>
        <v>0</v>
      </c>
      <c r="BI44" s="62">
        <f>'2015'!BB6</f>
        <v>0</v>
      </c>
      <c r="BJ44" s="62">
        <f>'2015'!BC6</f>
        <v>0</v>
      </c>
      <c r="BK44" s="62">
        <f>'2015'!BD6</f>
        <v>0</v>
      </c>
      <c r="BL44" s="62">
        <f>'2015'!BE6</f>
        <v>0</v>
      </c>
      <c r="BM44" s="62">
        <f>'2015'!BF6</f>
        <v>0</v>
      </c>
      <c r="BN44" s="63">
        <f>'2015'!BG6</f>
        <v>0</v>
      </c>
      <c r="BO44" s="60">
        <f>'2015'!BH6</f>
        <v>0</v>
      </c>
      <c r="BP44" s="61">
        <f>'2015'!BI6</f>
        <v>1</v>
      </c>
      <c r="BQ44" s="61">
        <f>'2015'!BJ6</f>
        <v>0</v>
      </c>
      <c r="BR44" s="61">
        <f>'2015'!BK6</f>
        <v>0</v>
      </c>
      <c r="BS44" s="61">
        <f>'2015'!BL6</f>
        <v>0</v>
      </c>
      <c r="BT44" s="61">
        <f>'2015'!BM6</f>
        <v>0</v>
      </c>
      <c r="BU44" s="62">
        <f>'2015'!BN6</f>
        <v>0</v>
      </c>
      <c r="BV44" s="62">
        <f>'2015'!BO6</f>
        <v>0</v>
      </c>
      <c r="BW44" s="62">
        <f>'2015'!BP6</f>
        <v>0</v>
      </c>
      <c r="BX44" s="62">
        <f>'2015'!BQ6</f>
        <v>0</v>
      </c>
      <c r="BY44" s="62">
        <f>'2015'!BR6</f>
        <v>0</v>
      </c>
      <c r="BZ44" s="62">
        <f>'2015'!BS6</f>
        <v>0</v>
      </c>
      <c r="CA44" s="62">
        <f>'2015'!BT6</f>
        <v>0</v>
      </c>
      <c r="CB44" s="62">
        <f>'2015'!BU6</f>
        <v>0</v>
      </c>
      <c r="CC44" s="63">
        <f>'2015'!BV6</f>
        <v>0</v>
      </c>
      <c r="CD44" s="60">
        <f>'2015'!BW6</f>
        <v>388</v>
      </c>
      <c r="CE44" s="61">
        <f>'2015'!BX6</f>
        <v>3158</v>
      </c>
      <c r="CF44" s="61">
        <f>'2015'!BY6</f>
        <v>0</v>
      </c>
      <c r="CG44" s="61">
        <f>'2015'!BZ6</f>
        <v>0</v>
      </c>
      <c r="CH44" s="61">
        <f>'2015'!CA6</f>
        <v>0</v>
      </c>
      <c r="CI44" s="61">
        <f>'2015'!CB6</f>
        <v>0</v>
      </c>
      <c r="CJ44" s="62">
        <f>'2015'!CC6</f>
        <v>0</v>
      </c>
      <c r="CK44" s="62">
        <f>'2015'!CD6</f>
        <v>0</v>
      </c>
      <c r="CL44" s="62">
        <f>'2015'!CE6</f>
        <v>0</v>
      </c>
      <c r="CM44" s="62">
        <f>'2015'!CF6</f>
        <v>0</v>
      </c>
      <c r="CN44" s="62">
        <f>'2015'!CG6</f>
        <v>0</v>
      </c>
      <c r="CO44" s="62">
        <f>'2015'!CH6</f>
        <v>0</v>
      </c>
      <c r="CP44" s="62">
        <f>'2015'!CI6</f>
        <v>0</v>
      </c>
      <c r="CQ44" s="62">
        <f>'2015'!CJ6</f>
        <v>0</v>
      </c>
      <c r="CR44" s="63">
        <f>'2015'!CK6</f>
        <v>0</v>
      </c>
      <c r="CS44" s="60">
        <f>'2015'!CL6</f>
        <v>811</v>
      </c>
      <c r="CT44" s="61">
        <f>'2015'!CM6</f>
        <v>3379.2000000000003</v>
      </c>
      <c r="CU44" s="61">
        <f>'2015'!CN6</f>
        <v>0</v>
      </c>
      <c r="CV44" s="61">
        <f>'2015'!CO6</f>
        <v>0</v>
      </c>
      <c r="CW44" s="61">
        <f>'2015'!CP6</f>
        <v>0</v>
      </c>
      <c r="CX44" s="61">
        <f>'2015'!CQ6</f>
        <v>0</v>
      </c>
      <c r="CY44" s="62">
        <f>'2015'!CR6</f>
        <v>0</v>
      </c>
      <c r="CZ44" s="62">
        <f>'2015'!CS6</f>
        <v>0</v>
      </c>
      <c r="DA44" s="62">
        <f>'2015'!CT6</f>
        <v>0</v>
      </c>
      <c r="DB44" s="62">
        <f>'2015'!CU6</f>
        <v>0</v>
      </c>
      <c r="DC44" s="62">
        <f>'2015'!CV6</f>
        <v>0</v>
      </c>
      <c r="DD44" s="62">
        <f>'2015'!CW6</f>
        <v>0</v>
      </c>
      <c r="DE44" s="62">
        <f>'2015'!CX6</f>
        <v>0</v>
      </c>
      <c r="DF44" s="62">
        <f>'2015'!CY6</f>
        <v>0</v>
      </c>
      <c r="DG44" s="63">
        <f>'2015'!CZ6</f>
        <v>0</v>
      </c>
      <c r="DH44" s="60">
        <f>'2015'!DA6</f>
        <v>1044</v>
      </c>
      <c r="DI44" s="61">
        <f>'2015'!DB6</f>
        <v>3059</v>
      </c>
      <c r="DJ44" s="61">
        <f>'2015'!DC6</f>
        <v>97</v>
      </c>
      <c r="DK44" s="61">
        <f>'2015'!DD6</f>
        <v>50</v>
      </c>
      <c r="DL44" s="61">
        <f>'2015'!DE6</f>
        <v>9</v>
      </c>
      <c r="DM44" s="61">
        <f>'2015'!DF6</f>
        <v>0</v>
      </c>
      <c r="DN44" s="62">
        <f>'2015'!DG6</f>
        <v>0</v>
      </c>
      <c r="DO44" s="62">
        <f>'2015'!DH6</f>
        <v>0</v>
      </c>
      <c r="DP44" s="62">
        <f>'2015'!DI6</f>
        <v>2.52</v>
      </c>
      <c r="DQ44" s="62">
        <f>'2015'!DJ6</f>
        <v>5.0999999999999996</v>
      </c>
      <c r="DR44" s="62">
        <f>'2015'!DK6</f>
        <v>17.7</v>
      </c>
      <c r="DS44" s="62">
        <f>'2015'!DL6</f>
        <v>0</v>
      </c>
      <c r="DT44" s="62">
        <f>'2015'!DM6</f>
        <v>13.8</v>
      </c>
      <c r="DU44" s="62">
        <f>'2015'!DN6</f>
        <v>94.1</v>
      </c>
      <c r="DV44" s="63">
        <f>'2015'!DO6</f>
        <v>5.9</v>
      </c>
    </row>
    <row r="45" spans="1:126" ht="15.75" customHeight="1" x14ac:dyDescent="0.2">
      <c r="A45" s="199">
        <f t="shared" si="0"/>
        <v>43</v>
      </c>
      <c r="B45" s="261">
        <f>'2021'!A7</f>
        <v>5</v>
      </c>
      <c r="C45" s="261">
        <v>2021</v>
      </c>
      <c r="D45" s="234" t="str">
        <f>'2021'!B7</f>
        <v>Elijah Moore</v>
      </c>
      <c r="E45" s="310" t="str" cm="1">
        <f t="array" ref="E45">_xlfn.IFS(F45&gt;12.5,"Cornerstone",AND(F45&gt;11.995,F45&lt;12.5),"Elite",AND(F45&gt;11,F45&lt;12.995),"Elite Upside",AND(F45&gt;=9.69,F45&lt;10.999),"Upside",AND(F45&gt;8.4,F45&lt;9.999),"Upside Lite",AND(F45&gt;7.25,F45&lt;8.999),"Outlier",AND(F45&gt;=6,F45&lt;7.25),"Outlier Lite",F45&lt;6.999,"Purgatory")</f>
        <v>Upside</v>
      </c>
      <c r="F45" s="313">
        <f>'2021'!C7</f>
        <v>10.828571428571427</v>
      </c>
      <c r="G45" s="313">
        <f t="shared" si="1"/>
        <v>87.3</v>
      </c>
      <c r="H45" s="313" t="str" cm="1">
        <f t="array" ref="H45">_xlfn.IFS(E45="Cornerstone","A++",E45="Elite","A+",E45="Elite Upside","A",E45="Upside","B",E45="Upside Lite","C",E45="Outlier","D+",E45="Outlier Lite","D-",E45="Purgatory","F")</f>
        <v>B</v>
      </c>
      <c r="I45" s="314">
        <f t="shared" si="2"/>
        <v>1.2502781270244918</v>
      </c>
      <c r="J45" s="34" t="str">
        <f>'2021'!D7</f>
        <v>Ole Miss</v>
      </c>
      <c r="K45" s="200">
        <f>'2021'!E7</f>
        <v>1</v>
      </c>
      <c r="L45" s="318">
        <f>'2021'!F7</f>
        <v>36612</v>
      </c>
      <c r="M45" s="231">
        <f>'2021'!G7</f>
        <v>25.520547945205479</v>
      </c>
      <c r="N45" s="231" t="str">
        <f>'2021'!H7</f>
        <v>JR</v>
      </c>
      <c r="O45" s="231">
        <f>'2021'!I7</f>
        <v>21.104109589041094</v>
      </c>
      <c r="P45" s="231" t="str">
        <f>'2021'!J7</f>
        <v>Slot</v>
      </c>
      <c r="Q45" s="231" t="str">
        <f>'2021'!K7</f>
        <v>RAT</v>
      </c>
      <c r="R45" s="231" t="str">
        <f>'2021'!L7</f>
        <v>Elite Earner</v>
      </c>
      <c r="S45" s="320">
        <f>'2021'!M7</f>
        <v>69.5</v>
      </c>
      <c r="T45" s="320">
        <f>'2021'!N7</f>
        <v>179</v>
      </c>
      <c r="U45" s="200">
        <f>'2021'!O7</f>
        <v>4.3499999999999996</v>
      </c>
      <c r="V45" s="279">
        <f>'2021'!P7</f>
        <v>2</v>
      </c>
      <c r="W45" s="193">
        <f>'2021'!Q7</f>
        <v>0</v>
      </c>
      <c r="X45" s="194">
        <f>'2021'!R7</f>
        <v>0</v>
      </c>
      <c r="Y45" s="194">
        <f>'2021'!S7</f>
        <v>9.5742121722395962E-2</v>
      </c>
      <c r="Z45" s="194">
        <f>'2021'!T7</f>
        <v>0.36512027491408933</v>
      </c>
      <c r="AA45" s="194">
        <f>'2021'!U7</f>
        <v>0.34589736155407363</v>
      </c>
      <c r="AB45" s="194">
        <f>'2021'!V7</f>
        <v>0.35550881823408148</v>
      </c>
      <c r="AC45" s="59">
        <f>'2021'!W7</f>
        <v>0.35550881823408148</v>
      </c>
      <c r="AD45" s="42">
        <f>'2021'!X7</f>
        <v>19.44109589041096</v>
      </c>
      <c r="AE45" s="183">
        <f>'2021'!Y7</f>
        <v>3.85</v>
      </c>
      <c r="AF45" s="183">
        <f>'2021'!Z7</f>
        <v>5.9</v>
      </c>
      <c r="AG45" s="183">
        <f>'2021'!AA7</f>
        <v>11</v>
      </c>
      <c r="AH45" s="183">
        <f>'2021'!AB7</f>
        <v>0.72</v>
      </c>
      <c r="AI45" s="183">
        <f>'2021'!AC7</f>
        <v>4.54</v>
      </c>
      <c r="AJ45" s="288">
        <f>'2021'!AD7</f>
        <v>4.8407376362112321E-2</v>
      </c>
      <c r="AK45" s="288">
        <f>'2021'!AE7</f>
        <v>0.27753562447611063</v>
      </c>
      <c r="AL45" s="185">
        <f>'2021'!AF7</f>
        <v>2.3E-2</v>
      </c>
      <c r="AM45" s="212">
        <f t="shared" ref="AM45:AM55" si="4">DS45/100</f>
        <v>0.73299999999999998</v>
      </c>
      <c r="AN45" s="185">
        <f>'2021'!AG7</f>
        <v>8.7999999999999995E-2</v>
      </c>
      <c r="AO45" s="185">
        <f>'2021'!AH7</f>
        <v>0.88949999999999996</v>
      </c>
      <c r="AP45" s="183">
        <f>'2021'!AI7</f>
        <v>99.982962051456326</v>
      </c>
      <c r="AQ45" s="186">
        <f>'2021'!AJ7</f>
        <v>91.93316186157854</v>
      </c>
      <c r="AR45" s="48">
        <f>'2021'!AK7</f>
        <v>9</v>
      </c>
      <c r="AS45" s="232">
        <f>'2021'!AL7</f>
        <v>7</v>
      </c>
      <c r="AT45" s="232">
        <f>'2021'!AM7</f>
        <v>7</v>
      </c>
      <c r="AU45" s="232">
        <f>'2021'!AN7</f>
        <v>4</v>
      </c>
      <c r="AV45" s="232">
        <f>'2021'!AO7</f>
        <v>9</v>
      </c>
      <c r="AW45" s="232">
        <f>'2021'!AP7</f>
        <v>5</v>
      </c>
      <c r="AX45" s="232">
        <f>'2021'!AQ7</f>
        <v>8</v>
      </c>
      <c r="AY45" s="233">
        <f>'2021'!AR7</f>
        <v>1</v>
      </c>
      <c r="AZ45" s="60">
        <f>'2021'!AS7</f>
        <v>0</v>
      </c>
      <c r="BA45" s="61">
        <f>'2021'!AT7</f>
        <v>3779</v>
      </c>
      <c r="BB45" s="61">
        <f>'2021'!AU7</f>
        <v>0</v>
      </c>
      <c r="BC45" s="61">
        <f>'2021'!AV7</f>
        <v>0</v>
      </c>
      <c r="BD45" s="61">
        <f>'2021'!AW7</f>
        <v>0</v>
      </c>
      <c r="BE45" s="61">
        <f>'2021'!AX7</f>
        <v>0</v>
      </c>
      <c r="BF45" s="62">
        <f>'2021'!AY7</f>
        <v>0</v>
      </c>
      <c r="BG45" s="62">
        <f>'2021'!AZ7</f>
        <v>0</v>
      </c>
      <c r="BH45" s="62">
        <f>'2021'!BA7</f>
        <v>0</v>
      </c>
      <c r="BI45" s="62">
        <f>'2021'!BB7</f>
        <v>0</v>
      </c>
      <c r="BJ45" s="62">
        <f>'2021'!BC7</f>
        <v>0</v>
      </c>
      <c r="BK45" s="62">
        <f>'2021'!BD7</f>
        <v>0</v>
      </c>
      <c r="BL45" s="62">
        <f>'2021'!BE7</f>
        <v>0</v>
      </c>
      <c r="BM45" s="62">
        <f>'2021'!BF7</f>
        <v>0</v>
      </c>
      <c r="BN45" s="63">
        <f>'2021'!BG7</f>
        <v>0</v>
      </c>
      <c r="BO45" s="60">
        <f>'2021'!BH7</f>
        <v>0</v>
      </c>
      <c r="BP45" s="61">
        <f>'2021'!BI7</f>
        <v>3941</v>
      </c>
      <c r="BQ45" s="61">
        <f>'2021'!BJ7</f>
        <v>0</v>
      </c>
      <c r="BR45" s="61">
        <f>'2021'!BK7</f>
        <v>0</v>
      </c>
      <c r="BS45" s="61">
        <f>'2021'!BL7</f>
        <v>0</v>
      </c>
      <c r="BT45" s="61">
        <f>'2021'!BM7</f>
        <v>0</v>
      </c>
      <c r="BU45" s="62">
        <f>'2021'!BN7</f>
        <v>0</v>
      </c>
      <c r="BV45" s="62">
        <f>'2021'!BO7</f>
        <v>0</v>
      </c>
      <c r="BW45" s="62">
        <f>'2021'!BP7</f>
        <v>0</v>
      </c>
      <c r="BX45" s="62">
        <f>'2021'!BQ7</f>
        <v>0</v>
      </c>
      <c r="BY45" s="62">
        <f>'2021'!BR7</f>
        <v>0</v>
      </c>
      <c r="BZ45" s="62">
        <f>'2021'!BW7</f>
        <v>0</v>
      </c>
      <c r="CA45" s="62">
        <f>'2021'!BX7</f>
        <v>0</v>
      </c>
      <c r="CB45" s="62">
        <f>'2021'!BY7</f>
        <v>0</v>
      </c>
      <c r="CC45" s="63">
        <f>'2021'!BZ7</f>
        <v>0</v>
      </c>
      <c r="CD45" s="60">
        <f>'2021'!CA7</f>
        <v>398</v>
      </c>
      <c r="CE45" s="61">
        <f>'2021'!CB7</f>
        <v>4157</v>
      </c>
      <c r="CF45" s="61">
        <f>'2021'!CC7</f>
        <v>50</v>
      </c>
      <c r="CG45" s="61">
        <f>'2021'!CD7</f>
        <v>37</v>
      </c>
      <c r="CH45" s="61">
        <f>'2021'!CE7</f>
        <v>2</v>
      </c>
      <c r="CI45" s="61">
        <f>'2021'!CF7</f>
        <v>21</v>
      </c>
      <c r="CJ45" s="62">
        <f>'2021'!CG7</f>
        <v>0.36</v>
      </c>
      <c r="CK45" s="62">
        <f>'2021'!CH7</f>
        <v>0.98</v>
      </c>
      <c r="CL45" s="62">
        <f>'2021'!CI7</f>
        <v>1.74</v>
      </c>
      <c r="CM45" s="62">
        <f>'2021'!CJ7</f>
        <v>5.5</v>
      </c>
      <c r="CN45" s="62">
        <f>'2021'!CK7</f>
        <v>8.8000000000000007</v>
      </c>
      <c r="CO45" s="62">
        <f>'2021'!CP7</f>
        <v>33.299999999999997</v>
      </c>
      <c r="CP45" s="62">
        <f>'2021'!CQ7</f>
        <v>5.0999999999999996</v>
      </c>
      <c r="CQ45" s="62">
        <f>'2021'!CR7</f>
        <v>0.4</v>
      </c>
      <c r="CR45" s="63">
        <f>'2021'!CS7</f>
        <v>99.6</v>
      </c>
      <c r="CS45" s="60">
        <f>'2021'!CT7</f>
        <v>850</v>
      </c>
      <c r="CT45" s="61">
        <f>'2021'!CU7</f>
        <v>2328</v>
      </c>
      <c r="CU45" s="61">
        <f>'2021'!CV7</f>
        <v>115</v>
      </c>
      <c r="CV45" s="61">
        <f>'2021'!CW7</f>
        <v>67</v>
      </c>
      <c r="CW45" s="61">
        <f>'2021'!CX7</f>
        <v>6</v>
      </c>
      <c r="CX45" s="61">
        <f>'2021'!CY7</f>
        <v>11</v>
      </c>
      <c r="CY45" s="62">
        <f>'2021'!CZ7</f>
        <v>0.52</v>
      </c>
      <c r="CZ45" s="62">
        <f>'2021'!DA7</f>
        <v>2.57</v>
      </c>
      <c r="DA45" s="62">
        <f>'2021'!DB7</f>
        <v>2.46</v>
      </c>
      <c r="DB45" s="62">
        <f>'2021'!DC7</f>
        <v>5</v>
      </c>
      <c r="DC45" s="62">
        <f>'2021'!DD7</f>
        <v>11</v>
      </c>
      <c r="DD45" s="62">
        <f>'2021'!DI7</f>
        <v>50</v>
      </c>
      <c r="DE45" s="62">
        <f>'2021'!DJ7</f>
        <v>8.1999999999999993</v>
      </c>
      <c r="DF45" s="62">
        <f>'2021'!DK7</f>
        <v>1.9</v>
      </c>
      <c r="DG45" s="63">
        <f>'2021'!DL7</f>
        <v>98.1</v>
      </c>
      <c r="DH45" s="60">
        <f>'2021'!DM7</f>
        <v>1193</v>
      </c>
      <c r="DI45" s="61">
        <f>'2021'!DN7</f>
        <v>3449</v>
      </c>
      <c r="DJ45" s="61">
        <f>'2021'!DO7</f>
        <v>101</v>
      </c>
      <c r="DK45" s="61">
        <f>'2021'!DP7</f>
        <v>86</v>
      </c>
      <c r="DL45" s="61">
        <f>'2021'!DQ7</f>
        <v>8</v>
      </c>
      <c r="DM45" s="61">
        <f>'2021'!DR7</f>
        <v>30</v>
      </c>
      <c r="DN45" s="62">
        <f>'2021'!DS7</f>
        <v>0.72</v>
      </c>
      <c r="DO45" s="62">
        <f>'2021'!DT7</f>
        <v>4.54</v>
      </c>
      <c r="DP45" s="62">
        <f>'2021'!DU7</f>
        <v>3.85</v>
      </c>
      <c r="DQ45" s="62">
        <f>'2021'!DV7</f>
        <v>5.9</v>
      </c>
      <c r="DR45" s="62">
        <f>'2021'!DW7</f>
        <v>10.9</v>
      </c>
      <c r="DS45" s="62">
        <f>'2021'!EB7</f>
        <v>73.3</v>
      </c>
      <c r="DT45" s="62">
        <f>'2021'!EC7</f>
        <v>2.2999999999999998</v>
      </c>
      <c r="DU45" s="62">
        <f>'2021'!ED7</f>
        <v>15.7</v>
      </c>
      <c r="DV45" s="63">
        <f>'2021'!EE7</f>
        <v>79.8</v>
      </c>
    </row>
    <row r="46" spans="1:126" ht="15.75" customHeight="1" x14ac:dyDescent="0.2">
      <c r="A46" s="199">
        <f t="shared" si="0"/>
        <v>44</v>
      </c>
      <c r="B46" s="261">
        <f>'2017'!A5</f>
        <v>3</v>
      </c>
      <c r="C46" s="261">
        <v>2017</v>
      </c>
      <c r="D46" s="234" t="str">
        <f>'2017'!B5</f>
        <v>Corey Davis</v>
      </c>
      <c r="E46" s="310" t="str" cm="1">
        <f t="array" ref="E46">_xlfn.IFS(F46&gt;12.5,"Cornerstone",AND(F46&gt;11.995,F46&lt;12.5),"Elite",AND(F46&gt;11,F46&lt;12.995),"Elite Upside",AND(F46&gt;=9.69,F46&lt;10.999),"Upside",AND(F46&gt;8.4,F46&lt;9.999),"Upside Lite",AND(F46&gt;7.25,F46&lt;8.999),"Outlier",AND(F46&gt;=6,F46&lt;7.25),"Outlier Lite",F46&lt;6.999,"Purgatory")</f>
        <v>Upside</v>
      </c>
      <c r="F46" s="313">
        <f>'2017'!C5</f>
        <v>10.78857142857143</v>
      </c>
      <c r="G46" s="313">
        <f t="shared" si="1"/>
        <v>87</v>
      </c>
      <c r="H46" s="313" t="str" cm="1">
        <f t="array" ref="H46">_xlfn.IFS(E46="Cornerstone","A++",E46="Elite","A+",E46="Elite Upside","A",E46="Upside","B",E46="Upside Lite","C",E46="Outlier","D+",E46="Outlier Lite","D-",E46="Purgatory","F")</f>
        <v>B</v>
      </c>
      <c r="I46" s="314">
        <f t="shared" si="2"/>
        <v>1.2286098508699712</v>
      </c>
      <c r="J46" s="34" t="str">
        <f>'2017'!D5</f>
        <v>Western Michigan</v>
      </c>
      <c r="K46" s="200">
        <f>'2017'!E5</f>
        <v>9</v>
      </c>
      <c r="L46" s="318">
        <f>'2017'!F5</f>
        <v>34710</v>
      </c>
      <c r="M46" s="231">
        <f>'2017'!G5</f>
        <v>30.731506849315068</v>
      </c>
      <c r="N46" s="231" t="str">
        <f>'2017'!H5</f>
        <v>SR</v>
      </c>
      <c r="O46" s="231">
        <f>'2017'!I5</f>
        <v>22.306849315068494</v>
      </c>
      <c r="P46" s="231" t="str">
        <f>'2017'!J5</f>
        <v>Hybrid</v>
      </c>
      <c r="Q46" s="231" t="str">
        <f>'2017'!K5</f>
        <v>SLOB</v>
      </c>
      <c r="R46" s="231" t="str">
        <f>'2017'!L5</f>
        <v>N/A</v>
      </c>
      <c r="S46" s="320">
        <f>'2017'!M5</f>
        <v>75</v>
      </c>
      <c r="T46" s="320">
        <f>'2017'!N5</f>
        <v>205</v>
      </c>
      <c r="U46" s="231">
        <f>'2017'!O5</f>
        <v>4.5</v>
      </c>
      <c r="V46" s="279">
        <f>'2017'!P5</f>
        <v>1</v>
      </c>
      <c r="W46" s="193">
        <f>'2017'!Q5</f>
        <v>0</v>
      </c>
      <c r="X46" s="194">
        <f>'2017'!R5</f>
        <v>0.37164296998420221</v>
      </c>
      <c r="Y46" s="194">
        <f>'2017'!S5</f>
        <v>0.40517985611510793</v>
      </c>
      <c r="Z46" s="194">
        <f>'2017'!T5</f>
        <v>0.38290460878885318</v>
      </c>
      <c r="AA46" s="194">
        <f>'2017'!U5</f>
        <v>0.42456835550523636</v>
      </c>
      <c r="AB46" s="194">
        <f>'2017'!V5</f>
        <v>0.42456835550523636</v>
      </c>
      <c r="AC46" s="59">
        <f>'2017'!W5</f>
        <v>0.29719784885366546</v>
      </c>
      <c r="AD46" s="42">
        <f>'2017'!X5</f>
        <v>18.649315068493152</v>
      </c>
      <c r="AE46" s="183">
        <f>'2017'!Y5</f>
        <v>3.8</v>
      </c>
      <c r="AF46" s="183">
        <f>'2017'!Z5</f>
        <v>8.9</v>
      </c>
      <c r="AG46" s="183">
        <f>'2017'!AA5</f>
        <v>12.2</v>
      </c>
      <c r="AH46" s="183">
        <f>'2017'!AB5</f>
        <v>0.89</v>
      </c>
      <c r="AI46" s="183">
        <f>'2017'!AC5</f>
        <v>3.97</v>
      </c>
      <c r="AJ46" s="288" t="str">
        <f>'2017'!AD5</f>
        <v>N/A</v>
      </c>
      <c r="AK46" s="288" t="str">
        <f>'2017'!AE5</f>
        <v>N/A</v>
      </c>
      <c r="AL46" s="185">
        <f>'2017'!AF5</f>
        <v>0.10099999999999999</v>
      </c>
      <c r="AM46" s="212">
        <f t="shared" si="4"/>
        <v>0</v>
      </c>
      <c r="AN46" s="185">
        <f>'2017'!AG5</f>
        <v>0.71700000000000008</v>
      </c>
      <c r="AO46" s="185">
        <f>'2017'!AH5</f>
        <v>0.23800000000000002</v>
      </c>
      <c r="AP46" s="183">
        <f>'2017'!AI5</f>
        <v>99.984758420972412</v>
      </c>
      <c r="AQ46" s="186">
        <f>'2017'!AJ5</f>
        <v>103.06107972998302</v>
      </c>
      <c r="AR46" s="48">
        <f>'2017'!AK5</f>
        <v>8</v>
      </c>
      <c r="AS46" s="232">
        <f>'2017'!AL5</f>
        <v>9</v>
      </c>
      <c r="AT46" s="232">
        <f>'2017'!AM5</f>
        <v>7</v>
      </c>
      <c r="AU46" s="232">
        <f>'2017'!AN5</f>
        <v>6</v>
      </c>
      <c r="AV46" s="232">
        <f>'2017'!AO5</f>
        <v>8</v>
      </c>
      <c r="AW46" s="232">
        <f>'2017'!AP5</f>
        <v>7</v>
      </c>
      <c r="AX46" s="232">
        <f>'2017'!AQ5</f>
        <v>10</v>
      </c>
      <c r="AY46" s="233">
        <f>'2017'!AR5</f>
        <v>0</v>
      </c>
      <c r="AZ46" s="60">
        <f>'2017'!AS5</f>
        <v>0</v>
      </c>
      <c r="BA46" s="61">
        <f>'2017'!AT5</f>
        <v>3477</v>
      </c>
      <c r="BB46" s="61">
        <f>'2017'!AU5</f>
        <v>0</v>
      </c>
      <c r="BC46" s="61">
        <f>'2017'!AV5</f>
        <v>0</v>
      </c>
      <c r="BD46" s="61">
        <f>'2017'!AW5</f>
        <v>0</v>
      </c>
      <c r="BE46" s="61">
        <f>'2017'!AX5</f>
        <v>0</v>
      </c>
      <c r="BF46" s="62">
        <f>'2017'!AY5</f>
        <v>0</v>
      </c>
      <c r="BG46" s="62">
        <f>'2017'!AZ5</f>
        <v>0</v>
      </c>
      <c r="BH46" s="62">
        <f>'2017'!BA5</f>
        <v>0</v>
      </c>
      <c r="BI46" s="62">
        <f>'2017'!BB5</f>
        <v>0</v>
      </c>
      <c r="BJ46" s="62">
        <f>'2017'!BC5</f>
        <v>0</v>
      </c>
      <c r="BK46" s="62">
        <f>'2017'!BD5</f>
        <v>0</v>
      </c>
      <c r="BL46" s="62">
        <f>'2017'!BE5</f>
        <v>0</v>
      </c>
      <c r="BM46" s="62">
        <f>'2017'!BF5</f>
        <v>0</v>
      </c>
      <c r="BN46" s="63">
        <f>'2017'!BG5</f>
        <v>0</v>
      </c>
      <c r="BO46" s="60">
        <f>'2017'!BH5</f>
        <v>941</v>
      </c>
      <c r="BP46" s="61">
        <f>'2017'!BI5</f>
        <v>2532</v>
      </c>
      <c r="BQ46" s="61">
        <f>'2017'!BJ5</f>
        <v>0</v>
      </c>
      <c r="BR46" s="61">
        <f>'2017'!BK5</f>
        <v>67</v>
      </c>
      <c r="BS46" s="61">
        <f>'2017'!BL5</f>
        <v>6</v>
      </c>
      <c r="BT46" s="61">
        <f>'2017'!BM5</f>
        <v>13</v>
      </c>
      <c r="BU46" s="62">
        <f>'2017'!BN5</f>
        <v>0</v>
      </c>
      <c r="BV46" s="62">
        <f>'2017'!BO5</f>
        <v>0</v>
      </c>
      <c r="BW46" s="62">
        <f>'2017'!BP5</f>
        <v>0</v>
      </c>
      <c r="BX46" s="62">
        <f>'2017'!BQ5</f>
        <v>0</v>
      </c>
      <c r="BY46" s="62">
        <f>'2017'!BR5</f>
        <v>0</v>
      </c>
      <c r="BZ46" s="62">
        <f>'2017'!BS5</f>
        <v>0</v>
      </c>
      <c r="CA46" s="62">
        <f>'2017'!BT5</f>
        <v>0</v>
      </c>
      <c r="CB46" s="62">
        <f>'2017'!BU5</f>
        <v>0</v>
      </c>
      <c r="CC46" s="63">
        <f>'2017'!BV5</f>
        <v>0</v>
      </c>
      <c r="CD46" s="60">
        <f>'2017'!BW5</f>
        <v>1408</v>
      </c>
      <c r="CE46" s="61">
        <f>'2017'!BX5</f>
        <v>3475</v>
      </c>
      <c r="CF46" s="61">
        <f>'2017'!BY5</f>
        <v>115</v>
      </c>
      <c r="CG46" s="61">
        <f>'2017'!BZ5</f>
        <v>78</v>
      </c>
      <c r="CH46" s="61">
        <f>'2017'!CA5</f>
        <v>15</v>
      </c>
      <c r="CI46" s="61">
        <f>'2017'!CB5</f>
        <v>26</v>
      </c>
      <c r="CJ46" s="62">
        <f>'2017'!CC5</f>
        <v>0</v>
      </c>
      <c r="CK46" s="62">
        <f>'2017'!CD5</f>
        <v>0</v>
      </c>
      <c r="CL46" s="62">
        <f>'2017'!CE5</f>
        <v>3.8</v>
      </c>
      <c r="CM46" s="62">
        <f>'2017'!CF5</f>
        <v>8.9</v>
      </c>
      <c r="CN46" s="62">
        <f>'2017'!CG5</f>
        <v>12.2</v>
      </c>
      <c r="CO46" s="62">
        <f>'2017'!CH5</f>
        <v>0</v>
      </c>
      <c r="CP46" s="62">
        <f>'2017'!CI5</f>
        <v>8.1999999999999993</v>
      </c>
      <c r="CQ46" s="62">
        <f>'2017'!CJ5</f>
        <v>78.400000000000006</v>
      </c>
      <c r="CR46" s="63">
        <f>'2017'!CK5</f>
        <v>21.6</v>
      </c>
      <c r="CS46" s="60">
        <f>'2017'!CL5</f>
        <v>1429</v>
      </c>
      <c r="CT46" s="61">
        <f>'2017'!CM5</f>
        <v>3732</v>
      </c>
      <c r="CU46" s="61">
        <f>'2017'!CN5</f>
        <v>137</v>
      </c>
      <c r="CV46" s="61">
        <f>'2017'!CO5</f>
        <v>90</v>
      </c>
      <c r="CW46" s="61">
        <f>'2017'!CP5</f>
        <v>12</v>
      </c>
      <c r="CX46" s="61">
        <f>'2017'!CQ5</f>
        <v>30</v>
      </c>
      <c r="CY46" s="62">
        <f>'2017'!CR5</f>
        <v>0</v>
      </c>
      <c r="CZ46" s="62">
        <f>'2017'!CS5</f>
        <v>0</v>
      </c>
      <c r="DA46" s="62">
        <f>'2017'!CT5</f>
        <v>3.48</v>
      </c>
      <c r="DB46" s="62">
        <f>'2017'!CU5</f>
        <v>8.1999999999999993</v>
      </c>
      <c r="DC46" s="62">
        <f>'2017'!CV5</f>
        <v>10.8</v>
      </c>
      <c r="DD46" s="62">
        <f>'2017'!CW5</f>
        <v>0</v>
      </c>
      <c r="DE46" s="62">
        <f>'2017'!CX5</f>
        <v>8.1999999999999993</v>
      </c>
      <c r="DF46" s="62">
        <f>'2017'!CY5</f>
        <v>80.7</v>
      </c>
      <c r="DG46" s="63">
        <f>'2017'!CZ5</f>
        <v>19.3</v>
      </c>
      <c r="DH46" s="60">
        <f>'2017'!DA5</f>
        <v>1500</v>
      </c>
      <c r="DI46" s="61">
        <f>'2017'!DB5</f>
        <v>3533</v>
      </c>
      <c r="DJ46" s="61">
        <f>'2017'!DC5</f>
        <v>136</v>
      </c>
      <c r="DK46" s="61">
        <f>'2017'!DD5</f>
        <v>98</v>
      </c>
      <c r="DL46" s="61">
        <f>'2017'!DE5</f>
        <v>19</v>
      </c>
      <c r="DM46" s="61">
        <f>'2017'!DF5</f>
        <v>33</v>
      </c>
      <c r="DN46" s="62">
        <f>'2017'!DG5</f>
        <v>0.89</v>
      </c>
      <c r="DO46" s="62">
        <f>'2017'!DH5</f>
        <v>3.97</v>
      </c>
      <c r="DP46" s="62">
        <f>'2017'!DI5</f>
        <v>3.57</v>
      </c>
      <c r="DQ46" s="62">
        <f>'2017'!DJ5</f>
        <v>7.2</v>
      </c>
      <c r="DR46" s="62">
        <f>'2017'!DK5</f>
        <v>11.2</v>
      </c>
      <c r="DS46" s="62">
        <f>'2017'!DL5</f>
        <v>0</v>
      </c>
      <c r="DT46" s="62">
        <f>'2017'!DM5</f>
        <v>10.1</v>
      </c>
      <c r="DU46" s="62">
        <f>'2017'!DN5</f>
        <v>71.7</v>
      </c>
      <c r="DV46" s="63">
        <f>'2017'!DO5</f>
        <v>28.3</v>
      </c>
    </row>
    <row r="47" spans="1:126" ht="15.75" customHeight="1" x14ac:dyDescent="0.2">
      <c r="A47" s="199">
        <f t="shared" si="0"/>
        <v>45</v>
      </c>
      <c r="B47" s="261">
        <f>'2021'!A8</f>
        <v>6</v>
      </c>
      <c r="C47" s="261">
        <v>2021</v>
      </c>
      <c r="D47" s="234" t="str">
        <f>'2021'!B8</f>
        <v>Terrace Marshall Jr.</v>
      </c>
      <c r="E47" s="310" t="str" cm="1">
        <f t="array" ref="E47">_xlfn.IFS(F47&gt;12.5,"Cornerstone",AND(F47&gt;11.995,F47&lt;12.5),"Elite",AND(F47&gt;11,F47&lt;12.995),"Elite Upside",AND(F47&gt;=9.69,F47&lt;10.999),"Upside",AND(F47&gt;8.4,F47&lt;9.999),"Upside Lite",AND(F47&gt;7.25,F47&lt;8.999),"Outlier",AND(F47&gt;=6,F47&lt;7.25),"Outlier Lite",F47&lt;6.999,"Purgatory")</f>
        <v>Upside</v>
      </c>
      <c r="F47" s="313">
        <f>'2021'!C8</f>
        <v>10.775714285714287</v>
      </c>
      <c r="G47" s="313">
        <f t="shared" si="1"/>
        <v>86.7</v>
      </c>
      <c r="H47" s="313" t="str" cm="1">
        <f t="array" ref="H47">_xlfn.IFS(E47="Cornerstone","A++",E47="Elite","A+",E47="Elite Upside","A",E47="Upside","B",E47="Upside Lite","C",E47="Outlier","D+",E47="Outlier Lite","D-",E47="Purgatory","F")</f>
        <v>B</v>
      </c>
      <c r="I47" s="314">
        <f t="shared" si="2"/>
        <v>1.2216450478203034</v>
      </c>
      <c r="J47" s="34" t="str">
        <f>'2021'!D8</f>
        <v>LSU</v>
      </c>
      <c r="K47" s="200">
        <f>'2021'!E8</f>
        <v>1</v>
      </c>
      <c r="L47" s="318">
        <f>'2021'!F8</f>
        <v>36686</v>
      </c>
      <c r="M47" s="231">
        <f>'2021'!G8</f>
        <v>25.317808219178083</v>
      </c>
      <c r="N47" s="231" t="str">
        <f>'2021'!H8</f>
        <v>JR</v>
      </c>
      <c r="O47" s="231">
        <f>'2021'!I8</f>
        <v>20.901369863013699</v>
      </c>
      <c r="P47" s="231" t="str">
        <f>'2021'!J8</f>
        <v>Hybrid</v>
      </c>
      <c r="Q47" s="231" t="str">
        <f>'2021'!K8</f>
        <v>PROTO X</v>
      </c>
      <c r="R47" s="231" t="str">
        <f>'2021'!L8</f>
        <v>Elite Earner</v>
      </c>
      <c r="S47" s="320">
        <f>'2021'!M8</f>
        <v>74.5</v>
      </c>
      <c r="T47" s="320">
        <f>'2021'!N8</f>
        <v>205</v>
      </c>
      <c r="U47" s="200">
        <f>'2021'!O8</f>
        <v>4.4000000000000004</v>
      </c>
      <c r="V47" s="279">
        <f>'2021'!P8</f>
        <v>2</v>
      </c>
      <c r="W47" s="193">
        <f>'2021'!Q8</f>
        <v>0</v>
      </c>
      <c r="X47" s="194">
        <f>'2021'!R8</f>
        <v>0</v>
      </c>
      <c r="Y47" s="194">
        <f>'2021'!S8</f>
        <v>6.4646464646464646E-2</v>
      </c>
      <c r="Z47" s="194">
        <f>'2021'!T8</f>
        <v>0.11138778220451527</v>
      </c>
      <c r="AA47" s="194">
        <f>'2021'!U8</f>
        <v>0.23414477898782832</v>
      </c>
      <c r="AB47" s="194">
        <f>'2021'!V8</f>
        <v>0.23414477898782832</v>
      </c>
      <c r="AC47" s="59">
        <f>'2021'!W8</f>
        <v>0.23414477898782832</v>
      </c>
      <c r="AD47" s="42">
        <f>'2021'!X8</f>
        <v>20.254794520547946</v>
      </c>
      <c r="AE47" s="183">
        <f>'2021'!Y8</f>
        <v>2.91</v>
      </c>
      <c r="AF47" s="183">
        <f>'2021'!Z8</f>
        <v>6.4</v>
      </c>
      <c r="AG47" s="183">
        <f>'2021'!AA8</f>
        <v>13.5</v>
      </c>
      <c r="AH47" s="183">
        <f>'2021'!AB8</f>
        <v>0.89</v>
      </c>
      <c r="AI47" s="183">
        <f>'2021'!AC8</f>
        <v>2.5299999999999998</v>
      </c>
      <c r="AJ47" s="288">
        <f>'2021'!AD8</f>
        <v>4.3789329685362519E-2</v>
      </c>
      <c r="AK47" s="288">
        <f>'2021'!AE8</f>
        <v>0.22292749658002739</v>
      </c>
      <c r="AL47" s="185">
        <f>'2021'!AF8</f>
        <v>0.127</v>
      </c>
      <c r="AM47" s="212">
        <f t="shared" si="4"/>
        <v>0.81799999999999995</v>
      </c>
      <c r="AN47" s="185">
        <f>'2021'!AG8</f>
        <v>0.41100000000000003</v>
      </c>
      <c r="AO47" s="185">
        <f>'2021'!AH8</f>
        <v>0.58700000000000008</v>
      </c>
      <c r="AP47" s="183">
        <f>'2021'!AI8</f>
        <v>109.38887371081208</v>
      </c>
      <c r="AQ47" s="186">
        <f>'2021'!AJ8</f>
        <v>111.62887585952534</v>
      </c>
      <c r="AR47" s="48">
        <f>'2021'!AK8</f>
        <v>6</v>
      </c>
      <c r="AS47" s="232">
        <f>'2021'!AL8</f>
        <v>6</v>
      </c>
      <c r="AT47" s="232">
        <f>'2021'!AM8</f>
        <v>6</v>
      </c>
      <c r="AU47" s="232">
        <f>'2021'!AN8</f>
        <v>5</v>
      </c>
      <c r="AV47" s="232">
        <f>'2021'!AO8</f>
        <v>9</v>
      </c>
      <c r="AW47" s="232">
        <f>'2021'!AP8</f>
        <v>8</v>
      </c>
      <c r="AX47" s="232">
        <f>'2021'!AQ8</f>
        <v>8</v>
      </c>
      <c r="AY47" s="233">
        <f>'2021'!AR8</f>
        <v>0.75</v>
      </c>
      <c r="AZ47" s="60">
        <f>'2021'!AS8</f>
        <v>0</v>
      </c>
      <c r="BA47" s="61">
        <f>'2021'!AT8</f>
        <v>2281</v>
      </c>
      <c r="BB47" s="61">
        <f>'2021'!AU8</f>
        <v>0</v>
      </c>
      <c r="BC47" s="61">
        <f>'2021'!AV8</f>
        <v>0</v>
      </c>
      <c r="BD47" s="61">
        <f>'2021'!AW8</f>
        <v>0</v>
      </c>
      <c r="BE47" s="61">
        <f>'2021'!AX8</f>
        <v>0</v>
      </c>
      <c r="BF47" s="62">
        <f>'2021'!AY8</f>
        <v>0</v>
      </c>
      <c r="BG47" s="62">
        <f>'2021'!AZ8</f>
        <v>0</v>
      </c>
      <c r="BH47" s="62">
        <f>'2021'!BA8</f>
        <v>0</v>
      </c>
      <c r="BI47" s="62">
        <f>'2021'!BB8</f>
        <v>0</v>
      </c>
      <c r="BJ47" s="62">
        <f>'2021'!BC8</f>
        <v>0</v>
      </c>
      <c r="BK47" s="62">
        <f>'2021'!BD8</f>
        <v>0</v>
      </c>
      <c r="BL47" s="62">
        <f>'2021'!BE8</f>
        <v>0</v>
      </c>
      <c r="BM47" s="62">
        <f>'2021'!BF8</f>
        <v>0</v>
      </c>
      <c r="BN47" s="63">
        <f>'2021'!BG8</f>
        <v>0</v>
      </c>
      <c r="BO47" s="60">
        <f>'2021'!BH8</f>
        <v>0</v>
      </c>
      <c r="BP47" s="61">
        <f>'2021'!BI8</f>
        <v>2645</v>
      </c>
      <c r="BQ47" s="61">
        <f>'2021'!BJ8</f>
        <v>0</v>
      </c>
      <c r="BR47" s="61">
        <f>'2021'!BK8</f>
        <v>0</v>
      </c>
      <c r="BS47" s="61">
        <f>'2021'!BL8</f>
        <v>0</v>
      </c>
      <c r="BT47" s="61">
        <f>'2021'!BM8</f>
        <v>0</v>
      </c>
      <c r="BU47" s="62">
        <f>'2021'!BN8</f>
        <v>0</v>
      </c>
      <c r="BV47" s="62">
        <f>'2021'!BO8</f>
        <v>0</v>
      </c>
      <c r="BW47" s="62">
        <f>'2021'!BP8</f>
        <v>0</v>
      </c>
      <c r="BX47" s="62">
        <f>'2021'!BQ8</f>
        <v>0</v>
      </c>
      <c r="BY47" s="62">
        <f>'2021'!BR8</f>
        <v>0</v>
      </c>
      <c r="BZ47" s="62">
        <f>'2021'!BW8</f>
        <v>0</v>
      </c>
      <c r="CA47" s="62">
        <f>'2021'!BX8</f>
        <v>0</v>
      </c>
      <c r="CB47" s="62">
        <f>'2021'!BY8</f>
        <v>0</v>
      </c>
      <c r="CC47" s="63">
        <f>'2021'!BZ8</f>
        <v>0</v>
      </c>
      <c r="CD47" s="60">
        <f>'2021'!CA8</f>
        <v>192</v>
      </c>
      <c r="CE47" s="61">
        <f>'2021'!CB8</f>
        <v>2970</v>
      </c>
      <c r="CF47" s="61">
        <f>'2021'!CC8</f>
        <v>21</v>
      </c>
      <c r="CG47" s="61">
        <f>'2021'!CD8</f>
        <v>12</v>
      </c>
      <c r="CH47" s="61">
        <f>'2021'!CE8</f>
        <v>0</v>
      </c>
      <c r="CI47" s="61">
        <f>'2021'!CF8</f>
        <v>17</v>
      </c>
      <c r="CJ47" s="62">
        <f>'2021'!CG8</f>
        <v>0.62</v>
      </c>
      <c r="CK47" s="62">
        <f>'2021'!CH8</f>
        <v>0.71</v>
      </c>
      <c r="CL47" s="62">
        <f>'2021'!CI8</f>
        <v>1.71</v>
      </c>
      <c r="CM47" s="62">
        <f>'2021'!CJ8</f>
        <v>6.2</v>
      </c>
      <c r="CN47" s="62">
        <f>'2021'!CK8</f>
        <v>18.600000000000001</v>
      </c>
      <c r="CO47" s="62">
        <f>'2021'!CP8</f>
        <v>55.6</v>
      </c>
      <c r="CP47" s="62">
        <f>'2021'!CQ8</f>
        <v>14.3</v>
      </c>
      <c r="CQ47" s="62">
        <f>'2021'!CR8</f>
        <v>77.5</v>
      </c>
      <c r="CR47" s="63">
        <f>'2021'!CS8</f>
        <v>22.5</v>
      </c>
      <c r="CS47" s="60">
        <f>'2021'!CT8</f>
        <v>671</v>
      </c>
      <c r="CT47" s="61">
        <f>'2021'!CU8</f>
        <v>6024</v>
      </c>
      <c r="CU47" s="61">
        <f>'2021'!CV8</f>
        <v>67</v>
      </c>
      <c r="CV47" s="61">
        <f>'2021'!CW8</f>
        <v>46</v>
      </c>
      <c r="CW47" s="61">
        <f>'2021'!CX8</f>
        <v>13</v>
      </c>
      <c r="CX47" s="61">
        <f>'2021'!CY8</f>
        <v>61</v>
      </c>
      <c r="CY47" s="62">
        <f>'2021'!CZ8</f>
        <v>0.89</v>
      </c>
      <c r="CZ47" s="62">
        <f>'2021'!DA8</f>
        <v>1.43</v>
      </c>
      <c r="DA47" s="62">
        <f>'2021'!DB8</f>
        <v>1.48</v>
      </c>
      <c r="DB47" s="62">
        <f>'2021'!DC8</f>
        <v>4.0999999999999996</v>
      </c>
      <c r="DC47" s="62">
        <f>'2021'!DD8</f>
        <v>13.5</v>
      </c>
      <c r="DD47" s="62">
        <f>'2021'!DI8</f>
        <v>52.4</v>
      </c>
      <c r="DE47" s="62">
        <f>'2021'!DJ8</f>
        <v>4.2</v>
      </c>
      <c r="DF47" s="62">
        <f>'2021'!DK8</f>
        <v>64.8</v>
      </c>
      <c r="DG47" s="63">
        <f>'2021'!DL8</f>
        <v>35.200000000000003</v>
      </c>
      <c r="DH47" s="60">
        <f>'2021'!DM8</f>
        <v>731</v>
      </c>
      <c r="DI47" s="61">
        <f>'2021'!DN8</f>
        <v>3122</v>
      </c>
      <c r="DJ47" s="61">
        <f>'2021'!DO8</f>
        <v>67</v>
      </c>
      <c r="DK47" s="61">
        <f>'2021'!DP8</f>
        <v>48</v>
      </c>
      <c r="DL47" s="61">
        <f>'2021'!DQ8</f>
        <v>10</v>
      </c>
      <c r="DM47" s="61">
        <f>'2021'!DR8</f>
        <v>24</v>
      </c>
      <c r="DN47" s="62">
        <f>'2021'!DS8</f>
        <v>0.68</v>
      </c>
      <c r="DO47" s="62">
        <f>'2021'!DT8</f>
        <v>2.5299999999999998</v>
      </c>
      <c r="DP47" s="62">
        <f>'2021'!DU8</f>
        <v>2.91</v>
      </c>
      <c r="DQ47" s="62">
        <f>'2021'!DV8</f>
        <v>6.4</v>
      </c>
      <c r="DR47" s="62">
        <f>'2021'!DW8</f>
        <v>13.3</v>
      </c>
      <c r="DS47" s="62">
        <f>'2021'!EB8</f>
        <v>81.8</v>
      </c>
      <c r="DT47" s="62">
        <f>'2021'!EC8</f>
        <v>12.7</v>
      </c>
      <c r="DU47" s="62">
        <f>'2021'!ED8</f>
        <v>17.399999999999999</v>
      </c>
      <c r="DV47" s="63">
        <f>'2021'!EE8</f>
        <v>82.2</v>
      </c>
    </row>
    <row r="48" spans="1:126" ht="15.75" customHeight="1" x14ac:dyDescent="0.2">
      <c r="A48" s="199">
        <f t="shared" si="0"/>
        <v>46</v>
      </c>
      <c r="B48" s="261">
        <f>'2019'!A6</f>
        <v>4</v>
      </c>
      <c r="C48" s="261">
        <v>2019</v>
      </c>
      <c r="D48" s="234" t="str">
        <f>'2019'!B6</f>
        <v>N'Keal Harry</v>
      </c>
      <c r="E48" s="310" t="str" cm="1">
        <f t="array" ref="E48">_xlfn.IFS(F48&gt;12.5,"Cornerstone",AND(F48&gt;11.995,F48&lt;12.5),"Elite",AND(F48&gt;11,F48&lt;12.995),"Elite Upside",AND(F48&gt;=9.69,F48&lt;10.999),"Upside",AND(F48&gt;8.4,F48&lt;9.999),"Upside Lite",AND(F48&gt;7.25,F48&lt;8.999),"Outlier",AND(F48&gt;=6,F48&lt;7.25),"Outlier Lite",F48&lt;6.999,"Purgatory")</f>
        <v>Upside</v>
      </c>
      <c r="F48" s="313">
        <f>'2019'!C6</f>
        <v>10.709999999999999</v>
      </c>
      <c r="G48" s="313">
        <f t="shared" si="1"/>
        <v>86.4</v>
      </c>
      <c r="H48" s="313" t="str" cm="1">
        <f t="array" ref="H48">_xlfn.IFS(E48="Cornerstone","A++",E48="Elite","A+",E48="Elite Upside","A",E48="Upside","B",E48="Upside Lite","C",E48="Outlier","D+",E48="Outlier Lite","D-",E48="Purgatory","F")</f>
        <v>B</v>
      </c>
      <c r="I48" s="314">
        <f t="shared" si="2"/>
        <v>1.1860471655664446</v>
      </c>
      <c r="J48" s="34" t="str">
        <f>'2019'!D6</f>
        <v>Arizona State</v>
      </c>
      <c r="K48" s="200">
        <f>'2019'!E6</f>
        <v>5</v>
      </c>
      <c r="L48" s="318">
        <f>'2019'!F6</f>
        <v>35781</v>
      </c>
      <c r="M48" s="231">
        <f>'2019'!G6</f>
        <v>27.797260273972604</v>
      </c>
      <c r="N48" s="231" t="str">
        <f>'2019'!H6</f>
        <v>JR</v>
      </c>
      <c r="O48" s="231">
        <f>'2019'!I6</f>
        <v>21.367123287671234</v>
      </c>
      <c r="P48" s="231" t="str">
        <f>'2019'!J6</f>
        <v>Wide</v>
      </c>
      <c r="Q48" s="231" t="str">
        <f>'2019'!K6</f>
        <v>SLOB</v>
      </c>
      <c r="R48" s="231" t="str">
        <f>'2019'!L6</f>
        <v>Poor Separator</v>
      </c>
      <c r="S48" s="320">
        <f>'2019'!M6</f>
        <v>76</v>
      </c>
      <c r="T48" s="320">
        <f>'2019'!N6</f>
        <v>225</v>
      </c>
      <c r="U48" s="200">
        <f>'2019'!O6</f>
        <v>4.5999999999999996</v>
      </c>
      <c r="V48" s="279">
        <f>'2019'!P6</f>
        <v>1</v>
      </c>
      <c r="W48" s="193">
        <f>'2019'!Q6</f>
        <v>0</v>
      </c>
      <c r="X48" s="194">
        <f>'2019'!R6</f>
        <v>0</v>
      </c>
      <c r="Y48" s="194">
        <f>'2019'!S6</f>
        <v>0.21182899389263901</v>
      </c>
      <c r="Z48" s="194">
        <f>'2019'!T6</f>
        <v>0.34356197352587242</v>
      </c>
      <c r="AA48" s="194">
        <f>'2019'!U6</f>
        <v>0.35966942148760328</v>
      </c>
      <c r="AB48" s="194">
        <f>'2019'!V6</f>
        <v>0.35966942148760328</v>
      </c>
      <c r="AC48" s="59">
        <f>'2019'!W6</f>
        <v>0.34168595041322308</v>
      </c>
      <c r="AD48" s="42">
        <f>'2019'!X6</f>
        <v>18.720547945205478</v>
      </c>
      <c r="AE48" s="183">
        <f>'2019'!Y6</f>
        <v>2.71</v>
      </c>
      <c r="AF48" s="183">
        <f>'2019'!Z6</f>
        <v>7.1</v>
      </c>
      <c r="AG48" s="183">
        <f>'2019'!AA6</f>
        <v>12.1</v>
      </c>
      <c r="AH48" s="183">
        <f>'2019'!AB6</f>
        <v>0.76</v>
      </c>
      <c r="AI48" s="183">
        <f>'2019'!AC6</f>
        <v>2.99</v>
      </c>
      <c r="AJ48" s="288">
        <f>'2019'!AD6</f>
        <v>9.2159926470588224E-2</v>
      </c>
      <c r="AK48" s="288">
        <f>'2019'!AE6</f>
        <v>0.18930147058823529</v>
      </c>
      <c r="AL48" s="185">
        <f>'2019'!AF6</f>
        <v>6.4000000000000001E-2</v>
      </c>
      <c r="AM48" s="212">
        <f t="shared" si="4"/>
        <v>0.51400000000000001</v>
      </c>
      <c r="AN48" s="185">
        <f>'2019'!AG6</f>
        <v>0.77</v>
      </c>
      <c r="AO48" s="185">
        <f>'2019'!AH6</f>
        <v>0.217</v>
      </c>
      <c r="AP48" s="183">
        <f>'2019'!AI6</f>
        <v>100.50350020190039</v>
      </c>
      <c r="AQ48" s="186">
        <f>'2019'!AJ6</f>
        <v>105.67458886383399</v>
      </c>
      <c r="AR48" s="48">
        <f>'2019'!AK6</f>
        <v>9</v>
      </c>
      <c r="AS48" s="232">
        <f>'2019'!AL6</f>
        <v>9</v>
      </c>
      <c r="AT48" s="232">
        <f>'2019'!AM6</f>
        <v>5</v>
      </c>
      <c r="AU48" s="232">
        <f>'2019'!AN6</f>
        <v>5</v>
      </c>
      <c r="AV48" s="232">
        <f>'2019'!AO6</f>
        <v>6</v>
      </c>
      <c r="AW48" s="232">
        <f>'2019'!AP6</f>
        <v>7</v>
      </c>
      <c r="AX48" s="232">
        <f>'2019'!AQ6</f>
        <v>10</v>
      </c>
      <c r="AY48" s="233">
        <f>'2019'!AR6</f>
        <v>0</v>
      </c>
      <c r="AZ48" s="60">
        <f>'2019'!AS6</f>
        <v>0</v>
      </c>
      <c r="BA48" s="61">
        <f>'2019'!AT6</f>
        <v>3556</v>
      </c>
      <c r="BB48" s="61">
        <f>'2019'!AU6</f>
        <v>0</v>
      </c>
      <c r="BC48" s="61">
        <f>'2019'!AV6</f>
        <v>0</v>
      </c>
      <c r="BD48" s="61">
        <f>'2019'!AW6</f>
        <v>0</v>
      </c>
      <c r="BE48" s="61">
        <f>'2019'!AX6</f>
        <v>0</v>
      </c>
      <c r="BF48" s="62">
        <f>'2019'!AY6</f>
        <v>0</v>
      </c>
      <c r="BG48" s="62">
        <f>'2019'!AZ6</f>
        <v>0</v>
      </c>
      <c r="BH48" s="62">
        <f>'2019'!BA6</f>
        <v>0</v>
      </c>
      <c r="BI48" s="62">
        <f>'2019'!BB6</f>
        <v>0</v>
      </c>
      <c r="BJ48" s="62">
        <f>'2019'!BC6</f>
        <v>0</v>
      </c>
      <c r="BK48" s="62">
        <f>'2019'!BD6</f>
        <v>0</v>
      </c>
      <c r="BL48" s="62">
        <f>'2019'!BE6</f>
        <v>0</v>
      </c>
      <c r="BM48" s="62">
        <f>'2019'!BF6</f>
        <v>0</v>
      </c>
      <c r="BN48" s="63">
        <f>'2019'!BG6</f>
        <v>0</v>
      </c>
      <c r="BO48" s="60">
        <f>'2019'!BH6</f>
        <v>0</v>
      </c>
      <c r="BP48" s="61">
        <f>'2019'!BI6</f>
        <v>3887</v>
      </c>
      <c r="BQ48" s="61">
        <f>'2019'!BJ6</f>
        <v>0</v>
      </c>
      <c r="BR48" s="61">
        <f>'2019'!BK6</f>
        <v>0</v>
      </c>
      <c r="BS48" s="61">
        <f>'2019'!BL6</f>
        <v>0</v>
      </c>
      <c r="BT48" s="61">
        <f>'2019'!BM6</f>
        <v>0</v>
      </c>
      <c r="BU48" s="62">
        <f>'2019'!BN6</f>
        <v>0</v>
      </c>
      <c r="BV48" s="62">
        <f>'2019'!BO6</f>
        <v>0</v>
      </c>
      <c r="BW48" s="62">
        <f>'2019'!BP6</f>
        <v>0</v>
      </c>
      <c r="BX48" s="62">
        <f>'2019'!BQ6</f>
        <v>0</v>
      </c>
      <c r="BY48" s="62">
        <f>'2019'!BR6</f>
        <v>0</v>
      </c>
      <c r="BZ48" s="62">
        <f>'2019'!BS6</f>
        <v>0</v>
      </c>
      <c r="CA48" s="62">
        <f>'2019'!BT6</f>
        <v>0</v>
      </c>
      <c r="CB48" s="62">
        <f>'2019'!BU6</f>
        <v>0</v>
      </c>
      <c r="CC48" s="63">
        <f>'2019'!BV6</f>
        <v>0</v>
      </c>
      <c r="CD48" s="60">
        <f>'2019'!BW6</f>
        <v>659</v>
      </c>
      <c r="CE48" s="61">
        <f>'2019'!BX6</f>
        <v>3111</v>
      </c>
      <c r="CF48" s="61">
        <f>'2019'!BY6</f>
        <v>94</v>
      </c>
      <c r="CG48" s="61">
        <f>'2019'!BZ6</f>
        <v>58</v>
      </c>
      <c r="CH48" s="61">
        <f>'2019'!CA6</f>
        <v>5</v>
      </c>
      <c r="CI48" s="61">
        <f>'2019'!CB6</f>
        <v>16</v>
      </c>
      <c r="CJ48" s="62">
        <f>'2019'!CC6</f>
        <v>0.52</v>
      </c>
      <c r="CK48" s="62">
        <f>'2019'!CD6</f>
        <v>1.55</v>
      </c>
      <c r="CL48" s="62">
        <f>'2019'!CE6</f>
        <v>1.33</v>
      </c>
      <c r="CM48" s="62">
        <f>'2019'!CF6</f>
        <v>5.6</v>
      </c>
      <c r="CN48" s="62">
        <f>'2019'!CG6</f>
        <v>10.6</v>
      </c>
      <c r="CO48" s="62">
        <f>'2019'!CH6</f>
        <v>0</v>
      </c>
      <c r="CP48" s="62">
        <f>'2019'!CI6</f>
        <v>7.9</v>
      </c>
      <c r="CQ48" s="62">
        <f>'2019'!CJ6</f>
        <v>95.8</v>
      </c>
      <c r="CR48" s="63">
        <f>'2019'!CK6</f>
        <v>4</v>
      </c>
      <c r="CS48" s="60">
        <f>'2019'!CL6</f>
        <v>1142</v>
      </c>
      <c r="CT48" s="61">
        <f>'2019'!CM6</f>
        <v>3324</v>
      </c>
      <c r="CU48" s="61">
        <f>'2019'!CN6</f>
        <v>120</v>
      </c>
      <c r="CV48" s="61">
        <f>'2019'!CO6</f>
        <v>82</v>
      </c>
      <c r="CW48" s="61">
        <f>'2019'!CP6</f>
        <v>8</v>
      </c>
      <c r="CX48" s="61">
        <f>'2019'!CQ6</f>
        <v>21</v>
      </c>
      <c r="CY48" s="62">
        <f>'2019'!CR6</f>
        <v>0.76</v>
      </c>
      <c r="CZ48" s="62">
        <f>'2019'!CS6</f>
        <v>2.75</v>
      </c>
      <c r="DA48" s="62">
        <f>'2019'!CT6</f>
        <v>2.46</v>
      </c>
      <c r="DB48" s="62">
        <f>'2019'!CU6</f>
        <v>5.5</v>
      </c>
      <c r="DC48" s="62">
        <f>'2019'!CV6</f>
        <v>12.1</v>
      </c>
      <c r="DD48" s="62">
        <f>'2019'!DA6</f>
        <v>57.7</v>
      </c>
      <c r="DE48" s="62">
        <f>'2019'!DB6</f>
        <v>4.7</v>
      </c>
      <c r="DF48" s="62">
        <f>'2019'!DC6</f>
        <v>87.5</v>
      </c>
      <c r="DG48" s="63">
        <f>'2019'!DD6</f>
        <v>11.3</v>
      </c>
      <c r="DH48" s="60">
        <f>'2019'!DE6</f>
        <v>1088</v>
      </c>
      <c r="DI48" s="61">
        <f>'2019'!DF6</f>
        <v>3025</v>
      </c>
      <c r="DJ48" s="61">
        <f>'2019'!DG6</f>
        <v>113</v>
      </c>
      <c r="DK48" s="61">
        <f>'2019'!DH6</f>
        <v>73</v>
      </c>
      <c r="DL48" s="61">
        <f>'2019'!DI6</f>
        <v>9</v>
      </c>
      <c r="DM48" s="61">
        <f>'2019'!DJ6</f>
        <v>20</v>
      </c>
      <c r="DN48" s="62">
        <f>'2019'!DK6</f>
        <v>0.7</v>
      </c>
      <c r="DO48" s="62">
        <f>'2019'!DL6</f>
        <v>2.99</v>
      </c>
      <c r="DP48" s="62">
        <f>'2019'!DM6</f>
        <v>2.71</v>
      </c>
      <c r="DQ48" s="62">
        <f>'2019'!DN6</f>
        <v>7.1</v>
      </c>
      <c r="DR48" s="62">
        <f>'2019'!DO6</f>
        <v>10.4</v>
      </c>
      <c r="DS48" s="62">
        <f>'2019'!DT6</f>
        <v>51.4</v>
      </c>
      <c r="DT48" s="62">
        <f>'2019'!DU6</f>
        <v>6.4</v>
      </c>
      <c r="DU48" s="62">
        <f>'2019'!DV6</f>
        <v>66.5</v>
      </c>
      <c r="DV48" s="63">
        <f>'2019'!DW6</f>
        <v>32.1</v>
      </c>
    </row>
    <row r="49" spans="1:126" ht="15.75" customHeight="1" x14ac:dyDescent="0.2">
      <c r="A49" s="199">
        <f t="shared" si="0"/>
        <v>47</v>
      </c>
      <c r="B49" s="261">
        <f>'2017'!A6</f>
        <v>4</v>
      </c>
      <c r="C49" s="261">
        <v>2017</v>
      </c>
      <c r="D49" s="234" t="str">
        <f>'2017'!B6</f>
        <v>Chris Godwin</v>
      </c>
      <c r="E49" s="310" t="str" cm="1">
        <f t="array" ref="E49">_xlfn.IFS(F49&gt;12.5,"Cornerstone",AND(F49&gt;11.995,F49&lt;12.5),"Elite",AND(F49&gt;11,F49&lt;12.995),"Elite Upside",AND(F49&gt;=9.69,F49&lt;10.999),"Upside",AND(F49&gt;8.4,F49&lt;9.999),"Upside Lite",AND(F49&gt;7.25,F49&lt;8.999),"Outlier",AND(F49&gt;=6,F49&lt;7.25),"Outlier Lite",F49&lt;6.999,"Purgatory")</f>
        <v>Upside</v>
      </c>
      <c r="F49" s="313">
        <f>'2017'!C6</f>
        <v>10.66</v>
      </c>
      <c r="G49" s="313">
        <f t="shared" si="1"/>
        <v>86.1</v>
      </c>
      <c r="H49" s="313" t="str" cm="1">
        <f t="array" ref="H49">_xlfn.IFS(E49="Cornerstone","A++",E49="Elite","A+",E49="Elite Upside","A",E49="Upside","B",E49="Upside Lite","C",E49="Outlier","D+",E49="Outlier Lite","D-",E49="Purgatory","F")</f>
        <v>B</v>
      </c>
      <c r="I49" s="314">
        <f t="shared" si="2"/>
        <v>1.1589618203732928</v>
      </c>
      <c r="J49" s="34" t="str">
        <f>'2017'!D6</f>
        <v>Penn State</v>
      </c>
      <c r="K49" s="200">
        <f>'2017'!E6</f>
        <v>2</v>
      </c>
      <c r="L49" s="318">
        <f>'2017'!F6</f>
        <v>35122</v>
      </c>
      <c r="M49" s="231">
        <f>'2017'!G6</f>
        <v>29.602739726027398</v>
      </c>
      <c r="N49" s="231" t="str">
        <f>'2017'!H6</f>
        <v>JR</v>
      </c>
      <c r="O49" s="231">
        <f>'2017'!I6</f>
        <v>21.17808219178082</v>
      </c>
      <c r="P49" s="231" t="str">
        <f>'2017'!J6</f>
        <v>Wide</v>
      </c>
      <c r="Q49" s="231" t="str">
        <f>'2017'!K6</f>
        <v>BALL HOG</v>
      </c>
      <c r="R49" s="231" t="str">
        <f>'2017'!L6</f>
        <v>N/A</v>
      </c>
      <c r="S49" s="320">
        <f>'2017'!M6</f>
        <v>73</v>
      </c>
      <c r="T49" s="320">
        <f>'2017'!N6</f>
        <v>208</v>
      </c>
      <c r="U49" s="231">
        <f>'2017'!O6</f>
        <v>4.42</v>
      </c>
      <c r="V49" s="279">
        <f>'2017'!P6</f>
        <v>3</v>
      </c>
      <c r="W49" s="193">
        <f>'2017'!Q6</f>
        <v>0</v>
      </c>
      <c r="X49" s="194">
        <f>'2017'!R6</f>
        <v>0</v>
      </c>
      <c r="Y49" s="194">
        <f>'2017'!S6</f>
        <v>0.11140408701384311</v>
      </c>
      <c r="Z49" s="194">
        <f>'2017'!T6</f>
        <v>0.3949067431850789</v>
      </c>
      <c r="AA49" s="194">
        <f>'2017'!U6</f>
        <v>0.26904109589041098</v>
      </c>
      <c r="AB49" s="194">
        <f>'2017'!V6</f>
        <v>0.33197391953774491</v>
      </c>
      <c r="AC49" s="59">
        <f>'2017'!W6</f>
        <v>0.33197391953774491</v>
      </c>
      <c r="AD49" s="42">
        <f>'2017'!X6</f>
        <v>19.520547945205479</v>
      </c>
      <c r="AE49" s="183">
        <f>'2017'!Y6</f>
        <v>2.56</v>
      </c>
      <c r="AF49" s="183">
        <f>'2017'!Z6</f>
        <v>7.4</v>
      </c>
      <c r="AG49" s="183">
        <f>'2017'!AA6</f>
        <v>15.5</v>
      </c>
      <c r="AH49" s="183">
        <f>'2017'!AB6</f>
        <v>0.8</v>
      </c>
      <c r="AI49" s="183">
        <f>'2017'!AC6</f>
        <v>2.64</v>
      </c>
      <c r="AJ49" s="288" t="str">
        <f>'2017'!AD6</f>
        <v>N/A</v>
      </c>
      <c r="AK49" s="288" t="str">
        <f>'2017'!AE6</f>
        <v>N/A</v>
      </c>
      <c r="AL49" s="185">
        <f>'2017'!AF6</f>
        <v>7.8E-2</v>
      </c>
      <c r="AM49" s="212">
        <f t="shared" si="4"/>
        <v>0</v>
      </c>
      <c r="AN49" s="185">
        <f>'2017'!AG6</f>
        <v>0.9840000000000001</v>
      </c>
      <c r="AO49" s="185">
        <f>'2017'!AH6</f>
        <v>0.14700000000000002</v>
      </c>
      <c r="AP49" s="183">
        <f>'2017'!AI6</f>
        <v>108.994417126114</v>
      </c>
      <c r="AQ49" s="186">
        <f>'2017'!AJ6</f>
        <v>107.884122822347</v>
      </c>
      <c r="AR49" s="48">
        <f>'2017'!AK6</f>
        <v>9</v>
      </c>
      <c r="AS49" s="232">
        <f>'2017'!AL6</f>
        <v>7</v>
      </c>
      <c r="AT49" s="232">
        <f>'2017'!AM6</f>
        <v>5</v>
      </c>
      <c r="AU49" s="232">
        <f>'2017'!AN6</f>
        <v>5</v>
      </c>
      <c r="AV49" s="232">
        <f>'2017'!AO6</f>
        <v>9</v>
      </c>
      <c r="AW49" s="232">
        <f>'2017'!AP6</f>
        <v>7</v>
      </c>
      <c r="AX49" s="232">
        <f>'2017'!AQ6</f>
        <v>7</v>
      </c>
      <c r="AY49" s="233">
        <f>'2017'!AR6</f>
        <v>0.5</v>
      </c>
      <c r="AZ49" s="60">
        <f>'2017'!AS6</f>
        <v>0</v>
      </c>
      <c r="BA49" s="61">
        <f>'2017'!AT6</f>
        <v>3283</v>
      </c>
      <c r="BB49" s="61">
        <f>'2017'!AU6</f>
        <v>0</v>
      </c>
      <c r="BC49" s="61">
        <f>'2017'!AV6</f>
        <v>0</v>
      </c>
      <c r="BD49" s="61">
        <f>'2017'!AW6</f>
        <v>0</v>
      </c>
      <c r="BE49" s="61">
        <f>'2017'!AX6</f>
        <v>0</v>
      </c>
      <c r="BF49" s="62">
        <f>'2017'!AY6</f>
        <v>0</v>
      </c>
      <c r="BG49" s="62">
        <f>'2017'!AZ6</f>
        <v>0</v>
      </c>
      <c r="BH49" s="62">
        <f>'2017'!BA6</f>
        <v>0</v>
      </c>
      <c r="BI49" s="62">
        <f>'2017'!BB6</f>
        <v>0</v>
      </c>
      <c r="BJ49" s="62">
        <f>'2017'!BC6</f>
        <v>0</v>
      </c>
      <c r="BK49" s="62">
        <f>'2017'!BD6</f>
        <v>0</v>
      </c>
      <c r="BL49" s="62">
        <f>'2017'!BE6</f>
        <v>0</v>
      </c>
      <c r="BM49" s="62">
        <f>'2017'!BF6</f>
        <v>0</v>
      </c>
      <c r="BN49" s="63">
        <f>'2017'!BG6</f>
        <v>0</v>
      </c>
      <c r="BO49" s="60">
        <f>'2017'!BH6</f>
        <v>0</v>
      </c>
      <c r="BP49" s="61">
        <f>'2017'!BI6</f>
        <v>3110</v>
      </c>
      <c r="BQ49" s="61">
        <f>'2017'!BJ6</f>
        <v>0</v>
      </c>
      <c r="BR49" s="61">
        <f>'2017'!BK6</f>
        <v>0</v>
      </c>
      <c r="BS49" s="61">
        <f>'2017'!BL6</f>
        <v>0</v>
      </c>
      <c r="BT49" s="61">
        <f>'2017'!BM6</f>
        <v>0</v>
      </c>
      <c r="BU49" s="62">
        <f>'2017'!BN6</f>
        <v>0</v>
      </c>
      <c r="BV49" s="62">
        <f>'2017'!BO6</f>
        <v>0</v>
      </c>
      <c r="BW49" s="62">
        <f>'2017'!BP6</f>
        <v>0</v>
      </c>
      <c r="BX49" s="62">
        <f>'2017'!BQ6</f>
        <v>0</v>
      </c>
      <c r="BY49" s="62">
        <f>'2017'!BR6</f>
        <v>0</v>
      </c>
      <c r="BZ49" s="62">
        <f>'2017'!BS6</f>
        <v>0</v>
      </c>
      <c r="CA49" s="62">
        <f>'2017'!BT6</f>
        <v>0</v>
      </c>
      <c r="CB49" s="62">
        <f>'2017'!BU6</f>
        <v>0</v>
      </c>
      <c r="CC49" s="63">
        <f>'2017'!BV6</f>
        <v>0</v>
      </c>
      <c r="CD49" s="60">
        <f>'2017'!BW6</f>
        <v>338</v>
      </c>
      <c r="CE49" s="61">
        <f>'2017'!BX6</f>
        <v>3034</v>
      </c>
      <c r="CF49" s="61">
        <f>'2017'!BY6</f>
        <v>42</v>
      </c>
      <c r="CG49" s="61">
        <f>'2017'!BZ6</f>
        <v>26</v>
      </c>
      <c r="CH49" s="61">
        <f>'2017'!CA6</f>
        <v>2</v>
      </c>
      <c r="CI49" s="61">
        <f>'2017'!CB6</f>
        <v>13</v>
      </c>
      <c r="CJ49" s="62">
        <f>'2017'!CC6</f>
        <v>0</v>
      </c>
      <c r="CK49" s="62">
        <f>'2017'!CD6</f>
        <v>0</v>
      </c>
      <c r="CL49" s="62">
        <f>'2017'!CE6</f>
        <v>1.18</v>
      </c>
      <c r="CM49" s="62">
        <f>'2017'!CF6</f>
        <v>5.7</v>
      </c>
      <c r="CN49" s="62">
        <f>'2017'!CG6</f>
        <v>10.3</v>
      </c>
      <c r="CO49" s="62">
        <f>'2017'!CH6</f>
        <v>0</v>
      </c>
      <c r="CP49" s="62">
        <f>'2017'!CI6</f>
        <v>0</v>
      </c>
      <c r="CQ49" s="62">
        <f>'2017'!CJ6</f>
        <v>89</v>
      </c>
      <c r="CR49" s="63">
        <f>'2017'!CK6</f>
        <v>10.6</v>
      </c>
      <c r="CS49" s="60">
        <f>'2017'!CL6</f>
        <v>1101</v>
      </c>
      <c r="CT49" s="61">
        <f>'2017'!CM6</f>
        <v>2788</v>
      </c>
      <c r="CU49" s="61">
        <f>'2017'!CN6</f>
        <v>116</v>
      </c>
      <c r="CV49" s="61">
        <f>'2017'!CO6</f>
        <v>69</v>
      </c>
      <c r="CW49" s="61">
        <f>'2017'!CP6</f>
        <v>5</v>
      </c>
      <c r="CX49" s="61">
        <f>'2017'!CQ6</f>
        <v>20</v>
      </c>
      <c r="CY49" s="62">
        <f>'2017'!CR6</f>
        <v>0</v>
      </c>
      <c r="CZ49" s="62">
        <f>'2017'!CS6</f>
        <v>0</v>
      </c>
      <c r="DA49" s="62">
        <f>'2017'!CT6</f>
        <v>2.56</v>
      </c>
      <c r="DB49" s="62">
        <f>'2017'!CU6</f>
        <v>7.4</v>
      </c>
      <c r="DC49" s="62">
        <f>'2017'!CV6</f>
        <v>10.7</v>
      </c>
      <c r="DD49" s="62">
        <f>'2017'!CW6</f>
        <v>0</v>
      </c>
      <c r="DE49" s="62">
        <f>'2017'!CX6</f>
        <v>8</v>
      </c>
      <c r="DF49" s="62">
        <f>'2017'!CY6</f>
        <v>72.2</v>
      </c>
      <c r="DG49" s="63">
        <f>'2017'!CZ6</f>
        <v>27.8</v>
      </c>
      <c r="DH49" s="60">
        <f>'2017'!DA6</f>
        <v>982</v>
      </c>
      <c r="DI49" s="61">
        <f>'2017'!DB6</f>
        <v>3650</v>
      </c>
      <c r="DJ49" s="61">
        <f>'2017'!DC6</f>
        <v>92</v>
      </c>
      <c r="DK49" s="61">
        <f>'2017'!DD6</f>
        <v>59</v>
      </c>
      <c r="DL49" s="61">
        <f>'2017'!DE6</f>
        <v>11</v>
      </c>
      <c r="DM49" s="61">
        <f>'2017'!DF6</f>
        <v>29</v>
      </c>
      <c r="DN49" s="62">
        <f>'2017'!DG6</f>
        <v>0.8</v>
      </c>
      <c r="DO49" s="62">
        <f>'2017'!DH6</f>
        <v>2.64</v>
      </c>
      <c r="DP49" s="62">
        <f>'2017'!DI6</f>
        <v>2.31</v>
      </c>
      <c r="DQ49" s="62">
        <f>'2017'!DJ6</f>
        <v>4.5</v>
      </c>
      <c r="DR49" s="62">
        <f>'2017'!DK6</f>
        <v>15.5</v>
      </c>
      <c r="DS49" s="62">
        <f>'2017'!DL6</f>
        <v>0</v>
      </c>
      <c r="DT49" s="62">
        <f>'2017'!DM6</f>
        <v>7.8</v>
      </c>
      <c r="DU49" s="62">
        <f>'2017'!DN6</f>
        <v>98.4</v>
      </c>
      <c r="DV49" s="63">
        <f>'2017'!DO6</f>
        <v>1.6</v>
      </c>
    </row>
    <row r="50" spans="1:126" ht="15.75" customHeight="1" x14ac:dyDescent="0.2">
      <c r="A50" s="199">
        <f t="shared" si="0"/>
        <v>48</v>
      </c>
      <c r="B50" s="261">
        <f>'2017'!A7</f>
        <v>5</v>
      </c>
      <c r="C50" s="261">
        <v>2017</v>
      </c>
      <c r="D50" s="234" t="str">
        <f>'2017'!B7</f>
        <v>Curtis Samuel</v>
      </c>
      <c r="E50" s="310" t="str" cm="1">
        <f t="array" ref="E50">_xlfn.IFS(F50&gt;12.5,"Cornerstone",AND(F50&gt;11.995,F50&lt;12.5),"Elite",AND(F50&gt;11,F50&lt;12.995),"Elite Upside",AND(F50&gt;=9.69,F50&lt;10.999),"Upside",AND(F50&gt;8.4,F50&lt;9.999),"Upside Lite",AND(F50&gt;7.25,F50&lt;8.999),"Outlier",AND(F50&gt;=6,F50&lt;7.25),"Outlier Lite",F50&lt;6.999,"Purgatory")</f>
        <v>Upside</v>
      </c>
      <c r="F50" s="313">
        <f>'2017'!C7</f>
        <v>10.617142857142856</v>
      </c>
      <c r="G50" s="313">
        <f t="shared" si="1"/>
        <v>85.8</v>
      </c>
      <c r="H50" s="313" t="str" cm="1">
        <f t="array" ref="H50">_xlfn.IFS(E50="Cornerstone","A++",E50="Elite","A+",E50="Elite Upside","A",E50="Upside","B",E50="Upside Lite","C",E50="Outlier","D+",E50="Outlier Lite","D-",E50="Purgatory","F")</f>
        <v>B</v>
      </c>
      <c r="I50" s="314">
        <f t="shared" si="2"/>
        <v>1.1357458102077327</v>
      </c>
      <c r="J50" s="34" t="str">
        <f>'2017'!D7</f>
        <v>Ohio State</v>
      </c>
      <c r="K50" s="200">
        <f>'2017'!E7</f>
        <v>2</v>
      </c>
      <c r="L50" s="318">
        <f>'2017'!F7</f>
        <v>35288</v>
      </c>
      <c r="M50" s="231">
        <f>'2017'!G7</f>
        <v>29.147945205479452</v>
      </c>
      <c r="N50" s="231" t="str">
        <f>'2017'!H7</f>
        <v>JR</v>
      </c>
      <c r="O50" s="231">
        <f>'2017'!I7</f>
        <v>20.723287671232878</v>
      </c>
      <c r="P50" s="231" t="str">
        <f>'2017'!J7</f>
        <v>Slot</v>
      </c>
      <c r="Q50" s="231" t="str">
        <f>'2017'!K7</f>
        <v>RAT</v>
      </c>
      <c r="R50" s="231" t="str">
        <f>'2017'!L7</f>
        <v>N/A</v>
      </c>
      <c r="S50" s="320">
        <f>'2017'!M7</f>
        <v>71</v>
      </c>
      <c r="T50" s="320">
        <f>'2017'!N7</f>
        <v>194</v>
      </c>
      <c r="U50" s="231">
        <f>'2017'!O7</f>
        <v>4.3099999999999996</v>
      </c>
      <c r="V50" s="279">
        <f>'2017'!P7</f>
        <v>2</v>
      </c>
      <c r="W50" s="193">
        <f>'2017'!Q7</f>
        <v>0</v>
      </c>
      <c r="X50" s="194">
        <f>'2017'!R7</f>
        <v>0</v>
      </c>
      <c r="Y50" s="194">
        <f>'2017'!S7</f>
        <v>0.10331804693822498</v>
      </c>
      <c r="Z50" s="194">
        <f>'2017'!T7</f>
        <v>5.3767820773930754E-2</v>
      </c>
      <c r="AA50" s="194">
        <f>'2017'!U7</f>
        <v>0.27723840345199569</v>
      </c>
      <c r="AB50" s="194">
        <f>'2017'!V7</f>
        <v>0.27723840345199569</v>
      </c>
      <c r="AC50" s="59">
        <f>'2017'!W7</f>
        <v>0.27723840345199569</v>
      </c>
      <c r="AD50" s="42">
        <f>'2017'!X7</f>
        <v>20.082191780821919</v>
      </c>
      <c r="AE50" s="183">
        <f>'2017'!Y7</f>
        <v>2.76</v>
      </c>
      <c r="AF50" s="183">
        <f>'2017'!Z7</f>
        <v>11.1</v>
      </c>
      <c r="AG50" s="183">
        <f>'2017'!AA7</f>
        <v>9.1999999999999993</v>
      </c>
      <c r="AH50" s="183">
        <f>'2017'!AB7</f>
        <v>0.66</v>
      </c>
      <c r="AI50" s="183">
        <f>'2017'!AC7</f>
        <v>2.11</v>
      </c>
      <c r="AJ50" s="288" t="str">
        <f>'2017'!AD7</f>
        <v>N/A</v>
      </c>
      <c r="AK50" s="288" t="str">
        <f>'2017'!AE7</f>
        <v>N/A</v>
      </c>
      <c r="AL50" s="185">
        <f>'2017'!AF7</f>
        <v>7.4999999999999997E-2</v>
      </c>
      <c r="AM50" s="212">
        <f t="shared" si="4"/>
        <v>0</v>
      </c>
      <c r="AN50" s="185">
        <f>'2017'!AG7</f>
        <v>7.2999999999999995E-2</v>
      </c>
      <c r="AO50" s="185">
        <f>'2017'!AH7</f>
        <v>0.77950000000000008</v>
      </c>
      <c r="AP50" s="183">
        <f>'2017'!AI7</f>
        <v>112.44046810110869</v>
      </c>
      <c r="AQ50" s="186">
        <f>'2017'!AJ7</f>
        <v>106.75277161545726</v>
      </c>
      <c r="AR50" s="48">
        <f>'2017'!AK7</f>
        <v>7</v>
      </c>
      <c r="AS50" s="232">
        <f>'2017'!AL7</f>
        <v>6</v>
      </c>
      <c r="AT50" s="232">
        <f>'2017'!AM7</f>
        <v>5</v>
      </c>
      <c r="AU50" s="232">
        <f>'2017'!AN7</f>
        <v>9</v>
      </c>
      <c r="AV50" s="232">
        <f>'2017'!AO7</f>
        <v>10</v>
      </c>
      <c r="AW50" s="232">
        <f>'2017'!AP7</f>
        <v>7</v>
      </c>
      <c r="AX50" s="232">
        <f>'2017'!AQ7</f>
        <v>8</v>
      </c>
      <c r="AY50" s="233">
        <f>'2017'!AR7</f>
        <v>0.5</v>
      </c>
      <c r="AZ50" s="60">
        <f>'2017'!AS7</f>
        <v>0</v>
      </c>
      <c r="BA50" s="61">
        <f>'2017'!AT7</f>
        <v>2178</v>
      </c>
      <c r="BB50" s="61">
        <f>'2017'!AU7</f>
        <v>0</v>
      </c>
      <c r="BC50" s="61">
        <f>'2017'!AV7</f>
        <v>0</v>
      </c>
      <c r="BD50" s="61">
        <f>'2017'!AW7</f>
        <v>0</v>
      </c>
      <c r="BE50" s="61">
        <f>'2017'!AX7</f>
        <v>0</v>
      </c>
      <c r="BF50" s="62">
        <f>'2017'!AY7</f>
        <v>0</v>
      </c>
      <c r="BG50" s="62">
        <f>'2017'!AZ7</f>
        <v>0</v>
      </c>
      <c r="BH50" s="62">
        <f>'2017'!BA7</f>
        <v>0</v>
      </c>
      <c r="BI50" s="62">
        <f>'2017'!BB7</f>
        <v>0</v>
      </c>
      <c r="BJ50" s="62">
        <f>'2017'!BC7</f>
        <v>0</v>
      </c>
      <c r="BK50" s="62">
        <f>'2017'!BD7</f>
        <v>0</v>
      </c>
      <c r="BL50" s="62">
        <f>'2017'!BE7</f>
        <v>0</v>
      </c>
      <c r="BM50" s="62">
        <f>'2017'!BF7</f>
        <v>0</v>
      </c>
      <c r="BN50" s="63">
        <f>'2017'!BG7</f>
        <v>0</v>
      </c>
      <c r="BO50" s="60">
        <f>'2017'!BH7</f>
        <v>0</v>
      </c>
      <c r="BP50" s="61">
        <f>'2017'!BI7</f>
        <v>2846</v>
      </c>
      <c r="BQ50" s="61">
        <f>'2017'!BJ7</f>
        <v>0</v>
      </c>
      <c r="BR50" s="61">
        <f>'2017'!BK7</f>
        <v>0</v>
      </c>
      <c r="BS50" s="61">
        <f>'2017'!BL7</f>
        <v>0</v>
      </c>
      <c r="BT50" s="61">
        <f>'2017'!BM7</f>
        <v>0</v>
      </c>
      <c r="BU50" s="62">
        <f>'2017'!BN7</f>
        <v>0</v>
      </c>
      <c r="BV50" s="62">
        <f>'2017'!BO7</f>
        <v>0</v>
      </c>
      <c r="BW50" s="62">
        <f>'2017'!BP7</f>
        <v>0</v>
      </c>
      <c r="BX50" s="62">
        <f>'2017'!BQ7</f>
        <v>0</v>
      </c>
      <c r="BY50" s="62">
        <f>'2017'!BR7</f>
        <v>0</v>
      </c>
      <c r="BZ50" s="62">
        <f>'2017'!BS7</f>
        <v>0</v>
      </c>
      <c r="CA50" s="62">
        <f>'2017'!BT7</f>
        <v>0</v>
      </c>
      <c r="CB50" s="62">
        <f>'2017'!BU7</f>
        <v>0</v>
      </c>
      <c r="CC50" s="63">
        <f>'2017'!BV7</f>
        <v>0</v>
      </c>
      <c r="CD50" s="60">
        <f>'2017'!BW7</f>
        <v>383</v>
      </c>
      <c r="CE50" s="61">
        <f>'2017'!BX7</f>
        <v>3707</v>
      </c>
      <c r="CF50" s="61">
        <f>'2017'!BY7</f>
        <v>12</v>
      </c>
      <c r="CG50" s="61">
        <f>'2017'!BZ7</f>
        <v>11</v>
      </c>
      <c r="CH50" s="61">
        <f>'2017'!CA7</f>
        <v>0</v>
      </c>
      <c r="CI50" s="61">
        <f>'2017'!CB7</f>
        <v>42</v>
      </c>
      <c r="CJ50" s="62">
        <f>'2017'!CC7</f>
        <v>0</v>
      </c>
      <c r="CK50" s="62">
        <f>'2017'!CD7</f>
        <v>0</v>
      </c>
      <c r="CL50" s="62">
        <f>'2017'!CE7</f>
        <v>1.67</v>
      </c>
      <c r="CM50" s="62">
        <f>'2017'!CF7</f>
        <v>11.1</v>
      </c>
      <c r="CN50" s="62">
        <f>'2017'!CG7</f>
        <v>0</v>
      </c>
      <c r="CO50" s="62">
        <f>'2017'!CH7</f>
        <v>0</v>
      </c>
      <c r="CP50" s="62">
        <f>'2017'!CI7</f>
        <v>0</v>
      </c>
      <c r="CQ50" s="62">
        <f>'2017'!CJ7</f>
        <v>17.3</v>
      </c>
      <c r="CR50" s="63">
        <f>'2017'!CK7</f>
        <v>9.3000000000000007</v>
      </c>
      <c r="CS50" s="60">
        <f>'2017'!CL7</f>
        <v>132</v>
      </c>
      <c r="CT50" s="61">
        <f>'2017'!CM7</f>
        <v>2455</v>
      </c>
      <c r="CU50" s="61">
        <f>'2017'!CN7</f>
        <v>33</v>
      </c>
      <c r="CV50" s="61">
        <f>'2017'!CO7</f>
        <v>22</v>
      </c>
      <c r="CW50" s="61">
        <f>'2017'!CP7</f>
        <v>2</v>
      </c>
      <c r="CX50" s="61">
        <f>'2017'!CQ7</f>
        <v>19</v>
      </c>
      <c r="CY50" s="62">
        <f>'2017'!CR7</f>
        <v>0</v>
      </c>
      <c r="CZ50" s="62">
        <f>'2017'!CS7</f>
        <v>0</v>
      </c>
      <c r="DA50" s="62">
        <f>'2017'!CT7</f>
        <v>2.19</v>
      </c>
      <c r="DB50" s="62">
        <f>'2017'!CU7</f>
        <v>7.3</v>
      </c>
      <c r="DC50" s="62">
        <f>'2017'!CV7</f>
        <v>9.1999999999999993</v>
      </c>
      <c r="DD50" s="62">
        <f>'2017'!CW7</f>
        <v>0</v>
      </c>
      <c r="DE50" s="62">
        <f>'2017'!CX7</f>
        <v>12</v>
      </c>
      <c r="DF50" s="62">
        <f>'2017'!CY7</f>
        <v>10.7</v>
      </c>
      <c r="DG50" s="63">
        <f>'2017'!CZ7</f>
        <v>82.9</v>
      </c>
      <c r="DH50" s="60">
        <f>'2017'!DA7</f>
        <v>771</v>
      </c>
      <c r="DI50" s="61">
        <f>'2017'!DB7</f>
        <v>2781</v>
      </c>
      <c r="DJ50" s="61">
        <f>'2017'!DC7</f>
        <v>98</v>
      </c>
      <c r="DK50" s="61">
        <f>'2017'!DD7</f>
        <v>74</v>
      </c>
      <c r="DL50" s="61">
        <f>'2017'!DE7</f>
        <v>7</v>
      </c>
      <c r="DM50" s="61">
        <f>'2017'!DF7</f>
        <v>26</v>
      </c>
      <c r="DN50" s="62">
        <f>'2017'!DG7</f>
        <v>0.66</v>
      </c>
      <c r="DO50" s="62">
        <f>'2017'!DH7</f>
        <v>2.11</v>
      </c>
      <c r="DP50" s="62">
        <f>'2017'!DI7</f>
        <v>2.76</v>
      </c>
      <c r="DQ50" s="62">
        <f>'2017'!DJ7</f>
        <v>6.1</v>
      </c>
      <c r="DR50" s="62">
        <f>'2017'!DK7</f>
        <v>9</v>
      </c>
      <c r="DS50" s="62">
        <f>'2017'!DL7</f>
        <v>0</v>
      </c>
      <c r="DT50" s="62">
        <f>'2017'!DM7</f>
        <v>7.5</v>
      </c>
      <c r="DU50" s="62">
        <f>'2017'!DN7</f>
        <v>7.3</v>
      </c>
      <c r="DV50" s="63">
        <f>'2017'!DO7</f>
        <v>73</v>
      </c>
    </row>
    <row r="51" spans="1:126" ht="15.75" customHeight="1" x14ac:dyDescent="0.2">
      <c r="A51" s="199">
        <f t="shared" si="0"/>
        <v>80</v>
      </c>
      <c r="B51" s="261">
        <f>'2017'!A8</f>
        <v>6</v>
      </c>
      <c r="C51" s="261">
        <v>2017</v>
      </c>
      <c r="D51" s="234" t="str">
        <f>'2017'!B8</f>
        <v>Cooper Kupp</v>
      </c>
      <c r="E51" s="310" t="str" cm="1">
        <f t="array" ref="E51">_xlfn.IFS(F51&gt;12.5,"Cornerstone",AND(F51&gt;11.995,F51&lt;12.5),"Elite",AND(F51&gt;11,F51&lt;12.995),"Elite Upside",AND(F51&gt;=9.69,F51&lt;10.999),"Upside",AND(F51&gt;8.4,F51&lt;9.999),"Upside Lite",AND(F51&gt;7.25,F51&lt;8.999),"Outlier",AND(F51&gt;=6,F51&lt;7.25),"Outlier Lite",F51&lt;6.999,"Purgatory")</f>
        <v>Upside</v>
      </c>
      <c r="F51" s="313">
        <f>'2017'!C8</f>
        <v>9.6985714285714284</v>
      </c>
      <c r="G51" s="313">
        <f t="shared" si="1"/>
        <v>76.099999999999994</v>
      </c>
      <c r="H51" s="313" t="str" cm="1">
        <f t="array" ref="H51">_xlfn.IFS(E51="Cornerstone","A++",E51="Elite","A+",E51="Elite Upside","A",E51="Upside","B",E51="Upside Lite","C",E51="Outlier","D+",E51="Outlier Lite","D-",E51="Purgatory","F")</f>
        <v>B</v>
      </c>
      <c r="I51" s="314">
        <f t="shared" si="2"/>
        <v>0.63814932565924709</v>
      </c>
      <c r="J51" s="34" t="str">
        <f>'2017'!D8</f>
        <v>Eastern Washington</v>
      </c>
      <c r="K51" s="200">
        <f>'2017'!E8</f>
        <v>11</v>
      </c>
      <c r="L51" s="318">
        <f>'2017'!F8</f>
        <v>34135</v>
      </c>
      <c r="M51" s="231">
        <f>'2017'!G8</f>
        <v>32.30684931506849</v>
      </c>
      <c r="N51" s="231" t="str">
        <f>'2017'!H8</f>
        <v>SR</v>
      </c>
      <c r="O51" s="231">
        <f>'2017'!I8</f>
        <v>23.882191780821916</v>
      </c>
      <c r="P51" s="231" t="str">
        <f>'2017'!J8</f>
        <v>N/A</v>
      </c>
      <c r="Q51" s="231" t="str">
        <f>'2017'!K8</f>
        <v>PROTO Z</v>
      </c>
      <c r="R51" s="231" t="str">
        <f>'2017'!L8</f>
        <v>N/A</v>
      </c>
      <c r="S51" s="320">
        <f>'2017'!M8</f>
        <v>74</v>
      </c>
      <c r="T51" s="320">
        <f>'2017'!N8</f>
        <v>194</v>
      </c>
      <c r="U51" s="231">
        <f>'2017'!O8</f>
        <v>4.59</v>
      </c>
      <c r="V51" s="279">
        <f>'2017'!P8</f>
        <v>3</v>
      </c>
      <c r="W51" s="193">
        <f>'2017'!Q8</f>
        <v>0</v>
      </c>
      <c r="X51" s="194">
        <f>'2017'!R8</f>
        <v>0.32227939775109588</v>
      </c>
      <c r="Y51" s="194">
        <f>'2017'!S8</f>
        <v>0.29109031733116353</v>
      </c>
      <c r="Z51" s="194">
        <f>'2017'!T8</f>
        <v>0.42254246011322699</v>
      </c>
      <c r="AA51" s="194">
        <f>'2017'!U8</f>
        <v>0.30281439258995368</v>
      </c>
      <c r="AB51" s="194">
        <f>'2017'!V8</f>
        <v>0.36267842635159031</v>
      </c>
      <c r="AC51" s="59">
        <f>'2017'!W8</f>
        <v>0.21760705581095419</v>
      </c>
      <c r="AD51" s="42">
        <f>'2017'!X8</f>
        <v>20.224657534246575</v>
      </c>
      <c r="AE51" s="183">
        <f>'2017'!Y8</f>
        <v>4.0999999999999996</v>
      </c>
      <c r="AF51" s="183">
        <f>'2017'!Z8</f>
        <v>10.9</v>
      </c>
      <c r="AG51" s="183">
        <f>'2017'!AA8</f>
        <v>15</v>
      </c>
      <c r="AH51" s="183">
        <f>'2017'!AB8</f>
        <v>0</v>
      </c>
      <c r="AI51" s="183">
        <f>'2017'!AC8</f>
        <v>0</v>
      </c>
      <c r="AJ51" s="288" t="str">
        <f>'2017'!AD8</f>
        <v>N/A</v>
      </c>
      <c r="AK51" s="288" t="str">
        <f>'2017'!AE8</f>
        <v>N/A</v>
      </c>
      <c r="AL51" s="185">
        <f>'2017'!AF8</f>
        <v>0</v>
      </c>
      <c r="AM51" s="212">
        <f t="shared" si="4"/>
        <v>0</v>
      </c>
      <c r="AN51" s="185">
        <f>'2017'!AG8</f>
        <v>0</v>
      </c>
      <c r="AO51" s="185">
        <f>'2017'!AH8</f>
        <v>0</v>
      </c>
      <c r="AP51" s="183">
        <f>'2017'!AI8</f>
        <v>87.413997938920929</v>
      </c>
      <c r="AQ51" s="186">
        <f>'2017'!AJ8</f>
        <v>88.307492766235171</v>
      </c>
      <c r="AR51" s="48">
        <f>'2017'!AK8</f>
        <v>6</v>
      </c>
      <c r="AS51" s="232">
        <f>'2017'!AL8</f>
        <v>6</v>
      </c>
      <c r="AT51" s="232">
        <f>'2017'!AM8</f>
        <v>8</v>
      </c>
      <c r="AU51" s="232">
        <f>'2017'!AN8</f>
        <v>8</v>
      </c>
      <c r="AV51" s="232">
        <f>'2017'!AO8</f>
        <v>6</v>
      </c>
      <c r="AW51" s="232">
        <f>'2017'!AP8</f>
        <v>4</v>
      </c>
      <c r="AX51" s="232">
        <f>'2017'!AQ8</f>
        <v>7</v>
      </c>
      <c r="AY51" s="233">
        <f>'2017'!AR8</f>
        <v>1</v>
      </c>
      <c r="AZ51" s="60">
        <f>'2017'!AS8</f>
        <v>0</v>
      </c>
      <c r="BA51" s="61">
        <f>'2017'!AT8</f>
        <v>23</v>
      </c>
      <c r="BB51" s="61">
        <f>'2017'!AU8</f>
        <v>0</v>
      </c>
      <c r="BC51" s="61">
        <f>'2017'!AV8</f>
        <v>0</v>
      </c>
      <c r="BD51" s="61">
        <f>'2017'!AW8</f>
        <v>0</v>
      </c>
      <c r="BE51" s="61">
        <f>'2017'!AX8</f>
        <v>0</v>
      </c>
      <c r="BF51" s="62">
        <f>'2017'!AY8</f>
        <v>0</v>
      </c>
      <c r="BG51" s="62">
        <f>'2017'!AZ8</f>
        <v>0</v>
      </c>
      <c r="BH51" s="62">
        <f>'2017'!BA8</f>
        <v>0</v>
      </c>
      <c r="BI51" s="62">
        <f>'2017'!BB8</f>
        <v>0</v>
      </c>
      <c r="BJ51" s="62">
        <f>'2017'!BC8</f>
        <v>0</v>
      </c>
      <c r="BK51" s="62">
        <f>'2017'!BD8</f>
        <v>0</v>
      </c>
      <c r="BL51" s="62">
        <f>'2017'!BE8</f>
        <v>0</v>
      </c>
      <c r="BM51" s="62">
        <f>'2017'!BF8</f>
        <v>0</v>
      </c>
      <c r="BN51" s="63">
        <f>'2017'!BG8</f>
        <v>0</v>
      </c>
      <c r="BO51" s="60">
        <f>'2017'!BH8</f>
        <v>1691</v>
      </c>
      <c r="BP51" s="61">
        <f>'2017'!BI8</f>
        <v>5247</v>
      </c>
      <c r="BQ51" s="61">
        <f>'2017'!BJ8</f>
        <v>0</v>
      </c>
      <c r="BR51" s="61">
        <f>'2017'!BK8</f>
        <v>0</v>
      </c>
      <c r="BS51" s="61">
        <f>'2017'!BL8</f>
        <v>0</v>
      </c>
      <c r="BT51" s="61">
        <f>'2017'!BM8</f>
        <v>0</v>
      </c>
      <c r="BU51" s="62">
        <f>'2017'!BN8</f>
        <v>0</v>
      </c>
      <c r="BV51" s="62">
        <f>'2017'!BO8</f>
        <v>0</v>
      </c>
      <c r="BW51" s="62">
        <f>'2017'!BP8</f>
        <v>0</v>
      </c>
      <c r="BX51" s="62">
        <f>'2017'!BQ8</f>
        <v>0</v>
      </c>
      <c r="BY51" s="62">
        <f>'2017'!BR8</f>
        <v>0</v>
      </c>
      <c r="BZ51" s="62">
        <f>'2017'!BS8</f>
        <v>0</v>
      </c>
      <c r="CA51" s="62">
        <f>'2017'!BT8</f>
        <v>0</v>
      </c>
      <c r="CB51" s="62">
        <f>'2017'!BU8</f>
        <v>0</v>
      </c>
      <c r="CC51" s="63">
        <f>'2017'!BV8</f>
        <v>0</v>
      </c>
      <c r="CD51" s="60">
        <f>'2017'!BW8</f>
        <v>1431</v>
      </c>
      <c r="CE51" s="61">
        <f>'2017'!BX8</f>
        <v>4916</v>
      </c>
      <c r="CF51" s="61">
        <f>'2017'!BY8</f>
        <v>0</v>
      </c>
      <c r="CG51" s="61">
        <f>'2017'!BZ8</f>
        <v>0</v>
      </c>
      <c r="CH51" s="61">
        <f>'2017'!CA8</f>
        <v>0</v>
      </c>
      <c r="CI51" s="61">
        <f>'2017'!CB8</f>
        <v>0</v>
      </c>
      <c r="CJ51" s="62">
        <f>'2017'!CC8</f>
        <v>0</v>
      </c>
      <c r="CK51" s="62">
        <f>'2017'!CD8</f>
        <v>0</v>
      </c>
      <c r="CL51" s="62">
        <f>'2017'!CE8</f>
        <v>4.0999999999999996</v>
      </c>
      <c r="CM51" s="62">
        <f>'2017'!CF8</f>
        <v>2.46</v>
      </c>
      <c r="CN51" s="62">
        <f>'2017'!CG8</f>
        <v>0</v>
      </c>
      <c r="CO51" s="62">
        <f>'2017'!CH8</f>
        <v>0</v>
      </c>
      <c r="CP51" s="62">
        <f>'2017'!CI8</f>
        <v>0</v>
      </c>
      <c r="CQ51" s="62">
        <f>'2017'!CJ8</f>
        <v>0</v>
      </c>
      <c r="CR51" s="63">
        <f>'2017'!CK8</f>
        <v>0</v>
      </c>
      <c r="CS51" s="60">
        <f>'2017'!CL8</f>
        <v>1642</v>
      </c>
      <c r="CT51" s="61">
        <f>'2017'!CM8</f>
        <v>3886</v>
      </c>
      <c r="CU51" s="61">
        <f>'2017'!CN8</f>
        <v>0</v>
      </c>
      <c r="CV51" s="61">
        <f>'2017'!CO8</f>
        <v>0</v>
      </c>
      <c r="CW51" s="61">
        <f>'2017'!CP8</f>
        <v>0</v>
      </c>
      <c r="CX51" s="61">
        <f>'2017'!CQ8</f>
        <v>0</v>
      </c>
      <c r="CY51" s="62">
        <f>'2017'!CR8</f>
        <v>0</v>
      </c>
      <c r="CZ51" s="62">
        <f>'2017'!CS8</f>
        <v>0</v>
      </c>
      <c r="DA51" s="62">
        <f>'2017'!CT8</f>
        <v>3.97</v>
      </c>
      <c r="DB51" s="62">
        <f>'2017'!CU8</f>
        <v>10.9</v>
      </c>
      <c r="DC51" s="62">
        <f>'2017'!CV8</f>
        <v>0</v>
      </c>
      <c r="DD51" s="62">
        <f>'2017'!CW8</f>
        <v>0</v>
      </c>
      <c r="DE51" s="62">
        <f>'2017'!CX8</f>
        <v>0</v>
      </c>
      <c r="DF51" s="62">
        <f>'2017'!CY8</f>
        <v>0</v>
      </c>
      <c r="DG51" s="63">
        <f>'2017'!CZ8</f>
        <v>0</v>
      </c>
      <c r="DH51" s="60">
        <f>'2017'!DA8</f>
        <v>1700</v>
      </c>
      <c r="DI51" s="61">
        <f>'2017'!DB8</f>
        <v>5614</v>
      </c>
      <c r="DJ51" s="61">
        <f>'2017'!DC8</f>
        <v>0</v>
      </c>
      <c r="DK51" s="61">
        <f>'2017'!DD8</f>
        <v>0</v>
      </c>
      <c r="DL51" s="61">
        <f>'2017'!DE8</f>
        <v>0</v>
      </c>
      <c r="DM51" s="61">
        <f>'2017'!DF8</f>
        <v>0</v>
      </c>
      <c r="DN51" s="62">
        <f>'2017'!DG8</f>
        <v>0</v>
      </c>
      <c r="DO51" s="62">
        <f>'2017'!DH8</f>
        <v>0</v>
      </c>
      <c r="DP51" s="62">
        <f>'2017'!DI8</f>
        <v>3.32</v>
      </c>
      <c r="DQ51" s="62">
        <f>'2017'!DJ8</f>
        <v>6</v>
      </c>
      <c r="DR51" s="62">
        <f>'2017'!DK8</f>
        <v>15</v>
      </c>
      <c r="DS51" s="62">
        <f>'2017'!DL8</f>
        <v>0</v>
      </c>
      <c r="DT51" s="62">
        <f>'2017'!DM8</f>
        <v>0</v>
      </c>
      <c r="DU51" s="62">
        <f>'2017'!DN8</f>
        <v>0</v>
      </c>
      <c r="DV51" s="63">
        <f>'2017'!DO8</f>
        <v>0</v>
      </c>
    </row>
    <row r="52" spans="1:126" ht="15.75" customHeight="1" x14ac:dyDescent="0.2">
      <c r="A52" s="199">
        <f t="shared" si="0"/>
        <v>49</v>
      </c>
      <c r="B52" s="261">
        <f>'2022'!A10</f>
        <v>8</v>
      </c>
      <c r="C52" s="261">
        <v>2022</v>
      </c>
      <c r="D52" s="234" t="str">
        <f>'2022'!B10</f>
        <v>Christian Watson</v>
      </c>
      <c r="E52" s="310" t="str" cm="1">
        <f t="array" ref="E52">_xlfn.IFS(F52&gt;12.5,"Cornerstone",AND(F52&gt;11.995,F52&lt;12.5),"Elite",AND(F52&gt;11,F52&lt;12.995),"Elite Upside",AND(F52&gt;=9.69,F52&lt;10.999),"Upside",AND(F52&gt;8.4,F52&lt;9.999),"Upside Lite",AND(F52&gt;7.25,F52&lt;8.999),"Outlier",AND(F52&gt;=6,F52&lt;7.25),"Outlier Lite",F52&lt;6.999,"Purgatory")</f>
        <v>Upside</v>
      </c>
      <c r="F52" s="313">
        <f>'2022'!C10</f>
        <v>10.564285714285713</v>
      </c>
      <c r="G52" s="313">
        <f t="shared" si="1"/>
        <v>85.5</v>
      </c>
      <c r="H52" s="313" t="str" cm="1">
        <f t="array" ref="H52">_xlfn.IFS(E52="Cornerstone","A++",E52="Elite","A+",E52="Elite Upside","A",E52="Upside","B",E52="Upside Lite","C",E52="Outlier","D+",E52="Outlier Lite","D-",E52="Purgatory","F")</f>
        <v>B</v>
      </c>
      <c r="I52" s="314">
        <f t="shared" si="2"/>
        <v>1.1071127310035431</v>
      </c>
      <c r="J52" s="34" t="str">
        <f>'2022'!D10</f>
        <v>NDSU</v>
      </c>
      <c r="K52" s="200">
        <f>'2022'!E10</f>
        <v>11</v>
      </c>
      <c r="L52" s="318">
        <f>'2022'!F10</f>
        <v>36292</v>
      </c>
      <c r="M52" s="231">
        <f>'2022'!G10</f>
        <v>26.397260273972602</v>
      </c>
      <c r="N52" s="231" t="str">
        <f>'2022'!H10</f>
        <v>RS SR</v>
      </c>
      <c r="O52" s="231">
        <f>'2022'!I10</f>
        <v>22.978082191780821</v>
      </c>
      <c r="P52" s="231" t="str">
        <f>'2022'!J10</f>
        <v>Hybrid</v>
      </c>
      <c r="Q52" s="231" t="str">
        <f>'2022'!K10</f>
        <v>DEEP</v>
      </c>
      <c r="R52" s="231" t="str">
        <f>'2022'!L10</f>
        <v>Elite Separator</v>
      </c>
      <c r="S52" s="320">
        <f>'2022'!M10</f>
        <v>76</v>
      </c>
      <c r="T52" s="320">
        <f>'2022'!N10</f>
        <v>208</v>
      </c>
      <c r="U52" s="200">
        <f>'2022'!O10</f>
        <v>4.3600000000000003</v>
      </c>
      <c r="V52" s="279">
        <f>'2022'!P10</f>
        <v>2</v>
      </c>
      <c r="W52" s="193">
        <f>'2022'!Q10</f>
        <v>0</v>
      </c>
      <c r="X52" s="194">
        <f>'2022'!R10</f>
        <v>5.9288537549407112E-2</v>
      </c>
      <c r="Y52" s="194">
        <f>'2022'!S10</f>
        <v>0.25145997938852627</v>
      </c>
      <c r="Z52" s="194">
        <f>'2022'!T10</f>
        <v>0.35442011354420111</v>
      </c>
      <c r="AA52" s="194">
        <f>'2022'!U10</f>
        <v>0.35351303579319487</v>
      </c>
      <c r="AB52" s="194">
        <f>'2022'!V10</f>
        <v>0.35396657466869796</v>
      </c>
      <c r="AC52" s="59">
        <f>'2022'!W10</f>
        <v>0.21237994480121877</v>
      </c>
      <c r="AD52" s="42">
        <f>'2022'!X10</f>
        <v>20.317808219178083</v>
      </c>
      <c r="AE52" s="183">
        <f>'2022'!Y10</f>
        <v>4.28</v>
      </c>
      <c r="AF52" s="183">
        <f>'2022'!Z10</f>
        <v>10.9</v>
      </c>
      <c r="AG52" s="183">
        <f>'2022'!AA10</f>
        <v>18.3</v>
      </c>
      <c r="AH52" s="183">
        <f>'2022'!AB10</f>
        <v>0</v>
      </c>
      <c r="AI52" s="183">
        <f>'2022'!AC10</f>
        <v>0</v>
      </c>
      <c r="AJ52" s="288">
        <f>'2022'!AD10</f>
        <v>2.6750000000000003E-2</v>
      </c>
      <c r="AK52" s="288">
        <f>'2022'!AE10</f>
        <v>0.30495000000000005</v>
      </c>
      <c r="AL52" s="185">
        <f>'2022'!AF10</f>
        <v>8.5000000000000006E-2</v>
      </c>
      <c r="AM52" s="212">
        <f t="shared" si="4"/>
        <v>0.6</v>
      </c>
      <c r="AN52" s="185">
        <f>'2022'!AG10</f>
        <v>0.74</v>
      </c>
      <c r="AO52" s="185">
        <f>'2022'!AH10</f>
        <v>0.23049999999999998</v>
      </c>
      <c r="AP52" s="183">
        <f>'2022'!AI10</f>
        <v>115.11909679809442</v>
      </c>
      <c r="AQ52" s="186">
        <f>'2022'!AJ10</f>
        <v>121.0421846012932</v>
      </c>
      <c r="AR52" s="48">
        <f>'2022'!AK10</f>
        <v>6</v>
      </c>
      <c r="AS52" s="232">
        <f>'2022'!AL10</f>
        <v>6</v>
      </c>
      <c r="AT52" s="232">
        <f>'2022'!AM10</f>
        <v>8</v>
      </c>
      <c r="AU52" s="232">
        <f>'2022'!AN10</f>
        <v>8</v>
      </c>
      <c r="AV52" s="232">
        <f>'2022'!AO10</f>
        <v>9</v>
      </c>
      <c r="AW52" s="232">
        <f>'2022'!AP10</f>
        <v>10</v>
      </c>
      <c r="AX52" s="232">
        <f>'2022'!AQ10</f>
        <v>8</v>
      </c>
      <c r="AY52" s="233">
        <f>'2022'!AR10</f>
        <v>0</v>
      </c>
      <c r="AZ52" s="60">
        <f>'2022'!AS10</f>
        <v>0</v>
      </c>
      <c r="BA52" s="61">
        <f>'2022'!AT10</f>
        <v>2297</v>
      </c>
      <c r="BB52" s="61">
        <f>'2022'!AU10</f>
        <v>0</v>
      </c>
      <c r="BC52" s="61">
        <f>'2022'!AV10</f>
        <v>0</v>
      </c>
      <c r="BD52" s="61">
        <f>'2022'!AW10</f>
        <v>0</v>
      </c>
      <c r="BE52" s="61">
        <f>'2022'!AX10</f>
        <v>0</v>
      </c>
      <c r="BF52" s="62">
        <f>'2022'!AY10</f>
        <v>0</v>
      </c>
      <c r="BG52" s="62">
        <f>'2022'!AZ10</f>
        <v>0</v>
      </c>
      <c r="BH52" s="62">
        <f>'2022'!BA10</f>
        <v>0</v>
      </c>
      <c r="BI52" s="62">
        <f>'2022'!BB10</f>
        <v>0</v>
      </c>
      <c r="BJ52" s="62">
        <f>'2022'!BC10</f>
        <v>0</v>
      </c>
      <c r="BK52" s="62">
        <f>'2022'!BH10</f>
        <v>0</v>
      </c>
      <c r="BL52" s="62">
        <f>'2022'!BI10</f>
        <v>0</v>
      </c>
      <c r="BM52" s="62">
        <f>'2022'!BJ10</f>
        <v>0</v>
      </c>
      <c r="BN52" s="63">
        <f>'2022'!BK10</f>
        <v>0</v>
      </c>
      <c r="BO52" s="60">
        <f>'2022'!BL10</f>
        <v>165</v>
      </c>
      <c r="BP52" s="61">
        <f>'2022'!BM10</f>
        <v>2783</v>
      </c>
      <c r="BQ52" s="61">
        <f>'2022'!BN10</f>
        <v>0</v>
      </c>
      <c r="BR52" s="61">
        <f>'2022'!BO10</f>
        <v>0</v>
      </c>
      <c r="BS52" s="61">
        <f>'2022'!BP10</f>
        <v>0</v>
      </c>
      <c r="BT52" s="61">
        <f>'2022'!BQ10</f>
        <v>0</v>
      </c>
      <c r="BU52" s="62">
        <f>'2022'!BR10</f>
        <v>0</v>
      </c>
      <c r="BV52" s="62">
        <f>'2022'!BS10</f>
        <v>0</v>
      </c>
      <c r="BW52" s="62">
        <f>'2022'!BT10</f>
        <v>0</v>
      </c>
      <c r="BX52" s="62">
        <f>'2022'!BU10</f>
        <v>0</v>
      </c>
      <c r="BY52" s="62">
        <f>'2022'!BV10</f>
        <v>0</v>
      </c>
      <c r="BZ52" s="62">
        <f>'2022'!CA10</f>
        <v>0</v>
      </c>
      <c r="CA52" s="62">
        <f>'2022'!CB10</f>
        <v>0</v>
      </c>
      <c r="CB52" s="62">
        <f>'2022'!CC10</f>
        <v>0</v>
      </c>
      <c r="CC52" s="63">
        <f>'2022'!CD10</f>
        <v>0</v>
      </c>
      <c r="CD52" s="60">
        <f>'2022'!CE10</f>
        <v>732</v>
      </c>
      <c r="CE52" s="61">
        <f>'2022'!CF10</f>
        <v>2911</v>
      </c>
      <c r="CF52" s="61">
        <f>'2022'!CG10</f>
        <v>0</v>
      </c>
      <c r="CG52" s="61">
        <f>'2022'!CH10</f>
        <v>0</v>
      </c>
      <c r="CH52" s="61">
        <f>'2022'!CI10</f>
        <v>0</v>
      </c>
      <c r="CI52" s="61">
        <f>'2022'!CJ10</f>
        <v>0</v>
      </c>
      <c r="CJ52" s="62">
        <f>'2022'!CK10</f>
        <v>0</v>
      </c>
      <c r="CK52" s="62">
        <f>'2022'!CL10</f>
        <v>0</v>
      </c>
      <c r="CL52" s="62">
        <f>'2022'!CM10</f>
        <v>0</v>
      </c>
      <c r="CM52" s="62">
        <f>'2022'!CN10</f>
        <v>0</v>
      </c>
      <c r="CN52" s="62">
        <f>'2022'!CO10</f>
        <v>0</v>
      </c>
      <c r="CO52" s="62">
        <f>'2022'!CT10</f>
        <v>0</v>
      </c>
      <c r="CP52" s="62">
        <f>'2022'!CU10</f>
        <v>0</v>
      </c>
      <c r="CQ52" s="62">
        <f>'2022'!CV10</f>
        <v>0</v>
      </c>
      <c r="CR52" s="63">
        <f>'2022'!CW10</f>
        <v>0</v>
      </c>
      <c r="CS52" s="60">
        <f>'2022'!CX10</f>
        <v>437</v>
      </c>
      <c r="CT52" s="61">
        <f>'2022'!CY10</f>
        <v>1233</v>
      </c>
      <c r="CU52" s="61">
        <f>'2022'!CZ10</f>
        <v>46</v>
      </c>
      <c r="CV52" s="61">
        <f>'2022'!DA10</f>
        <v>18</v>
      </c>
      <c r="CW52" s="61">
        <f>'2022'!DB10</f>
        <v>1</v>
      </c>
      <c r="CX52" s="61">
        <f>'2022'!DC10</f>
        <v>0</v>
      </c>
      <c r="CY52" s="62">
        <f>'2022'!DD10</f>
        <v>0</v>
      </c>
      <c r="CZ52" s="62">
        <f>'2022'!DE10</f>
        <v>0</v>
      </c>
      <c r="DA52" s="62">
        <f>'2022'!DF10</f>
        <v>2.66</v>
      </c>
      <c r="DB52" s="62">
        <f>'2022'!DG10</f>
        <v>10.9</v>
      </c>
      <c r="DC52" s="62">
        <f>'2022'!DH10</f>
        <v>18.3</v>
      </c>
      <c r="DD52" s="62">
        <f>'2022'!DM10</f>
        <v>31.3</v>
      </c>
      <c r="DE52" s="62">
        <f>'2022'!DN10</f>
        <v>28</v>
      </c>
      <c r="DF52" s="62">
        <f>'2022'!DO10</f>
        <v>64.900000000000006</v>
      </c>
      <c r="DG52" s="63">
        <f>'2022'!DP10</f>
        <v>33.299999999999997</v>
      </c>
      <c r="DH52" s="60">
        <f>'2022'!DQ10</f>
        <v>800</v>
      </c>
      <c r="DI52" s="61">
        <f>'2022'!DR10</f>
        <v>2263</v>
      </c>
      <c r="DJ52" s="61">
        <f>'2022'!DS10</f>
        <v>62</v>
      </c>
      <c r="DK52" s="61">
        <f>'2022'!DT10</f>
        <v>43</v>
      </c>
      <c r="DL52" s="61">
        <f>'2022'!DU10</f>
        <v>7</v>
      </c>
      <c r="DM52" s="61">
        <f>'2022'!DV10</f>
        <v>0</v>
      </c>
      <c r="DN52" s="62">
        <f>'2022'!DW10</f>
        <v>0</v>
      </c>
      <c r="DO52" s="62">
        <f>'2022'!DX10</f>
        <v>0</v>
      </c>
      <c r="DP52" s="62">
        <f>'2022'!DY10</f>
        <v>4.28</v>
      </c>
      <c r="DQ52" s="62">
        <f>'2022'!DZ10</f>
        <v>8.1999999999999993</v>
      </c>
      <c r="DR52" s="62">
        <f>'2022'!EA10</f>
        <v>16.2</v>
      </c>
      <c r="DS52" s="62">
        <f>'2022'!EF10</f>
        <v>60</v>
      </c>
      <c r="DT52" s="62">
        <f>'2022'!EG10</f>
        <v>8.5</v>
      </c>
      <c r="DU52" s="62">
        <f>'2022'!EH10</f>
        <v>83.1</v>
      </c>
      <c r="DV52" s="63">
        <f>'2022'!EI10</f>
        <v>12.8</v>
      </c>
    </row>
    <row r="53" spans="1:126" ht="15.75" customHeight="1" x14ac:dyDescent="0.2">
      <c r="A53" s="199">
        <f t="shared" si="0"/>
        <v>50</v>
      </c>
      <c r="B53" s="261">
        <f>'2025'!A7</f>
        <v>5</v>
      </c>
      <c r="C53" s="261">
        <v>2025</v>
      </c>
      <c r="D53" s="234" t="str">
        <f>'2025'!B7</f>
        <v>Matthew Golden</v>
      </c>
      <c r="E53" s="310" t="str" cm="1">
        <f t="array" ref="E53">_xlfn.IFS(F53&gt;12.5,"Cornerstone",AND(F53&gt;11.995,F53&lt;12.5),"Elite",AND(F53&gt;11,F53&lt;12.995),"Elite Upside",AND(F53&gt;=9.69,F53&lt;10.999),"Upside",AND(F53&gt;8.4,F53&lt;9.999),"Upside Lite",AND(F53&gt;7.25,F53&lt;8.999),"Outlier",AND(F53&gt;=6,F53&lt;7.25),"Outlier Lite",F53&lt;6.999,"Purgatory")</f>
        <v>Upside</v>
      </c>
      <c r="F53" s="313">
        <f>'2025'!C7</f>
        <v>10.531428571428572</v>
      </c>
      <c r="G53" s="313">
        <f t="shared" si="1"/>
        <v>85.2</v>
      </c>
      <c r="H53" s="313" t="str" cm="1">
        <f t="array" ref="H53">_xlfn.IFS(E53="Cornerstone","A++",E53="Elite","A+",E53="Elite Upside","A",E53="Upside","B",E53="Upside Lite","C",E53="Outlier","D+",E53="Outlier Lite","D-",E53="Purgatory","F")</f>
        <v>B</v>
      </c>
      <c r="I53" s="314">
        <f t="shared" si="2"/>
        <v>1.0893137898766154</v>
      </c>
      <c r="J53" s="34" t="str">
        <f>'2025'!D7</f>
        <v>Texas</v>
      </c>
      <c r="K53" s="200">
        <f>'2025'!E7</f>
        <v>1</v>
      </c>
      <c r="L53" s="318">
        <f>'2025'!F7</f>
        <v>37834</v>
      </c>
      <c r="M53" s="231">
        <f>'2025'!G7</f>
        <v>22.172602739726027</v>
      </c>
      <c r="N53" s="231" t="str">
        <f>'2025'!H7</f>
        <v>JR</v>
      </c>
      <c r="O53" s="231">
        <f>'2025'!I7</f>
        <v>21.753424657534246</v>
      </c>
      <c r="P53" s="231" t="str">
        <f>'2025'!J7</f>
        <v>Hybrid</v>
      </c>
      <c r="Q53" s="231" t="str">
        <f>'2025'!K7</f>
        <v>RAT</v>
      </c>
      <c r="R53" s="231" t="str">
        <f>'2025'!L7</f>
        <v>Poor Earner</v>
      </c>
      <c r="S53" s="320">
        <f>'2025'!M7</f>
        <v>71</v>
      </c>
      <c r="T53" s="320">
        <f>'2025'!N7</f>
        <v>191</v>
      </c>
      <c r="U53" s="231">
        <f>'2025'!O7</f>
        <v>4.29</v>
      </c>
      <c r="V53" s="279">
        <f>'2025'!P7</f>
        <v>1</v>
      </c>
      <c r="W53" s="193">
        <f>'2025'!Q7</f>
        <v>0</v>
      </c>
      <c r="X53" s="194">
        <f>'2025'!R7</f>
        <v>0</v>
      </c>
      <c r="Y53" s="194">
        <f>'2025'!S7</f>
        <v>0.16907932831499711</v>
      </c>
      <c r="Z53" s="194">
        <f>'2025'!T7</f>
        <v>0.19277662755923625</v>
      </c>
      <c r="AA53" s="194">
        <f>'2025'!U7</f>
        <v>0.22130044843049326</v>
      </c>
      <c r="AB53" s="194">
        <f>'2025'!V7</f>
        <v>0.22130044843049326</v>
      </c>
      <c r="AC53" s="59">
        <f>'2025'!W7</f>
        <v>0.22130044843049326</v>
      </c>
      <c r="AD53" s="42">
        <f>'2025'!X7</f>
        <v>21.090410958904108</v>
      </c>
      <c r="AE53" s="183">
        <f>'2025'!Y7</f>
        <v>2.1</v>
      </c>
      <c r="AF53" s="183">
        <f>'2025'!Z7</f>
        <v>5.9</v>
      </c>
      <c r="AG53" s="183">
        <f>'2025'!AA7</f>
        <v>13.5</v>
      </c>
      <c r="AH53" s="183">
        <f>'2025'!AB7</f>
        <v>1.06</v>
      </c>
      <c r="AI53" s="183">
        <f>'2025'!AC7</f>
        <v>0</v>
      </c>
      <c r="AJ53" s="288">
        <f>'2025'!AD7</f>
        <v>3.8297872340425532E-2</v>
      </c>
      <c r="AK53" s="288">
        <f>'2025'!AE7</f>
        <v>0.13829787234042554</v>
      </c>
      <c r="AL53" s="185">
        <f>'2025'!AF7</f>
        <v>6.5000000000000002E-2</v>
      </c>
      <c r="AM53" s="212">
        <f t="shared" si="4"/>
        <v>0.61099999999999999</v>
      </c>
      <c r="AN53" s="185">
        <f>'2025'!AG7</f>
        <v>0.70799999999999996</v>
      </c>
      <c r="AO53" s="185">
        <f>'2025'!AH7</f>
        <v>0.29199999999999998</v>
      </c>
      <c r="AP53" s="183">
        <f>'2025'!AI7</f>
        <v>112.78054635906297</v>
      </c>
      <c r="AQ53" s="186">
        <f>'2025'!AJ7</f>
        <v>107.07564733107711</v>
      </c>
      <c r="AR53" s="48">
        <f>'2025'!AK7</f>
        <v>6</v>
      </c>
      <c r="AS53" s="232">
        <f>'2025'!AL7</f>
        <v>4</v>
      </c>
      <c r="AT53" s="232">
        <f>'2025'!AM7</f>
        <v>4</v>
      </c>
      <c r="AU53" s="232">
        <f>'2025'!AN7</f>
        <v>4</v>
      </c>
      <c r="AV53" s="232">
        <f>'2025'!AO7</f>
        <v>10</v>
      </c>
      <c r="AW53" s="232">
        <f>'2025'!AP7</f>
        <v>7</v>
      </c>
      <c r="AX53" s="232">
        <f>'2025'!AQ7</f>
        <v>10</v>
      </c>
      <c r="AY53" s="233">
        <f>'2025'!AR7</f>
        <v>1</v>
      </c>
      <c r="AZ53" s="60">
        <f>'2025'!AS7</f>
        <v>0</v>
      </c>
      <c r="BA53" s="61">
        <f>'2025'!AT7</f>
        <v>1</v>
      </c>
      <c r="BB53" s="61">
        <f>'2025'!AU7</f>
        <v>0</v>
      </c>
      <c r="BC53" s="61">
        <f>'2025'!AV7</f>
        <v>0</v>
      </c>
      <c r="BD53" s="61">
        <f>'2025'!AW7</f>
        <v>0</v>
      </c>
      <c r="BE53" s="61">
        <f>'2025'!AX7</f>
        <v>1</v>
      </c>
      <c r="BF53" s="62">
        <f>'2025'!AY7</f>
        <v>0</v>
      </c>
      <c r="BG53" s="62">
        <f>'2025'!AZ7</f>
        <v>0</v>
      </c>
      <c r="BH53" s="62">
        <f>'2025'!BA7</f>
        <v>0</v>
      </c>
      <c r="BI53" s="62">
        <f>'2025'!BB7</f>
        <v>0</v>
      </c>
      <c r="BJ53" s="62">
        <f>'2025'!BC7</f>
        <v>0</v>
      </c>
      <c r="BK53" s="62">
        <f>'2025'!BH7</f>
        <v>0</v>
      </c>
      <c r="BL53" s="62">
        <f>'2025'!BI7</f>
        <v>0</v>
      </c>
      <c r="BM53" s="62">
        <f>'2025'!BJ7</f>
        <v>0</v>
      </c>
      <c r="BN53" s="63">
        <f>'2025'!BK7</f>
        <v>0</v>
      </c>
      <c r="BO53" s="60">
        <f>'2025'!BL7</f>
        <v>0</v>
      </c>
      <c r="BP53" s="61">
        <f>'2025'!BM7</f>
        <v>1</v>
      </c>
      <c r="BQ53" s="61">
        <f>'2025'!BN7</f>
        <v>0</v>
      </c>
      <c r="BR53" s="61">
        <f>'2025'!BO7</f>
        <v>0</v>
      </c>
      <c r="BS53" s="61">
        <f>'2025'!BP7</f>
        <v>0</v>
      </c>
      <c r="BT53" s="61">
        <f>'2025'!BQ7</f>
        <v>1</v>
      </c>
      <c r="BU53" s="62">
        <f>'2025'!BR7</f>
        <v>0</v>
      </c>
      <c r="BV53" s="62">
        <f>'2025'!BS7</f>
        <v>0</v>
      </c>
      <c r="BW53" s="62">
        <f>'2025'!BT7</f>
        <v>0</v>
      </c>
      <c r="BX53" s="62">
        <f>'2025'!BU7</f>
        <v>0</v>
      </c>
      <c r="BY53" s="62">
        <f>'2025'!BV7</f>
        <v>0</v>
      </c>
      <c r="BZ53" s="62">
        <f>'2025'!CA7</f>
        <v>0</v>
      </c>
      <c r="CA53" s="62">
        <f>'2025'!CB7</f>
        <v>0</v>
      </c>
      <c r="CB53" s="62">
        <f>'2025'!CC7</f>
        <v>0</v>
      </c>
      <c r="CC53" s="63">
        <f>'2025'!CD7</f>
        <v>0</v>
      </c>
      <c r="CD53" s="60">
        <f>'2025'!CE7</f>
        <v>584</v>
      </c>
      <c r="CE53" s="61">
        <f>'2025'!CF7</f>
        <v>3454</v>
      </c>
      <c r="CF53" s="61">
        <f>'2025'!CG7</f>
        <v>56</v>
      </c>
      <c r="CG53" s="61">
        <f>'2025'!CH7</f>
        <v>38</v>
      </c>
      <c r="CH53" s="61">
        <f>'2025'!CI7</f>
        <v>7</v>
      </c>
      <c r="CI53" s="61">
        <f>'2025'!CJ7</f>
        <v>34.1</v>
      </c>
      <c r="CJ53" s="62">
        <f>'2025'!CK7</f>
        <v>1.08</v>
      </c>
      <c r="CK53" s="62">
        <f>'2025'!CL7</f>
        <v>0</v>
      </c>
      <c r="CL53" s="62">
        <f>'2025'!CM7</f>
        <v>1.66</v>
      </c>
      <c r="CM53" s="62">
        <f>'2025'!CN7</f>
        <v>6.1</v>
      </c>
      <c r="CN53" s="62">
        <f>'2025'!CO7</f>
        <v>12.1</v>
      </c>
      <c r="CO53" s="62">
        <f>'2025'!CT7</f>
        <v>37.5</v>
      </c>
      <c r="CP53" s="62">
        <f>'2025'!CU7</f>
        <v>9.5</v>
      </c>
      <c r="CQ53" s="62">
        <f>'2025'!CV7</f>
        <v>95.6</v>
      </c>
      <c r="CR53" s="63">
        <f>'2025'!CW7</f>
        <v>4.4000000000000004</v>
      </c>
      <c r="CS53" s="60">
        <f>'2025'!CX7</f>
        <v>419</v>
      </c>
      <c r="CT53" s="61">
        <f>'2025'!CY7</f>
        <v>2173.5</v>
      </c>
      <c r="CU53" s="61">
        <f>'2025'!CZ7</f>
        <v>63</v>
      </c>
      <c r="CV53" s="61">
        <f>'2025'!DA7</f>
        <v>39</v>
      </c>
      <c r="CW53" s="61">
        <f>'2025'!DB7</f>
        <v>6</v>
      </c>
      <c r="CX53" s="61">
        <f>'2025'!DC7</f>
        <v>18</v>
      </c>
      <c r="CY53" s="62">
        <f>'2025'!DD7</f>
        <v>0.82</v>
      </c>
      <c r="CZ53" s="62">
        <f>'2025'!DE7</f>
        <v>0</v>
      </c>
      <c r="DA53" s="62">
        <f>'2025'!DF7</f>
        <v>1.64</v>
      </c>
      <c r="DB53" s="62">
        <f>'2025'!DG7</f>
        <v>5.9</v>
      </c>
      <c r="DC53" s="62">
        <f>'2025'!DH7</f>
        <v>8.3000000000000007</v>
      </c>
      <c r="DD53" s="62">
        <f>'2025'!DM7</f>
        <v>30</v>
      </c>
      <c r="DE53" s="62">
        <f>'2025'!DN7</f>
        <v>13.3</v>
      </c>
      <c r="DF53" s="62">
        <f>'2025'!DO7</f>
        <v>65.5</v>
      </c>
      <c r="DG53" s="63">
        <f>'2025'!DP7</f>
        <v>34.5</v>
      </c>
      <c r="DH53" s="60">
        <f>'2025'!DQ7</f>
        <v>987</v>
      </c>
      <c r="DI53" s="61">
        <f>'2025'!DR7</f>
        <v>4460</v>
      </c>
      <c r="DJ53" s="61">
        <f>'2025'!DS7</f>
        <v>83</v>
      </c>
      <c r="DK53" s="61">
        <f>'2025'!DT7</f>
        <v>58</v>
      </c>
      <c r="DL53" s="61">
        <f>'2025'!DU7</f>
        <v>9</v>
      </c>
      <c r="DM53" s="61">
        <f>'2025'!DV7</f>
        <v>40</v>
      </c>
      <c r="DN53" s="62">
        <f>'2025'!DW7</f>
        <v>1.06</v>
      </c>
      <c r="DO53" s="62">
        <f>'2025'!DX7</f>
        <v>0</v>
      </c>
      <c r="DP53" s="62">
        <f>'2025'!DY7</f>
        <v>2.1</v>
      </c>
      <c r="DQ53" s="62">
        <f>'2025'!DZ7</f>
        <v>5.2</v>
      </c>
      <c r="DR53" s="62">
        <f>'2025'!EA7</f>
        <v>13.5</v>
      </c>
      <c r="DS53" s="62">
        <f>'2025'!EF7</f>
        <v>61.1</v>
      </c>
      <c r="DT53" s="62">
        <f>'2025'!EG7</f>
        <v>6.5</v>
      </c>
      <c r="DU53" s="62">
        <f>'2025'!EH7</f>
        <v>76.099999999999994</v>
      </c>
      <c r="DV53" s="63">
        <f>'2025'!EI7</f>
        <v>23.9</v>
      </c>
    </row>
    <row r="54" spans="1:126" ht="15.75" customHeight="1" x14ac:dyDescent="0.2">
      <c r="A54" s="199">
        <f t="shared" si="0"/>
        <v>51</v>
      </c>
      <c r="B54" s="261">
        <f>'2021'!A9</f>
        <v>7</v>
      </c>
      <c r="C54" s="261">
        <v>2021</v>
      </c>
      <c r="D54" s="234" t="str">
        <f>'2021'!B9</f>
        <v>Rondale Moore</v>
      </c>
      <c r="E54" s="310" t="str" cm="1">
        <f t="array" ref="E54">_xlfn.IFS(F54&gt;12.5,"Cornerstone",AND(F54&gt;11.995,F54&lt;12.5),"Elite",AND(F54&gt;11,F54&lt;12.995),"Elite Upside",AND(F54&gt;=9.69,F54&lt;10.999),"Upside",AND(F54&gt;8.4,F54&lt;9.999),"Upside Lite",AND(F54&gt;7.25,F54&lt;8.999),"Outlier",AND(F54&gt;=6,F54&lt;7.25),"Outlier Lite",F54&lt;6.999,"Purgatory")</f>
        <v>Upside</v>
      </c>
      <c r="F54" s="313">
        <f>'2021'!C9</f>
        <v>10.528571428571428</v>
      </c>
      <c r="G54" s="313">
        <f t="shared" si="1"/>
        <v>84.899999999999991</v>
      </c>
      <c r="H54" s="313" t="str" cm="1">
        <f t="array" ref="H54">_xlfn.IFS(E54="Cornerstone","A++",E54="Elite","A+",E54="Elite Upside","A",E54="Upside","B",E54="Upside Lite","C",E54="Outlier","D+",E54="Outlier Lite","D-",E54="Purgatory","F")</f>
        <v>B</v>
      </c>
      <c r="I54" s="314">
        <f t="shared" si="2"/>
        <v>1.0877660558655777</v>
      </c>
      <c r="J54" s="34" t="str">
        <f>'2021'!D9</f>
        <v>Purdue</v>
      </c>
      <c r="K54" s="200">
        <f>'2021'!E9</f>
        <v>2</v>
      </c>
      <c r="L54" s="318">
        <f>'2021'!F9</f>
        <v>36686</v>
      </c>
      <c r="M54" s="231">
        <f>'2021'!G9</f>
        <v>25.317808219178083</v>
      </c>
      <c r="N54" s="231" t="str">
        <f>'2021'!H9</f>
        <v>JR</v>
      </c>
      <c r="O54" s="231">
        <f>'2021'!I9</f>
        <v>20.901369863013699</v>
      </c>
      <c r="P54" s="231" t="str">
        <f>'2021'!J9</f>
        <v>Slot</v>
      </c>
      <c r="Q54" s="231" t="str">
        <f>'2021'!K9</f>
        <v>RAT</v>
      </c>
      <c r="R54" s="231" t="str">
        <f>'2021'!L9</f>
        <v>Elite Separator</v>
      </c>
      <c r="S54" s="320">
        <f>'2021'!M9</f>
        <v>67</v>
      </c>
      <c r="T54" s="320">
        <f>'2021'!N9</f>
        <v>181</v>
      </c>
      <c r="U54" s="200">
        <f>'2021'!O9</f>
        <v>4.32</v>
      </c>
      <c r="V54" s="279">
        <f>'2021'!P9</f>
        <v>2</v>
      </c>
      <c r="W54" s="193">
        <f>'2021'!Q9</f>
        <v>0</v>
      </c>
      <c r="X54" s="194">
        <f>'2021'!R9</f>
        <v>0</v>
      </c>
      <c r="Y54" s="194">
        <f>'2021'!S9</f>
        <v>0.31465732866433216</v>
      </c>
      <c r="Z54" s="194">
        <f>'2021'!T9</f>
        <v>0.10406023124495832</v>
      </c>
      <c r="AA54" s="194">
        <f>'2021'!U9</f>
        <v>0.14563106796116504</v>
      </c>
      <c r="AB54" s="194">
        <f>'2021'!V9</f>
        <v>0.2301441983127486</v>
      </c>
      <c r="AC54" s="59">
        <f>'2021'!W9</f>
        <v>0.2301441983127486</v>
      </c>
      <c r="AD54" s="42">
        <f>'2021'!X9</f>
        <v>18.241095890410961</v>
      </c>
      <c r="AE54" s="183">
        <f>'2021'!Y9</f>
        <v>2.96</v>
      </c>
      <c r="AF54" s="183">
        <f>'2021'!Z9</f>
        <v>7.2</v>
      </c>
      <c r="AG54" s="183">
        <f>'2021'!AA9</f>
        <v>8.3000000000000007</v>
      </c>
      <c r="AH54" s="183">
        <f>'2021'!AB9</f>
        <v>0.46</v>
      </c>
      <c r="AI54" s="183">
        <f>'2021'!AC9</f>
        <v>2.16</v>
      </c>
      <c r="AJ54" s="288">
        <f>'2021'!AD9</f>
        <v>3.3333333333333333E-2</v>
      </c>
      <c r="AK54" s="288">
        <f>'2021'!AE9</f>
        <v>0.33333333333333331</v>
      </c>
      <c r="AL54" s="185">
        <f>'2021'!AF9</f>
        <v>0</v>
      </c>
      <c r="AM54" s="212">
        <f t="shared" si="4"/>
        <v>0.25</v>
      </c>
      <c r="AN54" s="185">
        <f>'2021'!AG9</f>
        <v>0.19149999999999998</v>
      </c>
      <c r="AO54" s="185">
        <f>'2021'!AH9</f>
        <v>0.79</v>
      </c>
      <c r="AP54" s="183">
        <f>'2021'!AI9</f>
        <v>103.93781512199847</v>
      </c>
      <c r="AQ54" s="186">
        <f>'2021'!AJ9</f>
        <v>90.459624094101954</v>
      </c>
      <c r="AR54" s="48">
        <f>'2021'!AK9</f>
        <v>6</v>
      </c>
      <c r="AS54" s="232">
        <f>'2021'!AL9</f>
        <v>10</v>
      </c>
      <c r="AT54" s="232">
        <f>'2021'!AM9</f>
        <v>6</v>
      </c>
      <c r="AU54" s="232">
        <f>'2021'!AN9</f>
        <v>5</v>
      </c>
      <c r="AV54" s="232">
        <f>'2021'!AO9</f>
        <v>10</v>
      </c>
      <c r="AW54" s="232">
        <f>'2021'!AP9</f>
        <v>5</v>
      </c>
      <c r="AX54" s="232">
        <f>'2021'!AQ9</f>
        <v>8</v>
      </c>
      <c r="AY54" s="233">
        <f>'2021'!AR9</f>
        <v>0.5</v>
      </c>
      <c r="AZ54" s="60">
        <f>'2021'!AS9</f>
        <v>0</v>
      </c>
      <c r="BA54" s="61">
        <f>'2021'!AT9</f>
        <v>3539</v>
      </c>
      <c r="BB54" s="61">
        <f>'2021'!AU9</f>
        <v>0</v>
      </c>
      <c r="BC54" s="61">
        <f>'2021'!AV9</f>
        <v>0</v>
      </c>
      <c r="BD54" s="61">
        <f>'2021'!AW9</f>
        <v>0</v>
      </c>
      <c r="BE54" s="61">
        <f>'2021'!AX9</f>
        <v>0</v>
      </c>
      <c r="BF54" s="62">
        <f>'2021'!AY9</f>
        <v>0</v>
      </c>
      <c r="BG54" s="62">
        <f>'2021'!AZ9</f>
        <v>0</v>
      </c>
      <c r="BH54" s="62">
        <f>'2021'!BA9</f>
        <v>0</v>
      </c>
      <c r="BI54" s="62">
        <f>'2021'!BB9</f>
        <v>0</v>
      </c>
      <c r="BJ54" s="62">
        <f>'2021'!BC9</f>
        <v>0</v>
      </c>
      <c r="BK54" s="62">
        <f>'2021'!BD9</f>
        <v>0</v>
      </c>
      <c r="BL54" s="62">
        <f>'2021'!BE9</f>
        <v>0</v>
      </c>
      <c r="BM54" s="62">
        <f>'2021'!BF9</f>
        <v>0</v>
      </c>
      <c r="BN54" s="63">
        <f>'2021'!BG9</f>
        <v>0</v>
      </c>
      <c r="BO54" s="60">
        <f>'2021'!BH9</f>
        <v>0</v>
      </c>
      <c r="BP54" s="61">
        <f>'2021'!BI9</f>
        <v>3270</v>
      </c>
      <c r="BQ54" s="61">
        <f>'2021'!BJ9</f>
        <v>0</v>
      </c>
      <c r="BR54" s="61">
        <f>'2021'!BK9</f>
        <v>0</v>
      </c>
      <c r="BS54" s="61">
        <f>'2021'!BL9</f>
        <v>0</v>
      </c>
      <c r="BT54" s="61">
        <f>'2021'!BM9</f>
        <v>0</v>
      </c>
      <c r="BU54" s="62">
        <f>'2021'!BN9</f>
        <v>0</v>
      </c>
      <c r="BV54" s="62">
        <f>'2021'!BO9</f>
        <v>0</v>
      </c>
      <c r="BW54" s="62">
        <f>'2021'!BP9</f>
        <v>0</v>
      </c>
      <c r="BX54" s="62">
        <f>'2021'!BQ9</f>
        <v>0</v>
      </c>
      <c r="BY54" s="62">
        <f>'2021'!BR9</f>
        <v>0</v>
      </c>
      <c r="BZ54" s="62">
        <f>'2021'!BW9</f>
        <v>0</v>
      </c>
      <c r="CA54" s="62">
        <f>'2021'!BX9</f>
        <v>0</v>
      </c>
      <c r="CB54" s="62">
        <f>'2021'!BY9</f>
        <v>0</v>
      </c>
      <c r="CC54" s="63">
        <f>'2021'!BZ9</f>
        <v>0</v>
      </c>
      <c r="CD54" s="60">
        <f>'2021'!CA9</f>
        <v>1258</v>
      </c>
      <c r="CE54" s="61">
        <f>'2021'!CB9</f>
        <v>3998</v>
      </c>
      <c r="CF54" s="61">
        <f>'2021'!CC9</f>
        <v>154</v>
      </c>
      <c r="CG54" s="61">
        <f>'2021'!CD9</f>
        <v>114</v>
      </c>
      <c r="CH54" s="61">
        <f>'2021'!CE9</f>
        <v>12</v>
      </c>
      <c r="CI54" s="61">
        <f>'2021'!CF9</f>
        <v>28</v>
      </c>
      <c r="CJ54" s="62">
        <f>'2021'!CG9</f>
        <v>0.61</v>
      </c>
      <c r="CK54" s="62">
        <f>'2021'!CH9</f>
        <v>2.4700000000000002</v>
      </c>
      <c r="CL54" s="62">
        <f>'2021'!CI9</f>
        <v>2.66</v>
      </c>
      <c r="CM54" s="62">
        <f>'2021'!CJ9</f>
        <v>8</v>
      </c>
      <c r="CN54" s="62">
        <f>'2021'!CK9</f>
        <v>5.5</v>
      </c>
      <c r="CO54" s="62">
        <f>'2021'!CP9</f>
        <v>36.4</v>
      </c>
      <c r="CP54" s="62">
        <f>'2021'!CQ9</f>
        <v>5.8</v>
      </c>
      <c r="CQ54" s="62">
        <f>'2021'!CR9</f>
        <v>5.7</v>
      </c>
      <c r="CR54" s="63">
        <f>'2021'!CS9</f>
        <v>91.6</v>
      </c>
      <c r="CS54" s="60">
        <f>'2021'!CT9</f>
        <v>387</v>
      </c>
      <c r="CT54" s="61">
        <f>'2021'!CU9</f>
        <v>3719</v>
      </c>
      <c r="CU54" s="61">
        <f>'2021'!CV9</f>
        <v>38</v>
      </c>
      <c r="CV54" s="61">
        <f>'2021'!CW9</f>
        <v>29</v>
      </c>
      <c r="CW54" s="61">
        <f>'2021'!CX9</f>
        <v>2</v>
      </c>
      <c r="CX54" s="61">
        <f>'2021'!CY9</f>
        <v>29</v>
      </c>
      <c r="CY54" s="62">
        <f>'2021'!CZ9</f>
        <v>0.46</v>
      </c>
      <c r="CZ54" s="62">
        <f>'2021'!DA9</f>
        <v>2.13</v>
      </c>
      <c r="DA54" s="62">
        <f>'2021'!DB9</f>
        <v>2.96</v>
      </c>
      <c r="DB54" s="62">
        <f>'2021'!DC9</f>
        <v>7.2</v>
      </c>
      <c r="DC54" s="62">
        <f>'2021'!DD9</f>
        <v>8.3000000000000007</v>
      </c>
      <c r="DD54" s="62">
        <f>'2021'!DI9</f>
        <v>33.299999999999997</v>
      </c>
      <c r="DE54" s="62">
        <f>'2021'!DJ9</f>
        <v>9.4</v>
      </c>
      <c r="DF54" s="62">
        <f>'2021'!DK9</f>
        <v>21.9</v>
      </c>
      <c r="DG54" s="63">
        <f>'2021'!DL9</f>
        <v>75.2</v>
      </c>
      <c r="DH54" s="60">
        <f>'2021'!DM9</f>
        <v>270</v>
      </c>
      <c r="DI54" s="61">
        <f>'2021'!DN9</f>
        <v>1854</v>
      </c>
      <c r="DJ54" s="61">
        <f>'2021'!DO9</f>
        <v>44</v>
      </c>
      <c r="DK54" s="61">
        <f>'2021'!DP9</f>
        <v>35</v>
      </c>
      <c r="DL54" s="61">
        <f>'2021'!DQ9</f>
        <v>0</v>
      </c>
      <c r="DM54" s="61">
        <f>'2021'!DR9</f>
        <v>15</v>
      </c>
      <c r="DN54" s="62">
        <f>'2021'!DS9</f>
        <v>0.35</v>
      </c>
      <c r="DO54" s="62">
        <f>'2021'!DT9</f>
        <v>2.16</v>
      </c>
      <c r="DP54" s="62">
        <f>'2021'!DU9</f>
        <v>2.25</v>
      </c>
      <c r="DQ54" s="62">
        <f>'2021'!DV9</f>
        <v>6.9</v>
      </c>
      <c r="DR54" s="62">
        <f>'2021'!DW9</f>
        <v>2.6</v>
      </c>
      <c r="DS54" s="62">
        <f>'2021'!EB9</f>
        <v>25</v>
      </c>
      <c r="DT54" s="62">
        <f>'2021'!EC9</f>
        <v>0</v>
      </c>
      <c r="DU54" s="62">
        <f>'2021'!ED9</f>
        <v>16.399999999999999</v>
      </c>
      <c r="DV54" s="63">
        <f>'2021'!EE9</f>
        <v>82.8</v>
      </c>
    </row>
    <row r="55" spans="1:126" ht="15.75" customHeight="1" x14ac:dyDescent="0.2">
      <c r="A55" s="199">
        <f t="shared" si="0"/>
        <v>52</v>
      </c>
      <c r="B55" s="261">
        <f>'2016'!A5</f>
        <v>3</v>
      </c>
      <c r="C55" s="261">
        <v>2016</v>
      </c>
      <c r="D55" s="234" t="str">
        <f>'2016'!B5</f>
        <v>Michael Thomas</v>
      </c>
      <c r="E55" s="310" t="str" cm="1">
        <f t="array" ref="E55">_xlfn.IFS(F55&gt;12.5,"Cornerstone",AND(F55&gt;11.995,F55&lt;12.5),"Elite",AND(F55&gt;11,F55&lt;12.995),"Elite Upside",AND(F55&gt;=9.69,F55&lt;10.999),"Upside",AND(F55&gt;8.4,F55&lt;9.999),"Upside Lite",AND(F55&gt;7.25,F55&lt;8.999),"Outlier",AND(F55&gt;=6,F55&lt;7.25),"Outlier Lite",F55&lt;6.999,"Purgatory")</f>
        <v>Upside</v>
      </c>
      <c r="F55" s="313">
        <f>'2016'!C5</f>
        <v>10.511428571428572</v>
      </c>
      <c r="G55" s="313">
        <f t="shared" si="1"/>
        <v>84.6</v>
      </c>
      <c r="H55" s="313" t="str" cm="1">
        <f t="array" ref="H55">_xlfn.IFS(E55="Cornerstone","A++",E55="Elite","A+",E55="Elite Upside","A",E55="Upside","B",E55="Upside Lite","C",E55="Outlier","D+",E55="Outlier Lite","D-",E55="Purgatory","F")</f>
        <v>B</v>
      </c>
      <c r="I55" s="314">
        <f t="shared" si="2"/>
        <v>1.0784796517993547</v>
      </c>
      <c r="J55" s="34" t="str">
        <f>'2016'!D5</f>
        <v>Ohio State</v>
      </c>
      <c r="K55" s="200">
        <f>'2016'!E5</f>
        <v>2</v>
      </c>
      <c r="L55" s="318">
        <f>'2016'!F5</f>
        <v>34031</v>
      </c>
      <c r="M55" s="231">
        <f>'2016'!G5</f>
        <v>32.591780821917808</v>
      </c>
      <c r="N55" s="231" t="str">
        <f>'2016'!H5</f>
        <v>RS JR</v>
      </c>
      <c r="O55" s="231">
        <f>'2016'!I5</f>
        <v>23.167123287671235</v>
      </c>
      <c r="P55" s="231" t="str">
        <f>'2016'!J5</f>
        <v>Wide</v>
      </c>
      <c r="Q55" s="231" t="str">
        <f>'2016'!K5</f>
        <v>PROTO X</v>
      </c>
      <c r="R55" s="231" t="str">
        <f>'2016'!L5</f>
        <v>N/A</v>
      </c>
      <c r="S55" s="320">
        <f>'2016'!M5</f>
        <v>75</v>
      </c>
      <c r="T55" s="320">
        <f>'2016'!N5</f>
        <v>212</v>
      </c>
      <c r="U55" s="231">
        <f>'2016'!O5</f>
        <v>4.4800000000000004</v>
      </c>
      <c r="V55" s="279">
        <f>'2016'!P5</f>
        <v>2</v>
      </c>
      <c r="W55" s="193">
        <f>'2016'!Q5</f>
        <v>0</v>
      </c>
      <c r="X55" s="194">
        <f>'2016'!R5</f>
        <v>1.1019283746556474E-2</v>
      </c>
      <c r="Y55" s="194">
        <f>'2016'!S5</f>
        <v>0</v>
      </c>
      <c r="Z55" s="194">
        <f>'2016'!T5</f>
        <v>0.21553817102778527</v>
      </c>
      <c r="AA55" s="194">
        <f>'2016'!U5</f>
        <v>0.31825590872045639</v>
      </c>
      <c r="AB55" s="194">
        <f>'2016'!V5</f>
        <v>0.31825590872045639</v>
      </c>
      <c r="AC55" s="59">
        <f>'2016'!W5</f>
        <v>0.31825590872045639</v>
      </c>
      <c r="AD55" s="42">
        <f>'2016'!X5</f>
        <v>21.512328767123286</v>
      </c>
      <c r="AE55" s="183">
        <f>'2016'!Y5</f>
        <v>2.74</v>
      </c>
      <c r="AF55" s="183">
        <f>'2016'!Z5</f>
        <v>7.6</v>
      </c>
      <c r="AG55" s="183">
        <f>'2016'!AA5</f>
        <v>11</v>
      </c>
      <c r="AH55" s="183">
        <f>'2016'!AB5</f>
        <v>0</v>
      </c>
      <c r="AI55" s="183">
        <f>'2016'!AC5</f>
        <v>0</v>
      </c>
      <c r="AJ55" s="288" t="str">
        <f>'2016'!AD5</f>
        <v>N/A</v>
      </c>
      <c r="AK55" s="288" t="str">
        <f>'2016'!AE5</f>
        <v>N/A</v>
      </c>
      <c r="AL55" s="185">
        <f>'2016'!AF5</f>
        <v>6.7000000000000004E-2</v>
      </c>
      <c r="AM55" s="212">
        <f t="shared" si="4"/>
        <v>0</v>
      </c>
      <c r="AN55" s="185">
        <f>'2016'!AG5</f>
        <v>0.95899999999999996</v>
      </c>
      <c r="AO55" s="185">
        <f>'2016'!AH5</f>
        <v>4.1500000000000002E-2</v>
      </c>
      <c r="AP55" s="183">
        <f>'2016'!AI5</f>
        <v>105.25768173580016</v>
      </c>
      <c r="AQ55" s="186">
        <f>'2016'!AJ5</f>
        <v>108.49623983580132</v>
      </c>
      <c r="AR55" s="48">
        <f>'2016'!AK5</f>
        <v>8</v>
      </c>
      <c r="AS55" s="232">
        <f>'2016'!AL5</f>
        <v>3</v>
      </c>
      <c r="AT55" s="232">
        <f>'2016'!AM5</f>
        <v>5</v>
      </c>
      <c r="AU55" s="232">
        <f>'2016'!AN5</f>
        <v>6</v>
      </c>
      <c r="AV55" s="232">
        <f>'2016'!AO5</f>
        <v>8</v>
      </c>
      <c r="AW55" s="232">
        <f>'2016'!AP5</f>
        <v>8</v>
      </c>
      <c r="AX55" s="232">
        <f>'2016'!AQ5</f>
        <v>8</v>
      </c>
      <c r="AY55" s="233">
        <f>'2016'!AR5</f>
        <v>1</v>
      </c>
      <c r="AZ55" s="60">
        <f>'2016'!AS5</f>
        <v>0</v>
      </c>
      <c r="BA55" s="61">
        <f>'2016'!AT5</f>
        <v>1</v>
      </c>
      <c r="BB55" s="61">
        <f>'2016'!AU5</f>
        <v>0</v>
      </c>
      <c r="BC55" s="61">
        <f>'2016'!AV5</f>
        <v>0</v>
      </c>
      <c r="BD55" s="61">
        <f>'2016'!AW5</f>
        <v>0</v>
      </c>
      <c r="BE55" s="61">
        <f>'2016'!AX5</f>
        <v>0</v>
      </c>
      <c r="BF55" s="62">
        <f>'2016'!AY5</f>
        <v>0</v>
      </c>
      <c r="BG55" s="62">
        <f>'2016'!AZ5</f>
        <v>0</v>
      </c>
      <c r="BH55" s="62">
        <f>'2016'!BA5</f>
        <v>0</v>
      </c>
      <c r="BI55" s="62">
        <f>'2016'!BB5</f>
        <v>0</v>
      </c>
      <c r="BJ55" s="62">
        <f>'2016'!BC5</f>
        <v>0</v>
      </c>
      <c r="BK55" s="62">
        <f>'2016'!BD5</f>
        <v>0</v>
      </c>
      <c r="BL55" s="62">
        <f>'2016'!BE5</f>
        <v>0</v>
      </c>
      <c r="BM55" s="62">
        <f>'2016'!BF5</f>
        <v>0</v>
      </c>
      <c r="BN55" s="63">
        <f>'2016'!BG5</f>
        <v>0</v>
      </c>
      <c r="BO55" s="60">
        <f>'2016'!BH5</f>
        <v>22</v>
      </c>
      <c r="BP55" s="61">
        <f>'2016'!BI5</f>
        <v>1996.5</v>
      </c>
      <c r="BQ55" s="61">
        <f>'2016'!BJ5</f>
        <v>0</v>
      </c>
      <c r="BR55" s="61">
        <f>'2016'!BK5</f>
        <v>0</v>
      </c>
      <c r="BS55" s="61">
        <f>'2016'!BL5</f>
        <v>0</v>
      </c>
      <c r="BT55" s="61">
        <f>'2016'!BM5</f>
        <v>0</v>
      </c>
      <c r="BU55" s="62">
        <f>'2016'!BN5</f>
        <v>0</v>
      </c>
      <c r="BV55" s="62">
        <f>'2016'!BO5</f>
        <v>0</v>
      </c>
      <c r="BW55" s="62">
        <f>'2016'!BP5</f>
        <v>0</v>
      </c>
      <c r="BX55" s="62">
        <f>'2016'!BQ5</f>
        <v>0</v>
      </c>
      <c r="BY55" s="62">
        <f>'2016'!BR5</f>
        <v>0</v>
      </c>
      <c r="BZ55" s="62">
        <f>'2016'!BS5</f>
        <v>0</v>
      </c>
      <c r="CA55" s="62">
        <f>'2016'!BT5</f>
        <v>0</v>
      </c>
      <c r="CB55" s="62">
        <f>'2016'!BU5</f>
        <v>0</v>
      </c>
      <c r="CC55" s="63">
        <f>'2016'!BV5</f>
        <v>0</v>
      </c>
      <c r="CD55" s="60">
        <f>'2016'!BW5</f>
        <v>0</v>
      </c>
      <c r="CE55" s="61">
        <f>'2016'!BX5</f>
        <v>1</v>
      </c>
      <c r="CF55" s="61">
        <f>'2016'!BY5</f>
        <v>0</v>
      </c>
      <c r="CG55" s="61">
        <f>'2016'!BZ5</f>
        <v>0</v>
      </c>
      <c r="CH55" s="61">
        <f>'2016'!CA5</f>
        <v>0</v>
      </c>
      <c r="CI55" s="61">
        <f>'2016'!CB5</f>
        <v>0</v>
      </c>
      <c r="CJ55" s="62">
        <f>'2016'!CC5</f>
        <v>0</v>
      </c>
      <c r="CK55" s="62">
        <f>'2016'!CD5</f>
        <v>0</v>
      </c>
      <c r="CL55" s="62">
        <f>'2016'!CE5</f>
        <v>0</v>
      </c>
      <c r="CM55" s="62">
        <f>'2016'!CF5</f>
        <v>0</v>
      </c>
      <c r="CN55" s="62">
        <f>'2016'!CG5</f>
        <v>0</v>
      </c>
      <c r="CO55" s="62">
        <f>'2016'!CH5</f>
        <v>0</v>
      </c>
      <c r="CP55" s="62">
        <f>'2016'!CI5</f>
        <v>0</v>
      </c>
      <c r="CQ55" s="62">
        <f>'2016'!CJ5</f>
        <v>0</v>
      </c>
      <c r="CR55" s="63">
        <f>'2016'!CK5</f>
        <v>0</v>
      </c>
      <c r="CS55" s="60">
        <f>'2016'!CL5</f>
        <v>799</v>
      </c>
      <c r="CT55" s="61">
        <f>'2016'!CM5</f>
        <v>3707</v>
      </c>
      <c r="CU55" s="61">
        <f>'2016'!CN5</f>
        <v>74</v>
      </c>
      <c r="CV55" s="61">
        <f>'2016'!CO5</f>
        <v>54</v>
      </c>
      <c r="CW55" s="61">
        <f>'2016'!CP5</f>
        <v>9</v>
      </c>
      <c r="CX55" s="61">
        <f>'2016'!CQ5</f>
        <v>0</v>
      </c>
      <c r="CY55" s="62">
        <f>'2016'!CR5</f>
        <v>0</v>
      </c>
      <c r="CZ55" s="62">
        <f>'2016'!CS5</f>
        <v>0</v>
      </c>
      <c r="DA55" s="62">
        <f>'2016'!CT5</f>
        <v>2.74</v>
      </c>
      <c r="DB55" s="62">
        <f>'2016'!CU5</f>
        <v>7.6</v>
      </c>
      <c r="DC55" s="62">
        <f>'2016'!CV5</f>
        <v>9.4</v>
      </c>
      <c r="DD55" s="62">
        <f>'2016'!CW5</f>
        <v>0</v>
      </c>
      <c r="DE55" s="62">
        <f>'2016'!CX5</f>
        <v>1.8</v>
      </c>
      <c r="DF55" s="62">
        <f>'2016'!CY5</f>
        <v>98</v>
      </c>
      <c r="DG55" s="63">
        <f>'2016'!CZ5</f>
        <v>2</v>
      </c>
      <c r="DH55" s="60">
        <f>'2016'!DA5</f>
        <v>781</v>
      </c>
      <c r="DI55" s="61">
        <f>'2016'!DB5</f>
        <v>2454</v>
      </c>
      <c r="DJ55" s="61">
        <f>'2016'!DC5</f>
        <v>83</v>
      </c>
      <c r="DK55" s="61">
        <f>'2016'!DD5</f>
        <v>56</v>
      </c>
      <c r="DL55" s="61">
        <f>'2016'!DE5</f>
        <v>9</v>
      </c>
      <c r="DM55" s="61">
        <f>'2016'!DF5</f>
        <v>0</v>
      </c>
      <c r="DN55" s="62">
        <f>'2016'!DG5</f>
        <v>0</v>
      </c>
      <c r="DO55" s="62">
        <f>'2016'!DH5</f>
        <v>0</v>
      </c>
      <c r="DP55" s="62">
        <f>'2016'!DI5</f>
        <v>2.54</v>
      </c>
      <c r="DQ55" s="62">
        <f>'2016'!DJ5</f>
        <v>4.8</v>
      </c>
      <c r="DR55" s="62">
        <f>'2016'!DK5</f>
        <v>11</v>
      </c>
      <c r="DS55" s="62">
        <f>'2016'!DL5</f>
        <v>0</v>
      </c>
      <c r="DT55" s="62">
        <f>'2016'!DM5</f>
        <v>6.7</v>
      </c>
      <c r="DU55" s="62">
        <f>'2016'!DN5</f>
        <v>93.8</v>
      </c>
      <c r="DV55" s="63">
        <f>'2016'!DO5</f>
        <v>6.3</v>
      </c>
    </row>
    <row r="56" spans="1:126" ht="15.75" customHeight="1" x14ac:dyDescent="0.2">
      <c r="A56" s="199">
        <f t="shared" si="0"/>
        <v>53</v>
      </c>
      <c r="B56" s="261">
        <f>'2023'!A6</f>
        <v>4</v>
      </c>
      <c r="C56" s="261">
        <v>2023</v>
      </c>
      <c r="D56" s="234" t="str">
        <f>'2023'!B6</f>
        <v>Zay Flowers</v>
      </c>
      <c r="E56" s="310" t="str" cm="1">
        <f t="array" ref="E56">_xlfn.IFS(F56&gt;12.5,"Cornerstone",AND(F56&gt;11.995,F56&lt;12.5),"Elite",AND(F56&gt;11,F56&lt;12.995),"Elite Upside",AND(F56&gt;=9.69,F56&lt;10.999),"Upside",AND(F56&gt;8.4,F56&lt;9.999),"Upside Lite",AND(F56&gt;7.25,F56&lt;8.999),"Outlier",AND(F56&gt;=6,F56&lt;7.25),"Outlier Lite",F56&lt;6.999,"Purgatory")</f>
        <v>Upside</v>
      </c>
      <c r="F56" s="313">
        <f>'2023'!C6</f>
        <v>10.491428571428571</v>
      </c>
      <c r="G56" s="313">
        <f t="shared" si="1"/>
        <v>84.3</v>
      </c>
      <c r="H56" s="313" t="str" cm="1">
        <f t="array" ref="H56">_xlfn.IFS(E56="Cornerstone","A++",E56="Elite","A+",E56="Elite Upside","A",E56="Upside","B",E56="Upside Lite","C",E56="Outlier","D+",E56="Outlier Lite","D-",E56="Purgatory","F")</f>
        <v>B</v>
      </c>
      <c r="I56" s="314">
        <f t="shared" si="2"/>
        <v>1.0676455137220928</v>
      </c>
      <c r="J56" s="34" t="str">
        <f>'2023'!D6</f>
        <v>Boston College</v>
      </c>
      <c r="K56" s="200">
        <f>'2023'!E6</f>
        <v>4</v>
      </c>
      <c r="L56" s="318">
        <f>'2023'!F6</f>
        <v>36780</v>
      </c>
      <c r="M56" s="231">
        <f>'2023'!G6</f>
        <v>25.06027397260274</v>
      </c>
      <c r="N56" s="231" t="str">
        <f>'2023'!H6</f>
        <v>SR</v>
      </c>
      <c r="O56" s="231">
        <f>'2023'!I6</f>
        <v>22.638356164383563</v>
      </c>
      <c r="P56" s="231" t="str">
        <f>'2023'!J6</f>
        <v>Hybrid</v>
      </c>
      <c r="Q56" s="231" t="str">
        <f>'2023'!K6</f>
        <v>RAT</v>
      </c>
      <c r="R56" s="231" t="str">
        <f>'2023'!L6</f>
        <v>Elite Separator</v>
      </c>
      <c r="S56" s="200">
        <f>'2023'!M6</f>
        <v>69</v>
      </c>
      <c r="T56" s="200">
        <f>'2023'!N6</f>
        <v>182</v>
      </c>
      <c r="U56" s="200">
        <f>'2023'!O6</f>
        <v>4.42</v>
      </c>
      <c r="V56" s="319">
        <f>'2023'!P6</f>
        <v>1</v>
      </c>
      <c r="W56" s="193">
        <f>'2023'!Q6</f>
        <v>0</v>
      </c>
      <c r="X56" s="194">
        <f>'2023'!R6</f>
        <v>0.14903846153846154</v>
      </c>
      <c r="Y56" s="194">
        <f>'2023'!S6</f>
        <v>0.28533043311368433</v>
      </c>
      <c r="Z56" s="194">
        <f>'2023'!T6</f>
        <v>0.33639971139971137</v>
      </c>
      <c r="AA56" s="194">
        <f>'2023'!U6</f>
        <v>0.36321327397814651</v>
      </c>
      <c r="AB56" s="194">
        <f>'2023'!V6</f>
        <v>0.36321327397814651</v>
      </c>
      <c r="AC56" s="59">
        <f>'2023'!W6</f>
        <v>0.34505261027923917</v>
      </c>
      <c r="AD56" s="42">
        <f>'2023'!X6</f>
        <v>19.997260273972604</v>
      </c>
      <c r="AE56" s="183">
        <f>'2023'!Y6</f>
        <v>2.27</v>
      </c>
      <c r="AF56" s="183">
        <f>'2023'!Z6</f>
        <v>7.4</v>
      </c>
      <c r="AG56" s="183">
        <f>'2023'!AA6</f>
        <v>10.4</v>
      </c>
      <c r="AH56" s="183">
        <f>'2023'!AB6</f>
        <v>0.94</v>
      </c>
      <c r="AI56" s="183">
        <f>'2023'!AC6</f>
        <v>2.4500000000000002</v>
      </c>
      <c r="AJ56" s="288">
        <f>'2023'!AD6</f>
        <v>2.4735376044568248E-2</v>
      </c>
      <c r="AK56" s="288">
        <f>'2023'!AE6</f>
        <v>0.23086350974930364</v>
      </c>
      <c r="AL56" s="185">
        <f>'2023'!AF6</f>
        <v>0.10300000000000001</v>
      </c>
      <c r="AM56" s="212">
        <f>DD56/100</f>
        <v>0.35700000000000004</v>
      </c>
      <c r="AN56" s="185">
        <f>'2023'!AG6</f>
        <v>0.70350000000000001</v>
      </c>
      <c r="AO56" s="185">
        <f>'2023'!AH6</f>
        <v>0.29349999999999998</v>
      </c>
      <c r="AP56" s="183">
        <f>'2023'!AI6</f>
        <v>95.370114985349758</v>
      </c>
      <c r="AQ56" s="186">
        <f>'2023'!AJ6</f>
        <v>86.747093750802151</v>
      </c>
      <c r="AR56" s="48">
        <f>'2023'!AK6</f>
        <v>9</v>
      </c>
      <c r="AS56" s="232">
        <f>'2023'!AL6</f>
        <v>6</v>
      </c>
      <c r="AT56" s="232">
        <f>'2023'!AM6</f>
        <v>4</v>
      </c>
      <c r="AU56" s="232">
        <f>'2023'!AN6</f>
        <v>5</v>
      </c>
      <c r="AV56" s="232">
        <f>'2023'!AO6</f>
        <v>9</v>
      </c>
      <c r="AW56" s="232">
        <f>'2023'!AP6</f>
        <v>4</v>
      </c>
      <c r="AX56" s="232">
        <f>'2023'!AQ6</f>
        <v>10</v>
      </c>
      <c r="AY56" s="233">
        <f>'2023'!AR6</f>
        <v>0.5</v>
      </c>
      <c r="AZ56" s="60">
        <f>'2023'!AS6</f>
        <v>0</v>
      </c>
      <c r="BA56" s="61">
        <f>'2023'!AT6</f>
        <v>2583.6000000000004</v>
      </c>
      <c r="BB56" s="61">
        <f>'2023'!AU6</f>
        <v>0</v>
      </c>
      <c r="BC56" s="61">
        <f>'2023'!AV6</f>
        <v>0</v>
      </c>
      <c r="BD56" s="61">
        <f>'2023'!AW6</f>
        <v>0</v>
      </c>
      <c r="BE56" s="61">
        <f>'2023'!AX6</f>
        <v>0</v>
      </c>
      <c r="BF56" s="62">
        <f>'2023'!AY6</f>
        <v>0</v>
      </c>
      <c r="BG56" s="62">
        <f>'2023'!AZ6</f>
        <v>0</v>
      </c>
      <c r="BH56" s="62">
        <f>'2023'!BA6</f>
        <v>0</v>
      </c>
      <c r="BI56" s="62">
        <f>'2023'!BA6</f>
        <v>0</v>
      </c>
      <c r="BJ56" s="62">
        <f>'2023'!BC6</f>
        <v>0</v>
      </c>
      <c r="BK56" s="62">
        <f>'2023'!BH6</f>
        <v>0</v>
      </c>
      <c r="BL56" s="62">
        <f>'2023'!BI6</f>
        <v>0</v>
      </c>
      <c r="BM56" s="62">
        <f>'2023'!BJ6</f>
        <v>0</v>
      </c>
      <c r="BN56" s="63">
        <f>'2023'!BK6</f>
        <v>0</v>
      </c>
      <c r="BO56" s="60">
        <f>'2023'!BL6</f>
        <v>341</v>
      </c>
      <c r="BP56" s="61">
        <f>'2023'!BM6</f>
        <v>2288</v>
      </c>
      <c r="BQ56" s="61">
        <f>'2023'!BN6</f>
        <v>38</v>
      </c>
      <c r="BR56" s="61">
        <f>'2023'!BO6</f>
        <v>22</v>
      </c>
      <c r="BS56" s="61">
        <f>'2023'!BP6</f>
        <v>3</v>
      </c>
      <c r="BT56" s="61">
        <f>'2023'!BQ6</f>
        <v>20</v>
      </c>
      <c r="BU56" s="62">
        <f>'2023'!BR6</f>
        <v>0.42</v>
      </c>
      <c r="BV56" s="62">
        <f>'2023'!BS6</f>
        <v>1.1200000000000001</v>
      </c>
      <c r="BW56" s="62">
        <f>'2023'!BT6</f>
        <v>1.82</v>
      </c>
      <c r="BX56" s="62">
        <f>'2023'!BU6</f>
        <v>6.7</v>
      </c>
      <c r="BY56" s="62">
        <f>'2023'!BV6</f>
        <v>13.1</v>
      </c>
      <c r="BZ56" s="62">
        <f>'2023'!CA6</f>
        <v>33.299999999999997</v>
      </c>
      <c r="CA56" s="62">
        <f>'2023'!CB6</f>
        <v>15.4</v>
      </c>
      <c r="CB56" s="62">
        <f>'2023'!CC6</f>
        <v>81.3</v>
      </c>
      <c r="CC56" s="63">
        <f>'2023'!CD6</f>
        <v>18.8</v>
      </c>
      <c r="CD56" s="60">
        <f>'2023'!CE6</f>
        <v>892</v>
      </c>
      <c r="CE56" s="61">
        <f>'2023'!CF6</f>
        <v>3126.2</v>
      </c>
      <c r="CF56" s="61">
        <f>'2023'!CG6</f>
        <v>91</v>
      </c>
      <c r="CG56" s="61">
        <f>'2023'!CH6</f>
        <v>48</v>
      </c>
      <c r="CH56" s="61">
        <f>'2023'!CI6</f>
        <v>9</v>
      </c>
      <c r="CI56" s="61">
        <f>'2023'!CJ6</f>
        <v>23</v>
      </c>
      <c r="CJ56" s="62">
        <f>'2023'!CK6</f>
        <v>0.31</v>
      </c>
      <c r="CK56" s="62">
        <f>'2023'!CL6</f>
        <v>2.29</v>
      </c>
      <c r="CL56" s="62">
        <f>'2023'!CM6</f>
        <v>2.27</v>
      </c>
      <c r="CM56" s="62">
        <f>'2023'!CN6</f>
        <v>7.2</v>
      </c>
      <c r="CN56" s="62">
        <f>'2023'!CO6</f>
        <v>15</v>
      </c>
      <c r="CO56" s="62">
        <f>'2023'!CT6</f>
        <v>30</v>
      </c>
      <c r="CP56" s="62">
        <f>'2023'!CU6</f>
        <v>12.7</v>
      </c>
      <c r="CQ56" s="62">
        <f>'2023'!CV6</f>
        <v>48.8</v>
      </c>
      <c r="CR56" s="63">
        <f>'2023'!CW6</f>
        <v>50.6</v>
      </c>
      <c r="CS56" s="60">
        <f>'2023'!CX6</f>
        <v>746</v>
      </c>
      <c r="CT56" s="61">
        <f>'2023'!CY6</f>
        <v>2217.6000000000004</v>
      </c>
      <c r="CU56" s="61">
        <f>'2023'!CZ6</f>
        <v>82</v>
      </c>
      <c r="CV56" s="61">
        <f>'2023'!DA6</f>
        <v>44</v>
      </c>
      <c r="CW56" s="61">
        <f>'2023'!DB6</f>
        <v>5</v>
      </c>
      <c r="CX56" s="61">
        <f>'2023'!DC6</f>
        <v>13</v>
      </c>
      <c r="CY56" s="62">
        <f>'2023'!DD6</f>
        <v>0.94</v>
      </c>
      <c r="CZ56" s="62">
        <f>'2023'!DE6</f>
        <v>2.4500000000000002</v>
      </c>
      <c r="DA56" s="62">
        <f>'2023'!DF6</f>
        <v>2.27</v>
      </c>
      <c r="DB56" s="62">
        <f>'2023'!DG6</f>
        <v>7.4</v>
      </c>
      <c r="DC56" s="62">
        <f>'2023'!DH6</f>
        <v>15.2</v>
      </c>
      <c r="DD56" s="62">
        <f>'2023'!DM6</f>
        <v>35.700000000000003</v>
      </c>
      <c r="DE56" s="62">
        <f>'2023'!DN6</f>
        <v>8.3000000000000007</v>
      </c>
      <c r="DF56" s="62">
        <f>'2023'!DO6</f>
        <v>74.099999999999994</v>
      </c>
      <c r="DG56" s="63">
        <f>'2023'!DP6</f>
        <v>25.9</v>
      </c>
      <c r="DH56" s="60">
        <f>'2023'!DQ6</f>
        <v>1077</v>
      </c>
      <c r="DI56" s="61">
        <f>'2023'!DR6</f>
        <v>2965.2</v>
      </c>
      <c r="DJ56" s="61">
        <f>'2023'!DS6</f>
        <v>124</v>
      </c>
      <c r="DK56" s="61">
        <f>'2023'!DT6</f>
        <v>78</v>
      </c>
      <c r="DL56" s="61">
        <f>'2023'!DU6</f>
        <v>12</v>
      </c>
      <c r="DM56" s="61">
        <f>'2023'!DV6</f>
        <v>21</v>
      </c>
      <c r="DN56" s="62">
        <f>'2023'!DW6</f>
        <v>0.85</v>
      </c>
      <c r="DO56" s="62">
        <f>'2023'!DX6</f>
        <v>2.4500000000000002</v>
      </c>
      <c r="DP56" s="62">
        <f>'2023'!DY6</f>
        <v>2.2200000000000002</v>
      </c>
      <c r="DQ56" s="62">
        <f>'2023'!DZ6</f>
        <v>7.4</v>
      </c>
      <c r="DR56" s="62">
        <f>'2023'!EA6</f>
        <v>10.4</v>
      </c>
      <c r="DS56" s="62">
        <f>'2023'!EF6</f>
        <v>58.3</v>
      </c>
      <c r="DT56" s="62">
        <f>'2023'!EG6</f>
        <v>10.3</v>
      </c>
      <c r="DU56" s="62">
        <f>'2023'!EH6</f>
        <v>66.599999999999994</v>
      </c>
      <c r="DV56" s="63">
        <f>'2023'!EI6</f>
        <v>32.799999999999997</v>
      </c>
    </row>
    <row r="57" spans="1:126" ht="15.75" customHeight="1" x14ac:dyDescent="0.2">
      <c r="A57" s="199">
        <f t="shared" si="0"/>
        <v>54</v>
      </c>
      <c r="B57" s="261">
        <f>'2025'!A8</f>
        <v>6</v>
      </c>
      <c r="C57" s="261">
        <v>2025</v>
      </c>
      <c r="D57" s="234" t="str">
        <f>'2025'!B8</f>
        <v>Jayden Higgins</v>
      </c>
      <c r="E57" s="310" t="str" cm="1">
        <f t="array" ref="E57">_xlfn.IFS(F57&gt;12.5,"Cornerstone",AND(F57&gt;11.995,F57&lt;12.5),"Elite",AND(F57&gt;11,F57&lt;12.995),"Elite Upside",AND(F57&gt;=9.69,F57&lt;10.999),"Upside",AND(F57&gt;8.4,F57&lt;9.999),"Upside Lite",AND(F57&gt;7.25,F57&lt;8.999),"Outlier",AND(F57&gt;=6,F57&lt;7.25),"Outlier Lite",F57&lt;6.999,"Purgatory")</f>
        <v>Upside</v>
      </c>
      <c r="F57" s="313">
        <f>'2025'!C8</f>
        <v>10.475714285714288</v>
      </c>
      <c r="G57" s="313">
        <f t="shared" si="1"/>
        <v>84</v>
      </c>
      <c r="H57" s="313" t="str" cm="1">
        <f t="array" ref="H57">_xlfn.IFS(E57="Cornerstone","A++",E57="Elite","A+",E57="Elite Upside","A",E57="Upside","B",E57="Upside Lite","C",E57="Outlier","D+",E57="Outlier Lite","D-",E57="Purgatory","F")</f>
        <v>B</v>
      </c>
      <c r="I57" s="314">
        <f t="shared" si="2"/>
        <v>1.0591329766613891</v>
      </c>
      <c r="J57" s="34" t="str">
        <f>'2025'!D8</f>
        <v>Iowa State</v>
      </c>
      <c r="K57" s="200">
        <f>'2025'!E8</f>
        <v>3</v>
      </c>
      <c r="L57" s="318">
        <f>'2025'!F8</f>
        <v>37605</v>
      </c>
      <c r="M57" s="231">
        <f>'2025'!G8</f>
        <v>22.8</v>
      </c>
      <c r="N57" s="231" t="str">
        <f>'2025'!H8</f>
        <v>SR</v>
      </c>
      <c r="O57" s="231">
        <f>'2025'!I8</f>
        <v>22.38082191780822</v>
      </c>
      <c r="P57" s="231" t="str">
        <f>'2025'!J8</f>
        <v>Hybrid</v>
      </c>
      <c r="Q57" s="231" t="str">
        <f>'2025'!K8</f>
        <v>PROTO X</v>
      </c>
      <c r="R57" s="231" t="str">
        <f>'2025'!L8</f>
        <v>Elite Earner</v>
      </c>
      <c r="S57" s="320">
        <f>'2025'!M8</f>
        <v>76</v>
      </c>
      <c r="T57" s="320">
        <f>'2025'!N8</f>
        <v>214</v>
      </c>
      <c r="U57" s="231">
        <f>'2025'!O8</f>
        <v>4.47</v>
      </c>
      <c r="V57" s="279">
        <f>'2025'!P8</f>
        <v>2</v>
      </c>
      <c r="W57" s="193">
        <f>'2025'!Q8</f>
        <v>0</v>
      </c>
      <c r="X57" s="194">
        <f>'2025'!R8</f>
        <v>0.17225755166931639</v>
      </c>
      <c r="Y57" s="194">
        <f>'2025'!S8</f>
        <v>0.18925766404864455</v>
      </c>
      <c r="Z57" s="194">
        <f>'2025'!T8</f>
        <v>0.3086342229199372</v>
      </c>
      <c r="AA57" s="194">
        <f>'2025'!U8</f>
        <v>0.35648747029271083</v>
      </c>
      <c r="AB57" s="194">
        <f>'2025'!V8</f>
        <v>0.35648747029271083</v>
      </c>
      <c r="AC57" s="59">
        <f>'2025'!W8</f>
        <v>0.33866309677807527</v>
      </c>
      <c r="AD57" s="42">
        <f>'2025'!X8</f>
        <v>20.715068493150685</v>
      </c>
      <c r="AE57" s="183">
        <f>'2025'!Y8</f>
        <v>3</v>
      </c>
      <c r="AF57" s="183">
        <f>'2025'!Z8</f>
        <v>6.7</v>
      </c>
      <c r="AG57" s="183">
        <f>'2025'!AA8</f>
        <v>13.2</v>
      </c>
      <c r="AH57" s="183">
        <f>'2025'!AB8</f>
        <v>1.3</v>
      </c>
      <c r="AI57" s="183">
        <f>'2025'!AC8</f>
        <v>0</v>
      </c>
      <c r="AJ57" s="288">
        <f>'2025'!AD8</f>
        <v>5.387341772151899E-2</v>
      </c>
      <c r="AK57" s="288">
        <f>'2025'!AE8</f>
        <v>0.23569620253164558</v>
      </c>
      <c r="AL57" s="185">
        <f>'2025'!AF8</f>
        <v>2.2000000000000002E-2</v>
      </c>
      <c r="AM57" s="212">
        <f t="shared" ref="AM57:AM62" si="5">DS57/100</f>
        <v>0.58299999999999996</v>
      </c>
      <c r="AN57" s="185">
        <f>'2025'!AG8</f>
        <v>0.71100000000000008</v>
      </c>
      <c r="AO57" s="185">
        <f>'2025'!AH8</f>
        <v>0.28900000000000003</v>
      </c>
      <c r="AP57" s="183">
        <f>'2025'!AI8</f>
        <v>107.20466313325163</v>
      </c>
      <c r="AQ57" s="186">
        <f>'2025'!AJ8</f>
        <v>112.72053886813758</v>
      </c>
      <c r="AR57" s="48">
        <f>'2025'!AK8</f>
        <v>9</v>
      </c>
      <c r="AS57" s="232">
        <f>'2025'!AL8</f>
        <v>5</v>
      </c>
      <c r="AT57" s="232">
        <f>'2025'!AM8</f>
        <v>6</v>
      </c>
      <c r="AU57" s="232">
        <f>'2025'!AN8</f>
        <v>5</v>
      </c>
      <c r="AV57" s="232">
        <f>'2025'!AO8</f>
        <v>8</v>
      </c>
      <c r="AW57" s="232">
        <f>'2025'!AP8</f>
        <v>8</v>
      </c>
      <c r="AX57" s="232">
        <f>'2025'!AQ8</f>
        <v>8</v>
      </c>
      <c r="AY57" s="233">
        <f>'2025'!AR8</f>
        <v>0.75</v>
      </c>
      <c r="AZ57" s="60">
        <f>'2025'!AS8</f>
        <v>0</v>
      </c>
      <c r="BA57" s="61">
        <f>'2025'!AT8</f>
        <v>1</v>
      </c>
      <c r="BB57" s="61">
        <f>'2025'!AU8</f>
        <v>0</v>
      </c>
      <c r="BC57" s="61">
        <f>'2025'!AV8</f>
        <v>0</v>
      </c>
      <c r="BD57" s="61">
        <f>'2025'!AW8</f>
        <v>0</v>
      </c>
      <c r="BE57" s="61">
        <f>'2025'!AX8</f>
        <v>0</v>
      </c>
      <c r="BF57" s="62">
        <f>'2025'!AY8</f>
        <v>0</v>
      </c>
      <c r="BG57" s="62">
        <f>'2025'!AZ8</f>
        <v>0</v>
      </c>
      <c r="BH57" s="62">
        <f>'2025'!BA8</f>
        <v>0</v>
      </c>
      <c r="BI57" s="62">
        <f>'2025'!BB8</f>
        <v>0</v>
      </c>
      <c r="BJ57" s="62">
        <f>'2025'!BC8</f>
        <v>0</v>
      </c>
      <c r="BK57" s="62">
        <f>'2025'!BH8</f>
        <v>0</v>
      </c>
      <c r="BL57" s="62">
        <f>'2025'!BI8</f>
        <v>0</v>
      </c>
      <c r="BM57" s="62">
        <f>'2025'!BJ8</f>
        <v>0</v>
      </c>
      <c r="BN57" s="63">
        <f>'2025'!BK8</f>
        <v>0</v>
      </c>
      <c r="BO57" s="60">
        <f>'2025'!BL8</f>
        <v>394</v>
      </c>
      <c r="BP57" s="61">
        <f>'2025'!BM8</f>
        <v>2287.272727272727</v>
      </c>
      <c r="BQ57" s="61">
        <f>'2025'!BN8</f>
        <v>55</v>
      </c>
      <c r="BR57" s="61">
        <f>'2025'!BO8</f>
        <v>29</v>
      </c>
      <c r="BS57" s="61">
        <f>'2025'!BP8</f>
        <v>3</v>
      </c>
      <c r="BT57" s="61">
        <f>'2025'!BQ8</f>
        <v>16.363636363636363</v>
      </c>
      <c r="BU57" s="62">
        <f>'2025'!BR8</f>
        <v>0</v>
      </c>
      <c r="BV57" s="62">
        <f>'2025'!BS8</f>
        <v>0</v>
      </c>
      <c r="BW57" s="62">
        <f>'2025'!BT8</f>
        <v>1.29</v>
      </c>
      <c r="BX57" s="62">
        <f>'2025'!BU8</f>
        <v>3.4</v>
      </c>
      <c r="BY57" s="62">
        <f>'2025'!BV8</f>
        <v>15.1</v>
      </c>
      <c r="BZ57" s="62">
        <f>'2025'!CA8</f>
        <v>54.5</v>
      </c>
      <c r="CA57" s="62">
        <f>'2025'!CB8</f>
        <v>9.4</v>
      </c>
      <c r="CB57" s="62">
        <f>'2025'!CC8</f>
        <v>96.3</v>
      </c>
      <c r="CC57" s="63">
        <f>'2025'!CD8</f>
        <v>3.7</v>
      </c>
      <c r="CD57" s="60">
        <f>'2025'!CE8</f>
        <v>747</v>
      </c>
      <c r="CE57" s="61">
        <f>'2025'!CF8</f>
        <v>3947</v>
      </c>
      <c r="CF57" s="61">
        <f>'2025'!CG8</f>
        <v>86</v>
      </c>
      <c r="CG57" s="61">
        <f>'2025'!CH8</f>
        <v>58</v>
      </c>
      <c r="CH57" s="61">
        <f>'2025'!CI8</f>
        <v>10</v>
      </c>
      <c r="CI57" s="61">
        <f>'2025'!CJ8</f>
        <v>33</v>
      </c>
      <c r="CJ57" s="62">
        <f>'2025'!CK8</f>
        <v>0</v>
      </c>
      <c r="CK57" s="62">
        <f>'2025'!CL8</f>
        <v>0</v>
      </c>
      <c r="CL57" s="62">
        <f>'2025'!CM8</f>
        <v>1.88</v>
      </c>
      <c r="CM57" s="62">
        <f>'2025'!CN8</f>
        <v>4.2</v>
      </c>
      <c r="CN57" s="62">
        <f>'2025'!CO8</f>
        <v>14.1</v>
      </c>
      <c r="CO57" s="62">
        <f>'2025'!CT8</f>
        <v>57.7</v>
      </c>
      <c r="CP57" s="62">
        <f>'2025'!CU8</f>
        <v>1.7</v>
      </c>
      <c r="CQ57" s="62">
        <f>'2025'!CV8</f>
        <v>95.2</v>
      </c>
      <c r="CR57" s="63">
        <f>'2025'!CW8</f>
        <v>4.5999999999999996</v>
      </c>
      <c r="CS57" s="60">
        <f>'2025'!CX8</f>
        <v>983</v>
      </c>
      <c r="CT57" s="61">
        <f>'2025'!CY8</f>
        <v>3185</v>
      </c>
      <c r="CU57" s="61">
        <f>'2025'!CZ8</f>
        <v>80</v>
      </c>
      <c r="CV57" s="61">
        <f>'2025'!DA8</f>
        <v>53</v>
      </c>
      <c r="CW57" s="61">
        <f>'2025'!DB8</f>
        <v>6</v>
      </c>
      <c r="CX57" s="61">
        <f>'2025'!DC8</f>
        <v>19.8</v>
      </c>
      <c r="CY57" s="62">
        <f>'2025'!DD8</f>
        <v>1.3</v>
      </c>
      <c r="CZ57" s="62">
        <f>'2025'!DE8</f>
        <v>0</v>
      </c>
      <c r="DA57" s="62">
        <f>'2025'!DF8</f>
        <v>3</v>
      </c>
      <c r="DB57" s="62">
        <f>'2025'!DG8</f>
        <v>6.7</v>
      </c>
      <c r="DC57" s="62">
        <f>'2025'!DH8</f>
        <v>13.2</v>
      </c>
      <c r="DD57" s="62">
        <f>'2025'!DM8</f>
        <v>50</v>
      </c>
      <c r="DE57" s="62">
        <f>'2025'!DN8</f>
        <v>1.9</v>
      </c>
      <c r="DF57" s="62">
        <f>'2025'!DO8</f>
        <v>71.3</v>
      </c>
      <c r="DG57" s="63">
        <f>'2025'!DP8</f>
        <v>28.7</v>
      </c>
      <c r="DH57" s="60">
        <f>'2025'!DQ8</f>
        <v>1185</v>
      </c>
      <c r="DI57" s="61">
        <f>'2025'!DR8</f>
        <v>3324.1</v>
      </c>
      <c r="DJ57" s="61">
        <f>'2025'!DS8</f>
        <v>129</v>
      </c>
      <c r="DK57" s="61">
        <f>'2025'!DT8</f>
        <v>87</v>
      </c>
      <c r="DL57" s="61">
        <f>'2025'!DU8</f>
        <v>9</v>
      </c>
      <c r="DM57" s="61">
        <f>'2025'!DV8</f>
        <v>20.399999999999999</v>
      </c>
      <c r="DN57" s="62">
        <f>'2025'!DW8</f>
        <v>1.1399999999999999</v>
      </c>
      <c r="DO57" s="62">
        <f>'2025'!DX8</f>
        <v>0</v>
      </c>
      <c r="DP57" s="62">
        <f>'2025'!DY8</f>
        <v>2.66</v>
      </c>
      <c r="DQ57" s="62">
        <f>'2025'!DZ8</f>
        <v>3.8</v>
      </c>
      <c r="DR57" s="62">
        <f>'2025'!EA8</f>
        <v>12.1</v>
      </c>
      <c r="DS57" s="62">
        <f>'2025'!EF8</f>
        <v>58.3</v>
      </c>
      <c r="DT57" s="62">
        <f>'2025'!EG8</f>
        <v>2.2000000000000002</v>
      </c>
      <c r="DU57" s="62">
        <f>'2025'!EH8</f>
        <v>70.900000000000006</v>
      </c>
      <c r="DV57" s="63">
        <f>'2025'!EI8</f>
        <v>29.1</v>
      </c>
    </row>
    <row r="58" spans="1:126" ht="15.75" customHeight="1" x14ac:dyDescent="0.2">
      <c r="A58" s="199">
        <f t="shared" si="0"/>
        <v>55</v>
      </c>
      <c r="B58" s="261">
        <f>'2025'!A9</f>
        <v>7</v>
      </c>
      <c r="C58" s="261">
        <v>2025</v>
      </c>
      <c r="D58" s="234" t="str">
        <f>'2025'!B9</f>
        <v>Tre Harris</v>
      </c>
      <c r="E58" s="310" t="str" cm="1">
        <f t="array" ref="E58">_xlfn.IFS(F58&gt;12.5,"Cornerstone",AND(F58&gt;11.995,F58&lt;12.5),"Elite",AND(F58&gt;11,F58&lt;12.995),"Elite Upside",AND(F58&gt;=9.69,F58&lt;10.999),"Upside",AND(F58&gt;8.4,F58&lt;9.999),"Upside Lite",AND(F58&gt;7.25,F58&lt;8.999),"Outlier",AND(F58&gt;=6,F58&lt;7.25),"Outlier Lite",F58&lt;6.999,"Purgatory")</f>
        <v>Upside</v>
      </c>
      <c r="F58" s="313">
        <f>'2025'!C9</f>
        <v>10.379999999999999</v>
      </c>
      <c r="G58" s="313">
        <f t="shared" si="1"/>
        <v>83.7</v>
      </c>
      <c r="H58" s="313" t="str" cm="1">
        <f t="array" ref="H58">_xlfn.IFS(E58="Cornerstone","A++",E58="Elite","A+",E58="Elite Upside","A",E58="Upside","B",E58="Upside Lite","C",E58="Outlier","D+",E58="Outlier Lite","D-",E58="Purgatory","F")</f>
        <v>B</v>
      </c>
      <c r="I58" s="314">
        <f t="shared" si="2"/>
        <v>1.0072838872916385</v>
      </c>
      <c r="J58" s="34" t="str">
        <f>'2025'!D9</f>
        <v>Ole Miss</v>
      </c>
      <c r="K58" s="200">
        <f>'2025'!E9</f>
        <v>1</v>
      </c>
      <c r="L58" s="318">
        <f>'2025'!F9</f>
        <v>37315</v>
      </c>
      <c r="M58" s="231">
        <f>'2025'!G9</f>
        <v>23.594520547945205</v>
      </c>
      <c r="N58" s="231" t="str">
        <f>'2025'!H9</f>
        <v>RS SR</v>
      </c>
      <c r="O58" s="231">
        <f>'2025'!I9</f>
        <v>23.175342465753424</v>
      </c>
      <c r="P58" s="231" t="str">
        <f>'2025'!J9</f>
        <v>Wide</v>
      </c>
      <c r="Q58" s="231" t="str">
        <f>'2025'!K9</f>
        <v>SLOB</v>
      </c>
      <c r="R58" s="231" t="str">
        <f>'2025'!L9</f>
        <v>Elite Earner</v>
      </c>
      <c r="S58" s="320">
        <f>'2025'!M9</f>
        <v>74</v>
      </c>
      <c r="T58" s="320">
        <f>'2025'!N9</f>
        <v>205</v>
      </c>
      <c r="U58" s="231">
        <f>'2025'!O9</f>
        <v>4.54</v>
      </c>
      <c r="V58" s="279">
        <f>'2025'!P9</f>
        <v>2</v>
      </c>
      <c r="W58" s="193">
        <f>'2025'!Q9</f>
        <v>4.6168051708217916E-2</v>
      </c>
      <c r="X58" s="194">
        <f>'2025'!R9</f>
        <v>0.1853262249301853</v>
      </c>
      <c r="Y58" s="194">
        <f>'2025'!S9</f>
        <v>0.28837760319241795</v>
      </c>
      <c r="Z58" s="194">
        <f>'2025'!T9</f>
        <v>0.28769841269841268</v>
      </c>
      <c r="AA58" s="194">
        <f>'2025'!U9</f>
        <v>0.36701824401368299</v>
      </c>
      <c r="AB58" s="194">
        <f>'2025'!V9</f>
        <v>0.36701824401368299</v>
      </c>
      <c r="AC58" s="59">
        <f>'2025'!W9</f>
        <v>0.36701824401368299</v>
      </c>
      <c r="AD58" s="42">
        <f>'2025'!X9</f>
        <v>20.506849315068493</v>
      </c>
      <c r="AE58" s="183">
        <f>'2025'!Y9</f>
        <v>5.15</v>
      </c>
      <c r="AF58" s="183">
        <f>'2025'!Z9</f>
        <v>7.7</v>
      </c>
      <c r="AG58" s="183">
        <f>'2025'!AA9</f>
        <v>13.2</v>
      </c>
      <c r="AH58" s="183">
        <f>'2025'!AB9</f>
        <v>1.29</v>
      </c>
      <c r="AI58" s="183">
        <f>'2025'!AC9</f>
        <v>0</v>
      </c>
      <c r="AJ58" s="288">
        <f>'2025'!AD9</f>
        <v>6.5000000000000002E-2</v>
      </c>
      <c r="AK58" s="288">
        <f>'2025'!AE9</f>
        <v>0.315</v>
      </c>
      <c r="AL58" s="185">
        <f>'2025'!AF9</f>
        <v>7.6999999999999999E-2</v>
      </c>
      <c r="AM58" s="212">
        <f t="shared" si="5"/>
        <v>0.61499999999999999</v>
      </c>
      <c r="AN58" s="185">
        <f>'2025'!AG9</f>
        <v>0.85499999999999998</v>
      </c>
      <c r="AO58" s="185">
        <f>'2025'!AH9</f>
        <v>0.14150000000000001</v>
      </c>
      <c r="AP58" s="183">
        <f>'2025'!AI9</f>
        <v>96.507362181721788</v>
      </c>
      <c r="AQ58" s="186">
        <f>'2025'!AJ9</f>
        <v>97.493804066777329</v>
      </c>
      <c r="AR58" s="48">
        <f>'2025'!AK9</f>
        <v>10</v>
      </c>
      <c r="AS58" s="232">
        <f>'2025'!AL9</f>
        <v>5</v>
      </c>
      <c r="AT58" s="232">
        <f>'2025'!AM9</f>
        <v>10</v>
      </c>
      <c r="AU58" s="232">
        <f>'2025'!AN9</f>
        <v>6</v>
      </c>
      <c r="AV58" s="232">
        <f>'2025'!AO9</f>
        <v>7</v>
      </c>
      <c r="AW58" s="232">
        <f>'2025'!AP9</f>
        <v>6</v>
      </c>
      <c r="AX58" s="232">
        <f>'2025'!AQ9</f>
        <v>8</v>
      </c>
      <c r="AY58" s="233">
        <f>'2025'!AR9</f>
        <v>0.5</v>
      </c>
      <c r="AZ58" s="60">
        <f>'2025'!AS9</f>
        <v>20</v>
      </c>
      <c r="BA58" s="61">
        <f>'2025'!AT9</f>
        <v>433.2</v>
      </c>
      <c r="BB58" s="61">
        <f>'2025'!AU9</f>
        <v>1</v>
      </c>
      <c r="BC58" s="61">
        <f>'2025'!AV9</f>
        <v>1</v>
      </c>
      <c r="BD58" s="61">
        <f>'2025'!AW9</f>
        <v>0</v>
      </c>
      <c r="BE58" s="61">
        <f>'2025'!AX9</f>
        <v>4.2</v>
      </c>
      <c r="BF58" s="62">
        <f>'2025'!AY9</f>
        <v>0</v>
      </c>
      <c r="BG58" s="62">
        <f>'2025'!AZ9</f>
        <v>0</v>
      </c>
      <c r="BH58" s="62">
        <f>'2025'!BA9</f>
        <v>2.2200000000000002</v>
      </c>
      <c r="BI58" s="62">
        <f>'2025'!BB9</f>
        <v>6</v>
      </c>
      <c r="BJ58" s="62">
        <f>'2025'!BC9</f>
        <v>14</v>
      </c>
      <c r="BK58" s="62">
        <f>'2025'!BH9</f>
        <v>0</v>
      </c>
      <c r="BL58" s="62">
        <f>'2025'!BI9</f>
        <v>0</v>
      </c>
      <c r="BM58" s="62">
        <f>'2025'!BJ9</f>
        <v>10</v>
      </c>
      <c r="BN58" s="63">
        <f>'2025'!BK9</f>
        <v>90</v>
      </c>
      <c r="BO58" s="60">
        <f>'2025'!BL9</f>
        <v>584</v>
      </c>
      <c r="BP58" s="61">
        <f>'2025'!BM9</f>
        <v>3151.2000000000003</v>
      </c>
      <c r="BQ58" s="61">
        <f>'2025'!BN9</f>
        <v>62</v>
      </c>
      <c r="BR58" s="61">
        <f>'2025'!BO9</f>
        <v>41</v>
      </c>
      <c r="BS58" s="61">
        <f>'2025'!BP9</f>
        <v>4</v>
      </c>
      <c r="BT58" s="61">
        <f>'2025'!BQ9</f>
        <v>21.6</v>
      </c>
      <c r="BU58" s="62">
        <f>'2025'!BR9</f>
        <v>0</v>
      </c>
      <c r="BV58" s="62">
        <f>'2025'!BS9</f>
        <v>0</v>
      </c>
      <c r="BW58" s="62">
        <f>'2025'!BT9</f>
        <v>2.17</v>
      </c>
      <c r="BX58" s="62">
        <f>'2025'!BU9</f>
        <v>4.5</v>
      </c>
      <c r="BY58" s="62">
        <f>'2025'!BV9</f>
        <v>13.5</v>
      </c>
      <c r="BZ58" s="62">
        <f>'2025'!CA9</f>
        <v>61.1</v>
      </c>
      <c r="CA58" s="62">
        <f>'2025'!CB9</f>
        <v>2.4</v>
      </c>
      <c r="CB58" s="62">
        <f>'2025'!CC9</f>
        <v>97.2</v>
      </c>
      <c r="CC58" s="63">
        <f>'2025'!CD9</f>
        <v>2.8</v>
      </c>
      <c r="CD58" s="60">
        <f>'2025'!CE9</f>
        <v>925</v>
      </c>
      <c r="CE58" s="61">
        <f>'2025'!CF9</f>
        <v>3207.6000000000004</v>
      </c>
      <c r="CF58" s="61">
        <f>'2025'!CG9</f>
        <v>102</v>
      </c>
      <c r="CG58" s="61">
        <f>'2025'!CH9</f>
        <v>64</v>
      </c>
      <c r="CH58" s="61">
        <f>'2025'!CI9</f>
        <v>10</v>
      </c>
      <c r="CI58" s="61">
        <f>'2025'!CJ9</f>
        <v>25.200000000000003</v>
      </c>
      <c r="CJ58" s="62">
        <f>'2025'!CK9</f>
        <v>1.02</v>
      </c>
      <c r="CK58" s="62">
        <f>'2025'!CL9</f>
        <v>0</v>
      </c>
      <c r="CL58" s="62">
        <f>'2025'!CM9</f>
        <v>2.36</v>
      </c>
      <c r="CM58" s="62">
        <f>'2025'!CN9</f>
        <v>6.3</v>
      </c>
      <c r="CN58" s="62">
        <f>'2025'!CO9</f>
        <v>10.8</v>
      </c>
      <c r="CO58" s="62">
        <f>'2025'!CT9</f>
        <v>47.1</v>
      </c>
      <c r="CP58" s="62">
        <f>'2025'!CU9</f>
        <v>8.6</v>
      </c>
      <c r="CQ58" s="62">
        <f>'2025'!CV9</f>
        <v>87.1</v>
      </c>
      <c r="CR58" s="63">
        <f>'2025'!CW9</f>
        <v>12.5</v>
      </c>
      <c r="CS58" s="60">
        <f>'2025'!CX9</f>
        <v>986</v>
      </c>
      <c r="CT58" s="61">
        <f>'2025'!CY9</f>
        <v>3427.2000000000003</v>
      </c>
      <c r="CU58" s="61">
        <f>'2025'!CZ9</f>
        <v>87</v>
      </c>
      <c r="CV58" s="61">
        <f>'2025'!DA9</f>
        <v>54</v>
      </c>
      <c r="CW58" s="61">
        <f>'2025'!DB9</f>
        <v>8</v>
      </c>
      <c r="CX58" s="61">
        <f>'2025'!DC9</f>
        <v>24</v>
      </c>
      <c r="CY58" s="62">
        <f>'2025'!DD9</f>
        <v>1.29</v>
      </c>
      <c r="CZ58" s="62">
        <f>'2025'!DE9</f>
        <v>0</v>
      </c>
      <c r="DA58" s="62">
        <f>'2025'!DF9</f>
        <v>3.17</v>
      </c>
      <c r="DB58" s="62">
        <f>'2025'!DG9</f>
        <v>6.7</v>
      </c>
      <c r="DC58" s="62">
        <f>'2025'!DH9</f>
        <v>13.2</v>
      </c>
      <c r="DD58" s="62">
        <f>'2025'!DM9</f>
        <v>35.700000000000003</v>
      </c>
      <c r="DE58" s="62">
        <f>'2025'!DN9</f>
        <v>5.3</v>
      </c>
      <c r="DF58" s="62">
        <f>'2025'!DO9</f>
        <v>85</v>
      </c>
      <c r="DG58" s="63">
        <f>'2025'!DP9</f>
        <v>14.7</v>
      </c>
      <c r="DH58" s="60">
        <f>'2025'!DQ9</f>
        <v>1030</v>
      </c>
      <c r="DI58" s="61">
        <f>'2025'!DR9</f>
        <v>2806.4</v>
      </c>
      <c r="DJ58" s="61">
        <f>'2025'!DS9</f>
        <v>76</v>
      </c>
      <c r="DK58" s="61">
        <f>'2025'!DT9</f>
        <v>60</v>
      </c>
      <c r="DL58" s="61">
        <f>'2025'!DU9</f>
        <v>7</v>
      </c>
      <c r="DM58" s="61">
        <f>'2025'!DV9</f>
        <v>18.399999999999999</v>
      </c>
      <c r="DN58" s="62">
        <f>'2025'!DW9</f>
        <v>1.04</v>
      </c>
      <c r="DO58" s="62">
        <f>'2025'!DX9</f>
        <v>0</v>
      </c>
      <c r="DP58" s="62">
        <f>'2025'!DY9</f>
        <v>5.15</v>
      </c>
      <c r="DQ58" s="62">
        <f>'2025'!DZ9</f>
        <v>7.7</v>
      </c>
      <c r="DR58" s="62">
        <f>'2025'!EA9</f>
        <v>12</v>
      </c>
      <c r="DS58" s="62">
        <f>'2025'!EF9</f>
        <v>61.5</v>
      </c>
      <c r="DT58" s="62">
        <f>'2025'!EG9</f>
        <v>7.7</v>
      </c>
      <c r="DU58" s="62">
        <f>'2025'!EH9</f>
        <v>86</v>
      </c>
      <c r="DV58" s="63">
        <f>'2025'!EI9</f>
        <v>13.6</v>
      </c>
    </row>
    <row r="59" spans="1:126" ht="15.75" customHeight="1" x14ac:dyDescent="0.2">
      <c r="A59" s="199">
        <f t="shared" si="0"/>
        <v>56</v>
      </c>
      <c r="B59" s="261">
        <f>'2020'!A9</f>
        <v>7</v>
      </c>
      <c r="C59" s="261">
        <v>2020</v>
      </c>
      <c r="D59" s="234" t="str">
        <f>'2020'!B9</f>
        <v>Michael Pittman Jr.</v>
      </c>
      <c r="E59" s="310" t="str" cm="1">
        <f t="array" ref="E59">_xlfn.IFS(F59&gt;12.5,"Cornerstone",AND(F59&gt;11.995,F59&lt;12.5),"Elite",AND(F59&gt;11,F59&lt;12.995),"Elite Upside",AND(F59&gt;=9.69,F59&lt;10.999),"Upside",AND(F59&gt;8.4,F59&lt;9.999),"Upside Lite",AND(F59&gt;7.25,F59&lt;8.999),"Outlier",AND(F59&gt;=6,F59&lt;7.25),"Outlier Lite",F59&lt;6.999,"Purgatory")</f>
        <v>Upside</v>
      </c>
      <c r="F59" s="313">
        <f>'2020'!C9</f>
        <v>10.305714285714286</v>
      </c>
      <c r="G59" s="313">
        <f t="shared" si="1"/>
        <v>83.399999999999991</v>
      </c>
      <c r="H59" s="313" t="str" cm="1">
        <f t="array" ref="H59">_xlfn.IFS(E59="Cornerstone","A++",E59="Elite","A+",E59="Elite Upside","A",E59="Upside","B",E59="Upside Lite","C",E59="Outlier","D+",E59="Outlier Lite","D-",E59="Purgatory","F")</f>
        <v>B</v>
      </c>
      <c r="I59" s="314">
        <f t="shared" si="2"/>
        <v>0.96704280300466994</v>
      </c>
      <c r="J59" s="34" t="str">
        <f>'2020'!D9</f>
        <v>USC</v>
      </c>
      <c r="K59" s="200">
        <f>'2020'!E9</f>
        <v>5</v>
      </c>
      <c r="L59" s="318">
        <f>'2020'!F9</f>
        <v>35708</v>
      </c>
      <c r="M59" s="231">
        <f>'2020'!G9</f>
        <v>27.997260273972604</v>
      </c>
      <c r="N59" s="231" t="str">
        <f>'2020'!H9</f>
        <v>SR</v>
      </c>
      <c r="O59" s="231">
        <f>'2020'!I9</f>
        <v>22.564383561643837</v>
      </c>
      <c r="P59" s="231" t="str">
        <f>'2020'!J9</f>
        <v>Wide</v>
      </c>
      <c r="Q59" s="231" t="str">
        <f>'2020'!K9</f>
        <v>PROTO X</v>
      </c>
      <c r="R59" s="231" t="str">
        <f>'2020'!L9</f>
        <v>Elite Separator</v>
      </c>
      <c r="S59" s="320">
        <f>'2020'!M9</f>
        <v>76</v>
      </c>
      <c r="T59" s="320">
        <f>'2020'!N9</f>
        <v>223</v>
      </c>
      <c r="U59" s="200">
        <f>'2020'!O9</f>
        <v>4.45</v>
      </c>
      <c r="V59" s="279">
        <f>'2020'!P9</f>
        <v>2</v>
      </c>
      <c r="W59" s="193">
        <f>'2020'!Q9</f>
        <v>0</v>
      </c>
      <c r="X59" s="194">
        <f>'2020'!R9</f>
        <v>2.2822154188700251E-2</v>
      </c>
      <c r="Y59" s="194">
        <f>'2020'!S9</f>
        <v>0.10726230291447683</v>
      </c>
      <c r="Z59" s="194">
        <f>'2020'!T9</f>
        <v>0.30110404817664771</v>
      </c>
      <c r="AA59" s="194">
        <f>'2020'!U9</f>
        <v>0.3207331042382589</v>
      </c>
      <c r="AB59" s="194">
        <f>'2020'!V9</f>
        <v>0.3207331042382589</v>
      </c>
      <c r="AC59" s="59">
        <f>'2020'!W9</f>
        <v>0.30469644902634596</v>
      </c>
      <c r="AD59" s="42">
        <f>'2020'!X9</f>
        <v>20.917808219178081</v>
      </c>
      <c r="AE59" s="183">
        <f>'2020'!Y9</f>
        <v>2.4500000000000002</v>
      </c>
      <c r="AF59" s="183">
        <f>'2020'!Z9</f>
        <v>5.8</v>
      </c>
      <c r="AG59" s="183">
        <f>'2020'!AA9</f>
        <v>10.199999999999999</v>
      </c>
      <c r="AH59" s="183">
        <f>'2020'!AB9</f>
        <v>0.79</v>
      </c>
      <c r="AI59" s="183">
        <f>'2020'!AC9</f>
        <v>2.48</v>
      </c>
      <c r="AJ59" s="288">
        <f>'2020'!AD9</f>
        <v>3.1500000000000007E-2</v>
      </c>
      <c r="AK59" s="288">
        <f>'2020'!AE9</f>
        <v>0.20125000000000004</v>
      </c>
      <c r="AL59" s="185">
        <f>'2020'!AF9</f>
        <v>2.8999999999999998E-2</v>
      </c>
      <c r="AM59" s="212">
        <f t="shared" si="5"/>
        <v>0.44400000000000001</v>
      </c>
      <c r="AN59" s="185">
        <f>'2020'!AG9</f>
        <v>0.88450000000000006</v>
      </c>
      <c r="AO59" s="185">
        <f>'2020'!AH9</f>
        <v>0.114</v>
      </c>
      <c r="AP59" s="183">
        <f>'2020'!AI9</f>
        <v>113.73517882474103</v>
      </c>
      <c r="AQ59" s="186">
        <f>'2020'!AJ9</f>
        <v>119.58706152038954</v>
      </c>
      <c r="AR59" s="48">
        <f>'2020'!AK9</f>
        <v>8</v>
      </c>
      <c r="AS59" s="232">
        <f>'2020'!AL9</f>
        <v>5</v>
      </c>
      <c r="AT59" s="232">
        <f>'2020'!AM9</f>
        <v>4</v>
      </c>
      <c r="AU59" s="232">
        <f>'2020'!AN9</f>
        <v>4</v>
      </c>
      <c r="AV59" s="232">
        <f>'2020'!AO9</f>
        <v>9</v>
      </c>
      <c r="AW59" s="232">
        <f>'2020'!AP9</f>
        <v>9</v>
      </c>
      <c r="AX59" s="232">
        <f>'2020'!AQ9</f>
        <v>8</v>
      </c>
      <c r="AY59" s="233">
        <f>'2020'!AR9</f>
        <v>1</v>
      </c>
      <c r="AZ59" s="60">
        <f>'2020'!AS9</f>
        <v>0</v>
      </c>
      <c r="BA59" s="61">
        <f>'2020'!AT9</f>
        <v>3776</v>
      </c>
      <c r="BB59" s="61">
        <f>'2020'!AU9</f>
        <v>0</v>
      </c>
      <c r="BC59" s="61">
        <f>'2020'!AV9</f>
        <v>0</v>
      </c>
      <c r="BD59" s="61">
        <f>'2020'!AW9</f>
        <v>0</v>
      </c>
      <c r="BE59" s="61">
        <f>'2020'!AX9</f>
        <v>0</v>
      </c>
      <c r="BF59" s="62">
        <f>'2020'!AY9</f>
        <v>0</v>
      </c>
      <c r="BG59" s="62">
        <f>'2020'!AZ9</f>
        <v>0</v>
      </c>
      <c r="BH59" s="62">
        <f>'2020'!BA9</f>
        <v>0</v>
      </c>
      <c r="BI59" s="62">
        <f>'2020'!BB9</f>
        <v>0</v>
      </c>
      <c r="BJ59" s="62">
        <f>'2020'!BC9</f>
        <v>0</v>
      </c>
      <c r="BK59" s="62">
        <f>'2020'!BD9</f>
        <v>0</v>
      </c>
      <c r="BL59" s="62">
        <f>'2020'!BE9</f>
        <v>0</v>
      </c>
      <c r="BM59" s="62">
        <f>'2020'!BF9</f>
        <v>0</v>
      </c>
      <c r="BN59" s="63">
        <f>'2020'!BG9</f>
        <v>0</v>
      </c>
      <c r="BO59" s="60">
        <f>'2020'!BH9</f>
        <v>82</v>
      </c>
      <c r="BP59" s="61">
        <f>'2020'!BI9</f>
        <v>3593</v>
      </c>
      <c r="BQ59" s="61">
        <f>'2020'!BJ9</f>
        <v>8</v>
      </c>
      <c r="BR59" s="61">
        <f>'2020'!BK9</f>
        <v>6</v>
      </c>
      <c r="BS59" s="61">
        <f>'2020'!BL9</f>
        <v>0</v>
      </c>
      <c r="BT59" s="61">
        <f>'2020'!BM9</f>
        <v>33</v>
      </c>
      <c r="BU59" s="62">
        <f>'2020'!BN9</f>
        <v>0.98</v>
      </c>
      <c r="BV59" s="62">
        <f>'2020'!BO9</f>
        <v>0.26</v>
      </c>
      <c r="BW59" s="62">
        <f>'2020'!BP9</f>
        <v>2.73</v>
      </c>
      <c r="BX59" s="62">
        <f>'2020'!BQ9</f>
        <v>6.2</v>
      </c>
      <c r="BY59" s="62">
        <f>'2020'!BR9</f>
        <v>0</v>
      </c>
      <c r="BZ59" s="62">
        <f>'2020'!BS9</f>
        <v>0</v>
      </c>
      <c r="CA59" s="62">
        <f>'2020'!BT9</f>
        <v>14.3</v>
      </c>
      <c r="CB59" s="62">
        <f>'2020'!BU9</f>
        <v>74.3</v>
      </c>
      <c r="CC59" s="63">
        <f>'2020'!BV9</f>
        <v>22.9</v>
      </c>
      <c r="CD59" s="60">
        <f>'2020'!BW9</f>
        <v>449</v>
      </c>
      <c r="CE59" s="61">
        <f>'2020'!BX9</f>
        <v>4186</v>
      </c>
      <c r="CF59" s="61">
        <f>'2020'!BY9</f>
        <v>36</v>
      </c>
      <c r="CG59" s="61">
        <f>'2020'!BZ9</f>
        <v>23</v>
      </c>
      <c r="CH59" s="61">
        <f>'2020'!CA9</f>
        <v>2</v>
      </c>
      <c r="CI59" s="61">
        <f>'2020'!CB9</f>
        <v>26</v>
      </c>
      <c r="CJ59" s="62">
        <f>'2020'!CC9</f>
        <v>0.99</v>
      </c>
      <c r="CK59" s="62">
        <f>'2020'!CD9</f>
        <v>1.29</v>
      </c>
      <c r="CL59" s="62">
        <f>'2020'!CE9</f>
        <v>1.81</v>
      </c>
      <c r="CM59" s="62">
        <f>'2020'!CF9</f>
        <v>6.8</v>
      </c>
      <c r="CN59" s="62">
        <f>'2020'!CG9</f>
        <v>12.9</v>
      </c>
      <c r="CO59" s="62">
        <f>'2020'!CL9</f>
        <v>44.4</v>
      </c>
      <c r="CP59" s="62">
        <f>'2020'!CM9</f>
        <v>0</v>
      </c>
      <c r="CQ59" s="62">
        <f>'2020'!CN9</f>
        <v>81.7</v>
      </c>
      <c r="CR59" s="63">
        <f>'2020'!CO9</f>
        <v>17.399999999999999</v>
      </c>
      <c r="CS59" s="60">
        <f>'2020'!CP9</f>
        <v>900</v>
      </c>
      <c r="CT59" s="61">
        <f>'2020'!CQ9</f>
        <v>2989</v>
      </c>
      <c r="CU59" s="61">
        <f>'2020'!CR9</f>
        <v>77</v>
      </c>
      <c r="CV59" s="61">
        <f>'2020'!CS9</f>
        <v>41</v>
      </c>
      <c r="CW59" s="61">
        <f>'2020'!CT9</f>
        <v>6</v>
      </c>
      <c r="CX59" s="61">
        <f>'2020'!CU9</f>
        <v>18</v>
      </c>
      <c r="CY59" s="62">
        <f>'2020'!CV9</f>
        <v>0.79</v>
      </c>
      <c r="CZ59" s="62">
        <f>'2020'!CW9</f>
        <v>2.19</v>
      </c>
      <c r="DA59" s="62">
        <f>'2020'!CX9</f>
        <v>2.2799999999999998</v>
      </c>
      <c r="DB59" s="62">
        <f>'2020'!CY9</f>
        <v>5.8</v>
      </c>
      <c r="DC59" s="62">
        <f>'2020'!CZ9</f>
        <v>17.5</v>
      </c>
      <c r="DD59" s="62">
        <f>'2020'!DE9</f>
        <v>47.1</v>
      </c>
      <c r="DE59" s="62">
        <f>'2020'!DF9</f>
        <v>2.4</v>
      </c>
      <c r="DF59" s="62">
        <f>'2020'!DG9</f>
        <v>86.5</v>
      </c>
      <c r="DG59" s="63">
        <f>'2020'!DH9</f>
        <v>13.2</v>
      </c>
      <c r="DH59" s="60">
        <f>'2020'!DI9</f>
        <v>1400</v>
      </c>
      <c r="DI59" s="61">
        <f>'2020'!DJ9</f>
        <v>4365</v>
      </c>
      <c r="DJ59" s="61">
        <f>'2020'!DK9</f>
        <v>133</v>
      </c>
      <c r="DK59" s="61">
        <f>'2020'!DL9</f>
        <v>101</v>
      </c>
      <c r="DL59" s="61">
        <f>'2020'!DM9</f>
        <v>11</v>
      </c>
      <c r="DM59" s="61">
        <f>'2020'!DN9</f>
        <v>35</v>
      </c>
      <c r="DN59" s="62">
        <f>'2020'!DO9</f>
        <v>0.78</v>
      </c>
      <c r="DO59" s="62">
        <f>'2020'!DP9</f>
        <v>2.48</v>
      </c>
      <c r="DP59" s="62">
        <f>'2020'!DQ9</f>
        <v>2.4500000000000002</v>
      </c>
      <c r="DQ59" s="62">
        <f>'2020'!DR9</f>
        <v>4.9000000000000004</v>
      </c>
      <c r="DR59" s="62">
        <f>'2020'!DS9</f>
        <v>10.199999999999999</v>
      </c>
      <c r="DS59" s="62">
        <f>'2020'!DX9</f>
        <v>44.4</v>
      </c>
      <c r="DT59" s="62">
        <f>'2020'!DY9</f>
        <v>2.9</v>
      </c>
      <c r="DU59" s="62">
        <f>'2020'!DZ9</f>
        <v>90.4</v>
      </c>
      <c r="DV59" s="63">
        <f>'2020'!EA9</f>
        <v>9.6</v>
      </c>
    </row>
    <row r="60" spans="1:126" ht="15.75" customHeight="1" x14ac:dyDescent="0.2">
      <c r="A60" s="199">
        <f t="shared" si="0"/>
        <v>57</v>
      </c>
      <c r="B60" s="261">
        <f>'2022'!A11</f>
        <v>9</v>
      </c>
      <c r="C60" s="261">
        <v>2022</v>
      </c>
      <c r="D60" s="234" t="str">
        <f>'2022'!B11</f>
        <v>Skyy Moore</v>
      </c>
      <c r="E60" s="310" t="str" cm="1">
        <f t="array" ref="E60">_xlfn.IFS(F60&gt;12.5,"Cornerstone",AND(F60&gt;11.995,F60&lt;12.5),"Elite",AND(F60&gt;11,F60&lt;12.995),"Elite Upside",AND(F60&gt;=9.69,F60&lt;10.999),"Upside",AND(F60&gt;8.4,F60&lt;9.999),"Upside Lite",AND(F60&gt;7.25,F60&lt;8.999),"Outlier",AND(F60&gt;=6,F60&lt;7.25),"Outlier Lite",F60&lt;6.999,"Purgatory")</f>
        <v>Upside</v>
      </c>
      <c r="F60" s="313">
        <f>'2022'!C11</f>
        <v>10.257142857142856</v>
      </c>
      <c r="G60" s="313">
        <f t="shared" si="1"/>
        <v>83.1</v>
      </c>
      <c r="H60" s="313" t="str" cm="1">
        <f t="array" ref="H60">_xlfn.IFS(E60="Cornerstone","A++",E60="Elite","A+",E60="Elite Upside","A",E60="Upside","B",E60="Upside Lite","C",E60="Outlier","D+",E60="Outlier Lite","D-",E60="Purgatory","F")</f>
        <v>B</v>
      </c>
      <c r="I60" s="314">
        <f t="shared" si="2"/>
        <v>0.94073132481703547</v>
      </c>
      <c r="J60" s="34" t="str">
        <f>'2022'!D11</f>
        <v>Western Michigan</v>
      </c>
      <c r="K60" s="200">
        <f>'2022'!E11</f>
        <v>9</v>
      </c>
      <c r="L60" s="318">
        <f>'2022'!F11</f>
        <v>36779</v>
      </c>
      <c r="M60" s="231">
        <f>'2022'!G11</f>
        <v>25.063013698630137</v>
      </c>
      <c r="N60" s="231" t="str">
        <f>'2022'!H11</f>
        <v>JR</v>
      </c>
      <c r="O60" s="231">
        <f>'2022'!I11</f>
        <v>21.643835616438356</v>
      </c>
      <c r="P60" s="231" t="str">
        <f>'2022'!J11</f>
        <v>Hybrid</v>
      </c>
      <c r="Q60" s="231" t="str">
        <f>'2022'!K11</f>
        <v>RAT</v>
      </c>
      <c r="R60" s="231" t="str">
        <f>'2022'!L11</f>
        <v>Elite Separator</v>
      </c>
      <c r="S60" s="320">
        <f>'2022'!M11</f>
        <v>70</v>
      </c>
      <c r="T60" s="320">
        <f>'2022'!N11</f>
        <v>195</v>
      </c>
      <c r="U60" s="200">
        <f>'2022'!O11</f>
        <v>4.41</v>
      </c>
      <c r="V60" s="279">
        <f>'2022'!P11</f>
        <v>2</v>
      </c>
      <c r="W60" s="193">
        <f>'2022'!Q11</f>
        <v>0</v>
      </c>
      <c r="X60" s="194">
        <f>'2022'!R11</f>
        <v>0</v>
      </c>
      <c r="Y60" s="194">
        <f>'2022'!S11</f>
        <v>0.25639386189258312</v>
      </c>
      <c r="Z60" s="194">
        <f>'2022'!T11</f>
        <v>0.22571262361838279</v>
      </c>
      <c r="AA60" s="194">
        <f>'2022'!U11</f>
        <v>0.38914164391871398</v>
      </c>
      <c r="AB60" s="194">
        <f>'2022'!V11</f>
        <v>0.38914164391871398</v>
      </c>
      <c r="AC60" s="59">
        <f>'2022'!W11</f>
        <v>0.27239915074309978</v>
      </c>
      <c r="AD60" s="42">
        <f>'2022'!X11</f>
        <v>18.983561643835618</v>
      </c>
      <c r="AE60" s="183">
        <f>'2022'!Y11</f>
        <v>3.46</v>
      </c>
      <c r="AF60" s="183">
        <f>'2022'!Z11</f>
        <v>8.4</v>
      </c>
      <c r="AG60" s="183">
        <f>'2022'!AA11</f>
        <v>10.7</v>
      </c>
      <c r="AH60" s="183">
        <f>'2022'!AB11</f>
        <v>1.04</v>
      </c>
      <c r="AI60" s="183">
        <f>'2022'!AC11</f>
        <v>3.73</v>
      </c>
      <c r="AJ60" s="288">
        <f>'2022'!AD11</f>
        <v>3.5058456742010906E-2</v>
      </c>
      <c r="AK60" s="288">
        <f>'2022'!AE11</f>
        <v>0.30204208885424783</v>
      </c>
      <c r="AL60" s="185">
        <f>'2022'!AF11</f>
        <v>3.1E-2</v>
      </c>
      <c r="AM60" s="212">
        <f t="shared" si="5"/>
        <v>0.61499999999999999</v>
      </c>
      <c r="AN60" s="185">
        <f>'2022'!AG11</f>
        <v>0.38300000000000001</v>
      </c>
      <c r="AO60" s="185">
        <f>'2022'!AH11</f>
        <v>0.61599999999999999</v>
      </c>
      <c r="AP60" s="183">
        <f>'2022'!AI11</f>
        <v>103.11224655905781</v>
      </c>
      <c r="AQ60" s="186">
        <f>'2022'!AJ11</f>
        <v>95.835475179877761</v>
      </c>
      <c r="AR60" s="48">
        <f>'2022'!AK11</f>
        <v>7</v>
      </c>
      <c r="AS60" s="232">
        <f>'2022'!AL11</f>
        <v>8</v>
      </c>
      <c r="AT60" s="232">
        <f>'2022'!AM11</f>
        <v>6</v>
      </c>
      <c r="AU60" s="232">
        <f>'2022'!AN11</f>
        <v>6</v>
      </c>
      <c r="AV60" s="232">
        <f>'2022'!AO11</f>
        <v>9</v>
      </c>
      <c r="AW60" s="232">
        <f>'2022'!AP11</f>
        <v>5</v>
      </c>
      <c r="AX60" s="232">
        <f>'2022'!AQ11</f>
        <v>8</v>
      </c>
      <c r="AY60" s="233">
        <f>'2022'!AR11</f>
        <v>0</v>
      </c>
      <c r="AZ60" s="60">
        <f>'2022'!AS11</f>
        <v>0</v>
      </c>
      <c r="BA60" s="61">
        <f>'2022'!AT11</f>
        <v>1978</v>
      </c>
      <c r="BB60" s="61">
        <f>'2022'!AU11</f>
        <v>0</v>
      </c>
      <c r="BC60" s="61">
        <f>'2022'!AV11</f>
        <v>0</v>
      </c>
      <c r="BD60" s="61">
        <f>'2022'!AW11</f>
        <v>0</v>
      </c>
      <c r="BE60" s="61">
        <f>'2022'!AX11</f>
        <v>0</v>
      </c>
      <c r="BF60" s="62">
        <f>'2022'!AY11</f>
        <v>0</v>
      </c>
      <c r="BG60" s="62">
        <f>'2022'!AZ11</f>
        <v>0</v>
      </c>
      <c r="BH60" s="62">
        <f>'2022'!BA11</f>
        <v>0</v>
      </c>
      <c r="BI60" s="62">
        <f>'2022'!BB11</f>
        <v>0</v>
      </c>
      <c r="BJ60" s="62">
        <f>'2022'!BC11</f>
        <v>0</v>
      </c>
      <c r="BK60" s="62">
        <f>'2022'!BH11</f>
        <v>0</v>
      </c>
      <c r="BL60" s="62">
        <f>'2022'!BI11</f>
        <v>0</v>
      </c>
      <c r="BM60" s="62">
        <f>'2022'!BJ11</f>
        <v>0</v>
      </c>
      <c r="BN60" s="63">
        <f>'2022'!BK11</f>
        <v>0</v>
      </c>
      <c r="BO60" s="60">
        <f>'2022'!BL11</f>
        <v>0</v>
      </c>
      <c r="BP60" s="61">
        <f>'2022'!BM11</f>
        <v>3086</v>
      </c>
      <c r="BQ60" s="61">
        <f>'2022'!BN11</f>
        <v>0</v>
      </c>
      <c r="BR60" s="61">
        <f>'2022'!BO11</f>
        <v>0</v>
      </c>
      <c r="BS60" s="61">
        <f>'2022'!BP11</f>
        <v>0</v>
      </c>
      <c r="BT60" s="61">
        <f>'2022'!BQ11</f>
        <v>0</v>
      </c>
      <c r="BU60" s="62">
        <f>'2022'!BR11</f>
        <v>0</v>
      </c>
      <c r="BV60" s="62">
        <f>'2022'!BS11</f>
        <v>0</v>
      </c>
      <c r="BW60" s="62">
        <f>'2022'!BT11</f>
        <v>0</v>
      </c>
      <c r="BX60" s="62">
        <f>'2022'!BU11</f>
        <v>0</v>
      </c>
      <c r="BY60" s="62">
        <f>'2022'!BV11</f>
        <v>0</v>
      </c>
      <c r="BZ60" s="62">
        <f>'2022'!CA11</f>
        <v>0</v>
      </c>
      <c r="CA60" s="62">
        <f>'2022'!CB11</f>
        <v>0</v>
      </c>
      <c r="CB60" s="62">
        <f>'2022'!CC11</f>
        <v>0</v>
      </c>
      <c r="CC60" s="63">
        <f>'2022'!CD11</f>
        <v>0</v>
      </c>
      <c r="CD60" s="60">
        <f>'2022'!CE11</f>
        <v>802</v>
      </c>
      <c r="CE60" s="61">
        <f>'2022'!CF11</f>
        <v>3128</v>
      </c>
      <c r="CF60" s="61">
        <f>'2022'!CG11</f>
        <v>86</v>
      </c>
      <c r="CG60" s="61">
        <f>'2022'!CH11</f>
        <v>51</v>
      </c>
      <c r="CH60" s="61">
        <f>'2022'!CI11</f>
        <v>3</v>
      </c>
      <c r="CI60" s="61">
        <f>'2022'!CJ11</f>
        <v>21</v>
      </c>
      <c r="CJ60" s="62">
        <f>'2022'!CK11</f>
        <v>0.56999999999999995</v>
      </c>
      <c r="CK60" s="62">
        <f>'2022'!CL11</f>
        <v>1.94</v>
      </c>
      <c r="CL60" s="62">
        <f>'2022'!CM11</f>
        <v>2.4500000000000002</v>
      </c>
      <c r="CM60" s="62">
        <f>'2022'!CN11</f>
        <v>6.7</v>
      </c>
      <c r="CN60" s="62">
        <f>'2022'!CO11</f>
        <v>13.2</v>
      </c>
      <c r="CO60" s="62">
        <f>'2022'!CT11</f>
        <v>40</v>
      </c>
      <c r="CP60" s="62">
        <f>'2022'!CU11</f>
        <v>3.8</v>
      </c>
      <c r="CQ60" s="62">
        <f>'2022'!CV11</f>
        <v>83.9</v>
      </c>
      <c r="CR60" s="63">
        <f>'2022'!CW11</f>
        <v>16.100000000000001</v>
      </c>
      <c r="CS60" s="60">
        <f>'2022'!CX11</f>
        <v>388</v>
      </c>
      <c r="CT60" s="61">
        <f>'2022'!CY11</f>
        <v>1719</v>
      </c>
      <c r="CU60" s="61">
        <f>'2022'!CZ11</f>
        <v>36</v>
      </c>
      <c r="CV60" s="61">
        <f>'2022'!DA11</f>
        <v>25</v>
      </c>
      <c r="CW60" s="61">
        <f>'2022'!DB11</f>
        <v>3</v>
      </c>
      <c r="CX60" s="61">
        <f>'2022'!DC11</f>
        <v>18</v>
      </c>
      <c r="CY60" s="62">
        <f>'2022'!DD11</f>
        <v>0.67</v>
      </c>
      <c r="CZ60" s="62">
        <f>'2022'!DE11</f>
        <v>2.88</v>
      </c>
      <c r="DA60" s="62">
        <f>'2022'!DF11</f>
        <v>2.61</v>
      </c>
      <c r="DB60" s="62">
        <f>'2022'!DG11</f>
        <v>8.4</v>
      </c>
      <c r="DC60" s="62">
        <f>'2022'!DH11</f>
        <v>9.6</v>
      </c>
      <c r="DD60" s="62">
        <f>'2022'!DM11</f>
        <v>28.6</v>
      </c>
      <c r="DE60" s="62">
        <f>'2022'!DN11</f>
        <v>3.8</v>
      </c>
      <c r="DF60" s="62">
        <f>'2022'!DO11</f>
        <v>11.3</v>
      </c>
      <c r="DG60" s="63">
        <f>'2022'!DP11</f>
        <v>88.7</v>
      </c>
      <c r="DH60" s="60">
        <f>'2022'!DQ11</f>
        <v>1283</v>
      </c>
      <c r="DI60" s="61">
        <f>'2022'!DR11</f>
        <v>3297</v>
      </c>
      <c r="DJ60" s="61">
        <f>'2022'!DS11</f>
        <v>125</v>
      </c>
      <c r="DK60" s="61">
        <f>'2022'!DT11</f>
        <v>94</v>
      </c>
      <c r="DL60" s="61">
        <f>'2022'!DU11</f>
        <v>10</v>
      </c>
      <c r="DM60" s="61">
        <f>'2022'!DV11</f>
        <v>23</v>
      </c>
      <c r="DN60" s="62">
        <f>'2022'!DW11</f>
        <v>1.04</v>
      </c>
      <c r="DO60" s="62">
        <f>'2022'!DX11</f>
        <v>3.73</v>
      </c>
      <c r="DP60" s="62">
        <f>'2022'!DY11</f>
        <v>3.46</v>
      </c>
      <c r="DQ60" s="62">
        <f>'2022'!DZ11</f>
        <v>5.7</v>
      </c>
      <c r="DR60" s="62">
        <f>'2022'!EA11</f>
        <v>10.7</v>
      </c>
      <c r="DS60" s="62">
        <f>'2022'!EF11</f>
        <v>61.5</v>
      </c>
      <c r="DT60" s="62">
        <f>'2022'!EG11</f>
        <v>3.1</v>
      </c>
      <c r="DU60" s="62">
        <f>'2022'!EH11</f>
        <v>65.3</v>
      </c>
      <c r="DV60" s="63">
        <f>'2022'!EI11</f>
        <v>34.5</v>
      </c>
    </row>
    <row r="61" spans="1:126" ht="15.75" customHeight="1" x14ac:dyDescent="0.2">
      <c r="A61" s="199">
        <f t="shared" si="0"/>
        <v>58</v>
      </c>
      <c r="B61" s="261">
        <f>'2024'!A8</f>
        <v>6</v>
      </c>
      <c r="C61" s="261">
        <v>2024</v>
      </c>
      <c r="D61" s="234" t="str">
        <f>'2024'!B8</f>
        <v>Ladd McConkey</v>
      </c>
      <c r="E61" s="310" t="str" cm="1">
        <f t="array" ref="E61">_xlfn.IFS(F61&gt;12.5,"Cornerstone",AND(F61&gt;11.995,F61&lt;12.5),"Elite",AND(F61&gt;11,F61&lt;12.995),"Elite Upside",AND(F61&gt;=9.69,F61&lt;10.999),"Upside",AND(F61&gt;8.4,F61&lt;9.999),"Upside Lite",AND(F61&gt;7.25,F61&lt;8.999),"Outlier",AND(F61&gt;=6,F61&lt;7.25),"Outlier Lite",F61&lt;6.999,"Purgatory")</f>
        <v>Upside</v>
      </c>
      <c r="F61" s="313">
        <f>'2024'!C8</f>
        <v>10.212571428571428</v>
      </c>
      <c r="G61" s="313">
        <f t="shared" si="1"/>
        <v>82.8</v>
      </c>
      <c r="H61" s="313" t="str" cm="1">
        <f t="array" ref="H61">_xlfn.IFS(E61="Cornerstone","A++",E61="Elite","A+",E61="Elite Upside","A",E61="Upside","B",E61="Upside Lite","C",E61="Outlier","D+",E61="Outlier Lite","D-",E61="Purgatory","F")</f>
        <v>B</v>
      </c>
      <c r="I61" s="314">
        <f t="shared" si="2"/>
        <v>0.91658667424485385</v>
      </c>
      <c r="J61" s="34" t="str">
        <f>'2024'!D8</f>
        <v>Georgia</v>
      </c>
      <c r="K61" s="200">
        <f>'2024'!E8</f>
        <v>1</v>
      </c>
      <c r="L61" s="318">
        <f>'2024'!F8</f>
        <v>37206</v>
      </c>
      <c r="M61" s="231">
        <f>'2024'!G8</f>
        <v>23.893150684931506</v>
      </c>
      <c r="N61" s="231" t="str">
        <f>'2024'!H8</f>
        <v>JR</v>
      </c>
      <c r="O61" s="231">
        <f>'2024'!I8</f>
        <v>22.473972602739725</v>
      </c>
      <c r="P61" s="231" t="str">
        <f>'2024'!J8</f>
        <v>Wide</v>
      </c>
      <c r="Q61" s="231" t="str">
        <f>'2024'!K8</f>
        <v>PROTO Z</v>
      </c>
      <c r="R61" s="231" t="str">
        <f>'2024'!L8</f>
        <v>Elite Separator</v>
      </c>
      <c r="S61" s="200">
        <f>'2024'!M8</f>
        <v>72</v>
      </c>
      <c r="T61" s="200">
        <f>'2024'!N8</f>
        <v>186</v>
      </c>
      <c r="U61" s="200">
        <f>'2024'!O8</f>
        <v>4.3899999999999997</v>
      </c>
      <c r="V61" s="319">
        <f>'2024'!P8</f>
        <v>2</v>
      </c>
      <c r="W61" s="193">
        <f>'2024'!Q8</f>
        <v>0</v>
      </c>
      <c r="X61" s="194">
        <f>'2024'!R8</f>
        <v>0</v>
      </c>
      <c r="Y61" s="194">
        <f>'2024'!S8</f>
        <v>0.11830091306073839</v>
      </c>
      <c r="Z61" s="194">
        <f>'2024'!T8</f>
        <v>0.20487445160667372</v>
      </c>
      <c r="AA61" s="194">
        <f>'2024'!U8</f>
        <v>0.20881100556829352</v>
      </c>
      <c r="AB61" s="194">
        <f>'2024'!V8</f>
        <v>0.20881100556829352</v>
      </c>
      <c r="AC61" s="59">
        <f>'2024'!W8</f>
        <v>0.20881100556829352</v>
      </c>
      <c r="AD61" s="42">
        <f>'2024'!X8</f>
        <v>20.805479452054794</v>
      </c>
      <c r="AE61" s="183">
        <f>'2024'!Y8</f>
        <v>3.26</v>
      </c>
      <c r="AF61" s="183">
        <f>'2024'!Z8</f>
        <v>6.5</v>
      </c>
      <c r="AG61" s="183">
        <f>'2024'!AA8</f>
        <v>12.6</v>
      </c>
      <c r="AH61" s="183">
        <f>'2024'!AB8</f>
        <v>1.21</v>
      </c>
      <c r="AI61" s="183">
        <f>'2024'!AC8</f>
        <v>1.55</v>
      </c>
      <c r="AJ61" s="288">
        <f>'2024'!AD8</f>
        <v>3.1960784313725489E-2</v>
      </c>
      <c r="AK61" s="288">
        <f>'2024'!AE8</f>
        <v>0.20454901960784311</v>
      </c>
      <c r="AL61" s="185">
        <f>'2024'!AF8</f>
        <v>6.3E-2</v>
      </c>
      <c r="AM61" s="212">
        <f t="shared" si="5"/>
        <v>0.4</v>
      </c>
      <c r="AN61" s="185">
        <f>'2024'!AG8</f>
        <v>0.76899999999999991</v>
      </c>
      <c r="AO61" s="185">
        <f>'2024'!AH8</f>
        <v>0.22950000000000001</v>
      </c>
      <c r="AP61" s="183">
        <f>'2024'!AI8</f>
        <v>100.15781899578901</v>
      </c>
      <c r="AQ61" s="186">
        <f>'2024'!AJ8</f>
        <v>97.107460072859496</v>
      </c>
      <c r="AR61" s="48">
        <f>'2024'!AK8</f>
        <v>5</v>
      </c>
      <c r="AS61" s="232">
        <f>'2024'!AL8</f>
        <v>5</v>
      </c>
      <c r="AT61" s="232">
        <f>'2024'!AM8</f>
        <v>6</v>
      </c>
      <c r="AU61" s="232">
        <f>'2024'!AN8</f>
        <v>5</v>
      </c>
      <c r="AV61" s="232">
        <f>'2024'!AO8</f>
        <v>9</v>
      </c>
      <c r="AW61" s="232">
        <f>'2024'!AP8</f>
        <v>6</v>
      </c>
      <c r="AX61" s="232">
        <f>'2024'!AQ8</f>
        <v>8</v>
      </c>
      <c r="AY61" s="233">
        <f>'2024'!AR8</f>
        <v>1.004</v>
      </c>
      <c r="AZ61" s="60">
        <f>'2024'!AS8</f>
        <v>0</v>
      </c>
      <c r="BA61" s="61">
        <f>'2024'!AT8</f>
        <v>3122</v>
      </c>
      <c r="BB61" s="61">
        <f>'2024'!AU8</f>
        <v>0</v>
      </c>
      <c r="BC61" s="61">
        <f>'2024'!AV8</f>
        <v>0</v>
      </c>
      <c r="BD61" s="61">
        <f>'2024'!AW8</f>
        <v>0</v>
      </c>
      <c r="BE61" s="61">
        <f>'2024'!AX8</f>
        <v>0</v>
      </c>
      <c r="BF61" s="62">
        <f>'2024'!AY8</f>
        <v>0</v>
      </c>
      <c r="BG61" s="62">
        <f>'2024'!AZ8</f>
        <v>0</v>
      </c>
      <c r="BH61" s="62">
        <f>'2024'!BA8</f>
        <v>0</v>
      </c>
      <c r="BI61" s="62">
        <f>'2024'!BB8</f>
        <v>0</v>
      </c>
      <c r="BJ61" s="62">
        <f>'2024'!BC8</f>
        <v>0</v>
      </c>
      <c r="BK61" s="62">
        <f>'2024'!BH8</f>
        <v>0</v>
      </c>
      <c r="BL61" s="62">
        <f>'2024'!BI8</f>
        <v>0</v>
      </c>
      <c r="BM61" s="62">
        <f>'2024'!BJ8</f>
        <v>0</v>
      </c>
      <c r="BN61" s="63">
        <f>'2024'!BK8</f>
        <v>0</v>
      </c>
      <c r="BO61" s="60">
        <f>'2024'!BL8</f>
        <v>0</v>
      </c>
      <c r="BP61" s="61">
        <f>'2024'!BM8</f>
        <v>2499</v>
      </c>
      <c r="BQ61" s="61">
        <f>'2024'!BN8</f>
        <v>0</v>
      </c>
      <c r="BR61" s="61">
        <f>'2024'!BO8</f>
        <v>0</v>
      </c>
      <c r="BS61" s="61">
        <f>'2024'!BP8</f>
        <v>0</v>
      </c>
      <c r="BT61" s="61">
        <f>'2024'!BQ8</f>
        <v>0</v>
      </c>
      <c r="BU61" s="62" t="str">
        <f>'2024'!BR8</f>
        <v>NA</v>
      </c>
      <c r="BV61" s="62" t="str">
        <f>'2024'!BS8</f>
        <v>NA</v>
      </c>
      <c r="BW61" s="62">
        <f>'2024'!BT8</f>
        <v>0</v>
      </c>
      <c r="BX61" s="62">
        <f>'2024'!BU8</f>
        <v>0</v>
      </c>
      <c r="BY61" s="62">
        <f>'2024'!BV8</f>
        <v>0</v>
      </c>
      <c r="BZ61" s="62">
        <f>'2024'!CA8</f>
        <v>0</v>
      </c>
      <c r="CA61" s="62">
        <f>'2024'!CB8</f>
        <v>0</v>
      </c>
      <c r="CB61" s="62">
        <f>'2024'!CC8</f>
        <v>0</v>
      </c>
      <c r="CC61" s="63">
        <f>'2024'!CD8</f>
        <v>0</v>
      </c>
      <c r="CD61" s="60">
        <f>'2024'!CE8</f>
        <v>447</v>
      </c>
      <c r="CE61" s="61">
        <f>'2024'!CF8</f>
        <v>3778.5</v>
      </c>
      <c r="CF61" s="61">
        <f>'2024'!CG8</f>
        <v>39</v>
      </c>
      <c r="CG61" s="61">
        <f>'2024'!CH8</f>
        <v>31</v>
      </c>
      <c r="CH61" s="61">
        <f>'2024'!CI8</f>
        <v>5</v>
      </c>
      <c r="CI61" s="61">
        <f>'2024'!CJ8</f>
        <v>39</v>
      </c>
      <c r="CJ61" s="62">
        <f>'2024'!CK8</f>
        <v>0.09</v>
      </c>
      <c r="CK61" s="62">
        <f>'2024'!CL8</f>
        <v>1.1000000000000001</v>
      </c>
      <c r="CL61" s="62">
        <f>'2024'!CM8</f>
        <v>2.71</v>
      </c>
      <c r="CM61" s="62">
        <f>'2024'!CN8</f>
        <v>7</v>
      </c>
      <c r="CN61" s="62">
        <f>'2024'!CO8</f>
        <v>8.9</v>
      </c>
      <c r="CO61" s="62">
        <f>'2024'!CT8</f>
        <v>80</v>
      </c>
      <c r="CP61" s="62">
        <f>'2024'!CU8</f>
        <v>6.1</v>
      </c>
      <c r="CQ61" s="62">
        <f>'2024'!CV8</f>
        <v>52.9</v>
      </c>
      <c r="CR61" s="63">
        <f>'2024'!CW8</f>
        <v>47.1</v>
      </c>
      <c r="CS61" s="60">
        <f>'2024'!CX8</f>
        <v>762</v>
      </c>
      <c r="CT61" s="61">
        <f>'2024'!CY8</f>
        <v>4142.5999999999995</v>
      </c>
      <c r="CU61" s="61">
        <f>'2024'!CZ8</f>
        <v>82</v>
      </c>
      <c r="CV61" s="61">
        <f>'2024'!DA8</f>
        <v>58</v>
      </c>
      <c r="CW61" s="61">
        <f>'2024'!DB8</f>
        <v>7</v>
      </c>
      <c r="CX61" s="61">
        <f>'2024'!DC8</f>
        <v>31</v>
      </c>
      <c r="CY61" s="62">
        <f>'2024'!DD8</f>
        <v>0.13</v>
      </c>
      <c r="CZ61" s="62">
        <f>'2024'!DE8</f>
        <v>1.55</v>
      </c>
      <c r="DA61" s="62">
        <f>'2024'!DF8</f>
        <v>2.16</v>
      </c>
      <c r="DB61" s="62">
        <f>'2024'!DG8</f>
        <v>6.5</v>
      </c>
      <c r="DC61" s="62">
        <f>'2024'!DH8</f>
        <v>12.6</v>
      </c>
      <c r="DD61" s="62">
        <f>'2024'!DM8</f>
        <v>44.4</v>
      </c>
      <c r="DE61" s="62">
        <f>'2024'!DN8</f>
        <v>9.4</v>
      </c>
      <c r="DF61" s="62">
        <f>'2024'!DO8</f>
        <v>75.099999999999994</v>
      </c>
      <c r="DG61" s="63">
        <f>'2024'!DP8</f>
        <v>24.6</v>
      </c>
      <c r="DH61" s="60">
        <f>'2024'!DQ8</f>
        <v>510</v>
      </c>
      <c r="DI61" s="61">
        <f>'2024'!DR8</f>
        <v>2442.3999999999996</v>
      </c>
      <c r="DJ61" s="61">
        <f>'2024'!DS8</f>
        <v>37</v>
      </c>
      <c r="DK61" s="61">
        <f>'2024'!DT8</f>
        <v>30</v>
      </c>
      <c r="DL61" s="61">
        <f>'2024'!DU8</f>
        <v>2</v>
      </c>
      <c r="DM61" s="61">
        <f>'2024'!DV8</f>
        <v>18.900000000000002</v>
      </c>
      <c r="DN61" s="62">
        <f>'2024'!DW8</f>
        <v>1.21</v>
      </c>
      <c r="DO61" s="62">
        <f>'2024'!DX8</f>
        <v>1.21</v>
      </c>
      <c r="DP61" s="62">
        <f>'2024'!DY8</f>
        <v>3.26</v>
      </c>
      <c r="DQ61" s="62">
        <f>'2024'!DZ8</f>
        <v>6.3</v>
      </c>
      <c r="DR61" s="62">
        <f>'2024'!EA8</f>
        <v>12.2</v>
      </c>
      <c r="DS61" s="62">
        <f>'2024'!EF8</f>
        <v>40</v>
      </c>
      <c r="DT61" s="62">
        <f>'2024'!EG8</f>
        <v>6.3</v>
      </c>
      <c r="DU61" s="62">
        <f>'2024'!EH8</f>
        <v>78.7</v>
      </c>
      <c r="DV61" s="63">
        <f>'2024'!EI8</f>
        <v>21.3</v>
      </c>
    </row>
    <row r="62" spans="1:126" ht="15.75" customHeight="1" x14ac:dyDescent="0.2">
      <c r="A62" s="199">
        <f t="shared" si="0"/>
        <v>59</v>
      </c>
      <c r="B62" s="261">
        <f>'2016'!A6</f>
        <v>4</v>
      </c>
      <c r="C62" s="261">
        <v>2016</v>
      </c>
      <c r="D62" s="234" t="str">
        <f>'2016'!B6</f>
        <v>Tyler Boyd</v>
      </c>
      <c r="E62" s="310" t="str" cm="1">
        <f t="array" ref="E62">_xlfn.IFS(F62&gt;12.5,"Cornerstone",AND(F62&gt;11.995,F62&lt;12.5),"Elite",AND(F62&gt;11,F62&lt;12.995),"Elite Upside",AND(F62&gt;=9.69,F62&lt;10.999),"Upside",AND(F62&gt;8.4,F62&lt;9.999),"Upside Lite",AND(F62&gt;7.25,F62&lt;8.999),"Outlier",AND(F62&gt;=6,F62&lt;7.25),"Outlier Lite",F62&lt;6.999,"Purgatory")</f>
        <v>Upside</v>
      </c>
      <c r="F62" s="313">
        <f>'2016'!C6</f>
        <v>10.205714285714285</v>
      </c>
      <c r="G62" s="313">
        <f t="shared" si="1"/>
        <v>82.5</v>
      </c>
      <c r="H62" s="313" t="str" cm="1">
        <f t="array" ref="H62">_xlfn.IFS(E62="Cornerstone","A++",E62="Elite","A+",E62="Elite Upside","A",E62="Upside","B",E62="Upside Lite","C",E62="Outlier","D+",E62="Outlier Lite","D-",E62="Purgatory","F")</f>
        <v>B</v>
      </c>
      <c r="I62" s="314">
        <f t="shared" si="2"/>
        <v>0.91287211261836421</v>
      </c>
      <c r="J62" s="34" t="str">
        <f>'2016'!D6</f>
        <v>Pittsburgh</v>
      </c>
      <c r="K62" s="200">
        <f>'2016'!E6</f>
        <v>4</v>
      </c>
      <c r="L62" s="318">
        <f>'2016'!F6</f>
        <v>34653</v>
      </c>
      <c r="M62" s="231">
        <f>'2016'!G6</f>
        <v>30.887671232876713</v>
      </c>
      <c r="N62" s="231" t="str">
        <f>'2016'!H6</f>
        <v>JR</v>
      </c>
      <c r="O62" s="231">
        <f>'2016'!I6</f>
        <v>21.463013698630139</v>
      </c>
      <c r="P62" s="231" t="str">
        <f>'2016'!J6</f>
        <v>Hybrid</v>
      </c>
      <c r="Q62" s="231" t="str">
        <f>'2016'!K6</f>
        <v>BALL HOG</v>
      </c>
      <c r="R62" s="231" t="str">
        <f>'2016'!L6</f>
        <v>N/A</v>
      </c>
      <c r="S62" s="320">
        <f>'2016'!M6</f>
        <v>73</v>
      </c>
      <c r="T62" s="320">
        <f>'2016'!N6</f>
        <v>197</v>
      </c>
      <c r="U62" s="231">
        <f>'2016'!O6</f>
        <v>4.58</v>
      </c>
      <c r="V62" s="279">
        <f>'2016'!P6</f>
        <v>2</v>
      </c>
      <c r="W62" s="193">
        <f>'2016'!Q6</f>
        <v>0</v>
      </c>
      <c r="X62" s="194">
        <f>'2016'!R6</f>
        <v>0</v>
      </c>
      <c r="Y62" s="194">
        <f>'2016'!S6</f>
        <v>0.3952861952861953</v>
      </c>
      <c r="Z62" s="194">
        <f>'2016'!T6</f>
        <v>0.52006619776582541</v>
      </c>
      <c r="AA62" s="194">
        <f>'2016'!U6</f>
        <v>0.41098286114025884</v>
      </c>
      <c r="AB62" s="194">
        <f>'2016'!V6</f>
        <v>0.46552452945304212</v>
      </c>
      <c r="AC62" s="59">
        <f>'2016'!W6</f>
        <v>0.44224830298038997</v>
      </c>
      <c r="AD62" s="42">
        <f>'2016'!X6</f>
        <v>18.805479452054794</v>
      </c>
      <c r="AE62" s="183">
        <f>'2016'!Y6</f>
        <v>3.86</v>
      </c>
      <c r="AF62" s="183">
        <f>'2016'!Z6</f>
        <v>6.5</v>
      </c>
      <c r="AG62" s="183">
        <f>'2016'!AA6</f>
        <v>14</v>
      </c>
      <c r="AH62" s="183">
        <f>'2016'!AB6</f>
        <v>0</v>
      </c>
      <c r="AI62" s="183">
        <f>'2016'!AC6</f>
        <v>0</v>
      </c>
      <c r="AJ62" s="288" t="str">
        <f>'2016'!AD6</f>
        <v>N/A</v>
      </c>
      <c r="AK62" s="288" t="str">
        <f>'2016'!AE6</f>
        <v>N/A</v>
      </c>
      <c r="AL62" s="185">
        <f>'2016'!AF6</f>
        <v>5.0999999999999997E-2</v>
      </c>
      <c r="AM62" s="212">
        <f t="shared" si="5"/>
        <v>0</v>
      </c>
      <c r="AN62" s="185">
        <f>'2016'!AG6</f>
        <v>0.499</v>
      </c>
      <c r="AO62" s="185">
        <f>'2016'!AH6</f>
        <v>0.48949999999999999</v>
      </c>
      <c r="AP62" s="183">
        <f>'2016'!AI6</f>
        <v>89.543550328593895</v>
      </c>
      <c r="AQ62" s="186">
        <f>'2016'!AJ6</f>
        <v>88.631396325752846</v>
      </c>
      <c r="AR62" s="48">
        <f>'2016'!AK6</f>
        <v>10</v>
      </c>
      <c r="AS62" s="232">
        <f>'2016'!AL6</f>
        <v>8</v>
      </c>
      <c r="AT62" s="232">
        <f>'2016'!AM6</f>
        <v>7</v>
      </c>
      <c r="AU62" s="232">
        <f>'2016'!AN6</f>
        <v>5</v>
      </c>
      <c r="AV62" s="232">
        <f>'2016'!AO6</f>
        <v>6</v>
      </c>
      <c r="AW62" s="232">
        <f>'2016'!AP6</f>
        <v>4</v>
      </c>
      <c r="AX62" s="232">
        <f>'2016'!AQ6</f>
        <v>8</v>
      </c>
      <c r="AY62" s="233">
        <f>'2016'!AR6</f>
        <v>0</v>
      </c>
      <c r="AZ62" s="60">
        <f>'2016'!AS6</f>
        <v>0</v>
      </c>
      <c r="BA62" s="61">
        <f>'2016'!AT6</f>
        <v>1</v>
      </c>
      <c r="BB62" s="61">
        <f>'2016'!AU6</f>
        <v>0</v>
      </c>
      <c r="BC62" s="61">
        <f>'2016'!AV6</f>
        <v>0</v>
      </c>
      <c r="BD62" s="61">
        <f>'2016'!AW6</f>
        <v>0</v>
      </c>
      <c r="BE62" s="61">
        <f>'2016'!AX6</f>
        <v>0</v>
      </c>
      <c r="BF62" s="62">
        <f>'2016'!AY6</f>
        <v>0</v>
      </c>
      <c r="BG62" s="62">
        <f>'2016'!AZ6</f>
        <v>0</v>
      </c>
      <c r="BH62" s="62">
        <f>'2016'!BA6</f>
        <v>0</v>
      </c>
      <c r="BI62" s="62">
        <f>'2016'!BB6</f>
        <v>0</v>
      </c>
      <c r="BJ62" s="62">
        <f>'2016'!BC6</f>
        <v>0</v>
      </c>
      <c r="BK62" s="62">
        <f>'2016'!BD6</f>
        <v>0</v>
      </c>
      <c r="BL62" s="62">
        <f>'2016'!BE6</f>
        <v>0</v>
      </c>
      <c r="BM62" s="62">
        <f>'2016'!BF6</f>
        <v>0</v>
      </c>
      <c r="BN62" s="63">
        <f>'2016'!BG6</f>
        <v>0</v>
      </c>
      <c r="BO62" s="60">
        <f>'2016'!BH6</f>
        <v>0</v>
      </c>
      <c r="BP62" s="61">
        <f>'2016'!BI6</f>
        <v>1</v>
      </c>
      <c r="BQ62" s="61">
        <f>'2016'!BJ6</f>
        <v>0</v>
      </c>
      <c r="BR62" s="61">
        <f>'2016'!BK6</f>
        <v>0</v>
      </c>
      <c r="BS62" s="61">
        <f>'2016'!BL6</f>
        <v>0</v>
      </c>
      <c r="BT62" s="61">
        <f>'2016'!BM6</f>
        <v>0</v>
      </c>
      <c r="BU62" s="62">
        <f>'2016'!BN6</f>
        <v>0</v>
      </c>
      <c r="BV62" s="62">
        <f>'2016'!BO6</f>
        <v>0</v>
      </c>
      <c r="BW62" s="62">
        <f>'2016'!BP6</f>
        <v>0</v>
      </c>
      <c r="BX62" s="62">
        <f>'2016'!BQ6</f>
        <v>0</v>
      </c>
      <c r="BY62" s="62">
        <f>'2016'!BR6</f>
        <v>0</v>
      </c>
      <c r="BZ62" s="62">
        <f>'2016'!BS6</f>
        <v>0</v>
      </c>
      <c r="CA62" s="62">
        <f>'2016'!BT6</f>
        <v>0</v>
      </c>
      <c r="CB62" s="62">
        <f>'2016'!BU6</f>
        <v>0</v>
      </c>
      <c r="CC62" s="63">
        <f>'2016'!BV6</f>
        <v>0</v>
      </c>
      <c r="CD62" s="60">
        <f>'2016'!BW6</f>
        <v>1174</v>
      </c>
      <c r="CE62" s="61">
        <f>'2016'!BX6</f>
        <v>2970</v>
      </c>
      <c r="CF62" s="61">
        <f>'2016'!BY6</f>
        <v>3</v>
      </c>
      <c r="CG62" s="61">
        <f>'2016'!BZ6</f>
        <v>2</v>
      </c>
      <c r="CH62" s="61">
        <f>'2016'!CA6</f>
        <v>0</v>
      </c>
      <c r="CI62" s="61">
        <f>'2016'!CB6</f>
        <v>21</v>
      </c>
      <c r="CJ62" s="62">
        <f>'2016'!CC6</f>
        <v>0</v>
      </c>
      <c r="CK62" s="62">
        <f>'2016'!CD6</f>
        <v>0</v>
      </c>
      <c r="CL62" s="62">
        <f>'2016'!CE6</f>
        <v>0.96</v>
      </c>
      <c r="CM62" s="62">
        <f>'2016'!CF6</f>
        <v>0.5</v>
      </c>
      <c r="CN62" s="62">
        <f>'2016'!CG6</f>
        <v>14</v>
      </c>
      <c r="CO62" s="62">
        <f>'2016'!CH6</f>
        <v>0</v>
      </c>
      <c r="CP62" s="62">
        <f>'2016'!CI6</f>
        <v>0</v>
      </c>
      <c r="CQ62" s="62">
        <f>'2016'!CJ6</f>
        <v>66.7</v>
      </c>
      <c r="CR62" s="63">
        <f>'2016'!CK6</f>
        <v>33.299999999999997</v>
      </c>
      <c r="CS62" s="60">
        <f>'2016'!CL6</f>
        <v>1257</v>
      </c>
      <c r="CT62" s="61">
        <f>'2016'!CM6</f>
        <v>2417</v>
      </c>
      <c r="CU62" s="61">
        <f>'2016'!CN6</f>
        <v>121</v>
      </c>
      <c r="CV62" s="61">
        <f>'2016'!CO6</f>
        <v>78</v>
      </c>
      <c r="CW62" s="61">
        <f>'2016'!CP6</f>
        <v>8</v>
      </c>
      <c r="CX62" s="61">
        <f>'2016'!CQ6</f>
        <v>17</v>
      </c>
      <c r="CY62" s="62">
        <f>'2016'!CR6</f>
        <v>0</v>
      </c>
      <c r="CZ62" s="62">
        <f>'2016'!CS6</f>
        <v>0</v>
      </c>
      <c r="DA62" s="62">
        <f>'2016'!CT6</f>
        <v>3.86</v>
      </c>
      <c r="DB62" s="62">
        <f>'2016'!CU6</f>
        <v>6.5</v>
      </c>
      <c r="DC62" s="62">
        <f>'2016'!CV6</f>
        <v>12.1</v>
      </c>
      <c r="DD62" s="62">
        <f>'2016'!CW6</f>
        <v>0</v>
      </c>
      <c r="DE62" s="62">
        <f>'2016'!CX6</f>
        <v>6</v>
      </c>
      <c r="DF62" s="62">
        <f>'2016'!CY6</f>
        <v>45.6</v>
      </c>
      <c r="DG62" s="63">
        <f>'2016'!CZ6</f>
        <v>52.5</v>
      </c>
      <c r="DH62" s="60">
        <f>'2016'!DA6</f>
        <v>940</v>
      </c>
      <c r="DI62" s="61">
        <f>'2016'!DB6</f>
        <v>2287.1999999999998</v>
      </c>
      <c r="DJ62" s="61">
        <f>'2016'!DC6</f>
        <v>131</v>
      </c>
      <c r="DK62" s="61">
        <f>'2016'!DD6</f>
        <v>94</v>
      </c>
      <c r="DL62" s="61">
        <f>'2016'!DE6</f>
        <v>6</v>
      </c>
      <c r="DM62" s="61">
        <f>'2016'!DF6</f>
        <v>19.200000000000003</v>
      </c>
      <c r="DN62" s="62">
        <f>'2016'!DG6</f>
        <v>0</v>
      </c>
      <c r="DO62" s="62">
        <f>'2016'!DH6</f>
        <v>0</v>
      </c>
      <c r="DP62" s="62">
        <f>'2016'!DI6</f>
        <v>2.72</v>
      </c>
      <c r="DQ62" s="62">
        <f>'2016'!DJ6</f>
        <v>4.4000000000000004</v>
      </c>
      <c r="DR62" s="62">
        <f>'2016'!DK6</f>
        <v>9.1</v>
      </c>
      <c r="DS62" s="62">
        <f>'2016'!DL6</f>
        <v>0</v>
      </c>
      <c r="DT62" s="62">
        <f>'2016'!DM6</f>
        <v>5.0999999999999996</v>
      </c>
      <c r="DU62" s="62">
        <f>'2016'!DN6</f>
        <v>54.2</v>
      </c>
      <c r="DV62" s="63">
        <f>'2016'!DO6</f>
        <v>45.4</v>
      </c>
    </row>
    <row r="63" spans="1:126" ht="15.75" customHeight="1" x14ac:dyDescent="0.2">
      <c r="A63" s="199">
        <f t="shared" si="0"/>
        <v>60</v>
      </c>
      <c r="B63" s="261">
        <f>'2023'!A7</f>
        <v>5</v>
      </c>
      <c r="C63" s="261">
        <v>2023</v>
      </c>
      <c r="D63" s="234" t="str">
        <f>'2023'!B7</f>
        <v>Jayden Reed</v>
      </c>
      <c r="E63" s="310" t="str" cm="1">
        <f t="array" ref="E63">_xlfn.IFS(F63&gt;12.5,"Cornerstone",AND(F63&gt;11.995,F63&lt;12.5),"Elite",AND(F63&gt;11,F63&lt;12.995),"Elite Upside",AND(F63&gt;=9.69,F63&lt;10.999),"Upside",AND(F63&gt;8.4,F63&lt;9.999),"Upside Lite",AND(F63&gt;7.25,F63&lt;8.999),"Outlier",AND(F63&gt;=6,F63&lt;7.25),"Outlier Lite",F63&lt;6.999,"Purgatory")</f>
        <v>Upside</v>
      </c>
      <c r="F63" s="313">
        <f>'2023'!C7</f>
        <v>10.185714285714285</v>
      </c>
      <c r="G63" s="313">
        <f t="shared" si="1"/>
        <v>82.3</v>
      </c>
      <c r="H63" s="313" t="str" cm="1">
        <f t="array" ref="H63">_xlfn.IFS(E63="Cornerstone","A++",E63="Elite","A+",E63="Elite Upside","A",E63="Upside","B",E63="Upside Lite","C",E63="Outlier","D+",E63="Outlier Lite","D-",E63="Purgatory","F")</f>
        <v>B</v>
      </c>
      <c r="I63" s="314">
        <f t="shared" si="2"/>
        <v>0.90203797454110346</v>
      </c>
      <c r="J63" s="34" t="str">
        <f>'2023'!D7</f>
        <v>Michigan State</v>
      </c>
      <c r="K63" s="200">
        <f>'2023'!E7</f>
        <v>2</v>
      </c>
      <c r="L63" s="318">
        <f>'2023'!F7</f>
        <v>36644</v>
      </c>
      <c r="M63" s="231">
        <f>'2023'!G7</f>
        <v>25.432876712328767</v>
      </c>
      <c r="N63" s="231" t="str">
        <f>'2023'!H7</f>
        <v>RS SR</v>
      </c>
      <c r="O63" s="231">
        <f>'2023'!I7</f>
        <v>23.010958904109589</v>
      </c>
      <c r="P63" s="231" t="str">
        <f>'2023'!J7</f>
        <v>Wide</v>
      </c>
      <c r="Q63" s="231" t="str">
        <f>'2023'!K7</f>
        <v>PROTO Z</v>
      </c>
      <c r="R63" s="231" t="str">
        <f>'2023'!L7</f>
        <v>Elite Earner</v>
      </c>
      <c r="S63" s="200">
        <f>'2023'!M7</f>
        <v>71</v>
      </c>
      <c r="T63" s="200">
        <f>'2023'!N7</f>
        <v>187</v>
      </c>
      <c r="U63" s="200">
        <f>'2023'!O7</f>
        <v>4.45</v>
      </c>
      <c r="V63" s="319">
        <f>'2023'!P7</f>
        <v>2</v>
      </c>
      <c r="W63" s="193">
        <f>'2023'!Q7</f>
        <v>0.25705531365908724</v>
      </c>
      <c r="X63" s="194">
        <f>'2023'!R7</f>
        <v>0</v>
      </c>
      <c r="Y63" s="194">
        <f>'2023'!S7</f>
        <v>0.24337738444059082</v>
      </c>
      <c r="Z63" s="194">
        <f>'2023'!T7</f>
        <v>0.3118256693918488</v>
      </c>
      <c r="AA63" s="194">
        <f>'2023'!U7</f>
        <v>0.22083333333333333</v>
      </c>
      <c r="AB63" s="194">
        <f>'2023'!V7</f>
        <v>0.26632950136259104</v>
      </c>
      <c r="AC63" s="59">
        <f>'2023'!W7</f>
        <v>0.26632950136259104</v>
      </c>
      <c r="AD63" s="42">
        <f>'2023'!X7</f>
        <v>18.356164383561644</v>
      </c>
      <c r="AE63" s="183">
        <f>'2023'!Y7</f>
        <v>2.67</v>
      </c>
      <c r="AF63" s="183">
        <f>'2023'!Z7</f>
        <v>6.1</v>
      </c>
      <c r="AG63" s="183">
        <f>'2023'!AA7</f>
        <v>11.8</v>
      </c>
      <c r="AH63" s="183">
        <f>'2023'!AB7</f>
        <v>0.86</v>
      </c>
      <c r="AI63" s="183">
        <f>'2023'!AC7</f>
        <v>2.56</v>
      </c>
      <c r="AJ63" s="288">
        <f>'2023'!AD7</f>
        <v>4.8915094339622649E-2</v>
      </c>
      <c r="AK63" s="288">
        <f>'2023'!AE7</f>
        <v>0.19278301886792454</v>
      </c>
      <c r="AL63" s="185">
        <f>'2023'!AF7</f>
        <v>8.3000000000000004E-2</v>
      </c>
      <c r="AM63" s="212">
        <f>DD63/100</f>
        <v>0.51900000000000002</v>
      </c>
      <c r="AN63" s="185">
        <f>'2023'!AG7</f>
        <v>0.80549999999999999</v>
      </c>
      <c r="AO63" s="185">
        <f>'2023'!AH7</f>
        <v>0.1905</v>
      </c>
      <c r="AP63" s="183">
        <f>'2023'!AI7</f>
        <v>95.37434278128508</v>
      </c>
      <c r="AQ63" s="186">
        <f>'2023'!AJ7</f>
        <v>90.549920369857205</v>
      </c>
      <c r="AR63" s="48">
        <f>'2023'!AK7</f>
        <v>7</v>
      </c>
      <c r="AS63" s="232">
        <f>'2023'!AL7</f>
        <v>10</v>
      </c>
      <c r="AT63" s="232">
        <f>'2023'!AM7</f>
        <v>5</v>
      </c>
      <c r="AU63" s="232">
        <f>'2023'!AN7</f>
        <v>4</v>
      </c>
      <c r="AV63" s="232">
        <f>'2023'!AO7</f>
        <v>9</v>
      </c>
      <c r="AW63" s="232">
        <f>'2023'!AP7</f>
        <v>5</v>
      </c>
      <c r="AX63" s="232">
        <f>'2023'!AQ7</f>
        <v>8</v>
      </c>
      <c r="AY63" s="233">
        <f>'2023'!AR7</f>
        <v>0.5</v>
      </c>
      <c r="AZ63" s="60">
        <f>'2023'!AS7</f>
        <v>797</v>
      </c>
      <c r="BA63" s="61">
        <f>'2023'!AT7</f>
        <v>3100.5</v>
      </c>
      <c r="BB63" s="61">
        <f>'2023'!AU7</f>
        <v>88</v>
      </c>
      <c r="BC63" s="61">
        <f>'2023'!AV7</f>
        <v>56</v>
      </c>
      <c r="BD63" s="61">
        <f>'2023'!AW7</f>
        <v>8</v>
      </c>
      <c r="BE63" s="61">
        <f>'2023'!AX7</f>
        <v>20</v>
      </c>
      <c r="BF63" s="62">
        <f>'2023'!AY7</f>
        <v>0.55000000000000004</v>
      </c>
      <c r="BG63" s="62">
        <f>'2023'!AZ7</f>
        <v>2.21</v>
      </c>
      <c r="BH63" s="62">
        <f>'2023'!BA7</f>
        <v>2.37</v>
      </c>
      <c r="BI63" s="62">
        <f>'2023'!BA7</f>
        <v>2.37</v>
      </c>
      <c r="BJ63" s="62">
        <f>'2023'!BC7</f>
        <v>10.1</v>
      </c>
      <c r="BK63" s="62">
        <f>'2023'!BH7</f>
        <v>26.7</v>
      </c>
      <c r="BL63" s="62">
        <f>'2023'!BI7</f>
        <v>8.1999999999999993</v>
      </c>
      <c r="BM63" s="62">
        <f>'2023'!BJ7</f>
        <v>1.7</v>
      </c>
      <c r="BN63" s="63">
        <f>'2023'!BK7</f>
        <v>98.3</v>
      </c>
      <c r="BO63" s="60">
        <f>'2023'!BL7</f>
        <v>0</v>
      </c>
      <c r="BP63" s="61">
        <f>'2023'!BM7</f>
        <v>3101</v>
      </c>
      <c r="BQ63" s="61">
        <f>'2023'!BN7</f>
        <v>0</v>
      </c>
      <c r="BR63" s="61">
        <f>'2023'!BO7</f>
        <v>0</v>
      </c>
      <c r="BS63" s="61">
        <f>'2023'!BP7</f>
        <v>0</v>
      </c>
      <c r="BT63" s="61">
        <f>'2023'!BQ7</f>
        <v>0</v>
      </c>
      <c r="BU63" s="62">
        <f>'2023'!BR7</f>
        <v>0</v>
      </c>
      <c r="BV63" s="62">
        <f>'2023'!BS7</f>
        <v>0</v>
      </c>
      <c r="BW63" s="62">
        <f>'2023'!BT7</f>
        <v>0</v>
      </c>
      <c r="BX63" s="62">
        <f>'2023'!BU7</f>
        <v>0</v>
      </c>
      <c r="BY63" s="62">
        <f>'2023'!BV7</f>
        <v>0</v>
      </c>
      <c r="BZ63" s="62">
        <f>'2023'!CA7</f>
        <v>0</v>
      </c>
      <c r="CA63" s="62">
        <f>'2023'!CB7</f>
        <v>0</v>
      </c>
      <c r="CB63" s="62">
        <f>'2023'!CC7</f>
        <v>0</v>
      </c>
      <c r="CC63" s="63">
        <f>'2023'!CD7</f>
        <v>0</v>
      </c>
      <c r="CD63" s="60">
        <f>'2023'!CE7</f>
        <v>407</v>
      </c>
      <c r="CE63" s="61">
        <f>'2023'!CF7</f>
        <v>1672.3</v>
      </c>
      <c r="CF63" s="61">
        <f>'2023'!CG7</f>
        <v>52</v>
      </c>
      <c r="CG63" s="61">
        <f>'2023'!CH7</f>
        <v>34</v>
      </c>
      <c r="CH63" s="61">
        <f>'2023'!CI7</f>
        <v>3</v>
      </c>
      <c r="CI63" s="61">
        <f>'2023'!CJ7</f>
        <v>11</v>
      </c>
      <c r="CJ63" s="62">
        <f>'2023'!CK7</f>
        <v>0.38</v>
      </c>
      <c r="CK63" s="62">
        <f>'2023'!CL7</f>
        <v>1.67</v>
      </c>
      <c r="CL63" s="62">
        <f>'2023'!CM7</f>
        <v>1.64</v>
      </c>
      <c r="CM63" s="62">
        <f>'2023'!CN7</f>
        <v>6</v>
      </c>
      <c r="CN63" s="62">
        <f>'2023'!CO7</f>
        <v>9.9</v>
      </c>
      <c r="CO63" s="62">
        <f>'2023'!CT7</f>
        <v>53.8</v>
      </c>
      <c r="CP63" s="62">
        <f>'2023'!CU7</f>
        <v>8.1</v>
      </c>
      <c r="CQ63" s="62">
        <f>'2023'!CV7</f>
        <v>23.1</v>
      </c>
      <c r="CR63" s="63">
        <f>'2023'!CW7</f>
        <v>75.8</v>
      </c>
      <c r="CS63" s="60">
        <f>'2023'!CX7</f>
        <v>1026</v>
      </c>
      <c r="CT63" s="61">
        <f>'2023'!CY7</f>
        <v>3290.2999999999997</v>
      </c>
      <c r="CU63" s="61">
        <f>'2023'!CZ7</f>
        <v>101</v>
      </c>
      <c r="CV63" s="61">
        <f>'2023'!DA7</f>
        <v>59</v>
      </c>
      <c r="CW63" s="61">
        <f>'2023'!DB7</f>
        <v>10</v>
      </c>
      <c r="CX63" s="61">
        <f>'2023'!DC7</f>
        <v>27</v>
      </c>
      <c r="CY63" s="62">
        <f>'2023'!DD7</f>
        <v>0.86</v>
      </c>
      <c r="CZ63" s="62">
        <f>'2023'!DE7</f>
        <v>2.56</v>
      </c>
      <c r="DA63" s="62">
        <f>'2023'!DF7</f>
        <v>2.67</v>
      </c>
      <c r="DB63" s="62">
        <f>'2023'!DG7</f>
        <v>6.1</v>
      </c>
      <c r="DC63" s="62">
        <f>'2023'!DH7</f>
        <v>13.2</v>
      </c>
      <c r="DD63" s="62">
        <f>'2023'!DM7</f>
        <v>51.9</v>
      </c>
      <c r="DE63" s="62">
        <f>'2023'!DN7</f>
        <v>9.1999999999999993</v>
      </c>
      <c r="DF63" s="62">
        <f>'2023'!DO7</f>
        <v>84.1</v>
      </c>
      <c r="DG63" s="63">
        <f>'2023'!DP7</f>
        <v>15.9</v>
      </c>
      <c r="DH63" s="60">
        <f>'2023'!DQ7</f>
        <v>636</v>
      </c>
      <c r="DI63" s="61">
        <f>'2023'!DR7</f>
        <v>2880</v>
      </c>
      <c r="DJ63" s="61">
        <f>'2023'!DS7</f>
        <v>84</v>
      </c>
      <c r="DK63" s="61">
        <f>'2023'!DT7</f>
        <v>55</v>
      </c>
      <c r="DL63" s="61">
        <f>'2023'!DU7</f>
        <v>5</v>
      </c>
      <c r="DM63" s="61">
        <f>'2023'!DV7</f>
        <v>23</v>
      </c>
      <c r="DN63" s="62">
        <f>'2023'!DW7</f>
        <v>0.65</v>
      </c>
      <c r="DO63" s="62">
        <f>'2023'!DX7</f>
        <v>1.72</v>
      </c>
      <c r="DP63" s="62">
        <f>'2023'!DY7</f>
        <v>1.83</v>
      </c>
      <c r="DQ63" s="62">
        <f>'2023'!DZ7</f>
        <v>4</v>
      </c>
      <c r="DR63" s="62">
        <f>'2023'!EA7</f>
        <v>11.8</v>
      </c>
      <c r="DS63" s="62">
        <f>'2023'!EF7</f>
        <v>64.7</v>
      </c>
      <c r="DT63" s="62">
        <f>'2023'!EG7</f>
        <v>8.3000000000000007</v>
      </c>
      <c r="DU63" s="62">
        <f>'2023'!EH7</f>
        <v>77</v>
      </c>
      <c r="DV63" s="63">
        <f>'2023'!EI7</f>
        <v>22.2</v>
      </c>
    </row>
    <row r="64" spans="1:126" ht="15.75" customHeight="1" x14ac:dyDescent="0.2">
      <c r="A64" s="199">
        <f t="shared" si="0"/>
        <v>61</v>
      </c>
      <c r="B64" s="261">
        <f>'2023'!A8</f>
        <v>6</v>
      </c>
      <c r="C64" s="261">
        <v>2023</v>
      </c>
      <c r="D64" s="234" t="str">
        <f>'2023'!B8</f>
        <v>Marvin Mims</v>
      </c>
      <c r="E64" s="310" t="str" cm="1">
        <f t="array" ref="E64">_xlfn.IFS(F64&gt;12.5,"Cornerstone",AND(F64&gt;11.995,F64&lt;12.5),"Elite",AND(F64&gt;11,F64&lt;12.995),"Elite Upside",AND(F64&gt;=9.69,F64&lt;10.999),"Upside",AND(F64&gt;8.4,F64&lt;9.999),"Upside Lite",AND(F64&gt;7.25,F64&lt;8.999),"Outlier",AND(F64&gt;=6,F64&lt;7.25),"Outlier Lite",F64&lt;6.999,"Purgatory")</f>
        <v>Upside</v>
      </c>
      <c r="F64" s="313">
        <f>'2023'!C8</f>
        <v>10.014285714285714</v>
      </c>
      <c r="G64" s="313">
        <f t="shared" si="1"/>
        <v>82</v>
      </c>
      <c r="H64" s="313" t="str" cm="1">
        <f t="array" ref="H64">_xlfn.IFS(E64="Cornerstone","A++",E64="Elite","A+",E64="Elite Upside","A",E64="Upside","B",E64="Upside Lite","C",E64="Outlier","D+",E64="Outlier Lite","D-",E64="Purgatory","F")</f>
        <v>B</v>
      </c>
      <c r="I64" s="314">
        <f t="shared" si="2"/>
        <v>0.80917393387886682</v>
      </c>
      <c r="J64" s="34" t="str">
        <f>'2023'!D8</f>
        <v>Oklahoma</v>
      </c>
      <c r="K64" s="200">
        <f>'2023'!E8</f>
        <v>3</v>
      </c>
      <c r="L64" s="318">
        <f>'2023'!F8</f>
        <v>37334</v>
      </c>
      <c r="M64" s="231">
        <f>'2023'!G8</f>
        <v>23.542465753424658</v>
      </c>
      <c r="N64" s="231" t="str">
        <f>'2023'!H8</f>
        <v>JR</v>
      </c>
      <c r="O64" s="231">
        <f>'2023'!I8</f>
        <v>21.12054794520548</v>
      </c>
      <c r="P64" s="231" t="str">
        <f>'2023'!J8</f>
        <v>Hybrid</v>
      </c>
      <c r="Q64" s="231" t="str">
        <f>'2023'!K8</f>
        <v>RAT</v>
      </c>
      <c r="R64" s="231" t="str">
        <f>'2023'!L8</f>
        <v>Elite Separator</v>
      </c>
      <c r="S64" s="200">
        <f>'2023'!M8</f>
        <v>71</v>
      </c>
      <c r="T64" s="200">
        <f>'2023'!N8</f>
        <v>183</v>
      </c>
      <c r="U64" s="200">
        <f>'2023'!O8</f>
        <v>4.38</v>
      </c>
      <c r="V64" s="319">
        <f>'2023'!P8</f>
        <v>2</v>
      </c>
      <c r="W64" s="193">
        <f>'2023'!Q8</f>
        <v>0</v>
      </c>
      <c r="X64" s="194">
        <f>'2023'!R8</f>
        <v>0</v>
      </c>
      <c r="Y64" s="194">
        <f>'2023'!S8</f>
        <v>0.17604617604617603</v>
      </c>
      <c r="Z64" s="194">
        <f>'2023'!T8</f>
        <v>0.2058093708947599</v>
      </c>
      <c r="AA64" s="194">
        <f>'2023'!U8</f>
        <v>0.32798643714136672</v>
      </c>
      <c r="AB64" s="194">
        <f>'2023'!V8</f>
        <v>0.32798643714136672</v>
      </c>
      <c r="AC64" s="59">
        <f>'2023'!W8</f>
        <v>0.31158711528429839</v>
      </c>
      <c r="AD64" s="42">
        <f>'2023'!X8</f>
        <v>19.457534246575342</v>
      </c>
      <c r="AE64" s="183">
        <f>'2023'!Y8</f>
        <v>2.75</v>
      </c>
      <c r="AF64" s="183">
        <f>'2023'!Z8</f>
        <v>8.1</v>
      </c>
      <c r="AG64" s="183">
        <f>'2023'!AA8</f>
        <v>17</v>
      </c>
      <c r="AH64" s="183">
        <f>'2023'!AB8</f>
        <v>1.56</v>
      </c>
      <c r="AI64" s="183">
        <f>'2023'!AC8</f>
        <v>2.66</v>
      </c>
      <c r="AJ64" s="288">
        <f>'2023'!AD8</f>
        <v>3.0069582504970178E-2</v>
      </c>
      <c r="AK64" s="288">
        <f>'2023'!AE8</f>
        <v>0.20775347912524852</v>
      </c>
      <c r="AL64" s="185">
        <f>'2023'!AF8</f>
        <v>8.5000000000000006E-2</v>
      </c>
      <c r="AM64" s="212">
        <f>DD64/100</f>
        <v>0.45500000000000002</v>
      </c>
      <c r="AN64" s="185">
        <f>'2023'!AG8</f>
        <v>0.46450000000000002</v>
      </c>
      <c r="AO64" s="185">
        <f>'2023'!AH8</f>
        <v>0.52800000000000002</v>
      </c>
      <c r="AP64" s="183">
        <f>'2023'!AI8</f>
        <v>99.445387271488897</v>
      </c>
      <c r="AQ64" s="186">
        <f>'2023'!AJ8</f>
        <v>94.415034861450195</v>
      </c>
      <c r="AR64" s="48">
        <f>'2023'!AK8</f>
        <v>8</v>
      </c>
      <c r="AS64" s="232">
        <f>'2023'!AL8</f>
        <v>7</v>
      </c>
      <c r="AT64" s="232">
        <f>'2023'!AM8</f>
        <v>5</v>
      </c>
      <c r="AU64" s="232">
        <f>'2023'!AN8</f>
        <v>6</v>
      </c>
      <c r="AV64" s="232">
        <f>'2023'!AO8</f>
        <v>9</v>
      </c>
      <c r="AW64" s="232">
        <f>'2023'!AP8</f>
        <v>5</v>
      </c>
      <c r="AX64" s="232">
        <f>'2023'!AQ8</f>
        <v>8</v>
      </c>
      <c r="AY64" s="233">
        <f>'2023'!AR8</f>
        <v>0</v>
      </c>
      <c r="AZ64" s="60">
        <f>'2023'!AS8</f>
        <v>0</v>
      </c>
      <c r="BA64" s="61">
        <f>'2023'!AT8</f>
        <v>4520</v>
      </c>
      <c r="BB64" s="61">
        <f>'2023'!AU8</f>
        <v>0</v>
      </c>
      <c r="BC64" s="61">
        <f>'2023'!AV8</f>
        <v>0</v>
      </c>
      <c r="BD64" s="61">
        <f>'2023'!AW8</f>
        <v>0</v>
      </c>
      <c r="BE64" s="61">
        <f>'2023'!AX8</f>
        <v>0</v>
      </c>
      <c r="BF64" s="62">
        <f>'2023'!AY8</f>
        <v>0</v>
      </c>
      <c r="BG64" s="62">
        <f>'2023'!AZ8</f>
        <v>0</v>
      </c>
      <c r="BH64" s="62">
        <f>'2023'!BA8</f>
        <v>0</v>
      </c>
      <c r="BI64" s="62">
        <f>'2023'!BA8</f>
        <v>0</v>
      </c>
      <c r="BJ64" s="62">
        <f>'2023'!BC8</f>
        <v>0</v>
      </c>
      <c r="BK64" s="62">
        <f>'2023'!BH8</f>
        <v>0</v>
      </c>
      <c r="BL64" s="62">
        <f>'2023'!BI8</f>
        <v>0</v>
      </c>
      <c r="BM64" s="62">
        <f>'2023'!BJ8</f>
        <v>0</v>
      </c>
      <c r="BN64" s="63">
        <f>'2023'!BK8</f>
        <v>0</v>
      </c>
      <c r="BO64" s="60">
        <f>'2023'!BL8</f>
        <v>0</v>
      </c>
      <c r="BP64" s="61">
        <f>'2023'!BM8</f>
        <v>4164</v>
      </c>
      <c r="BQ64" s="61">
        <f>'2023'!BN8</f>
        <v>0</v>
      </c>
      <c r="BR64" s="61">
        <f>'2023'!BO8</f>
        <v>0</v>
      </c>
      <c r="BS64" s="61">
        <f>'2023'!BP8</f>
        <v>0</v>
      </c>
      <c r="BT64" s="61">
        <f>'2023'!BQ8</f>
        <v>0</v>
      </c>
      <c r="BU64" s="62">
        <f>'2023'!BR8</f>
        <v>0</v>
      </c>
      <c r="BV64" s="62">
        <f>'2023'!BS8</f>
        <v>0</v>
      </c>
      <c r="BW64" s="62">
        <f>'2023'!BT8</f>
        <v>0</v>
      </c>
      <c r="BX64" s="62">
        <f>'2023'!BU8</f>
        <v>0</v>
      </c>
      <c r="BY64" s="62">
        <f>'2023'!BV8</f>
        <v>0</v>
      </c>
      <c r="BZ64" s="62">
        <f>'2023'!CA8</f>
        <v>0</v>
      </c>
      <c r="CA64" s="62">
        <f>'2023'!CB8</f>
        <v>0</v>
      </c>
      <c r="CB64" s="62">
        <f>'2023'!CC8</f>
        <v>0</v>
      </c>
      <c r="CC64" s="63">
        <f>'2023'!CD8</f>
        <v>0</v>
      </c>
      <c r="CD64" s="60">
        <f>'2023'!CE8</f>
        <v>610</v>
      </c>
      <c r="CE64" s="61">
        <f>'2023'!CF8</f>
        <v>3465</v>
      </c>
      <c r="CF64" s="61">
        <f>'2023'!CG8</f>
        <v>49</v>
      </c>
      <c r="CG64" s="61">
        <f>'2023'!CH8</f>
        <v>37</v>
      </c>
      <c r="CH64" s="61">
        <f>'2023'!CI8</f>
        <v>9</v>
      </c>
      <c r="CI64" s="61">
        <f>'2023'!CJ8</f>
        <v>30</v>
      </c>
      <c r="CJ64" s="62">
        <f>'2023'!CK8</f>
        <v>0.96</v>
      </c>
      <c r="CK64" s="62">
        <f>'2023'!CL8</f>
        <v>1.69</v>
      </c>
      <c r="CL64" s="62">
        <f>'2023'!CM8</f>
        <v>4.07</v>
      </c>
      <c r="CM64" s="62">
        <f>'2023'!CN8</f>
        <v>5.2</v>
      </c>
      <c r="CN64" s="62">
        <f>'2023'!CO8</f>
        <v>15.4</v>
      </c>
      <c r="CO64" s="62">
        <f>'2023'!CT8</f>
        <v>37.5</v>
      </c>
      <c r="CP64" s="62">
        <f>'2023'!CU8</f>
        <v>5.0999999999999996</v>
      </c>
      <c r="CQ64" s="62">
        <f>'2023'!CV8</f>
        <v>65.8</v>
      </c>
      <c r="CR64" s="63">
        <f>'2023'!CW8</f>
        <v>34.200000000000003</v>
      </c>
      <c r="CS64" s="60">
        <f>'2023'!CX8</f>
        <v>705</v>
      </c>
      <c r="CT64" s="61">
        <f>'2023'!CY8</f>
        <v>3425.5</v>
      </c>
      <c r="CU64" s="61">
        <f>'2023'!CZ8</f>
        <v>41</v>
      </c>
      <c r="CV64" s="61">
        <f>'2023'!DA8</f>
        <v>32</v>
      </c>
      <c r="CW64" s="61">
        <f>'2023'!DB8</f>
        <v>5</v>
      </c>
      <c r="CX64" s="61">
        <f>'2023'!DC8</f>
        <v>32</v>
      </c>
      <c r="CY64" s="62">
        <f>'2023'!DD8</f>
        <v>1.56</v>
      </c>
      <c r="CZ64" s="62">
        <f>'2023'!DE8</f>
        <v>1.75</v>
      </c>
      <c r="DA64" s="62">
        <f>'2023'!DF8</f>
        <v>2.62</v>
      </c>
      <c r="DB64" s="62">
        <f>'2023'!DG8</f>
        <v>6.8</v>
      </c>
      <c r="DC64" s="62">
        <f>'2023'!DH8</f>
        <v>17.600000000000001</v>
      </c>
      <c r="DD64" s="62">
        <f>'2023'!DM8</f>
        <v>45.5</v>
      </c>
      <c r="DE64" s="62">
        <f>'2023'!DN8</f>
        <v>3</v>
      </c>
      <c r="DF64" s="62">
        <f>'2023'!DO8</f>
        <v>24.2</v>
      </c>
      <c r="DG64" s="63">
        <f>'2023'!DP8</f>
        <v>75.5</v>
      </c>
      <c r="DH64" s="60">
        <f>'2023'!DQ8</f>
        <v>1006</v>
      </c>
      <c r="DI64" s="61">
        <f>'2023'!DR8</f>
        <v>3067.2</v>
      </c>
      <c r="DJ64" s="61">
        <f>'2023'!DS8</f>
        <v>87</v>
      </c>
      <c r="DK64" s="61">
        <f>'2023'!DT8</f>
        <v>54</v>
      </c>
      <c r="DL64" s="61">
        <f>'2023'!DU8</f>
        <v>6</v>
      </c>
      <c r="DM64" s="61">
        <f>'2023'!DV8</f>
        <v>27</v>
      </c>
      <c r="DN64" s="62">
        <f>'2023'!DW8</f>
        <v>0.78</v>
      </c>
      <c r="DO64" s="62">
        <f>'2023'!DX8</f>
        <v>2.66</v>
      </c>
      <c r="DP64" s="62">
        <f>'2023'!DY8</f>
        <v>2.75</v>
      </c>
      <c r="DQ64" s="62">
        <f>'2023'!DZ8</f>
        <v>8.1</v>
      </c>
      <c r="DR64" s="62">
        <f>'2023'!EA8</f>
        <v>17</v>
      </c>
      <c r="DS64" s="62">
        <f>'2023'!EF8</f>
        <v>54.5</v>
      </c>
      <c r="DT64" s="62">
        <f>'2023'!EG8</f>
        <v>8.5</v>
      </c>
      <c r="DU64" s="62">
        <f>'2023'!EH8</f>
        <v>68.7</v>
      </c>
      <c r="DV64" s="63">
        <f>'2023'!EI8</f>
        <v>30.1</v>
      </c>
    </row>
    <row r="65" spans="1:126" ht="15.75" customHeight="1" x14ac:dyDescent="0.2">
      <c r="A65" s="199">
        <f t="shared" si="0"/>
        <v>62</v>
      </c>
      <c r="B65" s="261">
        <f>'2019'!A7</f>
        <v>5</v>
      </c>
      <c r="C65" s="261">
        <v>2019</v>
      </c>
      <c r="D65" s="234" t="str">
        <f>'2019'!B7</f>
        <v>Parris Campbell</v>
      </c>
      <c r="E65" s="310" t="str" cm="1">
        <f t="array" ref="E65">_xlfn.IFS(F65&gt;12.5,"Cornerstone",AND(F65&gt;11.995,F65&lt;12.5),"Elite",AND(F65&gt;11,F65&lt;12.995),"Elite Upside",AND(F65&gt;=9.69,F65&lt;10.999),"Upside",AND(F65&gt;8.4,F65&lt;9.999),"Upside Lite",AND(F65&gt;7.25,F65&lt;8.999),"Outlier",AND(F65&gt;=6,F65&lt;7.25),"Outlier Lite",F65&lt;6.999,"Purgatory")</f>
        <v>Upside</v>
      </c>
      <c r="F65" s="313">
        <f>'2019'!C7</f>
        <v>10.012857142857143</v>
      </c>
      <c r="G65" s="313">
        <f t="shared" si="1"/>
        <v>81.699999999999989</v>
      </c>
      <c r="H65" s="313" t="str" cm="1">
        <f t="array" ref="H65">_xlfn.IFS(E65="Cornerstone","A++",E65="Elite","A+",E65="Elite Upside","A",E65="Upside","B",E65="Upside Lite","C",E65="Outlier","D+",E65="Outlier Lite","D-",E65="Purgatory","F")</f>
        <v>B</v>
      </c>
      <c r="I65" s="314">
        <f t="shared" si="2"/>
        <v>0.80840006687334853</v>
      </c>
      <c r="J65" s="34" t="str">
        <f>'2019'!D7</f>
        <v>Ohio State</v>
      </c>
      <c r="K65" s="200">
        <f>'2019'!E7</f>
        <v>2</v>
      </c>
      <c r="L65" s="318">
        <f>'2019'!F7</f>
        <v>35627</v>
      </c>
      <c r="M65" s="231">
        <f>'2019'!G7</f>
        <v>28.219178082191782</v>
      </c>
      <c r="N65" s="231" t="str">
        <f>'2019'!H7</f>
        <v>RS SR</v>
      </c>
      <c r="O65" s="231">
        <f>'2019'!I7</f>
        <v>21.789041095890411</v>
      </c>
      <c r="P65" s="231" t="str">
        <f>'2019'!J7</f>
        <v>Slot</v>
      </c>
      <c r="Q65" s="231" t="str">
        <f>'2019'!K7</f>
        <v>RAT</v>
      </c>
      <c r="R65" s="231" t="str">
        <f>'2019'!L7</f>
        <v>Elite Separator</v>
      </c>
      <c r="S65" s="320">
        <f>'2019'!M7</f>
        <v>72</v>
      </c>
      <c r="T65" s="320">
        <f>'2019'!N7</f>
        <v>205</v>
      </c>
      <c r="U65" s="200">
        <f>'2019'!O7</f>
        <v>4.3099999999999996</v>
      </c>
      <c r="V65" s="279">
        <f>'2019'!P7</f>
        <v>2</v>
      </c>
      <c r="W65" s="193">
        <f>'2019'!Q7</f>
        <v>0</v>
      </c>
      <c r="X65" s="194">
        <f>'2019'!R7</f>
        <v>0</v>
      </c>
      <c r="Y65" s="194">
        <f>'2019'!S7</f>
        <v>4.3509528946422148E-2</v>
      </c>
      <c r="Z65" s="194">
        <f>'2019'!T7</f>
        <v>0.15873878771405273</v>
      </c>
      <c r="AA65" s="194">
        <f>'2019'!U7</f>
        <v>0.20843137254901961</v>
      </c>
      <c r="AB65" s="194">
        <f>'2019'!V7</f>
        <v>0.20843137254901961</v>
      </c>
      <c r="AC65" s="59">
        <f>'2019'!W7</f>
        <v>0.20843137254901961</v>
      </c>
      <c r="AD65" s="42">
        <f>'2019'!X7</f>
        <v>21.139726027397259</v>
      </c>
      <c r="AE65" s="183">
        <f>'2019'!Y7</f>
        <v>3.54</v>
      </c>
      <c r="AF65" s="183">
        <f>'2019'!Z7</f>
        <v>9.9</v>
      </c>
      <c r="AG65" s="183">
        <f>'2019'!AA7</f>
        <v>5.9</v>
      </c>
      <c r="AH65" s="183">
        <f>'2019'!AB7</f>
        <v>0.66</v>
      </c>
      <c r="AI65" s="183">
        <f>'2019'!AC7</f>
        <v>1.76</v>
      </c>
      <c r="AJ65" s="288">
        <f>'2019'!AD7</f>
        <v>2.3311382878645346E-2</v>
      </c>
      <c r="AK65" s="288">
        <f>'2019'!AE7</f>
        <v>0.34634054562558797</v>
      </c>
      <c r="AL65" s="185">
        <f>'2019'!AF7</f>
        <v>5.2000000000000005E-2</v>
      </c>
      <c r="AM65" s="212">
        <f>DS65/100</f>
        <v>0.71400000000000008</v>
      </c>
      <c r="AN65" s="185">
        <f>'2019'!AG7</f>
        <v>7.7499999999999999E-2</v>
      </c>
      <c r="AO65" s="185">
        <f>'2019'!AH7</f>
        <v>0.91100000000000003</v>
      </c>
      <c r="AP65" s="183">
        <f>'2019'!AI7</f>
        <v>118.81595856044991</v>
      </c>
      <c r="AQ65" s="186">
        <f>'2019'!AJ7</f>
        <v>115.19735620853039</v>
      </c>
      <c r="AR65" s="48">
        <f>'2019'!AK7</f>
        <v>5</v>
      </c>
      <c r="AS65" s="232">
        <f>'2019'!AL7</f>
        <v>4</v>
      </c>
      <c r="AT65" s="232">
        <f>'2019'!AM7</f>
        <v>7</v>
      </c>
      <c r="AU65" s="232">
        <f>'2019'!AN7</f>
        <v>7</v>
      </c>
      <c r="AV65" s="232">
        <f>'2019'!AO7</f>
        <v>10</v>
      </c>
      <c r="AW65" s="232">
        <f>'2019'!AP7</f>
        <v>9</v>
      </c>
      <c r="AX65" s="232">
        <f>'2019'!AQ7</f>
        <v>8</v>
      </c>
      <c r="AY65" s="233">
        <f>'2019'!AR7</f>
        <v>0.5</v>
      </c>
      <c r="AZ65" s="60">
        <f>'2019'!AS7</f>
        <v>0</v>
      </c>
      <c r="BA65" s="61">
        <f>'2019'!AT7</f>
        <v>3707</v>
      </c>
      <c r="BB65" s="61">
        <f>'2019'!AU7</f>
        <v>0</v>
      </c>
      <c r="BC65" s="61">
        <f>'2019'!AV7</f>
        <v>0</v>
      </c>
      <c r="BD65" s="61">
        <f>'2019'!AW7</f>
        <v>0</v>
      </c>
      <c r="BE65" s="61">
        <f>'2019'!AX7</f>
        <v>0</v>
      </c>
      <c r="BF65" s="62">
        <f>'2019'!AY7</f>
        <v>0</v>
      </c>
      <c r="BG65" s="62">
        <f>'2019'!AZ7</f>
        <v>0</v>
      </c>
      <c r="BH65" s="62">
        <f>'2019'!BA7</f>
        <v>0</v>
      </c>
      <c r="BI65" s="62">
        <f>'2019'!BB7</f>
        <v>0</v>
      </c>
      <c r="BJ65" s="62">
        <f>'2019'!BC7</f>
        <v>0</v>
      </c>
      <c r="BK65" s="62">
        <f>'2019'!BD7</f>
        <v>0</v>
      </c>
      <c r="BL65" s="62">
        <f>'2019'!BE7</f>
        <v>0</v>
      </c>
      <c r="BM65" s="62">
        <f>'2019'!BF7</f>
        <v>0</v>
      </c>
      <c r="BN65" s="63">
        <f>'2019'!BG7</f>
        <v>0</v>
      </c>
      <c r="BO65" s="60">
        <f>'2019'!BH7</f>
        <v>0</v>
      </c>
      <c r="BP65" s="61">
        <f>'2019'!BI7</f>
        <v>2455</v>
      </c>
      <c r="BQ65" s="61">
        <f>'2019'!BJ7</f>
        <v>3</v>
      </c>
      <c r="BR65" s="61">
        <f>'2019'!BK7</f>
        <v>0</v>
      </c>
      <c r="BS65" s="61">
        <f>'2019'!BL7</f>
        <v>0</v>
      </c>
      <c r="BT65" s="61">
        <f>'2019'!BM7</f>
        <v>0</v>
      </c>
      <c r="BU65" s="62">
        <f>'2019'!BN7</f>
        <v>0</v>
      </c>
      <c r="BV65" s="62">
        <f>'2019'!BO7</f>
        <v>0</v>
      </c>
      <c r="BW65" s="62">
        <f>'2019'!BP7</f>
        <v>0</v>
      </c>
      <c r="BX65" s="62">
        <f>'2019'!BQ7</f>
        <v>0</v>
      </c>
      <c r="BY65" s="62">
        <f>'2019'!BR7</f>
        <v>0</v>
      </c>
      <c r="BZ65" s="62">
        <f>'2019'!BS7</f>
        <v>0</v>
      </c>
      <c r="CA65" s="62">
        <f>'2019'!BT7</f>
        <v>100</v>
      </c>
      <c r="CB65" s="62">
        <f>'2019'!BU7</f>
        <v>79.5</v>
      </c>
      <c r="CC65" s="63">
        <f>'2019'!BV7</f>
        <v>20.5</v>
      </c>
      <c r="CD65" s="60">
        <f>'2019'!BW7</f>
        <v>121</v>
      </c>
      <c r="CE65" s="61">
        <f>'2019'!BX7</f>
        <v>2781</v>
      </c>
      <c r="CF65" s="61">
        <f>'2019'!BY7</f>
        <v>22</v>
      </c>
      <c r="CG65" s="61">
        <f>'2019'!BZ7</f>
        <v>13</v>
      </c>
      <c r="CH65" s="61">
        <f>'2019'!CA7</f>
        <v>0</v>
      </c>
      <c r="CI65" s="61">
        <f>'2019'!CB7</f>
        <v>26</v>
      </c>
      <c r="CJ65" s="62">
        <f>'2019'!CC7</f>
        <v>0.27</v>
      </c>
      <c r="CK65" s="62">
        <f>'2019'!CD7</f>
        <v>0.33</v>
      </c>
      <c r="CL65" s="62">
        <f>'2019'!CE7</f>
        <v>0.69</v>
      </c>
      <c r="CM65" s="62">
        <f>'2019'!CF7</f>
        <v>1.6</v>
      </c>
      <c r="CN65" s="62">
        <f>'2019'!CG7</f>
        <v>13.6</v>
      </c>
      <c r="CO65" s="62">
        <f>'2019'!CH7</f>
        <v>0</v>
      </c>
      <c r="CP65" s="62">
        <f>'2019'!CI7</f>
        <v>13.3</v>
      </c>
      <c r="CQ65" s="62">
        <f>'2019'!CJ7</f>
        <v>85.2</v>
      </c>
      <c r="CR65" s="63">
        <f>'2019'!CK7</f>
        <v>14.3</v>
      </c>
      <c r="CS65" s="60">
        <f>'2019'!CL7</f>
        <v>584</v>
      </c>
      <c r="CT65" s="61">
        <f>'2019'!CM7</f>
        <v>3679</v>
      </c>
      <c r="CU65" s="61">
        <f>'2019'!CN7</f>
        <v>54</v>
      </c>
      <c r="CV65" s="61">
        <f>'2019'!CO7</f>
        <v>41</v>
      </c>
      <c r="CW65" s="61">
        <f>'2019'!CP7</f>
        <v>3</v>
      </c>
      <c r="CX65" s="61">
        <f>'2019'!CQ7</f>
        <v>39</v>
      </c>
      <c r="CY65" s="62">
        <f>'2019'!CR7</f>
        <v>0.66</v>
      </c>
      <c r="CZ65" s="62">
        <f>'2019'!CS7</f>
        <v>1.44</v>
      </c>
      <c r="DA65" s="62">
        <f>'2019'!CT7</f>
        <v>3.46</v>
      </c>
      <c r="DB65" s="62">
        <f>'2019'!CU7</f>
        <v>12.8</v>
      </c>
      <c r="DC65" s="62">
        <f>'2019'!CV7</f>
        <v>5.9</v>
      </c>
      <c r="DD65" s="62">
        <f>'2019'!DA7</f>
        <v>57.1</v>
      </c>
      <c r="DE65" s="62">
        <f>'2019'!DB7</f>
        <v>10.9</v>
      </c>
      <c r="DF65" s="62">
        <f>'2019'!DC7</f>
        <v>4</v>
      </c>
      <c r="DG65" s="63">
        <f>'2019'!DD7</f>
        <v>94.9</v>
      </c>
      <c r="DH65" s="60">
        <f>'2019'!DE7</f>
        <v>1063</v>
      </c>
      <c r="DI65" s="61">
        <f>'2019'!DF7</f>
        <v>5100</v>
      </c>
      <c r="DJ65" s="61">
        <f>'2019'!DG7</f>
        <v>111</v>
      </c>
      <c r="DK65" s="61">
        <f>'2019'!DH7</f>
        <v>91</v>
      </c>
      <c r="DL65" s="61">
        <f>'2019'!DI7</f>
        <v>12</v>
      </c>
      <c r="DM65" s="61">
        <f>'2019'!DJ7</f>
        <v>51</v>
      </c>
      <c r="DN65" s="62">
        <f>'2019'!DK7</f>
        <v>0.6</v>
      </c>
      <c r="DO65" s="62">
        <f>'2019'!DL7</f>
        <v>1.76</v>
      </c>
      <c r="DP65" s="62">
        <f>'2019'!DM7</f>
        <v>3.54</v>
      </c>
      <c r="DQ65" s="62">
        <f>'2019'!DN7</f>
        <v>9.9</v>
      </c>
      <c r="DR65" s="62">
        <f>'2019'!DO7</f>
        <v>4.7</v>
      </c>
      <c r="DS65" s="62">
        <f>'2019'!DT7</f>
        <v>71.400000000000006</v>
      </c>
      <c r="DT65" s="62">
        <f>'2019'!DU7</f>
        <v>5.2</v>
      </c>
      <c r="DU65" s="62">
        <f>'2019'!DV7</f>
        <v>11.5</v>
      </c>
      <c r="DV65" s="63">
        <f>'2019'!DW7</f>
        <v>87.3</v>
      </c>
    </row>
    <row r="66" spans="1:126" ht="15.75" customHeight="1" x14ac:dyDescent="0.2">
      <c r="A66" s="199">
        <f t="shared" si="0"/>
        <v>63</v>
      </c>
      <c r="B66" s="261">
        <f>'2023'!A9</f>
        <v>7</v>
      </c>
      <c r="C66" s="261">
        <v>2023</v>
      </c>
      <c r="D66" s="234" t="str">
        <f>'2023'!B9</f>
        <v>Rashee Rice</v>
      </c>
      <c r="E66" s="310" t="str" cm="1">
        <f t="array" ref="E66">_xlfn.IFS(F66&gt;12.5,"Cornerstone",AND(F66&gt;11.995,F66&lt;12.5),"Elite",AND(F66&gt;11,F66&lt;12.995),"Elite Upside",AND(F66&gt;=9.69,F66&lt;10.999),"Upside",AND(F66&gt;8.4,F66&lt;9.999),"Upside Lite",AND(F66&gt;7.25,F66&lt;8.999),"Outlier",AND(F66&gt;=6,F66&lt;7.25),"Outlier Lite",F66&lt;6.999,"Purgatory")</f>
        <v>Upside</v>
      </c>
      <c r="F66" s="313">
        <f>'2023'!C9</f>
        <v>10.008571428571429</v>
      </c>
      <c r="G66" s="313">
        <f t="shared" si="1"/>
        <v>81.399999999999991</v>
      </c>
      <c r="H66" s="313" t="str" cm="1">
        <f t="array" ref="H66">_xlfn.IFS(E66="Cornerstone","A++",E66="Elite","A+",E66="Elite Upside","A",E66="Upside","B",E66="Upside Lite","C",E66="Outlier","D+",E66="Outlier Lite","D-",E66="Purgatory","F")</f>
        <v>B</v>
      </c>
      <c r="I66" s="314">
        <f t="shared" si="2"/>
        <v>0.80607846585679255</v>
      </c>
      <c r="J66" s="34" t="str">
        <f>'2023'!D9</f>
        <v>SMU</v>
      </c>
      <c r="K66" s="200">
        <f>'2023'!E9</f>
        <v>6</v>
      </c>
      <c r="L66" s="318">
        <f>'2023'!F9</f>
        <v>36636</v>
      </c>
      <c r="M66" s="231">
        <f>'2023'!G9</f>
        <v>25.454794520547946</v>
      </c>
      <c r="N66" s="231" t="str">
        <f>'2023'!H9</f>
        <v>SR</v>
      </c>
      <c r="O66" s="231">
        <f>'2023'!I9</f>
        <v>23.032876712328768</v>
      </c>
      <c r="P66" s="231" t="str">
        <f>'2023'!J9</f>
        <v>Hybrid</v>
      </c>
      <c r="Q66" s="231" t="str">
        <f>'2023'!K9</f>
        <v>BALL HOG</v>
      </c>
      <c r="R66" s="231" t="str">
        <f>'2023'!L9</f>
        <v>Elite Earner</v>
      </c>
      <c r="S66" s="200">
        <f>'2023'!M9</f>
        <v>73</v>
      </c>
      <c r="T66" s="200">
        <f>'2023'!N9</f>
        <v>204</v>
      </c>
      <c r="U66" s="200">
        <f>'2023'!O9</f>
        <v>4.5</v>
      </c>
      <c r="V66" s="319">
        <f>'2023'!P9</f>
        <v>2</v>
      </c>
      <c r="W66" s="193">
        <f>'2023'!Q9</f>
        <v>0</v>
      </c>
      <c r="X66" s="194">
        <f>'2023'!R9</f>
        <v>0.10032362459546926</v>
      </c>
      <c r="Y66" s="194">
        <f>'2023'!S9</f>
        <v>0.21477987421383649</v>
      </c>
      <c r="Z66" s="194">
        <f>'2023'!T9</f>
        <v>0.1833607006020799</v>
      </c>
      <c r="AA66" s="194">
        <f>'2023'!U9</f>
        <v>0.32911515387044282</v>
      </c>
      <c r="AB66" s="194">
        <f>'2023'!V9</f>
        <v>0.32911515387044282</v>
      </c>
      <c r="AC66" s="59">
        <f>'2023'!W9</f>
        <v>0.27974788078987639</v>
      </c>
      <c r="AD66" s="42">
        <f>'2023'!X9</f>
        <v>20.391780821917809</v>
      </c>
      <c r="AE66" s="183">
        <f>'2023'!Y9</f>
        <v>3.05</v>
      </c>
      <c r="AF66" s="183">
        <f>'2023'!Z9</f>
        <v>6.2</v>
      </c>
      <c r="AG66" s="183">
        <f>'2023'!AA9</f>
        <v>11.2</v>
      </c>
      <c r="AH66" s="183">
        <f>'2023'!AB9</f>
        <v>0.94</v>
      </c>
      <c r="AI66" s="183">
        <f>'2023'!AC9</f>
        <v>2.85</v>
      </c>
      <c r="AJ66" s="288">
        <f>'2023'!AD9</f>
        <v>7.428044280442804E-2</v>
      </c>
      <c r="AK66" s="288">
        <f>'2023'!AE9</f>
        <v>0.2768634686346863</v>
      </c>
      <c r="AL66" s="185">
        <f>'2023'!AF9</f>
        <v>8.5999999999999993E-2</v>
      </c>
      <c r="AM66" s="212">
        <f>DD66/100</f>
        <v>0.42899999999999999</v>
      </c>
      <c r="AN66" s="185">
        <f>'2023'!AG9</f>
        <v>0.44350000000000001</v>
      </c>
      <c r="AO66" s="185">
        <f>'2023'!AH9</f>
        <v>0.55249999999999999</v>
      </c>
      <c r="AP66" s="183">
        <f>'2023'!AI9</f>
        <v>99.497027892089619</v>
      </c>
      <c r="AQ66" s="186">
        <f>'2023'!AJ9</f>
        <v>98.483480719462321</v>
      </c>
      <c r="AR66" s="48">
        <f>'2023'!AK9</f>
        <v>7</v>
      </c>
      <c r="AS66" s="232">
        <f>'2023'!AL9</f>
        <v>6</v>
      </c>
      <c r="AT66" s="232">
        <f>'2023'!AM9</f>
        <v>6</v>
      </c>
      <c r="AU66" s="232">
        <f>'2023'!AN9</f>
        <v>4</v>
      </c>
      <c r="AV66" s="232">
        <f>'2023'!AO9</f>
        <v>8</v>
      </c>
      <c r="AW66" s="232">
        <f>'2023'!AP9</f>
        <v>6</v>
      </c>
      <c r="AX66" s="232">
        <f>'2023'!AQ9</f>
        <v>8</v>
      </c>
      <c r="AY66" s="233">
        <f>'2023'!AR9</f>
        <v>0.5</v>
      </c>
      <c r="AZ66" s="60">
        <f>'2023'!AS9</f>
        <v>0</v>
      </c>
      <c r="BA66" s="61">
        <f>'2023'!AT9</f>
        <v>3260</v>
      </c>
      <c r="BB66" s="61">
        <f>'2023'!AU9</f>
        <v>0</v>
      </c>
      <c r="BC66" s="61">
        <f>'2023'!AV9</f>
        <v>0</v>
      </c>
      <c r="BD66" s="61">
        <f>'2023'!AW9</f>
        <v>0</v>
      </c>
      <c r="BE66" s="61">
        <f>'2023'!AX9</f>
        <v>0</v>
      </c>
      <c r="BF66" s="62">
        <f>'2023'!AY9</f>
        <v>0</v>
      </c>
      <c r="BG66" s="62">
        <f>'2023'!AZ9</f>
        <v>0</v>
      </c>
      <c r="BH66" s="62">
        <f>'2023'!BA9</f>
        <v>0</v>
      </c>
      <c r="BI66" s="62">
        <f>'2023'!BA9</f>
        <v>0</v>
      </c>
      <c r="BJ66" s="62">
        <f>'2023'!BC9</f>
        <v>0</v>
      </c>
      <c r="BK66" s="62">
        <f>'2023'!BH9</f>
        <v>0</v>
      </c>
      <c r="BL66" s="62">
        <f>'2023'!BI9</f>
        <v>0</v>
      </c>
      <c r="BM66" s="62">
        <f>'2023'!BJ9</f>
        <v>0</v>
      </c>
      <c r="BN66" s="63">
        <f>'2023'!BK9</f>
        <v>0</v>
      </c>
      <c r="BO66" s="60">
        <f>'2023'!BL9</f>
        <v>403</v>
      </c>
      <c r="BP66" s="61">
        <f>'2023'!BM9</f>
        <v>4017</v>
      </c>
      <c r="BQ66" s="61">
        <f>'2023'!BN9</f>
        <v>41</v>
      </c>
      <c r="BR66" s="61">
        <f>'2023'!BO9</f>
        <v>25</v>
      </c>
      <c r="BS66" s="61">
        <f>'2023'!BP9</f>
        <v>1</v>
      </c>
      <c r="BT66" s="61">
        <f>'2023'!BQ9</f>
        <v>35</v>
      </c>
      <c r="BU66" s="62">
        <f>'2023'!BR9</f>
        <v>0.69</v>
      </c>
      <c r="BV66" s="62">
        <f>'2023'!BS9</f>
        <v>1.28</v>
      </c>
      <c r="BW66" s="62">
        <f>'2023'!BT9</f>
        <v>1.89</v>
      </c>
      <c r="BX66" s="62">
        <f>'2023'!BU9</f>
        <v>10.1</v>
      </c>
      <c r="BY66" s="62">
        <f>'2023'!BV9</f>
        <v>8.3000000000000007</v>
      </c>
      <c r="BZ66" s="62">
        <f>'2023'!CA9</f>
        <v>40</v>
      </c>
      <c r="CA66" s="62">
        <f>'2023'!CB9</f>
        <v>3.8</v>
      </c>
      <c r="CB66" s="62">
        <f>'2023'!CC9</f>
        <v>92.7</v>
      </c>
      <c r="CC66" s="63">
        <f>'2023'!CD9</f>
        <v>7.3</v>
      </c>
      <c r="CD66" s="60">
        <f>'2023'!CE9</f>
        <v>683</v>
      </c>
      <c r="CE66" s="61">
        <f>'2023'!CF9</f>
        <v>3180</v>
      </c>
      <c r="CF66" s="61">
        <f>'2023'!CG9</f>
        <v>76</v>
      </c>
      <c r="CG66" s="61">
        <f>'2023'!CH9</f>
        <v>47</v>
      </c>
      <c r="CH66" s="61">
        <f>'2023'!CI9</f>
        <v>5</v>
      </c>
      <c r="CI66" s="61">
        <f>'2023'!CJ9</f>
        <v>23</v>
      </c>
      <c r="CJ66" s="62">
        <f>'2023'!CK9</f>
        <v>0.6</v>
      </c>
      <c r="CK66" s="62">
        <f>'2023'!CL9</f>
        <v>1.82</v>
      </c>
      <c r="CL66" s="62">
        <f>'2023'!CM9</f>
        <v>1.96</v>
      </c>
      <c r="CM66" s="62">
        <f>'2023'!CN9</f>
        <v>6.5</v>
      </c>
      <c r="CN66" s="62">
        <f>'2023'!CO9</f>
        <v>9</v>
      </c>
      <c r="CO66" s="62">
        <f>'2023'!CT9</f>
        <v>56.3</v>
      </c>
      <c r="CP66" s="62">
        <f>'2023'!CU9</f>
        <v>17.5</v>
      </c>
      <c r="CQ66" s="62">
        <f>'2023'!CV9</f>
        <v>94.6</v>
      </c>
      <c r="CR66" s="63">
        <f>'2023'!CW9</f>
        <v>5.4</v>
      </c>
      <c r="CS66" s="60">
        <f>'2023'!CX9</f>
        <v>670</v>
      </c>
      <c r="CT66" s="61">
        <f>'2023'!CY9</f>
        <v>3654</v>
      </c>
      <c r="CU66" s="61">
        <f>'2023'!CZ9</f>
        <v>79</v>
      </c>
      <c r="CV66" s="61">
        <f>'2023'!DA9</f>
        <v>64</v>
      </c>
      <c r="CW66" s="61">
        <f>'2023'!DB9</f>
        <v>9</v>
      </c>
      <c r="CX66" s="61">
        <f>'2023'!DC9</f>
        <v>39</v>
      </c>
      <c r="CY66" s="62">
        <f>'2023'!DD9</f>
        <v>0.83</v>
      </c>
      <c r="CZ66" s="62">
        <f>'2023'!DE9</f>
        <v>1.43</v>
      </c>
      <c r="DA66" s="62">
        <f>'2023'!DF9</f>
        <v>2.08</v>
      </c>
      <c r="DB66" s="62">
        <f>'2023'!DG9</f>
        <v>5.9</v>
      </c>
      <c r="DC66" s="62">
        <f>'2023'!DH9</f>
        <v>7.3</v>
      </c>
      <c r="DD66" s="62">
        <f>'2023'!DM9</f>
        <v>42.9</v>
      </c>
      <c r="DE66" s="62">
        <f>'2023'!DN9</f>
        <v>3</v>
      </c>
      <c r="DF66" s="62">
        <f>'2023'!DO9</f>
        <v>6.2</v>
      </c>
      <c r="DG66" s="63">
        <f>'2023'!DP9</f>
        <v>93.2</v>
      </c>
      <c r="DH66" s="60">
        <f>'2023'!DQ9</f>
        <v>1355</v>
      </c>
      <c r="DI66" s="61">
        <f>'2023'!DR9</f>
        <v>4117.0999999999995</v>
      </c>
      <c r="DJ66" s="61">
        <f>'2023'!DS9</f>
        <v>156</v>
      </c>
      <c r="DK66" s="61">
        <f>'2023'!DT9</f>
        <v>96</v>
      </c>
      <c r="DL66" s="61">
        <f>'2023'!DU9</f>
        <v>10</v>
      </c>
      <c r="DM66" s="61">
        <f>'2023'!DV9</f>
        <v>36</v>
      </c>
      <c r="DN66" s="62">
        <f>'2023'!DW9</f>
        <v>0.94</v>
      </c>
      <c r="DO66" s="62">
        <f>'2023'!DX9</f>
        <v>2.85</v>
      </c>
      <c r="DP66" s="62">
        <f>'2023'!DY9</f>
        <v>3.05</v>
      </c>
      <c r="DQ66" s="62">
        <f>'2023'!DZ9</f>
        <v>6.2</v>
      </c>
      <c r="DR66" s="62">
        <f>'2023'!EA9</f>
        <v>11.2</v>
      </c>
      <c r="DS66" s="62">
        <f>'2023'!EF9</f>
        <v>48.5</v>
      </c>
      <c r="DT66" s="62">
        <f>'2023'!EG9</f>
        <v>8.6</v>
      </c>
      <c r="DU66" s="62">
        <f>'2023'!EH9</f>
        <v>82.5</v>
      </c>
      <c r="DV66" s="63">
        <f>'2023'!EI9</f>
        <v>17.3</v>
      </c>
    </row>
    <row r="67" spans="1:126" ht="15.75" customHeight="1" x14ac:dyDescent="0.2">
      <c r="A67" s="199">
        <f t="shared" ref="A67:A130" si="6">_xlfn.RANK.EQ(F67,F$3:F$340)</f>
        <v>92</v>
      </c>
      <c r="B67" s="261">
        <f>'2016'!A7</f>
        <v>5</v>
      </c>
      <c r="C67" s="261">
        <v>2016</v>
      </c>
      <c r="D67" s="234" t="str">
        <f>'2016'!B7</f>
        <v>Sterling Shepard</v>
      </c>
      <c r="E67" s="310" t="str" cm="1">
        <f t="array" ref="E67">_xlfn.IFS(F67&gt;12.5,"Cornerstone",AND(F67&gt;11.995,F67&lt;12.5),"Elite",AND(F67&gt;11,F67&lt;12.995),"Elite Upside",AND(F67&gt;=9.69,F67&lt;10.999),"Upside",AND(F67&gt;8.4,F67&lt;9.999),"Upside Lite",AND(F67&gt;7.25,F67&lt;8.999),"Outlier",AND(F67&gt;=6,F67&lt;7.25),"Outlier Lite",F67&lt;6.999,"Purgatory")</f>
        <v>Upside Lite</v>
      </c>
      <c r="F67" s="313">
        <f>'2016'!C7</f>
        <v>9.5128571428571433</v>
      </c>
      <c r="G67" s="313">
        <f t="shared" ref="G67:G130" si="7">(_xlfn.PERCENTRANK.EXC($F$3:$F$340,F67)*100)</f>
        <v>72.8</v>
      </c>
      <c r="H67" s="313" t="str" cm="1">
        <f t="array" ref="H67">_xlfn.IFS(E67="Cornerstone","A++",E67="Elite","A+",E67="Elite Upside","A",E67="Upside","B",E67="Upside Lite","C",E67="Outlier","D+",E67="Outlier Lite","D-",E67="Purgatory","F")</f>
        <v>C</v>
      </c>
      <c r="I67" s="314">
        <f t="shared" ref="I67:I130" si="8">STANDARDIZE(F67,(AVERAGE($F$3:$F$310)),(_xlfn.STDEV.P($F$3:$F$309)))</f>
        <v>0.53754661494182399</v>
      </c>
      <c r="J67" s="34" t="str">
        <f>'2016'!D7</f>
        <v>Oklahoma</v>
      </c>
      <c r="K67" s="200">
        <f>'2016'!E7</f>
        <v>3</v>
      </c>
      <c r="L67" s="318">
        <f>'2016'!F7</f>
        <v>34010</v>
      </c>
      <c r="M67" s="231">
        <f>'2016'!G7</f>
        <v>32.649315068493152</v>
      </c>
      <c r="N67" s="231" t="str">
        <f>'2016'!H7</f>
        <v>SR</v>
      </c>
      <c r="O67" s="231">
        <f>'2016'!I7</f>
        <v>23.224657534246575</v>
      </c>
      <c r="P67" s="231" t="str">
        <f>'2016'!J7</f>
        <v>Hybrid</v>
      </c>
      <c r="Q67" s="231" t="str">
        <f>'2016'!K7</f>
        <v>DEEP</v>
      </c>
      <c r="R67" s="231" t="str">
        <f>'2016'!L7</f>
        <v>N/A</v>
      </c>
      <c r="S67" s="320">
        <f>'2016'!M7</f>
        <v>70</v>
      </c>
      <c r="T67" s="320">
        <f>'2016'!N7</f>
        <v>194</v>
      </c>
      <c r="U67" s="231">
        <f>'2016'!O7</f>
        <v>4.4800000000000004</v>
      </c>
      <c r="V67" s="279">
        <f>'2016'!P7</f>
        <v>2</v>
      </c>
      <c r="W67" s="193">
        <f>'2016'!Q7</f>
        <v>0</v>
      </c>
      <c r="X67" s="194">
        <f>'2016'!R7</f>
        <v>0.1419753086419753</v>
      </c>
      <c r="Y67" s="194">
        <f>'2016'!S7</f>
        <v>0.2523857358111502</v>
      </c>
      <c r="Z67" s="194">
        <f>'2016'!T7</f>
        <v>0.39721539721539723</v>
      </c>
      <c r="AA67" s="194">
        <f>'2016'!U7</f>
        <v>0.32176734897653519</v>
      </c>
      <c r="AB67" s="194">
        <f>'2016'!V7</f>
        <v>0.35949137309596624</v>
      </c>
      <c r="AC67" s="59">
        <f>'2016'!W7</f>
        <v>0.34151680444116789</v>
      </c>
      <c r="AD67" s="42">
        <f>'2016'!X7</f>
        <v>20.567123287671233</v>
      </c>
      <c r="AE67" s="183">
        <f>'2016'!Y7</f>
        <v>3.85</v>
      </c>
      <c r="AF67" s="183">
        <f>'2016'!Z7</f>
        <v>6.7</v>
      </c>
      <c r="AG67" s="183">
        <f>'2016'!AA7</f>
        <v>16.399999999999999</v>
      </c>
      <c r="AH67" s="183">
        <f>'2016'!AB7</f>
        <v>0</v>
      </c>
      <c r="AI67" s="183">
        <f>'2016'!AC7</f>
        <v>0</v>
      </c>
      <c r="AJ67" s="288" t="str">
        <f>'2016'!AD7</f>
        <v>N/A</v>
      </c>
      <c r="AK67" s="288" t="str">
        <f>'2016'!AE7</f>
        <v>N/A</v>
      </c>
      <c r="AL67" s="185">
        <f>'2016'!AF7</f>
        <v>4.4000000000000004E-2</v>
      </c>
      <c r="AM67" s="212">
        <f>DS67/100</f>
        <v>0</v>
      </c>
      <c r="AN67" s="185">
        <f>'2016'!AG7</f>
        <v>0.55700000000000005</v>
      </c>
      <c r="AO67" s="185">
        <f>'2016'!AH7</f>
        <v>0.443</v>
      </c>
      <c r="AP67" s="183">
        <f>'2016'!AI7</f>
        <v>96.320708758232229</v>
      </c>
      <c r="AQ67" s="186">
        <f>'2016'!AJ7</f>
        <v>89.523225432012609</v>
      </c>
      <c r="AR67" s="48">
        <f>'2016'!AK7</f>
        <v>9</v>
      </c>
      <c r="AS67" s="232">
        <f>'2016'!AL7</f>
        <v>5</v>
      </c>
      <c r="AT67" s="232">
        <f>'2016'!AM7</f>
        <v>7</v>
      </c>
      <c r="AU67" s="232">
        <f>'2016'!AN7</f>
        <v>5</v>
      </c>
      <c r="AV67" s="232">
        <f>'2016'!AO7</f>
        <v>8</v>
      </c>
      <c r="AW67" s="232">
        <f>'2016'!AP7</f>
        <v>4</v>
      </c>
      <c r="AX67" s="232">
        <f>'2016'!AQ7</f>
        <v>8</v>
      </c>
      <c r="AY67" s="233">
        <f>'2016'!AR7</f>
        <v>1</v>
      </c>
      <c r="AZ67" s="60">
        <f>'2016'!AS7</f>
        <v>0</v>
      </c>
      <c r="BA67" s="61">
        <f>'2016'!AT7</f>
        <v>1</v>
      </c>
      <c r="BB67" s="61">
        <f>'2016'!AU7</f>
        <v>0</v>
      </c>
      <c r="BC67" s="61">
        <f>'2016'!AV7</f>
        <v>0</v>
      </c>
      <c r="BD67" s="61">
        <f>'2016'!AW7</f>
        <v>0</v>
      </c>
      <c r="BE67" s="61">
        <f>'2016'!AX7</f>
        <v>0</v>
      </c>
      <c r="BF67" s="62">
        <f>'2016'!AY7</f>
        <v>0</v>
      </c>
      <c r="BG67" s="62">
        <f>'2016'!AZ7</f>
        <v>0</v>
      </c>
      <c r="BH67" s="62">
        <f>'2016'!BA7</f>
        <v>0</v>
      </c>
      <c r="BI67" s="62">
        <f>'2016'!BB7</f>
        <v>0</v>
      </c>
      <c r="BJ67" s="62">
        <f>'2016'!BC7</f>
        <v>0</v>
      </c>
      <c r="BK67" s="62">
        <f>'2016'!BD7</f>
        <v>0</v>
      </c>
      <c r="BL67" s="62">
        <f>'2016'!BE7</f>
        <v>0</v>
      </c>
      <c r="BM67" s="62">
        <f>'2016'!BF7</f>
        <v>0</v>
      </c>
      <c r="BN67" s="63">
        <f>'2016'!BG7</f>
        <v>0</v>
      </c>
      <c r="BO67" s="60">
        <f>'2016'!BH7</f>
        <v>621</v>
      </c>
      <c r="BP67" s="61">
        <f>'2016'!BI7</f>
        <v>4374</v>
      </c>
      <c r="BQ67" s="61">
        <f>'2016'!BJ7</f>
        <v>0</v>
      </c>
      <c r="BR67" s="61">
        <f>'2016'!BK7</f>
        <v>0</v>
      </c>
      <c r="BS67" s="61">
        <f>'2016'!BL7</f>
        <v>0</v>
      </c>
      <c r="BT67" s="61">
        <f>'2016'!BM7</f>
        <v>0</v>
      </c>
      <c r="BU67" s="62">
        <f>'2016'!BN7</f>
        <v>0</v>
      </c>
      <c r="BV67" s="62">
        <f>'2016'!BO7</f>
        <v>0</v>
      </c>
      <c r="BW67" s="62">
        <f>'2016'!BP7</f>
        <v>0</v>
      </c>
      <c r="BX67" s="62">
        <f>'2016'!BQ7</f>
        <v>0</v>
      </c>
      <c r="BY67" s="62">
        <f>'2016'!BR7</f>
        <v>0</v>
      </c>
      <c r="BZ67" s="62">
        <f>'2016'!BS7</f>
        <v>0</v>
      </c>
      <c r="CA67" s="62">
        <f>'2016'!BT7</f>
        <v>0</v>
      </c>
      <c r="CB67" s="62">
        <f>'2016'!BU7</f>
        <v>0</v>
      </c>
      <c r="CC67" s="63">
        <f>'2016'!BV7</f>
        <v>0</v>
      </c>
      <c r="CD67" s="60">
        <f>'2016'!BW7</f>
        <v>603</v>
      </c>
      <c r="CE67" s="61">
        <f>'2016'!BX7</f>
        <v>2389.1999999999998</v>
      </c>
      <c r="CF67" s="61">
        <f>'2016'!BY7</f>
        <v>0</v>
      </c>
      <c r="CG67" s="61">
        <f>'2016'!BZ7</f>
        <v>0</v>
      </c>
      <c r="CH67" s="61">
        <f>'2016'!CA7</f>
        <v>0</v>
      </c>
      <c r="CI67" s="61">
        <f>'2016'!CB7</f>
        <v>0</v>
      </c>
      <c r="CJ67" s="62">
        <f>'2016'!CC7</f>
        <v>0</v>
      </c>
      <c r="CK67" s="62">
        <f>'2016'!CD7</f>
        <v>0</v>
      </c>
      <c r="CL67" s="62">
        <f>'2016'!CE7</f>
        <v>0</v>
      </c>
      <c r="CM67" s="62">
        <f>'2016'!CF7</f>
        <v>0</v>
      </c>
      <c r="CN67" s="62">
        <f>'2016'!CG7</f>
        <v>0</v>
      </c>
      <c r="CO67" s="62">
        <f>'2016'!CH7</f>
        <v>0</v>
      </c>
      <c r="CP67" s="62">
        <f>'2016'!CI7</f>
        <v>0</v>
      </c>
      <c r="CQ67" s="62">
        <f>'2016'!CJ7</f>
        <v>0</v>
      </c>
      <c r="CR67" s="63">
        <f>'2016'!CK7</f>
        <v>0</v>
      </c>
      <c r="CS67" s="60">
        <f>'2016'!CL7</f>
        <v>970</v>
      </c>
      <c r="CT67" s="61">
        <f>'2016'!CM7</f>
        <v>2442</v>
      </c>
      <c r="CU67" s="61">
        <f>'2016'!CN7</f>
        <v>82</v>
      </c>
      <c r="CV67" s="61">
        <f>'2016'!CO7</f>
        <v>51</v>
      </c>
      <c r="CW67" s="61">
        <f>'2016'!CP7</f>
        <v>5</v>
      </c>
      <c r="CX67" s="61">
        <f>'2016'!CQ7</f>
        <v>0</v>
      </c>
      <c r="CY67" s="62">
        <f>'2016'!CR7</f>
        <v>0</v>
      </c>
      <c r="CZ67" s="62">
        <f>'2016'!CS7</f>
        <v>0</v>
      </c>
      <c r="DA67" s="62">
        <f>'2016'!CT7</f>
        <v>3.85</v>
      </c>
      <c r="DB67" s="62">
        <f>'2016'!CU7</f>
        <v>6.7</v>
      </c>
      <c r="DC67" s="62">
        <f>'2016'!CV7</f>
        <v>16.399999999999999</v>
      </c>
      <c r="DD67" s="62">
        <f>'2016'!CW7</f>
        <v>0</v>
      </c>
      <c r="DE67" s="62">
        <f>'2016'!CX7</f>
        <v>1.9</v>
      </c>
      <c r="DF67" s="62">
        <f>'2016'!CY7</f>
        <v>82.4</v>
      </c>
      <c r="DG67" s="63">
        <f>'2016'!CZ7</f>
        <v>17.600000000000001</v>
      </c>
      <c r="DH67" s="60">
        <f>'2016'!DA7</f>
        <v>1289</v>
      </c>
      <c r="DI67" s="61">
        <f>'2016'!DB7</f>
        <v>4006</v>
      </c>
      <c r="DJ67" s="61">
        <f>'2016'!DC7</f>
        <v>118</v>
      </c>
      <c r="DK67" s="61">
        <f>'2016'!DD7</f>
        <v>86</v>
      </c>
      <c r="DL67" s="61">
        <f>'2016'!DE7</f>
        <v>11</v>
      </c>
      <c r="DM67" s="61">
        <f>'2016'!DF7</f>
        <v>0</v>
      </c>
      <c r="DN67" s="62">
        <f>'2016'!DG7</f>
        <v>0</v>
      </c>
      <c r="DO67" s="62">
        <f>'2016'!DH7</f>
        <v>0</v>
      </c>
      <c r="DP67" s="62">
        <f>'2016'!DI7</f>
        <v>2.88</v>
      </c>
      <c r="DQ67" s="62">
        <f>'2016'!DJ7</f>
        <v>5.8</v>
      </c>
      <c r="DR67" s="62">
        <f>'2016'!DK7</f>
        <v>10.4</v>
      </c>
      <c r="DS67" s="62">
        <f>'2016'!DL7</f>
        <v>0</v>
      </c>
      <c r="DT67" s="62">
        <f>'2016'!DM7</f>
        <v>4.4000000000000004</v>
      </c>
      <c r="DU67" s="62">
        <f>'2016'!DN7</f>
        <v>29</v>
      </c>
      <c r="DV67" s="63">
        <f>'2016'!DO7</f>
        <v>71</v>
      </c>
    </row>
    <row r="68" spans="1:126" ht="15.75" customHeight="1" x14ac:dyDescent="0.2">
      <c r="A68" s="199">
        <f t="shared" si="6"/>
        <v>64</v>
      </c>
      <c r="B68" s="261">
        <f>'2023'!A10</f>
        <v>8</v>
      </c>
      <c r="C68" s="261">
        <v>2023</v>
      </c>
      <c r="D68" s="234" t="str">
        <f>'2023'!B10</f>
        <v>Josh Downs</v>
      </c>
      <c r="E68" s="310" t="str" cm="1">
        <f t="array" ref="E68">_xlfn.IFS(F68&gt;12.5,"Cornerstone",AND(F68&gt;11.995,F68&lt;12.5),"Elite",AND(F68&gt;11,F68&lt;12.995),"Elite Upside",AND(F68&gt;=9.69,F68&lt;10.999),"Upside",AND(F68&gt;8.4,F68&lt;9.999),"Upside Lite",AND(F68&gt;7.25,F68&lt;8.999),"Outlier",AND(F68&gt;=6,F68&lt;7.25),"Outlier Lite",F68&lt;6.999,"Purgatory")</f>
        <v>Upside</v>
      </c>
      <c r="F68" s="313">
        <f>'2023'!C10</f>
        <v>9.982857142857144</v>
      </c>
      <c r="G68" s="313">
        <f t="shared" si="7"/>
        <v>81.100000000000009</v>
      </c>
      <c r="H68" s="313" t="str" cm="1">
        <f t="array" ref="H68">_xlfn.IFS(E68="Cornerstone","A++",E68="Elite","A+",E68="Elite Upside","A",E68="Upside","B",E68="Upside Lite","C",E68="Outlier","D+",E68="Outlier Lite","D-",E68="Purgatory","F")</f>
        <v>B</v>
      </c>
      <c r="I68" s="314">
        <f t="shared" si="8"/>
        <v>0.79214885975745741</v>
      </c>
      <c r="J68" s="34" t="str">
        <f>'2023'!D10</f>
        <v>North Carolina</v>
      </c>
      <c r="K68" s="200">
        <f>'2023'!E10</f>
        <v>4</v>
      </c>
      <c r="L68" s="318">
        <f>'2023'!F10</f>
        <v>37115</v>
      </c>
      <c r="M68" s="231">
        <f>'2023'!G10</f>
        <v>24.142465753424659</v>
      </c>
      <c r="N68" s="231" t="str">
        <f>'2023'!H10</f>
        <v>JR</v>
      </c>
      <c r="O68" s="231">
        <f>'2023'!I10</f>
        <v>21.720547945205478</v>
      </c>
      <c r="P68" s="231" t="str">
        <f>'2023'!J10</f>
        <v>Slot</v>
      </c>
      <c r="Q68" s="231" t="str">
        <f>'2023'!K10</f>
        <v>RAT</v>
      </c>
      <c r="R68" s="231" t="str">
        <f>'2023'!L10</f>
        <v>Elite Separator</v>
      </c>
      <c r="S68" s="200">
        <f>'2023'!M10</f>
        <v>69</v>
      </c>
      <c r="T68" s="200">
        <f>'2023'!N10</f>
        <v>179</v>
      </c>
      <c r="U68" s="200">
        <f>'2023'!O10</f>
        <v>4.47</v>
      </c>
      <c r="V68" s="319">
        <f>'2023'!P10</f>
        <v>3</v>
      </c>
      <c r="W68" s="193">
        <f>'2023'!Q10</f>
        <v>0</v>
      </c>
      <c r="X68" s="194">
        <f>'2023'!R10</f>
        <v>0</v>
      </c>
      <c r="Y68" s="194">
        <f>'2023'!S10</f>
        <v>3.2900193530550181E-2</v>
      </c>
      <c r="Z68" s="194">
        <f>'2023'!T10</f>
        <v>0.40161246653229449</v>
      </c>
      <c r="AA68" s="194">
        <f>'2023'!U10</f>
        <v>0.30244246539105896</v>
      </c>
      <c r="AB68" s="194">
        <f>'2023'!V10</f>
        <v>0.35202746596167672</v>
      </c>
      <c r="AC68" s="59">
        <f>'2023'!W10</f>
        <v>0.33442609266359286</v>
      </c>
      <c r="AD68" s="42">
        <f>'2023'!X10</f>
        <v>20.057534246575344</v>
      </c>
      <c r="AE68" s="183">
        <f>'2023'!Y10</f>
        <v>2.8</v>
      </c>
      <c r="AF68" s="183">
        <f>'2023'!Z10</f>
        <v>7.5</v>
      </c>
      <c r="AG68" s="183">
        <f>'2023'!AA10</f>
        <v>8.8000000000000007</v>
      </c>
      <c r="AH68" s="183">
        <f>'2023'!AB10</f>
        <v>1.26</v>
      </c>
      <c r="AI68" s="183">
        <f>'2023'!AC10</f>
        <v>3.49</v>
      </c>
      <c r="AJ68" s="288">
        <f>'2023'!AD10</f>
        <v>3.7959183673469385E-2</v>
      </c>
      <c r="AK68" s="288">
        <f>'2023'!AE10</f>
        <v>0.20666666666666667</v>
      </c>
      <c r="AL68" s="185">
        <f>'2023'!AF10</f>
        <v>3.1E-2</v>
      </c>
      <c r="AM68" s="212">
        <f>DD68/100</f>
        <v>0.308</v>
      </c>
      <c r="AN68" s="185">
        <f>'2023'!AG10</f>
        <v>8.0999999999999989E-2</v>
      </c>
      <c r="AO68" s="185">
        <f>'2023'!AH10</f>
        <v>0.89050000000000007</v>
      </c>
      <c r="AP68" s="183">
        <f>'2023'!AI10</f>
        <v>89.671190190897391</v>
      </c>
      <c r="AQ68" s="186">
        <f>'2023'!AJ10</f>
        <v>81.563445146634351</v>
      </c>
      <c r="AR68" s="48">
        <f>'2023'!AK10</f>
        <v>9</v>
      </c>
      <c r="AS68" s="232">
        <f>'2023'!AL10</f>
        <v>6</v>
      </c>
      <c r="AT68" s="232">
        <f>'2023'!AM10</f>
        <v>5</v>
      </c>
      <c r="AU68" s="232">
        <f>'2023'!AN10</f>
        <v>5</v>
      </c>
      <c r="AV68" s="232">
        <f>'2023'!AO10</f>
        <v>8</v>
      </c>
      <c r="AW68" s="232">
        <f>'2023'!AP10</f>
        <v>3</v>
      </c>
      <c r="AX68" s="232">
        <f>'2023'!AQ10</f>
        <v>7</v>
      </c>
      <c r="AY68" s="233">
        <f>'2023'!AR10</f>
        <v>1</v>
      </c>
      <c r="AZ68" s="60">
        <f>'2023'!AS10</f>
        <v>0</v>
      </c>
      <c r="BA68" s="61">
        <f>'2023'!AT10</f>
        <v>2740</v>
      </c>
      <c r="BB68" s="61">
        <f>'2023'!AU10</f>
        <v>0</v>
      </c>
      <c r="BC68" s="61">
        <f>'2023'!AV10</f>
        <v>0</v>
      </c>
      <c r="BD68" s="61">
        <f>'2023'!AW10</f>
        <v>0</v>
      </c>
      <c r="BE68" s="61">
        <f>'2023'!AX10</f>
        <v>0</v>
      </c>
      <c r="BF68" s="62">
        <f>'2023'!AY10</f>
        <v>0</v>
      </c>
      <c r="BG68" s="62">
        <f>'2023'!AZ10</f>
        <v>0</v>
      </c>
      <c r="BH68" s="62">
        <f>'2023'!BA10</f>
        <v>0</v>
      </c>
      <c r="BI68" s="62">
        <f>'2023'!BA10</f>
        <v>0</v>
      </c>
      <c r="BJ68" s="62">
        <f>'2023'!BC10</f>
        <v>0</v>
      </c>
      <c r="BK68" s="62">
        <f>'2023'!BH10</f>
        <v>0</v>
      </c>
      <c r="BL68" s="62">
        <f>'2023'!BI10</f>
        <v>0</v>
      </c>
      <c r="BM68" s="62">
        <f>'2023'!BJ10</f>
        <v>0</v>
      </c>
      <c r="BN68" s="63">
        <f>'2023'!BK10</f>
        <v>0</v>
      </c>
      <c r="BO68" s="60">
        <f>'2023'!BL10</f>
        <v>0</v>
      </c>
      <c r="BP68" s="61">
        <f>'2023'!BM10</f>
        <v>3716</v>
      </c>
      <c r="BQ68" s="61">
        <f>'2023'!BN10</f>
        <v>0</v>
      </c>
      <c r="BR68" s="61">
        <f>'2023'!BO10</f>
        <v>0</v>
      </c>
      <c r="BS68" s="61">
        <f>'2023'!BP10</f>
        <v>0</v>
      </c>
      <c r="BT68" s="61">
        <f>'2023'!BQ10</f>
        <v>0</v>
      </c>
      <c r="BU68" s="62">
        <f>'2023'!BR10</f>
        <v>0</v>
      </c>
      <c r="BV68" s="62">
        <f>'2023'!BS10</f>
        <v>0</v>
      </c>
      <c r="BW68" s="62">
        <f>'2023'!BT10</f>
        <v>0</v>
      </c>
      <c r="BX68" s="62">
        <f>'2023'!BU10</f>
        <v>0</v>
      </c>
      <c r="BY68" s="62">
        <f>'2023'!BV10</f>
        <v>0</v>
      </c>
      <c r="BZ68" s="62">
        <f>'2023'!CA10</f>
        <v>0</v>
      </c>
      <c r="CA68" s="62">
        <f>'2023'!CB10</f>
        <v>0</v>
      </c>
      <c r="CB68" s="62">
        <f>'2023'!CC10</f>
        <v>0</v>
      </c>
      <c r="CC68" s="63">
        <f>'2023'!CD10</f>
        <v>0</v>
      </c>
      <c r="CD68" s="60">
        <f>'2023'!CE10</f>
        <v>119</v>
      </c>
      <c r="CE68" s="61">
        <f>'2023'!CF10</f>
        <v>3617</v>
      </c>
      <c r="CF68" s="61">
        <f>'2023'!CG10</f>
        <v>10</v>
      </c>
      <c r="CG68" s="61">
        <f>'2023'!CH10</f>
        <v>7</v>
      </c>
      <c r="CH68" s="61">
        <f>'2023'!CI10</f>
        <v>3</v>
      </c>
      <c r="CI68" s="61">
        <f>'2023'!CJ10</f>
        <v>31</v>
      </c>
      <c r="CJ68" s="62">
        <f>'2023'!CK10</f>
        <v>1.26</v>
      </c>
      <c r="CK68" s="62">
        <f>'2023'!CL10</f>
        <v>0.98</v>
      </c>
      <c r="CL68" s="62">
        <f>'2023'!CM10</f>
        <v>2.9</v>
      </c>
      <c r="CM68" s="62">
        <f>'2023'!CN10</f>
        <v>5</v>
      </c>
      <c r="CN68" s="62">
        <f>'2023'!CO10</f>
        <v>13.7</v>
      </c>
      <c r="CO68" s="62">
        <f>'2023'!CT10</f>
        <v>0</v>
      </c>
      <c r="CP68" s="62">
        <f>'2023'!CU10</f>
        <v>12.5</v>
      </c>
      <c r="CQ68" s="62">
        <f>'2023'!CV10</f>
        <v>2.2000000000000002</v>
      </c>
      <c r="CR68" s="63">
        <f>'2023'!CW10</f>
        <v>86.7</v>
      </c>
      <c r="CS68" s="60">
        <f>'2023'!CX10</f>
        <v>1335</v>
      </c>
      <c r="CT68" s="61">
        <f>'2023'!CY10</f>
        <v>3324.1</v>
      </c>
      <c r="CU68" s="61">
        <f>'2023'!CZ10</f>
        <v>144</v>
      </c>
      <c r="CV68" s="61">
        <f>'2023'!DA10</f>
        <v>101</v>
      </c>
      <c r="CW68" s="61">
        <f>'2023'!DB10</f>
        <v>8</v>
      </c>
      <c r="CX68" s="61">
        <f>'2023'!DC10</f>
        <v>26</v>
      </c>
      <c r="CY68" s="62">
        <f>'2023'!DD10</f>
        <v>0.62</v>
      </c>
      <c r="CZ68" s="62">
        <f>'2023'!DE10</f>
        <v>3.49</v>
      </c>
      <c r="DA68" s="62">
        <f>'2023'!DF10</f>
        <v>2.8</v>
      </c>
      <c r="DB68" s="62">
        <f>'2023'!DG10</f>
        <v>7.5</v>
      </c>
      <c r="DC68" s="62">
        <f>'2023'!DH10</f>
        <v>8.5</v>
      </c>
      <c r="DD68" s="62">
        <f>'2023'!DM10</f>
        <v>30.8</v>
      </c>
      <c r="DE68" s="62">
        <f>'2023'!DN10</f>
        <v>9</v>
      </c>
      <c r="DF68" s="62">
        <f>'2023'!DO10</f>
        <v>2</v>
      </c>
      <c r="DG68" s="63">
        <f>'2023'!DP10</f>
        <v>95.4</v>
      </c>
      <c r="DH68" s="60">
        <f>'2023'!DQ10</f>
        <v>1029</v>
      </c>
      <c r="DI68" s="61">
        <f>'2023'!DR10</f>
        <v>3402.3</v>
      </c>
      <c r="DJ68" s="61">
        <f>'2023'!DS10</f>
        <v>116</v>
      </c>
      <c r="DK68" s="61">
        <f>'2023'!DT10</f>
        <v>94</v>
      </c>
      <c r="DL68" s="61">
        <f>'2023'!DU10</f>
        <v>11</v>
      </c>
      <c r="DM68" s="61">
        <f>'2023'!DV10</f>
        <v>38</v>
      </c>
      <c r="DN68" s="62">
        <f>'2023'!DW10</f>
        <v>0.7</v>
      </c>
      <c r="DO68" s="62">
        <f>'2023'!DX10</f>
        <v>2.39</v>
      </c>
      <c r="DP68" s="62">
        <f>'2023'!DY10</f>
        <v>2.17</v>
      </c>
      <c r="DQ68" s="62">
        <f>'2023'!DZ10</f>
        <v>4</v>
      </c>
      <c r="DR68" s="62">
        <f>'2023'!EA10</f>
        <v>8.8000000000000007</v>
      </c>
      <c r="DS68" s="62">
        <f>'2023'!EF10</f>
        <v>72.2</v>
      </c>
      <c r="DT68" s="62">
        <f>'2023'!EG10</f>
        <v>3.1</v>
      </c>
      <c r="DU68" s="62">
        <f>'2023'!EH10</f>
        <v>14.2</v>
      </c>
      <c r="DV68" s="63">
        <f>'2023'!EI10</f>
        <v>82.7</v>
      </c>
    </row>
    <row r="69" spans="1:126" ht="15.75" customHeight="1" x14ac:dyDescent="0.2">
      <c r="A69" s="199">
        <f t="shared" si="6"/>
        <v>65</v>
      </c>
      <c r="B69" s="261">
        <f>'2015'!A7</f>
        <v>5</v>
      </c>
      <c r="C69" s="261">
        <v>2015</v>
      </c>
      <c r="D69" s="234" t="str">
        <f>'2015'!B7</f>
        <v>Phillip Dorsett</v>
      </c>
      <c r="E69" s="310" t="str" cm="1">
        <f t="array" ref="E69">_xlfn.IFS(F69&gt;12.5,"Cornerstone",AND(F69&gt;11.995,F69&lt;12.5),"Elite",AND(F69&gt;11,F69&lt;12.995),"Elite Upside",AND(F69&gt;=9.69,F69&lt;10.999),"Upside",AND(F69&gt;8.4,F69&lt;9.999),"Upside Lite",AND(F69&gt;7.25,F69&lt;8.999),"Outlier",AND(F69&gt;=6,F69&lt;7.25),"Outlier Lite",F69&lt;6.999,"Purgatory")</f>
        <v>Upside</v>
      </c>
      <c r="F69" s="313">
        <f>'2015'!C7</f>
        <v>9.9514285714285702</v>
      </c>
      <c r="G69" s="313">
        <f t="shared" si="7"/>
        <v>80.800000000000011</v>
      </c>
      <c r="H69" s="313" t="str" cm="1">
        <f t="array" ref="H69">_xlfn.IFS(E69="Cornerstone","A++",E69="Elite","A+",E69="Elite Upside","A",E69="Upside","B",E69="Upside Lite","C",E69="Outlier","D+",E69="Outlier Lite","D-",E69="Purgatory","F")</f>
        <v>B</v>
      </c>
      <c r="I69" s="314">
        <f t="shared" si="8"/>
        <v>0.775123785636046</v>
      </c>
      <c r="J69" s="34" t="str">
        <f>'2015'!D7</f>
        <v>Miami</v>
      </c>
      <c r="K69" s="200">
        <f>'2015'!E7</f>
        <v>4</v>
      </c>
      <c r="L69" s="318">
        <f>'2015'!F7</f>
        <v>33974</v>
      </c>
      <c r="M69" s="231">
        <f>'2015'!G7</f>
        <v>32.747945205479454</v>
      </c>
      <c r="N69" s="231" t="str">
        <f>'2015'!H7</f>
        <v>SR</v>
      </c>
      <c r="O69" s="231">
        <f>'2015'!I7</f>
        <v>22.32054794520548</v>
      </c>
      <c r="P69" s="231" t="str">
        <f>'2015'!J7</f>
        <v>Wide</v>
      </c>
      <c r="Q69" s="231" t="str">
        <f>'2015'!K7</f>
        <v>RAT</v>
      </c>
      <c r="R69" s="231" t="str">
        <f>'2015'!L7</f>
        <v>N/A</v>
      </c>
      <c r="S69" s="320">
        <f>'2015'!M7</f>
        <v>70</v>
      </c>
      <c r="T69" s="320">
        <f>'2015'!N7</f>
        <v>185</v>
      </c>
      <c r="U69" s="231">
        <f>'2015'!O7</f>
        <v>4.33</v>
      </c>
      <c r="V69" s="279">
        <f>'2015'!P7</f>
        <v>1</v>
      </c>
      <c r="W69" s="193">
        <f>'2015'!Q7</f>
        <v>0</v>
      </c>
      <c r="X69" s="194">
        <f>'2015'!R7</f>
        <v>5.277897457992245E-2</v>
      </c>
      <c r="Y69" s="194">
        <f>'2015'!S7</f>
        <v>0.23753103136989395</v>
      </c>
      <c r="Z69" s="194">
        <f>'2015'!T7</f>
        <v>0.14635458703255314</v>
      </c>
      <c r="AA69" s="194">
        <f>'2015'!U7</f>
        <v>0.26810724289715882</v>
      </c>
      <c r="AB69" s="194">
        <f>'2015'!V7</f>
        <v>0.26810724289715882</v>
      </c>
      <c r="AC69" s="59">
        <f>'2015'!W7</f>
        <v>0.25470188075230088</v>
      </c>
      <c r="AD69" s="42">
        <f>'2015'!X7</f>
        <v>19.665753424657535</v>
      </c>
      <c r="AE69" s="183">
        <f>'2015'!Y7</f>
        <v>2.33</v>
      </c>
      <c r="AF69" s="183">
        <f>'2015'!Z7</f>
        <v>10</v>
      </c>
      <c r="AG69" s="183">
        <f>'2015'!AA7</f>
        <v>11.1</v>
      </c>
      <c r="AH69" s="183">
        <f>'2015'!AB7</f>
        <v>0</v>
      </c>
      <c r="AI69" s="183">
        <f>'2015'!AC7</f>
        <v>0</v>
      </c>
      <c r="AJ69" s="288" t="str">
        <f>'2015'!AD7</f>
        <v>N/A</v>
      </c>
      <c r="AK69" s="288" t="str">
        <f>'2015'!AE7</f>
        <v>N/A</v>
      </c>
      <c r="AL69" s="185">
        <f>'2015'!AF7</f>
        <v>7.5999999999999998E-2</v>
      </c>
      <c r="AM69" s="212">
        <f>DS69</f>
        <v>0</v>
      </c>
      <c r="AN69" s="185">
        <f>'2015'!AG7</f>
        <v>0.90700000000000003</v>
      </c>
      <c r="AO69" s="185">
        <f>'2015'!AH7</f>
        <v>7.5999999999999998E-2</v>
      </c>
      <c r="AP69" s="183">
        <f>'2015'!AI7</f>
        <v>105.25679421269493</v>
      </c>
      <c r="AQ69" s="186">
        <f>'2015'!AJ7</f>
        <v>97.828679190950211</v>
      </c>
      <c r="AR69" s="48">
        <f>'2015'!AK7</f>
        <v>7</v>
      </c>
      <c r="AS69" s="232">
        <f>'2015'!AL7</f>
        <v>7</v>
      </c>
      <c r="AT69" s="232">
        <f>'2015'!AM7</f>
        <v>4</v>
      </c>
      <c r="AU69" s="232">
        <f>'2015'!AN7</f>
        <v>8</v>
      </c>
      <c r="AV69" s="232">
        <f>'2015'!AO7</f>
        <v>10</v>
      </c>
      <c r="AW69" s="232">
        <f>'2015'!AP7</f>
        <v>6</v>
      </c>
      <c r="AX69" s="232">
        <f>'2015'!AQ7</f>
        <v>10</v>
      </c>
      <c r="AY69" s="233">
        <f>'2015'!AR7</f>
        <v>0.25</v>
      </c>
      <c r="AZ69" s="60">
        <f>'2015'!AS7</f>
        <v>0</v>
      </c>
      <c r="BA69" s="61">
        <f>'2015'!AT7</f>
        <v>1</v>
      </c>
      <c r="BB69" s="61">
        <f>'2015'!AU7</f>
        <v>0</v>
      </c>
      <c r="BC69" s="61">
        <f>'2015'!AV7</f>
        <v>0</v>
      </c>
      <c r="BD69" s="61">
        <f>'2015'!AW7</f>
        <v>0</v>
      </c>
      <c r="BE69" s="61">
        <f>'2015'!AX7</f>
        <v>0</v>
      </c>
      <c r="BF69" s="62">
        <f>'2015'!AY7</f>
        <v>0</v>
      </c>
      <c r="BG69" s="62">
        <f>'2015'!AZ7</f>
        <v>0</v>
      </c>
      <c r="BH69" s="62">
        <f>'2015'!BA7</f>
        <v>0</v>
      </c>
      <c r="BI69" s="62">
        <f>'2015'!BB7</f>
        <v>0</v>
      </c>
      <c r="BJ69" s="62">
        <f>'2015'!BC7</f>
        <v>0</v>
      </c>
      <c r="BK69" s="62">
        <f>'2015'!BD7</f>
        <v>0</v>
      </c>
      <c r="BL69" s="62">
        <f>'2015'!BE7</f>
        <v>0</v>
      </c>
      <c r="BM69" s="62">
        <f>'2015'!BF7</f>
        <v>0</v>
      </c>
      <c r="BN69" s="63">
        <f>'2015'!BG7</f>
        <v>0</v>
      </c>
      <c r="BO69" s="60">
        <f>'2015'!BH7</f>
        <v>147</v>
      </c>
      <c r="BP69" s="61">
        <f>'2015'!BI7</f>
        <v>2785.2</v>
      </c>
      <c r="BQ69" s="61">
        <f>'2015'!BJ7</f>
        <v>0</v>
      </c>
      <c r="BR69" s="61">
        <f>'2015'!BK7</f>
        <v>0</v>
      </c>
      <c r="BS69" s="61">
        <f>'2015'!BL7</f>
        <v>0</v>
      </c>
      <c r="BT69" s="61">
        <f>'2015'!BM7</f>
        <v>0</v>
      </c>
      <c r="BU69" s="62">
        <f>'2015'!BN7</f>
        <v>0</v>
      </c>
      <c r="BV69" s="62">
        <f>'2015'!BO7</f>
        <v>0</v>
      </c>
      <c r="BW69" s="62">
        <f>'2015'!BP7</f>
        <v>0</v>
      </c>
      <c r="BX69" s="62">
        <f>'2015'!BQ7</f>
        <v>0</v>
      </c>
      <c r="BY69" s="62">
        <f>'2015'!BR7</f>
        <v>0</v>
      </c>
      <c r="BZ69" s="62">
        <f>'2015'!BS7</f>
        <v>0</v>
      </c>
      <c r="CA69" s="62">
        <f>'2015'!BT7</f>
        <v>0</v>
      </c>
      <c r="CB69" s="62">
        <f>'2015'!BU7</f>
        <v>0</v>
      </c>
      <c r="CC69" s="63">
        <f>'2015'!BV7</f>
        <v>0</v>
      </c>
      <c r="CD69" s="60">
        <f>'2015'!BW7</f>
        <v>842</v>
      </c>
      <c r="CE69" s="61">
        <f>'2015'!BX7</f>
        <v>3544.7999999999997</v>
      </c>
      <c r="CF69" s="61">
        <f>'2015'!BY7</f>
        <v>0</v>
      </c>
      <c r="CG69" s="61">
        <f>'2015'!BZ7</f>
        <v>0</v>
      </c>
      <c r="CH69" s="61">
        <f>'2015'!CA7</f>
        <v>0</v>
      </c>
      <c r="CI69" s="61">
        <f>'2015'!CB7</f>
        <v>0</v>
      </c>
      <c r="CJ69" s="62">
        <f>'2015'!CC7</f>
        <v>0</v>
      </c>
      <c r="CK69" s="62">
        <f>'2015'!CD7</f>
        <v>0</v>
      </c>
      <c r="CL69" s="62">
        <f>'2015'!CE7</f>
        <v>0</v>
      </c>
      <c r="CM69" s="62">
        <f>'2015'!CF7</f>
        <v>0</v>
      </c>
      <c r="CN69" s="62">
        <f>'2015'!CG7</f>
        <v>0</v>
      </c>
      <c r="CO69" s="62">
        <f>'2015'!CH7</f>
        <v>0</v>
      </c>
      <c r="CP69" s="62">
        <f>'2015'!CI7</f>
        <v>0</v>
      </c>
      <c r="CQ69" s="62">
        <f>'2015'!CJ7</f>
        <v>0</v>
      </c>
      <c r="CR69" s="63">
        <f>'2015'!CK7</f>
        <v>0</v>
      </c>
      <c r="CS69" s="60">
        <f>'2015'!CL7</f>
        <v>272</v>
      </c>
      <c r="CT69" s="61">
        <f>'2015'!CM7</f>
        <v>1858.5</v>
      </c>
      <c r="CU69" s="61">
        <f>'2015'!CN7</f>
        <v>0</v>
      </c>
      <c r="CV69" s="61">
        <f>'2015'!CO7</f>
        <v>0</v>
      </c>
      <c r="CW69" s="61">
        <f>'2015'!CP7</f>
        <v>0</v>
      </c>
      <c r="CX69" s="61">
        <f>'2015'!CQ7</f>
        <v>0</v>
      </c>
      <c r="CY69" s="62">
        <f>'2015'!CR7</f>
        <v>0</v>
      </c>
      <c r="CZ69" s="62">
        <f>'2015'!CS7</f>
        <v>0</v>
      </c>
      <c r="DA69" s="62">
        <f>'2015'!CT7</f>
        <v>0</v>
      </c>
      <c r="DB69" s="62">
        <f>'2015'!CU7</f>
        <v>0</v>
      </c>
      <c r="DC69" s="62">
        <f>'2015'!CV7</f>
        <v>0</v>
      </c>
      <c r="DD69" s="62">
        <f>'2015'!CW7</f>
        <v>0</v>
      </c>
      <c r="DE69" s="62">
        <f>'2015'!CX7</f>
        <v>0</v>
      </c>
      <c r="DF69" s="62">
        <f>'2015'!CY7</f>
        <v>0</v>
      </c>
      <c r="DG69" s="63">
        <f>'2015'!CZ7</f>
        <v>0</v>
      </c>
      <c r="DH69" s="60">
        <f>'2015'!DA7</f>
        <v>871</v>
      </c>
      <c r="DI69" s="61">
        <f>'2015'!DB7</f>
        <v>3248.7000000000003</v>
      </c>
      <c r="DJ69" s="61">
        <f>'2015'!DC7</f>
        <v>0</v>
      </c>
      <c r="DK69" s="61">
        <f>'2015'!DD7</f>
        <v>36</v>
      </c>
      <c r="DL69" s="61">
        <f>'2015'!DE7</f>
        <v>10</v>
      </c>
      <c r="DM69" s="61">
        <f>'2015'!DF7</f>
        <v>0</v>
      </c>
      <c r="DN69" s="62">
        <f>'2015'!DG7</f>
        <v>0</v>
      </c>
      <c r="DO69" s="62">
        <f>'2015'!DH7</f>
        <v>0</v>
      </c>
      <c r="DP69" s="62">
        <f>'2015'!DI7</f>
        <v>2.33</v>
      </c>
      <c r="DQ69" s="62">
        <f>'2015'!DJ7</f>
        <v>10</v>
      </c>
      <c r="DR69" s="62">
        <f>'2015'!DK7</f>
        <v>11.1</v>
      </c>
      <c r="DS69" s="62">
        <f>'2015'!DL7</f>
        <v>0</v>
      </c>
      <c r="DT69" s="62">
        <f>'2015'!DM7</f>
        <v>7.6</v>
      </c>
      <c r="DU69" s="62">
        <f>'2015'!DN7</f>
        <v>90.7</v>
      </c>
      <c r="DV69" s="63">
        <f>'2015'!DO7</f>
        <v>7.6</v>
      </c>
    </row>
    <row r="70" spans="1:126" ht="15.75" customHeight="1" x14ac:dyDescent="0.2">
      <c r="A70" s="199">
        <f t="shared" si="6"/>
        <v>66</v>
      </c>
      <c r="B70" s="261">
        <f>'2022'!A12</f>
        <v>10</v>
      </c>
      <c r="C70" s="261">
        <v>2022</v>
      </c>
      <c r="D70" s="234" t="str">
        <f>'2022'!B12</f>
        <v>John Metchie III</v>
      </c>
      <c r="E70" s="310" t="str" cm="1">
        <f t="array" ref="E70">_xlfn.IFS(F70&gt;12.5,"Cornerstone",AND(F70&gt;11.995,F70&lt;12.5),"Elite",AND(F70&gt;11,F70&lt;12.995),"Elite Upside",AND(F70&gt;=9.69,F70&lt;10.999),"Upside",AND(F70&gt;8.4,F70&lt;9.999),"Upside Lite",AND(F70&gt;7.25,F70&lt;8.999),"Outlier",AND(F70&gt;=6,F70&lt;7.25),"Outlier Lite",F70&lt;6.999,"Purgatory")</f>
        <v>Upside</v>
      </c>
      <c r="F70" s="313">
        <f>'2022'!C12</f>
        <v>9.9457142857142848</v>
      </c>
      <c r="G70" s="313">
        <f t="shared" si="7"/>
        <v>80.5</v>
      </c>
      <c r="H70" s="313" t="str" cm="1">
        <f t="array" ref="H70">_xlfn.IFS(E70="Cornerstone","A++",E70="Elite","A+",E70="Elite Upside","A",E70="Upside","B",E70="Upside Lite","C",E70="Outlier","D+",E70="Outlier Lite","D-",E70="Purgatory","F")</f>
        <v>B</v>
      </c>
      <c r="I70" s="314">
        <f t="shared" si="8"/>
        <v>0.77202831761397162</v>
      </c>
      <c r="J70" s="34" t="str">
        <f>'2022'!D12</f>
        <v>Alabama</v>
      </c>
      <c r="K70" s="200">
        <f>'2022'!E12</f>
        <v>1</v>
      </c>
      <c r="L70" s="318">
        <f>'2022'!F12</f>
        <v>36722</v>
      </c>
      <c r="M70" s="231">
        <f>'2022'!G12</f>
        <v>25.219178082191782</v>
      </c>
      <c r="N70" s="231" t="str">
        <f>'2022'!H12</f>
        <v>JR</v>
      </c>
      <c r="O70" s="231">
        <f>'2022'!I12</f>
        <v>21.8</v>
      </c>
      <c r="P70" s="231" t="str">
        <f>'2022'!J12</f>
        <v>Hybrid</v>
      </c>
      <c r="Q70" s="231" t="str">
        <f>'2022'!K12</f>
        <v>BALL HOG</v>
      </c>
      <c r="R70" s="231" t="str">
        <f>'2022'!L12</f>
        <v>Elite Separator</v>
      </c>
      <c r="S70" s="320">
        <f>'2022'!M12</f>
        <v>72</v>
      </c>
      <c r="T70" s="320">
        <f>'2022'!N12</f>
        <v>194</v>
      </c>
      <c r="U70" s="200">
        <f>'2022'!O12</f>
        <v>4.3600000000000003</v>
      </c>
      <c r="V70" s="279">
        <f>'2022'!P12</f>
        <v>2</v>
      </c>
      <c r="W70" s="193">
        <f>'2022'!Q12</f>
        <v>0</v>
      </c>
      <c r="X70" s="194">
        <f>'2022'!R12</f>
        <v>0</v>
      </c>
      <c r="Y70" s="194">
        <f>'2022'!S12</f>
        <v>5.1697010564171727E-3</v>
      </c>
      <c r="Z70" s="194">
        <f>'2022'!T12</f>
        <v>0.19673539518900343</v>
      </c>
      <c r="AA70" s="194">
        <f>'2022'!U12</f>
        <v>0.22511334516065445</v>
      </c>
      <c r="AB70" s="194">
        <f>'2022'!V12</f>
        <v>0.22511334516065445</v>
      </c>
      <c r="AC70" s="59">
        <f>'2022'!W12</f>
        <v>0.22511334516065445</v>
      </c>
      <c r="AD70" s="42">
        <f>'2022'!X12</f>
        <v>21.145205479452056</v>
      </c>
      <c r="AE70" s="183">
        <f>'2022'!Y12</f>
        <v>2.4700000000000002</v>
      </c>
      <c r="AF70" s="183">
        <f>'2022'!Z12</f>
        <v>6.9</v>
      </c>
      <c r="AG70" s="183">
        <f>'2022'!AA12</f>
        <v>12.7</v>
      </c>
      <c r="AH70" s="183">
        <f>'2022'!AB12</f>
        <v>0.87</v>
      </c>
      <c r="AI70" s="183">
        <f>'2022'!AC12</f>
        <v>2.35</v>
      </c>
      <c r="AJ70" s="288">
        <f>'2022'!AD12</f>
        <v>3.7040280210157622E-2</v>
      </c>
      <c r="AK70" s="288">
        <f>'2022'!AE12</f>
        <v>0.22635726795096323</v>
      </c>
      <c r="AL70" s="185">
        <f>'2022'!AF12</f>
        <v>7.6999999999999999E-2</v>
      </c>
      <c r="AM70" s="212">
        <f>DS70/100</f>
        <v>0.61099999999999999</v>
      </c>
      <c r="AN70" s="185">
        <f>'2022'!AG12</f>
        <v>0.69900000000000007</v>
      </c>
      <c r="AO70" s="185">
        <f>'2022'!AH12</f>
        <v>0.29699999999999999</v>
      </c>
      <c r="AP70" s="183">
        <f>'2022'!AI12</f>
        <v>107.37069605206884</v>
      </c>
      <c r="AQ70" s="186">
        <f>'2022'!AJ12</f>
        <v>104.10066517432627</v>
      </c>
      <c r="AR70" s="48">
        <f>'2022'!AK12</f>
        <v>6</v>
      </c>
      <c r="AS70" s="232">
        <f>'2022'!AL12</f>
        <v>4</v>
      </c>
      <c r="AT70" s="232">
        <f>'2022'!AM12</f>
        <v>4</v>
      </c>
      <c r="AU70" s="232">
        <f>'2022'!AN12</f>
        <v>5</v>
      </c>
      <c r="AV70" s="232">
        <f>'2022'!AO12</f>
        <v>9</v>
      </c>
      <c r="AW70" s="232">
        <f>'2022'!AP12</f>
        <v>7</v>
      </c>
      <c r="AX70" s="232">
        <f>'2022'!AQ12</f>
        <v>8</v>
      </c>
      <c r="AY70" s="233">
        <f>'2022'!AR12</f>
        <v>1</v>
      </c>
      <c r="AZ70" s="60">
        <f>'2022'!AS12</f>
        <v>0</v>
      </c>
      <c r="BA70" s="61">
        <f>'2022'!AT12</f>
        <v>2708</v>
      </c>
      <c r="BB70" s="61">
        <f>'2022'!AU12</f>
        <v>0</v>
      </c>
      <c r="BC70" s="61">
        <f>'2022'!AV12</f>
        <v>0</v>
      </c>
      <c r="BD70" s="61">
        <f>'2022'!AW12</f>
        <v>0</v>
      </c>
      <c r="BE70" s="61">
        <f>'2022'!AX12</f>
        <v>0</v>
      </c>
      <c r="BF70" s="62">
        <f>'2022'!AY12</f>
        <v>0</v>
      </c>
      <c r="BG70" s="62">
        <f>'2022'!AZ12</f>
        <v>0</v>
      </c>
      <c r="BH70" s="62">
        <f>'2022'!BA12</f>
        <v>0</v>
      </c>
      <c r="BI70" s="62">
        <f>'2022'!BB12</f>
        <v>0</v>
      </c>
      <c r="BJ70" s="62">
        <f>'2022'!BC12</f>
        <v>0</v>
      </c>
      <c r="BK70" s="62">
        <f>'2022'!BH12</f>
        <v>0</v>
      </c>
      <c r="BL70" s="62">
        <f>'2022'!BI12</f>
        <v>0</v>
      </c>
      <c r="BM70" s="62">
        <f>'2022'!BJ12</f>
        <v>0</v>
      </c>
      <c r="BN70" s="63">
        <f>'2022'!BK12</f>
        <v>0</v>
      </c>
      <c r="BO70" s="60">
        <f>'2022'!BL12</f>
        <v>0</v>
      </c>
      <c r="BP70" s="61">
        <f>'2022'!BM12</f>
        <v>4854</v>
      </c>
      <c r="BQ70" s="61">
        <f>'2022'!BN12</f>
        <v>0</v>
      </c>
      <c r="BR70" s="61">
        <f>'2022'!BO12</f>
        <v>0</v>
      </c>
      <c r="BS70" s="61">
        <f>'2022'!BP12</f>
        <v>0</v>
      </c>
      <c r="BT70" s="61">
        <f>'2022'!BQ12</f>
        <v>0</v>
      </c>
      <c r="BU70" s="62">
        <f>'2022'!BR12</f>
        <v>0</v>
      </c>
      <c r="BV70" s="62">
        <f>'2022'!BS12</f>
        <v>0</v>
      </c>
      <c r="BW70" s="62">
        <f>'2022'!BT12</f>
        <v>0</v>
      </c>
      <c r="BX70" s="62">
        <f>'2022'!BU12</f>
        <v>0</v>
      </c>
      <c r="BY70" s="62">
        <f>'2022'!BV12</f>
        <v>0</v>
      </c>
      <c r="BZ70" s="62">
        <f>'2022'!CA12</f>
        <v>0</v>
      </c>
      <c r="CA70" s="62">
        <f>'2022'!CB12</f>
        <v>0</v>
      </c>
      <c r="CB70" s="62">
        <f>'2022'!CC12</f>
        <v>0</v>
      </c>
      <c r="CC70" s="63">
        <f>'2022'!CD12</f>
        <v>0</v>
      </c>
      <c r="CD70" s="60">
        <f>'2022'!CE12</f>
        <v>23</v>
      </c>
      <c r="CE70" s="61">
        <f>'2022'!CF12</f>
        <v>4449</v>
      </c>
      <c r="CF70" s="61">
        <f>'2022'!CG12</f>
        <v>8</v>
      </c>
      <c r="CG70" s="61">
        <f>'2022'!CH12</f>
        <v>5</v>
      </c>
      <c r="CH70" s="61">
        <f>'2022'!CI12</f>
        <v>0</v>
      </c>
      <c r="CI70" s="61">
        <f>'2022'!CJ12</f>
        <v>49</v>
      </c>
      <c r="CJ70" s="62">
        <f>'2022'!CK12</f>
        <v>0.15</v>
      </c>
      <c r="CK70" s="62">
        <f>'2022'!CL12</f>
        <v>0.22</v>
      </c>
      <c r="CL70" s="62">
        <f>'2022'!CM12</f>
        <v>0.38</v>
      </c>
      <c r="CM70" s="62">
        <f>'2022'!CN12</f>
        <v>3.4</v>
      </c>
      <c r="CN70" s="62">
        <f>'2022'!CO12</f>
        <v>0</v>
      </c>
      <c r="CO70" s="62">
        <f>'2022'!CT12</f>
        <v>0</v>
      </c>
      <c r="CP70" s="62">
        <f>'2022'!CU12</f>
        <v>16.7</v>
      </c>
      <c r="CQ70" s="62">
        <f>'2022'!CV12</f>
        <v>87.7</v>
      </c>
      <c r="CR70" s="63">
        <f>'2022'!CW12</f>
        <v>12.3</v>
      </c>
      <c r="CS70" s="60">
        <f>'2022'!CX12</f>
        <v>916</v>
      </c>
      <c r="CT70" s="61">
        <f>'2022'!CY12</f>
        <v>4656</v>
      </c>
      <c r="CU70" s="61">
        <f>'2022'!CZ12</f>
        <v>76</v>
      </c>
      <c r="CV70" s="61">
        <f>'2022'!DA12</f>
        <v>55</v>
      </c>
      <c r="CW70" s="61">
        <f>'2022'!DB12</f>
        <v>6</v>
      </c>
      <c r="CX70" s="61">
        <f>'2022'!DC12</f>
        <v>42</v>
      </c>
      <c r="CY70" s="62">
        <f>'2022'!DD12</f>
        <v>0.87</v>
      </c>
      <c r="CZ70" s="62">
        <f>'2022'!DE12</f>
        <v>2.16</v>
      </c>
      <c r="DA70" s="62">
        <f>'2022'!DF12</f>
        <v>2.4700000000000002</v>
      </c>
      <c r="DB70" s="62">
        <f>'2022'!DG12</f>
        <v>5.8</v>
      </c>
      <c r="DC70" s="62">
        <f>'2022'!DH12</f>
        <v>12.7</v>
      </c>
      <c r="DD70" s="62">
        <f>'2022'!DM12</f>
        <v>30.8</v>
      </c>
      <c r="DE70" s="62">
        <f>'2022'!DN12</f>
        <v>9.8000000000000007</v>
      </c>
      <c r="DF70" s="62">
        <f>'2022'!DO12</f>
        <v>73.8</v>
      </c>
      <c r="DG70" s="63">
        <f>'2022'!DP12</f>
        <v>26</v>
      </c>
      <c r="DH70" s="60">
        <f>'2022'!DQ12</f>
        <v>1142</v>
      </c>
      <c r="DI70" s="61">
        <f>'2022'!DR12</f>
        <v>5073</v>
      </c>
      <c r="DJ70" s="61">
        <f>'2022'!DS12</f>
        <v>128</v>
      </c>
      <c r="DK70" s="61">
        <f>'2022'!DT12</f>
        <v>96</v>
      </c>
      <c r="DL70" s="61">
        <f>'2022'!DU12</f>
        <v>8</v>
      </c>
      <c r="DM70" s="61">
        <f>'2022'!DV12</f>
        <v>48</v>
      </c>
      <c r="DN70" s="62">
        <f>'2022'!DW12</f>
        <v>0.62</v>
      </c>
      <c r="DO70" s="62">
        <f>'2022'!DX12</f>
        <v>2.35</v>
      </c>
      <c r="DP70" s="62">
        <f>'2022'!DY12</f>
        <v>2.35</v>
      </c>
      <c r="DQ70" s="62">
        <f>'2022'!DZ12</f>
        <v>6.9</v>
      </c>
      <c r="DR70" s="62">
        <f>'2022'!EA12</f>
        <v>8.8000000000000007</v>
      </c>
      <c r="DS70" s="62">
        <f>'2022'!EF12</f>
        <v>61.1</v>
      </c>
      <c r="DT70" s="62">
        <f>'2022'!EG12</f>
        <v>7.7</v>
      </c>
      <c r="DU70" s="62">
        <f>'2022'!EH12</f>
        <v>66</v>
      </c>
      <c r="DV70" s="63">
        <f>'2022'!EI12</f>
        <v>33.4</v>
      </c>
    </row>
    <row r="71" spans="1:126" ht="15.75" customHeight="1" x14ac:dyDescent="0.2">
      <c r="A71" s="199">
        <f t="shared" si="6"/>
        <v>67</v>
      </c>
      <c r="B71" s="261">
        <f>'2022'!A13</f>
        <v>11</v>
      </c>
      <c r="C71" s="261">
        <v>2022</v>
      </c>
      <c r="D71" s="234" t="str">
        <f>'2022'!B13</f>
        <v>Alec Pierce</v>
      </c>
      <c r="E71" s="310" t="str" cm="1">
        <f t="array" ref="E71">_xlfn.IFS(F71&gt;12.5,"Cornerstone",AND(F71&gt;11.995,F71&lt;12.5),"Elite",AND(F71&gt;11,F71&lt;12.995),"Elite Upside",AND(F71&gt;=9.69,F71&lt;10.999),"Upside",AND(F71&gt;8.4,F71&lt;9.999),"Upside Lite",AND(F71&gt;7.25,F71&lt;8.999),"Outlier",AND(F71&gt;=6,F71&lt;7.25),"Outlier Lite",F71&lt;6.999,"Purgatory")</f>
        <v>Upside</v>
      </c>
      <c r="F71" s="313">
        <f>'2022'!C13</f>
        <v>9.9428571428571413</v>
      </c>
      <c r="G71" s="313">
        <f t="shared" si="7"/>
        <v>80.2</v>
      </c>
      <c r="H71" s="313" t="str" cm="1">
        <f t="array" ref="H71">_xlfn.IFS(E71="Cornerstone","A++",E71="Elite","A+",E71="Elite Upside","A",E71="Upside","B",E71="Upside Lite","C",E71="Outlier","D+",E71="Outlier Lite","D-",E71="Purgatory","F")</f>
        <v>B</v>
      </c>
      <c r="I71" s="314">
        <f t="shared" si="8"/>
        <v>0.77048058360293392</v>
      </c>
      <c r="J71" s="34" t="str">
        <f>'2022'!D13</f>
        <v>Cincinnati</v>
      </c>
      <c r="K71" s="200">
        <f>'2022'!E13</f>
        <v>6</v>
      </c>
      <c r="L71" s="318">
        <f>'2022'!F13</f>
        <v>36648</v>
      </c>
      <c r="M71" s="231">
        <f>'2022'!G13</f>
        <v>25.421917808219177</v>
      </c>
      <c r="N71" s="231" t="str">
        <f>'2022'!H13</f>
        <v>SR</v>
      </c>
      <c r="O71" s="231">
        <f>'2022'!I13</f>
        <v>22.002739726027396</v>
      </c>
      <c r="P71" s="231" t="str">
        <f>'2022'!J13</f>
        <v>Wide</v>
      </c>
      <c r="Q71" s="231" t="str">
        <f>'2022'!K13</f>
        <v>DEEP</v>
      </c>
      <c r="R71" s="231" t="str">
        <f>'2022'!L13</f>
        <v>Poor Separator</v>
      </c>
      <c r="S71" s="320">
        <f>'2022'!M13</f>
        <v>75</v>
      </c>
      <c r="T71" s="320">
        <f>'2022'!N13</f>
        <v>213</v>
      </c>
      <c r="U71" s="200">
        <f>'2022'!O13</f>
        <v>4.33</v>
      </c>
      <c r="V71" s="279">
        <f>'2022'!P13</f>
        <v>2</v>
      </c>
      <c r="W71" s="193">
        <f>'2022'!Q13</f>
        <v>0</v>
      </c>
      <c r="X71" s="194">
        <f>'2022'!R13</f>
        <v>0</v>
      </c>
      <c r="Y71" s="194">
        <f>'2022'!S13</f>
        <v>0.2554858934169279</v>
      </c>
      <c r="Z71" s="194">
        <f>'2022'!T13</f>
        <v>0.13202011735121541</v>
      </c>
      <c r="AA71" s="194">
        <f>'2022'!U13</f>
        <v>0.26177080248741486</v>
      </c>
      <c r="AB71" s="194">
        <f>'2022'!V13</f>
        <v>0.26177080248741486</v>
      </c>
      <c r="AC71" s="59">
        <f>'2022'!W13</f>
        <v>0.22250518211430262</v>
      </c>
      <c r="AD71" s="42">
        <f>'2022'!X13</f>
        <v>19.342465753424658</v>
      </c>
      <c r="AE71" s="183">
        <f>'2022'!Y13</f>
        <v>2.54</v>
      </c>
      <c r="AF71" s="183">
        <f>'2022'!Z13</f>
        <v>5.7</v>
      </c>
      <c r="AG71" s="183">
        <f>'2022'!AA13</f>
        <v>17.100000000000001</v>
      </c>
      <c r="AH71" s="183">
        <f>'2022'!AB13</f>
        <v>1.51</v>
      </c>
      <c r="AI71" s="183">
        <f>'2022'!AC13</f>
        <v>2.21</v>
      </c>
      <c r="AJ71" s="288">
        <f>'2022'!AD13</f>
        <v>8.3325791855203626E-2</v>
      </c>
      <c r="AK71" s="288">
        <f>'2022'!AE13</f>
        <v>0.15228506787330318</v>
      </c>
      <c r="AL71" s="185">
        <f>'2022'!AF13</f>
        <v>7.0999999999999994E-2</v>
      </c>
      <c r="AM71" s="212">
        <f>DS71/100</f>
        <v>0.44799999999999995</v>
      </c>
      <c r="AN71" s="185">
        <f>'2022'!AG13</f>
        <v>0.82350000000000001</v>
      </c>
      <c r="AO71" s="185">
        <f>'2022'!AH13</f>
        <v>0.16250000000000001</v>
      </c>
      <c r="AP71" s="183">
        <f>'2022'!AI13</f>
        <v>121.1875522556974</v>
      </c>
      <c r="AQ71" s="186">
        <f>'2022'!AJ13</f>
        <v>124.9162390603538</v>
      </c>
      <c r="AR71" s="48">
        <f>'2022'!AK13</f>
        <v>6</v>
      </c>
      <c r="AS71" s="232">
        <f>'2022'!AL13</f>
        <v>7</v>
      </c>
      <c r="AT71" s="232">
        <f>'2022'!AM13</f>
        <v>5</v>
      </c>
      <c r="AU71" s="232">
        <f>'2022'!AN13</f>
        <v>4</v>
      </c>
      <c r="AV71" s="232">
        <f>'2022'!AO13</f>
        <v>10</v>
      </c>
      <c r="AW71" s="232">
        <f>'2022'!AP13</f>
        <v>10</v>
      </c>
      <c r="AX71" s="232">
        <f>'2022'!AQ13</f>
        <v>8</v>
      </c>
      <c r="AY71" s="233">
        <f>'2022'!AR13</f>
        <v>0</v>
      </c>
      <c r="AZ71" s="60">
        <f>'2022'!AS13</f>
        <v>0</v>
      </c>
      <c r="BA71" s="61">
        <f>'2022'!AT13</f>
        <v>2597</v>
      </c>
      <c r="BB71" s="61">
        <f>'2022'!AU13</f>
        <v>0</v>
      </c>
      <c r="BC71" s="61">
        <f>'2022'!AV13</f>
        <v>0</v>
      </c>
      <c r="BD71" s="61">
        <f>'2022'!AW13</f>
        <v>0</v>
      </c>
      <c r="BE71" s="61">
        <f>'2022'!AX13</f>
        <v>0</v>
      </c>
      <c r="BF71" s="62">
        <f>'2022'!AY13</f>
        <v>0</v>
      </c>
      <c r="BG71" s="62">
        <f>'2022'!AZ13</f>
        <v>0</v>
      </c>
      <c r="BH71" s="62">
        <f>'2022'!BA13</f>
        <v>0</v>
      </c>
      <c r="BI71" s="62">
        <f>'2022'!BB13</f>
        <v>0</v>
      </c>
      <c r="BJ71" s="62">
        <f>'2022'!BC13</f>
        <v>0</v>
      </c>
      <c r="BK71" s="62">
        <f>'2022'!BH13</f>
        <v>0</v>
      </c>
      <c r="BL71" s="62">
        <f>'2022'!BI13</f>
        <v>0</v>
      </c>
      <c r="BM71" s="62">
        <f>'2022'!BJ13</f>
        <v>0</v>
      </c>
      <c r="BN71" s="63">
        <f>'2022'!BK13</f>
        <v>0</v>
      </c>
      <c r="BO71" s="60">
        <f>'2022'!BL13</f>
        <v>0</v>
      </c>
      <c r="BP71" s="61">
        <f>'2022'!BM13</f>
        <v>2847</v>
      </c>
      <c r="BQ71" s="61">
        <f>'2022'!BN13</f>
        <v>1</v>
      </c>
      <c r="BR71" s="61">
        <f>'2022'!BO13</f>
        <v>0</v>
      </c>
      <c r="BS71" s="61">
        <f>'2022'!BP13</f>
        <v>0</v>
      </c>
      <c r="BT71" s="61">
        <f>'2022'!BQ13</f>
        <v>22</v>
      </c>
      <c r="BU71" s="62">
        <f>'2022'!BR13</f>
        <v>0</v>
      </c>
      <c r="BV71" s="62">
        <f>'2022'!BS13</f>
        <v>0</v>
      </c>
      <c r="BW71" s="62">
        <f>'2022'!BT13</f>
        <v>0</v>
      </c>
      <c r="BX71" s="62">
        <f>'2022'!BU13</f>
        <v>0</v>
      </c>
      <c r="BY71" s="62">
        <f>'2022'!BV13</f>
        <v>0</v>
      </c>
      <c r="BZ71" s="62">
        <f>'2022'!CA13</f>
        <v>0</v>
      </c>
      <c r="CA71" s="62">
        <f>'2022'!CB13</f>
        <v>0</v>
      </c>
      <c r="CB71" s="62">
        <f>'2022'!CC13</f>
        <v>92.3</v>
      </c>
      <c r="CC71" s="63">
        <f>'2022'!CD13</f>
        <v>7.7</v>
      </c>
      <c r="CD71" s="60">
        <f>'2022'!CE13</f>
        <v>652</v>
      </c>
      <c r="CE71" s="61">
        <f>'2022'!CF13</f>
        <v>2552</v>
      </c>
      <c r="CF71" s="61">
        <f>'2022'!CG13</f>
        <v>59</v>
      </c>
      <c r="CG71" s="61">
        <f>'2022'!CH13</f>
        <v>37</v>
      </c>
      <c r="CH71" s="61">
        <f>'2022'!CI13</f>
        <v>2</v>
      </c>
      <c r="CI71" s="61">
        <f>'2022'!CJ13</f>
        <v>19</v>
      </c>
      <c r="CJ71" s="62">
        <f>'2022'!CK13</f>
        <v>0.81</v>
      </c>
      <c r="CK71" s="62">
        <f>'2022'!CL13</f>
        <v>1.97</v>
      </c>
      <c r="CL71" s="62">
        <f>'2022'!CM13</f>
        <v>1.98</v>
      </c>
      <c r="CM71" s="62">
        <f>'2022'!CN13</f>
        <v>3.5</v>
      </c>
      <c r="CN71" s="62">
        <f>'2022'!CO13</f>
        <v>17.100000000000001</v>
      </c>
      <c r="CO71" s="62">
        <f>'2022'!CT13</f>
        <v>36.799999999999997</v>
      </c>
      <c r="CP71" s="62">
        <f>'2022'!CU13</f>
        <v>9.8000000000000007</v>
      </c>
      <c r="CQ71" s="62">
        <f>'2022'!CV13</f>
        <v>96.9</v>
      </c>
      <c r="CR71" s="63">
        <f>'2022'!CW13</f>
        <v>3.1</v>
      </c>
      <c r="CS71" s="60">
        <f>'2022'!CX13</f>
        <v>315</v>
      </c>
      <c r="CT71" s="61">
        <f>'2022'!CY13</f>
        <v>2386</v>
      </c>
      <c r="CU71" s="61">
        <f>'2022'!CZ13</f>
        <v>24</v>
      </c>
      <c r="CV71" s="61">
        <f>'2022'!DA13</f>
        <v>17</v>
      </c>
      <c r="CW71" s="61">
        <f>'2022'!DB13</f>
        <v>3</v>
      </c>
      <c r="CX71" s="61">
        <f>'2022'!DC13</f>
        <v>20</v>
      </c>
      <c r="CY71" s="62">
        <f>'2022'!DD13</f>
        <v>1.51</v>
      </c>
      <c r="CZ71" s="62">
        <f>'2022'!DE13</f>
        <v>1.76</v>
      </c>
      <c r="DA71" s="62">
        <f>'2022'!DF13</f>
        <v>2.14</v>
      </c>
      <c r="DB71" s="62">
        <f>'2022'!DG13</f>
        <v>5.7</v>
      </c>
      <c r="DC71" s="62">
        <f>'2022'!DH13</f>
        <v>15.1</v>
      </c>
      <c r="DD71" s="62">
        <f>'2022'!DM13</f>
        <v>66.7</v>
      </c>
      <c r="DE71" s="62">
        <f>'2022'!DN13</f>
        <v>0</v>
      </c>
      <c r="DF71" s="62">
        <f>'2022'!DO13</f>
        <v>80</v>
      </c>
      <c r="DG71" s="63">
        <f>'2022'!DP13</f>
        <v>18.5</v>
      </c>
      <c r="DH71" s="60">
        <f>'2022'!DQ13</f>
        <v>884</v>
      </c>
      <c r="DI71" s="61">
        <f>'2022'!DR13</f>
        <v>3377</v>
      </c>
      <c r="DJ71" s="61">
        <f>'2022'!DS13</f>
        <v>82</v>
      </c>
      <c r="DK71" s="61">
        <f>'2022'!DT13</f>
        <v>52</v>
      </c>
      <c r="DL71" s="61">
        <f>'2022'!DU13</f>
        <v>8</v>
      </c>
      <c r="DM71" s="61">
        <f>'2022'!DV13</f>
        <v>33</v>
      </c>
      <c r="DN71" s="62">
        <f>'2022'!DW13</f>
        <v>0.67</v>
      </c>
      <c r="DO71" s="62">
        <f>'2022'!DX13</f>
        <v>2.21</v>
      </c>
      <c r="DP71" s="62">
        <f>'2022'!DY13</f>
        <v>2.54</v>
      </c>
      <c r="DQ71" s="62">
        <f>'2022'!DZ13</f>
        <v>3.8</v>
      </c>
      <c r="DR71" s="62">
        <f>'2022'!EA13</f>
        <v>17.100000000000001</v>
      </c>
      <c r="DS71" s="62">
        <f>'2022'!EF13</f>
        <v>44.8</v>
      </c>
      <c r="DT71" s="62">
        <f>'2022'!EG13</f>
        <v>7.1</v>
      </c>
      <c r="DU71" s="62">
        <f>'2022'!EH13</f>
        <v>84.7</v>
      </c>
      <c r="DV71" s="63">
        <f>'2022'!EI13</f>
        <v>14</v>
      </c>
    </row>
    <row r="72" spans="1:126" ht="15.75" customHeight="1" x14ac:dyDescent="0.2">
      <c r="A72" s="199">
        <f t="shared" si="6"/>
        <v>68</v>
      </c>
      <c r="B72" s="261">
        <f>'2021'!A10</f>
        <v>8</v>
      </c>
      <c r="C72" s="261">
        <v>2021</v>
      </c>
      <c r="D72" s="234" t="str">
        <f>'2021'!B10</f>
        <v>Amon-Ra St. Brown</v>
      </c>
      <c r="E72" s="310" t="str" cm="1">
        <f t="array" ref="E72">_xlfn.IFS(F72&gt;12.5,"Cornerstone",AND(F72&gt;11.995,F72&lt;12.5),"Elite",AND(F72&gt;11,F72&lt;12.995),"Elite Upside",AND(F72&gt;=9.69,F72&lt;10.999),"Upside",AND(F72&gt;8.4,F72&lt;9.999),"Upside Lite",AND(F72&gt;7.25,F72&lt;8.999),"Outlier",AND(F72&gt;=6,F72&lt;7.25),"Outlier Lite",F72&lt;6.999,"Purgatory")</f>
        <v>Upside</v>
      </c>
      <c r="F72" s="313">
        <f>'2021'!C10</f>
        <v>9.9371428571428577</v>
      </c>
      <c r="G72" s="313">
        <f t="shared" si="7"/>
        <v>79.900000000000006</v>
      </c>
      <c r="H72" s="313" t="str" cm="1">
        <f t="array" ref="H72">_xlfn.IFS(E72="Cornerstone","A++",E72="Elite","A+",E72="Elite Upside","A",E72="Upside","B",E72="Upside Lite","C",E72="Outlier","D+",E72="Outlier Lite","D-",E72="Purgatory","F")</f>
        <v>B</v>
      </c>
      <c r="I72" s="314">
        <f t="shared" si="8"/>
        <v>0.76738511558086053</v>
      </c>
      <c r="J72" s="34" t="str">
        <f>'2021'!D10</f>
        <v>USC</v>
      </c>
      <c r="K72" s="200">
        <f>'2021'!E10</f>
        <v>5</v>
      </c>
      <c r="L72" s="318">
        <f>'2021'!F10</f>
        <v>36457</v>
      </c>
      <c r="M72" s="231">
        <f>'2021'!G10</f>
        <v>25.945205479452056</v>
      </c>
      <c r="N72" s="231" t="str">
        <f>'2021'!H10</f>
        <v>JR</v>
      </c>
      <c r="O72" s="231">
        <f>'2021'!I10</f>
        <v>21.528767123287672</v>
      </c>
      <c r="P72" s="231" t="str">
        <f>'2021'!J10</f>
        <v>Hybrid</v>
      </c>
      <c r="Q72" s="231" t="str">
        <f>'2021'!K10</f>
        <v>BALL HOG</v>
      </c>
      <c r="R72" s="231" t="str">
        <f>'2021'!L10</f>
        <v>Poor Earner</v>
      </c>
      <c r="S72" s="320">
        <f>'2021'!M10</f>
        <v>73</v>
      </c>
      <c r="T72" s="320">
        <f>'2021'!N10</f>
        <v>202</v>
      </c>
      <c r="U72" s="200">
        <f>'2021'!O10</f>
        <v>4.5</v>
      </c>
      <c r="V72" s="279">
        <f>'2021'!P10</f>
        <v>4</v>
      </c>
      <c r="W72" s="193">
        <f>'2021'!Q10</f>
        <v>0</v>
      </c>
      <c r="X72" s="194">
        <f>'2021'!R10</f>
        <v>0</v>
      </c>
      <c r="Y72" s="194">
        <f>'2021'!S10</f>
        <v>0.38458720972822508</v>
      </c>
      <c r="Z72" s="194">
        <f>'2021'!T10</f>
        <v>0.284077892325315</v>
      </c>
      <c r="AA72" s="194">
        <f>'2021'!U10</f>
        <v>0.24950412360371643</v>
      </c>
      <c r="AB72" s="194">
        <f>'2021'!V10</f>
        <v>0.31704566666597078</v>
      </c>
      <c r="AC72" s="59">
        <f>'2021'!W10</f>
        <v>0.3011933833326722</v>
      </c>
      <c r="AD72" s="42">
        <f>'2021'!X10</f>
        <v>18.86849315068493</v>
      </c>
      <c r="AE72" s="183">
        <f>'2021'!Y10</f>
        <v>2.65</v>
      </c>
      <c r="AF72" s="183">
        <f>'2021'!Z10</f>
        <v>5.4</v>
      </c>
      <c r="AG72" s="183">
        <f>'2021'!AA10</f>
        <v>10.9</v>
      </c>
      <c r="AH72" s="183">
        <f>'2021'!AB10</f>
        <v>0.68</v>
      </c>
      <c r="AI72" s="183">
        <f>'2021'!AC10</f>
        <v>2.0299999999999998</v>
      </c>
      <c r="AJ72" s="288">
        <f>'2021'!AD10</f>
        <v>3.9899999999999998E-2</v>
      </c>
      <c r="AK72" s="288">
        <f>'2021'!AE10</f>
        <v>0.16372384937238493</v>
      </c>
      <c r="AL72" s="185">
        <f>'2021'!AF10</f>
        <v>8.900000000000001E-2</v>
      </c>
      <c r="AM72" s="212">
        <f>DS72/100</f>
        <v>0.57100000000000006</v>
      </c>
      <c r="AN72" s="185">
        <f>'2021'!AG10</f>
        <v>0.373</v>
      </c>
      <c r="AO72" s="185">
        <f>'2021'!AH10</f>
        <v>0.61349999999999993</v>
      </c>
      <c r="AP72" s="183">
        <f>'2021'!AI10</f>
        <v>98.521566834324034</v>
      </c>
      <c r="AQ72" s="186">
        <f>'2021'!AJ10</f>
        <v>97.517956398683268</v>
      </c>
      <c r="AR72" s="48">
        <f>'2021'!AK10</f>
        <v>8</v>
      </c>
      <c r="AS72" s="232">
        <f>'2021'!AL10</f>
        <v>8</v>
      </c>
      <c r="AT72" s="232">
        <f>'2021'!AM10</f>
        <v>5</v>
      </c>
      <c r="AU72" s="232">
        <f>'2021'!AN10</f>
        <v>3</v>
      </c>
      <c r="AV72" s="232">
        <f>'2021'!AO10</f>
        <v>8</v>
      </c>
      <c r="AW72" s="232">
        <f>'2021'!AP10</f>
        <v>6</v>
      </c>
      <c r="AX72" s="232">
        <f>'2021'!AQ10</f>
        <v>5</v>
      </c>
      <c r="AY72" s="233">
        <f>'2021'!AR10</f>
        <v>1</v>
      </c>
      <c r="AZ72" s="60">
        <f>'2021'!AS10</f>
        <v>0</v>
      </c>
      <c r="BA72" s="61">
        <f>'2021'!AT10</f>
        <v>3593</v>
      </c>
      <c r="BB72" s="61">
        <f>'2021'!AU10</f>
        <v>0</v>
      </c>
      <c r="BC72" s="61">
        <f>'2021'!AV10</f>
        <v>0</v>
      </c>
      <c r="BD72" s="61">
        <f>'2021'!AW10</f>
        <v>0</v>
      </c>
      <c r="BE72" s="61">
        <f>'2021'!AX10</f>
        <v>0</v>
      </c>
      <c r="BF72" s="62">
        <f>'2021'!AY10</f>
        <v>0</v>
      </c>
      <c r="BG72" s="62">
        <f>'2021'!AZ10</f>
        <v>0</v>
      </c>
      <c r="BH72" s="62">
        <f>'2021'!BA10</f>
        <v>0</v>
      </c>
      <c r="BI72" s="62">
        <f>'2021'!BB10</f>
        <v>0</v>
      </c>
      <c r="BJ72" s="62">
        <f>'2021'!BC10</f>
        <v>0</v>
      </c>
      <c r="BK72" s="62">
        <f>'2021'!BD10</f>
        <v>0</v>
      </c>
      <c r="BL72" s="62">
        <f>'2021'!BE10</f>
        <v>0</v>
      </c>
      <c r="BM72" s="62">
        <f>'2021'!BF10</f>
        <v>0</v>
      </c>
      <c r="BN72" s="63">
        <f>'2021'!BG10</f>
        <v>0</v>
      </c>
      <c r="BO72" s="60">
        <f>'2021'!BH10</f>
        <v>0</v>
      </c>
      <c r="BP72" s="61">
        <f>'2021'!BI10</f>
        <v>4186</v>
      </c>
      <c r="BQ72" s="61">
        <f>'2021'!BJ10</f>
        <v>0</v>
      </c>
      <c r="BR72" s="61">
        <f>'2021'!BK10</f>
        <v>0</v>
      </c>
      <c r="BS72" s="61">
        <f>'2021'!BL10</f>
        <v>0</v>
      </c>
      <c r="BT72" s="61">
        <f>'2021'!BM10</f>
        <v>0</v>
      </c>
      <c r="BU72" s="62">
        <f>'2021'!BN10</f>
        <v>0</v>
      </c>
      <c r="BV72" s="62">
        <f>'2021'!BO10</f>
        <v>0</v>
      </c>
      <c r="BW72" s="62">
        <f>'2021'!BP10</f>
        <v>0</v>
      </c>
      <c r="BX72" s="62">
        <f>'2021'!BQ10</f>
        <v>0</v>
      </c>
      <c r="BY72" s="62">
        <f>'2021'!BR10</f>
        <v>0</v>
      </c>
      <c r="BZ72" s="62">
        <f>'2021'!BW10</f>
        <v>0</v>
      </c>
      <c r="CA72" s="62">
        <f>'2021'!BX10</f>
        <v>0</v>
      </c>
      <c r="CB72" s="62">
        <f>'2021'!BY10</f>
        <v>0</v>
      </c>
      <c r="CC72" s="63">
        <f>'2021'!BZ10</f>
        <v>0</v>
      </c>
      <c r="CD72" s="60">
        <f>'2021'!CA10</f>
        <v>1050</v>
      </c>
      <c r="CE72" s="61">
        <f>'2021'!CB10</f>
        <v>2730.2</v>
      </c>
      <c r="CF72" s="61">
        <f>'2021'!CC10</f>
        <v>86</v>
      </c>
      <c r="CG72" s="61">
        <f>'2021'!CD10</f>
        <v>60</v>
      </c>
      <c r="CH72" s="61">
        <f>'2021'!CE10</f>
        <v>3</v>
      </c>
      <c r="CI72" s="61">
        <f>'2021'!CF10</f>
        <v>18</v>
      </c>
      <c r="CJ72" s="62">
        <f>'2021'!CG10</f>
        <v>0.69</v>
      </c>
      <c r="CK72" s="62">
        <f>'2021'!CH10</f>
        <v>1.99</v>
      </c>
      <c r="CL72" s="62">
        <f>'2021'!CI10</f>
        <v>2.65</v>
      </c>
      <c r="CM72" s="62">
        <f>'2021'!CJ10</f>
        <v>3.8</v>
      </c>
      <c r="CN72" s="62">
        <f>'2021'!CK10</f>
        <v>12</v>
      </c>
      <c r="CO72" s="62">
        <f>'2021'!CP10</f>
        <v>33.299999999999997</v>
      </c>
      <c r="CP72" s="62">
        <f>'2021'!CQ10</f>
        <v>6.3</v>
      </c>
      <c r="CQ72" s="62">
        <f>'2021'!CR10</f>
        <v>35.5</v>
      </c>
      <c r="CR72" s="63">
        <f>'2021'!CS10</f>
        <v>64.2</v>
      </c>
      <c r="CS72" s="60">
        <f>'2021'!CT10</f>
        <v>1240</v>
      </c>
      <c r="CT72" s="61">
        <f>'2021'!CU10</f>
        <v>4365</v>
      </c>
      <c r="CU72" s="61">
        <f>'2021'!CV10</f>
        <v>103</v>
      </c>
      <c r="CV72" s="61">
        <f>'2021'!CW10</f>
        <v>77</v>
      </c>
      <c r="CW72" s="61">
        <f>'2021'!CX10</f>
        <v>6</v>
      </c>
      <c r="CX72" s="61">
        <f>'2021'!CY10</f>
        <v>35</v>
      </c>
      <c r="CY72" s="62">
        <f>'2021'!CZ10</f>
        <v>0.63</v>
      </c>
      <c r="CZ72" s="62">
        <f>'2021'!DA10</f>
        <v>2.0299999999999998</v>
      </c>
      <c r="DA72" s="62">
        <f>'2021'!DB10</f>
        <v>1.8</v>
      </c>
      <c r="DB72" s="62">
        <f>'2021'!DC10</f>
        <v>5.4</v>
      </c>
      <c r="DC72" s="62">
        <f>'2021'!DD10</f>
        <v>9.1</v>
      </c>
      <c r="DD72" s="62">
        <f>'2021'!DI10</f>
        <v>46.2</v>
      </c>
      <c r="DE72" s="62">
        <f>'2021'!DJ10</f>
        <v>6.1</v>
      </c>
      <c r="DF72" s="62">
        <f>'2021'!DK10</f>
        <v>10.1</v>
      </c>
      <c r="DG72" s="63">
        <f>'2021'!DL10</f>
        <v>87.9</v>
      </c>
      <c r="DH72" s="60">
        <f>'2021'!DM10</f>
        <v>478</v>
      </c>
      <c r="DI72" s="61">
        <f>'2021'!DN10</f>
        <v>1915.8000000000002</v>
      </c>
      <c r="DJ72" s="61">
        <f>'2021'!DO10</f>
        <v>57</v>
      </c>
      <c r="DK72" s="61">
        <f>'2021'!DP10</f>
        <v>41</v>
      </c>
      <c r="DL72" s="61">
        <f>'2021'!DQ10</f>
        <v>7</v>
      </c>
      <c r="DM72" s="61">
        <f>'2021'!DR10</f>
        <v>17</v>
      </c>
      <c r="DN72" s="62">
        <f>'2021'!DS10</f>
        <v>0.68</v>
      </c>
      <c r="DO72" s="62">
        <f>'2021'!DT10</f>
        <v>1.82</v>
      </c>
      <c r="DP72" s="62">
        <f>'2021'!DU10</f>
        <v>1.82</v>
      </c>
      <c r="DQ72" s="62">
        <f>'2021'!DV10</f>
        <v>3.8</v>
      </c>
      <c r="DR72" s="62">
        <f>'2021'!DW10</f>
        <v>10.9</v>
      </c>
      <c r="DS72" s="62">
        <f>'2021'!EB10</f>
        <v>57.1</v>
      </c>
      <c r="DT72" s="62">
        <f>'2021'!EC10</f>
        <v>8.9</v>
      </c>
      <c r="DU72" s="62">
        <f>'2021'!ED10</f>
        <v>64.5</v>
      </c>
      <c r="DV72" s="63">
        <f>'2021'!EE10</f>
        <v>34.799999999999997</v>
      </c>
    </row>
    <row r="73" spans="1:126" ht="15.75" customHeight="1" x14ac:dyDescent="0.2">
      <c r="A73" s="199">
        <f t="shared" si="6"/>
        <v>69</v>
      </c>
      <c r="B73" s="261">
        <f>'2018'!A5</f>
        <v>3</v>
      </c>
      <c r="C73" s="261">
        <v>2018</v>
      </c>
      <c r="D73" s="234" t="str">
        <f>'2018'!B5</f>
        <v>Christian Kirk</v>
      </c>
      <c r="E73" s="310" t="str" cm="1">
        <f t="array" ref="E73">_xlfn.IFS(F73&gt;12.5,"Cornerstone",AND(F73&gt;11.995,F73&lt;12.5),"Elite",AND(F73&gt;11,F73&lt;12.995),"Elite Upside",AND(F73&gt;=9.69,F73&lt;10.999),"Upside",AND(F73&gt;8.4,F73&lt;9.999),"Upside Lite",AND(F73&gt;7.25,F73&lt;8.999),"Outlier",AND(F73&gt;=6,F73&lt;7.25),"Outlier Lite",F73&lt;6.999,"Purgatory")</f>
        <v>Upside</v>
      </c>
      <c r="F73" s="313">
        <f>'2018'!C5</f>
        <v>9.894285714285715</v>
      </c>
      <c r="G73" s="313">
        <f t="shared" si="7"/>
        <v>79.600000000000009</v>
      </c>
      <c r="H73" s="313" t="str" cm="1">
        <f t="array" ref="H73">_xlfn.IFS(E73="Cornerstone","A++",E73="Elite","A+",E73="Elite Upside","A",E73="Upside","B",E73="Upside Lite","C",E73="Outlier","D+",E73="Outlier Lite","D-",E73="Purgatory","F")</f>
        <v>B</v>
      </c>
      <c r="I73" s="314">
        <f t="shared" si="8"/>
        <v>0.74416910541530146</v>
      </c>
      <c r="J73" s="34" t="str">
        <f>'2018'!D5</f>
        <v>Texas A&amp;M</v>
      </c>
      <c r="K73" s="200">
        <f>'2018'!E5</f>
        <v>1</v>
      </c>
      <c r="L73" s="318">
        <f>'2018'!F5</f>
        <v>35387</v>
      </c>
      <c r="M73" s="231">
        <f>'2018'!G5</f>
        <v>28.876712328767123</v>
      </c>
      <c r="N73" s="231" t="str">
        <f>'2018'!H5</f>
        <v>JR</v>
      </c>
      <c r="O73" s="231">
        <f>'2018'!I5</f>
        <v>21.449315068493149</v>
      </c>
      <c r="P73" s="231" t="str">
        <f>'2018'!J5</f>
        <v>Slot</v>
      </c>
      <c r="Q73" s="231" t="str">
        <f>'2018'!K5</f>
        <v>BALL HOG</v>
      </c>
      <c r="R73" s="231" t="str">
        <f>'2018'!L5</f>
        <v>Elite Earner</v>
      </c>
      <c r="S73" s="320">
        <f>'2018'!M5</f>
        <v>71</v>
      </c>
      <c r="T73" s="320">
        <f>'2018'!N5</f>
        <v>201</v>
      </c>
      <c r="U73" s="200">
        <f>'2018'!O5</f>
        <v>4.46</v>
      </c>
      <c r="V73" s="279">
        <f>'2018'!P5</f>
        <v>2</v>
      </c>
      <c r="W73" s="193">
        <f>'2018'!Q5</f>
        <v>0</v>
      </c>
      <c r="X73" s="194">
        <f>'2018'!R5</f>
        <v>0</v>
      </c>
      <c r="Y73" s="194">
        <f>'2018'!S5</f>
        <v>0.30364128799277762</v>
      </c>
      <c r="Z73" s="194">
        <f>'2018'!T5</f>
        <v>0.27977087729876393</v>
      </c>
      <c r="AA73" s="194">
        <f>'2018'!U5</f>
        <v>0.28138395590936927</v>
      </c>
      <c r="AB73" s="194">
        <f>'2018'!V5</f>
        <v>0.29251262195107341</v>
      </c>
      <c r="AC73" s="59">
        <f>'2018'!W5</f>
        <v>0.29251262195107341</v>
      </c>
      <c r="AD73" s="42">
        <f>'2018'!X5</f>
        <v>18.794520547945204</v>
      </c>
      <c r="AE73" s="183">
        <f>'2018'!Y5</f>
        <v>2.2999999999999998</v>
      </c>
      <c r="AF73" s="183">
        <f>'2018'!Z5</f>
        <v>6.7</v>
      </c>
      <c r="AG73" s="183">
        <f>'2018'!AA5</f>
        <v>10.199999999999999</v>
      </c>
      <c r="AH73" s="183">
        <f>'2018'!AB5</f>
        <v>0.53</v>
      </c>
      <c r="AI73" s="183">
        <f>'2018'!AC5</f>
        <v>2.0499999999999998</v>
      </c>
      <c r="AJ73" s="288">
        <f>'2018'!AD5</f>
        <v>5.2557127312295969E-2</v>
      </c>
      <c r="AK73" s="288">
        <f>'2018'!AE5</f>
        <v>0.22774755168661587</v>
      </c>
      <c r="AL73" s="185">
        <f>'2018'!AF5</f>
        <v>7.8E-2</v>
      </c>
      <c r="AM73" s="212">
        <f>DS73/100</f>
        <v>0.42899999999999999</v>
      </c>
      <c r="AN73" s="185">
        <f>'2018'!AG5</f>
        <v>2.5499999999999998E-2</v>
      </c>
      <c r="AO73" s="185">
        <f>'2018'!AH5</f>
        <v>0.93699999999999994</v>
      </c>
      <c r="AP73" s="183">
        <f>'2018'!AI5</f>
        <v>101.5983414275576</v>
      </c>
      <c r="AQ73" s="186">
        <f>'2018'!AJ5</f>
        <v>96.459083834233553</v>
      </c>
      <c r="AR73" s="48">
        <f>'2018'!AK5</f>
        <v>8</v>
      </c>
      <c r="AS73" s="232">
        <f>'2018'!AL5</f>
        <v>8</v>
      </c>
      <c r="AT73" s="232">
        <f>'2018'!AM5</f>
        <v>4</v>
      </c>
      <c r="AU73" s="232">
        <f>'2018'!AN5</f>
        <v>5</v>
      </c>
      <c r="AV73" s="232">
        <f>'2018'!AO5</f>
        <v>8</v>
      </c>
      <c r="AW73" s="232">
        <f>'2018'!AP5</f>
        <v>6</v>
      </c>
      <c r="AX73" s="232">
        <f>'2018'!AQ5</f>
        <v>8</v>
      </c>
      <c r="AY73" s="233">
        <f>'2018'!AR5</f>
        <v>0.5</v>
      </c>
      <c r="AZ73" s="60">
        <f>'2018'!AS5</f>
        <v>0</v>
      </c>
      <c r="BA73" s="61">
        <f>'2018'!AT5</f>
        <v>23</v>
      </c>
      <c r="BB73" s="61">
        <f>'2018'!AU5</f>
        <v>0</v>
      </c>
      <c r="BC73" s="61">
        <f>'2018'!AV5</f>
        <v>0</v>
      </c>
      <c r="BD73" s="61">
        <f>'2018'!AW5</f>
        <v>0</v>
      </c>
      <c r="BE73" s="61">
        <f>'2018'!AX5</f>
        <v>0</v>
      </c>
      <c r="BF73" s="62">
        <f>'2018'!AY5</f>
        <v>0</v>
      </c>
      <c r="BG73" s="62">
        <f>'2018'!AZ5</f>
        <v>0</v>
      </c>
      <c r="BH73" s="62">
        <f>'2018'!BA5</f>
        <v>0</v>
      </c>
      <c r="BI73" s="62">
        <f>'2018'!BB5</f>
        <v>0</v>
      </c>
      <c r="BJ73" s="62">
        <f>'2018'!BC5</f>
        <v>0</v>
      </c>
      <c r="BK73" s="62">
        <f>'2018'!BD5</f>
        <v>0</v>
      </c>
      <c r="BL73" s="62">
        <f>'2018'!BE5</f>
        <v>0</v>
      </c>
      <c r="BM73" s="62">
        <f>'2018'!BF5</f>
        <v>0</v>
      </c>
      <c r="BN73" s="63">
        <f>'2018'!BG5</f>
        <v>0</v>
      </c>
      <c r="BO73" s="60">
        <f>'2018'!BH5</f>
        <v>0</v>
      </c>
      <c r="BP73" s="61">
        <f>'2018'!BI5</f>
        <v>3971</v>
      </c>
      <c r="BQ73" s="61">
        <f>'2018'!BJ5</f>
        <v>0</v>
      </c>
      <c r="BR73" s="61">
        <f>'2018'!BK5</f>
        <v>0</v>
      </c>
      <c r="BS73" s="61">
        <f>'2018'!BL5</f>
        <v>0</v>
      </c>
      <c r="BT73" s="61">
        <f>'2018'!BM5</f>
        <v>0</v>
      </c>
      <c r="BU73" s="62">
        <f>'2018'!BN5</f>
        <v>0</v>
      </c>
      <c r="BV73" s="62">
        <f>'2018'!BO5</f>
        <v>0</v>
      </c>
      <c r="BW73" s="62">
        <f>'2018'!BP5</f>
        <v>0</v>
      </c>
      <c r="BX73" s="62">
        <f>'2018'!BQ5</f>
        <v>0</v>
      </c>
      <c r="BY73" s="62">
        <f>'2018'!BR5</f>
        <v>0</v>
      </c>
      <c r="BZ73" s="62">
        <f>'2018'!BS5</f>
        <v>0</v>
      </c>
      <c r="CA73" s="62">
        <f>'2018'!BT5</f>
        <v>0</v>
      </c>
      <c r="CB73" s="62">
        <f>'2018'!BU5</f>
        <v>0</v>
      </c>
      <c r="CC73" s="63">
        <f>'2018'!BV5</f>
        <v>0</v>
      </c>
      <c r="CD73" s="60">
        <f>'2018'!BW5</f>
        <v>1009</v>
      </c>
      <c r="CE73" s="61">
        <f>'2018'!BX5</f>
        <v>3323</v>
      </c>
      <c r="CF73" s="61">
        <f>'2018'!BY5</f>
        <v>131</v>
      </c>
      <c r="CG73" s="61">
        <f>'2018'!BZ5</f>
        <v>80</v>
      </c>
      <c r="CH73" s="61">
        <f>'2018'!CA5</f>
        <v>7</v>
      </c>
      <c r="CI73" s="61">
        <f>'2018'!CB5</f>
        <v>25</v>
      </c>
      <c r="CJ73" s="62">
        <f>'2018'!CC5</f>
        <v>0</v>
      </c>
      <c r="CK73" s="62">
        <f>'2018'!CD5</f>
        <v>0</v>
      </c>
      <c r="CL73" s="62">
        <f>'2018'!CE5</f>
        <v>2.1800000000000002</v>
      </c>
      <c r="CM73" s="62">
        <f>'2018'!CF5</f>
        <v>8</v>
      </c>
      <c r="CN73" s="62">
        <f>'2018'!CG5</f>
        <v>8.9</v>
      </c>
      <c r="CO73" s="62">
        <f>'2018'!CH5</f>
        <v>0</v>
      </c>
      <c r="CP73" s="62">
        <f>'2018'!CI5</f>
        <v>9.1</v>
      </c>
      <c r="CQ73" s="62">
        <f>'2018'!CJ5</f>
        <v>0.6</v>
      </c>
      <c r="CR73" s="63">
        <f>'2018'!CK5</f>
        <v>97.5</v>
      </c>
      <c r="CS73" s="60">
        <f>'2018'!CL5</f>
        <v>928</v>
      </c>
      <c r="CT73" s="61">
        <f>'2018'!CM5</f>
        <v>3317</v>
      </c>
      <c r="CU73" s="61">
        <f>'2018'!CN5</f>
        <v>126</v>
      </c>
      <c r="CV73" s="61">
        <f>'2018'!CO5</f>
        <v>82</v>
      </c>
      <c r="CW73" s="61">
        <f>'2018'!CP5</f>
        <v>9</v>
      </c>
      <c r="CX73" s="61">
        <f>'2018'!CQ5</f>
        <v>25</v>
      </c>
      <c r="CY73" s="62">
        <f>'2018'!CR5</f>
        <v>0.3</v>
      </c>
      <c r="CZ73" s="62">
        <f>'2018'!CS5</f>
        <v>1.98</v>
      </c>
      <c r="DA73" s="62">
        <f>'2018'!CT5</f>
        <v>2.06</v>
      </c>
      <c r="DB73" s="62">
        <f>'2018'!CU5</f>
        <v>6.7</v>
      </c>
      <c r="DC73" s="62">
        <f>'2018'!CV5</f>
        <v>9</v>
      </c>
      <c r="DD73" s="62">
        <f>'2018'!CW5</f>
        <v>0</v>
      </c>
      <c r="DE73" s="62">
        <f>'2018'!CX5</f>
        <v>6.8</v>
      </c>
      <c r="DF73" s="62">
        <f>'2018'!CY5</f>
        <v>2.2999999999999998</v>
      </c>
      <c r="DG73" s="63">
        <f>'2018'!CZ5</f>
        <v>93.6</v>
      </c>
      <c r="DH73" s="60">
        <f>'2018'!DA5</f>
        <v>919</v>
      </c>
      <c r="DI73" s="61">
        <f>'2018'!DB5</f>
        <v>3266</v>
      </c>
      <c r="DJ73" s="61">
        <f>'2018'!DC5</f>
        <v>112</v>
      </c>
      <c r="DK73" s="61">
        <f>'2018'!DD5</f>
        <v>71</v>
      </c>
      <c r="DL73" s="61">
        <f>'2018'!DE5</f>
        <v>10</v>
      </c>
      <c r="DM73" s="61">
        <f>'2018'!DF5</f>
        <v>22</v>
      </c>
      <c r="DN73" s="62">
        <f>'2018'!DG5</f>
        <v>0.53</v>
      </c>
      <c r="DO73" s="62">
        <f>'2018'!DH5</f>
        <v>2.0499999999999998</v>
      </c>
      <c r="DP73" s="62">
        <f>'2018'!DI5</f>
        <v>2.2999999999999998</v>
      </c>
      <c r="DQ73" s="62">
        <f>'2018'!DJ5</f>
        <v>5.4</v>
      </c>
      <c r="DR73" s="62">
        <f>'2018'!DK5</f>
        <v>10.199999999999999</v>
      </c>
      <c r="DS73" s="62">
        <f>'2018'!DP5</f>
        <v>42.9</v>
      </c>
      <c r="DT73" s="62">
        <f>'2018'!DQ5</f>
        <v>7.8</v>
      </c>
      <c r="DU73" s="62">
        <f>'2018'!DR5</f>
        <v>2.8</v>
      </c>
      <c r="DV73" s="63">
        <f>'2018'!DS5</f>
        <v>93.8</v>
      </c>
    </row>
    <row r="74" spans="1:126" ht="15.75" customHeight="1" x14ac:dyDescent="0.2">
      <c r="A74" s="199">
        <f t="shared" si="6"/>
        <v>70</v>
      </c>
      <c r="B74" s="261">
        <f>'2015'!A8</f>
        <v>6</v>
      </c>
      <c r="C74" s="261">
        <v>2015</v>
      </c>
      <c r="D74" s="234" t="str">
        <f>'2015'!B8</f>
        <v>Devin Smith</v>
      </c>
      <c r="E74" s="310" t="str" cm="1">
        <f t="array" ref="E74">_xlfn.IFS(F74&gt;12.5,"Cornerstone",AND(F74&gt;11.995,F74&lt;12.5),"Elite",AND(F74&gt;11,F74&lt;12.995),"Elite Upside",AND(F74&gt;=9.69,F74&lt;10.999),"Upside",AND(F74&gt;8.4,F74&lt;9.999),"Upside Lite",AND(F74&gt;7.25,F74&lt;8.999),"Outlier",AND(F74&gt;=6,F74&lt;7.25),"Outlier Lite",F74&lt;6.999,"Purgatory")</f>
        <v>Upside</v>
      </c>
      <c r="F74" s="313">
        <f>'2015'!C8</f>
        <v>9.8671428571428574</v>
      </c>
      <c r="G74" s="313">
        <f t="shared" si="7"/>
        <v>79.3</v>
      </c>
      <c r="H74" s="313" t="str" cm="1">
        <f t="array" ref="H74">_xlfn.IFS(E74="Cornerstone","A++",E74="Elite","A+",E74="Elite Upside","A",E74="Upside","B",E74="Upside Lite","C",E74="Outlier","D+",E74="Outlier Lite","D-",E74="Purgatory","F")</f>
        <v>B</v>
      </c>
      <c r="I74" s="314">
        <f t="shared" si="8"/>
        <v>0.72946563231044703</v>
      </c>
      <c r="J74" s="34" t="str">
        <f>'2015'!D8</f>
        <v>Ohio State</v>
      </c>
      <c r="K74" s="200">
        <f>'2015'!E8</f>
        <v>2</v>
      </c>
      <c r="L74" s="318">
        <f>'2015'!F8</f>
        <v>33666</v>
      </c>
      <c r="M74" s="231">
        <f>'2015'!G8</f>
        <v>33.591780821917808</v>
      </c>
      <c r="N74" s="231" t="str">
        <f>'2015'!H8</f>
        <v>SR</v>
      </c>
      <c r="O74" s="231">
        <f>'2015'!I8</f>
        <v>23.164383561643834</v>
      </c>
      <c r="P74" s="231" t="str">
        <f>'2015'!J8</f>
        <v>Wide</v>
      </c>
      <c r="Q74" s="231" t="str">
        <f>'2015'!K8</f>
        <v>DEEP</v>
      </c>
      <c r="R74" s="231" t="str">
        <f>'2015'!L8</f>
        <v>N/A</v>
      </c>
      <c r="S74" s="320">
        <f>'2015'!M8</f>
        <v>73</v>
      </c>
      <c r="T74" s="320">
        <f>'2015'!N8</f>
        <v>197</v>
      </c>
      <c r="U74" s="231">
        <f>'2015'!O8</f>
        <v>4.42</v>
      </c>
      <c r="V74" s="279">
        <f>'2015'!P8</f>
        <v>2</v>
      </c>
      <c r="W74" s="193">
        <f>'2015'!Q8</f>
        <v>0</v>
      </c>
      <c r="X74" s="194">
        <f>'2015'!R8</f>
        <v>0.17807389460932768</v>
      </c>
      <c r="Y74" s="194">
        <f>'2015'!S8</f>
        <v>0.28374655647382918</v>
      </c>
      <c r="Z74" s="194">
        <f>'2015'!T8</f>
        <v>0.23188813154381277</v>
      </c>
      <c r="AA74" s="194">
        <f>'2015'!U8</f>
        <v>0.25118035882908402</v>
      </c>
      <c r="AB74" s="194">
        <f>'2015'!V8</f>
        <v>0.26746345765145663</v>
      </c>
      <c r="AC74" s="59">
        <f>'2015'!W8</f>
        <v>0.26746345765145663</v>
      </c>
      <c r="AD74" s="42">
        <f>'2015'!X8</f>
        <v>20.509589041095889</v>
      </c>
      <c r="AE74" s="183">
        <f>'2015'!Y8</f>
        <v>3.62</v>
      </c>
      <c r="AF74" s="183">
        <f>'2015'!Z8</f>
        <v>7</v>
      </c>
      <c r="AG74" s="183">
        <f>'2015'!AA8</f>
        <v>23.8</v>
      </c>
      <c r="AH74" s="183">
        <f>'2015'!AB8</f>
        <v>0</v>
      </c>
      <c r="AI74" s="183">
        <f>'2015'!AC8</f>
        <v>0</v>
      </c>
      <c r="AJ74" s="288" t="str">
        <f>'2015'!AD8</f>
        <v>N/A</v>
      </c>
      <c r="AK74" s="288" t="str">
        <f>'2015'!AE8</f>
        <v>N/A</v>
      </c>
      <c r="AL74" s="185">
        <f>'2015'!AF8</f>
        <v>0</v>
      </c>
      <c r="AM74" s="212">
        <f>DS74</f>
        <v>0</v>
      </c>
      <c r="AN74" s="185">
        <f>'2015'!AG8</f>
        <v>0.76900000000000002</v>
      </c>
      <c r="AO74" s="185">
        <f>'2015'!AH8</f>
        <v>0.223</v>
      </c>
      <c r="AP74" s="183">
        <f>'2015'!AI8</f>
        <v>103.23028929732912</v>
      </c>
      <c r="AQ74" s="186">
        <f>'2015'!AJ8</f>
        <v>102.17871248078056</v>
      </c>
      <c r="AR74" s="48">
        <f>'2015'!AK8</f>
        <v>7</v>
      </c>
      <c r="AS74" s="232">
        <f>'2015'!AL8</f>
        <v>5</v>
      </c>
      <c r="AT74" s="232">
        <f>'2015'!AM8</f>
        <v>7</v>
      </c>
      <c r="AU74" s="232">
        <f>'2015'!AN8</f>
        <v>5</v>
      </c>
      <c r="AV74" s="232">
        <f>'2015'!AO8</f>
        <v>9</v>
      </c>
      <c r="AW74" s="232">
        <f>'2015'!AP8</f>
        <v>7</v>
      </c>
      <c r="AX74" s="232">
        <f>'2015'!AQ8</f>
        <v>8</v>
      </c>
      <c r="AY74" s="233">
        <f>'2015'!AR8</f>
        <v>0.5</v>
      </c>
      <c r="AZ74" s="60">
        <f>'2015'!AS8</f>
        <v>0</v>
      </c>
      <c r="BA74" s="61">
        <f>'2015'!AT8</f>
        <v>1</v>
      </c>
      <c r="BB74" s="61">
        <f>'2015'!AU8</f>
        <v>0</v>
      </c>
      <c r="BC74" s="61">
        <f>'2015'!AV8</f>
        <v>0</v>
      </c>
      <c r="BD74" s="61">
        <f>'2015'!AW8</f>
        <v>0</v>
      </c>
      <c r="BE74" s="61">
        <f>'2015'!AX8</f>
        <v>0</v>
      </c>
      <c r="BF74" s="62">
        <f>'2015'!AY8</f>
        <v>0</v>
      </c>
      <c r="BG74" s="62">
        <f>'2015'!AZ8</f>
        <v>0</v>
      </c>
      <c r="BH74" s="62">
        <f>'2015'!BA8</f>
        <v>0</v>
      </c>
      <c r="BI74" s="62">
        <f>'2015'!BB8</f>
        <v>0</v>
      </c>
      <c r="BJ74" s="62">
        <f>'2015'!BC8</f>
        <v>0</v>
      </c>
      <c r="BK74" s="62">
        <f>'2015'!BD8</f>
        <v>0</v>
      </c>
      <c r="BL74" s="62">
        <f>'2015'!BE8</f>
        <v>0</v>
      </c>
      <c r="BM74" s="62">
        <f>'2015'!BF8</f>
        <v>0</v>
      </c>
      <c r="BN74" s="63">
        <f>'2015'!BG8</f>
        <v>0</v>
      </c>
      <c r="BO74" s="60">
        <f>'2015'!BH8</f>
        <v>294</v>
      </c>
      <c r="BP74" s="61">
        <f>'2015'!BI8</f>
        <v>1651</v>
      </c>
      <c r="BQ74" s="61">
        <f>'2015'!BJ8</f>
        <v>0</v>
      </c>
      <c r="BR74" s="61">
        <f>'2015'!BK8</f>
        <v>0</v>
      </c>
      <c r="BS74" s="61">
        <f>'2015'!BL8</f>
        <v>0</v>
      </c>
      <c r="BT74" s="61">
        <f>'2015'!BM8</f>
        <v>0</v>
      </c>
      <c r="BU74" s="62">
        <f>'2015'!BN8</f>
        <v>0</v>
      </c>
      <c r="BV74" s="62">
        <f>'2015'!BO8</f>
        <v>0</v>
      </c>
      <c r="BW74" s="62">
        <f>'2015'!BP8</f>
        <v>0</v>
      </c>
      <c r="BX74" s="62">
        <f>'2015'!BQ8</f>
        <v>0</v>
      </c>
      <c r="BY74" s="62">
        <f>'2015'!BR8</f>
        <v>0</v>
      </c>
      <c r="BZ74" s="62">
        <f>'2015'!BS8</f>
        <v>0</v>
      </c>
      <c r="CA74" s="62">
        <f>'2015'!BT8</f>
        <v>0</v>
      </c>
      <c r="CB74" s="62">
        <f>'2015'!BU8</f>
        <v>0</v>
      </c>
      <c r="CC74" s="63">
        <f>'2015'!BV8</f>
        <v>0</v>
      </c>
      <c r="CD74" s="60">
        <f>'2015'!BW8</f>
        <v>618</v>
      </c>
      <c r="CE74" s="61">
        <f>'2015'!BX8</f>
        <v>2178</v>
      </c>
      <c r="CF74" s="61">
        <f>'2015'!BY8</f>
        <v>0</v>
      </c>
      <c r="CG74" s="61">
        <f>'2015'!BZ8</f>
        <v>0</v>
      </c>
      <c r="CH74" s="61">
        <f>'2015'!CA8</f>
        <v>0</v>
      </c>
      <c r="CI74" s="61">
        <f>'2015'!CB8</f>
        <v>0</v>
      </c>
      <c r="CJ74" s="62">
        <f>'2015'!CC8</f>
        <v>0</v>
      </c>
      <c r="CK74" s="62">
        <f>'2015'!CD8</f>
        <v>0</v>
      </c>
      <c r="CL74" s="62">
        <f>'2015'!CE8</f>
        <v>0</v>
      </c>
      <c r="CM74" s="62">
        <f>'2015'!CF8</f>
        <v>0</v>
      </c>
      <c r="CN74" s="62">
        <f>'2015'!CG8</f>
        <v>0</v>
      </c>
      <c r="CO74" s="62">
        <f>'2015'!CH8</f>
        <v>0</v>
      </c>
      <c r="CP74" s="62">
        <f>'2015'!CI8</f>
        <v>0</v>
      </c>
      <c r="CQ74" s="62">
        <f>'2015'!CJ8</f>
        <v>0</v>
      </c>
      <c r="CR74" s="63">
        <f>'2015'!CK8</f>
        <v>0</v>
      </c>
      <c r="CS74" s="60">
        <f>'2015'!CL8</f>
        <v>660</v>
      </c>
      <c r="CT74" s="61">
        <f>'2015'!CM8</f>
        <v>2846.2000000000003</v>
      </c>
      <c r="CU74" s="61">
        <f>'2015'!CN8</f>
        <v>0</v>
      </c>
      <c r="CV74" s="61">
        <f>'2015'!CO8</f>
        <v>0</v>
      </c>
      <c r="CW74" s="61">
        <f>'2015'!CP8</f>
        <v>0</v>
      </c>
      <c r="CX74" s="61">
        <f>'2015'!CQ8</f>
        <v>0</v>
      </c>
      <c r="CY74" s="62">
        <f>'2015'!CR8</f>
        <v>0</v>
      </c>
      <c r="CZ74" s="62">
        <f>'2015'!CS8</f>
        <v>0</v>
      </c>
      <c r="DA74" s="62">
        <f>'2015'!CT8</f>
        <v>0</v>
      </c>
      <c r="DB74" s="62">
        <f>'2015'!CU8</f>
        <v>0</v>
      </c>
      <c r="DC74" s="62">
        <f>'2015'!CV8</f>
        <v>0</v>
      </c>
      <c r="DD74" s="62">
        <f>'2015'!CW8</f>
        <v>0</v>
      </c>
      <c r="DE74" s="62">
        <f>'2015'!CX8</f>
        <v>0</v>
      </c>
      <c r="DF74" s="62">
        <f>'2015'!CY8</f>
        <v>0</v>
      </c>
      <c r="DG74" s="63">
        <f>'2015'!CZ8</f>
        <v>0</v>
      </c>
      <c r="DH74" s="60">
        <f>'2015'!DA8</f>
        <v>931</v>
      </c>
      <c r="DI74" s="61">
        <f>'2015'!DB8</f>
        <v>3706.5</v>
      </c>
      <c r="DJ74" s="61">
        <f>'2015'!DC8</f>
        <v>0</v>
      </c>
      <c r="DK74" s="61">
        <f>'2015'!DD8</f>
        <v>33</v>
      </c>
      <c r="DL74" s="61">
        <f>'2015'!DE8</f>
        <v>12</v>
      </c>
      <c r="DM74" s="61">
        <f>'2015'!DF8</f>
        <v>0</v>
      </c>
      <c r="DN74" s="62">
        <f>'2015'!DG8</f>
        <v>0</v>
      </c>
      <c r="DO74" s="62">
        <f>'2015'!DH8</f>
        <v>0</v>
      </c>
      <c r="DP74" s="62">
        <f>'2015'!DI8</f>
        <v>3.62</v>
      </c>
      <c r="DQ74" s="62">
        <f>'2015'!DJ8</f>
        <v>7</v>
      </c>
      <c r="DR74" s="62">
        <f>'2015'!DK8</f>
        <v>23.8</v>
      </c>
      <c r="DS74" s="62">
        <f>'2015'!DL8</f>
        <v>0</v>
      </c>
      <c r="DT74" s="62">
        <f>'2015'!DM8</f>
        <v>5.7</v>
      </c>
      <c r="DU74" s="62">
        <f>'2015'!DN8</f>
        <v>76.900000000000006</v>
      </c>
      <c r="DV74" s="63">
        <f>'2015'!DO8</f>
        <v>22.3</v>
      </c>
    </row>
    <row r="75" spans="1:126" ht="15.75" customHeight="1" x14ac:dyDescent="0.2">
      <c r="A75" s="199">
        <f t="shared" si="6"/>
        <v>71</v>
      </c>
      <c r="B75" s="261">
        <f>'2015'!A9</f>
        <v>7</v>
      </c>
      <c r="C75" s="261">
        <v>2015</v>
      </c>
      <c r="D75" s="234" t="str">
        <f>'2015'!B9</f>
        <v>Jaelen Strong</v>
      </c>
      <c r="E75" s="310" t="str" cm="1">
        <f t="array" ref="E75">_xlfn.IFS(F75&gt;12.5,"Cornerstone",AND(F75&gt;11.995,F75&lt;12.5),"Elite",AND(F75&gt;11,F75&lt;12.995),"Elite Upside",AND(F75&gt;=9.69,F75&lt;10.999),"Upside",AND(F75&gt;8.4,F75&lt;9.999),"Upside Lite",AND(F75&gt;7.25,F75&lt;8.999),"Outlier",AND(F75&gt;=6,F75&lt;7.25),"Outlier Lite",F75&lt;6.999,"Purgatory")</f>
        <v>Upside</v>
      </c>
      <c r="F75" s="313">
        <f>'2015'!C9</f>
        <v>9.84</v>
      </c>
      <c r="G75" s="313">
        <f t="shared" si="7"/>
        <v>79</v>
      </c>
      <c r="H75" s="313" t="str" cm="1">
        <f t="array" ref="H75">_xlfn.IFS(E75="Cornerstone","A++",E75="Elite","A+",E75="Elite Upside","A",E75="Upside","B",E75="Upside Lite","C",E75="Outlier","D+",E75="Outlier Lite","D-",E75="Purgatory","F")</f>
        <v>B</v>
      </c>
      <c r="I75" s="314">
        <f t="shared" si="8"/>
        <v>0.71476215920559261</v>
      </c>
      <c r="J75" s="34" t="str">
        <f>'2015'!D9</f>
        <v>Arizona State</v>
      </c>
      <c r="K75" s="200">
        <f>'2015'!E9</f>
        <v>5</v>
      </c>
      <c r="L75" s="318">
        <f>'2015'!F9</f>
        <v>34359</v>
      </c>
      <c r="M75" s="231">
        <f>'2015'!G9</f>
        <v>31.693150684931506</v>
      </c>
      <c r="N75" s="231" t="str">
        <f>'2015'!H9</f>
        <v>RS JR</v>
      </c>
      <c r="O75" s="231">
        <f>'2015'!I9</f>
        <v>21.265753424657536</v>
      </c>
      <c r="P75" s="231" t="str">
        <f>'2015'!J9</f>
        <v>Hybrid</v>
      </c>
      <c r="Q75" s="231" t="str">
        <f>'2015'!K9</f>
        <v>BALL HOG</v>
      </c>
      <c r="R75" s="231" t="str">
        <f>'2015'!L9</f>
        <v>N/A</v>
      </c>
      <c r="S75" s="320">
        <f>'2015'!M9</f>
        <v>74</v>
      </c>
      <c r="T75" s="320">
        <f>'2015'!N9</f>
        <v>217</v>
      </c>
      <c r="U75" s="231">
        <f>'2015'!O9</f>
        <v>4.4400000000000004</v>
      </c>
      <c r="V75" s="279">
        <f>'2015'!P9</f>
        <v>3</v>
      </c>
      <c r="W75" s="193">
        <f>'2015'!Q9</f>
        <v>0</v>
      </c>
      <c r="X75" s="194">
        <f>'2015'!R9</f>
        <v>0</v>
      </c>
      <c r="Y75" s="194">
        <f>'2015'!S9</f>
        <v>0</v>
      </c>
      <c r="Z75" s="194">
        <f>'2015'!T9</f>
        <v>0.30140224574222324</v>
      </c>
      <c r="AA75" s="194">
        <f>'2015'!U9</f>
        <v>0.3276613697089017</v>
      </c>
      <c r="AB75" s="194">
        <f>'2015'!V9</f>
        <v>0.3276613697089017</v>
      </c>
      <c r="AC75" s="59">
        <f>'2015'!W9</f>
        <v>0.31127830122345662</v>
      </c>
      <c r="AD75" s="42">
        <f>'2015'!X9</f>
        <v>19.610958904109587</v>
      </c>
      <c r="AE75" s="183">
        <f>'2015'!Y9</f>
        <v>2.71</v>
      </c>
      <c r="AF75" s="183">
        <f>'2015'!Z9</f>
        <v>5.2</v>
      </c>
      <c r="AG75" s="183">
        <f>'2015'!AA9</f>
        <v>13.9</v>
      </c>
      <c r="AH75" s="183">
        <f>'2015'!AB9</f>
        <v>0</v>
      </c>
      <c r="AI75" s="183">
        <f>'2015'!AC9</f>
        <v>0</v>
      </c>
      <c r="AJ75" s="288" t="str">
        <f>'2015'!AD9</f>
        <v>N/A</v>
      </c>
      <c r="AK75" s="288" t="str">
        <f>'2015'!AE9</f>
        <v>N/A</v>
      </c>
      <c r="AL75" s="185">
        <f>'2015'!AF9</f>
        <v>0.08</v>
      </c>
      <c r="AM75" s="212">
        <f>DS75</f>
        <v>0</v>
      </c>
      <c r="AN75" s="185">
        <f>'2015'!AG9</f>
        <v>0.747</v>
      </c>
      <c r="AO75" s="185">
        <f>'2015'!AH9</f>
        <v>0.253</v>
      </c>
      <c r="AP75" s="183">
        <f>'2015'!AI9</f>
        <v>111.67548546051955</v>
      </c>
      <c r="AQ75" s="186">
        <f>'2015'!AJ9</f>
        <v>112.81696704183908</v>
      </c>
      <c r="AR75" s="48">
        <f>'2015'!AK9</f>
        <v>8</v>
      </c>
      <c r="AS75" s="232">
        <f>'2015'!AL9</f>
        <v>7</v>
      </c>
      <c r="AT75" s="232">
        <f>'2015'!AM9</f>
        <v>5</v>
      </c>
      <c r="AU75" s="232">
        <f>'2015'!AN9</f>
        <v>3</v>
      </c>
      <c r="AV75" s="232">
        <f>'2015'!AO9</f>
        <v>9</v>
      </c>
      <c r="AW75" s="232">
        <f>'2015'!AP9</f>
        <v>8</v>
      </c>
      <c r="AX75" s="232">
        <f>'2015'!AQ9</f>
        <v>7</v>
      </c>
      <c r="AY75" s="233">
        <f>'2015'!AR9</f>
        <v>0</v>
      </c>
      <c r="AZ75" s="60">
        <f>'2015'!AS9</f>
        <v>0</v>
      </c>
      <c r="BA75" s="61">
        <f>'2015'!AT9</f>
        <v>1</v>
      </c>
      <c r="BB75" s="61">
        <f>'2015'!AU9</f>
        <v>0</v>
      </c>
      <c r="BC75" s="61">
        <f>'2015'!AV9</f>
        <v>0</v>
      </c>
      <c r="BD75" s="61">
        <f>'2015'!AW9</f>
        <v>0</v>
      </c>
      <c r="BE75" s="61">
        <f>'2015'!AX9</f>
        <v>0</v>
      </c>
      <c r="BF75" s="62">
        <f>'2015'!AY9</f>
        <v>0</v>
      </c>
      <c r="BG75" s="62">
        <f>'2015'!AZ9</f>
        <v>0</v>
      </c>
      <c r="BH75" s="62">
        <f>'2015'!BA9</f>
        <v>0</v>
      </c>
      <c r="BI75" s="62">
        <f>'2015'!BB9</f>
        <v>0</v>
      </c>
      <c r="BJ75" s="62">
        <f>'2015'!BC9</f>
        <v>0</v>
      </c>
      <c r="BK75" s="62">
        <f>'2015'!BD9</f>
        <v>0</v>
      </c>
      <c r="BL75" s="62">
        <f>'2015'!BE9</f>
        <v>0</v>
      </c>
      <c r="BM75" s="62">
        <f>'2015'!BF9</f>
        <v>0</v>
      </c>
      <c r="BN75" s="63">
        <f>'2015'!BG9</f>
        <v>0</v>
      </c>
      <c r="BO75" s="60">
        <f>'2015'!BH9</f>
        <v>0</v>
      </c>
      <c r="BP75" s="61">
        <f>'2015'!BI9</f>
        <v>1</v>
      </c>
      <c r="BQ75" s="61">
        <f>'2015'!BJ9</f>
        <v>0</v>
      </c>
      <c r="BR75" s="61">
        <f>'2015'!BK9</f>
        <v>0</v>
      </c>
      <c r="BS75" s="61">
        <f>'2015'!BL9</f>
        <v>0</v>
      </c>
      <c r="BT75" s="61">
        <f>'2015'!BM9</f>
        <v>0</v>
      </c>
      <c r="BU75" s="62">
        <f>'2015'!BN9</f>
        <v>0</v>
      </c>
      <c r="BV75" s="62">
        <f>'2015'!BO9</f>
        <v>0</v>
      </c>
      <c r="BW75" s="62">
        <f>'2015'!BP9</f>
        <v>0</v>
      </c>
      <c r="BX75" s="62">
        <f>'2015'!BQ9</f>
        <v>0</v>
      </c>
      <c r="BY75" s="62">
        <f>'2015'!BR9</f>
        <v>0</v>
      </c>
      <c r="BZ75" s="62">
        <f>'2015'!BS9</f>
        <v>0</v>
      </c>
      <c r="CA75" s="62">
        <f>'2015'!BT9</f>
        <v>0</v>
      </c>
      <c r="CB75" s="62">
        <f>'2015'!BU9</f>
        <v>0</v>
      </c>
      <c r="CC75" s="63">
        <f>'2015'!BV9</f>
        <v>0</v>
      </c>
      <c r="CD75" s="60">
        <f>'2015'!BW9</f>
        <v>0</v>
      </c>
      <c r="CE75" s="61">
        <f>'2015'!BX9</f>
        <v>1</v>
      </c>
      <c r="CF75" s="61">
        <f>'2015'!BY9</f>
        <v>0</v>
      </c>
      <c r="CG75" s="61">
        <f>'2015'!BZ9</f>
        <v>0</v>
      </c>
      <c r="CH75" s="61">
        <f>'2015'!CA9</f>
        <v>0</v>
      </c>
      <c r="CI75" s="61">
        <f>'2015'!CB9</f>
        <v>0</v>
      </c>
      <c r="CJ75" s="62">
        <f>'2015'!CC9</f>
        <v>0</v>
      </c>
      <c r="CK75" s="62">
        <f>'2015'!CD9</f>
        <v>0</v>
      </c>
      <c r="CL75" s="62">
        <f>'2015'!CE9</f>
        <v>0</v>
      </c>
      <c r="CM75" s="62">
        <f>'2015'!CF9</f>
        <v>0</v>
      </c>
      <c r="CN75" s="62">
        <f>'2015'!CG9</f>
        <v>0</v>
      </c>
      <c r="CO75" s="62">
        <f>'2015'!CH9</f>
        <v>0</v>
      </c>
      <c r="CP75" s="62">
        <f>'2015'!CI9</f>
        <v>0</v>
      </c>
      <c r="CQ75" s="62">
        <f>'2015'!CJ9</f>
        <v>0</v>
      </c>
      <c r="CR75" s="63">
        <f>'2015'!CK9</f>
        <v>0</v>
      </c>
      <c r="CS75" s="60">
        <f>'2015'!CL9</f>
        <v>1122</v>
      </c>
      <c r="CT75" s="61">
        <f>'2015'!CM9</f>
        <v>3722.5999999999995</v>
      </c>
      <c r="CU75" s="61">
        <f>'2015'!CN9</f>
        <v>0</v>
      </c>
      <c r="CV75" s="61">
        <f>'2015'!CO9</f>
        <v>0</v>
      </c>
      <c r="CW75" s="61">
        <f>'2015'!CP9</f>
        <v>0</v>
      </c>
      <c r="CX75" s="61">
        <f>'2015'!CQ9</f>
        <v>0</v>
      </c>
      <c r="CY75" s="62">
        <f>'2015'!CR9</f>
        <v>0</v>
      </c>
      <c r="CZ75" s="62">
        <f>'2015'!CS9</f>
        <v>0</v>
      </c>
      <c r="DA75" s="62">
        <f>'2015'!CT9</f>
        <v>0</v>
      </c>
      <c r="DB75" s="62">
        <f>'2015'!CU9</f>
        <v>0</v>
      </c>
      <c r="DC75" s="62">
        <f>'2015'!CV9</f>
        <v>0</v>
      </c>
      <c r="DD75" s="62">
        <f>'2015'!CW9</f>
        <v>0</v>
      </c>
      <c r="DE75" s="62">
        <f>'2015'!CX9</f>
        <v>0</v>
      </c>
      <c r="DF75" s="62">
        <f>'2015'!CY9</f>
        <v>0</v>
      </c>
      <c r="DG75" s="63">
        <f>'2015'!CZ9</f>
        <v>0</v>
      </c>
      <c r="DH75" s="60">
        <f>'2015'!DA9</f>
        <v>1165</v>
      </c>
      <c r="DI75" s="61">
        <f>'2015'!DB9</f>
        <v>3555.5</v>
      </c>
      <c r="DJ75" s="61">
        <f>'2015'!DC9</f>
        <v>0</v>
      </c>
      <c r="DK75" s="61">
        <f>'2015'!DD9</f>
        <v>81</v>
      </c>
      <c r="DL75" s="61">
        <f>'2015'!DE9</f>
        <v>10</v>
      </c>
      <c r="DM75" s="61">
        <f>'2015'!DF9</f>
        <v>0</v>
      </c>
      <c r="DN75" s="62">
        <f>'2015'!DG9</f>
        <v>0</v>
      </c>
      <c r="DO75" s="62">
        <f>'2015'!DH9</f>
        <v>0</v>
      </c>
      <c r="DP75" s="62">
        <f>'2015'!DI9</f>
        <v>2.71</v>
      </c>
      <c r="DQ75" s="62">
        <f>'2015'!DJ9</f>
        <v>5.2</v>
      </c>
      <c r="DR75" s="62">
        <f>'2015'!DK9</f>
        <v>13.9</v>
      </c>
      <c r="DS75" s="62">
        <f>'2015'!DL9</f>
        <v>0</v>
      </c>
      <c r="DT75" s="62">
        <f>'2015'!DM9</f>
        <v>8</v>
      </c>
      <c r="DU75" s="62">
        <f>'2015'!DN9</f>
        <v>74.7</v>
      </c>
      <c r="DV75" s="63">
        <f>'2015'!DO9</f>
        <v>25.3</v>
      </c>
    </row>
    <row r="76" spans="1:126" ht="15.75" customHeight="1" x14ac:dyDescent="0.2">
      <c r="A76" s="199">
        <f t="shared" si="6"/>
        <v>72</v>
      </c>
      <c r="B76" s="261">
        <f>'2019'!A8</f>
        <v>6</v>
      </c>
      <c r="C76" s="261">
        <v>2019</v>
      </c>
      <c r="D76" s="234" t="str">
        <f>'2019'!B8</f>
        <v>Deebo Samuel</v>
      </c>
      <c r="E76" s="310" t="str" cm="1">
        <f t="array" ref="E76">_xlfn.IFS(F76&gt;12.5,"Cornerstone",AND(F76&gt;11.995,F76&lt;12.5),"Elite",AND(F76&gt;11,F76&lt;12.995),"Elite Upside",AND(F76&gt;=9.69,F76&lt;10.999),"Upside",AND(F76&gt;8.4,F76&lt;9.999),"Upside Lite",AND(F76&gt;7.25,F76&lt;8.999),"Outlier",AND(F76&gt;=6,F76&lt;7.25),"Outlier Lite",F76&lt;6.999,"Purgatory")</f>
        <v>Upside</v>
      </c>
      <c r="F76" s="313">
        <f>'2019'!C8</f>
        <v>9.831428571428571</v>
      </c>
      <c r="G76" s="313">
        <f t="shared" si="7"/>
        <v>78.7</v>
      </c>
      <c r="H76" s="313" t="str" cm="1">
        <f t="array" ref="H76">_xlfn.IFS(E76="Cornerstone","A++",E76="Elite","A+",E76="Elite Upside","A",E76="Upside","B",E76="Upside Lite","C",E76="Outlier","D+",E76="Outlier Lite","D-",E76="Purgatory","F")</f>
        <v>B</v>
      </c>
      <c r="I76" s="314">
        <f t="shared" si="8"/>
        <v>0.71011895717248052</v>
      </c>
      <c r="J76" s="34" t="str">
        <f>'2019'!D8</f>
        <v>South Carolina</v>
      </c>
      <c r="K76" s="200">
        <f>'2019'!E8</f>
        <v>1</v>
      </c>
      <c r="L76" s="318">
        <f>'2019'!F8</f>
        <v>35079</v>
      </c>
      <c r="M76" s="231">
        <f>'2019'!G8</f>
        <v>29.720547945205478</v>
      </c>
      <c r="N76" s="231" t="str">
        <f>'2019'!H8</f>
        <v>SR</v>
      </c>
      <c r="O76" s="231">
        <f>'2019'!I8</f>
        <v>23.290410958904111</v>
      </c>
      <c r="P76" s="231" t="str">
        <f>'2019'!J8</f>
        <v>Wide</v>
      </c>
      <c r="Q76" s="231" t="str">
        <f>'2019'!K8</f>
        <v>PROTO Z</v>
      </c>
      <c r="R76" s="231" t="str">
        <f>'2019'!L8</f>
        <v>Elite Earner</v>
      </c>
      <c r="S76" s="320">
        <f>'2019'!M8</f>
        <v>72</v>
      </c>
      <c r="T76" s="320">
        <f>'2019'!N8</f>
        <v>216</v>
      </c>
      <c r="U76" s="200">
        <f>'2019'!O8</f>
        <v>4.4800000000000004</v>
      </c>
      <c r="V76" s="279">
        <f>'2019'!P8</f>
        <v>2</v>
      </c>
      <c r="W76" s="193">
        <f>'2019'!Q8</f>
        <v>0</v>
      </c>
      <c r="X76" s="194">
        <f>'2019'!R8</f>
        <v>4.8192771084337354E-3</v>
      </c>
      <c r="Y76" s="194">
        <f>'2019'!S8</f>
        <v>0.28256946950559364</v>
      </c>
      <c r="Z76" s="194">
        <f>'2019'!T8</f>
        <v>8.9477451682176093E-2</v>
      </c>
      <c r="AA76" s="194">
        <f>'2019'!U8</f>
        <v>0.24866084014660275</v>
      </c>
      <c r="AB76" s="194">
        <f>'2019'!V8</f>
        <v>0.26561515482609821</v>
      </c>
      <c r="AC76" s="59">
        <f>'2019'!W8</f>
        <v>0.26561515482609821</v>
      </c>
      <c r="AD76" s="42">
        <f>'2019'!X8</f>
        <v>20.643835616438356</v>
      </c>
      <c r="AE76" s="183">
        <f>'2019'!Y8</f>
        <v>2.75</v>
      </c>
      <c r="AF76" s="183">
        <f>'2019'!Z8</f>
        <v>9.5</v>
      </c>
      <c r="AG76" s="183">
        <f>'2019'!AA8</f>
        <v>11</v>
      </c>
      <c r="AH76" s="183">
        <f>'2019'!AB8</f>
        <v>0.86</v>
      </c>
      <c r="AI76" s="183">
        <f>'2019'!AC8</f>
        <v>2.66</v>
      </c>
      <c r="AJ76" s="288">
        <f>'2019'!AD8</f>
        <v>5.8571428571428566E-2</v>
      </c>
      <c r="AK76" s="288">
        <f>'2019'!AE8</f>
        <v>0.21476190476190474</v>
      </c>
      <c r="AL76" s="185">
        <f>'2019'!AF8</f>
        <v>6.0999999999999999E-2</v>
      </c>
      <c r="AM76" s="212">
        <f>DS76/100</f>
        <v>0.47600000000000003</v>
      </c>
      <c r="AN76" s="185">
        <f>'2019'!AG8</f>
        <v>0.81300000000000006</v>
      </c>
      <c r="AO76" s="185">
        <f>'2019'!AH8</f>
        <v>0.17799999999999999</v>
      </c>
      <c r="AP76" s="183">
        <f>'2019'!AI8</f>
        <v>107.24367573081526</v>
      </c>
      <c r="AQ76" s="186">
        <f>'2019'!AJ8</f>
        <v>103.97751332359465</v>
      </c>
      <c r="AR76" s="48">
        <f>'2019'!AK8</f>
        <v>7</v>
      </c>
      <c r="AS76" s="232">
        <f>'2019'!AL8</f>
        <v>5</v>
      </c>
      <c r="AT76" s="232">
        <f>'2019'!AM8</f>
        <v>5</v>
      </c>
      <c r="AU76" s="232">
        <f>'2019'!AN8</f>
        <v>7</v>
      </c>
      <c r="AV76" s="232">
        <f>'2019'!AO8</f>
        <v>8</v>
      </c>
      <c r="AW76" s="232">
        <f>'2019'!AP8</f>
        <v>7</v>
      </c>
      <c r="AX76" s="232">
        <f>'2019'!AQ8</f>
        <v>8</v>
      </c>
      <c r="AY76" s="233">
        <f>'2019'!AR8</f>
        <v>0.75</v>
      </c>
      <c r="AZ76" s="60">
        <f>'2019'!AS8</f>
        <v>0</v>
      </c>
      <c r="BA76" s="61">
        <f>'2019'!AT8</f>
        <v>3661</v>
      </c>
      <c r="BB76" s="61">
        <f>'2019'!AU8</f>
        <v>0</v>
      </c>
      <c r="BC76" s="61">
        <f>'2019'!AV8</f>
        <v>0</v>
      </c>
      <c r="BD76" s="61">
        <f>'2019'!AW8</f>
        <v>0</v>
      </c>
      <c r="BE76" s="61">
        <f>'2019'!AX8</f>
        <v>0</v>
      </c>
      <c r="BF76" s="62">
        <f>'2019'!AY8</f>
        <v>0</v>
      </c>
      <c r="BG76" s="62">
        <f>'2019'!AZ8</f>
        <v>0</v>
      </c>
      <c r="BH76" s="62">
        <f>'2019'!BA8</f>
        <v>0</v>
      </c>
      <c r="BI76" s="62">
        <f>'2019'!BB8</f>
        <v>0</v>
      </c>
      <c r="BJ76" s="62">
        <f>'2019'!BC8</f>
        <v>0</v>
      </c>
      <c r="BK76" s="62">
        <f>'2019'!BD8</f>
        <v>0</v>
      </c>
      <c r="BL76" s="62">
        <f>'2019'!BE8</f>
        <v>0</v>
      </c>
      <c r="BM76" s="62">
        <f>'2019'!BF8</f>
        <v>0</v>
      </c>
      <c r="BN76" s="63">
        <f>'2019'!BG8</f>
        <v>0</v>
      </c>
      <c r="BO76" s="60">
        <f>'2019'!BH8</f>
        <v>12</v>
      </c>
      <c r="BP76" s="61">
        <f>'2019'!BI8</f>
        <v>2490</v>
      </c>
      <c r="BQ76" s="61">
        <f>'2019'!BJ8</f>
        <v>22</v>
      </c>
      <c r="BR76" s="61">
        <f>'2019'!BK8</f>
        <v>12</v>
      </c>
      <c r="BS76" s="61">
        <f>'2019'!BL8</f>
        <v>1</v>
      </c>
      <c r="BT76" s="61">
        <f>'2019'!BM8</f>
        <v>17</v>
      </c>
      <c r="BU76" s="62">
        <f>'2019'!BN8</f>
        <v>0</v>
      </c>
      <c r="BV76" s="62">
        <f>'2019'!BO8</f>
        <v>0</v>
      </c>
      <c r="BW76" s="62">
        <f>'2019'!BP8</f>
        <v>1.83</v>
      </c>
      <c r="BX76" s="62">
        <f>'2019'!BQ8</f>
        <v>7.2</v>
      </c>
      <c r="BY76" s="62">
        <f>'2019'!BR8</f>
        <v>12</v>
      </c>
      <c r="BZ76" s="62">
        <f>'2019'!BS8</f>
        <v>0</v>
      </c>
      <c r="CA76" s="62">
        <f>'2019'!BT8</f>
        <v>25</v>
      </c>
      <c r="CB76" s="62">
        <f>'2019'!BU8</f>
        <v>86.7</v>
      </c>
      <c r="CC76" s="63">
        <f>'2019'!BV8</f>
        <v>13.3</v>
      </c>
      <c r="CD76" s="60">
        <f>'2019'!BW8</f>
        <v>783</v>
      </c>
      <c r="CE76" s="61">
        <f>'2019'!BX8</f>
        <v>2771</v>
      </c>
      <c r="CF76" s="61">
        <f>'2019'!BY8</f>
        <v>81</v>
      </c>
      <c r="CG76" s="61">
        <f>'2019'!BZ8</f>
        <v>59</v>
      </c>
      <c r="CH76" s="61">
        <f>'2019'!CA8</f>
        <v>1</v>
      </c>
      <c r="CI76" s="61">
        <f>'2019'!CB8</f>
        <v>12</v>
      </c>
      <c r="CJ76" s="62">
        <f>'2019'!CC8</f>
        <v>0.67</v>
      </c>
      <c r="CK76" s="62">
        <f>'2019'!CD8</f>
        <v>2.5299999999999998</v>
      </c>
      <c r="CL76" s="62">
        <f>'2019'!CE8</f>
        <v>2.4700000000000002</v>
      </c>
      <c r="CM76" s="62">
        <f>'2019'!CF8</f>
        <v>7.2</v>
      </c>
      <c r="CN76" s="62">
        <f>'2019'!CG8</f>
        <v>8.3000000000000007</v>
      </c>
      <c r="CO76" s="62">
        <f>'2019'!CH8</f>
        <v>0</v>
      </c>
      <c r="CP76" s="62">
        <f>'2019'!CI8</f>
        <v>3.3</v>
      </c>
      <c r="CQ76" s="62">
        <f>'2019'!CJ8</f>
        <v>88</v>
      </c>
      <c r="CR76" s="63">
        <f>'2019'!CK8</f>
        <v>11.7</v>
      </c>
      <c r="CS76" s="60">
        <f>'2019'!CL8</f>
        <v>250</v>
      </c>
      <c r="CT76" s="61">
        <f>'2019'!CM8</f>
        <v>2794</v>
      </c>
      <c r="CU76" s="61">
        <f>'2019'!CN8</f>
        <v>22</v>
      </c>
      <c r="CV76" s="61">
        <f>'2019'!CO8</f>
        <v>15</v>
      </c>
      <c r="CW76" s="61">
        <f>'2019'!CP8</f>
        <v>3</v>
      </c>
      <c r="CX76" s="61">
        <f>'2019'!CQ8</f>
        <v>18</v>
      </c>
      <c r="CY76" s="62">
        <f>'2019'!CR8</f>
        <v>0.86</v>
      </c>
      <c r="CZ76" s="62">
        <f>'2019'!CS8</f>
        <v>2.66</v>
      </c>
      <c r="DA76" s="62">
        <f>'2019'!CT8</f>
        <v>2.75</v>
      </c>
      <c r="DB76" s="62">
        <f>'2019'!CU8</f>
        <v>9.5</v>
      </c>
      <c r="DC76" s="62">
        <f>'2019'!CV8</f>
        <v>11</v>
      </c>
      <c r="DD76" s="62">
        <f>'2019'!DA8</f>
        <v>20</v>
      </c>
      <c r="DE76" s="62">
        <f>'2019'!DB8</f>
        <v>6.3</v>
      </c>
      <c r="DF76" s="62">
        <f>'2019'!DC8</f>
        <v>83.2</v>
      </c>
      <c r="DG76" s="63">
        <f>'2019'!DD8</f>
        <v>15.8</v>
      </c>
      <c r="DH76" s="60">
        <f>'2019'!DE8</f>
        <v>882</v>
      </c>
      <c r="DI76" s="61">
        <f>'2019'!DF8</f>
        <v>3547</v>
      </c>
      <c r="DJ76" s="61">
        <f>'2019'!DG8</f>
        <v>98</v>
      </c>
      <c r="DK76" s="61">
        <f>'2019'!DH8</f>
        <v>62</v>
      </c>
      <c r="DL76" s="61">
        <f>'2019'!DI8</f>
        <v>11</v>
      </c>
      <c r="DM76" s="61">
        <f>'2019'!DJ8</f>
        <v>32</v>
      </c>
      <c r="DN76" s="62">
        <f>'2019'!DK8</f>
        <v>0.54</v>
      </c>
      <c r="DO76" s="62">
        <f>'2019'!DL8</f>
        <v>2.1800000000000002</v>
      </c>
      <c r="DP76" s="62">
        <f>'2019'!DM8</f>
        <v>2.46</v>
      </c>
      <c r="DQ76" s="62">
        <f>'2019'!DN8</f>
        <v>9.5</v>
      </c>
      <c r="DR76" s="62">
        <f>'2019'!DO8</f>
        <v>8.6999999999999993</v>
      </c>
      <c r="DS76" s="62">
        <f>'2019'!DT8</f>
        <v>47.6</v>
      </c>
      <c r="DT76" s="62">
        <f>'2019'!DU8</f>
        <v>6.1</v>
      </c>
      <c r="DU76" s="62">
        <f>'2019'!DV8</f>
        <v>79.400000000000006</v>
      </c>
      <c r="DV76" s="63">
        <f>'2019'!DW8</f>
        <v>19.8</v>
      </c>
    </row>
    <row r="77" spans="1:126" ht="15.75" customHeight="1" x14ac:dyDescent="0.2">
      <c r="A77" s="199">
        <f t="shared" si="6"/>
        <v>73</v>
      </c>
      <c r="B77" s="261">
        <f>'2022'!A14</f>
        <v>12</v>
      </c>
      <c r="C77" s="261">
        <v>2022</v>
      </c>
      <c r="D77" s="234" t="str">
        <f>'2022'!B14</f>
        <v>Wan'Dale Robinson</v>
      </c>
      <c r="E77" s="310" t="str" cm="1">
        <f t="array" ref="E77">_xlfn.IFS(F77&gt;12.5,"Cornerstone",AND(F77&gt;11.995,F77&lt;12.5),"Elite",AND(F77&gt;11,F77&lt;12.995),"Elite Upside",AND(F77&gt;=9.69,F77&lt;10.999),"Upside",AND(F77&gt;8.4,F77&lt;9.999),"Upside Lite",AND(F77&gt;7.25,F77&lt;8.999),"Outlier",AND(F77&gt;=6,F77&lt;7.25),"Outlier Lite",F77&lt;6.999,"Purgatory")</f>
        <v>Upside</v>
      </c>
      <c r="F77" s="313">
        <f>'2022'!C14</f>
        <v>9.8142857142857149</v>
      </c>
      <c r="G77" s="313">
        <f t="shared" si="7"/>
        <v>78.400000000000006</v>
      </c>
      <c r="H77" s="313" t="str" cm="1">
        <f t="array" ref="H77">_xlfn.IFS(E77="Cornerstone","A++",E77="Elite","A+",E77="Elite Upside","A",E77="Upside","B",E77="Upside Lite","C",E77="Outlier","D+",E77="Outlier Lite","D-",E77="Purgatory","F")</f>
        <v>B</v>
      </c>
      <c r="I77" s="314">
        <f t="shared" si="8"/>
        <v>0.70083255310625747</v>
      </c>
      <c r="J77" s="34" t="str">
        <f>'2022'!D14</f>
        <v>Kentucky</v>
      </c>
      <c r="K77" s="200">
        <f>'2022'!E14</f>
        <v>2</v>
      </c>
      <c r="L77" s="318">
        <f>'2022'!F14</f>
        <v>36906</v>
      </c>
      <c r="M77" s="231">
        <f>'2022'!G14</f>
        <v>24.715068493150685</v>
      </c>
      <c r="N77" s="231" t="str">
        <f>'2022'!H14</f>
        <v>JR</v>
      </c>
      <c r="O77" s="231">
        <f>'2022'!I14</f>
        <v>21.295890410958904</v>
      </c>
      <c r="P77" s="231" t="str">
        <f>'2022'!J14</f>
        <v>Slot</v>
      </c>
      <c r="Q77" s="231" t="str">
        <f>'2022'!K14</f>
        <v>RAT</v>
      </c>
      <c r="R77" s="231" t="str">
        <f>'2022'!L14</f>
        <v>Elite Earner</v>
      </c>
      <c r="S77" s="320">
        <f>'2022'!M14</f>
        <v>71</v>
      </c>
      <c r="T77" s="320">
        <f>'2022'!N14</f>
        <v>185</v>
      </c>
      <c r="U77" s="200">
        <f>'2022'!O14</f>
        <v>4.38</v>
      </c>
      <c r="V77" s="279">
        <f>'2022'!P14</f>
        <v>2</v>
      </c>
      <c r="W77" s="193">
        <f>'2022'!Q14</f>
        <v>0</v>
      </c>
      <c r="X77" s="194">
        <f>'2022'!R14</f>
        <v>0</v>
      </c>
      <c r="Y77" s="194">
        <f>'2022'!S14</f>
        <v>0.17875343002744021</v>
      </c>
      <c r="Z77" s="194">
        <f>'2022'!T14</f>
        <v>0.30309007232084156</v>
      </c>
      <c r="AA77" s="194">
        <f>'2022'!U14</f>
        <v>0.45482441186498468</v>
      </c>
      <c r="AB77" s="194">
        <f>'2022'!V14</f>
        <v>0.45482441186498468</v>
      </c>
      <c r="AC77" s="59">
        <f>'2022'!W14</f>
        <v>0.45482441186498468</v>
      </c>
      <c r="AD77" s="42">
        <f>'2022'!X14</f>
        <v>19.652054794520549</v>
      </c>
      <c r="AE77" s="183">
        <f>'2022'!Y14</f>
        <v>3.44</v>
      </c>
      <c r="AF77" s="183">
        <f>'2022'!Z14</f>
        <v>5.8</v>
      </c>
      <c r="AG77" s="183">
        <f>'2022'!AA14</f>
        <v>10.4</v>
      </c>
      <c r="AH77" s="183">
        <f>'2022'!AB14</f>
        <v>0.6</v>
      </c>
      <c r="AI77" s="183">
        <f>'2022'!AC14</f>
        <v>3.64</v>
      </c>
      <c r="AJ77" s="288">
        <f>'2022'!AD14</f>
        <v>4.3838080959520243E-2</v>
      </c>
      <c r="AK77" s="288">
        <f>'2022'!AE14</f>
        <v>0.31718140929535232</v>
      </c>
      <c r="AL77" s="185">
        <f>'2022'!AF14</f>
        <v>6.3E-2</v>
      </c>
      <c r="AM77" s="212">
        <f>DS77/100</f>
        <v>0.52900000000000003</v>
      </c>
      <c r="AN77" s="185">
        <f>'2022'!AG14</f>
        <v>0.19700000000000001</v>
      </c>
      <c r="AO77" s="185">
        <f>'2022'!AH14</f>
        <v>0.71850000000000003</v>
      </c>
      <c r="AP77" s="183">
        <f>'2022'!AI14</f>
        <v>100.53222210505709</v>
      </c>
      <c r="AQ77" s="186">
        <f>'2022'!AJ14</f>
        <v>95.446893165946918</v>
      </c>
      <c r="AR77" s="48">
        <f>'2022'!AK14</f>
        <v>10</v>
      </c>
      <c r="AS77" s="232">
        <f>'2022'!AL14</f>
        <v>7</v>
      </c>
      <c r="AT77" s="232">
        <f>'2022'!AM14</f>
        <v>6</v>
      </c>
      <c r="AU77" s="232">
        <f>'2022'!AN14</f>
        <v>4</v>
      </c>
      <c r="AV77" s="232">
        <f>'2022'!AO14</f>
        <v>9</v>
      </c>
      <c r="AW77" s="232">
        <f>'2022'!AP14</f>
        <v>5</v>
      </c>
      <c r="AX77" s="232">
        <f>'2022'!AQ14</f>
        <v>8</v>
      </c>
      <c r="AY77" s="233">
        <f>'2022'!AR14</f>
        <v>0</v>
      </c>
      <c r="AZ77" s="60">
        <f>'2022'!AS14</f>
        <v>0</v>
      </c>
      <c r="BA77" s="61">
        <f>'2022'!AT14</f>
        <v>2446</v>
      </c>
      <c r="BB77" s="61">
        <f>'2022'!AU14</f>
        <v>0</v>
      </c>
      <c r="BC77" s="61">
        <f>'2022'!AV14</f>
        <v>0</v>
      </c>
      <c r="BD77" s="61">
        <f>'2022'!AW14</f>
        <v>0</v>
      </c>
      <c r="BE77" s="61">
        <f>'2022'!AX14</f>
        <v>0</v>
      </c>
      <c r="BF77" s="62">
        <f>'2022'!AY14</f>
        <v>0</v>
      </c>
      <c r="BG77" s="62">
        <f>'2022'!AZ14</f>
        <v>0</v>
      </c>
      <c r="BH77" s="62">
        <f>'2022'!BA14</f>
        <v>0</v>
      </c>
      <c r="BI77" s="62">
        <f>'2022'!BB14</f>
        <v>0</v>
      </c>
      <c r="BJ77" s="62">
        <f>'2022'!BC14</f>
        <v>0</v>
      </c>
      <c r="BK77" s="62">
        <f>'2022'!BH14</f>
        <v>0</v>
      </c>
      <c r="BL77" s="62">
        <f>'2022'!BI14</f>
        <v>0</v>
      </c>
      <c r="BM77" s="62">
        <f>'2022'!BJ14</f>
        <v>0</v>
      </c>
      <c r="BN77" s="63">
        <f>'2022'!BK14</f>
        <v>0</v>
      </c>
      <c r="BO77" s="60">
        <f>'2022'!BL14</f>
        <v>0</v>
      </c>
      <c r="BP77" s="61">
        <f>'2022'!BM14</f>
        <v>2099</v>
      </c>
      <c r="BQ77" s="61">
        <f>'2022'!BN14</f>
        <v>0</v>
      </c>
      <c r="BR77" s="61">
        <f>'2022'!BO14</f>
        <v>0</v>
      </c>
      <c r="BS77" s="61">
        <f>'2022'!BP14</f>
        <v>0</v>
      </c>
      <c r="BT77" s="61">
        <f>'2022'!BQ14</f>
        <v>0</v>
      </c>
      <c r="BU77" s="62">
        <f>'2022'!BR14</f>
        <v>0</v>
      </c>
      <c r="BV77" s="62">
        <f>'2022'!BS14</f>
        <v>0</v>
      </c>
      <c r="BW77" s="62">
        <f>'2022'!BT14</f>
        <v>0</v>
      </c>
      <c r="BX77" s="62">
        <f>'2022'!BU14</f>
        <v>0</v>
      </c>
      <c r="BY77" s="62">
        <f>'2022'!BV14</f>
        <v>0</v>
      </c>
      <c r="BZ77" s="62">
        <f>'2022'!CA14</f>
        <v>0</v>
      </c>
      <c r="CA77" s="62">
        <f>'2022'!CB14</f>
        <v>0</v>
      </c>
      <c r="CB77" s="62">
        <f>'2022'!CC14</f>
        <v>0</v>
      </c>
      <c r="CC77" s="63">
        <f>'2022'!CD14</f>
        <v>0</v>
      </c>
      <c r="CD77" s="60">
        <f>'2022'!CE14</f>
        <v>456</v>
      </c>
      <c r="CE77" s="61">
        <f>'2022'!CF14</f>
        <v>2551</v>
      </c>
      <c r="CF77" s="61">
        <f>'2022'!CG14</f>
        <v>59</v>
      </c>
      <c r="CG77" s="61">
        <f>'2022'!CH14</f>
        <v>41</v>
      </c>
      <c r="CH77" s="61">
        <f>'2022'!CI14</f>
        <v>2</v>
      </c>
      <c r="CI77" s="61">
        <f>'2022'!CJ14</f>
        <v>12</v>
      </c>
      <c r="CJ77" s="62">
        <f>'2022'!CK14</f>
        <v>0.14000000000000001</v>
      </c>
      <c r="CK77" s="62">
        <f>'2022'!CL14</f>
        <v>1.68</v>
      </c>
      <c r="CL77" s="62">
        <f>'2022'!CM14</f>
        <v>2.5299999999999998</v>
      </c>
      <c r="CM77" s="62">
        <f>'2022'!CN14</f>
        <v>9.6999999999999993</v>
      </c>
      <c r="CN77" s="62">
        <f>'2022'!CO14</f>
        <v>3.3</v>
      </c>
      <c r="CO77" s="62">
        <f>'2022'!CT14</f>
        <v>80</v>
      </c>
      <c r="CP77" s="62">
        <f>'2022'!CU14</f>
        <v>6.8</v>
      </c>
      <c r="CQ77" s="62">
        <f>'2022'!CV14</f>
        <v>11.3</v>
      </c>
      <c r="CR77" s="63">
        <f>'2022'!CW14</f>
        <v>46.2</v>
      </c>
      <c r="CS77" s="60">
        <f>'2022'!CX14</f>
        <v>461</v>
      </c>
      <c r="CT77" s="61">
        <f>'2022'!CY14</f>
        <v>1521</v>
      </c>
      <c r="CU77" s="61">
        <f>'2022'!CZ14</f>
        <v>64</v>
      </c>
      <c r="CV77" s="61">
        <f>'2022'!DA14</f>
        <v>51</v>
      </c>
      <c r="CW77" s="61">
        <f>'2022'!DB14</f>
        <v>1</v>
      </c>
      <c r="CX77" s="61">
        <f>'2022'!DC14</f>
        <v>5</v>
      </c>
      <c r="CY77" s="62">
        <f>'2022'!DD14</f>
        <v>0.28000000000000003</v>
      </c>
      <c r="CZ77" s="62">
        <f>'2022'!DE14</f>
        <v>2.02</v>
      </c>
      <c r="DA77" s="62">
        <f>'2022'!DF14</f>
        <v>1.99</v>
      </c>
      <c r="DB77" s="62">
        <f>'2022'!DG14</f>
        <v>5.0999999999999996</v>
      </c>
      <c r="DC77" s="62">
        <f>'2022'!DH14</f>
        <v>6.2</v>
      </c>
      <c r="DD77" s="62">
        <f>'2022'!DM14</f>
        <v>85.7</v>
      </c>
      <c r="DE77" s="62">
        <f>'2022'!DN14</f>
        <v>1.9</v>
      </c>
      <c r="DF77" s="62">
        <f>'2022'!DO14</f>
        <v>11.6</v>
      </c>
      <c r="DG77" s="63">
        <f>'2022'!DP14</f>
        <v>71.8</v>
      </c>
      <c r="DH77" s="60">
        <f>'2022'!DQ14</f>
        <v>1334</v>
      </c>
      <c r="DI77" s="61">
        <f>'2022'!DR14</f>
        <v>2933</v>
      </c>
      <c r="DJ77" s="61">
        <f>'2022'!DS14</f>
        <v>140</v>
      </c>
      <c r="DK77" s="61">
        <f>'2022'!DT14</f>
        <v>104</v>
      </c>
      <c r="DL77" s="61">
        <f>'2022'!DU14</f>
        <v>7</v>
      </c>
      <c r="DM77" s="61">
        <f>'2022'!DV14</f>
        <v>24</v>
      </c>
      <c r="DN77" s="62">
        <f>'2022'!DW14</f>
        <v>0.6</v>
      </c>
      <c r="DO77" s="62">
        <f>'2022'!DX14</f>
        <v>3.64</v>
      </c>
      <c r="DP77" s="62">
        <f>'2022'!DY14</f>
        <v>3.44</v>
      </c>
      <c r="DQ77" s="62">
        <f>'2022'!DZ14</f>
        <v>5.8</v>
      </c>
      <c r="DR77" s="62">
        <f>'2022'!EA14</f>
        <v>10.4</v>
      </c>
      <c r="DS77" s="62">
        <f>'2022'!EF14</f>
        <v>52.9</v>
      </c>
      <c r="DT77" s="62">
        <f>'2022'!EG14</f>
        <v>6.3</v>
      </c>
      <c r="DU77" s="62">
        <f>'2022'!EH14</f>
        <v>27.8</v>
      </c>
      <c r="DV77" s="63">
        <f>'2022'!EI14</f>
        <v>71.900000000000006</v>
      </c>
    </row>
    <row r="78" spans="1:126" ht="15.75" customHeight="1" x14ac:dyDescent="0.2">
      <c r="A78" s="199">
        <f t="shared" si="6"/>
        <v>74</v>
      </c>
      <c r="B78" s="261">
        <f>'2015'!A10</f>
        <v>8</v>
      </c>
      <c r="C78" s="261">
        <v>2015</v>
      </c>
      <c r="D78" s="234" t="str">
        <f>'2015'!B10</f>
        <v>Dorial Green-Beckham</v>
      </c>
      <c r="E78" s="310" t="str" cm="1">
        <f t="array" ref="E78">_xlfn.IFS(F78&gt;12.5,"Cornerstone",AND(F78&gt;11.995,F78&lt;12.5),"Elite",AND(F78&gt;11,F78&lt;12.995),"Elite Upside",AND(F78&gt;=9.69,F78&lt;10.999),"Upside",AND(F78&gt;8.4,F78&lt;9.999),"Upside Lite",AND(F78&gt;7.25,F78&lt;8.999),"Outlier",AND(F78&gt;=6,F78&lt;7.25),"Outlier Lite",F78&lt;6.999,"Purgatory")</f>
        <v>Upside</v>
      </c>
      <c r="F78" s="313">
        <f>'2015'!C10</f>
        <v>9.7785714285714285</v>
      </c>
      <c r="G78" s="313">
        <f t="shared" si="7"/>
        <v>78.100000000000009</v>
      </c>
      <c r="H78" s="313" t="str" cm="1">
        <f t="array" ref="H78">_xlfn.IFS(E78="Cornerstone","A++",E78="Elite","A+",E78="Elite Upside","A",E78="Upside","B",E78="Upside Lite","C",E78="Outlier","D+",E78="Outlier Lite","D-",E78="Purgatory","F")</f>
        <v>B</v>
      </c>
      <c r="I78" s="314">
        <f t="shared" si="8"/>
        <v>0.68148587796829097</v>
      </c>
      <c r="J78" s="34" t="str">
        <f>'2015'!D10</f>
        <v>Missouri</v>
      </c>
      <c r="K78" s="200">
        <f>'2015'!E10</f>
        <v>1</v>
      </c>
      <c r="L78" s="318">
        <f>'2015'!F10</f>
        <v>34071</v>
      </c>
      <c r="M78" s="231">
        <f>'2015'!G10</f>
        <v>32.482191780821921</v>
      </c>
      <c r="N78" s="231" t="str">
        <f>'2015'!H10</f>
        <v>JR</v>
      </c>
      <c r="O78" s="231">
        <f>'2015'!I10</f>
        <v>22.054794520547944</v>
      </c>
      <c r="P78" s="231" t="str">
        <f>'2015'!J10</f>
        <v>N/A</v>
      </c>
      <c r="Q78" s="231" t="str">
        <f>'2015'!K10</f>
        <v>SLOB</v>
      </c>
      <c r="R78" s="231" t="str">
        <f>'2015'!L10</f>
        <v>N/A</v>
      </c>
      <c r="S78" s="320">
        <f>'2015'!M10</f>
        <v>77</v>
      </c>
      <c r="T78" s="320">
        <f>'2015'!N10</f>
        <v>237</v>
      </c>
      <c r="U78" s="231">
        <f>'2015'!O10</f>
        <v>4.49</v>
      </c>
      <c r="V78" s="279">
        <f>'2015'!P10</f>
        <v>2</v>
      </c>
      <c r="W78" s="193">
        <f>'2015'!Q10</f>
        <v>0</v>
      </c>
      <c r="X78" s="194">
        <f>'2015'!R10</f>
        <v>0</v>
      </c>
      <c r="Y78" s="194">
        <f>'2015'!S10</f>
        <v>0.16495516977854247</v>
      </c>
      <c r="Z78" s="194">
        <f>'2015'!T10</f>
        <v>0.24943502824858757</v>
      </c>
      <c r="AA78" s="194">
        <f>'2015'!U10</f>
        <v>0</v>
      </c>
      <c r="AB78" s="194">
        <f>'2015'!V10</f>
        <v>0.24943502824858757</v>
      </c>
      <c r="AC78" s="59">
        <f>'2015'!W10</f>
        <v>0.24943502824858757</v>
      </c>
      <c r="AD78" s="42">
        <f>'2015'!X10</f>
        <v>20.399999999999999</v>
      </c>
      <c r="AE78" s="183">
        <f>'2015'!Y10</f>
        <v>2.5</v>
      </c>
      <c r="AF78" s="183">
        <f>'2015'!Z10</f>
        <v>6</v>
      </c>
      <c r="AG78" s="183">
        <f>'2015'!AA10</f>
        <v>0</v>
      </c>
      <c r="AH78" s="183">
        <f>'2015'!AB10</f>
        <v>0</v>
      </c>
      <c r="AI78" s="183">
        <f>'2015'!AC10</f>
        <v>0</v>
      </c>
      <c r="AJ78" s="288" t="str">
        <f>'2015'!AD10</f>
        <v>N/A</v>
      </c>
      <c r="AK78" s="288" t="str">
        <f>'2015'!AE10</f>
        <v>N/A</v>
      </c>
      <c r="AL78" s="185">
        <f>'2015'!AF10</f>
        <v>0</v>
      </c>
      <c r="AM78" s="212">
        <f>DS78</f>
        <v>0</v>
      </c>
      <c r="AN78" s="185">
        <f>'2015'!AG10</f>
        <v>0</v>
      </c>
      <c r="AO78" s="185">
        <f>'2015'!AH10</f>
        <v>0</v>
      </c>
      <c r="AP78" s="183">
        <f>'2015'!AI10</f>
        <v>116.62535471536123</v>
      </c>
      <c r="AQ78" s="186">
        <f>'2015'!AJ10</f>
        <v>125.05413507110956</v>
      </c>
      <c r="AR78" s="48">
        <f>'2015'!AK10</f>
        <v>6</v>
      </c>
      <c r="AS78" s="232">
        <f>'2015'!AL10</f>
        <v>6</v>
      </c>
      <c r="AT78" s="232">
        <f>'2015'!AM10</f>
        <v>5</v>
      </c>
      <c r="AU78" s="232">
        <f>'2015'!AN10</f>
        <v>5</v>
      </c>
      <c r="AV78" s="232">
        <f>'2015'!AO10</f>
        <v>8</v>
      </c>
      <c r="AW78" s="232">
        <f>'2015'!AP10</f>
        <v>10</v>
      </c>
      <c r="AX78" s="232">
        <f>'2015'!AQ10</f>
        <v>8</v>
      </c>
      <c r="AY78" s="233">
        <f>'2015'!AR10</f>
        <v>0</v>
      </c>
      <c r="AZ78" s="60">
        <f>'2015'!AS10</f>
        <v>0</v>
      </c>
      <c r="BA78" s="61">
        <f>'2015'!AT10</f>
        <v>1</v>
      </c>
      <c r="BB78" s="61">
        <f>'2015'!AU10</f>
        <v>0</v>
      </c>
      <c r="BC78" s="61">
        <f>'2015'!AV10</f>
        <v>0</v>
      </c>
      <c r="BD78" s="61">
        <f>'2015'!AW10</f>
        <v>0</v>
      </c>
      <c r="BE78" s="61">
        <f>'2015'!AX10</f>
        <v>0</v>
      </c>
      <c r="BF78" s="62">
        <f>'2015'!AY10</f>
        <v>0</v>
      </c>
      <c r="BG78" s="62">
        <f>'2015'!AZ10</f>
        <v>0</v>
      </c>
      <c r="BH78" s="62">
        <f>'2015'!BA10</f>
        <v>0</v>
      </c>
      <c r="BI78" s="62">
        <f>'2015'!BB10</f>
        <v>0</v>
      </c>
      <c r="BJ78" s="62">
        <f>'2015'!BC10</f>
        <v>0</v>
      </c>
      <c r="BK78" s="62">
        <f>'2015'!BD10</f>
        <v>0</v>
      </c>
      <c r="BL78" s="62">
        <f>'2015'!BE10</f>
        <v>0</v>
      </c>
      <c r="BM78" s="62">
        <f>'2015'!BF10</f>
        <v>0</v>
      </c>
      <c r="BN78" s="63">
        <f>'2015'!BG10</f>
        <v>0</v>
      </c>
      <c r="BO78" s="60">
        <f>'2015'!BH10</f>
        <v>0</v>
      </c>
      <c r="BP78" s="61">
        <f>'2015'!BI10</f>
        <v>1</v>
      </c>
      <c r="BQ78" s="61">
        <f>'2015'!BJ10</f>
        <v>0</v>
      </c>
      <c r="BR78" s="61">
        <f>'2015'!BK10</f>
        <v>0</v>
      </c>
      <c r="BS78" s="61">
        <f>'2015'!BL10</f>
        <v>0</v>
      </c>
      <c r="BT78" s="61">
        <f>'2015'!BM10</f>
        <v>0</v>
      </c>
      <c r="BU78" s="62">
        <f>'2015'!BN10</f>
        <v>0</v>
      </c>
      <c r="BV78" s="62">
        <f>'2015'!BO10</f>
        <v>0</v>
      </c>
      <c r="BW78" s="62">
        <f>'2015'!BP10</f>
        <v>0</v>
      </c>
      <c r="BX78" s="62">
        <f>'2015'!BQ10</f>
        <v>0</v>
      </c>
      <c r="BY78" s="62">
        <f>'2015'!BR10</f>
        <v>0</v>
      </c>
      <c r="BZ78" s="62">
        <f>'2015'!BS10</f>
        <v>0</v>
      </c>
      <c r="CA78" s="62">
        <f>'2015'!BT10</f>
        <v>0</v>
      </c>
      <c r="CB78" s="62">
        <f>'2015'!BU10</f>
        <v>0</v>
      </c>
      <c r="CC78" s="63">
        <f>'2015'!BV10</f>
        <v>0</v>
      </c>
      <c r="CD78" s="60">
        <f>'2015'!BW10</f>
        <v>395</v>
      </c>
      <c r="CE78" s="61">
        <f>'2015'!BX10</f>
        <v>2394.59</v>
      </c>
      <c r="CF78" s="61">
        <f>'2015'!BY10</f>
        <v>0</v>
      </c>
      <c r="CG78" s="61">
        <f>'2015'!BZ10</f>
        <v>0</v>
      </c>
      <c r="CH78" s="61">
        <f>'2015'!CA10</f>
        <v>0</v>
      </c>
      <c r="CI78" s="61">
        <f>'2015'!CB10</f>
        <v>0</v>
      </c>
      <c r="CJ78" s="62">
        <f>'2015'!CC10</f>
        <v>0</v>
      </c>
      <c r="CK78" s="62">
        <f>'2015'!CD10</f>
        <v>0</v>
      </c>
      <c r="CL78" s="62">
        <f>'2015'!CE10</f>
        <v>0</v>
      </c>
      <c r="CM78" s="62">
        <f>'2015'!CF10</f>
        <v>0</v>
      </c>
      <c r="CN78" s="62">
        <f>'2015'!CG10</f>
        <v>0</v>
      </c>
      <c r="CO78" s="62">
        <f>'2015'!CH10</f>
        <v>0</v>
      </c>
      <c r="CP78" s="62">
        <f>'2015'!CI10</f>
        <v>0</v>
      </c>
      <c r="CQ78" s="62">
        <f>'2015'!CJ10</f>
        <v>0</v>
      </c>
      <c r="CR78" s="63">
        <f>'2015'!CK10</f>
        <v>0</v>
      </c>
      <c r="CS78" s="60">
        <f>'2015'!CL10</f>
        <v>883</v>
      </c>
      <c r="CT78" s="61">
        <f>'2015'!CM10</f>
        <v>3540</v>
      </c>
      <c r="CU78" s="61">
        <f>'2015'!CN10</f>
        <v>0</v>
      </c>
      <c r="CV78" s="61">
        <f>'2015'!CO10</f>
        <v>0</v>
      </c>
      <c r="CW78" s="61">
        <f>'2015'!CP10</f>
        <v>0</v>
      </c>
      <c r="CX78" s="61">
        <f>'2015'!CQ10</f>
        <v>0</v>
      </c>
      <c r="CY78" s="62">
        <f>'2015'!CR10</f>
        <v>0</v>
      </c>
      <c r="CZ78" s="62">
        <f>'2015'!CS10</f>
        <v>0</v>
      </c>
      <c r="DA78" s="62">
        <f>'2015'!CT10</f>
        <v>0</v>
      </c>
      <c r="DB78" s="62">
        <f>'2015'!CU10</f>
        <v>0</v>
      </c>
      <c r="DC78" s="62">
        <f>'2015'!CV10</f>
        <v>0</v>
      </c>
      <c r="DD78" s="62">
        <f>'2015'!CW10</f>
        <v>0</v>
      </c>
      <c r="DE78" s="62">
        <f>'2015'!CX10</f>
        <v>0</v>
      </c>
      <c r="DF78" s="62">
        <f>'2015'!CY10</f>
        <v>0</v>
      </c>
      <c r="DG78" s="63">
        <f>'2015'!CZ10</f>
        <v>0</v>
      </c>
      <c r="DH78" s="60">
        <f>'2015'!DA10</f>
        <v>0</v>
      </c>
      <c r="DI78" s="61">
        <f>'2015'!DB10</f>
        <v>1</v>
      </c>
      <c r="DJ78" s="61">
        <f>'2015'!DC10</f>
        <v>0</v>
      </c>
      <c r="DK78" s="61">
        <f>'2015'!DD10</f>
        <v>0</v>
      </c>
      <c r="DL78" s="61">
        <f>'2015'!DE10</f>
        <v>0</v>
      </c>
      <c r="DM78" s="61">
        <f>'2015'!DF10</f>
        <v>0</v>
      </c>
      <c r="DN78" s="62">
        <f>'2015'!DG10</f>
        <v>0</v>
      </c>
      <c r="DO78" s="62">
        <f>'2015'!DH10</f>
        <v>0</v>
      </c>
      <c r="DP78" s="62">
        <f>'2015'!DI10</f>
        <v>2.5</v>
      </c>
      <c r="DQ78" s="62">
        <f>'2015'!DJ10</f>
        <v>6</v>
      </c>
      <c r="DR78" s="62">
        <f>'2015'!DK10</f>
        <v>0</v>
      </c>
      <c r="DS78" s="62">
        <f>'2015'!DL10</f>
        <v>0</v>
      </c>
      <c r="DT78" s="62">
        <f>'2015'!DM10</f>
        <v>0</v>
      </c>
      <c r="DU78" s="62">
        <f>'2015'!DN10</f>
        <v>0</v>
      </c>
      <c r="DV78" s="63">
        <f>'2015'!DO10</f>
        <v>0</v>
      </c>
    </row>
    <row r="79" spans="1:126" ht="15.75" customHeight="1" x14ac:dyDescent="0.2">
      <c r="A79" s="199">
        <f t="shared" si="6"/>
        <v>75</v>
      </c>
      <c r="B79" s="261">
        <f>'2025'!A10</f>
        <v>8</v>
      </c>
      <c r="C79" s="261">
        <v>2025</v>
      </c>
      <c r="D79" s="234" t="str">
        <f>'2025'!B10</f>
        <v>Kyle Williams</v>
      </c>
      <c r="E79" s="310" t="str" cm="1">
        <f t="array" ref="E79">_xlfn.IFS(F79&gt;12.5,"Cornerstone",AND(F79&gt;11.995,F79&lt;12.5),"Elite",AND(F79&gt;11,F79&lt;12.995),"Elite Upside",AND(F79&gt;=9.69,F79&lt;10.999),"Upside",AND(F79&gt;8.4,F79&lt;9.999),"Upside Lite",AND(F79&gt;7.25,F79&lt;8.999),"Outlier",AND(F79&gt;=6,F79&lt;7.25),"Outlier Lite",F79&lt;6.999,"Purgatory")</f>
        <v>Upside</v>
      </c>
      <c r="F79" s="313">
        <f>'2025'!C10</f>
        <v>9.7728571428571431</v>
      </c>
      <c r="G79" s="313">
        <f t="shared" si="7"/>
        <v>77.8</v>
      </c>
      <c r="H79" s="313" t="str" cm="1">
        <f t="array" ref="H79">_xlfn.IFS(E79="Cornerstone","A++",E79="Elite","A+",E79="Elite Upside","A",E79="Upside","B",E79="Upside Lite","C",E79="Outlier","D+",E79="Outlier Lite","D-",E79="Purgatory","F")</f>
        <v>B</v>
      </c>
      <c r="I79" s="314">
        <f t="shared" si="8"/>
        <v>0.67839040994621669</v>
      </c>
      <c r="J79" s="34" t="str">
        <f>'2025'!D10</f>
        <v>Washington State</v>
      </c>
      <c r="K79" s="200">
        <f>'2025'!E10</f>
        <v>5</v>
      </c>
      <c r="L79" s="318">
        <f>'2025'!F10</f>
        <v>37573</v>
      </c>
      <c r="M79" s="231">
        <f>'2025'!G10</f>
        <v>22.887671232876713</v>
      </c>
      <c r="N79" s="231" t="str">
        <f>'2025'!H10</f>
        <v>RS SR</v>
      </c>
      <c r="O79" s="231">
        <f>'2025'!I10</f>
        <v>22.468493150684932</v>
      </c>
      <c r="P79" s="231" t="str">
        <f>'2025'!J10</f>
        <v>Wide</v>
      </c>
      <c r="Q79" s="231" t="str">
        <f>'2025'!K10</f>
        <v>RAT</v>
      </c>
      <c r="R79" s="231" t="str">
        <f>'2025'!L10</f>
        <v>Elite Separator</v>
      </c>
      <c r="S79" s="320">
        <f>'2025'!M10</f>
        <v>71</v>
      </c>
      <c r="T79" s="320">
        <f>'2025'!N10</f>
        <v>190</v>
      </c>
      <c r="U79" s="231">
        <f>'2025'!O10</f>
        <v>4.4000000000000004</v>
      </c>
      <c r="V79" s="279">
        <f>'2025'!P10</f>
        <v>3</v>
      </c>
      <c r="W79" s="193">
        <f>'2025'!Q10</f>
        <v>0.38213132400430566</v>
      </c>
      <c r="X79" s="194">
        <f>'2025'!R10</f>
        <v>0.29679012345679012</v>
      </c>
      <c r="Y79" s="194">
        <f>'2025'!S10</f>
        <v>0.27958656330749354</v>
      </c>
      <c r="Z79" s="194">
        <f>'2025'!T10</f>
        <v>0.20833333333333331</v>
      </c>
      <c r="AA79" s="194">
        <f>'2025'!U10</f>
        <v>0.33324045695179716</v>
      </c>
      <c r="AB79" s="194">
        <f>'2025'!V10</f>
        <v>0.35768589047805144</v>
      </c>
      <c r="AC79" s="59">
        <f>'2025'!W10</f>
        <v>0.33980159595414883</v>
      </c>
      <c r="AD79" s="42">
        <f>'2025'!X10</f>
        <v>17.824657534246576</v>
      </c>
      <c r="AE79" s="183">
        <f>'2025'!Y10</f>
        <v>2.71</v>
      </c>
      <c r="AF79" s="183">
        <f>'2025'!Z10</f>
        <v>8.4</v>
      </c>
      <c r="AG79" s="183">
        <f>'2025'!AA10</f>
        <v>11.5</v>
      </c>
      <c r="AH79" s="183">
        <f>'2025'!AB10</f>
        <v>1.23</v>
      </c>
      <c r="AI79" s="183">
        <f>'2025'!AC10</f>
        <v>0</v>
      </c>
      <c r="AJ79" s="288">
        <f>'2025'!AD10</f>
        <v>3.6254180602006685E-2</v>
      </c>
      <c r="AK79" s="288">
        <f>'2025'!AE10</f>
        <v>0.19260033444816052</v>
      </c>
      <c r="AL79" s="185">
        <f>'2025'!AF10</f>
        <v>6.7000000000000004E-2</v>
      </c>
      <c r="AM79" s="212">
        <f>DS79/100</f>
        <v>0.625</v>
      </c>
      <c r="AN79" s="185">
        <f>'2025'!AG10</f>
        <v>0.81699999999999995</v>
      </c>
      <c r="AO79" s="185">
        <f>'2025'!AH10</f>
        <v>0.17749999999999999</v>
      </c>
      <c r="AP79" s="183">
        <f>'2025'!AI10</f>
        <v>101.38480978075265</v>
      </c>
      <c r="AQ79" s="186">
        <f>'2025'!AJ10</f>
        <v>96.256353487152964</v>
      </c>
      <c r="AR79" s="48">
        <f>'2025'!AK10</f>
        <v>9</v>
      </c>
      <c r="AS79" s="232">
        <f>'2025'!AL10</f>
        <v>10</v>
      </c>
      <c r="AT79" s="232">
        <f>'2025'!AM10</f>
        <v>5</v>
      </c>
      <c r="AU79" s="232">
        <f>'2025'!AN10</f>
        <v>6</v>
      </c>
      <c r="AV79" s="232">
        <f>'2025'!AO10</f>
        <v>9</v>
      </c>
      <c r="AW79" s="232">
        <f>'2025'!AP10</f>
        <v>6</v>
      </c>
      <c r="AX79" s="232">
        <f>'2025'!AQ10</f>
        <v>6</v>
      </c>
      <c r="AY79" s="233">
        <f>'2025'!AR10</f>
        <v>0</v>
      </c>
      <c r="AZ79" s="60">
        <f>'2025'!AS10</f>
        <v>426</v>
      </c>
      <c r="BA79" s="61">
        <f>'2025'!AT10</f>
        <v>1114.8000000000002</v>
      </c>
      <c r="BB79" s="61">
        <f>'2025'!AU10</f>
        <v>52</v>
      </c>
      <c r="BC79" s="61">
        <f>'2025'!AV10</f>
        <v>35</v>
      </c>
      <c r="BD79" s="61">
        <f>'2025'!AW10</f>
        <v>2</v>
      </c>
      <c r="BE79" s="61">
        <f>'2025'!AX10</f>
        <v>0</v>
      </c>
      <c r="BF79" s="62">
        <f>'2025'!AY10</f>
        <v>0</v>
      </c>
      <c r="BG79" s="62">
        <f>'2025'!AZ10</f>
        <v>0</v>
      </c>
      <c r="BH79" s="62">
        <f>'2025'!BA10</f>
        <v>1.75</v>
      </c>
      <c r="BI79" s="62">
        <f>'2025'!BB10</f>
        <v>5.3</v>
      </c>
      <c r="BJ79" s="62">
        <f>'2025'!BC10</f>
        <v>9.8000000000000007</v>
      </c>
      <c r="BK79" s="62">
        <f>'2025'!BH10</f>
        <v>50</v>
      </c>
      <c r="BL79" s="62">
        <f>'2025'!BI10</f>
        <v>7.9</v>
      </c>
      <c r="BM79" s="62">
        <f>'2025'!BJ10</f>
        <v>80.2</v>
      </c>
      <c r="BN79" s="63">
        <f>'2025'!BK10</f>
        <v>19.399999999999999</v>
      </c>
      <c r="BO79" s="60">
        <f>'2025'!BL10</f>
        <v>601</v>
      </c>
      <c r="BP79" s="61">
        <f>'2025'!BM10</f>
        <v>2025</v>
      </c>
      <c r="BQ79" s="61">
        <f>'2025'!BN10</f>
        <v>72</v>
      </c>
      <c r="BR79" s="61">
        <f>'2025'!BO10</f>
        <v>42</v>
      </c>
      <c r="BS79" s="61">
        <f>'2025'!BP10</f>
        <v>2</v>
      </c>
      <c r="BT79" s="61">
        <f>'2025'!BQ10</f>
        <v>0</v>
      </c>
      <c r="BU79" s="62">
        <f>'2025'!BR10</f>
        <v>0</v>
      </c>
      <c r="BV79" s="62">
        <f>'2025'!BS10</f>
        <v>0</v>
      </c>
      <c r="BW79" s="62">
        <f>'2025'!BT10</f>
        <v>2.21</v>
      </c>
      <c r="BX79" s="62">
        <f>'2025'!BU10</f>
        <v>4.5</v>
      </c>
      <c r="BY79" s="62">
        <f>'2025'!BV10</f>
        <v>11.9</v>
      </c>
      <c r="BZ79" s="62">
        <f>'2025'!CA10</f>
        <v>41.2</v>
      </c>
      <c r="CA79" s="62">
        <f>'2025'!CB10</f>
        <v>10.6</v>
      </c>
      <c r="CB79" s="62">
        <f>'2025'!CC10</f>
        <v>75.900000000000006</v>
      </c>
      <c r="CC79" s="63">
        <f>'2025'!CD10</f>
        <v>23.8</v>
      </c>
      <c r="CD79" s="60">
        <f>'2025'!CE10</f>
        <v>541</v>
      </c>
      <c r="CE79" s="61">
        <f>'2025'!CF10</f>
        <v>1935</v>
      </c>
      <c r="CF79" s="61">
        <f>'2025'!CG10</f>
        <v>66</v>
      </c>
      <c r="CG79" s="61">
        <f>'2025'!CH10</f>
        <v>40</v>
      </c>
      <c r="CH79" s="61">
        <f>'2025'!CI10</f>
        <v>5</v>
      </c>
      <c r="CI79" s="61">
        <f>'2025'!CJ10</f>
        <v>0</v>
      </c>
      <c r="CJ79" s="62">
        <f>'2025'!CK10</f>
        <v>0.5</v>
      </c>
      <c r="CK79" s="62">
        <f>'2025'!CL10</f>
        <v>0</v>
      </c>
      <c r="CL79" s="62">
        <f>'2025'!CM10</f>
        <v>1.83</v>
      </c>
      <c r="CM79" s="62">
        <f>'2025'!CN10</f>
        <v>7.2</v>
      </c>
      <c r="CN79" s="62">
        <f>'2025'!CO10</f>
        <v>10.5</v>
      </c>
      <c r="CO79" s="62">
        <f>'2025'!CT10</f>
        <v>45.5</v>
      </c>
      <c r="CP79" s="62">
        <f>'2025'!CU10</f>
        <v>11.1</v>
      </c>
      <c r="CQ79" s="62">
        <f>'2025'!CV10</f>
        <v>86.6</v>
      </c>
      <c r="CR79" s="63">
        <f>'2025'!CW10</f>
        <v>10.1</v>
      </c>
      <c r="CS79" s="60">
        <f>'2025'!CX10</f>
        <v>842</v>
      </c>
      <c r="CT79" s="61">
        <f>'2025'!CY10</f>
        <v>4041.6000000000004</v>
      </c>
      <c r="CU79" s="61">
        <f>'2025'!CZ10</f>
        <v>85</v>
      </c>
      <c r="CV79" s="61">
        <f>'2025'!DA10</f>
        <v>61</v>
      </c>
      <c r="CW79" s="61">
        <f>'2025'!DB10</f>
        <v>6</v>
      </c>
      <c r="CX79" s="61">
        <f>'2025'!DC10</f>
        <v>0</v>
      </c>
      <c r="CY79" s="62">
        <f>'2025'!DD10</f>
        <v>0.73</v>
      </c>
      <c r="CZ79" s="62">
        <f>'2025'!DE10</f>
        <v>0</v>
      </c>
      <c r="DA79" s="62">
        <f>'2025'!DF10</f>
        <v>1.71</v>
      </c>
      <c r="DB79" s="62">
        <f>'2025'!DG10</f>
        <v>5.3</v>
      </c>
      <c r="DC79" s="62">
        <f>'2025'!DH10</f>
        <v>10.8</v>
      </c>
      <c r="DD79" s="62">
        <f>'2025'!DM10</f>
        <v>54.5</v>
      </c>
      <c r="DE79" s="62">
        <f>'2025'!DN10</f>
        <v>4.7</v>
      </c>
      <c r="DF79" s="62">
        <f>'2025'!DO10</f>
        <v>89.4</v>
      </c>
      <c r="DG79" s="63">
        <f>'2025'!DP10</f>
        <v>10.199999999999999</v>
      </c>
      <c r="DH79" s="60">
        <f>'2025'!DQ10</f>
        <v>1196</v>
      </c>
      <c r="DI79" s="61">
        <f>'2025'!DR10</f>
        <v>3589</v>
      </c>
      <c r="DJ79" s="61">
        <f>'2025'!DS10</f>
        <v>101</v>
      </c>
      <c r="DK79" s="61">
        <f>'2025'!DT10</f>
        <v>70</v>
      </c>
      <c r="DL79" s="61">
        <f>'2025'!DU10</f>
        <v>14</v>
      </c>
      <c r="DM79" s="61">
        <f>'2025'!DV10</f>
        <v>0</v>
      </c>
      <c r="DN79" s="62">
        <f>'2025'!DW10</f>
        <v>1.23</v>
      </c>
      <c r="DO79" s="62">
        <f>'2025'!DX10</f>
        <v>0</v>
      </c>
      <c r="DP79" s="62">
        <f>'2025'!DY10</f>
        <v>2.71</v>
      </c>
      <c r="DQ79" s="62">
        <f>'2025'!DZ10</f>
        <v>8.4</v>
      </c>
      <c r="DR79" s="62">
        <f>'2025'!EA10</f>
        <v>11.5</v>
      </c>
      <c r="DS79" s="62">
        <f>'2025'!EF10</f>
        <v>62.5</v>
      </c>
      <c r="DT79" s="62">
        <f>'2025'!EG10</f>
        <v>6.7</v>
      </c>
      <c r="DU79" s="62">
        <f>'2025'!EH10</f>
        <v>74</v>
      </c>
      <c r="DV79" s="63">
        <f>'2025'!EI10</f>
        <v>25.3</v>
      </c>
    </row>
    <row r="80" spans="1:126" ht="15.75" customHeight="1" x14ac:dyDescent="0.2">
      <c r="A80" s="199">
        <f t="shared" si="6"/>
        <v>76</v>
      </c>
      <c r="B80" s="261">
        <f>'2020'!A10</f>
        <v>8</v>
      </c>
      <c r="C80" s="261">
        <v>2020</v>
      </c>
      <c r="D80" s="234" t="str">
        <f>'2020'!B10</f>
        <v>Jalen Reagor</v>
      </c>
      <c r="E80" s="310" t="str" cm="1">
        <f t="array" ref="E80">_xlfn.IFS(F80&gt;12.5,"Cornerstone",AND(F80&gt;11.995,F80&lt;12.5),"Elite",AND(F80&gt;11,F80&lt;12.995),"Elite Upside",AND(F80&gt;=9.69,F80&lt;10.999),"Upside",AND(F80&gt;8.4,F80&lt;9.999),"Upside Lite",AND(F80&gt;7.25,F80&lt;8.999),"Outlier",AND(F80&gt;=6,F80&lt;7.25),"Outlier Lite",F80&lt;6.999,"Purgatory")</f>
        <v>Upside</v>
      </c>
      <c r="F80" s="313">
        <f>'2020'!C10</f>
        <v>9.7571428571428562</v>
      </c>
      <c r="G80" s="313">
        <f t="shared" si="7"/>
        <v>77.5</v>
      </c>
      <c r="H80" s="313" t="str" cm="1">
        <f t="array" ref="H80">_xlfn.IFS(E80="Cornerstone","A++",E80="Elite","A+",E80="Elite Upside","A",E80="Upside","B",E80="Upside Lite","C",E80="Outlier","D+",E80="Outlier Lite","D-",E80="Purgatory","F")</f>
        <v>B</v>
      </c>
      <c r="I80" s="314">
        <f t="shared" si="8"/>
        <v>0.66987787288551093</v>
      </c>
      <c r="J80" s="34" t="str">
        <f>'2020'!D10</f>
        <v>TCU</v>
      </c>
      <c r="K80" s="200">
        <f>'2020'!E10</f>
        <v>3</v>
      </c>
      <c r="L80" s="318">
        <f>'2020'!F10</f>
        <v>36162</v>
      </c>
      <c r="M80" s="231">
        <f>'2020'!G10</f>
        <v>26.753424657534246</v>
      </c>
      <c r="N80" s="231" t="str">
        <f>'2020'!H10</f>
        <v>JR</v>
      </c>
      <c r="O80" s="231">
        <f>'2020'!I10</f>
        <v>21.32054794520548</v>
      </c>
      <c r="P80" s="231" t="str">
        <f>'2020'!J10</f>
        <v>Wide</v>
      </c>
      <c r="Q80" s="231" t="str">
        <f>'2020'!K10</f>
        <v>BALL HOG</v>
      </c>
      <c r="R80" s="231" t="str">
        <f>'2020'!L10</f>
        <v>Poor Separator</v>
      </c>
      <c r="S80" s="320">
        <f>'2020'!M10</f>
        <v>71</v>
      </c>
      <c r="T80" s="320">
        <f>'2020'!N10</f>
        <v>197</v>
      </c>
      <c r="U80" s="200">
        <f>'2020'!O10</f>
        <v>4.47</v>
      </c>
      <c r="V80" s="279">
        <f>'2020'!P10</f>
        <v>1</v>
      </c>
      <c r="W80" s="193">
        <f>'2020'!Q10</f>
        <v>0</v>
      </c>
      <c r="X80" s="194">
        <f>'2020'!R10</f>
        <v>0</v>
      </c>
      <c r="Y80" s="194">
        <f>'2020'!S10</f>
        <v>0.16788108423200232</v>
      </c>
      <c r="Z80" s="194">
        <f>'2020'!T10</f>
        <v>0.3859585303746817</v>
      </c>
      <c r="AA80" s="194">
        <f>'2020'!U10</f>
        <v>0.25</v>
      </c>
      <c r="AB80" s="194">
        <f>'2020'!V10</f>
        <v>0.31797926518734088</v>
      </c>
      <c r="AC80" s="59">
        <f>'2020'!W10</f>
        <v>0.3020803019279738</v>
      </c>
      <c r="AD80" s="42">
        <f>'2020'!X10</f>
        <v>19.673972602739727</v>
      </c>
      <c r="AE80" s="183">
        <f>'2020'!Y10</f>
        <v>2.68</v>
      </c>
      <c r="AF80" s="183">
        <f>'2020'!Z10</f>
        <v>6</v>
      </c>
      <c r="AG80" s="183">
        <f>'2020'!AA10</f>
        <v>14.9</v>
      </c>
      <c r="AH80" s="183">
        <f>'2020'!AB10</f>
        <v>0.38</v>
      </c>
      <c r="AI80" s="183">
        <f>'2020'!AC10</f>
        <v>2.57</v>
      </c>
      <c r="AJ80" s="288">
        <f>'2020'!AD10</f>
        <v>4.6333878887070377E-2</v>
      </c>
      <c r="AK80" s="288">
        <f>'2020'!AE10</f>
        <v>0.16826513911620294</v>
      </c>
      <c r="AL80" s="185">
        <f>'2020'!AF10</f>
        <v>0.14000000000000001</v>
      </c>
      <c r="AM80" s="212">
        <f>DS80/100</f>
        <v>0.42100000000000004</v>
      </c>
      <c r="AN80" s="185">
        <f>'2020'!AG10</f>
        <v>0.85</v>
      </c>
      <c r="AO80" s="185">
        <f>'2020'!AH10</f>
        <v>0.13949999999999999</v>
      </c>
      <c r="AP80" s="183">
        <f>'2020'!AI10</f>
        <v>98.688404846965284</v>
      </c>
      <c r="AQ80" s="186">
        <f>'2020'!AJ10</f>
        <v>93.696343688718514</v>
      </c>
      <c r="AR80" s="48">
        <f>'2020'!AK10</f>
        <v>8</v>
      </c>
      <c r="AS80" s="232">
        <f>'2020'!AL10</f>
        <v>7</v>
      </c>
      <c r="AT80" s="232">
        <f>'2020'!AM10</f>
        <v>5</v>
      </c>
      <c r="AU80" s="232">
        <f>'2020'!AN10</f>
        <v>5</v>
      </c>
      <c r="AV80" s="232">
        <f>'2020'!AO10</f>
        <v>8</v>
      </c>
      <c r="AW80" s="232">
        <f>'2020'!AP10</f>
        <v>5</v>
      </c>
      <c r="AX80" s="232">
        <f>'2020'!AQ10</f>
        <v>10</v>
      </c>
      <c r="AY80" s="233">
        <f>'2020'!AR10</f>
        <v>0</v>
      </c>
      <c r="AZ80" s="60">
        <f>'2020'!AS10</f>
        <v>0</v>
      </c>
      <c r="BA80" s="61">
        <f>'2020'!AT10</f>
        <v>4517</v>
      </c>
      <c r="BB80" s="61">
        <f>'2020'!AU10</f>
        <v>0</v>
      </c>
      <c r="BC80" s="61">
        <f>'2020'!AV10</f>
        <v>0</v>
      </c>
      <c r="BD80" s="61">
        <f>'2020'!AW10</f>
        <v>0</v>
      </c>
      <c r="BE80" s="61">
        <f>'2020'!AX10</f>
        <v>0</v>
      </c>
      <c r="BF80" s="62">
        <f>'2020'!AY10</f>
        <v>0</v>
      </c>
      <c r="BG80" s="62">
        <f>'2020'!AZ10</f>
        <v>0</v>
      </c>
      <c r="BH80" s="62">
        <f>'2020'!BA10</f>
        <v>0</v>
      </c>
      <c r="BI80" s="62">
        <f>'2020'!BB10</f>
        <v>0</v>
      </c>
      <c r="BJ80" s="62">
        <f>'2020'!BC10</f>
        <v>0</v>
      </c>
      <c r="BK80" s="62">
        <f>'2020'!BD10</f>
        <v>0</v>
      </c>
      <c r="BL80" s="62">
        <f>'2020'!BE10</f>
        <v>0</v>
      </c>
      <c r="BM80" s="62">
        <f>'2020'!BF10</f>
        <v>0</v>
      </c>
      <c r="BN80" s="63">
        <f>'2020'!BG10</f>
        <v>0</v>
      </c>
      <c r="BO80" s="60">
        <f>'2020'!BH10</f>
        <v>0</v>
      </c>
      <c r="BP80" s="61">
        <f>'2020'!BI10</f>
        <v>3486</v>
      </c>
      <c r="BQ80" s="61">
        <f>'2020'!BJ10</f>
        <v>0</v>
      </c>
      <c r="BR80" s="61">
        <f>'2020'!BK10</f>
        <v>0</v>
      </c>
      <c r="BS80" s="61">
        <f>'2020'!BL10</f>
        <v>0</v>
      </c>
      <c r="BT80" s="61">
        <f>'2020'!BM10</f>
        <v>0</v>
      </c>
      <c r="BU80" s="62">
        <f>'2020'!BN10</f>
        <v>0</v>
      </c>
      <c r="BV80" s="62">
        <f>'2020'!BO10</f>
        <v>0</v>
      </c>
      <c r="BW80" s="62">
        <f>'2020'!BP10</f>
        <v>0</v>
      </c>
      <c r="BX80" s="62">
        <f>'2020'!BQ10</f>
        <v>0</v>
      </c>
      <c r="BY80" s="62">
        <f>'2020'!BR10</f>
        <v>0</v>
      </c>
      <c r="BZ80" s="62">
        <f>'2020'!BS10</f>
        <v>0</v>
      </c>
      <c r="CA80" s="62">
        <f>'2020'!BT10</f>
        <v>0</v>
      </c>
      <c r="CB80" s="62">
        <f>'2020'!BU10</f>
        <v>0</v>
      </c>
      <c r="CC80" s="63">
        <f>'2020'!BV10</f>
        <v>0</v>
      </c>
      <c r="CD80" s="60">
        <f>'2020'!BW10</f>
        <v>576</v>
      </c>
      <c r="CE80" s="61">
        <f>'2020'!BX10</f>
        <v>3431</v>
      </c>
      <c r="CF80" s="61">
        <f>'2020'!BY10</f>
        <v>58</v>
      </c>
      <c r="CG80" s="61">
        <f>'2020'!BZ10</f>
        <v>33</v>
      </c>
      <c r="CH80" s="61">
        <f>'2020'!CA10</f>
        <v>8</v>
      </c>
      <c r="CI80" s="61">
        <f>'2020'!CB10</f>
        <v>28</v>
      </c>
      <c r="CJ80" s="62">
        <f>'2020'!CC10</f>
        <v>0.77</v>
      </c>
      <c r="CK80" s="62">
        <f>'2020'!CD10</f>
        <v>1.34</v>
      </c>
      <c r="CL80" s="62">
        <f>'2020'!CE10</f>
        <v>2.29</v>
      </c>
      <c r="CM80" s="62">
        <f>'2020'!CF10</f>
        <v>7.5</v>
      </c>
      <c r="CN80" s="62">
        <f>'2020'!CG10</f>
        <v>14.5</v>
      </c>
      <c r="CO80" s="62">
        <f>'2020'!CL10</f>
        <v>44.4</v>
      </c>
      <c r="CP80" s="62">
        <f>'2020'!CM10</f>
        <v>10.8</v>
      </c>
      <c r="CQ80" s="62">
        <f>'2020'!CN10</f>
        <v>92.8</v>
      </c>
      <c r="CR80" s="63">
        <f>'2020'!CO10</f>
        <v>5.7</v>
      </c>
      <c r="CS80" s="60">
        <f>'2020'!CP10</f>
        <v>1061</v>
      </c>
      <c r="CT80" s="61">
        <f>'2020'!CQ10</f>
        <v>2749</v>
      </c>
      <c r="CU80" s="61">
        <f>'2020'!CR10</f>
        <v>131</v>
      </c>
      <c r="CV80" s="61">
        <f>'2020'!CS10</f>
        <v>71</v>
      </c>
      <c r="CW80" s="61">
        <f>'2020'!CT10</f>
        <v>9</v>
      </c>
      <c r="CX80" s="61">
        <f>'2020'!CU10</f>
        <v>18</v>
      </c>
      <c r="CY80" s="62">
        <f>'2020'!CV10</f>
        <v>0.38</v>
      </c>
      <c r="CZ80" s="62">
        <f>'2020'!CW10</f>
        <v>2.57</v>
      </c>
      <c r="DA80" s="62">
        <f>'2020'!CX10</f>
        <v>2.68</v>
      </c>
      <c r="DB80" s="62">
        <f>'2020'!CY10</f>
        <v>6</v>
      </c>
      <c r="DC80" s="62">
        <f>'2020'!CZ10</f>
        <v>12.8</v>
      </c>
      <c r="DD80" s="62">
        <f>'2020'!DE10</f>
        <v>50</v>
      </c>
      <c r="DE80" s="62">
        <f>'2020'!DF10</f>
        <v>6.6</v>
      </c>
      <c r="DF80" s="62">
        <f>'2020'!DG10</f>
        <v>81.900000000000006</v>
      </c>
      <c r="DG80" s="63">
        <f>'2020'!DH10</f>
        <v>17.399999999999999</v>
      </c>
      <c r="DH80" s="60">
        <f>'2020'!DI10</f>
        <v>611</v>
      </c>
      <c r="DI80" s="61">
        <f>'2020'!DJ10</f>
        <v>2444</v>
      </c>
      <c r="DJ80" s="61">
        <f>'2020'!DK10</f>
        <v>88</v>
      </c>
      <c r="DK80" s="61">
        <f>'2020'!DL10</f>
        <v>43</v>
      </c>
      <c r="DL80" s="61">
        <f>'2020'!DM10</f>
        <v>5</v>
      </c>
      <c r="DM80" s="61">
        <f>'2020'!DN10</f>
        <v>15</v>
      </c>
      <c r="DN80" s="62">
        <f>'2020'!DO10</f>
        <v>0.3</v>
      </c>
      <c r="DO80" s="62">
        <f>'2020'!DP10</f>
        <v>1.55</v>
      </c>
      <c r="DP80" s="62">
        <f>'2020'!DQ10</f>
        <v>1.49</v>
      </c>
      <c r="DQ80" s="62">
        <f>'2020'!DR10</f>
        <v>3.8</v>
      </c>
      <c r="DR80" s="62">
        <f>'2020'!DS10</f>
        <v>14.9</v>
      </c>
      <c r="DS80" s="62">
        <f>'2020'!DX10</f>
        <v>42.1</v>
      </c>
      <c r="DT80" s="62">
        <f>'2020'!DY10</f>
        <v>14</v>
      </c>
      <c r="DU80" s="62">
        <f>'2020'!DZ10</f>
        <v>88.1</v>
      </c>
      <c r="DV80" s="63">
        <f>'2020'!EA10</f>
        <v>10.5</v>
      </c>
    </row>
    <row r="81" spans="1:126" ht="15.75" customHeight="1" x14ac:dyDescent="0.2">
      <c r="A81" s="199">
        <f t="shared" si="6"/>
        <v>77</v>
      </c>
      <c r="B81" s="261">
        <f>'2023'!A11</f>
        <v>9</v>
      </c>
      <c r="C81" s="261">
        <v>2023</v>
      </c>
      <c r="D81" s="234" t="str">
        <f>'2023'!B11</f>
        <v>Jalin Hyatt</v>
      </c>
      <c r="E81" s="310" t="str" cm="1">
        <f t="array" ref="E81">_xlfn.IFS(F81&gt;12.5,"Cornerstone",AND(F81&gt;11.995,F81&lt;12.5),"Elite",AND(F81&gt;11,F81&lt;12.995),"Elite Upside",AND(F81&gt;=9.69,F81&lt;10.999),"Upside",AND(F81&gt;8.4,F81&lt;9.999),"Upside Lite",AND(F81&gt;7.25,F81&lt;8.999),"Outlier",AND(F81&gt;=6,F81&lt;7.25),"Outlier Lite",F81&lt;6.999,"Purgatory")</f>
        <v>Upside</v>
      </c>
      <c r="F81" s="313">
        <f>'2023'!C11</f>
        <v>9.735714285714284</v>
      </c>
      <c r="G81" s="313">
        <f t="shared" si="7"/>
        <v>77.2</v>
      </c>
      <c r="H81" s="313" t="str" cm="1">
        <f t="array" ref="H81">_xlfn.IFS(E81="Cornerstone","A++",E81="Elite","A+",E81="Elite Upside","A",E81="Upside","B",E81="Upside Lite","C",E81="Outlier","D+",E81="Outlier Lite","D-",E81="Purgatory","F")</f>
        <v>B</v>
      </c>
      <c r="I81" s="314">
        <f t="shared" si="8"/>
        <v>0.65826986780273089</v>
      </c>
      <c r="J81" s="34" t="str">
        <f>'2023'!D11</f>
        <v>Tennessee</v>
      </c>
      <c r="K81" s="200">
        <f>'2023'!E11</f>
        <v>1</v>
      </c>
      <c r="L81" s="318">
        <f>'2023'!F11</f>
        <v>37159</v>
      </c>
      <c r="M81" s="231">
        <f>'2023'!G11</f>
        <v>24.021917808219179</v>
      </c>
      <c r="N81" s="231" t="str">
        <f>'2023'!H11</f>
        <v>JR</v>
      </c>
      <c r="O81" s="231">
        <f>'2023'!I11</f>
        <v>21.6</v>
      </c>
      <c r="P81" s="231" t="str">
        <f>'2023'!J11</f>
        <v>Slot</v>
      </c>
      <c r="Q81" s="231" t="str">
        <f>'2023'!K11</f>
        <v>BALL HOG</v>
      </c>
      <c r="R81" s="231" t="str">
        <f>'2023'!L11</f>
        <v>Elite Separator</v>
      </c>
      <c r="S81" s="200">
        <f>'2023'!M11</f>
        <v>72</v>
      </c>
      <c r="T81" s="200">
        <f>'2023'!N11</f>
        <v>176</v>
      </c>
      <c r="U81" s="200">
        <f>'2023'!O11</f>
        <v>4.4000000000000004</v>
      </c>
      <c r="V81" s="319">
        <f>'2023'!P11</f>
        <v>3</v>
      </c>
      <c r="W81" s="193">
        <f>'2023'!Q11</f>
        <v>0</v>
      </c>
      <c r="X81" s="194">
        <f>'2023'!R11</f>
        <v>0</v>
      </c>
      <c r="Y81" s="194">
        <f>'2023'!S11</f>
        <v>0.1348314606741573</v>
      </c>
      <c r="Z81" s="194">
        <f>'2023'!T11</f>
        <v>6.7624177139437469E-2</v>
      </c>
      <c r="AA81" s="194">
        <f>'2023'!U11</f>
        <v>0.29887009647819213</v>
      </c>
      <c r="AB81" s="194">
        <f>'2023'!V11</f>
        <v>0.29887009647819213</v>
      </c>
      <c r="AC81" s="59">
        <f>'2023'!W11</f>
        <v>0.29887009647819213</v>
      </c>
      <c r="AD81" s="42">
        <f>'2023'!X11</f>
        <v>20.934246575342467</v>
      </c>
      <c r="AE81" s="183">
        <f>'2023'!Y11</f>
        <v>3.27</v>
      </c>
      <c r="AF81" s="183">
        <f>'2023'!Z11</f>
        <v>8</v>
      </c>
      <c r="AG81" s="183">
        <f>'2023'!AA11</f>
        <v>13.6</v>
      </c>
      <c r="AH81" s="183">
        <f>'2023'!AB11</f>
        <v>0.99</v>
      </c>
      <c r="AI81" s="183">
        <f>'2023'!AC11</f>
        <v>3.22</v>
      </c>
      <c r="AJ81" s="288">
        <f>'2023'!AD11</f>
        <v>1.2904498816101026E-2</v>
      </c>
      <c r="AK81" s="288">
        <f>'2023'!AE11</f>
        <v>0.21679558011049724</v>
      </c>
      <c r="AL81" s="185">
        <f>'2023'!AF11</f>
        <v>6.9000000000000006E-2</v>
      </c>
      <c r="AM81" s="212">
        <f>DD81/100</f>
        <v>0.4</v>
      </c>
      <c r="AN81" s="185">
        <f>'2023'!AG11</f>
        <v>7.1999999999999995E-2</v>
      </c>
      <c r="AO81" s="185">
        <f>'2023'!AH11</f>
        <v>0.91749999999999998</v>
      </c>
      <c r="AP81" s="183">
        <f>'2023'!AI11</f>
        <v>93.914350112697193</v>
      </c>
      <c r="AQ81" s="186">
        <f>'2023'!AJ11</f>
        <v>91.054139310089397</v>
      </c>
      <c r="AR81" s="48">
        <f>'2023'!AK11</f>
        <v>8</v>
      </c>
      <c r="AS81" s="232">
        <f>'2023'!AL11</f>
        <v>5</v>
      </c>
      <c r="AT81" s="232">
        <f>'2023'!AM11</f>
        <v>6</v>
      </c>
      <c r="AU81" s="232">
        <f>'2023'!AN11</f>
        <v>6</v>
      </c>
      <c r="AV81" s="232">
        <f>'2023'!AO11</f>
        <v>9</v>
      </c>
      <c r="AW81" s="232">
        <f>'2023'!AP11</f>
        <v>5</v>
      </c>
      <c r="AX81" s="232">
        <f>'2023'!AQ11</f>
        <v>7</v>
      </c>
      <c r="AY81" s="233">
        <f>'2023'!AR11</f>
        <v>0.25</v>
      </c>
      <c r="AZ81" s="60">
        <f>'2023'!AS11</f>
        <v>0</v>
      </c>
      <c r="BA81" s="61">
        <f>'2023'!AT11</f>
        <v>2357</v>
      </c>
      <c r="BB81" s="61">
        <f>'2023'!AU11</f>
        <v>0</v>
      </c>
      <c r="BC81" s="61">
        <f>'2023'!AV11</f>
        <v>0</v>
      </c>
      <c r="BD81" s="61">
        <f>'2023'!AW11</f>
        <v>0</v>
      </c>
      <c r="BE81" s="61">
        <f>'2023'!AX11</f>
        <v>0</v>
      </c>
      <c r="BF81" s="62">
        <f>'2023'!AY11</f>
        <v>0</v>
      </c>
      <c r="BG81" s="62">
        <f>'2023'!AZ11</f>
        <v>0</v>
      </c>
      <c r="BH81" s="62">
        <f>'2023'!BA11</f>
        <v>0</v>
      </c>
      <c r="BI81" s="62">
        <f>'2023'!BA11</f>
        <v>0</v>
      </c>
      <c r="BJ81" s="62">
        <f>'2023'!BC11</f>
        <v>0</v>
      </c>
      <c r="BK81" s="62">
        <f>'2023'!BH11</f>
        <v>0</v>
      </c>
      <c r="BL81" s="62">
        <f>'2023'!BI11</f>
        <v>0</v>
      </c>
      <c r="BM81" s="62">
        <f>'2023'!BJ11</f>
        <v>0</v>
      </c>
      <c r="BN81" s="63">
        <f>'2023'!BK11</f>
        <v>0</v>
      </c>
      <c r="BO81" s="60">
        <f>'2023'!BL11</f>
        <v>0</v>
      </c>
      <c r="BP81" s="61">
        <f>'2023'!BM11</f>
        <v>2878</v>
      </c>
      <c r="BQ81" s="61">
        <f>'2023'!BN11</f>
        <v>0</v>
      </c>
      <c r="BR81" s="61">
        <f>'2023'!BO11</f>
        <v>0</v>
      </c>
      <c r="BS81" s="61">
        <f>'2023'!BP11</f>
        <v>0</v>
      </c>
      <c r="BT81" s="61">
        <f>'2023'!BQ11</f>
        <v>0</v>
      </c>
      <c r="BU81" s="62">
        <f>'2023'!BR11</f>
        <v>0</v>
      </c>
      <c r="BV81" s="62">
        <f>'2023'!BS11</f>
        <v>0</v>
      </c>
      <c r="BW81" s="62">
        <f>'2023'!BT11</f>
        <v>0</v>
      </c>
      <c r="BX81" s="62">
        <f>'2023'!BU11</f>
        <v>0</v>
      </c>
      <c r="BY81" s="62">
        <f>'2023'!BV11</f>
        <v>0</v>
      </c>
      <c r="BZ81" s="62">
        <f>'2023'!CA11</f>
        <v>0</v>
      </c>
      <c r="CA81" s="62">
        <f>'2023'!CB11</f>
        <v>0</v>
      </c>
      <c r="CB81" s="62">
        <f>'2023'!CC11</f>
        <v>0</v>
      </c>
      <c r="CC81" s="63">
        <f>'2023'!CD11</f>
        <v>0</v>
      </c>
      <c r="CD81" s="60">
        <f>'2023'!CE11</f>
        <v>276</v>
      </c>
      <c r="CE81" s="61">
        <f>'2023'!CF11</f>
        <v>2047</v>
      </c>
      <c r="CF81" s="61">
        <f>'2023'!CG11</f>
        <v>30</v>
      </c>
      <c r="CG81" s="61">
        <f>'2023'!CH11</f>
        <v>20</v>
      </c>
      <c r="CH81" s="61">
        <f>'2023'!CI11</f>
        <v>2</v>
      </c>
      <c r="CI81" s="61">
        <f>'2023'!CJ11</f>
        <v>14</v>
      </c>
      <c r="CJ81" s="62">
        <f>'2023'!CK11</f>
        <v>0.55000000000000004</v>
      </c>
      <c r="CK81" s="62">
        <f>'2023'!CL11</f>
        <v>1.22</v>
      </c>
      <c r="CL81" s="62">
        <f>'2023'!CM11</f>
        <v>1.65</v>
      </c>
      <c r="CM81" s="62">
        <f>'2023'!CN11</f>
        <v>5.4</v>
      </c>
      <c r="CN81" s="62">
        <f>'2023'!CO11</f>
        <v>10.3</v>
      </c>
      <c r="CO81" s="62">
        <f>'2023'!CT11</f>
        <v>33.299999999999997</v>
      </c>
      <c r="CP81" s="62">
        <f>'2023'!CU11</f>
        <v>0</v>
      </c>
      <c r="CQ81" s="62">
        <f>'2023'!CV11</f>
        <v>15.6</v>
      </c>
      <c r="CR81" s="63">
        <f>'2023'!CW11</f>
        <v>84.4</v>
      </c>
      <c r="CS81" s="60">
        <f>'2023'!CX11</f>
        <v>226</v>
      </c>
      <c r="CT81" s="61">
        <f>'2023'!CY11</f>
        <v>3342</v>
      </c>
      <c r="CU81" s="61">
        <f>'2023'!CZ11</f>
        <v>32</v>
      </c>
      <c r="CV81" s="61">
        <f>'2023'!DA11</f>
        <v>21</v>
      </c>
      <c r="CW81" s="61">
        <f>'2023'!DB11</f>
        <v>2</v>
      </c>
      <c r="CX81" s="61">
        <f>'2023'!DC11</f>
        <v>33</v>
      </c>
      <c r="CY81" s="62">
        <f>'2023'!DD11</f>
        <v>0.39</v>
      </c>
      <c r="CZ81" s="62">
        <f>'2023'!DE11</f>
        <v>0.83</v>
      </c>
      <c r="DA81" s="62">
        <f>'2023'!DF11</f>
        <v>1.31</v>
      </c>
      <c r="DB81" s="62">
        <f>'2023'!DG11</f>
        <v>3.7</v>
      </c>
      <c r="DC81" s="62">
        <f>'2023'!DH11</f>
        <v>14.1</v>
      </c>
      <c r="DD81" s="62">
        <f>'2023'!DM11</f>
        <v>40</v>
      </c>
      <c r="DE81" s="62">
        <f>'2023'!DN11</f>
        <v>12.5</v>
      </c>
      <c r="DF81" s="62">
        <f>'2023'!DO11</f>
        <v>2.2000000000000002</v>
      </c>
      <c r="DG81" s="63">
        <f>'2023'!DP11</f>
        <v>96.2</v>
      </c>
      <c r="DH81" s="60">
        <f>'2023'!DQ11</f>
        <v>1267</v>
      </c>
      <c r="DI81" s="61">
        <f>'2023'!DR11</f>
        <v>4239.3</v>
      </c>
      <c r="DJ81" s="61">
        <f>'2023'!DS11</f>
        <v>89</v>
      </c>
      <c r="DK81" s="61">
        <f>'2023'!DT11</f>
        <v>67</v>
      </c>
      <c r="DL81" s="61">
        <f>'2023'!DU11</f>
        <v>15</v>
      </c>
      <c r="DM81" s="61">
        <f>'2023'!DV11</f>
        <v>38</v>
      </c>
      <c r="DN81" s="62">
        <f>'2023'!DW11</f>
        <v>0.99</v>
      </c>
      <c r="DO81" s="62">
        <f>'2023'!DX11</f>
        <v>3.22</v>
      </c>
      <c r="DP81" s="62">
        <f>'2023'!DY11</f>
        <v>3.27</v>
      </c>
      <c r="DQ81" s="62">
        <f>'2023'!DZ11</f>
        <v>8</v>
      </c>
      <c r="DR81" s="62">
        <f>'2023'!EA11</f>
        <v>13.6</v>
      </c>
      <c r="DS81" s="62">
        <f>'2023'!EF11</f>
        <v>60</v>
      </c>
      <c r="DT81" s="62">
        <f>'2023'!EG11</f>
        <v>6.9</v>
      </c>
      <c r="DU81" s="62">
        <f>'2023'!EH11</f>
        <v>12.2</v>
      </c>
      <c r="DV81" s="63">
        <f>'2023'!EI11</f>
        <v>87.3</v>
      </c>
    </row>
    <row r="82" spans="1:126" ht="15.75" customHeight="1" x14ac:dyDescent="0.2">
      <c r="A82" s="199">
        <f t="shared" si="6"/>
        <v>78</v>
      </c>
      <c r="B82" s="261">
        <f>'2021'!A11</f>
        <v>9</v>
      </c>
      <c r="C82" s="261">
        <v>2021</v>
      </c>
      <c r="D82" s="234" t="str">
        <f>'2021'!B11</f>
        <v>Nico Collins</v>
      </c>
      <c r="E82" s="310" t="str" cm="1">
        <f t="array" ref="E82">_xlfn.IFS(F82&gt;12.5,"Cornerstone",AND(F82&gt;11.995,F82&lt;12.5),"Elite",AND(F82&gt;11,F82&lt;12.995),"Elite Upside",AND(F82&gt;=9.69,F82&lt;10.999),"Upside",AND(F82&gt;8.4,F82&lt;9.999),"Upside Lite",AND(F82&gt;7.25,F82&lt;8.999),"Outlier",AND(F82&gt;=6,F82&lt;7.25),"Outlier Lite",F82&lt;6.999,"Purgatory")</f>
        <v>Upside</v>
      </c>
      <c r="F82" s="313">
        <f>'2021'!C11</f>
        <v>9.7342857142857149</v>
      </c>
      <c r="G82" s="313">
        <f t="shared" si="7"/>
        <v>76.900000000000006</v>
      </c>
      <c r="H82" s="313" t="str" cm="1">
        <f t="array" ref="H82">_xlfn.IFS(E82="Cornerstone","A++",E82="Elite","A+",E82="Elite Upside","A",E82="Upside","B",E82="Upside Lite","C",E82="Outlier","D+",E82="Outlier Lite","D-",E82="Purgatory","F")</f>
        <v>B</v>
      </c>
      <c r="I82" s="314">
        <f t="shared" si="8"/>
        <v>0.65749600079721349</v>
      </c>
      <c r="J82" s="34" t="str">
        <f>'2021'!D11</f>
        <v>Michigan</v>
      </c>
      <c r="K82" s="200">
        <f>'2021'!E11</f>
        <v>2</v>
      </c>
      <c r="L82" s="318">
        <f>'2021'!F11</f>
        <v>36238</v>
      </c>
      <c r="M82" s="231">
        <f>'2021'!G11</f>
        <v>26.545205479452054</v>
      </c>
      <c r="N82" s="231" t="str">
        <f>'2021'!H11</f>
        <v>SR</v>
      </c>
      <c r="O82" s="231">
        <f>'2021'!I11</f>
        <v>22.12876712328767</v>
      </c>
      <c r="P82" s="231" t="str">
        <f>'2021'!J11</f>
        <v>Hybrid</v>
      </c>
      <c r="Q82" s="231" t="str">
        <f>'2021'!K11</f>
        <v>PROTO X</v>
      </c>
      <c r="R82" s="231" t="str">
        <f>'2021'!L11</f>
        <v>Poor Separator</v>
      </c>
      <c r="S82" s="320">
        <f>'2021'!M11</f>
        <v>76.13</v>
      </c>
      <c r="T82" s="320">
        <f>'2021'!N11</f>
        <v>215</v>
      </c>
      <c r="U82" s="200">
        <f>'2021'!O11</f>
        <v>4.45</v>
      </c>
      <c r="V82" s="279">
        <f>'2021'!P11</f>
        <v>3</v>
      </c>
      <c r="W82" s="193">
        <f>'2021'!Q11</f>
        <v>0</v>
      </c>
      <c r="X82" s="194">
        <f>'2021'!R11</f>
        <v>1.2129380053908356E-2</v>
      </c>
      <c r="Y82" s="194">
        <f>'2021'!S11</f>
        <v>0.2253922967189729</v>
      </c>
      <c r="Z82" s="194">
        <f>'2021'!T11</f>
        <v>0.22355105795768168</v>
      </c>
      <c r="AA82" s="194">
        <f>'2021'!U11</f>
        <v>0</v>
      </c>
      <c r="AB82" s="194">
        <f>'2021'!V11</f>
        <v>0.22447167733832729</v>
      </c>
      <c r="AC82" s="59">
        <f>'2021'!W11</f>
        <v>0.22447167733832729</v>
      </c>
      <c r="AD82" s="42">
        <f>'2021'!X11</f>
        <v>19.468493150684932</v>
      </c>
      <c r="AE82" s="183">
        <f>'2021'!Y11</f>
        <v>2.4500000000000002</v>
      </c>
      <c r="AF82" s="183">
        <f>'2021'!Z11</f>
        <v>6.8</v>
      </c>
      <c r="AG82" s="183">
        <f>'2021'!AA11</f>
        <v>14.8</v>
      </c>
      <c r="AH82" s="183">
        <f>'2021'!AB11</f>
        <v>0.84</v>
      </c>
      <c r="AI82" s="183">
        <f>'2021'!AC11</f>
        <v>1.88</v>
      </c>
      <c r="AJ82" s="288">
        <f>'2021'!AD11</f>
        <v>7.7297668038408776E-2</v>
      </c>
      <c r="AK82" s="288">
        <f>'2021'!AE11</f>
        <v>0.14451303155006859</v>
      </c>
      <c r="AL82" s="185">
        <f>'2021'!AF11</f>
        <v>9.8000000000000004E-2</v>
      </c>
      <c r="AM82" s="212">
        <f t="shared" ref="AM82:AM104" si="9">DS82/100</f>
        <v>0</v>
      </c>
      <c r="AN82" s="185">
        <f>'2021'!AG11</f>
        <v>0.49299999999999999</v>
      </c>
      <c r="AO82" s="185">
        <f>'2021'!AH11</f>
        <v>6.9999999999999993E-3</v>
      </c>
      <c r="AP82" s="183">
        <f>'2021'!AI11</f>
        <v>109.65499303730637</v>
      </c>
      <c r="AQ82" s="186">
        <f>'2021'!AJ11</f>
        <v>115.5928968726512</v>
      </c>
      <c r="AR82" s="48">
        <f>'2021'!AK11</f>
        <v>6</v>
      </c>
      <c r="AS82" s="232">
        <f>'2021'!AL11</f>
        <v>7</v>
      </c>
      <c r="AT82" s="232">
        <f>'2021'!AM11</f>
        <v>4</v>
      </c>
      <c r="AU82" s="232">
        <f>'2021'!AN11</f>
        <v>5</v>
      </c>
      <c r="AV82" s="232">
        <f>'2021'!AO11</f>
        <v>9</v>
      </c>
      <c r="AW82" s="232">
        <f>'2021'!AP11</f>
        <v>9</v>
      </c>
      <c r="AX82" s="232">
        <f>'2021'!AQ11</f>
        <v>7</v>
      </c>
      <c r="AY82" s="233">
        <f>'2021'!AR11</f>
        <v>0.5</v>
      </c>
      <c r="AZ82" s="60">
        <f>'2021'!AS11</f>
        <v>0</v>
      </c>
      <c r="BA82" s="61">
        <f>'2021'!AT11</f>
        <v>2756</v>
      </c>
      <c r="BB82" s="61">
        <f>'2021'!AU11</f>
        <v>0</v>
      </c>
      <c r="BC82" s="61">
        <f>'2021'!AV11</f>
        <v>0</v>
      </c>
      <c r="BD82" s="61">
        <f>'2021'!AW11</f>
        <v>0</v>
      </c>
      <c r="BE82" s="61">
        <f>'2021'!AX11</f>
        <v>0</v>
      </c>
      <c r="BF82" s="62">
        <f>'2021'!AY11</f>
        <v>0</v>
      </c>
      <c r="BG82" s="62">
        <f>'2021'!AZ11</f>
        <v>0</v>
      </c>
      <c r="BH82" s="62">
        <f>'2021'!BA11</f>
        <v>0</v>
      </c>
      <c r="BI82" s="62">
        <f>'2021'!BB11</f>
        <v>0</v>
      </c>
      <c r="BJ82" s="62">
        <f>'2021'!BC11</f>
        <v>0</v>
      </c>
      <c r="BK82" s="62">
        <f>'2021'!BD11</f>
        <v>0</v>
      </c>
      <c r="BL82" s="62">
        <f>'2021'!BE11</f>
        <v>0</v>
      </c>
      <c r="BM82" s="62">
        <f>'2021'!BF11</f>
        <v>0</v>
      </c>
      <c r="BN82" s="63">
        <f>'2021'!BG11</f>
        <v>0</v>
      </c>
      <c r="BO82" s="60">
        <f>'2021'!BH11</f>
        <v>27</v>
      </c>
      <c r="BP82" s="61">
        <f>'2021'!BI11</f>
        <v>2226</v>
      </c>
      <c r="BQ82" s="61">
        <f>'2021'!BJ11</f>
        <v>7</v>
      </c>
      <c r="BR82" s="61">
        <f>'2021'!BK11</f>
        <v>3</v>
      </c>
      <c r="BS82" s="61">
        <f>'2021'!BL11</f>
        <v>0</v>
      </c>
      <c r="BT82" s="61">
        <f>'2021'!BM11</f>
        <v>9</v>
      </c>
      <c r="BU82" s="62">
        <f>'2021'!BN11</f>
        <v>0.68</v>
      </c>
      <c r="BV82" s="62">
        <f>'2021'!BO11</f>
        <v>0.42</v>
      </c>
      <c r="BW82" s="62">
        <f>'2021'!BP11</f>
        <v>0.69</v>
      </c>
      <c r="BX82" s="62">
        <f>'2021'!BQ11</f>
        <v>2.7</v>
      </c>
      <c r="BY82" s="62">
        <f>'2021'!BR11</f>
        <v>0</v>
      </c>
      <c r="BZ82" s="62">
        <f>'2021'!BW11</f>
        <v>50</v>
      </c>
      <c r="CA82" s="62">
        <f>'2021'!BX11</f>
        <v>25</v>
      </c>
      <c r="CB82" s="62">
        <f>'2021'!BY11</f>
        <v>92.7</v>
      </c>
      <c r="CC82" s="63">
        <f>'2021'!BZ11</f>
        <v>7.3</v>
      </c>
      <c r="CD82" s="60">
        <f>'2021'!CA11</f>
        <v>632</v>
      </c>
      <c r="CE82" s="61">
        <f>'2021'!CB11</f>
        <v>2804</v>
      </c>
      <c r="CF82" s="61">
        <f>'2021'!CC11</f>
        <v>55</v>
      </c>
      <c r="CG82" s="61">
        <f>'2021'!CD11</f>
        <v>38</v>
      </c>
      <c r="CH82" s="61">
        <f>'2021'!CE11</f>
        <v>6</v>
      </c>
      <c r="CI82" s="61">
        <f>'2021'!CF11</f>
        <v>24</v>
      </c>
      <c r="CJ82" s="62">
        <f>'2021'!CG11</f>
        <v>1.03</v>
      </c>
      <c r="CK82" s="62">
        <f>'2021'!CH11</f>
        <v>1.86</v>
      </c>
      <c r="CL82" s="62">
        <f>'2021'!CI11</f>
        <v>2.08</v>
      </c>
      <c r="CM82" s="62">
        <f>'2021'!CJ11</f>
        <v>3.3</v>
      </c>
      <c r="CN82" s="62">
        <f>'2021'!CK11</f>
        <v>15.9</v>
      </c>
      <c r="CO82" s="62">
        <f>'2021'!CP11</f>
        <v>81.3</v>
      </c>
      <c r="CP82" s="62">
        <f>'2021'!CQ11</f>
        <v>0</v>
      </c>
      <c r="CQ82" s="62">
        <f>'2021'!CR11</f>
        <v>94.8</v>
      </c>
      <c r="CR82" s="63">
        <f>'2021'!CS11</f>
        <v>5.2</v>
      </c>
      <c r="CS82" s="60">
        <f>'2021'!CT11</f>
        <v>729</v>
      </c>
      <c r="CT82" s="61">
        <f>'2021'!CU11</f>
        <v>3261</v>
      </c>
      <c r="CU82" s="61">
        <f>'2021'!CV11</f>
        <v>66</v>
      </c>
      <c r="CV82" s="61">
        <f>'2021'!CW11</f>
        <v>37</v>
      </c>
      <c r="CW82" s="61">
        <f>'2021'!CX11</f>
        <v>7</v>
      </c>
      <c r="CX82" s="61">
        <f>'2021'!CY11</f>
        <v>25</v>
      </c>
      <c r="CY82" s="62">
        <f>'2021'!CZ11</f>
        <v>0.84</v>
      </c>
      <c r="CZ82" s="62">
        <f>'2021'!DA11</f>
        <v>1.88</v>
      </c>
      <c r="DA82" s="62">
        <f>'2021'!DB11</f>
        <v>2.4500000000000002</v>
      </c>
      <c r="DB82" s="62">
        <f>'2021'!DC11</f>
        <v>6.8</v>
      </c>
      <c r="DC82" s="62">
        <f>'2021'!DD11</f>
        <v>14.8</v>
      </c>
      <c r="DD82" s="62">
        <f>'2021'!DI11</f>
        <v>52.2</v>
      </c>
      <c r="DE82" s="62">
        <f>'2021'!DJ11</f>
        <v>9.8000000000000007</v>
      </c>
      <c r="DF82" s="62">
        <f>'2021'!DK11</f>
        <v>98.6</v>
      </c>
      <c r="DG82" s="63">
        <f>'2021'!DL11</f>
        <v>1.4</v>
      </c>
      <c r="DH82" s="60">
        <f>'2021'!DM11</f>
        <v>0</v>
      </c>
      <c r="DI82" s="61">
        <f>'2021'!DN11</f>
        <v>1502</v>
      </c>
      <c r="DJ82" s="61">
        <f>'2021'!DO11</f>
        <v>0</v>
      </c>
      <c r="DK82" s="61">
        <f>'2021'!DP11</f>
        <v>0</v>
      </c>
      <c r="DL82" s="61">
        <f>'2021'!DQ11</f>
        <v>0</v>
      </c>
      <c r="DM82" s="61">
        <f>'2021'!DR11</f>
        <v>0</v>
      </c>
      <c r="DN82" s="62">
        <f>'2021'!DS11</f>
        <v>0</v>
      </c>
      <c r="DO82" s="62">
        <f>'2021'!DT11</f>
        <v>0</v>
      </c>
      <c r="DP82" s="62">
        <f>'2021'!DU11</f>
        <v>0</v>
      </c>
      <c r="DQ82" s="62">
        <f>'2021'!DV11</f>
        <v>0</v>
      </c>
      <c r="DR82" s="62">
        <f>'2021'!DW11</f>
        <v>0</v>
      </c>
      <c r="DS82" s="62">
        <f>'2021'!EB11</f>
        <v>0</v>
      </c>
      <c r="DT82" s="62">
        <f>'2021'!EC11</f>
        <v>0</v>
      </c>
      <c r="DU82" s="62">
        <f>'2021'!ED11</f>
        <v>0</v>
      </c>
      <c r="DV82" s="63">
        <f>'2021'!EE11</f>
        <v>0</v>
      </c>
    </row>
    <row r="83" spans="1:126" ht="15.75" customHeight="1" x14ac:dyDescent="0.2">
      <c r="A83" s="199">
        <f t="shared" si="6"/>
        <v>79</v>
      </c>
      <c r="B83" s="261">
        <f>'2020'!A11</f>
        <v>9</v>
      </c>
      <c r="C83" s="261">
        <v>2020</v>
      </c>
      <c r="D83" s="234" t="str">
        <f>'2020'!B11</f>
        <v>Bryan Edwards</v>
      </c>
      <c r="E83" s="310" t="str" cm="1">
        <f t="array" ref="E83">_xlfn.IFS(F83&gt;12.5,"Cornerstone",AND(F83&gt;11.995,F83&lt;12.5),"Elite",AND(F83&gt;11,F83&lt;12.995),"Elite Upside",AND(F83&gt;=9.69,F83&lt;10.999),"Upside",AND(F83&gt;8.4,F83&lt;9.999),"Upside Lite",AND(F83&gt;7.25,F83&lt;8.999),"Outlier",AND(F83&gt;=6,F83&lt;7.25),"Outlier Lite",F83&lt;6.999,"Purgatory")</f>
        <v>Upside</v>
      </c>
      <c r="F83" s="313">
        <f>'2020'!C11</f>
        <v>9.7099999999999991</v>
      </c>
      <c r="G83" s="313">
        <f t="shared" si="7"/>
        <v>76.599999999999994</v>
      </c>
      <c r="H83" s="313" t="str" cm="1">
        <f t="array" ref="H83">_xlfn.IFS(E83="Cornerstone","A++",E83="Elite","A+",E83="Elite Upside","A",E83="Upside","B",E83="Upside Lite","C",E83="Outlier","D+",E83="Outlier Lite","D-",E83="Purgatory","F")</f>
        <v>B</v>
      </c>
      <c r="I83" s="314">
        <f t="shared" si="8"/>
        <v>0.64434026170339576</v>
      </c>
      <c r="J83" s="34" t="str">
        <f>'2020'!D11</f>
        <v>South Carolina</v>
      </c>
      <c r="K83" s="200">
        <f>'2020'!E11</f>
        <v>1</v>
      </c>
      <c r="L83" s="318">
        <f>'2020'!F11</f>
        <v>36112</v>
      </c>
      <c r="M83" s="231">
        <f>'2020'!G11</f>
        <v>26.890410958904109</v>
      </c>
      <c r="N83" s="231" t="str">
        <f>'2020'!H11</f>
        <v>SR</v>
      </c>
      <c r="O83" s="231">
        <f>'2020'!I11</f>
        <v>21.457534246575342</v>
      </c>
      <c r="P83" s="231" t="str">
        <f>'2020'!J11</f>
        <v>Wide</v>
      </c>
      <c r="Q83" s="231" t="str">
        <f>'2020'!K11</f>
        <v>SLOB</v>
      </c>
      <c r="R83" s="231" t="str">
        <f>'2020'!L11</f>
        <v>Elite Earner</v>
      </c>
      <c r="S83" s="320">
        <f>'2020'!M11</f>
        <v>75</v>
      </c>
      <c r="T83" s="320">
        <f>'2020'!N11</f>
        <v>215</v>
      </c>
      <c r="U83" s="200">
        <f>'2020'!O11</f>
        <v>4.53</v>
      </c>
      <c r="V83" s="279">
        <f>'2020'!P11</f>
        <v>3</v>
      </c>
      <c r="W83" s="193">
        <f>'2020'!Q11</f>
        <v>0</v>
      </c>
      <c r="X83" s="194">
        <f>'2020'!R11</f>
        <v>0.21291952363767594</v>
      </c>
      <c r="Y83" s="194">
        <f>'2020'!S11</f>
        <v>0.28382247673586258</v>
      </c>
      <c r="Z83" s="194">
        <f>'2020'!T11</f>
        <v>0.23851141809980264</v>
      </c>
      <c r="AA83" s="194">
        <f>'2020'!U11</f>
        <v>0.30596175478065241</v>
      </c>
      <c r="AB83" s="194">
        <f>'2020'!V11</f>
        <v>0.30596175478065241</v>
      </c>
      <c r="AC83" s="59">
        <f>'2020'!W11</f>
        <v>0.30596175478065241</v>
      </c>
      <c r="AD83" s="42">
        <f>'2020'!X11</f>
        <v>17.81095890410959</v>
      </c>
      <c r="AE83" s="183">
        <f>'2020'!Y11</f>
        <v>2.58</v>
      </c>
      <c r="AF83" s="183">
        <f>'2020'!Z11</f>
        <v>7.6</v>
      </c>
      <c r="AG83" s="183">
        <f>'2020'!AA11</f>
        <v>12.2</v>
      </c>
      <c r="AH83" s="183">
        <f>'2020'!AB11</f>
        <v>0.64</v>
      </c>
      <c r="AI83" s="183">
        <f>'2020'!AC11</f>
        <v>2.08</v>
      </c>
      <c r="AJ83" s="288">
        <f>'2020'!AD11</f>
        <v>4.1102941176470592E-2</v>
      </c>
      <c r="AK83" s="288">
        <f>'2020'!AE11</f>
        <v>0.29720588235294121</v>
      </c>
      <c r="AL83" s="185">
        <f>'2020'!AF11</f>
        <v>4.0999999999999995E-2</v>
      </c>
      <c r="AM83" s="212">
        <f t="shared" si="9"/>
        <v>0.46200000000000002</v>
      </c>
      <c r="AN83" s="185">
        <f>'2020'!AG11</f>
        <v>0.77499999999999991</v>
      </c>
      <c r="AO83" s="185">
        <f>'2020'!AH11</f>
        <v>0.22349999999999998</v>
      </c>
      <c r="AP83" s="183">
        <f>'2020'!AI11</f>
        <v>102.11173314085768</v>
      </c>
      <c r="AQ83" s="186">
        <f>'2020'!AJ11</f>
        <v>105.25349700089151</v>
      </c>
      <c r="AR83" s="48">
        <f>'2020'!AK11</f>
        <v>8</v>
      </c>
      <c r="AS83" s="232">
        <f>'2020'!AL11</f>
        <v>10</v>
      </c>
      <c r="AT83" s="232">
        <f>'2020'!AM11</f>
        <v>5</v>
      </c>
      <c r="AU83" s="232">
        <f>'2020'!AN11</f>
        <v>6</v>
      </c>
      <c r="AV83" s="232">
        <f>'2020'!AO11</f>
        <v>7</v>
      </c>
      <c r="AW83" s="232">
        <f>'2020'!AP11</f>
        <v>7</v>
      </c>
      <c r="AX83" s="232">
        <f>'2020'!AQ11</f>
        <v>7</v>
      </c>
      <c r="AY83" s="233">
        <f>'2020'!AR11</f>
        <v>0</v>
      </c>
      <c r="AZ83" s="60">
        <f>'2020'!AS11</f>
        <v>0</v>
      </c>
      <c r="BA83" s="61">
        <f>'2020'!AT11</f>
        <v>2490</v>
      </c>
      <c r="BB83" s="61">
        <f>'2020'!AU11</f>
        <v>0</v>
      </c>
      <c r="BC83" s="61">
        <f>'2020'!AV11</f>
        <v>0</v>
      </c>
      <c r="BD83" s="61">
        <f>'2020'!AW11</f>
        <v>0</v>
      </c>
      <c r="BE83" s="61">
        <f>'2020'!AX11</f>
        <v>0</v>
      </c>
      <c r="BF83" s="62">
        <f>'2020'!AY11</f>
        <v>0</v>
      </c>
      <c r="BG83" s="62">
        <f>'2020'!AZ11</f>
        <v>0</v>
      </c>
      <c r="BH83" s="62">
        <f>'2020'!BA11</f>
        <v>0</v>
      </c>
      <c r="BI83" s="62">
        <f>'2020'!BB11</f>
        <v>0</v>
      </c>
      <c r="BJ83" s="62">
        <f>'2020'!BC11</f>
        <v>0</v>
      </c>
      <c r="BK83" s="62">
        <f>'2020'!BD11</f>
        <v>0</v>
      </c>
      <c r="BL83" s="62">
        <f>'2020'!BE11</f>
        <v>0</v>
      </c>
      <c r="BM83" s="62">
        <f>'2020'!BF11</f>
        <v>0</v>
      </c>
      <c r="BN83" s="63">
        <f>'2020'!BG11</f>
        <v>0</v>
      </c>
      <c r="BO83" s="60">
        <f>'2020'!BH11</f>
        <v>590</v>
      </c>
      <c r="BP83" s="61">
        <f>'2020'!BI11</f>
        <v>2771</v>
      </c>
      <c r="BQ83" s="61">
        <f>'2020'!BJ11</f>
        <v>74</v>
      </c>
      <c r="BR83" s="61">
        <f>'2020'!BK11</f>
        <v>44</v>
      </c>
      <c r="BS83" s="61">
        <f>'2020'!BL11</f>
        <v>4</v>
      </c>
      <c r="BT83" s="61">
        <f>'2020'!BM11</f>
        <v>12</v>
      </c>
      <c r="BU83" s="62">
        <f>'2020'!BN11</f>
        <v>0.49</v>
      </c>
      <c r="BV83" s="62">
        <f>'2020'!BO11</f>
        <v>1.61</v>
      </c>
      <c r="BW83" s="62">
        <f>'2020'!BP11</f>
        <v>1.48</v>
      </c>
      <c r="BX83" s="62">
        <f>'2020'!BQ11</f>
        <v>5.3</v>
      </c>
      <c r="BY83" s="62">
        <f>'2020'!BR11</f>
        <v>12.5</v>
      </c>
      <c r="BZ83" s="62">
        <f>'2020'!BS11</f>
        <v>0</v>
      </c>
      <c r="CA83" s="62">
        <f>'2020'!BT11</f>
        <v>13.7</v>
      </c>
      <c r="CB83" s="62">
        <f>'2020'!BU11</f>
        <v>96.4</v>
      </c>
      <c r="CC83" s="63">
        <f>'2020'!BV11</f>
        <v>3.6</v>
      </c>
      <c r="CD83" s="60">
        <f>'2020'!BW11</f>
        <v>793</v>
      </c>
      <c r="CE83" s="61">
        <f>'2020'!BX11</f>
        <v>2794</v>
      </c>
      <c r="CF83" s="61">
        <f>'2020'!BY11</f>
        <v>102</v>
      </c>
      <c r="CG83" s="61">
        <f>'2020'!BZ11</f>
        <v>64</v>
      </c>
      <c r="CH83" s="61">
        <f>'2020'!CA11</f>
        <v>5</v>
      </c>
      <c r="CI83" s="61">
        <f>'2020'!CB11</f>
        <v>18</v>
      </c>
      <c r="CJ83" s="62">
        <f>'2020'!CC11</f>
        <v>0.38</v>
      </c>
      <c r="CK83" s="62">
        <f>'2020'!CD11</f>
        <v>2</v>
      </c>
      <c r="CL83" s="62">
        <f>'2020'!CE11</f>
        <v>1.92</v>
      </c>
      <c r="CM83" s="62">
        <f>'2020'!CF11</f>
        <v>5.2</v>
      </c>
      <c r="CN83" s="62">
        <f>'2020'!CG11</f>
        <v>10.4</v>
      </c>
      <c r="CO83" s="62">
        <f>'2020'!CL11</f>
        <v>42.9</v>
      </c>
      <c r="CP83" s="62">
        <f>'2020'!CM11</f>
        <v>4.5</v>
      </c>
      <c r="CQ83" s="62">
        <f>'2020'!CN11</f>
        <v>93.5</v>
      </c>
      <c r="CR83" s="63">
        <f>'2020'!CO11</f>
        <v>6.5</v>
      </c>
      <c r="CS83" s="60">
        <f>'2020'!CP11</f>
        <v>846</v>
      </c>
      <c r="CT83" s="61">
        <f>'2020'!CQ11</f>
        <v>3547</v>
      </c>
      <c r="CU83" s="61">
        <f>'2020'!CR11</f>
        <v>87</v>
      </c>
      <c r="CV83" s="61">
        <f>'2020'!CS11</f>
        <v>55</v>
      </c>
      <c r="CW83" s="61">
        <f>'2020'!CT11</f>
        <v>7</v>
      </c>
      <c r="CX83" s="61">
        <f>'2020'!CU11</f>
        <v>32</v>
      </c>
      <c r="CY83" s="62">
        <f>'2020'!CV11</f>
        <v>0.64</v>
      </c>
      <c r="CZ83" s="62">
        <f>'2020'!CW11</f>
        <v>1.91</v>
      </c>
      <c r="DA83" s="62">
        <f>'2020'!CX11</f>
        <v>2.3199999999999998</v>
      </c>
      <c r="DB83" s="62">
        <f>'2020'!CY11</f>
        <v>6.3</v>
      </c>
      <c r="DC83" s="62">
        <f>'2020'!CZ11</f>
        <v>12.2</v>
      </c>
      <c r="DD83" s="62">
        <f>'2020'!DE11</f>
        <v>45</v>
      </c>
      <c r="DE83" s="62">
        <f>'2020'!DF11</f>
        <v>11.3</v>
      </c>
      <c r="DF83" s="62">
        <f>'2020'!DG11</f>
        <v>87.6</v>
      </c>
      <c r="DG83" s="63">
        <f>'2020'!DH11</f>
        <v>12.4</v>
      </c>
      <c r="DH83" s="60">
        <f>'2020'!DI11</f>
        <v>816</v>
      </c>
      <c r="DI83" s="61">
        <f>'2020'!DJ11</f>
        <v>2667</v>
      </c>
      <c r="DJ83" s="61">
        <f>'2020'!DK11</f>
        <v>107</v>
      </c>
      <c r="DK83" s="61">
        <f>'2020'!DL11</f>
        <v>71</v>
      </c>
      <c r="DL83" s="61">
        <f>'2020'!DM11</f>
        <v>6</v>
      </c>
      <c r="DM83" s="61">
        <f>'2020'!DN11</f>
        <v>12</v>
      </c>
      <c r="DN83" s="62">
        <f>'2020'!DO11</f>
        <v>0.47</v>
      </c>
      <c r="DO83" s="62">
        <f>'2020'!DP11</f>
        <v>2.08</v>
      </c>
      <c r="DP83" s="62">
        <f>'2020'!DQ11</f>
        <v>2.58</v>
      </c>
      <c r="DQ83" s="62">
        <f>'2020'!DR11</f>
        <v>7.6</v>
      </c>
      <c r="DR83" s="62">
        <f>'2020'!DS11</f>
        <v>8.5</v>
      </c>
      <c r="DS83" s="62">
        <f>'2020'!DX11</f>
        <v>46.2</v>
      </c>
      <c r="DT83" s="62">
        <f>'2020'!DY11</f>
        <v>4.0999999999999996</v>
      </c>
      <c r="DU83" s="62">
        <f>'2020'!DZ11</f>
        <v>67.400000000000006</v>
      </c>
      <c r="DV83" s="63">
        <f>'2020'!EA11</f>
        <v>32.299999999999997</v>
      </c>
    </row>
    <row r="84" spans="1:126" ht="15.75" customHeight="1" x14ac:dyDescent="0.2">
      <c r="A84" s="199">
        <f t="shared" si="6"/>
        <v>97</v>
      </c>
      <c r="B84" s="261">
        <f>'2017'!A9</f>
        <v>7</v>
      </c>
      <c r="C84" s="261">
        <v>2017</v>
      </c>
      <c r="D84" s="234" t="str">
        <f>'2017'!B9</f>
        <v>Zay Jones</v>
      </c>
      <c r="E84" s="310" t="str" cm="1">
        <f t="array" ref="E84">_xlfn.IFS(F84&gt;12.5,"Cornerstone",AND(F84&gt;11.995,F84&lt;12.5),"Elite",AND(F84&gt;11,F84&lt;12.995),"Elite Upside",AND(F84&gt;=9.69,F84&lt;10.999),"Upside",AND(F84&gt;8.4,F84&lt;9.999),"Upside Lite",AND(F84&gt;7.25,F84&lt;8.999),"Outlier",AND(F84&gt;=6,F84&lt;7.25),"Outlier Lite",F84&lt;6.999,"Purgatory")</f>
        <v>Upside Lite</v>
      </c>
      <c r="F84" s="313">
        <f>'2017'!C9</f>
        <v>9.4385714285714286</v>
      </c>
      <c r="G84" s="313">
        <f t="shared" si="7"/>
        <v>71.3</v>
      </c>
      <c r="H84" s="313" t="str" cm="1">
        <f t="array" ref="H84">_xlfn.IFS(E84="Cornerstone","A++",E84="Elite","A+",E84="Elite Upside","A",E84="Upside","B",E84="Upside Lite","C",E84="Outlier","D+",E84="Outlier Lite","D-",E84="Purgatory","F")</f>
        <v>C</v>
      </c>
      <c r="I84" s="314">
        <f t="shared" si="8"/>
        <v>0.49730553065485444</v>
      </c>
      <c r="J84" s="34" t="str">
        <f>'2017'!D9</f>
        <v>ECU</v>
      </c>
      <c r="K84" s="200">
        <f>'2017'!E9</f>
        <v>6</v>
      </c>
      <c r="L84" s="318">
        <f>'2017'!F9</f>
        <v>34788</v>
      </c>
      <c r="M84" s="231">
        <f>'2017'!G9</f>
        <v>30.517808219178082</v>
      </c>
      <c r="N84" s="231" t="str">
        <f>'2017'!H9</f>
        <v>SR</v>
      </c>
      <c r="O84" s="231">
        <f>'2017'!I9</f>
        <v>22.093150684931508</v>
      </c>
      <c r="P84" s="231" t="str">
        <f>'2017'!J9</f>
        <v>Hybrid</v>
      </c>
      <c r="Q84" s="231" t="str">
        <f>'2017'!K9</f>
        <v>RAT</v>
      </c>
      <c r="R84" s="231" t="str">
        <f>'2017'!L9</f>
        <v>N/A</v>
      </c>
      <c r="S84" s="320">
        <f>'2017'!M9</f>
        <v>74</v>
      </c>
      <c r="T84" s="320">
        <f>'2017'!N9</f>
        <v>201</v>
      </c>
      <c r="U84" s="231">
        <f>'2017'!O9</f>
        <v>4.46</v>
      </c>
      <c r="V84" s="279">
        <f>'2017'!P9</f>
        <v>2</v>
      </c>
      <c r="W84" s="193">
        <f>'2017'!Q9</f>
        <v>0</v>
      </c>
      <c r="X84" s="194">
        <f>'2017'!R9</f>
        <v>0.14161781946072685</v>
      </c>
      <c r="Y84" s="194">
        <f>'2017'!S9</f>
        <v>0.17166494312306102</v>
      </c>
      <c r="Z84" s="194">
        <f>'2017'!T9</f>
        <v>0.3256296296296296</v>
      </c>
      <c r="AA84" s="194">
        <f>'2017'!U9</f>
        <v>0.43476095617529881</v>
      </c>
      <c r="AB84" s="194">
        <f>'2017'!V9</f>
        <v>0.43476095617529881</v>
      </c>
      <c r="AC84" s="59">
        <f>'2017'!W9</f>
        <v>0.36954681274900397</v>
      </c>
      <c r="AD84" s="42">
        <f>'2017'!X9</f>
        <v>20.435616438356163</v>
      </c>
      <c r="AE84" s="183">
        <f>'2017'!Y9</f>
        <v>2.96</v>
      </c>
      <c r="AF84" s="183">
        <f>'2017'!Z9</f>
        <v>5.5</v>
      </c>
      <c r="AG84" s="183">
        <f>'2017'!AA9</f>
        <v>8.5</v>
      </c>
      <c r="AH84" s="183">
        <f>'2017'!AB9</f>
        <v>0.52</v>
      </c>
      <c r="AI84" s="183">
        <f>'2017'!AC9</f>
        <v>3.12</v>
      </c>
      <c r="AJ84" s="288" t="str">
        <f>'2017'!AD9</f>
        <v>N/A</v>
      </c>
      <c r="AK84" s="288" t="str">
        <f>'2017'!AE9</f>
        <v>N/A</v>
      </c>
      <c r="AL84" s="185">
        <f>'2017'!AF9</f>
        <v>3.7000000000000005E-2</v>
      </c>
      <c r="AM84" s="212">
        <f t="shared" si="9"/>
        <v>0</v>
      </c>
      <c r="AN84" s="185">
        <f>'2017'!AG9</f>
        <v>0.68700000000000006</v>
      </c>
      <c r="AO84" s="185">
        <f>'2017'!AH9</f>
        <v>0.62850000000000006</v>
      </c>
      <c r="AP84" s="183">
        <f>'2017'!AI9</f>
        <v>101.5983414275576</v>
      </c>
      <c r="AQ84" s="186">
        <f>'2017'!AJ9</f>
        <v>102.63682032875896</v>
      </c>
      <c r="AR84" s="48">
        <f>'2017'!AK9</f>
        <v>10</v>
      </c>
      <c r="AS84" s="232">
        <f>'2017'!AL9</f>
        <v>6</v>
      </c>
      <c r="AT84" s="232">
        <f>'2017'!AM9</f>
        <v>5</v>
      </c>
      <c r="AU84" s="232">
        <f>'2017'!AN9</f>
        <v>4</v>
      </c>
      <c r="AV84" s="232">
        <f>'2017'!AO9</f>
        <v>8</v>
      </c>
      <c r="AW84" s="232">
        <f>'2017'!AP9</f>
        <v>7</v>
      </c>
      <c r="AX84" s="232">
        <f>'2017'!AQ9</f>
        <v>8</v>
      </c>
      <c r="AY84" s="233">
        <f>'2017'!AR9</f>
        <v>0</v>
      </c>
      <c r="AZ84" s="60">
        <f>'2017'!AS9</f>
        <v>0</v>
      </c>
      <c r="BA84" s="61">
        <f>'2017'!AT9</f>
        <v>3551</v>
      </c>
      <c r="BB84" s="61">
        <f>'2017'!AU9</f>
        <v>0</v>
      </c>
      <c r="BC84" s="61">
        <f>'2017'!AV9</f>
        <v>0</v>
      </c>
      <c r="BD84" s="61">
        <f>'2017'!AW9</f>
        <v>0</v>
      </c>
      <c r="BE84" s="61">
        <f>'2017'!AX9</f>
        <v>0</v>
      </c>
      <c r="BF84" s="62">
        <f>'2017'!AY9</f>
        <v>0</v>
      </c>
      <c r="BG84" s="62">
        <f>'2017'!AZ9</f>
        <v>0</v>
      </c>
      <c r="BH84" s="62">
        <f>'2017'!BA9</f>
        <v>0</v>
      </c>
      <c r="BI84" s="62">
        <f>'2017'!BB9</f>
        <v>0</v>
      </c>
      <c r="BJ84" s="62">
        <f>'2017'!BC9</f>
        <v>0</v>
      </c>
      <c r="BK84" s="62">
        <f>'2017'!BD9</f>
        <v>0</v>
      </c>
      <c r="BL84" s="62">
        <f>'2017'!BE9</f>
        <v>0</v>
      </c>
      <c r="BM84" s="62">
        <f>'2017'!BF9</f>
        <v>0</v>
      </c>
      <c r="BN84" s="63">
        <f>'2017'!BG9</f>
        <v>0</v>
      </c>
      <c r="BO84" s="60">
        <f>'2017'!BH9</f>
        <v>604</v>
      </c>
      <c r="BP84" s="61">
        <f>'2017'!BI9</f>
        <v>4265</v>
      </c>
      <c r="BQ84" s="61">
        <f>'2017'!BJ9</f>
        <v>0</v>
      </c>
      <c r="BR84" s="61">
        <f>'2017'!BK9</f>
        <v>62</v>
      </c>
      <c r="BS84" s="61">
        <f>'2017'!BL9</f>
        <v>5</v>
      </c>
      <c r="BT84" s="61">
        <f>'2017'!BM9</f>
        <v>35</v>
      </c>
      <c r="BU84" s="62">
        <f>'2017'!BN9</f>
        <v>0</v>
      </c>
      <c r="BV84" s="62">
        <f>'2017'!BO9</f>
        <v>0</v>
      </c>
      <c r="BW84" s="62">
        <f>'2017'!BP9</f>
        <v>0</v>
      </c>
      <c r="BX84" s="62">
        <f>'2017'!BQ9</f>
        <v>0</v>
      </c>
      <c r="BY84" s="62">
        <f>'2017'!BR9</f>
        <v>0</v>
      </c>
      <c r="BZ84" s="62">
        <f>'2017'!BS9</f>
        <v>0</v>
      </c>
      <c r="CA84" s="62">
        <f>'2017'!BT9</f>
        <v>0</v>
      </c>
      <c r="CB84" s="62">
        <f>'2017'!BU9</f>
        <v>0</v>
      </c>
      <c r="CC84" s="63">
        <f>'2017'!BV9</f>
        <v>0</v>
      </c>
      <c r="CD84" s="60">
        <f>'2017'!BW9</f>
        <v>830</v>
      </c>
      <c r="CE84" s="61">
        <f>'2017'!BX9</f>
        <v>4835</v>
      </c>
      <c r="CF84" s="61">
        <f>'2017'!BY9</f>
        <v>113</v>
      </c>
      <c r="CG84" s="61">
        <f>'2017'!BZ9</f>
        <v>81</v>
      </c>
      <c r="CH84" s="61">
        <f>'2017'!CA9</f>
        <v>5</v>
      </c>
      <c r="CI84" s="61">
        <f>'2017'!CB9</f>
        <v>31</v>
      </c>
      <c r="CJ84" s="62">
        <f>'2017'!CC9</f>
        <v>0</v>
      </c>
      <c r="CK84" s="62">
        <f>'2017'!CD9</f>
        <v>0</v>
      </c>
      <c r="CL84" s="62">
        <f>'2017'!CE9</f>
        <v>1.45</v>
      </c>
      <c r="CM84" s="62">
        <f>'2017'!CF9</f>
        <v>4.3</v>
      </c>
      <c r="CN84" s="62">
        <f>'2017'!CG9</f>
        <v>7.2</v>
      </c>
      <c r="CO84" s="62">
        <f>'2017'!CH9</f>
        <v>0</v>
      </c>
      <c r="CP84" s="62">
        <f>'2017'!CI9</f>
        <v>9</v>
      </c>
      <c r="CQ84" s="62">
        <f>'2017'!CJ9</f>
        <v>14.5</v>
      </c>
      <c r="CR84" s="63">
        <f>'2017'!CK9</f>
        <v>85.1</v>
      </c>
      <c r="CS84" s="60">
        <f>'2017'!CL9</f>
        <v>1099</v>
      </c>
      <c r="CT84" s="61">
        <f>'2017'!CM9</f>
        <v>3375</v>
      </c>
      <c r="CU84" s="61">
        <f>'2017'!CN9</f>
        <v>125</v>
      </c>
      <c r="CV84" s="61">
        <f>'2017'!CO9</f>
        <v>98</v>
      </c>
      <c r="CW84" s="61">
        <f>'2017'!CP9</f>
        <v>5</v>
      </c>
      <c r="CX84" s="61">
        <f>'2017'!CQ9</f>
        <v>1</v>
      </c>
      <c r="CY84" s="62">
        <f>'2017'!CR9</f>
        <v>0</v>
      </c>
      <c r="CZ84" s="62">
        <f>'2017'!CS9</f>
        <v>0</v>
      </c>
      <c r="DA84" s="62">
        <f>'2017'!CT9</f>
        <v>2.3199999999999998</v>
      </c>
      <c r="DB84" s="62">
        <f>'2017'!CU9</f>
        <v>5.5</v>
      </c>
      <c r="DC84" s="62">
        <f>'2017'!CV9</f>
        <v>7.6</v>
      </c>
      <c r="DD84" s="62">
        <f>'2017'!CW9</f>
        <v>0</v>
      </c>
      <c r="DE84" s="62">
        <f>'2017'!CX9</f>
        <v>3</v>
      </c>
      <c r="DF84" s="62">
        <f>'2017'!CY9</f>
        <v>4.5</v>
      </c>
      <c r="DG84" s="63">
        <f>'2017'!CZ9</f>
        <v>94.9</v>
      </c>
      <c r="DH84" s="60">
        <f>'2017'!DA9</f>
        <v>1746</v>
      </c>
      <c r="DI84" s="61">
        <f>'2017'!DB9</f>
        <v>4016</v>
      </c>
      <c r="DJ84" s="61">
        <f>'2017'!DC9</f>
        <v>216</v>
      </c>
      <c r="DK84" s="61">
        <f>'2017'!DD9</f>
        <v>158</v>
      </c>
      <c r="DL84" s="61">
        <f>'2017'!DE9</f>
        <v>8</v>
      </c>
      <c r="DM84" s="61">
        <f>'2017'!DF9</f>
        <v>26</v>
      </c>
      <c r="DN84" s="62">
        <f>'2017'!DG9</f>
        <v>0.52</v>
      </c>
      <c r="DO84" s="62">
        <f>'2017'!DH9</f>
        <v>3.12</v>
      </c>
      <c r="DP84" s="62">
        <f>'2017'!DI9</f>
        <v>2.96</v>
      </c>
      <c r="DQ84" s="62">
        <f>'2017'!DJ9</f>
        <v>5</v>
      </c>
      <c r="DR84" s="62">
        <f>'2017'!DK9</f>
        <v>8.5</v>
      </c>
      <c r="DS84" s="62">
        <f>'2017'!DL9</f>
        <v>0</v>
      </c>
      <c r="DT84" s="62">
        <f>'2017'!DM9</f>
        <v>3.7</v>
      </c>
      <c r="DU84" s="62">
        <f>'2017'!DN9</f>
        <v>68.7</v>
      </c>
      <c r="DV84" s="63">
        <f>'2017'!DO9</f>
        <v>30.8</v>
      </c>
    </row>
    <row r="85" spans="1:126" ht="15.75" customHeight="1" x14ac:dyDescent="0.2">
      <c r="A85" s="199">
        <f t="shared" si="6"/>
        <v>80</v>
      </c>
      <c r="B85" s="261">
        <f>'2024'!A9</f>
        <v>7</v>
      </c>
      <c r="C85" s="261">
        <v>2024</v>
      </c>
      <c r="D85" s="234" t="str">
        <f>'2024'!B9</f>
        <v>Xavier Legette</v>
      </c>
      <c r="E85" s="310" t="str" cm="1">
        <f t="array" ref="E85">_xlfn.IFS(F85&gt;12.5,"Cornerstone",AND(F85&gt;11.995,F85&lt;12.5),"Elite",AND(F85&gt;11,F85&lt;12.995),"Elite Upside",AND(F85&gt;=9.69,F85&lt;10.999),"Upside",AND(F85&gt;8.4,F85&lt;9.999),"Upside Lite",AND(F85&gt;7.25,F85&lt;8.999),"Outlier",AND(F85&gt;=6,F85&lt;7.25),"Outlier Lite",F85&lt;6.999,"Purgatory")</f>
        <v>Upside</v>
      </c>
      <c r="F85" s="313">
        <f>'2024'!C9</f>
        <v>9.6985714285714284</v>
      </c>
      <c r="G85" s="313">
        <f t="shared" si="7"/>
        <v>76.099999999999994</v>
      </c>
      <c r="H85" s="313" t="str" cm="1">
        <f t="array" ref="H85">_xlfn.IFS(E85="Cornerstone","A++",E85="Elite","A+",E85="Elite Upside","A",E85="Upside","B",E85="Upside Lite","C",E85="Outlier","D+",E85="Outlier Lite","D-",E85="Purgatory","F")</f>
        <v>B</v>
      </c>
      <c r="I85" s="314">
        <f t="shared" si="8"/>
        <v>0.63814932565924709</v>
      </c>
      <c r="J85" s="34" t="str">
        <f>'2024'!D9</f>
        <v>South Carolina</v>
      </c>
      <c r="K85" s="200">
        <f>'2024'!E9</f>
        <v>1</v>
      </c>
      <c r="L85" s="318">
        <f>'2024'!F9</f>
        <v>36920</v>
      </c>
      <c r="M85" s="231">
        <f>'2024'!G9</f>
        <v>24.676712328767124</v>
      </c>
      <c r="N85" s="231" t="str">
        <f>'2024'!H9</f>
        <v>RS SR</v>
      </c>
      <c r="O85" s="231">
        <f>'2024'!I9</f>
        <v>23.257534246575343</v>
      </c>
      <c r="P85" s="231" t="str">
        <f>'2024'!J9</f>
        <v>Hybrid</v>
      </c>
      <c r="Q85" s="231" t="str">
        <f>'2024'!K9</f>
        <v>PROTO X</v>
      </c>
      <c r="R85" s="231" t="str">
        <f>'2024'!L9</f>
        <v>Poor Separator</v>
      </c>
      <c r="S85" s="200">
        <f>'2024'!M9</f>
        <v>73</v>
      </c>
      <c r="T85" s="200">
        <f>'2024'!N9</f>
        <v>221</v>
      </c>
      <c r="U85" s="200">
        <f>'2024'!O9</f>
        <v>4.3899999999999997</v>
      </c>
      <c r="V85" s="319">
        <f>'2024'!P9</f>
        <v>1</v>
      </c>
      <c r="W85" s="193">
        <f>'2024'!Q9</f>
        <v>3.2715822189506395E-2</v>
      </c>
      <c r="X85" s="194">
        <f>'2024'!R9</f>
        <v>0.10060541310541313</v>
      </c>
      <c r="Y85" s="194">
        <f>'2024'!S9</f>
        <v>2.8465570215073198E-2</v>
      </c>
      <c r="Z85" s="194">
        <f>'2024'!T9</f>
        <v>4.940828402366864E-2</v>
      </c>
      <c r="AA85" s="194">
        <f>'2024'!U9</f>
        <v>0.37619904076738608</v>
      </c>
      <c r="AB85" s="194">
        <f>'2024'!V9</f>
        <v>0.37619904076738608</v>
      </c>
      <c r="AC85" s="59">
        <f>'2024'!W9</f>
        <v>0.37619904076738608</v>
      </c>
      <c r="AD85" s="42">
        <f>'2024'!X9</f>
        <v>22.591780821917808</v>
      </c>
      <c r="AE85" s="183">
        <f>'2024'!Y9</f>
        <v>3.15</v>
      </c>
      <c r="AF85" s="183">
        <f>'2024'!Z9</f>
        <v>7.3</v>
      </c>
      <c r="AG85" s="183">
        <f>'2024'!AA9</f>
        <v>13.8</v>
      </c>
      <c r="AH85" s="183">
        <f>'2024'!AB9</f>
        <v>0.99</v>
      </c>
      <c r="AI85" s="183">
        <f>'2024'!AC9</f>
        <v>0.99</v>
      </c>
      <c r="AJ85" s="288">
        <f>'2024'!AD9</f>
        <v>5.270916334661354E-2</v>
      </c>
      <c r="AK85" s="288">
        <f>'2024'!AE9</f>
        <v>0.18824701195219123</v>
      </c>
      <c r="AL85" s="185">
        <f>'2024'!AF9</f>
        <v>2.7000000000000003E-2</v>
      </c>
      <c r="AM85" s="212">
        <f t="shared" si="9"/>
        <v>0.47600000000000003</v>
      </c>
      <c r="AN85" s="185">
        <f>'2024'!AG9</f>
        <v>0.63300000000000001</v>
      </c>
      <c r="AO85" s="185">
        <f>'2024'!AH9</f>
        <v>0.34600000000000003</v>
      </c>
      <c r="AP85" s="183">
        <f>'2024'!AI9</f>
        <v>119.0047204197278</v>
      </c>
      <c r="AQ85" s="186">
        <f>'2024'!AJ9</f>
        <v>117.79245407905344</v>
      </c>
      <c r="AR85" s="48">
        <f>'2024'!AK9</f>
        <v>10</v>
      </c>
      <c r="AS85" s="232">
        <f>'2024'!AL9</f>
        <v>1</v>
      </c>
      <c r="AT85" s="232">
        <f>'2024'!AM9</f>
        <v>6</v>
      </c>
      <c r="AU85" s="232">
        <f>'2024'!AN9</f>
        <v>5</v>
      </c>
      <c r="AV85" s="232">
        <f>'2024'!AO9</f>
        <v>9</v>
      </c>
      <c r="AW85" s="232">
        <f>'2024'!AP9</f>
        <v>9</v>
      </c>
      <c r="AX85" s="232">
        <f>'2024'!AQ9</f>
        <v>10</v>
      </c>
      <c r="AY85" s="233">
        <f>'2024'!AR9</f>
        <v>0</v>
      </c>
      <c r="AZ85" s="60">
        <f>'2024'!AS9</f>
        <v>80</v>
      </c>
      <c r="BA85" s="61">
        <f>'2024'!AT9</f>
        <v>2445.3000000000002</v>
      </c>
      <c r="BB85" s="61">
        <f>'2024'!AU9</f>
        <v>20</v>
      </c>
      <c r="BC85" s="61">
        <f>'2024'!AV9</f>
        <v>9</v>
      </c>
      <c r="BD85" s="61">
        <f>'2024'!AW9</f>
        <v>1</v>
      </c>
      <c r="BE85" s="61">
        <f>'2024'!AX9</f>
        <v>0</v>
      </c>
      <c r="BF85" s="62">
        <f>'2024'!AY9</f>
        <v>0.02</v>
      </c>
      <c r="BG85" s="62">
        <f>'2024'!AZ9</f>
        <v>0.34</v>
      </c>
      <c r="BH85" s="62">
        <f>'2024'!BA9</f>
        <v>0.42</v>
      </c>
      <c r="BI85" s="62">
        <f>'2024'!BB9</f>
        <v>1.2</v>
      </c>
      <c r="BJ85" s="62">
        <f>'2024'!BC9</f>
        <v>10.4</v>
      </c>
      <c r="BK85" s="62">
        <f>'2024'!BH9</f>
        <v>20</v>
      </c>
      <c r="BL85" s="62">
        <f>'2024'!BI9</f>
        <v>25</v>
      </c>
      <c r="BM85" s="62">
        <f>'2024'!BJ9</f>
        <v>95.9</v>
      </c>
      <c r="BN85" s="63">
        <f>'2024'!BK9</f>
        <v>4.0999999999999996</v>
      </c>
      <c r="BO85" s="60">
        <f>'2024'!BL9</f>
        <v>113</v>
      </c>
      <c r="BP85" s="61">
        <f>'2024'!BM9</f>
        <v>1123.1999999999998</v>
      </c>
      <c r="BQ85" s="61">
        <f>'2024'!BN9</f>
        <v>13</v>
      </c>
      <c r="BR85" s="61">
        <f>'2024'!BO9</f>
        <v>7</v>
      </c>
      <c r="BS85" s="61">
        <f>'2024'!BP9</f>
        <v>0</v>
      </c>
      <c r="BT85" s="61">
        <f>'2024'!BQ9</f>
        <v>0</v>
      </c>
      <c r="BU85" s="62">
        <f>'2024'!BR9</f>
        <v>0</v>
      </c>
      <c r="BV85" s="62">
        <f>'2024'!BS9</f>
        <v>0</v>
      </c>
      <c r="BW85" s="62">
        <f>'2024'!BT9</f>
        <v>1.1499999999999999</v>
      </c>
      <c r="BX85" s="62">
        <f>'2024'!BU9</f>
        <v>4</v>
      </c>
      <c r="BY85" s="62">
        <f>'2024'!BV9</f>
        <v>16.7</v>
      </c>
      <c r="BZ85" s="62">
        <f>'2024'!CA9</f>
        <v>33.299999999999997</v>
      </c>
      <c r="CA85" s="62">
        <f>'2024'!CB9</f>
        <v>12.5</v>
      </c>
      <c r="CB85" s="62">
        <f>'2024'!CC9</f>
        <v>77.8</v>
      </c>
      <c r="CC85" s="63">
        <f>'2024'!CD9</f>
        <v>22.2</v>
      </c>
      <c r="CD85" s="60">
        <f>'2024'!CE9</f>
        <v>63</v>
      </c>
      <c r="CE85" s="61">
        <f>'2024'!CF9</f>
        <v>2213.1999999999998</v>
      </c>
      <c r="CF85" s="61">
        <f>'2024'!CG9</f>
        <v>12</v>
      </c>
      <c r="CG85" s="61">
        <f>'2024'!CH9</f>
        <v>7</v>
      </c>
      <c r="CH85" s="61">
        <f>'2024'!CI9</f>
        <v>1</v>
      </c>
      <c r="CI85" s="61">
        <f>'2024'!CJ9</f>
        <v>0</v>
      </c>
      <c r="CJ85" s="62">
        <f>'2024'!CK9</f>
        <v>0.02</v>
      </c>
      <c r="CK85" s="62">
        <f>'2024'!CL9</f>
        <v>0.52</v>
      </c>
      <c r="CL85" s="62">
        <f>'2024'!CM9</f>
        <v>0.5</v>
      </c>
      <c r="CM85" s="62">
        <f>'2024'!CN9</f>
        <v>0.9</v>
      </c>
      <c r="CN85" s="62">
        <f>'2024'!CO9</f>
        <v>8.5</v>
      </c>
      <c r="CO85" s="62">
        <f>'2024'!CT9</f>
        <v>10</v>
      </c>
      <c r="CP85" s="62">
        <f>'2024'!CU9</f>
        <v>0</v>
      </c>
      <c r="CQ85" s="62">
        <f>'2024'!CV9</f>
        <v>70.900000000000006</v>
      </c>
      <c r="CR85" s="63">
        <f>'2024'!CW9</f>
        <v>29.1</v>
      </c>
      <c r="CS85" s="60">
        <f>'2024'!CX9</f>
        <v>167</v>
      </c>
      <c r="CT85" s="61">
        <f>'2024'!CY9</f>
        <v>3380</v>
      </c>
      <c r="CU85" s="61">
        <f>'2024'!CZ9</f>
        <v>16</v>
      </c>
      <c r="CV85" s="61">
        <f>'2024'!DA9</f>
        <v>11</v>
      </c>
      <c r="CW85" s="61">
        <f>'2024'!DB9</f>
        <v>1</v>
      </c>
      <c r="CX85" s="61">
        <f>'2024'!DC9</f>
        <v>0</v>
      </c>
      <c r="CY85" s="62">
        <f>'2024'!DD9</f>
        <v>0</v>
      </c>
      <c r="CZ85" s="62">
        <f>'2024'!DE9</f>
        <v>0</v>
      </c>
      <c r="DA85" s="62">
        <f>'2024'!DF9</f>
        <v>0.87</v>
      </c>
      <c r="DB85" s="62">
        <f>'2024'!DG9</f>
        <v>7.3</v>
      </c>
      <c r="DC85" s="62">
        <f>'2024'!DH9</f>
        <v>6.6</v>
      </c>
      <c r="DD85" s="62">
        <f>'2024'!DM9</f>
        <v>0</v>
      </c>
      <c r="DE85" s="62">
        <f>'2024'!DN9</f>
        <v>15.4</v>
      </c>
      <c r="DF85" s="62">
        <f>'2024'!DO9</f>
        <v>62</v>
      </c>
      <c r="DG85" s="63">
        <f>'2024'!DP9</f>
        <v>35.200000000000003</v>
      </c>
      <c r="DH85" s="60">
        <f>'2024'!DQ9</f>
        <v>1255</v>
      </c>
      <c r="DI85" s="61">
        <f>'2024'!DR9</f>
        <v>3336</v>
      </c>
      <c r="DJ85" s="61">
        <f>'2024'!DS9</f>
        <v>96</v>
      </c>
      <c r="DK85" s="61">
        <f>'2024'!DT9</f>
        <v>71</v>
      </c>
      <c r="DL85" s="61">
        <f>'2024'!DU9</f>
        <v>7</v>
      </c>
      <c r="DM85" s="61">
        <f>'2024'!DV9</f>
        <v>21.6</v>
      </c>
      <c r="DN85" s="62">
        <f>'2024'!DW9</f>
        <v>0.99</v>
      </c>
      <c r="DO85" s="62">
        <f>'2024'!DX9</f>
        <v>0.99</v>
      </c>
      <c r="DP85" s="62">
        <f>'2024'!DY9</f>
        <v>3.15</v>
      </c>
      <c r="DQ85" s="62">
        <f>'2024'!DZ9</f>
        <v>6.4</v>
      </c>
      <c r="DR85" s="62">
        <f>'2024'!EA9</f>
        <v>13.8</v>
      </c>
      <c r="DS85" s="62">
        <f>'2024'!EF9</f>
        <v>47.6</v>
      </c>
      <c r="DT85" s="62">
        <f>'2024'!EG9</f>
        <v>2.7</v>
      </c>
      <c r="DU85" s="62">
        <f>'2024'!EH9</f>
        <v>64.599999999999994</v>
      </c>
      <c r="DV85" s="63">
        <f>'2024'!EI9</f>
        <v>34</v>
      </c>
    </row>
    <row r="86" spans="1:126" ht="15.75" customHeight="1" x14ac:dyDescent="0.2">
      <c r="A86" s="199">
        <f t="shared" si="6"/>
        <v>82</v>
      </c>
      <c r="B86" s="261">
        <f>'2018'!A6</f>
        <v>4</v>
      </c>
      <c r="C86" s="261">
        <v>2018</v>
      </c>
      <c r="D86" s="234" t="str">
        <f>'2018'!B6</f>
        <v>D.J. Chark</v>
      </c>
      <c r="E86" s="310" t="str" cm="1">
        <f t="array" ref="E86">_xlfn.IFS(F86&gt;12.5,"Cornerstone",AND(F86&gt;11.995,F86&lt;12.5),"Elite",AND(F86&gt;11,F86&lt;12.995),"Elite Upside",AND(F86&gt;=9.69,F86&lt;10.999),"Upside",AND(F86&gt;8.4,F86&lt;9.999),"Upside Lite",AND(F86&gt;7.25,F86&lt;8.999),"Outlier",AND(F86&gt;=6,F86&lt;7.25),"Outlier Lite",F86&lt;6.999,"Purgatory")</f>
        <v>Upside Lite</v>
      </c>
      <c r="F86" s="313">
        <f>'2018'!C6</f>
        <v>9.6842857142857142</v>
      </c>
      <c r="G86" s="313">
        <f t="shared" si="7"/>
        <v>75.8</v>
      </c>
      <c r="H86" s="313" t="str" cm="1">
        <f t="array" ref="H86">_xlfn.IFS(E86="Cornerstone","A++",E86="Elite","A+",E86="Elite Upside","A",E86="Upside","B",E86="Upside Lite","C",E86="Outlier","D+",E86="Outlier Lite","D-",E86="Purgatory","F")</f>
        <v>C</v>
      </c>
      <c r="I86" s="314">
        <f t="shared" si="8"/>
        <v>0.63041065560406062</v>
      </c>
      <c r="J86" s="34" t="str">
        <f>'2018'!D6</f>
        <v>LSU</v>
      </c>
      <c r="K86" s="200">
        <f>'2018'!E6</f>
        <v>1</v>
      </c>
      <c r="L86" s="318">
        <f>'2018'!F6</f>
        <v>35331</v>
      </c>
      <c r="M86" s="231">
        <f>'2018'!G6</f>
        <v>29.030136986301368</v>
      </c>
      <c r="N86" s="231" t="str">
        <f>'2018'!H6</f>
        <v>SR</v>
      </c>
      <c r="O86" s="231">
        <f>'2018'!I6</f>
        <v>21.602739726027398</v>
      </c>
      <c r="P86" s="231" t="str">
        <f>'2018'!J6</f>
        <v>Hybrid</v>
      </c>
      <c r="Q86" s="231" t="str">
        <f>'2018'!K6</f>
        <v>DEEP</v>
      </c>
      <c r="R86" s="231" t="str">
        <f>'2018'!L6</f>
        <v>Poor Separator</v>
      </c>
      <c r="S86" s="320">
        <f>'2018'!M6</f>
        <v>76</v>
      </c>
      <c r="T86" s="320">
        <f>'2018'!N6</f>
        <v>198</v>
      </c>
      <c r="U86" s="200">
        <f>'2018'!O6</f>
        <v>4.34</v>
      </c>
      <c r="V86" s="279">
        <f>'2018'!P6</f>
        <v>3</v>
      </c>
      <c r="W86" s="193">
        <f>'2018'!Q6</f>
        <v>0</v>
      </c>
      <c r="X86" s="194">
        <f>'2018'!R6</f>
        <v>0</v>
      </c>
      <c r="Y86" s="194">
        <f>'2018'!S6</f>
        <v>5.0808314087759819E-3</v>
      </c>
      <c r="Z86" s="194">
        <f>'2018'!T6</f>
        <v>0.20429636124506795</v>
      </c>
      <c r="AA86" s="194">
        <f>'2018'!U6</f>
        <v>0.33043478260869563</v>
      </c>
      <c r="AB86" s="194">
        <f>'2018'!V6</f>
        <v>0.33043478260869563</v>
      </c>
      <c r="AC86" s="59">
        <f>'2018'!W6</f>
        <v>0.33043478260869563</v>
      </c>
      <c r="AD86" s="42">
        <f>'2018'!X6</f>
        <v>19.950684931506849</v>
      </c>
      <c r="AE86" s="183">
        <f>'2018'!Y6</f>
        <v>2.92</v>
      </c>
      <c r="AF86" s="183">
        <f>'2018'!Z6</f>
        <v>5.7</v>
      </c>
      <c r="AG86" s="183">
        <f>'2018'!AA6</f>
        <v>20.3</v>
      </c>
      <c r="AH86" s="183">
        <f>'2018'!AB6</f>
        <v>0.84</v>
      </c>
      <c r="AI86" s="183">
        <f>'2018'!AC6</f>
        <v>2.91</v>
      </c>
      <c r="AJ86" s="288">
        <f>'2018'!AD6</f>
        <v>5.0114416475972534E-2</v>
      </c>
      <c r="AK86" s="288">
        <f>'2018'!AE6</f>
        <v>0.18041189931350113</v>
      </c>
      <c r="AL86" s="185">
        <f>'2018'!AF6</f>
        <v>4.8000000000000001E-2</v>
      </c>
      <c r="AM86" s="212">
        <f t="shared" si="9"/>
        <v>0</v>
      </c>
      <c r="AN86" s="185">
        <f>'2018'!AG6</f>
        <v>0.68299999999999994</v>
      </c>
      <c r="AO86" s="185">
        <f>'2018'!AH6</f>
        <v>0.30899999999999994</v>
      </c>
      <c r="AP86" s="183">
        <f>'2018'!AI6</f>
        <v>111.61852209769903</v>
      </c>
      <c r="AQ86" s="186">
        <f>'2018'!AJ6</f>
        <v>117.36149893852235</v>
      </c>
      <c r="AR86" s="48">
        <f>'2018'!AK6</f>
        <v>9</v>
      </c>
      <c r="AS86" s="232">
        <f>'2018'!AL6</f>
        <v>6</v>
      </c>
      <c r="AT86" s="232">
        <f>'2018'!AM6</f>
        <v>5</v>
      </c>
      <c r="AU86" s="232">
        <f>'2018'!AN6</f>
        <v>4</v>
      </c>
      <c r="AV86" s="232">
        <f>'2018'!AO6</f>
        <v>10</v>
      </c>
      <c r="AW86" s="232">
        <f>'2018'!AP6</f>
        <v>9</v>
      </c>
      <c r="AX86" s="232">
        <f>'2018'!AQ6</f>
        <v>7</v>
      </c>
      <c r="AY86" s="233">
        <f>'2018'!AR6</f>
        <v>0</v>
      </c>
      <c r="AZ86" s="60">
        <f>'2018'!AS6</f>
        <v>0</v>
      </c>
      <c r="BA86" s="61">
        <f>'2018'!AT6</f>
        <v>3263</v>
      </c>
      <c r="BB86" s="61">
        <f>'2018'!AU6</f>
        <v>0</v>
      </c>
      <c r="BC86" s="61">
        <f>'2018'!AV6</f>
        <v>0</v>
      </c>
      <c r="BD86" s="61">
        <f>'2018'!AW6</f>
        <v>0</v>
      </c>
      <c r="BE86" s="61">
        <f>'2018'!AX6</f>
        <v>0</v>
      </c>
      <c r="BF86" s="62">
        <f>'2018'!AY6</f>
        <v>0</v>
      </c>
      <c r="BG86" s="62">
        <f>'2018'!AZ6</f>
        <v>0</v>
      </c>
      <c r="BH86" s="62">
        <f>'2018'!BA6</f>
        <v>0</v>
      </c>
      <c r="BI86" s="62">
        <f>'2018'!BB6</f>
        <v>0</v>
      </c>
      <c r="BJ86" s="62">
        <f>'2018'!BC6</f>
        <v>0</v>
      </c>
      <c r="BK86" s="62">
        <f>'2018'!BD6</f>
        <v>0</v>
      </c>
      <c r="BL86" s="62">
        <f>'2018'!BE6</f>
        <v>0</v>
      </c>
      <c r="BM86" s="62">
        <f>'2018'!BF6</f>
        <v>0</v>
      </c>
      <c r="BN86" s="63">
        <f>'2018'!BG6</f>
        <v>0</v>
      </c>
      <c r="BO86" s="60">
        <f>'2018'!BH6</f>
        <v>0</v>
      </c>
      <c r="BP86" s="61">
        <f>'2018'!BI6</f>
        <v>2118</v>
      </c>
      <c r="BQ86" s="61">
        <f>'2018'!BJ6</f>
        <v>0</v>
      </c>
      <c r="BR86" s="61">
        <f>'2018'!BK6</f>
        <v>0</v>
      </c>
      <c r="BS86" s="61">
        <f>'2018'!BL6</f>
        <v>0</v>
      </c>
      <c r="BT86" s="61">
        <f>'2018'!BM6</f>
        <v>0</v>
      </c>
      <c r="BU86" s="62">
        <f>'2018'!BN6</f>
        <v>0</v>
      </c>
      <c r="BV86" s="62">
        <f>'2018'!BO6</f>
        <v>0</v>
      </c>
      <c r="BW86" s="62">
        <f>'2018'!BP6</f>
        <v>0</v>
      </c>
      <c r="BX86" s="62">
        <f>'2018'!BQ6</f>
        <v>0</v>
      </c>
      <c r="BY86" s="62">
        <f>'2018'!BR6</f>
        <v>0</v>
      </c>
      <c r="BZ86" s="62">
        <f>'2018'!BS6</f>
        <v>0</v>
      </c>
      <c r="CA86" s="62">
        <f>'2018'!BT6</f>
        <v>100</v>
      </c>
      <c r="CB86" s="62">
        <f>'2018'!BU6</f>
        <v>83.3</v>
      </c>
      <c r="CC86" s="63">
        <f>'2018'!BV6</f>
        <v>16.7</v>
      </c>
      <c r="CD86" s="60">
        <f>'2018'!BW6</f>
        <v>11</v>
      </c>
      <c r="CE86" s="61">
        <f>'2018'!BX6</f>
        <v>2165</v>
      </c>
      <c r="CF86" s="61">
        <f>'2018'!BY6</f>
        <v>0</v>
      </c>
      <c r="CG86" s="61">
        <f>'2018'!BZ6</f>
        <v>0</v>
      </c>
      <c r="CH86" s="61">
        <f>'2018'!CA6</f>
        <v>0</v>
      </c>
      <c r="CI86" s="61">
        <f>'2018'!CB6</f>
        <v>0</v>
      </c>
      <c r="CJ86" s="62">
        <f>'2018'!CC6</f>
        <v>0</v>
      </c>
      <c r="CK86" s="62">
        <f>'2018'!CD6</f>
        <v>0</v>
      </c>
      <c r="CL86" s="62">
        <f>'2018'!CE6</f>
        <v>0</v>
      </c>
      <c r="CM86" s="62">
        <f>'2018'!CF6</f>
        <v>0</v>
      </c>
      <c r="CN86" s="62">
        <f>'2018'!CG6</f>
        <v>0</v>
      </c>
      <c r="CO86" s="62">
        <f>'2018'!CH6</f>
        <v>0</v>
      </c>
      <c r="CP86" s="62">
        <f>'2018'!CI6</f>
        <v>0</v>
      </c>
      <c r="CQ86" s="62">
        <f>'2018'!CJ6</f>
        <v>0</v>
      </c>
      <c r="CR86" s="63">
        <f>'2018'!CK6</f>
        <v>0</v>
      </c>
      <c r="CS86" s="60">
        <f>'2018'!CL6</f>
        <v>466</v>
      </c>
      <c r="CT86" s="61">
        <f>'2018'!CM6</f>
        <v>2281</v>
      </c>
      <c r="CU86" s="61">
        <f>'2018'!CN6</f>
        <v>47</v>
      </c>
      <c r="CV86" s="61">
        <f>'2018'!CO6</f>
        <v>26</v>
      </c>
      <c r="CW86" s="61">
        <f>'2018'!CP6</f>
        <v>3</v>
      </c>
      <c r="CX86" s="61">
        <f>'2018'!CQ6</f>
        <v>12</v>
      </c>
      <c r="CY86" s="62">
        <f>'2018'!CR6</f>
        <v>0.84</v>
      </c>
      <c r="CZ86" s="62">
        <f>'2018'!CS6</f>
        <v>1.68</v>
      </c>
      <c r="DA86" s="62">
        <f>'2018'!CT6</f>
        <v>2.14</v>
      </c>
      <c r="DB86" s="62">
        <f>'2018'!CU6</f>
        <v>5.7</v>
      </c>
      <c r="DC86" s="62">
        <f>'2018'!CV6</f>
        <v>17.7</v>
      </c>
      <c r="DD86" s="62">
        <f>'2018'!CW6</f>
        <v>0</v>
      </c>
      <c r="DE86" s="62">
        <f>'2018'!CX6</f>
        <v>7.1</v>
      </c>
      <c r="DF86" s="62">
        <f>'2018'!CY6</f>
        <v>66.099999999999994</v>
      </c>
      <c r="DG86" s="63">
        <f>'2018'!CZ6</f>
        <v>33.9</v>
      </c>
      <c r="DH86" s="60">
        <f>'2018'!DA6</f>
        <v>874</v>
      </c>
      <c r="DI86" s="61">
        <f>'2018'!DB6</f>
        <v>2645</v>
      </c>
      <c r="DJ86" s="61">
        <f>'2018'!DC6</f>
        <v>69</v>
      </c>
      <c r="DK86" s="61">
        <f>'2018'!DD6</f>
        <v>40</v>
      </c>
      <c r="DL86" s="61">
        <f>'2018'!DE6</f>
        <v>3</v>
      </c>
      <c r="DM86" s="61">
        <f>'2018'!DF6</f>
        <v>17</v>
      </c>
      <c r="DN86" s="62">
        <f>'2018'!DG6</f>
        <v>0.83</v>
      </c>
      <c r="DO86" s="62">
        <f>'2018'!DH6</f>
        <v>2.91</v>
      </c>
      <c r="DP86" s="62">
        <f>'2018'!DI6</f>
        <v>2.92</v>
      </c>
      <c r="DQ86" s="62">
        <f>'2018'!DJ6</f>
        <v>4.3</v>
      </c>
      <c r="DR86" s="62">
        <f>'2018'!DK6</f>
        <v>20.3</v>
      </c>
      <c r="DS86" s="62">
        <f>'2018'!DP6</f>
        <v>0</v>
      </c>
      <c r="DT86" s="62">
        <f>'2018'!DQ6</f>
        <v>4.8</v>
      </c>
      <c r="DU86" s="62">
        <f>'2018'!DR6</f>
        <v>70.5</v>
      </c>
      <c r="DV86" s="63">
        <f>'2018'!DS6</f>
        <v>27.9</v>
      </c>
    </row>
    <row r="87" spans="1:126" ht="15.75" customHeight="1" x14ac:dyDescent="0.2">
      <c r="A87" s="199">
        <f t="shared" si="6"/>
        <v>83</v>
      </c>
      <c r="B87" s="261">
        <f>'2018'!A7</f>
        <v>5</v>
      </c>
      <c r="C87" s="261">
        <v>2018</v>
      </c>
      <c r="D87" s="234" t="str">
        <f>'2018'!B7</f>
        <v>Michael Gallup</v>
      </c>
      <c r="E87" s="310" t="str" cm="1">
        <f t="array" ref="E87">_xlfn.IFS(F87&gt;12.5,"Cornerstone",AND(F87&gt;11.995,F87&lt;12.5),"Elite",AND(F87&gt;11,F87&lt;12.995),"Elite Upside",AND(F87&gt;=9.69,F87&lt;10.999),"Upside",AND(F87&gt;8.4,F87&lt;9.999),"Upside Lite",AND(F87&gt;7.25,F87&lt;8.999),"Outlier",AND(F87&gt;=6,F87&lt;7.25),"Outlier Lite",F87&lt;6.999,"Purgatory")</f>
        <v>Upside Lite</v>
      </c>
      <c r="F87" s="313">
        <f>'2018'!C7</f>
        <v>9.6528571428571439</v>
      </c>
      <c r="G87" s="313">
        <f t="shared" si="7"/>
        <v>75.5</v>
      </c>
      <c r="H87" s="313" t="str" cm="1">
        <f t="array" ref="H87">_xlfn.IFS(E87="Cornerstone","A++",E87="Elite","A+",E87="Elite Upside","A",E87="Upside","B",E87="Upside Lite","C",E87="Outlier","D+",E87="Outlier Lite","D-",E87="Purgatory","F")</f>
        <v>C</v>
      </c>
      <c r="I87" s="314">
        <f t="shared" si="8"/>
        <v>0.61338558148265121</v>
      </c>
      <c r="J87" s="34" t="str">
        <f>'2018'!D7</f>
        <v>Colorado State</v>
      </c>
      <c r="K87" s="200">
        <f>'2018'!E7</f>
        <v>7</v>
      </c>
      <c r="L87" s="318">
        <f>'2018'!F7</f>
        <v>35128</v>
      </c>
      <c r="M87" s="231">
        <f>'2018'!G7</f>
        <v>29.586301369863012</v>
      </c>
      <c r="N87" s="231" t="str">
        <f>'2018'!H7</f>
        <v>SR</v>
      </c>
      <c r="O87" s="231">
        <f>'2018'!I7</f>
        <v>22.158904109589042</v>
      </c>
      <c r="P87" s="231" t="str">
        <f>'2018'!J7</f>
        <v>Wide</v>
      </c>
      <c r="Q87" s="231" t="str">
        <f>'2018'!K7</f>
        <v>BALL HOG</v>
      </c>
      <c r="R87" s="231" t="str">
        <f>'2018'!L7</f>
        <v>Elite Earner</v>
      </c>
      <c r="S87" s="320">
        <f>'2018'!M7</f>
        <v>73</v>
      </c>
      <c r="T87" s="320">
        <f>'2018'!N7</f>
        <v>205</v>
      </c>
      <c r="U87" s="200">
        <f>'2018'!O7</f>
        <v>4.45</v>
      </c>
      <c r="V87" s="279">
        <f>'2018'!P7</f>
        <v>3</v>
      </c>
      <c r="W87" s="193">
        <f>'2018'!Q7</f>
        <v>0</v>
      </c>
      <c r="X87" s="194">
        <f>'2018'!R7</f>
        <v>0</v>
      </c>
      <c r="Y87" s="194">
        <f>'2018'!S7</f>
        <v>0</v>
      </c>
      <c r="Z87" s="194">
        <f>'2018'!T7</f>
        <v>0.39987425337944044</v>
      </c>
      <c r="AA87" s="194">
        <f>'2018'!U7</f>
        <v>0.37325612003158726</v>
      </c>
      <c r="AB87" s="194">
        <f>'2018'!V7</f>
        <v>0.38656518670551387</v>
      </c>
      <c r="AC87" s="59">
        <f>'2018'!W7</f>
        <v>0.29378954189619055</v>
      </c>
      <c r="AD87" s="42">
        <f>'2018'!X7</f>
        <v>20.506849315068493</v>
      </c>
      <c r="AE87" s="183">
        <f>'2018'!Y7</f>
        <v>4.34</v>
      </c>
      <c r="AF87" s="183">
        <f>'2018'!Z7</f>
        <v>7.7</v>
      </c>
      <c r="AG87" s="183">
        <f>'2018'!AA7</f>
        <v>13.3</v>
      </c>
      <c r="AH87" s="183">
        <f>'2018'!AB7</f>
        <v>0.69</v>
      </c>
      <c r="AI87" s="183">
        <f>'2018'!AC7</f>
        <v>3.52</v>
      </c>
      <c r="AJ87" s="288">
        <f>'2018'!AD7</f>
        <v>7.8490832157968968E-2</v>
      </c>
      <c r="AK87" s="288">
        <f>'2018'!AE7</f>
        <v>0.28705218617771511</v>
      </c>
      <c r="AL87" s="185">
        <f>'2018'!AF7</f>
        <v>7.400000000000001E-2</v>
      </c>
      <c r="AM87" s="212">
        <f t="shared" si="9"/>
        <v>0.54299999999999993</v>
      </c>
      <c r="AN87" s="185">
        <f>'2018'!AG7</f>
        <v>0.87050000000000005</v>
      </c>
      <c r="AO87" s="185">
        <f>'2018'!AH7</f>
        <v>0.128</v>
      </c>
      <c r="AP87" s="183">
        <f>'2018'!AI7</f>
        <v>104.55476080301305</v>
      </c>
      <c r="AQ87" s="186">
        <f>'2018'!AJ7</f>
        <v>103.48969198194686</v>
      </c>
      <c r="AR87" s="48">
        <f>'2018'!AK7</f>
        <v>8</v>
      </c>
      <c r="AS87" s="232">
        <f>'2018'!AL7</f>
        <v>5</v>
      </c>
      <c r="AT87" s="232">
        <f>'2018'!AM7</f>
        <v>8</v>
      </c>
      <c r="AU87" s="232">
        <f>'2018'!AN7</f>
        <v>6</v>
      </c>
      <c r="AV87" s="232">
        <f>'2018'!AO7</f>
        <v>9</v>
      </c>
      <c r="AW87" s="232">
        <f>'2018'!AP7</f>
        <v>7</v>
      </c>
      <c r="AX87" s="232">
        <f>'2018'!AQ7</f>
        <v>7</v>
      </c>
      <c r="AY87" s="233">
        <f>'2018'!AR7</f>
        <v>0</v>
      </c>
      <c r="AZ87" s="60">
        <f>'2018'!AS7</f>
        <v>0</v>
      </c>
      <c r="BA87" s="61">
        <f>'2018'!AT7</f>
        <v>3730</v>
      </c>
      <c r="BB87" s="61">
        <f>'2018'!AU7</f>
        <v>0</v>
      </c>
      <c r="BC87" s="61">
        <f>'2018'!AV7</f>
        <v>0</v>
      </c>
      <c r="BD87" s="61">
        <f>'2018'!AW7</f>
        <v>0</v>
      </c>
      <c r="BE87" s="61">
        <f>'2018'!AX7</f>
        <v>0</v>
      </c>
      <c r="BF87" s="62">
        <f>'2018'!AY7</f>
        <v>0</v>
      </c>
      <c r="BG87" s="62">
        <f>'2018'!AZ7</f>
        <v>0</v>
      </c>
      <c r="BH87" s="62">
        <f>'2018'!BA7</f>
        <v>0</v>
      </c>
      <c r="BI87" s="62">
        <f>'2018'!BB7</f>
        <v>0</v>
      </c>
      <c r="BJ87" s="62">
        <f>'2018'!BC7</f>
        <v>0</v>
      </c>
      <c r="BK87" s="62">
        <f>'2018'!BD7</f>
        <v>0</v>
      </c>
      <c r="BL87" s="62">
        <f>'2018'!BE7</f>
        <v>0</v>
      </c>
      <c r="BM87" s="62">
        <f>'2018'!BF7</f>
        <v>0</v>
      </c>
      <c r="BN87" s="63">
        <f>'2018'!BG7</f>
        <v>0</v>
      </c>
      <c r="BO87" s="60">
        <f>'2018'!BH7</f>
        <v>0</v>
      </c>
      <c r="BP87" s="61">
        <f>'2018'!BI7</f>
        <v>4181</v>
      </c>
      <c r="BQ87" s="61">
        <f>'2018'!BJ7</f>
        <v>0</v>
      </c>
      <c r="BR87" s="61">
        <f>'2018'!BK7</f>
        <v>0</v>
      </c>
      <c r="BS87" s="61">
        <f>'2018'!BL7</f>
        <v>0</v>
      </c>
      <c r="BT87" s="61">
        <f>'2018'!BM7</f>
        <v>0</v>
      </c>
      <c r="BU87" s="62">
        <f>'2018'!BN7</f>
        <v>0</v>
      </c>
      <c r="BV87" s="62">
        <f>'2018'!BO7</f>
        <v>0</v>
      </c>
      <c r="BW87" s="62">
        <f>'2018'!BP7</f>
        <v>0</v>
      </c>
      <c r="BX87" s="62">
        <f>'2018'!BQ7</f>
        <v>0</v>
      </c>
      <c r="BY87" s="62">
        <f>'2018'!BR7</f>
        <v>0</v>
      </c>
      <c r="BZ87" s="62">
        <f>'2018'!BS7</f>
        <v>0</v>
      </c>
      <c r="CA87" s="62">
        <f>'2018'!BT7</f>
        <v>0</v>
      </c>
      <c r="CB87" s="62">
        <f>'2018'!BU7</f>
        <v>0</v>
      </c>
      <c r="CC87" s="63">
        <f>'2018'!BV7</f>
        <v>0</v>
      </c>
      <c r="CD87" s="60">
        <f>'2018'!BW7</f>
        <v>0</v>
      </c>
      <c r="CE87" s="61">
        <f>'2018'!BX7</f>
        <v>2965</v>
      </c>
      <c r="CF87" s="61">
        <f>'2018'!BY7</f>
        <v>0</v>
      </c>
      <c r="CG87" s="61">
        <f>'2018'!BZ7</f>
        <v>0</v>
      </c>
      <c r="CH87" s="61">
        <f>'2018'!CA7</f>
        <v>0</v>
      </c>
      <c r="CI87" s="61">
        <f>'2018'!CB7</f>
        <v>0</v>
      </c>
      <c r="CJ87" s="62">
        <f>'2018'!CC7</f>
        <v>0</v>
      </c>
      <c r="CK87" s="62">
        <f>'2018'!CD7</f>
        <v>0</v>
      </c>
      <c r="CL87" s="62">
        <f>'2018'!CE7</f>
        <v>0</v>
      </c>
      <c r="CM87" s="62">
        <f>'2018'!CF7</f>
        <v>0</v>
      </c>
      <c r="CN87" s="62">
        <f>'2018'!CG7</f>
        <v>0</v>
      </c>
      <c r="CO87" s="62">
        <f>'2018'!CH7</f>
        <v>0</v>
      </c>
      <c r="CP87" s="62">
        <f>'2018'!CI7</f>
        <v>0</v>
      </c>
      <c r="CQ87" s="62">
        <f>'2018'!CJ7</f>
        <v>0</v>
      </c>
      <c r="CR87" s="63">
        <f>'2018'!CK7</f>
        <v>0</v>
      </c>
      <c r="CS87" s="60">
        <f>'2018'!CL7</f>
        <v>1272</v>
      </c>
      <c r="CT87" s="61">
        <f>'2018'!CM7</f>
        <v>3181</v>
      </c>
      <c r="CU87" s="61">
        <f>'2018'!CN7</f>
        <v>112</v>
      </c>
      <c r="CV87" s="61">
        <f>'2018'!CO7</f>
        <v>76</v>
      </c>
      <c r="CW87" s="61">
        <f>'2018'!CP7</f>
        <v>14</v>
      </c>
      <c r="CX87" s="61">
        <f>'2018'!CQ7</f>
        <v>29</v>
      </c>
      <c r="CY87" s="62">
        <f>'2018'!CR7</f>
        <v>0.69</v>
      </c>
      <c r="CZ87" s="62">
        <f>'2018'!CS7</f>
        <v>3.52</v>
      </c>
      <c r="DA87" s="62">
        <f>'2018'!CT7</f>
        <v>4.34</v>
      </c>
      <c r="DB87" s="62">
        <f>'2018'!CU7</f>
        <v>7.7</v>
      </c>
      <c r="DC87" s="62">
        <f>'2018'!CV7</f>
        <v>13.3</v>
      </c>
      <c r="DD87" s="62">
        <f>'2018'!CW7</f>
        <v>0</v>
      </c>
      <c r="DE87" s="62">
        <f>'2018'!CX7</f>
        <v>5</v>
      </c>
      <c r="DF87" s="62">
        <f>'2018'!CY7</f>
        <v>84.7</v>
      </c>
      <c r="DG87" s="63">
        <f>'2018'!CZ7</f>
        <v>15</v>
      </c>
      <c r="DH87" s="60">
        <f>'2018'!DA7</f>
        <v>1418</v>
      </c>
      <c r="DI87" s="61">
        <f>'2018'!DB7</f>
        <v>3799</v>
      </c>
      <c r="DJ87" s="61">
        <f>'2018'!DC7</f>
        <v>163</v>
      </c>
      <c r="DK87" s="61">
        <f>'2018'!DD7</f>
        <v>100</v>
      </c>
      <c r="DL87" s="61">
        <f>'2018'!DE7</f>
        <v>7</v>
      </c>
      <c r="DM87" s="61">
        <f>'2018'!DF7</f>
        <v>29</v>
      </c>
      <c r="DN87" s="62">
        <f>'2018'!DG7</f>
        <v>0.54</v>
      </c>
      <c r="DO87" s="62">
        <f>'2018'!DH7</f>
        <v>3.08</v>
      </c>
      <c r="DP87" s="62">
        <f>'2018'!DI7</f>
        <v>3.18</v>
      </c>
      <c r="DQ87" s="62">
        <f>'2018'!DJ7</f>
        <v>6.6</v>
      </c>
      <c r="DR87" s="62">
        <f>'2018'!DK7</f>
        <v>12</v>
      </c>
      <c r="DS87" s="62">
        <f>'2018'!DP7</f>
        <v>54.3</v>
      </c>
      <c r="DT87" s="62">
        <f>'2018'!DQ7</f>
        <v>7.4</v>
      </c>
      <c r="DU87" s="62">
        <f>'2018'!DR7</f>
        <v>89.4</v>
      </c>
      <c r="DV87" s="63">
        <f>'2018'!DS7</f>
        <v>10.6</v>
      </c>
    </row>
    <row r="88" spans="1:126" ht="15.75" customHeight="1" x14ac:dyDescent="0.2">
      <c r="A88" s="199">
        <f t="shared" si="6"/>
        <v>84</v>
      </c>
      <c r="B88" s="261">
        <f>'2020'!A12</f>
        <v>10</v>
      </c>
      <c r="C88" s="261">
        <v>2020</v>
      </c>
      <c r="D88" s="234" t="str">
        <f>'2020'!B12</f>
        <v>Chase Claypool</v>
      </c>
      <c r="E88" s="310" t="str" cm="1">
        <f t="array" ref="E88">_xlfn.IFS(F88&gt;12.5,"Cornerstone",AND(F88&gt;11.995,F88&lt;12.5),"Elite",AND(F88&gt;11,F88&lt;12.995),"Elite Upside",AND(F88&gt;=9.69,F88&lt;10.999),"Upside",AND(F88&gt;8.4,F88&lt;9.999),"Upside Lite",AND(F88&gt;7.25,F88&lt;8.999),"Outlier",AND(F88&gt;=6,F88&lt;7.25),"Outlier Lite",F88&lt;6.999,"Purgatory")</f>
        <v>Upside Lite</v>
      </c>
      <c r="F88" s="313">
        <f>'2020'!C12</f>
        <v>9.6142857142857157</v>
      </c>
      <c r="G88" s="313">
        <f t="shared" si="7"/>
        <v>75.2</v>
      </c>
      <c r="H88" s="313" t="str" cm="1">
        <f t="array" ref="H88">_xlfn.IFS(E88="Cornerstone","A++",E88="Elite","A+",E88="Elite Upside","A",E88="Upside","B",E88="Upside Lite","C",E88="Outlier","D+",E88="Outlier Lite","D-",E88="Purgatory","F")</f>
        <v>C</v>
      </c>
      <c r="I88" s="314">
        <f t="shared" si="8"/>
        <v>0.59249117233364801</v>
      </c>
      <c r="J88" s="34" t="str">
        <f>'2020'!D12</f>
        <v>Notre Dame</v>
      </c>
      <c r="K88" s="200">
        <f>'2020'!E12</f>
        <v>2</v>
      </c>
      <c r="L88" s="318">
        <f>'2020'!F12</f>
        <v>35983</v>
      </c>
      <c r="M88" s="231">
        <f>'2020'!G12</f>
        <v>27.243835616438357</v>
      </c>
      <c r="N88" s="231" t="str">
        <f>'2020'!H12</f>
        <v>SR</v>
      </c>
      <c r="O88" s="231">
        <f>'2020'!I12</f>
        <v>21.81095890410959</v>
      </c>
      <c r="P88" s="231" t="str">
        <f>'2020'!J12</f>
        <v>Wide</v>
      </c>
      <c r="Q88" s="231" t="str">
        <f>'2020'!K12</f>
        <v>PROTO X</v>
      </c>
      <c r="R88" s="231" t="str">
        <f>'2020'!L12</f>
        <v>Poor Separator</v>
      </c>
      <c r="S88" s="320">
        <f>'2020'!M12</f>
        <v>76</v>
      </c>
      <c r="T88" s="320">
        <f>'2020'!N12</f>
        <v>238</v>
      </c>
      <c r="U88" s="200">
        <f>'2020'!O12</f>
        <v>4.42</v>
      </c>
      <c r="V88" s="279">
        <f>'2020'!P12</f>
        <v>2</v>
      </c>
      <c r="W88" s="193">
        <f>'2020'!Q12</f>
        <v>0</v>
      </c>
      <c r="X88" s="194">
        <f>'2020'!R12</f>
        <v>2.6548672566371681E-2</v>
      </c>
      <c r="Y88" s="194">
        <f>'2020'!S12</f>
        <v>0.17282889079965605</v>
      </c>
      <c r="Z88" s="194">
        <f>'2020'!T12</f>
        <v>0.19091723931879295</v>
      </c>
      <c r="AA88" s="194">
        <f>'2020'!U12</f>
        <v>0.3163514338010982</v>
      </c>
      <c r="AB88" s="194">
        <f>'2020'!V12</f>
        <v>0.3163514338010982</v>
      </c>
      <c r="AC88" s="59">
        <f>'2020'!W12</f>
        <v>0.3163514338010982</v>
      </c>
      <c r="AD88" s="42">
        <f>'2020'!X12</f>
        <v>21.17808219178082</v>
      </c>
      <c r="AE88" s="183">
        <f>'2020'!Y12</f>
        <v>2.2599999999999998</v>
      </c>
      <c r="AF88" s="183">
        <f>'2020'!Z12</f>
        <v>5.2</v>
      </c>
      <c r="AG88" s="183">
        <f>'2020'!AA12</f>
        <v>13</v>
      </c>
      <c r="AH88" s="183">
        <f>'2020'!AB12</f>
        <v>0.66</v>
      </c>
      <c r="AI88" s="183">
        <f>'2020'!AC12</f>
        <v>2.4900000000000002</v>
      </c>
      <c r="AJ88" s="288">
        <f>'2020'!AD12</f>
        <v>5.666345226615236E-2</v>
      </c>
      <c r="AK88" s="288">
        <f>'2020'!AE12</f>
        <v>0.17870781099324975</v>
      </c>
      <c r="AL88" s="185">
        <f>'2020'!AF12</f>
        <v>9.6000000000000002E-2</v>
      </c>
      <c r="AM88" s="212">
        <f t="shared" si="9"/>
        <v>0.57700000000000007</v>
      </c>
      <c r="AN88" s="185">
        <f>'2020'!AG12</f>
        <v>0.87649999999999995</v>
      </c>
      <c r="AO88" s="185">
        <f>'2020'!AH12</f>
        <v>0.1235</v>
      </c>
      <c r="AP88" s="183">
        <f>'2020'!AI12</f>
        <v>124.71476575007276</v>
      </c>
      <c r="AQ88" s="186">
        <f>'2020'!AJ12</f>
        <v>131.13156824799921</v>
      </c>
      <c r="AR88" s="48">
        <f>'2020'!AK12</f>
        <v>8</v>
      </c>
      <c r="AS88" s="232">
        <f>'2020'!AL12</f>
        <v>4</v>
      </c>
      <c r="AT88" s="232">
        <f>'2020'!AM12</f>
        <v>4</v>
      </c>
      <c r="AU88" s="232">
        <f>'2020'!AN12</f>
        <v>3</v>
      </c>
      <c r="AV88" s="232">
        <f>'2020'!AO12</f>
        <v>9</v>
      </c>
      <c r="AW88" s="232">
        <f>'2020'!AP12</f>
        <v>10</v>
      </c>
      <c r="AX88" s="232">
        <f>'2020'!AQ12</f>
        <v>8</v>
      </c>
      <c r="AY88" s="233">
        <f>'2020'!AR12</f>
        <v>0.5</v>
      </c>
      <c r="AZ88" s="60">
        <f>'2020'!AS12</f>
        <v>0</v>
      </c>
      <c r="BA88" s="61">
        <f>'2020'!AT12</f>
        <v>3364</v>
      </c>
      <c r="BB88" s="61">
        <f>'2020'!AU12</f>
        <v>0</v>
      </c>
      <c r="BC88" s="61">
        <f>'2020'!AV12</f>
        <v>0</v>
      </c>
      <c r="BD88" s="61">
        <f>'2020'!AW12</f>
        <v>0</v>
      </c>
      <c r="BE88" s="61">
        <f>'2020'!AX12</f>
        <v>0</v>
      </c>
      <c r="BF88" s="62">
        <f>'2020'!AY12</f>
        <v>0</v>
      </c>
      <c r="BG88" s="62">
        <f>'2020'!AZ12</f>
        <v>0</v>
      </c>
      <c r="BH88" s="62">
        <f>'2020'!BA12</f>
        <v>0</v>
      </c>
      <c r="BI88" s="62">
        <f>'2020'!BB12</f>
        <v>0</v>
      </c>
      <c r="BJ88" s="62">
        <f>'2020'!BC12</f>
        <v>0</v>
      </c>
      <c r="BK88" s="62">
        <f>'2020'!BD12</f>
        <v>0</v>
      </c>
      <c r="BL88" s="62">
        <f>'2020'!BE12</f>
        <v>0</v>
      </c>
      <c r="BM88" s="62">
        <f>'2020'!BF12</f>
        <v>0</v>
      </c>
      <c r="BN88" s="63">
        <f>'2020'!BG12</f>
        <v>0</v>
      </c>
      <c r="BO88" s="60">
        <f>'2020'!BH12</f>
        <v>81</v>
      </c>
      <c r="BP88" s="61">
        <f>'2020'!BI12</f>
        <v>3051</v>
      </c>
      <c r="BQ88" s="61">
        <f>'2020'!BJ12</f>
        <v>9</v>
      </c>
      <c r="BR88" s="61">
        <f>'2020'!BK12</f>
        <v>6</v>
      </c>
      <c r="BS88" s="61">
        <f>'2020'!BL12</f>
        <v>0</v>
      </c>
      <c r="BT88" s="61">
        <f>'2020'!BM12</f>
        <v>27</v>
      </c>
      <c r="BU88" s="62">
        <f>'2020'!BN12</f>
        <v>0.87</v>
      </c>
      <c r="BV88" s="62">
        <f>'2020'!BO12</f>
        <v>0.32</v>
      </c>
      <c r="BW88" s="62">
        <f>'2020'!BP12</f>
        <v>2.09</v>
      </c>
      <c r="BX88" s="62">
        <f>'2020'!BQ12</f>
        <v>6.8</v>
      </c>
      <c r="BY88" s="62">
        <f>'2020'!BR12</f>
        <v>0</v>
      </c>
      <c r="BZ88" s="62">
        <f>'2020'!BS12</f>
        <v>0</v>
      </c>
      <c r="CA88" s="62">
        <f>'2020'!BT12</f>
        <v>14.3</v>
      </c>
      <c r="CB88" s="62">
        <f>'2020'!BU12</f>
        <v>63</v>
      </c>
      <c r="CC88" s="63">
        <f>'2020'!BV12</f>
        <v>30.4</v>
      </c>
      <c r="CD88" s="60">
        <f>'2020'!BW12</f>
        <v>402</v>
      </c>
      <c r="CE88" s="61">
        <f>'2020'!BX12</f>
        <v>2326</v>
      </c>
      <c r="CF88" s="61">
        <f>'2020'!BY12</f>
        <v>45</v>
      </c>
      <c r="CG88" s="61">
        <f>'2020'!BZ12</f>
        <v>29</v>
      </c>
      <c r="CH88" s="61">
        <f>'2020'!CA12</f>
        <v>2</v>
      </c>
      <c r="CI88" s="61">
        <f>'2020'!CB12</f>
        <v>20</v>
      </c>
      <c r="CJ88" s="62">
        <f>'2020'!CC12</f>
        <v>0.57999999999999996</v>
      </c>
      <c r="CK88" s="62">
        <f>'2020'!CD12</f>
        <v>1.42</v>
      </c>
      <c r="CL88" s="62">
        <f>'2020'!CE12</f>
        <v>1.53</v>
      </c>
      <c r="CM88" s="62">
        <f>'2020'!CF12</f>
        <v>5.3</v>
      </c>
      <c r="CN88" s="62">
        <f>'2020'!CG12</f>
        <v>11.6</v>
      </c>
      <c r="CO88" s="62">
        <f>'2020'!CL12</f>
        <v>37.5</v>
      </c>
      <c r="CP88" s="62">
        <f>'2020'!CM12</f>
        <v>17.100000000000001</v>
      </c>
      <c r="CQ88" s="62">
        <f>'2020'!CN12</f>
        <v>57.5</v>
      </c>
      <c r="CR88" s="63">
        <f>'2020'!CO12</f>
        <v>42.5</v>
      </c>
      <c r="CS88" s="60">
        <f>'2020'!CP12</f>
        <v>639</v>
      </c>
      <c r="CT88" s="61">
        <f>'2020'!CQ12</f>
        <v>3347</v>
      </c>
      <c r="CU88" s="61">
        <f>'2020'!CR12</f>
        <v>73</v>
      </c>
      <c r="CV88" s="61">
        <f>'2020'!CS12</f>
        <v>50</v>
      </c>
      <c r="CW88" s="61">
        <f>'2020'!CT12</f>
        <v>4</v>
      </c>
      <c r="CX88" s="61">
        <f>'2020'!CU12</f>
        <v>23</v>
      </c>
      <c r="CY88" s="62">
        <f>'2020'!CV12</f>
        <v>0.66</v>
      </c>
      <c r="CZ88" s="62">
        <f>'2020'!CW12</f>
        <v>1.53</v>
      </c>
      <c r="DA88" s="62">
        <f>'2020'!CX12</f>
        <v>1.57</v>
      </c>
      <c r="DB88" s="62">
        <f>'2020'!CY12</f>
        <v>5.2</v>
      </c>
      <c r="DC88" s="62">
        <f>'2020'!CZ12</f>
        <v>11.8</v>
      </c>
      <c r="DD88" s="62">
        <f>'2020'!DE12</f>
        <v>42.9</v>
      </c>
      <c r="DE88" s="62">
        <f>'2020'!DF12</f>
        <v>7.4</v>
      </c>
      <c r="DF88" s="62">
        <f>'2020'!DG12</f>
        <v>90.8</v>
      </c>
      <c r="DG88" s="63">
        <f>'2020'!DH12</f>
        <v>9.1999999999999993</v>
      </c>
      <c r="DH88" s="60">
        <f>'2020'!DI12</f>
        <v>1037</v>
      </c>
      <c r="DI88" s="61">
        <f>'2020'!DJ12</f>
        <v>3278</v>
      </c>
      <c r="DJ88" s="61">
        <f>'2020'!DK12</f>
        <v>108</v>
      </c>
      <c r="DK88" s="61">
        <f>'2020'!DL12</f>
        <v>66</v>
      </c>
      <c r="DL88" s="61">
        <f>'2020'!DM12</f>
        <v>13</v>
      </c>
      <c r="DM88" s="61">
        <f>'2020'!DN12</f>
        <v>37</v>
      </c>
      <c r="DN88" s="62">
        <f>'2020'!DO12</f>
        <v>0.57999999999999996</v>
      </c>
      <c r="DO88" s="62">
        <f>'2020'!DP12</f>
        <v>2.4900000000000002</v>
      </c>
      <c r="DP88" s="62">
        <f>'2020'!DQ12</f>
        <v>2.2599999999999998</v>
      </c>
      <c r="DQ88" s="62">
        <f>'2020'!DR12</f>
        <v>5.2</v>
      </c>
      <c r="DR88" s="62">
        <f>'2020'!DS12</f>
        <v>13</v>
      </c>
      <c r="DS88" s="62">
        <f>'2020'!DX12</f>
        <v>57.7</v>
      </c>
      <c r="DT88" s="62">
        <f>'2020'!DY12</f>
        <v>9.6</v>
      </c>
      <c r="DU88" s="62">
        <f>'2020'!DZ12</f>
        <v>84.5</v>
      </c>
      <c r="DV88" s="63">
        <f>'2020'!EA12</f>
        <v>15.5</v>
      </c>
    </row>
    <row r="89" spans="1:126" ht="15.75" customHeight="1" x14ac:dyDescent="0.2">
      <c r="A89" s="199">
        <f t="shared" si="6"/>
        <v>85</v>
      </c>
      <c r="B89" s="261">
        <f>'2021'!A12</f>
        <v>10</v>
      </c>
      <c r="C89" s="261">
        <v>2021</v>
      </c>
      <c r="D89" s="234" t="str">
        <f>'2021'!B12</f>
        <v>Dyami Brown</v>
      </c>
      <c r="E89" s="310" t="str" cm="1">
        <f t="array" ref="E89">_xlfn.IFS(F89&gt;12.5,"Cornerstone",AND(F89&gt;11.995,F89&lt;12.5),"Elite",AND(F89&gt;11,F89&lt;12.995),"Elite Upside",AND(F89&gt;=9.69,F89&lt;10.999),"Upside",AND(F89&gt;8.4,F89&lt;9.999),"Upside Lite",AND(F89&gt;7.25,F89&lt;8.999),"Outlier",AND(F89&gt;=6,F89&lt;7.25),"Outlier Lite",F89&lt;6.999,"Purgatory")</f>
        <v>Upside Lite</v>
      </c>
      <c r="F89" s="313">
        <f>'2021'!C12</f>
        <v>9.5857142857142854</v>
      </c>
      <c r="G89" s="313">
        <f t="shared" si="7"/>
        <v>74.900000000000006</v>
      </c>
      <c r="H89" s="313" t="str" cm="1">
        <f t="array" ref="H89">_xlfn.IFS(E89="Cornerstone","A++",E89="Elite","A+",E89="Elite Upside","A",E89="Upside","B",E89="Upside Lite","C",E89="Outlier","D+",E89="Outlier Lite","D-",E89="Purgatory","F")</f>
        <v>C</v>
      </c>
      <c r="I89" s="314">
        <f t="shared" si="8"/>
        <v>0.57701383222327429</v>
      </c>
      <c r="J89" s="34" t="str">
        <f>'2021'!D12</f>
        <v>North Carolina</v>
      </c>
      <c r="K89" s="200">
        <f>'2021'!E12</f>
        <v>4</v>
      </c>
      <c r="L89" s="318">
        <f>'2021'!F12</f>
        <v>36465</v>
      </c>
      <c r="M89" s="231">
        <f>'2021'!G12</f>
        <v>25.923287671232877</v>
      </c>
      <c r="N89" s="231" t="str">
        <f>'2021'!H12</f>
        <v>JR</v>
      </c>
      <c r="O89" s="231">
        <f>'2021'!I12</f>
        <v>21.506849315068493</v>
      </c>
      <c r="P89" s="231" t="str">
        <f>'2021'!J12</f>
        <v>Wide</v>
      </c>
      <c r="Q89" s="231" t="str">
        <f>'2021'!K12</f>
        <v>DEEP</v>
      </c>
      <c r="R89" s="231" t="str">
        <f>'2021'!L12</f>
        <v>Poor Separator</v>
      </c>
      <c r="S89" s="320">
        <f>'2021'!M12</f>
        <v>72</v>
      </c>
      <c r="T89" s="320">
        <f>'2021'!N12</f>
        <v>185</v>
      </c>
      <c r="U89" s="200">
        <f>'2021'!O12</f>
        <v>4.45</v>
      </c>
      <c r="V89" s="279">
        <f>'2021'!P12</f>
        <v>3</v>
      </c>
      <c r="W89" s="193">
        <f>'2021'!Q12</f>
        <v>0</v>
      </c>
      <c r="X89" s="194">
        <f>'2021'!R12</f>
        <v>0</v>
      </c>
      <c r="Y89" s="194">
        <f>'2021'!S12</f>
        <v>6.3138686131386859E-2</v>
      </c>
      <c r="Z89" s="194">
        <f>'2021'!T12</f>
        <v>0.2782561894510226</v>
      </c>
      <c r="AA89" s="194">
        <f>'2021'!U12</f>
        <v>0.30384296378213987</v>
      </c>
      <c r="AB89" s="194">
        <f>'2021'!V12</f>
        <v>0.30384296378213987</v>
      </c>
      <c r="AC89" s="59">
        <f>'2021'!W12</f>
        <v>0.28865081559303285</v>
      </c>
      <c r="AD89" s="42">
        <f>'2021'!X12</f>
        <v>19.843835616438355</v>
      </c>
      <c r="AE89" s="183">
        <f>'2021'!Y12</f>
        <v>3.11</v>
      </c>
      <c r="AF89" s="183">
        <f>'2021'!Z12</f>
        <v>6.3</v>
      </c>
      <c r="AG89" s="183">
        <f>'2021'!AA12</f>
        <v>18.399999999999999</v>
      </c>
      <c r="AH89" s="183">
        <f>'2021'!AB12</f>
        <v>0.91</v>
      </c>
      <c r="AI89" s="183">
        <f>'2021'!AC12</f>
        <v>3.33</v>
      </c>
      <c r="AJ89" s="288">
        <f>'2021'!AD12</f>
        <v>6.2256596906278432E-2</v>
      </c>
      <c r="AK89" s="288">
        <f>'2021'!AE12</f>
        <v>0.1697907188353048</v>
      </c>
      <c r="AL89" s="185">
        <f>'2021'!AF12</f>
        <v>5.2000000000000005E-2</v>
      </c>
      <c r="AM89" s="212">
        <f t="shared" si="9"/>
        <v>0.36399999999999999</v>
      </c>
      <c r="AN89" s="185">
        <f>'2021'!AG12</f>
        <v>0.98250000000000004</v>
      </c>
      <c r="AO89" s="185">
        <f>'2021'!AH12</f>
        <v>1.7500000000000002E-2</v>
      </c>
      <c r="AP89" s="183">
        <f>'2021'!AI12</f>
        <v>94.354296334426422</v>
      </c>
      <c r="AQ89" s="186">
        <f>'2021'!AJ12</f>
        <v>91.480686738828553</v>
      </c>
      <c r="AR89" s="48">
        <f>'2021'!AK12</f>
        <v>7</v>
      </c>
      <c r="AS89" s="232">
        <f>'2021'!AL12</f>
        <v>7</v>
      </c>
      <c r="AT89" s="232">
        <f>'2021'!AM12</f>
        <v>6</v>
      </c>
      <c r="AU89" s="232">
        <f>'2021'!AN12</f>
        <v>5</v>
      </c>
      <c r="AV89" s="232">
        <f>'2021'!AO12</f>
        <v>9</v>
      </c>
      <c r="AW89" s="232">
        <f>'2021'!AP12</f>
        <v>5</v>
      </c>
      <c r="AX89" s="232">
        <f>'2021'!AQ12</f>
        <v>7</v>
      </c>
      <c r="AY89" s="233">
        <f>'2021'!AR12</f>
        <v>0</v>
      </c>
      <c r="AZ89" s="60">
        <f>'2021'!AS12</f>
        <v>0</v>
      </c>
      <c r="BA89" s="61">
        <f>'2021'!AT12</f>
        <v>3811</v>
      </c>
      <c r="BB89" s="61">
        <f>'2021'!AU12</f>
        <v>0</v>
      </c>
      <c r="BC89" s="61">
        <f>'2021'!AV12</f>
        <v>0</v>
      </c>
      <c r="BD89" s="61">
        <f>'2021'!AW12</f>
        <v>0</v>
      </c>
      <c r="BE89" s="61">
        <f>'2021'!AX12</f>
        <v>0</v>
      </c>
      <c r="BF89" s="62">
        <f>'2021'!AY12</f>
        <v>0</v>
      </c>
      <c r="BG89" s="62">
        <f>'2021'!AZ12</f>
        <v>0</v>
      </c>
      <c r="BH89" s="62">
        <f>'2021'!BA12</f>
        <v>0</v>
      </c>
      <c r="BI89" s="62">
        <f>'2021'!BB12</f>
        <v>0</v>
      </c>
      <c r="BJ89" s="62">
        <f>'2021'!BC12</f>
        <v>0</v>
      </c>
      <c r="BK89" s="62">
        <f>'2021'!BD12</f>
        <v>0</v>
      </c>
      <c r="BL89" s="62">
        <f>'2021'!BE12</f>
        <v>0</v>
      </c>
      <c r="BM89" s="62">
        <f>'2021'!BF12</f>
        <v>0</v>
      </c>
      <c r="BN89" s="63">
        <f>'2021'!BG12</f>
        <v>0</v>
      </c>
      <c r="BO89" s="60">
        <f>'2021'!BH12</f>
        <v>0</v>
      </c>
      <c r="BP89" s="61">
        <f>'2021'!BI12</f>
        <v>2705</v>
      </c>
      <c r="BQ89" s="61">
        <f>'2021'!BJ12</f>
        <v>0</v>
      </c>
      <c r="BR89" s="61">
        <f>'2021'!BK12</f>
        <v>0</v>
      </c>
      <c r="BS89" s="61">
        <f>'2021'!BL12</f>
        <v>0</v>
      </c>
      <c r="BT89" s="61">
        <f>'2021'!BM12</f>
        <v>0</v>
      </c>
      <c r="BU89" s="62">
        <f>'2021'!BN12</f>
        <v>0</v>
      </c>
      <c r="BV89" s="62">
        <f>'2021'!BO12</f>
        <v>0</v>
      </c>
      <c r="BW89" s="62">
        <f>'2021'!BP12</f>
        <v>0</v>
      </c>
      <c r="BX89" s="62">
        <f>'2021'!BQ12</f>
        <v>0</v>
      </c>
      <c r="BY89" s="62">
        <f>'2021'!BR12</f>
        <v>0</v>
      </c>
      <c r="BZ89" s="62">
        <f>'2021'!BW12</f>
        <v>0</v>
      </c>
      <c r="CA89" s="62">
        <f>'2021'!BX12</f>
        <v>0</v>
      </c>
      <c r="CB89" s="62">
        <f>'2021'!BY12</f>
        <v>0</v>
      </c>
      <c r="CC89" s="63">
        <f>'2021'!BZ12</f>
        <v>0</v>
      </c>
      <c r="CD89" s="60">
        <f>'2021'!CA12</f>
        <v>173</v>
      </c>
      <c r="CE89" s="61">
        <f>'2021'!CB12</f>
        <v>2740</v>
      </c>
      <c r="CF89" s="61">
        <f>'2021'!CC12</f>
        <v>32</v>
      </c>
      <c r="CG89" s="61">
        <f>'2021'!CD12</f>
        <v>17</v>
      </c>
      <c r="CH89" s="61">
        <f>'2021'!CE12</f>
        <v>1</v>
      </c>
      <c r="CI89" s="61">
        <f>'2021'!CF12</f>
        <v>14</v>
      </c>
      <c r="CJ89" s="62">
        <f>'2021'!CG12</f>
        <v>0.12</v>
      </c>
      <c r="CK89" s="62">
        <f>'2021'!CH12</f>
        <v>0.51</v>
      </c>
      <c r="CL89" s="62">
        <f>'2021'!CI12</f>
        <v>0.92</v>
      </c>
      <c r="CM89" s="62">
        <f>'2021'!CJ12</f>
        <v>4.9000000000000004</v>
      </c>
      <c r="CN89" s="62">
        <f>'2021'!CK12</f>
        <v>12.2</v>
      </c>
      <c r="CO89" s="62">
        <f>'2021'!CP12</f>
        <v>66.7</v>
      </c>
      <c r="CP89" s="62">
        <f>'2021'!CQ12</f>
        <v>5.6</v>
      </c>
      <c r="CQ89" s="62">
        <f>'2021'!CR12</f>
        <v>96.8</v>
      </c>
      <c r="CR89" s="63">
        <f>'2021'!CS12</f>
        <v>3.2</v>
      </c>
      <c r="CS89" s="60">
        <f>'2021'!CT12</f>
        <v>1034</v>
      </c>
      <c r="CT89" s="61">
        <f>'2021'!CU12</f>
        <v>3716</v>
      </c>
      <c r="CU89" s="61">
        <f>'2021'!CV12</f>
        <v>84</v>
      </c>
      <c r="CV89" s="61">
        <f>'2021'!CW12</f>
        <v>51</v>
      </c>
      <c r="CW89" s="61">
        <f>'2021'!CX12</f>
        <v>12</v>
      </c>
      <c r="CX89" s="61">
        <f>'2021'!CY12</f>
        <v>39</v>
      </c>
      <c r="CY89" s="62">
        <f>'2021'!CZ12</f>
        <v>0.85</v>
      </c>
      <c r="CZ89" s="62">
        <f>'2021'!DA12</f>
        <v>2.5499999999999998</v>
      </c>
      <c r="DA89" s="62">
        <f>'2021'!DB12</f>
        <v>2.36</v>
      </c>
      <c r="DB89" s="62">
        <f>'2021'!DC12</f>
        <v>6.3</v>
      </c>
      <c r="DC89" s="62">
        <f>'2021'!DD12</f>
        <v>17.600000000000001</v>
      </c>
      <c r="DD89" s="62">
        <f>'2021'!DI12</f>
        <v>61.9</v>
      </c>
      <c r="DE89" s="62">
        <f>'2021'!DJ12</f>
        <v>15</v>
      </c>
      <c r="DF89" s="62">
        <f>'2021'!DK12</f>
        <v>97.6</v>
      </c>
      <c r="DG89" s="63">
        <f>'2021'!DL12</f>
        <v>2.4</v>
      </c>
      <c r="DH89" s="60">
        <f>'2021'!DM12</f>
        <v>1099</v>
      </c>
      <c r="DI89" s="61">
        <f>'2021'!DN12</f>
        <v>3617</v>
      </c>
      <c r="DJ89" s="61">
        <f>'2021'!DO12</f>
        <v>82</v>
      </c>
      <c r="DK89" s="61">
        <f>'2021'!DP12</f>
        <v>55</v>
      </c>
      <c r="DL89" s="61">
        <f>'2021'!DQ12</f>
        <v>8</v>
      </c>
      <c r="DM89" s="61">
        <f>'2021'!DR12</f>
        <v>31</v>
      </c>
      <c r="DN89" s="62">
        <f>'2021'!DS12</f>
        <v>0.91</v>
      </c>
      <c r="DO89" s="62">
        <f>'2021'!DT12</f>
        <v>3.33</v>
      </c>
      <c r="DP89" s="62">
        <f>'2021'!DU12</f>
        <v>3.11</v>
      </c>
      <c r="DQ89" s="62">
        <f>'2021'!DV12</f>
        <v>4.9000000000000004</v>
      </c>
      <c r="DR89" s="62">
        <f>'2021'!DW12</f>
        <v>18.399999999999999</v>
      </c>
      <c r="DS89" s="62">
        <f>'2021'!EB12</f>
        <v>36.4</v>
      </c>
      <c r="DT89" s="62">
        <f>'2021'!EC12</f>
        <v>5.2</v>
      </c>
      <c r="DU89" s="62">
        <f>'2021'!ED12</f>
        <v>98.9</v>
      </c>
      <c r="DV89" s="63">
        <f>'2021'!EE12</f>
        <v>1.1000000000000001</v>
      </c>
    </row>
    <row r="90" spans="1:126" ht="15.75" customHeight="1" x14ac:dyDescent="0.2">
      <c r="A90" s="199">
        <f t="shared" si="6"/>
        <v>86</v>
      </c>
      <c r="B90" s="261">
        <f>'2021'!A13</f>
        <v>11</v>
      </c>
      <c r="C90" s="261">
        <v>2021</v>
      </c>
      <c r="D90" s="234" t="str">
        <f>'2021'!B13</f>
        <v>Kadarius Toney</v>
      </c>
      <c r="E90" s="310" t="str" cm="1">
        <f t="array" ref="E90">_xlfn.IFS(F90&gt;12.5,"Cornerstone",AND(F90&gt;11.995,F90&lt;12.5),"Elite",AND(F90&gt;11,F90&lt;12.995),"Elite Upside",AND(F90&gt;=9.69,F90&lt;10.999),"Upside",AND(F90&gt;8.4,F90&lt;9.999),"Upside Lite",AND(F90&gt;7.25,F90&lt;8.999),"Outlier",AND(F90&gt;=6,F90&lt;7.25),"Outlier Lite",F90&lt;6.999,"Purgatory")</f>
        <v>Upside Lite</v>
      </c>
      <c r="F90" s="313">
        <f>'2021'!C13</f>
        <v>9.5585714285714278</v>
      </c>
      <c r="G90" s="313">
        <f t="shared" si="7"/>
        <v>74.599999999999994</v>
      </c>
      <c r="H90" s="313" t="str" cm="1">
        <f t="array" ref="H90">_xlfn.IFS(E90="Cornerstone","A++",E90="Elite","A+",E90="Elite Upside","A",E90="Upside","B",E90="Upside Lite","C",E90="Outlier","D+",E90="Outlier Lite","D-",E90="Purgatory","F")</f>
        <v>C</v>
      </c>
      <c r="I90" s="314">
        <f t="shared" si="8"/>
        <v>0.56231035911841987</v>
      </c>
      <c r="J90" s="34" t="str">
        <f>'2021'!D13</f>
        <v>Florida</v>
      </c>
      <c r="K90" s="200">
        <f>'2021'!E13</f>
        <v>1</v>
      </c>
      <c r="L90" s="318">
        <f>'2021'!F13</f>
        <v>36187</v>
      </c>
      <c r="M90" s="231">
        <f>'2021'!G13</f>
        <v>26.684931506849313</v>
      </c>
      <c r="N90" s="231" t="str">
        <f>'2021'!H13</f>
        <v>SR</v>
      </c>
      <c r="O90" s="231">
        <f>'2021'!I13</f>
        <v>22.268493150684932</v>
      </c>
      <c r="P90" s="231" t="str">
        <f>'2021'!J13</f>
        <v>Slot</v>
      </c>
      <c r="Q90" s="231" t="str">
        <f>'2021'!K13</f>
        <v>RAT</v>
      </c>
      <c r="R90" s="231" t="str">
        <f>'2021'!L13</f>
        <v>Elite Separator</v>
      </c>
      <c r="S90" s="320">
        <f>'2021'!M13</f>
        <v>71.63</v>
      </c>
      <c r="T90" s="320">
        <f>'2021'!N13</f>
        <v>193</v>
      </c>
      <c r="U90" s="200">
        <f>'2021'!O13</f>
        <v>4.38</v>
      </c>
      <c r="V90" s="279">
        <f>'2021'!P13</f>
        <v>1</v>
      </c>
      <c r="W90" s="193">
        <f>'2021'!Q13</f>
        <v>0</v>
      </c>
      <c r="X90" s="194">
        <f>'2021'!R13</f>
        <v>7.6962025316455698E-2</v>
      </c>
      <c r="Y90" s="194">
        <f>'2021'!S13</f>
        <v>9.3659942363112397E-2</v>
      </c>
      <c r="Z90" s="194">
        <f>'2021'!T13</f>
        <v>4.9616368286445015E-2</v>
      </c>
      <c r="AA90" s="194">
        <f>'2021'!U13</f>
        <v>0.21193194055567521</v>
      </c>
      <c r="AB90" s="194">
        <f>'2021'!V13</f>
        <v>0.21193194055567521</v>
      </c>
      <c r="AC90" s="59">
        <f>'2021'!W13</f>
        <v>0.21193194055567521</v>
      </c>
      <c r="AD90" s="42">
        <f>'2021'!X13</f>
        <v>21.621917808219177</v>
      </c>
      <c r="AE90" s="183">
        <f>'2021'!Y13</f>
        <v>2.52</v>
      </c>
      <c r="AF90" s="183">
        <f>'2021'!Z13</f>
        <v>6.6</v>
      </c>
      <c r="AG90" s="183">
        <f>'2021'!AA13</f>
        <v>7.7</v>
      </c>
      <c r="AH90" s="183">
        <f>'2021'!AB13</f>
        <v>0.82</v>
      </c>
      <c r="AI90" s="183">
        <f>'2021'!AC13</f>
        <v>2.2999999999999998</v>
      </c>
      <c r="AJ90" s="288">
        <f>'2021'!AD13</f>
        <v>1.7926829268292682E-2</v>
      </c>
      <c r="AK90" s="288">
        <f>'2021'!AE13</f>
        <v>0.19719512195121952</v>
      </c>
      <c r="AL90" s="185">
        <f>'2021'!AF13</f>
        <v>2.7999999999999997E-2</v>
      </c>
      <c r="AM90" s="212">
        <f t="shared" si="9"/>
        <v>0.42899999999999999</v>
      </c>
      <c r="AN90" s="185">
        <f>'2021'!AG13</f>
        <v>9.8000000000000004E-2</v>
      </c>
      <c r="AO90" s="185">
        <f>'2021'!AH13</f>
        <v>0.87650000000000006</v>
      </c>
      <c r="AP90" s="183">
        <f>'2021'!AI13</f>
        <v>104.87956143932982</v>
      </c>
      <c r="AQ90" s="186">
        <f>'2021'!AJ13</f>
        <v>100.90258228110839</v>
      </c>
      <c r="AR90" s="48">
        <f>'2021'!AK13</f>
        <v>6</v>
      </c>
      <c r="AS90" s="232">
        <f>'2021'!AL13</f>
        <v>3</v>
      </c>
      <c r="AT90" s="232">
        <f>'2021'!AM13</f>
        <v>5</v>
      </c>
      <c r="AU90" s="232">
        <f>'2021'!AN13</f>
        <v>5</v>
      </c>
      <c r="AV90" s="232">
        <f>'2021'!AO13</f>
        <v>9</v>
      </c>
      <c r="AW90" s="232">
        <f>'2021'!AP13</f>
        <v>6</v>
      </c>
      <c r="AX90" s="232">
        <f>'2021'!AQ13</f>
        <v>10</v>
      </c>
      <c r="AY90" s="233">
        <f>'2021'!AR13</f>
        <v>0.75</v>
      </c>
      <c r="AZ90" s="60">
        <f>'2021'!AS13</f>
        <v>0</v>
      </c>
      <c r="BA90" s="61">
        <f>'2021'!AT13</f>
        <v>2805</v>
      </c>
      <c r="BB90" s="61">
        <f>'2021'!AU13</f>
        <v>0</v>
      </c>
      <c r="BC90" s="61">
        <f>'2021'!AV13</f>
        <v>0</v>
      </c>
      <c r="BD90" s="61">
        <f>'2021'!AW13</f>
        <v>0</v>
      </c>
      <c r="BE90" s="61">
        <f>'2021'!AX13</f>
        <v>0</v>
      </c>
      <c r="BF90" s="62">
        <f>'2021'!AY13</f>
        <v>0</v>
      </c>
      <c r="BG90" s="62">
        <f>'2021'!AZ13</f>
        <v>0</v>
      </c>
      <c r="BH90" s="62">
        <f>'2021'!BA13</f>
        <v>0</v>
      </c>
      <c r="BI90" s="62">
        <f>'2021'!BB13</f>
        <v>0</v>
      </c>
      <c r="BJ90" s="62">
        <f>'2021'!BC13</f>
        <v>0</v>
      </c>
      <c r="BK90" s="62">
        <f>'2021'!BD13</f>
        <v>0</v>
      </c>
      <c r="BL90" s="62">
        <f>'2021'!BE13</f>
        <v>0</v>
      </c>
      <c r="BM90" s="62">
        <f>'2021'!BF13</f>
        <v>0</v>
      </c>
      <c r="BN90" s="63">
        <f>'2021'!BG13</f>
        <v>0</v>
      </c>
      <c r="BO90" s="60">
        <f>'2021'!BH13</f>
        <v>152</v>
      </c>
      <c r="BP90" s="61">
        <f>'2021'!BI13</f>
        <v>1975</v>
      </c>
      <c r="BQ90" s="61">
        <f>'2021'!BJ13</f>
        <v>20</v>
      </c>
      <c r="BR90" s="61">
        <f>'2021'!BK13</f>
        <v>15</v>
      </c>
      <c r="BS90" s="61">
        <f>'2021'!BL13</f>
        <v>0</v>
      </c>
      <c r="BT90" s="61">
        <f>'2021'!BM13</f>
        <v>10</v>
      </c>
      <c r="BU90" s="62">
        <f>'2021'!BN13</f>
        <v>0.56999999999999995</v>
      </c>
      <c r="BV90" s="62">
        <f>'2021'!BO13</f>
        <v>0.7</v>
      </c>
      <c r="BW90" s="62">
        <f>'2021'!BP13</f>
        <v>2.34</v>
      </c>
      <c r="BX90" s="62">
        <f>'2021'!BQ13</f>
        <v>9.5</v>
      </c>
      <c r="BY90" s="62">
        <f>'2021'!BR13</f>
        <v>4.4000000000000004</v>
      </c>
      <c r="BZ90" s="62">
        <f>'2021'!BW13</f>
        <v>50</v>
      </c>
      <c r="CA90" s="62">
        <f>'2021'!BX13</f>
        <v>0</v>
      </c>
      <c r="CB90" s="62">
        <f>'2021'!BY13</f>
        <v>91.5</v>
      </c>
      <c r="CC90" s="63">
        <f>'2021'!BZ13</f>
        <v>7</v>
      </c>
      <c r="CD90" s="60">
        <f>'2021'!CA13</f>
        <v>260</v>
      </c>
      <c r="CE90" s="61">
        <f>'2021'!CB13</f>
        <v>2776</v>
      </c>
      <c r="CF90" s="61">
        <f>'2021'!CC13</f>
        <v>34</v>
      </c>
      <c r="CG90" s="61">
        <f>'2021'!CD13</f>
        <v>25</v>
      </c>
      <c r="CH90" s="61">
        <f>'2021'!CE13</f>
        <v>1</v>
      </c>
      <c r="CI90" s="61">
        <f>'2021'!CF13</f>
        <v>28</v>
      </c>
      <c r="CJ90" s="62">
        <f>'2021'!CG13</f>
        <v>0.49</v>
      </c>
      <c r="CK90" s="62">
        <f>'2021'!CH13</f>
        <v>0.77</v>
      </c>
      <c r="CL90" s="62">
        <f>'2021'!CI13</f>
        <v>2.2599999999999998</v>
      </c>
      <c r="CM90" s="62">
        <f>'2021'!CJ13</f>
        <v>8.5</v>
      </c>
      <c r="CN90" s="62">
        <f>'2021'!CK13</f>
        <v>6.9</v>
      </c>
      <c r="CO90" s="62">
        <f>'2021'!CP13</f>
        <v>100</v>
      </c>
      <c r="CP90" s="62">
        <f>'2021'!CQ13</f>
        <v>0</v>
      </c>
      <c r="CQ90" s="62">
        <f>'2021'!CR13</f>
        <v>49.6</v>
      </c>
      <c r="CR90" s="63">
        <f>'2021'!CS13</f>
        <v>48.1</v>
      </c>
      <c r="CS90" s="60">
        <f>'2021'!CT13</f>
        <v>194</v>
      </c>
      <c r="CT90" s="61">
        <f>'2021'!CU13</f>
        <v>3910</v>
      </c>
      <c r="CU90" s="61">
        <f>'2021'!CV13</f>
        <v>12</v>
      </c>
      <c r="CV90" s="61">
        <f>'2021'!CW13</f>
        <v>10</v>
      </c>
      <c r="CW90" s="61">
        <f>'2021'!CX13</f>
        <v>1</v>
      </c>
      <c r="CX90" s="61">
        <f>'2021'!CY13</f>
        <v>33</v>
      </c>
      <c r="CY90" s="62">
        <f>'2021'!CZ13</f>
        <v>0.28000000000000003</v>
      </c>
      <c r="CZ90" s="62">
        <f>'2021'!DA13</f>
        <v>0.75</v>
      </c>
      <c r="DA90" s="62">
        <f>'2021'!DB13</f>
        <v>5.27</v>
      </c>
      <c r="DB90" s="62">
        <f>'2021'!DC13</f>
        <v>21.8</v>
      </c>
      <c r="DC90" s="62">
        <f>'2021'!DD13</f>
        <v>2.1</v>
      </c>
      <c r="DD90" s="62">
        <f>'2021'!DI13</f>
        <v>0</v>
      </c>
      <c r="DE90" s="62">
        <f>'2021'!DJ13</f>
        <v>9.1</v>
      </c>
      <c r="DF90" s="62">
        <f>'2021'!DK13</f>
        <v>9.3000000000000007</v>
      </c>
      <c r="DG90" s="63">
        <f>'2021'!DL13</f>
        <v>88.9</v>
      </c>
      <c r="DH90" s="60">
        <f>'2021'!DM13</f>
        <v>984</v>
      </c>
      <c r="DI90" s="61">
        <f>'2021'!DN13</f>
        <v>4643</v>
      </c>
      <c r="DJ90" s="61">
        <f>'2021'!DO13</f>
        <v>84</v>
      </c>
      <c r="DK90" s="61">
        <f>'2021'!DP13</f>
        <v>70</v>
      </c>
      <c r="DL90" s="61">
        <f>'2021'!DQ13</f>
        <v>10</v>
      </c>
      <c r="DM90" s="61">
        <f>'2021'!DR13</f>
        <v>46</v>
      </c>
      <c r="DN90" s="62">
        <f>'2021'!DS13</f>
        <v>0.82</v>
      </c>
      <c r="DO90" s="62">
        <f>'2021'!DT13</f>
        <v>2.2999999999999998</v>
      </c>
      <c r="DP90" s="62">
        <f>'2021'!DU13</f>
        <v>2.52</v>
      </c>
      <c r="DQ90" s="62">
        <f>'2021'!DV13</f>
        <v>6.6</v>
      </c>
      <c r="DR90" s="62">
        <f>'2021'!DW13</f>
        <v>7.7</v>
      </c>
      <c r="DS90" s="62">
        <f>'2021'!EB13</f>
        <v>42.9</v>
      </c>
      <c r="DT90" s="62">
        <f>'2021'!EC13</f>
        <v>2.8</v>
      </c>
      <c r="DU90" s="62">
        <f>'2021'!ED13</f>
        <v>10.3</v>
      </c>
      <c r="DV90" s="63">
        <f>'2021'!EE13</f>
        <v>86.4</v>
      </c>
    </row>
    <row r="91" spans="1:126" ht="15.75" customHeight="1" x14ac:dyDescent="0.2">
      <c r="A91" s="199">
        <f t="shared" si="6"/>
        <v>87</v>
      </c>
      <c r="B91" s="261">
        <f>'2022'!A15</f>
        <v>13</v>
      </c>
      <c r="C91" s="261">
        <v>2022</v>
      </c>
      <c r="D91" s="234" t="str">
        <f>'2022'!B15</f>
        <v>Tyquan Thornton</v>
      </c>
      <c r="E91" s="310" t="str" cm="1">
        <f t="array" ref="E91">_xlfn.IFS(F91&gt;12.5,"Cornerstone",AND(F91&gt;11.995,F91&lt;12.5),"Elite",AND(F91&gt;11,F91&lt;12.995),"Elite Upside",AND(F91&gt;=9.69,F91&lt;10.999),"Upside",AND(F91&gt;8.4,F91&lt;9.999),"Upside Lite",AND(F91&gt;7.25,F91&lt;8.999),"Outlier",AND(F91&gt;=6,F91&lt;7.25),"Outlier Lite",F91&lt;6.999,"Purgatory")</f>
        <v>Upside Lite</v>
      </c>
      <c r="F91" s="313">
        <f>'2022'!C15</f>
        <v>9.5542857142857134</v>
      </c>
      <c r="G91" s="313">
        <f t="shared" si="7"/>
        <v>74.3</v>
      </c>
      <c r="H91" s="313" t="str" cm="1">
        <f t="array" ref="H91">_xlfn.IFS(E91="Cornerstone","A++",E91="Elite","A+",E91="Elite Upside","A",E91="Upside","B",E91="Upside Lite","C",E91="Outlier","D+",E91="Outlier Lite","D-",E91="Purgatory","F")</f>
        <v>C</v>
      </c>
      <c r="I91" s="314">
        <f t="shared" si="8"/>
        <v>0.55998875810186388</v>
      </c>
      <c r="J91" s="34" t="str">
        <f>'2022'!D15</f>
        <v>Baylor</v>
      </c>
      <c r="K91" s="200">
        <f>'2022'!E15</f>
        <v>3</v>
      </c>
      <c r="L91" s="318">
        <f>'2022'!F15</f>
        <v>36745</v>
      </c>
      <c r="M91" s="231">
        <f>'2022'!G15</f>
        <v>25.156164383561645</v>
      </c>
      <c r="N91" s="231" t="str">
        <f>'2022'!H15</f>
        <v>SR</v>
      </c>
      <c r="O91" s="231">
        <f>'2022'!I15</f>
        <v>21.736986301369864</v>
      </c>
      <c r="P91" s="231" t="str">
        <f>'2022'!J15</f>
        <v>Wide</v>
      </c>
      <c r="Q91" s="231" t="str">
        <f>'2022'!K15</f>
        <v>PROTO X</v>
      </c>
      <c r="R91" s="231" t="str">
        <f>'2022'!L15</f>
        <v>Elite Earner</v>
      </c>
      <c r="S91" s="320">
        <f>'2022'!M15</f>
        <v>75</v>
      </c>
      <c r="T91" s="320">
        <f>'2022'!N15</f>
        <v>183</v>
      </c>
      <c r="U91" s="200">
        <f>'2022'!O15</f>
        <v>4.28</v>
      </c>
      <c r="V91" s="279">
        <f>'2022'!P15</f>
        <v>2</v>
      </c>
      <c r="W91" s="193">
        <f>'2022'!Q15</f>
        <v>0</v>
      </c>
      <c r="X91" s="194">
        <f>'2022'!R15</f>
        <v>9.3899204244031836E-2</v>
      </c>
      <c r="Y91" s="194">
        <f>'2022'!S15</f>
        <v>0.2189862783534024</v>
      </c>
      <c r="Z91" s="194">
        <f>'2022'!T15</f>
        <v>8.0121703853955381E-2</v>
      </c>
      <c r="AA91" s="194">
        <f>'2022'!U15</f>
        <v>0.33345058037284558</v>
      </c>
      <c r="AB91" s="194">
        <f>'2022'!V15</f>
        <v>0.33345058037284558</v>
      </c>
      <c r="AC91" s="59">
        <f>'2022'!W15</f>
        <v>0.31677805135420328</v>
      </c>
      <c r="AD91" s="42">
        <f>'2022'!X15</f>
        <v>19.076712328767123</v>
      </c>
      <c r="AE91" s="183">
        <f>'2022'!Y15</f>
        <v>2.68</v>
      </c>
      <c r="AF91" s="183">
        <f>'2022'!Z15</f>
        <v>3.2</v>
      </c>
      <c r="AG91" s="183">
        <f>'2022'!AA15</f>
        <v>15.4</v>
      </c>
      <c r="AH91" s="183">
        <f>'2022'!AB15</f>
        <v>0.81</v>
      </c>
      <c r="AI91" s="183">
        <f>'2022'!AC15</f>
        <v>2.6</v>
      </c>
      <c r="AJ91" s="288">
        <f>'2022'!AD15</f>
        <v>5.0886075949367088E-2</v>
      </c>
      <c r="AK91" s="288">
        <f>'2022'!AE15</f>
        <v>0.22616033755274262</v>
      </c>
      <c r="AL91" s="185">
        <f>'2022'!AF15</f>
        <v>4.5999999999999999E-2</v>
      </c>
      <c r="AM91" s="212">
        <f t="shared" si="9"/>
        <v>0.55600000000000005</v>
      </c>
      <c r="AN91" s="185">
        <f>'2022'!AG15</f>
        <v>0.90450000000000008</v>
      </c>
      <c r="AO91" s="185">
        <f>'2022'!AH15</f>
        <v>9.5500000000000002E-2</v>
      </c>
      <c r="AP91" s="183">
        <f>'2022'!AI15</f>
        <v>109.07017484741962</v>
      </c>
      <c r="AQ91" s="186">
        <f>'2022'!AJ15</f>
        <v>112.42603536415864</v>
      </c>
      <c r="AR91" s="48">
        <f>'2022'!AK15</f>
        <v>8</v>
      </c>
      <c r="AS91" s="232">
        <f>'2022'!AL15</f>
        <v>8</v>
      </c>
      <c r="AT91" s="232">
        <f>'2022'!AM15</f>
        <v>5</v>
      </c>
      <c r="AU91" s="232">
        <f>'2022'!AN15</f>
        <v>0</v>
      </c>
      <c r="AV91" s="232">
        <f>'2022'!AO15</f>
        <v>10</v>
      </c>
      <c r="AW91" s="232">
        <f>'2022'!AP15</f>
        <v>8</v>
      </c>
      <c r="AX91" s="232">
        <f>'2022'!AQ15</f>
        <v>8</v>
      </c>
      <c r="AY91" s="233">
        <f>'2022'!AR15</f>
        <v>0</v>
      </c>
      <c r="AZ91" s="60">
        <f>'2022'!AS15</f>
        <v>0</v>
      </c>
      <c r="BA91" s="61">
        <f>'2022'!AT15</f>
        <v>3452</v>
      </c>
      <c r="BB91" s="61">
        <f>'2022'!AU15</f>
        <v>0</v>
      </c>
      <c r="BC91" s="61">
        <f>'2022'!AV15</f>
        <v>0</v>
      </c>
      <c r="BD91" s="61">
        <f>'2022'!AW15</f>
        <v>0</v>
      </c>
      <c r="BE91" s="61">
        <f>'2022'!AX15</f>
        <v>0</v>
      </c>
      <c r="BF91" s="62">
        <f>'2022'!AY15</f>
        <v>0</v>
      </c>
      <c r="BG91" s="62">
        <f>'2022'!AZ15</f>
        <v>0</v>
      </c>
      <c r="BH91" s="62">
        <f>'2022'!BA15</f>
        <v>0</v>
      </c>
      <c r="BI91" s="62">
        <f>'2022'!BB15</f>
        <v>0</v>
      </c>
      <c r="BJ91" s="62">
        <f>'2022'!BC15</f>
        <v>0</v>
      </c>
      <c r="BK91" s="62">
        <f>'2022'!BH15</f>
        <v>0</v>
      </c>
      <c r="BL91" s="62">
        <f>'2022'!BI15</f>
        <v>0</v>
      </c>
      <c r="BM91" s="62">
        <f>'2022'!BJ15</f>
        <v>0</v>
      </c>
      <c r="BN91" s="63">
        <f>'2022'!BK15</f>
        <v>0</v>
      </c>
      <c r="BO91" s="60">
        <f>'2022'!BL15</f>
        <v>354</v>
      </c>
      <c r="BP91" s="61">
        <f>'2022'!BM15</f>
        <v>3770</v>
      </c>
      <c r="BQ91" s="61">
        <f>'2022'!BN15</f>
        <v>32</v>
      </c>
      <c r="BR91" s="61">
        <f>'2022'!BO15</f>
        <v>20</v>
      </c>
      <c r="BS91" s="61">
        <f>'2022'!BP15</f>
        <v>3</v>
      </c>
      <c r="BT91" s="61">
        <f>'2022'!BQ15</f>
        <v>22</v>
      </c>
      <c r="BU91" s="62">
        <f>'2022'!BR15</f>
        <v>0.7</v>
      </c>
      <c r="BV91" s="62">
        <f>'2022'!BS15</f>
        <v>0.91</v>
      </c>
      <c r="BW91" s="62">
        <f>'2022'!BT15</f>
        <v>2.09</v>
      </c>
      <c r="BX91" s="62">
        <f>'2022'!BU15</f>
        <v>3.7</v>
      </c>
      <c r="BY91" s="62">
        <f>'2022'!BV15</f>
        <v>14.7</v>
      </c>
      <c r="BZ91" s="62">
        <f>'2022'!CA15</f>
        <v>20</v>
      </c>
      <c r="CA91" s="62">
        <f>'2022'!CB15</f>
        <v>9.1</v>
      </c>
      <c r="CB91" s="62">
        <f>'2022'!CC15</f>
        <v>93.1</v>
      </c>
      <c r="CC91" s="63">
        <f>'2022'!CD15</f>
        <v>6.9</v>
      </c>
      <c r="CD91" s="60">
        <f>'2022'!CE15</f>
        <v>782</v>
      </c>
      <c r="CE91" s="61">
        <f>'2022'!CF15</f>
        <v>3571</v>
      </c>
      <c r="CF91" s="61">
        <f>'2022'!CG15</f>
        <v>68</v>
      </c>
      <c r="CG91" s="61">
        <f>'2022'!CH15</f>
        <v>45</v>
      </c>
      <c r="CH91" s="61">
        <f>'2022'!CI15</f>
        <v>5</v>
      </c>
      <c r="CI91" s="61">
        <f>'2022'!CJ15</f>
        <v>24</v>
      </c>
      <c r="CJ91" s="62">
        <f>'2022'!CK15</f>
        <v>0.81</v>
      </c>
      <c r="CK91" s="62">
        <f>'2022'!CL15</f>
        <v>1.88</v>
      </c>
      <c r="CL91" s="62">
        <f>'2022'!CM15</f>
        <v>1.8</v>
      </c>
      <c r="CM91" s="62">
        <f>'2022'!CN15</f>
        <v>5.9</v>
      </c>
      <c r="CN91" s="62">
        <f>'2022'!CO15</f>
        <v>13.7</v>
      </c>
      <c r="CO91" s="62">
        <f>'2022'!CT15</f>
        <v>30</v>
      </c>
      <c r="CP91" s="62">
        <f>'2022'!CU15</f>
        <v>4.3</v>
      </c>
      <c r="CQ91" s="62">
        <f>'2022'!CV15</f>
        <v>93.1</v>
      </c>
      <c r="CR91" s="63">
        <f>'2022'!CW15</f>
        <v>6.9</v>
      </c>
      <c r="CS91" s="60">
        <f>'2022'!CX15</f>
        <v>158</v>
      </c>
      <c r="CT91" s="61">
        <f>'2022'!CY15</f>
        <v>1972</v>
      </c>
      <c r="CU91" s="61">
        <f>'2022'!CZ15</f>
        <v>31</v>
      </c>
      <c r="CV91" s="61">
        <f>'2022'!DA15</f>
        <v>16</v>
      </c>
      <c r="CW91" s="61">
        <f>'2022'!DB15</f>
        <v>1</v>
      </c>
      <c r="CX91" s="61">
        <f>'2022'!DC15</f>
        <v>14</v>
      </c>
      <c r="CY91" s="62">
        <f>'2022'!DD15</f>
        <v>0.1</v>
      </c>
      <c r="CZ91" s="62">
        <f>'2022'!DE15</f>
        <v>0.74</v>
      </c>
      <c r="DA91" s="62">
        <f>'2022'!DF15</f>
        <v>0.77</v>
      </c>
      <c r="DB91" s="62">
        <f>'2022'!DG15</f>
        <v>2.5</v>
      </c>
      <c r="DC91" s="62">
        <f>'2022'!DH15</f>
        <v>10.6</v>
      </c>
      <c r="DD91" s="62">
        <f>'2022'!DM15</f>
        <v>14.3</v>
      </c>
      <c r="DE91" s="62">
        <f>'2022'!DN15</f>
        <v>11.1</v>
      </c>
      <c r="DF91" s="62">
        <f>'2022'!DO15</f>
        <v>86</v>
      </c>
      <c r="DG91" s="63">
        <f>'2022'!DP15</f>
        <v>14</v>
      </c>
      <c r="DH91" s="60">
        <f>'2022'!DQ15</f>
        <v>948</v>
      </c>
      <c r="DI91" s="61">
        <f>'2022'!DR15</f>
        <v>2843</v>
      </c>
      <c r="DJ91" s="61">
        <f>'2022'!DS15</f>
        <v>98</v>
      </c>
      <c r="DK91" s="61">
        <f>'2022'!DT15</f>
        <v>62</v>
      </c>
      <c r="DL91" s="61">
        <f>'2022'!DU15</f>
        <v>10</v>
      </c>
      <c r="DM91" s="61">
        <f>'2022'!DV15</f>
        <v>24</v>
      </c>
      <c r="DN91" s="62">
        <f>'2022'!DW15</f>
        <v>0.68</v>
      </c>
      <c r="DO91" s="62">
        <f>'2022'!DX15</f>
        <v>2.6</v>
      </c>
      <c r="DP91" s="62">
        <f>'2022'!DY15</f>
        <v>2.68</v>
      </c>
      <c r="DQ91" s="62">
        <f>'2022'!DZ15</f>
        <v>3.2</v>
      </c>
      <c r="DR91" s="62">
        <f>'2022'!EA15</f>
        <v>15.4</v>
      </c>
      <c r="DS91" s="62">
        <f>'2022'!EF15</f>
        <v>55.6</v>
      </c>
      <c r="DT91" s="62">
        <f>'2022'!EG15</f>
        <v>4.5999999999999996</v>
      </c>
      <c r="DU91" s="62">
        <f>'2022'!EH15</f>
        <v>94.9</v>
      </c>
      <c r="DV91" s="63">
        <f>'2022'!EI15</f>
        <v>5.0999999999999996</v>
      </c>
    </row>
    <row r="92" spans="1:126" ht="15.75" customHeight="1" x14ac:dyDescent="0.2">
      <c r="A92" s="199">
        <f t="shared" si="6"/>
        <v>88</v>
      </c>
      <c r="B92" s="261">
        <f>'2024'!A10</f>
        <v>8</v>
      </c>
      <c r="C92" s="261">
        <v>2024</v>
      </c>
      <c r="D92" s="234" t="str">
        <f>'2024'!B10</f>
        <v>Ricky Pearsall</v>
      </c>
      <c r="E92" s="310" t="str" cm="1">
        <f t="array" ref="E92">_xlfn.IFS(F92&gt;12.5,"Cornerstone",AND(F92&gt;11.995,F92&lt;12.5),"Elite",AND(F92&gt;11,F92&lt;12.995),"Elite Upside",AND(F92&gt;=9.69,F92&lt;10.999),"Upside",AND(F92&gt;8.4,F92&lt;9.999),"Upside Lite",AND(F92&gt;7.25,F92&lt;8.999),"Outlier",AND(F92&gt;=6,F92&lt;7.25),"Outlier Lite",F92&lt;6.999,"Purgatory")</f>
        <v>Upside Lite</v>
      </c>
      <c r="F92" s="313">
        <f>'2024'!C10</f>
        <v>9.5442857142857154</v>
      </c>
      <c r="G92" s="313">
        <f t="shared" si="7"/>
        <v>74</v>
      </c>
      <c r="H92" s="313" t="str" cm="1">
        <f t="array" ref="H92">_xlfn.IFS(E92="Cornerstone","A++",E92="Elite","A+",E92="Elite Upside","A",E92="Upside","B",E92="Upside Lite","C",E92="Outlier","D+",E92="Outlier Lite","D-",E92="Purgatory","F")</f>
        <v>C</v>
      </c>
      <c r="I92" s="314">
        <f t="shared" si="8"/>
        <v>0.55457168906323451</v>
      </c>
      <c r="J92" s="34" t="str">
        <f>'2024'!D10</f>
        <v>Florida</v>
      </c>
      <c r="K92" s="200">
        <f>'2024'!E10</f>
        <v>1</v>
      </c>
      <c r="L92" s="318">
        <f>'2024'!F10</f>
        <v>36858</v>
      </c>
      <c r="M92" s="231">
        <f>'2024'!G10</f>
        <v>24.846575342465755</v>
      </c>
      <c r="N92" s="231" t="str">
        <f>'2024'!H10</f>
        <v>RS SR</v>
      </c>
      <c r="O92" s="231">
        <f>'2024'!I10</f>
        <v>23.427397260273974</v>
      </c>
      <c r="P92" s="231" t="str">
        <f>'2024'!J10</f>
        <v>Slot</v>
      </c>
      <c r="Q92" s="231" t="str">
        <f>'2024'!K10</f>
        <v>DEEP</v>
      </c>
      <c r="R92" s="231" t="str">
        <f>'2024'!L10</f>
        <v>Poor Earner</v>
      </c>
      <c r="S92" s="200">
        <f>'2024'!M10</f>
        <v>73</v>
      </c>
      <c r="T92" s="200">
        <f>'2024'!N10</f>
        <v>189</v>
      </c>
      <c r="U92" s="200">
        <f>'2024'!O10</f>
        <v>4.41</v>
      </c>
      <c r="V92" s="319">
        <f>'2024'!P10</f>
        <v>1</v>
      </c>
      <c r="W92" s="193">
        <f>'2024'!Q10</f>
        <v>3.9574573336631211E-2</v>
      </c>
      <c r="X92" s="194">
        <f>'2024'!R10</f>
        <v>0.11065362840967576</v>
      </c>
      <c r="Y92" s="194">
        <f>'2024'!S10</f>
        <v>0.22914938169175458</v>
      </c>
      <c r="Z92" s="194">
        <f>'2024'!T10</f>
        <v>0.22994431841616828</v>
      </c>
      <c r="AA92" s="194">
        <f>'2024'!U10</f>
        <v>0.30948708060161972</v>
      </c>
      <c r="AB92" s="194">
        <f>'2024'!V10</f>
        <v>0.30948708060161972</v>
      </c>
      <c r="AC92" s="59">
        <f>'2024'!W10</f>
        <v>0.30948708060161972</v>
      </c>
      <c r="AD92" s="42">
        <f>'2024'!X10</f>
        <v>20.772602739726029</v>
      </c>
      <c r="AE92" s="183">
        <f>'2024'!Y10</f>
        <v>2.42</v>
      </c>
      <c r="AF92" s="183">
        <f>'2024'!Z10</f>
        <v>5.8</v>
      </c>
      <c r="AG92" s="183">
        <f>'2024'!AA10</f>
        <v>17</v>
      </c>
      <c r="AH92" s="183">
        <f>'2024'!AB10</f>
        <v>1</v>
      </c>
      <c r="AI92" s="183">
        <f>'2024'!AC10</f>
        <v>1.81</v>
      </c>
      <c r="AJ92" s="288">
        <f>'2024'!AD10</f>
        <v>2.315680166147456E-2</v>
      </c>
      <c r="AK92" s="288">
        <f>'2024'!AE10</f>
        <v>0.18062305295950157</v>
      </c>
      <c r="AL92" s="185">
        <f>'2024'!AF10</f>
        <v>0.03</v>
      </c>
      <c r="AM92" s="212">
        <f t="shared" si="9"/>
        <v>0.5</v>
      </c>
      <c r="AN92" s="185">
        <f>'2024'!AG10</f>
        <v>0.34700000000000003</v>
      </c>
      <c r="AO92" s="185">
        <f>'2024'!AH10</f>
        <v>0.64300000000000002</v>
      </c>
      <c r="AP92" s="183">
        <f>'2024'!AI10</f>
        <v>99.939562049548343</v>
      </c>
      <c r="AQ92" s="186">
        <f>'2024'!AJ10</f>
        <v>98.921506910667318</v>
      </c>
      <c r="AR92" s="48">
        <f>'2024'!AK10</f>
        <v>8</v>
      </c>
      <c r="AS92" s="232">
        <f>'2024'!AL10</f>
        <v>5</v>
      </c>
      <c r="AT92" s="232">
        <f>'2024'!AM10</f>
        <v>4</v>
      </c>
      <c r="AU92" s="232">
        <f>'2024'!AN10</f>
        <v>4</v>
      </c>
      <c r="AV92" s="232">
        <f>'2024'!AO10</f>
        <v>9</v>
      </c>
      <c r="AW92" s="232">
        <f>'2024'!AP10</f>
        <v>6</v>
      </c>
      <c r="AX92" s="232">
        <f>'2024'!AQ10</f>
        <v>10</v>
      </c>
      <c r="AY92" s="233">
        <f>'2024'!AR10</f>
        <v>0.5</v>
      </c>
      <c r="AZ92" s="60">
        <f>'2024'!AS10</f>
        <v>128</v>
      </c>
      <c r="BA92" s="61">
        <f>'2024'!AT10</f>
        <v>3234.4</v>
      </c>
      <c r="BB92" s="61">
        <f>'2024'!AU10</f>
        <v>13</v>
      </c>
      <c r="BC92" s="61">
        <f>'2024'!AV10</f>
        <v>7</v>
      </c>
      <c r="BD92" s="61">
        <f>'2024'!AW10</f>
        <v>0</v>
      </c>
      <c r="BE92" s="61">
        <f>'2024'!AX10</f>
        <v>21</v>
      </c>
      <c r="BF92" s="62">
        <f>'2024'!AY10</f>
        <v>0.04</v>
      </c>
      <c r="BG92" s="62">
        <f>'2024'!AZ10</f>
        <v>0.56999999999999995</v>
      </c>
      <c r="BH92" s="62">
        <f>'2024'!BA10</f>
        <v>1</v>
      </c>
      <c r="BI92" s="62">
        <f>'2024'!BB10</f>
        <v>4.4000000000000004</v>
      </c>
      <c r="BJ92" s="62">
        <f>'2024'!BC10</f>
        <v>12.4</v>
      </c>
      <c r="BK92" s="62">
        <f>'2024'!BH10</f>
        <v>100</v>
      </c>
      <c r="BL92" s="62">
        <f>'2024'!BI10</f>
        <v>12.5</v>
      </c>
      <c r="BM92" s="62">
        <f>'2024'!BJ10</f>
        <v>21.3</v>
      </c>
      <c r="BN92" s="63">
        <f>'2024'!BK10</f>
        <v>78.7</v>
      </c>
      <c r="BO92" s="60">
        <f>'2024'!BL10</f>
        <v>86</v>
      </c>
      <c r="BP92" s="61">
        <f>'2024'!BM10</f>
        <v>777.2</v>
      </c>
      <c r="BQ92" s="61">
        <f>'2024'!BN10</f>
        <v>7</v>
      </c>
      <c r="BR92" s="61">
        <f>'2024'!BO10</f>
        <v>6</v>
      </c>
      <c r="BS92" s="61">
        <f>'2024'!BP10</f>
        <v>1</v>
      </c>
      <c r="BT92" s="61">
        <f>'2024'!BQ10</f>
        <v>5</v>
      </c>
      <c r="BU92" s="62">
        <f>'2024'!BR10</f>
        <v>0.16</v>
      </c>
      <c r="BV92" s="62">
        <f>'2024'!BS10</f>
        <v>0.99</v>
      </c>
      <c r="BW92" s="62">
        <f>'2024'!BT10</f>
        <v>2.15</v>
      </c>
      <c r="BX92" s="62">
        <f>'2024'!BU10</f>
        <v>4</v>
      </c>
      <c r="BY92" s="62">
        <f>'2024'!BV10</f>
        <v>10</v>
      </c>
      <c r="BZ92" s="62">
        <f>'2024'!CA10</f>
        <v>0</v>
      </c>
      <c r="CA92" s="62">
        <f>'2024'!CB10</f>
        <v>0</v>
      </c>
      <c r="CB92" s="62">
        <f>'2024'!CC10</f>
        <v>31.9</v>
      </c>
      <c r="CC92" s="63">
        <f>'2024'!CD10</f>
        <v>68.099999999999994</v>
      </c>
      <c r="CD92" s="60">
        <f>'2024'!CE10</f>
        <v>580</v>
      </c>
      <c r="CE92" s="61">
        <f>'2024'!CF10</f>
        <v>2531.1</v>
      </c>
      <c r="CF92" s="61">
        <f>'2024'!CG10</f>
        <v>67</v>
      </c>
      <c r="CG92" s="61">
        <f>'2024'!CH10</f>
        <v>48</v>
      </c>
      <c r="CH92" s="61">
        <f>'2024'!CI10</f>
        <v>4</v>
      </c>
      <c r="CI92" s="61">
        <f>'2024'!CJ10</f>
        <v>12</v>
      </c>
      <c r="CJ92" s="62">
        <f>'2024'!CK10</f>
        <v>0.12</v>
      </c>
      <c r="CK92" s="62">
        <f>'2024'!CL10</f>
        <v>1.85</v>
      </c>
      <c r="CL92" s="62">
        <f>'2024'!CM10</f>
        <v>1.7</v>
      </c>
      <c r="CM92" s="62">
        <f>'2024'!CN10</f>
        <v>5.9</v>
      </c>
      <c r="CN92" s="62">
        <f>'2024'!CO10</f>
        <v>9.1999999999999993</v>
      </c>
      <c r="CO92" s="62">
        <f>'2024'!CT10</f>
        <v>50</v>
      </c>
      <c r="CP92" s="62">
        <f>'2024'!CU10</f>
        <v>4</v>
      </c>
      <c r="CQ92" s="62">
        <f>'2024'!CV10</f>
        <v>59.6</v>
      </c>
      <c r="CR92" s="63">
        <f>'2024'!CW10</f>
        <v>40.4</v>
      </c>
      <c r="CS92" s="60">
        <f>'2024'!CX10</f>
        <v>669</v>
      </c>
      <c r="CT92" s="61">
        <f>'2024'!CY10</f>
        <v>2909.4</v>
      </c>
      <c r="CU92" s="61">
        <f>'2024'!CZ10</f>
        <v>59</v>
      </c>
      <c r="CV92" s="61">
        <f>'2024'!DA10</f>
        <v>34</v>
      </c>
      <c r="CW92" s="61">
        <f>'2024'!DB10</f>
        <v>5</v>
      </c>
      <c r="CX92" s="61">
        <f>'2024'!DC10</f>
        <v>18</v>
      </c>
      <c r="CY92" s="62">
        <f>'2024'!DD10</f>
        <v>0.16</v>
      </c>
      <c r="CZ92" s="62">
        <f>'2024'!DE10</f>
        <v>1.81</v>
      </c>
      <c r="DA92" s="62">
        <f>'2024'!DF10</f>
        <v>2.42</v>
      </c>
      <c r="DB92" s="62">
        <f>'2024'!DG10</f>
        <v>4.8</v>
      </c>
      <c r="DC92" s="62">
        <f>'2024'!DH10</f>
        <v>17</v>
      </c>
      <c r="DD92" s="62">
        <f>'2024'!DM10</f>
        <v>33.299999999999997</v>
      </c>
      <c r="DE92" s="62">
        <f>'2024'!DN10</f>
        <v>2.9</v>
      </c>
      <c r="DF92" s="62">
        <f>'2024'!DO10</f>
        <v>27.2</v>
      </c>
      <c r="DG92" s="63">
        <f>'2024'!DP10</f>
        <v>72.099999999999994</v>
      </c>
      <c r="DH92" s="60">
        <f>'2024'!DQ10</f>
        <v>963</v>
      </c>
      <c r="DI92" s="61">
        <f>'2024'!DR10</f>
        <v>3111.6000000000004</v>
      </c>
      <c r="DJ92" s="61">
        <f>'2024'!DS10</f>
        <v>88</v>
      </c>
      <c r="DK92" s="61">
        <f>'2024'!DT10</f>
        <v>65</v>
      </c>
      <c r="DL92" s="61">
        <f>'2024'!DU10</f>
        <v>4</v>
      </c>
      <c r="DM92" s="61">
        <f>'2024'!DV10</f>
        <v>20.399999999999999</v>
      </c>
      <c r="DN92" s="62">
        <f>'2024'!DW10</f>
        <v>1</v>
      </c>
      <c r="DO92" s="62">
        <f>'2024'!DX10</f>
        <v>1</v>
      </c>
      <c r="DP92" s="62">
        <f>'2024'!DY10</f>
        <v>2.23</v>
      </c>
      <c r="DQ92" s="62">
        <f>'2024'!DZ10</f>
        <v>5.8</v>
      </c>
      <c r="DR92" s="62">
        <f>'2024'!EA10</f>
        <v>11.1</v>
      </c>
      <c r="DS92" s="62">
        <f>'2024'!EF10</f>
        <v>50</v>
      </c>
      <c r="DT92" s="62">
        <f>'2024'!EG10</f>
        <v>3</v>
      </c>
      <c r="DU92" s="62">
        <f>'2024'!EH10</f>
        <v>42.2</v>
      </c>
      <c r="DV92" s="63">
        <f>'2024'!EI10</f>
        <v>56.5</v>
      </c>
    </row>
    <row r="93" spans="1:126" ht="15.75" customHeight="1" x14ac:dyDescent="0.2">
      <c r="A93" s="199">
        <f t="shared" si="6"/>
        <v>89</v>
      </c>
      <c r="B93" s="261">
        <f>'2025'!A11</f>
        <v>9</v>
      </c>
      <c r="C93" s="261">
        <v>2025</v>
      </c>
      <c r="D93" s="234" t="str">
        <f>'2025'!B11</f>
        <v>Jaylin Noel</v>
      </c>
      <c r="E93" s="310" t="str" cm="1">
        <f t="array" ref="E93">_xlfn.IFS(F93&gt;12.5,"Cornerstone",AND(F93&gt;11.995,F93&lt;12.5),"Elite",AND(F93&gt;11,F93&lt;12.995),"Elite Upside",AND(F93&gt;=9.69,F93&lt;10.999),"Upside",AND(F93&gt;8.4,F93&lt;9.999),"Upside Lite",AND(F93&gt;7.25,F93&lt;8.999),"Outlier",AND(F93&gt;=6,F93&lt;7.25),"Outlier Lite",F93&lt;6.999,"Purgatory")</f>
        <v>Upside Lite</v>
      </c>
      <c r="F93" s="313">
        <f>'2025'!C11</f>
        <v>9.5228571428571431</v>
      </c>
      <c r="G93" s="313">
        <f t="shared" si="7"/>
        <v>73.7</v>
      </c>
      <c r="H93" s="313" t="str" cm="1">
        <f t="array" ref="H93">_xlfn.IFS(E93="Cornerstone","A++",E93="Elite","A+",E93="Elite Upside","A",E93="Upside","B",E93="Upside Lite","C",E93="Outlier","D+",E93="Outlier Lite","D-",E93="Purgatory","F")</f>
        <v>C</v>
      </c>
      <c r="I93" s="314">
        <f t="shared" si="8"/>
        <v>0.54296368398045436</v>
      </c>
      <c r="J93" s="34" t="str">
        <f>'2025'!D11</f>
        <v>Iowa State</v>
      </c>
      <c r="K93" s="200">
        <f>'2025'!E11</f>
        <v>3</v>
      </c>
      <c r="L93" s="318">
        <f>'2025'!F11</f>
        <v>37503</v>
      </c>
      <c r="M93" s="231">
        <f>'2025'!G11</f>
        <v>23.079452054794519</v>
      </c>
      <c r="N93" s="231" t="str">
        <f>'2025'!H11</f>
        <v>SR</v>
      </c>
      <c r="O93" s="231">
        <f>'2025'!I11</f>
        <v>22.660273972602738</v>
      </c>
      <c r="P93" s="231" t="str">
        <f>'2025'!J11</f>
        <v>Slot</v>
      </c>
      <c r="Q93" s="231" t="str">
        <f>'2025'!K11</f>
        <v>RAT</v>
      </c>
      <c r="R93" s="231" t="str">
        <f>'2025'!L11</f>
        <v>Elite Earner</v>
      </c>
      <c r="S93" s="320">
        <f>'2025'!M11</f>
        <v>70</v>
      </c>
      <c r="T93" s="320">
        <f>'2025'!N11</f>
        <v>194</v>
      </c>
      <c r="U93" s="231">
        <f>'2025'!O11</f>
        <v>4.3899999999999997</v>
      </c>
      <c r="V93" s="279">
        <f>'2025'!P11</f>
        <v>3</v>
      </c>
      <c r="W93" s="193">
        <f>'2025'!Q11</f>
        <v>0</v>
      </c>
      <c r="X93" s="194">
        <f>'2025'!R11</f>
        <v>7.8439377150521961E-2</v>
      </c>
      <c r="Y93" s="194">
        <f>'2025'!S11</f>
        <v>0.18207282913165265</v>
      </c>
      <c r="Z93" s="194">
        <f>'2025'!T11</f>
        <v>0.27891156462585032</v>
      </c>
      <c r="AA93" s="194">
        <f>'2025'!U11</f>
        <v>0.33324022346368715</v>
      </c>
      <c r="AB93" s="194">
        <f>'2025'!V11</f>
        <v>0.33324022346368715</v>
      </c>
      <c r="AC93" s="59">
        <f>'2025'!W11</f>
        <v>0.31657821229050276</v>
      </c>
      <c r="AD93" s="42">
        <f>'2025'!X11</f>
        <v>20.994520547945207</v>
      </c>
      <c r="AE93" s="183">
        <f>'2025'!Y11</f>
        <v>2.62</v>
      </c>
      <c r="AF93" s="183">
        <f>'2025'!Z11</f>
        <v>6.9</v>
      </c>
      <c r="AG93" s="183">
        <f>'2025'!AA11</f>
        <v>12.2</v>
      </c>
      <c r="AH93" s="183">
        <f>'2025'!AB11</f>
        <v>0.96</v>
      </c>
      <c r="AI93" s="183">
        <f>'2025'!AC11</f>
        <v>0.96</v>
      </c>
      <c r="AJ93" s="288">
        <f>'2025'!AD11</f>
        <v>5.4903604358759434E-2</v>
      </c>
      <c r="AK93" s="288">
        <f>'2025'!AE11</f>
        <v>0.20643755238893546</v>
      </c>
      <c r="AL93" s="185">
        <f>'2025'!AF11</f>
        <v>4.8000000000000001E-2</v>
      </c>
      <c r="AM93" s="212">
        <f t="shared" si="9"/>
        <v>0.52</v>
      </c>
      <c r="AN93" s="185">
        <f>'2025'!AG11</f>
        <v>0.29649999999999999</v>
      </c>
      <c r="AO93" s="185">
        <f>'2025'!AH11</f>
        <v>0.68099999999999994</v>
      </c>
      <c r="AP93" s="183">
        <f>'2025'!AI11</f>
        <v>104.4656821784036</v>
      </c>
      <c r="AQ93" s="186">
        <f>'2025'!AJ11</f>
        <v>97.093397008116511</v>
      </c>
      <c r="AR93" s="48">
        <f>'2025'!AK11</f>
        <v>8</v>
      </c>
      <c r="AS93" s="232">
        <f>'2025'!AL11</f>
        <v>5</v>
      </c>
      <c r="AT93" s="232">
        <f>'2025'!AM11</f>
        <v>5</v>
      </c>
      <c r="AU93" s="232">
        <f>'2025'!AN11</f>
        <v>5</v>
      </c>
      <c r="AV93" s="232">
        <f>'2025'!AO11</f>
        <v>9</v>
      </c>
      <c r="AW93" s="232">
        <f>'2025'!AP11</f>
        <v>6</v>
      </c>
      <c r="AX93" s="232">
        <f>'2025'!AQ11</f>
        <v>6</v>
      </c>
      <c r="AY93" s="233">
        <f>'2025'!AR11</f>
        <v>1</v>
      </c>
      <c r="AZ93" s="60">
        <f>'2025'!AS11</f>
        <v>0</v>
      </c>
      <c r="BA93" s="61">
        <f>'2025'!AT11</f>
        <v>1</v>
      </c>
      <c r="BB93" s="61">
        <f>'2025'!AU11</f>
        <v>0</v>
      </c>
      <c r="BC93" s="61">
        <f>'2025'!AV11</f>
        <v>0</v>
      </c>
      <c r="BD93" s="61">
        <f>'2025'!AW11</f>
        <v>0</v>
      </c>
      <c r="BE93" s="61">
        <f>'2025'!AX11</f>
        <v>0</v>
      </c>
      <c r="BF93" s="62">
        <f>'2025'!AY11</f>
        <v>0</v>
      </c>
      <c r="BG93" s="62">
        <f>'2025'!AZ11</f>
        <v>0</v>
      </c>
      <c r="BH93" s="62">
        <f>'2025'!BA11</f>
        <v>0</v>
      </c>
      <c r="BI93" s="62">
        <f>'2025'!BB11</f>
        <v>0</v>
      </c>
      <c r="BJ93" s="62">
        <f>'2025'!BC11</f>
        <v>0</v>
      </c>
      <c r="BK93" s="62">
        <f>'2025'!BH11</f>
        <v>0</v>
      </c>
      <c r="BL93" s="62">
        <f>'2025'!BI11</f>
        <v>0</v>
      </c>
      <c r="BM93" s="62">
        <f>'2025'!BJ11</f>
        <v>0</v>
      </c>
      <c r="BN93" s="63">
        <f>'2025'!BK11</f>
        <v>0</v>
      </c>
      <c r="BO93" s="60">
        <f>'2025'!BL11</f>
        <v>269</v>
      </c>
      <c r="BP93" s="61">
        <f>'2025'!BM11</f>
        <v>3429.4</v>
      </c>
      <c r="BQ93" s="61">
        <f>'2025'!BN11</f>
        <v>44</v>
      </c>
      <c r="BR93" s="61">
        <f>'2025'!BO11</f>
        <v>33</v>
      </c>
      <c r="BS93" s="61">
        <f>'2025'!BP11</f>
        <v>0</v>
      </c>
      <c r="BT93" s="61">
        <f>'2025'!BQ11</f>
        <v>0</v>
      </c>
      <c r="BU93" s="62">
        <f>'2025'!BR11</f>
        <v>0</v>
      </c>
      <c r="BV93" s="62">
        <f>'2025'!BS11</f>
        <v>0</v>
      </c>
      <c r="BW93" s="62">
        <f>'2025'!BT11</f>
        <v>1.21</v>
      </c>
      <c r="BX93" s="62">
        <f>'2025'!BU11</f>
        <v>6.2</v>
      </c>
      <c r="BY93" s="62">
        <f>'2025'!BV11</f>
        <v>1.9</v>
      </c>
      <c r="BZ93" s="62">
        <f>'2025'!CA11</f>
        <v>50</v>
      </c>
      <c r="CA93" s="62">
        <f>'2025'!CB11</f>
        <v>5.4</v>
      </c>
      <c r="CB93" s="62">
        <f>'2025'!CC11</f>
        <v>16.100000000000001</v>
      </c>
      <c r="CC93" s="63">
        <f>'2025'!CD11</f>
        <v>80.099999999999994</v>
      </c>
      <c r="CD93" s="60">
        <f>'2025'!CE11</f>
        <v>572</v>
      </c>
      <c r="CE93" s="61">
        <f>'2025'!CF11</f>
        <v>3141.6000000000004</v>
      </c>
      <c r="CF93" s="61">
        <f>'2025'!CG11</f>
        <v>86</v>
      </c>
      <c r="CG93" s="61">
        <f>'2025'!CH11</f>
        <v>60</v>
      </c>
      <c r="CH93" s="61">
        <f>'2025'!CI11</f>
        <v>3</v>
      </c>
      <c r="CI93" s="61">
        <f>'2025'!CJ11</f>
        <v>0</v>
      </c>
      <c r="CJ93" s="62">
        <f>'2025'!CK11</f>
        <v>0.67</v>
      </c>
      <c r="CK93" s="62">
        <f>'2025'!CL11</f>
        <v>0</v>
      </c>
      <c r="CL93" s="62">
        <f>'2025'!CM11</f>
        <v>1.48</v>
      </c>
      <c r="CM93" s="62">
        <f>'2025'!CN11</f>
        <v>5.3</v>
      </c>
      <c r="CN93" s="62">
        <f>'2025'!CO11</f>
        <v>6.8</v>
      </c>
      <c r="CO93" s="62">
        <f>'2025'!CT11</f>
        <v>25</v>
      </c>
      <c r="CP93" s="62">
        <f>'2025'!CU11</f>
        <v>10.4</v>
      </c>
      <c r="CQ93" s="62">
        <f>'2025'!CV11</f>
        <v>14.4</v>
      </c>
      <c r="CR93" s="63">
        <f>'2025'!CW11</f>
        <v>81.400000000000006</v>
      </c>
      <c r="CS93" s="60">
        <f>'2025'!CX11</f>
        <v>820</v>
      </c>
      <c r="CT93" s="61">
        <f>'2025'!CY11</f>
        <v>2940</v>
      </c>
      <c r="CU93" s="61">
        <f>'2025'!CZ11</f>
        <v>92</v>
      </c>
      <c r="CV93" s="61">
        <f>'2025'!DA11</f>
        <v>66</v>
      </c>
      <c r="CW93" s="61">
        <f>'2025'!DB11</f>
        <v>7</v>
      </c>
      <c r="CX93" s="61">
        <f>'2025'!DC11</f>
        <v>21.6</v>
      </c>
      <c r="CY93" s="62">
        <f>'2025'!DD11</f>
        <v>0.96</v>
      </c>
      <c r="CZ93" s="62">
        <f>'2025'!DE11</f>
        <v>0.96</v>
      </c>
      <c r="DA93" s="62">
        <f>'2025'!DF11</f>
        <v>2.5499999999999998</v>
      </c>
      <c r="DB93" s="62">
        <f>'2025'!DG11</f>
        <v>6.9</v>
      </c>
      <c r="DC93" s="62">
        <f>'2025'!DH11</f>
        <v>7.7</v>
      </c>
      <c r="DD93" s="62">
        <f>'2025'!DM11</f>
        <v>62.5</v>
      </c>
      <c r="DE93" s="62">
        <f>'2025'!DN11</f>
        <v>7</v>
      </c>
      <c r="DF93" s="62">
        <f>'2025'!DO11</f>
        <v>32</v>
      </c>
      <c r="DG93" s="63">
        <f>'2025'!DP11</f>
        <v>66.599999999999994</v>
      </c>
      <c r="DH93" s="60">
        <f>'2025'!DQ11</f>
        <v>1193</v>
      </c>
      <c r="DI93" s="61">
        <f>'2025'!DR11</f>
        <v>3580</v>
      </c>
      <c r="DJ93" s="61">
        <f>'2025'!DS11</f>
        <v>119</v>
      </c>
      <c r="DK93" s="61">
        <f>'2025'!DT11</f>
        <v>80</v>
      </c>
      <c r="DL93" s="61">
        <f>'2025'!DU11</f>
        <v>8</v>
      </c>
      <c r="DM93" s="61">
        <f>'2025'!DV11</f>
        <v>20.399999999999999</v>
      </c>
      <c r="DN93" s="62">
        <f>'2025'!DW11</f>
        <v>0.9</v>
      </c>
      <c r="DO93" s="62">
        <f>'2025'!DX11</f>
        <v>0</v>
      </c>
      <c r="DP93" s="62">
        <f>'2025'!DY11</f>
        <v>2.62</v>
      </c>
      <c r="DQ93" s="62">
        <f>'2025'!DZ11</f>
        <v>4.2</v>
      </c>
      <c r="DR93" s="62">
        <f>'2025'!EA11</f>
        <v>12.2</v>
      </c>
      <c r="DS93" s="62">
        <f>'2025'!EF11</f>
        <v>52</v>
      </c>
      <c r="DT93" s="62">
        <f>'2025'!EG11</f>
        <v>4.8</v>
      </c>
      <c r="DU93" s="62">
        <f>'2025'!EH11</f>
        <v>27.3</v>
      </c>
      <c r="DV93" s="63">
        <f>'2025'!EI11</f>
        <v>69.599999999999994</v>
      </c>
    </row>
    <row r="94" spans="1:126" ht="15.75" customHeight="1" x14ac:dyDescent="0.2">
      <c r="A94" s="199">
        <f t="shared" si="6"/>
        <v>90</v>
      </c>
      <c r="B94" s="261">
        <f>'2021'!A14</f>
        <v>12</v>
      </c>
      <c r="C94" s="261">
        <v>2021</v>
      </c>
      <c r="D94" s="234" t="str">
        <f>'2021'!B14</f>
        <v>Anthony Schwartz</v>
      </c>
      <c r="E94" s="310" t="str" cm="1">
        <f t="array" ref="E94">_xlfn.IFS(F94&gt;12.5,"Cornerstone",AND(F94&gt;11.995,F94&lt;12.5),"Elite",AND(F94&gt;11,F94&lt;12.995),"Elite Upside",AND(F94&gt;=9.69,F94&lt;10.999),"Upside",AND(F94&gt;8.4,F94&lt;9.999),"Upside Lite",AND(F94&gt;7.25,F94&lt;8.999),"Outlier",AND(F94&gt;=6,F94&lt;7.25),"Outlier Lite",F94&lt;6.999,"Purgatory")</f>
        <v>Upside Lite</v>
      </c>
      <c r="F94" s="313">
        <f>'2021'!C14</f>
        <v>9.5171428571428578</v>
      </c>
      <c r="G94" s="313">
        <f t="shared" si="7"/>
        <v>73.400000000000006</v>
      </c>
      <c r="H94" s="313" t="str" cm="1">
        <f t="array" ref="H94">_xlfn.IFS(E94="Cornerstone","A++",E94="Elite","A+",E94="Elite Upside","A",E94="Upside","B",E94="Upside Lite","C",E94="Outlier","D+",E94="Outlier Lite","D-",E94="Purgatory","F")</f>
        <v>C</v>
      </c>
      <c r="I94" s="314">
        <f t="shared" si="8"/>
        <v>0.53986821595838008</v>
      </c>
      <c r="J94" s="34" t="str">
        <f>'2021'!D14</f>
        <v>Auburn</v>
      </c>
      <c r="K94" s="200">
        <f>'2021'!E14</f>
        <v>1</v>
      </c>
      <c r="L94" s="318">
        <f>'2021'!F14</f>
        <v>36774</v>
      </c>
      <c r="M94" s="231">
        <f>'2021'!G14</f>
        <v>25.076712328767123</v>
      </c>
      <c r="N94" s="231" t="str">
        <f>'2021'!H14</f>
        <v>JR</v>
      </c>
      <c r="O94" s="231">
        <f>'2021'!I14</f>
        <v>20.660273972602738</v>
      </c>
      <c r="P94" s="231" t="str">
        <f>'2021'!J14</f>
        <v>Hybrid</v>
      </c>
      <c r="Q94" s="231" t="str">
        <f>'2021'!K14</f>
        <v>RAT</v>
      </c>
      <c r="R94" s="231" t="str">
        <f>'2021'!L14</f>
        <v>Elite Separator</v>
      </c>
      <c r="S94" s="320">
        <f>'2021'!M14</f>
        <v>72</v>
      </c>
      <c r="T94" s="320">
        <f>'2021'!N14</f>
        <v>179</v>
      </c>
      <c r="U94" s="200">
        <f>'2021'!O14</f>
        <v>4.2699999999999996</v>
      </c>
      <c r="V94" s="279">
        <f>'2021'!P14</f>
        <v>3</v>
      </c>
      <c r="W94" s="193">
        <f>'2021'!Q14</f>
        <v>0</v>
      </c>
      <c r="X94" s="194">
        <f>'2021'!R14</f>
        <v>0</v>
      </c>
      <c r="Y94" s="194">
        <f>'2021'!S14</f>
        <v>0.12344398340248963</v>
      </c>
      <c r="Z94" s="194">
        <f>'2021'!T14</f>
        <v>0.16314423433444569</v>
      </c>
      <c r="AA94" s="194">
        <f>'2021'!U14</f>
        <v>0.2624845233182006</v>
      </c>
      <c r="AB94" s="194">
        <f>'2021'!V14</f>
        <v>0.2624845233182006</v>
      </c>
      <c r="AC94" s="59">
        <f>'2021'!W14</f>
        <v>0.2624845233182006</v>
      </c>
      <c r="AD94" s="42">
        <f>'2021'!X14</f>
        <v>20.013698630136986</v>
      </c>
      <c r="AE94" s="183">
        <f>'2021'!Y14</f>
        <v>2.78</v>
      </c>
      <c r="AF94" s="183">
        <f>'2021'!Z14</f>
        <v>9</v>
      </c>
      <c r="AG94" s="183">
        <f>'2021'!AA14</f>
        <v>8.6</v>
      </c>
      <c r="AH94" s="183">
        <f>'2021'!AB14</f>
        <v>0.72</v>
      </c>
      <c r="AI94" s="183">
        <f>'2021'!AC14</f>
        <v>2.04</v>
      </c>
      <c r="AJ94" s="288">
        <f>'2021'!AD14</f>
        <v>1.0896226415094341E-2</v>
      </c>
      <c r="AK94" s="288">
        <f>'2021'!AE14</f>
        <v>0.29783018867924532</v>
      </c>
      <c r="AL94" s="185">
        <f>'2021'!AF14</f>
        <v>0.1</v>
      </c>
      <c r="AM94" s="212">
        <f t="shared" si="9"/>
        <v>0.33299999999999996</v>
      </c>
      <c r="AN94" s="185">
        <f>'2021'!AG14</f>
        <v>0.52800000000000002</v>
      </c>
      <c r="AO94" s="185">
        <f>'2021'!AH14</f>
        <v>0.46299999999999997</v>
      </c>
      <c r="AP94" s="183">
        <f>'2021'!AI14</f>
        <v>107.68904523393975</v>
      </c>
      <c r="AQ94" s="186">
        <f>'2021'!AJ14</f>
        <v>104.409318864849</v>
      </c>
      <c r="AR94" s="48">
        <f>'2021'!AK14</f>
        <v>7</v>
      </c>
      <c r="AS94" s="232">
        <f>'2021'!AL14</f>
        <v>6</v>
      </c>
      <c r="AT94" s="232">
        <f>'2021'!AM14</f>
        <v>5</v>
      </c>
      <c r="AU94" s="232">
        <f>'2021'!AN14</f>
        <v>7</v>
      </c>
      <c r="AV94" s="232">
        <f>'2021'!AO14</f>
        <v>10</v>
      </c>
      <c r="AW94" s="232">
        <f>'2021'!AP14</f>
        <v>7</v>
      </c>
      <c r="AX94" s="232">
        <f>'2021'!AQ14</f>
        <v>7</v>
      </c>
      <c r="AY94" s="233">
        <f>'2021'!AR14</f>
        <v>0</v>
      </c>
      <c r="AZ94" s="60">
        <f>'2021'!AS14</f>
        <v>0</v>
      </c>
      <c r="BA94" s="61">
        <f>'2021'!AT14</f>
        <v>2203</v>
      </c>
      <c r="BB94" s="61">
        <f>'2021'!AU14</f>
        <v>0</v>
      </c>
      <c r="BC94" s="61">
        <f>'2021'!AV14</f>
        <v>0</v>
      </c>
      <c r="BD94" s="61">
        <f>'2021'!AW14</f>
        <v>0</v>
      </c>
      <c r="BE94" s="61">
        <f>'2021'!AX14</f>
        <v>0</v>
      </c>
      <c r="BF94" s="62">
        <f>'2021'!AY14</f>
        <v>0</v>
      </c>
      <c r="BG94" s="62">
        <f>'2021'!AZ14</f>
        <v>0</v>
      </c>
      <c r="BH94" s="62">
        <f>'2021'!BA14</f>
        <v>0</v>
      </c>
      <c r="BI94" s="62">
        <f>'2021'!BB14</f>
        <v>0</v>
      </c>
      <c r="BJ94" s="62">
        <f>'2021'!BC14</f>
        <v>0</v>
      </c>
      <c r="BK94" s="62">
        <f>'2021'!BD14</f>
        <v>0</v>
      </c>
      <c r="BL94" s="62">
        <f>'2021'!BE14</f>
        <v>0</v>
      </c>
      <c r="BM94" s="62">
        <f>'2021'!BF14</f>
        <v>0</v>
      </c>
      <c r="BN94" s="63">
        <f>'2021'!BG14</f>
        <v>0</v>
      </c>
      <c r="BO94" s="60">
        <f>'2021'!BH14</f>
        <v>0</v>
      </c>
      <c r="BP94" s="61">
        <f>'2021'!BI14</f>
        <v>3270</v>
      </c>
      <c r="BQ94" s="61">
        <f>'2021'!BJ14</f>
        <v>0</v>
      </c>
      <c r="BR94" s="61">
        <f>'2021'!BK14</f>
        <v>0</v>
      </c>
      <c r="BS94" s="61">
        <f>'2021'!BL14</f>
        <v>0</v>
      </c>
      <c r="BT94" s="61">
        <f>'2021'!BM14</f>
        <v>0</v>
      </c>
      <c r="BU94" s="62">
        <f>'2021'!BN14</f>
        <v>0</v>
      </c>
      <c r="BV94" s="62">
        <f>'2021'!BO14</f>
        <v>0</v>
      </c>
      <c r="BW94" s="62">
        <f>'2021'!BP14</f>
        <v>0</v>
      </c>
      <c r="BX94" s="62">
        <f>'2021'!BQ14</f>
        <v>0</v>
      </c>
      <c r="BY94" s="62">
        <f>'2021'!BR14</f>
        <v>0</v>
      </c>
      <c r="BZ94" s="62">
        <f>'2021'!BW14</f>
        <v>0</v>
      </c>
      <c r="CA94" s="62">
        <f>'2021'!BX14</f>
        <v>0</v>
      </c>
      <c r="CB94" s="62">
        <f>'2021'!BY14</f>
        <v>0</v>
      </c>
      <c r="CC94" s="63">
        <f>'2021'!BZ14</f>
        <v>0</v>
      </c>
      <c r="CD94" s="60">
        <f>'2021'!CA14</f>
        <v>357</v>
      </c>
      <c r="CE94" s="61">
        <f>'2021'!CB14</f>
        <v>2892</v>
      </c>
      <c r="CF94" s="61">
        <f>'2021'!CC14</f>
        <v>36</v>
      </c>
      <c r="CG94" s="61">
        <f>'2021'!CD14</f>
        <v>22</v>
      </c>
      <c r="CH94" s="61">
        <f>'2021'!CE14</f>
        <v>2</v>
      </c>
      <c r="CI94" s="61">
        <f>'2021'!CF14</f>
        <v>21</v>
      </c>
      <c r="CJ94" s="62">
        <f>'2021'!CG14</f>
        <v>0.6</v>
      </c>
      <c r="CK94" s="62">
        <f>'2021'!CH14</f>
        <v>1.1299999999999999</v>
      </c>
      <c r="CL94" s="62">
        <f>'2021'!CI14</f>
        <v>1.82</v>
      </c>
      <c r="CM94" s="62">
        <f>'2021'!CJ14</f>
        <v>11.6</v>
      </c>
      <c r="CN94" s="62">
        <f>'2021'!CK14</f>
        <v>7.8</v>
      </c>
      <c r="CO94" s="62">
        <f>'2021'!CP14</f>
        <v>0</v>
      </c>
      <c r="CP94" s="62">
        <f>'2021'!CQ14</f>
        <v>15.4</v>
      </c>
      <c r="CQ94" s="62">
        <f>'2021'!CR14</f>
        <v>63.6</v>
      </c>
      <c r="CR94" s="63">
        <f>'2021'!CS14</f>
        <v>35.9</v>
      </c>
      <c r="CS94" s="60">
        <f>'2021'!CT14</f>
        <v>440</v>
      </c>
      <c r="CT94" s="61">
        <f>'2021'!CU14</f>
        <v>2697</v>
      </c>
      <c r="CU94" s="61">
        <f>'2021'!CV14</f>
        <v>53</v>
      </c>
      <c r="CV94" s="61">
        <f>'2021'!CW14</f>
        <v>41</v>
      </c>
      <c r="CW94" s="61">
        <f>'2021'!CX14</f>
        <v>1</v>
      </c>
      <c r="CX94" s="61">
        <f>'2021'!CY14</f>
        <v>20</v>
      </c>
      <c r="CY94" s="62">
        <f>'2021'!CZ14</f>
        <v>0.72</v>
      </c>
      <c r="CZ94" s="62">
        <f>'2021'!DA14</f>
        <v>1.35</v>
      </c>
      <c r="DA94" s="62">
        <f>'2021'!DB14</f>
        <v>2.78</v>
      </c>
      <c r="DB94" s="62">
        <f>'2021'!DC14</f>
        <v>6.6</v>
      </c>
      <c r="DC94" s="62">
        <f>'2021'!DD14</f>
        <v>8.6</v>
      </c>
      <c r="DD94" s="62">
        <f>'2021'!DI14</f>
        <v>80</v>
      </c>
      <c r="DE94" s="62">
        <f>'2021'!DJ14</f>
        <v>6.8</v>
      </c>
      <c r="DF94" s="62">
        <f>'2021'!DK14</f>
        <v>57.8</v>
      </c>
      <c r="DG94" s="63">
        <f>'2021'!DL14</f>
        <v>41</v>
      </c>
      <c r="DH94" s="60">
        <f>'2021'!DM14</f>
        <v>636</v>
      </c>
      <c r="DI94" s="61">
        <f>'2021'!DN14</f>
        <v>2423</v>
      </c>
      <c r="DJ94" s="61">
        <f>'2021'!DO14</f>
        <v>85</v>
      </c>
      <c r="DK94" s="61">
        <f>'2021'!DP14</f>
        <v>54</v>
      </c>
      <c r="DL94" s="61">
        <f>'2021'!DQ14</f>
        <v>3</v>
      </c>
      <c r="DM94" s="61">
        <f>'2021'!DR14</f>
        <v>12</v>
      </c>
      <c r="DN94" s="62">
        <f>'2021'!DS14</f>
        <v>0.4</v>
      </c>
      <c r="DO94" s="62">
        <f>'2021'!DT14</f>
        <v>2.04</v>
      </c>
      <c r="DP94" s="62">
        <f>'2021'!DU14</f>
        <v>2.31</v>
      </c>
      <c r="DQ94" s="62">
        <f>'2021'!DV14</f>
        <v>9</v>
      </c>
      <c r="DR94" s="62">
        <f>'2021'!DW14</f>
        <v>8</v>
      </c>
      <c r="DS94" s="62">
        <f>'2021'!EB14</f>
        <v>33.299999999999997</v>
      </c>
      <c r="DT94" s="62">
        <f>'2021'!EC14</f>
        <v>10</v>
      </c>
      <c r="DU94" s="62">
        <f>'2021'!ED14</f>
        <v>47.8</v>
      </c>
      <c r="DV94" s="63">
        <f>'2021'!EE14</f>
        <v>51.6</v>
      </c>
    </row>
    <row r="95" spans="1:126" ht="15.75" customHeight="1" x14ac:dyDescent="0.2">
      <c r="A95" s="199">
        <f t="shared" si="6"/>
        <v>91</v>
      </c>
      <c r="B95" s="261">
        <f>'2019'!A9</f>
        <v>7</v>
      </c>
      <c r="C95" s="261">
        <v>2019</v>
      </c>
      <c r="D95" s="234" t="str">
        <f>'2019'!B9</f>
        <v>Andy Isabella</v>
      </c>
      <c r="E95" s="310" t="str" cm="1">
        <f t="array" ref="E95">_xlfn.IFS(F95&gt;12.5,"Cornerstone",AND(F95&gt;11.995,F95&lt;12.5),"Elite",AND(F95&gt;11,F95&lt;12.995),"Elite Upside",AND(F95&gt;=9.69,F95&lt;10.999),"Upside",AND(F95&gt;8.4,F95&lt;9.999),"Upside Lite",AND(F95&gt;7.25,F95&lt;8.999),"Outlier",AND(F95&gt;=6,F95&lt;7.25),"Outlier Lite",F95&lt;6.999,"Purgatory")</f>
        <v>Upside Lite</v>
      </c>
      <c r="F95" s="313">
        <f>'2019'!C9</f>
        <v>9.5157142857142851</v>
      </c>
      <c r="G95" s="313">
        <f t="shared" si="7"/>
        <v>73.099999999999994</v>
      </c>
      <c r="H95" s="313" t="str" cm="1">
        <f t="array" ref="H95">_xlfn.IFS(E95="Cornerstone","A++",E95="Elite","A+",E95="Elite Upside","A",E95="Upside","B",E95="Upside Lite","C",E95="Outlier","D+",E95="Outlier Lite","D-",E95="Purgatory","F")</f>
        <v>C</v>
      </c>
      <c r="I95" s="314">
        <f t="shared" si="8"/>
        <v>0.53909434895286079</v>
      </c>
      <c r="J95" s="34" t="str">
        <f>'2019'!D9</f>
        <v>UMass</v>
      </c>
      <c r="K95" s="200">
        <f>'2019'!E9</f>
        <v>11</v>
      </c>
      <c r="L95" s="318">
        <f>'2019'!F9</f>
        <v>35387</v>
      </c>
      <c r="M95" s="231">
        <f>'2019'!G9</f>
        <v>28.876712328767123</v>
      </c>
      <c r="N95" s="231" t="str">
        <f>'2019'!H9</f>
        <v>SR</v>
      </c>
      <c r="O95" s="231">
        <f>'2019'!I9</f>
        <v>22.446575342465753</v>
      </c>
      <c r="P95" s="231" t="str">
        <f>'2019'!J9</f>
        <v>Hybrid</v>
      </c>
      <c r="Q95" s="231" t="str">
        <f>'2019'!K9</f>
        <v>RAT</v>
      </c>
      <c r="R95" s="231" t="str">
        <f>'2019'!L9</f>
        <v>Elite Earner</v>
      </c>
      <c r="S95" s="320">
        <f>'2019'!M9</f>
        <v>69</v>
      </c>
      <c r="T95" s="320">
        <f>'2019'!N9</f>
        <v>187</v>
      </c>
      <c r="U95" s="200">
        <f>'2019'!O9</f>
        <v>4.3099999999999996</v>
      </c>
      <c r="V95" s="279">
        <f>'2019'!P9</f>
        <v>2</v>
      </c>
      <c r="W95" s="193">
        <f>'2019'!Q9</f>
        <v>0</v>
      </c>
      <c r="X95" s="194">
        <f>'2019'!R9</f>
        <v>0</v>
      </c>
      <c r="Y95" s="194">
        <f>'2019'!S9</f>
        <v>0.26006493506493505</v>
      </c>
      <c r="Z95" s="194">
        <f>'2019'!T9</f>
        <v>0.2857142857142857</v>
      </c>
      <c r="AA95" s="194">
        <f>'2019'!U9</f>
        <v>0.47469946882862735</v>
      </c>
      <c r="AB95" s="194">
        <f>'2019'!V9</f>
        <v>0.47469946882862735</v>
      </c>
      <c r="AC95" s="59">
        <f>'2019'!W9</f>
        <v>0.28481968129717639</v>
      </c>
      <c r="AD95" s="42">
        <f>'2019'!X9</f>
        <v>19.8</v>
      </c>
      <c r="AE95" s="183">
        <f>'2019'!Y9</f>
        <v>4.1500000000000004</v>
      </c>
      <c r="AF95" s="183">
        <f>'2019'!Z9</f>
        <v>7.3</v>
      </c>
      <c r="AG95" s="183">
        <f>'2019'!AA9</f>
        <v>12.6</v>
      </c>
      <c r="AH95" s="183">
        <f>'2019'!AB9</f>
        <v>0.57999999999999996</v>
      </c>
      <c r="AI95" s="183">
        <f>'2019'!AC9</f>
        <v>4.13</v>
      </c>
      <c r="AJ95" s="288">
        <f>'2019'!AD9</f>
        <v>6.1101295641931688E-2</v>
      </c>
      <c r="AK95" s="288">
        <f>'2019'!AE9</f>
        <v>0.29573027090694937</v>
      </c>
      <c r="AL95" s="185">
        <f>'2019'!AF9</f>
        <v>5.5999999999999994E-2</v>
      </c>
      <c r="AM95" s="212">
        <f t="shared" si="9"/>
        <v>0.36</v>
      </c>
      <c r="AN95" s="185">
        <f>'2019'!AG9</f>
        <v>0.60050000000000003</v>
      </c>
      <c r="AO95" s="185">
        <f>'2019'!AH9</f>
        <v>0.38500000000000001</v>
      </c>
      <c r="AP95" s="183">
        <f>'2019'!AI9</f>
        <v>108.38333780880065</v>
      </c>
      <c r="AQ95" s="186">
        <f>'2019'!AJ9</f>
        <v>98.583707981993768</v>
      </c>
      <c r="AR95" s="48">
        <f>'2019'!AK9</f>
        <v>7</v>
      </c>
      <c r="AS95" s="232">
        <f>'2019'!AL9</f>
        <v>7</v>
      </c>
      <c r="AT95" s="232">
        <f>'2019'!AM9</f>
        <v>8</v>
      </c>
      <c r="AU95" s="232">
        <f>'2019'!AN9</f>
        <v>5</v>
      </c>
      <c r="AV95" s="232">
        <f>'2019'!AO9</f>
        <v>10</v>
      </c>
      <c r="AW95" s="232">
        <f>'2019'!AP9</f>
        <v>6</v>
      </c>
      <c r="AX95" s="232">
        <f>'2019'!AQ9</f>
        <v>8</v>
      </c>
      <c r="AY95" s="233">
        <f>'2019'!AR9</f>
        <v>0</v>
      </c>
      <c r="AZ95" s="60">
        <f>'2019'!AS9</f>
        <v>0</v>
      </c>
      <c r="BA95" s="61">
        <f>'2019'!AT9</f>
        <v>3741</v>
      </c>
      <c r="BB95" s="61">
        <f>'2019'!AU9</f>
        <v>0</v>
      </c>
      <c r="BC95" s="61">
        <f>'2019'!AV9</f>
        <v>0</v>
      </c>
      <c r="BD95" s="61">
        <f>'2019'!AW9</f>
        <v>0</v>
      </c>
      <c r="BE95" s="61">
        <f>'2019'!AX9</f>
        <v>0</v>
      </c>
      <c r="BF95" s="62">
        <f>'2019'!AY9</f>
        <v>0</v>
      </c>
      <c r="BG95" s="62">
        <f>'2019'!AZ9</f>
        <v>0</v>
      </c>
      <c r="BH95" s="62">
        <f>'2019'!BA9</f>
        <v>0</v>
      </c>
      <c r="BI95" s="62">
        <f>'2019'!BB9</f>
        <v>0</v>
      </c>
      <c r="BJ95" s="62">
        <f>'2019'!BC9</f>
        <v>0</v>
      </c>
      <c r="BK95" s="62">
        <f>'2019'!BD9</f>
        <v>0</v>
      </c>
      <c r="BL95" s="62">
        <f>'2019'!BE9</f>
        <v>0</v>
      </c>
      <c r="BM95" s="62">
        <f>'2019'!BF9</f>
        <v>0</v>
      </c>
      <c r="BN95" s="63">
        <f>'2019'!BG9</f>
        <v>0</v>
      </c>
      <c r="BO95" s="60">
        <f>'2019'!BH9</f>
        <v>0</v>
      </c>
      <c r="BP95" s="61">
        <f>'2019'!BI9</f>
        <v>3090</v>
      </c>
      <c r="BQ95" s="61">
        <f>'2019'!BJ9</f>
        <v>5</v>
      </c>
      <c r="BR95" s="61">
        <f>'2019'!BK9</f>
        <v>2</v>
      </c>
      <c r="BS95" s="61">
        <f>'2019'!BL9</f>
        <v>0</v>
      </c>
      <c r="BT95" s="61">
        <f>'2019'!BM9</f>
        <v>0</v>
      </c>
      <c r="BU95" s="62">
        <f>'2019'!BN9</f>
        <v>0</v>
      </c>
      <c r="BV95" s="62">
        <f>'2019'!BO9</f>
        <v>0</v>
      </c>
      <c r="BW95" s="62">
        <f>'2019'!BP9</f>
        <v>0</v>
      </c>
      <c r="BX95" s="62">
        <f>'2019'!BQ9</f>
        <v>0</v>
      </c>
      <c r="BY95" s="62">
        <f>'2019'!BR9</f>
        <v>0</v>
      </c>
      <c r="BZ95" s="62">
        <f>'2019'!BS9</f>
        <v>0</v>
      </c>
      <c r="CA95" s="62">
        <f>'2019'!BT9</f>
        <v>50</v>
      </c>
      <c r="CB95" s="62">
        <f>'2019'!BU9</f>
        <v>60.7</v>
      </c>
      <c r="CC95" s="63">
        <f>'2019'!BV9</f>
        <v>28.6</v>
      </c>
      <c r="CD95" s="60">
        <f>'2019'!BW9</f>
        <v>801</v>
      </c>
      <c r="CE95" s="61">
        <f>'2019'!BX9</f>
        <v>3080</v>
      </c>
      <c r="CF95" s="61">
        <f>'2019'!BY9</f>
        <v>100</v>
      </c>
      <c r="CG95" s="61">
        <f>'2019'!BZ9</f>
        <v>62</v>
      </c>
      <c r="CH95" s="61">
        <f>'2019'!CA9</f>
        <v>7</v>
      </c>
      <c r="CI95" s="61">
        <f>'2019'!CB9</f>
        <v>27</v>
      </c>
      <c r="CJ95" s="62">
        <f>'2019'!CC9</f>
        <v>0.6</v>
      </c>
      <c r="CK95" s="62">
        <f>'2019'!CD9</f>
        <v>1.84</v>
      </c>
      <c r="CL95" s="62">
        <f>'2019'!CE9</f>
        <v>1.9</v>
      </c>
      <c r="CM95" s="62">
        <f>'2019'!CF9</f>
        <v>4.5</v>
      </c>
      <c r="CN95" s="62">
        <f>'2019'!CG9</f>
        <v>12.1</v>
      </c>
      <c r="CO95" s="62">
        <f>'2019'!CH9</f>
        <v>0</v>
      </c>
      <c r="CP95" s="62">
        <f>'2019'!CI9</f>
        <v>6.1</v>
      </c>
      <c r="CQ95" s="62">
        <f>'2019'!CJ9</f>
        <v>34.5</v>
      </c>
      <c r="CR95" s="63">
        <f>'2019'!CK9</f>
        <v>64.3</v>
      </c>
      <c r="CS95" s="60">
        <f>'2019'!CL9</f>
        <v>1020</v>
      </c>
      <c r="CT95" s="61">
        <f>'2019'!CM9</f>
        <v>3570</v>
      </c>
      <c r="CU95" s="61">
        <f>'2019'!CN9</f>
        <v>105</v>
      </c>
      <c r="CV95" s="61">
        <f>'2019'!CO9</f>
        <v>65</v>
      </c>
      <c r="CW95" s="61">
        <f>'2019'!CP9</f>
        <v>10</v>
      </c>
      <c r="CX95" s="61">
        <f>'2019'!CQ9</f>
        <v>26</v>
      </c>
      <c r="CY95" s="62">
        <f>'2019'!CR9</f>
        <v>0.57999999999999996</v>
      </c>
      <c r="CZ95" s="62">
        <f>'2019'!CS9</f>
        <v>2.2799999999999998</v>
      </c>
      <c r="DA95" s="62">
        <f>'2019'!CT9</f>
        <v>2.08</v>
      </c>
      <c r="DB95" s="62">
        <f>'2019'!CU9</f>
        <v>7.3</v>
      </c>
      <c r="DC95" s="62">
        <f>'2019'!CV9</f>
        <v>12.6</v>
      </c>
      <c r="DD95" s="62">
        <f>'2019'!DA9</f>
        <v>31.3</v>
      </c>
      <c r="DE95" s="62">
        <f>'2019'!DB9</f>
        <v>11</v>
      </c>
      <c r="DF95" s="62">
        <f>'2019'!DC9</f>
        <v>64.3</v>
      </c>
      <c r="DG95" s="63">
        <f>'2019'!DD9</f>
        <v>34.799999999999997</v>
      </c>
      <c r="DH95" s="60">
        <f>'2019'!DE9</f>
        <v>1698</v>
      </c>
      <c r="DI95" s="61">
        <f>'2019'!DF9</f>
        <v>3577</v>
      </c>
      <c r="DJ95" s="61">
        <f>'2019'!DG9</f>
        <v>146</v>
      </c>
      <c r="DK95" s="61">
        <f>'2019'!DH9</f>
        <v>101</v>
      </c>
      <c r="DL95" s="61">
        <f>'2019'!DI9</f>
        <v>13</v>
      </c>
      <c r="DM95" s="61">
        <f>'2019'!DJ9</f>
        <v>27</v>
      </c>
      <c r="DN95" s="62">
        <f>'2019'!DK9</f>
        <v>0.77</v>
      </c>
      <c r="DO95" s="62">
        <f>'2019'!DL9</f>
        <v>4.13</v>
      </c>
      <c r="DP95" s="62">
        <f>'2019'!DM9</f>
        <v>4.1500000000000004</v>
      </c>
      <c r="DQ95" s="62">
        <f>'2019'!DN9</f>
        <v>7.3</v>
      </c>
      <c r="DR95" s="62">
        <f>'2019'!DO9</f>
        <v>12.1</v>
      </c>
      <c r="DS95" s="62">
        <f>'2019'!DT9</f>
        <v>36</v>
      </c>
      <c r="DT95" s="62">
        <f>'2019'!DU9</f>
        <v>5.6</v>
      </c>
      <c r="DU95" s="62">
        <f>'2019'!DV9</f>
        <v>55.8</v>
      </c>
      <c r="DV95" s="63">
        <f>'2019'!DW9</f>
        <v>42.2</v>
      </c>
    </row>
    <row r="96" spans="1:126" ht="15.75" customHeight="1" x14ac:dyDescent="0.2">
      <c r="A96" s="199">
        <f t="shared" si="6"/>
        <v>93</v>
      </c>
      <c r="B96" s="261">
        <f>'2016'!A8</f>
        <v>6</v>
      </c>
      <c r="C96" s="261">
        <v>2016</v>
      </c>
      <c r="D96" s="234" t="str">
        <f>'2016'!B8</f>
        <v>Laquon Treadwell</v>
      </c>
      <c r="E96" s="310" t="str" cm="1">
        <f t="array" ref="E96">_xlfn.IFS(F96&gt;12.5,"Cornerstone",AND(F96&gt;11.995,F96&lt;12.5),"Elite",AND(F96&gt;11,F96&lt;12.995),"Elite Upside",AND(F96&gt;=9.69,F96&lt;10.999),"Upside",AND(F96&gt;8.4,F96&lt;9.999),"Upside Lite",AND(F96&gt;7.25,F96&lt;8.999),"Outlier",AND(F96&gt;=6,F96&lt;7.25),"Outlier Lite",F96&lt;6.999,"Purgatory")</f>
        <v>Upside Lite</v>
      </c>
      <c r="F96" s="313">
        <f>'2016'!C8</f>
        <v>9.5014285714285727</v>
      </c>
      <c r="G96" s="313">
        <f t="shared" si="7"/>
        <v>72.2</v>
      </c>
      <c r="H96" s="313" t="str" cm="1">
        <f t="array" ref="H96">_xlfn.IFS(E96="Cornerstone","A++",E96="Elite","A+",E96="Elite Upside","A",E96="Upside","B",E96="Upside Lite","C",E96="Outlier","D+",E96="Outlier Lite","D-",E96="Purgatory","F")</f>
        <v>C</v>
      </c>
      <c r="I96" s="314">
        <f t="shared" si="8"/>
        <v>0.53135567889767532</v>
      </c>
      <c r="J96" s="34" t="str">
        <f>'2016'!D8</f>
        <v>Ole Miss</v>
      </c>
      <c r="K96" s="200">
        <f>'2016'!E8</f>
        <v>1</v>
      </c>
      <c r="L96" s="318">
        <f>'2016'!F8</f>
        <v>34864</v>
      </c>
      <c r="M96" s="231">
        <f>'2016'!G8</f>
        <v>30.30958904109589</v>
      </c>
      <c r="N96" s="231" t="str">
        <f>'2016'!H8</f>
        <v>JR</v>
      </c>
      <c r="O96" s="231">
        <f>'2016'!I8</f>
        <v>20.884931506849316</v>
      </c>
      <c r="P96" s="231" t="str">
        <f>'2016'!J8</f>
        <v>Wide</v>
      </c>
      <c r="Q96" s="231" t="str">
        <f>'2016'!K8</f>
        <v>SLOB</v>
      </c>
      <c r="R96" s="231" t="str">
        <f>'2016'!L8</f>
        <v>N/A</v>
      </c>
      <c r="S96" s="320">
        <f>'2016'!M8</f>
        <v>74</v>
      </c>
      <c r="T96" s="320">
        <f>'2016'!N8</f>
        <v>221</v>
      </c>
      <c r="U96" s="231">
        <f>'2016'!O8</f>
        <v>4.6399999999999997</v>
      </c>
      <c r="V96" s="279">
        <f>'2016'!P8</f>
        <v>1</v>
      </c>
      <c r="W96" s="193">
        <f>'2016'!Q8</f>
        <v>0</v>
      </c>
      <c r="X96" s="194">
        <f>'2016'!R8</f>
        <v>0</v>
      </c>
      <c r="Y96" s="194">
        <f>'2016'!S8</f>
        <v>0.16508281292424654</v>
      </c>
      <c r="Z96" s="194">
        <f>'2016'!T8</f>
        <v>0.26892598212780305</v>
      </c>
      <c r="AA96" s="194">
        <f>'2016'!U8</f>
        <v>0.26384739140427488</v>
      </c>
      <c r="AB96" s="194">
        <f>'2016'!V8</f>
        <v>0.26638668676603894</v>
      </c>
      <c r="AC96" s="59">
        <f>'2016'!W8</f>
        <v>0.26638668676603894</v>
      </c>
      <c r="AD96" s="42">
        <f>'2016'!X8</f>
        <v>19.230136986301371</v>
      </c>
      <c r="AE96" s="183">
        <f>'2016'!Y8</f>
        <v>2.44</v>
      </c>
      <c r="AF96" s="183">
        <f>'2016'!Z8</f>
        <v>6.4</v>
      </c>
      <c r="AG96" s="183">
        <f>'2016'!AA8</f>
        <v>11.2</v>
      </c>
      <c r="AH96" s="183">
        <f>'2016'!AB8</f>
        <v>0</v>
      </c>
      <c r="AI96" s="183">
        <f>'2016'!AC8</f>
        <v>0</v>
      </c>
      <c r="AJ96" s="288" t="str">
        <f>'2016'!AD8</f>
        <v>N/A</v>
      </c>
      <c r="AK96" s="288" t="str">
        <f>'2016'!AE8</f>
        <v>N/A</v>
      </c>
      <c r="AL96" s="185">
        <f>'2016'!AF8</f>
        <v>9.9000000000000005E-2</v>
      </c>
      <c r="AM96" s="212">
        <f t="shared" si="9"/>
        <v>0</v>
      </c>
      <c r="AN96" s="185">
        <f>'2016'!AG8</f>
        <v>0.91400000000000003</v>
      </c>
      <c r="AO96" s="185">
        <f>'2016'!AH8</f>
        <v>8.3500000000000005E-2</v>
      </c>
      <c r="AP96" s="183">
        <f>'2016'!AI8</f>
        <v>95.356509868425718</v>
      </c>
      <c r="AQ96" s="186">
        <f>'2016'!AJ8</f>
        <v>96.331188413362085</v>
      </c>
      <c r="AR96" s="48">
        <f>'2016'!AK8</f>
        <v>7</v>
      </c>
      <c r="AS96" s="232">
        <f>'2016'!AL8</f>
        <v>8</v>
      </c>
      <c r="AT96" s="232">
        <f>'2016'!AM8</f>
        <v>4</v>
      </c>
      <c r="AU96" s="232">
        <f>'2016'!AN8</f>
        <v>5</v>
      </c>
      <c r="AV96" s="232">
        <f>'2016'!AO8</f>
        <v>5</v>
      </c>
      <c r="AW96" s="232">
        <f>'2016'!AP8</f>
        <v>6</v>
      </c>
      <c r="AX96" s="232">
        <f>'2016'!AQ8</f>
        <v>10</v>
      </c>
      <c r="AY96" s="233">
        <f>'2016'!AR8</f>
        <v>0</v>
      </c>
      <c r="AZ96" s="60">
        <f>'2016'!AS8</f>
        <v>0</v>
      </c>
      <c r="BA96" s="61">
        <f>'2016'!AT8</f>
        <v>1</v>
      </c>
      <c r="BB96" s="61">
        <f>'2016'!AU8</f>
        <v>0</v>
      </c>
      <c r="BC96" s="61">
        <f>'2016'!AV8</f>
        <v>0</v>
      </c>
      <c r="BD96" s="61">
        <f>'2016'!AW8</f>
        <v>0</v>
      </c>
      <c r="BE96" s="61">
        <f>'2016'!AX8</f>
        <v>0</v>
      </c>
      <c r="BF96" s="62">
        <f>'2016'!AY8</f>
        <v>0</v>
      </c>
      <c r="BG96" s="62">
        <f>'2016'!AZ8</f>
        <v>0</v>
      </c>
      <c r="BH96" s="62">
        <f>'2016'!BA8</f>
        <v>0</v>
      </c>
      <c r="BI96" s="62">
        <f>'2016'!BB8</f>
        <v>0</v>
      </c>
      <c r="BJ96" s="62">
        <f>'2016'!BC8</f>
        <v>0</v>
      </c>
      <c r="BK96" s="62">
        <f>'2016'!BD8</f>
        <v>0</v>
      </c>
      <c r="BL96" s="62">
        <f>'2016'!BE8</f>
        <v>0</v>
      </c>
      <c r="BM96" s="62">
        <f>'2016'!BF8</f>
        <v>0</v>
      </c>
      <c r="BN96" s="63">
        <f>'2016'!BG8</f>
        <v>0</v>
      </c>
      <c r="BO96" s="60">
        <f>'2016'!BH8</f>
        <v>0</v>
      </c>
      <c r="BP96" s="61">
        <f>'2016'!BI8</f>
        <v>1</v>
      </c>
      <c r="BQ96" s="61">
        <f>'2016'!BJ8</f>
        <v>0</v>
      </c>
      <c r="BR96" s="61">
        <f>'2016'!BK8</f>
        <v>0</v>
      </c>
      <c r="BS96" s="61">
        <f>'2016'!BL8</f>
        <v>0</v>
      </c>
      <c r="BT96" s="61">
        <f>'2016'!BM8</f>
        <v>0</v>
      </c>
      <c r="BU96" s="62">
        <f>'2016'!BN8</f>
        <v>0</v>
      </c>
      <c r="BV96" s="62">
        <f>'2016'!BO8</f>
        <v>0</v>
      </c>
      <c r="BW96" s="62">
        <f>'2016'!BP8</f>
        <v>0</v>
      </c>
      <c r="BX96" s="62">
        <f>'2016'!BQ8</f>
        <v>0</v>
      </c>
      <c r="BY96" s="62">
        <f>'2016'!BR8</f>
        <v>0</v>
      </c>
      <c r="BZ96" s="62">
        <f>'2016'!BS8</f>
        <v>0</v>
      </c>
      <c r="CA96" s="62">
        <f>'2016'!BT8</f>
        <v>0</v>
      </c>
      <c r="CB96" s="62">
        <f>'2016'!BU8</f>
        <v>0</v>
      </c>
      <c r="CC96" s="63">
        <f>'2016'!BV8</f>
        <v>0</v>
      </c>
      <c r="CD96" s="60">
        <f>'2016'!BW8</f>
        <v>608</v>
      </c>
      <c r="CE96" s="61">
        <f>'2016'!BX8</f>
        <v>3683</v>
      </c>
      <c r="CF96" s="61">
        <f>'2016'!BY8</f>
        <v>0</v>
      </c>
      <c r="CG96" s="61">
        <f>'2016'!BZ8</f>
        <v>0</v>
      </c>
      <c r="CH96" s="61">
        <f>'2016'!CA8</f>
        <v>0</v>
      </c>
      <c r="CI96" s="61">
        <f>'2016'!CB8</f>
        <v>0</v>
      </c>
      <c r="CJ96" s="62">
        <f>'2016'!CC8</f>
        <v>0</v>
      </c>
      <c r="CK96" s="62">
        <f>'2016'!CD8</f>
        <v>0</v>
      </c>
      <c r="CL96" s="62">
        <f>'2016'!CE8</f>
        <v>0</v>
      </c>
      <c r="CM96" s="62">
        <f>'2016'!CF8</f>
        <v>0</v>
      </c>
      <c r="CN96" s="62">
        <f>'2016'!CG8</f>
        <v>0</v>
      </c>
      <c r="CO96" s="62">
        <f>'2016'!CH8</f>
        <v>0</v>
      </c>
      <c r="CP96" s="62">
        <f>'2016'!CI8</f>
        <v>0</v>
      </c>
      <c r="CQ96" s="62">
        <f>'2016'!CJ8</f>
        <v>0</v>
      </c>
      <c r="CR96" s="63">
        <f>'2016'!CK8</f>
        <v>0</v>
      </c>
      <c r="CS96" s="60">
        <f>'2016'!CL8</f>
        <v>638</v>
      </c>
      <c r="CT96" s="61">
        <f>'2016'!CM8</f>
        <v>2372.4</v>
      </c>
      <c r="CU96" s="61">
        <f>'2016'!CN8</f>
        <v>74</v>
      </c>
      <c r="CV96" s="61">
        <f>'2016'!CO8</f>
        <v>49</v>
      </c>
      <c r="CW96" s="61">
        <f>'2016'!CP8</f>
        <v>5</v>
      </c>
      <c r="CX96" s="61">
        <f>'2016'!CQ8</f>
        <v>0</v>
      </c>
      <c r="CY96" s="62">
        <f>'2016'!CR8</f>
        <v>0</v>
      </c>
      <c r="CZ96" s="62">
        <f>'2016'!CS8</f>
        <v>0</v>
      </c>
      <c r="DA96" s="62">
        <f>'2016'!CT8</f>
        <v>2.08</v>
      </c>
      <c r="DB96" s="62">
        <f>'2016'!CU8</f>
        <v>6.4</v>
      </c>
      <c r="DC96" s="62">
        <f>'2016'!CV8</f>
        <v>10</v>
      </c>
      <c r="DD96" s="62">
        <f>'2016'!CW8</f>
        <v>0</v>
      </c>
      <c r="DE96" s="62">
        <f>'2016'!CX8</f>
        <v>5.8</v>
      </c>
      <c r="DF96" s="62">
        <f>'2016'!CY8</f>
        <v>90.9</v>
      </c>
      <c r="DG96" s="63">
        <f>'2016'!CZ8</f>
        <v>8.8000000000000007</v>
      </c>
      <c r="DH96" s="60">
        <f>'2016'!DA8</f>
        <v>1148</v>
      </c>
      <c r="DI96" s="61">
        <f>'2016'!DB8</f>
        <v>4351</v>
      </c>
      <c r="DJ96" s="61">
        <f>'2016'!DC8</f>
        <v>122</v>
      </c>
      <c r="DK96" s="61">
        <f>'2016'!DD8</f>
        <v>82</v>
      </c>
      <c r="DL96" s="61">
        <f>'2016'!DE8</f>
        <v>11</v>
      </c>
      <c r="DM96" s="61">
        <f>'2016'!DF8</f>
        <v>0</v>
      </c>
      <c r="DN96" s="62">
        <f>'2016'!DG8</f>
        <v>0</v>
      </c>
      <c r="DO96" s="62">
        <f>'2016'!DH8</f>
        <v>0</v>
      </c>
      <c r="DP96" s="62">
        <f>'2016'!DI8</f>
        <v>2.44</v>
      </c>
      <c r="DQ96" s="62">
        <f>'2016'!DJ8</f>
        <v>5.4</v>
      </c>
      <c r="DR96" s="62">
        <f>'2016'!DK8</f>
        <v>11.2</v>
      </c>
      <c r="DS96" s="62">
        <f>'2016'!DL8</f>
        <v>0</v>
      </c>
      <c r="DT96" s="62">
        <f>'2016'!DM8</f>
        <v>9.9</v>
      </c>
      <c r="DU96" s="62">
        <f>'2016'!DN8</f>
        <v>91.9</v>
      </c>
      <c r="DV96" s="63">
        <f>'2016'!DO8</f>
        <v>7.9</v>
      </c>
    </row>
    <row r="97" spans="1:126" ht="15.75" customHeight="1" x14ac:dyDescent="0.2">
      <c r="A97" s="199">
        <f t="shared" si="6"/>
        <v>100</v>
      </c>
      <c r="B97" s="261">
        <f>'2016'!A9</f>
        <v>7</v>
      </c>
      <c r="C97" s="261">
        <v>2016</v>
      </c>
      <c r="D97" s="234" t="str">
        <f>'2016'!B9</f>
        <v>Josh Doctson</v>
      </c>
      <c r="E97" s="310" t="str" cm="1">
        <f t="array" ref="E97">_xlfn.IFS(F97&gt;12.5,"Cornerstone",AND(F97&gt;11.995,F97&lt;12.5),"Elite",AND(F97&gt;11,F97&lt;12.995),"Elite Upside",AND(F97&gt;=9.69,F97&lt;10.999),"Upside",AND(F97&gt;8.4,F97&lt;9.999),"Upside Lite",AND(F97&gt;7.25,F97&lt;8.999),"Outlier",AND(F97&gt;=6,F97&lt;7.25),"Outlier Lite",F97&lt;6.999,"Purgatory")</f>
        <v>Upside Lite</v>
      </c>
      <c r="F97" s="313">
        <f>'2016'!C9</f>
        <v>9.3728571428571428</v>
      </c>
      <c r="G97" s="313">
        <f t="shared" si="7"/>
        <v>70.5</v>
      </c>
      <c r="H97" s="313" t="str" cm="1">
        <f t="array" ref="H97">_xlfn.IFS(E97="Cornerstone","A++",E97="Elite","A+",E97="Elite Upside","A",E97="Upside","B",E97="Upside Lite","C",E97="Outlier","D+",E97="Outlier Lite","D-",E97="Purgatory","F")</f>
        <v>C</v>
      </c>
      <c r="I97" s="314">
        <f t="shared" si="8"/>
        <v>0.46170764840099687</v>
      </c>
      <c r="J97" s="34" t="str">
        <f>'2016'!D9</f>
        <v>TCU</v>
      </c>
      <c r="K97" s="200">
        <f>'2016'!E9</f>
        <v>3</v>
      </c>
      <c r="L97" s="318">
        <f>'2016'!F9</f>
        <v>33941</v>
      </c>
      <c r="M97" s="231">
        <f>'2016'!G9</f>
        <v>32.838356164383562</v>
      </c>
      <c r="N97" s="231" t="str">
        <f>'2016'!H9</f>
        <v>SR</v>
      </c>
      <c r="O97" s="231">
        <f>'2016'!I9</f>
        <v>23.413698630136988</v>
      </c>
      <c r="P97" s="231" t="str">
        <f>'2016'!J9</f>
        <v>Wide</v>
      </c>
      <c r="Q97" s="231" t="str">
        <f>'2016'!K9</f>
        <v>SLOB</v>
      </c>
      <c r="R97" s="231" t="str">
        <f>'2016'!L9</f>
        <v>N/A</v>
      </c>
      <c r="S97" s="320">
        <f>'2016'!M9</f>
        <v>74</v>
      </c>
      <c r="T97" s="320">
        <f>'2016'!N9</f>
        <v>202</v>
      </c>
      <c r="U97" s="231">
        <f>'2016'!O9</f>
        <v>4.5</v>
      </c>
      <c r="V97" s="279">
        <f>'2016'!P9</f>
        <v>1</v>
      </c>
      <c r="W97" s="193">
        <f>'2016'!Q9</f>
        <v>0.1461509854964671</v>
      </c>
      <c r="X97" s="194">
        <f>'2016'!R9</f>
        <v>0</v>
      </c>
      <c r="Y97" s="194">
        <f>'2016'!S9</f>
        <v>0.19443216968625718</v>
      </c>
      <c r="Z97" s="194">
        <f>'2016'!T9</f>
        <v>0.24009433962264151</v>
      </c>
      <c r="AA97" s="194">
        <f>'2016'!U9</f>
        <v>0.34725493274716074</v>
      </c>
      <c r="AB97" s="194">
        <f>'2016'!V9</f>
        <v>0.34725493274716074</v>
      </c>
      <c r="AC97" s="59">
        <f>'2016'!W9</f>
        <v>0.3298921861098027</v>
      </c>
      <c r="AD97" s="42">
        <f>'2016'!X9</f>
        <v>21.758904109589039</v>
      </c>
      <c r="AE97" s="183">
        <f>'2016'!Y9</f>
        <v>4.08</v>
      </c>
      <c r="AF97" s="183">
        <f>'2016'!Z9</f>
        <v>5.6</v>
      </c>
      <c r="AG97" s="183">
        <f>'2016'!AA9</f>
        <v>15.2</v>
      </c>
      <c r="AH97" s="183">
        <f>'2016'!AB9</f>
        <v>0</v>
      </c>
      <c r="AI97" s="183">
        <f>'2016'!AC9</f>
        <v>0</v>
      </c>
      <c r="AJ97" s="288" t="str">
        <f>'2016'!AD9</f>
        <v>N/A</v>
      </c>
      <c r="AK97" s="288" t="str">
        <f>'2016'!AE9</f>
        <v>N/A</v>
      </c>
      <c r="AL97" s="185">
        <f>'2016'!AF9</f>
        <v>7.0999999999999994E-2</v>
      </c>
      <c r="AM97" s="212">
        <f t="shared" si="9"/>
        <v>0</v>
      </c>
      <c r="AN97" s="185">
        <f>'2016'!AG9</f>
        <v>0.96100000000000008</v>
      </c>
      <c r="AO97" s="185">
        <f>'2016'!AH9</f>
        <v>3.7499999999999999E-2</v>
      </c>
      <c r="AP97" s="183">
        <f>'2016'!AI9</f>
        <v>98.521566834324034</v>
      </c>
      <c r="AQ97" s="186">
        <f>'2016'!AJ9</f>
        <v>99.528596742816163</v>
      </c>
      <c r="AR97" s="48">
        <f>'2016'!AK9</f>
        <v>8</v>
      </c>
      <c r="AS97" s="232">
        <f>'2016'!AL9</f>
        <v>3</v>
      </c>
      <c r="AT97" s="232">
        <f>'2016'!AM9</f>
        <v>8</v>
      </c>
      <c r="AU97" s="232">
        <f>'2016'!AN9</f>
        <v>4</v>
      </c>
      <c r="AV97" s="232">
        <f>'2016'!AO9</f>
        <v>8</v>
      </c>
      <c r="AW97" s="232">
        <f>'2016'!AP9</f>
        <v>6</v>
      </c>
      <c r="AX97" s="232">
        <f>'2016'!AQ9</f>
        <v>10</v>
      </c>
      <c r="AY97" s="233">
        <f>'2016'!AR9</f>
        <v>0.25</v>
      </c>
      <c r="AZ97" s="60">
        <f>'2016'!AS9</f>
        <v>393</v>
      </c>
      <c r="BA97" s="61">
        <f>'2016'!AT9</f>
        <v>2689</v>
      </c>
      <c r="BB97" s="61">
        <f>'2016'!AU9</f>
        <v>0</v>
      </c>
      <c r="BC97" s="61">
        <f>'2016'!AV9</f>
        <v>0</v>
      </c>
      <c r="BD97" s="61">
        <f>'2016'!AW9</f>
        <v>0</v>
      </c>
      <c r="BE97" s="61">
        <f>'2016'!AX9</f>
        <v>0</v>
      </c>
      <c r="BF97" s="62">
        <f>'2016'!AY9</f>
        <v>0</v>
      </c>
      <c r="BG97" s="62">
        <f>'2016'!AZ9</f>
        <v>0</v>
      </c>
      <c r="BH97" s="62">
        <f>'2016'!BA9</f>
        <v>0</v>
      </c>
      <c r="BI97" s="62">
        <f>'2016'!BB9</f>
        <v>0</v>
      </c>
      <c r="BJ97" s="62">
        <f>'2016'!BC9</f>
        <v>0</v>
      </c>
      <c r="BK97" s="62">
        <f>'2016'!BD9</f>
        <v>0</v>
      </c>
      <c r="BL97" s="62">
        <f>'2016'!BE9</f>
        <v>0</v>
      </c>
      <c r="BM97" s="62">
        <f>'2016'!BF9</f>
        <v>0</v>
      </c>
      <c r="BN97" s="63">
        <f>'2016'!BG9</f>
        <v>0</v>
      </c>
      <c r="BO97" s="60">
        <f>'2016'!BH9</f>
        <v>0</v>
      </c>
      <c r="BP97" s="61">
        <f>'2016'!BI9</f>
        <v>1</v>
      </c>
      <c r="BQ97" s="61">
        <f>'2016'!BJ9</f>
        <v>0</v>
      </c>
      <c r="BR97" s="61">
        <f>'2016'!BK9</f>
        <v>0</v>
      </c>
      <c r="BS97" s="61">
        <f>'2016'!BL9</f>
        <v>0</v>
      </c>
      <c r="BT97" s="61">
        <f>'2016'!BM9</f>
        <v>0</v>
      </c>
      <c r="BU97" s="62">
        <f>'2016'!BN9</f>
        <v>0</v>
      </c>
      <c r="BV97" s="62">
        <f>'2016'!BO9</f>
        <v>0</v>
      </c>
      <c r="BW97" s="62">
        <f>'2016'!BP9</f>
        <v>0</v>
      </c>
      <c r="BX97" s="62">
        <f>'2016'!BQ9</f>
        <v>0</v>
      </c>
      <c r="BY97" s="62">
        <f>'2016'!BR9</f>
        <v>0</v>
      </c>
      <c r="BZ97" s="62">
        <f>'2016'!BS9</f>
        <v>0</v>
      </c>
      <c r="CA97" s="62">
        <f>'2016'!BT9</f>
        <v>0</v>
      </c>
      <c r="CB97" s="62">
        <f>'2016'!BU9</f>
        <v>0</v>
      </c>
      <c r="CC97" s="63">
        <f>'2016'!BV9</f>
        <v>0</v>
      </c>
      <c r="CD97" s="60">
        <f>'2016'!BW9</f>
        <v>440</v>
      </c>
      <c r="CE97" s="61">
        <f>'2016'!BX9</f>
        <v>2263</v>
      </c>
      <c r="CF97" s="61">
        <f>'2016'!BY9</f>
        <v>0</v>
      </c>
      <c r="CG97" s="61">
        <f>'2016'!BZ9</f>
        <v>0</v>
      </c>
      <c r="CH97" s="61">
        <f>'2016'!CA9</f>
        <v>0</v>
      </c>
      <c r="CI97" s="61">
        <f>'2016'!CB9</f>
        <v>0</v>
      </c>
      <c r="CJ97" s="62">
        <f>'2016'!CC9</f>
        <v>0</v>
      </c>
      <c r="CK97" s="62">
        <f>'2016'!CD9</f>
        <v>0</v>
      </c>
      <c r="CL97" s="62">
        <f>'2016'!CE9</f>
        <v>0</v>
      </c>
      <c r="CM97" s="62">
        <f>'2016'!CF9</f>
        <v>0</v>
      </c>
      <c r="CN97" s="62">
        <f>'2016'!CG9</f>
        <v>0</v>
      </c>
      <c r="CO97" s="62">
        <f>'2016'!CH9</f>
        <v>0</v>
      </c>
      <c r="CP97" s="62">
        <f>'2016'!CI9</f>
        <v>0</v>
      </c>
      <c r="CQ97" s="62">
        <f>'2016'!CJ9</f>
        <v>0</v>
      </c>
      <c r="CR97" s="63">
        <f>'2016'!CK9</f>
        <v>0</v>
      </c>
      <c r="CS97" s="60">
        <f>'2016'!CL9</f>
        <v>1018</v>
      </c>
      <c r="CT97" s="61">
        <f>'2016'!CM9</f>
        <v>4240</v>
      </c>
      <c r="CU97" s="61">
        <f>'2016'!CN9</f>
        <v>107</v>
      </c>
      <c r="CV97" s="61">
        <f>'2016'!CO9</f>
        <v>65</v>
      </c>
      <c r="CW97" s="61">
        <f>'2016'!CP9</f>
        <v>11</v>
      </c>
      <c r="CX97" s="61">
        <f>'2016'!CQ9</f>
        <v>0</v>
      </c>
      <c r="CY97" s="62">
        <f>'2016'!CR9</f>
        <v>0</v>
      </c>
      <c r="CZ97" s="62">
        <f>'2016'!CS9</f>
        <v>0</v>
      </c>
      <c r="DA97" s="62">
        <f>'2016'!CT9</f>
        <v>2.31</v>
      </c>
      <c r="DB97" s="62">
        <f>'2016'!CU9</f>
        <v>5.6</v>
      </c>
      <c r="DC97" s="62">
        <f>'2016'!CV9</f>
        <v>14.4</v>
      </c>
      <c r="DD97" s="62">
        <f>'2016'!CW9</f>
        <v>0</v>
      </c>
      <c r="DE97" s="62">
        <f>'2016'!CX9</f>
        <v>3</v>
      </c>
      <c r="DF97" s="62">
        <f>'2016'!CY9</f>
        <v>98.3</v>
      </c>
      <c r="DG97" s="63">
        <f>'2016'!CZ9</f>
        <v>1.7</v>
      </c>
      <c r="DH97" s="60">
        <f>'2016'!DA9</f>
        <v>1327</v>
      </c>
      <c r="DI97" s="61">
        <f>'2016'!DB9</f>
        <v>3821.3999999999996</v>
      </c>
      <c r="DJ97" s="61">
        <f>'2016'!DC9</f>
        <v>108</v>
      </c>
      <c r="DK97" s="61">
        <f>'2016'!DD9</f>
        <v>78</v>
      </c>
      <c r="DL97" s="61">
        <f>'2016'!DE9</f>
        <v>14</v>
      </c>
      <c r="DM97" s="61">
        <f>'2016'!DF9</f>
        <v>0</v>
      </c>
      <c r="DN97" s="62">
        <f>'2016'!DG9</f>
        <v>0</v>
      </c>
      <c r="DO97" s="62">
        <f>'2016'!DH9</f>
        <v>0</v>
      </c>
      <c r="DP97" s="62">
        <f>'2016'!DI9</f>
        <v>4.08</v>
      </c>
      <c r="DQ97" s="62">
        <f>'2016'!DJ9</f>
        <v>4</v>
      </c>
      <c r="DR97" s="62">
        <f>'2016'!DK9</f>
        <v>15.2</v>
      </c>
      <c r="DS97" s="62">
        <f>'2016'!DL9</f>
        <v>0</v>
      </c>
      <c r="DT97" s="62">
        <f>'2016'!DM9</f>
        <v>7.1</v>
      </c>
      <c r="DU97" s="62">
        <f>'2016'!DN9</f>
        <v>93.9</v>
      </c>
      <c r="DV97" s="63">
        <f>'2016'!DO9</f>
        <v>5.8</v>
      </c>
    </row>
    <row r="98" spans="1:126" ht="15.75" customHeight="1" x14ac:dyDescent="0.2">
      <c r="A98" s="199">
        <f t="shared" si="6"/>
        <v>93</v>
      </c>
      <c r="B98" s="261">
        <f>'2024'!A11</f>
        <v>9</v>
      </c>
      <c r="C98" s="261">
        <v>2024</v>
      </c>
      <c r="D98" s="234" t="str">
        <f>'2024'!B11</f>
        <v>Keon Coleman</v>
      </c>
      <c r="E98" s="310" t="str" cm="1">
        <f t="array" ref="E98">_xlfn.IFS(F98&gt;12.5,"Cornerstone",AND(F98&gt;11.995,F98&lt;12.5),"Elite",AND(F98&gt;11,F98&lt;12.995),"Elite Upside",AND(F98&gt;=9.69,F98&lt;10.999),"Upside",AND(F98&gt;8.4,F98&lt;9.999),"Upside Lite",AND(F98&gt;7.25,F98&lt;8.999),"Outlier",AND(F98&gt;=6,F98&lt;7.25),"Outlier Lite",F98&lt;6.999,"Purgatory")</f>
        <v>Upside Lite</v>
      </c>
      <c r="F98" s="313">
        <f>'2024'!C11</f>
        <v>9.5014285714285727</v>
      </c>
      <c r="G98" s="313">
        <f t="shared" si="7"/>
        <v>72.2</v>
      </c>
      <c r="H98" s="313" t="str" cm="1">
        <f t="array" ref="H98">_xlfn.IFS(E98="Cornerstone","A++",E98="Elite","A+",E98="Elite Upside","A",E98="Upside","B",E98="Upside Lite","C",E98="Outlier","D+",E98="Outlier Lite","D-",E98="Purgatory","F")</f>
        <v>C</v>
      </c>
      <c r="I98" s="314">
        <f t="shared" si="8"/>
        <v>0.53135567889767532</v>
      </c>
      <c r="J98" s="34" t="str">
        <f>'2024'!D11</f>
        <v>Florida State</v>
      </c>
      <c r="K98" s="200">
        <f>'2024'!E11</f>
        <v>4</v>
      </c>
      <c r="L98" s="318">
        <f>'2024'!F11</f>
        <v>37758</v>
      </c>
      <c r="M98" s="231">
        <f>'2024'!G11</f>
        <v>22.38082191780822</v>
      </c>
      <c r="N98" s="231" t="str">
        <f>'2024'!H11</f>
        <v>JR</v>
      </c>
      <c r="O98" s="231">
        <f>'2024'!I11</f>
        <v>20.961643835616439</v>
      </c>
      <c r="P98" s="231" t="str">
        <f>'2024'!J11</f>
        <v>Wide</v>
      </c>
      <c r="Q98" s="231" t="str">
        <f>'2024'!K11</f>
        <v>SLOB</v>
      </c>
      <c r="R98" s="231" t="str">
        <f>'2024'!L11</f>
        <v>Poor Separator</v>
      </c>
      <c r="S98" s="200">
        <f>'2024'!M11</f>
        <v>75</v>
      </c>
      <c r="T98" s="200">
        <f>'2024'!N11</f>
        <v>213</v>
      </c>
      <c r="U98" s="200">
        <f>'2024'!O11</f>
        <v>4.6100000000000003</v>
      </c>
      <c r="V98" s="319">
        <f>'2024'!P11</f>
        <v>2</v>
      </c>
      <c r="W98" s="193">
        <f>'2024'!Q11</f>
        <v>0</v>
      </c>
      <c r="X98" s="194">
        <f>'2024'!R11</f>
        <v>0</v>
      </c>
      <c r="Y98" s="194">
        <f>'2024'!S11</f>
        <v>1.5196182718901014E-2</v>
      </c>
      <c r="Z98" s="194">
        <f>'2024'!T11</f>
        <v>0.27708333333333335</v>
      </c>
      <c r="AA98" s="194">
        <f>'2024'!U11</f>
        <v>0.2181119066560594</v>
      </c>
      <c r="AB98" s="194">
        <f>'2024'!V11</f>
        <v>0.24759761999469637</v>
      </c>
      <c r="AC98" s="59">
        <f>'2024'!W11</f>
        <v>0.23521773899496154</v>
      </c>
      <c r="AD98" s="42">
        <f>'2024'!X11</f>
        <v>19.293150684931508</v>
      </c>
      <c r="AE98" s="183">
        <f>'2024'!Y11</f>
        <v>2.0699999999999998</v>
      </c>
      <c r="AF98" s="183">
        <f>'2024'!Z11</f>
        <v>6.3</v>
      </c>
      <c r="AG98" s="183">
        <f>'2024'!AA11</f>
        <v>12.4</v>
      </c>
      <c r="AH98" s="183">
        <f>'2024'!AB11</f>
        <v>0.44</v>
      </c>
      <c r="AI98" s="183">
        <f>'2024'!AC11</f>
        <v>1.94</v>
      </c>
      <c r="AJ98" s="288">
        <f>'2024'!AD11</f>
        <v>7.9331306990881464E-2</v>
      </c>
      <c r="AK98" s="288">
        <f>'2024'!AE11</f>
        <v>0.15072948328267477</v>
      </c>
      <c r="AL98" s="185">
        <f>'2024'!AF11</f>
        <v>3.7999999999999999E-2</v>
      </c>
      <c r="AM98" s="212">
        <f t="shared" si="9"/>
        <v>0.33299999999999996</v>
      </c>
      <c r="AN98" s="185">
        <f>'2024'!AG11</f>
        <v>0.81899999999999995</v>
      </c>
      <c r="AO98" s="185">
        <f>'2024'!AH11</f>
        <v>0.17499999999999999</v>
      </c>
      <c r="AP98" s="183">
        <f>'2024'!AI11</f>
        <v>94.320457263913568</v>
      </c>
      <c r="AQ98" s="186">
        <f>'2024'!AJ11</f>
        <v>97.22249990660238</v>
      </c>
      <c r="AR98" s="48">
        <f>'2024'!AK11</f>
        <v>6</v>
      </c>
      <c r="AS98" s="232">
        <f>'2024'!AL11</f>
        <v>7</v>
      </c>
      <c r="AT98" s="232">
        <f>'2024'!AM11</f>
        <v>4</v>
      </c>
      <c r="AU98" s="232">
        <f>'2024'!AN11</f>
        <v>5</v>
      </c>
      <c r="AV98" s="232">
        <f>'2024'!AO11</f>
        <v>5</v>
      </c>
      <c r="AW98" s="232">
        <f>'2024'!AP11</f>
        <v>6</v>
      </c>
      <c r="AX98" s="232">
        <f>'2024'!AQ11</f>
        <v>8</v>
      </c>
      <c r="AY98" s="233">
        <f>'2024'!AR11</f>
        <v>1</v>
      </c>
      <c r="AZ98" s="60">
        <f>'2024'!AS11</f>
        <v>0</v>
      </c>
      <c r="BA98" s="61">
        <f>'2024'!AT11</f>
        <v>1</v>
      </c>
      <c r="BB98" s="61">
        <f>'2024'!AU11</f>
        <v>0</v>
      </c>
      <c r="BC98" s="61">
        <f>'2024'!AV11</f>
        <v>0</v>
      </c>
      <c r="BD98" s="61">
        <f>'2024'!AW11</f>
        <v>0</v>
      </c>
      <c r="BE98" s="61">
        <f>'2024'!AX11</f>
        <v>0</v>
      </c>
      <c r="BF98" s="62">
        <f>'2024'!AY11</f>
        <v>0</v>
      </c>
      <c r="BG98" s="62">
        <f>'2024'!AZ11</f>
        <v>0</v>
      </c>
      <c r="BH98" s="62">
        <f>'2024'!BA11</f>
        <v>0</v>
      </c>
      <c r="BI98" s="62">
        <f>'2024'!BB11</f>
        <v>0</v>
      </c>
      <c r="BJ98" s="62">
        <f>'2024'!BC11</f>
        <v>0</v>
      </c>
      <c r="BK98" s="62">
        <f>'2024'!BH11</f>
        <v>0</v>
      </c>
      <c r="BL98" s="62">
        <f>'2024'!BI11</f>
        <v>0</v>
      </c>
      <c r="BM98" s="62">
        <f>'2024'!BJ11</f>
        <v>0</v>
      </c>
      <c r="BN98" s="63">
        <f>'2024'!BK11</f>
        <v>0</v>
      </c>
      <c r="BO98" s="60">
        <f>'2024'!BL11</f>
        <v>0</v>
      </c>
      <c r="BP98" s="61">
        <f>'2024'!BM11</f>
        <v>1</v>
      </c>
      <c r="BQ98" s="61">
        <f>'2024'!BN11</f>
        <v>0</v>
      </c>
      <c r="BR98" s="61">
        <f>'2024'!BO11</f>
        <v>0</v>
      </c>
      <c r="BS98" s="61">
        <f>'2024'!BP11</f>
        <v>0</v>
      </c>
      <c r="BT98" s="61">
        <f>'2024'!BQ11</f>
        <v>0</v>
      </c>
      <c r="BU98" s="62">
        <f>'2024'!BR11</f>
        <v>0</v>
      </c>
      <c r="BV98" s="62">
        <f>'2024'!BS11</f>
        <v>0</v>
      </c>
      <c r="BW98" s="62">
        <f>'2024'!BT11</f>
        <v>0</v>
      </c>
      <c r="BX98" s="62">
        <f>'2024'!BU11</f>
        <v>0</v>
      </c>
      <c r="BY98" s="62">
        <f>'2024'!BV11</f>
        <v>0</v>
      </c>
      <c r="BZ98" s="62">
        <f>'2024'!CA11</f>
        <v>0</v>
      </c>
      <c r="CA98" s="62">
        <f>'2024'!CB11</f>
        <v>0</v>
      </c>
      <c r="CB98" s="62">
        <f>'2024'!CC11</f>
        <v>0</v>
      </c>
      <c r="CC98" s="63">
        <f>'2024'!CD11</f>
        <v>0</v>
      </c>
      <c r="CD98" s="60">
        <f>'2024'!CE11</f>
        <v>50</v>
      </c>
      <c r="CE98" s="61">
        <f>'2024'!CF11</f>
        <v>3290.2999999999997</v>
      </c>
      <c r="CF98" s="61">
        <f>'2024'!CG11</f>
        <v>9</v>
      </c>
      <c r="CG98" s="61">
        <f>'2024'!CH11</f>
        <v>7</v>
      </c>
      <c r="CH98" s="61">
        <f>'2024'!CI11</f>
        <v>1</v>
      </c>
      <c r="CI98" s="61">
        <f>'2024'!CJ11</f>
        <v>0</v>
      </c>
      <c r="CJ98" s="62">
        <f>'2024'!CK11</f>
        <v>0.04</v>
      </c>
      <c r="CK98" s="62">
        <f>'2024'!CL11</f>
        <v>0.34</v>
      </c>
      <c r="CL98" s="62">
        <f>'2024'!CM11</f>
        <v>1.25</v>
      </c>
      <c r="CM98" s="62">
        <f>'2024'!CN11</f>
        <v>2.1</v>
      </c>
      <c r="CN98" s="62">
        <f>'2024'!CO11</f>
        <v>8.4</v>
      </c>
      <c r="CO98" s="62">
        <f>'2024'!CT11</f>
        <v>100</v>
      </c>
      <c r="CP98" s="62">
        <f>'2024'!CU11</f>
        <v>0</v>
      </c>
      <c r="CQ98" s="62">
        <f>'2024'!CV11</f>
        <v>81</v>
      </c>
      <c r="CR98" s="63">
        <f>'2024'!CW11</f>
        <v>19</v>
      </c>
      <c r="CS98" s="60">
        <f>'2024'!CX11</f>
        <v>798</v>
      </c>
      <c r="CT98" s="61">
        <f>'2024'!CY11</f>
        <v>2880</v>
      </c>
      <c r="CU98" s="61">
        <f>'2024'!CZ11</f>
        <v>88</v>
      </c>
      <c r="CV98" s="61">
        <f>'2024'!DA11</f>
        <v>58</v>
      </c>
      <c r="CW98" s="61">
        <f>'2024'!DB11</f>
        <v>7</v>
      </c>
      <c r="CX98" s="61">
        <f>'2024'!DC11</f>
        <v>0</v>
      </c>
      <c r="CY98" s="62">
        <f>'2024'!DD11</f>
        <v>0.17</v>
      </c>
      <c r="CZ98" s="62">
        <f>'2024'!DE11</f>
        <v>1.94</v>
      </c>
      <c r="DA98" s="62">
        <f>'2024'!DF11</f>
        <v>2.0699999999999998</v>
      </c>
      <c r="DB98" s="62">
        <f>'2024'!DG11</f>
        <v>4.2</v>
      </c>
      <c r="DC98" s="62">
        <f>'2024'!DH11</f>
        <v>12.3</v>
      </c>
      <c r="DD98" s="62">
        <f>'2024'!DM11</f>
        <v>62.5</v>
      </c>
      <c r="DE98" s="62">
        <f>'2024'!DN11</f>
        <v>4.9000000000000004</v>
      </c>
      <c r="DF98" s="62">
        <f>'2024'!DO11</f>
        <v>94.5</v>
      </c>
      <c r="DG98" s="63">
        <f>'2024'!DP11</f>
        <v>5.5</v>
      </c>
      <c r="DH98" s="60">
        <f>'2024'!DQ11</f>
        <v>658</v>
      </c>
      <c r="DI98" s="61">
        <f>'2024'!DR11</f>
        <v>3016.8</v>
      </c>
      <c r="DJ98" s="61">
        <f>'2024'!DS11</f>
        <v>87</v>
      </c>
      <c r="DK98" s="61">
        <f>'2024'!DT11</f>
        <v>50</v>
      </c>
      <c r="DL98" s="61">
        <f>'2024'!DU11</f>
        <v>11</v>
      </c>
      <c r="DM98" s="61">
        <f>'2024'!DV11</f>
        <v>21.6</v>
      </c>
      <c r="DN98" s="62">
        <f>'2024'!DW11</f>
        <v>0.44</v>
      </c>
      <c r="DO98" s="62">
        <f>'2024'!DX11</f>
        <v>0.44</v>
      </c>
      <c r="DP98" s="62">
        <f>'2024'!DY11</f>
        <v>1.74</v>
      </c>
      <c r="DQ98" s="62">
        <f>'2024'!DZ11</f>
        <v>6.3</v>
      </c>
      <c r="DR98" s="62">
        <f>'2024'!EA11</f>
        <v>12.4</v>
      </c>
      <c r="DS98" s="62">
        <f>'2024'!EF11</f>
        <v>33.299999999999997</v>
      </c>
      <c r="DT98" s="62">
        <f>'2024'!EG11</f>
        <v>3.8</v>
      </c>
      <c r="DU98" s="62">
        <f>'2024'!EH11</f>
        <v>69.3</v>
      </c>
      <c r="DV98" s="63">
        <f>'2024'!EI11</f>
        <v>29.5</v>
      </c>
    </row>
    <row r="99" spans="1:126" ht="15.75" customHeight="1" x14ac:dyDescent="0.2">
      <c r="A99" s="199">
        <f t="shared" si="6"/>
        <v>95</v>
      </c>
      <c r="B99" s="261">
        <f>'2024'!A12</f>
        <v>10</v>
      </c>
      <c r="C99" s="261">
        <v>2024</v>
      </c>
      <c r="D99" s="234" t="str">
        <f>'2024'!B12</f>
        <v>Adonai Mitchell</v>
      </c>
      <c r="E99" s="310" t="str" cm="1">
        <f t="array" ref="E99">_xlfn.IFS(F99&gt;12.5,"Cornerstone",AND(F99&gt;11.995,F99&lt;12.5),"Elite",AND(F99&gt;11,F99&lt;12.995),"Elite Upside",AND(F99&gt;=9.69,F99&lt;10.999),"Upside",AND(F99&gt;8.4,F99&lt;9.999),"Upside Lite",AND(F99&gt;7.25,F99&lt;8.999),"Outlier",AND(F99&gt;=6,F99&lt;7.25),"Outlier Lite",F99&lt;6.999,"Purgatory")</f>
        <v>Upside Lite</v>
      </c>
      <c r="F99" s="313">
        <f>'2024'!C12</f>
        <v>9.4771428571428569</v>
      </c>
      <c r="G99" s="313">
        <f t="shared" si="7"/>
        <v>71.899999999999991</v>
      </c>
      <c r="H99" s="313" t="str" cm="1">
        <f t="array" ref="H99">_xlfn.IFS(E99="Cornerstone","A++",E99="Elite","A+",E99="Elite Upside","A",E99="Upside","B",E99="Upside Lite","C",E99="Outlier","D+",E99="Outlier Lite","D-",E99="Purgatory","F")</f>
        <v>C</v>
      </c>
      <c r="I99" s="314">
        <f t="shared" si="8"/>
        <v>0.51819993980385759</v>
      </c>
      <c r="J99" s="34" t="str">
        <f>'2024'!D12</f>
        <v>Texas</v>
      </c>
      <c r="K99" s="200">
        <f>'2024'!E12</f>
        <v>3</v>
      </c>
      <c r="L99" s="318">
        <f>'2024'!F12</f>
        <v>37537</v>
      </c>
      <c r="M99" s="231">
        <f>'2024'!G12</f>
        <v>22.986301369863014</v>
      </c>
      <c r="N99" s="231" t="str">
        <f>'2024'!H12</f>
        <v>JR</v>
      </c>
      <c r="O99" s="231">
        <f>'2024'!I12</f>
        <v>21.567123287671233</v>
      </c>
      <c r="P99" s="231" t="str">
        <f>'2024'!J12</f>
        <v>Wide</v>
      </c>
      <c r="Q99" s="231" t="str">
        <f>'2024'!K12</f>
        <v>DEEP</v>
      </c>
      <c r="R99" s="231" t="str">
        <f>'2024'!L12</f>
        <v>Poor Earner</v>
      </c>
      <c r="S99" s="200">
        <f>'2024'!M12</f>
        <v>74</v>
      </c>
      <c r="T99" s="200">
        <f>'2024'!N12</f>
        <v>205</v>
      </c>
      <c r="U99" s="200">
        <f>'2024'!O12</f>
        <v>4.34</v>
      </c>
      <c r="V99" s="319">
        <f>'2024'!P12</f>
        <v>2</v>
      </c>
      <c r="W99" s="193">
        <f>'2024'!Q12</f>
        <v>0</v>
      </c>
      <c r="X99" s="194">
        <f>'2024'!R12</f>
        <v>0</v>
      </c>
      <c r="Y99" s="194">
        <f>'2024'!S12</f>
        <v>0.11327246261744078</v>
      </c>
      <c r="Z99" s="194">
        <f>'2024'!T12</f>
        <v>7.5475949081897045E-2</v>
      </c>
      <c r="AA99" s="194">
        <f>'2024'!U12</f>
        <v>0.2087760043484706</v>
      </c>
      <c r="AB99" s="194">
        <f>'2024'!V12</f>
        <v>0.2087760043484706</v>
      </c>
      <c r="AC99" s="59">
        <f>'2024'!W12</f>
        <v>0.19833720413104705</v>
      </c>
      <c r="AD99" s="42">
        <f>'2024'!X12</f>
        <v>20.901369863013699</v>
      </c>
      <c r="AE99" s="183">
        <f>'2024'!Y12</f>
        <v>1.72</v>
      </c>
      <c r="AF99" s="183">
        <f>'2024'!Z12</f>
        <v>3.9</v>
      </c>
      <c r="AG99" s="183">
        <f>'2024'!AA12</f>
        <v>16</v>
      </c>
      <c r="AH99" s="183">
        <f>'2024'!AB12</f>
        <v>0.81</v>
      </c>
      <c r="AI99" s="183">
        <f>'2024'!AC12</f>
        <v>0.94</v>
      </c>
      <c r="AJ99" s="288">
        <f>'2024'!AD12</f>
        <v>2.23905325443787E-2</v>
      </c>
      <c r="AK99" s="288">
        <f>'2024'!AE12</f>
        <v>0.15266272189349112</v>
      </c>
      <c r="AL99" s="185">
        <f>'2024'!AF12</f>
        <v>1.8000000000000002E-2</v>
      </c>
      <c r="AM99" s="212">
        <f t="shared" si="9"/>
        <v>0.36399999999999999</v>
      </c>
      <c r="AN99" s="185">
        <f>'2024'!AG12</f>
        <v>0.85899999999999999</v>
      </c>
      <c r="AO99" s="185">
        <f>'2024'!AH12</f>
        <v>0.14100000000000001</v>
      </c>
      <c r="AP99" s="183">
        <f>'2024'!AI12</f>
        <v>115.5646314647894</v>
      </c>
      <c r="AQ99" s="186">
        <f>'2024'!AJ12</f>
        <v>116.74586562486539</v>
      </c>
      <c r="AR99" s="48">
        <f>'2024'!AK12</f>
        <v>5</v>
      </c>
      <c r="AS99" s="232">
        <f>'2024'!AL12</f>
        <v>5</v>
      </c>
      <c r="AT99" s="232">
        <f>'2024'!AM12</f>
        <v>2</v>
      </c>
      <c r="AU99" s="232">
        <f>'2024'!AN12</f>
        <v>1</v>
      </c>
      <c r="AV99" s="232">
        <f>'2024'!AO12</f>
        <v>10</v>
      </c>
      <c r="AW99" s="232">
        <f>'2024'!AP12</f>
        <v>9</v>
      </c>
      <c r="AX99" s="232">
        <f>'2024'!AQ12</f>
        <v>8</v>
      </c>
      <c r="AY99" s="233">
        <f>'2024'!AR12</f>
        <v>1</v>
      </c>
      <c r="AZ99" s="60">
        <f>'2024'!AS12</f>
        <v>0</v>
      </c>
      <c r="BA99" s="61">
        <f>'2024'!AT12</f>
        <v>3122</v>
      </c>
      <c r="BB99" s="61">
        <f>'2024'!AU12</f>
        <v>0</v>
      </c>
      <c r="BC99" s="61">
        <f>'2024'!AV12</f>
        <v>0</v>
      </c>
      <c r="BD99" s="61">
        <f>'2024'!AW12</f>
        <v>0</v>
      </c>
      <c r="BE99" s="61">
        <f>'2024'!AX12</f>
        <v>26</v>
      </c>
      <c r="BF99" s="62">
        <f>'2024'!AY12</f>
        <v>0</v>
      </c>
      <c r="BG99" s="62">
        <f>'2024'!AZ12</f>
        <v>0</v>
      </c>
      <c r="BH99" s="62">
        <f>'2024'!BA12</f>
        <v>0</v>
      </c>
      <c r="BI99" s="62">
        <f>'2024'!BB12</f>
        <v>0</v>
      </c>
      <c r="BJ99" s="62">
        <f>'2024'!BC12</f>
        <v>0</v>
      </c>
      <c r="BK99" s="62">
        <f>'2024'!BH12</f>
        <v>0</v>
      </c>
      <c r="BL99" s="62">
        <f>'2024'!BI12</f>
        <v>0</v>
      </c>
      <c r="BM99" s="62">
        <f>'2024'!BJ12</f>
        <v>0</v>
      </c>
      <c r="BN99" s="63">
        <f>'2024'!BK12</f>
        <v>0</v>
      </c>
      <c r="BO99" s="60">
        <f>'2024'!BL12</f>
        <v>0</v>
      </c>
      <c r="BP99" s="61">
        <f>'2024'!BM12</f>
        <v>2499</v>
      </c>
      <c r="BQ99" s="61">
        <f>'2024'!BN12</f>
        <v>0</v>
      </c>
      <c r="BR99" s="61">
        <f>'2024'!BO12</f>
        <v>0</v>
      </c>
      <c r="BS99" s="61">
        <f>'2024'!BP12</f>
        <v>0</v>
      </c>
      <c r="BT99" s="61">
        <f>'2024'!BQ12</f>
        <v>19</v>
      </c>
      <c r="BU99" s="62">
        <f>'2024'!BR12</f>
        <v>0</v>
      </c>
      <c r="BV99" s="62">
        <f>'2024'!BS12</f>
        <v>0</v>
      </c>
      <c r="BW99" s="62">
        <f>'2024'!BT12</f>
        <v>0</v>
      </c>
      <c r="BX99" s="62">
        <f>'2024'!BU12</f>
        <v>0</v>
      </c>
      <c r="BY99" s="62">
        <f>'2024'!BV12</f>
        <v>0</v>
      </c>
      <c r="BZ99" s="62">
        <f>'2024'!CA12</f>
        <v>0</v>
      </c>
      <c r="CA99" s="62">
        <f>'2024'!CB12</f>
        <v>0</v>
      </c>
      <c r="CB99" s="62">
        <f>'2024'!CC12</f>
        <v>0</v>
      </c>
      <c r="CC99" s="63">
        <f>'2024'!CD12</f>
        <v>0</v>
      </c>
      <c r="CD99" s="60">
        <f>'2024'!CE12</f>
        <v>428</v>
      </c>
      <c r="CE99" s="61">
        <f>'2024'!CF12</f>
        <v>3778.5</v>
      </c>
      <c r="CF99" s="61">
        <f>'2024'!CG12</f>
        <v>52</v>
      </c>
      <c r="CG99" s="61">
        <f>'2024'!CH12</f>
        <v>29</v>
      </c>
      <c r="CH99" s="61">
        <f>'2024'!CI12</f>
        <v>4</v>
      </c>
      <c r="CI99" s="61">
        <f>'2024'!CJ12</f>
        <v>39</v>
      </c>
      <c r="CJ99" s="62">
        <f>'2024'!CK12</f>
        <v>0.09</v>
      </c>
      <c r="CK99" s="62">
        <f>'2024'!CL12</f>
        <v>1.23</v>
      </c>
      <c r="CL99" s="62">
        <f>'2024'!CM12</f>
        <v>1.66</v>
      </c>
      <c r="CM99" s="62">
        <f>'2024'!CN12</f>
        <v>2.1</v>
      </c>
      <c r="CN99" s="62">
        <f>'2024'!CO12</f>
        <v>15</v>
      </c>
      <c r="CO99" s="62">
        <f>'2024'!CT12</f>
        <v>50</v>
      </c>
      <c r="CP99" s="62">
        <f>'2024'!CU12</f>
        <v>17.100000000000001</v>
      </c>
      <c r="CQ99" s="62">
        <f>'2024'!CV12</f>
        <v>95.6</v>
      </c>
      <c r="CR99" s="63">
        <f>'2024'!CW12</f>
        <v>4</v>
      </c>
      <c r="CS99" s="60">
        <f>'2024'!CX12</f>
        <v>134</v>
      </c>
      <c r="CT99" s="61">
        <f>'2024'!CY12</f>
        <v>1775.3999999999999</v>
      </c>
      <c r="CU99" s="61">
        <f>'2024'!CZ12</f>
        <v>17</v>
      </c>
      <c r="CV99" s="61">
        <f>'2024'!DA12</f>
        <v>9</v>
      </c>
      <c r="CW99" s="61">
        <f>'2024'!DB12</f>
        <v>3</v>
      </c>
      <c r="CX99" s="61">
        <f>'2024'!DC12</f>
        <v>31</v>
      </c>
      <c r="CY99" s="62">
        <f>'2024'!DD12</f>
        <v>0.09</v>
      </c>
      <c r="CZ99" s="62">
        <f>'2024'!DE12</f>
        <v>0.94</v>
      </c>
      <c r="DA99" s="62">
        <f>'2024'!DF12</f>
        <v>1.56</v>
      </c>
      <c r="DB99" s="62">
        <f>'2024'!DG12</f>
        <v>3.9</v>
      </c>
      <c r="DC99" s="62">
        <f>'2024'!DH12</f>
        <v>15.2</v>
      </c>
      <c r="DD99" s="62">
        <f>'2024'!DM12</f>
        <v>44.4</v>
      </c>
      <c r="DE99" s="62">
        <f>'2024'!DN12</f>
        <v>0</v>
      </c>
      <c r="DF99" s="62">
        <f>'2024'!DO12</f>
        <v>90.2</v>
      </c>
      <c r="DG99" s="63">
        <f>'2024'!DP12</f>
        <v>9.8000000000000007</v>
      </c>
      <c r="DH99" s="60">
        <f>'2024'!DQ12</f>
        <v>845</v>
      </c>
      <c r="DI99" s="61">
        <f>'2024'!DR12</f>
        <v>4047.4000000000005</v>
      </c>
      <c r="DJ99" s="61">
        <f>'2024'!DS12</f>
        <v>86</v>
      </c>
      <c r="DK99" s="61">
        <f>'2024'!DT12</f>
        <v>55</v>
      </c>
      <c r="DL99" s="61">
        <f>'2024'!DU12</f>
        <v>11</v>
      </c>
      <c r="DM99" s="61">
        <f>'2024'!DV12</f>
        <v>25.2</v>
      </c>
      <c r="DN99" s="62">
        <f>'2024'!DW12</f>
        <v>0.81</v>
      </c>
      <c r="DO99" s="62">
        <f>'2024'!DX12</f>
        <v>0.81</v>
      </c>
      <c r="DP99" s="62">
        <f>'2024'!DY12</f>
        <v>1.72</v>
      </c>
      <c r="DQ99" s="62">
        <f>'2024'!DZ12</f>
        <v>3.2</v>
      </c>
      <c r="DR99" s="62">
        <f>'2024'!EA12</f>
        <v>16</v>
      </c>
      <c r="DS99" s="62">
        <f>'2024'!EF12</f>
        <v>36.4</v>
      </c>
      <c r="DT99" s="62">
        <f>'2024'!EG12</f>
        <v>1.8</v>
      </c>
      <c r="DU99" s="62">
        <f>'2024'!EH12</f>
        <v>81.599999999999994</v>
      </c>
      <c r="DV99" s="63">
        <f>'2024'!EI12</f>
        <v>18.399999999999999</v>
      </c>
    </row>
    <row r="100" spans="1:126" ht="15.75" customHeight="1" x14ac:dyDescent="0.2">
      <c r="A100" s="199">
        <f t="shared" si="6"/>
        <v>96</v>
      </c>
      <c r="B100" s="261">
        <f>'2025'!A12</f>
        <v>10</v>
      </c>
      <c r="C100" s="261">
        <v>2025</v>
      </c>
      <c r="D100" s="234" t="str">
        <f>'2025'!B12</f>
        <v>Dont'e Thornton Jr.</v>
      </c>
      <c r="E100" s="310" t="str" cm="1">
        <f t="array" ref="E100">_xlfn.IFS(F100&gt;12.5,"Cornerstone",AND(F100&gt;11.995,F100&lt;12.5),"Elite",AND(F100&gt;11,F100&lt;12.995),"Elite Upside",AND(F100&gt;=9.69,F100&lt;10.999),"Upside",AND(F100&gt;8.4,F100&lt;9.999),"Upside Lite",AND(F100&gt;7.25,F100&lt;8.999),"Outlier",AND(F100&gt;=6,F100&lt;7.25),"Outlier Lite",F100&lt;6.999,"Purgatory")</f>
        <v>Upside Lite</v>
      </c>
      <c r="F100" s="313">
        <f>'2025'!C12</f>
        <v>9.4428571428571413</v>
      </c>
      <c r="G100" s="313">
        <f t="shared" si="7"/>
        <v>71.599999999999994</v>
      </c>
      <c r="H100" s="313" t="str" cm="1">
        <f t="array" ref="H100">_xlfn.IFS(E100="Cornerstone","A++",E100="Elite","A+",E100="Elite Upside","A",E100="Upside","B",E100="Upside Lite","C",E100="Outlier","D+",E100="Outlier Lite","D-",E100="Purgatory","F")</f>
        <v>C</v>
      </c>
      <c r="I100" s="314">
        <f t="shared" si="8"/>
        <v>0.49962713167140949</v>
      </c>
      <c r="J100" s="34" t="str">
        <f>'2025'!D12</f>
        <v>Tennessee</v>
      </c>
      <c r="K100" s="200">
        <f>'2025'!E12</f>
        <v>1</v>
      </c>
      <c r="L100" s="318">
        <f>'2025'!F12</f>
        <v>37590</v>
      </c>
      <c r="M100" s="231">
        <f>'2025'!G12</f>
        <v>22.841095890410958</v>
      </c>
      <c r="N100" s="231" t="str">
        <f>'2025'!H12</f>
        <v>SR</v>
      </c>
      <c r="O100" s="231">
        <f>'2025'!I12</f>
        <v>22.421917808219177</v>
      </c>
      <c r="P100" s="231" t="str">
        <f>'2025'!J12</f>
        <v>Wide</v>
      </c>
      <c r="Q100" s="231" t="str">
        <f>'2025'!K12</f>
        <v>DEEP</v>
      </c>
      <c r="R100" s="231" t="str">
        <f>'2025'!L12</f>
        <v>Poor Earner</v>
      </c>
      <c r="S100" s="320">
        <f>'2025'!M12</f>
        <v>77</v>
      </c>
      <c r="T100" s="320">
        <f>'2025'!N12</f>
        <v>205</v>
      </c>
      <c r="U100" s="231">
        <f>'2025'!O12</f>
        <v>4.3</v>
      </c>
      <c r="V100" s="279">
        <f>'2025'!P12</f>
        <v>4</v>
      </c>
      <c r="W100" s="193">
        <f>'2025'!Q12</f>
        <v>0</v>
      </c>
      <c r="X100" s="194">
        <f>'2025'!R12</f>
        <v>8.7864638248732238E-2</v>
      </c>
      <c r="Y100" s="194">
        <f>'2025'!S12</f>
        <v>0.11587078651685392</v>
      </c>
      <c r="Z100" s="194">
        <f>'2025'!T12</f>
        <v>0.10233918128654972</v>
      </c>
      <c r="AA100" s="194">
        <f>'2025'!U12</f>
        <v>0.23026086956521738</v>
      </c>
      <c r="AB100" s="194">
        <f>'2025'!V12</f>
        <v>0.23026086956521738</v>
      </c>
      <c r="AC100" s="59">
        <f>'2025'!W12</f>
        <v>0.23026086956521738</v>
      </c>
      <c r="AD100" s="42">
        <f>'2025'!X12</f>
        <v>21.758904109589039</v>
      </c>
      <c r="AE100" s="183">
        <f>'2025'!Y12</f>
        <v>3.72</v>
      </c>
      <c r="AF100" s="183">
        <f>'2025'!Z12</f>
        <v>10.7</v>
      </c>
      <c r="AG100" s="183">
        <f>'2025'!AA12</f>
        <v>16.5</v>
      </c>
      <c r="AH100" s="183">
        <f>'2025'!AB12</f>
        <v>1.68</v>
      </c>
      <c r="AI100" s="183">
        <f>'2025'!AC12</f>
        <v>0</v>
      </c>
      <c r="AJ100" s="288">
        <f>'2025'!AD12</f>
        <v>2.2477341389728098E-2</v>
      </c>
      <c r="AK100" s="288">
        <f>'2025'!AE12</f>
        <v>0.16858006042296075</v>
      </c>
      <c r="AL100" s="185">
        <f>'2025'!AF12</f>
        <v>7.0999999999999994E-2</v>
      </c>
      <c r="AM100" s="212">
        <f t="shared" si="9"/>
        <v>0.75</v>
      </c>
      <c r="AN100" s="185">
        <f>'2025'!AG12</f>
        <v>0.95700000000000007</v>
      </c>
      <c r="AO100" s="185">
        <f>'2025'!AH12</f>
        <v>4.2999999999999997E-2</v>
      </c>
      <c r="AP100" s="183">
        <f>'2025'!AI12</f>
        <v>119.92508484699754</v>
      </c>
      <c r="AQ100" s="186">
        <f>'2025'!AJ12</f>
        <v>128.59234422457337</v>
      </c>
      <c r="AR100" s="48">
        <f>'2025'!AK12</f>
        <v>6</v>
      </c>
      <c r="AS100" s="232">
        <f>'2025'!AL12</f>
        <v>3</v>
      </c>
      <c r="AT100" s="232">
        <f>'2025'!AM12</f>
        <v>7</v>
      </c>
      <c r="AU100" s="232">
        <f>'2025'!AN12</f>
        <v>8</v>
      </c>
      <c r="AV100" s="232">
        <f>'2025'!AO12</f>
        <v>10</v>
      </c>
      <c r="AW100" s="232">
        <f>'2025'!AP12</f>
        <v>10</v>
      </c>
      <c r="AX100" s="232">
        <f>'2025'!AQ12</f>
        <v>4</v>
      </c>
      <c r="AY100" s="233">
        <f>'2025'!AR12</f>
        <v>0.5</v>
      </c>
      <c r="AZ100" s="60">
        <f>'2025'!AS12</f>
        <v>0</v>
      </c>
      <c r="BA100" s="61">
        <f>'2025'!AT12</f>
        <v>1</v>
      </c>
      <c r="BB100" s="61">
        <f>'2025'!AU12</f>
        <v>0</v>
      </c>
      <c r="BC100" s="61">
        <f>'2025'!AV12</f>
        <v>0</v>
      </c>
      <c r="BD100" s="61">
        <f>'2025'!AW12</f>
        <v>0</v>
      </c>
      <c r="BE100" s="61">
        <f>'2025'!AX12</f>
        <v>0</v>
      </c>
      <c r="BF100" s="62">
        <f>'2025'!AY12</f>
        <v>0</v>
      </c>
      <c r="BG100" s="62">
        <f>'2025'!AZ12</f>
        <v>0</v>
      </c>
      <c r="BH100" s="62">
        <f>'2025'!BA12</f>
        <v>0</v>
      </c>
      <c r="BI100" s="62">
        <f>'2025'!BB12</f>
        <v>0</v>
      </c>
      <c r="BJ100" s="62">
        <f>'2025'!BC12</f>
        <v>0</v>
      </c>
      <c r="BK100" s="62">
        <f>'2025'!BH12</f>
        <v>0</v>
      </c>
      <c r="BL100" s="62">
        <f>'2025'!BI12</f>
        <v>0</v>
      </c>
      <c r="BM100" s="62">
        <f>'2025'!BJ12</f>
        <v>0</v>
      </c>
      <c r="BN100" s="63">
        <f>'2025'!BK12</f>
        <v>0</v>
      </c>
      <c r="BO100" s="60">
        <f>'2025'!BL12</f>
        <v>175</v>
      </c>
      <c r="BP100" s="61">
        <f>'2025'!BM12</f>
        <v>1991.7</v>
      </c>
      <c r="BQ100" s="61">
        <f>'2025'!BN12</f>
        <v>14</v>
      </c>
      <c r="BR100" s="61">
        <f>'2025'!BO12</f>
        <v>9</v>
      </c>
      <c r="BS100" s="61">
        <f>'2025'!BP12</f>
        <v>2</v>
      </c>
      <c r="BT100" s="61">
        <f>'2025'!BQ12</f>
        <v>0</v>
      </c>
      <c r="BU100" s="62">
        <f>'2025'!BR12</f>
        <v>0</v>
      </c>
      <c r="BV100" s="62">
        <f>'2025'!BS12</f>
        <v>0</v>
      </c>
      <c r="BW100" s="62">
        <f>'2025'!BT12</f>
        <v>2.27</v>
      </c>
      <c r="BX100" s="62">
        <f>'2025'!BU12</f>
        <v>8.6</v>
      </c>
      <c r="BY100" s="62">
        <f>'2025'!BV12</f>
        <v>12.9</v>
      </c>
      <c r="BZ100" s="62">
        <f>'2025'!CA12</f>
        <v>0</v>
      </c>
      <c r="CA100" s="62">
        <f>'2025'!CB12</f>
        <v>10</v>
      </c>
      <c r="CB100" s="62">
        <f>'2025'!CC12</f>
        <v>80.2</v>
      </c>
      <c r="CC100" s="63">
        <f>'2025'!CD12</f>
        <v>19.8</v>
      </c>
      <c r="CD100" s="60">
        <f>'2025'!CE12</f>
        <v>363</v>
      </c>
      <c r="CE100" s="61">
        <f>'2025'!CF12</f>
        <v>3132.8</v>
      </c>
      <c r="CF100" s="61">
        <f>'2025'!CG12</f>
        <v>24</v>
      </c>
      <c r="CG100" s="61">
        <f>'2025'!CH12</f>
        <v>17</v>
      </c>
      <c r="CH100" s="61">
        <f>'2025'!CI12</f>
        <v>1</v>
      </c>
      <c r="CI100" s="61">
        <f>'2025'!CJ12</f>
        <v>0</v>
      </c>
      <c r="CJ100" s="62">
        <f>'2025'!CK12</f>
        <v>0</v>
      </c>
      <c r="CK100" s="62">
        <f>'2025'!CL12</f>
        <v>0</v>
      </c>
      <c r="CL100" s="62">
        <f>'2025'!CM12</f>
        <v>2.16</v>
      </c>
      <c r="CM100" s="62">
        <f>'2025'!CN12</f>
        <v>7.1</v>
      </c>
      <c r="CN100" s="62">
        <f>'2025'!CO12</f>
        <v>16.5</v>
      </c>
      <c r="CO100" s="62">
        <f>'2025'!CT12</f>
        <v>66.7</v>
      </c>
      <c r="CP100" s="62">
        <f>'2025'!CU12</f>
        <v>5.6</v>
      </c>
      <c r="CQ100" s="62">
        <f>'2025'!CV12</f>
        <v>61.9</v>
      </c>
      <c r="CR100" s="63">
        <f>'2025'!CW12</f>
        <v>38.1</v>
      </c>
      <c r="CS100" s="60">
        <f>'2025'!CX12</f>
        <v>224</v>
      </c>
      <c r="CT100" s="61">
        <f>'2025'!CY12</f>
        <v>2188.7999999999997</v>
      </c>
      <c r="CU100" s="61">
        <f>'2025'!CZ12</f>
        <v>22</v>
      </c>
      <c r="CV100" s="61">
        <f>'2025'!DA12</f>
        <v>13</v>
      </c>
      <c r="CW100" s="61">
        <f>'2025'!DB12</f>
        <v>1</v>
      </c>
      <c r="CX100" s="61">
        <f>'2025'!DC12</f>
        <v>0</v>
      </c>
      <c r="CY100" s="62">
        <f>'2025'!DD12</f>
        <v>0.74</v>
      </c>
      <c r="CZ100" s="62">
        <f>'2025'!DE12</f>
        <v>0</v>
      </c>
      <c r="DA100" s="62">
        <f>'2025'!DF12</f>
        <v>2.6</v>
      </c>
      <c r="DB100" s="62">
        <f>'2025'!DG12</f>
        <v>8.1</v>
      </c>
      <c r="DC100" s="62">
        <f>'2025'!DH12</f>
        <v>13.8</v>
      </c>
      <c r="DD100" s="62">
        <f>'2025'!DM12</f>
        <v>0</v>
      </c>
      <c r="DE100" s="62">
        <f>'2025'!DN12</f>
        <v>5.6</v>
      </c>
      <c r="DF100" s="62">
        <f>'2025'!DO12</f>
        <v>38.5</v>
      </c>
      <c r="DG100" s="63">
        <f>'2025'!DP12</f>
        <v>60.4</v>
      </c>
      <c r="DH100" s="60">
        <f>'2025'!DQ12</f>
        <v>662</v>
      </c>
      <c r="DI100" s="61">
        <f>'2025'!DR12</f>
        <v>2875</v>
      </c>
      <c r="DJ100" s="61">
        <f>'2025'!DS12</f>
        <v>34</v>
      </c>
      <c r="DK100" s="61">
        <f>'2025'!DT12</f>
        <v>26</v>
      </c>
      <c r="DL100" s="61">
        <f>'2025'!DU12</f>
        <v>6</v>
      </c>
      <c r="DM100" s="61">
        <f>'2025'!DV12</f>
        <v>21.6</v>
      </c>
      <c r="DN100" s="62">
        <f>'2025'!DW12</f>
        <v>1.68</v>
      </c>
      <c r="DO100" s="62">
        <f>'2025'!DX12</f>
        <v>0</v>
      </c>
      <c r="DP100" s="62">
        <f>'2025'!DY12</f>
        <v>3.72</v>
      </c>
      <c r="DQ100" s="62">
        <f>'2025'!DZ12</f>
        <v>10.7</v>
      </c>
      <c r="DR100" s="62">
        <f>'2025'!EA12</f>
        <v>16.5</v>
      </c>
      <c r="DS100" s="62">
        <f>'2025'!EF12</f>
        <v>75</v>
      </c>
      <c r="DT100" s="62">
        <f>'2025'!EG12</f>
        <v>7.1</v>
      </c>
      <c r="DU100" s="62">
        <f>'2025'!EH12</f>
        <v>95.7</v>
      </c>
      <c r="DV100" s="63">
        <f>'2025'!EI12</f>
        <v>4.3</v>
      </c>
    </row>
    <row r="101" spans="1:126" ht="15.75" customHeight="1" x14ac:dyDescent="0.2">
      <c r="A101" s="199">
        <f t="shared" si="6"/>
        <v>102</v>
      </c>
      <c r="B101" s="261">
        <f>'2017'!A10</f>
        <v>8</v>
      </c>
      <c r="C101" s="261">
        <v>2017</v>
      </c>
      <c r="D101" s="234" t="str">
        <f>'2017'!B10</f>
        <v>John Ross</v>
      </c>
      <c r="E101" s="310" t="str" cm="1">
        <f t="array" ref="E101">_xlfn.IFS(F101&gt;12.5,"Cornerstone",AND(F101&gt;11.995,F101&lt;12.5),"Elite",AND(F101&gt;11,F101&lt;12.995),"Elite Upside",AND(F101&gt;=9.69,F101&lt;10.999),"Upside",AND(F101&gt;8.4,F101&lt;9.999),"Upside Lite",AND(F101&gt;7.25,F101&lt;8.999),"Outlier",AND(F101&gt;=6,F101&lt;7.25),"Outlier Lite",F101&lt;6.999,"Purgatory")</f>
        <v>Upside Lite</v>
      </c>
      <c r="F101" s="313">
        <f>'2017'!C10</f>
        <v>9.3185714285714276</v>
      </c>
      <c r="G101" s="313">
        <f t="shared" si="7"/>
        <v>69.899999999999991</v>
      </c>
      <c r="H101" s="313" t="str" cm="1">
        <f t="array" ref="H101">_xlfn.IFS(E101="Cornerstone","A++",E101="Elite","A+",E101="Elite Upside","A",E101="Upside","B",E101="Upside Lite","C",E101="Outlier","D+",E101="Outlier Lite","D-",E101="Purgatory","F")</f>
        <v>C</v>
      </c>
      <c r="I101" s="314">
        <f t="shared" si="8"/>
        <v>0.43230070219128802</v>
      </c>
      <c r="J101" s="34" t="str">
        <f>'2017'!D10</f>
        <v>Washington</v>
      </c>
      <c r="K101" s="200">
        <f>'2017'!E10</f>
        <v>5</v>
      </c>
      <c r="L101" s="318">
        <f>'2017'!F10</f>
        <v>35030</v>
      </c>
      <c r="M101" s="231">
        <f>'2017'!G10</f>
        <v>29.854794520547944</v>
      </c>
      <c r="N101" s="231" t="str">
        <f>'2017'!H10</f>
        <v>SR</v>
      </c>
      <c r="O101" s="231">
        <f>'2017'!I10</f>
        <v>21.43013698630137</v>
      </c>
      <c r="P101" s="231" t="str">
        <f>'2017'!J10</f>
        <v>Wide</v>
      </c>
      <c r="Q101" s="231" t="str">
        <f>'2017'!K10</f>
        <v>RAT</v>
      </c>
      <c r="R101" s="231" t="str">
        <f>'2017'!L10</f>
        <v>N/A</v>
      </c>
      <c r="S101" s="320">
        <f>'2017'!M10</f>
        <v>71</v>
      </c>
      <c r="T101" s="320">
        <f>'2017'!N10</f>
        <v>190</v>
      </c>
      <c r="U101" s="231">
        <f>'2017'!O10</f>
        <v>4.22</v>
      </c>
      <c r="V101" s="279">
        <f>'2017'!P10</f>
        <v>1</v>
      </c>
      <c r="W101" s="193">
        <f>'2017'!Q10</f>
        <v>0</v>
      </c>
      <c r="X101" s="194">
        <f>'2017'!R10</f>
        <v>6.1465721040189124E-2</v>
      </c>
      <c r="Y101" s="194">
        <f>'2017'!S10</f>
        <v>0.13245269546590505</v>
      </c>
      <c r="Z101" s="194">
        <f>'2017'!T10</f>
        <v>0</v>
      </c>
      <c r="AA101" s="194">
        <f>'2017'!U10</f>
        <v>0.31741650565829421</v>
      </c>
      <c r="AB101" s="194">
        <f>'2017'!V10</f>
        <v>0.31741650565829421</v>
      </c>
      <c r="AC101" s="59">
        <f>'2017'!W10</f>
        <v>0.30154568037537949</v>
      </c>
      <c r="AD101" s="42">
        <f>'2017'!X10</f>
        <v>20.789041095890411</v>
      </c>
      <c r="AE101" s="183">
        <f>'2017'!Y10</f>
        <v>3.43</v>
      </c>
      <c r="AF101" s="183">
        <f>'2017'!Z10</f>
        <v>4.8</v>
      </c>
      <c r="AG101" s="183">
        <f>'2017'!AA10</f>
        <v>16.2</v>
      </c>
      <c r="AH101" s="183">
        <f>'2017'!AB10</f>
        <v>0.63</v>
      </c>
      <c r="AI101" s="183">
        <f>'2017'!AC10</f>
        <v>2.82</v>
      </c>
      <c r="AJ101" s="288" t="str">
        <f>'2017'!AD10</f>
        <v>N/A</v>
      </c>
      <c r="AK101" s="288" t="str">
        <f>'2017'!AE10</f>
        <v>N/A</v>
      </c>
      <c r="AL101" s="185">
        <f>'2017'!AF10</f>
        <v>4.7E-2</v>
      </c>
      <c r="AM101" s="212">
        <f t="shared" si="9"/>
        <v>0</v>
      </c>
      <c r="AN101" s="185">
        <f>'2017'!AG10</f>
        <v>0.89300000000000002</v>
      </c>
      <c r="AO101" s="185">
        <f>'2017'!AH10</f>
        <v>5.2499999999999998E-2</v>
      </c>
      <c r="AP101" s="183">
        <f>'2017'!AI10</f>
        <v>119.82123533392054</v>
      </c>
      <c r="AQ101" s="186">
        <f>'2017'!AJ10</f>
        <v>113.7601896034605</v>
      </c>
      <c r="AR101" s="48">
        <f>'2017'!AK10</f>
        <v>8</v>
      </c>
      <c r="AS101" s="232">
        <f>'2017'!AL10</f>
        <v>5</v>
      </c>
      <c r="AT101" s="232">
        <f>'2017'!AM10</f>
        <v>6</v>
      </c>
      <c r="AU101" s="232">
        <f>'2017'!AN10</f>
        <v>2</v>
      </c>
      <c r="AV101" s="232">
        <f>'2017'!AO10</f>
        <v>10</v>
      </c>
      <c r="AW101" s="232">
        <f>'2017'!AP10</f>
        <v>8</v>
      </c>
      <c r="AX101" s="232">
        <f>'2017'!AQ10</f>
        <v>10</v>
      </c>
      <c r="AY101" s="233">
        <f>'2017'!AR10</f>
        <v>0</v>
      </c>
      <c r="AZ101" s="60">
        <f>'2017'!AS10</f>
        <v>0</v>
      </c>
      <c r="BA101" s="61">
        <f>'2017'!AT10</f>
        <v>2767</v>
      </c>
      <c r="BB101" s="61">
        <f>'2017'!AU10</f>
        <v>0</v>
      </c>
      <c r="BC101" s="61">
        <f>'2017'!AV10</f>
        <v>0</v>
      </c>
      <c r="BD101" s="61">
        <f>'2017'!AW10</f>
        <v>0</v>
      </c>
      <c r="BE101" s="61">
        <f>'2017'!AX10</f>
        <v>0</v>
      </c>
      <c r="BF101" s="62">
        <f>'2017'!AY10</f>
        <v>0</v>
      </c>
      <c r="BG101" s="62">
        <f>'2017'!AZ10</f>
        <v>0</v>
      </c>
      <c r="BH101" s="62">
        <f>'2017'!BA10</f>
        <v>0</v>
      </c>
      <c r="BI101" s="62">
        <f>'2017'!BB10</f>
        <v>0</v>
      </c>
      <c r="BJ101" s="62">
        <f>'2017'!BC10</f>
        <v>0</v>
      </c>
      <c r="BK101" s="62">
        <f>'2017'!BD10</f>
        <v>0</v>
      </c>
      <c r="BL101" s="62">
        <f>'2017'!BE10</f>
        <v>0</v>
      </c>
      <c r="BM101" s="62">
        <f>'2017'!BF10</f>
        <v>0</v>
      </c>
      <c r="BN101" s="63">
        <f>'2017'!BG10</f>
        <v>0</v>
      </c>
      <c r="BO101" s="60">
        <f>'2017'!BH10</f>
        <v>208</v>
      </c>
      <c r="BP101" s="61">
        <f>'2017'!BI10</f>
        <v>3384</v>
      </c>
      <c r="BQ101" s="61">
        <f>'2017'!BJ10</f>
        <v>0</v>
      </c>
      <c r="BR101" s="61">
        <f>'2017'!BK10</f>
        <v>16</v>
      </c>
      <c r="BS101" s="61">
        <f>'2017'!BL10</f>
        <v>1</v>
      </c>
      <c r="BT101" s="61">
        <f>'2017'!BM10</f>
        <v>25</v>
      </c>
      <c r="BU101" s="62">
        <f>'2017'!BN10</f>
        <v>0</v>
      </c>
      <c r="BV101" s="62">
        <f>'2017'!BO10</f>
        <v>0</v>
      </c>
      <c r="BW101" s="62">
        <f>'2017'!BP10</f>
        <v>0</v>
      </c>
      <c r="BX101" s="62">
        <f>'2017'!BQ10</f>
        <v>0</v>
      </c>
      <c r="BY101" s="62">
        <f>'2017'!BR10</f>
        <v>0</v>
      </c>
      <c r="BZ101" s="62">
        <f>'2017'!BS10</f>
        <v>0</v>
      </c>
      <c r="CA101" s="62">
        <f>'2017'!BT10</f>
        <v>0</v>
      </c>
      <c r="CB101" s="62">
        <f>'2017'!BU10</f>
        <v>0</v>
      </c>
      <c r="CC101" s="63">
        <f>'2017'!BV10</f>
        <v>0</v>
      </c>
      <c r="CD101" s="60">
        <f>'2017'!BW10</f>
        <v>371</v>
      </c>
      <c r="CE101" s="61">
        <f>'2017'!BX10</f>
        <v>2801</v>
      </c>
      <c r="CF101" s="61">
        <f>'2017'!BY10</f>
        <v>30</v>
      </c>
      <c r="CG101" s="61">
        <f>'2017'!BZ10</f>
        <v>17</v>
      </c>
      <c r="CH101" s="61">
        <f>'2017'!CA10</f>
        <v>4</v>
      </c>
      <c r="CI101" s="61">
        <f>'2017'!CB10</f>
        <v>19</v>
      </c>
      <c r="CJ101" s="62">
        <f>'2017'!CC10</f>
        <v>0</v>
      </c>
      <c r="CK101" s="62">
        <f>'2017'!CD10</f>
        <v>0</v>
      </c>
      <c r="CL101" s="62">
        <f>'2017'!CE10</f>
        <v>3.43</v>
      </c>
      <c r="CM101" s="62">
        <f>'2017'!CF10</f>
        <v>16.2</v>
      </c>
      <c r="CN101" s="62">
        <f>'2017'!CG10</f>
        <v>16.2</v>
      </c>
      <c r="CO101" s="62">
        <f>'2017'!CH10</f>
        <v>0</v>
      </c>
      <c r="CP101" s="62">
        <f>'2017'!CI10</f>
        <v>10.5</v>
      </c>
      <c r="CQ101" s="62">
        <f>'2017'!CJ10</f>
        <v>93</v>
      </c>
      <c r="CR101" s="63">
        <f>'2017'!CK10</f>
        <v>6.1</v>
      </c>
      <c r="CS101" s="60">
        <f>'2017'!CL10</f>
        <v>0</v>
      </c>
      <c r="CT101" s="61">
        <f>'2017'!CM10</f>
        <v>3110</v>
      </c>
      <c r="CU101" s="61">
        <f>'2017'!CN10</f>
        <v>0</v>
      </c>
      <c r="CV101" s="61">
        <f>'2017'!CO10</f>
        <v>0</v>
      </c>
      <c r="CW101" s="61">
        <f>'2017'!CP10</f>
        <v>0</v>
      </c>
      <c r="CX101" s="61">
        <f>'2017'!CQ10</f>
        <v>17</v>
      </c>
      <c r="CY101" s="62">
        <f>'2017'!CR10</f>
        <v>0</v>
      </c>
      <c r="CZ101" s="62">
        <f>'2017'!CS10</f>
        <v>0</v>
      </c>
      <c r="DA101" s="62">
        <f>'2017'!CT10</f>
        <v>0</v>
      </c>
      <c r="DB101" s="62">
        <f>'2017'!CU10</f>
        <v>0</v>
      </c>
      <c r="DC101" s="62">
        <f>'2017'!CV10</f>
        <v>0</v>
      </c>
      <c r="DD101" s="62">
        <f>'2017'!CW10</f>
        <v>0</v>
      </c>
      <c r="DE101" s="62">
        <f>'2017'!CX10</f>
        <v>0</v>
      </c>
      <c r="DF101" s="62">
        <f>'2017'!CY10</f>
        <v>0</v>
      </c>
      <c r="DG101" s="63">
        <f>'2017'!CZ10</f>
        <v>0</v>
      </c>
      <c r="DH101" s="60">
        <f>'2017'!DA10</f>
        <v>1150</v>
      </c>
      <c r="DI101" s="61">
        <f>'2017'!DB10</f>
        <v>3623</v>
      </c>
      <c r="DJ101" s="61">
        <f>'2017'!DC10</f>
        <v>123</v>
      </c>
      <c r="DK101" s="61">
        <f>'2017'!DD10</f>
        <v>81</v>
      </c>
      <c r="DL101" s="61">
        <f>'2017'!DE10</f>
        <v>17</v>
      </c>
      <c r="DM101" s="61">
        <f>'2017'!DF10</f>
        <v>47</v>
      </c>
      <c r="DN101" s="62">
        <f>'2017'!DG10</f>
        <v>0.63</v>
      </c>
      <c r="DO101" s="62">
        <f>'2017'!DH10</f>
        <v>2.82</v>
      </c>
      <c r="DP101" s="62">
        <f>'2017'!DI10</f>
        <v>3.05</v>
      </c>
      <c r="DQ101" s="62">
        <f>'2017'!DJ10</f>
        <v>4.8</v>
      </c>
      <c r="DR101" s="62">
        <f>'2017'!DK10</f>
        <v>12.2</v>
      </c>
      <c r="DS101" s="62">
        <f>'2017'!DL10</f>
        <v>0</v>
      </c>
      <c r="DT101" s="62">
        <f>'2017'!DM10</f>
        <v>4.7</v>
      </c>
      <c r="DU101" s="62">
        <f>'2017'!DN10</f>
        <v>89.3</v>
      </c>
      <c r="DV101" s="63">
        <f>'2017'!DO10</f>
        <v>10.5</v>
      </c>
    </row>
    <row r="102" spans="1:126" ht="15.75" customHeight="1" x14ac:dyDescent="0.2">
      <c r="A102" s="199">
        <f t="shared" si="6"/>
        <v>98</v>
      </c>
      <c r="B102" s="261">
        <f>'2024'!A13</f>
        <v>11</v>
      </c>
      <c r="C102" s="261">
        <v>2024</v>
      </c>
      <c r="D102" s="234" t="str">
        <f>'2024'!B13</f>
        <v>Troy Franklin</v>
      </c>
      <c r="E102" s="310" t="str" cm="1">
        <f t="array" ref="E102">_xlfn.IFS(F102&gt;12.5,"Cornerstone",AND(F102&gt;11.995,F102&lt;12.5),"Elite",AND(F102&gt;11,F102&lt;12.995),"Elite Upside",AND(F102&gt;=9.69,F102&lt;10.999),"Upside",AND(F102&gt;8.4,F102&lt;9.999),"Upside Lite",AND(F102&gt;7.25,F102&lt;8.999),"Outlier",AND(F102&gt;=6,F102&lt;7.25),"Outlier Lite",F102&lt;6.999,"Purgatory")</f>
        <v>Upside Lite</v>
      </c>
      <c r="F102" s="313">
        <f>'2024'!C13</f>
        <v>9.4285714285714288</v>
      </c>
      <c r="G102" s="313">
        <f t="shared" si="7"/>
        <v>71</v>
      </c>
      <c r="H102" s="313" t="str" cm="1">
        <f t="array" ref="H102">_xlfn.IFS(E102="Cornerstone","A++",E102="Elite","A+",E102="Elite Upside","A",E102="Upside","B",E102="Upside Lite","C",E102="Outlier","D+",E102="Outlier Lite","D-",E102="Purgatory","F")</f>
        <v>C</v>
      </c>
      <c r="I102" s="314">
        <f t="shared" si="8"/>
        <v>0.49188846161622407</v>
      </c>
      <c r="J102" s="34" t="str">
        <f>'2024'!D13</f>
        <v>Oregon</v>
      </c>
      <c r="K102" s="200">
        <f>'2024'!E13</f>
        <v>5</v>
      </c>
      <c r="L102" s="318">
        <f>'2024'!F13</f>
        <v>37658</v>
      </c>
      <c r="M102" s="231">
        <f>'2024'!G13</f>
        <v>22.654794520547945</v>
      </c>
      <c r="N102" s="231" t="str">
        <f>'2024'!H13</f>
        <v>JR</v>
      </c>
      <c r="O102" s="231">
        <f>'2024'!I13</f>
        <v>21.235616438356164</v>
      </c>
      <c r="P102" s="231" t="str">
        <f>'2024'!J13</f>
        <v>Wide</v>
      </c>
      <c r="Q102" s="231" t="str">
        <f>'2024'!K13</f>
        <v>BALL HOG</v>
      </c>
      <c r="R102" s="231" t="str">
        <f>'2024'!L13</f>
        <v>Elite Earner</v>
      </c>
      <c r="S102" s="200">
        <f>'2024'!M13</f>
        <v>74</v>
      </c>
      <c r="T102" s="200">
        <f>'2024'!N13</f>
        <v>176</v>
      </c>
      <c r="U102" s="200">
        <f>'2024'!O13</f>
        <v>4.41</v>
      </c>
      <c r="V102" s="319">
        <f>'2024'!P13</f>
        <v>4</v>
      </c>
      <c r="W102" s="193">
        <f>'2024'!Q13</f>
        <v>0</v>
      </c>
      <c r="X102" s="194">
        <f>'2024'!R13</f>
        <v>0</v>
      </c>
      <c r="Y102" s="194">
        <f>'2024'!S13</f>
        <v>9.4441934026208763E-2</v>
      </c>
      <c r="Z102" s="194">
        <f>'2024'!T13</f>
        <v>0.24065471045808123</v>
      </c>
      <c r="AA102" s="194">
        <f>'2024'!U13</f>
        <v>0.30667228418741826</v>
      </c>
      <c r="AB102" s="194">
        <f>'2024'!V13</f>
        <v>0.30667228418741826</v>
      </c>
      <c r="AC102" s="59">
        <f>'2024'!W13</f>
        <v>0.29133866997804736</v>
      </c>
      <c r="AD102" s="42">
        <f>'2024'!X13</f>
        <v>19.567123287671233</v>
      </c>
      <c r="AE102" s="183">
        <f>'2024'!Y13</f>
        <v>3.32</v>
      </c>
      <c r="AF102" s="183">
        <f>'2024'!Z13</f>
        <v>6.6</v>
      </c>
      <c r="AG102" s="183">
        <f>'2024'!AA13</f>
        <v>12.8</v>
      </c>
      <c r="AH102" s="183">
        <f>'2024'!AB13</f>
        <v>1.26</v>
      </c>
      <c r="AI102" s="183">
        <f>'2024'!AC13</f>
        <v>2.06</v>
      </c>
      <c r="AJ102" s="288">
        <f>'2024'!AD13</f>
        <v>4.5610990600144612E-2</v>
      </c>
      <c r="AK102" s="288">
        <f>'2024'!AE13</f>
        <v>0.22805495300072304</v>
      </c>
      <c r="AL102" s="185">
        <f>'2024'!AF13</f>
        <v>0.1</v>
      </c>
      <c r="AM102" s="212">
        <f t="shared" si="9"/>
        <v>0.36799999999999999</v>
      </c>
      <c r="AN102" s="185">
        <f>'2024'!AG13</f>
        <v>0.77650000000000008</v>
      </c>
      <c r="AO102" s="185">
        <f>'2024'!AH13</f>
        <v>0.219</v>
      </c>
      <c r="AP102" s="183">
        <f>'2024'!AI13</f>
        <v>93.065412278944493</v>
      </c>
      <c r="AQ102" s="186">
        <f>'2024'!AJ13</f>
        <v>94.01667256258014</v>
      </c>
      <c r="AR102" s="48">
        <f>'2024'!AK13</f>
        <v>8</v>
      </c>
      <c r="AS102" s="232">
        <f>'2024'!AL13</f>
        <v>7</v>
      </c>
      <c r="AT102" s="232">
        <f>'2024'!AM13</f>
        <v>6</v>
      </c>
      <c r="AU102" s="232">
        <f>'2024'!AN13</f>
        <v>5</v>
      </c>
      <c r="AV102" s="232">
        <f>'2024'!AO13</f>
        <v>9</v>
      </c>
      <c r="AW102" s="232">
        <f>'2024'!AP13</f>
        <v>5</v>
      </c>
      <c r="AX102" s="232">
        <f>'2024'!AQ13</f>
        <v>4</v>
      </c>
      <c r="AY102" s="233">
        <f>'2024'!AR13</f>
        <v>0.5</v>
      </c>
      <c r="AZ102" s="60">
        <f>'2024'!AS13</f>
        <v>0</v>
      </c>
      <c r="BA102" s="61">
        <f>'2024'!AT13</f>
        <v>1</v>
      </c>
      <c r="BB102" s="61">
        <f>'2024'!AU13</f>
        <v>0</v>
      </c>
      <c r="BC102" s="61">
        <f>'2024'!AV13</f>
        <v>0</v>
      </c>
      <c r="BD102" s="61">
        <f>'2024'!AW13</f>
        <v>0</v>
      </c>
      <c r="BE102" s="61">
        <f>'2024'!AX13</f>
        <v>0</v>
      </c>
      <c r="BF102" s="62">
        <f>'2024'!AY13</f>
        <v>0</v>
      </c>
      <c r="BG102" s="62">
        <f>'2024'!AZ13</f>
        <v>0</v>
      </c>
      <c r="BH102" s="62">
        <f>'2024'!BA13</f>
        <v>0</v>
      </c>
      <c r="BI102" s="62">
        <f>'2024'!BB13</f>
        <v>0</v>
      </c>
      <c r="BJ102" s="62">
        <f>'2024'!BC13</f>
        <v>0</v>
      </c>
      <c r="BK102" s="62">
        <f>'2024'!BH13</f>
        <v>0</v>
      </c>
      <c r="BL102" s="62">
        <f>'2024'!BI13</f>
        <v>0</v>
      </c>
      <c r="BM102" s="62">
        <f>'2024'!BJ13</f>
        <v>0</v>
      </c>
      <c r="BN102" s="63">
        <f>'2024'!BK13</f>
        <v>0</v>
      </c>
      <c r="BO102" s="60">
        <f>'2024'!BL13</f>
        <v>0</v>
      </c>
      <c r="BP102" s="61">
        <f>'2024'!BM13</f>
        <v>1</v>
      </c>
      <c r="BQ102" s="61">
        <f>'2024'!BN13</f>
        <v>0</v>
      </c>
      <c r="BR102" s="61">
        <f>'2024'!BO13</f>
        <v>0</v>
      </c>
      <c r="BS102" s="61">
        <f>'2024'!BP13</f>
        <v>0</v>
      </c>
      <c r="BT102" s="61">
        <f>'2024'!BQ13</f>
        <v>0</v>
      </c>
      <c r="BU102" s="62">
        <f>'2024'!BR13</f>
        <v>0</v>
      </c>
      <c r="BV102" s="62">
        <f>'2024'!BS13</f>
        <v>0</v>
      </c>
      <c r="BW102" s="62">
        <f>'2024'!BT13</f>
        <v>0</v>
      </c>
      <c r="BX102" s="62">
        <f>'2024'!BU13</f>
        <v>0</v>
      </c>
      <c r="BY102" s="62">
        <f>'2024'!BV13</f>
        <v>0</v>
      </c>
      <c r="BZ102" s="62">
        <f>'2024'!CA13</f>
        <v>0</v>
      </c>
      <c r="CA102" s="62">
        <f>'2024'!CB13</f>
        <v>0</v>
      </c>
      <c r="CB102" s="62">
        <f>'2024'!CC13</f>
        <v>0</v>
      </c>
      <c r="CC102" s="63">
        <f>'2024'!CD13</f>
        <v>0</v>
      </c>
      <c r="CD102" s="60">
        <f>'2024'!CE13</f>
        <v>209</v>
      </c>
      <c r="CE102" s="61">
        <f>'2024'!CF13</f>
        <v>2213</v>
      </c>
      <c r="CF102" s="61">
        <f>'2024'!CG13</f>
        <v>32</v>
      </c>
      <c r="CG102" s="61">
        <f>'2024'!CH13</f>
        <v>18</v>
      </c>
      <c r="CH102" s="61">
        <f>'2024'!CI13</f>
        <v>2</v>
      </c>
      <c r="CI102" s="61">
        <f>'2024'!CJ13</f>
        <v>0</v>
      </c>
      <c r="CJ102" s="62">
        <f>'2024'!CK13</f>
        <v>0.03</v>
      </c>
      <c r="CK102" s="62">
        <f>'2024'!CL13</f>
        <v>0.67</v>
      </c>
      <c r="CL102" s="62">
        <f>'2024'!CM13</f>
        <v>1.43</v>
      </c>
      <c r="CM102" s="62">
        <f>'2024'!CN13</f>
        <v>3.9</v>
      </c>
      <c r="CN102" s="62">
        <f>'2024'!CO13</f>
        <v>13.9</v>
      </c>
      <c r="CO102" s="62">
        <f>'2024'!CT13</f>
        <v>0</v>
      </c>
      <c r="CP102" s="62">
        <f>'2024'!CU13</f>
        <v>14.3</v>
      </c>
      <c r="CQ102" s="62">
        <f>'2024'!CV13</f>
        <v>86.9</v>
      </c>
      <c r="CR102" s="63">
        <f>'2024'!CW13</f>
        <v>13.1</v>
      </c>
      <c r="CS102" s="60">
        <f>'2024'!CX13</f>
        <v>891</v>
      </c>
      <c r="CT102" s="61">
        <f>'2024'!CY13</f>
        <v>3702.4</v>
      </c>
      <c r="CU102" s="61">
        <f>'2024'!CZ13</f>
        <v>83</v>
      </c>
      <c r="CV102" s="61">
        <f>'2024'!DA13</f>
        <v>61</v>
      </c>
      <c r="CW102" s="61">
        <f>'2024'!DB13</f>
        <v>9</v>
      </c>
      <c r="CX102" s="61">
        <f>'2024'!DC13</f>
        <v>0</v>
      </c>
      <c r="CY102" s="62">
        <f>'2024'!DD13</f>
        <v>0.17</v>
      </c>
      <c r="CZ102" s="62">
        <f>'2024'!DE13</f>
        <v>2.06</v>
      </c>
      <c r="DA102" s="62">
        <f>'2024'!DF13</f>
        <v>2.34</v>
      </c>
      <c r="DB102" s="62">
        <f>'2024'!DG13</f>
        <v>4.4000000000000004</v>
      </c>
      <c r="DC102" s="62">
        <f>'2024'!DH13</f>
        <v>12.3</v>
      </c>
      <c r="DD102" s="62">
        <f>'2024'!DM13</f>
        <v>63.6</v>
      </c>
      <c r="DE102" s="62">
        <f>'2024'!DN13</f>
        <v>3.2</v>
      </c>
      <c r="DF102" s="62">
        <f>'2024'!DO13</f>
        <v>74.400000000000006</v>
      </c>
      <c r="DG102" s="63">
        <f>'2024'!DP13</f>
        <v>25.6</v>
      </c>
      <c r="DH102" s="60">
        <f>'2024'!DQ13</f>
        <v>1383</v>
      </c>
      <c r="DI102" s="61">
        <f>'2024'!DR13</f>
        <v>4509.7</v>
      </c>
      <c r="DJ102" s="61">
        <f>'2024'!DS13</f>
        <v>114</v>
      </c>
      <c r="DK102" s="61">
        <f>'2024'!DT13</f>
        <v>81</v>
      </c>
      <c r="DL102" s="61">
        <f>'2024'!DU13</f>
        <v>14</v>
      </c>
      <c r="DM102" s="61">
        <f>'2024'!DV13</f>
        <v>45.5</v>
      </c>
      <c r="DN102" s="62">
        <f>'2024'!DW13</f>
        <v>1.26</v>
      </c>
      <c r="DO102" s="62">
        <f>'2024'!DX13</f>
        <v>1.26</v>
      </c>
      <c r="DP102" s="62">
        <f>'2024'!DY13</f>
        <v>3.32</v>
      </c>
      <c r="DQ102" s="62">
        <f>'2024'!DZ13</f>
        <v>6.6</v>
      </c>
      <c r="DR102" s="62">
        <f>'2024'!EA13</f>
        <v>12.8</v>
      </c>
      <c r="DS102" s="62">
        <f>'2024'!EF13</f>
        <v>36.799999999999997</v>
      </c>
      <c r="DT102" s="62">
        <f>'2024'!EG13</f>
        <v>10</v>
      </c>
      <c r="DU102" s="62">
        <f>'2024'!EH13</f>
        <v>80.900000000000006</v>
      </c>
      <c r="DV102" s="63">
        <f>'2024'!EI13</f>
        <v>18.2</v>
      </c>
    </row>
    <row r="103" spans="1:126" ht="15.75" customHeight="1" x14ac:dyDescent="0.2">
      <c r="A103" s="199">
        <f t="shared" si="6"/>
        <v>99</v>
      </c>
      <c r="B103" s="261">
        <f>'2020'!A13</f>
        <v>11</v>
      </c>
      <c r="C103" s="261">
        <v>2020</v>
      </c>
      <c r="D103" s="234" t="str">
        <f>'2020'!B13</f>
        <v>Laviska Shenault Jr.</v>
      </c>
      <c r="E103" s="310" t="str" cm="1">
        <f t="array" ref="E103">_xlfn.IFS(F103&gt;12.5,"Cornerstone",AND(F103&gt;11.995,F103&lt;12.5),"Elite",AND(F103&gt;11,F103&lt;12.995),"Elite Upside",AND(F103&gt;=9.69,F103&lt;10.999),"Upside",AND(F103&gt;8.4,F103&lt;9.999),"Upside Lite",AND(F103&gt;7.25,F103&lt;8.999),"Outlier",AND(F103&gt;=6,F103&lt;7.25),"Outlier Lite",F103&lt;6.999,"Purgatory")</f>
        <v>Upside Lite</v>
      </c>
      <c r="F103" s="313">
        <f>'2020'!C13</f>
        <v>9.4242857142857144</v>
      </c>
      <c r="G103" s="313">
        <f t="shared" si="7"/>
        <v>70.7</v>
      </c>
      <c r="H103" s="313" t="str" cm="1">
        <f t="array" ref="H103">_xlfn.IFS(E103="Cornerstone","A++",E103="Elite","A+",E103="Elite Upside","A",E103="Upside","B",E103="Upside Lite","C",E103="Outlier","D+",E103="Outlier Lite","D-",E103="Purgatory","F")</f>
        <v>C</v>
      </c>
      <c r="I103" s="314">
        <f t="shared" si="8"/>
        <v>0.48956686059966803</v>
      </c>
      <c r="J103" s="34" t="str">
        <f>'2020'!D13</f>
        <v>Colorado</v>
      </c>
      <c r="K103" s="200">
        <f>'2020'!E13</f>
        <v>5</v>
      </c>
      <c r="L103" s="318">
        <f>'2020'!F13</f>
        <v>36073</v>
      </c>
      <c r="M103" s="231">
        <f>'2020'!G13</f>
        <v>26.997260273972604</v>
      </c>
      <c r="N103" s="231" t="str">
        <f>'2020'!H13</f>
        <v>JR</v>
      </c>
      <c r="O103" s="231">
        <f>'2020'!I13</f>
        <v>21.564383561643837</v>
      </c>
      <c r="P103" s="231" t="str">
        <f>'2020'!J13</f>
        <v>Hybrid</v>
      </c>
      <c r="Q103" s="231" t="str">
        <f>'2020'!K13</f>
        <v>SLOB</v>
      </c>
      <c r="R103" s="231" t="str">
        <f>'2020'!L13</f>
        <v>Elite Earner</v>
      </c>
      <c r="S103" s="320">
        <f>'2020'!M13</f>
        <v>74</v>
      </c>
      <c r="T103" s="320">
        <f>'2020'!N13</f>
        <v>227</v>
      </c>
      <c r="U103" s="200">
        <f>'2020'!O13</f>
        <v>4.58</v>
      </c>
      <c r="V103" s="279">
        <f>'2020'!P13</f>
        <v>2</v>
      </c>
      <c r="W103" s="193">
        <f>'2020'!Q13</f>
        <v>0</v>
      </c>
      <c r="X103" s="194">
        <f>'2020'!R13</f>
        <v>0</v>
      </c>
      <c r="Y103" s="194">
        <f>'2020'!S13</f>
        <v>5.3760000000000002E-2</v>
      </c>
      <c r="Z103" s="194">
        <f>'2020'!T13</f>
        <v>0.33756260434056762</v>
      </c>
      <c r="AA103" s="194">
        <f>'2020'!U13</f>
        <v>0.26731980405878236</v>
      </c>
      <c r="AB103" s="194">
        <f>'2020'!V13</f>
        <v>0.30244120419967502</v>
      </c>
      <c r="AC103" s="59">
        <f>'2020'!W13</f>
        <v>0.28731914398969127</v>
      </c>
      <c r="AD103" s="42">
        <f>'2020'!X13</f>
        <v>19.917808219178081</v>
      </c>
      <c r="AE103" s="183">
        <f>'2020'!Y13</f>
        <v>3.44</v>
      </c>
      <c r="AF103" s="183">
        <f>'2020'!Z13</f>
        <v>7.5</v>
      </c>
      <c r="AG103" s="183">
        <f>'2020'!AA13</f>
        <v>10.1</v>
      </c>
      <c r="AH103" s="183">
        <f>'2020'!AB13</f>
        <v>0.73</v>
      </c>
      <c r="AI103" s="183">
        <f>'2020'!AC13</f>
        <v>3.27</v>
      </c>
      <c r="AJ103" s="288">
        <f>'2020'!AD13</f>
        <v>5.0706806282722519E-2</v>
      </c>
      <c r="AK103" s="288">
        <f>'2020'!AE13</f>
        <v>0.26133507853403143</v>
      </c>
      <c r="AL103" s="185">
        <f>'2020'!AF13</f>
        <v>5.0999999999999997E-2</v>
      </c>
      <c r="AM103" s="212">
        <f t="shared" si="9"/>
        <v>0.46200000000000002</v>
      </c>
      <c r="AN103" s="185">
        <f>'2020'!AG13</f>
        <v>0.59149999999999991</v>
      </c>
      <c r="AO103" s="185">
        <f>'2020'!AH13</f>
        <v>0.34749999999999998</v>
      </c>
      <c r="AP103" s="183">
        <f>'2020'!AI13</f>
        <v>103.17962398269448</v>
      </c>
      <c r="AQ103" s="186">
        <f>'2020'!AJ13</f>
        <v>104.23426583052739</v>
      </c>
      <c r="AR103" s="48">
        <f>'2020'!AK13</f>
        <v>7</v>
      </c>
      <c r="AS103" s="232">
        <f>'2020'!AL13</f>
        <v>6</v>
      </c>
      <c r="AT103" s="232">
        <f>'2020'!AM13</f>
        <v>6</v>
      </c>
      <c r="AU103" s="232">
        <f>'2020'!AN13</f>
        <v>6</v>
      </c>
      <c r="AV103" s="232">
        <f>'2020'!AO13</f>
        <v>6</v>
      </c>
      <c r="AW103" s="232">
        <f>'2020'!AP13</f>
        <v>7</v>
      </c>
      <c r="AX103" s="232">
        <f>'2020'!AQ13</f>
        <v>8</v>
      </c>
      <c r="AY103" s="233">
        <f>'2020'!AR13</f>
        <v>0</v>
      </c>
      <c r="AZ103" s="60">
        <f>'2020'!AS13</f>
        <v>0</v>
      </c>
      <c r="BA103" s="61">
        <f>'2020'!AT13</f>
        <v>3128</v>
      </c>
      <c r="BB103" s="61">
        <f>'2020'!AU13</f>
        <v>0</v>
      </c>
      <c r="BC103" s="61">
        <f>'2020'!AV13</f>
        <v>0</v>
      </c>
      <c r="BD103" s="61">
        <f>'2020'!AW13</f>
        <v>0</v>
      </c>
      <c r="BE103" s="61">
        <f>'2020'!AX13</f>
        <v>0</v>
      </c>
      <c r="BF103" s="62">
        <f>'2020'!AY13</f>
        <v>0</v>
      </c>
      <c r="BG103" s="62">
        <f>'2020'!AZ13</f>
        <v>0</v>
      </c>
      <c r="BH103" s="62">
        <f>'2020'!BA13</f>
        <v>0</v>
      </c>
      <c r="BI103" s="62">
        <f>'2020'!BB13</f>
        <v>0</v>
      </c>
      <c r="BJ103" s="62">
        <f>'2020'!BC13</f>
        <v>0</v>
      </c>
      <c r="BK103" s="62">
        <f>'2020'!BD13</f>
        <v>0</v>
      </c>
      <c r="BL103" s="62">
        <f>'2020'!BE13</f>
        <v>0</v>
      </c>
      <c r="BM103" s="62">
        <f>'2020'!BF13</f>
        <v>0</v>
      </c>
      <c r="BN103" s="63">
        <f>'2020'!BG13</f>
        <v>0</v>
      </c>
      <c r="BO103" s="60">
        <f>'2020'!BH13</f>
        <v>0</v>
      </c>
      <c r="BP103" s="61">
        <f>'2020'!BI13</f>
        <v>3563</v>
      </c>
      <c r="BQ103" s="61">
        <f>'2020'!BJ13</f>
        <v>0</v>
      </c>
      <c r="BR103" s="61">
        <f>'2020'!BK13</f>
        <v>0</v>
      </c>
      <c r="BS103" s="61">
        <f>'2020'!BL13</f>
        <v>0</v>
      </c>
      <c r="BT103" s="61">
        <f>'2020'!BM13</f>
        <v>0</v>
      </c>
      <c r="BU103" s="62">
        <f>'2020'!BN13</f>
        <v>0</v>
      </c>
      <c r="BV103" s="62">
        <f>'2020'!BO13</f>
        <v>0</v>
      </c>
      <c r="BW103" s="62">
        <f>'2020'!BP13</f>
        <v>0</v>
      </c>
      <c r="BX103" s="62">
        <f>'2020'!BQ13</f>
        <v>0</v>
      </c>
      <c r="BY103" s="62">
        <f>'2020'!BR13</f>
        <v>0</v>
      </c>
      <c r="BZ103" s="62">
        <f>'2020'!BS13</f>
        <v>0</v>
      </c>
      <c r="CA103" s="62">
        <f>'2020'!BT13</f>
        <v>0</v>
      </c>
      <c r="CB103" s="62">
        <f>'2020'!BU13</f>
        <v>0</v>
      </c>
      <c r="CC103" s="63">
        <f>'2020'!BV13</f>
        <v>0</v>
      </c>
      <c r="CD103" s="60">
        <f>'2020'!BW13</f>
        <v>168</v>
      </c>
      <c r="CE103" s="61">
        <f>'2020'!BX13</f>
        <v>3125</v>
      </c>
      <c r="CF103" s="61">
        <f>'2020'!BY13</f>
        <v>10</v>
      </c>
      <c r="CG103" s="61">
        <f>'2020'!BZ13</f>
        <v>7</v>
      </c>
      <c r="CH103" s="61">
        <f>'2020'!CA13</f>
        <v>0</v>
      </c>
      <c r="CI103" s="61">
        <f>'2020'!CB13</f>
        <v>19</v>
      </c>
      <c r="CJ103" s="62">
        <f>'2020'!CC13</f>
        <v>0.93</v>
      </c>
      <c r="CK103" s="62">
        <f>'2020'!CD13</f>
        <v>0.67</v>
      </c>
      <c r="CL103" s="62">
        <f>'2020'!CE13</f>
        <v>7</v>
      </c>
      <c r="CM103" s="62">
        <f>'2020'!CF13</f>
        <v>7.6</v>
      </c>
      <c r="CN103" s="62">
        <f>'2020'!CG13</f>
        <v>20.7</v>
      </c>
      <c r="CO103" s="62">
        <f>'2020'!CL13</f>
        <v>0</v>
      </c>
      <c r="CP103" s="62">
        <f>'2020'!CM13</f>
        <v>0</v>
      </c>
      <c r="CQ103" s="62">
        <f>'2020'!CN13</f>
        <v>87.5</v>
      </c>
      <c r="CR103" s="63">
        <f>'2020'!CO13</f>
        <v>12.5</v>
      </c>
      <c r="CS103" s="60">
        <f>'2020'!CP13</f>
        <v>1011</v>
      </c>
      <c r="CT103" s="61">
        <f>'2020'!CQ13</f>
        <v>2995</v>
      </c>
      <c r="CU103" s="61">
        <f>'2020'!CR13</f>
        <v>108</v>
      </c>
      <c r="CV103" s="61">
        <f>'2020'!CS13</f>
        <v>87</v>
      </c>
      <c r="CW103" s="61">
        <f>'2020'!CT13</f>
        <v>6</v>
      </c>
      <c r="CX103" s="61">
        <f>'2020'!CU13</f>
        <v>19</v>
      </c>
      <c r="CY103" s="62">
        <f>'2020'!CV13</f>
        <v>0.73</v>
      </c>
      <c r="CZ103" s="62">
        <f>'2020'!CW13</f>
        <v>3.27</v>
      </c>
      <c r="DA103" s="62">
        <f>'2020'!CX13</f>
        <v>3.44</v>
      </c>
      <c r="DB103" s="62">
        <f>'2020'!CY13</f>
        <v>7.3</v>
      </c>
      <c r="DC103" s="62">
        <f>'2020'!CZ13</f>
        <v>6.6</v>
      </c>
      <c r="DD103" s="62">
        <f>'2020'!DE13</f>
        <v>88.9</v>
      </c>
      <c r="DE103" s="62">
        <f>'2020'!DF13</f>
        <v>5.4</v>
      </c>
      <c r="DF103" s="62">
        <f>'2020'!DG13</f>
        <v>36.799999999999997</v>
      </c>
      <c r="DG103" s="63">
        <f>'2020'!DH13</f>
        <v>53.3</v>
      </c>
      <c r="DH103" s="60">
        <f>'2020'!DI13</f>
        <v>764</v>
      </c>
      <c r="DI103" s="61">
        <f>'2020'!DJ13</f>
        <v>2858</v>
      </c>
      <c r="DJ103" s="61">
        <f>'2020'!DK13</f>
        <v>80</v>
      </c>
      <c r="DK103" s="61">
        <f>'2020'!DL13</f>
        <v>56</v>
      </c>
      <c r="DL103" s="61">
        <f>'2020'!DM13</f>
        <v>4</v>
      </c>
      <c r="DM103" s="61">
        <f>'2020'!DN13</f>
        <v>18</v>
      </c>
      <c r="DN103" s="62">
        <f>'2020'!DO13</f>
        <v>0.73</v>
      </c>
      <c r="DO103" s="62">
        <f>'2020'!DP13</f>
        <v>2.08</v>
      </c>
      <c r="DP103" s="62">
        <f>'2020'!DQ13</f>
        <v>2.98</v>
      </c>
      <c r="DQ103" s="62">
        <f>'2020'!DR13</f>
        <v>7.5</v>
      </c>
      <c r="DR103" s="62">
        <f>'2020'!DS13</f>
        <v>10.1</v>
      </c>
      <c r="DS103" s="62">
        <f>'2020'!DX13</f>
        <v>46.2</v>
      </c>
      <c r="DT103" s="62">
        <f>'2020'!DY13</f>
        <v>5.0999999999999996</v>
      </c>
      <c r="DU103" s="62">
        <f>'2020'!DZ13</f>
        <v>81.5</v>
      </c>
      <c r="DV103" s="63">
        <f>'2020'!EA13</f>
        <v>16.2</v>
      </c>
    </row>
    <row r="104" spans="1:126" ht="15.75" customHeight="1" x14ac:dyDescent="0.2">
      <c r="A104" s="199">
        <f t="shared" si="6"/>
        <v>118</v>
      </c>
      <c r="B104" s="261">
        <f>'2016'!A10</f>
        <v>8</v>
      </c>
      <c r="C104" s="261">
        <v>2016</v>
      </c>
      <c r="D104" s="234" t="str">
        <f>'2016'!B10</f>
        <v>Rashard Higgins</v>
      </c>
      <c r="E104" s="310" t="str" cm="1">
        <f t="array" ref="E104">_xlfn.IFS(F104&gt;12.5,"Cornerstone",AND(F104&gt;11.995,F104&lt;12.5),"Elite",AND(F104&gt;11,F104&lt;12.995),"Elite Upside",AND(F104&gt;=9.69,F104&lt;10.999),"Upside",AND(F104&gt;8.4,F104&lt;9.999),"Upside Lite",AND(F104&gt;7.25,F104&lt;8.999),"Outlier",AND(F104&gt;=6,F104&lt;7.25),"Outlier Lite",F104&lt;6.999,"Purgatory")</f>
        <v>Upside Lite</v>
      </c>
      <c r="F104" s="313">
        <f>'2016'!C10</f>
        <v>9.0400000000000009</v>
      </c>
      <c r="G104" s="313">
        <f t="shared" si="7"/>
        <v>65.100000000000009</v>
      </c>
      <c r="H104" s="313" t="str" cm="1">
        <f t="array" ref="H104">_xlfn.IFS(E104="Cornerstone","A++",E104="Elite","A+",E104="Elite Upside","A",E104="Upside","B",E104="Upside Lite","C",E104="Outlier","D+",E104="Outlier Lite","D-",E104="Purgatory","F")</f>
        <v>C</v>
      </c>
      <c r="I104" s="314">
        <f t="shared" si="8"/>
        <v>0.28139663611515398</v>
      </c>
      <c r="J104" s="34" t="str">
        <f>'2016'!D10</f>
        <v>Colorado State</v>
      </c>
      <c r="K104" s="200">
        <f>'2016'!E10</f>
        <v>7</v>
      </c>
      <c r="L104" s="318">
        <f>'2016'!F10</f>
        <v>34614</v>
      </c>
      <c r="M104" s="231">
        <f>'2016'!G10</f>
        <v>30.994520547945207</v>
      </c>
      <c r="N104" s="231" t="str">
        <f>'2016'!H10</f>
        <v>JR</v>
      </c>
      <c r="O104" s="231">
        <f>'2016'!I10</f>
        <v>21.56986301369863</v>
      </c>
      <c r="P104" s="231" t="str">
        <f>'2016'!J10</f>
        <v>Wide</v>
      </c>
      <c r="Q104" s="231" t="str">
        <f>'2016'!K10</f>
        <v>BALL HOG</v>
      </c>
      <c r="R104" s="231" t="str">
        <f>'2016'!L10</f>
        <v>N/A</v>
      </c>
      <c r="S104" s="320">
        <f>'2016'!M10</f>
        <v>73</v>
      </c>
      <c r="T104" s="320">
        <f>'2016'!N10</f>
        <v>196</v>
      </c>
      <c r="U104" s="231">
        <f>'2016'!O10</f>
        <v>4.6399999999999997</v>
      </c>
      <c r="V104" s="279">
        <f>'2016'!P10</f>
        <v>5</v>
      </c>
      <c r="W104" s="193">
        <f>'2016'!Q10</f>
        <v>0</v>
      </c>
      <c r="X104" s="194">
        <f>'2016'!R10</f>
        <v>0</v>
      </c>
      <c r="Y104" s="194">
        <f>'2016'!S10</f>
        <v>0.22439678284182304</v>
      </c>
      <c r="Z104" s="194">
        <f>'2016'!T10</f>
        <v>0.45320273631840791</v>
      </c>
      <c r="AA104" s="194">
        <f>'2016'!U10</f>
        <v>0.38815789473684209</v>
      </c>
      <c r="AB104" s="194">
        <f>'2016'!V10</f>
        <v>0.42068031552762497</v>
      </c>
      <c r="AC104" s="59">
        <f>'2016'!W10</f>
        <v>0.31971703980099497</v>
      </c>
      <c r="AD104" s="42">
        <f>'2016'!X10</f>
        <v>18.912328767123288</v>
      </c>
      <c r="AE104" s="183">
        <f>'2016'!Y10</f>
        <v>4.54</v>
      </c>
      <c r="AF104" s="183">
        <f>'2016'!Z10</f>
        <v>9.6</v>
      </c>
      <c r="AG104" s="183">
        <f>'2016'!AA10</f>
        <v>12.4</v>
      </c>
      <c r="AH104" s="183">
        <f>'2016'!AB10</f>
        <v>0</v>
      </c>
      <c r="AI104" s="183">
        <f>'2016'!AC10</f>
        <v>0</v>
      </c>
      <c r="AJ104" s="288" t="str">
        <f>'2016'!AD10</f>
        <v>N/A</v>
      </c>
      <c r="AK104" s="288" t="str">
        <f>'2016'!AE10</f>
        <v>N/A</v>
      </c>
      <c r="AL104" s="185">
        <f>'2016'!AF10</f>
        <v>3.7999999999999999E-2</v>
      </c>
      <c r="AM104" s="212">
        <f t="shared" si="9"/>
        <v>0</v>
      </c>
      <c r="AN104" s="185">
        <f>'2016'!AG10</f>
        <v>0.86449999999999994</v>
      </c>
      <c r="AO104" s="185">
        <f>'2016'!AH10</f>
        <v>0.13250000000000001</v>
      </c>
      <c r="AP104" s="183">
        <f>'2016'!AI10</f>
        <v>84.569574362947691</v>
      </c>
      <c r="AQ104" s="186">
        <f>'2016'!AJ10</f>
        <v>83.708088800998809</v>
      </c>
      <c r="AR104" s="48">
        <f>'2016'!AK10</f>
        <v>8</v>
      </c>
      <c r="AS104" s="232">
        <f>'2016'!AL10</f>
        <v>8</v>
      </c>
      <c r="AT104" s="232">
        <f>'2016'!AM10</f>
        <v>9</v>
      </c>
      <c r="AU104" s="232">
        <f>'2016'!AN10</f>
        <v>7</v>
      </c>
      <c r="AV104" s="232">
        <f>'2016'!AO10</f>
        <v>5</v>
      </c>
      <c r="AW104" s="232">
        <f>'2016'!AP10</f>
        <v>3</v>
      </c>
      <c r="AX104" s="232">
        <f>'2016'!AQ10</f>
        <v>4</v>
      </c>
      <c r="AY104" s="233">
        <f>'2016'!AR10</f>
        <v>0</v>
      </c>
      <c r="AZ104" s="60">
        <f>'2016'!AS10</f>
        <v>0</v>
      </c>
      <c r="BA104" s="61">
        <f>'2016'!AT10</f>
        <v>1</v>
      </c>
      <c r="BB104" s="61">
        <f>'2016'!AU10</f>
        <v>0</v>
      </c>
      <c r="BC104" s="61">
        <f>'2016'!AV10</f>
        <v>0</v>
      </c>
      <c r="BD104" s="61">
        <f>'2016'!AW10</f>
        <v>0</v>
      </c>
      <c r="BE104" s="61">
        <f>'2016'!AX10</f>
        <v>0</v>
      </c>
      <c r="BF104" s="62">
        <f>'2016'!AY10</f>
        <v>0</v>
      </c>
      <c r="BG104" s="62">
        <f>'2016'!AZ10</f>
        <v>0</v>
      </c>
      <c r="BH104" s="62">
        <f>'2016'!BA10</f>
        <v>0</v>
      </c>
      <c r="BI104" s="62">
        <f>'2016'!BB10</f>
        <v>0</v>
      </c>
      <c r="BJ104" s="62">
        <f>'2016'!BC10</f>
        <v>0</v>
      </c>
      <c r="BK104" s="62">
        <f>'2016'!BD10</f>
        <v>0</v>
      </c>
      <c r="BL104" s="62">
        <f>'2016'!BE10</f>
        <v>0</v>
      </c>
      <c r="BM104" s="62">
        <f>'2016'!BF10</f>
        <v>0</v>
      </c>
      <c r="BN104" s="63">
        <f>'2016'!BG10</f>
        <v>0</v>
      </c>
      <c r="BO104" s="60">
        <f>'2016'!BH10</f>
        <v>0</v>
      </c>
      <c r="BP104" s="61">
        <f>'2016'!BI10</f>
        <v>1</v>
      </c>
      <c r="BQ104" s="61">
        <f>'2016'!BJ10</f>
        <v>0</v>
      </c>
      <c r="BR104" s="61">
        <f>'2016'!BK10</f>
        <v>0</v>
      </c>
      <c r="BS104" s="61">
        <f>'2016'!BL10</f>
        <v>0</v>
      </c>
      <c r="BT104" s="61">
        <f>'2016'!BM10</f>
        <v>0</v>
      </c>
      <c r="BU104" s="62">
        <f>'2016'!BN10</f>
        <v>0</v>
      </c>
      <c r="BV104" s="62">
        <f>'2016'!BO10</f>
        <v>0</v>
      </c>
      <c r="BW104" s="62">
        <f>'2016'!BP10</f>
        <v>0</v>
      </c>
      <c r="BX104" s="62">
        <f>'2016'!BQ10</f>
        <v>0</v>
      </c>
      <c r="BY104" s="62">
        <f>'2016'!BR10</f>
        <v>0</v>
      </c>
      <c r="BZ104" s="62">
        <f>'2016'!BS10</f>
        <v>0</v>
      </c>
      <c r="CA104" s="62">
        <f>'2016'!BT10</f>
        <v>0</v>
      </c>
      <c r="CB104" s="62">
        <f>'2016'!BU10</f>
        <v>0</v>
      </c>
      <c r="CC104" s="63">
        <f>'2016'!BV10</f>
        <v>0</v>
      </c>
      <c r="CD104" s="60">
        <f>'2016'!BW10</f>
        <v>837</v>
      </c>
      <c r="CE104" s="61">
        <f>'2016'!BX10</f>
        <v>3730</v>
      </c>
      <c r="CF104" s="61">
        <f>'2016'!BY10</f>
        <v>0</v>
      </c>
      <c r="CG104" s="61">
        <f>'2016'!BZ10</f>
        <v>68</v>
      </c>
      <c r="CH104" s="61">
        <f>'2016'!CA10</f>
        <v>6</v>
      </c>
      <c r="CI104" s="61">
        <f>'2016'!CB10</f>
        <v>0</v>
      </c>
      <c r="CJ104" s="62">
        <f>'2016'!CC10</f>
        <v>0</v>
      </c>
      <c r="CK104" s="62">
        <f>'2016'!CD10</f>
        <v>0</v>
      </c>
      <c r="CL104" s="62">
        <f>'2016'!CE10</f>
        <v>0</v>
      </c>
      <c r="CM104" s="62">
        <f>'2016'!CF10</f>
        <v>0</v>
      </c>
      <c r="CN104" s="62">
        <f>'2016'!CG10</f>
        <v>0</v>
      </c>
      <c r="CO104" s="62">
        <f>'2016'!CH10</f>
        <v>0</v>
      </c>
      <c r="CP104" s="62">
        <f>'2016'!CI10</f>
        <v>0</v>
      </c>
      <c r="CQ104" s="62">
        <f>'2016'!CJ10</f>
        <v>0</v>
      </c>
      <c r="CR104" s="63">
        <f>'2016'!CK10</f>
        <v>0</v>
      </c>
      <c r="CS104" s="60">
        <f>'2016'!CL10</f>
        <v>1749</v>
      </c>
      <c r="CT104" s="61">
        <f>'2016'!CM10</f>
        <v>3859.2000000000003</v>
      </c>
      <c r="CU104" s="61">
        <f>'2016'!CN10</f>
        <v>129</v>
      </c>
      <c r="CV104" s="61">
        <f>'2016'!CO10</f>
        <v>96</v>
      </c>
      <c r="CW104" s="61">
        <f>'2016'!CP10</f>
        <v>17</v>
      </c>
      <c r="CX104" s="61">
        <f>'2016'!CQ10</f>
        <v>0</v>
      </c>
      <c r="CY104" s="62">
        <f>'2016'!CR10</f>
        <v>0</v>
      </c>
      <c r="CZ104" s="62">
        <f>'2016'!CS10</f>
        <v>0</v>
      </c>
      <c r="DA104" s="62">
        <f>'2016'!CT10</f>
        <v>4.54</v>
      </c>
      <c r="DB104" s="62">
        <f>'2016'!CU10</f>
        <v>9.6</v>
      </c>
      <c r="DC104" s="62">
        <f>'2016'!CV10</f>
        <v>12.1</v>
      </c>
      <c r="DD104" s="62">
        <f>'2016'!CW10</f>
        <v>0</v>
      </c>
      <c r="DE104" s="62">
        <f>'2016'!CX10</f>
        <v>7.7</v>
      </c>
      <c r="DF104" s="62">
        <f>'2016'!CY10</f>
        <v>87.6</v>
      </c>
      <c r="DG104" s="63">
        <f>'2016'!CZ10</f>
        <v>12.4</v>
      </c>
      <c r="DH104" s="60">
        <f>'2016'!DA10</f>
        <v>1062</v>
      </c>
      <c r="DI104" s="61">
        <f>'2016'!DB10</f>
        <v>2736</v>
      </c>
      <c r="DJ104" s="61">
        <f>'2016'!DC10</f>
        <v>107</v>
      </c>
      <c r="DK104" s="61">
        <f>'2016'!DD10</f>
        <v>75</v>
      </c>
      <c r="DL104" s="61">
        <f>'2016'!DE10</f>
        <v>8</v>
      </c>
      <c r="DM104" s="61">
        <f>'2016'!DF10</f>
        <v>0</v>
      </c>
      <c r="DN104" s="62">
        <f>'2016'!DG10</f>
        <v>0</v>
      </c>
      <c r="DO104" s="62">
        <f>'2016'!DH10</f>
        <v>0</v>
      </c>
      <c r="DP104" s="62">
        <f>'2016'!DI10</f>
        <v>3.45</v>
      </c>
      <c r="DQ104" s="62">
        <f>'2016'!DJ10</f>
        <v>4.7</v>
      </c>
      <c r="DR104" s="62">
        <f>'2016'!DK10</f>
        <v>12.4</v>
      </c>
      <c r="DS104" s="62">
        <f>'2016'!DL10</f>
        <v>0</v>
      </c>
      <c r="DT104" s="62">
        <f>'2016'!DM10</f>
        <v>3.8</v>
      </c>
      <c r="DU104" s="62">
        <f>'2016'!DN10</f>
        <v>85.3</v>
      </c>
      <c r="DV104" s="63">
        <f>'2016'!DO10</f>
        <v>14.1</v>
      </c>
    </row>
    <row r="105" spans="1:126" ht="15.75" customHeight="1" x14ac:dyDescent="0.2">
      <c r="A105" s="199">
        <f t="shared" si="6"/>
        <v>101</v>
      </c>
      <c r="B105" s="261">
        <f>'2021'!A15</f>
        <v>13</v>
      </c>
      <c r="C105" s="261">
        <v>2021</v>
      </c>
      <c r="D105" s="234" t="str">
        <f>'2021'!B15</f>
        <v>D'Wayne Eskridge</v>
      </c>
      <c r="E105" s="310" t="str" cm="1">
        <f t="array" ref="E105">_xlfn.IFS(F105&gt;12.5,"Cornerstone",AND(F105&gt;11.995,F105&lt;12.5),"Elite",AND(F105&gt;11,F105&lt;12.995),"Elite Upside",AND(F105&gt;=9.69,F105&lt;10.999),"Upside",AND(F105&gt;8.4,F105&lt;9.999),"Upside Lite",AND(F105&gt;7.25,F105&lt;8.999),"Outlier",AND(F105&gt;=6,F105&lt;7.25),"Outlier Lite",F105&lt;6.999,"Purgatory")</f>
        <v>Upside Lite</v>
      </c>
      <c r="F105" s="313">
        <f>'2021'!C15</f>
        <v>9.3271428571428565</v>
      </c>
      <c r="G105" s="313">
        <f t="shared" si="7"/>
        <v>70.199999999999989</v>
      </c>
      <c r="H105" s="313" t="str" cm="1">
        <f t="array" ref="H105">_xlfn.IFS(E105="Cornerstone","A++",E105="Elite","A+",E105="Elite Upside","A",E105="Upside","B",E105="Upside Lite","C",E105="Outlier","D+",E105="Outlier Lite","D-",E105="Purgatory","F")</f>
        <v>C</v>
      </c>
      <c r="I105" s="314">
        <f t="shared" si="8"/>
        <v>0.43694390422440005</v>
      </c>
      <c r="J105" s="34" t="str">
        <f>'2021'!D15</f>
        <v>Western Michigan</v>
      </c>
      <c r="K105" s="200">
        <f>'2021'!E15</f>
        <v>9</v>
      </c>
      <c r="L105" s="318">
        <f>'2021'!F15</f>
        <v>35512</v>
      </c>
      <c r="M105" s="231">
        <f>'2021'!G15</f>
        <v>28.534246575342465</v>
      </c>
      <c r="N105" s="231" t="str">
        <f>'2021'!H15</f>
        <v>RS SR</v>
      </c>
      <c r="O105" s="231">
        <f>'2021'!I15</f>
        <v>24.117808219178084</v>
      </c>
      <c r="P105" s="231" t="str">
        <f>'2021'!J15</f>
        <v>Wide</v>
      </c>
      <c r="Q105" s="231" t="str">
        <f>'2021'!K15</f>
        <v>RAT</v>
      </c>
      <c r="R105" s="231" t="str">
        <f>'2021'!L15</f>
        <v>Elite Earner</v>
      </c>
      <c r="S105" s="320">
        <f>'2021'!M15</f>
        <v>68.75</v>
      </c>
      <c r="T105" s="320">
        <f>'2021'!N15</f>
        <v>186</v>
      </c>
      <c r="U105" s="200">
        <f>'2021'!O15</f>
        <v>4.4000000000000004</v>
      </c>
      <c r="V105" s="279">
        <f>'2021'!P15</f>
        <v>2</v>
      </c>
      <c r="W105" s="193">
        <f>'2021'!Q15</f>
        <v>3.424851401075573E-2</v>
      </c>
      <c r="X105" s="194">
        <f>'2021'!R15</f>
        <v>0.25586569579288027</v>
      </c>
      <c r="Y105" s="194">
        <f>'2021'!S15</f>
        <v>0.25145819831497085</v>
      </c>
      <c r="Z105" s="194">
        <f>'2021'!T15</f>
        <v>2.3337595907928388E-2</v>
      </c>
      <c r="AA105" s="194">
        <f>'2021'!U15</f>
        <v>0.44677137870855149</v>
      </c>
      <c r="AB105" s="194">
        <f>'2021'!V15</f>
        <v>0.44677137870855149</v>
      </c>
      <c r="AC105" s="59">
        <f>'2021'!W15</f>
        <v>0.31273996509598601</v>
      </c>
      <c r="AD105" s="42">
        <f>'2021'!X15</f>
        <v>20.454794520547946</v>
      </c>
      <c r="AE105" s="183">
        <f>'2021'!Y15</f>
        <v>4.9400000000000004</v>
      </c>
      <c r="AF105" s="183">
        <f>'2021'!Z15</f>
        <v>14.4</v>
      </c>
      <c r="AG105" s="183">
        <f>'2021'!AA15</f>
        <v>20</v>
      </c>
      <c r="AH105" s="183">
        <f>'2021'!AB15</f>
        <v>1.32</v>
      </c>
      <c r="AI105" s="183">
        <f>'2021'!AC15</f>
        <v>4.95</v>
      </c>
      <c r="AJ105" s="288">
        <f>'2021'!AD15</f>
        <v>7.0755208333333333E-2</v>
      </c>
      <c r="AK105" s="288">
        <f>'2021'!AE15</f>
        <v>0.23799479166666668</v>
      </c>
      <c r="AL105" s="185">
        <f>'2021'!AF15</f>
        <v>8.1000000000000003E-2</v>
      </c>
      <c r="AM105" s="212">
        <f>DD105/100</f>
        <v>0</v>
      </c>
      <c r="AN105" s="185">
        <f>'2021'!AG15</f>
        <v>0.8155</v>
      </c>
      <c r="AO105" s="185">
        <f>'2021'!AH15</f>
        <v>0.1845</v>
      </c>
      <c r="AP105" s="183">
        <f>'2021'!AI15</f>
        <v>99.250392732736813</v>
      </c>
      <c r="AQ105" s="186">
        <f>'2021'!AJ15</f>
        <v>89.786342166702227</v>
      </c>
      <c r="AR105" s="48">
        <f>'2021'!AK15</f>
        <v>8</v>
      </c>
      <c r="AS105" s="232">
        <f>'2021'!AL15</f>
        <v>6</v>
      </c>
      <c r="AT105" s="232">
        <f>'2021'!AM15</f>
        <v>9</v>
      </c>
      <c r="AU105" s="232">
        <f>'2021'!AN15</f>
        <v>10</v>
      </c>
      <c r="AV105" s="232">
        <f>'2021'!AO15</f>
        <v>9</v>
      </c>
      <c r="AW105" s="232">
        <f>'2021'!AP15</f>
        <v>4</v>
      </c>
      <c r="AX105" s="232">
        <f>'2021'!AQ15</f>
        <v>8</v>
      </c>
      <c r="AY105" s="233">
        <f>'2021'!AR15</f>
        <v>0</v>
      </c>
      <c r="AZ105" s="60">
        <f>'2021'!AS15</f>
        <v>121</v>
      </c>
      <c r="BA105" s="61">
        <f>'2021'!AT15</f>
        <v>3533</v>
      </c>
      <c r="BB105" s="61">
        <f>'2021'!AU15</f>
        <v>19</v>
      </c>
      <c r="BC105" s="61">
        <f>'2021'!AV15</f>
        <v>17</v>
      </c>
      <c r="BD105" s="61">
        <f>'2021'!AW15</f>
        <v>1</v>
      </c>
      <c r="BE105" s="61">
        <f>'2021'!AX15</f>
        <v>33</v>
      </c>
      <c r="BF105" s="62">
        <f>'2021'!AY15</f>
        <v>0.25</v>
      </c>
      <c r="BG105" s="62">
        <f>'2021'!AZ15</f>
        <v>0.46</v>
      </c>
      <c r="BH105" s="62">
        <f>'2021'!BA15</f>
        <v>3.83</v>
      </c>
      <c r="BI105" s="62">
        <f>'2021'!BB15</f>
        <v>8.9</v>
      </c>
      <c r="BJ105" s="62">
        <f>'2021'!BC15</f>
        <v>-0.8</v>
      </c>
      <c r="BK105" s="62">
        <f>'2021'!BD15</f>
        <v>0</v>
      </c>
      <c r="BL105" s="62">
        <f>'2021'!BE15</f>
        <v>5.6</v>
      </c>
      <c r="BM105" s="62">
        <f>'2021'!BF15</f>
        <v>6.5</v>
      </c>
      <c r="BN105" s="63">
        <f>'2021'!BG15</f>
        <v>87.1</v>
      </c>
      <c r="BO105" s="60">
        <f>'2021'!BH15</f>
        <v>506</v>
      </c>
      <c r="BP105" s="61">
        <f>'2021'!BI15</f>
        <v>1977.6000000000001</v>
      </c>
      <c r="BQ105" s="61">
        <f>'2021'!BJ15</f>
        <v>65</v>
      </c>
      <c r="BR105" s="61">
        <f>'2021'!BK15</f>
        <v>31</v>
      </c>
      <c r="BS105" s="61">
        <f>'2021'!BL15</f>
        <v>3</v>
      </c>
      <c r="BT105" s="61">
        <f>'2021'!BM15</f>
        <v>19</v>
      </c>
      <c r="BU105" s="62">
        <f>'2021'!BN15</f>
        <v>0.41</v>
      </c>
      <c r="BV105" s="62">
        <f>'2021'!BO15</f>
        <v>1.72</v>
      </c>
      <c r="BW105" s="62">
        <f>'2021'!BP15</f>
        <v>2.04</v>
      </c>
      <c r="BX105" s="62">
        <f>'2021'!BQ15</f>
        <v>8.6999999999999993</v>
      </c>
      <c r="BY105" s="62">
        <f>'2021'!BR15</f>
        <v>14.1</v>
      </c>
      <c r="BZ105" s="62">
        <f>'2021'!BW15</f>
        <v>0</v>
      </c>
      <c r="CA105" s="62">
        <f>'2021'!BX15</f>
        <v>22.5</v>
      </c>
      <c r="CB105" s="62">
        <f>'2021'!BY15</f>
        <v>82.9</v>
      </c>
      <c r="CC105" s="63">
        <f>'2021'!BZ15</f>
        <v>17.100000000000001</v>
      </c>
      <c r="CD105" s="60">
        <f>'2021'!CA15</f>
        <v>776</v>
      </c>
      <c r="CE105" s="61">
        <f>'2021'!CB15</f>
        <v>3086</v>
      </c>
      <c r="CF105" s="61">
        <f>'2021'!CC15</f>
        <v>71</v>
      </c>
      <c r="CG105" s="61">
        <f>'2021'!CD15</f>
        <v>37</v>
      </c>
      <c r="CH105" s="61">
        <f>'2021'!CE15</f>
        <v>3</v>
      </c>
      <c r="CI105" s="61">
        <f>'2021'!CF15</f>
        <v>20</v>
      </c>
      <c r="CJ105" s="62">
        <f>'2021'!CG15</f>
        <v>0.66</v>
      </c>
      <c r="CK105" s="62">
        <f>'2021'!CH15</f>
        <v>2.2999999999999998</v>
      </c>
      <c r="CL105" s="62">
        <f>'2021'!CI15</f>
        <v>2.76</v>
      </c>
      <c r="CM105" s="62">
        <f>'2021'!CJ15</f>
        <v>5.6</v>
      </c>
      <c r="CN105" s="62">
        <f>'2021'!CK15</f>
        <v>20</v>
      </c>
      <c r="CO105" s="62">
        <f>'2021'!CP15</f>
        <v>27.3</v>
      </c>
      <c r="CP105" s="62">
        <f>'2021'!CQ15</f>
        <v>7.5</v>
      </c>
      <c r="CQ105" s="62">
        <f>'2021'!CR15</f>
        <v>99.1</v>
      </c>
      <c r="CR105" s="63">
        <f>'2021'!CS15</f>
        <v>0.9</v>
      </c>
      <c r="CS105" s="60">
        <f>'2021'!CT15</f>
        <v>73</v>
      </c>
      <c r="CT105" s="61">
        <f>'2021'!CU15</f>
        <v>3128</v>
      </c>
      <c r="CU105" s="61">
        <f>'2021'!CV15</f>
        <v>4</v>
      </c>
      <c r="CV105" s="61">
        <f>'2021'!CW15</f>
        <v>3</v>
      </c>
      <c r="CW105" s="61">
        <f>'2021'!CX15</f>
        <v>0</v>
      </c>
      <c r="CX105" s="61">
        <f>'2021'!CY15</f>
        <v>21</v>
      </c>
      <c r="CY105" s="62">
        <f>'2021'!CZ15</f>
        <v>1.32</v>
      </c>
      <c r="CZ105" s="62">
        <f>'2021'!DA15</f>
        <v>0.55000000000000004</v>
      </c>
      <c r="DA105" s="62">
        <f>'2021'!DB15</f>
        <v>14.6</v>
      </c>
      <c r="DB105" s="62">
        <f>'2021'!DC15</f>
        <v>6.7</v>
      </c>
      <c r="DC105" s="62">
        <f>'2021'!DD15</f>
        <v>15.3</v>
      </c>
      <c r="DD105" s="62">
        <f>'2021'!DI15</f>
        <v>0</v>
      </c>
      <c r="DE105" s="62">
        <f>'2021'!DJ15</f>
        <v>0</v>
      </c>
      <c r="DF105" s="62">
        <f>'2021'!DK15</f>
        <v>80</v>
      </c>
      <c r="DG105" s="63">
        <f>'2021'!DL15</f>
        <v>20</v>
      </c>
      <c r="DH105" s="60">
        <f>'2021'!DM15</f>
        <v>768</v>
      </c>
      <c r="DI105" s="61">
        <f>'2021'!DN15</f>
        <v>1719</v>
      </c>
      <c r="DJ105" s="61">
        <f>'2021'!DO15</f>
        <v>48</v>
      </c>
      <c r="DK105" s="61">
        <f>'2021'!DP15</f>
        <v>34</v>
      </c>
      <c r="DL105" s="61">
        <f>'2021'!DQ15</f>
        <v>8</v>
      </c>
      <c r="DM105" s="61">
        <f>'2021'!DR15</f>
        <v>18</v>
      </c>
      <c r="DN105" s="62">
        <f>'2021'!DS15</f>
        <v>0.86</v>
      </c>
      <c r="DO105" s="62">
        <f>'2021'!DT15</f>
        <v>4.95</v>
      </c>
      <c r="DP105" s="62">
        <f>'2021'!DU15</f>
        <v>4.9400000000000004</v>
      </c>
      <c r="DQ105" s="62">
        <f>'2021'!DV15</f>
        <v>14.4</v>
      </c>
      <c r="DR105" s="62">
        <f>'2021'!DW15</f>
        <v>12.7</v>
      </c>
      <c r="DS105" s="62">
        <f>'2021'!EB15</f>
        <v>45.5</v>
      </c>
      <c r="DT105" s="62">
        <f>'2021'!EC15</f>
        <v>8.1</v>
      </c>
      <c r="DU105" s="62">
        <f>'2021'!ED15</f>
        <v>83.1</v>
      </c>
      <c r="DV105" s="63">
        <f>'2021'!EE15</f>
        <v>16.899999999999999</v>
      </c>
    </row>
    <row r="106" spans="1:126" ht="15.75" customHeight="1" x14ac:dyDescent="0.2">
      <c r="A106" s="199">
        <f t="shared" si="6"/>
        <v>103</v>
      </c>
      <c r="B106" s="261">
        <f>'2020'!A14</f>
        <v>12</v>
      </c>
      <c r="C106" s="261">
        <v>2020</v>
      </c>
      <c r="D106" s="234" t="str">
        <f>'2020'!B14</f>
        <v>KJ Hamler</v>
      </c>
      <c r="E106" s="310" t="str" cm="1">
        <f t="array" ref="E106">_xlfn.IFS(F106&gt;12.5,"Cornerstone",AND(F106&gt;11.995,F106&lt;12.5),"Elite",AND(F106&gt;11,F106&lt;12.995),"Elite Upside",AND(F106&gt;=9.69,F106&lt;10.999),"Upside",AND(F106&gt;8.4,F106&lt;9.999),"Upside Lite",AND(F106&gt;7.25,F106&lt;8.999),"Outlier",AND(F106&gt;=6,F106&lt;7.25),"Outlier Lite",F106&lt;6.999,"Purgatory")</f>
        <v>Upside Lite</v>
      </c>
      <c r="F106" s="313">
        <f>'2020'!C14</f>
        <v>9.2985714285714298</v>
      </c>
      <c r="G106" s="313">
        <f t="shared" si="7"/>
        <v>69.599999999999994</v>
      </c>
      <c r="H106" s="313" t="str" cm="1">
        <f t="array" ref="H106">_xlfn.IFS(E106="Cornerstone","A++",E106="Elite","A+",E106="Elite Upside","A",E106="Upside","B",E106="Upside Lite","C",E106="Outlier","D+",E106="Outlier Lite","D-",E106="Purgatory","F")</f>
        <v>C</v>
      </c>
      <c r="I106" s="314">
        <f t="shared" si="8"/>
        <v>0.42146656411402822</v>
      </c>
      <c r="J106" s="34" t="str">
        <f>'2020'!D14</f>
        <v>Penn State</v>
      </c>
      <c r="K106" s="200">
        <f>'2020'!E14</f>
        <v>2</v>
      </c>
      <c r="L106" s="318">
        <f>'2020'!F14</f>
        <v>36349</v>
      </c>
      <c r="M106" s="231">
        <f>'2020'!G14</f>
        <v>26.241095890410961</v>
      </c>
      <c r="N106" s="231" t="str">
        <f>'2020'!H14</f>
        <v>JR</v>
      </c>
      <c r="O106" s="231">
        <f>'2020'!I14</f>
        <v>20.80821917808219</v>
      </c>
      <c r="P106" s="231" t="str">
        <f>'2020'!J14</f>
        <v>Slot</v>
      </c>
      <c r="Q106" s="231" t="str">
        <f>'2020'!K14</f>
        <v>RAT</v>
      </c>
      <c r="R106" s="231" t="str">
        <f>'2020'!L14</f>
        <v>Elite Separator</v>
      </c>
      <c r="S106" s="320">
        <f>'2020'!M14</f>
        <v>69</v>
      </c>
      <c r="T106" s="320">
        <f>'2020'!N14</f>
        <v>178</v>
      </c>
      <c r="U106" s="200">
        <f>'2020'!O14</f>
        <v>4.3600000000000003</v>
      </c>
      <c r="V106" s="279">
        <f>'2020'!P14</f>
        <v>2</v>
      </c>
      <c r="W106" s="193">
        <f>'2020'!Q14</f>
        <v>0</v>
      </c>
      <c r="X106" s="194">
        <f>'2020'!R14</f>
        <v>0</v>
      </c>
      <c r="Y106" s="194">
        <f>'2020'!S14</f>
        <v>0</v>
      </c>
      <c r="Z106" s="194">
        <f>'2020'!T14</f>
        <v>0.2659611992945326</v>
      </c>
      <c r="AA106" s="194">
        <f>'2020'!U14</f>
        <v>0.31421619742787626</v>
      </c>
      <c r="AB106" s="194">
        <f>'2020'!V14</f>
        <v>0.31421619742787626</v>
      </c>
      <c r="AC106" s="59">
        <f>'2020'!W14</f>
        <v>0.31421619742787626</v>
      </c>
      <c r="AD106" s="42">
        <f>'2020'!X14</f>
        <v>19.161643835616438</v>
      </c>
      <c r="AE106" s="183">
        <f>'2020'!Y14</f>
        <v>2.5299999999999998</v>
      </c>
      <c r="AF106" s="183">
        <f>'2020'!Z14</f>
        <v>7.8</v>
      </c>
      <c r="AG106" s="183">
        <f>'2020'!AA14</f>
        <v>14.4</v>
      </c>
      <c r="AH106" s="183">
        <f>'2020'!AB14</f>
        <v>0.47</v>
      </c>
      <c r="AI106" s="183">
        <f>'2020'!AC14</f>
        <v>2.4500000000000002</v>
      </c>
      <c r="AJ106" s="288">
        <f>'2020'!AD14</f>
        <v>2.7986725663716811E-2</v>
      </c>
      <c r="AK106" s="288">
        <f>'2020'!AE14</f>
        <v>0.22949115044247784</v>
      </c>
      <c r="AL106" s="185">
        <f>'2020'!AF14</f>
        <v>0.16399999999999998</v>
      </c>
      <c r="AM106" s="212">
        <f>DS106/100</f>
        <v>0.4</v>
      </c>
      <c r="AN106" s="185">
        <f>'2020'!AG14</f>
        <v>6.6000000000000003E-2</v>
      </c>
      <c r="AO106" s="185">
        <f>'2020'!AH14</f>
        <v>0.9325</v>
      </c>
      <c r="AP106" s="183">
        <f>'2020'!AI14</f>
        <v>98.515380913753887</v>
      </c>
      <c r="AQ106" s="186">
        <f>'2020'!AJ14</f>
        <v>89.607976097482648</v>
      </c>
      <c r="AR106" s="48">
        <f>'2020'!AK14</f>
        <v>8</v>
      </c>
      <c r="AS106" s="232">
        <f>'2020'!AL14</f>
        <v>8</v>
      </c>
      <c r="AT106" s="232">
        <f>'2020'!AM14</f>
        <v>5</v>
      </c>
      <c r="AU106" s="232">
        <f>'2020'!AN14</f>
        <v>6</v>
      </c>
      <c r="AV106" s="232">
        <f>'2020'!AO14</f>
        <v>9</v>
      </c>
      <c r="AW106" s="232">
        <f>'2020'!AP14</f>
        <v>4</v>
      </c>
      <c r="AX106" s="232">
        <f>'2020'!AQ14</f>
        <v>8</v>
      </c>
      <c r="AY106" s="233">
        <f>'2020'!AR14</f>
        <v>0.25</v>
      </c>
      <c r="AZ106" s="60">
        <f>'2020'!AS14</f>
        <v>0</v>
      </c>
      <c r="BA106" s="61">
        <f>'2020'!AT14</f>
        <v>2788</v>
      </c>
      <c r="BB106" s="61">
        <f>'2020'!AU14</f>
        <v>0</v>
      </c>
      <c r="BC106" s="61">
        <f>'2020'!AV14</f>
        <v>0</v>
      </c>
      <c r="BD106" s="61">
        <f>'2020'!AW14</f>
        <v>0</v>
      </c>
      <c r="BE106" s="61">
        <f>'2020'!AX14</f>
        <v>0</v>
      </c>
      <c r="BF106" s="62">
        <f>'2020'!AY14</f>
        <v>0</v>
      </c>
      <c r="BG106" s="62">
        <f>'2020'!AZ14</f>
        <v>0</v>
      </c>
      <c r="BH106" s="62">
        <f>'2020'!BA14</f>
        <v>0</v>
      </c>
      <c r="BI106" s="62">
        <f>'2020'!BB14</f>
        <v>0</v>
      </c>
      <c r="BJ106" s="62">
        <f>'2020'!BC14</f>
        <v>0</v>
      </c>
      <c r="BK106" s="62">
        <f>'2020'!BD14</f>
        <v>0</v>
      </c>
      <c r="BL106" s="62">
        <f>'2020'!BE14</f>
        <v>0</v>
      </c>
      <c r="BM106" s="62">
        <f>'2020'!BF14</f>
        <v>0</v>
      </c>
      <c r="BN106" s="63">
        <f>'2020'!BG14</f>
        <v>0</v>
      </c>
      <c r="BO106" s="60">
        <f>'2020'!BH14</f>
        <v>0</v>
      </c>
      <c r="BP106" s="61">
        <f>'2020'!BI14</f>
        <v>3650</v>
      </c>
      <c r="BQ106" s="61">
        <f>'2020'!BJ14</f>
        <v>0</v>
      </c>
      <c r="BR106" s="61">
        <f>'2020'!BK14</f>
        <v>0</v>
      </c>
      <c r="BS106" s="61">
        <f>'2020'!BL14</f>
        <v>0</v>
      </c>
      <c r="BT106" s="61">
        <f>'2020'!BM14</f>
        <v>0</v>
      </c>
      <c r="BU106" s="62">
        <f>'2020'!BN14</f>
        <v>0</v>
      </c>
      <c r="BV106" s="62">
        <f>'2020'!BO14</f>
        <v>0</v>
      </c>
      <c r="BW106" s="62">
        <f>'2020'!BP14</f>
        <v>0</v>
      </c>
      <c r="BX106" s="62">
        <f>'2020'!BQ14</f>
        <v>0</v>
      </c>
      <c r="BY106" s="62">
        <f>'2020'!BR14</f>
        <v>0</v>
      </c>
      <c r="BZ106" s="62">
        <f>'2020'!BS14</f>
        <v>0</v>
      </c>
      <c r="CA106" s="62">
        <f>'2020'!BT14</f>
        <v>0</v>
      </c>
      <c r="CB106" s="62">
        <f>'2020'!BU14</f>
        <v>0</v>
      </c>
      <c r="CC106" s="63">
        <f>'2020'!BV14</f>
        <v>0</v>
      </c>
      <c r="CD106" s="60">
        <f>'2020'!BW14</f>
        <v>0</v>
      </c>
      <c r="CE106" s="61">
        <f>'2020'!BX14</f>
        <v>3772</v>
      </c>
      <c r="CF106" s="61">
        <f>'2020'!BY14</f>
        <v>0</v>
      </c>
      <c r="CG106" s="61">
        <f>'2020'!BZ14</f>
        <v>0</v>
      </c>
      <c r="CH106" s="61">
        <f>'2020'!CA14</f>
        <v>0</v>
      </c>
      <c r="CI106" s="61">
        <f>'2020'!CB14</f>
        <v>0</v>
      </c>
      <c r="CJ106" s="62">
        <f>'2020'!CC14</f>
        <v>0</v>
      </c>
      <c r="CK106" s="62">
        <f>'2020'!CD14</f>
        <v>0</v>
      </c>
      <c r="CL106" s="62">
        <f>'2020'!CE14</f>
        <v>0</v>
      </c>
      <c r="CM106" s="62">
        <f>'2020'!CF14</f>
        <v>0</v>
      </c>
      <c r="CN106" s="62">
        <f>'2020'!CG14</f>
        <v>0</v>
      </c>
      <c r="CO106" s="62">
        <f>'2020'!CL14</f>
        <v>0</v>
      </c>
      <c r="CP106" s="62">
        <f>'2020'!CM14</f>
        <v>0</v>
      </c>
      <c r="CQ106" s="62">
        <f>'2020'!CN14</f>
        <v>0</v>
      </c>
      <c r="CR106" s="63">
        <f>'2020'!CO14</f>
        <v>0</v>
      </c>
      <c r="CS106" s="60">
        <f>'2020'!CP14</f>
        <v>754</v>
      </c>
      <c r="CT106" s="61">
        <f>'2020'!CQ14</f>
        <v>2835</v>
      </c>
      <c r="CU106" s="61">
        <f>'2020'!CR14</f>
        <v>74</v>
      </c>
      <c r="CV106" s="61">
        <f>'2020'!CS14</f>
        <v>42</v>
      </c>
      <c r="CW106" s="61">
        <f>'2020'!CT14</f>
        <v>5</v>
      </c>
      <c r="CX106" s="61">
        <f>'2020'!CU14</f>
        <v>21</v>
      </c>
      <c r="CY106" s="62">
        <f>'2020'!CV14</f>
        <v>0.44</v>
      </c>
      <c r="CZ106" s="62">
        <f>'2020'!CW14</f>
        <v>1.99</v>
      </c>
      <c r="DA106" s="62">
        <f>'2020'!CX14</f>
        <v>2.09</v>
      </c>
      <c r="DB106" s="62">
        <f>'2020'!CY14</f>
        <v>7.8</v>
      </c>
      <c r="DC106" s="62">
        <f>'2020'!CZ14</f>
        <v>12.3</v>
      </c>
      <c r="DD106" s="62">
        <f>'2020'!DE14</f>
        <v>33.299999999999997</v>
      </c>
      <c r="DE106" s="62">
        <f>'2020'!DF14</f>
        <v>8.6999999999999993</v>
      </c>
      <c r="DF106" s="62">
        <f>'2020'!DG14</f>
        <v>2.8</v>
      </c>
      <c r="DG106" s="63">
        <f>'2020'!DH14</f>
        <v>97.2</v>
      </c>
      <c r="DH106" s="60">
        <f>'2020'!DI14</f>
        <v>904</v>
      </c>
      <c r="DI106" s="61">
        <f>'2020'!DJ14</f>
        <v>2877</v>
      </c>
      <c r="DJ106" s="61">
        <f>'2020'!DK14</f>
        <v>92</v>
      </c>
      <c r="DK106" s="61">
        <f>'2020'!DL14</f>
        <v>56</v>
      </c>
      <c r="DL106" s="61">
        <f>'2020'!DM14</f>
        <v>8</v>
      </c>
      <c r="DM106" s="61">
        <f>'2020'!DN14</f>
        <v>25</v>
      </c>
      <c r="DN106" s="62">
        <f>'2020'!DO14</f>
        <v>0.47</v>
      </c>
      <c r="DO106" s="62">
        <f>'2020'!DP14</f>
        <v>2.4500000000000002</v>
      </c>
      <c r="DP106" s="62">
        <f>'2020'!DQ14</f>
        <v>2.5299999999999998</v>
      </c>
      <c r="DQ106" s="62">
        <f>'2020'!DR14</f>
        <v>6.4</v>
      </c>
      <c r="DR106" s="62">
        <f>'2020'!DS14</f>
        <v>14.4</v>
      </c>
      <c r="DS106" s="62">
        <f>'2020'!DX14</f>
        <v>40</v>
      </c>
      <c r="DT106" s="62">
        <f>'2020'!DY14</f>
        <v>16.399999999999999</v>
      </c>
      <c r="DU106" s="62">
        <f>'2020'!DZ14</f>
        <v>10.4</v>
      </c>
      <c r="DV106" s="63">
        <f>'2020'!EA14</f>
        <v>89.3</v>
      </c>
    </row>
    <row r="107" spans="1:126" ht="15.75" customHeight="1" x14ac:dyDescent="0.2">
      <c r="A107" s="199">
        <f t="shared" si="6"/>
        <v>104</v>
      </c>
      <c r="B107" s="261">
        <f>'2015'!A11</f>
        <v>9</v>
      </c>
      <c r="C107" s="261">
        <v>2015</v>
      </c>
      <c r="D107" s="234" t="str">
        <f>'2015'!B11</f>
        <v>Sammie Coates</v>
      </c>
      <c r="E107" s="310" t="str" cm="1">
        <f t="array" ref="E107">_xlfn.IFS(F107&gt;12.5,"Cornerstone",AND(F107&gt;11.995,F107&lt;12.5),"Elite",AND(F107&gt;11,F107&lt;12.995),"Elite Upside",AND(F107&gt;=9.69,F107&lt;10.999),"Upside",AND(F107&gt;8.4,F107&lt;9.999),"Upside Lite",AND(F107&gt;7.25,F107&lt;8.999),"Outlier",AND(F107&gt;=6,F107&lt;7.25),"Outlier Lite",F107&lt;6.999,"Purgatory")</f>
        <v>Upside Lite</v>
      </c>
      <c r="F107" s="313">
        <f>'2015'!C11</f>
        <v>9.2971428571428589</v>
      </c>
      <c r="G107" s="313">
        <f t="shared" si="7"/>
        <v>69.3</v>
      </c>
      <c r="H107" s="313" t="str" cm="1">
        <f t="array" ref="H107">_xlfn.IFS(E107="Cornerstone","A++",E107="Elite","A+",E107="Elite Upside","A",E107="Upside","B",E107="Upside Lite","C",E107="Outlier","D+",E107="Outlier Lite","D-",E107="Purgatory","F")</f>
        <v>C</v>
      </c>
      <c r="I107" s="314">
        <f t="shared" si="8"/>
        <v>0.42069269710850987</v>
      </c>
      <c r="J107" s="34" t="str">
        <f>'2015'!D11</f>
        <v>Auburn</v>
      </c>
      <c r="K107" s="200">
        <f>'2015'!E11</f>
        <v>1</v>
      </c>
      <c r="L107" s="318">
        <f>'2015'!F11</f>
        <v>34059</v>
      </c>
      <c r="M107" s="231">
        <f>'2015'!G11</f>
        <v>32.515068493150686</v>
      </c>
      <c r="N107" s="231" t="str">
        <f>'2015'!H11</f>
        <v>JR</v>
      </c>
      <c r="O107" s="231">
        <f>'2015'!I11</f>
        <v>22.087671232876712</v>
      </c>
      <c r="P107" s="231" t="str">
        <f>'2015'!J11</f>
        <v>Wide</v>
      </c>
      <c r="Q107" s="231" t="str">
        <f>'2015'!K11</f>
        <v>DEEP</v>
      </c>
      <c r="R107" s="231" t="str">
        <f>'2015'!L11</f>
        <v>N/A</v>
      </c>
      <c r="S107" s="320">
        <f>'2015'!M11</f>
        <v>73</v>
      </c>
      <c r="T107" s="320">
        <f>'2015'!N11</f>
        <v>212</v>
      </c>
      <c r="U107" s="231">
        <f>'2015'!O11</f>
        <v>4.43</v>
      </c>
      <c r="V107" s="279">
        <f>'2015'!P11</f>
        <v>3</v>
      </c>
      <c r="W107" s="193">
        <f>'2015'!Q11</f>
        <v>0</v>
      </c>
      <c r="X107" s="194">
        <f>'2015'!R11</f>
        <v>0</v>
      </c>
      <c r="Y107" s="194">
        <f>'2015'!S11</f>
        <v>6.0670569451836083E-2</v>
      </c>
      <c r="Z107" s="194">
        <f>'2015'!T11</f>
        <v>0.37241948802642444</v>
      </c>
      <c r="AA107" s="194">
        <f>'2015'!U11</f>
        <v>0.26906318082788672</v>
      </c>
      <c r="AB107" s="194">
        <f>'2015'!V11</f>
        <v>0.32074133442715558</v>
      </c>
      <c r="AC107" s="59">
        <f>'2015'!W11</f>
        <v>0.32074133442715558</v>
      </c>
      <c r="AD107" s="42">
        <f>'2015'!X11</f>
        <v>20.432876712328767</v>
      </c>
      <c r="AE107" s="183">
        <f>'2015'!Y11</f>
        <v>2.82</v>
      </c>
      <c r="AF107" s="183">
        <f>'2015'!Z11</f>
        <v>3.8</v>
      </c>
      <c r="AG107" s="183">
        <f>'2015'!AA11</f>
        <v>21.5</v>
      </c>
      <c r="AH107" s="183">
        <f>'2015'!AB11</f>
        <v>0</v>
      </c>
      <c r="AI107" s="183">
        <f>'2015'!AC11</f>
        <v>0</v>
      </c>
      <c r="AJ107" s="288" t="str">
        <f>'2015'!AD11</f>
        <v>N/A</v>
      </c>
      <c r="AK107" s="288" t="str">
        <f>'2015'!AE11</f>
        <v>N/A</v>
      </c>
      <c r="AL107" s="185">
        <f>'2015'!AF11</f>
        <v>0.128</v>
      </c>
      <c r="AM107" s="212">
        <f>DS107</f>
        <v>0</v>
      </c>
      <c r="AN107" s="185">
        <f>'2015'!AG11</f>
        <v>0.89900000000000002</v>
      </c>
      <c r="AO107" s="185">
        <f>'2015'!AH11</f>
        <v>0.10099999999999999</v>
      </c>
      <c r="AP107" s="183">
        <f>'2015'!AI11</f>
        <v>110.09078075109204</v>
      </c>
      <c r="AQ107" s="186">
        <f>'2015'!AJ11</f>
        <v>108.96931811118667</v>
      </c>
      <c r="AR107" s="48">
        <f>'2015'!AK11</f>
        <v>8</v>
      </c>
      <c r="AS107" s="232">
        <f>'2015'!AL11</f>
        <v>6</v>
      </c>
      <c r="AT107" s="232">
        <f>'2015'!AM11</f>
        <v>5</v>
      </c>
      <c r="AU107" s="232">
        <f>'2015'!AN11</f>
        <v>1</v>
      </c>
      <c r="AV107" s="232">
        <f>'2015'!AO11</f>
        <v>9</v>
      </c>
      <c r="AW107" s="232">
        <f>'2015'!AP11</f>
        <v>8</v>
      </c>
      <c r="AX107" s="232">
        <f>'2015'!AQ11</f>
        <v>7</v>
      </c>
      <c r="AY107" s="233">
        <f>'2015'!AR11</f>
        <v>0</v>
      </c>
      <c r="AZ107" s="60">
        <f>'2015'!AS11</f>
        <v>0</v>
      </c>
      <c r="BA107" s="61">
        <f>'2015'!AT11</f>
        <v>1</v>
      </c>
      <c r="BB107" s="61">
        <f>'2015'!AU11</f>
        <v>0</v>
      </c>
      <c r="BC107" s="61">
        <f>'2015'!AV11</f>
        <v>0</v>
      </c>
      <c r="BD107" s="61">
        <f>'2015'!AW11</f>
        <v>0</v>
      </c>
      <c r="BE107" s="61">
        <f>'2015'!AX11</f>
        <v>0</v>
      </c>
      <c r="BF107" s="62">
        <f>'2015'!AY11</f>
        <v>0</v>
      </c>
      <c r="BG107" s="62">
        <f>'2015'!AZ11</f>
        <v>0</v>
      </c>
      <c r="BH107" s="62">
        <f>'2015'!BA11</f>
        <v>0</v>
      </c>
      <c r="BI107" s="62">
        <f>'2015'!BB11</f>
        <v>0</v>
      </c>
      <c r="BJ107" s="62">
        <f>'2015'!BC11</f>
        <v>0</v>
      </c>
      <c r="BK107" s="62">
        <f>'2015'!BD11</f>
        <v>0</v>
      </c>
      <c r="BL107" s="62">
        <f>'2015'!BE11</f>
        <v>0</v>
      </c>
      <c r="BM107" s="62">
        <f>'2015'!BF11</f>
        <v>0</v>
      </c>
      <c r="BN107" s="63">
        <f>'2015'!BG11</f>
        <v>0</v>
      </c>
      <c r="BO107" s="60">
        <f>'2015'!BH11</f>
        <v>0</v>
      </c>
      <c r="BP107" s="61">
        <f>'2015'!BI11</f>
        <v>1</v>
      </c>
      <c r="BQ107" s="61">
        <f>'2015'!BJ11</f>
        <v>0</v>
      </c>
      <c r="BR107" s="61">
        <f>'2015'!BK11</f>
        <v>0</v>
      </c>
      <c r="BS107" s="61">
        <f>'2015'!BL11</f>
        <v>0</v>
      </c>
      <c r="BT107" s="61">
        <f>'2015'!BM11</f>
        <v>0</v>
      </c>
      <c r="BU107" s="62">
        <f>'2015'!BN11</f>
        <v>0</v>
      </c>
      <c r="BV107" s="62">
        <f>'2015'!BO11</f>
        <v>0</v>
      </c>
      <c r="BW107" s="62">
        <f>'2015'!BP11</f>
        <v>0</v>
      </c>
      <c r="BX107" s="62">
        <f>'2015'!BQ11</f>
        <v>0</v>
      </c>
      <c r="BY107" s="62">
        <f>'2015'!BR11</f>
        <v>0</v>
      </c>
      <c r="BZ107" s="62">
        <f>'2015'!BS11</f>
        <v>0</v>
      </c>
      <c r="CA107" s="62">
        <f>'2015'!BT11</f>
        <v>0</v>
      </c>
      <c r="CB107" s="62">
        <f>'2015'!BU11</f>
        <v>0</v>
      </c>
      <c r="CC107" s="63">
        <f>'2015'!BV11</f>
        <v>0</v>
      </c>
      <c r="CD107" s="60">
        <f>'2015'!BW11</f>
        <v>114</v>
      </c>
      <c r="CE107" s="61">
        <f>'2015'!BX11</f>
        <v>1879</v>
      </c>
      <c r="CF107" s="61">
        <f>'2015'!BY11</f>
        <v>0</v>
      </c>
      <c r="CG107" s="61">
        <f>'2015'!BZ11</f>
        <v>0</v>
      </c>
      <c r="CH107" s="61">
        <f>'2015'!CA11</f>
        <v>0</v>
      </c>
      <c r="CI107" s="61">
        <f>'2015'!CB11</f>
        <v>0</v>
      </c>
      <c r="CJ107" s="62">
        <f>'2015'!CC11</f>
        <v>0</v>
      </c>
      <c r="CK107" s="62">
        <f>'2015'!CD11</f>
        <v>0</v>
      </c>
      <c r="CL107" s="62">
        <f>'2015'!CE11</f>
        <v>0</v>
      </c>
      <c r="CM107" s="62">
        <f>'2015'!CF11</f>
        <v>0</v>
      </c>
      <c r="CN107" s="62">
        <f>'2015'!CG11</f>
        <v>0</v>
      </c>
      <c r="CO107" s="62">
        <f>'2015'!CH11</f>
        <v>0</v>
      </c>
      <c r="CP107" s="62">
        <f>'2015'!CI11</f>
        <v>0</v>
      </c>
      <c r="CQ107" s="62">
        <f>'2015'!CJ11</f>
        <v>0</v>
      </c>
      <c r="CR107" s="63">
        <f>'2015'!CK11</f>
        <v>0</v>
      </c>
      <c r="CS107" s="60">
        <f>'2015'!CL11</f>
        <v>902</v>
      </c>
      <c r="CT107" s="61">
        <f>'2015'!CM11</f>
        <v>2422</v>
      </c>
      <c r="CU107" s="61">
        <f>'2015'!CN11</f>
        <v>0</v>
      </c>
      <c r="CV107" s="61">
        <f>'2015'!CO11</f>
        <v>0</v>
      </c>
      <c r="CW107" s="61">
        <f>'2015'!CP11</f>
        <v>0</v>
      </c>
      <c r="CX107" s="61">
        <f>'2015'!CQ11</f>
        <v>0</v>
      </c>
      <c r="CY107" s="62">
        <f>'2015'!CR11</f>
        <v>0</v>
      </c>
      <c r="CZ107" s="62">
        <f>'2015'!CS11</f>
        <v>0</v>
      </c>
      <c r="DA107" s="62">
        <f>'2015'!CT11</f>
        <v>0</v>
      </c>
      <c r="DB107" s="62">
        <f>'2015'!CU11</f>
        <v>0</v>
      </c>
      <c r="DC107" s="62">
        <f>'2015'!CV11</f>
        <v>0</v>
      </c>
      <c r="DD107" s="62">
        <f>'2015'!CW11</f>
        <v>0</v>
      </c>
      <c r="DE107" s="62">
        <f>'2015'!CX11</f>
        <v>0</v>
      </c>
      <c r="DF107" s="62">
        <f>'2015'!CY11</f>
        <v>0</v>
      </c>
      <c r="DG107" s="63">
        <f>'2015'!CZ11</f>
        <v>0</v>
      </c>
      <c r="DH107" s="60">
        <f>'2015'!DA11</f>
        <v>741</v>
      </c>
      <c r="DI107" s="61">
        <f>'2015'!DB11</f>
        <v>2754</v>
      </c>
      <c r="DJ107" s="61">
        <f>'2015'!DC11</f>
        <v>74</v>
      </c>
      <c r="DK107" s="61">
        <f>'2015'!DD11</f>
        <v>34</v>
      </c>
      <c r="DL107" s="61">
        <f>'2015'!DE11</f>
        <v>4</v>
      </c>
      <c r="DM107" s="61">
        <f>'2015'!DF11</f>
        <v>0</v>
      </c>
      <c r="DN107" s="62">
        <f>'2015'!DG11</f>
        <v>0</v>
      </c>
      <c r="DO107" s="62">
        <f>'2015'!DH11</f>
        <v>0</v>
      </c>
      <c r="DP107" s="62">
        <f>'2015'!DI11</f>
        <v>2.82</v>
      </c>
      <c r="DQ107" s="62">
        <f>'2015'!DJ11</f>
        <v>3.8</v>
      </c>
      <c r="DR107" s="62">
        <f>'2015'!DK11</f>
        <v>21.5</v>
      </c>
      <c r="DS107" s="62">
        <f>'2015'!DL11</f>
        <v>0</v>
      </c>
      <c r="DT107" s="62">
        <f>'2015'!DM11</f>
        <v>12.8</v>
      </c>
      <c r="DU107" s="62">
        <f>'2015'!DN11</f>
        <v>89.9</v>
      </c>
      <c r="DV107" s="63">
        <f>'2015'!DO11</f>
        <v>10.1</v>
      </c>
    </row>
    <row r="108" spans="1:126" ht="15.75" customHeight="1" x14ac:dyDescent="0.2">
      <c r="A108" s="199">
        <f t="shared" si="6"/>
        <v>105</v>
      </c>
      <c r="B108" s="261">
        <f>'2019'!A10</f>
        <v>8</v>
      </c>
      <c r="C108" s="261">
        <v>2019</v>
      </c>
      <c r="D108" s="234" t="str">
        <f>'2019'!B10</f>
        <v>Hakeem Butler</v>
      </c>
      <c r="E108" s="310" t="str" cm="1">
        <f t="array" ref="E108">_xlfn.IFS(F108&gt;12.5,"Cornerstone",AND(F108&gt;11.995,F108&lt;12.5),"Elite",AND(F108&gt;11,F108&lt;12.995),"Elite Upside",AND(F108&gt;=9.69,F108&lt;10.999),"Upside",AND(F108&gt;8.4,F108&lt;9.999),"Upside Lite",AND(F108&gt;7.25,F108&lt;8.999),"Outlier",AND(F108&gt;=6,F108&lt;7.25),"Outlier Lite",F108&lt;6.999,"Purgatory")</f>
        <v>Upside Lite</v>
      </c>
      <c r="F108" s="313">
        <f>'2019'!C10</f>
        <v>9.2714285714285722</v>
      </c>
      <c r="G108" s="313">
        <f t="shared" si="7"/>
        <v>69</v>
      </c>
      <c r="H108" s="313" t="str" cm="1">
        <f t="array" ref="H108">_xlfn.IFS(E108="Cornerstone","A++",E108="Elite","A+",E108="Elite Upside","A",E108="Upside","B",E108="Upside Lite","C",E108="Outlier","D+",E108="Outlier Lite","D-",E108="Purgatory","F")</f>
        <v>C</v>
      </c>
      <c r="I108" s="314">
        <f t="shared" si="8"/>
        <v>0.40676309100917379</v>
      </c>
      <c r="J108" s="34" t="str">
        <f>'2019'!D10</f>
        <v>Iowa State</v>
      </c>
      <c r="K108" s="200">
        <f>'2019'!E10</f>
        <v>3</v>
      </c>
      <c r="L108" s="318">
        <f>'2019'!F10</f>
        <v>35201</v>
      </c>
      <c r="M108" s="231">
        <f>'2019'!G10</f>
        <v>29.386301369863013</v>
      </c>
      <c r="N108" s="231" t="str">
        <f>'2019'!H10</f>
        <v>RS JR</v>
      </c>
      <c r="O108" s="231">
        <f>'2019'!I10</f>
        <v>22.956164383561642</v>
      </c>
      <c r="P108" s="231" t="str">
        <f>'2019'!J10</f>
        <v>Hybrid</v>
      </c>
      <c r="Q108" s="231" t="str">
        <f>'2019'!K10</f>
        <v>DEEP</v>
      </c>
      <c r="R108" s="231" t="str">
        <f>'2019'!L10</f>
        <v>Poor Separator</v>
      </c>
      <c r="S108" s="320">
        <f>'2019'!M10</f>
        <v>77</v>
      </c>
      <c r="T108" s="320">
        <f>'2019'!N10</f>
        <v>227</v>
      </c>
      <c r="U108" s="200">
        <f>'2019'!O10</f>
        <v>4.4800000000000004</v>
      </c>
      <c r="V108" s="279">
        <f>'2019'!P10</f>
        <v>4</v>
      </c>
      <c r="W108" s="193">
        <f>'2019'!Q10</f>
        <v>0</v>
      </c>
      <c r="X108" s="194">
        <f>'2019'!R10</f>
        <v>0</v>
      </c>
      <c r="Y108" s="194">
        <f>'2019'!S10</f>
        <v>4.3142305215711524E-2</v>
      </c>
      <c r="Z108" s="194">
        <f>'2019'!T10</f>
        <v>0.19644870349492671</v>
      </c>
      <c r="AA108" s="194">
        <f>'2019'!U10</f>
        <v>0.42081736909323114</v>
      </c>
      <c r="AB108" s="194">
        <f>'2019'!V10</f>
        <v>0.42081736909323114</v>
      </c>
      <c r="AC108" s="59">
        <f>'2019'!W10</f>
        <v>0.39977650063856957</v>
      </c>
      <c r="AD108" s="42">
        <f>'2019'!X10</f>
        <v>22.306849315068494</v>
      </c>
      <c r="AE108" s="183">
        <f>'2019'!Y10</f>
        <v>3.04</v>
      </c>
      <c r="AF108" s="183">
        <f>'2019'!Z10</f>
        <v>7.1</v>
      </c>
      <c r="AG108" s="183">
        <f>'2019'!AA10</f>
        <v>16.5</v>
      </c>
      <c r="AH108" s="183">
        <f>'2019'!AB10</f>
        <v>0.87</v>
      </c>
      <c r="AI108" s="183">
        <f>'2019'!AC10</f>
        <v>3.63</v>
      </c>
      <c r="AJ108" s="288">
        <f>'2019'!AD10</f>
        <v>6.9195751138088013E-2</v>
      </c>
      <c r="AK108" s="288">
        <f>'2019'!AE10</f>
        <v>0.17068285280728376</v>
      </c>
      <c r="AL108" s="185">
        <f>'2019'!AF10</f>
        <v>0.155</v>
      </c>
      <c r="AM108" s="212">
        <f>DS108/100</f>
        <v>0.56700000000000006</v>
      </c>
      <c r="AN108" s="185">
        <f>'2019'!AG10</f>
        <v>0.41049999999999998</v>
      </c>
      <c r="AO108" s="185">
        <f>'2019'!AH10</f>
        <v>0.58950000000000002</v>
      </c>
      <c r="AP108" s="183">
        <f>'2019'!AI10</f>
        <v>112.70515921710678</v>
      </c>
      <c r="AQ108" s="186">
        <f>'2019'!AJ10</f>
        <v>120.85061810397706</v>
      </c>
      <c r="AR108" s="48">
        <f>'2019'!AK10</f>
        <v>10</v>
      </c>
      <c r="AS108" s="232">
        <f>'2019'!AL10</f>
        <v>2</v>
      </c>
      <c r="AT108" s="232">
        <f>'2019'!AM10</f>
        <v>6</v>
      </c>
      <c r="AU108" s="232">
        <f>'2019'!AN10</f>
        <v>5</v>
      </c>
      <c r="AV108" s="232">
        <f>'2019'!AO10</f>
        <v>8</v>
      </c>
      <c r="AW108" s="232">
        <f>'2019'!AP10</f>
        <v>10</v>
      </c>
      <c r="AX108" s="232">
        <f>'2019'!AQ10</f>
        <v>5</v>
      </c>
      <c r="AY108" s="233">
        <f>'2019'!AR10</f>
        <v>0</v>
      </c>
      <c r="AZ108" s="60">
        <f>'2019'!AS10</f>
        <v>0</v>
      </c>
      <c r="BA108" s="61">
        <f>'2019'!AT10</f>
        <v>2981</v>
      </c>
      <c r="BB108" s="61">
        <f>'2019'!AU10</f>
        <v>0</v>
      </c>
      <c r="BC108" s="61">
        <f>'2019'!AV10</f>
        <v>0</v>
      </c>
      <c r="BD108" s="61">
        <f>'2019'!AW10</f>
        <v>0</v>
      </c>
      <c r="BE108" s="61">
        <f>'2019'!AX10</f>
        <v>0</v>
      </c>
      <c r="BF108" s="62">
        <f>'2019'!AY10</f>
        <v>0</v>
      </c>
      <c r="BG108" s="62">
        <f>'2019'!AZ10</f>
        <v>0</v>
      </c>
      <c r="BH108" s="62">
        <f>'2019'!BA10</f>
        <v>0</v>
      </c>
      <c r="BI108" s="62">
        <f>'2019'!BB10</f>
        <v>0</v>
      </c>
      <c r="BJ108" s="62">
        <f>'2019'!BC10</f>
        <v>0</v>
      </c>
      <c r="BK108" s="62">
        <f>'2019'!BD10</f>
        <v>0</v>
      </c>
      <c r="BL108" s="62">
        <f>'2019'!BE10</f>
        <v>0</v>
      </c>
      <c r="BM108" s="62">
        <f>'2019'!BF10</f>
        <v>0</v>
      </c>
      <c r="BN108" s="63">
        <f>'2019'!BG10</f>
        <v>0</v>
      </c>
      <c r="BO108" s="60">
        <f>'2019'!BH10</f>
        <v>0</v>
      </c>
      <c r="BP108" s="61">
        <f>'2019'!BI10</f>
        <v>2716</v>
      </c>
      <c r="BQ108" s="61">
        <f>'2019'!BJ10</f>
        <v>0</v>
      </c>
      <c r="BR108" s="61">
        <f>'2019'!BK10</f>
        <v>0</v>
      </c>
      <c r="BS108" s="61">
        <f>'2019'!BL10</f>
        <v>0</v>
      </c>
      <c r="BT108" s="61">
        <f>'2019'!BM10</f>
        <v>0</v>
      </c>
      <c r="BU108" s="62">
        <f>'2019'!BN10</f>
        <v>0</v>
      </c>
      <c r="BV108" s="62">
        <f>'2019'!BO10</f>
        <v>0</v>
      </c>
      <c r="BW108" s="62">
        <f>'2019'!BP10</f>
        <v>0</v>
      </c>
      <c r="BX108" s="62">
        <f>'2019'!BQ10</f>
        <v>0</v>
      </c>
      <c r="BY108" s="62">
        <f>'2019'!BR10</f>
        <v>0</v>
      </c>
      <c r="BZ108" s="62">
        <f>'2019'!BS10</f>
        <v>0</v>
      </c>
      <c r="CA108" s="62">
        <f>'2019'!BT10</f>
        <v>0</v>
      </c>
      <c r="CB108" s="62">
        <f>'2019'!BU10</f>
        <v>0</v>
      </c>
      <c r="CC108" s="63">
        <f>'2019'!BV10</f>
        <v>0</v>
      </c>
      <c r="CD108" s="60">
        <f>'2019'!BW10</f>
        <v>134</v>
      </c>
      <c r="CE108" s="61">
        <f>'2019'!BX10</f>
        <v>3106</v>
      </c>
      <c r="CF108" s="61">
        <f>'2019'!BY10</f>
        <v>14</v>
      </c>
      <c r="CG108" s="61">
        <f>'2019'!BZ10</f>
        <v>9</v>
      </c>
      <c r="CH108" s="61">
        <f>'2019'!CA10</f>
        <v>2</v>
      </c>
      <c r="CI108" s="61">
        <f>'2019'!CB10</f>
        <v>21</v>
      </c>
      <c r="CJ108" s="62">
        <f>'2019'!CC10</f>
        <v>1.19</v>
      </c>
      <c r="CK108" s="62">
        <f>'2019'!CD10</f>
        <v>0.52</v>
      </c>
      <c r="CL108" s="62">
        <f>'2019'!CE10</f>
        <v>1.29</v>
      </c>
      <c r="CM108" s="62">
        <f>'2019'!CF10</f>
        <v>4.8</v>
      </c>
      <c r="CN108" s="62">
        <f>'2019'!CG10</f>
        <v>11.8</v>
      </c>
      <c r="CO108" s="62">
        <f>'2019'!CH10</f>
        <v>0</v>
      </c>
      <c r="CP108" s="62">
        <f>'2019'!CI10</f>
        <v>0</v>
      </c>
      <c r="CQ108" s="62">
        <f>'2019'!CJ10</f>
        <v>92.5</v>
      </c>
      <c r="CR108" s="63">
        <f>'2019'!CK10</f>
        <v>7.5</v>
      </c>
      <c r="CS108" s="60">
        <f>'2019'!CL10</f>
        <v>697</v>
      </c>
      <c r="CT108" s="61">
        <f>'2019'!CM10</f>
        <v>3548</v>
      </c>
      <c r="CU108" s="61">
        <f>'2019'!CN10</f>
        <v>73</v>
      </c>
      <c r="CV108" s="61">
        <f>'2019'!CO10</f>
        <v>41</v>
      </c>
      <c r="CW108" s="61">
        <f>'2019'!CP10</f>
        <v>7</v>
      </c>
      <c r="CX108" s="61">
        <f>'2019'!CQ10</f>
        <v>27</v>
      </c>
      <c r="CY108" s="62">
        <f>'2019'!CR10</f>
        <v>0.87</v>
      </c>
      <c r="CZ108" s="62">
        <f>'2019'!CS10</f>
        <v>1.46</v>
      </c>
      <c r="DA108" s="62">
        <f>'2019'!CT10</f>
        <v>2.16</v>
      </c>
      <c r="DB108" s="62">
        <f>'2019'!CU10</f>
        <v>5.9</v>
      </c>
      <c r="DC108" s="62">
        <f>'2019'!CV10</f>
        <v>12.2</v>
      </c>
      <c r="DD108" s="62">
        <f>'2019'!DA10</f>
        <v>36</v>
      </c>
      <c r="DE108" s="62">
        <f>'2019'!DB10</f>
        <v>10.9</v>
      </c>
      <c r="DF108" s="62">
        <f>'2019'!DC10</f>
        <v>9.5</v>
      </c>
      <c r="DG108" s="63">
        <f>'2019'!DD10</f>
        <v>90.5</v>
      </c>
      <c r="DH108" s="60">
        <f>'2019'!DE10</f>
        <v>1318</v>
      </c>
      <c r="DI108" s="61">
        <f>'2019'!DF10</f>
        <v>3132</v>
      </c>
      <c r="DJ108" s="61">
        <f>'2019'!DG10</f>
        <v>104</v>
      </c>
      <c r="DK108" s="61">
        <f>'2019'!DH10</f>
        <v>60</v>
      </c>
      <c r="DL108" s="61">
        <f>'2019'!DI10</f>
        <v>9</v>
      </c>
      <c r="DM108" s="61">
        <f>'2019'!DJ10</f>
        <v>20</v>
      </c>
      <c r="DN108" s="62">
        <f>'2019'!DK10</f>
        <v>0.78</v>
      </c>
      <c r="DO108" s="62">
        <f>'2019'!DL10</f>
        <v>3.63</v>
      </c>
      <c r="DP108" s="62">
        <f>'2019'!DM10</f>
        <v>3.04</v>
      </c>
      <c r="DQ108" s="62">
        <f>'2019'!DN10</f>
        <v>7.1</v>
      </c>
      <c r="DR108" s="62">
        <f>'2019'!DO10</f>
        <v>16.5</v>
      </c>
      <c r="DS108" s="62">
        <f>'2019'!DT10</f>
        <v>56.7</v>
      </c>
      <c r="DT108" s="62">
        <f>'2019'!DU10</f>
        <v>15.5</v>
      </c>
      <c r="DU108" s="62">
        <f>'2019'!DV10</f>
        <v>72.599999999999994</v>
      </c>
      <c r="DV108" s="63">
        <f>'2019'!DW10</f>
        <v>27.4</v>
      </c>
    </row>
    <row r="109" spans="1:126" ht="15.75" customHeight="1" x14ac:dyDescent="0.2">
      <c r="A109" s="199">
        <f t="shared" si="6"/>
        <v>106</v>
      </c>
      <c r="B109" s="261">
        <f>'2020'!A15</f>
        <v>13</v>
      </c>
      <c r="C109" s="261">
        <v>2020</v>
      </c>
      <c r="D109" s="234" t="str">
        <f>'2020'!B15</f>
        <v>Devin Duvernay</v>
      </c>
      <c r="E109" s="310" t="str" cm="1">
        <f t="array" ref="E109">_xlfn.IFS(F109&gt;12.5,"Cornerstone",AND(F109&gt;11.995,F109&lt;12.5),"Elite",AND(F109&gt;11,F109&lt;12.995),"Elite Upside",AND(F109&gt;=9.69,F109&lt;10.999),"Upside",AND(F109&gt;8.4,F109&lt;9.999),"Upside Lite",AND(F109&gt;7.25,F109&lt;8.999),"Outlier",AND(F109&gt;=6,F109&lt;7.25),"Outlier Lite",F109&lt;6.999,"Purgatory")</f>
        <v>Upside Lite</v>
      </c>
      <c r="F109" s="313">
        <f>'2020'!C15</f>
        <v>9.2457142857142856</v>
      </c>
      <c r="G109" s="313">
        <f t="shared" si="7"/>
        <v>68.7</v>
      </c>
      <c r="H109" s="313" t="str" cm="1">
        <f t="array" ref="H109">_xlfn.IFS(E109="Cornerstone","A++",E109="Elite","A+",E109="Elite Upside","A",E109="Upside","B",E109="Upside Lite","C",E109="Outlier","D+",E109="Outlier Lite","D-",E109="Purgatory","F")</f>
        <v>C</v>
      </c>
      <c r="I109" s="314">
        <f t="shared" si="8"/>
        <v>0.39283348490983777</v>
      </c>
      <c r="J109" s="34" t="str">
        <f>'2020'!D15</f>
        <v>Texas</v>
      </c>
      <c r="K109" s="200">
        <f>'2020'!E15</f>
        <v>3</v>
      </c>
      <c r="L109" s="318">
        <f>'2020'!F15</f>
        <v>35685</v>
      </c>
      <c r="M109" s="231">
        <f>'2020'!G15</f>
        <v>28.06027397260274</v>
      </c>
      <c r="N109" s="231" t="str">
        <f>'2020'!H15</f>
        <v>SR</v>
      </c>
      <c r="O109" s="231">
        <f>'2020'!I15</f>
        <v>22.627397260273973</v>
      </c>
      <c r="P109" s="231" t="str">
        <f>'2020'!J15</f>
        <v>Hybrid</v>
      </c>
      <c r="Q109" s="231" t="str">
        <f>'2020'!K15</f>
        <v>BALL HOG</v>
      </c>
      <c r="R109" s="231" t="str">
        <f>'2020'!L15</f>
        <v>Elite Earner</v>
      </c>
      <c r="S109" s="320">
        <f>'2020'!M15</f>
        <v>71</v>
      </c>
      <c r="T109" s="320">
        <f>'2020'!N15</f>
        <v>200</v>
      </c>
      <c r="U109" s="200">
        <f>'2020'!O15</f>
        <v>4.3899999999999997</v>
      </c>
      <c r="V109" s="279">
        <f>'2020'!P15</f>
        <v>3</v>
      </c>
      <c r="W109" s="193">
        <f>'2020'!Q15</f>
        <v>0</v>
      </c>
      <c r="X109" s="194">
        <f>'2020'!R15</f>
        <v>0.13624338624338625</v>
      </c>
      <c r="Y109" s="194">
        <f>'2020'!S15</f>
        <v>3.6849925705794949E-2</v>
      </c>
      <c r="Z109" s="194">
        <f>'2020'!T15</f>
        <v>0.15103734439834024</v>
      </c>
      <c r="AA109" s="194">
        <f>'2020'!U15</f>
        <v>0.36851901090135603</v>
      </c>
      <c r="AB109" s="194">
        <f>'2020'!V15</f>
        <v>0.36851901090135603</v>
      </c>
      <c r="AC109" s="59">
        <f>'2020'!W15</f>
        <v>0.35009306035628823</v>
      </c>
      <c r="AD109" s="42">
        <f>'2020'!X15</f>
        <v>21.994520547945207</v>
      </c>
      <c r="AE109" s="183">
        <f>'2020'!Y15</f>
        <v>2.94</v>
      </c>
      <c r="AF109" s="183">
        <f>'2020'!Z15</f>
        <v>6.9</v>
      </c>
      <c r="AG109" s="183">
        <f>'2020'!AA15</f>
        <v>15.5</v>
      </c>
      <c r="AH109" s="183">
        <f>'2020'!AB15</f>
        <v>0.89</v>
      </c>
      <c r="AI109" s="183">
        <f>'2020'!AC15</f>
        <v>2.95</v>
      </c>
      <c r="AJ109" s="288">
        <f>'2020'!AD15</f>
        <v>4.242424242424242E-2</v>
      </c>
      <c r="AK109" s="288">
        <f>'2020'!AE15</f>
        <v>0.2312121212121212</v>
      </c>
      <c r="AL109" s="185">
        <f>'2020'!AF15</f>
        <v>2.7999999999999997E-2</v>
      </c>
      <c r="AM109" s="212">
        <f>DS109/100</f>
        <v>0.6</v>
      </c>
      <c r="AN109" s="185">
        <f>'2020'!AG15</f>
        <v>0.45850000000000002</v>
      </c>
      <c r="AO109" s="185">
        <f>'2020'!AH15</f>
        <v>0.53949999999999998</v>
      </c>
      <c r="AP109" s="183">
        <f>'2020'!AI15</f>
        <v>107.69657956536453</v>
      </c>
      <c r="AQ109" s="186">
        <f>'2020'!AJ15</f>
        <v>102.24884826848137</v>
      </c>
      <c r="AR109" s="48">
        <f>'2020'!AK15</f>
        <v>9</v>
      </c>
      <c r="AS109" s="232">
        <f>'2020'!AL15</f>
        <v>3</v>
      </c>
      <c r="AT109" s="232">
        <f>'2020'!AM15</f>
        <v>5</v>
      </c>
      <c r="AU109" s="232">
        <f>'2020'!AN15</f>
        <v>5</v>
      </c>
      <c r="AV109" s="232">
        <f>'2020'!AO15</f>
        <v>9</v>
      </c>
      <c r="AW109" s="232">
        <f>'2020'!AP15</f>
        <v>7</v>
      </c>
      <c r="AX109" s="232">
        <f>'2020'!AQ15</f>
        <v>7</v>
      </c>
      <c r="AY109" s="233">
        <f>'2020'!AR15</f>
        <v>0.5</v>
      </c>
      <c r="AZ109" s="60">
        <f>'2020'!AS15</f>
        <v>0</v>
      </c>
      <c r="BA109" s="61">
        <f>'2020'!AT15</f>
        <v>1751</v>
      </c>
      <c r="BB109" s="61">
        <f>'2020'!AU15</f>
        <v>0</v>
      </c>
      <c r="BC109" s="61">
        <f>'2020'!AV15</f>
        <v>0</v>
      </c>
      <c r="BD109" s="61">
        <f>'2020'!AW15</f>
        <v>0</v>
      </c>
      <c r="BE109" s="61">
        <f>'2020'!AX15</f>
        <v>0</v>
      </c>
      <c r="BF109" s="62">
        <f>'2020'!AY15</f>
        <v>0</v>
      </c>
      <c r="BG109" s="62">
        <f>'2020'!AZ15</f>
        <v>0</v>
      </c>
      <c r="BH109" s="62">
        <f>'2020'!BA15</f>
        <v>0</v>
      </c>
      <c r="BI109" s="62">
        <f>'2020'!BB15</f>
        <v>0</v>
      </c>
      <c r="BJ109" s="62">
        <f>'2020'!BC15</f>
        <v>0</v>
      </c>
      <c r="BK109" s="62">
        <f>'2020'!BD15</f>
        <v>0</v>
      </c>
      <c r="BL109" s="62">
        <f>'2020'!BE15</f>
        <v>0</v>
      </c>
      <c r="BM109" s="62">
        <f>'2020'!BF15</f>
        <v>0</v>
      </c>
      <c r="BN109" s="63">
        <f>'2020'!BG15</f>
        <v>0</v>
      </c>
      <c r="BO109" s="60">
        <f>'2020'!BH15</f>
        <v>412</v>
      </c>
      <c r="BP109" s="61">
        <f>'2020'!BI15</f>
        <v>3024</v>
      </c>
      <c r="BQ109" s="61">
        <f>'2020'!BJ15</f>
        <v>31</v>
      </c>
      <c r="BR109" s="61">
        <f>'2020'!BK15</f>
        <v>20</v>
      </c>
      <c r="BS109" s="61">
        <f>'2020'!BL15</f>
        <v>3</v>
      </c>
      <c r="BT109" s="61">
        <f>'2020'!BM15</f>
        <v>21</v>
      </c>
      <c r="BU109" s="62">
        <f>'2020'!BN15</f>
        <v>0.88</v>
      </c>
      <c r="BV109" s="62">
        <f>'2020'!BO15</f>
        <v>1.19</v>
      </c>
      <c r="BW109" s="62">
        <f>'2020'!BP15</f>
        <v>2.5299999999999998</v>
      </c>
      <c r="BX109" s="62">
        <f>'2020'!BQ15</f>
        <v>9.9</v>
      </c>
      <c r="BY109" s="62">
        <f>'2020'!BR15</f>
        <v>13.6</v>
      </c>
      <c r="BZ109" s="62">
        <f>'2020'!BS15</f>
        <v>0</v>
      </c>
      <c r="CA109" s="62">
        <f>'2020'!BT15</f>
        <v>4.8</v>
      </c>
      <c r="CB109" s="62">
        <f>'2020'!BU15</f>
        <v>2.9</v>
      </c>
      <c r="CC109" s="63">
        <f>'2020'!BV15</f>
        <v>97.1</v>
      </c>
      <c r="CD109" s="60">
        <f>'2020'!BW15</f>
        <v>124</v>
      </c>
      <c r="CE109" s="61">
        <f>'2020'!BX15</f>
        <v>3365</v>
      </c>
      <c r="CF109" s="61">
        <f>'2020'!BY15</f>
        <v>19</v>
      </c>
      <c r="CG109" s="61">
        <f>'2020'!BZ15</f>
        <v>9</v>
      </c>
      <c r="CH109" s="61">
        <f>'2020'!CA15</f>
        <v>0</v>
      </c>
      <c r="CI109" s="61">
        <f>'2020'!CB15</f>
        <v>18</v>
      </c>
      <c r="CJ109" s="62">
        <f>'2020'!CC15</f>
        <v>0.48</v>
      </c>
      <c r="CK109" s="62">
        <f>'2020'!CD15</f>
        <v>0.39</v>
      </c>
      <c r="CL109" s="62">
        <f>'2020'!CE15</f>
        <v>0.65</v>
      </c>
      <c r="CM109" s="62">
        <f>'2020'!CF15</f>
        <v>4</v>
      </c>
      <c r="CN109" s="62">
        <f>'2020'!CG15</f>
        <v>16.7</v>
      </c>
      <c r="CO109" s="62">
        <f>'2020'!CL15</f>
        <v>0</v>
      </c>
      <c r="CP109" s="62">
        <f>'2020'!CM15</f>
        <v>10</v>
      </c>
      <c r="CQ109" s="62">
        <f>'2020'!CN15</f>
        <v>88.4</v>
      </c>
      <c r="CR109" s="63">
        <f>'2020'!CO15</f>
        <v>11.6</v>
      </c>
      <c r="CS109" s="60">
        <f>'2020'!CP15</f>
        <v>546</v>
      </c>
      <c r="CT109" s="61">
        <f>'2020'!CQ15</f>
        <v>3615</v>
      </c>
      <c r="CU109" s="61">
        <f>'2020'!CR15</f>
        <v>65</v>
      </c>
      <c r="CV109" s="61">
        <f>'2020'!CS15</f>
        <v>41</v>
      </c>
      <c r="CW109" s="61">
        <f>'2020'!CT15</f>
        <v>4</v>
      </c>
      <c r="CX109" s="61">
        <f>'2020'!CU15</f>
        <v>28</v>
      </c>
      <c r="CY109" s="62">
        <f>'2020'!CV15</f>
        <v>0.67</v>
      </c>
      <c r="CZ109" s="62">
        <f>'2020'!CW15</f>
        <v>1.1499999999999999</v>
      </c>
      <c r="DA109" s="62">
        <f>'2020'!CX15</f>
        <v>1.26</v>
      </c>
      <c r="DB109" s="62">
        <f>'2020'!CY15</f>
        <v>3.1</v>
      </c>
      <c r="DC109" s="62">
        <f>'2020'!CZ15</f>
        <v>15.5</v>
      </c>
      <c r="DD109" s="62">
        <f>'2020'!DE15</f>
        <v>22.2</v>
      </c>
      <c r="DE109" s="62">
        <f>'2020'!DF15</f>
        <v>0</v>
      </c>
      <c r="DF109" s="62">
        <f>'2020'!DG15</f>
        <v>90.7</v>
      </c>
      <c r="DG109" s="63">
        <f>'2020'!DH15</f>
        <v>9.3000000000000007</v>
      </c>
      <c r="DH109" s="60">
        <f>'2020'!DI15</f>
        <v>1386</v>
      </c>
      <c r="DI109" s="61">
        <f>'2020'!DJ15</f>
        <v>3761</v>
      </c>
      <c r="DJ109" s="61">
        <f>'2020'!DK15</f>
        <v>129</v>
      </c>
      <c r="DK109" s="61">
        <f>'2020'!DL15</f>
        <v>105</v>
      </c>
      <c r="DL109" s="61">
        <f>'2020'!DM15</f>
        <v>9</v>
      </c>
      <c r="DM109" s="61">
        <f>'2020'!DN15</f>
        <v>32</v>
      </c>
      <c r="DN109" s="62">
        <f>'2020'!DO15</f>
        <v>0.89</v>
      </c>
      <c r="DO109" s="62">
        <f>'2020'!DP15</f>
        <v>2.95</v>
      </c>
      <c r="DP109" s="62">
        <f>'2020'!DQ15</f>
        <v>2.94</v>
      </c>
      <c r="DQ109" s="62">
        <f>'2020'!DR15</f>
        <v>6.9</v>
      </c>
      <c r="DR109" s="62">
        <f>'2020'!DS15</f>
        <v>7.9</v>
      </c>
      <c r="DS109" s="62">
        <f>'2020'!DX15</f>
        <v>60</v>
      </c>
      <c r="DT109" s="62">
        <f>'2020'!DY15</f>
        <v>2.8</v>
      </c>
      <c r="DU109" s="62">
        <f>'2020'!DZ15</f>
        <v>1</v>
      </c>
      <c r="DV109" s="63">
        <f>'2020'!EA15</f>
        <v>98.6</v>
      </c>
    </row>
    <row r="110" spans="1:126" ht="15.75" customHeight="1" x14ac:dyDescent="0.2">
      <c r="A110" s="199">
        <f t="shared" si="6"/>
        <v>107</v>
      </c>
      <c r="B110" s="261">
        <f>'2022'!A17</f>
        <v>15</v>
      </c>
      <c r="C110" s="261">
        <v>2022</v>
      </c>
      <c r="D110" s="234" t="str">
        <f>'2022'!B17</f>
        <v>David Bell</v>
      </c>
      <c r="E110" s="310" t="str" cm="1">
        <f t="array" ref="E110">_xlfn.IFS(F110&gt;12.5,"Cornerstone",AND(F110&gt;11.995,F110&lt;12.5),"Elite",AND(F110&gt;11,F110&lt;12.995),"Elite Upside",AND(F110&gt;=9.69,F110&lt;10.999),"Upside",AND(F110&gt;8.4,F110&lt;9.999),"Upside Lite",AND(F110&gt;7.25,F110&lt;8.999),"Outlier",AND(F110&gt;=6,F110&lt;7.25),"Outlier Lite",F110&lt;6.999,"Purgatory")</f>
        <v>Upside Lite</v>
      </c>
      <c r="F110" s="313">
        <f>'2022'!C17</f>
        <v>9.2414285714285711</v>
      </c>
      <c r="G110" s="313">
        <f t="shared" si="7"/>
        <v>68.400000000000006</v>
      </c>
      <c r="H110" s="313" t="str" cm="1">
        <f t="array" ref="H110">_xlfn.IFS(E110="Cornerstone","A++",E110="Elite","A+",E110="Elite Upside","A",E110="Upside","B",E110="Upside Lite","C",E110="Outlier","D+",E110="Outlier Lite","D-",E110="Purgatory","F")</f>
        <v>C</v>
      </c>
      <c r="I110" s="314">
        <f t="shared" si="8"/>
        <v>0.39051188389328173</v>
      </c>
      <c r="J110" s="34" t="str">
        <f>'2022'!D17</f>
        <v>Purdue</v>
      </c>
      <c r="K110" s="200">
        <f>'2022'!E17</f>
        <v>2</v>
      </c>
      <c r="L110" s="318">
        <f>'2022'!F17</f>
        <v>36874</v>
      </c>
      <c r="M110" s="231">
        <f>'2022'!G17</f>
        <v>24.802739726027397</v>
      </c>
      <c r="N110" s="231" t="str">
        <f>'2022'!H17</f>
        <v>JR</v>
      </c>
      <c r="O110" s="231">
        <f>'2022'!I17</f>
        <v>21.383561643835616</v>
      </c>
      <c r="P110" s="231" t="str">
        <f>'2022'!J17</f>
        <v>Wide</v>
      </c>
      <c r="Q110" s="231" t="str">
        <f>'2022'!K17</f>
        <v>SLOB</v>
      </c>
      <c r="R110" s="231" t="str">
        <f>'2022'!L17</f>
        <v>Elite Earner</v>
      </c>
      <c r="S110" s="320">
        <f>'2022'!M17</f>
        <v>74</v>
      </c>
      <c r="T110" s="320">
        <f>'2022'!N17</f>
        <v>205</v>
      </c>
      <c r="U110" s="200">
        <f>'2022'!O17</f>
        <v>4.6500000000000004</v>
      </c>
      <c r="V110" s="279">
        <f>'2022'!P17</f>
        <v>3</v>
      </c>
      <c r="W110" s="193">
        <f>'2022'!Q17</f>
        <v>0</v>
      </c>
      <c r="X110" s="194">
        <f>'2022'!R17</f>
        <v>0</v>
      </c>
      <c r="Y110" s="194">
        <f>'2022'!S17</f>
        <v>0.27830061844581877</v>
      </c>
      <c r="Z110" s="194">
        <f>'2022'!T17</f>
        <v>0.33710895361380799</v>
      </c>
      <c r="AA110" s="194">
        <f>'2022'!U17</f>
        <v>0.27835497835497836</v>
      </c>
      <c r="AB110" s="194">
        <f>'2022'!V17</f>
        <v>0.30773196598439317</v>
      </c>
      <c r="AC110" s="59">
        <f>'2022'!W17</f>
        <v>0.30773196598439317</v>
      </c>
      <c r="AD110" s="42">
        <f>'2022'!X17</f>
        <v>18.723287671232878</v>
      </c>
      <c r="AE110" s="183">
        <f>'2022'!Y17</f>
        <v>2.7</v>
      </c>
      <c r="AF110" s="183">
        <f>'2022'!Z17</f>
        <v>5.8</v>
      </c>
      <c r="AG110" s="183">
        <f>'2022'!AA17</f>
        <v>11.7</v>
      </c>
      <c r="AH110" s="183">
        <f>'2022'!AB17</f>
        <v>0.87</v>
      </c>
      <c r="AI110" s="183">
        <f>'2022'!AC17</f>
        <v>2.64</v>
      </c>
      <c r="AJ110" s="288">
        <f>'2022'!AD17</f>
        <v>5.4587869362363928E-2</v>
      </c>
      <c r="AK110" s="288">
        <f>'2022'!AE17</f>
        <v>0.2246500777604977</v>
      </c>
      <c r="AL110" s="185">
        <f>'2022'!AF17</f>
        <v>5.0999999999999997E-2</v>
      </c>
      <c r="AM110" s="212">
        <f>DS110/100</f>
        <v>0.42299999999999999</v>
      </c>
      <c r="AN110" s="185">
        <f>'2022'!AG17</f>
        <v>0.86650000000000005</v>
      </c>
      <c r="AO110" s="185">
        <f>'2022'!AH17</f>
        <v>0.13200000000000001</v>
      </c>
      <c r="AP110" s="183">
        <f>'2022'!AI17</f>
        <v>87.694437182248848</v>
      </c>
      <c r="AQ110" s="186">
        <f>'2022'!AJ17</f>
        <v>88.590798495700298</v>
      </c>
      <c r="AR110" s="48">
        <f>'2022'!AK17</f>
        <v>8</v>
      </c>
      <c r="AS110" s="232">
        <f>'2022'!AL17</f>
        <v>9</v>
      </c>
      <c r="AT110" s="232">
        <f>'2022'!AM17</f>
        <v>5</v>
      </c>
      <c r="AU110" s="232">
        <f>'2022'!AN17</f>
        <v>4</v>
      </c>
      <c r="AV110" s="232">
        <f>'2022'!AO17</f>
        <v>5</v>
      </c>
      <c r="AW110" s="232">
        <f>'2022'!AP17</f>
        <v>4</v>
      </c>
      <c r="AX110" s="232">
        <f>'2022'!AQ17</f>
        <v>7</v>
      </c>
      <c r="AY110" s="233">
        <f>'2022'!AR17</f>
        <v>0.5</v>
      </c>
      <c r="AZ110" s="60">
        <f>'2022'!AS17</f>
        <v>0</v>
      </c>
      <c r="BA110" s="61">
        <f>'2022'!AT17</f>
        <v>3270</v>
      </c>
      <c r="BB110" s="61">
        <f>'2022'!AU17</f>
        <v>0</v>
      </c>
      <c r="BC110" s="61">
        <f>'2022'!AV17</f>
        <v>0</v>
      </c>
      <c r="BD110" s="61">
        <f>'2022'!AW17</f>
        <v>0</v>
      </c>
      <c r="BE110" s="61">
        <f>'2022'!AX17</f>
        <v>0</v>
      </c>
      <c r="BF110" s="62">
        <f>'2022'!AY17</f>
        <v>0</v>
      </c>
      <c r="BG110" s="62">
        <f>'2022'!AZ17</f>
        <v>0</v>
      </c>
      <c r="BH110" s="62">
        <f>'2022'!BA17</f>
        <v>0</v>
      </c>
      <c r="BI110" s="62">
        <f>'2022'!BB17</f>
        <v>0</v>
      </c>
      <c r="BJ110" s="62">
        <f>'2022'!BC17</f>
        <v>0</v>
      </c>
      <c r="BK110" s="62">
        <f>'2022'!BH17</f>
        <v>0</v>
      </c>
      <c r="BL110" s="62">
        <f>'2022'!BI17</f>
        <v>0</v>
      </c>
      <c r="BM110" s="62">
        <f>'2022'!BJ17</f>
        <v>0</v>
      </c>
      <c r="BN110" s="63">
        <f>'2022'!BK17</f>
        <v>0</v>
      </c>
      <c r="BO110" s="60">
        <f>'2022'!BL17</f>
        <v>0</v>
      </c>
      <c r="BP110" s="61">
        <f>'2022'!BM17</f>
        <v>3998</v>
      </c>
      <c r="BQ110" s="61">
        <f>'2022'!BN17</f>
        <v>0</v>
      </c>
      <c r="BR110" s="61">
        <f>'2022'!BO17</f>
        <v>0</v>
      </c>
      <c r="BS110" s="61">
        <f>'2022'!BP17</f>
        <v>0</v>
      </c>
      <c r="BT110" s="61">
        <f>'2022'!BQ17</f>
        <v>0</v>
      </c>
      <c r="BU110" s="62">
        <f>'2022'!BR17</f>
        <v>0</v>
      </c>
      <c r="BV110" s="62">
        <f>'2022'!BS17</f>
        <v>0</v>
      </c>
      <c r="BW110" s="62">
        <f>'2022'!BT17</f>
        <v>0</v>
      </c>
      <c r="BX110" s="62">
        <f>'2022'!BU17</f>
        <v>0</v>
      </c>
      <c r="BY110" s="62">
        <f>'2022'!BV17</f>
        <v>0</v>
      </c>
      <c r="BZ110" s="62">
        <f>'2022'!CA17</f>
        <v>0</v>
      </c>
      <c r="CA110" s="62">
        <f>'2022'!CB17</f>
        <v>0</v>
      </c>
      <c r="CB110" s="62">
        <f>'2022'!CC17</f>
        <v>0</v>
      </c>
      <c r="CC110" s="63">
        <f>'2022'!CD17</f>
        <v>0</v>
      </c>
      <c r="CD110" s="60">
        <f>'2022'!CE17</f>
        <v>1035</v>
      </c>
      <c r="CE110" s="61">
        <f>'2022'!CF17</f>
        <v>3719</v>
      </c>
      <c r="CF110" s="61">
        <f>'2022'!CG17</f>
        <v>128</v>
      </c>
      <c r="CG110" s="61">
        <f>'2022'!CH17</f>
        <v>86</v>
      </c>
      <c r="CH110" s="61">
        <f>'2022'!CI17</f>
        <v>7</v>
      </c>
      <c r="CI110" s="61">
        <f>'2022'!CJ17</f>
        <v>29</v>
      </c>
      <c r="CJ110" s="62">
        <f>'2022'!CK17</f>
        <v>0.48</v>
      </c>
      <c r="CK110" s="62">
        <f>'2022'!CL17</f>
        <v>1.99</v>
      </c>
      <c r="CL110" s="62">
        <f>'2022'!CM17</f>
        <v>2.11</v>
      </c>
      <c r="CM110" s="62">
        <f>'2022'!CN17</f>
        <v>4.2</v>
      </c>
      <c r="CN110" s="62">
        <f>'2022'!CO17</f>
        <v>10.7</v>
      </c>
      <c r="CO110" s="62">
        <f>'2022'!CT17</f>
        <v>44.4</v>
      </c>
      <c r="CP110" s="62">
        <f>'2022'!CU17</f>
        <v>4.4000000000000004</v>
      </c>
      <c r="CQ110" s="62">
        <f>'2022'!CV17</f>
        <v>89.9</v>
      </c>
      <c r="CR110" s="63">
        <f>'2022'!CW17</f>
        <v>9.6999999999999993</v>
      </c>
      <c r="CS110" s="60">
        <f>'2022'!CX17</f>
        <v>625</v>
      </c>
      <c r="CT110" s="61">
        <f>'2022'!CY17</f>
        <v>1854</v>
      </c>
      <c r="CU110" s="61">
        <f>'2022'!CZ17</f>
        <v>77</v>
      </c>
      <c r="CV110" s="61">
        <f>'2022'!DA17</f>
        <v>53</v>
      </c>
      <c r="CW110" s="61">
        <f>'2022'!DB17</f>
        <v>8</v>
      </c>
      <c r="CX110" s="61">
        <f>'2022'!DC17</f>
        <v>15</v>
      </c>
      <c r="CY110" s="62">
        <f>'2022'!DD17</f>
        <v>0.56999999999999995</v>
      </c>
      <c r="CZ110" s="62">
        <f>'2022'!DE17</f>
        <v>2.39</v>
      </c>
      <c r="DA110" s="62">
        <f>'2022'!DF17</f>
        <v>2.2400000000000002</v>
      </c>
      <c r="DB110" s="62">
        <f>'2022'!DG17</f>
        <v>3.7</v>
      </c>
      <c r="DC110" s="62">
        <f>'2022'!DH17</f>
        <v>11.7</v>
      </c>
      <c r="DD110" s="62">
        <f>'2022'!DM17</f>
        <v>55.6</v>
      </c>
      <c r="DE110" s="62">
        <f>'2022'!DN17</f>
        <v>3.6</v>
      </c>
      <c r="DF110" s="62">
        <f>'2022'!DO17</f>
        <v>89.6</v>
      </c>
      <c r="DG110" s="63">
        <f>'2022'!DP17</f>
        <v>10.1</v>
      </c>
      <c r="DH110" s="60">
        <f>'2022'!DQ17</f>
        <v>1286</v>
      </c>
      <c r="DI110" s="61">
        <f>'2022'!DR17</f>
        <v>4620</v>
      </c>
      <c r="DJ110" s="61">
        <f>'2022'!DS17</f>
        <v>133</v>
      </c>
      <c r="DK110" s="61">
        <f>'2022'!DT17</f>
        <v>93</v>
      </c>
      <c r="DL110" s="61">
        <f>'2022'!DU17</f>
        <v>6</v>
      </c>
      <c r="DM110" s="61">
        <f>'2022'!DV17</f>
        <v>35</v>
      </c>
      <c r="DN110" s="62">
        <f>'2022'!DW17</f>
        <v>0.87</v>
      </c>
      <c r="DO110" s="62">
        <f>'2022'!DX17</f>
        <v>2.64</v>
      </c>
      <c r="DP110" s="62">
        <f>'2022'!DY17</f>
        <v>2.7</v>
      </c>
      <c r="DQ110" s="62">
        <f>'2022'!DZ17</f>
        <v>5.8</v>
      </c>
      <c r="DR110" s="62">
        <f>'2022'!EA17</f>
        <v>10.7</v>
      </c>
      <c r="DS110" s="62">
        <f>'2022'!EF17</f>
        <v>42.3</v>
      </c>
      <c r="DT110" s="62">
        <f>'2022'!EG17</f>
        <v>5.0999999999999996</v>
      </c>
      <c r="DU110" s="62">
        <f>'2022'!EH17</f>
        <v>83.7</v>
      </c>
      <c r="DV110" s="63">
        <f>'2022'!EI17</f>
        <v>16.3</v>
      </c>
    </row>
    <row r="111" spans="1:126" ht="15.75" customHeight="1" x14ac:dyDescent="0.2">
      <c r="A111" s="199">
        <f t="shared" si="6"/>
        <v>108</v>
      </c>
      <c r="B111" s="261">
        <f>'2015'!A12</f>
        <v>10</v>
      </c>
      <c r="C111" s="261">
        <v>2015</v>
      </c>
      <c r="D111" s="234" t="str">
        <f>'2015'!B12</f>
        <v>Kevin White</v>
      </c>
      <c r="E111" s="310" t="str" cm="1">
        <f t="array" ref="E111">_xlfn.IFS(F111&gt;12.5,"Cornerstone",AND(F111&gt;11.995,F111&lt;12.5),"Elite",AND(F111&gt;11,F111&lt;12.995),"Elite Upside",AND(F111&gt;=9.69,F111&lt;10.999),"Upside",AND(F111&gt;8.4,F111&lt;9.999),"Upside Lite",AND(F111&gt;7.25,F111&lt;8.999),"Outlier",AND(F111&gt;=6,F111&lt;7.25),"Outlier Lite",F111&lt;6.999,"Purgatory")</f>
        <v>Upside Lite</v>
      </c>
      <c r="F111" s="313">
        <f>'2015'!C12</f>
        <v>9.2242857142857151</v>
      </c>
      <c r="G111" s="313">
        <f t="shared" si="7"/>
        <v>68.100000000000009</v>
      </c>
      <c r="H111" s="313" t="str" cm="1">
        <f t="array" ref="H111">_xlfn.IFS(E111="Cornerstone","A++",E111="Elite","A+",E111="Elite Upside","A",E111="Upside","B",E111="Upside Lite","C",E111="Outlier","D+",E111="Outlier Lite","D-",E111="Purgatory","F")</f>
        <v>C</v>
      </c>
      <c r="I111" s="314">
        <f t="shared" si="8"/>
        <v>0.38122547982705868</v>
      </c>
      <c r="J111" s="34" t="str">
        <f>'2015'!D12</f>
        <v>West Virginia</v>
      </c>
      <c r="K111" s="200">
        <f>'2015'!E12</f>
        <v>3</v>
      </c>
      <c r="L111" s="318">
        <f>'2015'!F12</f>
        <v>33780</v>
      </c>
      <c r="M111" s="231">
        <f>'2015'!G12</f>
        <v>33.279452054794518</v>
      </c>
      <c r="N111" s="231" t="str">
        <f>'2015'!H12</f>
        <v>SR</v>
      </c>
      <c r="O111" s="231">
        <f>'2015'!I12</f>
        <v>22.852054794520548</v>
      </c>
      <c r="P111" s="231" t="str">
        <f>'2015'!J12</f>
        <v>Wide</v>
      </c>
      <c r="Q111" s="231" t="str">
        <f>'2015'!K12</f>
        <v>BALL HOG</v>
      </c>
      <c r="R111" s="231" t="str">
        <f>'2015'!L12</f>
        <v>N/A</v>
      </c>
      <c r="S111" s="320">
        <f>'2015'!M12</f>
        <v>74</v>
      </c>
      <c r="T111" s="320">
        <f>'2015'!N12</f>
        <v>190</v>
      </c>
      <c r="U111" s="231">
        <f>'2015'!O12</f>
        <v>4.3499999999999996</v>
      </c>
      <c r="V111" s="279">
        <f>'2015'!P12</f>
        <v>1</v>
      </c>
      <c r="W111" s="193">
        <f>'2015'!Q12</f>
        <v>0</v>
      </c>
      <c r="X111" s="194">
        <f>'2015'!R12</f>
        <v>0</v>
      </c>
      <c r="Y111" s="194">
        <f>'2015'!S12</f>
        <v>0</v>
      </c>
      <c r="Z111" s="194">
        <f>'2015'!T12</f>
        <v>0.1934376192293018</v>
      </c>
      <c r="AA111" s="194">
        <f>'2015'!U12</f>
        <v>0.35112836690123755</v>
      </c>
      <c r="AB111" s="194">
        <f>'2015'!V12</f>
        <v>0.35112836690123755</v>
      </c>
      <c r="AC111" s="59">
        <f>'2015'!W12</f>
        <v>0.33357194855617567</v>
      </c>
      <c r="AD111" s="42">
        <f>'2015'!X12</f>
        <v>22.2</v>
      </c>
      <c r="AE111" s="183">
        <f>'2015'!Y12</f>
        <v>2.59</v>
      </c>
      <c r="AF111" s="183">
        <f>'2015'!Z12</f>
        <v>6.2</v>
      </c>
      <c r="AG111" s="183">
        <f>'2015'!AA12</f>
        <v>11.1</v>
      </c>
      <c r="AH111" s="183">
        <f>'2015'!AB12</f>
        <v>0</v>
      </c>
      <c r="AI111" s="183">
        <f>'2015'!AC12</f>
        <v>0</v>
      </c>
      <c r="AJ111" s="288" t="str">
        <f>'2015'!AD12</f>
        <v>N/A</v>
      </c>
      <c r="AK111" s="288" t="str">
        <f>'2015'!AE12</f>
        <v>N/A</v>
      </c>
      <c r="AL111" s="185">
        <f>'2015'!AF12</f>
        <v>7.5999999999999998E-2</v>
      </c>
      <c r="AM111" s="212">
        <f>DS111</f>
        <v>0</v>
      </c>
      <c r="AN111" s="185">
        <f>'2015'!AG12</f>
        <v>0.90700000000000003</v>
      </c>
      <c r="AO111" s="185">
        <f>'2015'!AH12</f>
        <v>7.5999999999999998E-2</v>
      </c>
      <c r="AP111" s="183">
        <f>'2015'!AI12</f>
        <v>106.12716642333353</v>
      </c>
      <c r="AQ111" s="186">
        <f>'2015'!AJ12</f>
        <v>107.21193632829798</v>
      </c>
      <c r="AR111" s="48">
        <f>'2015'!AK12</f>
        <v>9</v>
      </c>
      <c r="AS111" s="232">
        <f>'2015'!AL12</f>
        <v>2</v>
      </c>
      <c r="AT111" s="232">
        <f>'2015'!AM12</f>
        <v>5</v>
      </c>
      <c r="AU111" s="232">
        <f>'2015'!AN12</f>
        <v>5</v>
      </c>
      <c r="AV111" s="232">
        <f>'2015'!AO12</f>
        <v>9</v>
      </c>
      <c r="AW111" s="232">
        <f>'2015'!AP12</f>
        <v>7</v>
      </c>
      <c r="AX111" s="232">
        <f>'2015'!AQ12</f>
        <v>10</v>
      </c>
      <c r="AY111" s="233">
        <f>'2015'!AR12</f>
        <v>0</v>
      </c>
      <c r="AZ111" s="60">
        <f>'2015'!AS12</f>
        <v>0</v>
      </c>
      <c r="BA111" s="61">
        <f>'2015'!AT12</f>
        <v>1</v>
      </c>
      <c r="BB111" s="61">
        <f>'2015'!AU12</f>
        <v>0</v>
      </c>
      <c r="BC111" s="61">
        <f>'2015'!AV12</f>
        <v>0</v>
      </c>
      <c r="BD111" s="61">
        <f>'2015'!AW12</f>
        <v>0</v>
      </c>
      <c r="BE111" s="61">
        <f>'2015'!AX12</f>
        <v>0</v>
      </c>
      <c r="BF111" s="62">
        <f>'2015'!AY12</f>
        <v>0</v>
      </c>
      <c r="BG111" s="62">
        <f>'2015'!AZ12</f>
        <v>0</v>
      </c>
      <c r="BH111" s="62">
        <f>'2015'!BA12</f>
        <v>0</v>
      </c>
      <c r="BI111" s="62">
        <f>'2015'!BB12</f>
        <v>0</v>
      </c>
      <c r="BJ111" s="62">
        <f>'2015'!BC12</f>
        <v>0</v>
      </c>
      <c r="BK111" s="62">
        <f>'2015'!BD12</f>
        <v>0</v>
      </c>
      <c r="BL111" s="62">
        <f>'2015'!BE12</f>
        <v>0</v>
      </c>
      <c r="BM111" s="62">
        <f>'2015'!BF12</f>
        <v>0</v>
      </c>
      <c r="BN111" s="63">
        <f>'2015'!BG12</f>
        <v>0</v>
      </c>
      <c r="BO111" s="60">
        <f>'2015'!BH12</f>
        <v>0</v>
      </c>
      <c r="BP111" s="61">
        <f>'2015'!BI12</f>
        <v>1</v>
      </c>
      <c r="BQ111" s="61">
        <f>'2015'!BJ12</f>
        <v>0</v>
      </c>
      <c r="BR111" s="61">
        <f>'2015'!BK12</f>
        <v>0</v>
      </c>
      <c r="BS111" s="61">
        <f>'2015'!BL12</f>
        <v>0</v>
      </c>
      <c r="BT111" s="61">
        <f>'2015'!BM12</f>
        <v>0</v>
      </c>
      <c r="BU111" s="62">
        <f>'2015'!BN12</f>
        <v>0</v>
      </c>
      <c r="BV111" s="62">
        <f>'2015'!BO12</f>
        <v>0</v>
      </c>
      <c r="BW111" s="62">
        <f>'2015'!BP12</f>
        <v>0</v>
      </c>
      <c r="BX111" s="62">
        <f>'2015'!BQ12</f>
        <v>0</v>
      </c>
      <c r="BY111" s="62">
        <f>'2015'!BR12</f>
        <v>0</v>
      </c>
      <c r="BZ111" s="62">
        <f>'2015'!BS12</f>
        <v>0</v>
      </c>
      <c r="CA111" s="62">
        <f>'2015'!BT12</f>
        <v>0</v>
      </c>
      <c r="CB111" s="62">
        <f>'2015'!BU12</f>
        <v>0</v>
      </c>
      <c r="CC111" s="63">
        <f>'2015'!BV12</f>
        <v>0</v>
      </c>
      <c r="CD111" s="60">
        <f>'2015'!BW12</f>
        <v>0</v>
      </c>
      <c r="CE111" s="61">
        <f>'2015'!BX12</f>
        <v>1</v>
      </c>
      <c r="CF111" s="61">
        <f>'2015'!BY12</f>
        <v>0</v>
      </c>
      <c r="CG111" s="61">
        <f>'2015'!BZ12</f>
        <v>0</v>
      </c>
      <c r="CH111" s="61">
        <f>'2015'!CA12</f>
        <v>0</v>
      </c>
      <c r="CI111" s="61">
        <f>'2015'!CB12</f>
        <v>0</v>
      </c>
      <c r="CJ111" s="62">
        <f>'2015'!CC12</f>
        <v>0</v>
      </c>
      <c r="CK111" s="62">
        <f>'2015'!CD12</f>
        <v>0</v>
      </c>
      <c r="CL111" s="62">
        <f>'2015'!CE12</f>
        <v>0</v>
      </c>
      <c r="CM111" s="62">
        <f>'2015'!CF12</f>
        <v>0</v>
      </c>
      <c r="CN111" s="62">
        <f>'2015'!CG12</f>
        <v>0</v>
      </c>
      <c r="CO111" s="62">
        <f>'2015'!CH12</f>
        <v>0</v>
      </c>
      <c r="CP111" s="62">
        <f>'2015'!CI12</f>
        <v>0</v>
      </c>
      <c r="CQ111" s="62">
        <f>'2015'!CJ12</f>
        <v>0</v>
      </c>
      <c r="CR111" s="63">
        <f>'2015'!CK12</f>
        <v>0</v>
      </c>
      <c r="CS111" s="60">
        <f>'2015'!CL12</f>
        <v>507</v>
      </c>
      <c r="CT111" s="61">
        <f>'2015'!CM12</f>
        <v>2621</v>
      </c>
      <c r="CU111" s="61">
        <f>'2015'!CN12</f>
        <v>0</v>
      </c>
      <c r="CV111" s="61">
        <f>'2015'!CO12</f>
        <v>0</v>
      </c>
      <c r="CW111" s="61">
        <f>'2015'!CP12</f>
        <v>0</v>
      </c>
      <c r="CX111" s="61">
        <f>'2015'!CQ12</f>
        <v>0</v>
      </c>
      <c r="CY111" s="62">
        <f>'2015'!CR12</f>
        <v>0</v>
      </c>
      <c r="CZ111" s="62">
        <f>'2015'!CS12</f>
        <v>0</v>
      </c>
      <c r="DA111" s="62">
        <f>'2015'!CT12</f>
        <v>0</v>
      </c>
      <c r="DB111" s="62">
        <f>'2015'!CU12</f>
        <v>0</v>
      </c>
      <c r="DC111" s="62">
        <f>'2015'!CV12</f>
        <v>0</v>
      </c>
      <c r="DD111" s="62">
        <f>'2015'!CW12</f>
        <v>0</v>
      </c>
      <c r="DE111" s="62">
        <f>'2015'!CX12</f>
        <v>0</v>
      </c>
      <c r="DF111" s="62">
        <f>'2015'!CY12</f>
        <v>0</v>
      </c>
      <c r="DG111" s="63">
        <f>'2015'!CZ12</f>
        <v>0</v>
      </c>
      <c r="DH111" s="60">
        <f>'2015'!DA12</f>
        <v>1447</v>
      </c>
      <c r="DI111" s="61">
        <f>'2015'!DB12</f>
        <v>4121</v>
      </c>
      <c r="DJ111" s="61">
        <f>'2015'!DC12</f>
        <v>160</v>
      </c>
      <c r="DK111" s="61">
        <f>'2015'!DD12</f>
        <v>109</v>
      </c>
      <c r="DL111" s="61">
        <f>'2015'!DE12</f>
        <v>10</v>
      </c>
      <c r="DM111" s="61">
        <f>'2015'!DF12</f>
        <v>0</v>
      </c>
      <c r="DN111" s="62">
        <f>'2015'!DG12</f>
        <v>0</v>
      </c>
      <c r="DO111" s="62">
        <f>'2015'!DH12</f>
        <v>0</v>
      </c>
      <c r="DP111" s="62">
        <f>'2015'!DI12</f>
        <v>2.59</v>
      </c>
      <c r="DQ111" s="62">
        <f>'2015'!DJ12</f>
        <v>6.2</v>
      </c>
      <c r="DR111" s="62">
        <f>'2015'!DK12</f>
        <v>11.1</v>
      </c>
      <c r="DS111" s="62">
        <f>'2015'!DL12</f>
        <v>0</v>
      </c>
      <c r="DT111" s="62">
        <f>'2015'!DM12</f>
        <v>7.6</v>
      </c>
      <c r="DU111" s="62">
        <f>'2015'!DN12</f>
        <v>90.7</v>
      </c>
      <c r="DV111" s="63">
        <f>'2015'!DO12</f>
        <v>7.6</v>
      </c>
    </row>
    <row r="112" spans="1:126" ht="15.75" customHeight="1" x14ac:dyDescent="0.2">
      <c r="A112" s="199">
        <f t="shared" si="6"/>
        <v>109</v>
      </c>
      <c r="B112" s="261">
        <f>'2018'!A8</f>
        <v>6</v>
      </c>
      <c r="C112" s="261">
        <v>2018</v>
      </c>
      <c r="D112" s="234" t="str">
        <f>'2018'!B8</f>
        <v>Tre'Quan Smith</v>
      </c>
      <c r="E112" s="310" t="str" cm="1">
        <f t="array" ref="E112">_xlfn.IFS(F112&gt;12.5,"Cornerstone",AND(F112&gt;11.995,F112&lt;12.5),"Elite",AND(F112&gt;11,F112&lt;12.995),"Elite Upside",AND(F112&gt;=9.69,F112&lt;10.999),"Upside",AND(F112&gt;8.4,F112&lt;9.999),"Upside Lite",AND(F112&gt;7.25,F112&lt;8.999),"Outlier",AND(F112&gt;=6,F112&lt;7.25),"Outlier Lite",F112&lt;6.999,"Purgatory")</f>
        <v>Upside Lite</v>
      </c>
      <c r="F112" s="313">
        <f>'2018'!C8</f>
        <v>9.1814285714285724</v>
      </c>
      <c r="G112" s="313">
        <f t="shared" si="7"/>
        <v>67.800000000000011</v>
      </c>
      <c r="H112" s="313" t="str" cm="1">
        <f t="array" ref="H112">_xlfn.IFS(E112="Cornerstone","A++",E112="Elite","A+",E112="Elite Upside","A",E112="Upside","B",E112="Upside Lite","C",E112="Outlier","D+",E112="Outlier Lite","D-",E112="Purgatory","F")</f>
        <v>C</v>
      </c>
      <c r="I112" s="314">
        <f t="shared" si="8"/>
        <v>0.35800946966149949</v>
      </c>
      <c r="J112" s="34" t="str">
        <f>'2018'!D8</f>
        <v>UCF</v>
      </c>
      <c r="K112" s="200">
        <f>'2018'!E8</f>
        <v>6</v>
      </c>
      <c r="L112" s="318">
        <f>'2018'!F8</f>
        <v>35071</v>
      </c>
      <c r="M112" s="231">
        <f>'2018'!G8</f>
        <v>29.742465753424657</v>
      </c>
      <c r="N112" s="231" t="str">
        <f>'2018'!H8</f>
        <v>JR</v>
      </c>
      <c r="O112" s="231">
        <f>'2018'!I8</f>
        <v>22.315068493150687</v>
      </c>
      <c r="P112" s="231" t="str">
        <f>'2018'!J8</f>
        <v>Wide</v>
      </c>
      <c r="Q112" s="231" t="str">
        <f>'2018'!K8</f>
        <v>SLOB</v>
      </c>
      <c r="R112" s="231" t="str">
        <f>'2018'!L8</f>
        <v>Poor Separator</v>
      </c>
      <c r="S112" s="320">
        <f>'2018'!M8</f>
        <v>74</v>
      </c>
      <c r="T112" s="320">
        <f>'2018'!N8</f>
        <v>209</v>
      </c>
      <c r="U112" s="200">
        <f>'2018'!O8</f>
        <v>4.49</v>
      </c>
      <c r="V112" s="279">
        <f>'2018'!P8</f>
        <v>3</v>
      </c>
      <c r="W112" s="193">
        <f>'2018'!Q8</f>
        <v>0</v>
      </c>
      <c r="X112" s="194">
        <f>'2018'!R8</f>
        <v>0</v>
      </c>
      <c r="Y112" s="194">
        <f>'2018'!S8</f>
        <v>0.32235084594835262</v>
      </c>
      <c r="Z112" s="194">
        <f>'2018'!T8</f>
        <v>0.31291269258987525</v>
      </c>
      <c r="AA112" s="194">
        <f>'2018'!U8</f>
        <v>0.27150475307210759</v>
      </c>
      <c r="AB112" s="194">
        <f>'2018'!V8</f>
        <v>0.29692779951023007</v>
      </c>
      <c r="AC112" s="59">
        <f>'2018'!W8</f>
        <v>0.25238862958369557</v>
      </c>
      <c r="AD112" s="42">
        <f>'2018'!X8</f>
        <v>19.660273972602738</v>
      </c>
      <c r="AE112" s="183">
        <f>'2018'!Y8</f>
        <v>2.81</v>
      </c>
      <c r="AF112" s="183">
        <f>'2018'!Z8</f>
        <v>5.8</v>
      </c>
      <c r="AG112" s="183">
        <f>'2018'!AA8</f>
        <v>15.2</v>
      </c>
      <c r="AH112" s="183">
        <f>'2018'!AB8</f>
        <v>1.0900000000000001</v>
      </c>
      <c r="AI112" s="183">
        <f>'2018'!AC8</f>
        <v>2.76</v>
      </c>
      <c r="AJ112" s="288">
        <f>'2018'!AD8</f>
        <v>5.2792485055508112E-2</v>
      </c>
      <c r="AK112" s="288">
        <f>'2018'!AE8</f>
        <v>0.14637916310845431</v>
      </c>
      <c r="AL112" s="185">
        <f>'2018'!AF8</f>
        <v>9.1999999999999998E-2</v>
      </c>
      <c r="AM112" s="212">
        <f>DS112/100</f>
        <v>0.54500000000000004</v>
      </c>
      <c r="AN112" s="185">
        <f>'2018'!AG8</f>
        <v>0.84200000000000008</v>
      </c>
      <c r="AO112" s="185">
        <f>'2018'!AH8</f>
        <v>0.158</v>
      </c>
      <c r="AP112" s="183">
        <f>'2018'!AI8</f>
        <v>102.84683179540293</v>
      </c>
      <c r="AQ112" s="186">
        <f>'2018'!AJ8</f>
        <v>103.89807203588546</v>
      </c>
      <c r="AR112" s="48">
        <f>'2018'!AK8</f>
        <v>7</v>
      </c>
      <c r="AS112" s="232">
        <f>'2018'!AL8</f>
        <v>7</v>
      </c>
      <c r="AT112" s="232">
        <f>'2018'!AM8</f>
        <v>5</v>
      </c>
      <c r="AU112" s="232">
        <f>'2018'!AN8</f>
        <v>4</v>
      </c>
      <c r="AV112" s="232">
        <f>'2018'!AO8</f>
        <v>8</v>
      </c>
      <c r="AW112" s="232">
        <f>'2018'!AP8</f>
        <v>7</v>
      </c>
      <c r="AX112" s="232">
        <f>'2018'!AQ8</f>
        <v>7</v>
      </c>
      <c r="AY112" s="233">
        <f>'2018'!AR8</f>
        <v>0</v>
      </c>
      <c r="AZ112" s="60">
        <f>'2018'!AS8</f>
        <v>0</v>
      </c>
      <c r="BA112" s="61">
        <f>'2018'!AT8</f>
        <v>3661</v>
      </c>
      <c r="BB112" s="61">
        <f>'2018'!AU8</f>
        <v>0</v>
      </c>
      <c r="BC112" s="61">
        <f>'2018'!AV8</f>
        <v>0</v>
      </c>
      <c r="BD112" s="61">
        <f>'2018'!AW8</f>
        <v>0</v>
      </c>
      <c r="BE112" s="61">
        <f>'2018'!AX8</f>
        <v>0</v>
      </c>
      <c r="BF112" s="62">
        <f>'2018'!AY8</f>
        <v>0</v>
      </c>
      <c r="BG112" s="62">
        <f>'2018'!AZ8</f>
        <v>0</v>
      </c>
      <c r="BH112" s="62">
        <f>'2018'!BA8</f>
        <v>0</v>
      </c>
      <c r="BI112" s="62">
        <f>'2018'!BB8</f>
        <v>0</v>
      </c>
      <c r="BJ112" s="62">
        <f>'2018'!BC8</f>
        <v>0</v>
      </c>
      <c r="BK112" s="62">
        <f>'2018'!BD8</f>
        <v>0</v>
      </c>
      <c r="BL112" s="62">
        <f>'2018'!BE8</f>
        <v>0</v>
      </c>
      <c r="BM112" s="62">
        <f>'2018'!BF8</f>
        <v>0</v>
      </c>
      <c r="BN112" s="63">
        <f>'2018'!BG8</f>
        <v>0</v>
      </c>
      <c r="BO112" s="60">
        <f>'2018'!BH8</f>
        <v>0</v>
      </c>
      <c r="BP112" s="61">
        <f>'2018'!BI8</f>
        <v>3059</v>
      </c>
      <c r="BQ112" s="61">
        <f>'2018'!BJ8</f>
        <v>0</v>
      </c>
      <c r="BR112" s="61">
        <f>'2018'!BK8</f>
        <v>0</v>
      </c>
      <c r="BS112" s="61">
        <f>'2018'!BL8</f>
        <v>0</v>
      </c>
      <c r="BT112" s="61">
        <f>'2018'!BM8</f>
        <v>0</v>
      </c>
      <c r="BU112" s="62">
        <f>'2018'!BN8</f>
        <v>0</v>
      </c>
      <c r="BV112" s="62">
        <f>'2018'!BO8</f>
        <v>0</v>
      </c>
      <c r="BW112" s="62">
        <f>'2018'!BP8</f>
        <v>0</v>
      </c>
      <c r="BX112" s="62">
        <f>'2018'!BQ8</f>
        <v>0</v>
      </c>
      <c r="BY112" s="62">
        <f>'2018'!BR8</f>
        <v>0</v>
      </c>
      <c r="BZ112" s="62">
        <f>'2018'!BS8</f>
        <v>0</v>
      </c>
      <c r="CA112" s="62">
        <f>'2018'!BT8</f>
        <v>0</v>
      </c>
      <c r="CB112" s="62">
        <f>'2018'!BU8</f>
        <v>0</v>
      </c>
      <c r="CC112" s="63">
        <f>'2018'!BV8</f>
        <v>0</v>
      </c>
      <c r="CD112" s="60">
        <f>'2018'!BW8</f>
        <v>724</v>
      </c>
      <c r="CE112" s="61">
        <f>'2018'!BX8</f>
        <v>2246</v>
      </c>
      <c r="CF112" s="61">
        <f>'2018'!BY8</f>
        <v>95</v>
      </c>
      <c r="CG112" s="61">
        <f>'2018'!BZ8</f>
        <v>52</v>
      </c>
      <c r="CH112" s="61">
        <f>'2018'!CA8</f>
        <v>4</v>
      </c>
      <c r="CI112" s="61">
        <f>'2018'!CB8</f>
        <v>13</v>
      </c>
      <c r="CJ112" s="62">
        <f>'2018'!CC8</f>
        <v>0</v>
      </c>
      <c r="CK112" s="62">
        <f>'2018'!CD8</f>
        <v>0</v>
      </c>
      <c r="CL112" s="62">
        <f>'2018'!CE8</f>
        <v>2.02</v>
      </c>
      <c r="CM112" s="62">
        <f>'2018'!CF8</f>
        <v>3.7</v>
      </c>
      <c r="CN112" s="62">
        <f>'2018'!CG8</f>
        <v>14.7</v>
      </c>
      <c r="CO112" s="62">
        <f>'2018'!CH8</f>
        <v>0</v>
      </c>
      <c r="CP112" s="62">
        <f>'2018'!CI8</f>
        <v>7.1</v>
      </c>
      <c r="CQ112" s="62">
        <f>'2018'!CJ8</f>
        <v>88.4</v>
      </c>
      <c r="CR112" s="63">
        <f>'2018'!CK8</f>
        <v>11.6</v>
      </c>
      <c r="CS112" s="60">
        <f>'2018'!CL8</f>
        <v>853</v>
      </c>
      <c r="CT112" s="61">
        <f>'2018'!CM8</f>
        <v>2726</v>
      </c>
      <c r="CU112" s="61">
        <f>'2018'!CN8</f>
        <v>104</v>
      </c>
      <c r="CV112" s="61">
        <f>'2018'!CO8</f>
        <v>59</v>
      </c>
      <c r="CW112" s="61">
        <f>'2018'!CP8</f>
        <v>5</v>
      </c>
      <c r="CX112" s="61">
        <f>'2018'!CQ8</f>
        <v>14</v>
      </c>
      <c r="CY112" s="62">
        <f>'2018'!CR8</f>
        <v>0.4</v>
      </c>
      <c r="CZ112" s="62">
        <f>'2018'!CS8</f>
        <v>2</v>
      </c>
      <c r="DA112" s="62">
        <f>'2018'!CT8</f>
        <v>1.85</v>
      </c>
      <c r="DB112" s="62">
        <f>'2018'!CU8</f>
        <v>5.6</v>
      </c>
      <c r="DC112" s="62">
        <f>'2018'!CV8</f>
        <v>12.8</v>
      </c>
      <c r="DD112" s="62">
        <f>'2018'!CW8</f>
        <v>0</v>
      </c>
      <c r="DE112" s="62">
        <f>'2018'!CX8</f>
        <v>9.1999999999999993</v>
      </c>
      <c r="DF112" s="62">
        <f>'2018'!CY8</f>
        <v>89.5</v>
      </c>
      <c r="DG112" s="63">
        <f>'2018'!CZ8</f>
        <v>10.5</v>
      </c>
      <c r="DH112" s="60">
        <f>'2018'!DA8</f>
        <v>1171</v>
      </c>
      <c r="DI112" s="61">
        <f>'2018'!DB8</f>
        <v>4313</v>
      </c>
      <c r="DJ112" s="61">
        <f>'2018'!DC8</f>
        <v>83</v>
      </c>
      <c r="DK112" s="61">
        <f>'2018'!DD8</f>
        <v>59</v>
      </c>
      <c r="DL112" s="61">
        <f>'2018'!DE8</f>
        <v>13</v>
      </c>
      <c r="DM112" s="61">
        <f>'2018'!DF8</f>
        <v>38</v>
      </c>
      <c r="DN112" s="62">
        <f>'2018'!DG8</f>
        <v>1.0900000000000001</v>
      </c>
      <c r="DO112" s="62">
        <f>'2018'!DH8</f>
        <v>2.76</v>
      </c>
      <c r="DP112" s="62">
        <f>'2018'!DI8</f>
        <v>2.81</v>
      </c>
      <c r="DQ112" s="62">
        <f>'2018'!DJ8</f>
        <v>5.8</v>
      </c>
      <c r="DR112" s="62">
        <f>'2018'!DK8</f>
        <v>15.2</v>
      </c>
      <c r="DS112" s="62">
        <f>'2018'!DP8</f>
        <v>54.5</v>
      </c>
      <c r="DT112" s="62">
        <f>'2018'!DQ8</f>
        <v>9.1999999999999993</v>
      </c>
      <c r="DU112" s="62">
        <f>'2018'!DR8</f>
        <v>78.900000000000006</v>
      </c>
      <c r="DV112" s="63">
        <f>'2018'!DS8</f>
        <v>21.1</v>
      </c>
    </row>
    <row r="113" spans="1:126" ht="15.75" customHeight="1" x14ac:dyDescent="0.2">
      <c r="A113" s="199">
        <f t="shared" si="6"/>
        <v>110</v>
      </c>
      <c r="B113" s="261">
        <f>'2015'!A13</f>
        <v>11</v>
      </c>
      <c r="C113" s="261">
        <v>2015</v>
      </c>
      <c r="D113" s="234" t="str">
        <f>'2015'!B13</f>
        <v>Stefon Diggs</v>
      </c>
      <c r="E113" s="310" t="str" cm="1">
        <f t="array" ref="E113">_xlfn.IFS(F113&gt;12.5,"Cornerstone",AND(F113&gt;11.995,F113&lt;12.5),"Elite",AND(F113&gt;11,F113&lt;12.995),"Elite Upside",AND(F113&gt;=9.69,F113&lt;10.999),"Upside",AND(F113&gt;8.4,F113&lt;9.999),"Upside Lite",AND(F113&gt;7.25,F113&lt;8.999),"Outlier",AND(F113&gt;=6,F113&lt;7.25),"Outlier Lite",F113&lt;6.999,"Purgatory")</f>
        <v>Upside Lite</v>
      </c>
      <c r="F113" s="313">
        <f>'2015'!C13</f>
        <v>9.1642857142857146</v>
      </c>
      <c r="G113" s="313">
        <f t="shared" si="7"/>
        <v>67.5</v>
      </c>
      <c r="H113" s="313" t="str" cm="1">
        <f t="array" ref="H113">_xlfn.IFS(E113="Cornerstone","A++",E113="Elite","A+",E113="Elite Upside","A",E113="Upside","B",E113="Upside Lite","C",E113="Outlier","D+",E113="Outlier Lite","D-",E113="Purgatory","F")</f>
        <v>C</v>
      </c>
      <c r="I113" s="314">
        <f t="shared" si="8"/>
        <v>0.34872306559527544</v>
      </c>
      <c r="J113" s="34" t="str">
        <f>'2015'!D13</f>
        <v>Maryland</v>
      </c>
      <c r="K113" s="200">
        <f>'2015'!E13</f>
        <v>2</v>
      </c>
      <c r="L113" s="318">
        <f>'2015'!F13</f>
        <v>34302</v>
      </c>
      <c r="M113" s="231">
        <f>'2015'!G13</f>
        <v>31.849315068493151</v>
      </c>
      <c r="N113" s="231" t="str">
        <f>'2015'!H13</f>
        <v>JR</v>
      </c>
      <c r="O113" s="231">
        <f>'2015'!I13</f>
        <v>21.421917808219177</v>
      </c>
      <c r="P113" s="231" t="str">
        <f>'2015'!J13</f>
        <v>Slot</v>
      </c>
      <c r="Q113" s="231" t="str">
        <f>'2015'!K13</f>
        <v>PROTO Z</v>
      </c>
      <c r="R113" s="231" t="str">
        <f>'2015'!L13</f>
        <v>N/A</v>
      </c>
      <c r="S113" s="320">
        <f>'2015'!M13</f>
        <v>72</v>
      </c>
      <c r="T113" s="320">
        <f>'2015'!N13</f>
        <v>190</v>
      </c>
      <c r="U113" s="231">
        <f>'2015'!O13</f>
        <v>4.46</v>
      </c>
      <c r="V113" s="279">
        <f>'2015'!P13</f>
        <v>5</v>
      </c>
      <c r="W113" s="193">
        <f>'2015'!Q13</f>
        <v>0</v>
      </c>
      <c r="X113" s="194">
        <f>'2015'!R13</f>
        <v>0</v>
      </c>
      <c r="Y113" s="194">
        <f>'2015'!S13</f>
        <v>0.38870553722038864</v>
      </c>
      <c r="Z113" s="194">
        <f>'2015'!T13</f>
        <v>0.33745329117562517</v>
      </c>
      <c r="AA113" s="194">
        <f>'2015'!U13</f>
        <v>0.2766715573255083</v>
      </c>
      <c r="AB113" s="194">
        <f>'2015'!V13</f>
        <v>0.3326885472729485</v>
      </c>
      <c r="AC113" s="59">
        <f>'2015'!W13</f>
        <v>0.3326885472729485</v>
      </c>
      <c r="AD113" s="42">
        <f>'2015'!X13</f>
        <v>18.767123287671232</v>
      </c>
      <c r="AE113" s="183">
        <f>'2015'!Y13</f>
        <v>2.2400000000000002</v>
      </c>
      <c r="AF113" s="183">
        <f>'2015'!Z13</f>
        <v>8.3000000000000007</v>
      </c>
      <c r="AG113" s="183">
        <f>'2015'!AA13</f>
        <v>10.7</v>
      </c>
      <c r="AH113" s="183">
        <f>'2015'!AB13</f>
        <v>0</v>
      </c>
      <c r="AI113" s="183">
        <f>'2015'!AC13</f>
        <v>0</v>
      </c>
      <c r="AJ113" s="288" t="str">
        <f>'2015'!AD13</f>
        <v>N/A</v>
      </c>
      <c r="AK113" s="288" t="str">
        <f>'2015'!AE13</f>
        <v>N/A</v>
      </c>
      <c r="AL113" s="185">
        <f>'2015'!AF13</f>
        <v>6.8000000000000005E-2</v>
      </c>
      <c r="AM113" s="212">
        <f>DS113</f>
        <v>0</v>
      </c>
      <c r="AN113" s="185">
        <f>'2015'!AG13</f>
        <v>7.0000000000000007E-2</v>
      </c>
      <c r="AO113" s="185">
        <f>'2015'!AH13</f>
        <v>0.90400000000000003</v>
      </c>
      <c r="AP113" s="183">
        <f>'2015'!AI13</f>
        <v>96.038233190228581</v>
      </c>
      <c r="AQ113" s="186">
        <f>'2015'!AJ13</f>
        <v>93.113338414249924</v>
      </c>
      <c r="AR113" s="48">
        <f>'2015'!AK13</f>
        <v>9</v>
      </c>
      <c r="AS113" s="232">
        <f>'2015'!AL13</f>
        <v>8</v>
      </c>
      <c r="AT113" s="232">
        <f>'2015'!AM13</f>
        <v>4</v>
      </c>
      <c r="AU113" s="232">
        <f>'2015'!AN13</f>
        <v>6</v>
      </c>
      <c r="AV113" s="232">
        <f>'2015'!AO13</f>
        <v>8</v>
      </c>
      <c r="AW113" s="232">
        <f>'2015'!AP13</f>
        <v>5</v>
      </c>
      <c r="AX113" s="232">
        <f>'2015'!AQ13</f>
        <v>4</v>
      </c>
      <c r="AY113" s="233">
        <f>'2015'!AR13</f>
        <v>0.25</v>
      </c>
      <c r="AZ113" s="60">
        <f>'2015'!AS13</f>
        <v>0</v>
      </c>
      <c r="BA113" s="61">
        <f>'2015'!AT13</f>
        <v>1</v>
      </c>
      <c r="BB113" s="61">
        <f>'2015'!AU13</f>
        <v>0</v>
      </c>
      <c r="BC113" s="61">
        <f>'2015'!AV13</f>
        <v>0</v>
      </c>
      <c r="BD113" s="61">
        <f>'2015'!AW13</f>
        <v>0</v>
      </c>
      <c r="BE113" s="61">
        <f>'2015'!AX13</f>
        <v>0</v>
      </c>
      <c r="BF113" s="62">
        <f>'2015'!AY13</f>
        <v>0</v>
      </c>
      <c r="BG113" s="62">
        <f>'2015'!AZ13</f>
        <v>0</v>
      </c>
      <c r="BH113" s="62">
        <f>'2015'!BA13</f>
        <v>0</v>
      </c>
      <c r="BI113" s="62">
        <f>'2015'!BB13</f>
        <v>0</v>
      </c>
      <c r="BJ113" s="62">
        <f>'2015'!BC13</f>
        <v>0</v>
      </c>
      <c r="BK113" s="62">
        <f>'2015'!BD13</f>
        <v>0</v>
      </c>
      <c r="BL113" s="62">
        <f>'2015'!BE13</f>
        <v>0</v>
      </c>
      <c r="BM113" s="62">
        <f>'2015'!BF13</f>
        <v>0</v>
      </c>
      <c r="BN113" s="63">
        <f>'2015'!BG13</f>
        <v>0</v>
      </c>
      <c r="BO113" s="60">
        <f>'2015'!BH13</f>
        <v>0</v>
      </c>
      <c r="BP113" s="61">
        <f>'2015'!BI13</f>
        <v>1</v>
      </c>
      <c r="BQ113" s="61">
        <f>'2015'!BJ13</f>
        <v>0</v>
      </c>
      <c r="BR113" s="61">
        <f>'2015'!BK13</f>
        <v>0</v>
      </c>
      <c r="BS113" s="61">
        <f>'2015'!BL13</f>
        <v>0</v>
      </c>
      <c r="BT113" s="61">
        <f>'2015'!BM13</f>
        <v>0</v>
      </c>
      <c r="BU113" s="62">
        <f>'2015'!BN13</f>
        <v>0</v>
      </c>
      <c r="BV113" s="62">
        <f>'2015'!BO13</f>
        <v>0</v>
      </c>
      <c r="BW113" s="62">
        <f>'2015'!BP13</f>
        <v>0</v>
      </c>
      <c r="BX113" s="62">
        <f>'2015'!BQ13</f>
        <v>0</v>
      </c>
      <c r="BY113" s="62">
        <f>'2015'!BR13</f>
        <v>0</v>
      </c>
      <c r="BZ113" s="62">
        <f>'2015'!BS13</f>
        <v>0</v>
      </c>
      <c r="CA113" s="62">
        <f>'2015'!BT13</f>
        <v>0</v>
      </c>
      <c r="CB113" s="62">
        <f>'2015'!BU13</f>
        <v>0</v>
      </c>
      <c r="CC113" s="63">
        <f>'2015'!BV13</f>
        <v>0</v>
      </c>
      <c r="CD113" s="60">
        <f>'2015'!BW13</f>
        <v>848</v>
      </c>
      <c r="CE113" s="61">
        <f>'2015'!BX13</f>
        <v>2181.6000000000004</v>
      </c>
      <c r="CF113" s="61">
        <f>'2015'!BY13</f>
        <v>0</v>
      </c>
      <c r="CG113" s="61">
        <f>'2015'!BZ13</f>
        <v>0</v>
      </c>
      <c r="CH113" s="61">
        <f>'2015'!CA13</f>
        <v>0</v>
      </c>
      <c r="CI113" s="61">
        <f>'2015'!CB13</f>
        <v>0</v>
      </c>
      <c r="CJ113" s="62">
        <f>'2015'!CC13</f>
        <v>0</v>
      </c>
      <c r="CK113" s="62">
        <f>'2015'!CD13</f>
        <v>0</v>
      </c>
      <c r="CL113" s="62">
        <f>'2015'!CE13</f>
        <v>0</v>
      </c>
      <c r="CM113" s="62">
        <f>'2015'!CF13</f>
        <v>0</v>
      </c>
      <c r="CN113" s="62">
        <f>'2015'!CG13</f>
        <v>0</v>
      </c>
      <c r="CO113" s="62">
        <f>'2015'!CH13</f>
        <v>0</v>
      </c>
      <c r="CP113" s="62">
        <f>'2015'!CI13</f>
        <v>0</v>
      </c>
      <c r="CQ113" s="62">
        <f>'2015'!CJ13</f>
        <v>0</v>
      </c>
      <c r="CR113" s="63">
        <f>'2015'!CK13</f>
        <v>0</v>
      </c>
      <c r="CS113" s="60">
        <f>'2015'!CL13</f>
        <v>587</v>
      </c>
      <c r="CT113" s="61">
        <f>'2015'!CM13</f>
        <v>1739.5</v>
      </c>
      <c r="CU113" s="61">
        <f>'2015'!CN13</f>
        <v>0</v>
      </c>
      <c r="CV113" s="61">
        <f>'2015'!CO13</f>
        <v>0</v>
      </c>
      <c r="CW113" s="61">
        <f>'2015'!CP13</f>
        <v>0</v>
      </c>
      <c r="CX113" s="61">
        <f>'2015'!CQ13</f>
        <v>0</v>
      </c>
      <c r="CY113" s="62">
        <f>'2015'!CR13</f>
        <v>0</v>
      </c>
      <c r="CZ113" s="62">
        <f>'2015'!CS13</f>
        <v>0</v>
      </c>
      <c r="DA113" s="62">
        <f>'2015'!CT13</f>
        <v>0</v>
      </c>
      <c r="DB113" s="62">
        <f>'2015'!CU13</f>
        <v>0</v>
      </c>
      <c r="DC113" s="62">
        <f>'2015'!CV13</f>
        <v>0</v>
      </c>
      <c r="DD113" s="62">
        <f>'2015'!CW13</f>
        <v>0</v>
      </c>
      <c r="DE113" s="62">
        <f>'2015'!CX13</f>
        <v>0</v>
      </c>
      <c r="DF113" s="62">
        <f>'2015'!CY13</f>
        <v>0</v>
      </c>
      <c r="DG113" s="63">
        <f>'2015'!CZ13</f>
        <v>0</v>
      </c>
      <c r="DH113" s="60">
        <f>'2015'!DA13</f>
        <v>792</v>
      </c>
      <c r="DI113" s="61">
        <f>'2015'!DB13</f>
        <v>2862.6</v>
      </c>
      <c r="DJ113" s="61">
        <f>'2015'!DC13</f>
        <v>0</v>
      </c>
      <c r="DK113" s="61">
        <f>'2015'!DD13</f>
        <v>63</v>
      </c>
      <c r="DL113" s="61">
        <f>'2015'!DE13</f>
        <v>5</v>
      </c>
      <c r="DM113" s="61">
        <f>'2015'!DF13</f>
        <v>0</v>
      </c>
      <c r="DN113" s="62">
        <f>'2015'!DG13</f>
        <v>0</v>
      </c>
      <c r="DO113" s="62">
        <f>'2015'!DH13</f>
        <v>0</v>
      </c>
      <c r="DP113" s="62">
        <f>'2015'!DI13</f>
        <v>2.2400000000000002</v>
      </c>
      <c r="DQ113" s="62">
        <f>'2015'!DJ13</f>
        <v>8.3000000000000007</v>
      </c>
      <c r="DR113" s="62">
        <f>'2015'!DK13</f>
        <v>10.7</v>
      </c>
      <c r="DS113" s="62">
        <f>'2015'!DL13</f>
        <v>0</v>
      </c>
      <c r="DT113" s="62">
        <f>'2015'!DM13</f>
        <v>6.8</v>
      </c>
      <c r="DU113" s="62">
        <f>'2015'!DN13</f>
        <v>7</v>
      </c>
      <c r="DV113" s="63">
        <f>'2015'!DO13</f>
        <v>90.4</v>
      </c>
    </row>
    <row r="114" spans="1:126" ht="15.75" customHeight="1" x14ac:dyDescent="0.2">
      <c r="A114" s="199">
        <f t="shared" si="6"/>
        <v>111</v>
      </c>
      <c r="B114" s="261">
        <f>'2021'!A16</f>
        <v>14</v>
      </c>
      <c r="C114" s="261">
        <v>2021</v>
      </c>
      <c r="D114" s="234" t="str">
        <f>'2021'!B16</f>
        <v>Tutu Atwell</v>
      </c>
      <c r="E114" s="310" t="str" cm="1">
        <f t="array" ref="E114">_xlfn.IFS(F114&gt;12.5,"Cornerstone",AND(F114&gt;11.995,F114&lt;12.5),"Elite",AND(F114&gt;11,F114&lt;12.995),"Elite Upside",AND(F114&gt;=9.69,F114&lt;10.999),"Upside",AND(F114&gt;8.4,F114&lt;9.999),"Upside Lite",AND(F114&gt;7.25,F114&lt;8.999),"Outlier",AND(F114&gt;=6,F114&lt;7.25),"Outlier Lite",F114&lt;6.999,"Purgatory")</f>
        <v>Upside Lite</v>
      </c>
      <c r="F114" s="313">
        <f>'2021'!C16</f>
        <v>9.122857142857141</v>
      </c>
      <c r="G114" s="313">
        <f t="shared" si="7"/>
        <v>67.2</v>
      </c>
      <c r="H114" s="313" t="str" cm="1">
        <f t="array" ref="H114">_xlfn.IFS(E114="Cornerstone","A++",E114="Elite","A+",E114="Elite Upside","A",E114="Upside","B",E114="Upside Lite","C",E114="Outlier","D+",E114="Outlier Lite","D-",E114="Purgatory","F")</f>
        <v>C</v>
      </c>
      <c r="I114" s="314">
        <f t="shared" si="8"/>
        <v>0.32628092243523366</v>
      </c>
      <c r="J114" s="34" t="str">
        <f>'2021'!D16</f>
        <v>Louisville</v>
      </c>
      <c r="K114" s="200">
        <f>'2021'!E16</f>
        <v>4</v>
      </c>
      <c r="L114" s="318">
        <f>'2021'!F16</f>
        <v>36440</v>
      </c>
      <c r="M114" s="231">
        <f>'2021'!G16</f>
        <v>25.991780821917807</v>
      </c>
      <c r="N114" s="231" t="str">
        <f>'2021'!H16</f>
        <v>JR</v>
      </c>
      <c r="O114" s="231">
        <f>'2021'!I16</f>
        <v>21.575342465753426</v>
      </c>
      <c r="P114" s="231" t="str">
        <f>'2021'!J16</f>
        <v>Slot</v>
      </c>
      <c r="Q114" s="231" t="str">
        <f>'2021'!K16</f>
        <v>RAT</v>
      </c>
      <c r="R114" s="231" t="str">
        <f>'2021'!L16</f>
        <v>Elite Earner</v>
      </c>
      <c r="S114" s="320">
        <f>'2021'!M16</f>
        <v>68.88</v>
      </c>
      <c r="T114" s="320">
        <f>'2021'!N16</f>
        <v>155</v>
      </c>
      <c r="U114" s="200">
        <f>'2021'!O16</f>
        <v>4.3899999999999997</v>
      </c>
      <c r="V114" s="279">
        <f>'2021'!P16</f>
        <v>2</v>
      </c>
      <c r="W114" s="193">
        <f>'2021'!Q16</f>
        <v>0</v>
      </c>
      <c r="X114" s="194">
        <f>'2021'!R16</f>
        <v>0</v>
      </c>
      <c r="Y114" s="194">
        <f>'2021'!S16</f>
        <v>0.16028424792735887</v>
      </c>
      <c r="Z114" s="194">
        <f>'2021'!T16</f>
        <v>0.41732283464566927</v>
      </c>
      <c r="AA114" s="194">
        <f>'2021'!U16</f>
        <v>0.2326880119136262</v>
      </c>
      <c r="AB114" s="194">
        <f>'2021'!V16</f>
        <v>0.32500542327964776</v>
      </c>
      <c r="AC114" s="59">
        <f>'2021'!W16</f>
        <v>0.30875515211566534</v>
      </c>
      <c r="AD114" s="42">
        <f>'2021'!X16</f>
        <v>19.912328767123288</v>
      </c>
      <c r="AE114" s="183">
        <f>'2021'!Y16</f>
        <v>4.17</v>
      </c>
      <c r="AF114" s="183">
        <f>'2021'!Z16</f>
        <v>11.5</v>
      </c>
      <c r="AG114" s="183">
        <f>'2021'!AA16</f>
        <v>11.6</v>
      </c>
      <c r="AH114" s="183">
        <f>'2021'!AB16</f>
        <v>0.7</v>
      </c>
      <c r="AI114" s="183">
        <f>'2021'!AC16</f>
        <v>4.2300000000000004</v>
      </c>
      <c r="AJ114" s="288">
        <f>'2021'!AD16</f>
        <v>4.2943999999999996E-2</v>
      </c>
      <c r="AK114" s="288">
        <f>'2021'!AE16</f>
        <v>0.23423999999999998</v>
      </c>
      <c r="AL114" s="185">
        <f>'2021'!AF16</f>
        <v>4.2000000000000003E-2</v>
      </c>
      <c r="AM114" s="212">
        <f>DS114/100</f>
        <v>0.45500000000000002</v>
      </c>
      <c r="AN114" s="185">
        <f>'2021'!AG16</f>
        <v>0.1615</v>
      </c>
      <c r="AO114" s="185">
        <f>'2021'!AH16</f>
        <v>0.83499999999999996</v>
      </c>
      <c r="AP114" s="183">
        <f>'2021'!AI16</f>
        <v>83.46484916315751</v>
      </c>
      <c r="AQ114" s="186">
        <f>'2021'!AJ16</f>
        <v>75.720297552082513</v>
      </c>
      <c r="AR114" s="48">
        <f>'2021'!AK16</f>
        <v>8</v>
      </c>
      <c r="AS114" s="232">
        <f>'2021'!AL16</f>
        <v>6</v>
      </c>
      <c r="AT114" s="232">
        <f>'2021'!AM16</f>
        <v>8</v>
      </c>
      <c r="AU114" s="232">
        <f>'2021'!AN16</f>
        <v>9</v>
      </c>
      <c r="AV114" s="232">
        <f>'2021'!AO16</f>
        <v>9</v>
      </c>
      <c r="AW114" s="232">
        <f>'2021'!AP16</f>
        <v>1</v>
      </c>
      <c r="AX114" s="232">
        <f>'2021'!AQ16</f>
        <v>8</v>
      </c>
      <c r="AY114" s="233">
        <f>'2021'!AR16</f>
        <v>0</v>
      </c>
      <c r="AZ114" s="60">
        <f>'2021'!AS16</f>
        <v>0</v>
      </c>
      <c r="BA114" s="61">
        <f>'2021'!AT16</f>
        <v>3777</v>
      </c>
      <c r="BB114" s="61">
        <f>'2021'!AU16</f>
        <v>0</v>
      </c>
      <c r="BC114" s="61">
        <f>'2021'!AV16</f>
        <v>0</v>
      </c>
      <c r="BD114" s="61">
        <f>'2021'!AW16</f>
        <v>0</v>
      </c>
      <c r="BE114" s="61">
        <f>'2021'!AX16</f>
        <v>0</v>
      </c>
      <c r="BF114" s="62">
        <f>'2021'!AY16</f>
        <v>0</v>
      </c>
      <c r="BG114" s="62">
        <f>'2021'!AZ16</f>
        <v>0</v>
      </c>
      <c r="BH114" s="62">
        <f>'2021'!BA16</f>
        <v>0</v>
      </c>
      <c r="BI114" s="62">
        <f>'2021'!BB16</f>
        <v>0</v>
      </c>
      <c r="BJ114" s="62">
        <f>'2021'!BC16</f>
        <v>0</v>
      </c>
      <c r="BK114" s="62">
        <f>'2021'!BD16</f>
        <v>0</v>
      </c>
      <c r="BL114" s="62">
        <f>'2021'!BE16</f>
        <v>0</v>
      </c>
      <c r="BM114" s="62">
        <f>'2021'!BF16</f>
        <v>0</v>
      </c>
      <c r="BN114" s="63">
        <f>'2021'!BG16</f>
        <v>0</v>
      </c>
      <c r="BO114" s="60">
        <f>'2021'!BH16</f>
        <v>0</v>
      </c>
      <c r="BP114" s="61">
        <f>'2021'!BI16</f>
        <v>3898</v>
      </c>
      <c r="BQ114" s="61">
        <f>'2021'!BJ16</f>
        <v>0</v>
      </c>
      <c r="BR114" s="61">
        <f>'2021'!BK16</f>
        <v>0</v>
      </c>
      <c r="BS114" s="61">
        <f>'2021'!BL16</f>
        <v>0</v>
      </c>
      <c r="BT114" s="61">
        <f>'2021'!BM16</f>
        <v>0</v>
      </c>
      <c r="BU114" s="62">
        <f>'2021'!BN16</f>
        <v>0</v>
      </c>
      <c r="BV114" s="62">
        <f>'2021'!BO16</f>
        <v>0</v>
      </c>
      <c r="BW114" s="62">
        <f>'2021'!BP16</f>
        <v>0</v>
      </c>
      <c r="BX114" s="62">
        <f>'2021'!BQ16</f>
        <v>0</v>
      </c>
      <c r="BY114" s="62">
        <f>'2021'!BR16</f>
        <v>0</v>
      </c>
      <c r="BZ114" s="62">
        <f>'2021'!BW16</f>
        <v>0</v>
      </c>
      <c r="CA114" s="62">
        <f>'2021'!BX16</f>
        <v>0</v>
      </c>
      <c r="CB114" s="62">
        <f>'2021'!BY16</f>
        <v>0</v>
      </c>
      <c r="CC114" s="63">
        <f>'2021'!BZ16</f>
        <v>0</v>
      </c>
      <c r="CD114" s="60">
        <f>'2021'!CA16</f>
        <v>406</v>
      </c>
      <c r="CE114" s="61">
        <f>'2021'!CB16</f>
        <v>2533</v>
      </c>
      <c r="CF114" s="61">
        <f>'2021'!CC16</f>
        <v>49</v>
      </c>
      <c r="CG114" s="61">
        <f>'2021'!CD16</f>
        <v>24</v>
      </c>
      <c r="CH114" s="61">
        <f>'2021'!CE16</f>
        <v>2</v>
      </c>
      <c r="CI114" s="61">
        <f>'2021'!CF16</f>
        <v>10</v>
      </c>
      <c r="CJ114" s="62">
        <f>'2021'!CG16</f>
        <v>0.4</v>
      </c>
      <c r="CK114" s="62">
        <f>'2021'!CH16</f>
        <v>1.1399999999999999</v>
      </c>
      <c r="CL114" s="62">
        <f>'2021'!CI16</f>
        <v>1.17</v>
      </c>
      <c r="CM114" s="62">
        <f>'2021'!CJ16</f>
        <v>6.8</v>
      </c>
      <c r="CN114" s="62">
        <f>'2021'!CK16</f>
        <v>15.6</v>
      </c>
      <c r="CO114" s="62">
        <f>'2021'!CP16</f>
        <v>40</v>
      </c>
      <c r="CP114" s="62">
        <f>'2021'!CQ16</f>
        <v>17.2</v>
      </c>
      <c r="CQ114" s="62">
        <f>'2021'!CR16</f>
        <v>1.7</v>
      </c>
      <c r="CR114" s="63">
        <f>'2021'!CS16</f>
        <v>97.7</v>
      </c>
      <c r="CS114" s="60">
        <f>'2021'!CT16</f>
        <v>1272</v>
      </c>
      <c r="CT114" s="61">
        <f>'2021'!CU16</f>
        <v>3048</v>
      </c>
      <c r="CU114" s="61">
        <f>'2021'!CV16</f>
        <v>104</v>
      </c>
      <c r="CV114" s="61">
        <f>'2021'!CW16</f>
        <v>70</v>
      </c>
      <c r="CW114" s="61">
        <f>'2021'!CX16</f>
        <v>12</v>
      </c>
      <c r="CX114" s="61">
        <f>'2021'!CY16</f>
        <v>32</v>
      </c>
      <c r="CY114" s="62">
        <f>'2021'!CZ16</f>
        <v>1.37</v>
      </c>
      <c r="CZ114" s="62">
        <f>'2021'!DA16</f>
        <v>4.2300000000000004</v>
      </c>
      <c r="DA114" s="62">
        <f>'2021'!DB16</f>
        <v>4.17</v>
      </c>
      <c r="DB114" s="62">
        <f>'2021'!DC16</f>
        <v>11.5</v>
      </c>
      <c r="DC114" s="62">
        <f>'2021'!DD16</f>
        <v>11.1</v>
      </c>
      <c r="DD114" s="62">
        <f>'2021'!DI16</f>
        <v>25</v>
      </c>
      <c r="DE114" s="62">
        <f>'2021'!DJ16</f>
        <v>5.4</v>
      </c>
      <c r="DF114" s="62">
        <f>'2021'!DK16</f>
        <v>14.4</v>
      </c>
      <c r="DG114" s="63">
        <f>'2021'!DL16</f>
        <v>85.3</v>
      </c>
      <c r="DH114" s="60">
        <f>'2021'!DM16</f>
        <v>625</v>
      </c>
      <c r="DI114" s="61">
        <f>'2021'!DN16</f>
        <v>2686</v>
      </c>
      <c r="DJ114" s="61">
        <f>'2021'!DO16</f>
        <v>71</v>
      </c>
      <c r="DK114" s="61">
        <f>'2021'!DP16</f>
        <v>46</v>
      </c>
      <c r="DL114" s="61">
        <f>'2021'!DQ16</f>
        <v>7</v>
      </c>
      <c r="DM114" s="61">
        <f>'2021'!DR16</f>
        <v>20</v>
      </c>
      <c r="DN114" s="62">
        <f>'2021'!DS16</f>
        <v>0.7</v>
      </c>
      <c r="DO114" s="62">
        <f>'2021'!DT16</f>
        <v>2.31</v>
      </c>
      <c r="DP114" s="62">
        <f>'2021'!DU16</f>
        <v>2.44</v>
      </c>
      <c r="DQ114" s="62">
        <f>'2021'!DV16</f>
        <v>6.2</v>
      </c>
      <c r="DR114" s="62">
        <f>'2021'!DW16</f>
        <v>11.6</v>
      </c>
      <c r="DS114" s="62">
        <f>'2021'!EB16</f>
        <v>45.5</v>
      </c>
      <c r="DT114" s="62">
        <f>'2021'!EC16</f>
        <v>4.2</v>
      </c>
      <c r="DU114" s="62">
        <f>'2021'!ED16</f>
        <v>17.899999999999999</v>
      </c>
      <c r="DV114" s="63">
        <f>'2021'!EE16</f>
        <v>81.7</v>
      </c>
    </row>
    <row r="115" spans="1:126" ht="15.75" customHeight="1" x14ac:dyDescent="0.2">
      <c r="A115" s="199">
        <f t="shared" si="6"/>
        <v>112</v>
      </c>
      <c r="B115" s="261">
        <f>'2023'!A12</f>
        <v>10</v>
      </c>
      <c r="C115" s="261">
        <v>2023</v>
      </c>
      <c r="D115" s="234" t="str">
        <f>'2023'!B12</f>
        <v>Puka Nacua</v>
      </c>
      <c r="E115" s="310" t="str" cm="1">
        <f t="array" ref="E115">_xlfn.IFS(F115&gt;12.5,"Cornerstone",AND(F115&gt;11.995,F115&lt;12.5),"Elite",AND(F115&gt;11,F115&lt;12.995),"Elite Upside",AND(F115&gt;=9.69,F115&lt;10.999),"Upside",AND(F115&gt;8.4,F115&lt;9.999),"Upside Lite",AND(F115&gt;7.25,F115&lt;8.999),"Outlier",AND(F115&gt;=6,F115&lt;7.25),"Outlier Lite",F115&lt;6.999,"Purgatory")</f>
        <v>Upside Lite</v>
      </c>
      <c r="F115" s="313">
        <f>'2023'!C12</f>
        <v>9.1</v>
      </c>
      <c r="G115" s="313">
        <f t="shared" si="7"/>
        <v>66.900000000000006</v>
      </c>
      <c r="H115" s="313" t="str" cm="1">
        <f t="array" ref="H115">_xlfn.IFS(E115="Cornerstone","A++",E115="Elite","A+",E115="Elite Upside","A",E115="Upside","B",E115="Upside Lite","C",E115="Outlier","D+",E115="Outlier Lite","D-",E115="Purgatory","F")</f>
        <v>C</v>
      </c>
      <c r="I115" s="314">
        <f t="shared" si="8"/>
        <v>0.31389905034693621</v>
      </c>
      <c r="J115" s="34" t="str">
        <f>'2023'!D12</f>
        <v>BYU</v>
      </c>
      <c r="K115" s="200">
        <f>'2023'!E12</f>
        <v>3</v>
      </c>
      <c r="L115" s="318">
        <f>'2023'!F12</f>
        <v>37040</v>
      </c>
      <c r="M115" s="231">
        <f>'2023'!G12</f>
        <v>24.347945205479451</v>
      </c>
      <c r="N115" s="231" t="str">
        <f>'2023'!H12</f>
        <v>RS JR</v>
      </c>
      <c r="O115" s="231">
        <f>'2023'!I12</f>
        <v>21.926027397260274</v>
      </c>
      <c r="P115" s="231" t="str">
        <f>'2023'!J12</f>
        <v>Hybrid</v>
      </c>
      <c r="Q115" s="231" t="str">
        <f>'2023'!K12</f>
        <v>PROTO Z</v>
      </c>
      <c r="R115" s="231" t="str">
        <f>'2023'!L12</f>
        <v>Elite Earner</v>
      </c>
      <c r="S115" s="200">
        <f>'2023'!M12</f>
        <v>73</v>
      </c>
      <c r="T115" s="200">
        <f>'2023'!N12</f>
        <v>205</v>
      </c>
      <c r="U115" s="200">
        <f>'2023'!O12</f>
        <v>4.55</v>
      </c>
      <c r="V115" s="319">
        <f>'2023'!P12</f>
        <v>5</v>
      </c>
      <c r="W115" s="193">
        <f>'2023'!Q12</f>
        <v>0</v>
      </c>
      <c r="X115" s="194">
        <f>'2023'!R12</f>
        <v>5.309398900195942E-2</v>
      </c>
      <c r="Y115" s="194">
        <f>'2023'!S12</f>
        <v>0.20833333333333331</v>
      </c>
      <c r="Z115" s="194">
        <f>'2023'!T12</f>
        <v>0.23446829580869716</v>
      </c>
      <c r="AA115" s="194">
        <f>'2023'!U12</f>
        <v>0.27811151159168784</v>
      </c>
      <c r="AB115" s="194">
        <f>'2023'!V12</f>
        <v>0.27811151159168784</v>
      </c>
      <c r="AC115" s="59">
        <f>'2023'!W12</f>
        <v>0.26420593601210346</v>
      </c>
      <c r="AD115" s="42">
        <f>'2023'!X12</f>
        <v>19.284931506849315</v>
      </c>
      <c r="AE115" s="183">
        <f>'2023'!Y12</f>
        <v>3.53</v>
      </c>
      <c r="AF115" s="183">
        <f>'2023'!Z12</f>
        <v>7.4</v>
      </c>
      <c r="AG115" s="183">
        <f>'2023'!AA12</f>
        <v>12</v>
      </c>
      <c r="AH115" s="183">
        <f>'2023'!AB12</f>
        <v>1</v>
      </c>
      <c r="AI115" s="183">
        <f>'2023'!AC12</f>
        <v>2.31</v>
      </c>
      <c r="AJ115" s="288">
        <f>'2023'!AD12</f>
        <v>5.6480000000000002E-2</v>
      </c>
      <c r="AK115" s="288">
        <f>'2023'!AE12</f>
        <v>0.321936</v>
      </c>
      <c r="AL115" s="185">
        <f>'2023'!AF12</f>
        <v>5.9000000000000004E-2</v>
      </c>
      <c r="AM115" s="212">
        <f>DD115/100</f>
        <v>0.64700000000000002</v>
      </c>
      <c r="AN115" s="185">
        <f>'2023'!AG12</f>
        <v>0.69599999999999995</v>
      </c>
      <c r="AO115" s="185">
        <f>'2023'!AH12</f>
        <v>0.29100000000000004</v>
      </c>
      <c r="AP115" s="183">
        <f>'2023'!AI12</f>
        <v>95.661738692057028</v>
      </c>
      <c r="AQ115" s="186">
        <f>'2023'!AJ12</f>
        <v>94.687260490707104</v>
      </c>
      <c r="AR115" s="48">
        <f>'2023'!AK12</f>
        <v>7</v>
      </c>
      <c r="AS115" s="232">
        <f>'2023'!AL12</f>
        <v>7</v>
      </c>
      <c r="AT115" s="232">
        <f>'2023'!AM12</f>
        <v>7</v>
      </c>
      <c r="AU115" s="232">
        <f>'2023'!AN12</f>
        <v>5</v>
      </c>
      <c r="AV115" s="232">
        <f>'2023'!AO12</f>
        <v>7</v>
      </c>
      <c r="AW115" s="232">
        <f>'2023'!AP12</f>
        <v>5</v>
      </c>
      <c r="AX115" s="232">
        <f>'2023'!AQ12</f>
        <v>4</v>
      </c>
      <c r="AY115" s="233">
        <f>'2023'!AR12</f>
        <v>0.5</v>
      </c>
      <c r="AZ115" s="60">
        <f>'2023'!AS12</f>
        <v>0</v>
      </c>
      <c r="BA115" s="61">
        <f>'2023'!AT12</f>
        <v>3337.6</v>
      </c>
      <c r="BB115" s="61">
        <f>'2023'!AU12</f>
        <v>0</v>
      </c>
      <c r="BC115" s="61">
        <f>'2023'!AV12</f>
        <v>0</v>
      </c>
      <c r="BD115" s="61">
        <f>'2023'!AW12</f>
        <v>0</v>
      </c>
      <c r="BE115" s="61">
        <f>'2023'!AX12</f>
        <v>0</v>
      </c>
      <c r="BF115" s="62">
        <f>'2023'!AY12</f>
        <v>0</v>
      </c>
      <c r="BG115" s="62">
        <f>'2023'!AZ12</f>
        <v>0</v>
      </c>
      <c r="BH115" s="62">
        <f>'2023'!BA12</f>
        <v>0</v>
      </c>
      <c r="BI115" s="62">
        <f>'2023'!BA12</f>
        <v>0</v>
      </c>
      <c r="BJ115" s="62">
        <f>'2023'!BC12</f>
        <v>0</v>
      </c>
      <c r="BK115" s="62">
        <f>'2023'!BH12</f>
        <v>0</v>
      </c>
      <c r="BL115" s="62">
        <f>'2023'!BI12</f>
        <v>0</v>
      </c>
      <c r="BM115" s="62">
        <f>'2023'!BJ12</f>
        <v>0</v>
      </c>
      <c r="BN115" s="63">
        <f>'2023'!BK12</f>
        <v>0</v>
      </c>
      <c r="BO115" s="60">
        <f>'2023'!BL12</f>
        <v>168</v>
      </c>
      <c r="BP115" s="61">
        <f>'2023'!BM12</f>
        <v>3164.2000000000003</v>
      </c>
      <c r="BQ115" s="61">
        <f>'2023'!BN12</f>
        <v>11</v>
      </c>
      <c r="BR115" s="61">
        <f>'2023'!BO12</f>
        <v>7</v>
      </c>
      <c r="BS115" s="61">
        <f>'2023'!BP12</f>
        <v>2</v>
      </c>
      <c r="BT115" s="61">
        <f>'2023'!BQ12</f>
        <v>24</v>
      </c>
      <c r="BU115" s="62">
        <f>'2023'!BR12</f>
        <v>0.77</v>
      </c>
      <c r="BV115" s="62">
        <f>'2023'!BS12</f>
        <v>2.15</v>
      </c>
      <c r="BW115" s="62">
        <f>'2023'!BT12</f>
        <v>4.42</v>
      </c>
      <c r="BX115" s="62">
        <f>'2023'!BU12</f>
        <v>7.3</v>
      </c>
      <c r="BY115" s="62">
        <f>'2023'!BV12</f>
        <v>15.6</v>
      </c>
      <c r="BZ115" s="62">
        <f>'2023'!CA12</f>
        <v>60</v>
      </c>
      <c r="CA115" s="62">
        <f>'2023'!CB12</f>
        <v>12.5</v>
      </c>
      <c r="CB115" s="62">
        <f>'2023'!CC12</f>
        <v>95</v>
      </c>
      <c r="CC115" s="63">
        <f>'2023'!CD12</f>
        <v>5</v>
      </c>
      <c r="CD115" s="60">
        <f>'2023'!CE12</f>
        <v>151</v>
      </c>
      <c r="CE115" s="61">
        <f>'2023'!CF12</f>
        <v>906</v>
      </c>
      <c r="CF115" s="61">
        <f>'2023'!CG12</f>
        <v>12</v>
      </c>
      <c r="CG115" s="61">
        <f>'2023'!CH12</f>
        <v>9</v>
      </c>
      <c r="CH115" s="61">
        <f>'2023'!CI12</f>
        <v>1</v>
      </c>
      <c r="CI115" s="61">
        <f>'2023'!CJ12</f>
        <v>4</v>
      </c>
      <c r="CJ115" s="62">
        <f>'2023'!CK12</f>
        <v>1</v>
      </c>
      <c r="CK115" s="62">
        <f>'2023'!CL12</f>
        <v>1.72</v>
      </c>
      <c r="CL115" s="62">
        <f>'2023'!CM12</f>
        <v>2.6</v>
      </c>
      <c r="CM115" s="62">
        <f>'2023'!CN12</f>
        <v>9.9</v>
      </c>
      <c r="CN115" s="62">
        <f>'2023'!CO12</f>
        <v>5.5</v>
      </c>
      <c r="CO115" s="62">
        <f>'2023'!CT12</f>
        <v>100</v>
      </c>
      <c r="CP115" s="62">
        <f>'2023'!CU12</f>
        <v>25</v>
      </c>
      <c r="CQ115" s="62">
        <f>'2023'!CV12</f>
        <v>100</v>
      </c>
      <c r="CR115" s="63">
        <f>'2023'!CW12</f>
        <v>0</v>
      </c>
      <c r="CS115" s="60">
        <f>'2023'!CX12</f>
        <v>805</v>
      </c>
      <c r="CT115" s="61">
        <f>'2023'!CY12</f>
        <v>3433.3</v>
      </c>
      <c r="CU115" s="61">
        <f>'2023'!CZ12</f>
        <v>65</v>
      </c>
      <c r="CV115" s="61">
        <f>'2023'!DA12</f>
        <v>44</v>
      </c>
      <c r="CW115" s="61">
        <f>'2023'!DB12</f>
        <v>6</v>
      </c>
      <c r="CX115" s="61">
        <f>'2023'!DC12</f>
        <v>26</v>
      </c>
      <c r="CY115" s="62">
        <f>'2023'!DD12</f>
        <v>0.95</v>
      </c>
      <c r="CZ115" s="62">
        <f>'2023'!DE12</f>
        <v>2.2400000000000002</v>
      </c>
      <c r="DA115" s="62">
        <f>'2023'!DF12</f>
        <v>3.44</v>
      </c>
      <c r="DB115" s="62">
        <f>'2023'!DG12</f>
        <v>6.1</v>
      </c>
      <c r="DC115" s="62">
        <f>'2023'!DH12</f>
        <v>16.7</v>
      </c>
      <c r="DD115" s="62">
        <f>'2023'!DM12</f>
        <v>64.7</v>
      </c>
      <c r="DE115" s="62">
        <f>'2023'!DN12</f>
        <v>6.4</v>
      </c>
      <c r="DF115" s="62">
        <f>'2023'!DO12</f>
        <v>78.400000000000006</v>
      </c>
      <c r="DG115" s="63">
        <f>'2023'!DP12</f>
        <v>21.6</v>
      </c>
      <c r="DH115" s="60">
        <f>'2023'!DQ12</f>
        <v>625</v>
      </c>
      <c r="DI115" s="61">
        <f>'2023'!DR12</f>
        <v>2247.2999999999997</v>
      </c>
      <c r="DJ115" s="61">
        <f>'2023'!DS12</f>
        <v>67</v>
      </c>
      <c r="DK115" s="61">
        <f>'2023'!DT12</f>
        <v>48</v>
      </c>
      <c r="DL115" s="61">
        <f>'2023'!DU12</f>
        <v>5</v>
      </c>
      <c r="DM115" s="61">
        <f>'2023'!DV12</f>
        <v>32</v>
      </c>
      <c r="DN115" s="62">
        <f>'2023'!DW12</f>
        <v>0.83</v>
      </c>
      <c r="DO115" s="62">
        <f>'2023'!DX12</f>
        <v>2.31</v>
      </c>
      <c r="DP115" s="62">
        <f>'2023'!DY12</f>
        <v>3.53</v>
      </c>
      <c r="DQ115" s="62">
        <f>'2023'!DZ12</f>
        <v>7.4</v>
      </c>
      <c r="DR115" s="62">
        <f>'2023'!EA12</f>
        <v>12</v>
      </c>
      <c r="DS115" s="62">
        <f>'2023'!EF12</f>
        <v>50</v>
      </c>
      <c r="DT115" s="62">
        <f>'2023'!EG12</f>
        <v>5.9</v>
      </c>
      <c r="DU115" s="62">
        <f>'2023'!EH12</f>
        <v>60.8</v>
      </c>
      <c r="DV115" s="63">
        <f>'2023'!EI12</f>
        <v>36.6</v>
      </c>
    </row>
    <row r="116" spans="1:126" ht="15.75" customHeight="1" x14ac:dyDescent="0.2">
      <c r="A116" s="199">
        <f t="shared" si="6"/>
        <v>113</v>
      </c>
      <c r="B116" s="261">
        <f>'2018'!A9</f>
        <v>7</v>
      </c>
      <c r="C116" s="261">
        <v>2018</v>
      </c>
      <c r="D116" s="234" t="str">
        <f>'2018'!B9</f>
        <v>James Washington</v>
      </c>
      <c r="E116" s="310" t="str" cm="1">
        <f t="array" ref="E116">_xlfn.IFS(F116&gt;12.5,"Cornerstone",AND(F116&gt;11.995,F116&lt;12.5),"Elite",AND(F116&gt;11,F116&lt;12.995),"Elite Upside",AND(F116&gt;=9.69,F116&lt;10.999),"Upside",AND(F116&gt;8.4,F116&lt;9.999),"Upside Lite",AND(F116&gt;7.25,F116&lt;8.999),"Outlier",AND(F116&gt;=6,F116&lt;7.25),"Outlier Lite",F116&lt;6.999,"Purgatory")</f>
        <v>Upside Lite</v>
      </c>
      <c r="F116" s="313">
        <f>'2018'!C9</f>
        <v>9.0785714285714274</v>
      </c>
      <c r="G116" s="313">
        <f t="shared" si="7"/>
        <v>66.600000000000009</v>
      </c>
      <c r="H116" s="313" t="str" cm="1">
        <f t="array" ref="H116">_xlfn.IFS(E116="Cornerstone","A++",E116="Elite","A+",E116="Elite Upside","A",E116="Upside","B",E116="Upside Lite","C",E116="Outlier","D+",E116="Outlier Lite","D-",E116="Purgatory","F")</f>
        <v>C</v>
      </c>
      <c r="I116" s="314">
        <f t="shared" si="8"/>
        <v>0.30229104526415618</v>
      </c>
      <c r="J116" s="34" t="str">
        <f>'2018'!D9</f>
        <v>Oklahoma State</v>
      </c>
      <c r="K116" s="200">
        <f>'2018'!E9</f>
        <v>3</v>
      </c>
      <c r="L116" s="318">
        <f>'2018'!F9</f>
        <v>35157</v>
      </c>
      <c r="M116" s="231">
        <f>'2018'!G9</f>
        <v>29.506849315068493</v>
      </c>
      <c r="N116" s="231" t="str">
        <f>'2018'!H9</f>
        <v>SR</v>
      </c>
      <c r="O116" s="231">
        <f>'2018'!I9</f>
        <v>22.079452054794519</v>
      </c>
      <c r="P116" s="231" t="str">
        <f>'2018'!J9</f>
        <v>Wide</v>
      </c>
      <c r="Q116" s="231" t="str">
        <f>'2018'!K9</f>
        <v>DEEP</v>
      </c>
      <c r="R116" s="231" t="str">
        <f>'2018'!L9</f>
        <v>Elite Earner</v>
      </c>
      <c r="S116" s="320">
        <f>'2018'!M9</f>
        <v>72</v>
      </c>
      <c r="T116" s="320">
        <f>'2018'!N9</f>
        <v>205</v>
      </c>
      <c r="U116" s="200">
        <f>'2018'!O9</f>
        <v>4.54</v>
      </c>
      <c r="V116" s="279">
        <f>'2018'!P9</f>
        <v>2</v>
      </c>
      <c r="W116" s="193">
        <f>'2018'!Q9</f>
        <v>0</v>
      </c>
      <c r="X116" s="194">
        <f>'2018'!R9</f>
        <v>0.14480787551603683</v>
      </c>
      <c r="Y116" s="194">
        <f>'2018'!S9</f>
        <v>0.2367675887606186</v>
      </c>
      <c r="Z116" s="194">
        <f>'2018'!T9</f>
        <v>0.32771313227261933</v>
      </c>
      <c r="AA116" s="194">
        <f>'2018'!U9</f>
        <v>0.30618699347697176</v>
      </c>
      <c r="AB116" s="194">
        <f>'2018'!V9</f>
        <v>0.31695006287479555</v>
      </c>
      <c r="AC116" s="59">
        <f>'2018'!W9</f>
        <v>0.30110255973105576</v>
      </c>
      <c r="AD116" s="42">
        <f>'2018'!X9</f>
        <v>19.424657534246574</v>
      </c>
      <c r="AE116" s="183">
        <f>'2018'!Y9</f>
        <v>3.48</v>
      </c>
      <c r="AF116" s="183">
        <f>'2018'!Z9</f>
        <v>7.2</v>
      </c>
      <c r="AG116" s="183">
        <f>'2018'!AA9</f>
        <v>18.899999999999999</v>
      </c>
      <c r="AH116" s="183">
        <f>'2018'!AB9</f>
        <v>0.87</v>
      </c>
      <c r="AI116" s="183">
        <f>'2018'!AC9</f>
        <v>3.08</v>
      </c>
      <c r="AJ116" s="288">
        <f>'2018'!AD9</f>
        <v>5.6165267914783733E-2</v>
      </c>
      <c r="AK116" s="288">
        <f>'2018'!AE9</f>
        <v>0.21342801807617817</v>
      </c>
      <c r="AL116" s="185">
        <f>'2018'!AF9</f>
        <v>6.3E-2</v>
      </c>
      <c r="AM116" s="212">
        <f>DS116/100</f>
        <v>0.48</v>
      </c>
      <c r="AN116" s="185">
        <f>'2018'!AG9</f>
        <v>0.89400000000000002</v>
      </c>
      <c r="AO116" s="185">
        <f>'2018'!AH9</f>
        <v>0.10100000000000001</v>
      </c>
      <c r="AP116" s="183">
        <f>'2018'!AI9</f>
        <v>96.507362181721788</v>
      </c>
      <c r="AQ116" s="186">
        <f>'2018'!AJ9</f>
        <v>93.568179836189856</v>
      </c>
      <c r="AR116" s="48">
        <f>'2018'!AK9</f>
        <v>8</v>
      </c>
      <c r="AS116" s="232">
        <f>'2018'!AL9</f>
        <v>7</v>
      </c>
      <c r="AT116" s="232">
        <f>'2018'!AM9</f>
        <v>6</v>
      </c>
      <c r="AU116" s="232">
        <f>'2018'!AN9</f>
        <v>5</v>
      </c>
      <c r="AV116" s="232">
        <f>'2018'!AO9</f>
        <v>7</v>
      </c>
      <c r="AW116" s="232">
        <f>'2018'!AP9</f>
        <v>5</v>
      </c>
      <c r="AX116" s="232">
        <f>'2018'!AQ9</f>
        <v>8</v>
      </c>
      <c r="AY116" s="233">
        <f>'2018'!AR9</f>
        <v>0</v>
      </c>
      <c r="AZ116" s="60">
        <f>'2018'!AS9</f>
        <v>0</v>
      </c>
      <c r="BA116" s="61">
        <f>'2018'!AT9</f>
        <v>3599</v>
      </c>
      <c r="BB116" s="61">
        <f>'2018'!AU9</f>
        <v>0</v>
      </c>
      <c r="BC116" s="61">
        <f>'2018'!AV9</f>
        <v>0</v>
      </c>
      <c r="BD116" s="61">
        <f>'2018'!AW9</f>
        <v>0</v>
      </c>
      <c r="BE116" s="61">
        <f>'2018'!AX9</f>
        <v>0</v>
      </c>
      <c r="BF116" s="62">
        <f>'2018'!AY9</f>
        <v>0</v>
      </c>
      <c r="BG116" s="62">
        <f>'2018'!AZ9</f>
        <v>0</v>
      </c>
      <c r="BH116" s="62">
        <f>'2018'!BA9</f>
        <v>0</v>
      </c>
      <c r="BI116" s="62">
        <f>'2018'!BB9</f>
        <v>0</v>
      </c>
      <c r="BJ116" s="62">
        <f>'2018'!BC9</f>
        <v>0</v>
      </c>
      <c r="BK116" s="62">
        <f>'2018'!BD9</f>
        <v>0</v>
      </c>
      <c r="BL116" s="62">
        <f>'2018'!BE9</f>
        <v>0</v>
      </c>
      <c r="BM116" s="62">
        <f>'2018'!BF9</f>
        <v>0</v>
      </c>
      <c r="BN116" s="63">
        <f>'2018'!BG9</f>
        <v>0</v>
      </c>
      <c r="BO116" s="60">
        <f>'2018'!BH9</f>
        <v>456</v>
      </c>
      <c r="BP116" s="61">
        <f>'2018'!BI9</f>
        <v>3149</v>
      </c>
      <c r="BQ116" s="61">
        <f>'2018'!BJ9</f>
        <v>61</v>
      </c>
      <c r="BR116" s="61">
        <f>'2018'!BK9</f>
        <v>28</v>
      </c>
      <c r="BS116" s="61">
        <f>'2018'!BL9</f>
        <v>6</v>
      </c>
      <c r="BT116" s="61">
        <f>'2018'!BM9</f>
        <v>19</v>
      </c>
      <c r="BU116" s="62">
        <f>'2018'!BN9</f>
        <v>0</v>
      </c>
      <c r="BV116" s="62">
        <f>'2018'!BO9</f>
        <v>0</v>
      </c>
      <c r="BW116" s="62">
        <f>'2018'!BP9</f>
        <v>1.54</v>
      </c>
      <c r="BX116" s="62">
        <f>'2018'!BQ9</f>
        <v>5</v>
      </c>
      <c r="BY116" s="62">
        <f>'2018'!BR9</f>
        <v>17</v>
      </c>
      <c r="BZ116" s="62">
        <f>'2018'!BS9</f>
        <v>0</v>
      </c>
      <c r="CA116" s="62">
        <f>'2018'!BT9</f>
        <v>6.7</v>
      </c>
      <c r="CB116" s="62">
        <f>'2018'!BU9</f>
        <v>94.3</v>
      </c>
      <c r="CC116" s="63">
        <f>'2018'!BV9</f>
        <v>5.7</v>
      </c>
      <c r="CD116" s="60">
        <f>'2018'!BW9</f>
        <v>1087</v>
      </c>
      <c r="CE116" s="61">
        <f>'2018'!BX9</f>
        <v>4591</v>
      </c>
      <c r="CF116" s="61">
        <f>'2018'!BY9</f>
        <v>103</v>
      </c>
      <c r="CG116" s="61">
        <f>'2018'!BZ9</f>
        <v>53</v>
      </c>
      <c r="CH116" s="61">
        <f>'2018'!CA9</f>
        <v>10</v>
      </c>
      <c r="CI116" s="61">
        <f>'2018'!CB9</f>
        <v>35</v>
      </c>
      <c r="CJ116" s="62">
        <f>'2018'!CC9</f>
        <v>0</v>
      </c>
      <c r="CK116" s="62">
        <f>'2018'!CD9</f>
        <v>0</v>
      </c>
      <c r="CL116" s="62">
        <f>'2018'!CE9</f>
        <v>2.59</v>
      </c>
      <c r="CM116" s="62">
        <f>'2018'!CF9</f>
        <v>8.6</v>
      </c>
      <c r="CN116" s="62">
        <f>'2018'!CG9</f>
        <v>15.4</v>
      </c>
      <c r="CO116" s="62">
        <f>'2018'!CH9</f>
        <v>0</v>
      </c>
      <c r="CP116" s="62">
        <f>'2018'!CI9</f>
        <v>14.5</v>
      </c>
      <c r="CQ116" s="62">
        <f>'2018'!CJ9</f>
        <v>92.1</v>
      </c>
      <c r="CR116" s="63">
        <f>'2018'!CK9</f>
        <v>7.4</v>
      </c>
      <c r="CS116" s="60">
        <f>'2018'!CL9</f>
        <v>1380</v>
      </c>
      <c r="CT116" s="61">
        <f>'2018'!CM9</f>
        <v>4211</v>
      </c>
      <c r="CU116" s="61">
        <f>'2018'!CN9</f>
        <v>127</v>
      </c>
      <c r="CV116" s="61">
        <f>'2018'!CO9</f>
        <v>71</v>
      </c>
      <c r="CW116" s="61">
        <f>'2018'!CP9</f>
        <v>10</v>
      </c>
      <c r="CX116" s="61">
        <f>'2018'!CQ9</f>
        <v>29</v>
      </c>
      <c r="CY116" s="62">
        <f>'2018'!CR9</f>
        <v>0.67</v>
      </c>
      <c r="CZ116" s="62">
        <f>'2018'!CS9</f>
        <v>2.97</v>
      </c>
      <c r="DA116" s="62">
        <f>'2018'!CT9</f>
        <v>2.95</v>
      </c>
      <c r="DB116" s="62">
        <f>'2018'!CU9</f>
        <v>7.2</v>
      </c>
      <c r="DC116" s="62">
        <f>'2018'!CV9</f>
        <v>14.5</v>
      </c>
      <c r="DD116" s="62">
        <f>'2018'!CW9</f>
        <v>0</v>
      </c>
      <c r="DE116" s="62">
        <f>'2018'!CX9</f>
        <v>9</v>
      </c>
      <c r="DF116" s="62">
        <f>'2018'!CY9</f>
        <v>87.1</v>
      </c>
      <c r="DG116" s="63">
        <f>'2018'!CZ9</f>
        <v>12.1</v>
      </c>
      <c r="DH116" s="60">
        <f>'2018'!DA9</f>
        <v>1549</v>
      </c>
      <c r="DI116" s="61">
        <f>'2018'!DB9</f>
        <v>5059</v>
      </c>
      <c r="DJ116" s="61">
        <f>'2018'!DC9</f>
        <v>120</v>
      </c>
      <c r="DK116" s="61">
        <f>'2018'!DD9</f>
        <v>74</v>
      </c>
      <c r="DL116" s="61">
        <f>'2018'!DE9</f>
        <v>13</v>
      </c>
      <c r="DM116" s="61">
        <f>'2018'!DF9</f>
        <v>37</v>
      </c>
      <c r="DN116" s="62">
        <f>'2018'!DG9</f>
        <v>0.87</v>
      </c>
      <c r="DO116" s="62">
        <f>'2018'!DH9</f>
        <v>3.08</v>
      </c>
      <c r="DP116" s="62">
        <f>'2018'!DI9</f>
        <v>3.48</v>
      </c>
      <c r="DQ116" s="62">
        <f>'2018'!DJ9</f>
        <v>5.5</v>
      </c>
      <c r="DR116" s="62">
        <f>'2018'!DK9</f>
        <v>18.899999999999999</v>
      </c>
      <c r="DS116" s="62">
        <f>'2018'!DP9</f>
        <v>48</v>
      </c>
      <c r="DT116" s="62">
        <f>'2018'!DQ9</f>
        <v>6.3</v>
      </c>
      <c r="DU116" s="62">
        <f>'2018'!DR9</f>
        <v>91.7</v>
      </c>
      <c r="DV116" s="63">
        <f>'2018'!DS9</f>
        <v>8.1</v>
      </c>
    </row>
    <row r="117" spans="1:126" ht="15.75" customHeight="1" x14ac:dyDescent="0.2">
      <c r="A117" s="199">
        <f t="shared" si="6"/>
        <v>114</v>
      </c>
      <c r="B117" s="261">
        <f>'2023'!A13</f>
        <v>11</v>
      </c>
      <c r="C117" s="261">
        <v>2023</v>
      </c>
      <c r="D117" s="234" t="str">
        <f>'2023'!B13</f>
        <v>Tank Dell</v>
      </c>
      <c r="E117" s="310" t="str" cm="1">
        <f t="array" ref="E117">_xlfn.IFS(F117&gt;12.5,"Cornerstone",AND(F117&gt;11.995,F117&lt;12.5),"Elite",AND(F117&gt;11,F117&lt;12.995),"Elite Upside",AND(F117&gt;=9.69,F117&lt;10.999),"Upside",AND(F117&gt;8.4,F117&lt;9.999),"Upside Lite",AND(F117&gt;7.25,F117&lt;8.999),"Outlier",AND(F117&gt;=6,F117&lt;7.25),"Outlier Lite",F117&lt;6.999,"Purgatory")</f>
        <v>Upside Lite</v>
      </c>
      <c r="F117" s="313">
        <f>'2023'!C13</f>
        <v>9.0599999999999987</v>
      </c>
      <c r="G117" s="313">
        <f t="shared" si="7"/>
        <v>66.3</v>
      </c>
      <c r="H117" s="313" t="str" cm="1">
        <f t="array" ref="H117">_xlfn.IFS(E117="Cornerstone","A++",E117="Elite","A+",E117="Elite Upside","A",E117="Upside","B",E117="Upside Lite","C",E117="Outlier","D+",E117="Outlier Lite","D-",E117="Purgatory","F")</f>
        <v>C</v>
      </c>
      <c r="I117" s="314">
        <f t="shared" si="8"/>
        <v>0.29223077419241378</v>
      </c>
      <c r="J117" s="34" t="str">
        <f>'2023'!D13</f>
        <v>Houston</v>
      </c>
      <c r="K117" s="200">
        <f>'2023'!E13</f>
        <v>6</v>
      </c>
      <c r="L117" s="318">
        <f>'2023'!F13</f>
        <v>36462</v>
      </c>
      <c r="M117" s="231">
        <f>'2023'!G13</f>
        <v>25.931506849315067</v>
      </c>
      <c r="N117" s="231" t="str">
        <f>'2023'!H13</f>
        <v>RS SR</v>
      </c>
      <c r="O117" s="231">
        <f>'2023'!I13</f>
        <v>23.509589041095889</v>
      </c>
      <c r="P117" s="231" t="str">
        <f>'2023'!J13</f>
        <v>Hybrid</v>
      </c>
      <c r="Q117" s="231" t="str">
        <f>'2023'!K13</f>
        <v>RAT</v>
      </c>
      <c r="R117" s="231" t="str">
        <f>'2023'!L13</f>
        <v>Elite Separator</v>
      </c>
      <c r="S117" s="200">
        <f>'2023'!M13</f>
        <v>68</v>
      </c>
      <c r="T117" s="200">
        <f>'2023'!N13</f>
        <v>165</v>
      </c>
      <c r="U117" s="200">
        <f>'2023'!O13</f>
        <v>4.42</v>
      </c>
      <c r="V117" s="319">
        <f>'2023'!P13</f>
        <v>3</v>
      </c>
      <c r="W117" s="193">
        <f>'2023'!Q13</f>
        <v>0.37406576980568013</v>
      </c>
      <c r="X117" s="194">
        <f>'2023'!R13</f>
        <v>0</v>
      </c>
      <c r="Y117" s="194">
        <f>'2023'!S13</f>
        <v>0.20127915726109857</v>
      </c>
      <c r="Z117" s="194">
        <f>'2023'!T13</f>
        <v>0.34977366038530378</v>
      </c>
      <c r="AA117" s="194">
        <f>'2023'!U13</f>
        <v>0.34247917687408136</v>
      </c>
      <c r="AB117" s="194">
        <f>'2023'!V13</f>
        <v>0.35827247333988077</v>
      </c>
      <c r="AC117" s="59">
        <f>'2023'!W13</f>
        <v>0.30453160233889864</v>
      </c>
      <c r="AD117" s="42">
        <f>'2023'!X13</f>
        <v>18.854794520547944</v>
      </c>
      <c r="AE117" s="183">
        <f>'2023'!Y13</f>
        <v>2.84</v>
      </c>
      <c r="AF117" s="183">
        <f>'2023'!Z13</f>
        <v>6.6</v>
      </c>
      <c r="AG117" s="183">
        <f>'2023'!AA13</f>
        <v>11.6</v>
      </c>
      <c r="AH117" s="183">
        <f>'2023'!AB13</f>
        <v>1.1000000000000001</v>
      </c>
      <c r="AI117" s="183">
        <f>'2023'!AC13</f>
        <v>2.9</v>
      </c>
      <c r="AJ117" s="288">
        <f>'2023'!AD13</f>
        <v>2.3619456366237482E-2</v>
      </c>
      <c r="AK117" s="288">
        <f>'2023'!AE13</f>
        <v>0.25254649499284693</v>
      </c>
      <c r="AL117" s="185">
        <f>'2023'!AF13</f>
        <v>8.5000000000000006E-2</v>
      </c>
      <c r="AM117" s="212">
        <f>DD117/100</f>
        <v>0.33299999999999996</v>
      </c>
      <c r="AN117" s="185">
        <f>'2023'!AG13</f>
        <v>0.41199999999999998</v>
      </c>
      <c r="AO117" s="185">
        <f>'2023'!AH13</f>
        <v>0.58699999999999997</v>
      </c>
      <c r="AP117" s="183">
        <f>'2023'!AI13</f>
        <v>86.461917431773131</v>
      </c>
      <c r="AQ117" s="186">
        <f>'2023'!AJ13</f>
        <v>76.940893063305992</v>
      </c>
      <c r="AR117" s="48">
        <f>'2023'!AK13</f>
        <v>8</v>
      </c>
      <c r="AS117" s="232">
        <f>'2023'!AL13</f>
        <v>8</v>
      </c>
      <c r="AT117" s="232">
        <f>'2023'!AM13</f>
        <v>5</v>
      </c>
      <c r="AU117" s="232">
        <f>'2023'!AN13</f>
        <v>4</v>
      </c>
      <c r="AV117" s="232">
        <f>'2023'!AO13</f>
        <v>9</v>
      </c>
      <c r="AW117" s="232">
        <f>'2023'!AP13</f>
        <v>2</v>
      </c>
      <c r="AX117" s="232">
        <f>'2023'!AQ13</f>
        <v>7</v>
      </c>
      <c r="AY117" s="233">
        <f>'2023'!AR13</f>
        <v>0.5</v>
      </c>
      <c r="AZ117" s="60">
        <f>'2023'!AS13</f>
        <v>364</v>
      </c>
      <c r="BA117" s="61">
        <f>'2023'!AT13</f>
        <v>973.09090909090912</v>
      </c>
      <c r="BB117" s="61">
        <f>'2023'!AU13</f>
        <v>0</v>
      </c>
      <c r="BC117" s="61">
        <f>'2023'!AV13</f>
        <v>12</v>
      </c>
      <c r="BD117" s="61">
        <f>'2023'!AW13</f>
        <v>3</v>
      </c>
      <c r="BE117" s="61">
        <f>'2023'!AX13</f>
        <v>0</v>
      </c>
      <c r="BF117" s="62">
        <f>'2023'!AY13</f>
        <v>0</v>
      </c>
      <c r="BG117" s="62">
        <f>'2023'!AZ13</f>
        <v>0</v>
      </c>
      <c r="BH117" s="62">
        <f>'2023'!BA13</f>
        <v>0</v>
      </c>
      <c r="BI117" s="62">
        <f>'2023'!BA13</f>
        <v>0</v>
      </c>
      <c r="BJ117" s="62">
        <f>'2023'!BC13</f>
        <v>0</v>
      </c>
      <c r="BK117" s="62">
        <f>'2023'!BH13</f>
        <v>0</v>
      </c>
      <c r="BL117" s="62">
        <f>'2023'!BI13</f>
        <v>0</v>
      </c>
      <c r="BM117" s="62">
        <f>'2023'!BJ13</f>
        <v>0</v>
      </c>
      <c r="BN117" s="63">
        <f>'2023'!BK13</f>
        <v>0</v>
      </c>
      <c r="BO117" s="60">
        <f>'2023'!BL13</f>
        <v>0</v>
      </c>
      <c r="BP117" s="61">
        <f>'2023'!BM13</f>
        <v>2439.6000000000004</v>
      </c>
      <c r="BQ117" s="61">
        <f>'2023'!BN13</f>
        <v>0</v>
      </c>
      <c r="BR117" s="61">
        <f>'2023'!BO13</f>
        <v>0</v>
      </c>
      <c r="BS117" s="61">
        <f>'2023'!BP13</f>
        <v>0</v>
      </c>
      <c r="BT117" s="61">
        <f>'2023'!BQ13</f>
        <v>0</v>
      </c>
      <c r="BU117" s="62">
        <f>'2023'!BR13</f>
        <v>0</v>
      </c>
      <c r="BV117" s="62">
        <f>'2023'!BS13</f>
        <v>0</v>
      </c>
      <c r="BW117" s="62">
        <f>'2023'!BT13</f>
        <v>0</v>
      </c>
      <c r="BX117" s="62">
        <f>'2023'!BU13</f>
        <v>0</v>
      </c>
      <c r="BY117" s="62">
        <f>'2023'!BV13</f>
        <v>0</v>
      </c>
      <c r="BZ117" s="62">
        <f>'2023'!CA13</f>
        <v>0</v>
      </c>
      <c r="CA117" s="62">
        <f>'2023'!CB13</f>
        <v>0</v>
      </c>
      <c r="CB117" s="62">
        <f>'2023'!CC13</f>
        <v>0</v>
      </c>
      <c r="CC117" s="63">
        <f>'2023'!CD13</f>
        <v>0</v>
      </c>
      <c r="CD117" s="60">
        <f>'2023'!CE13</f>
        <v>428</v>
      </c>
      <c r="CE117" s="61">
        <f>'2023'!CF13</f>
        <v>2126.4</v>
      </c>
      <c r="CF117" s="61">
        <f>'2023'!CG13</f>
        <v>48</v>
      </c>
      <c r="CG117" s="61">
        <f>'2023'!CH13</f>
        <v>29</v>
      </c>
      <c r="CH117" s="61">
        <f>'2023'!CI13</f>
        <v>3</v>
      </c>
      <c r="CI117" s="61">
        <f>'2023'!CJ13</f>
        <v>15</v>
      </c>
      <c r="CJ117" s="62">
        <f>'2023'!CK13</f>
        <v>0.46</v>
      </c>
      <c r="CK117" s="62">
        <f>'2023'!CL13</f>
        <v>1.44</v>
      </c>
      <c r="CL117" s="62">
        <f>'2023'!CM13</f>
        <v>1.61</v>
      </c>
      <c r="CM117" s="62">
        <f>'2023'!CN13</f>
        <v>5.6</v>
      </c>
      <c r="CN117" s="62">
        <f>'2023'!CO13</f>
        <v>13.2</v>
      </c>
      <c r="CO117" s="62">
        <f>'2023'!CT13</f>
        <v>42.9</v>
      </c>
      <c r="CP117" s="62">
        <f>'2023'!CU13</f>
        <v>6.5</v>
      </c>
      <c r="CQ117" s="62">
        <f>'2023'!CV13</f>
        <v>93.5</v>
      </c>
      <c r="CR117" s="63">
        <f>'2023'!CW13</f>
        <v>6.5</v>
      </c>
      <c r="CS117" s="60">
        <f>'2023'!CX13</f>
        <v>1329</v>
      </c>
      <c r="CT117" s="61">
        <f>'2023'!CY13</f>
        <v>3799.5999999999995</v>
      </c>
      <c r="CU117" s="61">
        <f>'2023'!CZ13</f>
        <v>139</v>
      </c>
      <c r="CV117" s="61">
        <f>'2023'!DA13</f>
        <v>91</v>
      </c>
      <c r="CW117" s="61">
        <f>'2023'!DB13</f>
        <v>12</v>
      </c>
      <c r="CX117" s="61">
        <f>'2023'!DC13</f>
        <v>32</v>
      </c>
      <c r="CY117" s="62">
        <f>'2023'!DD13</f>
        <v>1.1000000000000001</v>
      </c>
      <c r="CZ117" s="62">
        <f>'2023'!DE13</f>
        <v>2.9</v>
      </c>
      <c r="DA117" s="62">
        <f>'2023'!DF13</f>
        <v>2.84</v>
      </c>
      <c r="DB117" s="62">
        <f>'2023'!DG13</f>
        <v>6.6</v>
      </c>
      <c r="DC117" s="62">
        <f>'2023'!DH13</f>
        <v>11.2</v>
      </c>
      <c r="DD117" s="62">
        <f>'2023'!DM13</f>
        <v>33.299999999999997</v>
      </c>
      <c r="DE117" s="62">
        <f>'2023'!DN13</f>
        <v>10.8</v>
      </c>
      <c r="DF117" s="62">
        <f>'2023'!DO13</f>
        <v>49.6</v>
      </c>
      <c r="DG117" s="63">
        <f>'2023'!DP13</f>
        <v>50.4</v>
      </c>
      <c r="DH117" s="60">
        <f>'2023'!DQ13</f>
        <v>1398</v>
      </c>
      <c r="DI117" s="61">
        <f>'2023'!DR13</f>
        <v>4082</v>
      </c>
      <c r="DJ117" s="61">
        <f>'2023'!DS13</f>
        <v>152</v>
      </c>
      <c r="DK117" s="61">
        <f>'2023'!DT13</f>
        <v>108</v>
      </c>
      <c r="DL117" s="61">
        <f>'2023'!DU13</f>
        <v>17</v>
      </c>
      <c r="DM117" s="61">
        <f>'2023'!DV13</f>
        <v>40</v>
      </c>
      <c r="DN117" s="62">
        <f>'2023'!DW13</f>
        <v>1.06</v>
      </c>
      <c r="DO117" s="62">
        <f>'2023'!DX13</f>
        <v>2.79</v>
      </c>
      <c r="DP117" s="62">
        <f>'2023'!DY13</f>
        <v>2.54</v>
      </c>
      <c r="DQ117" s="62">
        <f>'2023'!DZ13</f>
        <v>4.9000000000000004</v>
      </c>
      <c r="DR117" s="62">
        <f>'2023'!EA13</f>
        <v>11.6</v>
      </c>
      <c r="DS117" s="62">
        <f>'2023'!EF13</f>
        <v>53.8</v>
      </c>
      <c r="DT117" s="62">
        <f>'2023'!EG13</f>
        <v>8.5</v>
      </c>
      <c r="DU117" s="62">
        <f>'2023'!EH13</f>
        <v>32.799999999999997</v>
      </c>
      <c r="DV117" s="63">
        <f>'2023'!EI13</f>
        <v>67</v>
      </c>
    </row>
    <row r="118" spans="1:126" ht="15.75" customHeight="1" x14ac:dyDescent="0.2">
      <c r="A118" s="199">
        <f t="shared" si="6"/>
        <v>115</v>
      </c>
      <c r="B118" s="261">
        <f>'2021'!A17</f>
        <v>15</v>
      </c>
      <c r="C118" s="261">
        <v>2021</v>
      </c>
      <c r="D118" s="234" t="str">
        <f>'2021'!B17</f>
        <v>Tylan Wallace</v>
      </c>
      <c r="E118" s="310" t="str" cm="1">
        <f t="array" ref="E118">_xlfn.IFS(F118&gt;12.5,"Cornerstone",AND(F118&gt;11.995,F118&lt;12.5),"Elite",AND(F118&gt;11,F118&lt;12.995),"Elite Upside",AND(F118&gt;=9.69,F118&lt;10.999),"Upside",AND(F118&gt;8.4,F118&lt;9.999),"Upside Lite",AND(F118&gt;7.25,F118&lt;8.999),"Outlier",AND(F118&gt;=6,F118&lt;7.25),"Outlier Lite",F118&lt;6.999,"Purgatory")</f>
        <v>Upside Lite</v>
      </c>
      <c r="F118" s="313">
        <f>'2021'!C17</f>
        <v>9.0571428571428587</v>
      </c>
      <c r="G118" s="313">
        <f t="shared" si="7"/>
        <v>66</v>
      </c>
      <c r="H118" s="313" t="str" cm="1">
        <f t="array" ref="H118">_xlfn.IFS(E118="Cornerstone","A++",E118="Elite","A+",E118="Elite Upside","A",E118="Upside","B",E118="Upside Lite","C",E118="Outlier","D+",E118="Outlier Lite","D-",E118="Purgatory","F")</f>
        <v>C</v>
      </c>
      <c r="I118" s="314">
        <f t="shared" si="8"/>
        <v>0.29068304018137803</v>
      </c>
      <c r="J118" s="34" t="str">
        <f>'2021'!D17</f>
        <v>Oklahoma State</v>
      </c>
      <c r="K118" s="200">
        <f>'2021'!E17</f>
        <v>3</v>
      </c>
      <c r="L118" s="318">
        <f>'2021'!F17</f>
        <v>36293</v>
      </c>
      <c r="M118" s="231">
        <f>'2021'!G17</f>
        <v>26.394520547945206</v>
      </c>
      <c r="N118" s="231" t="str">
        <f>'2021'!H17</f>
        <v>SR</v>
      </c>
      <c r="O118" s="231">
        <f>'2021'!I17</f>
        <v>21.978082191780821</v>
      </c>
      <c r="P118" s="231" t="str">
        <f>'2021'!J17</f>
        <v>Wide</v>
      </c>
      <c r="Q118" s="231" t="str">
        <f>'2021'!K17</f>
        <v>PROTO Z</v>
      </c>
      <c r="R118" s="231" t="str">
        <f>'2021'!L17</f>
        <v>Elite Earner</v>
      </c>
      <c r="S118" s="320">
        <f>'2021'!M17</f>
        <v>71.38</v>
      </c>
      <c r="T118" s="320">
        <f>'2021'!N17</f>
        <v>194</v>
      </c>
      <c r="U118" s="200">
        <f>'2021'!O17</f>
        <v>4.5</v>
      </c>
      <c r="V118" s="279">
        <f>'2021'!P17</f>
        <v>4</v>
      </c>
      <c r="W118" s="193">
        <f>'2021'!Q17</f>
        <v>0</v>
      </c>
      <c r="X118" s="194">
        <f>'2021'!R17</f>
        <v>2.332476774066021E-2</v>
      </c>
      <c r="Y118" s="194">
        <f>'2021'!S17</f>
        <v>0.37015888778550149</v>
      </c>
      <c r="Z118" s="194">
        <f>'2021'!T17</f>
        <v>0.30967078189300412</v>
      </c>
      <c r="AA118" s="194">
        <f>'2021'!U17</f>
        <v>0.34990512333965845</v>
      </c>
      <c r="AB118" s="194">
        <f>'2021'!V17</f>
        <v>0.36003200556257997</v>
      </c>
      <c r="AC118" s="59">
        <f>'2021'!W17</f>
        <v>0.34203040528445094</v>
      </c>
      <c r="AD118" s="42">
        <f>'2021'!X17</f>
        <v>19.317808219178083</v>
      </c>
      <c r="AE118" s="183">
        <f>'2021'!Y17</f>
        <v>3.48</v>
      </c>
      <c r="AF118" s="183">
        <f>'2021'!Z17</f>
        <v>9.8000000000000007</v>
      </c>
      <c r="AG118" s="183">
        <f>'2021'!AA17</f>
        <v>14.8</v>
      </c>
      <c r="AH118" s="183">
        <f>'2021'!AB17</f>
        <v>0.76</v>
      </c>
      <c r="AI118" s="183">
        <f>'2021'!AC17</f>
        <v>3.41</v>
      </c>
      <c r="AJ118" s="288">
        <f>'2021'!AD17</f>
        <v>8.5563991323210423E-2</v>
      </c>
      <c r="AK118" s="288">
        <f>'2021'!AE17</f>
        <v>0.25669197396963128</v>
      </c>
      <c r="AL118" s="185">
        <f>'2021'!AF17</f>
        <v>6.3E-2</v>
      </c>
      <c r="AM118" s="212">
        <f t="shared" ref="AM118:AM129" si="10">DS118/100</f>
        <v>0.56499999999999995</v>
      </c>
      <c r="AN118" s="185">
        <f>'2021'!AG17</f>
        <v>0.871</v>
      </c>
      <c r="AO118" s="185">
        <f>'2021'!AH17</f>
        <v>0.1275</v>
      </c>
      <c r="AP118" s="183">
        <f>'2021'!AI17</f>
        <v>94.619722603261692</v>
      </c>
      <c r="AQ118" s="186">
        <f>'2021'!AJ17</f>
        <v>90.555634372108187</v>
      </c>
      <c r="AR118" s="48">
        <f>'2021'!AK17</f>
        <v>9</v>
      </c>
      <c r="AS118" s="232">
        <f>'2021'!AL17</f>
        <v>7</v>
      </c>
      <c r="AT118" s="232">
        <f>'2021'!AM17</f>
        <v>6</v>
      </c>
      <c r="AU118" s="232">
        <f>'2021'!AN17</f>
        <v>7</v>
      </c>
      <c r="AV118" s="232">
        <f>'2021'!AO17</f>
        <v>8</v>
      </c>
      <c r="AW118" s="232">
        <f>'2021'!AP17</f>
        <v>5</v>
      </c>
      <c r="AX118" s="232">
        <f>'2021'!AQ17</f>
        <v>5</v>
      </c>
      <c r="AY118" s="233">
        <f>'2021'!AR17</f>
        <v>0</v>
      </c>
      <c r="AZ118" s="60">
        <f>'2021'!AS17</f>
        <v>0</v>
      </c>
      <c r="BA118" s="61">
        <f>'2021'!AT17</f>
        <v>4211</v>
      </c>
      <c r="BB118" s="61">
        <f>'2021'!AU17</f>
        <v>0</v>
      </c>
      <c r="BC118" s="61">
        <f>'2021'!AV17</f>
        <v>0</v>
      </c>
      <c r="BD118" s="61">
        <f>'2021'!AW17</f>
        <v>0</v>
      </c>
      <c r="BE118" s="61">
        <f>'2021'!AX17</f>
        <v>0</v>
      </c>
      <c r="BF118" s="62">
        <f>'2021'!AY17</f>
        <v>0</v>
      </c>
      <c r="BG118" s="62">
        <f>'2021'!AZ17</f>
        <v>0</v>
      </c>
      <c r="BH118" s="62">
        <f>'2021'!BA17</f>
        <v>0</v>
      </c>
      <c r="BI118" s="62">
        <f>'2021'!BB17</f>
        <v>0</v>
      </c>
      <c r="BJ118" s="62">
        <f>'2021'!BC17</f>
        <v>0</v>
      </c>
      <c r="BK118" s="62">
        <f>'2021'!BD17</f>
        <v>0</v>
      </c>
      <c r="BL118" s="62">
        <f>'2021'!BE17</f>
        <v>0</v>
      </c>
      <c r="BM118" s="62">
        <f>'2021'!BF17</f>
        <v>0</v>
      </c>
      <c r="BN118" s="63">
        <f>'2021'!BG17</f>
        <v>0</v>
      </c>
      <c r="BO118" s="60">
        <f>'2021'!BH17</f>
        <v>118</v>
      </c>
      <c r="BP118" s="61">
        <f>'2021'!BI17</f>
        <v>5059</v>
      </c>
      <c r="BQ118" s="61">
        <f>'2021'!BJ17</f>
        <v>12</v>
      </c>
      <c r="BR118" s="61">
        <f>'2021'!BK17</f>
        <v>7</v>
      </c>
      <c r="BS118" s="61">
        <f>'2021'!BL17</f>
        <v>0</v>
      </c>
      <c r="BT118" s="61">
        <f>'2021'!BM17</f>
        <v>37</v>
      </c>
      <c r="BU118" s="62">
        <f>'2021'!BN17</f>
        <v>1.08</v>
      </c>
      <c r="BV118" s="62">
        <f>'2021'!BO17</f>
        <v>0.52</v>
      </c>
      <c r="BW118" s="62">
        <f>'2021'!BP17</f>
        <v>3.19</v>
      </c>
      <c r="BX118" s="62">
        <f>'2021'!BQ17</f>
        <v>3.9</v>
      </c>
      <c r="BY118" s="62">
        <f>'2021'!BR17</f>
        <v>15.1</v>
      </c>
      <c r="BZ118" s="62">
        <f>'2021'!BW17</f>
        <v>33.299999999999997</v>
      </c>
      <c r="CA118" s="62">
        <f>'2021'!BX17</f>
        <v>12.5</v>
      </c>
      <c r="CB118" s="62">
        <f>'2021'!BY17</f>
        <v>100</v>
      </c>
      <c r="CC118" s="63">
        <f>'2021'!BZ17</f>
        <v>0</v>
      </c>
      <c r="CD118" s="60">
        <f>'2021'!CA17</f>
        <v>1491</v>
      </c>
      <c r="CE118" s="61">
        <f>'2021'!CB17</f>
        <v>4028</v>
      </c>
      <c r="CF118" s="61">
        <f>'2021'!CC17</f>
        <v>149</v>
      </c>
      <c r="CG118" s="61">
        <f>'2021'!CD17</f>
        <v>86</v>
      </c>
      <c r="CH118" s="61">
        <f>'2021'!CE17</f>
        <v>12</v>
      </c>
      <c r="CI118" s="61">
        <f>'2021'!CF17</f>
        <v>33</v>
      </c>
      <c r="CJ118" s="62">
        <f>'2021'!CG17</f>
        <v>0.84</v>
      </c>
      <c r="CK118" s="62">
        <f>'2021'!CH17</f>
        <v>2.97</v>
      </c>
      <c r="CL118" s="62">
        <f>'2021'!CI17</f>
        <v>3</v>
      </c>
      <c r="CM118" s="62">
        <f>'2021'!CJ17</f>
        <v>3.6</v>
      </c>
      <c r="CN118" s="62">
        <f>'2021'!CK17</f>
        <v>17.399999999999999</v>
      </c>
      <c r="CO118" s="62">
        <f>'2021'!CP17</f>
        <v>51.2</v>
      </c>
      <c r="CP118" s="62">
        <f>'2021'!CQ17</f>
        <v>9.5</v>
      </c>
      <c r="CQ118" s="62">
        <f>'2021'!CR17</f>
        <v>88.8</v>
      </c>
      <c r="CR118" s="63">
        <f>'2021'!CS17</f>
        <v>11.2</v>
      </c>
      <c r="CS118" s="60">
        <f>'2021'!CT17</f>
        <v>903</v>
      </c>
      <c r="CT118" s="61">
        <f>'2021'!CU17</f>
        <v>2916</v>
      </c>
      <c r="CU118" s="61">
        <f>'2021'!CV17</f>
        <v>87</v>
      </c>
      <c r="CV118" s="61">
        <f>'2021'!CW17</f>
        <v>53</v>
      </c>
      <c r="CW118" s="61">
        <f>'2021'!CX17</f>
        <v>8</v>
      </c>
      <c r="CX118" s="61">
        <f>'2021'!CY17</f>
        <v>23</v>
      </c>
      <c r="CY118" s="62">
        <f>'2021'!CZ17</f>
        <v>0.76</v>
      </c>
      <c r="CZ118" s="62">
        <f>'2021'!DA17</f>
        <v>3.41</v>
      </c>
      <c r="DA118" s="62">
        <f>'2021'!DB17</f>
        <v>3.48</v>
      </c>
      <c r="DB118" s="62">
        <f>'2021'!DC17</f>
        <v>9.8000000000000007</v>
      </c>
      <c r="DC118" s="62">
        <f>'2021'!DD17</f>
        <v>11.3</v>
      </c>
      <c r="DD118" s="62">
        <f>'2021'!DI17</f>
        <v>34.799999999999997</v>
      </c>
      <c r="DE118" s="62">
        <f>'2021'!DJ17</f>
        <v>5.4</v>
      </c>
      <c r="DF118" s="62">
        <f>'2021'!DK17</f>
        <v>87</v>
      </c>
      <c r="DG118" s="63">
        <f>'2021'!DL17</f>
        <v>12.7</v>
      </c>
      <c r="DH118" s="60">
        <f>'2021'!DM17</f>
        <v>922</v>
      </c>
      <c r="DI118" s="61">
        <f>'2021'!DN17</f>
        <v>2635</v>
      </c>
      <c r="DJ118" s="61">
        <f>'2021'!DO17</f>
        <v>92</v>
      </c>
      <c r="DK118" s="61">
        <f>'2021'!DP17</f>
        <v>59</v>
      </c>
      <c r="DL118" s="61">
        <f>'2021'!DQ17</f>
        <v>6</v>
      </c>
      <c r="DM118" s="61">
        <f>'2021'!DR17</f>
        <v>18</v>
      </c>
      <c r="DN118" s="62">
        <f>'2021'!DS17</f>
        <v>0.73</v>
      </c>
      <c r="DO118" s="62">
        <f>'2021'!DT17</f>
        <v>2.96</v>
      </c>
      <c r="DP118" s="62">
        <f>'2021'!DU17</f>
        <v>3.43</v>
      </c>
      <c r="DQ118" s="62">
        <f>'2021'!DV17</f>
        <v>5.2</v>
      </c>
      <c r="DR118" s="62">
        <f>'2021'!DW17</f>
        <v>14.8</v>
      </c>
      <c r="DS118" s="62">
        <f>'2021'!EB17</f>
        <v>56.5</v>
      </c>
      <c r="DT118" s="62">
        <f>'2021'!EC17</f>
        <v>6.3</v>
      </c>
      <c r="DU118" s="62">
        <f>'2021'!ED17</f>
        <v>87.2</v>
      </c>
      <c r="DV118" s="63">
        <f>'2021'!EE17</f>
        <v>12.8</v>
      </c>
    </row>
    <row r="119" spans="1:126" ht="15.75" customHeight="1" x14ac:dyDescent="0.2">
      <c r="A119" s="199">
        <f t="shared" si="6"/>
        <v>116</v>
      </c>
      <c r="B119" s="261">
        <f>'2017'!A11</f>
        <v>9</v>
      </c>
      <c r="C119" s="261">
        <v>2017</v>
      </c>
      <c r="D119" s="234" t="str">
        <f>'2017'!B11</f>
        <v>Taywan Taylor</v>
      </c>
      <c r="E119" s="310" t="str" cm="1">
        <f t="array" ref="E119">_xlfn.IFS(F119&gt;12.5,"Cornerstone",AND(F119&gt;11.995,F119&lt;12.5),"Elite",AND(F119&gt;11,F119&lt;12.995),"Elite Upside",AND(F119&gt;=9.69,F119&lt;10.999),"Upside",AND(F119&gt;8.4,F119&lt;9.999),"Upside Lite",AND(F119&gt;7.25,F119&lt;8.999),"Outlier",AND(F119&gt;=6,F119&lt;7.25),"Outlier Lite",F119&lt;6.999,"Purgatory")</f>
        <v>Upside Lite</v>
      </c>
      <c r="F119" s="313">
        <f>'2017'!C11</f>
        <v>9.0500000000000007</v>
      </c>
      <c r="G119" s="313">
        <f t="shared" si="7"/>
        <v>65.7</v>
      </c>
      <c r="H119" s="313" t="str" cm="1">
        <f t="array" ref="H119">_xlfn.IFS(E119="Cornerstone","A++",E119="Elite","A+",E119="Elite Upside","A",E119="Upside","B",E119="Upside Lite","C",E119="Outlier","D+",E119="Outlier Lite","D-",E119="Purgatory","F")</f>
        <v>C</v>
      </c>
      <c r="I119" s="314">
        <f t="shared" si="8"/>
        <v>0.28681370515378435</v>
      </c>
      <c r="J119" s="34" t="str">
        <f>'2017'!D11</f>
        <v>Western Kentucky</v>
      </c>
      <c r="K119" s="200">
        <f>'2017'!E11</f>
        <v>10</v>
      </c>
      <c r="L119" s="318">
        <f>'2017'!F11</f>
        <v>34760</v>
      </c>
      <c r="M119" s="231">
        <f>'2017'!G11</f>
        <v>30.594520547945205</v>
      </c>
      <c r="N119" s="231" t="str">
        <f>'2017'!H11</f>
        <v>SR</v>
      </c>
      <c r="O119" s="231">
        <f>'2017'!I11</f>
        <v>22.169863013698631</v>
      </c>
      <c r="P119" s="231" t="str">
        <f>'2017'!J11</f>
        <v>Wide</v>
      </c>
      <c r="Q119" s="231" t="str">
        <f>'2017'!K11</f>
        <v>BALL HOG</v>
      </c>
      <c r="R119" s="231" t="str">
        <f>'2017'!L11</f>
        <v>N/A</v>
      </c>
      <c r="S119" s="320">
        <f>'2017'!M11</f>
        <v>71</v>
      </c>
      <c r="T119" s="320">
        <f>'2017'!N11</f>
        <v>205</v>
      </c>
      <c r="U119" s="231">
        <f>'2017'!O11</f>
        <v>4.5</v>
      </c>
      <c r="V119" s="279">
        <f>'2017'!P11</f>
        <v>3</v>
      </c>
      <c r="W119" s="193">
        <f>'2017'!Q11</f>
        <v>0</v>
      </c>
      <c r="X119" s="194">
        <f>'2017'!R11</f>
        <v>0.10922330097087378</v>
      </c>
      <c r="Y119" s="194">
        <f>'2017'!S11</f>
        <v>0.1576243321002877</v>
      </c>
      <c r="Z119" s="194">
        <f>'2017'!T11</f>
        <v>0.28151986183074268</v>
      </c>
      <c r="AA119" s="194">
        <f>'2017'!U11</f>
        <v>0.36691410392364793</v>
      </c>
      <c r="AB119" s="194">
        <f>'2017'!V11</f>
        <v>0.36691410392364793</v>
      </c>
      <c r="AC119" s="59">
        <f>'2017'!W11</f>
        <v>0.25683987274655351</v>
      </c>
      <c r="AD119" s="42">
        <f>'2017'!X11</f>
        <v>20.512328767123286</v>
      </c>
      <c r="AE119" s="183">
        <f>'2017'!Y11</f>
        <v>4.08</v>
      </c>
      <c r="AF119" s="183">
        <f>'2017'!Z11</f>
        <v>9.4</v>
      </c>
      <c r="AG119" s="183">
        <f>'2017'!AA11</f>
        <v>14.4</v>
      </c>
      <c r="AH119" s="183">
        <f>'2017'!AB11</f>
        <v>0.82</v>
      </c>
      <c r="AI119" s="183">
        <f>'2017'!AC11</f>
        <v>3.67</v>
      </c>
      <c r="AJ119" s="288" t="str">
        <f>'2017'!AD11</f>
        <v>N/A</v>
      </c>
      <c r="AK119" s="288" t="str">
        <f>'2017'!AE11</f>
        <v>N/A</v>
      </c>
      <c r="AL119" s="185">
        <f>'2017'!AF11</f>
        <v>7.4999999999999997E-2</v>
      </c>
      <c r="AM119" s="212">
        <f t="shared" si="10"/>
        <v>0</v>
      </c>
      <c r="AN119" s="185">
        <f>'2017'!AG11</f>
        <v>0.81299999999999994</v>
      </c>
      <c r="AO119" s="185">
        <f>'2017'!AH11</f>
        <v>0.249</v>
      </c>
      <c r="AP119" s="183">
        <f>'2017'!AI11</f>
        <v>99.984758420972412</v>
      </c>
      <c r="AQ119" s="186">
        <f>'2017'!AJ11</f>
        <v>94.927122423065498</v>
      </c>
      <c r="AR119" s="48">
        <f>'2017'!AK11</f>
        <v>7</v>
      </c>
      <c r="AS119" s="232">
        <f>'2017'!AL11</f>
        <v>5</v>
      </c>
      <c r="AT119" s="232">
        <f>'2017'!AM11</f>
        <v>8</v>
      </c>
      <c r="AU119" s="232">
        <f>'2017'!AN11</f>
        <v>7</v>
      </c>
      <c r="AV119" s="232">
        <f>'2017'!AO11</f>
        <v>8</v>
      </c>
      <c r="AW119" s="232">
        <f>'2017'!AP11</f>
        <v>5</v>
      </c>
      <c r="AX119" s="232">
        <f>'2017'!AQ11</f>
        <v>7</v>
      </c>
      <c r="AY119" s="233">
        <f>'2017'!AR11</f>
        <v>0</v>
      </c>
      <c r="AZ119" s="60">
        <f>'2017'!AS11</f>
        <v>0</v>
      </c>
      <c r="BA119" s="61">
        <f>'2017'!AT11</f>
        <v>4209</v>
      </c>
      <c r="BB119" s="61">
        <f>'2017'!AU11</f>
        <v>0</v>
      </c>
      <c r="BC119" s="61">
        <f>'2017'!AV11</f>
        <v>0</v>
      </c>
      <c r="BD119" s="61">
        <f>'2017'!AW11</f>
        <v>0</v>
      </c>
      <c r="BE119" s="61">
        <f>'2017'!AX11</f>
        <v>0</v>
      </c>
      <c r="BF119" s="62">
        <f>'2017'!AY11</f>
        <v>0</v>
      </c>
      <c r="BG119" s="62">
        <f>'2017'!AZ11</f>
        <v>0</v>
      </c>
      <c r="BH119" s="62">
        <f>'2017'!BA11</f>
        <v>0</v>
      </c>
      <c r="BI119" s="62">
        <f>'2017'!BB11</f>
        <v>0</v>
      </c>
      <c r="BJ119" s="62">
        <f>'2017'!BC11</f>
        <v>0</v>
      </c>
      <c r="BK119" s="62">
        <f>'2017'!BD11</f>
        <v>0</v>
      </c>
      <c r="BL119" s="62">
        <f>'2017'!BE11</f>
        <v>0</v>
      </c>
      <c r="BM119" s="62">
        <f>'2017'!BF11</f>
        <v>0</v>
      </c>
      <c r="BN119" s="63">
        <f>'2017'!BG11</f>
        <v>0</v>
      </c>
      <c r="BO119" s="60">
        <f>'2017'!BH11</f>
        <v>270</v>
      </c>
      <c r="BP119" s="61">
        <f>'2017'!BI11</f>
        <v>2472</v>
      </c>
      <c r="BQ119" s="61">
        <f>'2017'!BJ11</f>
        <v>0</v>
      </c>
      <c r="BR119" s="61">
        <f>'2017'!BK11</f>
        <v>24</v>
      </c>
      <c r="BS119" s="61">
        <f>'2017'!BL11</f>
        <v>0</v>
      </c>
      <c r="BT119" s="61">
        <f>'2017'!BM11</f>
        <v>15</v>
      </c>
      <c r="BU119" s="62">
        <f>'2017'!BN11</f>
        <v>0</v>
      </c>
      <c r="BV119" s="62">
        <f>'2017'!BO11</f>
        <v>0</v>
      </c>
      <c r="BW119" s="62">
        <f>'2017'!BP11</f>
        <v>0</v>
      </c>
      <c r="BX119" s="62">
        <f>'2017'!BQ11</f>
        <v>0</v>
      </c>
      <c r="BY119" s="62">
        <f>'2017'!BR11</f>
        <v>0</v>
      </c>
      <c r="BZ119" s="62">
        <f>'2017'!BS11</f>
        <v>0</v>
      </c>
      <c r="CA119" s="62">
        <f>'2017'!BT11</f>
        <v>0</v>
      </c>
      <c r="CB119" s="62">
        <f>'2017'!BU11</f>
        <v>0</v>
      </c>
      <c r="CC119" s="63">
        <f>'2017'!BV11</f>
        <v>0</v>
      </c>
      <c r="CD119" s="60">
        <f>'2017'!BW11</f>
        <v>767</v>
      </c>
      <c r="CE119" s="61">
        <f>'2017'!BX11</f>
        <v>4866</v>
      </c>
      <c r="CF119" s="61">
        <f>'2017'!BY11</f>
        <v>58</v>
      </c>
      <c r="CG119" s="61">
        <f>'2017'!BZ11</f>
        <v>44</v>
      </c>
      <c r="CH119" s="61">
        <f>'2017'!CA11</f>
        <v>7</v>
      </c>
      <c r="CI119" s="61">
        <f>'2017'!CB11</f>
        <v>49</v>
      </c>
      <c r="CJ119" s="62">
        <f>'2017'!CC11</f>
        <v>0</v>
      </c>
      <c r="CK119" s="62">
        <f>'2017'!CD11</f>
        <v>0</v>
      </c>
      <c r="CL119" s="62">
        <f>'2017'!CE11</f>
        <v>2.46</v>
      </c>
      <c r="CM119" s="62">
        <f>'2017'!CF11</f>
        <v>9.4</v>
      </c>
      <c r="CN119" s="62">
        <f>'2017'!CG11</f>
        <v>9.8000000000000007</v>
      </c>
      <c r="CO119" s="62">
        <f>'2017'!CH11</f>
        <v>0</v>
      </c>
      <c r="CP119" s="62">
        <f>'2017'!CI11</f>
        <v>6.4</v>
      </c>
      <c r="CQ119" s="62">
        <f>'2017'!CJ11</f>
        <v>77.099999999999994</v>
      </c>
      <c r="CR119" s="63">
        <f>'2017'!CK11</f>
        <v>22.6</v>
      </c>
      <c r="CS119" s="60">
        <f>'2017'!CL11</f>
        <v>1467</v>
      </c>
      <c r="CT119" s="61">
        <f>'2017'!CM11</f>
        <v>5211</v>
      </c>
      <c r="CU119" s="61">
        <f>'2017'!CN11</f>
        <v>111</v>
      </c>
      <c r="CV119" s="61">
        <f>'2017'!CO11</f>
        <v>86</v>
      </c>
      <c r="CW119" s="61">
        <f>'2017'!CP11</f>
        <v>17</v>
      </c>
      <c r="CX119" s="61">
        <f>'2017'!CQ11</f>
        <v>50</v>
      </c>
      <c r="CY119" s="62">
        <f>'2017'!CR11</f>
        <v>0</v>
      </c>
      <c r="CZ119" s="62">
        <f>'2017'!CS11</f>
        <v>0</v>
      </c>
      <c r="DA119" s="62">
        <f>'2017'!CT11</f>
        <v>4.08</v>
      </c>
      <c r="DB119" s="62">
        <f>'2017'!CU11</f>
        <v>8</v>
      </c>
      <c r="DC119" s="62">
        <f>'2017'!CV11</f>
        <v>11.9</v>
      </c>
      <c r="DD119" s="62">
        <f>'2017'!CW11</f>
        <v>0</v>
      </c>
      <c r="DE119" s="62">
        <f>'2017'!CX11</f>
        <v>3.4</v>
      </c>
      <c r="DF119" s="62">
        <f>'2017'!CY11</f>
        <v>60.8</v>
      </c>
      <c r="DG119" s="63">
        <f>'2017'!CZ11</f>
        <v>33.200000000000003</v>
      </c>
      <c r="DH119" s="60">
        <f>'2017'!DA11</f>
        <v>1730</v>
      </c>
      <c r="DI119" s="61">
        <f>'2017'!DB11</f>
        <v>4715</v>
      </c>
      <c r="DJ119" s="61">
        <f>'2017'!DC11</f>
        <v>146</v>
      </c>
      <c r="DK119" s="61">
        <f>'2017'!DD11</f>
        <v>98</v>
      </c>
      <c r="DL119" s="61">
        <f>'2017'!DE11</f>
        <v>17</v>
      </c>
      <c r="DM119" s="61">
        <f>'2017'!DF11</f>
        <v>42</v>
      </c>
      <c r="DN119" s="62">
        <f>'2017'!DG11</f>
        <v>0.82</v>
      </c>
      <c r="DO119" s="62">
        <f>'2017'!DH11</f>
        <v>3.67</v>
      </c>
      <c r="DP119" s="62">
        <f>'2017'!DI11</f>
        <v>3.91</v>
      </c>
      <c r="DQ119" s="62">
        <f>'2017'!DJ11</f>
        <v>6.8</v>
      </c>
      <c r="DR119" s="62">
        <f>'2017'!DK11</f>
        <v>14.4</v>
      </c>
      <c r="DS119" s="62">
        <f>'2017'!DL11</f>
        <v>0</v>
      </c>
      <c r="DT119" s="62">
        <f>'2017'!DM11</f>
        <v>7.5</v>
      </c>
      <c r="DU119" s="62">
        <f>'2017'!DN11</f>
        <v>81.3</v>
      </c>
      <c r="DV119" s="63">
        <f>'2017'!DO11</f>
        <v>16.600000000000001</v>
      </c>
    </row>
    <row r="120" spans="1:126" ht="15.75" customHeight="1" x14ac:dyDescent="0.2">
      <c r="A120" s="199">
        <f t="shared" si="6"/>
        <v>117</v>
      </c>
      <c r="B120" s="261">
        <f>'2018'!A10</f>
        <v>8</v>
      </c>
      <c r="C120" s="261">
        <v>2018</v>
      </c>
      <c r="D120" s="234" t="str">
        <f>'2018'!B10</f>
        <v>Justin Watson</v>
      </c>
      <c r="E120" s="310" t="str" cm="1">
        <f t="array" ref="E120">_xlfn.IFS(F120&gt;12.5,"Cornerstone",AND(F120&gt;11.995,F120&lt;12.5),"Elite",AND(F120&gt;11,F120&lt;12.995),"Elite Upside",AND(F120&gt;=9.69,F120&lt;10.999),"Upside",AND(F120&gt;8.4,F120&lt;9.999),"Upside Lite",AND(F120&gt;7.25,F120&lt;8.999),"Outlier",AND(F120&gt;=6,F120&lt;7.25),"Outlier Lite",F120&lt;6.999,"Purgatory")</f>
        <v>Upside Lite</v>
      </c>
      <c r="F120" s="313">
        <f>'2018'!C10</f>
        <v>9.0414285714285718</v>
      </c>
      <c r="G120" s="313">
        <f t="shared" si="7"/>
        <v>65.400000000000006</v>
      </c>
      <c r="H120" s="313" t="str" cm="1">
        <f t="array" ref="H120">_xlfn.IFS(E120="Cornerstone","A++",E120="Elite","A+",E120="Elite Upside","A",E120="Upside","B",E120="Upside Lite","C",E120="Outlier","D+",E120="Outlier Lite","D-",E120="Purgatory","F")</f>
        <v>C</v>
      </c>
      <c r="I120" s="314">
        <f t="shared" si="8"/>
        <v>0.28217050312067232</v>
      </c>
      <c r="J120" s="34" t="str">
        <f>'2018'!D10</f>
        <v>Penn</v>
      </c>
      <c r="K120" s="200">
        <f>'2018'!E10</f>
        <v>11</v>
      </c>
      <c r="L120" s="318">
        <f>'2018'!F10</f>
        <v>35159</v>
      </c>
      <c r="M120" s="231">
        <f>'2018'!G10</f>
        <v>29.5013698630137</v>
      </c>
      <c r="N120" s="231" t="str">
        <f>'2018'!H10</f>
        <v>SR</v>
      </c>
      <c r="O120" s="231">
        <f>'2018'!I10</f>
        <v>22.073972602739726</v>
      </c>
      <c r="P120" s="231" t="str">
        <f>'2018'!J10</f>
        <v>N/A</v>
      </c>
      <c r="Q120" s="231" t="str">
        <f>'2018'!K10</f>
        <v>DEEP</v>
      </c>
      <c r="R120" s="231" t="str">
        <f>'2018'!L10</f>
        <v>Poor Earner</v>
      </c>
      <c r="S120" s="320">
        <f>'2018'!M10</f>
        <v>75</v>
      </c>
      <c r="T120" s="320">
        <f>'2018'!N10</f>
        <v>225</v>
      </c>
      <c r="U120" s="200">
        <f>'2018'!O10</f>
        <v>4.46</v>
      </c>
      <c r="V120" s="279">
        <f>'2018'!P10</f>
        <v>5</v>
      </c>
      <c r="W120" s="193">
        <f>'2018'!Q10</f>
        <v>0</v>
      </c>
      <c r="X120" s="194">
        <f>'2018'!R10</f>
        <v>0.18118847976667882</v>
      </c>
      <c r="Y120" s="194">
        <f>'2018'!S10</f>
        <v>0.445450802799506</v>
      </c>
      <c r="Z120" s="194">
        <f>'2018'!T10</f>
        <v>0.48967940272288096</v>
      </c>
      <c r="AA120" s="194">
        <f>'2018'!U10</f>
        <v>0.50513059701492535</v>
      </c>
      <c r="AB120" s="194">
        <f>'2018'!V10</f>
        <v>0.50513059701492535</v>
      </c>
      <c r="AC120" s="59">
        <f>'2018'!W10</f>
        <v>0.30307835820895518</v>
      </c>
      <c r="AD120" s="42">
        <f>'2018'!X10</f>
        <v>19.419178082191781</v>
      </c>
      <c r="AE120" s="183">
        <f>'2018'!Y10</f>
        <v>3.13</v>
      </c>
      <c r="AF120" s="183">
        <f>'2018'!Z10</f>
        <v>8.9</v>
      </c>
      <c r="AG120" s="183">
        <f>'2018'!AA10</f>
        <v>16.2</v>
      </c>
      <c r="AH120" s="183">
        <f>'2018'!AB10</f>
        <v>0</v>
      </c>
      <c r="AI120" s="183">
        <f>'2018'!AC10</f>
        <v>0</v>
      </c>
      <c r="AJ120" s="288">
        <f>'2018'!AD10</f>
        <v>0</v>
      </c>
      <c r="AK120" s="288">
        <f>'2018'!AE10</f>
        <v>0</v>
      </c>
      <c r="AL120" s="185">
        <f>'2018'!AF10</f>
        <v>0</v>
      </c>
      <c r="AM120" s="212">
        <f t="shared" si="10"/>
        <v>0</v>
      </c>
      <c r="AN120" s="185">
        <f>'2018'!AG10</f>
        <v>0</v>
      </c>
      <c r="AO120" s="185">
        <f>'2018'!AH10</f>
        <v>0</v>
      </c>
      <c r="AP120" s="183">
        <f>'2018'!AI10</f>
        <v>113.72948667263911</v>
      </c>
      <c r="AQ120" s="186">
        <f>'2018'!AJ10</f>
        <v>117.22870444181952</v>
      </c>
      <c r="AR120" s="48">
        <f>'2018'!AK10</f>
        <v>8</v>
      </c>
      <c r="AS120" s="232">
        <f>'2018'!AL10</f>
        <v>7</v>
      </c>
      <c r="AT120" s="232">
        <f>'2018'!AM10</f>
        <v>6</v>
      </c>
      <c r="AU120" s="232">
        <f>'2018'!AN10</f>
        <v>6</v>
      </c>
      <c r="AV120" s="232">
        <f>'2018'!AO10</f>
        <v>8</v>
      </c>
      <c r="AW120" s="232">
        <f>'2018'!AP10</f>
        <v>9</v>
      </c>
      <c r="AX120" s="232">
        <f>'2018'!AQ10</f>
        <v>4</v>
      </c>
      <c r="AY120" s="233">
        <f>'2018'!AR10</f>
        <v>0</v>
      </c>
      <c r="AZ120" s="60">
        <f>'2018'!AS10</f>
        <v>0</v>
      </c>
      <c r="BA120" s="61">
        <f>'2018'!AT10</f>
        <v>3599</v>
      </c>
      <c r="BB120" s="61">
        <f>'2018'!AU10</f>
        <v>0</v>
      </c>
      <c r="BC120" s="61">
        <f>'2018'!AV10</f>
        <v>0</v>
      </c>
      <c r="BD120" s="61">
        <f>'2018'!AW10</f>
        <v>0</v>
      </c>
      <c r="BE120" s="61">
        <f>'2018'!AX10</f>
        <v>0</v>
      </c>
      <c r="BF120" s="62">
        <f>'2018'!AY10</f>
        <v>0</v>
      </c>
      <c r="BG120" s="62">
        <f>'2018'!AZ10</f>
        <v>0</v>
      </c>
      <c r="BH120" s="62">
        <f>'2018'!BA10</f>
        <v>0</v>
      </c>
      <c r="BI120" s="62">
        <f>'2018'!BB10</f>
        <v>0</v>
      </c>
      <c r="BJ120" s="62">
        <f>'2018'!BC10</f>
        <v>0</v>
      </c>
      <c r="BK120" s="62">
        <f>'2018'!BD10</f>
        <v>0</v>
      </c>
      <c r="BL120" s="62">
        <f>'2018'!BE10</f>
        <v>0</v>
      </c>
      <c r="BM120" s="62">
        <f>'2018'!BF10</f>
        <v>0</v>
      </c>
      <c r="BN120" s="63">
        <f>'2018'!BG10</f>
        <v>0</v>
      </c>
      <c r="BO120" s="60">
        <f>'2018'!BH10</f>
        <v>497</v>
      </c>
      <c r="BP120" s="61">
        <f>'2018'!BI10</f>
        <v>2743</v>
      </c>
      <c r="BQ120" s="61">
        <f>'2018'!BJ10</f>
        <v>0</v>
      </c>
      <c r="BR120" s="61">
        <f>'2018'!BK10</f>
        <v>0</v>
      </c>
      <c r="BS120" s="61">
        <f>'2018'!BL10</f>
        <v>0</v>
      </c>
      <c r="BT120" s="61">
        <f>'2018'!BM10</f>
        <v>0</v>
      </c>
      <c r="BU120" s="62">
        <f>'2018'!BN10</f>
        <v>0</v>
      </c>
      <c r="BV120" s="62">
        <f>'2018'!BO10</f>
        <v>0</v>
      </c>
      <c r="BW120" s="62">
        <f>'2018'!BP10</f>
        <v>0</v>
      </c>
      <c r="BX120" s="62">
        <f>'2018'!BQ10</f>
        <v>0</v>
      </c>
      <c r="BY120" s="62">
        <f>'2018'!BR10</f>
        <v>0</v>
      </c>
      <c r="BZ120" s="62">
        <f>'2018'!BS10</f>
        <v>0</v>
      </c>
      <c r="CA120" s="62">
        <f>'2018'!BT10</f>
        <v>0</v>
      </c>
      <c r="CB120" s="62">
        <f>'2018'!BU10</f>
        <v>0</v>
      </c>
      <c r="CC120" s="63">
        <f>'2018'!BV10</f>
        <v>0</v>
      </c>
      <c r="CD120" s="60">
        <f>'2018'!BW10</f>
        <v>1082</v>
      </c>
      <c r="CE120" s="61">
        <f>'2018'!BX10</f>
        <v>2429</v>
      </c>
      <c r="CF120" s="61">
        <f>'2018'!BY10</f>
        <v>0</v>
      </c>
      <c r="CG120" s="61">
        <f>'2018'!BZ10</f>
        <v>0</v>
      </c>
      <c r="CH120" s="61">
        <f>'2018'!CA10</f>
        <v>0</v>
      </c>
      <c r="CI120" s="61">
        <f>'2018'!CB10</f>
        <v>0</v>
      </c>
      <c r="CJ120" s="62">
        <f>'2018'!CC10</f>
        <v>0</v>
      </c>
      <c r="CK120" s="62">
        <f>'2018'!CD10</f>
        <v>0</v>
      </c>
      <c r="CL120" s="62">
        <f>'2018'!CE10</f>
        <v>0</v>
      </c>
      <c r="CM120" s="62">
        <f>'2018'!CF10</f>
        <v>0</v>
      </c>
      <c r="CN120" s="62">
        <f>'2018'!CG10</f>
        <v>0</v>
      </c>
      <c r="CO120" s="62">
        <f>'2018'!CH10</f>
        <v>0</v>
      </c>
      <c r="CP120" s="62">
        <f>'2018'!CI10</f>
        <v>0</v>
      </c>
      <c r="CQ120" s="62">
        <f>'2018'!CJ10</f>
        <v>0</v>
      </c>
      <c r="CR120" s="63">
        <f>'2018'!CK10</f>
        <v>0</v>
      </c>
      <c r="CS120" s="60">
        <f>'2018'!CL10</f>
        <v>1115</v>
      </c>
      <c r="CT120" s="61">
        <f>'2018'!CM10</f>
        <v>2277</v>
      </c>
      <c r="CU120" s="61">
        <f>'2018'!CN10</f>
        <v>0</v>
      </c>
      <c r="CV120" s="61">
        <f>'2018'!CO10</f>
        <v>0</v>
      </c>
      <c r="CW120" s="61">
        <f>'2018'!CP10</f>
        <v>0</v>
      </c>
      <c r="CX120" s="61">
        <f>'2018'!CQ10</f>
        <v>0</v>
      </c>
      <c r="CY120" s="62">
        <f>'2018'!CR10</f>
        <v>0</v>
      </c>
      <c r="CZ120" s="62">
        <f>'2018'!CS10</f>
        <v>0</v>
      </c>
      <c r="DA120" s="62">
        <f>'2018'!CT10</f>
        <v>0</v>
      </c>
      <c r="DB120" s="62">
        <f>'2018'!CU10</f>
        <v>0</v>
      </c>
      <c r="DC120" s="62">
        <f>'2018'!CV10</f>
        <v>0</v>
      </c>
      <c r="DD120" s="62">
        <f>'2018'!CW10</f>
        <v>0</v>
      </c>
      <c r="DE120" s="62">
        <f>'2018'!CX10</f>
        <v>0</v>
      </c>
      <c r="DF120" s="62">
        <f>'2018'!CY10</f>
        <v>0</v>
      </c>
      <c r="DG120" s="63">
        <f>'2018'!CZ10</f>
        <v>0</v>
      </c>
      <c r="DH120" s="60">
        <f>'2018'!DA10</f>
        <v>1083</v>
      </c>
      <c r="DI120" s="61">
        <f>'2018'!DB10</f>
        <v>2144</v>
      </c>
      <c r="DJ120" s="61">
        <f>'2018'!DC10</f>
        <v>0</v>
      </c>
      <c r="DK120" s="61">
        <f>'2018'!DD10</f>
        <v>0</v>
      </c>
      <c r="DL120" s="61">
        <f>'2018'!DE10</f>
        <v>0</v>
      </c>
      <c r="DM120" s="61">
        <f>'2018'!DF10</f>
        <v>0</v>
      </c>
      <c r="DN120" s="62">
        <f>'2018'!DG10</f>
        <v>0</v>
      </c>
      <c r="DO120" s="62">
        <f>'2018'!DH10</f>
        <v>0</v>
      </c>
      <c r="DP120" s="62">
        <f>'2018'!DI10</f>
        <v>3.13</v>
      </c>
      <c r="DQ120" s="62">
        <f>'2018'!DJ10</f>
        <v>8.9</v>
      </c>
      <c r="DR120" s="62">
        <f>'2018'!DK10</f>
        <v>16.2</v>
      </c>
      <c r="DS120" s="62">
        <f>'2018'!DP10</f>
        <v>0</v>
      </c>
      <c r="DT120" s="62">
        <f>'2018'!DQ10</f>
        <v>0</v>
      </c>
      <c r="DU120" s="62">
        <f>'2018'!DR10</f>
        <v>0</v>
      </c>
      <c r="DV120" s="63">
        <f>'2018'!DS10</f>
        <v>0</v>
      </c>
    </row>
    <row r="121" spans="1:126" ht="15.75" customHeight="1" x14ac:dyDescent="0.2">
      <c r="A121" s="199">
        <f t="shared" si="6"/>
        <v>119</v>
      </c>
      <c r="B121" s="261">
        <f>'2016'!A11</f>
        <v>9</v>
      </c>
      <c r="C121" s="261">
        <v>2016</v>
      </c>
      <c r="D121" s="234" t="str">
        <f>'2016'!B11</f>
        <v>Leonte Carroo</v>
      </c>
      <c r="E121" s="310" t="str" cm="1">
        <f t="array" ref="E121">_xlfn.IFS(F121&gt;12.5,"Cornerstone",AND(F121&gt;11.995,F121&lt;12.5),"Elite",AND(F121&gt;11,F121&lt;12.995),"Elite Upside",AND(F121&gt;=9.69,F121&lt;10.999),"Upside",AND(F121&gt;8.4,F121&lt;9.999),"Upside Lite",AND(F121&gt;7.25,F121&lt;8.999),"Outlier",AND(F121&gt;=6,F121&lt;7.25),"Outlier Lite",F121&lt;6.999,"Purgatory")</f>
        <v>Upside Lite</v>
      </c>
      <c r="F121" s="313">
        <f>'2016'!C11</f>
        <v>9.0300000000000011</v>
      </c>
      <c r="G121" s="313">
        <f t="shared" si="7"/>
        <v>64.8</v>
      </c>
      <c r="H121" s="313" t="str" cm="1">
        <f t="array" ref="H121">_xlfn.IFS(E121="Cornerstone","A++",E121="Elite","A+",E121="Elite Upside","A",E121="Upside","B",E121="Upside Lite","C",E121="Outlier","D+",E121="Outlier Lite","D-",E121="Purgatory","F")</f>
        <v>C</v>
      </c>
      <c r="I121" s="314">
        <f t="shared" si="8"/>
        <v>0.2759795670765236</v>
      </c>
      <c r="J121" s="34" t="str">
        <f>'2016'!D11</f>
        <v>Rutgers</v>
      </c>
      <c r="K121" s="200">
        <f>'2016'!E11</f>
        <v>2</v>
      </c>
      <c r="L121" s="318">
        <f>'2016'!F11</f>
        <v>34358</v>
      </c>
      <c r="M121" s="231">
        <f>'2016'!G11</f>
        <v>31.695890410958903</v>
      </c>
      <c r="N121" s="231" t="str">
        <f>'2016'!H11</f>
        <v>SR</v>
      </c>
      <c r="O121" s="231">
        <f>'2016'!I11</f>
        <v>22.271232876712329</v>
      </c>
      <c r="P121" s="231" t="str">
        <f>'2016'!J11</f>
        <v>Wide</v>
      </c>
      <c r="Q121" s="231" t="str">
        <f>'2016'!K11</f>
        <v>PROTO Z</v>
      </c>
      <c r="R121" s="231" t="str">
        <f>'2016'!L11</f>
        <v>N/A</v>
      </c>
      <c r="S121" s="320">
        <f>'2016'!M11</f>
        <v>71</v>
      </c>
      <c r="T121" s="320">
        <f>'2016'!N11</f>
        <v>211</v>
      </c>
      <c r="U121" s="231">
        <f>'2016'!O11</f>
        <v>4.5</v>
      </c>
      <c r="V121" s="279">
        <f>'2016'!P11</f>
        <v>3</v>
      </c>
      <c r="W121" s="193">
        <f>'2016'!Q11</f>
        <v>0</v>
      </c>
      <c r="X121" s="194">
        <f>'2016'!R11</f>
        <v>0</v>
      </c>
      <c r="Y121" s="194">
        <f>'2016'!S11</f>
        <v>0.15605615409729023</v>
      </c>
      <c r="Z121" s="194">
        <f>'2016'!T11</f>
        <v>0.36738836265223274</v>
      </c>
      <c r="AA121" s="194">
        <f>'2016'!U11</f>
        <v>0.48768710767745049</v>
      </c>
      <c r="AB121" s="194">
        <f>'2016'!V11</f>
        <v>0.48768710767745049</v>
      </c>
      <c r="AC121" s="59">
        <f>'2016'!W11</f>
        <v>0.48768710767745049</v>
      </c>
      <c r="AD121" s="42">
        <f>'2016'!X11</f>
        <v>20.616438356164384</v>
      </c>
      <c r="AE121" s="183">
        <f>'2016'!Y11</f>
        <v>4.16</v>
      </c>
      <c r="AF121" s="183">
        <f>'2016'!Z11</f>
        <v>7.4</v>
      </c>
      <c r="AG121" s="183">
        <f>'2016'!AA11</f>
        <v>15.4</v>
      </c>
      <c r="AH121" s="183">
        <f>'2016'!AB11</f>
        <v>0</v>
      </c>
      <c r="AI121" s="183">
        <f>'2016'!AC11</f>
        <v>0</v>
      </c>
      <c r="AJ121" s="288" t="str">
        <f>'2016'!AD11</f>
        <v>N/A</v>
      </c>
      <c r="AK121" s="288" t="str">
        <f>'2016'!AE11</f>
        <v>N/A</v>
      </c>
      <c r="AL121" s="185">
        <f>'2016'!AF11</f>
        <v>4.9000000000000002E-2</v>
      </c>
      <c r="AM121" s="212">
        <f t="shared" si="10"/>
        <v>0</v>
      </c>
      <c r="AN121" s="185">
        <f>'2016'!AG11</f>
        <v>0.92900000000000005</v>
      </c>
      <c r="AO121" s="185">
        <f>'2016'!AH11</f>
        <v>7.1000000000000008E-2</v>
      </c>
      <c r="AP121" s="183">
        <f>'2016'!AI11</f>
        <v>102.91114159426917</v>
      </c>
      <c r="AQ121" s="186">
        <f>'2016'!AJ11</f>
        <v>97.705477225691808</v>
      </c>
      <c r="AR121" s="48">
        <f>'2016'!AK11</f>
        <v>10</v>
      </c>
      <c r="AS121" s="232">
        <f>'2016'!AL11</f>
        <v>5</v>
      </c>
      <c r="AT121" s="232">
        <f>'2016'!AM11</f>
        <v>8</v>
      </c>
      <c r="AU121" s="232">
        <f>'2016'!AN11</f>
        <v>5</v>
      </c>
      <c r="AV121" s="232">
        <f>'2016'!AO11</f>
        <v>8</v>
      </c>
      <c r="AW121" s="232">
        <f>'2016'!AP11</f>
        <v>6</v>
      </c>
      <c r="AX121" s="232">
        <f>'2016'!AQ11</f>
        <v>7</v>
      </c>
      <c r="AY121" s="233">
        <f>'2016'!AR11</f>
        <v>0</v>
      </c>
      <c r="AZ121" s="60">
        <f>'2016'!AS11</f>
        <v>0</v>
      </c>
      <c r="BA121" s="61">
        <f>'2016'!AT11</f>
        <v>1</v>
      </c>
      <c r="BB121" s="61">
        <f>'2016'!AU11</f>
        <v>0</v>
      </c>
      <c r="BC121" s="61">
        <f>'2016'!AV11</f>
        <v>0</v>
      </c>
      <c r="BD121" s="61">
        <f>'2016'!AW11</f>
        <v>0</v>
      </c>
      <c r="BE121" s="61">
        <f>'2016'!AX11</f>
        <v>0</v>
      </c>
      <c r="BF121" s="62">
        <f>'2016'!AY11</f>
        <v>0</v>
      </c>
      <c r="BG121" s="62">
        <f>'2016'!AZ11</f>
        <v>0</v>
      </c>
      <c r="BH121" s="62">
        <f>'2016'!BA11</f>
        <v>0</v>
      </c>
      <c r="BI121" s="62">
        <f>'2016'!BB11</f>
        <v>0</v>
      </c>
      <c r="BJ121" s="62">
        <f>'2016'!BC11</f>
        <v>0</v>
      </c>
      <c r="BK121" s="62">
        <f>'2016'!BD11</f>
        <v>0</v>
      </c>
      <c r="BL121" s="62">
        <f>'2016'!BE11</f>
        <v>0</v>
      </c>
      <c r="BM121" s="62">
        <f>'2016'!BF11</f>
        <v>0</v>
      </c>
      <c r="BN121" s="63">
        <f>'2016'!BG11</f>
        <v>0</v>
      </c>
      <c r="BO121" s="60">
        <f>'2016'!BH11</f>
        <v>0</v>
      </c>
      <c r="BP121" s="61">
        <f>'2016'!BI11</f>
        <v>1</v>
      </c>
      <c r="BQ121" s="61">
        <f>'2016'!BJ11</f>
        <v>0</v>
      </c>
      <c r="BR121" s="61">
        <f>'2016'!BK11</f>
        <v>0</v>
      </c>
      <c r="BS121" s="61">
        <f>'2016'!BL11</f>
        <v>0</v>
      </c>
      <c r="BT121" s="61">
        <f>'2016'!BM11</f>
        <v>0</v>
      </c>
      <c r="BU121" s="62">
        <f>'2016'!BN11</f>
        <v>0</v>
      </c>
      <c r="BV121" s="62">
        <f>'2016'!BO11</f>
        <v>0</v>
      </c>
      <c r="BW121" s="62">
        <f>'2016'!BP11</f>
        <v>0</v>
      </c>
      <c r="BX121" s="62">
        <f>'2016'!BQ11</f>
        <v>0</v>
      </c>
      <c r="BY121" s="62">
        <f>'2016'!BR11</f>
        <v>0</v>
      </c>
      <c r="BZ121" s="62">
        <f>'2016'!BS11</f>
        <v>0</v>
      </c>
      <c r="CA121" s="62">
        <f>'2016'!BT11</f>
        <v>0</v>
      </c>
      <c r="CB121" s="62">
        <f>'2016'!BU11</f>
        <v>0</v>
      </c>
      <c r="CC121" s="63">
        <f>'2016'!BV11</f>
        <v>0</v>
      </c>
      <c r="CD121" s="60">
        <f>'2016'!BW11</f>
        <v>478</v>
      </c>
      <c r="CE121" s="61">
        <f>'2016'!BX11</f>
        <v>3063</v>
      </c>
      <c r="CF121" s="61">
        <f>'2016'!BY11</f>
        <v>0</v>
      </c>
      <c r="CG121" s="61">
        <f>'2016'!BZ11</f>
        <v>28</v>
      </c>
      <c r="CH121" s="61">
        <f>'2016'!CA11</f>
        <v>9</v>
      </c>
      <c r="CI121" s="61">
        <f>'2016'!CB11</f>
        <v>0</v>
      </c>
      <c r="CJ121" s="62">
        <f>'2016'!CC11</f>
        <v>0</v>
      </c>
      <c r="CK121" s="62">
        <f>'2016'!CD11</f>
        <v>0</v>
      </c>
      <c r="CL121" s="62">
        <f>'2016'!CE11</f>
        <v>0</v>
      </c>
      <c r="CM121" s="62">
        <f>'2016'!CF11</f>
        <v>0</v>
      </c>
      <c r="CN121" s="62">
        <f>'2016'!CG11</f>
        <v>0</v>
      </c>
      <c r="CO121" s="62">
        <f>'2016'!CH11</f>
        <v>0</v>
      </c>
      <c r="CP121" s="62">
        <f>'2016'!CI11</f>
        <v>0</v>
      </c>
      <c r="CQ121" s="62">
        <f>'2016'!CJ11</f>
        <v>0</v>
      </c>
      <c r="CR121" s="63">
        <f>'2016'!CK11</f>
        <v>0</v>
      </c>
      <c r="CS121" s="60">
        <f>'2016'!CL11</f>
        <v>1086</v>
      </c>
      <c r="CT121" s="61">
        <f>'2016'!CM11</f>
        <v>2956</v>
      </c>
      <c r="CU121" s="61">
        <f>'2016'!CN11</f>
        <v>100</v>
      </c>
      <c r="CV121" s="61">
        <f>'2016'!CO11</f>
        <v>55</v>
      </c>
      <c r="CW121" s="61">
        <f>'2016'!CP11</f>
        <v>10</v>
      </c>
      <c r="CX121" s="61">
        <f>'2016'!CQ11</f>
        <v>22</v>
      </c>
      <c r="CY121" s="62">
        <f>'2016'!CR11</f>
        <v>0</v>
      </c>
      <c r="CZ121" s="62">
        <f>'2016'!CS11</f>
        <v>0</v>
      </c>
      <c r="DA121" s="62">
        <f>'2016'!CT11</f>
        <v>2.91</v>
      </c>
      <c r="DB121" s="62">
        <f>'2016'!CU11</f>
        <v>7.4</v>
      </c>
      <c r="DC121" s="62">
        <f>'2016'!CV11</f>
        <v>15.4</v>
      </c>
      <c r="DD121" s="62">
        <f>'2016'!CW11</f>
        <v>0</v>
      </c>
      <c r="DE121" s="62">
        <f>'2016'!CX11</f>
        <v>0</v>
      </c>
      <c r="DF121" s="62">
        <f>'2016'!CY11</f>
        <v>93.3</v>
      </c>
      <c r="DG121" s="63">
        <f>'2016'!CZ11</f>
        <v>6.7</v>
      </c>
      <c r="DH121" s="60">
        <f>'2016'!DA11</f>
        <v>808</v>
      </c>
      <c r="DI121" s="61">
        <f>'2016'!DB11</f>
        <v>1656.8</v>
      </c>
      <c r="DJ121" s="61">
        <f>'2016'!DC11</f>
        <v>57</v>
      </c>
      <c r="DK121" s="61">
        <f>'2016'!DD11</f>
        <v>39</v>
      </c>
      <c r="DL121" s="61">
        <f>'2016'!DE11</f>
        <v>10</v>
      </c>
      <c r="DM121" s="61">
        <f>'2016'!DF11</f>
        <v>0</v>
      </c>
      <c r="DN121" s="62">
        <f>'2016'!DG11</f>
        <v>0</v>
      </c>
      <c r="DO121" s="62">
        <f>'2016'!DH11</f>
        <v>0</v>
      </c>
      <c r="DP121" s="62">
        <f>'2016'!DI11</f>
        <v>4.16</v>
      </c>
      <c r="DQ121" s="62">
        <f>'2016'!DJ11</f>
        <v>6.8</v>
      </c>
      <c r="DR121" s="62">
        <f>'2016'!DK11</f>
        <v>14.6</v>
      </c>
      <c r="DS121" s="62">
        <f>'2016'!DL11</f>
        <v>0</v>
      </c>
      <c r="DT121" s="62">
        <f>'2016'!DM11</f>
        <v>4.9000000000000004</v>
      </c>
      <c r="DU121" s="62">
        <f>'2016'!DN11</f>
        <v>92.5</v>
      </c>
      <c r="DV121" s="63">
        <f>'2016'!DO11</f>
        <v>7.5</v>
      </c>
    </row>
    <row r="122" spans="1:126" ht="15.75" customHeight="1" x14ac:dyDescent="0.2">
      <c r="A122" s="199">
        <f t="shared" si="6"/>
        <v>136</v>
      </c>
      <c r="B122" s="261">
        <f>'2025'!A13</f>
        <v>11</v>
      </c>
      <c r="C122" s="261">
        <v>2025</v>
      </c>
      <c r="D122" s="234" t="str">
        <f>'2025'!B13</f>
        <v>Tai Felton</v>
      </c>
      <c r="E122" s="310" t="str" cm="1">
        <f t="array" ref="E122">_xlfn.IFS(F122&gt;12.5,"Cornerstone",AND(F122&gt;11.995,F122&lt;12.5),"Elite",AND(F122&gt;11,F122&lt;12.995),"Elite Upside",AND(F122&gt;=9.69,F122&lt;10.999),"Upside",AND(F122&gt;8.4,F122&lt;9.999),"Upside Lite",AND(F122&gt;7.25,F122&lt;8.999),"Outlier",AND(F122&gt;=6,F122&lt;7.25),"Outlier Lite",F122&lt;6.999,"Purgatory")</f>
        <v>Upside Lite</v>
      </c>
      <c r="F122" s="313">
        <f>'2025'!C13</f>
        <v>8.7371428571428567</v>
      </c>
      <c r="G122" s="313">
        <f t="shared" si="7"/>
        <v>59.8</v>
      </c>
      <c r="H122" s="313" t="str" cm="1">
        <f t="array" ref="H122">_xlfn.IFS(E122="Cornerstone","A++",E122="Elite","A+",E122="Elite Upside","A",E122="Upside","B",E122="Upside Lite","C",E122="Outlier","D+",E122="Outlier Lite","D-",E122="Purgatory","F")</f>
        <v>C</v>
      </c>
      <c r="I122" s="314">
        <f t="shared" si="8"/>
        <v>0.11733683094520125</v>
      </c>
      <c r="J122" s="34" t="str">
        <f>'2025'!D13</f>
        <v>Maryland</v>
      </c>
      <c r="K122" s="200">
        <f>'2025'!E13</f>
        <v>2</v>
      </c>
      <c r="L122" s="318">
        <f>'2025'!F13</f>
        <v>37695</v>
      </c>
      <c r="M122" s="231">
        <f>'2025'!G13</f>
        <v>22.553424657534247</v>
      </c>
      <c r="N122" s="231" t="str">
        <f>'2025'!H13</f>
        <v>SR</v>
      </c>
      <c r="O122" s="231">
        <f>'2025'!I13</f>
        <v>22.134246575342466</v>
      </c>
      <c r="P122" s="231" t="str">
        <f>'2025'!J13</f>
        <v>Hybrid</v>
      </c>
      <c r="Q122" s="231" t="str">
        <f>'2025'!K13</f>
        <v>BALL HOG</v>
      </c>
      <c r="R122" s="231" t="str">
        <f>'2025'!L13</f>
        <v>Elite Separator</v>
      </c>
      <c r="S122" s="320">
        <f>'2025'!M13</f>
        <v>72</v>
      </c>
      <c r="T122" s="320">
        <f>'2025'!N13</f>
        <v>183</v>
      </c>
      <c r="U122" s="231">
        <f>'2025'!O13</f>
        <v>4.37</v>
      </c>
      <c r="V122" s="279">
        <f>'2025'!P13</f>
        <v>3</v>
      </c>
      <c r="W122" s="193">
        <f>'2025'!Q13</f>
        <v>0</v>
      </c>
      <c r="X122" s="194">
        <f>'2025'!R13</f>
        <v>2.0929087327642808E-2</v>
      </c>
      <c r="Y122" s="194">
        <f>'2025'!S13</f>
        <v>9.1349849228404195E-2</v>
      </c>
      <c r="Z122" s="194">
        <f>'2025'!T13</f>
        <v>0.20189204843202693</v>
      </c>
      <c r="AA122" s="194">
        <f>'2025'!U13</f>
        <v>0.3382299601015597</v>
      </c>
      <c r="AB122" s="194">
        <f>'2025'!V13</f>
        <v>0.3382299601015597</v>
      </c>
      <c r="AC122" s="59">
        <f>'2025'!W13</f>
        <v>0.3382299601015597</v>
      </c>
      <c r="AD122" s="42">
        <f>'2025'!X13</f>
        <v>20.468493150684932</v>
      </c>
      <c r="AE122" s="183">
        <f>'2025'!Y13</f>
        <v>2.3199999999999998</v>
      </c>
      <c r="AF122" s="183">
        <f>'2025'!Z13</f>
        <v>6.5</v>
      </c>
      <c r="AG122" s="183">
        <f>'2025'!AA13</f>
        <v>14.6</v>
      </c>
      <c r="AH122" s="183">
        <f>'2025'!AB13</f>
        <v>1.01</v>
      </c>
      <c r="AI122" s="183">
        <f>'2025'!AC13</f>
        <v>0</v>
      </c>
      <c r="AJ122" s="288">
        <f>'2025'!AD13</f>
        <v>3.7319034852546916E-2</v>
      </c>
      <c r="AK122" s="288">
        <f>'2025'!AE13</f>
        <v>0.259159964253798</v>
      </c>
      <c r="AL122" s="185">
        <f>'2025'!AF13</f>
        <v>7.6999999999999999E-2</v>
      </c>
      <c r="AM122" s="212">
        <f t="shared" si="10"/>
        <v>0.38900000000000001</v>
      </c>
      <c r="AN122" s="185">
        <f>'2025'!AG13</f>
        <v>0.74150000000000005</v>
      </c>
      <c r="AO122" s="185">
        <f>'2025'!AH13</f>
        <v>0.25849999999999995</v>
      </c>
      <c r="AP122" s="183">
        <f>'2025'!AI13</f>
        <v>100.35877174776616</v>
      </c>
      <c r="AQ122" s="186">
        <f>'2025'!AJ13</f>
        <v>97.302292703350105</v>
      </c>
      <c r="AR122" s="48">
        <f>'2025'!AK13</f>
        <v>9</v>
      </c>
      <c r="AS122" s="232">
        <f>'2025'!AL13</f>
        <v>6</v>
      </c>
      <c r="AT122" s="232">
        <f>'2025'!AM13</f>
        <v>4</v>
      </c>
      <c r="AU122" s="232">
        <f>'2025'!AN13</f>
        <v>5</v>
      </c>
      <c r="AV122" s="232">
        <f>'2025'!AO13</f>
        <v>9</v>
      </c>
      <c r="AW122" s="232">
        <f>'2025'!AP13</f>
        <v>6</v>
      </c>
      <c r="AX122" s="232">
        <f>'2025'!AQ13</f>
        <v>6</v>
      </c>
      <c r="AY122" s="233">
        <f>'2025'!AR13</f>
        <v>0</v>
      </c>
      <c r="AZ122" s="60">
        <f>'2025'!AS13</f>
        <v>0</v>
      </c>
      <c r="BA122" s="61">
        <f>'2025'!AT13</f>
        <v>1</v>
      </c>
      <c r="BB122" s="61">
        <f>'2025'!AU13</f>
        <v>0</v>
      </c>
      <c r="BC122" s="61">
        <f>'2025'!AV13</f>
        <v>0</v>
      </c>
      <c r="BD122" s="61">
        <f>'2025'!AW13</f>
        <v>0</v>
      </c>
      <c r="BE122" s="61">
        <f>'2025'!AX13</f>
        <v>0</v>
      </c>
      <c r="BF122" s="62">
        <f>'2025'!AY13</f>
        <v>0</v>
      </c>
      <c r="BG122" s="62">
        <f>'2025'!AZ13</f>
        <v>0</v>
      </c>
      <c r="BH122" s="62">
        <f>'2025'!BA13</f>
        <v>0</v>
      </c>
      <c r="BI122" s="62">
        <f>'2025'!BB13</f>
        <v>0</v>
      </c>
      <c r="BJ122" s="62">
        <f>'2025'!BC13</f>
        <v>0</v>
      </c>
      <c r="BK122" s="62">
        <f>'2025'!BH13</f>
        <v>0</v>
      </c>
      <c r="BL122" s="62">
        <f>'2025'!BI13</f>
        <v>0</v>
      </c>
      <c r="BM122" s="62">
        <f>'2025'!BJ13</f>
        <v>0</v>
      </c>
      <c r="BN122" s="63">
        <f>'2025'!BK13</f>
        <v>0</v>
      </c>
      <c r="BO122" s="60">
        <f>'2025'!BL13</f>
        <v>51</v>
      </c>
      <c r="BP122" s="61">
        <f>'2025'!BM13</f>
        <v>2436.8000000000002</v>
      </c>
      <c r="BQ122" s="61">
        <f>'2025'!BN13</f>
        <v>5</v>
      </c>
      <c r="BR122" s="61">
        <f>'2025'!BO13</f>
        <v>5</v>
      </c>
      <c r="BS122" s="61">
        <f>'2025'!BP13</f>
        <v>0</v>
      </c>
      <c r="BT122" s="61">
        <f>'2025'!BQ13</f>
        <v>16.8</v>
      </c>
      <c r="BU122" s="62">
        <f>'2025'!BR13</f>
        <v>0</v>
      </c>
      <c r="BV122" s="62">
        <f>'2025'!BS13</f>
        <v>0</v>
      </c>
      <c r="BW122" s="62">
        <f>'2025'!BT13</f>
        <v>1.04</v>
      </c>
      <c r="BX122" s="62">
        <f>'2025'!BU13</f>
        <v>1.8</v>
      </c>
      <c r="BY122" s="62">
        <f>'2025'!BV13</f>
        <v>8.4</v>
      </c>
      <c r="BZ122" s="62">
        <f>'2025'!CA13</f>
        <v>100</v>
      </c>
      <c r="CA122" s="62">
        <f>'2025'!CB13</f>
        <v>0</v>
      </c>
      <c r="CB122" s="62">
        <f>'2025'!CC13</f>
        <v>98.1</v>
      </c>
      <c r="CC122" s="63">
        <f>'2025'!CD13</f>
        <v>1.9</v>
      </c>
      <c r="CD122" s="60">
        <f>'2025'!CE13</f>
        <v>309</v>
      </c>
      <c r="CE122" s="61">
        <f>'2025'!CF13</f>
        <v>3382.6</v>
      </c>
      <c r="CF122" s="61">
        <f>'2025'!CG13</f>
        <v>35</v>
      </c>
      <c r="CG122" s="61">
        <f>'2025'!CH13</f>
        <v>23</v>
      </c>
      <c r="CH122" s="61">
        <f>'2025'!CI13</f>
        <v>2</v>
      </c>
      <c r="CI122" s="61">
        <f>'2025'!CJ13</f>
        <v>20.8</v>
      </c>
      <c r="CJ122" s="62">
        <f>'2025'!CK13</f>
        <v>1</v>
      </c>
      <c r="CK122" s="62">
        <f>'2025'!CL13</f>
        <v>0</v>
      </c>
      <c r="CL122" s="62">
        <f>'2025'!CM13</f>
        <v>1.19</v>
      </c>
      <c r="CM122" s="62">
        <f>'2025'!CN13</f>
        <v>6.7</v>
      </c>
      <c r="CN122" s="62">
        <f>'2025'!CO13</f>
        <v>13.3</v>
      </c>
      <c r="CO122" s="62">
        <f>'2025'!CT13</f>
        <v>42.9</v>
      </c>
      <c r="CP122" s="62">
        <f>'2025'!CU13</f>
        <v>4.2</v>
      </c>
      <c r="CQ122" s="62">
        <f>'2025'!CV13</f>
        <v>83.2</v>
      </c>
      <c r="CR122" s="63">
        <f>'2025'!CW13</f>
        <v>16.8</v>
      </c>
      <c r="CS122" s="60">
        <f>'2025'!CX13</f>
        <v>732</v>
      </c>
      <c r="CT122" s="61">
        <f>'2025'!CY13</f>
        <v>3625.7</v>
      </c>
      <c r="CU122" s="61">
        <f>'2025'!CZ13</f>
        <v>81</v>
      </c>
      <c r="CV122" s="61">
        <f>'2025'!DA13</f>
        <v>48</v>
      </c>
      <c r="CW122" s="61">
        <f>'2025'!DB13</f>
        <v>6</v>
      </c>
      <c r="CX122" s="61">
        <f>'2025'!DC13</f>
        <v>27.3</v>
      </c>
      <c r="CY122" s="62">
        <f>'2025'!DD13</f>
        <v>1.01</v>
      </c>
      <c r="CZ122" s="62">
        <f>'2025'!DE13</f>
        <v>0</v>
      </c>
      <c r="DA122" s="62">
        <f>'2025'!DF13</f>
        <v>1.85</v>
      </c>
      <c r="DB122" s="62">
        <f>'2025'!DG13</f>
        <v>6.5</v>
      </c>
      <c r="DC122" s="62">
        <f>'2025'!DH13</f>
        <v>14.6</v>
      </c>
      <c r="DD122" s="62">
        <f>'2025'!DM13</f>
        <v>30.8</v>
      </c>
      <c r="DE122" s="62">
        <f>'2025'!DN13</f>
        <v>5.9</v>
      </c>
      <c r="DF122" s="62">
        <f>'2025'!DO13</f>
        <v>77.599999999999994</v>
      </c>
      <c r="DG122" s="63">
        <f>'2025'!DP13</f>
        <v>22.4</v>
      </c>
      <c r="DH122" s="60">
        <f>'2025'!DQ13</f>
        <v>1119</v>
      </c>
      <c r="DI122" s="61">
        <f>'2025'!DR13</f>
        <v>3308.3999999999996</v>
      </c>
      <c r="DJ122" s="61">
        <f>'2025'!DS13</f>
        <v>143</v>
      </c>
      <c r="DK122" s="61">
        <f>'2025'!DT13</f>
        <v>96</v>
      </c>
      <c r="DL122" s="61">
        <f>'2025'!DU13</f>
        <v>9</v>
      </c>
      <c r="DM122" s="61">
        <f>'2025'!DV13</f>
        <v>21.6</v>
      </c>
      <c r="DN122" s="62">
        <f>'2025'!DW13</f>
        <v>0.94</v>
      </c>
      <c r="DO122" s="62">
        <f>'2025'!DX13</f>
        <v>0</v>
      </c>
      <c r="DP122" s="62">
        <f>'2025'!DY13</f>
        <v>2.3199999999999998</v>
      </c>
      <c r="DQ122" s="62">
        <f>'2025'!DZ13</f>
        <v>6.1</v>
      </c>
      <c r="DR122" s="62">
        <f>'2025'!EA13</f>
        <v>9.9</v>
      </c>
      <c r="DS122" s="62">
        <f>'2025'!EF13</f>
        <v>38.9</v>
      </c>
      <c r="DT122" s="62">
        <f>'2025'!EG13</f>
        <v>7.7</v>
      </c>
      <c r="DU122" s="62">
        <f>'2025'!EH13</f>
        <v>70.7</v>
      </c>
      <c r="DV122" s="63">
        <f>'2025'!EI13</f>
        <v>29.3</v>
      </c>
    </row>
    <row r="123" spans="1:126" ht="15.75" customHeight="1" x14ac:dyDescent="0.2">
      <c r="A123" s="199">
        <f t="shared" si="6"/>
        <v>120</v>
      </c>
      <c r="B123" s="261">
        <f>'2017'!A13</f>
        <v>11</v>
      </c>
      <c r="C123" s="261">
        <v>2017</v>
      </c>
      <c r="D123" s="234" t="str">
        <f>'2017'!B13</f>
        <v>Josh Malone</v>
      </c>
      <c r="E123" s="310" t="str" cm="1">
        <f t="array" ref="E123">_xlfn.IFS(F123&gt;12.5,"Cornerstone",AND(F123&gt;11.995,F123&lt;12.5),"Elite",AND(F123&gt;11,F123&lt;12.995),"Elite Upside",AND(F123&gt;=9.69,F123&lt;10.999),"Upside",AND(F123&gt;8.4,F123&lt;9.999),"Upside Lite",AND(F123&gt;7.25,F123&lt;8.999),"Outlier",AND(F123&gt;=6,F123&lt;7.25),"Outlier Lite",F123&lt;6.999,"Purgatory")</f>
        <v>Upside Lite</v>
      </c>
      <c r="F123" s="313">
        <f>'2017'!C13</f>
        <v>8.982857142857144</v>
      </c>
      <c r="G123" s="313">
        <f t="shared" si="7"/>
        <v>64.600000000000009</v>
      </c>
      <c r="H123" s="313" t="str" cm="1">
        <f t="array" ref="H123">_xlfn.IFS(E123="Cornerstone","A++",E123="Elite","A+",E123="Elite Upside","A",E123="Upside","B",E123="Upside Lite","C",E123="Outlier","D+",E123="Outlier Lite","D-",E123="Purgatory","F")</f>
        <v>C</v>
      </c>
      <c r="I123" s="314">
        <f t="shared" si="8"/>
        <v>0.25044195589440843</v>
      </c>
      <c r="J123" s="34" t="str">
        <f>'2017'!D13</f>
        <v>Tennessee</v>
      </c>
      <c r="K123" s="200">
        <f>'2017'!E13</f>
        <v>1</v>
      </c>
      <c r="L123" s="318">
        <f>'2017'!F13</f>
        <v>35145</v>
      </c>
      <c r="M123" s="231">
        <f>'2017'!G13</f>
        <v>29.539726027397261</v>
      </c>
      <c r="N123" s="231" t="str">
        <f>'2017'!H13</f>
        <v>JR</v>
      </c>
      <c r="O123" s="231">
        <f>'2017'!I13</f>
        <v>21.115068493150684</v>
      </c>
      <c r="P123" s="231" t="str">
        <f>'2017'!J13</f>
        <v>Wide</v>
      </c>
      <c r="Q123" s="231" t="str">
        <f>'2017'!K13</f>
        <v>PROTO X</v>
      </c>
      <c r="R123" s="231" t="str">
        <f>'2017'!L13</f>
        <v>N/A</v>
      </c>
      <c r="S123" s="320">
        <f>'2017'!M13</f>
        <v>75</v>
      </c>
      <c r="T123" s="320">
        <f>'2017'!N13</f>
        <v>205</v>
      </c>
      <c r="U123" s="231">
        <f>'2017'!O13</f>
        <v>4.4000000000000004</v>
      </c>
      <c r="V123" s="279">
        <f>'2017'!P13</f>
        <v>4</v>
      </c>
      <c r="W123" s="193">
        <f>'2017'!Q13</f>
        <v>0</v>
      </c>
      <c r="X123" s="194">
        <f>'2017'!R13</f>
        <v>0</v>
      </c>
      <c r="Y123" s="194">
        <f>'2017'!S13</f>
        <v>7.9272477693891563E-2</v>
      </c>
      <c r="Z123" s="194">
        <f>'2017'!T13</f>
        <v>0.156855151045701</v>
      </c>
      <c r="AA123" s="194">
        <f>'2017'!U13</f>
        <v>0.31354838709677418</v>
      </c>
      <c r="AB123" s="194">
        <f>'2017'!V13</f>
        <v>0.31354838709677418</v>
      </c>
      <c r="AC123" s="59">
        <f>'2017'!W13</f>
        <v>0.31354838709677418</v>
      </c>
      <c r="AD123" s="42">
        <f>'2017'!X13</f>
        <v>20.473972602739725</v>
      </c>
      <c r="AE123" s="183">
        <f>'2017'!Y13</f>
        <v>2.44</v>
      </c>
      <c r="AF123" s="183">
        <f>'2017'!Z13</f>
        <v>5.8</v>
      </c>
      <c r="AG123" s="183">
        <f>'2017'!AA13</f>
        <v>15.9</v>
      </c>
      <c r="AH123" s="183">
        <f>'2017'!AB13</f>
        <v>0.97</v>
      </c>
      <c r="AI123" s="183">
        <f>'2017'!AC13</f>
        <v>2.56</v>
      </c>
      <c r="AJ123" s="288" t="str">
        <f>'2017'!AD13</f>
        <v>N/A</v>
      </c>
      <c r="AK123" s="288" t="str">
        <f>'2017'!AE13</f>
        <v>N/A</v>
      </c>
      <c r="AL123" s="185">
        <f>'2017'!AF13</f>
        <v>5.7000000000000002E-2</v>
      </c>
      <c r="AM123" s="212">
        <f t="shared" si="10"/>
        <v>0</v>
      </c>
      <c r="AN123" s="185">
        <f>'2017'!AG13</f>
        <v>0.89300000000000002</v>
      </c>
      <c r="AO123" s="185">
        <f>'2017'!AH13</f>
        <v>8.7999999999999995E-2</v>
      </c>
      <c r="AP123" s="183">
        <f>'2017'!AI13</f>
        <v>109.38887371081208</v>
      </c>
      <c r="AQ123" s="186">
        <f>'2017'!AJ13</f>
        <v>112.75453992314004</v>
      </c>
      <c r="AR123" s="48">
        <f>'2017'!AK13</f>
        <v>8</v>
      </c>
      <c r="AS123" s="232">
        <f>'2017'!AL13</f>
        <v>6</v>
      </c>
      <c r="AT123" s="232">
        <f>'2017'!AM13</f>
        <v>4</v>
      </c>
      <c r="AU123" s="232">
        <f>'2017'!AN13</f>
        <v>4</v>
      </c>
      <c r="AV123" s="232">
        <f>'2017'!AO13</f>
        <v>9</v>
      </c>
      <c r="AW123" s="232">
        <f>'2017'!AP13</f>
        <v>8</v>
      </c>
      <c r="AX123" s="232">
        <f>'2017'!AQ13</f>
        <v>5</v>
      </c>
      <c r="AY123" s="233">
        <f>'2017'!AR13</f>
        <v>0</v>
      </c>
      <c r="AZ123" s="60">
        <f>'2017'!AS13</f>
        <v>0</v>
      </c>
      <c r="BA123" s="61">
        <f>'2017'!AT13</f>
        <v>3787</v>
      </c>
      <c r="BB123" s="61">
        <f>'2017'!AU13</f>
        <v>0</v>
      </c>
      <c r="BC123" s="61">
        <f>'2017'!AV13</f>
        <v>0</v>
      </c>
      <c r="BD123" s="61">
        <f>'2017'!AW13</f>
        <v>0</v>
      </c>
      <c r="BE123" s="61">
        <f>'2017'!AX13</f>
        <v>0</v>
      </c>
      <c r="BF123" s="62">
        <f>'2017'!AY13</f>
        <v>0</v>
      </c>
      <c r="BG123" s="62">
        <f>'2017'!AZ13</f>
        <v>0</v>
      </c>
      <c r="BH123" s="62">
        <f>'2017'!BA13</f>
        <v>0</v>
      </c>
      <c r="BI123" s="62">
        <f>'2017'!BB13</f>
        <v>0</v>
      </c>
      <c r="BJ123" s="62">
        <f>'2017'!BC13</f>
        <v>0</v>
      </c>
      <c r="BK123" s="62">
        <f>'2017'!BD13</f>
        <v>0</v>
      </c>
      <c r="BL123" s="62">
        <f>'2017'!BE13</f>
        <v>0</v>
      </c>
      <c r="BM123" s="62">
        <f>'2017'!BF13</f>
        <v>0</v>
      </c>
      <c r="BN123" s="63">
        <f>'2017'!BG13</f>
        <v>0</v>
      </c>
      <c r="BO123" s="60">
        <f>'2017'!BH13</f>
        <v>0</v>
      </c>
      <c r="BP123" s="61">
        <f>'2017'!BI13</f>
        <v>1979</v>
      </c>
      <c r="BQ123" s="61">
        <f>'2017'!BJ13</f>
        <v>0</v>
      </c>
      <c r="BR123" s="61">
        <f>'2017'!BK13</f>
        <v>0</v>
      </c>
      <c r="BS123" s="61">
        <f>'2017'!BL13</f>
        <v>0</v>
      </c>
      <c r="BT123" s="61">
        <f>'2017'!BM13</f>
        <v>0</v>
      </c>
      <c r="BU123" s="62">
        <f>'2017'!BN13</f>
        <v>0</v>
      </c>
      <c r="BV123" s="62">
        <f>'2017'!BO13</f>
        <v>0</v>
      </c>
      <c r="BW123" s="62">
        <f>'2017'!BP13</f>
        <v>0</v>
      </c>
      <c r="BX123" s="62">
        <f>'2017'!BQ13</f>
        <v>0</v>
      </c>
      <c r="BY123" s="62">
        <f>'2017'!BR13</f>
        <v>0</v>
      </c>
      <c r="BZ123" s="62">
        <f>'2017'!BS13</f>
        <v>0</v>
      </c>
      <c r="CA123" s="62">
        <f>'2017'!BT13</f>
        <v>0</v>
      </c>
      <c r="CB123" s="62">
        <f>'2017'!BU13</f>
        <v>0</v>
      </c>
      <c r="CC123" s="63">
        <f>'2017'!BV13</f>
        <v>0</v>
      </c>
      <c r="CD123" s="60">
        <f>'2017'!BW13</f>
        <v>231</v>
      </c>
      <c r="CE123" s="61">
        <f>'2017'!BX13</f>
        <v>2914</v>
      </c>
      <c r="CF123" s="61">
        <f>'2017'!BY13</f>
        <v>49</v>
      </c>
      <c r="CG123" s="61">
        <f>'2017'!BZ13</f>
        <v>23</v>
      </c>
      <c r="CH123" s="61">
        <f>'2017'!CA13</f>
        <v>1</v>
      </c>
      <c r="CI123" s="61">
        <f>'2017'!CB13</f>
        <v>23</v>
      </c>
      <c r="CJ123" s="62">
        <f>'2017'!CC13</f>
        <v>0</v>
      </c>
      <c r="CK123" s="62">
        <f>'2017'!CD13</f>
        <v>0</v>
      </c>
      <c r="CL123" s="62">
        <f>'2017'!CE13</f>
        <v>0.92</v>
      </c>
      <c r="CM123" s="62">
        <f>'2017'!CF13</f>
        <v>4.8</v>
      </c>
      <c r="CN123" s="62">
        <f>'2017'!CG13</f>
        <v>13.9</v>
      </c>
      <c r="CO123" s="62">
        <f>'2017'!CH13</f>
        <v>0</v>
      </c>
      <c r="CP123" s="62">
        <f>'2017'!CI13</f>
        <v>11.5</v>
      </c>
      <c r="CQ123" s="62">
        <f>'2017'!CJ13</f>
        <v>93.5</v>
      </c>
      <c r="CR123" s="63">
        <f>'2017'!CK13</f>
        <v>6.1</v>
      </c>
      <c r="CS123" s="60">
        <f>'2017'!CL13</f>
        <v>405</v>
      </c>
      <c r="CT123" s="61">
        <f>'2017'!CM13</f>
        <v>2582</v>
      </c>
      <c r="CU123" s="61">
        <f>'2017'!CN13</f>
        <v>53</v>
      </c>
      <c r="CV123" s="61">
        <f>'2017'!CO13</f>
        <v>32</v>
      </c>
      <c r="CW123" s="61">
        <f>'2017'!CP13</f>
        <v>2</v>
      </c>
      <c r="CX123" s="61">
        <f>'2017'!CQ13</f>
        <v>17</v>
      </c>
      <c r="CY123" s="62">
        <f>'2017'!CR13</f>
        <v>0</v>
      </c>
      <c r="CZ123" s="62">
        <f>'2017'!CS13</f>
        <v>0</v>
      </c>
      <c r="DA123" s="62">
        <f>'2017'!CT13</f>
        <v>1.3</v>
      </c>
      <c r="DB123" s="62">
        <f>'2017'!CU13</f>
        <v>5.3</v>
      </c>
      <c r="DC123" s="62">
        <f>'2017'!CV13</f>
        <v>13.6</v>
      </c>
      <c r="DD123" s="62">
        <f>'2017'!CW13</f>
        <v>0</v>
      </c>
      <c r="DE123" s="62">
        <f>'2017'!CX13</f>
        <v>8.6</v>
      </c>
      <c r="DF123" s="62">
        <f>'2017'!CY13</f>
        <v>93.1</v>
      </c>
      <c r="DG123" s="63">
        <f>'2017'!CZ13</f>
        <v>6.9</v>
      </c>
      <c r="DH123" s="60">
        <f>'2017'!DA13</f>
        <v>972</v>
      </c>
      <c r="DI123" s="61">
        <f>'2017'!DB13</f>
        <v>3100</v>
      </c>
      <c r="DJ123" s="61">
        <f>'2017'!DC13</f>
        <v>74</v>
      </c>
      <c r="DK123" s="61">
        <f>'2017'!DD13</f>
        <v>50</v>
      </c>
      <c r="DL123" s="61">
        <f>'2017'!DE13</f>
        <v>11</v>
      </c>
      <c r="DM123" s="61">
        <f>'2017'!DF13</f>
        <v>28</v>
      </c>
      <c r="DN123" s="62">
        <f>'2017'!DG13</f>
        <v>0.97</v>
      </c>
      <c r="DO123" s="62">
        <f>'2017'!DH13</f>
        <v>2.56</v>
      </c>
      <c r="DP123" s="62">
        <f>'2017'!DI13</f>
        <v>2.44</v>
      </c>
      <c r="DQ123" s="62">
        <f>'2017'!DJ13</f>
        <v>5.8</v>
      </c>
      <c r="DR123" s="62">
        <f>'2017'!DK13</f>
        <v>15.9</v>
      </c>
      <c r="DS123" s="62">
        <f>'2017'!DL13</f>
        <v>0</v>
      </c>
      <c r="DT123" s="62">
        <f>'2017'!DM13</f>
        <v>5.7</v>
      </c>
      <c r="DU123" s="62">
        <f>'2017'!DN13</f>
        <v>89.3</v>
      </c>
      <c r="DV123" s="63">
        <f>'2017'!DO13</f>
        <v>10.7</v>
      </c>
    </row>
    <row r="124" spans="1:126" ht="15.75" customHeight="1" x14ac:dyDescent="0.2">
      <c r="A124" s="199">
        <f t="shared" si="6"/>
        <v>121</v>
      </c>
      <c r="B124" s="261">
        <f>'2022'!A18</f>
        <v>16</v>
      </c>
      <c r="C124" s="261">
        <v>2022</v>
      </c>
      <c r="D124" s="234" t="str">
        <f>'2022'!B18</f>
        <v>Jalen Tolbert</v>
      </c>
      <c r="E124" s="310" t="str" cm="1">
        <f t="array" ref="E124">_xlfn.IFS(F124&gt;12.5,"Cornerstone",AND(F124&gt;11.995,F124&lt;12.5),"Elite",AND(F124&gt;11,F124&lt;12.995),"Elite Upside",AND(F124&gt;=9.69,F124&lt;10.999),"Upside",AND(F124&gt;8.4,F124&lt;9.999),"Upside Lite",AND(F124&gt;7.25,F124&lt;8.999),"Outlier",AND(F124&gt;=6,F124&lt;7.25),"Outlier Lite",F124&lt;6.999,"Purgatory")</f>
        <v>Upside Lite</v>
      </c>
      <c r="F124" s="313">
        <f>'2022'!C18</f>
        <v>8.9728571428571424</v>
      </c>
      <c r="G124" s="313">
        <f t="shared" si="7"/>
        <v>64.3</v>
      </c>
      <c r="H124" s="313" t="str" cm="1">
        <f t="array" ref="H124">_xlfn.IFS(E124="Cornerstone","A++",E124="Elite","A+",E124="Elite Upside","A",E124="Upside","B",E124="Upside Lite","C",E124="Outlier","D+",E124="Outlier Lite","D-",E124="Purgatory","F")</f>
        <v>C</v>
      </c>
      <c r="I124" s="314">
        <f t="shared" si="8"/>
        <v>0.24502488685577711</v>
      </c>
      <c r="J124" s="34" t="str">
        <f>'2022'!D18</f>
        <v>South Alabama</v>
      </c>
      <c r="K124" s="200">
        <f>'2022'!E18</f>
        <v>8</v>
      </c>
      <c r="L124" s="318">
        <f>'2022'!F18</f>
        <v>36218</v>
      </c>
      <c r="M124" s="231">
        <f>'2022'!G18</f>
        <v>26.6</v>
      </c>
      <c r="N124" s="231" t="str">
        <f>'2022'!H18</f>
        <v>RS SR</v>
      </c>
      <c r="O124" s="231">
        <f>'2022'!I18</f>
        <v>23.18082191780822</v>
      </c>
      <c r="P124" s="231" t="str">
        <f>'2022'!J18</f>
        <v>Wide</v>
      </c>
      <c r="Q124" s="231" t="str">
        <f>'2022'!K18</f>
        <v>DEEP</v>
      </c>
      <c r="R124" s="231" t="str">
        <f>'2022'!L18</f>
        <v>Elite Earner</v>
      </c>
      <c r="S124" s="320">
        <f>'2022'!M18</f>
        <v>75</v>
      </c>
      <c r="T124" s="320">
        <f>'2022'!N18</f>
        <v>190</v>
      </c>
      <c r="U124" s="200">
        <f>'2022'!O18</f>
        <v>4.4400000000000004</v>
      </c>
      <c r="V124" s="279">
        <f>'2022'!P18</f>
        <v>3</v>
      </c>
      <c r="W124" s="193">
        <f>'2022'!Q18</f>
        <v>0</v>
      </c>
      <c r="X124" s="194">
        <f>'2022'!R18</f>
        <v>2.4600246002460024E-2</v>
      </c>
      <c r="Y124" s="194">
        <f>'2022'!S18</f>
        <v>0.27334732423924452</v>
      </c>
      <c r="Z124" s="194">
        <f>'2022'!T18</f>
        <v>0.39904376609047443</v>
      </c>
      <c r="AA124" s="194">
        <f>'2022'!U18</f>
        <v>0.47981770833333331</v>
      </c>
      <c r="AB124" s="194">
        <f>'2022'!V18</f>
        <v>0.47981770833333331</v>
      </c>
      <c r="AC124" s="59">
        <f>'2022'!W18</f>
        <v>0.3646614583333333</v>
      </c>
      <c r="AD124" s="42">
        <f>'2022'!X18</f>
        <v>20.520547945205479</v>
      </c>
      <c r="AE124" s="183">
        <f>'2022'!Y18</f>
        <v>3.16</v>
      </c>
      <c r="AF124" s="183">
        <f>'2022'!Z18</f>
        <v>7.1</v>
      </c>
      <c r="AG124" s="183">
        <f>'2022'!AA18</f>
        <v>17.100000000000001</v>
      </c>
      <c r="AH124" s="183">
        <f>'2022'!AB18</f>
        <v>0.98</v>
      </c>
      <c r="AI124" s="183">
        <f>'2022'!AC18</f>
        <v>3.62</v>
      </c>
      <c r="AJ124" s="288">
        <f>'2022'!AD18</f>
        <v>5.7883310719131616E-2</v>
      </c>
      <c r="AK124" s="288">
        <f>'2022'!AE18</f>
        <v>0.21867028493894167</v>
      </c>
      <c r="AL124" s="185">
        <f>'2022'!AF18</f>
        <v>8.900000000000001E-2</v>
      </c>
      <c r="AM124" s="212">
        <f t="shared" si="10"/>
        <v>0.44400000000000001</v>
      </c>
      <c r="AN124" s="185">
        <f>'2022'!AG18</f>
        <v>0.82350000000000001</v>
      </c>
      <c r="AO124" s="185">
        <f>'2022'!AH18</f>
        <v>0.17650000000000002</v>
      </c>
      <c r="AP124" s="183">
        <f>'2022'!AI18</f>
        <v>97.780378974648457</v>
      </c>
      <c r="AQ124" s="186">
        <f>'2022'!AJ18</f>
        <v>100.78887615155165</v>
      </c>
      <c r="AR124" s="48">
        <f>'2022'!AK18</f>
        <v>9</v>
      </c>
      <c r="AS124" s="232">
        <f>'2022'!AL18</f>
        <v>5</v>
      </c>
      <c r="AT124" s="232">
        <f>'2022'!AM18</f>
        <v>6</v>
      </c>
      <c r="AU124" s="232">
        <f>'2022'!AN18</f>
        <v>5</v>
      </c>
      <c r="AV124" s="232">
        <f>'2022'!AO18</f>
        <v>9</v>
      </c>
      <c r="AW124" s="232">
        <f>'2022'!AP18</f>
        <v>6</v>
      </c>
      <c r="AX124" s="232">
        <f>'2022'!AQ18</f>
        <v>7</v>
      </c>
      <c r="AY124" s="233">
        <f>'2022'!AR18</f>
        <v>0</v>
      </c>
      <c r="AZ124" s="60">
        <f>'2022'!AS18</f>
        <v>0</v>
      </c>
      <c r="BA124" s="61">
        <f>'2022'!AT18</f>
        <v>2845</v>
      </c>
      <c r="BB124" s="61">
        <f>'2022'!AU18</f>
        <v>0</v>
      </c>
      <c r="BC124" s="61">
        <f>'2022'!AV18</f>
        <v>0</v>
      </c>
      <c r="BD124" s="61">
        <f>'2022'!AW18</f>
        <v>0</v>
      </c>
      <c r="BE124" s="61">
        <f>'2022'!AX18</f>
        <v>0</v>
      </c>
      <c r="BF124" s="62">
        <f>'2022'!AY18</f>
        <v>0</v>
      </c>
      <c r="BG124" s="62">
        <f>'2022'!AZ18</f>
        <v>0</v>
      </c>
      <c r="BH124" s="62">
        <f>'2022'!BA18</f>
        <v>0</v>
      </c>
      <c r="BI124" s="62">
        <f>'2022'!BB18</f>
        <v>0</v>
      </c>
      <c r="BJ124" s="62">
        <f>'2022'!BC18</f>
        <v>0</v>
      </c>
      <c r="BK124" s="62">
        <f>'2022'!BH18</f>
        <v>0</v>
      </c>
      <c r="BL124" s="62">
        <f>'2022'!BI18</f>
        <v>0</v>
      </c>
      <c r="BM124" s="62">
        <f>'2022'!BJ18</f>
        <v>0</v>
      </c>
      <c r="BN124" s="63">
        <f>'2022'!BK18</f>
        <v>0</v>
      </c>
      <c r="BO124" s="60">
        <f>'2022'!BL18</f>
        <v>60</v>
      </c>
      <c r="BP124" s="61">
        <f>'2022'!BM18</f>
        <v>2439</v>
      </c>
      <c r="BQ124" s="61">
        <f>'2022'!BN18</f>
        <v>11</v>
      </c>
      <c r="BR124" s="61">
        <f>'2022'!BO18</f>
        <v>5</v>
      </c>
      <c r="BS124" s="61">
        <f>'2022'!BP18</f>
        <v>0</v>
      </c>
      <c r="BT124" s="61">
        <f>'2022'!BQ18</f>
        <v>19</v>
      </c>
      <c r="BU124" s="62">
        <f>'2022'!BR18</f>
        <v>1.88</v>
      </c>
      <c r="BV124" s="62">
        <f>'2022'!BS18</f>
        <v>0.43</v>
      </c>
      <c r="BW124" s="62">
        <f>'2022'!BT18</f>
        <v>1.4</v>
      </c>
      <c r="BX124" s="62">
        <f>'2022'!BU18</f>
        <v>9.6</v>
      </c>
      <c r="BY124" s="62">
        <f>'2022'!BV18</f>
        <v>0</v>
      </c>
      <c r="BZ124" s="62">
        <f>'2022'!CA18</f>
        <v>0</v>
      </c>
      <c r="CA124" s="62">
        <f>'2022'!CB18</f>
        <v>16.7</v>
      </c>
      <c r="CB124" s="62">
        <f>'2022'!CC18</f>
        <v>97.9</v>
      </c>
      <c r="CC124" s="63">
        <f>'2022'!CD18</f>
        <v>2.1</v>
      </c>
      <c r="CD124" s="60">
        <f>'2022'!CE18</f>
        <v>521</v>
      </c>
      <c r="CE124" s="61">
        <f>'2022'!CF18</f>
        <v>1906</v>
      </c>
      <c r="CF124" s="61">
        <f>'2022'!CG18</f>
        <v>61</v>
      </c>
      <c r="CG124" s="61">
        <f>'2022'!CH18</f>
        <v>27</v>
      </c>
      <c r="CH124" s="61">
        <f>'2022'!CI18</f>
        <v>6</v>
      </c>
      <c r="CI124" s="61">
        <f>'2022'!CJ18</f>
        <v>14</v>
      </c>
      <c r="CJ124" s="62">
        <f>'2022'!CK18</f>
        <v>0.36</v>
      </c>
      <c r="CK124" s="62">
        <f>'2022'!CL18</f>
        <v>1.85</v>
      </c>
      <c r="CL124" s="62">
        <f>'2022'!CM18</f>
        <v>1.74</v>
      </c>
      <c r="CM124" s="62">
        <f>'2022'!CN18</f>
        <v>5.6</v>
      </c>
      <c r="CN124" s="62">
        <f>'2022'!CO18</f>
        <v>17.899999999999999</v>
      </c>
      <c r="CO124" s="62">
        <f>'2022'!CT18</f>
        <v>38.5</v>
      </c>
      <c r="CP124" s="62">
        <f>'2022'!CU18</f>
        <v>12.9</v>
      </c>
      <c r="CQ124" s="62">
        <f>'2022'!CV18</f>
        <v>96.9</v>
      </c>
      <c r="CR124" s="63">
        <f>'2022'!CW18</f>
        <v>3.1</v>
      </c>
      <c r="CS124" s="60">
        <f>'2022'!CX18</f>
        <v>1085</v>
      </c>
      <c r="CT124" s="61">
        <f>'2022'!CY18</f>
        <v>2719</v>
      </c>
      <c r="CU124" s="61">
        <f>'2022'!CZ18</f>
        <v>105</v>
      </c>
      <c r="CV124" s="61">
        <f>'2022'!DA18</f>
        <v>64</v>
      </c>
      <c r="CW124" s="61">
        <f>'2022'!DB18</f>
        <v>8</v>
      </c>
      <c r="CX124" s="61">
        <f>'2022'!DC18</f>
        <v>18</v>
      </c>
      <c r="CY124" s="62">
        <f>'2022'!DD18</f>
        <v>0.7</v>
      </c>
      <c r="CZ124" s="62">
        <f>'2022'!DE18</f>
        <v>3.1</v>
      </c>
      <c r="DA124" s="62">
        <f>'2022'!DF18</f>
        <v>2.58</v>
      </c>
      <c r="DB124" s="62">
        <f>'2022'!DG18</f>
        <v>4.4000000000000004</v>
      </c>
      <c r="DC124" s="62">
        <f>'2022'!DH18</f>
        <v>17.100000000000001</v>
      </c>
      <c r="DD124" s="62">
        <f>'2022'!DM18</f>
        <v>43.8</v>
      </c>
      <c r="DE124" s="62">
        <f>'2022'!DN18</f>
        <v>7.2</v>
      </c>
      <c r="DF124" s="62">
        <f>'2022'!DO18</f>
        <v>98.4</v>
      </c>
      <c r="DG124" s="63">
        <f>'2022'!DP18</f>
        <v>1.6</v>
      </c>
      <c r="DH124" s="60">
        <f>'2022'!DQ18</f>
        <v>1474</v>
      </c>
      <c r="DI124" s="61">
        <f>'2022'!DR18</f>
        <v>3072</v>
      </c>
      <c r="DJ124" s="61">
        <f>'2022'!DS18</f>
        <v>129</v>
      </c>
      <c r="DK124" s="61">
        <f>'2022'!DT18</f>
        <v>82</v>
      </c>
      <c r="DL124" s="61">
        <f>'2022'!DU18</f>
        <v>8</v>
      </c>
      <c r="DM124" s="61">
        <f>'2022'!DV18</f>
        <v>22</v>
      </c>
      <c r="DN124" s="62">
        <f>'2022'!DW18</f>
        <v>0.98</v>
      </c>
      <c r="DO124" s="62">
        <f>'2022'!DX18</f>
        <v>3.62</v>
      </c>
      <c r="DP124" s="62">
        <f>'2022'!DY18</f>
        <v>3.16</v>
      </c>
      <c r="DQ124" s="62">
        <f>'2022'!DZ18</f>
        <v>7.1</v>
      </c>
      <c r="DR124" s="62">
        <f>'2022'!EA18</f>
        <v>14.2</v>
      </c>
      <c r="DS124" s="62">
        <f>'2022'!EF18</f>
        <v>44.4</v>
      </c>
      <c r="DT124" s="62">
        <f>'2022'!EG18</f>
        <v>8.9</v>
      </c>
      <c r="DU124" s="62">
        <f>'2022'!EH18</f>
        <v>66.3</v>
      </c>
      <c r="DV124" s="63">
        <f>'2022'!EI18</f>
        <v>33.700000000000003</v>
      </c>
    </row>
    <row r="125" spans="1:126" ht="15.75" customHeight="1" x14ac:dyDescent="0.2">
      <c r="A125" s="199">
        <f t="shared" si="6"/>
        <v>122</v>
      </c>
      <c r="B125" s="261">
        <f>'2017'!A14</f>
        <v>12</v>
      </c>
      <c r="C125" s="261">
        <v>2017</v>
      </c>
      <c r="D125" s="234" t="str">
        <f>'2017'!B14</f>
        <v>ArDarius Stewart</v>
      </c>
      <c r="E125" s="310" t="str" cm="1">
        <f t="array" ref="E125">_xlfn.IFS(F125&gt;12.5,"Cornerstone",AND(F125&gt;11.995,F125&lt;12.5),"Elite",AND(F125&gt;11,F125&lt;12.995),"Elite Upside",AND(F125&gt;=9.69,F125&lt;10.999),"Upside",AND(F125&gt;8.4,F125&lt;9.999),"Upside Lite",AND(F125&gt;7.25,F125&lt;8.999),"Outlier",AND(F125&gt;=6,F125&lt;7.25),"Outlier Lite",F125&lt;6.999,"Purgatory")</f>
        <v>Upside Lite</v>
      </c>
      <c r="F125" s="313">
        <f>'2017'!C14</f>
        <v>8.9514285714285702</v>
      </c>
      <c r="G125" s="313">
        <f t="shared" si="7"/>
        <v>64</v>
      </c>
      <c r="H125" s="313" t="str" cm="1">
        <f t="array" ref="H125">_xlfn.IFS(E125="Cornerstone","A++",E125="Elite","A+",E125="Elite Upside","A",E125="Upside","B",E125="Upside Lite","C",E125="Outlier","D+",E125="Outlier Lite","D-",E125="Purgatory","F")</f>
        <v>C</v>
      </c>
      <c r="I125" s="314">
        <f t="shared" si="8"/>
        <v>0.23341688177299705</v>
      </c>
      <c r="J125" s="34" t="str">
        <f>'2017'!D14</f>
        <v>Alabama</v>
      </c>
      <c r="K125" s="200">
        <f>'2017'!E14</f>
        <v>1</v>
      </c>
      <c r="L125" s="318">
        <f>'2017'!F14</f>
        <v>34311</v>
      </c>
      <c r="M125" s="231">
        <f>'2017'!G14</f>
        <v>31.824657534246576</v>
      </c>
      <c r="N125" s="231" t="str">
        <f>'2017'!H14</f>
        <v>JR</v>
      </c>
      <c r="O125" s="231">
        <f>'2017'!I14</f>
        <v>23.4</v>
      </c>
      <c r="P125" s="231" t="str">
        <f>'2017'!J14</f>
        <v>Hybrid</v>
      </c>
      <c r="Q125" s="231" t="str">
        <f>'2017'!K14</f>
        <v>PROTO Z</v>
      </c>
      <c r="R125" s="231" t="str">
        <f>'2017'!L14</f>
        <v>N/A</v>
      </c>
      <c r="S125" s="320">
        <f>'2017'!M14</f>
        <v>72</v>
      </c>
      <c r="T125" s="320">
        <f>'2017'!N14</f>
        <v>205</v>
      </c>
      <c r="U125" s="231">
        <f>'2017'!O14</f>
        <v>4.49</v>
      </c>
      <c r="V125" s="279">
        <f>'2017'!P14</f>
        <v>3</v>
      </c>
      <c r="W125" s="193">
        <f>'2017'!Q14</f>
        <v>0</v>
      </c>
      <c r="X125" s="194">
        <f>'2017'!R14</f>
        <v>0</v>
      </c>
      <c r="Y125" s="194">
        <f>'2017'!S14</f>
        <v>3.8303341902313624E-2</v>
      </c>
      <c r="Z125" s="194">
        <f>'2017'!T14</f>
        <v>0.20551967116852612</v>
      </c>
      <c r="AA125" s="194">
        <f>'2017'!U14</f>
        <v>0.27393785668991755</v>
      </c>
      <c r="AB125" s="194">
        <f>'2017'!V14</f>
        <v>0.27393785668991755</v>
      </c>
      <c r="AC125" s="59">
        <f>'2017'!W14</f>
        <v>0.27393785668991755</v>
      </c>
      <c r="AD125" s="42">
        <f>'2017'!X14</f>
        <v>21.742465753424657</v>
      </c>
      <c r="AE125" s="183">
        <f>'2017'!Y14</f>
        <v>2.87</v>
      </c>
      <c r="AF125" s="183">
        <f>'2017'!Z14</f>
        <v>10.5</v>
      </c>
      <c r="AG125" s="183">
        <f>'2017'!AA14</f>
        <v>13.9</v>
      </c>
      <c r="AH125" s="183">
        <f>'2017'!AB14</f>
        <v>0.71</v>
      </c>
      <c r="AI125" s="183">
        <f>'2017'!AC14</f>
        <v>2.67</v>
      </c>
      <c r="AJ125" s="288" t="str">
        <f>'2017'!AD14</f>
        <v>N/A</v>
      </c>
      <c r="AK125" s="288" t="str">
        <f>'2017'!AE14</f>
        <v>N/A</v>
      </c>
      <c r="AL125" s="185">
        <f>'2017'!AF14</f>
        <v>6.9000000000000006E-2</v>
      </c>
      <c r="AM125" s="212">
        <f t="shared" si="10"/>
        <v>0</v>
      </c>
      <c r="AN125" s="185">
        <f>'2017'!AG14</f>
        <v>0.73699999999999999</v>
      </c>
      <c r="AO125" s="185">
        <f>'2017'!AH14</f>
        <v>0.23099999999999998</v>
      </c>
      <c r="AP125" s="183">
        <f>'2017'!AI14</f>
        <v>100.87847137826604</v>
      </c>
      <c r="AQ125" s="186">
        <f>'2017'!AJ14</f>
        <v>97.806164608955086</v>
      </c>
      <c r="AR125" s="48">
        <f>'2017'!AK14</f>
        <v>7</v>
      </c>
      <c r="AS125" s="232">
        <f>'2017'!AL14</f>
        <v>3</v>
      </c>
      <c r="AT125" s="232">
        <f>'2017'!AM14</f>
        <v>5</v>
      </c>
      <c r="AU125" s="232">
        <f>'2017'!AN14</f>
        <v>8</v>
      </c>
      <c r="AV125" s="232">
        <f>'2017'!AO14</f>
        <v>8</v>
      </c>
      <c r="AW125" s="232">
        <f>'2017'!AP14</f>
        <v>6</v>
      </c>
      <c r="AX125" s="232">
        <f>'2017'!AQ14</f>
        <v>7</v>
      </c>
      <c r="AY125" s="233">
        <f>'2017'!AR14</f>
        <v>0</v>
      </c>
      <c r="AZ125" s="60">
        <f>'2017'!AS14</f>
        <v>0</v>
      </c>
      <c r="BA125" s="61">
        <f>'2017'!AT14</f>
        <v>3052</v>
      </c>
      <c r="BB125" s="61">
        <f>'2017'!AU14</f>
        <v>0</v>
      </c>
      <c r="BC125" s="61">
        <f>'2017'!AV14</f>
        <v>0</v>
      </c>
      <c r="BD125" s="61">
        <f>'2017'!AW14</f>
        <v>0</v>
      </c>
      <c r="BE125" s="61">
        <f>'2017'!AX14</f>
        <v>0</v>
      </c>
      <c r="BF125" s="62">
        <f>'2017'!AY14</f>
        <v>0</v>
      </c>
      <c r="BG125" s="62">
        <f>'2017'!AZ14</f>
        <v>0</v>
      </c>
      <c r="BH125" s="62">
        <f>'2017'!BA14</f>
        <v>0</v>
      </c>
      <c r="BI125" s="62">
        <f>'2017'!BB14</f>
        <v>0</v>
      </c>
      <c r="BJ125" s="62">
        <f>'2017'!BC14</f>
        <v>0</v>
      </c>
      <c r="BK125" s="62">
        <f>'2017'!BD14</f>
        <v>0</v>
      </c>
      <c r="BL125" s="62">
        <f>'2017'!BE14</f>
        <v>0</v>
      </c>
      <c r="BM125" s="62">
        <f>'2017'!BF14</f>
        <v>0</v>
      </c>
      <c r="BN125" s="63">
        <f>'2017'!BG14</f>
        <v>0</v>
      </c>
      <c r="BO125" s="60">
        <f>'2017'!BH14</f>
        <v>0</v>
      </c>
      <c r="BP125" s="61">
        <f>'2017'!BI14</f>
        <v>3230</v>
      </c>
      <c r="BQ125" s="61">
        <f>'2017'!BJ14</f>
        <v>0</v>
      </c>
      <c r="BR125" s="61">
        <f>'2017'!BK14</f>
        <v>0</v>
      </c>
      <c r="BS125" s="61">
        <f>'2017'!BL14</f>
        <v>0</v>
      </c>
      <c r="BT125" s="61">
        <f>'2017'!BM14</f>
        <v>0</v>
      </c>
      <c r="BU125" s="62">
        <f>'2017'!BN14</f>
        <v>0</v>
      </c>
      <c r="BV125" s="62">
        <f>'2017'!BO14</f>
        <v>0</v>
      </c>
      <c r="BW125" s="62">
        <f>'2017'!BP14</f>
        <v>0</v>
      </c>
      <c r="BX125" s="62">
        <f>'2017'!BQ14</f>
        <v>0</v>
      </c>
      <c r="BY125" s="62">
        <f>'2017'!BR14</f>
        <v>0</v>
      </c>
      <c r="BZ125" s="62">
        <f>'2017'!BS14</f>
        <v>0</v>
      </c>
      <c r="CA125" s="62">
        <f>'2017'!BT14</f>
        <v>0</v>
      </c>
      <c r="CB125" s="62">
        <f>'2017'!BU14</f>
        <v>0</v>
      </c>
      <c r="CC125" s="63">
        <f>'2017'!BV14</f>
        <v>0</v>
      </c>
      <c r="CD125" s="60">
        <f>'2017'!BW14</f>
        <v>149</v>
      </c>
      <c r="CE125" s="61">
        <f>'2017'!BX14</f>
        <v>3890</v>
      </c>
      <c r="CF125" s="61">
        <f>'2017'!BY14</f>
        <v>18</v>
      </c>
      <c r="CG125" s="61">
        <f>'2017'!BZ14</f>
        <v>12</v>
      </c>
      <c r="CH125" s="61">
        <f>'2017'!CA14</f>
        <v>0</v>
      </c>
      <c r="CI125" s="61">
        <f>'2017'!CB14</f>
        <v>32</v>
      </c>
      <c r="CJ125" s="62">
        <f>'2017'!CC14</f>
        <v>0</v>
      </c>
      <c r="CK125" s="62">
        <f>'2017'!CD14</f>
        <v>0</v>
      </c>
      <c r="CL125" s="62">
        <f>'2017'!CE14</f>
        <v>2.87</v>
      </c>
      <c r="CM125" s="62">
        <f>'2017'!CF14</f>
        <v>5</v>
      </c>
      <c r="CN125" s="62">
        <f>'2017'!CG14</f>
        <v>13.9</v>
      </c>
      <c r="CO125" s="62">
        <f>'2017'!CH14</f>
        <v>0</v>
      </c>
      <c r="CP125" s="62">
        <f>'2017'!CI14</f>
        <v>7.7</v>
      </c>
      <c r="CQ125" s="62">
        <f>'2017'!CJ14</f>
        <v>72.2</v>
      </c>
      <c r="CR125" s="63">
        <f>'2017'!CK14</f>
        <v>22.2</v>
      </c>
      <c r="CS125" s="60">
        <f>'2017'!CL14</f>
        <v>700</v>
      </c>
      <c r="CT125" s="61">
        <f>'2017'!CM14</f>
        <v>3406</v>
      </c>
      <c r="CU125" s="61">
        <f>'2017'!CN14</f>
        <v>101</v>
      </c>
      <c r="CV125" s="61">
        <f>'2017'!CO14</f>
        <v>64</v>
      </c>
      <c r="CW125" s="61">
        <f>'2017'!CP14</f>
        <v>4</v>
      </c>
      <c r="CX125" s="61">
        <f>'2017'!CQ14</f>
        <v>22</v>
      </c>
      <c r="CY125" s="62">
        <f>'2017'!CR14</f>
        <v>0</v>
      </c>
      <c r="CZ125" s="62">
        <f>'2017'!CS14</f>
        <v>0</v>
      </c>
      <c r="DA125" s="62">
        <f>'2017'!CT14</f>
        <v>1.52</v>
      </c>
      <c r="DB125" s="62">
        <f>'2017'!CU14</f>
        <v>6.3</v>
      </c>
      <c r="DC125" s="62">
        <f>'2017'!CV14</f>
        <v>9.9</v>
      </c>
      <c r="DD125" s="62">
        <f>'2017'!CW14</f>
        <v>0</v>
      </c>
      <c r="DE125" s="62">
        <f>'2017'!CX14</f>
        <v>9.9</v>
      </c>
      <c r="DF125" s="62">
        <f>'2017'!CY14</f>
        <v>74.5</v>
      </c>
      <c r="DG125" s="63">
        <f>'2017'!CZ14</f>
        <v>24.3</v>
      </c>
      <c r="DH125" s="60">
        <f>'2017'!DA14</f>
        <v>864</v>
      </c>
      <c r="DI125" s="61">
        <f>'2017'!DB14</f>
        <v>3154</v>
      </c>
      <c r="DJ125" s="61">
        <f>'2017'!DC14</f>
        <v>77</v>
      </c>
      <c r="DK125" s="61">
        <f>'2017'!DD14</f>
        <v>54</v>
      </c>
      <c r="DL125" s="61">
        <f>'2017'!DE14</f>
        <v>8</v>
      </c>
      <c r="DM125" s="61">
        <f>'2017'!DF14</f>
        <v>26</v>
      </c>
      <c r="DN125" s="62">
        <f>'2017'!DG14</f>
        <v>0.71</v>
      </c>
      <c r="DO125" s="62">
        <f>'2017'!DH14</f>
        <v>2.67</v>
      </c>
      <c r="DP125" s="62">
        <f>'2017'!DI14</f>
        <v>2.6</v>
      </c>
      <c r="DQ125" s="62">
        <f>'2017'!DJ14</f>
        <v>10.5</v>
      </c>
      <c r="DR125" s="62">
        <f>'2017'!DK14</f>
        <v>9.3000000000000007</v>
      </c>
      <c r="DS125" s="62">
        <f>'2017'!DL14</f>
        <v>0</v>
      </c>
      <c r="DT125" s="62">
        <f>'2017'!DM14</f>
        <v>6.9</v>
      </c>
      <c r="DU125" s="62">
        <f>'2017'!DN14</f>
        <v>73.7</v>
      </c>
      <c r="DV125" s="63">
        <f>'2017'!DO14</f>
        <v>21.9</v>
      </c>
    </row>
    <row r="126" spans="1:126" ht="15.75" customHeight="1" x14ac:dyDescent="0.2">
      <c r="A126" s="199">
        <f t="shared" si="6"/>
        <v>123</v>
      </c>
      <c r="B126" s="261">
        <f>'2017'!A15</f>
        <v>13</v>
      </c>
      <c r="C126" s="261">
        <v>2017</v>
      </c>
      <c r="D126" s="234" t="str">
        <f>'2017'!B15</f>
        <v>Kenny Golladay</v>
      </c>
      <c r="E126" s="310" t="str" cm="1">
        <f t="array" ref="E126">_xlfn.IFS(F126&gt;12.5,"Cornerstone",AND(F126&gt;11.995,F126&lt;12.5),"Elite",AND(F126&gt;11,F126&lt;12.995),"Elite Upside",AND(F126&gt;=9.69,F126&lt;10.999),"Upside",AND(F126&gt;8.4,F126&lt;9.999),"Upside Lite",AND(F126&gt;7.25,F126&lt;8.999),"Outlier",AND(F126&gt;=6,F126&lt;7.25),"Outlier Lite",F126&lt;6.999,"Purgatory")</f>
        <v>Upside Lite</v>
      </c>
      <c r="F126" s="313">
        <f>'2017'!C15</f>
        <v>8.9257142857142853</v>
      </c>
      <c r="G126" s="313">
        <f t="shared" si="7"/>
        <v>63.7</v>
      </c>
      <c r="H126" s="313" t="str" cm="1">
        <f t="array" ref="H126">_xlfn.IFS(E126="Cornerstone","A++",E126="Elite","A+",E126="Elite Upside","A",E126="Upside","B",E126="Upside Lite","C",E126="Outlier","D+",E126="Outlier Lite","D-",E126="Purgatory","F")</f>
        <v>C</v>
      </c>
      <c r="I126" s="314">
        <f t="shared" si="8"/>
        <v>0.21948727567366194</v>
      </c>
      <c r="J126" s="34" t="str">
        <f>'2017'!D15</f>
        <v>Northern Illinois</v>
      </c>
      <c r="K126" s="200">
        <f>'2017'!E15</f>
        <v>9</v>
      </c>
      <c r="L126" s="318">
        <f>'2017'!F15</f>
        <v>34276</v>
      </c>
      <c r="M126" s="231">
        <f>'2017'!G15</f>
        <v>31.920547945205481</v>
      </c>
      <c r="N126" s="231" t="str">
        <f>'2017'!H15</f>
        <v>SR</v>
      </c>
      <c r="O126" s="231">
        <f>'2017'!I15</f>
        <v>23.495890410958904</v>
      </c>
      <c r="P126" s="231" t="str">
        <f>'2017'!J15</f>
        <v>Wide</v>
      </c>
      <c r="Q126" s="231" t="str">
        <f>'2017'!K15</f>
        <v>SLOB</v>
      </c>
      <c r="R126" s="231" t="str">
        <f>'2017'!L15</f>
        <v>N/A</v>
      </c>
      <c r="S126" s="320">
        <f>'2017'!M15</f>
        <v>76</v>
      </c>
      <c r="T126" s="320">
        <f>'2017'!N15</f>
        <v>214</v>
      </c>
      <c r="U126" s="231">
        <f>'2017'!O15</f>
        <v>4.5</v>
      </c>
      <c r="V126" s="279">
        <f>'2017'!P15</f>
        <v>3</v>
      </c>
      <c r="W126" s="193">
        <f>'2017'!Q15</f>
        <v>0.1566837107377648</v>
      </c>
      <c r="X126" s="194">
        <f>'2017'!R15</f>
        <v>0.32286340394448504</v>
      </c>
      <c r="Y126" s="194">
        <f>'2017'!S15</f>
        <v>0</v>
      </c>
      <c r="Z126" s="194">
        <f>'2017'!T15</f>
        <v>0.38690884167237832</v>
      </c>
      <c r="AA126" s="194">
        <f>'2017'!U15</f>
        <v>0.43005952380952384</v>
      </c>
      <c r="AB126" s="194">
        <f>'2017'!V15</f>
        <v>0.43005952380952384</v>
      </c>
      <c r="AC126" s="59">
        <f>'2017'!W15</f>
        <v>0.30104166666666665</v>
      </c>
      <c r="AD126" s="42">
        <f>'2017'!X15</f>
        <v>19.838356164383562</v>
      </c>
      <c r="AE126" s="183">
        <f>'2017'!Y15</f>
        <v>2.93</v>
      </c>
      <c r="AF126" s="183">
        <f>'2017'!Z15</f>
        <v>5.5</v>
      </c>
      <c r="AG126" s="183">
        <f>'2017'!AA15</f>
        <v>14.6</v>
      </c>
      <c r="AH126" s="183">
        <f>'2017'!AB15</f>
        <v>0.4</v>
      </c>
      <c r="AI126" s="183">
        <f>'2017'!AC15</f>
        <v>2.91</v>
      </c>
      <c r="AJ126" s="288" t="str">
        <f>'2017'!AD15</f>
        <v>N/A</v>
      </c>
      <c r="AK126" s="288" t="str">
        <f>'2017'!AE15</f>
        <v>N/A</v>
      </c>
      <c r="AL126" s="185">
        <f>'2017'!AF15</f>
        <v>4.4000000000000004E-2</v>
      </c>
      <c r="AM126" s="212">
        <f t="shared" si="10"/>
        <v>0</v>
      </c>
      <c r="AN126" s="185">
        <f>'2017'!AG15</f>
        <v>0.92400000000000004</v>
      </c>
      <c r="AO126" s="185">
        <f>'2017'!AH15</f>
        <v>0.11799999999999999</v>
      </c>
      <c r="AP126" s="183">
        <f>'2017'!AI15</f>
        <v>104.37433318091755</v>
      </c>
      <c r="AQ126" s="186">
        <f>'2017'!AJ15</f>
        <v>109.74458326996387</v>
      </c>
      <c r="AR126" s="48">
        <f>'2017'!AK15</f>
        <v>8</v>
      </c>
      <c r="AS126" s="232">
        <f>'2017'!AL15</f>
        <v>7</v>
      </c>
      <c r="AT126" s="232">
        <f>'2017'!AM15</f>
        <v>5</v>
      </c>
      <c r="AU126" s="232">
        <f>'2017'!AN15</f>
        <v>4</v>
      </c>
      <c r="AV126" s="232">
        <f>'2017'!AO15</f>
        <v>8</v>
      </c>
      <c r="AW126" s="232">
        <f>'2017'!AP15</f>
        <v>8</v>
      </c>
      <c r="AX126" s="232">
        <f>'2017'!AQ15</f>
        <v>7</v>
      </c>
      <c r="AY126" s="233">
        <f>'2017'!AR15</f>
        <v>0</v>
      </c>
      <c r="AZ126" s="60">
        <f>'2017'!AS15</f>
        <v>429</v>
      </c>
      <c r="BA126" s="61">
        <f>'2017'!AT15</f>
        <v>2738</v>
      </c>
      <c r="BB126" s="61">
        <f>'2017'!AU15</f>
        <v>0</v>
      </c>
      <c r="BC126" s="61">
        <f>'2017'!AV15</f>
        <v>0</v>
      </c>
      <c r="BD126" s="61">
        <f>'2017'!AW15</f>
        <v>0</v>
      </c>
      <c r="BE126" s="61">
        <f>'2017'!AX15</f>
        <v>0</v>
      </c>
      <c r="BF126" s="62">
        <f>'2017'!AY15</f>
        <v>0</v>
      </c>
      <c r="BG126" s="62">
        <f>'2017'!AZ15</f>
        <v>0</v>
      </c>
      <c r="BH126" s="62">
        <f>'2017'!BA15</f>
        <v>0</v>
      </c>
      <c r="BI126" s="62">
        <f>'2017'!BB15</f>
        <v>0</v>
      </c>
      <c r="BJ126" s="62">
        <f>'2017'!BC15</f>
        <v>0</v>
      </c>
      <c r="BK126" s="62">
        <f>'2017'!BD15</f>
        <v>0</v>
      </c>
      <c r="BL126" s="62">
        <f>'2017'!BE15</f>
        <v>0</v>
      </c>
      <c r="BM126" s="62">
        <f>'2017'!BF15</f>
        <v>0</v>
      </c>
      <c r="BN126" s="63">
        <f>'2017'!BG15</f>
        <v>0</v>
      </c>
      <c r="BO126" s="60">
        <f>'2017'!BH15</f>
        <v>884</v>
      </c>
      <c r="BP126" s="61">
        <f>'2017'!BI15</f>
        <v>2738</v>
      </c>
      <c r="BQ126" s="61">
        <f>'2017'!BJ15</f>
        <v>0</v>
      </c>
      <c r="BR126" s="61">
        <f>'2017'!BK15</f>
        <v>0</v>
      </c>
      <c r="BS126" s="61">
        <f>'2017'!BL15</f>
        <v>0</v>
      </c>
      <c r="BT126" s="61">
        <f>'2017'!BM15</f>
        <v>0</v>
      </c>
      <c r="BU126" s="62">
        <f>'2017'!BN15</f>
        <v>0</v>
      </c>
      <c r="BV126" s="62">
        <f>'2017'!BO15</f>
        <v>0</v>
      </c>
      <c r="BW126" s="62">
        <f>'2017'!BP15</f>
        <v>0</v>
      </c>
      <c r="BX126" s="62">
        <f>'2017'!BQ15</f>
        <v>0</v>
      </c>
      <c r="BY126" s="62">
        <f>'2017'!BR15</f>
        <v>0</v>
      </c>
      <c r="BZ126" s="62">
        <f>'2017'!BS15</f>
        <v>0</v>
      </c>
      <c r="CA126" s="62">
        <f>'2017'!BT15</f>
        <v>0</v>
      </c>
      <c r="CB126" s="62">
        <f>'2017'!BU15</f>
        <v>0</v>
      </c>
      <c r="CC126" s="63">
        <f>'2017'!BV15</f>
        <v>0</v>
      </c>
      <c r="CD126" s="60">
        <f>'2017'!BW15</f>
        <v>0</v>
      </c>
      <c r="CE126" s="61">
        <f>'2017'!BX15</f>
        <v>2689</v>
      </c>
      <c r="CF126" s="61">
        <f>'2017'!BY15</f>
        <v>0</v>
      </c>
      <c r="CG126" s="61">
        <f>'2017'!BZ15</f>
        <v>0</v>
      </c>
      <c r="CH126" s="61">
        <f>'2017'!CA15</f>
        <v>0</v>
      </c>
      <c r="CI126" s="61">
        <f>'2017'!CB15</f>
        <v>19</v>
      </c>
      <c r="CJ126" s="62">
        <f>'2017'!CC15</f>
        <v>0</v>
      </c>
      <c r="CK126" s="62">
        <f>'2017'!CD15</f>
        <v>0</v>
      </c>
      <c r="CL126" s="62">
        <f>'2017'!CE15</f>
        <v>0</v>
      </c>
      <c r="CM126" s="62">
        <f>'2017'!CF15</f>
        <v>0</v>
      </c>
      <c r="CN126" s="62">
        <f>'2017'!CG15</f>
        <v>0</v>
      </c>
      <c r="CO126" s="62">
        <f>'2017'!CH15</f>
        <v>0</v>
      </c>
      <c r="CP126" s="62">
        <f>'2017'!CI15</f>
        <v>0</v>
      </c>
      <c r="CQ126" s="62">
        <f>'2017'!CJ15</f>
        <v>0</v>
      </c>
      <c r="CR126" s="63">
        <f>'2017'!CK15</f>
        <v>0</v>
      </c>
      <c r="CS126" s="60">
        <f>'2017'!CL15</f>
        <v>1129</v>
      </c>
      <c r="CT126" s="61">
        <f>'2017'!CM15</f>
        <v>2918</v>
      </c>
      <c r="CU126" s="61">
        <f>'2017'!CN15</f>
        <v>130</v>
      </c>
      <c r="CV126" s="61">
        <f>'2017'!CO15</f>
        <v>73</v>
      </c>
      <c r="CW126" s="61">
        <f>'2017'!CP15</f>
        <v>10</v>
      </c>
      <c r="CX126" s="61">
        <f>'2017'!CQ15</f>
        <v>22</v>
      </c>
      <c r="CY126" s="62">
        <f>'2017'!CR15</f>
        <v>0</v>
      </c>
      <c r="CZ126" s="62">
        <f>'2017'!CS15</f>
        <v>0</v>
      </c>
      <c r="DA126" s="62">
        <f>'2017'!CT15</f>
        <v>2.56</v>
      </c>
      <c r="DB126" s="62">
        <f>'2017'!CU15</f>
        <v>5.5</v>
      </c>
      <c r="DC126" s="62">
        <f>'2017'!CV15</f>
        <v>14.6</v>
      </c>
      <c r="DD126" s="62">
        <f>'2017'!CW15</f>
        <v>0</v>
      </c>
      <c r="DE126" s="62">
        <f>'2017'!CX15</f>
        <v>1.4</v>
      </c>
      <c r="DF126" s="62">
        <f>'2017'!CY15</f>
        <v>83.5</v>
      </c>
      <c r="DG126" s="63">
        <f>'2017'!CZ15</f>
        <v>16.5</v>
      </c>
      <c r="DH126" s="60">
        <f>'2017'!DA15</f>
        <v>1156</v>
      </c>
      <c r="DI126" s="61">
        <f>'2017'!DB15</f>
        <v>2688</v>
      </c>
      <c r="DJ126" s="61">
        <f>'2017'!DC15</f>
        <v>141</v>
      </c>
      <c r="DK126" s="61">
        <f>'2017'!DD15</f>
        <v>87</v>
      </c>
      <c r="DL126" s="61">
        <f>'2017'!DE15</f>
        <v>8</v>
      </c>
      <c r="DM126" s="61">
        <f>'2017'!DF15</f>
        <v>20</v>
      </c>
      <c r="DN126" s="62">
        <f>'2017'!DG15</f>
        <v>0.4</v>
      </c>
      <c r="DO126" s="62">
        <f>'2017'!DH15</f>
        <v>2.91</v>
      </c>
      <c r="DP126" s="62">
        <f>'2017'!DI15</f>
        <v>2.93</v>
      </c>
      <c r="DQ126" s="62">
        <f>'2017'!DJ15</f>
        <v>3.5</v>
      </c>
      <c r="DR126" s="62">
        <f>'2017'!DK15</f>
        <v>13.3</v>
      </c>
      <c r="DS126" s="62">
        <f>'2017'!DL15</f>
        <v>0</v>
      </c>
      <c r="DT126" s="62">
        <f>'2017'!DM15</f>
        <v>4.4000000000000004</v>
      </c>
      <c r="DU126" s="62">
        <f>'2017'!DN15</f>
        <v>92.4</v>
      </c>
      <c r="DV126" s="63">
        <f>'2017'!DO15</f>
        <v>7.1</v>
      </c>
    </row>
    <row r="127" spans="1:126" ht="15.75" customHeight="1" x14ac:dyDescent="0.2">
      <c r="A127" s="199">
        <f t="shared" si="6"/>
        <v>124</v>
      </c>
      <c r="B127" s="261">
        <f>'2020'!A16</f>
        <v>14</v>
      </c>
      <c r="C127" s="261">
        <v>2020</v>
      </c>
      <c r="D127" s="234" t="str">
        <f>'2020'!B16</f>
        <v>Denzel Mims</v>
      </c>
      <c r="E127" s="310" t="str" cm="1">
        <f t="array" ref="E127">_xlfn.IFS(F127&gt;12.5,"Cornerstone",AND(F127&gt;11.995,F127&lt;12.5),"Elite",AND(F127&gt;11,F127&lt;12.995),"Elite Upside",AND(F127&gt;=9.69,F127&lt;10.999),"Upside",AND(F127&gt;8.4,F127&lt;9.999),"Upside Lite",AND(F127&gt;7.25,F127&lt;8.999),"Outlier",AND(F127&gt;=6,F127&lt;7.25),"Outlier Lite",F127&lt;6.999,"Purgatory")</f>
        <v>Upside Lite</v>
      </c>
      <c r="F127" s="313">
        <f>'2020'!C16</f>
        <v>8.92</v>
      </c>
      <c r="G127" s="313">
        <f t="shared" si="7"/>
        <v>63.4</v>
      </c>
      <c r="H127" s="313" t="str" cm="1">
        <f t="array" ref="H127">_xlfn.IFS(E127="Cornerstone","A++",E127="Elite","A+",E127="Elite Upside","A",E127="Upside","B",E127="Upside Lite","C",E127="Outlier","D+",E127="Outlier Lite","D-",E127="Purgatory","F")</f>
        <v>C</v>
      </c>
      <c r="I127" s="314">
        <f t="shared" si="8"/>
        <v>0.21639180765158758</v>
      </c>
      <c r="J127" s="34" t="str">
        <f>'2020'!D16</f>
        <v>Baylor</v>
      </c>
      <c r="K127" s="200">
        <f>'2020'!E16</f>
        <v>3</v>
      </c>
      <c r="L127" s="318">
        <f>'2020'!F16</f>
        <v>35713</v>
      </c>
      <c r="M127" s="231">
        <f>'2020'!G16</f>
        <v>27.983561643835618</v>
      </c>
      <c r="N127" s="231" t="str">
        <f>'2020'!H16</f>
        <v>SR</v>
      </c>
      <c r="O127" s="231">
        <f>'2020'!I16</f>
        <v>22.550684931506851</v>
      </c>
      <c r="P127" s="231" t="str">
        <f>'2020'!J16</f>
        <v>Wide</v>
      </c>
      <c r="Q127" s="231" t="str">
        <f>'2020'!K16</f>
        <v>PROTO X</v>
      </c>
      <c r="R127" s="231" t="str">
        <f>'2020'!L16</f>
        <v>Poor Separator</v>
      </c>
      <c r="S127" s="320">
        <f>'2020'!M16</f>
        <v>75</v>
      </c>
      <c r="T127" s="320">
        <f>'2020'!N16</f>
        <v>207</v>
      </c>
      <c r="U127" s="200">
        <f>'2020'!O16</f>
        <v>4.38</v>
      </c>
      <c r="V127" s="279">
        <f>'2020'!P16</f>
        <v>2</v>
      </c>
      <c r="W127" s="193">
        <f>'2020'!Q16</f>
        <v>0</v>
      </c>
      <c r="X127" s="194">
        <f>'2020'!R16</f>
        <v>6.5717415115005475E-3</v>
      </c>
      <c r="Y127" s="194">
        <f>'2020'!S16</f>
        <v>0.31488991888760137</v>
      </c>
      <c r="Z127" s="194">
        <f>'2020'!T16</f>
        <v>0.21061007957559683</v>
      </c>
      <c r="AA127" s="194">
        <f>'2020'!U16</f>
        <v>0.28563427611313358</v>
      </c>
      <c r="AB127" s="194">
        <f>'2020'!V16</f>
        <v>0.30026209750036748</v>
      </c>
      <c r="AC127" s="59">
        <f>'2020'!W16</f>
        <v>0.28524899262534908</v>
      </c>
      <c r="AD127" s="42">
        <f>'2020'!X16</f>
        <v>19.906849315068492</v>
      </c>
      <c r="AE127" s="183">
        <f>'2020'!Y16</f>
        <v>2.68</v>
      </c>
      <c r="AF127" s="183">
        <f>'2020'!Z16</f>
        <v>3.2</v>
      </c>
      <c r="AG127" s="183">
        <f>'2020'!AA16</f>
        <v>14.9</v>
      </c>
      <c r="AH127" s="183">
        <f>'2020'!AB16</f>
        <v>0.84</v>
      </c>
      <c r="AI127" s="183">
        <f>'2020'!AC16</f>
        <v>2.4500000000000002</v>
      </c>
      <c r="AJ127" s="288">
        <f>'2020'!AD16</f>
        <v>0.10772549019607844</v>
      </c>
      <c r="AK127" s="288">
        <f>'2020'!AE16</f>
        <v>0.18917647058823531</v>
      </c>
      <c r="AL127" s="185">
        <f>'2020'!AF16</f>
        <v>9.6000000000000002E-2</v>
      </c>
      <c r="AM127" s="212">
        <f t="shared" si="10"/>
        <v>0.48799999999999999</v>
      </c>
      <c r="AN127" s="185">
        <f>'2020'!AG16</f>
        <v>0.97599999999999998</v>
      </c>
      <c r="AO127" s="185">
        <f>'2020'!AH16</f>
        <v>2.3E-2</v>
      </c>
      <c r="AP127" s="183">
        <f>'2020'!AI16</f>
        <v>112.48740527430711</v>
      </c>
      <c r="AQ127" s="186">
        <f>'2020'!AJ16</f>
        <v>115.94840680399703</v>
      </c>
      <c r="AR127" s="48">
        <f>'2020'!AK16</f>
        <v>7</v>
      </c>
      <c r="AS127" s="232">
        <f>'2020'!AL16</f>
        <v>6</v>
      </c>
      <c r="AT127" s="232">
        <f>'2020'!AM16</f>
        <v>5</v>
      </c>
      <c r="AU127" s="232">
        <f>'2020'!AN16</f>
        <v>0</v>
      </c>
      <c r="AV127" s="232">
        <f>'2020'!AO16</f>
        <v>9</v>
      </c>
      <c r="AW127" s="232">
        <f>'2020'!AP16</f>
        <v>9</v>
      </c>
      <c r="AX127" s="232">
        <f>'2020'!AQ16</f>
        <v>8</v>
      </c>
      <c r="AY127" s="233">
        <f>'2020'!AR16</f>
        <v>0</v>
      </c>
      <c r="AZ127" s="60">
        <f>'2020'!AS16</f>
        <v>0</v>
      </c>
      <c r="BA127" s="61">
        <f>'2020'!AT16</f>
        <v>3764</v>
      </c>
      <c r="BB127" s="61">
        <f>'2020'!AU16</f>
        <v>0</v>
      </c>
      <c r="BC127" s="61">
        <f>'2020'!AV16</f>
        <v>0</v>
      </c>
      <c r="BD127" s="61">
        <f>'2020'!AW16</f>
        <v>0</v>
      </c>
      <c r="BE127" s="61">
        <f>'2020'!AX16</f>
        <v>0</v>
      </c>
      <c r="BF127" s="62">
        <f>'2020'!AY16</f>
        <v>0</v>
      </c>
      <c r="BG127" s="62">
        <f>'2020'!AZ16</f>
        <v>0</v>
      </c>
      <c r="BH127" s="62">
        <f>'2020'!BA16</f>
        <v>0</v>
      </c>
      <c r="BI127" s="62">
        <f>'2020'!BB16</f>
        <v>0</v>
      </c>
      <c r="BJ127" s="62">
        <f>'2020'!BC16</f>
        <v>0</v>
      </c>
      <c r="BK127" s="62">
        <f>'2020'!BD16</f>
        <v>0</v>
      </c>
      <c r="BL127" s="62">
        <f>'2020'!BE16</f>
        <v>0</v>
      </c>
      <c r="BM127" s="62">
        <f>'2020'!BF16</f>
        <v>0</v>
      </c>
      <c r="BN127" s="63">
        <f>'2020'!BG16</f>
        <v>0</v>
      </c>
      <c r="BO127" s="60">
        <f>'2020'!BH16</f>
        <v>24</v>
      </c>
      <c r="BP127" s="61">
        <f>'2020'!BI16</f>
        <v>3652</v>
      </c>
      <c r="BQ127" s="61">
        <f>'2020'!BJ16</f>
        <v>10</v>
      </c>
      <c r="BR127" s="61">
        <f>'2020'!BK16</f>
        <v>4</v>
      </c>
      <c r="BS127" s="61">
        <f>'2020'!BL16</f>
        <v>0</v>
      </c>
      <c r="BT127" s="61">
        <f>'2020'!BM16</f>
        <v>33</v>
      </c>
      <c r="BU127" s="62">
        <f>'2020'!BN16</f>
        <v>-0.18</v>
      </c>
      <c r="BV127" s="62">
        <f>'2020'!BO16</f>
        <v>0.18</v>
      </c>
      <c r="BW127" s="62">
        <f>'2020'!BP16</f>
        <v>0.31</v>
      </c>
      <c r="BX127" s="62">
        <f>'2020'!BQ16</f>
        <v>1.3</v>
      </c>
      <c r="BY127" s="62">
        <f>'2020'!BR16</f>
        <v>11.9</v>
      </c>
      <c r="BZ127" s="62">
        <f>'2020'!BS16</f>
        <v>0</v>
      </c>
      <c r="CA127" s="62">
        <f>'2020'!BT16</f>
        <v>20</v>
      </c>
      <c r="CB127" s="62">
        <f>'2020'!BU16</f>
        <v>71.3</v>
      </c>
      <c r="CC127" s="63">
        <f>'2020'!BV16</f>
        <v>28.8</v>
      </c>
      <c r="CD127" s="60">
        <f>'2020'!BW16</f>
        <v>1087</v>
      </c>
      <c r="CE127" s="61">
        <f>'2020'!BX16</f>
        <v>3452</v>
      </c>
      <c r="CF127" s="61">
        <f>'2020'!BY16</f>
        <v>112</v>
      </c>
      <c r="CG127" s="61">
        <f>'2020'!BZ16</f>
        <v>61</v>
      </c>
      <c r="CH127" s="61">
        <f>'2020'!CA16</f>
        <v>8</v>
      </c>
      <c r="CI127" s="61">
        <f>'2020'!CB16</f>
        <v>23</v>
      </c>
      <c r="CJ127" s="62">
        <f>'2020'!CC16</f>
        <v>0.64</v>
      </c>
      <c r="CK127" s="62">
        <f>'2020'!CD16</f>
        <v>2.35</v>
      </c>
      <c r="CL127" s="62">
        <f>'2020'!CE16</f>
        <v>2.2599999999999998</v>
      </c>
      <c r="CM127" s="62">
        <f>'2020'!CF16</f>
        <v>6.9</v>
      </c>
      <c r="CN127" s="62">
        <f>'2020'!CG16</f>
        <v>13.4</v>
      </c>
      <c r="CO127" s="62">
        <f>'2020'!CL16</f>
        <v>30.8</v>
      </c>
      <c r="CP127" s="62">
        <f>'2020'!CM16</f>
        <v>7.6</v>
      </c>
      <c r="CQ127" s="62">
        <f>'2020'!CN16</f>
        <v>96.8</v>
      </c>
      <c r="CR127" s="63">
        <f>'2020'!CO16</f>
        <v>3.2</v>
      </c>
      <c r="CS127" s="60">
        <f>'2020'!CP16</f>
        <v>794</v>
      </c>
      <c r="CT127" s="61">
        <f>'2020'!CQ16</f>
        <v>3770</v>
      </c>
      <c r="CU127" s="61">
        <f>'2020'!CR16</f>
        <v>91</v>
      </c>
      <c r="CV127" s="61">
        <f>'2020'!CS16</f>
        <v>55</v>
      </c>
      <c r="CW127" s="61">
        <f>'2020'!CT16</f>
        <v>8</v>
      </c>
      <c r="CX127" s="61">
        <f>'2020'!CU16</f>
        <v>22</v>
      </c>
      <c r="CY127" s="62">
        <f>'2020'!CV16</f>
        <v>0.84</v>
      </c>
      <c r="CZ127" s="62">
        <f>'2020'!CW16</f>
        <v>1.79</v>
      </c>
      <c r="DA127" s="62">
        <f>'2020'!CX16</f>
        <v>1.93</v>
      </c>
      <c r="DB127" s="62">
        <f>'2020'!CY16</f>
        <v>3.2</v>
      </c>
      <c r="DC127" s="62">
        <f>'2020'!CZ16</f>
        <v>14.7</v>
      </c>
      <c r="DD127" s="62">
        <f>'2020'!DE16</f>
        <v>37</v>
      </c>
      <c r="DE127" s="62">
        <f>'2020'!DF16</f>
        <v>16.7</v>
      </c>
      <c r="DF127" s="62">
        <f>'2020'!DG16</f>
        <v>100</v>
      </c>
      <c r="DG127" s="63">
        <f>'2020'!DH16</f>
        <v>0</v>
      </c>
      <c r="DH127" s="60">
        <f>'2020'!DI16</f>
        <v>1020</v>
      </c>
      <c r="DI127" s="61">
        <f>'2020'!DJ16</f>
        <v>3571</v>
      </c>
      <c r="DJ127" s="61">
        <f>'2020'!DK16</f>
        <v>113</v>
      </c>
      <c r="DK127" s="61">
        <f>'2020'!DL16</f>
        <v>66</v>
      </c>
      <c r="DL127" s="61">
        <f>'2020'!DM16</f>
        <v>12</v>
      </c>
      <c r="DM127" s="61">
        <f>'2020'!DN16</f>
        <v>24</v>
      </c>
      <c r="DN127" s="62">
        <f>'2020'!DO16</f>
        <v>0.73</v>
      </c>
      <c r="DO127" s="62">
        <f>'2020'!DP16</f>
        <v>2.4500000000000002</v>
      </c>
      <c r="DP127" s="62">
        <f>'2020'!DQ16</f>
        <v>2.68</v>
      </c>
      <c r="DQ127" s="62">
        <f>'2020'!DR16</f>
        <v>3</v>
      </c>
      <c r="DR127" s="62">
        <f>'2020'!DS16</f>
        <v>14.9</v>
      </c>
      <c r="DS127" s="62">
        <f>'2020'!DX16</f>
        <v>48.8</v>
      </c>
      <c r="DT127" s="62">
        <f>'2020'!DY16</f>
        <v>9.6</v>
      </c>
      <c r="DU127" s="62">
        <f>'2020'!DZ16</f>
        <v>95.2</v>
      </c>
      <c r="DV127" s="63">
        <f>'2020'!EA16</f>
        <v>4.5999999999999996</v>
      </c>
    </row>
    <row r="128" spans="1:126" ht="15.75" customHeight="1" x14ac:dyDescent="0.2">
      <c r="A128" s="199">
        <f t="shared" si="6"/>
        <v>125</v>
      </c>
      <c r="B128" s="261">
        <f>'2018'!A11</f>
        <v>9</v>
      </c>
      <c r="C128" s="261">
        <v>2018</v>
      </c>
      <c r="D128" s="234" t="str">
        <f>'2018'!B11</f>
        <v>Courtland Sutton</v>
      </c>
      <c r="E128" s="310" t="str" cm="1">
        <f t="array" ref="E128">_xlfn.IFS(F128&gt;12.5,"Cornerstone",AND(F128&gt;11.995,F128&lt;12.5),"Elite",AND(F128&gt;11,F128&lt;12.995),"Elite Upside",AND(F128&gt;=9.69,F128&lt;10.999),"Upside",AND(F128&gt;8.4,F128&lt;9.999),"Upside Lite",AND(F128&gt;7.25,F128&lt;8.999),"Outlier",AND(F128&gt;=6,F128&lt;7.25),"Outlier Lite",F128&lt;6.999,"Purgatory")</f>
        <v>Upside Lite</v>
      </c>
      <c r="F128" s="313">
        <f>'2018'!C11</f>
        <v>8.91</v>
      </c>
      <c r="G128" s="313">
        <f t="shared" si="7"/>
        <v>63.1</v>
      </c>
      <c r="H128" s="313" t="str" cm="1">
        <f t="array" ref="H128">_xlfn.IFS(E128="Cornerstone","A++",E128="Elite","A+",E128="Elite Upside","A",E128="Upside","B",E128="Upside Lite","C",E128="Outlier","D+",E128="Outlier Lite","D-",E128="Purgatory","F")</f>
        <v>C</v>
      </c>
      <c r="I128" s="314">
        <f t="shared" si="8"/>
        <v>0.21097473861295718</v>
      </c>
      <c r="J128" s="34" t="str">
        <f>'2018'!D11</f>
        <v>SMU</v>
      </c>
      <c r="K128" s="200">
        <f>'2018'!E11</f>
        <v>6</v>
      </c>
      <c r="L128" s="318">
        <f>'2018'!F11</f>
        <v>34982</v>
      </c>
      <c r="M128" s="231">
        <f>'2018'!G11</f>
        <v>29.986301369863014</v>
      </c>
      <c r="N128" s="231" t="str">
        <f>'2018'!H11</f>
        <v>RS JR</v>
      </c>
      <c r="O128" s="231">
        <f>'2018'!I11</f>
        <v>22.55890410958904</v>
      </c>
      <c r="P128" s="231" t="str">
        <f>'2018'!J11</f>
        <v>Wide</v>
      </c>
      <c r="Q128" s="231" t="str">
        <f>'2018'!K11</f>
        <v>SLOB</v>
      </c>
      <c r="R128" s="231" t="str">
        <f>'2018'!L11</f>
        <v>Elite Earner</v>
      </c>
      <c r="S128" s="320">
        <f>'2018'!M11</f>
        <v>76</v>
      </c>
      <c r="T128" s="320">
        <f>'2018'!N11</f>
        <v>216</v>
      </c>
      <c r="U128" s="200">
        <f>'2018'!O11</f>
        <v>4.54</v>
      </c>
      <c r="V128" s="279">
        <f>'2018'!P11</f>
        <v>2</v>
      </c>
      <c r="W128" s="193">
        <f>'2018'!Q11</f>
        <v>0</v>
      </c>
      <c r="X128" s="194">
        <f>'2018'!R11</f>
        <v>0</v>
      </c>
      <c r="Y128" s="194">
        <f>'2018'!S11</f>
        <v>0.32900763358778629</v>
      </c>
      <c r="Z128" s="194">
        <f>'2018'!T11</f>
        <v>0.39330808080808083</v>
      </c>
      <c r="AA128" s="194">
        <f>'2018'!U11</f>
        <v>0.28380852733455403</v>
      </c>
      <c r="AB128" s="194">
        <f>'2018'!V11</f>
        <v>0.33855830407131743</v>
      </c>
      <c r="AC128" s="59">
        <f>'2018'!W11</f>
        <v>0.28777455846061983</v>
      </c>
      <c r="AD128" s="42">
        <f>'2018'!X11</f>
        <v>19.904109589041095</v>
      </c>
      <c r="AE128" s="183">
        <f>'2018'!Y11</f>
        <v>2.85</v>
      </c>
      <c r="AF128" s="183">
        <f>'2018'!Z11</f>
        <v>5.3</v>
      </c>
      <c r="AG128" s="183">
        <f>'2018'!AA11</f>
        <v>15.3</v>
      </c>
      <c r="AH128" s="183">
        <f>'2018'!AB11</f>
        <v>0.76</v>
      </c>
      <c r="AI128" s="183">
        <f>'2018'!AC11</f>
        <v>2.73</v>
      </c>
      <c r="AJ128" s="288">
        <f>'2018'!AD11</f>
        <v>5.7032258064516124E-2</v>
      </c>
      <c r="AK128" s="288">
        <f>'2018'!AE11</f>
        <v>0.20164976958525344</v>
      </c>
      <c r="AL128" s="185">
        <f>'2018'!AF11</f>
        <v>6.8000000000000005E-2</v>
      </c>
      <c r="AM128" s="212">
        <f t="shared" si="10"/>
        <v>0.46399999999999997</v>
      </c>
      <c r="AN128" s="185">
        <f>'2018'!AG11</f>
        <v>0.82000000000000006</v>
      </c>
      <c r="AO128" s="185">
        <f>'2018'!AH11</f>
        <v>0.18</v>
      </c>
      <c r="AP128" s="183">
        <f>'2018'!AI11</f>
        <v>101.68580600610686</v>
      </c>
      <c r="AQ128" s="186">
        <f>'2018'!AJ11</f>
        <v>106.91772646122963</v>
      </c>
      <c r="AR128" s="48">
        <f>'2018'!AK11</f>
        <v>7</v>
      </c>
      <c r="AS128" s="232">
        <f>'2018'!AL11</f>
        <v>6</v>
      </c>
      <c r="AT128" s="232">
        <f>'2018'!AM11</f>
        <v>5</v>
      </c>
      <c r="AU128" s="232">
        <f>'2018'!AN11</f>
        <v>3</v>
      </c>
      <c r="AV128" s="232">
        <f>'2018'!AO11</f>
        <v>7</v>
      </c>
      <c r="AW128" s="232">
        <f>'2018'!AP11</f>
        <v>7</v>
      </c>
      <c r="AX128" s="232">
        <f>'2018'!AQ11</f>
        <v>8</v>
      </c>
      <c r="AY128" s="233">
        <f>'2018'!AR11</f>
        <v>0</v>
      </c>
      <c r="AZ128" s="60">
        <f>'2018'!AS11</f>
        <v>0</v>
      </c>
      <c r="BA128" s="61">
        <f>'2018'!AT11</f>
        <v>23</v>
      </c>
      <c r="BB128" s="61">
        <f>'2018'!AU11</f>
        <v>0</v>
      </c>
      <c r="BC128" s="61">
        <f>'2018'!AV11</f>
        <v>0</v>
      </c>
      <c r="BD128" s="61">
        <f>'2018'!AW11</f>
        <v>0</v>
      </c>
      <c r="BE128" s="61">
        <f>'2018'!AX11</f>
        <v>0</v>
      </c>
      <c r="BF128" s="62">
        <f>'2018'!AY11</f>
        <v>0</v>
      </c>
      <c r="BG128" s="62">
        <f>'2018'!AZ11</f>
        <v>0</v>
      </c>
      <c r="BH128" s="62">
        <f>'2018'!BA11</f>
        <v>0</v>
      </c>
      <c r="BI128" s="62">
        <f>'2018'!BB11</f>
        <v>0</v>
      </c>
      <c r="BJ128" s="62">
        <f>'2018'!BC11</f>
        <v>0</v>
      </c>
      <c r="BK128" s="62">
        <f>'2018'!BD11</f>
        <v>0</v>
      </c>
      <c r="BL128" s="62">
        <f>'2018'!BE11</f>
        <v>0</v>
      </c>
      <c r="BM128" s="62">
        <f>'2018'!BF11</f>
        <v>0</v>
      </c>
      <c r="BN128" s="63">
        <f>'2018'!BG11</f>
        <v>0</v>
      </c>
      <c r="BO128" s="60">
        <f>'2018'!BH11</f>
        <v>0</v>
      </c>
      <c r="BP128" s="61">
        <f>'2018'!BI11</f>
        <v>23</v>
      </c>
      <c r="BQ128" s="61">
        <f>'2018'!BJ11</f>
        <v>3</v>
      </c>
      <c r="BR128" s="61">
        <f>'2018'!BK11</f>
        <v>2</v>
      </c>
      <c r="BS128" s="61">
        <f>'2018'!BL11</f>
        <v>0</v>
      </c>
      <c r="BT128" s="61">
        <f>'2018'!BM11</f>
        <v>0</v>
      </c>
      <c r="BU128" s="62">
        <f>'2018'!BN11</f>
        <v>0</v>
      </c>
      <c r="BV128" s="62">
        <f>'2018'!BO11</f>
        <v>0</v>
      </c>
      <c r="BW128" s="62">
        <f>'2018'!BP11</f>
        <v>0</v>
      </c>
      <c r="BX128" s="62">
        <f>'2018'!BQ11</f>
        <v>0</v>
      </c>
      <c r="BY128" s="62">
        <f>'2018'!BR11</f>
        <v>0</v>
      </c>
      <c r="BZ128" s="62">
        <f>'2018'!BS11</f>
        <v>0</v>
      </c>
      <c r="CA128" s="62">
        <f>'2018'!BT11</f>
        <v>0</v>
      </c>
      <c r="CB128" s="62">
        <f>'2018'!BU11</f>
        <v>96.4</v>
      </c>
      <c r="CC128" s="63">
        <f>'2018'!BV11</f>
        <v>3.6</v>
      </c>
      <c r="CD128" s="60">
        <f>'2018'!BW11</f>
        <v>862</v>
      </c>
      <c r="CE128" s="61">
        <f>'2018'!BX11</f>
        <v>2620</v>
      </c>
      <c r="CF128" s="61">
        <f>'2018'!BY11</f>
        <v>90</v>
      </c>
      <c r="CG128" s="61">
        <f>'2018'!BZ11</f>
        <v>49</v>
      </c>
      <c r="CH128" s="61">
        <f>'2018'!CA11</f>
        <v>9</v>
      </c>
      <c r="CI128" s="61">
        <f>'2018'!CB11</f>
        <v>19</v>
      </c>
      <c r="CJ128" s="62">
        <f>'2018'!CC11</f>
        <v>0</v>
      </c>
      <c r="CK128" s="62">
        <f>'2018'!CD11</f>
        <v>0</v>
      </c>
      <c r="CL128" s="62">
        <f>'2018'!CE11</f>
        <v>2.44</v>
      </c>
      <c r="CM128" s="62">
        <f>'2018'!CF11</f>
        <v>3.1</v>
      </c>
      <c r="CN128" s="62">
        <f>'2018'!CG11</f>
        <v>21.4</v>
      </c>
      <c r="CO128" s="62">
        <f>'2018'!CH11</f>
        <v>0</v>
      </c>
      <c r="CP128" s="62">
        <f>'2018'!CI11</f>
        <v>9.3000000000000007</v>
      </c>
      <c r="CQ128" s="62">
        <f>'2018'!CJ11</f>
        <v>89.2</v>
      </c>
      <c r="CR128" s="63">
        <f>'2018'!CK11</f>
        <v>10.3</v>
      </c>
      <c r="CS128" s="60">
        <f>'2018'!CL11</f>
        <v>1246</v>
      </c>
      <c r="CT128" s="61">
        <f>'2018'!CM11</f>
        <v>3168</v>
      </c>
      <c r="CU128" s="61">
        <f>'2018'!CN11</f>
        <v>130</v>
      </c>
      <c r="CV128" s="61">
        <f>'2018'!CO11</f>
        <v>76</v>
      </c>
      <c r="CW128" s="61">
        <f>'2018'!CP11</f>
        <v>10</v>
      </c>
      <c r="CX128" s="61">
        <f>'2018'!CQ11</f>
        <v>22</v>
      </c>
      <c r="CY128" s="62">
        <f>'2018'!CR11</f>
        <v>0.76</v>
      </c>
      <c r="CZ128" s="62">
        <f>'2018'!CS11</f>
        <v>2.73</v>
      </c>
      <c r="DA128" s="62">
        <f>'2018'!CT11</f>
        <v>2.85</v>
      </c>
      <c r="DB128" s="62">
        <f>'2018'!CU11</f>
        <v>3.7</v>
      </c>
      <c r="DC128" s="62">
        <f>'2018'!CV11</f>
        <v>15.3</v>
      </c>
      <c r="DD128" s="62">
        <f>'2018'!CW11</f>
        <v>0</v>
      </c>
      <c r="DE128" s="62">
        <f>'2018'!CX11</f>
        <v>6.2</v>
      </c>
      <c r="DF128" s="62">
        <f>'2018'!CY11</f>
        <v>80.599999999999994</v>
      </c>
      <c r="DG128" s="63">
        <f>'2018'!CZ11</f>
        <v>19.399999999999999</v>
      </c>
      <c r="DH128" s="60">
        <f>'2018'!DA11</f>
        <v>1085</v>
      </c>
      <c r="DI128" s="61">
        <f>'2018'!DB11</f>
        <v>3823</v>
      </c>
      <c r="DJ128" s="61">
        <f>'2018'!DC11</f>
        <v>127</v>
      </c>
      <c r="DK128" s="61">
        <f>'2018'!DD11</f>
        <v>68</v>
      </c>
      <c r="DL128" s="61">
        <f>'2018'!DE11</f>
        <v>12</v>
      </c>
      <c r="DM128" s="61">
        <f>'2018'!DF11</f>
        <v>35</v>
      </c>
      <c r="DN128" s="62">
        <f>'2018'!DG11</f>
        <v>0.51</v>
      </c>
      <c r="DO128" s="62">
        <f>'2018'!DH11</f>
        <v>2.23</v>
      </c>
      <c r="DP128" s="62">
        <f>'2018'!DI11</f>
        <v>2.21</v>
      </c>
      <c r="DQ128" s="62">
        <f>'2018'!DJ11</f>
        <v>5.3</v>
      </c>
      <c r="DR128" s="62">
        <f>'2018'!DK11</f>
        <v>14.6</v>
      </c>
      <c r="DS128" s="62">
        <f>'2018'!DP11</f>
        <v>46.4</v>
      </c>
      <c r="DT128" s="62">
        <f>'2018'!DQ11</f>
        <v>6.8</v>
      </c>
      <c r="DU128" s="62">
        <f>'2018'!DR11</f>
        <v>83.4</v>
      </c>
      <c r="DV128" s="63">
        <f>'2018'!DS11</f>
        <v>16.600000000000001</v>
      </c>
    </row>
    <row r="129" spans="1:126" ht="15.75" customHeight="1" x14ac:dyDescent="0.2">
      <c r="A129" s="199">
        <f t="shared" si="6"/>
        <v>126</v>
      </c>
      <c r="B129" s="261">
        <f>'2016'!A12</f>
        <v>10</v>
      </c>
      <c r="C129" s="261">
        <v>2016</v>
      </c>
      <c r="D129" s="234" t="str">
        <f>'2016'!B12</f>
        <v>Malcolm Mitchell</v>
      </c>
      <c r="E129" s="310" t="str" cm="1">
        <f t="array" ref="E129">_xlfn.IFS(F129&gt;12.5,"Cornerstone",AND(F129&gt;11.995,F129&lt;12.5),"Elite",AND(F129&gt;11,F129&lt;12.995),"Elite Upside",AND(F129&gt;=9.69,F129&lt;10.999),"Upside",AND(F129&gt;8.4,F129&lt;9.999),"Upside Lite",AND(F129&gt;7.25,F129&lt;8.999),"Outlier",AND(F129&gt;=6,F129&lt;7.25),"Outlier Lite",F129&lt;6.999,"Purgatory")</f>
        <v>Upside Lite</v>
      </c>
      <c r="F129" s="313">
        <f>'2016'!C12</f>
        <v>8.8585714285714285</v>
      </c>
      <c r="G129" s="313">
        <f t="shared" si="7"/>
        <v>62.8</v>
      </c>
      <c r="H129" s="313" t="str" cm="1">
        <f t="array" ref="H129">_xlfn.IFS(E129="Cornerstone","A++",E129="Elite","A+",E129="Elite Upside","A",E129="Upside","B",E129="Upside Lite","C",E129="Outlier","D+",E129="Outlier Lite","D-",E129="Purgatory","F")</f>
        <v>C</v>
      </c>
      <c r="I129" s="314">
        <f t="shared" si="8"/>
        <v>0.18311552641428602</v>
      </c>
      <c r="J129" s="34" t="str">
        <f>'2016'!D12</f>
        <v>Georgia</v>
      </c>
      <c r="K129" s="200">
        <f>'2016'!E12</f>
        <v>1</v>
      </c>
      <c r="L129" s="318">
        <f>'2016'!F12</f>
        <v>34170</v>
      </c>
      <c r="M129" s="231">
        <f>'2016'!G12</f>
        <v>32.210958904109589</v>
      </c>
      <c r="N129" s="231" t="str">
        <f>'2016'!H12</f>
        <v>RS SR</v>
      </c>
      <c r="O129" s="231">
        <f>'2016'!I12</f>
        <v>22.786301369863015</v>
      </c>
      <c r="P129" s="231" t="str">
        <f>'2016'!J12</f>
        <v>Wide</v>
      </c>
      <c r="Q129" s="231" t="str">
        <f>'2016'!K12</f>
        <v>PROTO Z</v>
      </c>
      <c r="R129" s="231" t="str">
        <f>'2016'!L12</f>
        <v>N/A</v>
      </c>
      <c r="S129" s="320">
        <f>'2016'!M12</f>
        <v>72</v>
      </c>
      <c r="T129" s="320">
        <f>'2016'!N12</f>
        <v>198</v>
      </c>
      <c r="U129" s="231">
        <f>'2016'!O12</f>
        <v>4.45</v>
      </c>
      <c r="V129" s="279">
        <f>'2016'!P12</f>
        <v>4</v>
      </c>
      <c r="W129" s="193">
        <f>'2016'!Q12</f>
        <v>0.24725785461981781</v>
      </c>
      <c r="X129" s="194">
        <f>'2016'!R12</f>
        <v>0.15433181339880742</v>
      </c>
      <c r="Y129" s="194">
        <f>'2016'!S12</f>
        <v>0</v>
      </c>
      <c r="Z129" s="194">
        <f>'2016'!T12</f>
        <v>0.13840253460063365</v>
      </c>
      <c r="AA129" s="194">
        <f>'2016'!U12</f>
        <v>0.35951787198669993</v>
      </c>
      <c r="AB129" s="194">
        <f>'2016'!V12</f>
        <v>0.35951787198669993</v>
      </c>
      <c r="AC129" s="59">
        <f>'2016'!W12</f>
        <v>0.35951787198669993</v>
      </c>
      <c r="AD129" s="42">
        <f>'2016'!X12</f>
        <v>18.126027397260273</v>
      </c>
      <c r="AE129" s="183">
        <f>'2016'!Y12</f>
        <v>2.67</v>
      </c>
      <c r="AF129" s="183">
        <f>'2016'!Z12</f>
        <v>4.9000000000000004</v>
      </c>
      <c r="AG129" s="183">
        <f>'2016'!AA12</f>
        <v>13.4</v>
      </c>
      <c r="AH129" s="183">
        <f>'2016'!AB12</f>
        <v>0</v>
      </c>
      <c r="AI129" s="183">
        <f>'2016'!AC12</f>
        <v>0</v>
      </c>
      <c r="AJ129" s="288" t="str">
        <f>'2016'!AD12</f>
        <v>N/A</v>
      </c>
      <c r="AK129" s="288" t="str">
        <f>'2016'!AE12</f>
        <v>N/A</v>
      </c>
      <c r="AL129" s="185">
        <f>'2016'!AF12</f>
        <v>4.9000000000000002E-2</v>
      </c>
      <c r="AM129" s="212">
        <f t="shared" si="10"/>
        <v>0</v>
      </c>
      <c r="AN129" s="185">
        <f>'2016'!AG12</f>
        <v>0.85099999999999998</v>
      </c>
      <c r="AO129" s="185">
        <f>'2016'!AH12</f>
        <v>0.14299999999999999</v>
      </c>
      <c r="AP129" s="183">
        <f>'2016'!AI12</f>
        <v>100.98459823900774</v>
      </c>
      <c r="AQ129" s="186">
        <f>'2016'!AJ12</f>
        <v>97.909059320475976</v>
      </c>
      <c r="AR129" s="48">
        <f>'2016'!AK12</f>
        <v>9</v>
      </c>
      <c r="AS129" s="232">
        <f>'2016'!AL12</f>
        <v>10</v>
      </c>
      <c r="AT129" s="232">
        <f>'2016'!AM12</f>
        <v>5</v>
      </c>
      <c r="AU129" s="232">
        <f>'2016'!AN12</f>
        <v>2</v>
      </c>
      <c r="AV129" s="232">
        <f>'2016'!AO12</f>
        <v>9</v>
      </c>
      <c r="AW129" s="232">
        <f>'2016'!AP12</f>
        <v>6</v>
      </c>
      <c r="AX129" s="232">
        <f>'2016'!AQ12</f>
        <v>5</v>
      </c>
      <c r="AY129" s="233">
        <f>'2016'!AR12</f>
        <v>0</v>
      </c>
      <c r="AZ129" s="60">
        <f>'2016'!AS12</f>
        <v>665</v>
      </c>
      <c r="BA129" s="61">
        <f>'2016'!AT12</f>
        <v>2689.5</v>
      </c>
      <c r="BB129" s="61">
        <f>'2016'!AU12</f>
        <v>0</v>
      </c>
      <c r="BC129" s="61">
        <f>'2016'!AV12</f>
        <v>45</v>
      </c>
      <c r="BD129" s="61">
        <f>'2016'!AW12</f>
        <v>4</v>
      </c>
      <c r="BE129" s="61">
        <f>'2016'!AX12</f>
        <v>0</v>
      </c>
      <c r="BF129" s="62">
        <f>'2016'!AY12</f>
        <v>0</v>
      </c>
      <c r="BG129" s="62">
        <f>'2016'!AZ12</f>
        <v>0</v>
      </c>
      <c r="BH129" s="62">
        <f>'2016'!BA12</f>
        <v>0</v>
      </c>
      <c r="BI129" s="62">
        <f>'2016'!BB12</f>
        <v>0</v>
      </c>
      <c r="BJ129" s="62">
        <f>'2016'!BC12</f>
        <v>0</v>
      </c>
      <c r="BK129" s="62">
        <f>'2016'!BD12</f>
        <v>0</v>
      </c>
      <c r="BL129" s="62">
        <f>'2016'!BE12</f>
        <v>0</v>
      </c>
      <c r="BM129" s="62">
        <f>'2016'!BF12</f>
        <v>0</v>
      </c>
      <c r="BN129" s="63">
        <f>'2016'!BG12</f>
        <v>0</v>
      </c>
      <c r="BO129" s="60">
        <f>'2016'!BH12</f>
        <v>572</v>
      </c>
      <c r="BP129" s="61">
        <f>'2016'!BI12</f>
        <v>3706.3</v>
      </c>
      <c r="BQ129" s="61">
        <f>'2016'!BJ12</f>
        <v>0</v>
      </c>
      <c r="BR129" s="61">
        <f>'2016'!BK12</f>
        <v>40</v>
      </c>
      <c r="BS129" s="61">
        <f>'2016'!BL12</f>
        <v>4</v>
      </c>
      <c r="BT129" s="61">
        <f>'2016'!BM12</f>
        <v>0</v>
      </c>
      <c r="BU129" s="62">
        <f>'2016'!BN12</f>
        <v>0</v>
      </c>
      <c r="BV129" s="62">
        <f>'2016'!BO12</f>
        <v>0</v>
      </c>
      <c r="BW129" s="62">
        <f>'2016'!BP12</f>
        <v>0</v>
      </c>
      <c r="BX129" s="62">
        <f>'2016'!BQ12</f>
        <v>0</v>
      </c>
      <c r="BY129" s="62">
        <f>'2016'!BR12</f>
        <v>0</v>
      </c>
      <c r="BZ129" s="62">
        <f>'2016'!BS12</f>
        <v>0</v>
      </c>
      <c r="CA129" s="62">
        <f>'2016'!BT12</f>
        <v>0</v>
      </c>
      <c r="CB129" s="62">
        <f>'2016'!BU12</f>
        <v>0</v>
      </c>
      <c r="CC129" s="63">
        <f>'2016'!BV12</f>
        <v>0</v>
      </c>
      <c r="CD129" s="60">
        <f>'2016'!BW12</f>
        <v>0</v>
      </c>
      <c r="CE129" s="61">
        <f>'2016'!BX12</f>
        <v>1</v>
      </c>
      <c r="CF129" s="61">
        <f>'2016'!BY12</f>
        <v>0</v>
      </c>
      <c r="CG129" s="61">
        <f>'2016'!BZ12</f>
        <v>0</v>
      </c>
      <c r="CH129" s="61">
        <f>'2016'!CA12</f>
        <v>0</v>
      </c>
      <c r="CI129" s="61">
        <f>'2016'!CB12</f>
        <v>0</v>
      </c>
      <c r="CJ129" s="62">
        <f>'2016'!CC12</f>
        <v>0</v>
      </c>
      <c r="CK129" s="62">
        <f>'2016'!CD12</f>
        <v>0</v>
      </c>
      <c r="CL129" s="62">
        <f>'2016'!CE12</f>
        <v>0</v>
      </c>
      <c r="CM129" s="62">
        <f>'2016'!CF12</f>
        <v>0</v>
      </c>
      <c r="CN129" s="62">
        <f>'2016'!CG12</f>
        <v>0</v>
      </c>
      <c r="CO129" s="62">
        <f>'2016'!CH12</f>
        <v>0</v>
      </c>
      <c r="CP129" s="62">
        <f>'2016'!CI12</f>
        <v>0</v>
      </c>
      <c r="CQ129" s="62">
        <f>'2016'!CJ12</f>
        <v>0</v>
      </c>
      <c r="CR129" s="63">
        <f>'2016'!CK12</f>
        <v>0</v>
      </c>
      <c r="CS129" s="60">
        <f>'2016'!CL12</f>
        <v>249</v>
      </c>
      <c r="CT129" s="61">
        <f>'2016'!CM12</f>
        <v>1799.1000000000001</v>
      </c>
      <c r="CU129" s="61">
        <f>'2016'!CN12</f>
        <v>48</v>
      </c>
      <c r="CV129" s="61">
        <f>'2016'!CO12</f>
        <v>31</v>
      </c>
      <c r="CW129" s="61">
        <f>'2016'!CP12</f>
        <v>3</v>
      </c>
      <c r="CX129" s="61">
        <f>'2016'!CQ12</f>
        <v>0</v>
      </c>
      <c r="CY129" s="62">
        <f>'2016'!CR12</f>
        <v>0</v>
      </c>
      <c r="CZ129" s="62">
        <f>'2016'!CS12</f>
        <v>0</v>
      </c>
      <c r="DA129" s="62">
        <f>'2016'!CT12</f>
        <v>1.59</v>
      </c>
      <c r="DB129" s="62">
        <f>'2016'!CU12</f>
        <v>3.9</v>
      </c>
      <c r="DC129" s="62">
        <f>'2016'!CV12</f>
        <v>9.6</v>
      </c>
      <c r="DD129" s="62">
        <f>'2016'!CW12</f>
        <v>0</v>
      </c>
      <c r="DE129" s="62">
        <f>'2016'!CX12</f>
        <v>3.1</v>
      </c>
      <c r="DF129" s="62">
        <f>'2016'!CY12</f>
        <v>78.400000000000006</v>
      </c>
      <c r="DG129" s="63">
        <f>'2016'!CZ12</f>
        <v>20.399999999999999</v>
      </c>
      <c r="DH129" s="60">
        <f>'2016'!DA12</f>
        <v>865</v>
      </c>
      <c r="DI129" s="61">
        <f>'2016'!DB12</f>
        <v>2406</v>
      </c>
      <c r="DJ129" s="61">
        <f>'2016'!DC12</f>
        <v>94</v>
      </c>
      <c r="DK129" s="61">
        <f>'2016'!DD12</f>
        <v>58</v>
      </c>
      <c r="DL129" s="61">
        <f>'2016'!DE12</f>
        <v>5</v>
      </c>
      <c r="DM129" s="61">
        <f>'2016'!DF12</f>
        <v>0</v>
      </c>
      <c r="DN129" s="62">
        <f>'2016'!DG12</f>
        <v>0</v>
      </c>
      <c r="DO129" s="62">
        <f>'2016'!DH12</f>
        <v>0</v>
      </c>
      <c r="DP129" s="62">
        <f>'2016'!DI12</f>
        <v>2.67</v>
      </c>
      <c r="DQ129" s="62">
        <f>'2016'!DJ12</f>
        <v>4.9000000000000004</v>
      </c>
      <c r="DR129" s="62">
        <f>'2016'!DK12</f>
        <v>13.4</v>
      </c>
      <c r="DS129" s="62">
        <f>'2016'!DL12</f>
        <v>0</v>
      </c>
      <c r="DT129" s="62">
        <f>'2016'!DM12</f>
        <v>4.9000000000000004</v>
      </c>
      <c r="DU129" s="62">
        <f>'2016'!DN12</f>
        <v>91.8</v>
      </c>
      <c r="DV129" s="63">
        <f>'2016'!DO12</f>
        <v>8.1999999999999993</v>
      </c>
    </row>
    <row r="130" spans="1:126" ht="15.75" customHeight="1" x14ac:dyDescent="0.2">
      <c r="A130" s="199">
        <f t="shared" si="6"/>
        <v>127</v>
      </c>
      <c r="B130" s="261">
        <f>'2023'!A14</f>
        <v>12</v>
      </c>
      <c r="C130" s="261">
        <v>2023</v>
      </c>
      <c r="D130" s="234" t="str">
        <f>'2023'!B14</f>
        <v>Kayshon Boutte</v>
      </c>
      <c r="E130" s="310" t="str" cm="1">
        <f t="array" ref="E130">_xlfn.IFS(F130&gt;12.5,"Cornerstone",AND(F130&gt;11.995,F130&lt;12.5),"Elite",AND(F130&gt;11,F130&lt;12.995),"Elite Upside",AND(F130&gt;=9.69,F130&lt;10.999),"Upside",AND(F130&gt;8.4,F130&lt;9.999),"Upside Lite",AND(F130&gt;7.25,F130&lt;8.999),"Outlier",AND(F130&gt;=6,F130&lt;7.25),"Outlier Lite",F130&lt;6.999,"Purgatory")</f>
        <v>Upside Lite</v>
      </c>
      <c r="F130" s="313">
        <f>'2023'!C14</f>
        <v>8.8428571428571434</v>
      </c>
      <c r="G130" s="313">
        <f t="shared" si="7"/>
        <v>62.5</v>
      </c>
      <c r="H130" s="313" t="str" cm="1">
        <f t="array" ref="H130">_xlfn.IFS(E130="Cornerstone","A++",E130="Elite","A+",E130="Elite Upside","A",E130="Upside","B",E130="Upside Lite","C",E130="Outlier","D+",E130="Outlier Lite","D-",E130="Purgatory","F")</f>
        <v>C</v>
      </c>
      <c r="I130" s="314">
        <f t="shared" si="8"/>
        <v>0.17460298935358126</v>
      </c>
      <c r="J130" s="34" t="str">
        <f>'2023'!D14</f>
        <v>LSU</v>
      </c>
      <c r="K130" s="200">
        <f>'2023'!E14</f>
        <v>1</v>
      </c>
      <c r="L130" s="318">
        <f>'2023'!F14</f>
        <v>37383</v>
      </c>
      <c r="M130" s="231">
        <f>'2023'!G14</f>
        <v>23.408219178082192</v>
      </c>
      <c r="N130" s="231" t="str">
        <f>'2023'!H14</f>
        <v>JR</v>
      </c>
      <c r="O130" s="231">
        <f>'2023'!I14</f>
        <v>20.986301369863014</v>
      </c>
      <c r="P130" s="231" t="str">
        <f>'2023'!J14</f>
        <v>Hybrid</v>
      </c>
      <c r="Q130" s="231" t="str">
        <f>'2023'!K14</f>
        <v>PROTO Z</v>
      </c>
      <c r="R130" s="231" t="str">
        <f>'2023'!L14</f>
        <v>Poor Earner</v>
      </c>
      <c r="S130" s="200">
        <f>'2023'!M14</f>
        <v>71</v>
      </c>
      <c r="T130" s="200">
        <f>'2023'!N14</f>
        <v>195</v>
      </c>
      <c r="U130" s="200">
        <f>'2023'!O14</f>
        <v>4.5</v>
      </c>
      <c r="V130" s="319">
        <f>'2023'!P14</f>
        <v>6</v>
      </c>
      <c r="W130" s="193">
        <f>'2023'!Q14</f>
        <v>0</v>
      </c>
      <c r="X130" s="194">
        <f>'2023'!R14</f>
        <v>0</v>
      </c>
      <c r="Y130" s="194">
        <f>'2023'!S14</f>
        <v>0.23542600896860988</v>
      </c>
      <c r="Z130" s="194">
        <f>'2023'!T14</f>
        <v>0.15384615384615385</v>
      </c>
      <c r="AA130" s="194">
        <f>'2023'!U14</f>
        <v>0.14269800010609515</v>
      </c>
      <c r="AB130" s="194">
        <f>'2023'!V14</f>
        <v>0.1890620045373525</v>
      </c>
      <c r="AC130" s="59">
        <f>'2023'!W14</f>
        <v>0.1890620045373525</v>
      </c>
      <c r="AD130" s="42">
        <f>'2023'!X14</f>
        <v>18.345205479452055</v>
      </c>
      <c r="AE130" s="183">
        <f>'2023'!Y14</f>
        <v>2.27</v>
      </c>
      <c r="AF130" s="183">
        <f>'2023'!Z14</f>
        <v>7</v>
      </c>
      <c r="AG130" s="183">
        <f>'2023'!AA14</f>
        <v>9.6999999999999993</v>
      </c>
      <c r="AH130" s="183">
        <f>'2023'!AB14</f>
        <v>0.89</v>
      </c>
      <c r="AI130" s="183">
        <f>'2023'!AC14</f>
        <v>2.1800000000000002</v>
      </c>
      <c r="AJ130" s="288">
        <f>'2023'!AD14</f>
        <v>3.0464684014869889E-2</v>
      </c>
      <c r="AK130" s="288">
        <f>'2023'!AE14</f>
        <v>0.17171003717472119</v>
      </c>
      <c r="AL130" s="185">
        <f>'2023'!AF14</f>
        <v>0.127</v>
      </c>
      <c r="AM130" s="212">
        <f>DD130/100</f>
        <v>0.375</v>
      </c>
      <c r="AN130" s="185">
        <f>'2023'!AG14</f>
        <v>0.40249999999999997</v>
      </c>
      <c r="AO130" s="185">
        <f>'2023'!AH14</f>
        <v>0.59749999999999992</v>
      </c>
      <c r="AP130" s="183">
        <f>'2023'!AI14</f>
        <v>95.107453132144485</v>
      </c>
      <c r="AQ130" s="186">
        <f>'2023'!AJ14</f>
        <v>90.296531085354985</v>
      </c>
      <c r="AR130" s="48">
        <f>'2023'!AK14</f>
        <v>5</v>
      </c>
      <c r="AS130" s="232">
        <f>'2023'!AL14</f>
        <v>10</v>
      </c>
      <c r="AT130" s="232">
        <f>'2023'!AM14</f>
        <v>4</v>
      </c>
      <c r="AU130" s="232">
        <f>'2023'!AN14</f>
        <v>5</v>
      </c>
      <c r="AV130" s="232">
        <f>'2023'!AO14</f>
        <v>8</v>
      </c>
      <c r="AW130" s="232">
        <f>'2023'!AP14</f>
        <v>5</v>
      </c>
      <c r="AX130" s="232">
        <f>'2023'!AQ14</f>
        <v>2</v>
      </c>
      <c r="AY130" s="233">
        <f>'2023'!AR14</f>
        <v>1</v>
      </c>
      <c r="AZ130" s="60">
        <f>'2023'!AS14</f>
        <v>0</v>
      </c>
      <c r="BA130" s="61">
        <f>'2023'!AT14</f>
        <v>2970</v>
      </c>
      <c r="BB130" s="61">
        <f>'2023'!AU14</f>
        <v>0</v>
      </c>
      <c r="BC130" s="61">
        <f>'2023'!AV14</f>
        <v>0</v>
      </c>
      <c r="BD130" s="61">
        <f>'2023'!AW14</f>
        <v>0</v>
      </c>
      <c r="BE130" s="61">
        <f>'2023'!AX14</f>
        <v>0</v>
      </c>
      <c r="BF130" s="62">
        <f>'2023'!AY14</f>
        <v>0</v>
      </c>
      <c r="BG130" s="62">
        <f>'2023'!AZ14</f>
        <v>0</v>
      </c>
      <c r="BH130" s="62">
        <f>'2023'!BA14</f>
        <v>0</v>
      </c>
      <c r="BI130" s="62">
        <f>'2023'!BA14</f>
        <v>0</v>
      </c>
      <c r="BJ130" s="62">
        <f>'2023'!BC14</f>
        <v>0</v>
      </c>
      <c r="BK130" s="62">
        <f>'2023'!BH14</f>
        <v>0</v>
      </c>
      <c r="BL130" s="62">
        <f>'2023'!BI14</f>
        <v>0</v>
      </c>
      <c r="BM130" s="62">
        <f>'2023'!BJ14</f>
        <v>0</v>
      </c>
      <c r="BN130" s="63">
        <f>'2023'!BK14</f>
        <v>0</v>
      </c>
      <c r="BO130" s="60">
        <f>'2023'!BL14</f>
        <v>0</v>
      </c>
      <c r="BP130" s="61">
        <f>'2023'!BM14</f>
        <v>1</v>
      </c>
      <c r="BQ130" s="61">
        <f>'2023'!BN14</f>
        <v>0</v>
      </c>
      <c r="BR130" s="61">
        <f>'2023'!BO14</f>
        <v>0</v>
      </c>
      <c r="BS130" s="61">
        <f>'2023'!BP14</f>
        <v>0</v>
      </c>
      <c r="BT130" s="61">
        <f>'2023'!BQ14</f>
        <v>0</v>
      </c>
      <c r="BU130" s="62">
        <f>'2023'!BR14</f>
        <v>0</v>
      </c>
      <c r="BV130" s="62">
        <f>'2023'!BS14</f>
        <v>0</v>
      </c>
      <c r="BW130" s="62">
        <f>'2023'!BT14</f>
        <v>0</v>
      </c>
      <c r="BX130" s="62">
        <f>'2023'!BU14</f>
        <v>0</v>
      </c>
      <c r="BY130" s="62">
        <f>'2023'!BV14</f>
        <v>0</v>
      </c>
      <c r="BZ130" s="62">
        <f>'2023'!CA14</f>
        <v>0</v>
      </c>
      <c r="CA130" s="62">
        <f>'2023'!CB14</f>
        <v>0</v>
      </c>
      <c r="CB130" s="62">
        <f>'2023'!CC14</f>
        <v>0</v>
      </c>
      <c r="CC130" s="63">
        <f>'2023'!CD14</f>
        <v>0</v>
      </c>
      <c r="CD130" s="60">
        <f>'2023'!CE14</f>
        <v>735</v>
      </c>
      <c r="CE130" s="61">
        <f>'2023'!CF14</f>
        <v>3122</v>
      </c>
      <c r="CF130" s="61">
        <f>'2023'!CG14</f>
        <v>76</v>
      </c>
      <c r="CG130" s="61">
        <f>'2023'!CH14</f>
        <v>45</v>
      </c>
      <c r="CH130" s="61">
        <f>'2023'!CI14</f>
        <v>5</v>
      </c>
      <c r="CI130" s="61">
        <f>'2023'!CJ14</f>
        <v>24</v>
      </c>
      <c r="CJ130" s="62">
        <f>'2023'!CK14</f>
        <v>0.61</v>
      </c>
      <c r="CK130" s="62">
        <f>'2023'!CL14</f>
        <v>1.79</v>
      </c>
      <c r="CL130" s="62">
        <f>'2023'!CM14</f>
        <v>2.38</v>
      </c>
      <c r="CM130" s="62">
        <f>'2023'!CN14</f>
        <v>7.6</v>
      </c>
      <c r="CN130" s="62">
        <f>'2023'!CO14</f>
        <v>12.8</v>
      </c>
      <c r="CO130" s="62">
        <f>'2023'!CT14</f>
        <v>23.5</v>
      </c>
      <c r="CP130" s="62">
        <f>'2023'!CU14</f>
        <v>11.8</v>
      </c>
      <c r="CQ130" s="62">
        <f>'2023'!CV14</f>
        <v>93.1</v>
      </c>
      <c r="CR130" s="63">
        <f>'2023'!CW14</f>
        <v>6.6</v>
      </c>
      <c r="CS130" s="60">
        <f>'2023'!CX14</f>
        <v>509</v>
      </c>
      <c r="CT130" s="61">
        <f>'2023'!CY14</f>
        <v>3308.5</v>
      </c>
      <c r="CU130" s="61">
        <f>'2023'!CZ14</f>
        <v>50</v>
      </c>
      <c r="CV130" s="61">
        <f>'2023'!DA14</f>
        <v>37</v>
      </c>
      <c r="CW130" s="61">
        <f>'2023'!DB14</f>
        <v>9</v>
      </c>
      <c r="CX130" s="61">
        <f>'2023'!DC14</f>
        <v>32</v>
      </c>
      <c r="CY130" s="62">
        <f>'2023'!DD14</f>
        <v>0.89</v>
      </c>
      <c r="CZ130" s="62">
        <f>'2023'!DE14</f>
        <v>2.1800000000000002</v>
      </c>
      <c r="DA130" s="62">
        <f>'2023'!DF14</f>
        <v>2.27</v>
      </c>
      <c r="DB130" s="62">
        <f>'2023'!DG14</f>
        <v>7</v>
      </c>
      <c r="DC130" s="62">
        <f>'2023'!DH14</f>
        <v>10.4</v>
      </c>
      <c r="DD130" s="62">
        <f>'2023'!DM14</f>
        <v>37.5</v>
      </c>
      <c r="DE130" s="62">
        <f>'2023'!DN14</f>
        <v>7.5</v>
      </c>
      <c r="DF130" s="62">
        <f>'2023'!DO14</f>
        <v>52.6</v>
      </c>
      <c r="DG130" s="63">
        <f>'2023'!DP14</f>
        <v>47.4</v>
      </c>
      <c r="DH130" s="60">
        <f>'2023'!DQ14</f>
        <v>538</v>
      </c>
      <c r="DI130" s="61">
        <f>'2023'!DR14</f>
        <v>3770.2000000000003</v>
      </c>
      <c r="DJ130" s="61">
        <f>'2023'!DS14</f>
        <v>73</v>
      </c>
      <c r="DK130" s="61">
        <f>'2023'!DT14</f>
        <v>48</v>
      </c>
      <c r="DL130" s="61">
        <f>'2023'!DU14</f>
        <v>2</v>
      </c>
      <c r="DM130" s="61">
        <f>'2023'!DV14</f>
        <v>23</v>
      </c>
      <c r="DN130" s="62">
        <f>'2023'!DW14</f>
        <v>0.41</v>
      </c>
      <c r="DO130" s="62">
        <f>'2023'!DX14</f>
        <v>1.45</v>
      </c>
      <c r="DP130" s="62">
        <f>'2023'!DY14</f>
        <v>1.49</v>
      </c>
      <c r="DQ130" s="62">
        <f>'2023'!DZ14</f>
        <v>4.8</v>
      </c>
      <c r="DR130" s="62">
        <f>'2023'!EA14</f>
        <v>9.6999999999999993</v>
      </c>
      <c r="DS130" s="62">
        <f>'2023'!EF14</f>
        <v>45.5</v>
      </c>
      <c r="DT130" s="62">
        <f>'2023'!EG14</f>
        <v>12.7</v>
      </c>
      <c r="DU130" s="62">
        <f>'2023'!EH14</f>
        <v>27.9</v>
      </c>
      <c r="DV130" s="63">
        <f>'2023'!EI14</f>
        <v>72.099999999999994</v>
      </c>
    </row>
    <row r="131" spans="1:126" ht="15.75" customHeight="1" x14ac:dyDescent="0.2">
      <c r="A131" s="199">
        <f t="shared" ref="A131:A194" si="11">_xlfn.RANK.EQ(F131,F$3:F$340)</f>
        <v>128</v>
      </c>
      <c r="B131" s="261">
        <f>'2024'!A14</f>
        <v>12</v>
      </c>
      <c r="C131" s="261">
        <v>2024</v>
      </c>
      <c r="D131" s="234" t="str">
        <f>'2024'!B14</f>
        <v>Jalen McMillan</v>
      </c>
      <c r="E131" s="310" t="str" cm="1">
        <f t="array" ref="E131">_xlfn.IFS(F131&gt;12.5,"Cornerstone",AND(F131&gt;11.995,F131&lt;12.5),"Elite",AND(F131&gt;11,F131&lt;12.995),"Elite Upside",AND(F131&gt;=9.69,F131&lt;10.999),"Upside",AND(F131&gt;8.4,F131&lt;9.999),"Upside Lite",AND(F131&gt;7.25,F131&lt;8.999),"Outlier",AND(F131&gt;=6,F131&lt;7.25),"Outlier Lite",F131&lt;6.999,"Purgatory")</f>
        <v>Upside Lite</v>
      </c>
      <c r="F131" s="313">
        <f>'2024'!C14</f>
        <v>8.8371428571428581</v>
      </c>
      <c r="G131" s="313">
        <f t="shared" ref="G131:G194" si="12">(_xlfn.PERCENTRANK.EXC($F$3:$F$340,F131)*100)</f>
        <v>62.2</v>
      </c>
      <c r="H131" s="313" t="str" cm="1">
        <f t="array" ref="H131">_xlfn.IFS(E131="Cornerstone","A++",E131="Elite","A+",E131="Elite Upside","A",E131="Upside","B",E131="Upside Lite","C",E131="Outlier","D+",E131="Outlier Lite","D-",E131="Purgatory","F")</f>
        <v>C</v>
      </c>
      <c r="I131" s="314">
        <f t="shared" ref="I131:I194" si="13">STANDARDIZE(F131,(AVERAGE($F$3:$F$310)),(_xlfn.STDEV.P($F$3:$F$309)))</f>
        <v>0.1715075213315069</v>
      </c>
      <c r="J131" s="34" t="str">
        <f>'2024'!D14</f>
        <v>Washington</v>
      </c>
      <c r="K131" s="200">
        <f>'2024'!E14</f>
        <v>3</v>
      </c>
      <c r="L131" s="318">
        <f>'2024'!F14</f>
        <v>37232</v>
      </c>
      <c r="M131" s="231">
        <f>'2024'!G14</f>
        <v>23.82191780821918</v>
      </c>
      <c r="N131" s="231" t="str">
        <f>'2024'!H14</f>
        <v>JR</v>
      </c>
      <c r="O131" s="231">
        <f>'2024'!I14</f>
        <v>22.402739726027399</v>
      </c>
      <c r="P131" s="231" t="str">
        <f>'2024'!J14</f>
        <v>Slot</v>
      </c>
      <c r="Q131" s="231" t="str">
        <f>'2024'!K14</f>
        <v>BALL HOG</v>
      </c>
      <c r="R131" s="231" t="str">
        <f>'2024'!L14</f>
        <v>Elite Separator</v>
      </c>
      <c r="S131" s="200">
        <f>'2024'!M14</f>
        <v>73</v>
      </c>
      <c r="T131" s="200">
        <f>'2024'!N14</f>
        <v>197</v>
      </c>
      <c r="U131" s="200">
        <f>'2024'!O14</f>
        <v>4.47</v>
      </c>
      <c r="V131" s="319">
        <f>'2024'!P14</f>
        <v>3</v>
      </c>
      <c r="W131" s="193">
        <f>'2024'!Q14</f>
        <v>0</v>
      </c>
      <c r="X131" s="194">
        <f>'2024'!R14</f>
        <v>1.7660044150110375E-2</v>
      </c>
      <c r="Y131" s="194">
        <f>'2024'!S14</f>
        <v>0.17407407407407408</v>
      </c>
      <c r="Z131" s="194">
        <f>'2024'!T14</f>
        <v>0.22841689203245266</v>
      </c>
      <c r="AA131" s="194">
        <f>'2024'!U14</f>
        <v>0.14626920940566562</v>
      </c>
      <c r="AB131" s="194">
        <f>'2024'!V14</f>
        <v>0.18734305071905916</v>
      </c>
      <c r="AC131" s="59">
        <f>'2024'!W14</f>
        <v>0.17797589818310619</v>
      </c>
      <c r="AD131" s="42">
        <f>'2024'!X14</f>
        <v>20.734246575342464</v>
      </c>
      <c r="AE131" s="183">
        <f>'2024'!Y14</f>
        <v>2.3199999999999998</v>
      </c>
      <c r="AF131" s="183">
        <f>'2024'!Z14</f>
        <v>6.4</v>
      </c>
      <c r="AG131" s="183">
        <f>'2024'!AA14</f>
        <v>13.1</v>
      </c>
      <c r="AH131" s="183">
        <f>'2024'!AB14</f>
        <v>0.7</v>
      </c>
      <c r="AI131" s="183">
        <f>'2024'!AC14</f>
        <v>1.91</v>
      </c>
      <c r="AJ131" s="288">
        <f>'2024'!AD14</f>
        <v>4.1591320072332724E-3</v>
      </c>
      <c r="AK131" s="288">
        <f>'2024'!AE14</f>
        <v>0.25786618444846288</v>
      </c>
      <c r="AL131" s="185">
        <f>'2024'!AF14</f>
        <v>0.1</v>
      </c>
      <c r="AM131" s="212">
        <f>DS131/100</f>
        <v>0</v>
      </c>
      <c r="AN131" s="185">
        <f>'2024'!AG14</f>
        <v>5.6999999999999995E-2</v>
      </c>
      <c r="AO131" s="185">
        <f>'2024'!AH14</f>
        <v>0.90850000000000009</v>
      </c>
      <c r="AP131" s="183">
        <f>'2024'!AI14</f>
        <v>98.688404846965284</v>
      </c>
      <c r="AQ131" s="186">
        <f>'2024'!AJ14</f>
        <v>97.683094881202052</v>
      </c>
      <c r="AR131" s="48">
        <f>'2024'!AK14</f>
        <v>4</v>
      </c>
      <c r="AS131" s="232">
        <f>'2024'!AL14</f>
        <v>5</v>
      </c>
      <c r="AT131" s="232">
        <f>'2024'!AM14</f>
        <v>4</v>
      </c>
      <c r="AU131" s="232">
        <f>'2024'!AN14</f>
        <v>5</v>
      </c>
      <c r="AV131" s="232">
        <f>'2024'!AO14</f>
        <v>8</v>
      </c>
      <c r="AW131" s="232">
        <f>'2024'!AP14</f>
        <v>6</v>
      </c>
      <c r="AX131" s="232">
        <f>'2024'!AQ14</f>
        <v>6</v>
      </c>
      <c r="AY131" s="233">
        <f>'2024'!AR14</f>
        <v>1</v>
      </c>
      <c r="AZ131" s="60">
        <f>'2024'!AS14</f>
        <v>0</v>
      </c>
      <c r="BA131" s="61">
        <f>'2024'!AT14</f>
        <v>3164</v>
      </c>
      <c r="BB131" s="61">
        <f>'2024'!AU14</f>
        <v>0</v>
      </c>
      <c r="BC131" s="61">
        <f>'2024'!AV14</f>
        <v>0</v>
      </c>
      <c r="BD131" s="61">
        <f>'2024'!AW14</f>
        <v>0</v>
      </c>
      <c r="BE131" s="61">
        <f>'2024'!AX14</f>
        <v>24</v>
      </c>
      <c r="BF131" s="62">
        <f>'2024'!AY14</f>
        <v>0</v>
      </c>
      <c r="BG131" s="62">
        <f>'2024'!AZ14</f>
        <v>0</v>
      </c>
      <c r="BH131" s="62">
        <f>'2024'!BA14</f>
        <v>0</v>
      </c>
      <c r="BI131" s="62">
        <f>'2024'!BB14</f>
        <v>0</v>
      </c>
      <c r="BJ131" s="62">
        <f>'2024'!BC14</f>
        <v>0</v>
      </c>
      <c r="BK131" s="62">
        <f>'2024'!BH14</f>
        <v>0</v>
      </c>
      <c r="BL131" s="62">
        <f>'2024'!BI14</f>
        <v>0</v>
      </c>
      <c r="BM131" s="62">
        <f>'2024'!BJ14</f>
        <v>0</v>
      </c>
      <c r="BN131" s="63">
        <f>'2024'!BK14</f>
        <v>0</v>
      </c>
      <c r="BO131" s="60">
        <f>'2024'!BL14</f>
        <v>16</v>
      </c>
      <c r="BP131" s="61">
        <f>'2024'!BM14</f>
        <v>906</v>
      </c>
      <c r="BQ131" s="61">
        <f>'2024'!BN14</f>
        <v>5</v>
      </c>
      <c r="BR131" s="61">
        <f>'2024'!BO14</f>
        <v>1</v>
      </c>
      <c r="BS131" s="61">
        <f>'2024'!BP14</f>
        <v>0</v>
      </c>
      <c r="BT131" s="61">
        <f>'2024'!BQ14</f>
        <v>0</v>
      </c>
      <c r="BU131" s="62">
        <f>'2024'!BR14</f>
        <v>0.01</v>
      </c>
      <c r="BV131" s="62">
        <f>'2024'!BS14</f>
        <v>0.22</v>
      </c>
      <c r="BW131" s="62">
        <f>'2024'!BT14</f>
        <v>0.55000000000000004</v>
      </c>
      <c r="BX131" s="62">
        <f>'2024'!BU14</f>
        <v>2</v>
      </c>
      <c r="BY131" s="62">
        <f>'2024'!BV14</f>
        <v>28.8</v>
      </c>
      <c r="BZ131" s="62">
        <f>'2024'!CA14</f>
        <v>0</v>
      </c>
      <c r="CA131" s="62">
        <f>'2024'!CB14</f>
        <v>50</v>
      </c>
      <c r="CB131" s="62">
        <f>'2024'!CC14</f>
        <v>96.7</v>
      </c>
      <c r="CC131" s="63">
        <f>'2024'!CD14</f>
        <v>3.3</v>
      </c>
      <c r="CD131" s="60">
        <f>'2024'!CE14</f>
        <v>470</v>
      </c>
      <c r="CE131" s="61">
        <f>'2024'!CF14</f>
        <v>2700</v>
      </c>
      <c r="CF131" s="61">
        <f>'2024'!CG14</f>
        <v>59</v>
      </c>
      <c r="CG131" s="61">
        <f>'2024'!CH14</f>
        <v>39</v>
      </c>
      <c r="CH131" s="61">
        <f>'2024'!CI14</f>
        <v>3</v>
      </c>
      <c r="CI131" s="61">
        <f>'2024'!CJ14</f>
        <v>15</v>
      </c>
      <c r="CJ131" s="62">
        <f>'2024'!CK14</f>
        <v>0.11</v>
      </c>
      <c r="CK131" s="62">
        <f>'2024'!CL14</f>
        <v>1.44</v>
      </c>
      <c r="CL131" s="62">
        <f>'2024'!CM14</f>
        <v>1.55</v>
      </c>
      <c r="CM131" s="62">
        <f>'2024'!CN14</f>
        <v>5.2</v>
      </c>
      <c r="CN131" s="62">
        <f>'2024'!CO14</f>
        <v>11.5</v>
      </c>
      <c r="CO131" s="62">
        <f>'2024'!CT14</f>
        <v>0</v>
      </c>
      <c r="CP131" s="62">
        <f>'2024'!CU14</f>
        <v>2.5</v>
      </c>
      <c r="CQ131" s="62">
        <f>'2024'!CV14</f>
        <v>85.6</v>
      </c>
      <c r="CR131" s="63">
        <f>'2024'!CW14</f>
        <v>14.1</v>
      </c>
      <c r="CS131" s="60">
        <f>'2024'!CX14</f>
        <v>1098</v>
      </c>
      <c r="CT131" s="61">
        <f>'2024'!CY14</f>
        <v>4807</v>
      </c>
      <c r="CU131" s="61">
        <f>'2024'!CZ14</f>
        <v>118</v>
      </c>
      <c r="CV131" s="61">
        <f>'2024'!DA14</f>
        <v>79</v>
      </c>
      <c r="CW131" s="61">
        <f>'2024'!DB14</f>
        <v>9</v>
      </c>
      <c r="CX131" s="61">
        <f>'2024'!DC14</f>
        <v>32</v>
      </c>
      <c r="CY131" s="62">
        <f>'2024'!DD14</f>
        <v>0.13</v>
      </c>
      <c r="CZ131" s="62">
        <f>'2024'!DE14</f>
        <v>1.91</v>
      </c>
      <c r="DA131" s="62">
        <f>'2024'!DF14</f>
        <v>2.3199999999999998</v>
      </c>
      <c r="DB131" s="62">
        <f>'2024'!DG14</f>
        <v>5.4</v>
      </c>
      <c r="DC131" s="62">
        <f>'2024'!DH14</f>
        <v>13.1</v>
      </c>
      <c r="DD131" s="62">
        <f>'2024'!DM14</f>
        <v>33.299999999999997</v>
      </c>
      <c r="DE131" s="62">
        <f>'2024'!DN14</f>
        <v>8.1</v>
      </c>
      <c r="DF131" s="62">
        <f>'2024'!DO14</f>
        <v>5.6</v>
      </c>
      <c r="DG131" s="63">
        <f>'2024'!DP14</f>
        <v>92.5</v>
      </c>
      <c r="DH131" s="60">
        <f>'2024'!DQ14</f>
        <v>553</v>
      </c>
      <c r="DI131" s="61">
        <f>'2024'!DR14</f>
        <v>3780.7</v>
      </c>
      <c r="DJ131" s="61">
        <f>'2024'!DS14</f>
        <v>63</v>
      </c>
      <c r="DK131" s="61">
        <f>'2024'!DT14</f>
        <v>45</v>
      </c>
      <c r="DL131" s="61">
        <f>'2024'!DU14</f>
        <v>5</v>
      </c>
      <c r="DM131" s="61">
        <f>'2024'!DV14</f>
        <v>27.5</v>
      </c>
      <c r="DN131" s="62">
        <f>'2024'!DW14</f>
        <v>0.7</v>
      </c>
      <c r="DO131" s="62">
        <f>'2024'!DX14</f>
        <v>0.7</v>
      </c>
      <c r="DP131" s="62">
        <f>'2024'!DY14</f>
        <v>2.2999999999999998</v>
      </c>
      <c r="DQ131" s="62">
        <f>'2024'!DZ14</f>
        <v>6.4</v>
      </c>
      <c r="DR131" s="62">
        <f>'2024'!EA14</f>
        <v>9.6</v>
      </c>
      <c r="DS131" s="62">
        <f>'2024'!EF14</f>
        <v>0</v>
      </c>
      <c r="DT131" s="62">
        <f>'2024'!EG14</f>
        <v>10</v>
      </c>
      <c r="DU131" s="62">
        <f>'2024'!EH14</f>
        <v>5.8</v>
      </c>
      <c r="DV131" s="63">
        <f>'2024'!EI14</f>
        <v>89.2</v>
      </c>
    </row>
    <row r="132" spans="1:126" ht="15.75" customHeight="1" x14ac:dyDescent="0.2">
      <c r="A132" s="199">
        <f t="shared" si="11"/>
        <v>129</v>
      </c>
      <c r="B132" s="261">
        <f>'2016'!A13</f>
        <v>11</v>
      </c>
      <c r="C132" s="261">
        <v>2016</v>
      </c>
      <c r="D132" s="234" t="str">
        <f>'2016'!B13</f>
        <v>Ricardo Louis</v>
      </c>
      <c r="E132" s="310" t="str" cm="1">
        <f t="array" ref="E132">_xlfn.IFS(F132&gt;12.5,"Cornerstone",AND(F132&gt;11.995,F132&lt;12.5),"Elite",AND(F132&gt;11,F132&lt;12.995),"Elite Upside",AND(F132&gt;=9.69,F132&lt;10.999),"Upside",AND(F132&gt;8.4,F132&lt;9.999),"Upside Lite",AND(F132&gt;7.25,F132&lt;8.999),"Outlier",AND(F132&gt;=6,F132&lt;7.25),"Outlier Lite",F132&lt;6.999,"Purgatory")</f>
        <v>Upside Lite</v>
      </c>
      <c r="F132" s="313">
        <f>'2016'!C13</f>
        <v>8.8328571428571419</v>
      </c>
      <c r="G132" s="313">
        <f t="shared" si="12"/>
        <v>61.6</v>
      </c>
      <c r="H132" s="313" t="str" cm="1">
        <f t="array" ref="H132">_xlfn.IFS(E132="Cornerstone","A++",E132="Elite","A+",E132="Elite Upside","A",E132="Upside","B",E132="Upside Lite","C",E132="Outlier","D+",E132="Outlier Lite","D-",E132="Purgatory","F")</f>
        <v>C</v>
      </c>
      <c r="I132" s="314">
        <f t="shared" si="13"/>
        <v>0.16918592031494994</v>
      </c>
      <c r="J132" s="34" t="str">
        <f>'2016'!D13</f>
        <v>Auburn</v>
      </c>
      <c r="K132" s="200">
        <f>'2016'!E13</f>
        <v>1</v>
      </c>
      <c r="L132" s="318">
        <f>'2016'!F13</f>
        <v>34416</v>
      </c>
      <c r="M132" s="231">
        <f>'2016'!G13</f>
        <v>31.536986301369861</v>
      </c>
      <c r="N132" s="231" t="str">
        <f>'2016'!H13</f>
        <v>SR</v>
      </c>
      <c r="O132" s="231">
        <f>'2016'!I13</f>
        <v>22.112328767123287</v>
      </c>
      <c r="P132" s="231" t="str">
        <f>'2016'!J13</f>
        <v>Hybrid</v>
      </c>
      <c r="Q132" s="231" t="str">
        <f>'2016'!K13</f>
        <v>PROTO Z</v>
      </c>
      <c r="R132" s="231" t="str">
        <f>'2016'!L13</f>
        <v>N/A</v>
      </c>
      <c r="S132" s="320">
        <f>'2016'!M13</f>
        <v>74</v>
      </c>
      <c r="T132" s="320">
        <f>'2016'!N13</f>
        <v>215</v>
      </c>
      <c r="U132" s="231">
        <f>'2016'!O13</f>
        <v>4.43</v>
      </c>
      <c r="V132" s="279">
        <f>'2016'!P13</f>
        <v>4</v>
      </c>
      <c r="W132" s="193">
        <f>'2016'!Q13</f>
        <v>0</v>
      </c>
      <c r="X132" s="194">
        <f>'2016'!R13</f>
        <v>2.0898641588296761E-2</v>
      </c>
      <c r="Y132" s="194">
        <f>'2016'!S13</f>
        <v>0.13418662262592898</v>
      </c>
      <c r="Z132" s="194">
        <f>'2016'!T13</f>
        <v>9.4771241830065356E-2</v>
      </c>
      <c r="AA132" s="194">
        <f>'2016'!U13</f>
        <v>0.31781914893617019</v>
      </c>
      <c r="AB132" s="194">
        <f>'2016'!V13</f>
        <v>0.31781914893617019</v>
      </c>
      <c r="AC132" s="59">
        <f>'2016'!W13</f>
        <v>0.31781914893617019</v>
      </c>
      <c r="AD132" s="42">
        <f>'2016'!X13</f>
        <v>21.454794520547946</v>
      </c>
      <c r="AE132" s="183">
        <f>'2016'!Y13</f>
        <v>3.51</v>
      </c>
      <c r="AF132" s="183">
        <f>'2016'!Z13</f>
        <v>7.6</v>
      </c>
      <c r="AG132" s="183">
        <f>'2016'!AA13</f>
        <v>15.8</v>
      </c>
      <c r="AH132" s="183">
        <f>'2016'!AB13</f>
        <v>0</v>
      </c>
      <c r="AI132" s="183">
        <f>'2016'!AC13</f>
        <v>0</v>
      </c>
      <c r="AJ132" s="288" t="str">
        <f>'2016'!AD13</f>
        <v>N/A</v>
      </c>
      <c r="AK132" s="288" t="str">
        <f>'2016'!AE13</f>
        <v>N/A</v>
      </c>
      <c r="AL132" s="185">
        <f>'2016'!AF13</f>
        <v>0.115</v>
      </c>
      <c r="AM132" s="212">
        <f>DS132/100</f>
        <v>0</v>
      </c>
      <c r="AN132" s="185">
        <f>'2016'!AG13</f>
        <v>0.69350000000000001</v>
      </c>
      <c r="AO132" s="185">
        <f>'2016'!AH13</f>
        <v>0.26950000000000002</v>
      </c>
      <c r="AP132" s="183">
        <f>'2016'!AI13</f>
        <v>111.64866915794711</v>
      </c>
      <c r="AQ132" s="186">
        <f>'2016'!AJ13</f>
        <v>112.78987663868548</v>
      </c>
      <c r="AR132" s="48">
        <f>'2016'!AK13</f>
        <v>8</v>
      </c>
      <c r="AS132" s="232">
        <f>'2016'!AL13</f>
        <v>4</v>
      </c>
      <c r="AT132" s="232">
        <f>'2016'!AM13</f>
        <v>7</v>
      </c>
      <c r="AU132" s="232">
        <f>'2016'!AN13</f>
        <v>6</v>
      </c>
      <c r="AV132" s="232">
        <f>'2016'!AO13</f>
        <v>9</v>
      </c>
      <c r="AW132" s="232">
        <f>'2016'!AP13</f>
        <v>8</v>
      </c>
      <c r="AX132" s="232">
        <f>'2016'!AQ13</f>
        <v>5</v>
      </c>
      <c r="AY132" s="233">
        <f>'2016'!AR13</f>
        <v>0</v>
      </c>
      <c r="AZ132" s="60">
        <f>'2016'!AS13</f>
        <v>0</v>
      </c>
      <c r="BA132" s="61">
        <f>'2016'!AT13</f>
        <v>1</v>
      </c>
      <c r="BB132" s="61">
        <f>'2016'!AU13</f>
        <v>0</v>
      </c>
      <c r="BC132" s="61">
        <f>'2016'!AV13</f>
        <v>0</v>
      </c>
      <c r="BD132" s="61">
        <f>'2016'!AW13</f>
        <v>0</v>
      </c>
      <c r="BE132" s="61">
        <f>'2016'!AX13</f>
        <v>0</v>
      </c>
      <c r="BF132" s="62">
        <f>'2016'!AY13</f>
        <v>0</v>
      </c>
      <c r="BG132" s="62">
        <f>'2016'!AZ13</f>
        <v>0</v>
      </c>
      <c r="BH132" s="62">
        <f>'2016'!BA13</f>
        <v>0</v>
      </c>
      <c r="BI132" s="62">
        <f>'2016'!BB13</f>
        <v>0</v>
      </c>
      <c r="BJ132" s="62">
        <f>'2016'!BC13</f>
        <v>0</v>
      </c>
      <c r="BK132" s="62">
        <f>'2016'!BD13</f>
        <v>0</v>
      </c>
      <c r="BL132" s="62">
        <f>'2016'!BE13</f>
        <v>0</v>
      </c>
      <c r="BM132" s="62">
        <f>'2016'!BF13</f>
        <v>0</v>
      </c>
      <c r="BN132" s="63">
        <f>'2016'!BG13</f>
        <v>0</v>
      </c>
      <c r="BO132" s="60">
        <f>'2016'!BH13</f>
        <v>36</v>
      </c>
      <c r="BP132" s="61">
        <f>'2016'!BI13</f>
        <v>1722.6</v>
      </c>
      <c r="BQ132" s="61">
        <f>'2016'!BJ13</f>
        <v>0</v>
      </c>
      <c r="BR132" s="61">
        <f>'2016'!BK13</f>
        <v>3</v>
      </c>
      <c r="BS132" s="61">
        <f>'2016'!BL13</f>
        <v>0</v>
      </c>
      <c r="BT132" s="61">
        <f>'2016'!BM13</f>
        <v>0</v>
      </c>
      <c r="BU132" s="62">
        <f>'2016'!BN13</f>
        <v>0</v>
      </c>
      <c r="BV132" s="62">
        <f>'2016'!BO13</f>
        <v>0</v>
      </c>
      <c r="BW132" s="62">
        <f>'2016'!BP13</f>
        <v>0</v>
      </c>
      <c r="BX132" s="62">
        <f>'2016'!BQ13</f>
        <v>0</v>
      </c>
      <c r="BY132" s="62">
        <f>'2016'!BR13</f>
        <v>0</v>
      </c>
      <c r="BZ132" s="62">
        <f>'2016'!BS13</f>
        <v>0</v>
      </c>
      <c r="CA132" s="62">
        <f>'2016'!BT13</f>
        <v>0</v>
      </c>
      <c r="CB132" s="62">
        <f>'2016'!BU13</f>
        <v>0</v>
      </c>
      <c r="CC132" s="63">
        <f>'2016'!BV13</f>
        <v>0</v>
      </c>
      <c r="CD132" s="60">
        <f>'2016'!BW13</f>
        <v>325</v>
      </c>
      <c r="CE132" s="61">
        <f>'2016'!BX13</f>
        <v>2422</v>
      </c>
      <c r="CF132" s="61">
        <f>'2016'!BY13</f>
        <v>0</v>
      </c>
      <c r="CG132" s="61">
        <f>'2016'!BZ13</f>
        <v>28</v>
      </c>
      <c r="CH132" s="61">
        <f>'2016'!CA13</f>
        <v>2</v>
      </c>
      <c r="CI132" s="61">
        <f>'2016'!CB13</f>
        <v>0</v>
      </c>
      <c r="CJ132" s="62">
        <f>'2016'!CC13</f>
        <v>0</v>
      </c>
      <c r="CK132" s="62">
        <f>'2016'!CD13</f>
        <v>0</v>
      </c>
      <c r="CL132" s="62">
        <f>'2016'!CE13</f>
        <v>0</v>
      </c>
      <c r="CM132" s="62">
        <f>'2016'!CF13</f>
        <v>0</v>
      </c>
      <c r="CN132" s="62">
        <f>'2016'!CG13</f>
        <v>0</v>
      </c>
      <c r="CO132" s="62">
        <f>'2016'!CH13</f>
        <v>0</v>
      </c>
      <c r="CP132" s="62">
        <f>'2016'!CI13</f>
        <v>0</v>
      </c>
      <c r="CQ132" s="62">
        <f>'2016'!CJ13</f>
        <v>0</v>
      </c>
      <c r="CR132" s="63">
        <f>'2016'!CK13</f>
        <v>0</v>
      </c>
      <c r="CS132" s="60">
        <f>'2016'!CL13</f>
        <v>261</v>
      </c>
      <c r="CT132" s="61">
        <f>'2016'!CM13</f>
        <v>2754</v>
      </c>
      <c r="CU132" s="61">
        <f>'2016'!CN13</f>
        <v>31</v>
      </c>
      <c r="CV132" s="61">
        <f>'2016'!CO13</f>
        <v>21</v>
      </c>
      <c r="CW132" s="61">
        <f>'2016'!CP13</f>
        <v>3</v>
      </c>
      <c r="CX132" s="61">
        <f>'2016'!CQ13</f>
        <v>0</v>
      </c>
      <c r="CY132" s="62">
        <f>'2016'!CR13</f>
        <v>0</v>
      </c>
      <c r="CZ132" s="62">
        <f>'2016'!CS13</f>
        <v>0</v>
      </c>
      <c r="DA132" s="62">
        <f>'2016'!CT13</f>
        <v>2.23</v>
      </c>
      <c r="DB132" s="62">
        <f>'2016'!CU13</f>
        <v>7.6</v>
      </c>
      <c r="DC132" s="62">
        <f>'2016'!CV13</f>
        <v>10.5</v>
      </c>
      <c r="DD132" s="62">
        <f>'2016'!CW13</f>
        <v>0</v>
      </c>
      <c r="DE132" s="62">
        <f>'2016'!CX13</f>
        <v>19.2</v>
      </c>
      <c r="DF132" s="62">
        <f>'2016'!CY13</f>
        <v>50</v>
      </c>
      <c r="DG132" s="63">
        <f>'2016'!CZ13</f>
        <v>42.6</v>
      </c>
      <c r="DH132" s="60">
        <f>'2016'!DA13</f>
        <v>717</v>
      </c>
      <c r="DI132" s="61">
        <f>'2016'!DB13</f>
        <v>2256</v>
      </c>
      <c r="DJ132" s="61">
        <f>'2016'!DC13</f>
        <v>81</v>
      </c>
      <c r="DK132" s="61">
        <f>'2016'!DD13</f>
        <v>46</v>
      </c>
      <c r="DL132" s="61">
        <f>'2016'!DE13</f>
        <v>3</v>
      </c>
      <c r="DM132" s="61">
        <f>'2016'!DF13</f>
        <v>0</v>
      </c>
      <c r="DN132" s="62">
        <f>'2016'!DG13</f>
        <v>0</v>
      </c>
      <c r="DO132" s="62">
        <f>'2016'!DH13</f>
        <v>0</v>
      </c>
      <c r="DP132" s="62">
        <f>'2016'!DI13</f>
        <v>3.51</v>
      </c>
      <c r="DQ132" s="62">
        <f>'2016'!DJ13</f>
        <v>4.3</v>
      </c>
      <c r="DR132" s="62">
        <f>'2016'!DK13</f>
        <v>15.8</v>
      </c>
      <c r="DS132" s="62">
        <f>'2016'!DL13</f>
        <v>0</v>
      </c>
      <c r="DT132" s="62">
        <f>'2016'!DM13</f>
        <v>11.5</v>
      </c>
      <c r="DU132" s="62">
        <f>'2016'!DN13</f>
        <v>88.7</v>
      </c>
      <c r="DV132" s="63">
        <f>'2016'!DO13</f>
        <v>11.3</v>
      </c>
    </row>
    <row r="133" spans="1:126" ht="15.75" customHeight="1" x14ac:dyDescent="0.2">
      <c r="A133" s="199">
        <f t="shared" si="11"/>
        <v>129</v>
      </c>
      <c r="B133" s="261">
        <f>'2018'!A12</f>
        <v>10</v>
      </c>
      <c r="C133" s="261">
        <v>2018</v>
      </c>
      <c r="D133" s="234" t="str">
        <f>'2018'!B12</f>
        <v>Dante Pettis</v>
      </c>
      <c r="E133" s="310" t="str" cm="1">
        <f t="array" ref="E133">_xlfn.IFS(F133&gt;12.5,"Cornerstone",AND(F133&gt;11.995,F133&lt;12.5),"Elite",AND(F133&gt;11,F133&lt;12.995),"Elite Upside",AND(F133&gt;=9.69,F133&lt;10.999),"Upside",AND(F133&gt;8.4,F133&lt;9.999),"Upside Lite",AND(F133&gt;7.25,F133&lt;8.999),"Outlier",AND(F133&gt;=6,F133&lt;7.25),"Outlier Lite",F133&lt;6.999,"Purgatory")</f>
        <v>Upside Lite</v>
      </c>
      <c r="F133" s="313">
        <f>'2018'!C12</f>
        <v>8.8328571428571419</v>
      </c>
      <c r="G133" s="313">
        <f t="shared" si="12"/>
        <v>61.6</v>
      </c>
      <c r="H133" s="313" t="str" cm="1">
        <f t="array" ref="H133">_xlfn.IFS(E133="Cornerstone","A++",E133="Elite","A+",E133="Elite Upside","A",E133="Upside","B",E133="Upside Lite","C",E133="Outlier","D+",E133="Outlier Lite","D-",E133="Purgatory","F")</f>
        <v>C</v>
      </c>
      <c r="I133" s="314">
        <f t="shared" si="13"/>
        <v>0.16918592031494994</v>
      </c>
      <c r="J133" s="34" t="str">
        <f>'2018'!D12</f>
        <v>Washington</v>
      </c>
      <c r="K133" s="200">
        <f>'2018'!E12</f>
        <v>5</v>
      </c>
      <c r="L133" s="318">
        <f>'2018'!F12</f>
        <v>34995</v>
      </c>
      <c r="M133" s="231">
        <f>'2018'!G12</f>
        <v>29.950684931506849</v>
      </c>
      <c r="N133" s="231" t="str">
        <f>'2018'!H12</f>
        <v>SR</v>
      </c>
      <c r="O133" s="231">
        <f>'2018'!I12</f>
        <v>22.523287671232875</v>
      </c>
      <c r="P133" s="231" t="str">
        <f>'2018'!J12</f>
        <v>Wide</v>
      </c>
      <c r="Q133" s="231" t="str">
        <f>'2018'!K12</f>
        <v>PROTO Z</v>
      </c>
      <c r="R133" s="231" t="str">
        <f>'2018'!L12</f>
        <v>Elite Earner</v>
      </c>
      <c r="S133" s="320">
        <f>'2018'!M12</f>
        <v>73</v>
      </c>
      <c r="T133" s="320">
        <f>'2018'!N12</f>
        <v>194</v>
      </c>
      <c r="U133" s="200">
        <f>'2018'!O12</f>
        <v>4.32</v>
      </c>
      <c r="V133" s="279">
        <f>'2018'!P12</f>
        <v>2</v>
      </c>
      <c r="W133" s="193">
        <f>'2018'!Q12</f>
        <v>0</v>
      </c>
      <c r="X133" s="194">
        <f>'2018'!R12</f>
        <v>9.2466976079971439E-2</v>
      </c>
      <c r="Y133" s="194">
        <f>'2018'!S12</f>
        <v>0.13311897106109324</v>
      </c>
      <c r="Z133" s="194">
        <f>'2018'!T12</f>
        <v>0.22688379795749378</v>
      </c>
      <c r="AA133" s="194">
        <f>'2018'!U12</f>
        <v>0.26341294565593631</v>
      </c>
      <c r="AB133" s="194">
        <f>'2018'!V12</f>
        <v>0.26341294565593631</v>
      </c>
      <c r="AC133" s="59">
        <f>'2018'!W12</f>
        <v>0.25024229837313949</v>
      </c>
      <c r="AD133" s="42">
        <f>'2018'!X12</f>
        <v>20.87123287671233</v>
      </c>
      <c r="AE133" s="183">
        <f>'2018'!Y12</f>
        <v>2.57</v>
      </c>
      <c r="AF133" s="183">
        <f>'2018'!Z12</f>
        <v>4.5</v>
      </c>
      <c r="AG133" s="183">
        <f>'2018'!AA12</f>
        <v>14.7</v>
      </c>
      <c r="AH133" s="183">
        <f>'2018'!AB12</f>
        <v>1.1000000000000001</v>
      </c>
      <c r="AI133" s="183">
        <f>'2018'!AC12</f>
        <v>2.19</v>
      </c>
      <c r="AJ133" s="288">
        <f>'2018'!AD12</f>
        <v>6.416557161629434E-2</v>
      </c>
      <c r="AK133" s="288">
        <f>'2018'!AE12</f>
        <v>0.26679369250985541</v>
      </c>
      <c r="AL133" s="185">
        <f>'2018'!AF12</f>
        <v>4.5999999999999999E-2</v>
      </c>
      <c r="AM133" s="212">
        <f>DS133/100</f>
        <v>0.47399999999999998</v>
      </c>
      <c r="AN133" s="185">
        <f>'2018'!AG12</f>
        <v>0.84499999999999997</v>
      </c>
      <c r="AO133" s="185">
        <f>'2018'!AH12</f>
        <v>0.15100000000000002</v>
      </c>
      <c r="AP133" s="183">
        <f>'2018'!AI12</f>
        <v>111.40296206446244</v>
      </c>
      <c r="AQ133" s="186">
        <f>'2018'!AJ12</f>
        <v>110.26813261664012</v>
      </c>
      <c r="AR133" s="48">
        <f>'2018'!AK12</f>
        <v>7</v>
      </c>
      <c r="AS133" s="232">
        <f>'2018'!AL12</f>
        <v>5</v>
      </c>
      <c r="AT133" s="232">
        <f>'2018'!AM12</f>
        <v>5</v>
      </c>
      <c r="AU133" s="232">
        <f>'2018'!AN12</f>
        <v>2</v>
      </c>
      <c r="AV133" s="232">
        <f>'2018'!AO12</f>
        <v>10</v>
      </c>
      <c r="AW133" s="232">
        <f>'2018'!AP12</f>
        <v>8</v>
      </c>
      <c r="AX133" s="232">
        <f>'2018'!AQ12</f>
        <v>8</v>
      </c>
      <c r="AY133" s="233">
        <f>'2018'!AR12</f>
        <v>0</v>
      </c>
      <c r="AZ133" s="60">
        <f>'2018'!AS12</f>
        <v>0</v>
      </c>
      <c r="BA133" s="61">
        <f>'2018'!AT12</f>
        <v>3384</v>
      </c>
      <c r="BB133" s="61">
        <f>'2018'!AU12</f>
        <v>0</v>
      </c>
      <c r="BC133" s="61">
        <f>'2018'!AV12</f>
        <v>0</v>
      </c>
      <c r="BD133" s="61">
        <f>'2018'!AW12</f>
        <v>0</v>
      </c>
      <c r="BE133" s="61">
        <f>'2018'!AX12</f>
        <v>0</v>
      </c>
      <c r="BF133" s="62">
        <f>'2018'!AY12</f>
        <v>0</v>
      </c>
      <c r="BG133" s="62">
        <f>'2018'!AZ12</f>
        <v>0</v>
      </c>
      <c r="BH133" s="62">
        <f>'2018'!BA12</f>
        <v>0</v>
      </c>
      <c r="BI133" s="62">
        <f>'2018'!BB12</f>
        <v>0</v>
      </c>
      <c r="BJ133" s="62">
        <f>'2018'!BC12</f>
        <v>0</v>
      </c>
      <c r="BK133" s="62">
        <f>'2018'!BD12</f>
        <v>0</v>
      </c>
      <c r="BL133" s="62">
        <f>'2018'!BE12</f>
        <v>0</v>
      </c>
      <c r="BM133" s="62">
        <f>'2018'!BF12</f>
        <v>0</v>
      </c>
      <c r="BN133" s="63">
        <f>'2018'!BG12</f>
        <v>0</v>
      </c>
      <c r="BO133" s="60">
        <f>'2018'!BH12</f>
        <v>259</v>
      </c>
      <c r="BP133" s="61">
        <f>'2018'!BI12</f>
        <v>2801</v>
      </c>
      <c r="BQ133" s="61">
        <f>'2018'!BJ12</f>
        <v>28</v>
      </c>
      <c r="BR133" s="61">
        <f>'2018'!BK12</f>
        <v>17</v>
      </c>
      <c r="BS133" s="61">
        <f>'2018'!BL12</f>
        <v>1</v>
      </c>
      <c r="BT133" s="61">
        <f>'2018'!BM12</f>
        <v>19</v>
      </c>
      <c r="BU133" s="62">
        <f>'2018'!BN12</f>
        <v>0</v>
      </c>
      <c r="BV133" s="62">
        <f>'2018'!BO12</f>
        <v>0</v>
      </c>
      <c r="BW133" s="62">
        <f>'2018'!BP12</f>
        <v>1.33</v>
      </c>
      <c r="BX133" s="62">
        <f>'2018'!BQ12</f>
        <v>5.2</v>
      </c>
      <c r="BY133" s="62">
        <f>'2018'!BR12</f>
        <v>14</v>
      </c>
      <c r="BZ133" s="62">
        <f>'2018'!BS12</f>
        <v>0</v>
      </c>
      <c r="CA133" s="62">
        <f>'2018'!BT12</f>
        <v>0</v>
      </c>
      <c r="CB133" s="62">
        <f>'2018'!BU12</f>
        <v>84.8</v>
      </c>
      <c r="CC133" s="63">
        <f>'2018'!BV12</f>
        <v>15.2</v>
      </c>
      <c r="CD133" s="60">
        <f>'2018'!BW12</f>
        <v>414</v>
      </c>
      <c r="CE133" s="61">
        <f>'2018'!BX12</f>
        <v>3110</v>
      </c>
      <c r="CF133" s="61">
        <f>'2018'!BY12</f>
        <v>56</v>
      </c>
      <c r="CG133" s="61">
        <f>'2018'!BZ12</f>
        <v>30</v>
      </c>
      <c r="CH133" s="61">
        <f>'2018'!CA12</f>
        <v>1</v>
      </c>
      <c r="CI133" s="61">
        <f>'2018'!CB12</f>
        <v>17</v>
      </c>
      <c r="CJ133" s="62">
        <f>'2018'!CC12</f>
        <v>0</v>
      </c>
      <c r="CK133" s="62">
        <f>'2018'!CD12</f>
        <v>0</v>
      </c>
      <c r="CL133" s="62">
        <f>'2018'!CE12</f>
        <v>1.31</v>
      </c>
      <c r="CM133" s="62">
        <f>'2018'!CF12</f>
        <v>4</v>
      </c>
      <c r="CN133" s="62">
        <f>'2018'!CG12</f>
        <v>11.9</v>
      </c>
      <c r="CO133" s="62">
        <f>'2018'!CH12</f>
        <v>0</v>
      </c>
      <c r="CP133" s="62">
        <f>'2018'!CI12</f>
        <v>9.1</v>
      </c>
      <c r="CQ133" s="62">
        <f>'2018'!CJ12</f>
        <v>88.1</v>
      </c>
      <c r="CR133" s="63">
        <f>'2018'!CK12</f>
        <v>11.6</v>
      </c>
      <c r="CS133" s="60">
        <f>'2018'!CL12</f>
        <v>822</v>
      </c>
      <c r="CT133" s="61">
        <f>'2018'!CM12</f>
        <v>3623</v>
      </c>
      <c r="CU133" s="61">
        <f>'2018'!CN12</f>
        <v>72</v>
      </c>
      <c r="CV133" s="61">
        <f>'2018'!CO12</f>
        <v>53</v>
      </c>
      <c r="CW133" s="61">
        <f>'2018'!CP12</f>
        <v>15</v>
      </c>
      <c r="CX133" s="61">
        <f>'2018'!CQ12</f>
        <v>47</v>
      </c>
      <c r="CY133" s="62">
        <f>'2018'!CR12</f>
        <v>1.1000000000000001</v>
      </c>
      <c r="CZ133" s="62">
        <f>'2018'!CS12</f>
        <v>2.13</v>
      </c>
      <c r="DA133" s="62">
        <f>'2018'!CT12</f>
        <v>2.2999999999999998</v>
      </c>
      <c r="DB133" s="62">
        <f>'2018'!CU12</f>
        <v>2.6</v>
      </c>
      <c r="DC133" s="62">
        <f>'2018'!CV12</f>
        <v>14.7</v>
      </c>
      <c r="DD133" s="62">
        <f>'2018'!CW12</f>
        <v>0</v>
      </c>
      <c r="DE133" s="62">
        <f>'2018'!CX12</f>
        <v>1.9</v>
      </c>
      <c r="DF133" s="62">
        <f>'2018'!CY12</f>
        <v>85</v>
      </c>
      <c r="DG133" s="63">
        <f>'2018'!CZ12</f>
        <v>14.8</v>
      </c>
      <c r="DH133" s="60">
        <f>'2018'!DA12</f>
        <v>761</v>
      </c>
      <c r="DI133" s="61">
        <f>'2018'!DB12</f>
        <v>2889</v>
      </c>
      <c r="DJ133" s="61">
        <f>'2018'!DC12</f>
        <v>98</v>
      </c>
      <c r="DK133" s="61">
        <f>'2018'!DD12</f>
        <v>62</v>
      </c>
      <c r="DL133" s="61">
        <f>'2018'!DE12</f>
        <v>7</v>
      </c>
      <c r="DM133" s="61">
        <f>'2018'!DF12</f>
        <v>19</v>
      </c>
      <c r="DN133" s="62">
        <f>'2018'!DG12</f>
        <v>0.43</v>
      </c>
      <c r="DO133" s="62">
        <f>'2018'!DH12</f>
        <v>2.19</v>
      </c>
      <c r="DP133" s="62">
        <f>'2018'!DI12</f>
        <v>2.57</v>
      </c>
      <c r="DQ133" s="62">
        <f>'2018'!DJ12</f>
        <v>4.5</v>
      </c>
      <c r="DR133" s="62">
        <f>'2018'!DK12</f>
        <v>11.3</v>
      </c>
      <c r="DS133" s="62">
        <f>'2018'!DP12</f>
        <v>47.4</v>
      </c>
      <c r="DT133" s="62">
        <f>'2018'!DQ12</f>
        <v>4.5999999999999996</v>
      </c>
      <c r="DU133" s="62">
        <f>'2018'!DR12</f>
        <v>84</v>
      </c>
      <c r="DV133" s="63">
        <f>'2018'!DS12</f>
        <v>15.4</v>
      </c>
    </row>
    <row r="134" spans="1:126" ht="15.75" customHeight="1" x14ac:dyDescent="0.2">
      <c r="A134" s="199">
        <f t="shared" si="11"/>
        <v>131</v>
      </c>
      <c r="B134" s="261">
        <f>'2022'!A19</f>
        <v>17</v>
      </c>
      <c r="C134" s="261">
        <v>2022</v>
      </c>
      <c r="D134" s="234" t="str">
        <f>'2022'!B19</f>
        <v>Khalil Shakir</v>
      </c>
      <c r="E134" s="310" t="str" cm="1">
        <f t="array" ref="E134">_xlfn.IFS(F134&gt;12.5,"Cornerstone",AND(F134&gt;11.995,F134&lt;12.5),"Elite",AND(F134&gt;11,F134&lt;12.995),"Elite Upside",AND(F134&gt;=9.69,F134&lt;10.999),"Upside",AND(F134&gt;8.4,F134&lt;9.999),"Upside Lite",AND(F134&gt;7.25,F134&lt;8.999),"Outlier",AND(F134&gt;=6,F134&lt;7.25),"Outlier Lite",F134&lt;6.999,"Purgatory")</f>
        <v>Upside Lite</v>
      </c>
      <c r="F134" s="313">
        <f>'2022'!C19</f>
        <v>8.8171428571428567</v>
      </c>
      <c r="G134" s="313">
        <f t="shared" si="12"/>
        <v>61.3</v>
      </c>
      <c r="H134" s="313" t="str" cm="1">
        <f t="array" ref="H134">_xlfn.IFS(E134="Cornerstone","A++",E134="Elite","A+",E134="Elite Upside","A",E134="Upside","B",E134="Upside Lite","C",E134="Outlier","D+",E134="Outlier Lite","D-",E134="Purgatory","F")</f>
        <v>C</v>
      </c>
      <c r="I134" s="314">
        <f t="shared" si="13"/>
        <v>0.16067338325424521</v>
      </c>
      <c r="J134" s="34" t="str">
        <f>'2022'!D19</f>
        <v>Boise State</v>
      </c>
      <c r="K134" s="200">
        <f>'2022'!E19</f>
        <v>7</v>
      </c>
      <c r="L134" s="318">
        <f>'2022'!F19</f>
        <v>36559</v>
      </c>
      <c r="M134" s="231">
        <f>'2022'!G19</f>
        <v>25.665753424657535</v>
      </c>
      <c r="N134" s="231" t="str">
        <f>'2022'!H19</f>
        <v>SR</v>
      </c>
      <c r="O134" s="231">
        <f>'2022'!I19</f>
        <v>22.246575342465754</v>
      </c>
      <c r="P134" s="231" t="str">
        <f>'2022'!J19</f>
        <v>Hybrid</v>
      </c>
      <c r="Q134" s="231" t="str">
        <f>'2022'!K19</f>
        <v>BALL HOG</v>
      </c>
      <c r="R134" s="231" t="str">
        <f>'2022'!L19</f>
        <v>Elite Earner</v>
      </c>
      <c r="S134" s="320">
        <f>'2022'!M19</f>
        <v>72</v>
      </c>
      <c r="T134" s="320">
        <f>'2022'!N19</f>
        <v>190</v>
      </c>
      <c r="U134" s="200">
        <f>'2022'!O19</f>
        <v>4.3499999999999996</v>
      </c>
      <c r="V134" s="279">
        <f>'2022'!P19</f>
        <v>5</v>
      </c>
      <c r="W134" s="193">
        <f>'2022'!Q19</f>
        <v>0</v>
      </c>
      <c r="X134" s="194">
        <f>'2022'!R19</f>
        <v>4.4783983140147525E-2</v>
      </c>
      <c r="Y134" s="194">
        <f>'2022'!S19</f>
        <v>0.23799126637554585</v>
      </c>
      <c r="Z134" s="194">
        <f>'2022'!T19</f>
        <v>0.4246898995865328</v>
      </c>
      <c r="AA134" s="194">
        <f>'2022'!U19</f>
        <v>0.35721138471378316</v>
      </c>
      <c r="AB134" s="194">
        <f>'2022'!V19</f>
        <v>0.39095064215015796</v>
      </c>
      <c r="AC134" s="59">
        <f>'2022'!W19</f>
        <v>0.29712248803412006</v>
      </c>
      <c r="AD134" s="42">
        <f>'2022'!X19</f>
        <v>19.586301369863012</v>
      </c>
      <c r="AE134" s="183">
        <f>'2022'!Y19</f>
        <v>3.32</v>
      </c>
      <c r="AF134" s="183">
        <f>'2022'!Z19</f>
        <v>6.1</v>
      </c>
      <c r="AG134" s="183">
        <f>'2022'!AA19</f>
        <v>10.7</v>
      </c>
      <c r="AH134" s="183">
        <f>'2022'!AB19</f>
        <v>0.91</v>
      </c>
      <c r="AI134" s="183">
        <f>'2022'!AC19</f>
        <v>3.25</v>
      </c>
      <c r="AJ134" s="288">
        <f>'2022'!AD19</f>
        <v>4.5604297224709045E-2</v>
      </c>
      <c r="AK134" s="288">
        <f>'2022'!AE19</f>
        <v>0.24322291853178157</v>
      </c>
      <c r="AL134" s="185">
        <f>'2022'!AF19</f>
        <v>0.115</v>
      </c>
      <c r="AM134" s="212">
        <f>DS134/100</f>
        <v>0.44400000000000001</v>
      </c>
      <c r="AN134" s="185">
        <f>'2022'!AG19</f>
        <v>0.41449999999999998</v>
      </c>
      <c r="AO134" s="185">
        <f>'2022'!AH19</f>
        <v>0.54349999999999998</v>
      </c>
      <c r="AP134" s="183">
        <f>'2022'!AI19</f>
        <v>106.12716642333353</v>
      </c>
      <c r="AQ134" s="186">
        <f>'2022'!AJ19</f>
        <v>102.89500789282229</v>
      </c>
      <c r="AR134" s="48">
        <f>'2022'!AK19</f>
        <v>8</v>
      </c>
      <c r="AS134" s="232">
        <f>'2022'!AL19</f>
        <v>7</v>
      </c>
      <c r="AT134" s="232">
        <f>'2022'!AM19</f>
        <v>6</v>
      </c>
      <c r="AU134" s="232">
        <f>'2022'!AN19</f>
        <v>5</v>
      </c>
      <c r="AV134" s="232">
        <f>'2022'!AO19</f>
        <v>9</v>
      </c>
      <c r="AW134" s="232">
        <f>'2022'!AP19</f>
        <v>7</v>
      </c>
      <c r="AX134" s="232">
        <f>'2022'!AQ19</f>
        <v>4</v>
      </c>
      <c r="AY134" s="233">
        <f>'2022'!AR19</f>
        <v>0</v>
      </c>
      <c r="AZ134" s="60">
        <f>'2022'!AS19</f>
        <v>0</v>
      </c>
      <c r="BA134" s="61">
        <f>'2022'!AT19</f>
        <v>3677</v>
      </c>
      <c r="BB134" s="61">
        <f>'2022'!AU19</f>
        <v>0</v>
      </c>
      <c r="BC134" s="61">
        <f>'2022'!AV19</f>
        <v>0</v>
      </c>
      <c r="BD134" s="61">
        <f>'2022'!AW19</f>
        <v>0</v>
      </c>
      <c r="BE134" s="61">
        <f>'2022'!AX19</f>
        <v>0</v>
      </c>
      <c r="BF134" s="62">
        <f>'2022'!AY19</f>
        <v>0</v>
      </c>
      <c r="BG134" s="62">
        <f>'2022'!AZ19</f>
        <v>0</v>
      </c>
      <c r="BH134" s="62">
        <f>'2022'!BA19</f>
        <v>0</v>
      </c>
      <c r="BI134" s="62">
        <f>'2022'!BB19</f>
        <v>0</v>
      </c>
      <c r="BJ134" s="62">
        <f>'2022'!BC19</f>
        <v>0</v>
      </c>
      <c r="BK134" s="62">
        <f>'2022'!BH19</f>
        <v>0</v>
      </c>
      <c r="BL134" s="62">
        <f>'2022'!BI19</f>
        <v>0</v>
      </c>
      <c r="BM134" s="62">
        <f>'2022'!BJ19</f>
        <v>0</v>
      </c>
      <c r="BN134" s="63">
        <f>'2022'!BK19</f>
        <v>0</v>
      </c>
      <c r="BO134" s="60">
        <f>'2022'!BL19</f>
        <v>170</v>
      </c>
      <c r="BP134" s="61">
        <f>'2022'!BM19</f>
        <v>3796</v>
      </c>
      <c r="BQ134" s="61">
        <f>'2022'!BN19</f>
        <v>21</v>
      </c>
      <c r="BR134" s="61">
        <f>'2022'!BO19</f>
        <v>16</v>
      </c>
      <c r="BS134" s="61">
        <f>'2022'!BP19</f>
        <v>1</v>
      </c>
      <c r="BT134" s="61">
        <f>'2022'!BQ19</f>
        <v>31</v>
      </c>
      <c r="BU134" s="62">
        <f>'2022'!BR19</f>
        <v>0.34</v>
      </c>
      <c r="BV134" s="62">
        <f>'2022'!BS19</f>
        <v>0.46</v>
      </c>
      <c r="BW134" s="62">
        <f>'2022'!BT19</f>
        <v>2.1</v>
      </c>
      <c r="BX134" s="62">
        <f>'2022'!BU19</f>
        <v>6.6</v>
      </c>
      <c r="BY134" s="62">
        <f>'2022'!BV19</f>
        <v>6.8</v>
      </c>
      <c r="BZ134" s="62">
        <f>'2022'!CA19</f>
        <v>0</v>
      </c>
      <c r="CA134" s="62">
        <f>'2022'!CB19</f>
        <v>11.1</v>
      </c>
      <c r="CB134" s="62">
        <f>'2022'!CC19</f>
        <v>44.2</v>
      </c>
      <c r="CC134" s="63">
        <f>'2022'!CD19</f>
        <v>46.5</v>
      </c>
      <c r="CD134" s="60">
        <f>'2022'!CE19</f>
        <v>872</v>
      </c>
      <c r="CE134" s="61">
        <f>'2022'!CF19</f>
        <v>3664</v>
      </c>
      <c r="CF134" s="61">
        <f>'2022'!CG19</f>
        <v>94</v>
      </c>
      <c r="CG134" s="61">
        <f>'2022'!CH19</f>
        <v>63</v>
      </c>
      <c r="CH134" s="61">
        <f>'2022'!CI19</f>
        <v>6</v>
      </c>
      <c r="CI134" s="61">
        <f>'2022'!CJ19</f>
        <v>31</v>
      </c>
      <c r="CJ134" s="62">
        <f>'2022'!CK19</f>
        <v>0.69</v>
      </c>
      <c r="CK134" s="62">
        <f>'2022'!CL19</f>
        <v>1.88</v>
      </c>
      <c r="CL134" s="62">
        <f>'2022'!CM19</f>
        <v>2.77</v>
      </c>
      <c r="CM134" s="62">
        <f>'2022'!CN19</f>
        <v>6.7</v>
      </c>
      <c r="CN134" s="62">
        <f>'2022'!CO19</f>
        <v>9.5</v>
      </c>
      <c r="CO134" s="62">
        <f>'2022'!CT19</f>
        <v>42.9</v>
      </c>
      <c r="CP134" s="62">
        <f>'2022'!CU19</f>
        <v>6</v>
      </c>
      <c r="CQ134" s="62">
        <f>'2022'!CV19</f>
        <v>28.2</v>
      </c>
      <c r="CR134" s="63">
        <f>'2022'!CW19</f>
        <v>67.5</v>
      </c>
      <c r="CS134" s="60">
        <f>'2022'!CX19</f>
        <v>719</v>
      </c>
      <c r="CT134" s="61">
        <f>'2022'!CY19</f>
        <v>1693</v>
      </c>
      <c r="CU134" s="61">
        <f>'2022'!CZ19</f>
        <v>76</v>
      </c>
      <c r="CV134" s="61">
        <f>'2022'!DA19</f>
        <v>52</v>
      </c>
      <c r="CW134" s="61">
        <f>'2022'!DB19</f>
        <v>6</v>
      </c>
      <c r="CX134" s="61">
        <f>'2022'!DC19</f>
        <v>12</v>
      </c>
      <c r="CY134" s="62">
        <f>'2022'!DD19</f>
        <v>0.56000000000000005</v>
      </c>
      <c r="CZ134" s="62">
        <f>'2022'!DE19</f>
        <v>3.25</v>
      </c>
      <c r="DA134" s="62">
        <f>'2022'!DF19</f>
        <v>3.32</v>
      </c>
      <c r="DB134" s="62">
        <f>'2022'!DG19</f>
        <v>5.6</v>
      </c>
      <c r="DC134" s="62">
        <f>'2022'!DH19</f>
        <v>10.7</v>
      </c>
      <c r="DD134" s="62">
        <f>'2022'!DM19</f>
        <v>50</v>
      </c>
      <c r="DE134" s="62">
        <f>'2022'!DN19</f>
        <v>7.1</v>
      </c>
      <c r="DF134" s="62">
        <f>'2022'!DO19</f>
        <v>60.6</v>
      </c>
      <c r="DG134" s="63">
        <f>'2022'!DP19</f>
        <v>32</v>
      </c>
      <c r="DH134" s="60">
        <f>'2022'!DQ19</f>
        <v>1117</v>
      </c>
      <c r="DI134" s="61">
        <f>'2022'!DR19</f>
        <v>3127</v>
      </c>
      <c r="DJ134" s="61">
        <f>'2022'!DS19</f>
        <v>114</v>
      </c>
      <c r="DK134" s="61">
        <f>'2022'!DT19</f>
        <v>77</v>
      </c>
      <c r="DL134" s="61">
        <f>'2022'!DU19</f>
        <v>7</v>
      </c>
      <c r="DM134" s="61">
        <f>'2022'!DV19</f>
        <v>20</v>
      </c>
      <c r="DN134" s="62">
        <f>'2022'!DW19</f>
        <v>0.91</v>
      </c>
      <c r="DO134" s="62">
        <f>'2022'!DX19</f>
        <v>2.72</v>
      </c>
      <c r="DP134" s="62">
        <f>'2022'!DY19</f>
        <v>2.83</v>
      </c>
      <c r="DQ134" s="62">
        <f>'2022'!DZ19</f>
        <v>6.1</v>
      </c>
      <c r="DR134" s="62">
        <f>'2022'!EA19</f>
        <v>9.8000000000000007</v>
      </c>
      <c r="DS134" s="62">
        <f>'2022'!EF19</f>
        <v>44.4</v>
      </c>
      <c r="DT134" s="62">
        <f>'2022'!EG19</f>
        <v>11.5</v>
      </c>
      <c r="DU134" s="62">
        <f>'2022'!EH19</f>
        <v>22.3</v>
      </c>
      <c r="DV134" s="63">
        <f>'2022'!EI19</f>
        <v>76.7</v>
      </c>
    </row>
    <row r="135" spans="1:126" ht="15.75" customHeight="1" x14ac:dyDescent="0.2">
      <c r="A135" s="199">
        <f t="shared" si="11"/>
        <v>132</v>
      </c>
      <c r="B135" s="261">
        <f>'2023'!A15</f>
        <v>13</v>
      </c>
      <c r="C135" s="261">
        <v>2023</v>
      </c>
      <c r="D135" s="234" t="str">
        <f>'2023'!B15</f>
        <v>Jonathan Mingo</v>
      </c>
      <c r="E135" s="310" t="str" cm="1">
        <f t="array" ref="E135">_xlfn.IFS(F135&gt;12.5,"Cornerstone",AND(F135&gt;11.995,F135&lt;12.5),"Elite",AND(F135&gt;11,F135&lt;12.995),"Elite Upside",AND(F135&gt;=9.69,F135&lt;10.999),"Upside",AND(F135&gt;8.4,F135&lt;9.999),"Upside Lite",AND(F135&gt;7.25,F135&lt;8.999),"Outlier",AND(F135&gt;=6,F135&lt;7.25),"Outlier Lite",F135&lt;6.999,"Purgatory")</f>
        <v>Upside Lite</v>
      </c>
      <c r="F135" s="313">
        <f>'2023'!C15</f>
        <v>8.8028571428571443</v>
      </c>
      <c r="G135" s="313">
        <f t="shared" si="12"/>
        <v>61</v>
      </c>
      <c r="H135" s="313" t="str" cm="1">
        <f t="array" ref="H135">_xlfn.IFS(E135="Cornerstone","A++",E135="Elite","A+",E135="Elite Upside","A",E135="Upside","B",E135="Upside Lite","C",E135="Outlier","D+",E135="Outlier Lite","D-",E135="Purgatory","F")</f>
        <v>C</v>
      </c>
      <c r="I135" s="314">
        <f t="shared" si="13"/>
        <v>0.15293471319905977</v>
      </c>
      <c r="J135" s="34" t="str">
        <f>'2023'!D15</f>
        <v>Ole Miss</v>
      </c>
      <c r="K135" s="200">
        <f>'2023'!E15</f>
        <v>1</v>
      </c>
      <c r="L135" s="318">
        <f>'2023'!F15</f>
        <v>37001</v>
      </c>
      <c r="M135" s="231">
        <f>'2023'!G15</f>
        <v>24.454794520547946</v>
      </c>
      <c r="N135" s="231" t="str">
        <f>'2023'!H15</f>
        <v>SR</v>
      </c>
      <c r="O135" s="231">
        <f>'2023'!I15</f>
        <v>22.032876712328768</v>
      </c>
      <c r="P135" s="231" t="str">
        <f>'2023'!J15</f>
        <v>Hybrid</v>
      </c>
      <c r="Q135" s="231" t="str">
        <f>'2023'!K15</f>
        <v>SLOB</v>
      </c>
      <c r="R135" s="231" t="str">
        <f>'2023'!L15</f>
        <v>Poor Separator</v>
      </c>
      <c r="S135" s="200">
        <f>'2023'!M15</f>
        <v>74</v>
      </c>
      <c r="T135" s="200">
        <f>'2023'!N15</f>
        <v>220</v>
      </c>
      <c r="U135" s="200">
        <f>'2023'!O15</f>
        <v>4.51</v>
      </c>
      <c r="V135" s="319">
        <f>'2023'!P15</f>
        <v>2</v>
      </c>
      <c r="W135" s="193">
        <f>'2023'!Q15</f>
        <v>0</v>
      </c>
      <c r="X135" s="194">
        <f>'2023'!R15</f>
        <v>0.12665684830633284</v>
      </c>
      <c r="Y135" s="194">
        <f>'2023'!S15</f>
        <v>0.13735865468251668</v>
      </c>
      <c r="Z135" s="194">
        <f>'2023'!T15</f>
        <v>0.17635336521799402</v>
      </c>
      <c r="AA135" s="194">
        <f>'2023'!U15</f>
        <v>0.2761916982100468</v>
      </c>
      <c r="AB135" s="194">
        <f>'2023'!V15</f>
        <v>0.2761916982100468</v>
      </c>
      <c r="AC135" s="59">
        <f>'2023'!W15</f>
        <v>0.2761916982100468</v>
      </c>
      <c r="AD135" s="42">
        <f>'2023'!X15</f>
        <v>21.367123287671234</v>
      </c>
      <c r="AE135" s="183">
        <f>'2023'!Y15</f>
        <v>2.15</v>
      </c>
      <c r="AF135" s="183">
        <f>'2023'!Z15</f>
        <v>7.3</v>
      </c>
      <c r="AG135" s="183">
        <f>'2023'!AA15</f>
        <v>14.5</v>
      </c>
      <c r="AH135" s="183">
        <f>'2023'!AB15</f>
        <v>0.84</v>
      </c>
      <c r="AI135" s="183">
        <f>'2023'!AC15</f>
        <v>2.35</v>
      </c>
      <c r="AJ135" s="288">
        <f>'2023'!AD15</f>
        <v>4.2450638792102209E-2</v>
      </c>
      <c r="AK135" s="288">
        <f>'2023'!AE15</f>
        <v>0.17479674796747968</v>
      </c>
      <c r="AL135" s="185">
        <f>'2023'!AF15</f>
        <v>7.2999999999999995E-2</v>
      </c>
      <c r="AM135" s="212">
        <f>DD135/100</f>
        <v>0.6</v>
      </c>
      <c r="AN135" s="185">
        <f>'2023'!AG15</f>
        <v>0.71849999999999992</v>
      </c>
      <c r="AO135" s="185">
        <f>'2023'!AH15</f>
        <v>0.23600000000000002</v>
      </c>
      <c r="AP135" s="183">
        <f>'2023'!AI15</f>
        <v>106.35220755068498</v>
      </c>
      <c r="AQ135" s="186">
        <f>'2023'!AJ15</f>
        <v>107.43927769460386</v>
      </c>
      <c r="AR135" s="48">
        <f>'2023'!AK15</f>
        <v>7</v>
      </c>
      <c r="AS135" s="232">
        <f>'2023'!AL15</f>
        <v>4</v>
      </c>
      <c r="AT135" s="232">
        <f>'2023'!AM15</f>
        <v>4</v>
      </c>
      <c r="AU135" s="232">
        <f>'2023'!AN15</f>
        <v>5</v>
      </c>
      <c r="AV135" s="232">
        <f>'2023'!AO15</f>
        <v>7</v>
      </c>
      <c r="AW135" s="232">
        <f>'2023'!AP15</f>
        <v>7</v>
      </c>
      <c r="AX135" s="232">
        <f>'2023'!AQ15</f>
        <v>8</v>
      </c>
      <c r="AY135" s="233">
        <f>'2023'!AR15</f>
        <v>0.25</v>
      </c>
      <c r="AZ135" s="60">
        <f>'2023'!AS15</f>
        <v>0</v>
      </c>
      <c r="BA135" s="61">
        <f>'2023'!AT15</f>
        <v>4156.7999999999993</v>
      </c>
      <c r="BB135" s="61">
        <f>'2023'!AU15</f>
        <v>0</v>
      </c>
      <c r="BC135" s="61">
        <f>'2023'!AV15</f>
        <v>0</v>
      </c>
      <c r="BD135" s="61">
        <f>'2023'!AW15</f>
        <v>0</v>
      </c>
      <c r="BE135" s="61">
        <f>'2023'!AX15</f>
        <v>0</v>
      </c>
      <c r="BF135" s="62">
        <f>'2023'!AY15</f>
        <v>0</v>
      </c>
      <c r="BG135" s="62">
        <f>'2023'!AZ15</f>
        <v>0</v>
      </c>
      <c r="BH135" s="62">
        <f>'2023'!BA15</f>
        <v>0</v>
      </c>
      <c r="BI135" s="62">
        <f>'2023'!BA15</f>
        <v>0</v>
      </c>
      <c r="BJ135" s="62">
        <f>'2023'!BC15</f>
        <v>0</v>
      </c>
      <c r="BK135" s="62">
        <f>'2023'!BH15</f>
        <v>0</v>
      </c>
      <c r="BL135" s="62">
        <f>'2023'!BI15</f>
        <v>0</v>
      </c>
      <c r="BM135" s="62">
        <f>'2023'!BJ15</f>
        <v>0</v>
      </c>
      <c r="BN135" s="63">
        <f>'2023'!BK15</f>
        <v>0</v>
      </c>
      <c r="BO135" s="60">
        <f>'2023'!BL15</f>
        <v>172</v>
      </c>
      <c r="BP135" s="61">
        <f>'2023'!BM15</f>
        <v>1358</v>
      </c>
      <c r="BQ135" s="61">
        <f>'2023'!BN15</f>
        <v>31</v>
      </c>
      <c r="BR135" s="61">
        <f>'2023'!BO15</f>
        <v>12</v>
      </c>
      <c r="BS135" s="61">
        <f>'2023'!BP15</f>
        <v>1</v>
      </c>
      <c r="BT135" s="61">
        <f>'2023'!BQ15</f>
        <v>11</v>
      </c>
      <c r="BU135" s="62">
        <f>'2023'!BR15</f>
        <v>0.6</v>
      </c>
      <c r="BV135" s="62">
        <f>'2023'!BS15</f>
        <v>0.84</v>
      </c>
      <c r="BW135" s="62">
        <f>'2023'!BT15</f>
        <v>0.72</v>
      </c>
      <c r="BX135" s="62">
        <f>'2023'!BU15</f>
        <v>2.7</v>
      </c>
      <c r="BY135" s="62">
        <f>'2023'!BV15</f>
        <v>14.4</v>
      </c>
      <c r="BZ135" s="62">
        <f>'2023'!CA15</f>
        <v>33.299999999999997</v>
      </c>
      <c r="CA135" s="62">
        <f>'2023'!CB15</f>
        <v>14.3</v>
      </c>
      <c r="CB135" s="62">
        <f>'2023'!CC15</f>
        <v>85.7</v>
      </c>
      <c r="CC135" s="63">
        <f>'2023'!CD15</f>
        <v>14.3</v>
      </c>
      <c r="CD135" s="60">
        <f>'2023'!CE15</f>
        <v>379</v>
      </c>
      <c r="CE135" s="61">
        <f>'2023'!CF15</f>
        <v>2759.2</v>
      </c>
      <c r="CF135" s="61">
        <f>'2023'!CG15</f>
        <v>50</v>
      </c>
      <c r="CG135" s="61">
        <f>'2023'!CH15</f>
        <v>27</v>
      </c>
      <c r="CH135" s="61">
        <f>'2023'!CI15</f>
        <v>3</v>
      </c>
      <c r="CI135" s="61">
        <f>'2023'!CJ15</f>
        <v>30</v>
      </c>
      <c r="CJ135" s="62">
        <f>'2023'!CK15</f>
        <v>0.42</v>
      </c>
      <c r="CK135" s="62">
        <f>'2023'!CL15</f>
        <v>1.4</v>
      </c>
      <c r="CL135" s="62">
        <f>'2023'!CM15</f>
        <v>1.1100000000000001</v>
      </c>
      <c r="CM135" s="62">
        <f>'2023'!CN15</f>
        <v>4.9000000000000004</v>
      </c>
      <c r="CN135" s="62">
        <f>'2023'!CO15</f>
        <v>13.8</v>
      </c>
      <c r="CO135" s="62">
        <f>'2023'!CT15</f>
        <v>57.1</v>
      </c>
      <c r="CP135" s="62">
        <f>'2023'!CU15</f>
        <v>10</v>
      </c>
      <c r="CQ135" s="62">
        <f>'2023'!CV15</f>
        <v>83.3</v>
      </c>
      <c r="CR135" s="63">
        <f>'2023'!CW15</f>
        <v>16.399999999999999</v>
      </c>
      <c r="CS135" s="60">
        <f>'2023'!CX15</f>
        <v>346</v>
      </c>
      <c r="CT135" s="61">
        <f>'2023'!CY15</f>
        <v>1648.8000000000002</v>
      </c>
      <c r="CU135" s="61">
        <f>'2023'!CZ15</f>
        <v>38</v>
      </c>
      <c r="CV135" s="61">
        <f>'2023'!DA15</f>
        <v>23</v>
      </c>
      <c r="CW135" s="61">
        <f>'2023'!DB15</f>
        <v>3</v>
      </c>
      <c r="CX135" s="61">
        <f>'2023'!DC15</f>
        <v>21</v>
      </c>
      <c r="CY135" s="62">
        <f>'2023'!DD15</f>
        <v>0.76</v>
      </c>
      <c r="CZ135" s="62">
        <f>'2023'!DE15</f>
        <v>1.66</v>
      </c>
      <c r="DA135" s="62">
        <f>'2023'!DF15</f>
        <v>1.66</v>
      </c>
      <c r="DB135" s="62">
        <f>'2023'!DG15</f>
        <v>5.7</v>
      </c>
      <c r="DC135" s="62">
        <f>'2023'!DH15</f>
        <v>12.5</v>
      </c>
      <c r="DD135" s="62">
        <f>'2023'!DM15</f>
        <v>60</v>
      </c>
      <c r="DE135" s="62">
        <f>'2023'!DN15</f>
        <v>14.8</v>
      </c>
      <c r="DF135" s="62">
        <f>'2023'!DO15</f>
        <v>87.9</v>
      </c>
      <c r="DG135" s="63">
        <f>'2023'!DP15</f>
        <v>12.1</v>
      </c>
      <c r="DH135" s="60">
        <f>'2023'!DQ15</f>
        <v>861</v>
      </c>
      <c r="DI135" s="61">
        <f>'2023'!DR15</f>
        <v>3117.4</v>
      </c>
      <c r="DJ135" s="61">
        <f>'2023'!DS15</f>
        <v>87</v>
      </c>
      <c r="DK135" s="61">
        <f>'2023'!DT15</f>
        <v>51</v>
      </c>
      <c r="DL135" s="61">
        <f>'2023'!DU15</f>
        <v>5</v>
      </c>
      <c r="DM135" s="61">
        <f>'2023'!DV15</f>
        <v>22</v>
      </c>
      <c r="DN135" s="62">
        <f>'2023'!DW15</f>
        <v>0.84</v>
      </c>
      <c r="DO135" s="62">
        <f>'2023'!DX15</f>
        <v>2.35</v>
      </c>
      <c r="DP135" s="62">
        <f>'2023'!DY15</f>
        <v>2.15</v>
      </c>
      <c r="DQ135" s="62">
        <f>'2023'!DZ15</f>
        <v>7.3</v>
      </c>
      <c r="DR135" s="62">
        <f>'2023'!EA15</f>
        <v>14.5</v>
      </c>
      <c r="DS135" s="62">
        <f>'2023'!EF15</f>
        <v>41.2</v>
      </c>
      <c r="DT135" s="62">
        <f>'2023'!EG15</f>
        <v>7.3</v>
      </c>
      <c r="DU135" s="62">
        <f>'2023'!EH15</f>
        <v>55.8</v>
      </c>
      <c r="DV135" s="63">
        <f>'2023'!EI15</f>
        <v>35.1</v>
      </c>
    </row>
    <row r="136" spans="1:126" ht="15.75" customHeight="1" x14ac:dyDescent="0.2">
      <c r="A136" s="199">
        <f t="shared" si="11"/>
        <v>133</v>
      </c>
      <c r="B136" s="261">
        <f>'2015'!A14</f>
        <v>12</v>
      </c>
      <c r="C136" s="261">
        <v>2015</v>
      </c>
      <c r="D136" s="234" t="str">
        <f>'2015'!B14</f>
        <v>Devin Funchess</v>
      </c>
      <c r="E136" s="310" t="str" cm="1">
        <f t="array" ref="E136">_xlfn.IFS(F136&gt;12.5,"Cornerstone",AND(F136&gt;11.995,F136&lt;12.5),"Elite",AND(F136&gt;11,F136&lt;12.995),"Elite Upside",AND(F136&gt;=9.69,F136&lt;10.999),"Upside",AND(F136&gt;8.4,F136&lt;9.999),"Upside Lite",AND(F136&gt;7.25,F136&lt;8.999),"Outlier",AND(F136&gt;=6,F136&lt;7.25),"Outlier Lite",F136&lt;6.999,"Purgatory")</f>
        <v>Upside Lite</v>
      </c>
      <c r="F136" s="313">
        <f>'2015'!C14</f>
        <v>8.8014285714285716</v>
      </c>
      <c r="G136" s="313">
        <f t="shared" si="12"/>
        <v>60.699999999999996</v>
      </c>
      <c r="H136" s="313" t="str" cm="1">
        <f t="array" ref="H136">_xlfn.IFS(E136="Cornerstone","A++",E136="Elite","A+",E136="Elite Upside","A",E136="Upside","B",E136="Upside Lite","C",E136="Outlier","D+",E136="Outlier Lite","D-",E136="Purgatory","F")</f>
        <v>C</v>
      </c>
      <c r="I136" s="314">
        <f t="shared" si="13"/>
        <v>0.15216084619354048</v>
      </c>
      <c r="J136" s="34" t="str">
        <f>'2015'!D14</f>
        <v>Michigan</v>
      </c>
      <c r="K136" s="200">
        <f>'2015'!E14</f>
        <v>2</v>
      </c>
      <c r="L136" s="318">
        <f>'2015'!F14</f>
        <v>34475</v>
      </c>
      <c r="M136" s="231">
        <f>'2015'!G14</f>
        <v>31.375342465753423</v>
      </c>
      <c r="N136" s="231" t="str">
        <f>'2015'!H14</f>
        <v>JR</v>
      </c>
      <c r="O136" s="231">
        <f>'2015'!I14</f>
        <v>20.947945205479453</v>
      </c>
      <c r="P136" s="231" t="str">
        <f>'2015'!J14</f>
        <v>Hybrid</v>
      </c>
      <c r="Q136" s="231" t="str">
        <f>'2015'!K14</f>
        <v>SLOB</v>
      </c>
      <c r="R136" s="231" t="str">
        <f>'2015'!L14</f>
        <v>N/A</v>
      </c>
      <c r="S136" s="320">
        <f>'2015'!M14</f>
        <v>77</v>
      </c>
      <c r="T136" s="320">
        <f>'2015'!N14</f>
        <v>230</v>
      </c>
      <c r="U136" s="231">
        <f>'2015'!O14</f>
        <v>4.7</v>
      </c>
      <c r="V136" s="279">
        <f>'2015'!P14</f>
        <v>2</v>
      </c>
      <c r="W136" s="193">
        <f>'2015'!Q14</f>
        <v>0</v>
      </c>
      <c r="X136" s="194">
        <f>'2015'!R14</f>
        <v>0</v>
      </c>
      <c r="Y136" s="194">
        <f>'2015'!S14</f>
        <v>9.0316106372303057E-2</v>
      </c>
      <c r="Z136" s="194">
        <f>'2015'!T14</f>
        <v>0.23219718134972372</v>
      </c>
      <c r="AA136" s="194">
        <f>'2015'!U14</f>
        <v>0.35889150019584803</v>
      </c>
      <c r="AB136" s="194">
        <f>'2015'!V14</f>
        <v>0.35889150019584803</v>
      </c>
      <c r="AC136" s="59">
        <f>'2015'!W14</f>
        <v>0.35889150019584803</v>
      </c>
      <c r="AD136" s="42">
        <f>'2015'!X14</f>
        <v>19.293150684931508</v>
      </c>
      <c r="AE136" s="183">
        <f>'2015'!Y14</f>
        <v>2.21</v>
      </c>
      <c r="AF136" s="183">
        <f>'2015'!Z14</f>
        <v>4.3</v>
      </c>
      <c r="AG136" s="183">
        <f>'2015'!AA14</f>
        <v>9.6999999999999993</v>
      </c>
      <c r="AH136" s="183">
        <f>'2015'!AB14</f>
        <v>0</v>
      </c>
      <c r="AI136" s="183">
        <f>'2015'!AC14</f>
        <v>0</v>
      </c>
      <c r="AJ136" s="288" t="str">
        <f>'2015'!AD14</f>
        <v>N/A</v>
      </c>
      <c r="AK136" s="288" t="str">
        <f>'2015'!AE14</f>
        <v>N/A</v>
      </c>
      <c r="AL136" s="185">
        <f>'2015'!AF14</f>
        <v>8.8000000000000009E-2</v>
      </c>
      <c r="AM136" s="212">
        <f>DS136</f>
        <v>0</v>
      </c>
      <c r="AN136" s="185">
        <f>'2015'!AG14</f>
        <v>0.57700000000000007</v>
      </c>
      <c r="AO136" s="185">
        <f>'2015'!AH14</f>
        <v>0.39399999999999996</v>
      </c>
      <c r="AP136" s="183">
        <f>'2015'!AI14</f>
        <v>94.268457302844155</v>
      </c>
      <c r="AQ136" s="186">
        <f>'2015'!AJ14</f>
        <v>101.08145369646847</v>
      </c>
      <c r="AR136" s="48">
        <f>'2015'!AK14</f>
        <v>9</v>
      </c>
      <c r="AS136" s="232">
        <f>'2015'!AL14</f>
        <v>7</v>
      </c>
      <c r="AT136" s="232">
        <f>'2015'!AM14</f>
        <v>4</v>
      </c>
      <c r="AU136" s="232">
        <f>'2015'!AN14</f>
        <v>1</v>
      </c>
      <c r="AV136" s="232">
        <f>'2015'!AO14</f>
        <v>4</v>
      </c>
      <c r="AW136" s="232">
        <f>'2015'!AP14</f>
        <v>6</v>
      </c>
      <c r="AX136" s="232">
        <f>'2015'!AQ14</f>
        <v>8</v>
      </c>
      <c r="AY136" s="233">
        <f>'2015'!AR14</f>
        <v>0.5</v>
      </c>
      <c r="AZ136" s="60">
        <f>'2015'!AS14</f>
        <v>0</v>
      </c>
      <c r="BA136" s="61">
        <f>'2015'!AT14</f>
        <v>1</v>
      </c>
      <c r="BB136" s="61">
        <f>'2015'!AU14</f>
        <v>0</v>
      </c>
      <c r="BC136" s="61">
        <f>'2015'!AV14</f>
        <v>0</v>
      </c>
      <c r="BD136" s="61">
        <f>'2015'!AW14</f>
        <v>0</v>
      </c>
      <c r="BE136" s="61">
        <f>'2015'!AX14</f>
        <v>0</v>
      </c>
      <c r="BF136" s="62">
        <f>'2015'!AY14</f>
        <v>0</v>
      </c>
      <c r="BG136" s="62">
        <f>'2015'!AZ14</f>
        <v>0</v>
      </c>
      <c r="BH136" s="62">
        <f>'2015'!BA14</f>
        <v>0</v>
      </c>
      <c r="BI136" s="62">
        <f>'2015'!BB14</f>
        <v>0</v>
      </c>
      <c r="BJ136" s="62">
        <f>'2015'!BC14</f>
        <v>0</v>
      </c>
      <c r="BK136" s="62">
        <f>'2015'!BD14</f>
        <v>0</v>
      </c>
      <c r="BL136" s="62">
        <f>'2015'!BE14</f>
        <v>0</v>
      </c>
      <c r="BM136" s="62">
        <f>'2015'!BF14</f>
        <v>0</v>
      </c>
      <c r="BN136" s="63">
        <f>'2015'!BG14</f>
        <v>0</v>
      </c>
      <c r="BO136" s="60">
        <f>'2015'!BH14</f>
        <v>0</v>
      </c>
      <c r="BP136" s="61">
        <f>'2015'!BI14</f>
        <v>1</v>
      </c>
      <c r="BQ136" s="61">
        <f>'2015'!BJ14</f>
        <v>0</v>
      </c>
      <c r="BR136" s="61">
        <f>'2015'!BK14</f>
        <v>0</v>
      </c>
      <c r="BS136" s="61">
        <f>'2015'!BL14</f>
        <v>0</v>
      </c>
      <c r="BT136" s="61">
        <f>'2015'!BM14</f>
        <v>0</v>
      </c>
      <c r="BU136" s="62">
        <f>'2015'!BN14</f>
        <v>0</v>
      </c>
      <c r="BV136" s="62">
        <f>'2015'!BO14</f>
        <v>0</v>
      </c>
      <c r="BW136" s="62">
        <f>'2015'!BP14</f>
        <v>0</v>
      </c>
      <c r="BX136" s="62">
        <f>'2015'!BQ14</f>
        <v>0</v>
      </c>
      <c r="BY136" s="62">
        <f>'2015'!BR14</f>
        <v>0</v>
      </c>
      <c r="BZ136" s="62">
        <f>'2015'!BS14</f>
        <v>0</v>
      </c>
      <c r="CA136" s="62">
        <f>'2015'!BT14</f>
        <v>0</v>
      </c>
      <c r="CB136" s="62">
        <f>'2015'!BU14</f>
        <v>0</v>
      </c>
      <c r="CC136" s="63">
        <f>'2015'!BV14</f>
        <v>0</v>
      </c>
      <c r="CD136" s="60">
        <f>'2015'!BW14</f>
        <v>234</v>
      </c>
      <c r="CE136" s="61">
        <f>'2015'!BX14</f>
        <v>2590.9</v>
      </c>
      <c r="CF136" s="61">
        <f>'2015'!BY14</f>
        <v>0</v>
      </c>
      <c r="CG136" s="61">
        <f>'2015'!BZ14</f>
        <v>0</v>
      </c>
      <c r="CH136" s="61">
        <f>'2015'!CA14</f>
        <v>0</v>
      </c>
      <c r="CI136" s="61">
        <f>'2015'!CB14</f>
        <v>0</v>
      </c>
      <c r="CJ136" s="62">
        <f>'2015'!CC14</f>
        <v>0</v>
      </c>
      <c r="CK136" s="62">
        <f>'2015'!CD14</f>
        <v>0</v>
      </c>
      <c r="CL136" s="62">
        <f>'2015'!CE14</f>
        <v>0</v>
      </c>
      <c r="CM136" s="62">
        <f>'2015'!CF14</f>
        <v>0</v>
      </c>
      <c r="CN136" s="62">
        <f>'2015'!CG14</f>
        <v>0</v>
      </c>
      <c r="CO136" s="62">
        <f>'2015'!CH14</f>
        <v>0</v>
      </c>
      <c r="CP136" s="62">
        <f>'2015'!CI14</f>
        <v>0</v>
      </c>
      <c r="CQ136" s="62">
        <f>'2015'!CJ14</f>
        <v>0</v>
      </c>
      <c r="CR136" s="63">
        <f>'2015'!CK14</f>
        <v>0</v>
      </c>
      <c r="CS136" s="60">
        <f>'2015'!CL14</f>
        <v>748</v>
      </c>
      <c r="CT136" s="61">
        <f>'2015'!CM14</f>
        <v>3221.4</v>
      </c>
      <c r="CU136" s="61">
        <f>'2015'!CN14</f>
        <v>0</v>
      </c>
      <c r="CV136" s="61">
        <f>'2015'!CO14</f>
        <v>0</v>
      </c>
      <c r="CW136" s="61">
        <f>'2015'!CP14</f>
        <v>0</v>
      </c>
      <c r="CX136" s="61">
        <f>'2015'!CQ14</f>
        <v>0</v>
      </c>
      <c r="CY136" s="62">
        <f>'2015'!CR14</f>
        <v>0</v>
      </c>
      <c r="CZ136" s="62">
        <f>'2015'!CS14</f>
        <v>0</v>
      </c>
      <c r="DA136" s="62">
        <f>'2015'!CT14</f>
        <v>0</v>
      </c>
      <c r="DB136" s="62">
        <f>'2015'!CU14</f>
        <v>0</v>
      </c>
      <c r="DC136" s="62">
        <f>'2015'!CV14</f>
        <v>0</v>
      </c>
      <c r="DD136" s="62">
        <f>'2015'!CW14</f>
        <v>0</v>
      </c>
      <c r="DE136" s="62">
        <f>'2015'!CX14</f>
        <v>0</v>
      </c>
      <c r="DF136" s="62">
        <f>'2015'!CY14</f>
        <v>0</v>
      </c>
      <c r="DG136" s="63">
        <f>'2015'!CZ14</f>
        <v>0</v>
      </c>
      <c r="DH136" s="60">
        <f>'2015'!DA14</f>
        <v>733</v>
      </c>
      <c r="DI136" s="61">
        <f>'2015'!DB14</f>
        <v>2042.3999999999999</v>
      </c>
      <c r="DJ136" s="61">
        <f>'2015'!DC14</f>
        <v>0</v>
      </c>
      <c r="DK136" s="61">
        <f>'2015'!DD14</f>
        <v>62</v>
      </c>
      <c r="DL136" s="61">
        <f>'2015'!DE14</f>
        <v>4</v>
      </c>
      <c r="DM136" s="61">
        <f>'2015'!DF14</f>
        <v>0</v>
      </c>
      <c r="DN136" s="62">
        <f>'2015'!DG14</f>
        <v>0</v>
      </c>
      <c r="DO136" s="62">
        <f>'2015'!DH14</f>
        <v>0</v>
      </c>
      <c r="DP136" s="62">
        <f>'2015'!DI14</f>
        <v>2.21</v>
      </c>
      <c r="DQ136" s="62">
        <f>'2015'!DJ14</f>
        <v>4.3</v>
      </c>
      <c r="DR136" s="62">
        <f>'2015'!DK14</f>
        <v>9.6999999999999993</v>
      </c>
      <c r="DS136" s="62">
        <f>'2015'!DL14</f>
        <v>0</v>
      </c>
      <c r="DT136" s="62">
        <f>'2015'!DM14</f>
        <v>8.8000000000000007</v>
      </c>
      <c r="DU136" s="62">
        <f>'2015'!DN14</f>
        <v>57.7</v>
      </c>
      <c r="DV136" s="63">
        <f>'2015'!DO14</f>
        <v>39.4</v>
      </c>
    </row>
    <row r="137" spans="1:126" ht="15.75" customHeight="1" x14ac:dyDescent="0.2">
      <c r="A137" s="199">
        <f t="shared" si="11"/>
        <v>134</v>
      </c>
      <c r="B137" s="261">
        <f>'2024'!A15</f>
        <v>13</v>
      </c>
      <c r="C137" s="261">
        <v>2024</v>
      </c>
      <c r="D137" s="234" t="str">
        <f>'2024'!B15</f>
        <v>Malachi Corley</v>
      </c>
      <c r="E137" s="310" t="str" cm="1">
        <f t="array" ref="E137">_xlfn.IFS(F137&gt;12.5,"Cornerstone",AND(F137&gt;11.995,F137&lt;12.5),"Elite",AND(F137&gt;11,F137&lt;12.995),"Elite Upside",AND(F137&gt;=9.69,F137&lt;10.999),"Upside",AND(F137&gt;8.4,F137&lt;9.999),"Upside Lite",AND(F137&gt;7.25,F137&lt;8.999),"Outlier",AND(F137&gt;=6,F137&lt;7.25),"Outlier Lite",F137&lt;6.999,"Purgatory")</f>
        <v>Upside Lite</v>
      </c>
      <c r="F137" s="313">
        <f>'2024'!C15</f>
        <v>8.7942857142857154</v>
      </c>
      <c r="G137" s="313">
        <f t="shared" si="12"/>
        <v>60.4</v>
      </c>
      <c r="H137" s="313" t="str" cm="1">
        <f t="array" ref="H137">_xlfn.IFS(E137="Cornerstone","A++",E137="Elite","A+",E137="Elite Upside","A",E137="Upside","B",E137="Upside Lite","C",E137="Outlier","D+",E137="Outlier Lite","D-",E137="Purgatory","F")</f>
        <v>C</v>
      </c>
      <c r="I137" s="314">
        <f t="shared" si="13"/>
        <v>0.14829151116594774</v>
      </c>
      <c r="J137" s="34" t="str">
        <f>'2024'!D15</f>
        <v>Western Kentucky</v>
      </c>
      <c r="K137" s="200">
        <f>'2024'!E15</f>
        <v>10</v>
      </c>
      <c r="L137" s="318">
        <f>'2024'!F15</f>
        <v>37336</v>
      </c>
      <c r="M137" s="231">
        <f>'2024'!G15</f>
        <v>23.536986301369861</v>
      </c>
      <c r="N137" s="231" t="str">
        <f>'2024'!H15</f>
        <v>RS JR</v>
      </c>
      <c r="O137" s="231">
        <f>'2024'!I15</f>
        <v>22.117808219178084</v>
      </c>
      <c r="P137" s="231" t="str">
        <f>'2024'!J15</f>
        <v>Slot</v>
      </c>
      <c r="Q137" s="231" t="str">
        <f>'2024'!K15</f>
        <v>RAT</v>
      </c>
      <c r="R137" s="231" t="str">
        <f>'2024'!L15</f>
        <v>Elite Earner</v>
      </c>
      <c r="S137" s="200">
        <f>'2024'!M15</f>
        <v>70</v>
      </c>
      <c r="T137" s="200">
        <f>'2024'!N15</f>
        <v>215</v>
      </c>
      <c r="U137" s="200">
        <f>'2024'!O15</f>
        <v>4.49</v>
      </c>
      <c r="V137" s="319">
        <f>'2024'!P15</f>
        <v>3</v>
      </c>
      <c r="W137" s="193">
        <f>'2024'!Q15</f>
        <v>0</v>
      </c>
      <c r="X137" s="194">
        <f>'2024'!R15</f>
        <v>0.13107481347045774</v>
      </c>
      <c r="Y137" s="194">
        <f>'2024'!S15</f>
        <v>0.11265193188181429</v>
      </c>
      <c r="Z137" s="194">
        <f>'2024'!T15</f>
        <v>0.25999837754522592</v>
      </c>
      <c r="AA137" s="194">
        <f>'2024'!U15</f>
        <v>0.27693432298695458</v>
      </c>
      <c r="AB137" s="194">
        <f>'2024'!V15</f>
        <v>0.27693432298695458</v>
      </c>
      <c r="AC137" s="59">
        <f>'2024'!W15</f>
        <v>0.19385402609086819</v>
      </c>
      <c r="AD137" s="42">
        <f>'2024'!X15</f>
        <v>20.449315068493149</v>
      </c>
      <c r="AE137" s="183">
        <f>'2024'!Y15</f>
        <v>2.78</v>
      </c>
      <c r="AF137" s="183">
        <f>'2024'!Z15</f>
        <v>9.6999999999999993</v>
      </c>
      <c r="AG137" s="183">
        <f>'2024'!AA15</f>
        <v>6.1</v>
      </c>
      <c r="AH137" s="183">
        <f>'2024'!AB15</f>
        <v>0.82</v>
      </c>
      <c r="AI137" s="183">
        <f>'2024'!AC15</f>
        <v>2.08</v>
      </c>
      <c r="AJ137" s="288">
        <f>'2024'!AD15</f>
        <v>4.7979695431472076E-2</v>
      </c>
      <c r="AK137" s="288">
        <f>'2024'!AE15</f>
        <v>0.27658883248730964</v>
      </c>
      <c r="AL137" s="185">
        <f>'2024'!AF15</f>
        <v>7.0999999999999994E-2</v>
      </c>
      <c r="AM137" s="212">
        <f>DD137/100</f>
        <v>0.33299999999999996</v>
      </c>
      <c r="AN137" s="185">
        <f>'2024'!AG15</f>
        <v>0.10600000000000001</v>
      </c>
      <c r="AO137" s="185">
        <f>'2024'!AH15</f>
        <v>0.88300000000000001</v>
      </c>
      <c r="AP137" s="183">
        <f>'2024'!AI15</f>
        <v>105.79937242110829</v>
      </c>
      <c r="AQ137" s="186">
        <f>'2024'!AJ15</f>
        <v>98.332966917779615</v>
      </c>
      <c r="AR137" s="48">
        <f>'2024'!AK15</f>
        <v>5</v>
      </c>
      <c r="AS137" s="232">
        <f>'2024'!AL15</f>
        <v>6</v>
      </c>
      <c r="AT137" s="232">
        <f>'2024'!AM15</f>
        <v>5</v>
      </c>
      <c r="AU137" s="232">
        <f>'2024'!AN15</f>
        <v>7</v>
      </c>
      <c r="AV137" s="232">
        <f>'2024'!AO15</f>
        <v>8</v>
      </c>
      <c r="AW137" s="232">
        <f>'2024'!AP15</f>
        <v>6</v>
      </c>
      <c r="AX137" s="232">
        <f>'2024'!AQ15</f>
        <v>6</v>
      </c>
      <c r="AY137" s="233">
        <f>'2024'!AR15</f>
        <v>0</v>
      </c>
      <c r="AZ137" s="60">
        <f>'2024'!AS15</f>
        <v>0</v>
      </c>
      <c r="BA137" s="61">
        <f>'2024'!AT15</f>
        <v>1</v>
      </c>
      <c r="BB137" s="61">
        <f>'2024'!AU15</f>
        <v>0</v>
      </c>
      <c r="BC137" s="61">
        <f>'2024'!AV15</f>
        <v>0</v>
      </c>
      <c r="BD137" s="61">
        <f>'2024'!AW15</f>
        <v>0</v>
      </c>
      <c r="BE137" s="61">
        <f>'2024'!AX15</f>
        <v>0</v>
      </c>
      <c r="BF137" s="62">
        <f>'2024'!AY15</f>
        <v>0</v>
      </c>
      <c r="BG137" s="62">
        <f>'2024'!AZ15</f>
        <v>0</v>
      </c>
      <c r="BH137" s="62">
        <f>'2024'!BA15</f>
        <v>0</v>
      </c>
      <c r="BI137" s="62">
        <f>'2024'!BB15</f>
        <v>0</v>
      </c>
      <c r="BJ137" s="62">
        <f>'2024'!BC15</f>
        <v>0</v>
      </c>
      <c r="BK137" s="62">
        <f>'2024'!BH15</f>
        <v>0</v>
      </c>
      <c r="BL137" s="62">
        <f>'2024'!BI15</f>
        <v>0</v>
      </c>
      <c r="BM137" s="62">
        <f>'2024'!BJ15</f>
        <v>0</v>
      </c>
      <c r="BN137" s="63">
        <f>'2024'!BK15</f>
        <v>0</v>
      </c>
      <c r="BO137" s="60">
        <f>'2024'!BL15</f>
        <v>65</v>
      </c>
      <c r="BP137" s="61">
        <f>'2024'!BM15</f>
        <v>495.90000000000003</v>
      </c>
      <c r="BQ137" s="61">
        <f>'2024'!BN15</f>
        <v>11</v>
      </c>
      <c r="BR137" s="61">
        <f>'2024'!BO15</f>
        <v>6</v>
      </c>
      <c r="BS137" s="61">
        <f>'2024'!BP15</f>
        <v>0</v>
      </c>
      <c r="BT137" s="61">
        <f>'2024'!BQ15</f>
        <v>3</v>
      </c>
      <c r="BU137" s="62">
        <f>'2024'!BR15</f>
        <v>0.08</v>
      </c>
      <c r="BV137" s="62">
        <f>'2024'!BS15</f>
        <v>0.76</v>
      </c>
      <c r="BW137" s="62">
        <f>'2024'!BT15</f>
        <v>1.33</v>
      </c>
      <c r="BX137" s="62">
        <f>'2024'!BU15</f>
        <v>10.199999999999999</v>
      </c>
      <c r="BY137" s="62">
        <f>'2024'!BV15</f>
        <v>7.8</v>
      </c>
      <c r="BZ137" s="62">
        <f>'2024'!CA15</f>
        <v>0</v>
      </c>
      <c r="CA137" s="62">
        <f>'2024'!CB15</f>
        <v>0</v>
      </c>
      <c r="CB137" s="62">
        <f>'2024'!CC15</f>
        <v>3.8</v>
      </c>
      <c r="CC137" s="63">
        <f>'2024'!CD15</f>
        <v>90.4</v>
      </c>
      <c r="CD137" s="60">
        <f>'2024'!CE15</f>
        <v>684</v>
      </c>
      <c r="CE137" s="61">
        <f>'2024'!CF15</f>
        <v>6071.8</v>
      </c>
      <c r="CF137" s="61">
        <f>'2024'!CG15</f>
        <v>103</v>
      </c>
      <c r="CG137" s="61">
        <f>'2024'!CH15</f>
        <v>73</v>
      </c>
      <c r="CH137" s="61">
        <f>'2024'!CI15</f>
        <v>7</v>
      </c>
      <c r="CI137" s="61">
        <f>'2024'!CJ15</f>
        <v>63</v>
      </c>
      <c r="CJ137" s="62">
        <f>'2024'!CK15</f>
        <v>0.04</v>
      </c>
      <c r="CK137" s="62">
        <f>'2024'!CL15</f>
        <v>0.99</v>
      </c>
      <c r="CL137" s="62">
        <f>'2024'!CM15</f>
        <v>1.44</v>
      </c>
      <c r="CM137" s="62">
        <f>'2024'!CN15</f>
        <v>5.5</v>
      </c>
      <c r="CN137" s="62">
        <f>'2024'!CO15</f>
        <v>7.4</v>
      </c>
      <c r="CO137" s="62">
        <f>'2024'!CT15</f>
        <v>25</v>
      </c>
      <c r="CP137" s="62">
        <f>'2024'!CU15</f>
        <v>5.2</v>
      </c>
      <c r="CQ137" s="62">
        <f>'2024'!CV15</f>
        <v>3</v>
      </c>
      <c r="CR137" s="63">
        <f>'2024'!CW15</f>
        <v>97</v>
      </c>
      <c r="CS137" s="60">
        <f>'2024'!CX15</f>
        <v>1282</v>
      </c>
      <c r="CT137" s="61">
        <f>'2024'!CY15</f>
        <v>4930.8</v>
      </c>
      <c r="CU137" s="61">
        <f>'2024'!CZ15</f>
        <v>137</v>
      </c>
      <c r="CV137" s="61">
        <f>'2024'!DA15</f>
        <v>101</v>
      </c>
      <c r="CW137" s="61">
        <f>'2024'!DB15</f>
        <v>11</v>
      </c>
      <c r="CX137" s="61">
        <f>'2024'!DC15</f>
        <v>43.4</v>
      </c>
      <c r="CY137" s="62">
        <f>'2024'!DD15</f>
        <v>0.12</v>
      </c>
      <c r="CZ137" s="62">
        <f>'2024'!DE15</f>
        <v>2.08</v>
      </c>
      <c r="DA137" s="62">
        <f>'2024'!DF15</f>
        <v>2.67</v>
      </c>
      <c r="DB137" s="62">
        <f>'2024'!DG15</f>
        <v>9.6999999999999993</v>
      </c>
      <c r="DC137" s="62">
        <f>'2024'!DH15</f>
        <v>6.1</v>
      </c>
      <c r="DD137" s="62">
        <f>'2024'!DM15</f>
        <v>33.299999999999997</v>
      </c>
      <c r="DE137" s="62">
        <f>'2024'!DN15</f>
        <v>2.9</v>
      </c>
      <c r="DF137" s="62">
        <f>'2024'!DO15</f>
        <v>7.7</v>
      </c>
      <c r="DG137" s="63">
        <f>'2024'!DP15</f>
        <v>90.7</v>
      </c>
      <c r="DH137" s="60">
        <f>'2024'!DQ15</f>
        <v>985</v>
      </c>
      <c r="DI137" s="61">
        <f>'2024'!DR15</f>
        <v>3556.7999999999997</v>
      </c>
      <c r="DJ137" s="61">
        <f>'2024'!DS15</f>
        <v>115</v>
      </c>
      <c r="DK137" s="61">
        <f>'2024'!DT15</f>
        <v>79</v>
      </c>
      <c r="DL137" s="61">
        <f>'2024'!DU15</f>
        <v>11</v>
      </c>
      <c r="DM137" s="61">
        <f>'2024'!DV15</f>
        <v>34.799999999999997</v>
      </c>
      <c r="DN137" s="62">
        <f>'2024'!DW15</f>
        <v>0.82</v>
      </c>
      <c r="DO137" s="62">
        <f>'2024'!DX15</f>
        <v>0.82</v>
      </c>
      <c r="DP137" s="62">
        <f>'2024'!DY15</f>
        <v>2.78</v>
      </c>
      <c r="DQ137" s="62">
        <f>'2024'!DZ15</f>
        <v>8.6</v>
      </c>
      <c r="DR137" s="62">
        <f>'2024'!EA15</f>
        <v>5.5</v>
      </c>
      <c r="DS137" s="62">
        <f>'2024'!EF15</f>
        <v>23.5</v>
      </c>
      <c r="DT137" s="62">
        <f>'2024'!EG15</f>
        <v>7.1</v>
      </c>
      <c r="DU137" s="62">
        <f>'2024'!EH15</f>
        <v>13.5</v>
      </c>
      <c r="DV137" s="63">
        <f>'2024'!EI15</f>
        <v>85.9</v>
      </c>
    </row>
    <row r="138" spans="1:126" ht="15.75" customHeight="1" x14ac:dyDescent="0.2">
      <c r="A138" s="199">
        <f t="shared" si="11"/>
        <v>135</v>
      </c>
      <c r="B138" s="261">
        <f>'2023'!A16</f>
        <v>14</v>
      </c>
      <c r="C138" s="261">
        <v>2023</v>
      </c>
      <c r="D138" s="234" t="str">
        <f>'2023'!B16</f>
        <v>Parker Washington</v>
      </c>
      <c r="E138" s="310" t="str" cm="1">
        <f t="array" ref="E138">_xlfn.IFS(F138&gt;12.5,"Cornerstone",AND(F138&gt;11.995,F138&lt;12.5),"Elite",AND(F138&gt;11,F138&lt;12.995),"Elite Upside",AND(F138&gt;=9.69,F138&lt;10.999),"Upside",AND(F138&gt;8.4,F138&lt;9.999),"Upside Lite",AND(F138&gt;7.25,F138&lt;8.999),"Outlier",AND(F138&gt;=6,F138&lt;7.25),"Outlier Lite",F138&lt;6.999,"Purgatory")</f>
        <v>Upside Lite</v>
      </c>
      <c r="F138" s="313">
        <f>'2023'!C16</f>
        <v>8.7514285714285709</v>
      </c>
      <c r="G138" s="313">
        <f t="shared" si="12"/>
        <v>60.099999999999994</v>
      </c>
      <c r="H138" s="313" t="str" cm="1">
        <f t="array" ref="H138">_xlfn.IFS(E138="Cornerstone","A++",E138="Elite","A+",E138="Elite Upside","A",E138="Upside","B",E138="Upside Lite","C",E138="Outlier","D+",E138="Outlier Lite","D-",E138="Purgatory","F")</f>
        <v>C</v>
      </c>
      <c r="I138" s="314">
        <f t="shared" si="13"/>
        <v>0.12507550100038764</v>
      </c>
      <c r="J138" s="34" t="str">
        <f>'2023'!D16</f>
        <v>Penn State</v>
      </c>
      <c r="K138" s="200">
        <f>'2023'!E16</f>
        <v>2</v>
      </c>
      <c r="L138" s="318">
        <f>'2023'!F16</f>
        <v>37336</v>
      </c>
      <c r="M138" s="231">
        <f>'2023'!G16</f>
        <v>23.536986301369861</v>
      </c>
      <c r="N138" s="231" t="str">
        <f>'2023'!H16</f>
        <v>JR</v>
      </c>
      <c r="O138" s="231">
        <f>'2023'!I16</f>
        <v>21.115068493150684</v>
      </c>
      <c r="P138" s="231" t="str">
        <f>'2023'!J16</f>
        <v>Slot</v>
      </c>
      <c r="Q138" s="231" t="str">
        <f>'2023'!K16</f>
        <v>PROTO Z</v>
      </c>
      <c r="R138" s="231" t="str">
        <f>'2023'!L16</f>
        <v>Elite Separator</v>
      </c>
      <c r="S138" s="200">
        <f>'2023'!M16</f>
        <v>70</v>
      </c>
      <c r="T138" s="200">
        <f>'2023'!N16</f>
        <v>204</v>
      </c>
      <c r="U138" s="200">
        <f>'2023'!O16</f>
        <v>4.45</v>
      </c>
      <c r="V138" s="319">
        <f>'2023'!P16</f>
        <v>6</v>
      </c>
      <c r="W138" s="193">
        <f>'2023'!Q16</f>
        <v>0</v>
      </c>
      <c r="X138" s="194">
        <f>'2023'!R16</f>
        <v>0</v>
      </c>
      <c r="Y138" s="194">
        <f>'2023'!S16</f>
        <v>0.21223958333333334</v>
      </c>
      <c r="Z138" s="194">
        <f>'2023'!T16</f>
        <v>0.23492336341498352</v>
      </c>
      <c r="AA138" s="194">
        <f>'2023'!U16</f>
        <v>0.24198019801980197</v>
      </c>
      <c r="AB138" s="194">
        <f>'2023'!V16</f>
        <v>0.24198019801980197</v>
      </c>
      <c r="AC138" s="59">
        <f>'2023'!W16</f>
        <v>0.24198019801980197</v>
      </c>
      <c r="AD138" s="42">
        <f>'2023'!X16</f>
        <v>18.473972602739725</v>
      </c>
      <c r="AE138" s="183">
        <f>'2023'!Y16</f>
        <v>2.1800000000000002</v>
      </c>
      <c r="AF138" s="183">
        <f>'2023'!Z16</f>
        <v>6.3</v>
      </c>
      <c r="AG138" s="183">
        <f>'2023'!AA16</f>
        <v>10.3</v>
      </c>
      <c r="AH138" s="183">
        <f>'2023'!AB16</f>
        <v>0.93</v>
      </c>
      <c r="AI138" s="183">
        <f>'2023'!AC16</f>
        <v>1.8</v>
      </c>
      <c r="AJ138" s="288">
        <f>'2023'!AD16</f>
        <v>2.4975450081833064E-2</v>
      </c>
      <c r="AK138" s="288">
        <f>'2023'!AE16</f>
        <v>0.21050736497545011</v>
      </c>
      <c r="AL138" s="185">
        <f>'2023'!AF16</f>
        <v>6.0999999999999999E-2</v>
      </c>
      <c r="AM138" s="212">
        <f>DD138/100</f>
        <v>0.6</v>
      </c>
      <c r="AN138" s="185">
        <f>'2023'!AG16</f>
        <v>0.18500000000000003</v>
      </c>
      <c r="AO138" s="185">
        <f>'2023'!AH16</f>
        <v>0.8115</v>
      </c>
      <c r="AP138" s="183">
        <f>'2023'!AI16</f>
        <v>104.04473757958372</v>
      </c>
      <c r="AQ138" s="186">
        <f>'2023'!AJ16</f>
        <v>96.702159041739748</v>
      </c>
      <c r="AR138" s="48">
        <f>'2023'!AK16</f>
        <v>6</v>
      </c>
      <c r="AS138" s="232">
        <f>'2023'!AL16</f>
        <v>10</v>
      </c>
      <c r="AT138" s="232">
        <f>'2023'!AM16</f>
        <v>4</v>
      </c>
      <c r="AU138" s="232">
        <f>'2023'!AN16</f>
        <v>4</v>
      </c>
      <c r="AV138" s="232">
        <f>'2023'!AO16</f>
        <v>9</v>
      </c>
      <c r="AW138" s="232">
        <f>'2023'!AP16</f>
        <v>6</v>
      </c>
      <c r="AX138" s="232">
        <f>'2023'!AQ16</f>
        <v>2</v>
      </c>
      <c r="AY138" s="233">
        <f>'2023'!AR16</f>
        <v>0.5</v>
      </c>
      <c r="AZ138" s="60">
        <f>'2023'!AS16</f>
        <v>0</v>
      </c>
      <c r="BA138" s="61">
        <f>'2023'!AT16</f>
        <v>2836.6</v>
      </c>
      <c r="BB138" s="61">
        <f>'2023'!AU16</f>
        <v>0</v>
      </c>
      <c r="BC138" s="61">
        <f>'2023'!AV16</f>
        <v>0</v>
      </c>
      <c r="BD138" s="61">
        <f>'2023'!AW16</f>
        <v>0</v>
      </c>
      <c r="BE138" s="61">
        <f>'2023'!AX16</f>
        <v>0</v>
      </c>
      <c r="BF138" s="62">
        <f>'2023'!AY16</f>
        <v>0</v>
      </c>
      <c r="BG138" s="62">
        <f>'2023'!AZ16</f>
        <v>0</v>
      </c>
      <c r="BH138" s="62">
        <f>'2023'!BA16</f>
        <v>0</v>
      </c>
      <c r="BI138" s="62">
        <f>'2023'!BA16</f>
        <v>0</v>
      </c>
      <c r="BJ138" s="62">
        <f>'2023'!BC16</f>
        <v>0</v>
      </c>
      <c r="BK138" s="62">
        <f>'2023'!BH16</f>
        <v>0</v>
      </c>
      <c r="BL138" s="62">
        <f>'2023'!BI16</f>
        <v>0</v>
      </c>
      <c r="BM138" s="62">
        <f>'2023'!BJ16</f>
        <v>0</v>
      </c>
      <c r="BN138" s="63">
        <f>'2023'!BK16</f>
        <v>0</v>
      </c>
      <c r="BO138" s="60">
        <f>'2023'!BL16</f>
        <v>0</v>
      </c>
      <c r="BP138" s="61">
        <f>'2023'!BM16</f>
        <v>2876.9</v>
      </c>
      <c r="BQ138" s="61">
        <f>'2023'!BN16</f>
        <v>0</v>
      </c>
      <c r="BR138" s="61">
        <f>'2023'!BO16</f>
        <v>0</v>
      </c>
      <c r="BS138" s="61">
        <f>'2023'!BP16</f>
        <v>0</v>
      </c>
      <c r="BT138" s="61">
        <f>'2023'!BQ16</f>
        <v>0</v>
      </c>
      <c r="BU138" s="62">
        <f>'2023'!BR16</f>
        <v>0</v>
      </c>
      <c r="BV138" s="62">
        <f>'2023'!BS16</f>
        <v>0</v>
      </c>
      <c r="BW138" s="62">
        <f>'2023'!BT16</f>
        <v>0</v>
      </c>
      <c r="BX138" s="62">
        <f>'2023'!BU16</f>
        <v>0</v>
      </c>
      <c r="BY138" s="62">
        <f>'2023'!BV16</f>
        <v>0</v>
      </c>
      <c r="BZ138" s="62">
        <f>'2023'!CA16</f>
        <v>0</v>
      </c>
      <c r="CA138" s="62">
        <f>'2023'!CB16</f>
        <v>0</v>
      </c>
      <c r="CB138" s="62">
        <f>'2023'!CC16</f>
        <v>0</v>
      </c>
      <c r="CC138" s="63">
        <f>'2023'!CD16</f>
        <v>0</v>
      </c>
      <c r="CD138" s="60">
        <f>'2023'!CE16</f>
        <v>489</v>
      </c>
      <c r="CE138" s="61">
        <f>'2023'!CF16</f>
        <v>2304</v>
      </c>
      <c r="CF138" s="61">
        <f>'2023'!CG16</f>
        <v>58</v>
      </c>
      <c r="CG138" s="61">
        <f>'2023'!CH16</f>
        <v>36</v>
      </c>
      <c r="CH138" s="61">
        <f>'2023'!CI16</f>
        <v>6</v>
      </c>
      <c r="CI138" s="61">
        <f>'2023'!CJ16</f>
        <v>17</v>
      </c>
      <c r="CJ138" s="62">
        <f>'2023'!CK16</f>
        <v>0.5</v>
      </c>
      <c r="CK138" s="62">
        <f>'2023'!CL16</f>
        <v>1.6</v>
      </c>
      <c r="CL138" s="62">
        <f>'2023'!CM16</f>
        <v>1.55</v>
      </c>
      <c r="CM138" s="62">
        <f>'2023'!CN16</f>
        <v>4.3</v>
      </c>
      <c r="CN138" s="62">
        <f>'2023'!CO16</f>
        <v>11.3</v>
      </c>
      <c r="CO138" s="62">
        <f>'2023'!CT16</f>
        <v>38.5</v>
      </c>
      <c r="CP138" s="62">
        <f>'2023'!CU16</f>
        <v>7.7</v>
      </c>
      <c r="CQ138" s="62">
        <f>'2023'!CV16</f>
        <v>2.4</v>
      </c>
      <c r="CR138" s="63">
        <f>'2023'!CW16</f>
        <v>97.6</v>
      </c>
      <c r="CS138" s="60">
        <f>'2023'!CX16</f>
        <v>820</v>
      </c>
      <c r="CT138" s="61">
        <f>'2023'!CY16</f>
        <v>3490.5</v>
      </c>
      <c r="CU138" s="61">
        <f>'2023'!CZ16</f>
        <v>86</v>
      </c>
      <c r="CV138" s="61">
        <f>'2023'!DA16</f>
        <v>64</v>
      </c>
      <c r="CW138" s="61">
        <f>'2023'!DB16</f>
        <v>4</v>
      </c>
      <c r="CX138" s="61">
        <f>'2023'!DC16</f>
        <v>25</v>
      </c>
      <c r="CY138" s="62">
        <f>'2023'!DD16</f>
        <v>0.93</v>
      </c>
      <c r="CZ138" s="62">
        <f>'2023'!DE16</f>
        <v>1.69</v>
      </c>
      <c r="DA138" s="62">
        <f>'2023'!DF16</f>
        <v>2</v>
      </c>
      <c r="DB138" s="62">
        <f>'2023'!DG16</f>
        <v>6.1</v>
      </c>
      <c r="DC138" s="62">
        <f>'2023'!DH16</f>
        <v>9.1</v>
      </c>
      <c r="DD138" s="62">
        <f>'2023'!DM16</f>
        <v>60</v>
      </c>
      <c r="DE138" s="62">
        <f>'2023'!DN16</f>
        <v>3</v>
      </c>
      <c r="DF138" s="62">
        <f>'2023'!DO16</f>
        <v>8.9</v>
      </c>
      <c r="DG138" s="63">
        <f>'2023'!DP16</f>
        <v>91.1</v>
      </c>
      <c r="DH138" s="60">
        <f>'2023'!DQ16</f>
        <v>611</v>
      </c>
      <c r="DI138" s="61">
        <f>'2023'!DR16</f>
        <v>2525</v>
      </c>
      <c r="DJ138" s="61">
        <f>'2023'!DS16</f>
        <v>66</v>
      </c>
      <c r="DK138" s="61">
        <f>'2023'!DT16</f>
        <v>46</v>
      </c>
      <c r="DL138" s="61">
        <f>'2023'!DU16</f>
        <v>2</v>
      </c>
      <c r="DM138" s="61">
        <f>'2023'!DV16</f>
        <v>29</v>
      </c>
      <c r="DN138" s="62">
        <f>'2023'!DW16</f>
        <v>0.7</v>
      </c>
      <c r="DO138" s="62">
        <f>'2023'!DX16</f>
        <v>1.8</v>
      </c>
      <c r="DP138" s="62">
        <f>'2023'!DY16</f>
        <v>2.1800000000000002</v>
      </c>
      <c r="DQ138" s="62">
        <f>'2023'!DZ16</f>
        <v>6.3</v>
      </c>
      <c r="DR138" s="62">
        <f>'2023'!EA16</f>
        <v>10.3</v>
      </c>
      <c r="DS138" s="62">
        <f>'2023'!EF16</f>
        <v>71.400000000000006</v>
      </c>
      <c r="DT138" s="62">
        <f>'2023'!EG16</f>
        <v>6.1</v>
      </c>
      <c r="DU138" s="62">
        <f>'2023'!EH16</f>
        <v>28.1</v>
      </c>
      <c r="DV138" s="63">
        <f>'2023'!EI16</f>
        <v>71.2</v>
      </c>
    </row>
    <row r="139" spans="1:126" ht="15.75" customHeight="1" x14ac:dyDescent="0.2">
      <c r="A139" s="199">
        <f t="shared" si="11"/>
        <v>137</v>
      </c>
      <c r="B139" s="261">
        <f>'2025'!A14</f>
        <v>12</v>
      </c>
      <c r="C139" s="261">
        <v>2025</v>
      </c>
      <c r="D139" s="234" t="str">
        <f>'2025'!B14</f>
        <v>Isaac TeSlaa</v>
      </c>
      <c r="E139" s="310" t="str" cm="1">
        <f t="array" ref="E139">_xlfn.IFS(F139&gt;12.5,"Cornerstone",AND(F139&gt;11.995,F139&lt;12.5),"Elite",AND(F139&gt;11,F139&lt;12.995),"Elite Upside",AND(F139&gt;=9.69,F139&lt;10.999),"Upside",AND(F139&gt;8.4,F139&lt;9.999),"Upside Lite",AND(F139&gt;7.25,F139&lt;8.999),"Outlier",AND(F139&gt;=6,F139&lt;7.25),"Outlier Lite",F139&lt;6.999,"Purgatory")</f>
        <v>Upside Lite</v>
      </c>
      <c r="F139" s="313">
        <f>'2025'!C14</f>
        <v>8.7342857142857149</v>
      </c>
      <c r="G139" s="313">
        <f t="shared" si="12"/>
        <v>59.5</v>
      </c>
      <c r="H139" s="313" t="str" cm="1">
        <f t="array" ref="H139">_xlfn.IFS(E139="Cornerstone","A++",E139="Elite","A+",E139="Elite Upside","A",E139="Upside","B",E139="Upside Lite","C",E139="Outlier","D+",E139="Outlier Lite","D-",E139="Purgatory","F")</f>
        <v>C</v>
      </c>
      <c r="I139" s="314">
        <f t="shared" si="13"/>
        <v>0.11578909693416455</v>
      </c>
      <c r="J139" s="34" t="str">
        <f>'2025'!D14</f>
        <v>Arkansas</v>
      </c>
      <c r="K139" s="200">
        <f>'2025'!E14</f>
        <v>1</v>
      </c>
      <c r="L139" s="318">
        <f>'2025'!F14</f>
        <v>37307</v>
      </c>
      <c r="M139" s="231">
        <f>'2025'!G14</f>
        <v>23.616438356164384</v>
      </c>
      <c r="N139" s="231" t="str">
        <f>'2025'!H14</f>
        <v>RS SR</v>
      </c>
      <c r="O139" s="231">
        <f>'2025'!I14</f>
        <v>23.197260273972603</v>
      </c>
      <c r="P139" s="231" t="str">
        <f>'2025'!J14</f>
        <v>Slot</v>
      </c>
      <c r="Q139" s="231" t="str">
        <f>'2025'!K14</f>
        <v>PROTO X</v>
      </c>
      <c r="R139" s="231" t="str">
        <f>'2025'!L14</f>
        <v>Poor Earner</v>
      </c>
      <c r="S139" s="320">
        <f>'2025'!M14</f>
        <v>76</v>
      </c>
      <c r="T139" s="320">
        <f>'2025'!N14</f>
        <v>214</v>
      </c>
      <c r="U139" s="231">
        <f>'2025'!O14</f>
        <v>4.4400000000000004</v>
      </c>
      <c r="V139" s="279">
        <f>'2025'!P14</f>
        <v>3</v>
      </c>
      <c r="W139" s="193">
        <f>'2025'!Q14</f>
        <v>0</v>
      </c>
      <c r="X139" s="194">
        <f>'2025'!R14</f>
        <v>0.33654773384763742</v>
      </c>
      <c r="Y139" s="194">
        <f>'2025'!S14</f>
        <v>0.30182232346241455</v>
      </c>
      <c r="Z139" s="194">
        <f>'2025'!T14</f>
        <v>0.156</v>
      </c>
      <c r="AA139" s="194">
        <f>'2025'!U14</f>
        <v>0.14897787734528142</v>
      </c>
      <c r="AB139" s="194">
        <f>'2025'!V14</f>
        <v>0.24276280559645941</v>
      </c>
      <c r="AC139" s="59">
        <f>'2025'!W14</f>
        <v>0.24276280559645941</v>
      </c>
      <c r="AD139" s="42">
        <f>'2025'!X14</f>
        <v>19.542465753424658</v>
      </c>
      <c r="AE139" s="183">
        <f>'2025'!Y14</f>
        <v>1.99</v>
      </c>
      <c r="AF139" s="183">
        <f>'2025'!Z14</f>
        <v>6</v>
      </c>
      <c r="AG139" s="183">
        <f>'2025'!AA14</f>
        <v>14.3</v>
      </c>
      <c r="AH139" s="183">
        <f>'2025'!AB14</f>
        <v>1.42</v>
      </c>
      <c r="AI139" s="183">
        <f>'2025'!AC14</f>
        <v>0</v>
      </c>
      <c r="AJ139" s="288">
        <f>'2025'!AD14</f>
        <v>2.6184210526315786E-2</v>
      </c>
      <c r="AK139" s="288">
        <f>'2025'!AE14</f>
        <v>0.10847744360902255</v>
      </c>
      <c r="AL139" s="185">
        <f>'2025'!AF14</f>
        <v>0</v>
      </c>
      <c r="AM139" s="212">
        <f>DS139/100</f>
        <v>0.71400000000000008</v>
      </c>
      <c r="AN139" s="185">
        <f>'2025'!AG14</f>
        <v>0.30399999999999999</v>
      </c>
      <c r="AO139" s="185">
        <f>'2025'!AH14</f>
        <v>0.69399999999999995</v>
      </c>
      <c r="AP139" s="183">
        <f>'2025'!AI14</f>
        <v>110.13158473986721</v>
      </c>
      <c r="AQ139" s="186">
        <f>'2025'!AJ14</f>
        <v>115.79805593763687</v>
      </c>
      <c r="AR139" s="48">
        <f>'2025'!AK14</f>
        <v>6</v>
      </c>
      <c r="AS139" s="232">
        <f>'2025'!AL14</f>
        <v>7</v>
      </c>
      <c r="AT139" s="232">
        <f>'2025'!AM14</f>
        <v>3</v>
      </c>
      <c r="AU139" s="232">
        <f>'2025'!AN14</f>
        <v>5</v>
      </c>
      <c r="AV139" s="232">
        <f>'2025'!AO14</f>
        <v>9</v>
      </c>
      <c r="AW139" s="232">
        <f>'2025'!AP14</f>
        <v>9</v>
      </c>
      <c r="AX139" s="232">
        <f>'2025'!AQ14</f>
        <v>6</v>
      </c>
      <c r="AY139" s="233">
        <f>'2025'!AR14</f>
        <v>0.25</v>
      </c>
      <c r="AZ139" s="60">
        <f>'2025'!AS14</f>
        <v>0</v>
      </c>
      <c r="BA139" s="61">
        <f>'2025'!AT14</f>
        <v>1</v>
      </c>
      <c r="BB139" s="61">
        <f>'2025'!AU14</f>
        <v>0</v>
      </c>
      <c r="BC139" s="61">
        <f>'2025'!AV14</f>
        <v>0</v>
      </c>
      <c r="BD139" s="61">
        <f>'2025'!AW14</f>
        <v>0</v>
      </c>
      <c r="BE139" s="61">
        <f>'2025'!AX14</f>
        <v>0</v>
      </c>
      <c r="BF139" s="62">
        <f>'2025'!AY14</f>
        <v>0</v>
      </c>
      <c r="BG139" s="62">
        <f>'2025'!AZ14</f>
        <v>0</v>
      </c>
      <c r="BH139" s="62">
        <f>'2025'!BA14</f>
        <v>0</v>
      </c>
      <c r="BI139" s="62">
        <f>'2025'!BB14</f>
        <v>0</v>
      </c>
      <c r="BJ139" s="62">
        <f>'2025'!BC14</f>
        <v>0</v>
      </c>
      <c r="BK139" s="62">
        <f>'2025'!BH14</f>
        <v>0</v>
      </c>
      <c r="BL139" s="62">
        <f>'2025'!BI14</f>
        <v>0</v>
      </c>
      <c r="BM139" s="62">
        <f>'2025'!BJ14</f>
        <v>0</v>
      </c>
      <c r="BN139" s="63">
        <f>'2025'!BK14</f>
        <v>0</v>
      </c>
      <c r="BO139" s="60">
        <f>'2025'!BL14</f>
        <v>698</v>
      </c>
      <c r="BP139" s="61">
        <f>'2025'!BM14</f>
        <v>2074</v>
      </c>
      <c r="BQ139" s="61">
        <f>'2025'!BN14</f>
        <v>0</v>
      </c>
      <c r="BR139" s="61">
        <f>'2025'!BO14</f>
        <v>0</v>
      </c>
      <c r="BS139" s="61">
        <f>'2025'!BP14</f>
        <v>0</v>
      </c>
      <c r="BT139" s="61">
        <f>'2025'!BQ14</f>
        <v>0</v>
      </c>
      <c r="BU139" s="62">
        <f>'2025'!BR14</f>
        <v>0</v>
      </c>
      <c r="BV139" s="62">
        <f>'2025'!BS14</f>
        <v>0</v>
      </c>
      <c r="BW139" s="62">
        <f>'2025'!BT14</f>
        <v>0</v>
      </c>
      <c r="BX139" s="62">
        <f>'2025'!BU14</f>
        <v>0</v>
      </c>
      <c r="BY139" s="62">
        <f>'2025'!BV14</f>
        <v>0</v>
      </c>
      <c r="BZ139" s="62">
        <f>'2025'!CA14</f>
        <v>0</v>
      </c>
      <c r="CA139" s="62">
        <f>'2025'!CB14</f>
        <v>0</v>
      </c>
      <c r="CB139" s="62">
        <f>'2025'!CC14</f>
        <v>0</v>
      </c>
      <c r="CC139" s="63">
        <f>'2025'!CD14</f>
        <v>0</v>
      </c>
      <c r="CD139" s="60">
        <f>'2025'!CE14</f>
        <v>1325</v>
      </c>
      <c r="CE139" s="61">
        <f>'2025'!CF14</f>
        <v>2195</v>
      </c>
      <c r="CF139" s="61">
        <f>'2025'!CG14</f>
        <v>0</v>
      </c>
      <c r="CG139" s="61">
        <f>'2025'!CH14</f>
        <v>0</v>
      </c>
      <c r="CH139" s="61">
        <f>'2025'!CI14</f>
        <v>0</v>
      </c>
      <c r="CI139" s="61">
        <f>'2025'!CJ14</f>
        <v>0</v>
      </c>
      <c r="CJ139" s="62">
        <f>'2025'!CK14</f>
        <v>0</v>
      </c>
      <c r="CK139" s="62">
        <f>'2025'!CL14</f>
        <v>0</v>
      </c>
      <c r="CL139" s="62">
        <f>'2025'!CM14</f>
        <v>0</v>
      </c>
      <c r="CM139" s="62">
        <f>'2025'!CN14</f>
        <v>0</v>
      </c>
      <c r="CN139" s="62">
        <f>'2025'!CO14</f>
        <v>0</v>
      </c>
      <c r="CO139" s="62">
        <f>'2025'!CT14</f>
        <v>0</v>
      </c>
      <c r="CP139" s="62">
        <f>'2025'!CU14</f>
        <v>0</v>
      </c>
      <c r="CQ139" s="62">
        <f>'2025'!CV14</f>
        <v>0</v>
      </c>
      <c r="CR139" s="63">
        <f>'2025'!CW14</f>
        <v>0</v>
      </c>
      <c r="CS139" s="60">
        <f>'2025'!CX14</f>
        <v>351</v>
      </c>
      <c r="CT139" s="61">
        <f>'2025'!CY14</f>
        <v>2250</v>
      </c>
      <c r="CU139" s="61">
        <f>'2025'!CZ14</f>
        <v>64</v>
      </c>
      <c r="CV139" s="61">
        <f>'2025'!DA14</f>
        <v>34</v>
      </c>
      <c r="CW139" s="61">
        <f>'2025'!DB14</f>
        <v>2</v>
      </c>
      <c r="CX139" s="61">
        <f>'2025'!DC14</f>
        <v>22</v>
      </c>
      <c r="CY139" s="62">
        <f>'2025'!DD14</f>
        <v>0.43</v>
      </c>
      <c r="CZ139" s="62">
        <f>'2025'!DE14</f>
        <v>0</v>
      </c>
      <c r="DA139" s="62">
        <f>'2025'!DF14</f>
        <v>1.04</v>
      </c>
      <c r="DB139" s="62">
        <f>'2025'!DG14</f>
        <v>4.0999999999999996</v>
      </c>
      <c r="DC139" s="62">
        <f>'2025'!DH14</f>
        <v>10.3</v>
      </c>
      <c r="DD139" s="62">
        <f>'2025'!DM14</f>
        <v>47.1</v>
      </c>
      <c r="DE139" s="62">
        <f>'2025'!DN14</f>
        <v>0</v>
      </c>
      <c r="DF139" s="62">
        <f>'2025'!DO14</f>
        <v>40.1</v>
      </c>
      <c r="DG139" s="63">
        <f>'2025'!DP14</f>
        <v>59.9</v>
      </c>
      <c r="DH139" s="60">
        <f>'2025'!DQ14</f>
        <v>532</v>
      </c>
      <c r="DI139" s="61">
        <f>'2025'!DR14</f>
        <v>3571</v>
      </c>
      <c r="DJ139" s="61">
        <f>'2025'!DS14</f>
        <v>36</v>
      </c>
      <c r="DK139" s="61">
        <f>'2025'!DT14</f>
        <v>28</v>
      </c>
      <c r="DL139" s="61">
        <f>'2025'!DU14</f>
        <v>3</v>
      </c>
      <c r="DM139" s="61">
        <f>'2025'!DV14</f>
        <v>16</v>
      </c>
      <c r="DN139" s="62">
        <f>'2025'!DW14</f>
        <v>1.42</v>
      </c>
      <c r="DO139" s="62">
        <f>'2025'!DX14</f>
        <v>0</v>
      </c>
      <c r="DP139" s="62">
        <f>'2025'!DY14</f>
        <v>1.99</v>
      </c>
      <c r="DQ139" s="62">
        <f>'2025'!DZ14</f>
        <v>6</v>
      </c>
      <c r="DR139" s="62">
        <f>'2025'!EA14</f>
        <v>14.3</v>
      </c>
      <c r="DS139" s="62">
        <f>'2025'!EF14</f>
        <v>71.400000000000006</v>
      </c>
      <c r="DT139" s="62">
        <f>'2025'!EG14</f>
        <v>0</v>
      </c>
      <c r="DU139" s="62">
        <f>'2025'!EH14</f>
        <v>20.7</v>
      </c>
      <c r="DV139" s="63">
        <f>'2025'!EI14</f>
        <v>78.900000000000006</v>
      </c>
    </row>
    <row r="140" spans="1:126" ht="15.75" customHeight="1" x14ac:dyDescent="0.2">
      <c r="A140" s="199">
        <f t="shared" si="11"/>
        <v>138</v>
      </c>
      <c r="B140" s="261">
        <f>'2018'!A13</f>
        <v>11</v>
      </c>
      <c r="C140" s="261">
        <v>2018</v>
      </c>
      <c r="D140" s="234" t="str">
        <f>'2018'!B13</f>
        <v>Keke Coutee</v>
      </c>
      <c r="E140" s="310" t="str" cm="1">
        <f t="array" ref="E140">_xlfn.IFS(F140&gt;12.5,"Cornerstone",AND(F140&gt;11.995,F140&lt;12.5),"Elite",AND(F140&gt;11,F140&lt;12.995),"Elite Upside",AND(F140&gt;=9.69,F140&lt;10.999),"Upside",AND(F140&gt;8.4,F140&lt;9.999),"Upside Lite",AND(F140&gt;7.25,F140&lt;8.999),"Outlier",AND(F140&gt;=6,F140&lt;7.25),"Outlier Lite",F140&lt;6.999,"Purgatory")</f>
        <v>Upside Lite</v>
      </c>
      <c r="F140" s="313">
        <f>'2018'!C13</f>
        <v>8.7199999999999989</v>
      </c>
      <c r="G140" s="313">
        <f t="shared" si="12"/>
        <v>59.199999999999996</v>
      </c>
      <c r="H140" s="313" t="str" cm="1">
        <f t="array" ref="H140">_xlfn.IFS(E140="Cornerstone","A++",E140="Elite","A+",E140="Elite Upside","A",E140="Upside","B",E140="Upside Lite","C",E140="Outlier","D+",E140="Outlier Lite","D-",E140="Purgatory","F")</f>
        <v>C</v>
      </c>
      <c r="I140" s="314">
        <f t="shared" si="13"/>
        <v>0.1080504268789772</v>
      </c>
      <c r="J140" s="34" t="str">
        <f>'2018'!D13</f>
        <v>Texas Tech</v>
      </c>
      <c r="K140" s="200">
        <f>'2018'!E13</f>
        <v>3</v>
      </c>
      <c r="L140" s="318">
        <f>'2018'!F13</f>
        <v>35444</v>
      </c>
      <c r="M140" s="231">
        <f>'2018'!G13</f>
        <v>28.720547945205478</v>
      </c>
      <c r="N140" s="231" t="str">
        <f>'2018'!H13</f>
        <v>JR</v>
      </c>
      <c r="O140" s="231">
        <f>'2018'!I13</f>
        <v>21.293150684931508</v>
      </c>
      <c r="P140" s="231" t="str">
        <f>'2018'!J13</f>
        <v>Slot</v>
      </c>
      <c r="Q140" s="231" t="str">
        <f>'2018'!K13</f>
        <v>RAT</v>
      </c>
      <c r="R140" s="231" t="str">
        <f>'2018'!L13</f>
        <v>Elite Separator</v>
      </c>
      <c r="S140" s="320">
        <f>'2018'!M13</f>
        <v>69</v>
      </c>
      <c r="T140" s="320">
        <f>'2018'!N13</f>
        <v>187</v>
      </c>
      <c r="U140" s="200">
        <f>'2018'!O13</f>
        <v>4.43</v>
      </c>
      <c r="V140" s="279">
        <f>'2018'!P13</f>
        <v>4</v>
      </c>
      <c r="W140" s="193">
        <f>'2018'!Q13</f>
        <v>0</v>
      </c>
      <c r="X140" s="194">
        <f>'2018'!R13</f>
        <v>0</v>
      </c>
      <c r="Y140" s="194">
        <f>'2018'!S13</f>
        <v>2.0808561236623068E-2</v>
      </c>
      <c r="Z140" s="194">
        <f>'2018'!T13</f>
        <v>0.16018718502519799</v>
      </c>
      <c r="AA140" s="194">
        <f>'2018'!U13</f>
        <v>0.32941447671738128</v>
      </c>
      <c r="AB140" s="194">
        <f>'2018'!V13</f>
        <v>0.32941447671738128</v>
      </c>
      <c r="AC140" s="59">
        <f>'2018'!W13</f>
        <v>0.31294375288151222</v>
      </c>
      <c r="AD140" s="42">
        <f>'2018'!X13</f>
        <v>20.654794520547945</v>
      </c>
      <c r="AE140" s="183">
        <f>'2018'!Y13</f>
        <v>3.1</v>
      </c>
      <c r="AF140" s="183">
        <f>'2018'!Z13</f>
        <v>8.9</v>
      </c>
      <c r="AG140" s="183">
        <f>'2018'!AA13</f>
        <v>10.3</v>
      </c>
      <c r="AH140" s="183">
        <f>'2018'!AB13</f>
        <v>0.88</v>
      </c>
      <c r="AI140" s="183">
        <f>'2018'!AC13</f>
        <v>2.64</v>
      </c>
      <c r="AJ140" s="288">
        <f>'2018'!AD13</f>
        <v>3.2435269419174247E-2</v>
      </c>
      <c r="AK140" s="288">
        <f>'2018'!AE13</f>
        <v>0.22920923722883133</v>
      </c>
      <c r="AL140" s="185">
        <f>'2018'!AF13</f>
        <v>7.9000000000000001E-2</v>
      </c>
      <c r="AM140" s="212">
        <f>DS140/100</f>
        <v>0.2</v>
      </c>
      <c r="AN140" s="185">
        <f>'2018'!AG13</f>
        <v>5.0500000000000003E-2</v>
      </c>
      <c r="AO140" s="185">
        <f>'2018'!AH13</f>
        <v>0.9395</v>
      </c>
      <c r="AP140" s="183">
        <f>'2018'!AI13</f>
        <v>97.108377360633071</v>
      </c>
      <c r="AQ140" s="186">
        <f>'2018'!AJ13</f>
        <v>88.328188722275726</v>
      </c>
      <c r="AR140" s="48">
        <f>'2018'!AK13</f>
        <v>8</v>
      </c>
      <c r="AS140" s="232">
        <f>'2018'!AL13</f>
        <v>5</v>
      </c>
      <c r="AT140" s="232">
        <f>'2018'!AM13</f>
        <v>6</v>
      </c>
      <c r="AU140" s="232">
        <f>'2018'!AN13</f>
        <v>6</v>
      </c>
      <c r="AV140" s="232">
        <f>'2018'!AO13</f>
        <v>9</v>
      </c>
      <c r="AW140" s="232">
        <f>'2018'!AP13</f>
        <v>4</v>
      </c>
      <c r="AX140" s="232">
        <f>'2018'!AQ13</f>
        <v>5</v>
      </c>
      <c r="AY140" s="233">
        <f>'2018'!AR13</f>
        <v>0</v>
      </c>
      <c r="AZ140" s="60">
        <f>'2018'!AS13</f>
        <v>0</v>
      </c>
      <c r="BA140" s="61">
        <f>'2018'!AT13</f>
        <v>5107</v>
      </c>
      <c r="BB140" s="61">
        <f>'2018'!AU13</f>
        <v>0</v>
      </c>
      <c r="BC140" s="61">
        <f>'2018'!AV13</f>
        <v>0</v>
      </c>
      <c r="BD140" s="61">
        <f>'2018'!AW13</f>
        <v>0</v>
      </c>
      <c r="BE140" s="61">
        <f>'2018'!AX13</f>
        <v>0</v>
      </c>
      <c r="BF140" s="62">
        <f>'2018'!AY13</f>
        <v>0</v>
      </c>
      <c r="BG140" s="62">
        <f>'2018'!AZ13</f>
        <v>0</v>
      </c>
      <c r="BH140" s="62">
        <f>'2018'!BA13</f>
        <v>0</v>
      </c>
      <c r="BI140" s="62">
        <f>'2018'!BB13</f>
        <v>0</v>
      </c>
      <c r="BJ140" s="62">
        <f>'2018'!BC13</f>
        <v>0</v>
      </c>
      <c r="BK140" s="62">
        <f>'2018'!BD13</f>
        <v>0</v>
      </c>
      <c r="BL140" s="62">
        <f>'2018'!BE13</f>
        <v>0</v>
      </c>
      <c r="BM140" s="62">
        <f>'2018'!BF13</f>
        <v>0</v>
      </c>
      <c r="BN140" s="63">
        <f>'2018'!BG13</f>
        <v>0</v>
      </c>
      <c r="BO140" s="60">
        <f>'2018'!BH13</f>
        <v>0</v>
      </c>
      <c r="BP140" s="61">
        <f>'2018'!BI13</f>
        <v>4213</v>
      </c>
      <c r="BQ140" s="61">
        <f>'2018'!BJ13</f>
        <v>0</v>
      </c>
      <c r="BR140" s="61">
        <f>'2018'!BK13</f>
        <v>0</v>
      </c>
      <c r="BS140" s="61">
        <f>'2018'!BL13</f>
        <v>0</v>
      </c>
      <c r="BT140" s="61">
        <f>'2018'!BM13</f>
        <v>0</v>
      </c>
      <c r="BU140" s="62">
        <f>'2018'!BN13</f>
        <v>0</v>
      </c>
      <c r="BV140" s="62">
        <f>'2018'!BO13</f>
        <v>0</v>
      </c>
      <c r="BW140" s="62">
        <f>'2018'!BP13</f>
        <v>0</v>
      </c>
      <c r="BX140" s="62">
        <f>'2018'!BQ13</f>
        <v>0</v>
      </c>
      <c r="BY140" s="62">
        <f>'2018'!BR13</f>
        <v>0</v>
      </c>
      <c r="BZ140" s="62">
        <f>'2018'!BS13</f>
        <v>0</v>
      </c>
      <c r="CA140" s="62">
        <f>'2018'!BT13</f>
        <v>0</v>
      </c>
      <c r="CB140" s="62">
        <f>'2018'!BU13</f>
        <v>0</v>
      </c>
      <c r="CC140" s="63">
        <f>'2018'!BV13</f>
        <v>0</v>
      </c>
      <c r="CD140" s="60">
        <f>'2018'!BW13</f>
        <v>105</v>
      </c>
      <c r="CE140" s="61">
        <f>'2018'!BX13</f>
        <v>5046</v>
      </c>
      <c r="CF140" s="61">
        <f>'2018'!BY13</f>
        <v>19</v>
      </c>
      <c r="CG140" s="61">
        <f>'2018'!BZ13</f>
        <v>12</v>
      </c>
      <c r="CH140" s="61">
        <f>'2018'!CA13</f>
        <v>0</v>
      </c>
      <c r="CI140" s="61">
        <f>'2018'!CB13</f>
        <v>39</v>
      </c>
      <c r="CJ140" s="62">
        <f>'2018'!CC13</f>
        <v>0</v>
      </c>
      <c r="CK140" s="62">
        <f>'2018'!CD13</f>
        <v>0</v>
      </c>
      <c r="CL140" s="62">
        <f>'2018'!CE13</f>
        <v>0.82</v>
      </c>
      <c r="CM140" s="62">
        <f>'2018'!CF13</f>
        <v>6.9</v>
      </c>
      <c r="CN140" s="62">
        <f>'2018'!CG13</f>
        <v>7.5</v>
      </c>
      <c r="CO140" s="62">
        <f>'2018'!CH13</f>
        <v>0</v>
      </c>
      <c r="CP140" s="62">
        <f>'2018'!CI13</f>
        <v>25</v>
      </c>
      <c r="CQ140" s="62">
        <f>'2018'!CJ13</f>
        <v>97.3</v>
      </c>
      <c r="CR140" s="63">
        <f>'2018'!CK13</f>
        <v>1.4</v>
      </c>
      <c r="CS140" s="60">
        <f>'2018'!CL13</f>
        <v>890</v>
      </c>
      <c r="CT140" s="61">
        <f>'2018'!CM13</f>
        <v>5556</v>
      </c>
      <c r="CU140" s="61">
        <f>'2018'!CN13</f>
        <v>82</v>
      </c>
      <c r="CV140" s="61">
        <f>'2018'!CO13</f>
        <v>55</v>
      </c>
      <c r="CW140" s="61">
        <f>'2018'!CP13</f>
        <v>7</v>
      </c>
      <c r="CX140" s="61">
        <f>'2018'!CQ13</f>
        <v>47</v>
      </c>
      <c r="CY140" s="62">
        <f>'2018'!CR13</f>
        <v>0.83</v>
      </c>
      <c r="CZ140" s="62">
        <f>'2018'!CS13</f>
        <v>1.36</v>
      </c>
      <c r="DA140" s="62">
        <f>'2018'!CT13</f>
        <v>3.1</v>
      </c>
      <c r="DB140" s="62">
        <f>'2018'!CU13</f>
        <v>8.9</v>
      </c>
      <c r="DC140" s="62">
        <f>'2018'!CV13</f>
        <v>10.3</v>
      </c>
      <c r="DD140" s="62">
        <f>'2018'!CW13</f>
        <v>0</v>
      </c>
      <c r="DE140" s="62">
        <f>'2018'!CX13</f>
        <v>9.8000000000000007</v>
      </c>
      <c r="DF140" s="62">
        <f>'2018'!CY13</f>
        <v>4.8</v>
      </c>
      <c r="DG140" s="63">
        <f>'2018'!CZ13</f>
        <v>93.9</v>
      </c>
      <c r="DH140" s="60">
        <f>'2018'!DA13</f>
        <v>1429</v>
      </c>
      <c r="DI140" s="61">
        <f>'2018'!DB13</f>
        <v>4338</v>
      </c>
      <c r="DJ140" s="61">
        <f>'2018'!DC13</f>
        <v>121</v>
      </c>
      <c r="DK140" s="61">
        <f>'2018'!DD13</f>
        <v>93</v>
      </c>
      <c r="DL140" s="61">
        <f>'2018'!DE13</f>
        <v>10</v>
      </c>
      <c r="DM140" s="61">
        <f>'2018'!DF13</f>
        <v>35</v>
      </c>
      <c r="DN140" s="62">
        <f>'2018'!DG13</f>
        <v>0.88</v>
      </c>
      <c r="DO140" s="62">
        <f>'2018'!DH13</f>
        <v>2.64</v>
      </c>
      <c r="DP140" s="62">
        <f>'2018'!DI13</f>
        <v>3.09</v>
      </c>
      <c r="DQ140" s="62">
        <f>'2018'!DJ13</f>
        <v>8.3000000000000007</v>
      </c>
      <c r="DR140" s="62">
        <f>'2018'!DK13</f>
        <v>8.3000000000000007</v>
      </c>
      <c r="DS140" s="62">
        <f>'2018'!DP13</f>
        <v>20</v>
      </c>
      <c r="DT140" s="62">
        <f>'2018'!DQ13</f>
        <v>7.9</v>
      </c>
      <c r="DU140" s="62">
        <f>'2018'!DR13</f>
        <v>5.3</v>
      </c>
      <c r="DV140" s="63">
        <f>'2018'!DS13</f>
        <v>94</v>
      </c>
    </row>
    <row r="141" spans="1:126" ht="15.75" customHeight="1" x14ac:dyDescent="0.2">
      <c r="A141" s="199">
        <f t="shared" si="11"/>
        <v>139</v>
      </c>
      <c r="B141" s="261">
        <f>'2025'!A15</f>
        <v>13</v>
      </c>
      <c r="C141" s="261">
        <v>2025</v>
      </c>
      <c r="D141" s="234" t="str">
        <f>'2025'!B15</f>
        <v>Jalen Royals</v>
      </c>
      <c r="E141" s="310" t="str" cm="1">
        <f t="array" ref="E141">_xlfn.IFS(F141&gt;12.5,"Cornerstone",AND(F141&gt;11.995,F141&lt;12.5),"Elite",AND(F141&gt;11,F141&lt;12.995),"Elite Upside",AND(F141&gt;=9.69,F141&lt;10.999),"Upside",AND(F141&gt;8.4,F141&lt;9.999),"Upside Lite",AND(F141&gt;7.25,F141&lt;8.999),"Outlier",AND(F141&gt;=6,F141&lt;7.25),"Outlier Lite",F141&lt;6.999,"Purgatory")</f>
        <v>Upside Lite</v>
      </c>
      <c r="F141" s="313">
        <f>'2025'!C15</f>
        <v>8.7171428571428589</v>
      </c>
      <c r="G141" s="313">
        <f t="shared" si="12"/>
        <v>58.9</v>
      </c>
      <c r="H141" s="313" t="str" cm="1">
        <f t="array" ref="H141">_xlfn.IFS(E141="Cornerstone","A++",E141="Elite","A+",E141="Elite Upside","A",E141="Upside","B",E141="Upside Lite","C",E141="Outlier","D+",E141="Outlier Lite","D-",E141="Purgatory","F")</f>
        <v>C</v>
      </c>
      <c r="I141" s="314">
        <f t="shared" si="13"/>
        <v>0.10650269286794146</v>
      </c>
      <c r="J141" s="34" t="str">
        <f>'2025'!D15</f>
        <v>Utah State</v>
      </c>
      <c r="K141" s="200">
        <f>'2025'!E15</f>
        <v>7</v>
      </c>
      <c r="L141" s="318">
        <f>'2025'!F15</f>
        <v>37670</v>
      </c>
      <c r="M141" s="231">
        <f>'2025'!G15</f>
        <v>22.621917808219177</v>
      </c>
      <c r="N141" s="231" t="str">
        <f>'2025'!H15</f>
        <v>SR</v>
      </c>
      <c r="O141" s="231">
        <f>'2025'!I15</f>
        <v>22.202739726027396</v>
      </c>
      <c r="P141" s="231" t="str">
        <f>'2025'!J15</f>
        <v>Wide</v>
      </c>
      <c r="Q141" s="231" t="str">
        <f>'2025'!K15</f>
        <v>BALL HOG</v>
      </c>
      <c r="R141" s="231" t="str">
        <f>'2025'!L15</f>
        <v>Elite Earner</v>
      </c>
      <c r="S141" s="320">
        <f>'2025'!M15</f>
        <v>72</v>
      </c>
      <c r="T141" s="320">
        <f>'2025'!N15</f>
        <v>205</v>
      </c>
      <c r="U141" s="231">
        <f>'2025'!O15</f>
        <v>4.42</v>
      </c>
      <c r="V141" s="279">
        <f>'2025'!P15</f>
        <v>4</v>
      </c>
      <c r="W141" s="193">
        <f>'2025'!Q15</f>
        <v>0</v>
      </c>
      <c r="X141" s="194">
        <f>'2025'!R15</f>
        <v>0</v>
      </c>
      <c r="Y141" s="194">
        <f>'2025'!S15</f>
        <v>0</v>
      </c>
      <c r="Z141" s="194">
        <f>'2025'!T15</f>
        <v>0.32802759789384495</v>
      </c>
      <c r="AA141" s="194">
        <f>'2025'!U15</f>
        <v>0.44540001061740186</v>
      </c>
      <c r="AB141" s="194">
        <f>'2025'!V15</f>
        <v>0.44540001061740186</v>
      </c>
      <c r="AC141" s="59">
        <f>'2025'!W15</f>
        <v>0.33850400806922543</v>
      </c>
      <c r="AD141" s="42">
        <f>'2025'!X15</f>
        <v>20.536986301369861</v>
      </c>
      <c r="AE141" s="183">
        <f>'2025'!Y15</f>
        <v>3</v>
      </c>
      <c r="AF141" s="183">
        <f>'2025'!Z15</f>
        <v>7.9</v>
      </c>
      <c r="AG141" s="183">
        <f>'2025'!AA15</f>
        <v>13.2</v>
      </c>
      <c r="AH141" s="183">
        <f>'2025'!AB15</f>
        <v>1.46</v>
      </c>
      <c r="AI141" s="183">
        <f>'2025'!AC15</f>
        <v>0</v>
      </c>
      <c r="AJ141" s="288">
        <f>'2025'!AD15</f>
        <v>5.3635280095351602E-2</v>
      </c>
      <c r="AK141" s="288">
        <f>'2025'!AE15</f>
        <v>0.23599523241954706</v>
      </c>
      <c r="AL141" s="185">
        <f>'2025'!AF15</f>
        <v>5.2000000000000005E-2</v>
      </c>
      <c r="AM141" s="212">
        <f>DS141/100</f>
        <v>0.53299999999999992</v>
      </c>
      <c r="AN141" s="185">
        <f>'2025'!AG15</f>
        <v>0.84650000000000003</v>
      </c>
      <c r="AO141" s="185">
        <f>'2025'!AH15</f>
        <v>0.1535</v>
      </c>
      <c r="AP141" s="183">
        <f>'2025'!AI15</f>
        <v>107.42238226371812</v>
      </c>
      <c r="AQ141" s="186">
        <f>'2025'!AJ15</f>
        <v>104.15077725528384</v>
      </c>
      <c r="AR141" s="48">
        <f>'2025'!AK15</f>
        <v>9</v>
      </c>
      <c r="AS141" s="232">
        <f>'2025'!AL15</f>
        <v>5</v>
      </c>
      <c r="AT141" s="232">
        <f>'2025'!AM15</f>
        <v>6</v>
      </c>
      <c r="AU141" s="232">
        <f>'2025'!AN15</f>
        <v>6</v>
      </c>
      <c r="AV141" s="232">
        <f>'2025'!AO15</f>
        <v>9</v>
      </c>
      <c r="AW141" s="232">
        <f>'2025'!AP15</f>
        <v>7</v>
      </c>
      <c r="AX141" s="232">
        <f>'2025'!AQ15</f>
        <v>4</v>
      </c>
      <c r="AY141" s="233">
        <f>'2025'!AR15</f>
        <v>0</v>
      </c>
      <c r="AZ141" s="60">
        <f>'2025'!AS15</f>
        <v>0</v>
      </c>
      <c r="BA141" s="61">
        <f>'2025'!AT15</f>
        <v>1</v>
      </c>
      <c r="BB141" s="61">
        <f>'2025'!AU15</f>
        <v>0</v>
      </c>
      <c r="BC141" s="61">
        <f>'2025'!AV15</f>
        <v>0</v>
      </c>
      <c r="BD141" s="61">
        <f>'2025'!AW15</f>
        <v>0</v>
      </c>
      <c r="BE141" s="61">
        <f>'2025'!AX15</f>
        <v>0</v>
      </c>
      <c r="BF141" s="62">
        <f>'2025'!AY15</f>
        <v>0</v>
      </c>
      <c r="BG141" s="62">
        <f>'2025'!AZ15</f>
        <v>0</v>
      </c>
      <c r="BH141" s="62">
        <f>'2025'!BA15</f>
        <v>0</v>
      </c>
      <c r="BI141" s="62">
        <f>'2025'!BB15</f>
        <v>0</v>
      </c>
      <c r="BJ141" s="62">
        <f>'2025'!BC15</f>
        <v>0</v>
      </c>
      <c r="BK141" s="62">
        <f>'2025'!BH15</f>
        <v>0</v>
      </c>
      <c r="BL141" s="62">
        <f>'2025'!BI15</f>
        <v>0</v>
      </c>
      <c r="BM141" s="62">
        <f>'2025'!BJ15</f>
        <v>0</v>
      </c>
      <c r="BN141" s="63">
        <f>'2025'!BK15</f>
        <v>0</v>
      </c>
      <c r="BO141" s="60">
        <f>'2025'!BL15</f>
        <v>0</v>
      </c>
      <c r="BP141" s="61">
        <f>'2025'!BM15</f>
        <v>1</v>
      </c>
      <c r="BQ141" s="61">
        <f>'2025'!BN15</f>
        <v>0</v>
      </c>
      <c r="BR141" s="61">
        <f>'2025'!BO15</f>
        <v>0</v>
      </c>
      <c r="BS141" s="61">
        <f>'2025'!BP15</f>
        <v>0</v>
      </c>
      <c r="BT141" s="61">
        <f>'2025'!BQ15</f>
        <v>0</v>
      </c>
      <c r="BU141" s="62">
        <f>'2025'!BR15</f>
        <v>0</v>
      </c>
      <c r="BV141" s="62">
        <f>'2025'!BS15</f>
        <v>0</v>
      </c>
      <c r="BW141" s="62">
        <f>'2025'!BT15</f>
        <v>0</v>
      </c>
      <c r="BX141" s="62">
        <f>'2025'!BU15</f>
        <v>0</v>
      </c>
      <c r="BY141" s="62">
        <f>'2025'!BV15</f>
        <v>0</v>
      </c>
      <c r="BZ141" s="62">
        <f>'2025'!CA15</f>
        <v>0</v>
      </c>
      <c r="CA141" s="62">
        <f>'2025'!CB15</f>
        <v>0</v>
      </c>
      <c r="CB141" s="62">
        <f>'2025'!CC15</f>
        <v>0</v>
      </c>
      <c r="CC141" s="63">
        <f>'2025'!CD15</f>
        <v>0</v>
      </c>
      <c r="CD141" s="60">
        <f>'2025'!CE15</f>
        <v>0</v>
      </c>
      <c r="CE141" s="61">
        <f>'2025'!CF15</f>
        <v>1</v>
      </c>
      <c r="CF141" s="61">
        <f>'2025'!CG15</f>
        <v>0</v>
      </c>
      <c r="CG141" s="61">
        <f>'2025'!CH15</f>
        <v>0</v>
      </c>
      <c r="CH141" s="61">
        <f>'2025'!CI15</f>
        <v>0</v>
      </c>
      <c r="CI141" s="61">
        <f>'2025'!CJ15</f>
        <v>0</v>
      </c>
      <c r="CJ141" s="62">
        <f>'2025'!CK15</f>
        <v>0</v>
      </c>
      <c r="CK141" s="62">
        <f>'2025'!CL15</f>
        <v>0</v>
      </c>
      <c r="CL141" s="62">
        <f>'2025'!CM15</f>
        <v>0</v>
      </c>
      <c r="CM141" s="62">
        <f>'2025'!CN15</f>
        <v>0</v>
      </c>
      <c r="CN141" s="62">
        <f>'2025'!CO15</f>
        <v>0</v>
      </c>
      <c r="CO141" s="62">
        <f>'2025'!CT15</f>
        <v>0</v>
      </c>
      <c r="CP141" s="62">
        <f>'2025'!CU15</f>
        <v>0</v>
      </c>
      <c r="CQ141" s="62">
        <f>'2025'!CV15</f>
        <v>0</v>
      </c>
      <c r="CR141" s="63">
        <f>'2025'!CW15</f>
        <v>0</v>
      </c>
      <c r="CS141" s="60">
        <f>'2025'!CX15</f>
        <v>1084</v>
      </c>
      <c r="CT141" s="61">
        <f>'2025'!CY15</f>
        <v>3304.6</v>
      </c>
      <c r="CU141" s="61">
        <f>'2025'!CZ15</f>
        <v>99</v>
      </c>
      <c r="CV141" s="61">
        <f>'2025'!DA15</f>
        <v>70</v>
      </c>
      <c r="CW141" s="61">
        <f>'2025'!DB15</f>
        <v>15</v>
      </c>
      <c r="CX141" s="61">
        <f>'2025'!DC15</f>
        <v>35.1</v>
      </c>
      <c r="CY141" s="62">
        <f>'2025'!DD15</f>
        <v>1.46</v>
      </c>
      <c r="CZ141" s="62">
        <f>'2025'!DE15</f>
        <v>0</v>
      </c>
      <c r="DA141" s="62">
        <f>'2025'!DF15</f>
        <v>2.21</v>
      </c>
      <c r="DB141" s="62">
        <f>'2025'!DG15</f>
        <v>5.9</v>
      </c>
      <c r="DC141" s="62">
        <f>'2025'!DH15</f>
        <v>13.2</v>
      </c>
      <c r="DD141" s="62">
        <f>'2025'!DM15</f>
        <v>73.900000000000006</v>
      </c>
      <c r="DE141" s="62">
        <f>'2025'!DN15</f>
        <v>6.7</v>
      </c>
      <c r="DF141" s="62">
        <f>'2025'!DO15</f>
        <v>91.4</v>
      </c>
      <c r="DG141" s="63">
        <f>'2025'!DP15</f>
        <v>8.6</v>
      </c>
      <c r="DH141" s="60">
        <f>'2025'!DQ15</f>
        <v>839</v>
      </c>
      <c r="DI141" s="61">
        <f>'2025'!DR15</f>
        <v>1883.7000000000003</v>
      </c>
      <c r="DJ141" s="61">
        <f>'2025'!DS15</f>
        <v>81</v>
      </c>
      <c r="DK141" s="61">
        <f>'2025'!DT15</f>
        <v>55</v>
      </c>
      <c r="DL141" s="61">
        <f>'2025'!DU15</f>
        <v>6</v>
      </c>
      <c r="DM141" s="61">
        <f>'2025'!DV15</f>
        <v>16.8</v>
      </c>
      <c r="DN141" s="62">
        <f>'2025'!DW15</f>
        <v>1.26</v>
      </c>
      <c r="DO141" s="62">
        <f>'2025'!DX15</f>
        <v>0</v>
      </c>
      <c r="DP141" s="62">
        <f>'2025'!DY15</f>
        <v>3</v>
      </c>
      <c r="DQ141" s="62">
        <f>'2025'!DZ15</f>
        <v>7.9</v>
      </c>
      <c r="DR141" s="62">
        <f>'2025'!EA15</f>
        <v>9.4</v>
      </c>
      <c r="DS141" s="62">
        <f>'2025'!EF15</f>
        <v>53.3</v>
      </c>
      <c r="DT141" s="62">
        <f>'2025'!EG15</f>
        <v>5.2</v>
      </c>
      <c r="DU141" s="62">
        <f>'2025'!EH15</f>
        <v>77.900000000000006</v>
      </c>
      <c r="DV141" s="63">
        <f>'2025'!EI15</f>
        <v>22.1</v>
      </c>
    </row>
    <row r="142" spans="1:126" ht="15.75" customHeight="1" x14ac:dyDescent="0.2">
      <c r="A142" s="199">
        <f t="shared" si="11"/>
        <v>140</v>
      </c>
      <c r="B142" s="261">
        <f>'2023'!A17</f>
        <v>15</v>
      </c>
      <c r="C142" s="261">
        <v>2023</v>
      </c>
      <c r="D142" s="234" t="str">
        <f>'2023'!B17</f>
        <v>Cedric Tillman</v>
      </c>
      <c r="E142" s="310" t="str" cm="1">
        <f t="array" ref="E142">_xlfn.IFS(F142&gt;12.5,"Cornerstone",AND(F142&gt;11.995,F142&lt;12.5),"Elite",AND(F142&gt;11,F142&lt;12.995),"Elite Upside",AND(F142&gt;=9.69,F142&lt;10.999),"Upside",AND(F142&gt;8.4,F142&lt;9.999),"Upside Lite",AND(F142&gt;7.25,F142&lt;8.999),"Outlier",AND(F142&gt;=6,F142&lt;7.25),"Outlier Lite",F142&lt;6.999,"Purgatory")</f>
        <v>Upside Lite</v>
      </c>
      <c r="F142" s="313">
        <f>'2023'!C17</f>
        <v>8.7028571428571428</v>
      </c>
      <c r="G142" s="313">
        <f t="shared" si="12"/>
        <v>58.699999999999996</v>
      </c>
      <c r="H142" s="313" t="str" cm="1">
        <f t="array" ref="H142">_xlfn.IFS(E142="Cornerstone","A++",E142="Elite","A+",E142="Elite Upside","A",E142="Upside","B",E142="Upside Lite","C",E142="Outlier","D+",E142="Outlier Lite","D-",E142="Purgatory","F")</f>
        <v>C</v>
      </c>
      <c r="I142" s="314">
        <f t="shared" si="13"/>
        <v>9.8764022812754107E-2</v>
      </c>
      <c r="J142" s="34" t="str">
        <f>'2023'!D17</f>
        <v>Tennessee</v>
      </c>
      <c r="K142" s="200">
        <f>'2023'!E17</f>
        <v>1</v>
      </c>
      <c r="L142" s="318">
        <f>'2023'!F17</f>
        <v>36635</v>
      </c>
      <c r="M142" s="231">
        <f>'2023'!G17</f>
        <v>25.457534246575342</v>
      </c>
      <c r="N142" s="231" t="str">
        <f>'2023'!H17</f>
        <v>SR</v>
      </c>
      <c r="O142" s="231">
        <f>'2023'!I17</f>
        <v>23.035616438356165</v>
      </c>
      <c r="P142" s="231" t="str">
        <f>'2023'!J17</f>
        <v>Wide</v>
      </c>
      <c r="Q142" s="231" t="str">
        <f>'2023'!K17</f>
        <v>SLOB</v>
      </c>
      <c r="R142" s="231" t="str">
        <f>'2023'!L17</f>
        <v>Elite Earner</v>
      </c>
      <c r="S142" s="200">
        <f>'2023'!M17</f>
        <v>75</v>
      </c>
      <c r="T142" s="200">
        <f>'2023'!N17</f>
        <v>213</v>
      </c>
      <c r="U142" s="200">
        <f>'2023'!O17</f>
        <v>4.54</v>
      </c>
      <c r="V142" s="319">
        <f>'2023'!P17</f>
        <v>3</v>
      </c>
      <c r="W142" s="193">
        <f>'2023'!Q17</f>
        <v>-1.2729124236252544E-3</v>
      </c>
      <c r="X142" s="194">
        <f>'2023'!R17</f>
        <v>2.084636230977694E-2</v>
      </c>
      <c r="Y142" s="194">
        <f>'2023'!S17</f>
        <v>3.2730825598436736E-2</v>
      </c>
      <c r="Z142" s="194">
        <f>'2023'!T17</f>
        <v>0.32342997337163032</v>
      </c>
      <c r="AA142" s="194">
        <f>'2023'!U17</f>
        <v>0.21312480834099967</v>
      </c>
      <c r="AB142" s="194">
        <f>'2023'!V17</f>
        <v>0.26827739085631497</v>
      </c>
      <c r="AC142" s="59">
        <f>'2023'!W17</f>
        <v>0.26827739085631497</v>
      </c>
      <c r="AD142" s="42">
        <f>'2023'!X17</f>
        <v>21.372602739726027</v>
      </c>
      <c r="AE142" s="183">
        <f>'2023'!Y17</f>
        <v>2.46</v>
      </c>
      <c r="AF142" s="183">
        <f>'2023'!Z17</f>
        <v>5</v>
      </c>
      <c r="AG142" s="183">
        <f>'2023'!AA17</f>
        <v>14.4</v>
      </c>
      <c r="AH142" s="183">
        <f>'2023'!AB17</f>
        <v>1.0900000000000001</v>
      </c>
      <c r="AI142" s="183">
        <f>'2023'!AC17</f>
        <v>3.15</v>
      </c>
      <c r="AJ142" s="288">
        <f>'2023'!AD17</f>
        <v>6.7482014388489192E-2</v>
      </c>
      <c r="AK142" s="288">
        <f>'2023'!AE17</f>
        <v>0.21690647482014386</v>
      </c>
      <c r="AL142" s="185">
        <f>'2023'!AF17</f>
        <v>5.0999999999999997E-2</v>
      </c>
      <c r="AM142" s="212">
        <f>DD142/100</f>
        <v>0.72199999999999998</v>
      </c>
      <c r="AN142" s="185">
        <f>'2023'!AG17</f>
        <v>0.89799999999999991</v>
      </c>
      <c r="AO142" s="185">
        <f>'2023'!AH17</f>
        <v>0.10100000000000001</v>
      </c>
      <c r="AP142" s="183">
        <f>'2023'!AI17</f>
        <v>100.27350314491093</v>
      </c>
      <c r="AQ142" s="186">
        <f>'2023'!AJ17</f>
        <v>103.35870852346518</v>
      </c>
      <c r="AR142" s="48">
        <f>'2023'!AK17</f>
        <v>7</v>
      </c>
      <c r="AS142" s="232">
        <f>'2023'!AL17</f>
        <v>4</v>
      </c>
      <c r="AT142" s="232">
        <f>'2023'!AM17</f>
        <v>4</v>
      </c>
      <c r="AU142" s="232">
        <f>'2023'!AN17</f>
        <v>3</v>
      </c>
      <c r="AV142" s="232">
        <f>'2023'!AO17</f>
        <v>7</v>
      </c>
      <c r="AW142" s="232">
        <f>'2023'!AP17</f>
        <v>7</v>
      </c>
      <c r="AX142" s="232">
        <f>'2023'!AQ17</f>
        <v>7</v>
      </c>
      <c r="AY142" s="233">
        <f>'2023'!AR17</f>
        <v>0.75</v>
      </c>
      <c r="AZ142" s="60">
        <f>'2023'!AS17</f>
        <v>-3</v>
      </c>
      <c r="BA142" s="61">
        <f>'2023'!AT17</f>
        <v>2356.8000000000002</v>
      </c>
      <c r="BB142" s="61">
        <f>'2023'!AU17</f>
        <v>2</v>
      </c>
      <c r="BC142" s="61">
        <f>'2023'!AV17</f>
        <v>1</v>
      </c>
      <c r="BD142" s="61">
        <f>'2023'!AW17</f>
        <v>0</v>
      </c>
      <c r="BE142" s="61">
        <f>'2023'!AX17</f>
        <v>15</v>
      </c>
      <c r="BF142" s="62">
        <f>'2023'!AY17</f>
        <v>-1.1399999999999999</v>
      </c>
      <c r="BG142" s="62">
        <f>'2023'!AZ17</f>
        <v>-0.12</v>
      </c>
      <c r="BH142" s="62">
        <f>'2023'!BA17</f>
        <v>-0.5</v>
      </c>
      <c r="BI142" s="62">
        <f>'2023'!BA17</f>
        <v>-0.5</v>
      </c>
      <c r="BJ142" s="62">
        <f>'2023'!BC17</f>
        <v>0</v>
      </c>
      <c r="BK142" s="62">
        <f>'2023'!BH17</f>
        <v>0</v>
      </c>
      <c r="BL142" s="62">
        <f>'2023'!BI17</f>
        <v>0</v>
      </c>
      <c r="BM142" s="62">
        <f>'2023'!BJ17</f>
        <v>83.3</v>
      </c>
      <c r="BN142" s="63">
        <f>'2023'!BK17</f>
        <v>0</v>
      </c>
      <c r="BO142" s="60">
        <f>'2023'!BL17</f>
        <v>60</v>
      </c>
      <c r="BP142" s="61">
        <f>'2023'!BM17</f>
        <v>2878.2000000000003</v>
      </c>
      <c r="BQ142" s="61">
        <f>'2023'!BN17</f>
        <v>7</v>
      </c>
      <c r="BR142" s="61">
        <f>'2023'!BO17</f>
        <v>4</v>
      </c>
      <c r="BS142" s="61">
        <f>'2023'!BP17</f>
        <v>1</v>
      </c>
      <c r="BT142" s="61">
        <f>'2023'!BQ17</f>
        <v>19</v>
      </c>
      <c r="BU142" s="62">
        <f>'2023'!BR17</f>
        <v>1.55</v>
      </c>
      <c r="BV142" s="62">
        <f>'2023'!BS17</f>
        <v>0.67</v>
      </c>
      <c r="BW142" s="62">
        <f>'2023'!BT17</f>
        <v>1.88</v>
      </c>
      <c r="BX142" s="62">
        <f>'2023'!BU17</f>
        <v>0</v>
      </c>
      <c r="BY142" s="62">
        <f>'2023'!BV17</f>
        <v>0</v>
      </c>
      <c r="BZ142" s="62">
        <f>'2023'!CA17</f>
        <v>50</v>
      </c>
      <c r="CA142" s="62">
        <f>'2023'!CB17</f>
        <v>0</v>
      </c>
      <c r="CB142" s="62">
        <f>'2023'!CC17</f>
        <v>88.6</v>
      </c>
      <c r="CC142" s="63">
        <f>'2023'!CD17</f>
        <v>8.6</v>
      </c>
      <c r="CD142" s="60">
        <f>'2023'!CE17</f>
        <v>67</v>
      </c>
      <c r="CE142" s="61">
        <f>'2023'!CF17</f>
        <v>2047</v>
      </c>
      <c r="CF142" s="61">
        <f>'2023'!CG17</f>
        <v>13</v>
      </c>
      <c r="CG142" s="61">
        <f>'2023'!CH17</f>
        <v>3</v>
      </c>
      <c r="CH142" s="61">
        <f>'2023'!CI17</f>
        <v>1</v>
      </c>
      <c r="CI142" s="61">
        <f>'2023'!CJ17</f>
        <v>14</v>
      </c>
      <c r="CJ142" s="62">
        <f>'2023'!CK17</f>
        <v>0.8</v>
      </c>
      <c r="CK142" s="62">
        <f>'2023'!CL17</f>
        <v>1.2</v>
      </c>
      <c r="CL142" s="62">
        <f>'2023'!CM17</f>
        <v>0.75</v>
      </c>
      <c r="CM142" s="62">
        <f>'2023'!CN17</f>
        <v>2</v>
      </c>
      <c r="CN142" s="62">
        <f>'2023'!CO17</f>
        <v>19.899999999999999</v>
      </c>
      <c r="CO142" s="62">
        <f>'2023'!CT17</f>
        <v>20</v>
      </c>
      <c r="CP142" s="62">
        <f>'2023'!CU17</f>
        <v>0</v>
      </c>
      <c r="CQ142" s="62">
        <f>'2023'!CV17</f>
        <v>77.2</v>
      </c>
      <c r="CR142" s="63">
        <f>'2023'!CW17</f>
        <v>22.8</v>
      </c>
      <c r="CS142" s="60">
        <f>'2023'!CX17</f>
        <v>1081</v>
      </c>
      <c r="CT142" s="61">
        <f>'2023'!CY17</f>
        <v>3342.3</v>
      </c>
      <c r="CU142" s="61">
        <f>'2023'!CZ17</f>
        <v>86</v>
      </c>
      <c r="CV142" s="61">
        <f>'2023'!DA17</f>
        <v>64</v>
      </c>
      <c r="CW142" s="61">
        <f>'2023'!DB17</f>
        <v>12</v>
      </c>
      <c r="CX142" s="61">
        <f>'2023'!DC17</f>
        <v>33</v>
      </c>
      <c r="CY142" s="62">
        <f>'2023'!DD17</f>
        <v>1.0900000000000001</v>
      </c>
      <c r="CZ142" s="62">
        <f>'2023'!DE17</f>
        <v>3.15</v>
      </c>
      <c r="DA142" s="62">
        <f>'2023'!DF17</f>
        <v>2.46</v>
      </c>
      <c r="DB142" s="62">
        <f>'2023'!DG17</f>
        <v>5</v>
      </c>
      <c r="DC142" s="62">
        <f>'2023'!DH17</f>
        <v>16.3</v>
      </c>
      <c r="DD142" s="62">
        <f>'2023'!DM17</f>
        <v>72.2</v>
      </c>
      <c r="DE142" s="62">
        <f>'2023'!DN17</f>
        <v>4.5</v>
      </c>
      <c r="DF142" s="62">
        <f>'2023'!DO17</f>
        <v>91</v>
      </c>
      <c r="DG142" s="63">
        <f>'2023'!DP17</f>
        <v>8.8000000000000007</v>
      </c>
      <c r="DH142" s="60">
        <f>'2023'!DQ17</f>
        <v>417</v>
      </c>
      <c r="DI142" s="61">
        <f>'2023'!DR17</f>
        <v>1956.6000000000001</v>
      </c>
      <c r="DJ142" s="61">
        <f>'2023'!DS17</f>
        <v>59</v>
      </c>
      <c r="DK142" s="61">
        <f>'2023'!DT17</f>
        <v>37</v>
      </c>
      <c r="DL142" s="61">
        <f>'2023'!DU17</f>
        <v>3</v>
      </c>
      <c r="DM142" s="61">
        <f>'2023'!DV17</f>
        <v>38</v>
      </c>
      <c r="DN142" s="62">
        <f>'2023'!DW17</f>
        <v>0.51</v>
      </c>
      <c r="DO142" s="62">
        <f>'2023'!DX17</f>
        <v>1.99</v>
      </c>
      <c r="DP142" s="62">
        <f>'2023'!DY17</f>
        <v>2.0099999999999998</v>
      </c>
      <c r="DQ142" s="62">
        <f>'2023'!DZ17</f>
        <v>2.9</v>
      </c>
      <c r="DR142" s="62">
        <f>'2023'!EA17</f>
        <v>14.4</v>
      </c>
      <c r="DS142" s="62">
        <f>'2023'!EF17</f>
        <v>42.9</v>
      </c>
      <c r="DT142" s="62">
        <f>'2023'!EG17</f>
        <v>5.0999999999999996</v>
      </c>
      <c r="DU142" s="62">
        <f>'2023'!EH17</f>
        <v>88.6</v>
      </c>
      <c r="DV142" s="63">
        <f>'2023'!EI17</f>
        <v>11.4</v>
      </c>
    </row>
    <row r="143" spans="1:126" ht="15.75" customHeight="1" x14ac:dyDescent="0.2">
      <c r="A143" s="199">
        <f t="shared" si="11"/>
        <v>141</v>
      </c>
      <c r="B143" s="261">
        <f>'2015'!A15</f>
        <v>13</v>
      </c>
      <c r="C143" s="261">
        <v>2015</v>
      </c>
      <c r="D143" s="234" t="str">
        <f>'2015'!B15</f>
        <v>Tyler Lockett</v>
      </c>
      <c r="E143" s="310" t="str" cm="1">
        <f t="array" ref="E143">_xlfn.IFS(F143&gt;12.5,"Cornerstone",AND(F143&gt;11.995,F143&lt;12.5),"Elite",AND(F143&gt;11,F143&lt;12.995),"Elite Upside",AND(F143&gt;=9.69,F143&lt;10.999),"Upside",AND(F143&gt;8.4,F143&lt;9.999),"Upside Lite",AND(F143&gt;7.25,F143&lt;8.999),"Outlier",AND(F143&gt;=6,F143&lt;7.25),"Outlier Lite",F143&lt;6.999,"Purgatory")</f>
        <v>Upside Lite</v>
      </c>
      <c r="F143" s="313">
        <f>'2015'!C15</f>
        <v>8.6985714285714284</v>
      </c>
      <c r="G143" s="313">
        <f t="shared" si="12"/>
        <v>58.4</v>
      </c>
      <c r="H143" s="313" t="str" cm="1">
        <f t="array" ref="H143">_xlfn.IFS(E143="Cornerstone","A++",E143="Elite","A+",E143="Elite Upside","A",E143="Upside","B",E143="Upside Lite","C",E143="Outlier","D+",E143="Outlier Lite","D-",E143="Purgatory","F")</f>
        <v>C</v>
      </c>
      <c r="I143" s="314">
        <f t="shared" si="13"/>
        <v>9.6442421796198108E-2</v>
      </c>
      <c r="J143" s="34" t="str">
        <f>'2015'!D15</f>
        <v>Kansas State</v>
      </c>
      <c r="K143" s="200">
        <f>'2015'!E15</f>
        <v>3</v>
      </c>
      <c r="L143" s="318">
        <f>'2015'!F15</f>
        <v>33875</v>
      </c>
      <c r="M143" s="231">
        <f>'2015'!G15</f>
        <v>33.019178082191779</v>
      </c>
      <c r="N143" s="231" t="str">
        <f>'2015'!H15</f>
        <v>SR</v>
      </c>
      <c r="O143" s="231">
        <f>'2015'!I15</f>
        <v>22.591780821917808</v>
      </c>
      <c r="P143" s="231" t="str">
        <f>'2015'!J15</f>
        <v>Wide</v>
      </c>
      <c r="Q143" s="231" t="str">
        <f>'2015'!K15</f>
        <v>RAT</v>
      </c>
      <c r="R143" s="231" t="str">
        <f>'2015'!L15</f>
        <v>N/A</v>
      </c>
      <c r="S143" s="320">
        <f>'2015'!M15</f>
        <v>71</v>
      </c>
      <c r="T143" s="320">
        <f>'2015'!N15</f>
        <v>175</v>
      </c>
      <c r="U143" s="231">
        <f>'2015'!O15</f>
        <v>4.4000000000000004</v>
      </c>
      <c r="V143" s="279">
        <f>'2015'!P15</f>
        <v>3</v>
      </c>
      <c r="W143" s="193">
        <f>'2015'!Q15</f>
        <v>0</v>
      </c>
      <c r="X143" s="194">
        <f>'2015'!R15</f>
        <v>0.12490479817212491</v>
      </c>
      <c r="Y143" s="194">
        <f>'2015'!S15</f>
        <v>0.25480305615310433</v>
      </c>
      <c r="Z143" s="194">
        <f>'2015'!T15</f>
        <v>0.43202903015987132</v>
      </c>
      <c r="AA143" s="194">
        <f>'2015'!U15</f>
        <v>0.40549221133772284</v>
      </c>
      <c r="AB143" s="194">
        <f>'2015'!V15</f>
        <v>0.41876062074879705</v>
      </c>
      <c r="AC143" s="59">
        <f>'2015'!W15</f>
        <v>0.3978225897113572</v>
      </c>
      <c r="AD143" s="42">
        <f>'2015'!X15</f>
        <v>19.936986301369863</v>
      </c>
      <c r="AE143" s="183">
        <f>'2015'!Y15</f>
        <v>3.65</v>
      </c>
      <c r="AF143" s="183">
        <f>'2015'!Z15</f>
        <v>4.3</v>
      </c>
      <c r="AG143" s="183">
        <f>'2015'!AA15</f>
        <v>11.9</v>
      </c>
      <c r="AH143" s="183">
        <f>'2015'!AB15</f>
        <v>0</v>
      </c>
      <c r="AI143" s="183">
        <f>'2015'!AC15</f>
        <v>0</v>
      </c>
      <c r="AJ143" s="288" t="str">
        <f>'2015'!AD15</f>
        <v>N/A</v>
      </c>
      <c r="AK143" s="288" t="str">
        <f>'2015'!AE15</f>
        <v>N/A</v>
      </c>
      <c r="AL143" s="185">
        <f>'2015'!AF15</f>
        <v>6.2E-2</v>
      </c>
      <c r="AM143" s="212">
        <f>DS143</f>
        <v>0</v>
      </c>
      <c r="AN143" s="185">
        <f>'2015'!AG15</f>
        <v>0.84299999999999997</v>
      </c>
      <c r="AO143" s="185">
        <f>'2015'!AH15</f>
        <v>0.153</v>
      </c>
      <c r="AP143" s="183">
        <f>'2015'!AI15</f>
        <v>93.380745850693231</v>
      </c>
      <c r="AQ143" s="186">
        <f>'2015'!AJ15</f>
        <v>88.657167685535626</v>
      </c>
      <c r="AR143" s="48">
        <f>'2015'!AK15</f>
        <v>10</v>
      </c>
      <c r="AS143" s="232">
        <f>'2015'!AL15</f>
        <v>6</v>
      </c>
      <c r="AT143" s="232">
        <f>'2015'!AM15</f>
        <v>7</v>
      </c>
      <c r="AU143" s="232">
        <f>'2015'!AN15</f>
        <v>1</v>
      </c>
      <c r="AV143" s="232">
        <f>'2015'!AO15</f>
        <v>9</v>
      </c>
      <c r="AW143" s="232">
        <f>'2015'!AP15</f>
        <v>4</v>
      </c>
      <c r="AX143" s="232">
        <f>'2015'!AQ15</f>
        <v>7</v>
      </c>
      <c r="AY143" s="233">
        <f>'2015'!AR15</f>
        <v>0.5</v>
      </c>
      <c r="AZ143" s="60">
        <f>'2015'!AS15</f>
        <v>0</v>
      </c>
      <c r="BA143" s="61">
        <f>'2015'!AT15</f>
        <v>1</v>
      </c>
      <c r="BB143" s="61">
        <f>'2015'!AU15</f>
        <v>0</v>
      </c>
      <c r="BC143" s="61">
        <f>'2015'!AV15</f>
        <v>0</v>
      </c>
      <c r="BD143" s="61">
        <f>'2015'!AW15</f>
        <v>0</v>
      </c>
      <c r="BE143" s="61">
        <f>'2015'!AX15</f>
        <v>0</v>
      </c>
      <c r="BF143" s="62">
        <f>'2015'!AY15</f>
        <v>0</v>
      </c>
      <c r="BG143" s="62">
        <f>'2015'!AZ15</f>
        <v>0</v>
      </c>
      <c r="BH143" s="62">
        <f>'2015'!BA15</f>
        <v>0</v>
      </c>
      <c r="BI143" s="62">
        <f>'2015'!BB15</f>
        <v>0</v>
      </c>
      <c r="BJ143" s="62">
        <f>'2015'!BC15</f>
        <v>0</v>
      </c>
      <c r="BK143" s="62">
        <f>'2015'!BD15</f>
        <v>0</v>
      </c>
      <c r="BL143" s="62">
        <f>'2015'!BE15</f>
        <v>0</v>
      </c>
      <c r="BM143" s="62">
        <f>'2015'!BF15</f>
        <v>0</v>
      </c>
      <c r="BN143" s="63">
        <f>'2015'!BG15</f>
        <v>0</v>
      </c>
      <c r="BO143" s="60">
        <f>'2015'!BH15</f>
        <v>246</v>
      </c>
      <c r="BP143" s="61">
        <f>'2015'!BI15</f>
        <v>1969.5</v>
      </c>
      <c r="BQ143" s="61">
        <f>'2015'!BJ15</f>
        <v>0</v>
      </c>
      <c r="BR143" s="61">
        <f>'2015'!BK15</f>
        <v>0</v>
      </c>
      <c r="BS143" s="61">
        <f>'2015'!BL15</f>
        <v>0</v>
      </c>
      <c r="BT143" s="61">
        <f>'2015'!BM15</f>
        <v>0</v>
      </c>
      <c r="BU143" s="62">
        <f>'2015'!BN15</f>
        <v>0</v>
      </c>
      <c r="BV143" s="62">
        <f>'2015'!BO15</f>
        <v>0</v>
      </c>
      <c r="BW143" s="62">
        <f>'2015'!BP15</f>
        <v>0</v>
      </c>
      <c r="BX143" s="62">
        <f>'2015'!BQ15</f>
        <v>0</v>
      </c>
      <c r="BY143" s="62">
        <f>'2015'!BR15</f>
        <v>0</v>
      </c>
      <c r="BZ143" s="62">
        <f>'2015'!BS15</f>
        <v>0</v>
      </c>
      <c r="CA143" s="62">
        <f>'2015'!BT15</f>
        <v>0</v>
      </c>
      <c r="CB143" s="62">
        <f>'2015'!BU15</f>
        <v>0</v>
      </c>
      <c r="CC143" s="63">
        <f>'2015'!BV15</f>
        <v>0</v>
      </c>
      <c r="CD143" s="60">
        <f>'2015'!BW15</f>
        <v>687</v>
      </c>
      <c r="CE143" s="61">
        <f>'2015'!BX15</f>
        <v>2696.2000000000003</v>
      </c>
      <c r="CF143" s="61">
        <f>'2015'!BY15</f>
        <v>0</v>
      </c>
      <c r="CG143" s="61">
        <f>'2015'!BZ15</f>
        <v>0</v>
      </c>
      <c r="CH143" s="61">
        <f>'2015'!CA15</f>
        <v>0</v>
      </c>
      <c r="CI143" s="61">
        <f>'2015'!CB15</f>
        <v>0</v>
      </c>
      <c r="CJ143" s="62">
        <f>'2015'!CC15</f>
        <v>0</v>
      </c>
      <c r="CK143" s="62">
        <f>'2015'!CD15</f>
        <v>0</v>
      </c>
      <c r="CL143" s="62">
        <f>'2015'!CE15</f>
        <v>0</v>
      </c>
      <c r="CM143" s="62">
        <f>'2015'!CF15</f>
        <v>0</v>
      </c>
      <c r="CN143" s="62">
        <f>'2015'!CG15</f>
        <v>0</v>
      </c>
      <c r="CO143" s="62">
        <f>'2015'!CH15</f>
        <v>0</v>
      </c>
      <c r="CP143" s="62">
        <f>'2015'!CI15</f>
        <v>0</v>
      </c>
      <c r="CQ143" s="62">
        <f>'2015'!CJ15</f>
        <v>0</v>
      </c>
      <c r="CR143" s="63">
        <f>'2015'!CK15</f>
        <v>0</v>
      </c>
      <c r="CS143" s="60">
        <f>'2015'!CL15</f>
        <v>1262</v>
      </c>
      <c r="CT143" s="61">
        <f>'2015'!CM15</f>
        <v>2921.1</v>
      </c>
      <c r="CU143" s="61">
        <f>'2015'!CN15</f>
        <v>0</v>
      </c>
      <c r="CV143" s="61">
        <f>'2015'!CO15</f>
        <v>0</v>
      </c>
      <c r="CW143" s="61">
        <f>'2015'!CP15</f>
        <v>0</v>
      </c>
      <c r="CX143" s="61">
        <f>'2015'!CQ15</f>
        <v>0</v>
      </c>
      <c r="CY143" s="62">
        <f>'2015'!CR15</f>
        <v>0</v>
      </c>
      <c r="CZ143" s="62">
        <f>'2015'!CS15</f>
        <v>0</v>
      </c>
      <c r="DA143" s="62">
        <f>'2015'!CT15</f>
        <v>0</v>
      </c>
      <c r="DB143" s="62">
        <f>'2015'!CU15</f>
        <v>0</v>
      </c>
      <c r="DC143" s="62">
        <f>'2015'!CV15</f>
        <v>0</v>
      </c>
      <c r="DD143" s="62">
        <f>'2015'!CW15</f>
        <v>0</v>
      </c>
      <c r="DE143" s="62">
        <f>'2015'!CX15</f>
        <v>0</v>
      </c>
      <c r="DF143" s="62">
        <f>'2015'!CY15</f>
        <v>0</v>
      </c>
      <c r="DG143" s="63">
        <f>'2015'!CZ15</f>
        <v>0</v>
      </c>
      <c r="DH143" s="60">
        <f>'2015'!DA15</f>
        <v>1515</v>
      </c>
      <c r="DI143" s="61">
        <f>'2015'!DB15</f>
        <v>3736.2</v>
      </c>
      <c r="DJ143" s="61">
        <f>'2015'!DC15</f>
        <v>0</v>
      </c>
      <c r="DK143" s="61">
        <f>'2015'!DD15</f>
        <v>106</v>
      </c>
      <c r="DL143" s="61">
        <f>'2015'!DE15</f>
        <v>11</v>
      </c>
      <c r="DM143" s="61">
        <f>'2015'!DF15</f>
        <v>0</v>
      </c>
      <c r="DN143" s="62">
        <f>'2015'!DG15</f>
        <v>0</v>
      </c>
      <c r="DO143" s="62">
        <f>'2015'!DH15</f>
        <v>0</v>
      </c>
      <c r="DP143" s="62">
        <f>'2015'!DI15</f>
        <v>3.65</v>
      </c>
      <c r="DQ143" s="62">
        <f>'2015'!DJ15</f>
        <v>4.3</v>
      </c>
      <c r="DR143" s="62">
        <f>'2015'!DK15</f>
        <v>11.9</v>
      </c>
      <c r="DS143" s="62">
        <f>'2015'!DL15</f>
        <v>0</v>
      </c>
      <c r="DT143" s="62">
        <f>'2015'!DM15</f>
        <v>6.2</v>
      </c>
      <c r="DU143" s="62">
        <f>'2015'!DN15</f>
        <v>84.3</v>
      </c>
      <c r="DV143" s="63">
        <f>'2015'!DO15</f>
        <v>15.3</v>
      </c>
    </row>
    <row r="144" spans="1:126" ht="15.75" customHeight="1" x14ac:dyDescent="0.2">
      <c r="A144" s="199">
        <f t="shared" si="11"/>
        <v>142</v>
      </c>
      <c r="B144" s="261">
        <f>'2017'!A16</f>
        <v>14</v>
      </c>
      <c r="C144" s="261">
        <v>2017</v>
      </c>
      <c r="D144" s="234" t="str">
        <f>'2017'!B16</f>
        <v>Amara Darboh</v>
      </c>
      <c r="E144" s="310" t="str" cm="1">
        <f t="array" ref="E144">_xlfn.IFS(F144&gt;12.5,"Cornerstone",AND(F144&gt;11.995,F144&lt;12.5),"Elite",AND(F144&gt;11,F144&lt;12.995),"Elite Upside",AND(F144&gt;=9.69,F144&lt;10.999),"Upside",AND(F144&gt;8.4,F144&lt;9.999),"Upside Lite",AND(F144&gt;7.25,F144&lt;8.999),"Outlier",AND(F144&gt;=6,F144&lt;7.25),"Outlier Lite",F144&lt;6.999,"Purgatory")</f>
        <v>Upside Lite</v>
      </c>
      <c r="F144" s="313">
        <f>'2017'!C16</f>
        <v>8.6757142857142853</v>
      </c>
      <c r="G144" s="313">
        <f t="shared" si="12"/>
        <v>58.099999999999994</v>
      </c>
      <c r="H144" s="313" t="str" cm="1">
        <f t="array" ref="H144">_xlfn.IFS(E144="Cornerstone","A++",E144="Elite","A+",E144="Elite Upside","A",E144="Upside","B",E144="Upside Lite","C",E144="Outlier","D+",E144="Outlier Lite","D-",E144="Purgatory","F")</f>
        <v>C</v>
      </c>
      <c r="I144" s="314">
        <f t="shared" si="13"/>
        <v>8.4060549707899695E-2</v>
      </c>
      <c r="J144" s="34" t="str">
        <f>'2017'!D16</f>
        <v>Michigan</v>
      </c>
      <c r="K144" s="200">
        <f>'2017'!E16</f>
        <v>2</v>
      </c>
      <c r="L144" s="318">
        <f>'2017'!F16</f>
        <v>34366</v>
      </c>
      <c r="M144" s="231">
        <f>'2017'!G16</f>
        <v>31.673972602739727</v>
      </c>
      <c r="N144" s="231" t="str">
        <f>'2017'!H16</f>
        <v>SR</v>
      </c>
      <c r="O144" s="231">
        <f>'2017'!I16</f>
        <v>23.24931506849315</v>
      </c>
      <c r="P144" s="231" t="str">
        <f>'2017'!J16</f>
        <v>Wide</v>
      </c>
      <c r="Q144" s="231" t="str">
        <f>'2017'!K16</f>
        <v>PROTO Z</v>
      </c>
      <c r="R144" s="231" t="str">
        <f>'2017'!L16</f>
        <v>N/A</v>
      </c>
      <c r="S144" s="320">
        <f>'2017'!M16</f>
        <v>74</v>
      </c>
      <c r="T144" s="320">
        <f>'2017'!N16</f>
        <v>212</v>
      </c>
      <c r="U144" s="231">
        <f>'2017'!O16</f>
        <v>4.45</v>
      </c>
      <c r="V144" s="279">
        <f>'2017'!P16</f>
        <v>3</v>
      </c>
      <c r="W144" s="193">
        <f>'2017'!Q16</f>
        <v>0</v>
      </c>
      <c r="X144" s="194">
        <f>'2017'!R16</f>
        <v>0</v>
      </c>
      <c r="Y144" s="194">
        <f>'2017'!S16</f>
        <v>0.2316356513222331</v>
      </c>
      <c r="Z144" s="194">
        <f>'2017'!T16</f>
        <v>0.23527508090614888</v>
      </c>
      <c r="AA144" s="194">
        <f>'2017'!U16</f>
        <v>0.31277213352685052</v>
      </c>
      <c r="AB144" s="194">
        <f>'2017'!V16</f>
        <v>0.31277213352685052</v>
      </c>
      <c r="AC144" s="59">
        <f>'2017'!W16</f>
        <v>0.31277213352685052</v>
      </c>
      <c r="AD144" s="42">
        <f>'2017'!X16</f>
        <v>20.594520547945205</v>
      </c>
      <c r="AE144" s="183">
        <f>'2017'!Y16</f>
        <v>2.4500000000000002</v>
      </c>
      <c r="AF144" s="183">
        <f>'2017'!Z16</f>
        <v>5.5</v>
      </c>
      <c r="AG144" s="183">
        <f>'2017'!AA16</f>
        <v>14.9</v>
      </c>
      <c r="AH144" s="183">
        <f>'2017'!AB16</f>
        <v>0.6</v>
      </c>
      <c r="AI144" s="183">
        <f>'2017'!AC16</f>
        <v>2.33</v>
      </c>
      <c r="AJ144" s="288" t="str">
        <f>'2017'!AD16</f>
        <v>N/A</v>
      </c>
      <c r="AK144" s="288" t="str">
        <f>'2017'!AE16</f>
        <v>N/A</v>
      </c>
      <c r="AL144" s="185">
        <f>'2017'!AF16</f>
        <v>9.5000000000000001E-2</v>
      </c>
      <c r="AM144" s="212">
        <f>DS144/100</f>
        <v>0</v>
      </c>
      <c r="AN144" s="185">
        <f>'2017'!AG16</f>
        <v>0.90900000000000003</v>
      </c>
      <c r="AO144" s="185">
        <f>'2017'!AH16</f>
        <v>0.10300000000000001</v>
      </c>
      <c r="AP144" s="183">
        <f>'2017'!AI16</f>
        <v>108.12492336701838</v>
      </c>
      <c r="AQ144" s="186">
        <f>'2017'!AJ16</f>
        <v>109.23011317654618</v>
      </c>
      <c r="AR144" s="48">
        <f>'2017'!AK16</f>
        <v>8</v>
      </c>
      <c r="AS144" s="232">
        <f>'2017'!AL16</f>
        <v>5</v>
      </c>
      <c r="AT144" s="232">
        <f>'2017'!AM16</f>
        <v>4</v>
      </c>
      <c r="AU144" s="232">
        <f>'2017'!AN16</f>
        <v>4</v>
      </c>
      <c r="AV144" s="232">
        <f>'2017'!AO16</f>
        <v>9</v>
      </c>
      <c r="AW144" s="232">
        <f>'2017'!AP16</f>
        <v>8</v>
      </c>
      <c r="AX144" s="232">
        <f>'2017'!AQ16</f>
        <v>7</v>
      </c>
      <c r="AY144" s="233">
        <f>'2017'!AR16</f>
        <v>0</v>
      </c>
      <c r="AZ144" s="60">
        <f>'2017'!AS16</f>
        <v>0</v>
      </c>
      <c r="BA144" s="61">
        <f>'2017'!AT16</f>
        <v>2591</v>
      </c>
      <c r="BB144" s="61">
        <f>'2017'!AU16</f>
        <v>0</v>
      </c>
      <c r="BC144" s="61">
        <f>'2017'!AV16</f>
        <v>0</v>
      </c>
      <c r="BD144" s="61">
        <f>'2017'!AW16</f>
        <v>0</v>
      </c>
      <c r="BE144" s="61">
        <f>'2017'!AX16</f>
        <v>0</v>
      </c>
      <c r="BF144" s="62">
        <f>'2017'!AY16</f>
        <v>0</v>
      </c>
      <c r="BG144" s="62">
        <f>'2017'!AZ16</f>
        <v>0</v>
      </c>
      <c r="BH144" s="62">
        <f>'2017'!BA16</f>
        <v>0</v>
      </c>
      <c r="BI144" s="62">
        <f>'2017'!BB16</f>
        <v>0</v>
      </c>
      <c r="BJ144" s="62">
        <f>'2017'!BC16</f>
        <v>0</v>
      </c>
      <c r="BK144" s="62">
        <f>'2017'!BD16</f>
        <v>0</v>
      </c>
      <c r="BL144" s="62">
        <f>'2017'!BE16</f>
        <v>0</v>
      </c>
      <c r="BM144" s="62">
        <f>'2017'!BF16</f>
        <v>0</v>
      </c>
      <c r="BN144" s="63">
        <f>'2017'!BG16</f>
        <v>0</v>
      </c>
      <c r="BO144" s="60">
        <f>'2017'!BH16</f>
        <v>0</v>
      </c>
      <c r="BP144" s="61">
        <f>'2017'!BI16</f>
        <v>3221</v>
      </c>
      <c r="BQ144" s="61">
        <f>'2017'!BJ16</f>
        <v>0</v>
      </c>
      <c r="BR144" s="61">
        <f>'2017'!BK16</f>
        <v>0</v>
      </c>
      <c r="BS144" s="61">
        <f>'2017'!BL16</f>
        <v>0</v>
      </c>
      <c r="BT144" s="61">
        <f>'2017'!BM16</f>
        <v>0</v>
      </c>
      <c r="BU144" s="62">
        <f>'2017'!BN16</f>
        <v>0</v>
      </c>
      <c r="BV144" s="62">
        <f>'2017'!BO16</f>
        <v>0</v>
      </c>
      <c r="BW144" s="62">
        <f>'2017'!BP16</f>
        <v>0</v>
      </c>
      <c r="BX144" s="62">
        <f>'2017'!BQ16</f>
        <v>0</v>
      </c>
      <c r="BY144" s="62">
        <f>'2017'!BR16</f>
        <v>0</v>
      </c>
      <c r="BZ144" s="62">
        <f>'2017'!BS16</f>
        <v>0</v>
      </c>
      <c r="CA144" s="62">
        <f>'2017'!BT16</f>
        <v>0</v>
      </c>
      <c r="CB144" s="62">
        <f>'2017'!BU16</f>
        <v>0</v>
      </c>
      <c r="CC144" s="63">
        <f>'2017'!BV16</f>
        <v>0</v>
      </c>
      <c r="CD144" s="60">
        <f>'2017'!BW16</f>
        <v>473</v>
      </c>
      <c r="CE144" s="61">
        <f>'2017'!BX16</f>
        <v>2042</v>
      </c>
      <c r="CF144" s="61">
        <f>'2017'!BY16</f>
        <v>65</v>
      </c>
      <c r="CG144" s="61">
        <f>'2017'!BZ16</f>
        <v>36</v>
      </c>
      <c r="CH144" s="61">
        <f>'2017'!CA16</f>
        <v>2</v>
      </c>
      <c r="CI144" s="61">
        <f>'2017'!CB16</f>
        <v>10</v>
      </c>
      <c r="CJ144" s="62">
        <f>'2017'!CC16</f>
        <v>0</v>
      </c>
      <c r="CK144" s="62">
        <f>'2017'!CD16</f>
        <v>0</v>
      </c>
      <c r="CL144" s="62">
        <f>'2017'!CE16</f>
        <v>1.63</v>
      </c>
      <c r="CM144" s="62">
        <f>'2017'!CF16</f>
        <v>5.4</v>
      </c>
      <c r="CN144" s="62">
        <f>'2017'!CG16</f>
        <v>13.5</v>
      </c>
      <c r="CO144" s="62">
        <f>'2017'!CH16</f>
        <v>0</v>
      </c>
      <c r="CP144" s="62">
        <f>'2017'!CI16</f>
        <v>7.7</v>
      </c>
      <c r="CQ144" s="62">
        <f>'2017'!CJ16</f>
        <v>86.2</v>
      </c>
      <c r="CR144" s="63">
        <f>'2017'!CK16</f>
        <v>11.7</v>
      </c>
      <c r="CS144" s="60">
        <f>'2017'!CL16</f>
        <v>727</v>
      </c>
      <c r="CT144" s="61">
        <f>'2017'!CM16</f>
        <v>3090</v>
      </c>
      <c r="CU144" s="61">
        <f>'2017'!CN16</f>
        <v>89</v>
      </c>
      <c r="CV144" s="61">
        <f>'2017'!CO16</f>
        <v>59</v>
      </c>
      <c r="CW144" s="61">
        <f>'2017'!CP16</f>
        <v>5</v>
      </c>
      <c r="CX144" s="61">
        <f>'2017'!CQ16</f>
        <v>21</v>
      </c>
      <c r="CY144" s="62">
        <f>'2017'!CR16</f>
        <v>0</v>
      </c>
      <c r="CZ144" s="62">
        <f>'2017'!CS16</f>
        <v>0</v>
      </c>
      <c r="DA144" s="62">
        <f>'2017'!CT16</f>
        <v>1.9</v>
      </c>
      <c r="DB144" s="62">
        <f>'2017'!CU16</f>
        <v>5.3</v>
      </c>
      <c r="DC144" s="62">
        <f>'2017'!CV16</f>
        <v>10</v>
      </c>
      <c r="DD144" s="62">
        <f>'2017'!CW16</f>
        <v>0</v>
      </c>
      <c r="DE144" s="62">
        <f>'2017'!CX16</f>
        <v>13.2</v>
      </c>
      <c r="DF144" s="62">
        <f>'2017'!CY16</f>
        <v>88.3</v>
      </c>
      <c r="DG144" s="63">
        <f>'2017'!CZ16</f>
        <v>11.5</v>
      </c>
      <c r="DH144" s="60">
        <f>'2017'!DA16</f>
        <v>862</v>
      </c>
      <c r="DI144" s="61">
        <f>'2017'!DB16</f>
        <v>2756</v>
      </c>
      <c r="DJ144" s="61">
        <f>'2017'!DC16</f>
        <v>101</v>
      </c>
      <c r="DK144" s="61">
        <f>'2017'!DD16</f>
        <v>57</v>
      </c>
      <c r="DL144" s="61">
        <f>'2017'!DE16</f>
        <v>7</v>
      </c>
      <c r="DM144" s="61">
        <f>'2017'!DF16</f>
        <v>20</v>
      </c>
      <c r="DN144" s="62">
        <f>'2017'!DG16</f>
        <v>0.6</v>
      </c>
      <c r="DO144" s="62">
        <f>'2017'!DH16</f>
        <v>2.33</v>
      </c>
      <c r="DP144" s="62">
        <f>'2017'!DI16</f>
        <v>2.4500000000000002</v>
      </c>
      <c r="DQ144" s="62">
        <f>'2017'!DJ16</f>
        <v>5.5</v>
      </c>
      <c r="DR144" s="62">
        <f>'2017'!DK16</f>
        <v>14.9</v>
      </c>
      <c r="DS144" s="62">
        <f>'2017'!DL16</f>
        <v>0</v>
      </c>
      <c r="DT144" s="62">
        <f>'2017'!DM16</f>
        <v>9.5</v>
      </c>
      <c r="DU144" s="62">
        <f>'2017'!DN16</f>
        <v>90.9</v>
      </c>
      <c r="DV144" s="63">
        <f>'2017'!DO16</f>
        <v>9.1</v>
      </c>
    </row>
    <row r="145" spans="1:126" ht="15.75" customHeight="1" x14ac:dyDescent="0.2">
      <c r="A145" s="199">
        <f t="shared" si="11"/>
        <v>143</v>
      </c>
      <c r="B145" s="261">
        <f>'2015'!A16</f>
        <v>14</v>
      </c>
      <c r="C145" s="261">
        <v>2015</v>
      </c>
      <c r="D145" s="234" t="str">
        <f>'2015'!B16</f>
        <v>Kenny Bell</v>
      </c>
      <c r="E145" s="310" t="str" cm="1">
        <f t="array" ref="E145">_xlfn.IFS(F145&gt;12.5,"Cornerstone",AND(F145&gt;11.995,F145&lt;12.5),"Elite",AND(F145&gt;11,F145&lt;12.995),"Elite Upside",AND(F145&gt;=9.69,F145&lt;10.999),"Upside",AND(F145&gt;8.4,F145&lt;9.999),"Upside Lite",AND(F145&gt;7.25,F145&lt;8.999),"Outlier",AND(F145&gt;=6,F145&lt;7.25),"Outlier Lite",F145&lt;6.999,"Purgatory")</f>
        <v>Upside Lite</v>
      </c>
      <c r="F145" s="313">
        <f>'2015'!C16</f>
        <v>8.6671428571428564</v>
      </c>
      <c r="G145" s="313">
        <f t="shared" si="12"/>
        <v>57.8</v>
      </c>
      <c r="H145" s="313" t="str" cm="1">
        <f t="array" ref="H145">_xlfn.IFS(E145="Cornerstone","A++",E145="Elite","A+",E145="Elite Upside","A",E145="Upside","B",E145="Upside Lite","C",E145="Outlier","D+",E145="Outlier Lite","D-",E145="Purgatory","F")</f>
        <v>C</v>
      </c>
      <c r="I145" s="314">
        <f t="shared" si="13"/>
        <v>7.9417347674787669E-2</v>
      </c>
      <c r="J145" s="34" t="str">
        <f>'2015'!D16</f>
        <v>Nebraska</v>
      </c>
      <c r="K145" s="200">
        <f>'2015'!E16</f>
        <v>2</v>
      </c>
      <c r="L145" s="318">
        <f>'2015'!F16</f>
        <v>33659</v>
      </c>
      <c r="M145" s="231">
        <f>'2015'!G16</f>
        <v>33.610958904109587</v>
      </c>
      <c r="N145" s="231" t="str">
        <f>'2015'!H16</f>
        <v>SR</v>
      </c>
      <c r="O145" s="231">
        <f>'2015'!I16</f>
        <v>23.183561643835617</v>
      </c>
      <c r="P145" s="231" t="str">
        <f>'2015'!J16</f>
        <v>Hybrid</v>
      </c>
      <c r="Q145" s="231" t="str">
        <f>'2015'!K16</f>
        <v>PROTO Z</v>
      </c>
      <c r="R145" s="231" t="str">
        <f>'2015'!L16</f>
        <v>N/A</v>
      </c>
      <c r="S145" s="320">
        <f>'2015'!M16</f>
        <v>73</v>
      </c>
      <c r="T145" s="320">
        <f>'2015'!N16</f>
        <v>197</v>
      </c>
      <c r="U145" s="231">
        <f>'2015'!O16</f>
        <v>4.42</v>
      </c>
      <c r="V145" s="279">
        <f>'2015'!P16</f>
        <v>5</v>
      </c>
      <c r="W145" s="193">
        <f>'2015'!Q16</f>
        <v>0</v>
      </c>
      <c r="X145" s="194">
        <f>'2015'!R16</f>
        <v>0.21796690307328606</v>
      </c>
      <c r="Y145" s="194">
        <f>'2015'!S16</f>
        <v>0.29717630853994492</v>
      </c>
      <c r="Z145" s="194">
        <f>'2015'!T16</f>
        <v>0.22565506452874462</v>
      </c>
      <c r="AA145" s="194">
        <f>'2015'!U16</f>
        <v>0.28726877040261156</v>
      </c>
      <c r="AB145" s="194">
        <f>'2015'!V16</f>
        <v>0.29222253947127824</v>
      </c>
      <c r="AC145" s="59">
        <f>'2015'!W16</f>
        <v>0.29222253947127824</v>
      </c>
      <c r="AD145" s="42">
        <f>'2015'!X16</f>
        <v>19.526027397260275</v>
      </c>
      <c r="AE145" s="183">
        <f>'2015'!Y16</f>
        <v>3.04</v>
      </c>
      <c r="AF145" s="183">
        <f>'2015'!Z16</f>
        <v>6.4</v>
      </c>
      <c r="AG145" s="183">
        <f>'2015'!AA16</f>
        <v>15.6</v>
      </c>
      <c r="AH145" s="183">
        <f>'2015'!AB16</f>
        <v>0</v>
      </c>
      <c r="AI145" s="183">
        <f>'2015'!AC16</f>
        <v>0</v>
      </c>
      <c r="AJ145" s="288" t="str">
        <f>'2015'!AD16</f>
        <v>N/A</v>
      </c>
      <c r="AK145" s="288" t="str">
        <f>'2015'!AE16</f>
        <v>N/A</v>
      </c>
      <c r="AL145" s="185">
        <f>'2015'!AF16</f>
        <v>9.6000000000000002E-2</v>
      </c>
      <c r="AM145" s="212">
        <f>DS145</f>
        <v>0</v>
      </c>
      <c r="AN145" s="185">
        <f>'2015'!AG16</f>
        <v>0.71</v>
      </c>
      <c r="AO145" s="185">
        <f>'2015'!AH16</f>
        <v>0.182</v>
      </c>
      <c r="AP145" s="183">
        <f>'2015'!AI16</f>
        <v>103.23028929732912</v>
      </c>
      <c r="AQ145" s="186">
        <f>'2015'!AJ16</f>
        <v>102.17871248078056</v>
      </c>
      <c r="AR145" s="48">
        <f>'2015'!AK16</f>
        <v>8</v>
      </c>
      <c r="AS145" s="232">
        <f>'2015'!AL16</f>
        <v>7</v>
      </c>
      <c r="AT145" s="232">
        <f>'2015'!AM16</f>
        <v>6</v>
      </c>
      <c r="AU145" s="232">
        <f>'2015'!AN16</f>
        <v>5</v>
      </c>
      <c r="AV145" s="232">
        <f>'2015'!AO16</f>
        <v>9</v>
      </c>
      <c r="AW145" s="232">
        <f>'2015'!AP16</f>
        <v>7</v>
      </c>
      <c r="AX145" s="232">
        <f>'2015'!AQ16</f>
        <v>4</v>
      </c>
      <c r="AY145" s="233">
        <f>'2015'!AR16</f>
        <v>0</v>
      </c>
      <c r="AZ145" s="60">
        <f>'2015'!AS16</f>
        <v>0</v>
      </c>
      <c r="BA145" s="61">
        <f>'2015'!AT16</f>
        <v>1</v>
      </c>
      <c r="BB145" s="61">
        <f>'2015'!AU16</f>
        <v>0</v>
      </c>
      <c r="BC145" s="61">
        <f>'2015'!AV16</f>
        <v>0</v>
      </c>
      <c r="BD145" s="61">
        <f>'2015'!AW16</f>
        <v>0</v>
      </c>
      <c r="BE145" s="61">
        <f>'2015'!AX16</f>
        <v>0</v>
      </c>
      <c r="BF145" s="62">
        <f>'2015'!AY16</f>
        <v>0</v>
      </c>
      <c r="BG145" s="62">
        <f>'2015'!AZ16</f>
        <v>0</v>
      </c>
      <c r="BH145" s="62">
        <f>'2015'!BA16</f>
        <v>0</v>
      </c>
      <c r="BI145" s="62">
        <f>'2015'!BB16</f>
        <v>0</v>
      </c>
      <c r="BJ145" s="62">
        <f>'2015'!BC16</f>
        <v>0</v>
      </c>
      <c r="BK145" s="62">
        <f>'2015'!BD16</f>
        <v>0</v>
      </c>
      <c r="BL145" s="62">
        <f>'2015'!BE16</f>
        <v>0</v>
      </c>
      <c r="BM145" s="62">
        <f>'2015'!BF16</f>
        <v>0</v>
      </c>
      <c r="BN145" s="63">
        <f>'2015'!BG16</f>
        <v>0</v>
      </c>
      <c r="BO145" s="60">
        <f>'2015'!BH16</f>
        <v>461</v>
      </c>
      <c r="BP145" s="61">
        <f>'2015'!BI16</f>
        <v>2115</v>
      </c>
      <c r="BQ145" s="61">
        <f>'2015'!BJ16</f>
        <v>0</v>
      </c>
      <c r="BR145" s="61">
        <f>'2015'!BK16</f>
        <v>0</v>
      </c>
      <c r="BS145" s="61">
        <f>'2015'!BL16</f>
        <v>0</v>
      </c>
      <c r="BT145" s="61">
        <f>'2015'!BM16</f>
        <v>0</v>
      </c>
      <c r="BU145" s="62">
        <f>'2015'!BN16</f>
        <v>0</v>
      </c>
      <c r="BV145" s="62">
        <f>'2015'!BO16</f>
        <v>0</v>
      </c>
      <c r="BW145" s="62">
        <f>'2015'!BP16</f>
        <v>0</v>
      </c>
      <c r="BX145" s="62">
        <f>'2015'!BQ16</f>
        <v>0</v>
      </c>
      <c r="BY145" s="62">
        <f>'2015'!BR16</f>
        <v>0</v>
      </c>
      <c r="BZ145" s="62">
        <f>'2015'!BS16</f>
        <v>0</v>
      </c>
      <c r="CA145" s="62">
        <f>'2015'!BT16</f>
        <v>0</v>
      </c>
      <c r="CB145" s="62">
        <f>'2015'!BU16</f>
        <v>0</v>
      </c>
      <c r="CC145" s="63">
        <f>'2015'!BV16</f>
        <v>0</v>
      </c>
      <c r="CD145" s="60">
        <f>'2015'!BW16</f>
        <v>863</v>
      </c>
      <c r="CE145" s="61">
        <f>'2015'!BX16</f>
        <v>2904</v>
      </c>
      <c r="CF145" s="61">
        <f>'2015'!BY16</f>
        <v>0</v>
      </c>
      <c r="CG145" s="61">
        <f>'2015'!BZ16</f>
        <v>0</v>
      </c>
      <c r="CH145" s="61">
        <f>'2015'!CA16</f>
        <v>0</v>
      </c>
      <c r="CI145" s="61">
        <f>'2015'!CB16</f>
        <v>0</v>
      </c>
      <c r="CJ145" s="62">
        <f>'2015'!CC16</f>
        <v>0</v>
      </c>
      <c r="CK145" s="62">
        <f>'2015'!CD16</f>
        <v>0</v>
      </c>
      <c r="CL145" s="62">
        <f>'2015'!CE16</f>
        <v>0</v>
      </c>
      <c r="CM145" s="62">
        <f>'2015'!CF16</f>
        <v>0</v>
      </c>
      <c r="CN145" s="62">
        <f>'2015'!CG16</f>
        <v>0</v>
      </c>
      <c r="CO145" s="62">
        <f>'2015'!CH16</f>
        <v>0</v>
      </c>
      <c r="CP145" s="62">
        <f>'2015'!CI16</f>
        <v>0</v>
      </c>
      <c r="CQ145" s="62">
        <f>'2015'!CJ16</f>
        <v>0</v>
      </c>
      <c r="CR145" s="63">
        <f>'2015'!CK16</f>
        <v>0</v>
      </c>
      <c r="CS145" s="60">
        <f>'2015'!CL16</f>
        <v>577</v>
      </c>
      <c r="CT145" s="61">
        <f>'2015'!CM16</f>
        <v>2557</v>
      </c>
      <c r="CU145" s="61">
        <f>'2015'!CN16</f>
        <v>0</v>
      </c>
      <c r="CV145" s="61">
        <f>'2015'!CO16</f>
        <v>0</v>
      </c>
      <c r="CW145" s="61">
        <f>'2015'!CP16</f>
        <v>0</v>
      </c>
      <c r="CX145" s="61">
        <f>'2015'!CQ16</f>
        <v>0</v>
      </c>
      <c r="CY145" s="62">
        <f>'2015'!CR16</f>
        <v>0</v>
      </c>
      <c r="CZ145" s="62">
        <f>'2015'!CS16</f>
        <v>0</v>
      </c>
      <c r="DA145" s="62">
        <f>'2015'!CT16</f>
        <v>0</v>
      </c>
      <c r="DB145" s="62">
        <f>'2015'!CU16</f>
        <v>0</v>
      </c>
      <c r="DC145" s="62">
        <f>'2015'!CV16</f>
        <v>0</v>
      </c>
      <c r="DD145" s="62">
        <f>'2015'!CW16</f>
        <v>0</v>
      </c>
      <c r="DE145" s="62">
        <f>'2015'!CX16</f>
        <v>0</v>
      </c>
      <c r="DF145" s="62">
        <f>'2015'!CY16</f>
        <v>0</v>
      </c>
      <c r="DG145" s="63">
        <f>'2015'!CZ16</f>
        <v>0</v>
      </c>
      <c r="DH145" s="60">
        <f>'2015'!DA16</f>
        <v>792</v>
      </c>
      <c r="DI145" s="61">
        <f>'2015'!DB16</f>
        <v>2757</v>
      </c>
      <c r="DJ145" s="61">
        <f>'2015'!DC16</f>
        <v>90</v>
      </c>
      <c r="DK145" s="61">
        <f>'2015'!DD16</f>
        <v>47</v>
      </c>
      <c r="DL145" s="61">
        <f>'2015'!DE16</f>
        <v>6</v>
      </c>
      <c r="DM145" s="61">
        <f>'2015'!DF16</f>
        <v>0</v>
      </c>
      <c r="DN145" s="62">
        <f>'2015'!DG16</f>
        <v>0</v>
      </c>
      <c r="DO145" s="62">
        <f>'2015'!DH16</f>
        <v>0</v>
      </c>
      <c r="DP145" s="62">
        <f>'2015'!DI16</f>
        <v>3.04</v>
      </c>
      <c r="DQ145" s="62">
        <f>'2015'!DJ16</f>
        <v>6.4</v>
      </c>
      <c r="DR145" s="62">
        <f>'2015'!DK16</f>
        <v>15.6</v>
      </c>
      <c r="DS145" s="62">
        <f>'2015'!DL16</f>
        <v>0</v>
      </c>
      <c r="DT145" s="62">
        <f>'2015'!DM16</f>
        <v>9.6</v>
      </c>
      <c r="DU145" s="62">
        <f>'2015'!DN16</f>
        <v>71</v>
      </c>
      <c r="DV145" s="63">
        <f>'2015'!DO16</f>
        <v>18.2</v>
      </c>
    </row>
    <row r="146" spans="1:126" ht="15.75" customHeight="1" x14ac:dyDescent="0.2">
      <c r="A146" s="199">
        <f t="shared" si="11"/>
        <v>144</v>
      </c>
      <c r="B146" s="261">
        <f>'2024'!A16</f>
        <v>14</v>
      </c>
      <c r="C146" s="261">
        <v>2024</v>
      </c>
      <c r="D146" s="234" t="str">
        <f>'2024'!B16</f>
        <v>Ja'Lynn Polk</v>
      </c>
      <c r="E146" s="310" t="str" cm="1">
        <f t="array" ref="E146">_xlfn.IFS(F146&gt;12.5,"Cornerstone",AND(F146&gt;11.995,F146&lt;12.5),"Elite",AND(F146&gt;11,F146&lt;12.995),"Elite Upside",AND(F146&gt;=9.69,F146&lt;10.999),"Upside",AND(F146&gt;8.4,F146&lt;9.999),"Upside Lite",AND(F146&gt;7.25,F146&lt;8.999),"Outlier",AND(F146&gt;=6,F146&lt;7.25),"Outlier Lite",F146&lt;6.999,"Purgatory")</f>
        <v>Upside Lite</v>
      </c>
      <c r="F146" s="313">
        <f>'2024'!C16</f>
        <v>8.6371428571428552</v>
      </c>
      <c r="G146" s="313">
        <f t="shared" si="12"/>
        <v>57.499999999999993</v>
      </c>
      <c r="H146" s="313" t="str" cm="1">
        <f t="array" ref="H146">_xlfn.IFS(E146="Cornerstone","A++",E146="Elite","A+",E146="Elite Upside","A",E146="Upside","B",E146="Upside Lite","C",E146="Outlier","D+",E146="Outlier Lite","D-",E146="Purgatory","F")</f>
        <v>C</v>
      </c>
      <c r="I146" s="314">
        <f t="shared" si="13"/>
        <v>6.3166140558895578E-2</v>
      </c>
      <c r="J146" s="34" t="str">
        <f>'2024'!D16</f>
        <v>Washington</v>
      </c>
      <c r="K146" s="200">
        <f>'2024'!E16</f>
        <v>5</v>
      </c>
      <c r="L146" s="318">
        <f>'2024'!F16</f>
        <v>36992</v>
      </c>
      <c r="M146" s="231">
        <f>'2024'!G16</f>
        <v>24.479452054794521</v>
      </c>
      <c r="N146" s="231" t="str">
        <f>'2024'!H16</f>
        <v>JR</v>
      </c>
      <c r="O146" s="231">
        <f>'2024'!I16</f>
        <v>23.06027397260274</v>
      </c>
      <c r="P146" s="231" t="str">
        <f>'2024'!J16</f>
        <v>Hybrid</v>
      </c>
      <c r="Q146" s="231" t="str">
        <f>'2024'!K16</f>
        <v>BALL HOG</v>
      </c>
      <c r="R146" s="231" t="str">
        <f>'2024'!L16</f>
        <v>Poor Separator</v>
      </c>
      <c r="S146" s="200">
        <f>'2024'!M16</f>
        <v>73</v>
      </c>
      <c r="T146" s="200">
        <f>'2024'!N16</f>
        <v>203</v>
      </c>
      <c r="U146" s="200">
        <f>'2024'!O16</f>
        <v>4.5199999999999996</v>
      </c>
      <c r="V146" s="319">
        <f>'2024'!P16</f>
        <v>2</v>
      </c>
      <c r="W146" s="193">
        <f>'2024'!Q16</f>
        <v>0</v>
      </c>
      <c r="X146" s="194">
        <f>'2024'!R16</f>
        <v>9.8987626546681667E-2</v>
      </c>
      <c r="Y146" s="194">
        <f>'2024'!S16</f>
        <v>0.16888888888888889</v>
      </c>
      <c r="Z146" s="194">
        <f>'2024'!T16</f>
        <v>0.14436077713524981</v>
      </c>
      <c r="AA146" s="194">
        <f>'2024'!U16</f>
        <v>0.22480845698768306</v>
      </c>
      <c r="AB146" s="194">
        <f>'2024'!V16</f>
        <v>0.22480845698768306</v>
      </c>
      <c r="AC146" s="59">
        <f>'2024'!W16</f>
        <v>0.21356803413829889</v>
      </c>
      <c r="AD146" s="42">
        <f>'2024'!X16</f>
        <v>22.394520547945206</v>
      </c>
      <c r="AE146" s="183">
        <f>'2024'!Y16</f>
        <v>2.2999999999999998</v>
      </c>
      <c r="AF146" s="183">
        <f>'2024'!Z16</f>
        <v>5.2</v>
      </c>
      <c r="AG146" s="183">
        <f>'2024'!AA16</f>
        <v>15.8</v>
      </c>
      <c r="AH146" s="183">
        <f>'2024'!AB16</f>
        <v>1.1200000000000001</v>
      </c>
      <c r="AI146" s="183">
        <f>'2024'!AC16</f>
        <v>1.21</v>
      </c>
      <c r="AJ146" s="288">
        <f>'2024'!AD16</f>
        <v>4.7627264883520273E-2</v>
      </c>
      <c r="AK146" s="288">
        <f>'2024'!AE16</f>
        <v>0.16669542709232094</v>
      </c>
      <c r="AL146" s="185">
        <f>'2024'!AF16</f>
        <v>5.5E-2</v>
      </c>
      <c r="AM146" s="212">
        <f t="shared" ref="AM146:AM156" si="14">DS146/100</f>
        <v>0.54200000000000004</v>
      </c>
      <c r="AN146" s="185">
        <f>'2024'!AG16</f>
        <v>0.47850000000000004</v>
      </c>
      <c r="AO146" s="185">
        <f>'2024'!AH16</f>
        <v>0.51900000000000002</v>
      </c>
      <c r="AP146" s="183">
        <f>'2024'!AI16</f>
        <v>97.268516967901164</v>
      </c>
      <c r="AQ146" s="186">
        <f>'2024'!AJ16</f>
        <v>96.27767098539212</v>
      </c>
      <c r="AR146" s="48">
        <f>'2024'!AK16</f>
        <v>6</v>
      </c>
      <c r="AS146" s="232">
        <f>'2024'!AL16</f>
        <v>2</v>
      </c>
      <c r="AT146" s="232">
        <f>'2024'!AM16</f>
        <v>4</v>
      </c>
      <c r="AU146" s="232">
        <f>'2024'!AN16</f>
        <v>3</v>
      </c>
      <c r="AV146" s="232">
        <f>'2024'!AO16</f>
        <v>7</v>
      </c>
      <c r="AW146" s="232">
        <f>'2024'!AP16</f>
        <v>6</v>
      </c>
      <c r="AX146" s="232">
        <f>'2024'!AQ16</f>
        <v>8</v>
      </c>
      <c r="AY146" s="233">
        <f>'2024'!AR16</f>
        <v>1</v>
      </c>
      <c r="AZ146" s="60">
        <f>'2024'!AS16</f>
        <v>0</v>
      </c>
      <c r="BA146" s="61">
        <f>'2024'!AT16</f>
        <v>1</v>
      </c>
      <c r="BB146" s="61">
        <f>'2024'!AU16</f>
        <v>0</v>
      </c>
      <c r="BC146" s="61">
        <f>'2024'!AV16</f>
        <v>0</v>
      </c>
      <c r="BD146" s="61">
        <f>'2024'!AW16</f>
        <v>0</v>
      </c>
      <c r="BE146" s="61">
        <f>'2024'!AX16</f>
        <v>0</v>
      </c>
      <c r="BF146" s="62">
        <f>'2024'!AY16</f>
        <v>0</v>
      </c>
      <c r="BG146" s="62">
        <f>'2024'!AZ16</f>
        <v>0</v>
      </c>
      <c r="BH146" s="62">
        <f>'2024'!BA16</f>
        <v>0</v>
      </c>
      <c r="BI146" s="62">
        <f>'2024'!BB16</f>
        <v>0</v>
      </c>
      <c r="BJ146" s="62">
        <f>'2024'!BC16</f>
        <v>0</v>
      </c>
      <c r="BK146" s="62">
        <f>'2024'!BH16</f>
        <v>0</v>
      </c>
      <c r="BL146" s="62">
        <f>'2024'!BI16</f>
        <v>0</v>
      </c>
      <c r="BM146" s="62">
        <f>'2024'!BJ16</f>
        <v>0</v>
      </c>
      <c r="BN146" s="63">
        <f>'2024'!BK16</f>
        <v>0</v>
      </c>
      <c r="BO146" s="60">
        <f>'2024'!BL16</f>
        <v>264</v>
      </c>
      <c r="BP146" s="61">
        <f>'2024'!BM16</f>
        <v>2667</v>
      </c>
      <c r="BQ146" s="61">
        <f>'2024'!BN16</f>
        <v>38</v>
      </c>
      <c r="BR146" s="61">
        <f>'2024'!BO16</f>
        <v>28</v>
      </c>
      <c r="BS146" s="61">
        <f>'2024'!BP16</f>
        <v>2</v>
      </c>
      <c r="BT146" s="61">
        <f>'2024'!BQ16</f>
        <v>0</v>
      </c>
      <c r="BU146" s="62">
        <f>'2024'!BR16</f>
        <v>0.04</v>
      </c>
      <c r="BV146" s="62">
        <f>'2024'!BS16</f>
        <v>0.67</v>
      </c>
      <c r="BW146" s="62">
        <f>'2024'!BT16</f>
        <v>1.21</v>
      </c>
      <c r="BX146" s="62">
        <f>'2024'!BU16</f>
        <v>6.3</v>
      </c>
      <c r="BY146" s="62">
        <f>'2024'!BV16</f>
        <v>6.1</v>
      </c>
      <c r="BZ146" s="62">
        <f>'2024'!CA16</f>
        <v>37.5</v>
      </c>
      <c r="CA146" s="62">
        <f>'2024'!CB16</f>
        <v>0</v>
      </c>
      <c r="CB146" s="62">
        <f>'2024'!CC16</f>
        <v>0</v>
      </c>
      <c r="CC146" s="63">
        <f>'2024'!CD16</f>
        <v>100</v>
      </c>
      <c r="CD146" s="60">
        <f>'2024'!CE16</f>
        <v>114</v>
      </c>
      <c r="CE146" s="61">
        <f>'2024'!CF16</f>
        <v>675</v>
      </c>
      <c r="CF146" s="61">
        <f>'2024'!CG16</f>
        <v>7</v>
      </c>
      <c r="CG146" s="61">
        <f>'2024'!CH16</f>
        <v>5</v>
      </c>
      <c r="CH146" s="61">
        <f>'2024'!CI16</f>
        <v>1</v>
      </c>
      <c r="CI146" s="61">
        <f>'2024'!CJ16</f>
        <v>0</v>
      </c>
      <c r="CJ146" s="62">
        <f>'2024'!CK16</f>
        <v>0.08</v>
      </c>
      <c r="CK146" s="62">
        <f>'2024'!CL16</f>
        <v>0.86</v>
      </c>
      <c r="CL146" s="62">
        <f>'2024'!CM16</f>
        <v>2.5299999999999998</v>
      </c>
      <c r="CM146" s="62">
        <f>'2024'!CN16</f>
        <v>8.1999999999999993</v>
      </c>
      <c r="CN146" s="62">
        <f>'2024'!CO16</f>
        <v>15.4</v>
      </c>
      <c r="CO146" s="62">
        <f>'2024'!CT16</f>
        <v>50</v>
      </c>
      <c r="CP146" s="62">
        <f>'2024'!CU16</f>
        <v>16.7</v>
      </c>
      <c r="CQ146" s="62">
        <f>'2024'!CV16</f>
        <v>12.8</v>
      </c>
      <c r="CR146" s="63">
        <f>'2024'!CW16</f>
        <v>87.2</v>
      </c>
      <c r="CS146" s="60">
        <f>'2024'!CX16</f>
        <v>694</v>
      </c>
      <c r="CT146" s="61">
        <f>'2024'!CY16</f>
        <v>4807.4000000000005</v>
      </c>
      <c r="CU146" s="61">
        <f>'2024'!CZ16</f>
        <v>65</v>
      </c>
      <c r="CV146" s="61">
        <f>'2024'!DA16</f>
        <v>41</v>
      </c>
      <c r="CW146" s="61">
        <f>'2024'!DB16</f>
        <v>6</v>
      </c>
      <c r="CX146" s="61">
        <f>'2024'!DC16</f>
        <v>0</v>
      </c>
      <c r="CY146" s="62">
        <f>'2024'!DD16</f>
        <v>0.09</v>
      </c>
      <c r="CZ146" s="62">
        <f>'2024'!DE16</f>
        <v>1.21</v>
      </c>
      <c r="DA146" s="62">
        <f>'2024'!DF16</f>
        <v>1.77</v>
      </c>
      <c r="DB146" s="62">
        <f>'2024'!DG16</f>
        <v>4.5</v>
      </c>
      <c r="DC146" s="62">
        <f>'2024'!DH16</f>
        <v>15.8</v>
      </c>
      <c r="DD146" s="62">
        <f>'2024'!DM16</f>
        <v>50</v>
      </c>
      <c r="DE146" s="62">
        <f>'2024'!DN16</f>
        <v>7.3</v>
      </c>
      <c r="DF146" s="62">
        <f>'2024'!DO16</f>
        <v>37</v>
      </c>
      <c r="DG146" s="63">
        <f>'2024'!DP16</f>
        <v>62.7</v>
      </c>
      <c r="DH146" s="60">
        <f>'2024'!DQ16</f>
        <v>1159</v>
      </c>
      <c r="DI146" s="61">
        <f>'2024'!DR16</f>
        <v>5155.5</v>
      </c>
      <c r="DJ146" s="61">
        <f>'2024'!DS16</f>
        <v>108</v>
      </c>
      <c r="DK146" s="61">
        <f>'2024'!DT16</f>
        <v>69</v>
      </c>
      <c r="DL146" s="61">
        <f>'2024'!DU16</f>
        <v>9</v>
      </c>
      <c r="DM146" s="61">
        <f>'2024'!DV16</f>
        <v>37.5</v>
      </c>
      <c r="DN146" s="62">
        <f>'2024'!DW16</f>
        <v>1.1200000000000001</v>
      </c>
      <c r="DO146" s="62">
        <f>'2024'!DX16</f>
        <v>1.1200000000000001</v>
      </c>
      <c r="DP146" s="62">
        <f>'2024'!DY16</f>
        <v>2.2999999999999998</v>
      </c>
      <c r="DQ146" s="62">
        <f>'2024'!DZ16</f>
        <v>5.2</v>
      </c>
      <c r="DR146" s="62">
        <f>'2024'!EA16</f>
        <v>13.8</v>
      </c>
      <c r="DS146" s="62">
        <f>'2024'!EF16</f>
        <v>54.2</v>
      </c>
      <c r="DT146" s="62">
        <f>'2024'!EG16</f>
        <v>5.5</v>
      </c>
      <c r="DU146" s="62">
        <f>'2024'!EH16</f>
        <v>58.7</v>
      </c>
      <c r="DV146" s="63">
        <f>'2024'!EI16</f>
        <v>41.1</v>
      </c>
    </row>
    <row r="147" spans="1:126" ht="15.75" customHeight="1" x14ac:dyDescent="0.2">
      <c r="A147" s="199">
        <f t="shared" si="11"/>
        <v>145</v>
      </c>
      <c r="B147" s="261">
        <f>'2018'!A14</f>
        <v>12</v>
      </c>
      <c r="C147" s="261">
        <v>2018</v>
      </c>
      <c r="D147" s="234" t="str">
        <f>'2018'!B14</f>
        <v>Equanimeous St. Brown</v>
      </c>
      <c r="E147" s="310" t="str" cm="1">
        <f t="array" ref="E147">_xlfn.IFS(F147&gt;12.5,"Cornerstone",AND(F147&gt;11.995,F147&lt;12.5),"Elite",AND(F147&gt;11,F147&lt;12.995),"Elite Upside",AND(F147&gt;=9.69,F147&lt;10.999),"Upside",AND(F147&gt;8.4,F147&lt;9.999),"Upside Lite",AND(F147&gt;7.25,F147&lt;8.999),"Outlier",AND(F147&gt;=6,F147&lt;7.25),"Outlier Lite",F147&lt;6.999,"Purgatory")</f>
        <v>Upside Lite</v>
      </c>
      <c r="F147" s="313">
        <f>'2018'!C14</f>
        <v>8.6257142857142863</v>
      </c>
      <c r="G147" s="313">
        <f t="shared" si="12"/>
        <v>57.199999999999996</v>
      </c>
      <c r="H147" s="313" t="str" cm="1">
        <f t="array" ref="H147">_xlfn.IFS(E147="Cornerstone","A++",E147="Elite","A+",E147="Elite Upside","A",E147="Upside","B",E147="Upside Lite","C",E147="Outlier","D+",E147="Outlier Lite","D-",E147="Purgatory","F")</f>
        <v>C</v>
      </c>
      <c r="I147" s="314">
        <f t="shared" si="13"/>
        <v>5.6975204514747822E-2</v>
      </c>
      <c r="J147" s="34" t="str">
        <f>'2018'!D14</f>
        <v>Notre Dame</v>
      </c>
      <c r="K147" s="200">
        <f>'2018'!E14</f>
        <v>2</v>
      </c>
      <c r="L147" s="318">
        <f>'2018'!F14</f>
        <v>35338</v>
      </c>
      <c r="M147" s="231">
        <f>'2018'!G14</f>
        <v>29.010958904109589</v>
      </c>
      <c r="N147" s="231" t="str">
        <f>'2018'!H14</f>
        <v>JR</v>
      </c>
      <c r="O147" s="231">
        <f>'2018'!I14</f>
        <v>21.583561643835615</v>
      </c>
      <c r="P147" s="231" t="str">
        <f>'2018'!J14</f>
        <v>Wide</v>
      </c>
      <c r="Q147" s="231" t="str">
        <f>'2018'!K14</f>
        <v>PROTO X</v>
      </c>
      <c r="R147" s="231" t="str">
        <f>'2018'!L14</f>
        <v>Poor Separator</v>
      </c>
      <c r="S147" s="320">
        <f>'2018'!M14</f>
        <v>77</v>
      </c>
      <c r="T147" s="320">
        <f>'2018'!N14</f>
        <v>214</v>
      </c>
      <c r="U147" s="200">
        <f>'2018'!O14</f>
        <v>4.4800000000000004</v>
      </c>
      <c r="V147" s="279">
        <f>'2018'!P14</f>
        <v>6</v>
      </c>
      <c r="W147" s="193">
        <f>'2018'!Q14</f>
        <v>0</v>
      </c>
      <c r="X147" s="194">
        <f>'2018'!R14</f>
        <v>0</v>
      </c>
      <c r="Y147" s="194">
        <f>'2018'!S14</f>
        <v>0</v>
      </c>
      <c r="Z147" s="194">
        <f>'2018'!T14</f>
        <v>0.31497869550966895</v>
      </c>
      <c r="AA147" s="194">
        <f>'2018'!U14</f>
        <v>0.22141014617368873</v>
      </c>
      <c r="AB147" s="194">
        <f>'2018'!V14</f>
        <v>0.26819442084167883</v>
      </c>
      <c r="AC147" s="59">
        <f>'2018'!W14</f>
        <v>0.26819442084167883</v>
      </c>
      <c r="AD147" s="42">
        <f>'2018'!X14</f>
        <v>19.931506849315067</v>
      </c>
      <c r="AE147" s="183">
        <f>'2018'!Y14</f>
        <v>2.69</v>
      </c>
      <c r="AF147" s="183">
        <f>'2018'!Z14</f>
        <v>6</v>
      </c>
      <c r="AG147" s="183">
        <f>'2018'!AA14</f>
        <v>15</v>
      </c>
      <c r="AH147" s="183">
        <f>'2018'!AB14</f>
        <v>0.97</v>
      </c>
      <c r="AI147" s="183">
        <f>'2018'!AC14</f>
        <v>2.48</v>
      </c>
      <c r="AJ147" s="288">
        <f>'2018'!AD14</f>
        <v>5.2815533980582523E-2</v>
      </c>
      <c r="AK147" s="288">
        <f>'2018'!AE14</f>
        <v>0.18155339805825244</v>
      </c>
      <c r="AL147" s="185">
        <f>'2018'!AF14</f>
        <v>8.3000000000000004E-2</v>
      </c>
      <c r="AM147" s="212">
        <f t="shared" si="14"/>
        <v>0.375</v>
      </c>
      <c r="AN147" s="185">
        <f>'2018'!AG14</f>
        <v>0.8125</v>
      </c>
      <c r="AO147" s="185">
        <f>'2018'!AH14</f>
        <v>0.186</v>
      </c>
      <c r="AP147" s="183">
        <f>'2018'!AI14</f>
        <v>106.25067873330771</v>
      </c>
      <c r="AQ147" s="186">
        <f>'2018'!AJ14</f>
        <v>113.92965759581978</v>
      </c>
      <c r="AR147" s="48">
        <f>'2018'!AK14</f>
        <v>7</v>
      </c>
      <c r="AS147" s="232">
        <f>'2018'!AL14</f>
        <v>6</v>
      </c>
      <c r="AT147" s="232">
        <f>'2018'!AM14</f>
        <v>5</v>
      </c>
      <c r="AU147" s="232">
        <f>'2018'!AN14</f>
        <v>5</v>
      </c>
      <c r="AV147" s="232">
        <f>'2018'!AO14</f>
        <v>8</v>
      </c>
      <c r="AW147" s="232">
        <f>'2018'!AP14</f>
        <v>8</v>
      </c>
      <c r="AX147" s="232">
        <f>'2018'!AQ14</f>
        <v>2</v>
      </c>
      <c r="AY147" s="233">
        <f>'2018'!AR14</f>
        <v>0.5</v>
      </c>
      <c r="AZ147" s="60">
        <f>'2018'!AS14</f>
        <v>0</v>
      </c>
      <c r="BA147" s="61">
        <f>'2018'!AT14</f>
        <v>23</v>
      </c>
      <c r="BB147" s="61">
        <f>'2018'!AU14</f>
        <v>0</v>
      </c>
      <c r="BC147" s="61">
        <f>'2018'!AV14</f>
        <v>0</v>
      </c>
      <c r="BD147" s="61">
        <f>'2018'!AW14</f>
        <v>0</v>
      </c>
      <c r="BE147" s="61">
        <f>'2018'!AX14</f>
        <v>0</v>
      </c>
      <c r="BF147" s="62">
        <f>'2018'!AY14</f>
        <v>0</v>
      </c>
      <c r="BG147" s="62">
        <f>'2018'!AZ14</f>
        <v>0</v>
      </c>
      <c r="BH147" s="62">
        <f>'2018'!BA14</f>
        <v>0</v>
      </c>
      <c r="BI147" s="62">
        <f>'2018'!BB14</f>
        <v>0</v>
      </c>
      <c r="BJ147" s="62">
        <f>'2018'!BC14</f>
        <v>0</v>
      </c>
      <c r="BK147" s="62">
        <f>'2018'!BD14</f>
        <v>0</v>
      </c>
      <c r="BL147" s="62">
        <f>'2018'!BE14</f>
        <v>0</v>
      </c>
      <c r="BM147" s="62">
        <f>'2018'!BF14</f>
        <v>0</v>
      </c>
      <c r="BN147" s="63">
        <f>'2018'!BG14</f>
        <v>0</v>
      </c>
      <c r="BO147" s="60">
        <f>'2018'!BH14</f>
        <v>0</v>
      </c>
      <c r="BP147" s="61">
        <f>'2018'!BI14</f>
        <v>23</v>
      </c>
      <c r="BQ147" s="61">
        <f>'2018'!BJ14</f>
        <v>0</v>
      </c>
      <c r="BR147" s="61">
        <f>'2018'!BK14</f>
        <v>0</v>
      </c>
      <c r="BS147" s="61">
        <f>'2018'!BL14</f>
        <v>0</v>
      </c>
      <c r="BT147" s="61">
        <f>'2018'!BM14</f>
        <v>0</v>
      </c>
      <c r="BU147" s="62">
        <f>'2018'!BN14</f>
        <v>0</v>
      </c>
      <c r="BV147" s="62">
        <f>'2018'!BO14</f>
        <v>0</v>
      </c>
      <c r="BW147" s="62">
        <f>'2018'!BP14</f>
        <v>0</v>
      </c>
      <c r="BX147" s="62">
        <f>'2018'!BQ14</f>
        <v>0</v>
      </c>
      <c r="BY147" s="62">
        <f>'2018'!BR14</f>
        <v>0</v>
      </c>
      <c r="BZ147" s="62">
        <f>'2018'!BS14</f>
        <v>0</v>
      </c>
      <c r="CA147" s="62">
        <f>'2018'!BT14</f>
        <v>0</v>
      </c>
      <c r="CB147" s="62">
        <f>'2018'!BU14</f>
        <v>0</v>
      </c>
      <c r="CC147" s="63">
        <f>'2018'!BV14</f>
        <v>0</v>
      </c>
      <c r="CD147" s="60">
        <f>'2018'!BW14</f>
        <v>0</v>
      </c>
      <c r="CE147" s="61">
        <f>'2018'!BX14</f>
        <v>3364</v>
      </c>
      <c r="CF147" s="61">
        <f>'2018'!BY14</f>
        <v>1</v>
      </c>
      <c r="CG147" s="61">
        <f>'2018'!BZ14</f>
        <v>1</v>
      </c>
      <c r="CH147" s="61">
        <f>'2018'!CA14</f>
        <v>0</v>
      </c>
      <c r="CI147" s="61">
        <f>'2018'!CB14</f>
        <v>25</v>
      </c>
      <c r="CJ147" s="62">
        <f>'2018'!CC14</f>
        <v>0</v>
      </c>
      <c r="CK147" s="62">
        <f>'2018'!CD14</f>
        <v>0</v>
      </c>
      <c r="CL147" s="62">
        <f>'2018'!CE14</f>
        <v>0</v>
      </c>
      <c r="CM147" s="62">
        <f>'2018'!CF14</f>
        <v>0</v>
      </c>
      <c r="CN147" s="62">
        <f>'2018'!CG14</f>
        <v>0</v>
      </c>
      <c r="CO147" s="62">
        <f>'2018'!CH14</f>
        <v>0</v>
      </c>
      <c r="CP147" s="62">
        <f>'2018'!CI14</f>
        <v>0</v>
      </c>
      <c r="CQ147" s="62">
        <f>'2018'!CJ14</f>
        <v>85.7</v>
      </c>
      <c r="CR147" s="63">
        <f>'2018'!CK14</f>
        <v>14.3</v>
      </c>
      <c r="CS147" s="60">
        <f>'2018'!CL14</f>
        <v>961</v>
      </c>
      <c r="CT147" s="61">
        <f>'2018'!CM14</f>
        <v>3051</v>
      </c>
      <c r="CU147" s="61">
        <f>'2018'!CN14</f>
        <v>89</v>
      </c>
      <c r="CV147" s="61">
        <f>'2018'!CO14</f>
        <v>58</v>
      </c>
      <c r="CW147" s="61">
        <f>'2018'!CP14</f>
        <v>9</v>
      </c>
      <c r="CX147" s="61">
        <f>'2018'!CQ14</f>
        <v>27</v>
      </c>
      <c r="CY147" s="62">
        <f>'2018'!CR14</f>
        <v>0.97</v>
      </c>
      <c r="CZ147" s="62">
        <f>'2018'!CS14</f>
        <v>2.48</v>
      </c>
      <c r="DA147" s="62">
        <f>'2018'!CT14</f>
        <v>2.69</v>
      </c>
      <c r="DB147" s="62">
        <f>'2018'!CU14</f>
        <v>6</v>
      </c>
      <c r="DC147" s="62">
        <f>'2018'!CV14</f>
        <v>12.7</v>
      </c>
      <c r="DD147" s="62">
        <f>'2018'!CW14</f>
        <v>0</v>
      </c>
      <c r="DE147" s="62">
        <f>'2018'!CX14</f>
        <v>4.9000000000000004</v>
      </c>
      <c r="DF147" s="62">
        <f>'2018'!CY14</f>
        <v>84.1</v>
      </c>
      <c r="DG147" s="63">
        <f>'2018'!CZ14</f>
        <v>15.9</v>
      </c>
      <c r="DH147" s="60">
        <f>'2018'!DA14</f>
        <v>515</v>
      </c>
      <c r="DI147" s="61">
        <f>'2018'!DB14</f>
        <v>2326</v>
      </c>
      <c r="DJ147" s="61">
        <f>'2018'!DC14</f>
        <v>71</v>
      </c>
      <c r="DK147" s="61">
        <f>'2018'!DD14</f>
        <v>33</v>
      </c>
      <c r="DL147" s="61">
        <f>'2018'!DE14</f>
        <v>4</v>
      </c>
      <c r="DM147" s="61">
        <f>'2018'!DF14</f>
        <v>20</v>
      </c>
      <c r="DN147" s="62">
        <f>'2018'!DG14</f>
        <v>0.23</v>
      </c>
      <c r="DO147" s="62">
        <f>'2018'!DH14</f>
        <v>1.55</v>
      </c>
      <c r="DP147" s="62">
        <f>'2018'!DI14</f>
        <v>1.7</v>
      </c>
      <c r="DQ147" s="62">
        <f>'2018'!DJ14</f>
        <v>4.5999999999999996</v>
      </c>
      <c r="DR147" s="62">
        <f>'2018'!DK14</f>
        <v>15</v>
      </c>
      <c r="DS147" s="62">
        <f>'2018'!DP14</f>
        <v>37.5</v>
      </c>
      <c r="DT147" s="62">
        <f>'2018'!DQ14</f>
        <v>8.3000000000000007</v>
      </c>
      <c r="DU147" s="62">
        <f>'2018'!DR14</f>
        <v>78.400000000000006</v>
      </c>
      <c r="DV147" s="63">
        <f>'2018'!DS14</f>
        <v>21.3</v>
      </c>
    </row>
    <row r="148" spans="1:126" ht="15.75" customHeight="1" x14ac:dyDescent="0.2">
      <c r="A148" s="199">
        <f t="shared" si="11"/>
        <v>146</v>
      </c>
      <c r="B148" s="261">
        <f>'2022'!A20</f>
        <v>18</v>
      </c>
      <c r="C148" s="261">
        <v>2022</v>
      </c>
      <c r="D148" s="234" t="str">
        <f>'2022'!B20</f>
        <v>Romeo Doubs</v>
      </c>
      <c r="E148" s="310" t="str" cm="1">
        <f t="array" ref="E148">_xlfn.IFS(F148&gt;12.5,"Cornerstone",AND(F148&gt;11.995,F148&lt;12.5),"Elite",AND(F148&gt;11,F148&lt;12.995),"Elite Upside",AND(F148&gt;=9.69,F148&lt;10.999),"Upside",AND(F148&gt;8.4,F148&lt;9.999),"Upside Lite",AND(F148&gt;7.25,F148&lt;8.999),"Outlier",AND(F148&gt;=6,F148&lt;7.25),"Outlier Lite",F148&lt;6.999,"Purgatory")</f>
        <v>Upside Lite</v>
      </c>
      <c r="F148" s="313">
        <f>'2022'!C20</f>
        <v>8.5871428571428563</v>
      </c>
      <c r="G148" s="313">
        <f t="shared" si="12"/>
        <v>56.899999999999991</v>
      </c>
      <c r="H148" s="313" t="str" cm="1">
        <f t="array" ref="H148">_xlfn.IFS(E148="Cornerstone","A++",E148="Elite","A+",E148="Elite Upside","A",E148="Upside","B",E148="Upside Lite","C",E148="Outlier","D+",E148="Outlier Lite","D-",E148="Purgatory","F")</f>
        <v>C</v>
      </c>
      <c r="I148" s="314">
        <f t="shared" si="13"/>
        <v>3.6080795365743712E-2</v>
      </c>
      <c r="J148" s="34" t="str">
        <f>'2022'!D20</f>
        <v>Nevada</v>
      </c>
      <c r="K148" s="200">
        <f>'2022'!E20</f>
        <v>7</v>
      </c>
      <c r="L148" s="318">
        <f>'2022'!F20</f>
        <v>36629</v>
      </c>
      <c r="M148" s="231">
        <f>'2022'!G20</f>
        <v>25.473972602739725</v>
      </c>
      <c r="N148" s="231" t="str">
        <f>'2022'!H20</f>
        <v>SR</v>
      </c>
      <c r="O148" s="231">
        <f>'2022'!I20</f>
        <v>22.054794520547944</v>
      </c>
      <c r="P148" s="231" t="str">
        <f>'2022'!J20</f>
        <v>Wide</v>
      </c>
      <c r="Q148" s="231" t="str">
        <f>'2022'!K20</f>
        <v>DEEP</v>
      </c>
      <c r="R148" s="231" t="str">
        <f>'2022'!L20</f>
        <v>Elite Separator</v>
      </c>
      <c r="S148" s="320">
        <f>'2022'!M20</f>
        <v>74</v>
      </c>
      <c r="T148" s="320">
        <f>'2022'!N20</f>
        <v>201</v>
      </c>
      <c r="U148" s="200">
        <f>'2022'!O20</f>
        <v>4.47</v>
      </c>
      <c r="V148" s="279">
        <f>'2022'!P20</f>
        <v>4</v>
      </c>
      <c r="W148" s="193">
        <f>'2022'!Q20</f>
        <v>0</v>
      </c>
      <c r="X148" s="194">
        <f>'2022'!R20</f>
        <v>0.15507726269315672</v>
      </c>
      <c r="Y148" s="194">
        <f>'2022'!S20</f>
        <v>0.25991189427312777</v>
      </c>
      <c r="Z148" s="194">
        <f>'2022'!T20</f>
        <v>0.3488857938718663</v>
      </c>
      <c r="AA148" s="194">
        <f>'2022'!U20</f>
        <v>0.291213696759624</v>
      </c>
      <c r="AB148" s="194">
        <f>'2022'!V20</f>
        <v>0.32004974531574515</v>
      </c>
      <c r="AC148" s="59">
        <f>'2022'!W20</f>
        <v>0.24323780643996631</v>
      </c>
      <c r="AD148" s="42">
        <f>'2022'!X20</f>
        <v>19.394520547945206</v>
      </c>
      <c r="AE148" s="183">
        <f>'2022'!Y20</f>
        <v>3.04</v>
      </c>
      <c r="AF148" s="183">
        <f>'2022'!Z20</f>
        <v>6.8</v>
      </c>
      <c r="AG148" s="183">
        <f>'2022'!AA20</f>
        <v>17.100000000000001</v>
      </c>
      <c r="AH148" s="183">
        <f>'2022'!AB20</f>
        <v>0.93</v>
      </c>
      <c r="AI148" s="183">
        <f>'2022'!AC20</f>
        <v>2.76</v>
      </c>
      <c r="AJ148" s="288">
        <f>'2022'!AD20</f>
        <v>3.1109107303877365E-2</v>
      </c>
      <c r="AK148" s="288">
        <f>'2022'!AE20</f>
        <v>0.19702434625788998</v>
      </c>
      <c r="AL148" s="185">
        <f>'2022'!AF20</f>
        <v>4.8000000000000001E-2</v>
      </c>
      <c r="AM148" s="212">
        <f t="shared" si="14"/>
        <v>0.6</v>
      </c>
      <c r="AN148" s="185">
        <f>'2022'!AG20</f>
        <v>0.83949999999999991</v>
      </c>
      <c r="AO148" s="185">
        <f>'2022'!AH20</f>
        <v>0.1605</v>
      </c>
      <c r="AP148" s="183">
        <f>'2022'!AI20</f>
        <v>100.69223032609149</v>
      </c>
      <c r="AQ148" s="186">
        <f>'2022'!AJ20</f>
        <v>101.72144748888458</v>
      </c>
      <c r="AR148" s="48">
        <f>'2022'!AK20</f>
        <v>6</v>
      </c>
      <c r="AS148" s="232">
        <f>'2022'!AL20</f>
        <v>7</v>
      </c>
      <c r="AT148" s="232">
        <f>'2022'!AM20</f>
        <v>6</v>
      </c>
      <c r="AU148" s="232">
        <f>'2022'!AN20</f>
        <v>5</v>
      </c>
      <c r="AV148" s="232">
        <f>'2022'!AO20</f>
        <v>8</v>
      </c>
      <c r="AW148" s="232">
        <f>'2022'!AP20</f>
        <v>6</v>
      </c>
      <c r="AX148" s="232">
        <f>'2022'!AQ20</f>
        <v>5</v>
      </c>
      <c r="AY148" s="233">
        <f>'2022'!AR20</f>
        <v>0.25</v>
      </c>
      <c r="AZ148" s="60">
        <f>'2022'!AS20</f>
        <v>0</v>
      </c>
      <c r="BA148" s="61">
        <f>'2022'!AT20</f>
        <v>3245</v>
      </c>
      <c r="BB148" s="61">
        <f>'2022'!AU20</f>
        <v>0</v>
      </c>
      <c r="BC148" s="61">
        <f>'2022'!AV20</f>
        <v>0</v>
      </c>
      <c r="BD148" s="61">
        <f>'2022'!AW20</f>
        <v>0</v>
      </c>
      <c r="BE148" s="61">
        <f>'2022'!AX20</f>
        <v>0</v>
      </c>
      <c r="BF148" s="62">
        <f>'2022'!AY20</f>
        <v>0</v>
      </c>
      <c r="BG148" s="62">
        <f>'2022'!AZ20</f>
        <v>0</v>
      </c>
      <c r="BH148" s="62">
        <f>'2022'!BA20</f>
        <v>0</v>
      </c>
      <c r="BI148" s="62">
        <f>'2022'!BB20</f>
        <v>0</v>
      </c>
      <c r="BJ148" s="62">
        <f>'2022'!BC20</f>
        <v>0</v>
      </c>
      <c r="BK148" s="62">
        <f>'2022'!BH20</f>
        <v>0</v>
      </c>
      <c r="BL148" s="62">
        <f>'2022'!BI20</f>
        <v>0</v>
      </c>
      <c r="BM148" s="62">
        <f>'2022'!BJ20</f>
        <v>0</v>
      </c>
      <c r="BN148" s="63">
        <f>'2022'!BK20</f>
        <v>0</v>
      </c>
      <c r="BO148" s="60">
        <f>'2022'!BL20</f>
        <v>562</v>
      </c>
      <c r="BP148" s="61">
        <f>'2022'!BM20</f>
        <v>3624</v>
      </c>
      <c r="BQ148" s="61">
        <f>'2022'!BN20</f>
        <v>74</v>
      </c>
      <c r="BR148" s="61">
        <f>'2022'!BO20</f>
        <v>44</v>
      </c>
      <c r="BS148" s="61">
        <f>'2022'!BP20</f>
        <v>2</v>
      </c>
      <c r="BT148" s="61">
        <f>'2022'!BQ20</f>
        <v>25</v>
      </c>
      <c r="BU148" s="62">
        <f>'2022'!BR20</f>
        <v>0.36</v>
      </c>
      <c r="BV148" s="62">
        <f>'2022'!BS20</f>
        <v>1.1399999999999999</v>
      </c>
      <c r="BW148" s="62">
        <f>'2022'!BT20</f>
        <v>1.71</v>
      </c>
      <c r="BX148" s="62">
        <f>'2022'!BU20</f>
        <v>6.9</v>
      </c>
      <c r="BY148" s="62">
        <f>'2022'!BV20</f>
        <v>12.8</v>
      </c>
      <c r="BZ148" s="62">
        <f>'2022'!CA20</f>
        <v>40</v>
      </c>
      <c r="CA148" s="62">
        <f>'2022'!CB20</f>
        <v>4.3</v>
      </c>
      <c r="CB148" s="62">
        <f>'2022'!CC20</f>
        <v>98.4</v>
      </c>
      <c r="CC148" s="63">
        <f>'2022'!CD20</f>
        <v>1.6</v>
      </c>
      <c r="CD148" s="60">
        <f>'2022'!CE20</f>
        <v>649</v>
      </c>
      <c r="CE148" s="61">
        <f>'2022'!CF20</f>
        <v>2497</v>
      </c>
      <c r="CF148" s="61">
        <f>'2022'!CG20</f>
        <v>74</v>
      </c>
      <c r="CG148" s="61">
        <f>'2022'!CH20</f>
        <v>44</v>
      </c>
      <c r="CH148" s="61">
        <f>'2022'!CI20</f>
        <v>4</v>
      </c>
      <c r="CI148" s="61">
        <f>'2022'!CJ20</f>
        <v>14</v>
      </c>
      <c r="CJ148" s="62">
        <f>'2022'!CK20</f>
        <v>0.43</v>
      </c>
      <c r="CK148" s="62">
        <f>'2022'!CL20</f>
        <v>1.85</v>
      </c>
      <c r="CL148" s="62">
        <f>'2022'!CM20</f>
        <v>2.15</v>
      </c>
      <c r="CM148" s="62">
        <f>'2022'!CN20</f>
        <v>7</v>
      </c>
      <c r="CN148" s="62">
        <f>'2022'!CO20</f>
        <v>14.2</v>
      </c>
      <c r="CO148" s="62">
        <f>'2022'!CT20</f>
        <v>36.4</v>
      </c>
      <c r="CP148" s="62">
        <f>'2022'!CU20</f>
        <v>6.4</v>
      </c>
      <c r="CQ148" s="62">
        <f>'2022'!CV20</f>
        <v>96.5</v>
      </c>
      <c r="CR148" s="63">
        <f>'2022'!CW20</f>
        <v>3.5</v>
      </c>
      <c r="CS148" s="60">
        <f>'2022'!CX20</f>
        <v>1002</v>
      </c>
      <c r="CT148" s="61">
        <f>'2022'!CY20</f>
        <v>2872</v>
      </c>
      <c r="CU148" s="61">
        <f>'2022'!CZ20</f>
        <v>90</v>
      </c>
      <c r="CV148" s="61">
        <f>'2022'!DA20</f>
        <v>60</v>
      </c>
      <c r="CW148" s="61">
        <f>'2022'!DB20</f>
        <v>9</v>
      </c>
      <c r="CX148" s="61">
        <f>'2022'!DC20</f>
        <v>27</v>
      </c>
      <c r="CY148" s="62">
        <f>'2022'!DD20</f>
        <v>0.69</v>
      </c>
      <c r="CZ148" s="62">
        <f>'2022'!DE20</f>
        <v>2.76</v>
      </c>
      <c r="DA148" s="62">
        <f>'2022'!DF20</f>
        <v>3.04</v>
      </c>
      <c r="DB148" s="62">
        <f>'2022'!DG20</f>
        <v>6.8</v>
      </c>
      <c r="DC148" s="62">
        <f>'2022'!DH20</f>
        <v>17.100000000000001</v>
      </c>
      <c r="DD148" s="62">
        <f>'2022'!DM20</f>
        <v>31.3</v>
      </c>
      <c r="DE148" s="62">
        <f>'2022'!DN20</f>
        <v>7.7</v>
      </c>
      <c r="DF148" s="62">
        <f>'2022'!DO20</f>
        <v>89.3</v>
      </c>
      <c r="DG148" s="63">
        <f>'2022'!DP20</f>
        <v>10.7</v>
      </c>
      <c r="DH148" s="60">
        <f>'2022'!DQ20</f>
        <v>1109</v>
      </c>
      <c r="DI148" s="61">
        <f>'2022'!DR20</f>
        <v>3808.2</v>
      </c>
      <c r="DJ148" s="61">
        <f>'2022'!DS20</f>
        <v>110</v>
      </c>
      <c r="DK148" s="61">
        <f>'2022'!DT20</f>
        <v>80</v>
      </c>
      <c r="DL148" s="61">
        <f>'2022'!DU20</f>
        <v>11</v>
      </c>
      <c r="DM148" s="61">
        <f>'2022'!DV20</f>
        <v>38</v>
      </c>
      <c r="DN148" s="62">
        <f>'2022'!DW20</f>
        <v>0.93</v>
      </c>
      <c r="DO148" s="62">
        <f>'2022'!DX20</f>
        <v>2.2000000000000002</v>
      </c>
      <c r="DP148" s="62">
        <f>'2022'!DY20</f>
        <v>2.2999999999999998</v>
      </c>
      <c r="DQ148" s="62">
        <f>'2022'!DZ20</f>
        <v>4</v>
      </c>
      <c r="DR148" s="62">
        <f>'2022'!EA20</f>
        <v>13.8</v>
      </c>
      <c r="DS148" s="62">
        <f>'2022'!EF20</f>
        <v>60</v>
      </c>
      <c r="DT148" s="62">
        <f>'2022'!EG20</f>
        <v>4.8</v>
      </c>
      <c r="DU148" s="62">
        <f>'2022'!EH20</f>
        <v>78.599999999999994</v>
      </c>
      <c r="DV148" s="63">
        <f>'2022'!EI20</f>
        <v>21.4</v>
      </c>
    </row>
    <row r="149" spans="1:126" ht="15.75" customHeight="1" x14ac:dyDescent="0.2">
      <c r="A149" s="199">
        <f t="shared" si="11"/>
        <v>147</v>
      </c>
      <c r="B149" s="261">
        <f>'2025'!A16</f>
        <v>14</v>
      </c>
      <c r="C149" s="261">
        <v>2025</v>
      </c>
      <c r="D149" s="234" t="str">
        <f>'2025'!B16</f>
        <v>Chimere Dike</v>
      </c>
      <c r="E149" s="310" t="str" cm="1">
        <f t="array" ref="E149">_xlfn.IFS(F149&gt;12.5,"Cornerstone",AND(F149&gt;11.995,F149&lt;12.5),"Elite",AND(F149&gt;11,F149&lt;12.995),"Elite Upside",AND(F149&gt;=9.69,F149&lt;10.999),"Upside",AND(F149&gt;8.4,F149&lt;9.999),"Upside Lite",AND(F149&gt;7.25,F149&lt;8.999),"Outlier",AND(F149&gt;=6,F149&lt;7.25),"Outlier Lite",F149&lt;6.999,"Purgatory")</f>
        <v>Upside Lite</v>
      </c>
      <c r="F149" s="313">
        <f>'2025'!C16</f>
        <v>8.5542857142857152</v>
      </c>
      <c r="G149" s="313">
        <f t="shared" si="12"/>
        <v>56.599999999999994</v>
      </c>
      <c r="H149" s="313" t="str" cm="1">
        <f t="array" ref="H149">_xlfn.IFS(E149="Cornerstone","A++",E149="Elite","A+",E149="Elite Upside","A",E149="Upside","B",E149="Upside Lite","C",E149="Outlier","D+",E149="Outlier Lite","D-",E149="Purgatory","F")</f>
        <v>C</v>
      </c>
      <c r="I149" s="314">
        <f t="shared" si="13"/>
        <v>1.8281854238815891E-2</v>
      </c>
      <c r="J149" s="34" t="str">
        <f>'2025'!D16</f>
        <v>Florida</v>
      </c>
      <c r="K149" s="200">
        <f>'2025'!E16</f>
        <v>1</v>
      </c>
      <c r="L149" s="318">
        <f>'2025'!F16</f>
        <v>37604</v>
      </c>
      <c r="M149" s="231">
        <f>'2025'!G16</f>
        <v>22.802739726027397</v>
      </c>
      <c r="N149" s="231" t="str">
        <f>'2025'!H16</f>
        <v>RS SR</v>
      </c>
      <c r="O149" s="231">
        <f>'2025'!I16</f>
        <v>22.383561643835616</v>
      </c>
      <c r="P149" s="231" t="str">
        <f>'2025'!J16</f>
        <v>Hybrid</v>
      </c>
      <c r="Q149" s="231" t="str">
        <f>'2025'!K16</f>
        <v>PROTO Z</v>
      </c>
      <c r="R149" s="231" t="str">
        <f>'2025'!L16</f>
        <v>Poor Earner</v>
      </c>
      <c r="S149" s="320">
        <f>'2025'!M16</f>
        <v>73</v>
      </c>
      <c r="T149" s="320">
        <f>'2025'!N16</f>
        <v>196</v>
      </c>
      <c r="U149" s="231">
        <f>'2025'!O16</f>
        <v>4.34</v>
      </c>
      <c r="V149" s="279">
        <f>'2025'!P16</f>
        <v>4</v>
      </c>
      <c r="W149" s="193">
        <f>'2025'!Q16</f>
        <v>0.14917127071823205</v>
      </c>
      <c r="X149" s="194">
        <f>'2025'!R16</f>
        <v>0.13060597330260251</v>
      </c>
      <c r="Y149" s="194">
        <f>'2025'!S16</f>
        <v>0.28835690968443961</v>
      </c>
      <c r="Z149" s="194">
        <f>'2025'!T16</f>
        <v>0.13541408636776486</v>
      </c>
      <c r="AA149" s="194">
        <f>'2025'!U16</f>
        <v>0.26687116564417179</v>
      </c>
      <c r="AB149" s="194">
        <f>'2025'!V16</f>
        <v>0.2776140376643057</v>
      </c>
      <c r="AC149" s="59">
        <f>'2025'!W16</f>
        <v>0.2776140376643057</v>
      </c>
      <c r="AD149" s="42">
        <f>'2025'!X16</f>
        <v>19.715068493150685</v>
      </c>
      <c r="AE149" s="183">
        <f>'2025'!Y16</f>
        <v>2.2999999999999998</v>
      </c>
      <c r="AF149" s="183">
        <f>'2025'!Z16</f>
        <v>6</v>
      </c>
      <c r="AG149" s="183">
        <f>'2025'!AA16</f>
        <v>14.9</v>
      </c>
      <c r="AH149" s="183">
        <f>'2025'!AB16</f>
        <v>1.25</v>
      </c>
      <c r="AI149" s="183">
        <f>'2025'!AC16</f>
        <v>0</v>
      </c>
      <c r="AJ149" s="288">
        <f>'2025'!AD16</f>
        <v>3.5249042145593865E-2</v>
      </c>
      <c r="AK149" s="288">
        <f>'2025'!AE16</f>
        <v>0.1556832694763729</v>
      </c>
      <c r="AL149" s="185">
        <f>'2025'!AF16</f>
        <v>8.6999999999999994E-2</v>
      </c>
      <c r="AM149" s="212">
        <f t="shared" si="14"/>
        <v>0.58299999999999996</v>
      </c>
      <c r="AN149" s="185">
        <f>'2025'!AG16</f>
        <v>0.69299999999999995</v>
      </c>
      <c r="AO149" s="185">
        <f>'2025'!AH16</f>
        <v>0.30299999999999999</v>
      </c>
      <c r="AP149" s="183">
        <f>'2025'!AI16</f>
        <v>110.49106227853035</v>
      </c>
      <c r="AQ149" s="186">
        <f>'2025'!AJ16</f>
        <v>109.36552208757661</v>
      </c>
      <c r="AR149" s="48">
        <f>'2025'!AK16</f>
        <v>7</v>
      </c>
      <c r="AS149" s="232">
        <f>'2025'!AL16</f>
        <v>7</v>
      </c>
      <c r="AT149" s="232">
        <f>'2025'!AM16</f>
        <v>4</v>
      </c>
      <c r="AU149" s="232">
        <f>'2025'!AN16</f>
        <v>5</v>
      </c>
      <c r="AV149" s="232">
        <f>'2025'!AO16</f>
        <v>10</v>
      </c>
      <c r="AW149" s="232">
        <f>'2025'!AP16</f>
        <v>8</v>
      </c>
      <c r="AX149" s="232">
        <f>'2025'!AQ16</f>
        <v>4</v>
      </c>
      <c r="AY149" s="233">
        <f>'2025'!AR16</f>
        <v>0.25</v>
      </c>
      <c r="AZ149" s="60">
        <f>'2025'!AS16</f>
        <v>189</v>
      </c>
      <c r="BA149" s="61">
        <f>'2025'!AT16</f>
        <v>1267</v>
      </c>
      <c r="BB149" s="61">
        <f>'2025'!AU16</f>
        <v>28</v>
      </c>
      <c r="BC149" s="61">
        <f>'2025'!AV16</f>
        <v>12</v>
      </c>
      <c r="BD149" s="61">
        <f>'2025'!AW16</f>
        <v>1</v>
      </c>
      <c r="BE149" s="61">
        <f>'2025'!AX16</f>
        <v>9.7999999999999989</v>
      </c>
      <c r="BF149" s="62">
        <f>'2025'!AY16</f>
        <v>0</v>
      </c>
      <c r="BG149" s="62">
        <f>'2025'!AZ16</f>
        <v>0</v>
      </c>
      <c r="BH149" s="62">
        <f>'2025'!BA16</f>
        <v>1.03</v>
      </c>
      <c r="BI149" s="62">
        <f>'2025'!BB16</f>
        <v>6.4</v>
      </c>
      <c r="BJ149" s="62">
        <f>'2025'!BC16</f>
        <v>14.5</v>
      </c>
      <c r="BK149" s="62">
        <f>'2025'!BH16</f>
        <v>28.6</v>
      </c>
      <c r="BL149" s="62">
        <f>'2025'!BI16</f>
        <v>7.7</v>
      </c>
      <c r="BM149" s="62">
        <f>'2025'!BJ16</f>
        <v>78.3</v>
      </c>
      <c r="BN149" s="63">
        <f>'2025'!BK16</f>
        <v>21.7</v>
      </c>
      <c r="BO149" s="60">
        <f>'2025'!BL16</f>
        <v>272</v>
      </c>
      <c r="BP149" s="61">
        <f>'2025'!BM16</f>
        <v>2082.6</v>
      </c>
      <c r="BQ149" s="61">
        <f>'2025'!BN16</f>
        <v>32</v>
      </c>
      <c r="BR149" s="61">
        <f>'2025'!BO16</f>
        <v>19</v>
      </c>
      <c r="BS149" s="61">
        <f>'2025'!BP16</f>
        <v>1</v>
      </c>
      <c r="BT149" s="61">
        <f>'2025'!BQ16</f>
        <v>10.4</v>
      </c>
      <c r="BU149" s="62">
        <f>'2025'!BR16</f>
        <v>0</v>
      </c>
      <c r="BV149" s="62">
        <f>'2025'!BS16</f>
        <v>0</v>
      </c>
      <c r="BW149" s="62">
        <f>'2025'!BT16</f>
        <v>1.39</v>
      </c>
      <c r="BX149" s="62">
        <f>'2025'!BU16</f>
        <v>3</v>
      </c>
      <c r="BY149" s="62">
        <f>'2025'!BV16</f>
        <v>14.1</v>
      </c>
      <c r="BZ149" s="62">
        <f>'2025'!CA16</f>
        <v>66.7</v>
      </c>
      <c r="CA149" s="62">
        <f>'2025'!CB16</f>
        <v>13.6</v>
      </c>
      <c r="CB149" s="62">
        <f>'2025'!CC16</f>
        <v>11.2</v>
      </c>
      <c r="CC149" s="63">
        <f>'2025'!CD16</f>
        <v>88.3</v>
      </c>
      <c r="CD149" s="60">
        <f>'2025'!CE16</f>
        <v>689</v>
      </c>
      <c r="CE149" s="61">
        <f>'2025'!CF16</f>
        <v>2389.4</v>
      </c>
      <c r="CF149" s="61">
        <f>'2025'!CG16</f>
        <v>75</v>
      </c>
      <c r="CG149" s="61">
        <f>'2025'!CH16</f>
        <v>47</v>
      </c>
      <c r="CH149" s="61">
        <f>'2025'!CI16</f>
        <v>6</v>
      </c>
      <c r="CI149" s="61">
        <f>'2025'!CJ16</f>
        <v>20.8</v>
      </c>
      <c r="CJ149" s="62">
        <f>'2025'!CK16</f>
        <v>1.24</v>
      </c>
      <c r="CK149" s="62">
        <f>'2025'!CL16</f>
        <v>0</v>
      </c>
      <c r="CL149" s="62">
        <f>'2025'!CM16</f>
        <v>2.2799999999999998</v>
      </c>
      <c r="CM149" s="62">
        <f>'2025'!CN16</f>
        <v>5.7</v>
      </c>
      <c r="CN149" s="62">
        <f>'2025'!CO16</f>
        <v>11.5</v>
      </c>
      <c r="CO149" s="62">
        <f>'2025'!CT16</f>
        <v>41.7</v>
      </c>
      <c r="CP149" s="62">
        <f>'2025'!CU16</f>
        <v>9.6</v>
      </c>
      <c r="CQ149" s="62">
        <f>'2025'!CV16</f>
        <v>20.8</v>
      </c>
      <c r="CR149" s="63">
        <f>'2025'!CW16</f>
        <v>78.900000000000006</v>
      </c>
      <c r="CS149" s="60">
        <f>'2025'!CX16</f>
        <v>328</v>
      </c>
      <c r="CT149" s="61">
        <f>'2025'!CY16</f>
        <v>2422.1999999999998</v>
      </c>
      <c r="CU149" s="61">
        <f>'2025'!CZ16</f>
        <v>37</v>
      </c>
      <c r="CV149" s="61">
        <f>'2025'!DA16</f>
        <v>19</v>
      </c>
      <c r="CW149" s="61">
        <f>'2025'!DB16</f>
        <v>1</v>
      </c>
      <c r="CX149" s="61">
        <f>'2025'!DC16</f>
        <v>12.100000000000001</v>
      </c>
      <c r="CY149" s="62">
        <f>'2025'!DD16</f>
        <v>1.25</v>
      </c>
      <c r="CZ149" s="62">
        <f>'2025'!DE16</f>
        <v>0</v>
      </c>
      <c r="DA149" s="62">
        <f>'2025'!DF16</f>
        <v>1.1299999999999999</v>
      </c>
      <c r="DB149" s="62">
        <f>'2025'!DG16</f>
        <v>5.3</v>
      </c>
      <c r="DC149" s="62">
        <f>'2025'!DH16</f>
        <v>14.4</v>
      </c>
      <c r="DD149" s="62">
        <f>'2025'!DM16</f>
        <v>50</v>
      </c>
      <c r="DE149" s="62">
        <f>'2025'!DN16</f>
        <v>17.399999999999999</v>
      </c>
      <c r="DF149" s="62">
        <f>'2025'!DO16</f>
        <v>98.7</v>
      </c>
      <c r="DG149" s="63">
        <f>'2025'!DP16</f>
        <v>1.3</v>
      </c>
      <c r="DH149" s="60">
        <f>'2025'!DQ16</f>
        <v>783</v>
      </c>
      <c r="DI149" s="61">
        <f>'2025'!DR16</f>
        <v>2934</v>
      </c>
      <c r="DJ149" s="61">
        <f>'2025'!DS16</f>
        <v>65</v>
      </c>
      <c r="DK149" s="61">
        <f>'2025'!DT16</f>
        <v>42</v>
      </c>
      <c r="DL149" s="61">
        <f>'2025'!DU16</f>
        <v>2</v>
      </c>
      <c r="DM149" s="61">
        <f>'2025'!DV16</f>
        <v>16.799999999999997</v>
      </c>
      <c r="DN149" s="62">
        <f>'2025'!DW16</f>
        <v>0.89</v>
      </c>
      <c r="DO149" s="62">
        <f>'2025'!DX16</f>
        <v>0</v>
      </c>
      <c r="DP149" s="62">
        <f>'2025'!DY16</f>
        <v>2.2999999999999998</v>
      </c>
      <c r="DQ149" s="62">
        <f>'2025'!DZ16</f>
        <v>6</v>
      </c>
      <c r="DR149" s="62">
        <f>'2025'!EA16</f>
        <v>14.9</v>
      </c>
      <c r="DS149" s="62">
        <f>'2025'!EF16</f>
        <v>58.3</v>
      </c>
      <c r="DT149" s="62">
        <f>'2025'!EG16</f>
        <v>8.6999999999999993</v>
      </c>
      <c r="DU149" s="62">
        <f>'2025'!EH16</f>
        <v>39.9</v>
      </c>
      <c r="DV149" s="63">
        <f>'2025'!EI16</f>
        <v>59.3</v>
      </c>
    </row>
    <row r="150" spans="1:126" ht="15.75" customHeight="1" x14ac:dyDescent="0.2">
      <c r="A150" s="199">
        <f t="shared" si="11"/>
        <v>148</v>
      </c>
      <c r="B150" s="261">
        <f>'2019'!A11</f>
        <v>9</v>
      </c>
      <c r="C150" s="261">
        <v>2019</v>
      </c>
      <c r="D150" s="234" t="str">
        <f>'2019'!B11</f>
        <v>Diontae Johnson</v>
      </c>
      <c r="E150" s="310" t="str" cm="1">
        <f t="array" ref="E150">_xlfn.IFS(F150&gt;12.5,"Cornerstone",AND(F150&gt;11.995,F150&lt;12.5),"Elite",AND(F150&gt;11,F150&lt;12.995),"Elite Upside",AND(F150&gt;=9.69,F150&lt;10.999),"Upside",AND(F150&gt;8.4,F150&lt;9.999),"Upside Lite",AND(F150&gt;7.25,F150&lt;8.999),"Outlier",AND(F150&gt;=6,F150&lt;7.25),"Outlier Lite",F150&lt;6.999,"Purgatory")</f>
        <v>Upside Lite</v>
      </c>
      <c r="F150" s="313">
        <f>'2019'!C11</f>
        <v>8.5471428571428572</v>
      </c>
      <c r="G150" s="313">
        <f t="shared" si="12"/>
        <v>56.3</v>
      </c>
      <c r="H150" s="313" t="str" cm="1">
        <f t="array" ref="H150">_xlfn.IFS(E150="Cornerstone","A++",E150="Elite","A+",E150="Elite Upside","A",E150="Upside","B",E150="Upside Lite","C",E150="Outlier","D+",E150="Outlier Lite","D-",E150="Purgatory","F")</f>
        <v>C</v>
      </c>
      <c r="I150" s="314">
        <f t="shared" si="13"/>
        <v>1.4412519211222215E-2</v>
      </c>
      <c r="J150" s="34" t="str">
        <f>'2019'!D11</f>
        <v>Toledo</v>
      </c>
      <c r="K150" s="200">
        <f>'2019'!E11</f>
        <v>9</v>
      </c>
      <c r="L150" s="318">
        <f>'2019'!F11</f>
        <v>35251</v>
      </c>
      <c r="M150" s="231">
        <f>'2019'!G11</f>
        <v>29.24931506849315</v>
      </c>
      <c r="N150" s="231" t="str">
        <f>'2019'!H11</f>
        <v>JR</v>
      </c>
      <c r="O150" s="231">
        <f>'2019'!I11</f>
        <v>22.81917808219178</v>
      </c>
      <c r="P150" s="231" t="str">
        <f>'2019'!J11</f>
        <v>Hybrid</v>
      </c>
      <c r="Q150" s="231" t="str">
        <f>'2019'!K11</f>
        <v>BALL HOG</v>
      </c>
      <c r="R150" s="231" t="str">
        <f>'2019'!L11</f>
        <v>Elite Separator</v>
      </c>
      <c r="S150" s="320">
        <f>'2019'!M11</f>
        <v>70</v>
      </c>
      <c r="T150" s="320">
        <f>'2019'!N11</f>
        <v>183</v>
      </c>
      <c r="U150" s="200">
        <f>'2019'!O11</f>
        <v>4.53</v>
      </c>
      <c r="V150" s="279">
        <f>'2019'!P11</f>
        <v>3</v>
      </c>
      <c r="W150" s="193">
        <f>'2019'!Q11</f>
        <v>0</v>
      </c>
      <c r="X150" s="194">
        <f>'2019'!R11</f>
        <v>7.0427596119295721E-2</v>
      </c>
      <c r="Y150" s="194">
        <f>'2019'!S11</f>
        <v>0</v>
      </c>
      <c r="Z150" s="194">
        <f>'2019'!T11</f>
        <v>0.32610359785659609</v>
      </c>
      <c r="AA150" s="194">
        <f>'2019'!U11</f>
        <v>0.25683428957138038</v>
      </c>
      <c r="AB150" s="194">
        <f>'2019'!V11</f>
        <v>0.29146894371398824</v>
      </c>
      <c r="AC150" s="59">
        <f>'2019'!W11</f>
        <v>0.20402826059979176</v>
      </c>
      <c r="AD150" s="42">
        <f>'2019'!X11</f>
        <v>21.169863013698631</v>
      </c>
      <c r="AE150" s="183">
        <f>'2019'!Y11</f>
        <v>3.68</v>
      </c>
      <c r="AF150" s="183">
        <f>'2019'!Z11</f>
        <v>9</v>
      </c>
      <c r="AG150" s="183">
        <f>'2019'!AA11</f>
        <v>13.3</v>
      </c>
      <c r="AH150" s="183">
        <f>'2019'!AB11</f>
        <v>0.94</v>
      </c>
      <c r="AI150" s="183">
        <f>'2019'!AC11</f>
        <v>3.02</v>
      </c>
      <c r="AJ150" s="288">
        <f>'2019'!AD11</f>
        <v>2.3127463863337715E-2</v>
      </c>
      <c r="AK150" s="288">
        <f>'2019'!AE11</f>
        <v>0.23416557161629437</v>
      </c>
      <c r="AL150" s="185">
        <f>'2019'!AF11</f>
        <v>0.125</v>
      </c>
      <c r="AM150" s="212">
        <f t="shared" si="14"/>
        <v>0.25</v>
      </c>
      <c r="AN150" s="185">
        <f>'2019'!AG11</f>
        <v>0.72799999999999998</v>
      </c>
      <c r="AO150" s="185">
        <f>'2019'!AH11</f>
        <v>0.26200000000000001</v>
      </c>
      <c r="AP150" s="183">
        <f>'2019'!AI11</f>
        <v>86.913707743148635</v>
      </c>
      <c r="AQ150" s="186">
        <f>'2019'!AJ11</f>
        <v>80.780089263586888</v>
      </c>
      <c r="AR150" s="48">
        <f>'2019'!AK11</f>
        <v>5</v>
      </c>
      <c r="AS150" s="232">
        <f>'2019'!AL11</f>
        <v>4</v>
      </c>
      <c r="AT150" s="232">
        <f>'2019'!AM11</f>
        <v>7</v>
      </c>
      <c r="AU150" s="232">
        <f>'2019'!AN11</f>
        <v>7</v>
      </c>
      <c r="AV150" s="232">
        <f>'2019'!AO11</f>
        <v>7</v>
      </c>
      <c r="AW150" s="232">
        <f>'2019'!AP11</f>
        <v>3</v>
      </c>
      <c r="AX150" s="232">
        <f>'2019'!AQ11</f>
        <v>7</v>
      </c>
      <c r="AY150" s="233">
        <f>'2019'!AR11</f>
        <v>0.25</v>
      </c>
      <c r="AZ150" s="60">
        <f>'2019'!AS11</f>
        <v>0</v>
      </c>
      <c r="BA150" s="61">
        <f>'2019'!AT11</f>
        <v>3053</v>
      </c>
      <c r="BB150" s="61">
        <f>'2019'!AU11</f>
        <v>0</v>
      </c>
      <c r="BC150" s="61">
        <f>'2019'!AV11</f>
        <v>0</v>
      </c>
      <c r="BD150" s="61">
        <f>'2019'!AW11</f>
        <v>0</v>
      </c>
      <c r="BE150" s="61">
        <f>'2019'!AX11</f>
        <v>0</v>
      </c>
      <c r="BF150" s="62">
        <f>'2019'!AY11</f>
        <v>0</v>
      </c>
      <c r="BG150" s="62">
        <f>'2019'!AZ11</f>
        <v>0</v>
      </c>
      <c r="BH150" s="62">
        <f>'2019'!BA11</f>
        <v>0</v>
      </c>
      <c r="BI150" s="62">
        <f>'2019'!BB11</f>
        <v>0</v>
      </c>
      <c r="BJ150" s="62">
        <f>'2019'!BC11</f>
        <v>0</v>
      </c>
      <c r="BK150" s="62">
        <f>'2019'!BD11</f>
        <v>0</v>
      </c>
      <c r="BL150" s="62">
        <f>'2019'!BE11</f>
        <v>0</v>
      </c>
      <c r="BM150" s="62">
        <f>'2019'!BF11</f>
        <v>0</v>
      </c>
      <c r="BN150" s="63">
        <f>'2019'!BG11</f>
        <v>0</v>
      </c>
      <c r="BO150" s="60">
        <f>'2019'!BH11</f>
        <v>196</v>
      </c>
      <c r="BP150" s="61">
        <f>'2019'!BI11</f>
        <v>2783</v>
      </c>
      <c r="BQ150" s="61">
        <f>'2019'!BJ11</f>
        <v>26</v>
      </c>
      <c r="BR150" s="61">
        <f>'2019'!BK11</f>
        <v>14</v>
      </c>
      <c r="BS150" s="61">
        <f>'2019'!BL11</f>
        <v>3</v>
      </c>
      <c r="BT150" s="61">
        <f>'2019'!BM11</f>
        <v>0</v>
      </c>
      <c r="BU150" s="62">
        <f>'2019'!BN11</f>
        <v>0</v>
      </c>
      <c r="BV150" s="62">
        <f>'2019'!BO11</f>
        <v>0</v>
      </c>
      <c r="BW150" s="62">
        <f>'2019'!BP11</f>
        <v>0</v>
      </c>
      <c r="BX150" s="62">
        <f>'2019'!BQ11</f>
        <v>0</v>
      </c>
      <c r="BY150" s="62">
        <f>'2019'!BR11</f>
        <v>0</v>
      </c>
      <c r="BZ150" s="62">
        <f>'2019'!BS11</f>
        <v>0</v>
      </c>
      <c r="CA150" s="62">
        <f>'2019'!BT11</f>
        <v>22.2</v>
      </c>
      <c r="CB150" s="62">
        <f>'2019'!BU11</f>
        <v>87.5</v>
      </c>
      <c r="CC150" s="63">
        <f>'2019'!BV11</f>
        <v>12.5</v>
      </c>
      <c r="CD150" s="60">
        <f>'2019'!BW11</f>
        <v>0</v>
      </c>
      <c r="CE150" s="61">
        <f>'2019'!BX11</f>
        <v>4196</v>
      </c>
      <c r="CF150" s="61">
        <f>'2019'!BY11</f>
        <v>0</v>
      </c>
      <c r="CG150" s="61">
        <f>'2019'!BZ11</f>
        <v>0</v>
      </c>
      <c r="CH150" s="61">
        <f>'2019'!CA11</f>
        <v>0</v>
      </c>
      <c r="CI150" s="61">
        <f>'2019'!CB11</f>
        <v>0</v>
      </c>
      <c r="CJ150" s="62">
        <f>'2019'!CC11</f>
        <v>0</v>
      </c>
      <c r="CK150" s="62">
        <f>'2019'!CD11</f>
        <v>0</v>
      </c>
      <c r="CL150" s="62">
        <f>'2019'!CE11</f>
        <v>0</v>
      </c>
      <c r="CM150" s="62">
        <f>'2019'!CF11</f>
        <v>0</v>
      </c>
      <c r="CN150" s="62">
        <f>'2019'!CG11</f>
        <v>0</v>
      </c>
      <c r="CO150" s="62">
        <f>'2019'!CH11</f>
        <v>0</v>
      </c>
      <c r="CP150" s="62">
        <f>'2019'!CI11</f>
        <v>0</v>
      </c>
      <c r="CQ150" s="62">
        <f>'2019'!CJ11</f>
        <v>0</v>
      </c>
      <c r="CR150" s="63">
        <f>'2019'!CK11</f>
        <v>0</v>
      </c>
      <c r="CS150" s="60">
        <f>'2019'!CL11</f>
        <v>1278</v>
      </c>
      <c r="CT150" s="61">
        <f>'2019'!CM11</f>
        <v>3919</v>
      </c>
      <c r="CU150" s="61">
        <f>'2019'!CN11</f>
        <v>104</v>
      </c>
      <c r="CV150" s="61">
        <f>'2019'!CO11</f>
        <v>74</v>
      </c>
      <c r="CW150" s="61">
        <f>'2019'!CP11</f>
        <v>13</v>
      </c>
      <c r="CX150" s="61">
        <f>'2019'!CQ11</f>
        <v>28</v>
      </c>
      <c r="CY150" s="62">
        <f>'2019'!CR11</f>
        <v>0.94</v>
      </c>
      <c r="CZ150" s="62">
        <f>'2019'!CS11</f>
        <v>3.02</v>
      </c>
      <c r="DA150" s="62">
        <f>'2019'!CT11</f>
        <v>3.68</v>
      </c>
      <c r="DB150" s="62">
        <f>'2019'!CU11</f>
        <v>7.6</v>
      </c>
      <c r="DC150" s="62">
        <f>'2019'!CV11</f>
        <v>13.3</v>
      </c>
      <c r="DD150" s="62">
        <f>'2019'!DA11</f>
        <v>66.7</v>
      </c>
      <c r="DE150" s="62">
        <f>'2019'!DB11</f>
        <v>6.3</v>
      </c>
      <c r="DF150" s="62">
        <f>'2019'!DC11</f>
        <v>77</v>
      </c>
      <c r="DG150" s="63">
        <f>'2019'!DD11</f>
        <v>22.2</v>
      </c>
      <c r="DH150" s="60">
        <f>'2019'!DE11</f>
        <v>761</v>
      </c>
      <c r="DI150" s="61">
        <f>'2019'!DF11</f>
        <v>2963</v>
      </c>
      <c r="DJ150" s="61">
        <f>'2019'!DG11</f>
        <v>89</v>
      </c>
      <c r="DK150" s="61">
        <f>'2019'!DH11</f>
        <v>49</v>
      </c>
      <c r="DL150" s="61">
        <f>'2019'!DI11</f>
        <v>8</v>
      </c>
      <c r="DM150" s="61">
        <f>'2019'!DJ11</f>
        <v>32</v>
      </c>
      <c r="DN150" s="62">
        <f>'2019'!DK11</f>
        <v>0.56999999999999995</v>
      </c>
      <c r="DO150" s="62">
        <f>'2019'!DL11</f>
        <v>1.93</v>
      </c>
      <c r="DP150" s="62">
        <f>'2019'!DM11</f>
        <v>2.2000000000000002</v>
      </c>
      <c r="DQ150" s="62">
        <f>'2019'!DN11</f>
        <v>9</v>
      </c>
      <c r="DR150" s="62">
        <f>'2019'!DO11</f>
        <v>12.2</v>
      </c>
      <c r="DS150" s="62">
        <f>'2019'!DT11</f>
        <v>25</v>
      </c>
      <c r="DT150" s="62">
        <f>'2019'!DU11</f>
        <v>12.5</v>
      </c>
      <c r="DU150" s="62">
        <f>'2019'!DV11</f>
        <v>68.599999999999994</v>
      </c>
      <c r="DV150" s="63">
        <f>'2019'!DW11</f>
        <v>30.2</v>
      </c>
    </row>
    <row r="151" spans="1:126" ht="15.75" customHeight="1" x14ac:dyDescent="0.2">
      <c r="A151" s="199">
        <f t="shared" si="11"/>
        <v>149</v>
      </c>
      <c r="B151" s="261">
        <f>'2025'!A17</f>
        <v>15</v>
      </c>
      <c r="C151" s="261">
        <v>2025</v>
      </c>
      <c r="D151" s="234" t="str">
        <f>'2025'!B17</f>
        <v>Elic Ayomanor</v>
      </c>
      <c r="E151" s="310" t="str" cm="1">
        <f t="array" ref="E151">_xlfn.IFS(F151&gt;12.5,"Cornerstone",AND(F151&gt;11.995,F151&lt;12.5),"Elite",AND(F151&gt;11,F151&lt;12.995),"Elite Upside",AND(F151&gt;=9.69,F151&lt;10.999),"Upside",AND(F151&gt;8.4,F151&lt;9.999),"Upside Lite",AND(F151&gt;7.25,F151&lt;8.999),"Outlier",AND(F151&gt;=6,F151&lt;7.25),"Outlier Lite",F151&lt;6.999,"Purgatory")</f>
        <v>Upside Lite</v>
      </c>
      <c r="F151" s="313">
        <f>'2025'!C17</f>
        <v>8.5457142857142863</v>
      </c>
      <c r="G151" s="313">
        <f t="shared" si="12"/>
        <v>56.000000000000007</v>
      </c>
      <c r="H151" s="313" t="str" cm="1">
        <f t="array" ref="H151">_xlfn.IFS(E151="Cornerstone","A++",E151="Elite","A+",E151="Elite Upside","A",E151="Upside","B",E151="Upside Lite","C",E151="Outlier","D+",E151="Outlier Lite","D-",E151="Purgatory","F")</f>
        <v>C</v>
      </c>
      <c r="I151" s="314">
        <f t="shared" si="13"/>
        <v>1.3638652205703867E-2</v>
      </c>
      <c r="J151" s="34" t="str">
        <f>'2025'!D17</f>
        <v>Stanford</v>
      </c>
      <c r="K151" s="200">
        <f>'2025'!E17</f>
        <v>4</v>
      </c>
      <c r="L151" s="318">
        <f>'2025'!F17</f>
        <v>37802</v>
      </c>
      <c r="M151" s="231">
        <f>'2025'!G17</f>
        <v>22.260273972602739</v>
      </c>
      <c r="N151" s="231" t="str">
        <f>'2025'!H17</f>
        <v>JR</v>
      </c>
      <c r="O151" s="231">
        <f>'2025'!I17</f>
        <v>21.841095890410958</v>
      </c>
      <c r="P151" s="231" t="str">
        <f>'2025'!J17</f>
        <v>Wide</v>
      </c>
      <c r="Q151" s="231" t="str">
        <f>'2025'!K17</f>
        <v>PROTO Z</v>
      </c>
      <c r="R151" s="231" t="str">
        <f>'2025'!L17</f>
        <v>Poor Separator</v>
      </c>
      <c r="S151" s="320">
        <f>'2025'!M17</f>
        <v>74</v>
      </c>
      <c r="T151" s="320">
        <f>'2025'!N17</f>
        <v>206</v>
      </c>
      <c r="U151" s="231">
        <f>'2025'!O17</f>
        <v>4.4400000000000004</v>
      </c>
      <c r="V151" s="279">
        <f>'2025'!P17</f>
        <v>4</v>
      </c>
      <c r="W151" s="193">
        <f>'2025'!Q17</f>
        <v>0</v>
      </c>
      <c r="X151" s="194">
        <f>'2025'!R17</f>
        <v>0</v>
      </c>
      <c r="Y151" s="194">
        <f>'2025'!S17</f>
        <v>0</v>
      </c>
      <c r="Z151" s="194">
        <f>'2025'!T17</f>
        <v>0.36552217453505009</v>
      </c>
      <c r="AA151" s="194">
        <f>'2025'!U17</f>
        <v>0.36209150326797385</v>
      </c>
      <c r="AB151" s="194">
        <f>'2025'!V17</f>
        <v>0.363806838901512</v>
      </c>
      <c r="AC151" s="59">
        <f>'2025'!W17</f>
        <v>0.34561649695643637</v>
      </c>
      <c r="AD151" s="42">
        <f>'2025'!X17</f>
        <v>20.175342465753424</v>
      </c>
      <c r="AE151" s="183">
        <f>'2025'!Y17</f>
        <v>2.33</v>
      </c>
      <c r="AF151" s="183">
        <f>'2025'!Z17</f>
        <v>5.0999999999999996</v>
      </c>
      <c r="AG151" s="183">
        <f>'2025'!AA17</f>
        <v>14.2</v>
      </c>
      <c r="AH151" s="183">
        <f>'2025'!AB17</f>
        <v>1.1000000000000001</v>
      </c>
      <c r="AI151" s="183">
        <f>'2025'!AC17</f>
        <v>0</v>
      </c>
      <c r="AJ151" s="288">
        <f>'2025'!AD17</f>
        <v>6.6305655836341751E-2</v>
      </c>
      <c r="AK151" s="288">
        <f>'2025'!AE17</f>
        <v>0.18291215403128758</v>
      </c>
      <c r="AL151" s="185">
        <f>'2025'!AF17</f>
        <v>8.6999999999999994E-2</v>
      </c>
      <c r="AM151" s="212">
        <f t="shared" si="14"/>
        <v>0.48299999999999998</v>
      </c>
      <c r="AN151" s="185">
        <f>'2025'!AG17</f>
        <v>0.86250000000000004</v>
      </c>
      <c r="AO151" s="185">
        <f>'2025'!AH17</f>
        <v>0.13650000000000001</v>
      </c>
      <c r="AP151" s="183">
        <f>'2025'!AI17</f>
        <v>106.01451615146095</v>
      </c>
      <c r="AQ151" s="186">
        <f>'2025'!AJ17</f>
        <v>107.09813461114676</v>
      </c>
      <c r="AR151" s="48">
        <f>'2025'!AK17</f>
        <v>9</v>
      </c>
      <c r="AS151" s="232">
        <f>'2025'!AL17</f>
        <v>6</v>
      </c>
      <c r="AT151" s="232">
        <f>'2025'!AM17</f>
        <v>4</v>
      </c>
      <c r="AU151" s="232">
        <f>'2025'!AN17</f>
        <v>3</v>
      </c>
      <c r="AV151" s="232">
        <f>'2025'!AO17</f>
        <v>9</v>
      </c>
      <c r="AW151" s="232">
        <f>'2025'!AP17</f>
        <v>7</v>
      </c>
      <c r="AX151" s="232">
        <f>'2025'!AQ17</f>
        <v>4</v>
      </c>
      <c r="AY151" s="233">
        <f>'2025'!AR17</f>
        <v>0</v>
      </c>
      <c r="AZ151" s="60">
        <f>'2025'!AS17</f>
        <v>0</v>
      </c>
      <c r="BA151" s="61">
        <f>'2025'!AT17</f>
        <v>1</v>
      </c>
      <c r="BB151" s="61">
        <f>'2025'!AU17</f>
        <v>0</v>
      </c>
      <c r="BC151" s="61">
        <f>'2025'!AV17</f>
        <v>0</v>
      </c>
      <c r="BD151" s="61">
        <f>'2025'!AW17</f>
        <v>0</v>
      </c>
      <c r="BE151" s="61">
        <f>'2025'!AX17</f>
        <v>1</v>
      </c>
      <c r="BF151" s="62">
        <f>'2025'!AY17</f>
        <v>0</v>
      </c>
      <c r="BG151" s="62">
        <f>'2025'!AZ17</f>
        <v>0</v>
      </c>
      <c r="BH151" s="62">
        <f>'2025'!BA17</f>
        <v>0</v>
      </c>
      <c r="BI151" s="62">
        <f>'2025'!BB17</f>
        <v>0</v>
      </c>
      <c r="BJ151" s="62">
        <f>'2025'!BC17</f>
        <v>0</v>
      </c>
      <c r="BK151" s="62">
        <f>'2025'!BH17</f>
        <v>0</v>
      </c>
      <c r="BL151" s="62">
        <f>'2025'!BI17</f>
        <v>0</v>
      </c>
      <c r="BM151" s="62">
        <f>'2025'!BJ17</f>
        <v>0</v>
      </c>
      <c r="BN151" s="63">
        <f>'2025'!BK17</f>
        <v>0</v>
      </c>
      <c r="BO151" s="60">
        <f>'2025'!BL17</f>
        <v>0</v>
      </c>
      <c r="BP151" s="61">
        <f>'2025'!BM17</f>
        <v>1</v>
      </c>
      <c r="BQ151" s="61">
        <f>'2025'!BN17</f>
        <v>0</v>
      </c>
      <c r="BR151" s="61">
        <f>'2025'!BO17</f>
        <v>0</v>
      </c>
      <c r="BS151" s="61">
        <f>'2025'!BP17</f>
        <v>0</v>
      </c>
      <c r="BT151" s="61">
        <f>'2025'!BQ17</f>
        <v>1</v>
      </c>
      <c r="BU151" s="62">
        <f>'2025'!BR17</f>
        <v>0</v>
      </c>
      <c r="BV151" s="62">
        <f>'2025'!BS17</f>
        <v>0</v>
      </c>
      <c r="BW151" s="62">
        <f>'2025'!BT17</f>
        <v>0</v>
      </c>
      <c r="BX151" s="62">
        <f>'2025'!BU17</f>
        <v>0</v>
      </c>
      <c r="BY151" s="62">
        <f>'2025'!BV17</f>
        <v>0</v>
      </c>
      <c r="BZ151" s="62">
        <f>'2025'!CA17</f>
        <v>0</v>
      </c>
      <c r="CA151" s="62">
        <f>'2025'!CB17</f>
        <v>0</v>
      </c>
      <c r="CB151" s="62">
        <f>'2025'!CC17</f>
        <v>0</v>
      </c>
      <c r="CC151" s="63">
        <f>'2025'!CD17</f>
        <v>0</v>
      </c>
      <c r="CD151" s="60">
        <f>'2025'!CE17</f>
        <v>0</v>
      </c>
      <c r="CE151" s="61">
        <f>'2025'!CF17</f>
        <v>1</v>
      </c>
      <c r="CF151" s="61">
        <f>'2025'!CG17</f>
        <v>0</v>
      </c>
      <c r="CG151" s="61">
        <f>'2025'!CH17</f>
        <v>0</v>
      </c>
      <c r="CH151" s="61">
        <f>'2025'!CI17</f>
        <v>0</v>
      </c>
      <c r="CI151" s="61">
        <f>'2025'!CJ17</f>
        <v>0</v>
      </c>
      <c r="CJ151" s="62">
        <f>'2025'!CK17</f>
        <v>0</v>
      </c>
      <c r="CK151" s="62">
        <f>'2025'!CL17</f>
        <v>0</v>
      </c>
      <c r="CL151" s="62">
        <f>'2025'!CM17</f>
        <v>0</v>
      </c>
      <c r="CM151" s="62">
        <f>'2025'!CN17</f>
        <v>0</v>
      </c>
      <c r="CN151" s="62">
        <f>'2025'!CO17</f>
        <v>0</v>
      </c>
      <c r="CO151" s="62">
        <f>'2025'!CT17</f>
        <v>0</v>
      </c>
      <c r="CP151" s="62">
        <f>'2025'!CU17</f>
        <v>0</v>
      </c>
      <c r="CQ151" s="62">
        <f>'2025'!CV17</f>
        <v>0</v>
      </c>
      <c r="CR151" s="63">
        <f>'2025'!CW17</f>
        <v>0</v>
      </c>
      <c r="CS151" s="60">
        <f>'2025'!CX17</f>
        <v>1022</v>
      </c>
      <c r="CT151" s="61">
        <f>'2025'!CY17</f>
        <v>2796</v>
      </c>
      <c r="CU151" s="61">
        <f>'2025'!CZ17</f>
        <v>107</v>
      </c>
      <c r="CV151" s="61">
        <f>'2025'!DA17</f>
        <v>63</v>
      </c>
      <c r="CW151" s="61">
        <f>'2025'!DB17</f>
        <v>6</v>
      </c>
      <c r="CX151" s="61">
        <f>'2025'!DC17</f>
        <v>10.8</v>
      </c>
      <c r="CY151" s="62">
        <f>'2025'!DD17</f>
        <v>1.1000000000000001</v>
      </c>
      <c r="CZ151" s="62">
        <f>'2025'!DE17</f>
        <v>0</v>
      </c>
      <c r="DA151" s="62">
        <f>'2025'!DF17</f>
        <v>2.33</v>
      </c>
      <c r="DB151" s="62">
        <f>'2025'!DG17</f>
        <v>5.0999999999999996</v>
      </c>
      <c r="DC151" s="62">
        <f>'2025'!DH17</f>
        <v>14.1</v>
      </c>
      <c r="DD151" s="62">
        <f>'2025'!DM17</f>
        <v>48.3</v>
      </c>
      <c r="DE151" s="62">
        <f>'2025'!DN17</f>
        <v>8.6999999999999993</v>
      </c>
      <c r="DF151" s="62">
        <f>'2025'!DO17</f>
        <v>85.9</v>
      </c>
      <c r="DG151" s="63">
        <f>'2025'!DP17</f>
        <v>14.1</v>
      </c>
      <c r="DH151" s="60">
        <f>'2025'!DQ17</f>
        <v>831</v>
      </c>
      <c r="DI151" s="61">
        <f>'2025'!DR17</f>
        <v>2295</v>
      </c>
      <c r="DJ151" s="61">
        <f>'2025'!DS17</f>
        <v>109</v>
      </c>
      <c r="DK151" s="61">
        <f>'2025'!DT17</f>
        <v>63</v>
      </c>
      <c r="DL151" s="61">
        <f>'2025'!DU17</f>
        <v>6</v>
      </c>
      <c r="DM151" s="61">
        <f>'2025'!DV17</f>
        <v>18</v>
      </c>
      <c r="DN151" s="62">
        <f>'2025'!DW17</f>
        <v>0.97</v>
      </c>
      <c r="DO151" s="62">
        <f>'2025'!DX17</f>
        <v>0</v>
      </c>
      <c r="DP151" s="62">
        <f>'2025'!DY17</f>
        <v>1.9</v>
      </c>
      <c r="DQ151" s="62">
        <f>'2025'!DZ17</f>
        <v>3.9</v>
      </c>
      <c r="DR151" s="62">
        <f>'2025'!EA17</f>
        <v>14.2</v>
      </c>
      <c r="DS151" s="62">
        <f>'2025'!EF17</f>
        <v>48.3</v>
      </c>
      <c r="DT151" s="62">
        <f>'2025'!EG17</f>
        <v>8.6999999999999993</v>
      </c>
      <c r="DU151" s="62">
        <f>'2025'!EH17</f>
        <v>86.6</v>
      </c>
      <c r="DV151" s="63">
        <f>'2025'!EI17</f>
        <v>13.2</v>
      </c>
    </row>
    <row r="152" spans="1:126" ht="15.75" customHeight="1" x14ac:dyDescent="0.2">
      <c r="A152" s="199">
        <f t="shared" si="11"/>
        <v>150</v>
      </c>
      <c r="B152" s="261">
        <f>'2018'!A15</f>
        <v>13</v>
      </c>
      <c r="C152" s="261">
        <v>2018</v>
      </c>
      <c r="D152" s="234" t="str">
        <f>'2018'!B15</f>
        <v>Anthony Miller</v>
      </c>
      <c r="E152" s="310" t="str" cm="1">
        <f t="array" ref="E152">_xlfn.IFS(F152&gt;12.5,"Cornerstone",AND(F152&gt;11.995,F152&lt;12.5),"Elite",AND(F152&gt;11,F152&lt;12.995),"Elite Upside",AND(F152&gt;=9.69,F152&lt;10.999),"Upside",AND(F152&gt;8.4,F152&lt;9.999),"Upside Lite",AND(F152&gt;7.25,F152&lt;8.999),"Outlier",AND(F152&gt;=6,F152&lt;7.25),"Outlier Lite",F152&lt;6.999,"Purgatory")</f>
        <v>Upside Lite</v>
      </c>
      <c r="F152" s="313">
        <f>'2018'!C15</f>
        <v>8.5071428571428562</v>
      </c>
      <c r="G152" s="313">
        <f t="shared" si="12"/>
        <v>55.7</v>
      </c>
      <c r="H152" s="313" t="str" cm="1">
        <f t="array" ref="H152">_xlfn.IFS(E152="Cornerstone","A++",E152="Elite","A+",E152="Elite Upside","A",E152="Upside","B",E152="Upside Lite","C",E152="Outlier","D+",E152="Outlier Lite","D-",E152="Purgatory","F")</f>
        <v>C</v>
      </c>
      <c r="I152" s="314">
        <f t="shared" si="13"/>
        <v>-7.2557569433002421E-3</v>
      </c>
      <c r="J152" s="34" t="str">
        <f>'2018'!D15</f>
        <v>Memphis</v>
      </c>
      <c r="K152" s="200">
        <f>'2018'!E15</f>
        <v>6</v>
      </c>
      <c r="L152" s="318">
        <f>'2018'!F15</f>
        <v>34616</v>
      </c>
      <c r="M152" s="231">
        <f>'2018'!G15</f>
        <v>30.989041095890411</v>
      </c>
      <c r="N152" s="231" t="str">
        <f>'2018'!H15</f>
        <v>SR</v>
      </c>
      <c r="O152" s="231">
        <f>'2018'!I15</f>
        <v>23.561643835616437</v>
      </c>
      <c r="P152" s="231" t="str">
        <f>'2018'!J15</f>
        <v>Hybrid</v>
      </c>
      <c r="Q152" s="231" t="str">
        <f>'2018'!K15</f>
        <v>RAT</v>
      </c>
      <c r="R152" s="231" t="str">
        <f>'2018'!L15</f>
        <v>Elite Earner</v>
      </c>
      <c r="S152" s="320">
        <f>'2018'!M15</f>
        <v>71</v>
      </c>
      <c r="T152" s="320">
        <f>'2018'!N15</f>
        <v>185</v>
      </c>
      <c r="U152" s="200">
        <f>'2018'!O15</f>
        <v>4.38</v>
      </c>
      <c r="V152" s="279">
        <f>'2018'!P15</f>
        <v>2</v>
      </c>
      <c r="W152" s="193">
        <f>'2018'!Q15</f>
        <v>0</v>
      </c>
      <c r="X152" s="194">
        <f>'2018'!R15</f>
        <v>0</v>
      </c>
      <c r="Y152" s="194">
        <f>'2018'!S15</f>
        <v>0.17363022266700026</v>
      </c>
      <c r="Z152" s="194">
        <f>'2018'!T15</f>
        <v>0.36239575435936316</v>
      </c>
      <c r="AA152" s="194">
        <f>'2018'!U15</f>
        <v>0.3357060849598163</v>
      </c>
      <c r="AB152" s="194">
        <f>'2018'!V15</f>
        <v>0.34905091965958973</v>
      </c>
      <c r="AC152" s="59">
        <f>'2018'!W15</f>
        <v>0.29669328171065129</v>
      </c>
      <c r="AD152" s="42">
        <f>'2018'!X15</f>
        <v>21.909589041095892</v>
      </c>
      <c r="AE152" s="183">
        <f>'2018'!Y15</f>
        <v>3.47</v>
      </c>
      <c r="AF152" s="183">
        <f>'2018'!Z15</f>
        <v>7.4</v>
      </c>
      <c r="AG152" s="183">
        <f>'2018'!AA15</f>
        <v>12.1</v>
      </c>
      <c r="AH152" s="183">
        <f>'2018'!AB15</f>
        <v>0.77</v>
      </c>
      <c r="AI152" s="183">
        <f>'2018'!AC15</f>
        <v>3.01</v>
      </c>
      <c r="AJ152" s="288">
        <f>'2018'!AD15</f>
        <v>5.6963064295485644E-2</v>
      </c>
      <c r="AK152" s="288">
        <f>'2018'!AE15</f>
        <v>0.29905608755129964</v>
      </c>
      <c r="AL152" s="185">
        <f>'2018'!AF15</f>
        <v>0.111</v>
      </c>
      <c r="AM152" s="212">
        <f t="shared" si="14"/>
        <v>0.41700000000000004</v>
      </c>
      <c r="AN152" s="185">
        <f>'2018'!AG15</f>
        <v>0.65249999999999997</v>
      </c>
      <c r="AO152" s="185">
        <f>'2018'!AH15</f>
        <v>0.33450000000000002</v>
      </c>
      <c r="AP152" s="183">
        <f>'2018'!AI15</f>
        <v>100.53222210505709</v>
      </c>
      <c r="AQ152" s="186">
        <f>'2018'!AJ15</f>
        <v>95.446893165946918</v>
      </c>
      <c r="AR152" s="48">
        <f>'2018'!AK15</f>
        <v>8</v>
      </c>
      <c r="AS152" s="232">
        <f>'2018'!AL15</f>
        <v>3</v>
      </c>
      <c r="AT152" s="232">
        <f>'2018'!AM15</f>
        <v>6</v>
      </c>
      <c r="AU152" s="232">
        <f>'2018'!AN15</f>
        <v>5</v>
      </c>
      <c r="AV152" s="232">
        <f>'2018'!AO15</f>
        <v>9</v>
      </c>
      <c r="AW152" s="232">
        <f>'2018'!AP15</f>
        <v>5</v>
      </c>
      <c r="AX152" s="232">
        <f>'2018'!AQ15</f>
        <v>8</v>
      </c>
      <c r="AY152" s="233">
        <f>'2018'!AR15</f>
        <v>0</v>
      </c>
      <c r="AZ152" s="60">
        <f>'2018'!AS15</f>
        <v>0</v>
      </c>
      <c r="BA152" s="61">
        <f>'2018'!AT15</f>
        <v>2078</v>
      </c>
      <c r="BB152" s="61">
        <f>'2018'!AU15</f>
        <v>0</v>
      </c>
      <c r="BC152" s="61">
        <f>'2018'!AV15</f>
        <v>0</v>
      </c>
      <c r="BD152" s="61">
        <f>'2018'!AW15</f>
        <v>0</v>
      </c>
      <c r="BE152" s="61">
        <f>'2018'!AX15</f>
        <v>0</v>
      </c>
      <c r="BF152" s="62">
        <f>'2018'!AY15</f>
        <v>0</v>
      </c>
      <c r="BG152" s="62">
        <f>'2018'!AZ15</f>
        <v>0</v>
      </c>
      <c r="BH152" s="62">
        <f>'2018'!BA15</f>
        <v>0</v>
      </c>
      <c r="BI152" s="62">
        <f>'2018'!BB15</f>
        <v>0</v>
      </c>
      <c r="BJ152" s="62">
        <f>'2018'!BC15</f>
        <v>0</v>
      </c>
      <c r="BK152" s="62">
        <f>'2018'!BD15</f>
        <v>0</v>
      </c>
      <c r="BL152" s="62">
        <f>'2018'!BE15</f>
        <v>0</v>
      </c>
      <c r="BM152" s="62">
        <f>'2018'!BF15</f>
        <v>0</v>
      </c>
      <c r="BN152" s="63">
        <f>'2018'!BG15</f>
        <v>0</v>
      </c>
      <c r="BO152" s="60">
        <f>'2018'!BH15</f>
        <v>0</v>
      </c>
      <c r="BP152" s="61">
        <f>'2018'!BI15</f>
        <v>3076</v>
      </c>
      <c r="BQ152" s="61">
        <f>'2018'!BJ15</f>
        <v>0</v>
      </c>
      <c r="BR152" s="61">
        <f>'2018'!BK15</f>
        <v>0</v>
      </c>
      <c r="BS152" s="61">
        <f>'2018'!BL15</f>
        <v>0</v>
      </c>
      <c r="BT152" s="61">
        <f>'2018'!BM15</f>
        <v>0</v>
      </c>
      <c r="BU152" s="62">
        <f>'2018'!BN15</f>
        <v>0</v>
      </c>
      <c r="BV152" s="62">
        <f>'2018'!BO15</f>
        <v>0</v>
      </c>
      <c r="BW152" s="62">
        <f>'2018'!BP15</f>
        <v>0</v>
      </c>
      <c r="BX152" s="62">
        <f>'2018'!BQ15</f>
        <v>0</v>
      </c>
      <c r="BY152" s="62">
        <f>'2018'!BR15</f>
        <v>0</v>
      </c>
      <c r="BZ152" s="62">
        <f>'2018'!BS15</f>
        <v>0</v>
      </c>
      <c r="CA152" s="62">
        <f>'2018'!BT15</f>
        <v>0</v>
      </c>
      <c r="CB152" s="62">
        <f>'2018'!BU15</f>
        <v>0</v>
      </c>
      <c r="CC152" s="63">
        <f>'2018'!BV15</f>
        <v>0</v>
      </c>
      <c r="CD152" s="60">
        <f>'2018'!BW15</f>
        <v>694</v>
      </c>
      <c r="CE152" s="61">
        <f>'2018'!BX15</f>
        <v>3997</v>
      </c>
      <c r="CF152" s="61">
        <f>'2018'!BY15</f>
        <v>67</v>
      </c>
      <c r="CG152" s="61">
        <f>'2018'!BZ15</f>
        <v>47</v>
      </c>
      <c r="CH152" s="61">
        <f>'2018'!CA15</f>
        <v>5</v>
      </c>
      <c r="CI152" s="61">
        <f>'2018'!CB15</f>
        <v>30</v>
      </c>
      <c r="CJ152" s="62">
        <f>'2018'!CC15</f>
        <v>0</v>
      </c>
      <c r="CK152" s="62">
        <f>'2018'!CD15</f>
        <v>0</v>
      </c>
      <c r="CL152" s="62">
        <f>'2018'!CE15</f>
        <v>2.98</v>
      </c>
      <c r="CM152" s="62">
        <f>'2018'!CF15</f>
        <v>8.5</v>
      </c>
      <c r="CN152" s="62">
        <f>'2018'!CG15</f>
        <v>8.6</v>
      </c>
      <c r="CO152" s="62">
        <f>'2018'!CH15</f>
        <v>0</v>
      </c>
      <c r="CP152" s="62">
        <f>'2018'!CI15</f>
        <v>4.0999999999999996</v>
      </c>
      <c r="CQ152" s="62">
        <f>'2018'!CJ15</f>
        <v>78.8</v>
      </c>
      <c r="CR152" s="63">
        <f>'2018'!CK15</f>
        <v>20.8</v>
      </c>
      <c r="CS152" s="60">
        <f>'2018'!CL15</f>
        <v>1434</v>
      </c>
      <c r="CT152" s="61">
        <f>'2018'!CM15</f>
        <v>3957</v>
      </c>
      <c r="CU152" s="61">
        <f>'2018'!CN15</f>
        <v>135</v>
      </c>
      <c r="CV152" s="61">
        <f>'2018'!CO15</f>
        <v>95</v>
      </c>
      <c r="CW152" s="61">
        <f>'2018'!CP15</f>
        <v>14</v>
      </c>
      <c r="CX152" s="61">
        <f>'2018'!CQ15</f>
        <v>34</v>
      </c>
      <c r="CY152" s="62">
        <f>'2018'!CR15</f>
        <v>0.77</v>
      </c>
      <c r="CZ152" s="62">
        <f>'2018'!CS15</f>
        <v>3.01</v>
      </c>
      <c r="DA152" s="62">
        <f>'2018'!CT15</f>
        <v>3.22</v>
      </c>
      <c r="DB152" s="62">
        <f>'2018'!CU15</f>
        <v>5.7</v>
      </c>
      <c r="DC152" s="62">
        <f>'2018'!CV15</f>
        <v>12.1</v>
      </c>
      <c r="DD152" s="62">
        <f>'2018'!CW15</f>
        <v>0</v>
      </c>
      <c r="DE152" s="62">
        <f>'2018'!CX15</f>
        <v>8.6999999999999993</v>
      </c>
      <c r="DF152" s="62">
        <f>'2018'!CY15</f>
        <v>69.3</v>
      </c>
      <c r="DG152" s="63">
        <f>'2018'!CZ15</f>
        <v>29.8</v>
      </c>
      <c r="DH152" s="60">
        <f>'2018'!DA15</f>
        <v>1462</v>
      </c>
      <c r="DI152" s="61">
        <f>'2018'!DB15</f>
        <v>4355</v>
      </c>
      <c r="DJ152" s="61">
        <f>'2018'!DC15</f>
        <v>150</v>
      </c>
      <c r="DK152" s="61">
        <f>'2018'!DD15</f>
        <v>96</v>
      </c>
      <c r="DL152" s="61">
        <f>'2018'!DE15</f>
        <v>18</v>
      </c>
      <c r="DM152" s="61">
        <f>'2018'!DF15</f>
        <v>39</v>
      </c>
      <c r="DN152" s="62">
        <f>'2018'!DG15</f>
        <v>0.68</v>
      </c>
      <c r="DO152" s="62">
        <f>'2018'!DH15</f>
        <v>3</v>
      </c>
      <c r="DP152" s="62">
        <f>'2018'!DI15</f>
        <v>3.47</v>
      </c>
      <c r="DQ152" s="62">
        <f>'2018'!DJ15</f>
        <v>7.4</v>
      </c>
      <c r="DR152" s="62">
        <f>'2018'!DK15</f>
        <v>11.7</v>
      </c>
      <c r="DS152" s="62">
        <f>'2018'!DP15</f>
        <v>41.7</v>
      </c>
      <c r="DT152" s="62">
        <f>'2018'!DQ15</f>
        <v>11.1</v>
      </c>
      <c r="DU152" s="62">
        <f>'2018'!DR15</f>
        <v>61.2</v>
      </c>
      <c r="DV152" s="63">
        <f>'2018'!DS15</f>
        <v>37.1</v>
      </c>
    </row>
    <row r="153" spans="1:126" ht="15.75" customHeight="1" x14ac:dyDescent="0.2">
      <c r="A153" s="199">
        <f t="shared" si="11"/>
        <v>151</v>
      </c>
      <c r="B153" s="261">
        <f>'2021'!A18</f>
        <v>16</v>
      </c>
      <c r="C153" s="261">
        <v>2021</v>
      </c>
      <c r="D153" s="234" t="str">
        <f>'2021'!B18</f>
        <v>Josh Palmer</v>
      </c>
      <c r="E153" s="310" t="str" cm="1">
        <f t="array" ref="E153">_xlfn.IFS(F153&gt;12.5,"Cornerstone",AND(F153&gt;11.995,F153&lt;12.5),"Elite",AND(F153&gt;11,F153&lt;12.995),"Elite Upside",AND(F153&gt;=9.69,F153&lt;10.999),"Upside",AND(F153&gt;8.4,F153&lt;9.999),"Upside Lite",AND(F153&gt;7.25,F153&lt;8.999),"Outlier",AND(F153&gt;=6,F153&lt;7.25),"Outlier Lite",F153&lt;6.999,"Purgatory")</f>
        <v>Upside Lite</v>
      </c>
      <c r="F153" s="313">
        <f>'2021'!C18</f>
        <v>8.5014285714285727</v>
      </c>
      <c r="G153" s="313">
        <f t="shared" si="12"/>
        <v>55.400000000000006</v>
      </c>
      <c r="H153" s="313" t="str" cm="1">
        <f t="array" ref="H153">_xlfn.IFS(E153="Cornerstone","A++",E153="Elite","A+",E153="Elite Upside","A",E153="Upside","B",E153="Upside Lite","C",E153="Outlier","D+",E153="Outlier Lite","D-",E153="Purgatory","F")</f>
        <v>C</v>
      </c>
      <c r="I153" s="314">
        <f t="shared" si="13"/>
        <v>-1.0351224965373641E-2</v>
      </c>
      <c r="J153" s="34" t="str">
        <f>'2021'!D18</f>
        <v>Tennessee</v>
      </c>
      <c r="K153" s="200">
        <f>'2021'!E18</f>
        <v>1</v>
      </c>
      <c r="L153" s="318">
        <f>'2021'!F18</f>
        <v>36425</v>
      </c>
      <c r="M153" s="231">
        <f>'2021'!G18</f>
        <v>26.032876712328768</v>
      </c>
      <c r="N153" s="231" t="str">
        <f>'2021'!H18</f>
        <v>SR</v>
      </c>
      <c r="O153" s="231">
        <f>'2021'!I18</f>
        <v>21.616438356164384</v>
      </c>
      <c r="P153" s="231" t="str">
        <f>'2021'!J18</f>
        <v>Wide</v>
      </c>
      <c r="Q153" s="231" t="str">
        <f>'2021'!K18</f>
        <v>DEEP</v>
      </c>
      <c r="R153" s="231" t="str">
        <f>'2021'!L18</f>
        <v>Poor Separator</v>
      </c>
      <c r="S153" s="320">
        <f>'2021'!M18</f>
        <v>73.25</v>
      </c>
      <c r="T153" s="320">
        <f>'2021'!N18</f>
        <v>210</v>
      </c>
      <c r="U153" s="200">
        <f>'2021'!O18</f>
        <v>4.5199999999999996</v>
      </c>
      <c r="V153" s="279">
        <f>'2021'!P18</f>
        <v>3</v>
      </c>
      <c r="W153" s="193">
        <f>'2021'!Q18</f>
        <v>0</v>
      </c>
      <c r="X153" s="194">
        <f>'2021'!R18</f>
        <v>4.7024952015355087E-2</v>
      </c>
      <c r="Y153" s="194">
        <f>'2021'!S18</f>
        <v>0.209588459906661</v>
      </c>
      <c r="Z153" s="194">
        <f>'2021'!T18</f>
        <v>0.18763029881862406</v>
      </c>
      <c r="AA153" s="194">
        <f>'2021'!U18</f>
        <v>0.23204689789936492</v>
      </c>
      <c r="AB153" s="194">
        <f>'2021'!V18</f>
        <v>0.23204689789936492</v>
      </c>
      <c r="AC153" s="59">
        <f>'2021'!W18</f>
        <v>0.23204689789936492</v>
      </c>
      <c r="AD153" s="42">
        <f>'2021'!X18</f>
        <v>18.956164383561642</v>
      </c>
      <c r="AE153" s="183">
        <f>'2021'!Y18</f>
        <v>2.12</v>
      </c>
      <c r="AF153" s="183">
        <f>'2021'!Z18</f>
        <v>2.8</v>
      </c>
      <c r="AG153" s="183">
        <f>'2021'!AA18</f>
        <v>17.100000000000001</v>
      </c>
      <c r="AH153" s="183">
        <f>'2021'!AB18</f>
        <v>0.53</v>
      </c>
      <c r="AI153" s="183">
        <f>'2021'!AC18</f>
        <v>1.67</v>
      </c>
      <c r="AJ153" s="288">
        <f>'2021'!AD18</f>
        <v>7.0800000000000002E-2</v>
      </c>
      <c r="AK153" s="288">
        <f>'2021'!AE18</f>
        <v>0.15277894736842104</v>
      </c>
      <c r="AL153" s="185">
        <f>'2021'!AF18</f>
        <v>5.9000000000000004E-2</v>
      </c>
      <c r="AM153" s="212">
        <f t="shared" si="14"/>
        <v>0.42100000000000004</v>
      </c>
      <c r="AN153" s="185">
        <f>'2021'!AG18</f>
        <v>0.8</v>
      </c>
      <c r="AO153" s="185">
        <f>'2021'!AH18</f>
        <v>0.19400000000000001</v>
      </c>
      <c r="AP153" s="183">
        <f>'2021'!AI18</f>
        <v>100.62260375989776</v>
      </c>
      <c r="AQ153" s="186">
        <f>'2021'!AJ18</f>
        <v>100.10965992441815</v>
      </c>
      <c r="AR153" s="48">
        <f>'2021'!AK18</f>
        <v>6</v>
      </c>
      <c r="AS153" s="232">
        <f>'2021'!AL18</f>
        <v>8</v>
      </c>
      <c r="AT153" s="232">
        <f>'2021'!AM18</f>
        <v>4</v>
      </c>
      <c r="AU153" s="232">
        <f>'2021'!AN18</f>
        <v>0</v>
      </c>
      <c r="AV153" s="232">
        <f>'2021'!AO18</f>
        <v>7</v>
      </c>
      <c r="AW153" s="232">
        <f>'2021'!AP18</f>
        <v>6</v>
      </c>
      <c r="AX153" s="232">
        <f>'2021'!AQ18</f>
        <v>7</v>
      </c>
      <c r="AY153" s="233">
        <f>'2021'!AR18</f>
        <v>0.75</v>
      </c>
      <c r="AZ153" s="60">
        <f>'2021'!AS18</f>
        <v>0</v>
      </c>
      <c r="BA153" s="61">
        <f>'2021'!AT18</f>
        <v>3100</v>
      </c>
      <c r="BB153" s="61">
        <f>'2021'!AU18</f>
        <v>0</v>
      </c>
      <c r="BC153" s="61">
        <f>'2021'!AV18</f>
        <v>0</v>
      </c>
      <c r="BD153" s="61">
        <f>'2021'!AW18</f>
        <v>0</v>
      </c>
      <c r="BE153" s="61">
        <f>'2021'!AX18</f>
        <v>0</v>
      </c>
      <c r="BF153" s="62">
        <f>'2021'!AY18</f>
        <v>0</v>
      </c>
      <c r="BG153" s="62">
        <f>'2021'!AZ18</f>
        <v>0</v>
      </c>
      <c r="BH153" s="62">
        <f>'2021'!BA18</f>
        <v>0</v>
      </c>
      <c r="BI153" s="62">
        <f>'2021'!BB18</f>
        <v>0</v>
      </c>
      <c r="BJ153" s="62">
        <f>'2021'!BC18</f>
        <v>0</v>
      </c>
      <c r="BK153" s="62">
        <f>'2021'!BD18</f>
        <v>0</v>
      </c>
      <c r="BL153" s="62">
        <f>'2021'!BE18</f>
        <v>0</v>
      </c>
      <c r="BM153" s="62">
        <f>'2021'!BF18</f>
        <v>0</v>
      </c>
      <c r="BN153" s="63">
        <f>'2021'!BG18</f>
        <v>0</v>
      </c>
      <c r="BO153" s="60">
        <f>'2021'!BH18</f>
        <v>98</v>
      </c>
      <c r="BP153" s="61">
        <f>'2021'!BI18</f>
        <v>2084</v>
      </c>
      <c r="BQ153" s="61">
        <f>'2021'!BJ18</f>
        <v>30</v>
      </c>
      <c r="BR153" s="61">
        <f>'2021'!BK18</f>
        <v>9</v>
      </c>
      <c r="BS153" s="61">
        <f>'2021'!BL18</f>
        <v>0</v>
      </c>
      <c r="BT153" s="61">
        <f>'2021'!BM18</f>
        <v>11</v>
      </c>
      <c r="BU153" s="62">
        <f>'2021'!BN18</f>
        <v>0.1</v>
      </c>
      <c r="BV153" s="62">
        <f>'2021'!BO18</f>
        <v>0.38</v>
      </c>
      <c r="BW153" s="62">
        <f>'2021'!BP18</f>
        <v>0.44</v>
      </c>
      <c r="BX153" s="62">
        <f>'2021'!BQ18</f>
        <v>1.1000000000000001</v>
      </c>
      <c r="BY153" s="62">
        <f>'2021'!BR18</f>
        <v>17.399999999999999</v>
      </c>
      <c r="BZ153" s="62">
        <f>'2021'!BW18</f>
        <v>20</v>
      </c>
      <c r="CA153" s="62">
        <f>'2021'!BX18</f>
        <v>25</v>
      </c>
      <c r="CB153" s="62">
        <f>'2021'!BY18</f>
        <v>90.8</v>
      </c>
      <c r="CC153" s="63">
        <f>'2021'!BZ18</f>
        <v>8.8000000000000007</v>
      </c>
      <c r="CD153" s="60">
        <f>'2021'!CA18</f>
        <v>494</v>
      </c>
      <c r="CE153" s="61">
        <f>'2021'!CB18</f>
        <v>2357</v>
      </c>
      <c r="CF153" s="61">
        <f>'2021'!CC18</f>
        <v>42</v>
      </c>
      <c r="CG153" s="61">
        <f>'2021'!CD18</f>
        <v>23</v>
      </c>
      <c r="CH153" s="61">
        <f>'2021'!CE18</f>
        <v>2</v>
      </c>
      <c r="CI153" s="61">
        <f>'2021'!CF18</f>
        <v>15</v>
      </c>
      <c r="CJ153" s="62">
        <f>'2021'!CG18</f>
        <v>0.46</v>
      </c>
      <c r="CK153" s="62">
        <f>'2021'!CH18</f>
        <v>1.63</v>
      </c>
      <c r="CL153" s="62">
        <f>'2021'!CI18</f>
        <v>2.12</v>
      </c>
      <c r="CM153" s="62">
        <f>'2021'!CJ18</f>
        <v>3.9</v>
      </c>
      <c r="CN153" s="62">
        <f>'2021'!CK18</f>
        <v>20.2</v>
      </c>
      <c r="CO153" s="62">
        <f>'2021'!CP18</f>
        <v>46.2</v>
      </c>
      <c r="CP153" s="62">
        <f>'2021'!CQ18</f>
        <v>8</v>
      </c>
      <c r="CQ153" s="62">
        <f>'2021'!CR18</f>
        <v>80.2</v>
      </c>
      <c r="CR153" s="63">
        <f>'2021'!CS18</f>
        <v>19.8</v>
      </c>
      <c r="CS153" s="60">
        <f>'2021'!CT18</f>
        <v>540</v>
      </c>
      <c r="CT153" s="61">
        <f>'2021'!CU18</f>
        <v>2878</v>
      </c>
      <c r="CU153" s="61">
        <f>'2021'!CV18</f>
        <v>58</v>
      </c>
      <c r="CV153" s="61">
        <f>'2021'!CW18</f>
        <v>34</v>
      </c>
      <c r="CW153" s="61">
        <f>'2021'!CX18</f>
        <v>1</v>
      </c>
      <c r="CX153" s="61">
        <f>'2021'!CY18</f>
        <v>19</v>
      </c>
      <c r="CY153" s="62">
        <f>'2021'!CZ18</f>
        <v>0.53</v>
      </c>
      <c r="CZ153" s="62">
        <f>'2021'!DA18</f>
        <v>1.47</v>
      </c>
      <c r="DA153" s="62">
        <f>'2021'!DB18</f>
        <v>1.24</v>
      </c>
      <c r="DB153" s="62">
        <f>'2021'!DC18</f>
        <v>2.8</v>
      </c>
      <c r="DC153" s="62">
        <f>'2021'!DD18</f>
        <v>15.3</v>
      </c>
      <c r="DD153" s="62">
        <f>'2021'!DI18</f>
        <v>64.7</v>
      </c>
      <c r="DE153" s="62">
        <f>'2021'!DJ18</f>
        <v>5.6</v>
      </c>
      <c r="DF153" s="62">
        <f>'2021'!DK18</f>
        <v>83.9</v>
      </c>
      <c r="DG153" s="63">
        <f>'2021'!DL18</f>
        <v>15.3</v>
      </c>
      <c r="DH153" s="60">
        <f>'2021'!DM18</f>
        <v>475</v>
      </c>
      <c r="DI153" s="61">
        <f>'2021'!DN18</f>
        <v>2047</v>
      </c>
      <c r="DJ153" s="61">
        <f>'2021'!DO18</f>
        <v>60</v>
      </c>
      <c r="DK153" s="61">
        <f>'2021'!DP18</f>
        <v>32</v>
      </c>
      <c r="DL153" s="61">
        <f>'2021'!DQ18</f>
        <v>4</v>
      </c>
      <c r="DM153" s="61">
        <f>'2021'!DR18</f>
        <v>14</v>
      </c>
      <c r="DN153" s="62">
        <f>'2021'!DS18</f>
        <v>0.5</v>
      </c>
      <c r="DO153" s="62">
        <f>'2021'!DT18</f>
        <v>1.67</v>
      </c>
      <c r="DP153" s="62">
        <f>'2021'!DU18</f>
        <v>1.77</v>
      </c>
      <c r="DQ153" s="62">
        <f>'2021'!DV18</f>
        <v>1.9</v>
      </c>
      <c r="DR153" s="62">
        <f>'2021'!DW18</f>
        <v>17.100000000000001</v>
      </c>
      <c r="DS153" s="62">
        <f>'2021'!EB18</f>
        <v>42.1</v>
      </c>
      <c r="DT153" s="62">
        <f>'2021'!EC18</f>
        <v>5.9</v>
      </c>
      <c r="DU153" s="62">
        <f>'2021'!ED18</f>
        <v>76.099999999999994</v>
      </c>
      <c r="DV153" s="63">
        <f>'2021'!EE18</f>
        <v>23.5</v>
      </c>
    </row>
    <row r="154" spans="1:126" ht="15.75" customHeight="1" x14ac:dyDescent="0.2">
      <c r="A154" s="199">
        <f t="shared" si="11"/>
        <v>152</v>
      </c>
      <c r="B154" s="261">
        <f>'2017'!A17</f>
        <v>15</v>
      </c>
      <c r="C154" s="261">
        <v>2017</v>
      </c>
      <c r="D154" s="234" t="str">
        <f>'2017'!B17</f>
        <v>Mack Hollins</v>
      </c>
      <c r="E154" s="310" t="str" cm="1">
        <f t="array" ref="E154">_xlfn.IFS(F154&gt;12.5,"Cornerstone",AND(F154&gt;11.995,F154&lt;12.5),"Elite",AND(F154&gt;11,F154&lt;12.995),"Elite Upside",AND(F154&gt;=9.69,F154&lt;10.999),"Upside",AND(F154&gt;8.4,F154&lt;9.999),"Upside Lite",AND(F154&gt;7.25,F154&lt;8.999),"Outlier",AND(F154&gt;=6,F154&lt;7.25),"Outlier Lite",F154&lt;6.999,"Purgatory")</f>
        <v>Upside Lite</v>
      </c>
      <c r="F154" s="313">
        <f>'2017'!C17</f>
        <v>8.4957142857142856</v>
      </c>
      <c r="G154" s="313">
        <f t="shared" si="12"/>
        <v>55.1</v>
      </c>
      <c r="H154" s="313" t="str" cm="1">
        <f t="array" ref="H154">_xlfn.IFS(E154="Cornerstone","A++",E154="Elite","A+",E154="Elite Upside","A",E154="Upside","B",E154="Upside Lite","C",E154="Outlier","D+",E154="Outlier Lite","D-",E154="Purgatory","F")</f>
        <v>C</v>
      </c>
      <c r="I154" s="314">
        <f t="shared" si="13"/>
        <v>-1.3446692987448966E-2</v>
      </c>
      <c r="J154" s="34" t="str">
        <f>'2017'!D17</f>
        <v>North Carolina</v>
      </c>
      <c r="K154" s="200">
        <f>'2017'!E17</f>
        <v>4</v>
      </c>
      <c r="L154" s="318">
        <f>'2017'!F17</f>
        <v>34228</v>
      </c>
      <c r="M154" s="231">
        <f>'2017'!G17</f>
        <v>32.052054794520551</v>
      </c>
      <c r="N154" s="231" t="str">
        <f>'2017'!H17</f>
        <v>JR</v>
      </c>
      <c r="O154" s="231">
        <f>'2017'!I17</f>
        <v>23.627397260273973</v>
      </c>
      <c r="P154" s="231" t="str">
        <f>'2017'!J17</f>
        <v>Wide</v>
      </c>
      <c r="Q154" s="231" t="str">
        <f>'2017'!K17</f>
        <v>SLOB</v>
      </c>
      <c r="R154" s="231" t="str">
        <f>'2017'!L17</f>
        <v>N/A</v>
      </c>
      <c r="S154" s="320">
        <f>'2017'!M17</f>
        <v>76</v>
      </c>
      <c r="T154" s="320">
        <f>'2017'!N17</f>
        <v>206</v>
      </c>
      <c r="U154" s="231">
        <f>'2017'!O17</f>
        <v>4.53</v>
      </c>
      <c r="V154" s="279">
        <f>'2017'!P17</f>
        <v>4</v>
      </c>
      <c r="W154" s="193">
        <f>'2017'!Q17</f>
        <v>0</v>
      </c>
      <c r="X154" s="194">
        <f>'2017'!R17</f>
        <v>0</v>
      </c>
      <c r="Y154" s="194">
        <f>'2017'!S17</f>
        <v>0.16961815163254013</v>
      </c>
      <c r="Z154" s="194">
        <f>'2017'!T17</f>
        <v>0.20272108843537415</v>
      </c>
      <c r="AA154" s="194">
        <f>'2017'!U17</f>
        <v>8.1081081081081086E-2</v>
      </c>
      <c r="AB154" s="194">
        <f>'2017'!V17</f>
        <v>0.20272108843537415</v>
      </c>
      <c r="AC154" s="59">
        <f>'2017'!W17</f>
        <v>0.19258503401360544</v>
      </c>
      <c r="AD154" s="42">
        <f>'2017'!X17</f>
        <v>21.969863013698632</v>
      </c>
      <c r="AE154" s="183">
        <f>'2017'!Y17</f>
        <v>3.3</v>
      </c>
      <c r="AF154" s="183">
        <f>'2017'!Z17</f>
        <v>7.3</v>
      </c>
      <c r="AG154" s="183">
        <f>'2017'!AA17</f>
        <v>20.100000000000001</v>
      </c>
      <c r="AH154" s="183">
        <f>'2017'!AB17</f>
        <v>1.08</v>
      </c>
      <c r="AI154" s="183">
        <f>'2017'!AC17</f>
        <v>1.18</v>
      </c>
      <c r="AJ154" s="288" t="str">
        <f>'2017'!AD17</f>
        <v>N/A</v>
      </c>
      <c r="AK154" s="288" t="str">
        <f>'2017'!AE17</f>
        <v>N/A</v>
      </c>
      <c r="AL154" s="185">
        <f>'2017'!AF17</f>
        <v>5.9000000000000004E-2</v>
      </c>
      <c r="AM154" s="212">
        <f t="shared" si="14"/>
        <v>0</v>
      </c>
      <c r="AN154" s="185">
        <f>'2017'!AG17</f>
        <v>0.91700000000000004</v>
      </c>
      <c r="AO154" s="185">
        <f>'2017'!AH17</f>
        <v>6.8499999999999991E-2</v>
      </c>
      <c r="AP154" s="183">
        <f>'2017'!AI17</f>
        <v>97.837288497752013</v>
      </c>
      <c r="AQ154" s="186">
        <f>'2017'!AJ17</f>
        <v>102.87119569748837</v>
      </c>
      <c r="AR154" s="48">
        <f>'2017'!AK17</f>
        <v>5</v>
      </c>
      <c r="AS154" s="232">
        <f>'2017'!AL17</f>
        <v>3</v>
      </c>
      <c r="AT154" s="232">
        <f>'2017'!AM17</f>
        <v>6</v>
      </c>
      <c r="AU154" s="232">
        <f>'2017'!AN17</f>
        <v>5</v>
      </c>
      <c r="AV154" s="232">
        <f>'2017'!AO17</f>
        <v>7</v>
      </c>
      <c r="AW154" s="232">
        <f>'2017'!AP17</f>
        <v>7</v>
      </c>
      <c r="AX154" s="232">
        <f>'2017'!AQ17</f>
        <v>5</v>
      </c>
      <c r="AY154" s="233">
        <f>'2017'!AR17</f>
        <v>1</v>
      </c>
      <c r="AZ154" s="60">
        <f>'2017'!AS17</f>
        <v>0</v>
      </c>
      <c r="BA154" s="61">
        <f>'2017'!AT17</f>
        <v>3501</v>
      </c>
      <c r="BB154" s="61">
        <f>'2017'!AU17</f>
        <v>0</v>
      </c>
      <c r="BC154" s="61">
        <f>'2017'!AV17</f>
        <v>0</v>
      </c>
      <c r="BD154" s="61">
        <f>'2017'!AW17</f>
        <v>0</v>
      </c>
      <c r="BE154" s="61">
        <f>'2017'!AX17</f>
        <v>0</v>
      </c>
      <c r="BF154" s="62">
        <f>'2017'!AY17</f>
        <v>0</v>
      </c>
      <c r="BG154" s="62">
        <f>'2017'!AZ17</f>
        <v>0</v>
      </c>
      <c r="BH154" s="62">
        <f>'2017'!BA17</f>
        <v>0</v>
      </c>
      <c r="BI154" s="62">
        <f>'2017'!BB17</f>
        <v>0</v>
      </c>
      <c r="BJ154" s="62">
        <f>'2017'!BC17</f>
        <v>0</v>
      </c>
      <c r="BK154" s="62">
        <f>'2017'!BD17</f>
        <v>0</v>
      </c>
      <c r="BL154" s="62">
        <f>'2017'!BE17</f>
        <v>0</v>
      </c>
      <c r="BM154" s="62">
        <f>'2017'!BF17</f>
        <v>0</v>
      </c>
      <c r="BN154" s="63">
        <f>'2017'!BG17</f>
        <v>0</v>
      </c>
      <c r="BO154" s="60">
        <f>'2017'!BH17</f>
        <v>0</v>
      </c>
      <c r="BP154" s="61">
        <f>'2017'!BI17</f>
        <v>3606</v>
      </c>
      <c r="BQ154" s="61">
        <f>'2017'!BJ17</f>
        <v>0</v>
      </c>
      <c r="BR154" s="61">
        <f>'2017'!BK17</f>
        <v>0</v>
      </c>
      <c r="BS154" s="61">
        <f>'2017'!BL17</f>
        <v>0</v>
      </c>
      <c r="BT154" s="61">
        <f>'2017'!BM17</f>
        <v>0</v>
      </c>
      <c r="BU154" s="62">
        <f>'2017'!BN17</f>
        <v>0</v>
      </c>
      <c r="BV154" s="62">
        <f>'2017'!BO17</f>
        <v>0</v>
      </c>
      <c r="BW154" s="62">
        <f>'2017'!BP17</f>
        <v>0</v>
      </c>
      <c r="BX154" s="62">
        <f>'2017'!BQ17</f>
        <v>0</v>
      </c>
      <c r="BY154" s="62">
        <f>'2017'!BR17</f>
        <v>0</v>
      </c>
      <c r="BZ154" s="62">
        <f>'2017'!BS17</f>
        <v>0</v>
      </c>
      <c r="CA154" s="62">
        <f>'2017'!BT17</f>
        <v>0</v>
      </c>
      <c r="CB154" s="62">
        <f>'2017'!BU17</f>
        <v>0</v>
      </c>
      <c r="CC154" s="63">
        <f>'2017'!BV17</f>
        <v>0</v>
      </c>
      <c r="CD154" s="60">
        <f>'2017'!BW17</f>
        <v>613</v>
      </c>
      <c r="CE154" s="61">
        <f>'2017'!BX17</f>
        <v>3614</v>
      </c>
      <c r="CF154" s="61">
        <f>'2017'!BY17</f>
        <v>62</v>
      </c>
      <c r="CG154" s="61">
        <f>'2017'!BZ17</f>
        <v>35</v>
      </c>
      <c r="CH154" s="61">
        <f>'2017'!CA17</f>
        <v>8</v>
      </c>
      <c r="CI154" s="61">
        <f>'2017'!CB17</f>
        <v>29</v>
      </c>
      <c r="CJ154" s="62">
        <f>'2017'!CC17</f>
        <v>0</v>
      </c>
      <c r="CK154" s="62">
        <f>'2017'!CD17</f>
        <v>0</v>
      </c>
      <c r="CL154" s="62">
        <f>'2017'!CE17</f>
        <v>2.2200000000000002</v>
      </c>
      <c r="CM154" s="62">
        <f>'2017'!CF17</f>
        <v>7.1</v>
      </c>
      <c r="CN154" s="62">
        <f>'2017'!CG17</f>
        <v>15.7</v>
      </c>
      <c r="CO154" s="62">
        <f>'2017'!CH17</f>
        <v>0</v>
      </c>
      <c r="CP154" s="62">
        <f>'2017'!CI17</f>
        <v>5.4</v>
      </c>
      <c r="CQ154" s="62">
        <f>'2017'!CJ17</f>
        <v>94.5</v>
      </c>
      <c r="CR154" s="63">
        <f>'2017'!CK17</f>
        <v>5.5</v>
      </c>
      <c r="CS154" s="60">
        <f>'2017'!CL17</f>
        <v>745</v>
      </c>
      <c r="CT154" s="61">
        <f>'2017'!CM17</f>
        <v>3675</v>
      </c>
      <c r="CU154" s="61">
        <f>'2017'!CN17</f>
        <v>51</v>
      </c>
      <c r="CV154" s="61">
        <f>'2017'!CO17</f>
        <v>30</v>
      </c>
      <c r="CW154" s="61">
        <f>'2017'!CP17</f>
        <v>8</v>
      </c>
      <c r="CX154" s="61">
        <f>'2017'!CQ17</f>
        <v>31</v>
      </c>
      <c r="CY154" s="62">
        <f>'2017'!CR17</f>
        <v>0</v>
      </c>
      <c r="CZ154" s="62">
        <f>'2017'!CS17</f>
        <v>0</v>
      </c>
      <c r="DA154" s="62">
        <f>'2017'!CT17</f>
        <v>3.3</v>
      </c>
      <c r="DB154" s="62">
        <f>'2017'!CU17</f>
        <v>7.3</v>
      </c>
      <c r="DC154" s="62">
        <f>'2017'!CV17</f>
        <v>20.100000000000001</v>
      </c>
      <c r="DD154" s="62">
        <f>'2017'!CW17</f>
        <v>0</v>
      </c>
      <c r="DE154" s="62">
        <f>'2017'!CX17</f>
        <v>16.7</v>
      </c>
      <c r="DF154" s="62">
        <f>'2017'!CY17</f>
        <v>90.2</v>
      </c>
      <c r="DG154" s="63">
        <f>'2017'!CZ17</f>
        <v>8.6</v>
      </c>
      <c r="DH154" s="60">
        <f>'2017'!DA17</f>
        <v>309</v>
      </c>
      <c r="DI154" s="61">
        <f>'2017'!DB17</f>
        <v>3811</v>
      </c>
      <c r="DJ154" s="61">
        <f>'2017'!DC17</f>
        <v>31</v>
      </c>
      <c r="DK154" s="61">
        <f>'2017'!DD17</f>
        <v>16</v>
      </c>
      <c r="DL154" s="61">
        <f>'2017'!DE17</f>
        <v>4</v>
      </c>
      <c r="DM154" s="61">
        <f>'2017'!DF17</f>
        <v>30</v>
      </c>
      <c r="DN154" s="62">
        <f>'2017'!DG17</f>
        <v>1.08</v>
      </c>
      <c r="DO154" s="62">
        <f>'2017'!DH17</f>
        <v>1.18</v>
      </c>
      <c r="DP154" s="62">
        <f>'2017'!DI17</f>
        <v>2.13</v>
      </c>
      <c r="DQ154" s="62">
        <f>'2017'!DJ17</f>
        <v>3.3</v>
      </c>
      <c r="DR154" s="62">
        <f>'2017'!DK17</f>
        <v>18</v>
      </c>
      <c r="DS154" s="62">
        <f>'2017'!DL17</f>
        <v>0</v>
      </c>
      <c r="DT154" s="62">
        <f>'2017'!DM17</f>
        <v>5.9</v>
      </c>
      <c r="DU154" s="62">
        <f>'2017'!DN17</f>
        <v>91.7</v>
      </c>
      <c r="DV154" s="63">
        <f>'2017'!DO17</f>
        <v>5.0999999999999996</v>
      </c>
    </row>
    <row r="155" spans="1:126" ht="15.75" customHeight="1" x14ac:dyDescent="0.2">
      <c r="A155" s="199">
        <f t="shared" si="11"/>
        <v>153</v>
      </c>
      <c r="B155" s="261">
        <f>'2018'!A16</f>
        <v>14</v>
      </c>
      <c r="C155" s="261">
        <v>2018</v>
      </c>
      <c r="D155" s="234" t="str">
        <f>'2018'!B16</f>
        <v>Jordan Lasley</v>
      </c>
      <c r="E155" s="310" t="str" cm="1">
        <f t="array" ref="E155">_xlfn.IFS(F155&gt;12.5,"Cornerstone",AND(F155&gt;11.995,F155&lt;12.5),"Elite",AND(F155&gt;11,F155&lt;12.995),"Elite Upside",AND(F155&gt;=9.69,F155&lt;10.999),"Upside",AND(F155&gt;8.4,F155&lt;9.999),"Upside Lite",AND(F155&gt;7.25,F155&lt;8.999),"Outlier",AND(F155&gt;=6,F155&lt;7.25),"Outlier Lite",F155&lt;6.999,"Purgatory")</f>
        <v>Upside Lite</v>
      </c>
      <c r="F155" s="313">
        <f>'2018'!C16</f>
        <v>8.4885714285714293</v>
      </c>
      <c r="G155" s="313">
        <f t="shared" si="12"/>
        <v>54.800000000000004</v>
      </c>
      <c r="H155" s="313" t="str" cm="1">
        <f t="array" ref="H155">_xlfn.IFS(E155="Cornerstone","A++",E155="Elite","A+",E155="Elite Upside","A",E155="Upside","B",E155="Upside Lite","C",E155="Outlier","D+",E155="Outlier Lite","D-",E155="Purgatory","F")</f>
        <v>C</v>
      </c>
      <c r="I155" s="314">
        <f t="shared" si="13"/>
        <v>-1.7316028015041677E-2</v>
      </c>
      <c r="J155" s="34" t="str">
        <f>'2018'!D16</f>
        <v>UCLA</v>
      </c>
      <c r="K155" s="200">
        <f>'2018'!E16</f>
        <v>5</v>
      </c>
      <c r="L155" s="318">
        <f>'2018'!F16</f>
        <v>35382</v>
      </c>
      <c r="M155" s="231">
        <f>'2018'!G16</f>
        <v>28.890410958904109</v>
      </c>
      <c r="N155" s="231" t="str">
        <f>'2018'!H16</f>
        <v>JR</v>
      </c>
      <c r="O155" s="231">
        <f>'2018'!I16</f>
        <v>21.463013698630139</v>
      </c>
      <c r="P155" s="231" t="str">
        <f>'2018'!J16</f>
        <v>Wide</v>
      </c>
      <c r="Q155" s="231" t="str">
        <f>'2018'!K16</f>
        <v>BALL HOG</v>
      </c>
      <c r="R155" s="231" t="str">
        <f>'2018'!L16</f>
        <v>Elite Earner</v>
      </c>
      <c r="S155" s="320">
        <f>'2018'!M16</f>
        <v>73</v>
      </c>
      <c r="T155" s="320">
        <f>'2018'!N16</f>
        <v>214</v>
      </c>
      <c r="U155" s="200">
        <f>'2018'!O16</f>
        <v>4.5</v>
      </c>
      <c r="V155" s="279">
        <f>'2018'!P16</f>
        <v>5</v>
      </c>
      <c r="W155" s="193">
        <f>'2018'!Q16</f>
        <v>0</v>
      </c>
      <c r="X155" s="194">
        <f>'2018'!R16</f>
        <v>0</v>
      </c>
      <c r="Y155" s="194">
        <f>'2018'!S16</f>
        <v>0</v>
      </c>
      <c r="Z155" s="194">
        <f>'2018'!T16</f>
        <v>0.17479560191711305</v>
      </c>
      <c r="AA155" s="194">
        <f>'2018'!U16</f>
        <v>0.28226887003126394</v>
      </c>
      <c r="AB155" s="194">
        <f>'2018'!V16</f>
        <v>0.28226887003126394</v>
      </c>
      <c r="AC155" s="59">
        <f>'2018'!W16</f>
        <v>0.26815542652970076</v>
      </c>
      <c r="AD155" s="42">
        <f>'2018'!X16</f>
        <v>20.824657534246576</v>
      </c>
      <c r="AE155" s="183">
        <f>'2018'!Y16</f>
        <v>3.15</v>
      </c>
      <c r="AF155" s="183">
        <f>'2018'!Z16</f>
        <v>7.3</v>
      </c>
      <c r="AG155" s="183">
        <f>'2018'!AA16</f>
        <v>12.8</v>
      </c>
      <c r="AH155" s="183">
        <f>'2018'!AB16</f>
        <v>0.78</v>
      </c>
      <c r="AI155" s="183">
        <f>'2018'!AC16</f>
        <v>3</v>
      </c>
      <c r="AJ155" s="288">
        <f>'2018'!AD16</f>
        <v>5.9810126582278481E-2</v>
      </c>
      <c r="AK155" s="288">
        <f>'2018'!AE16</f>
        <v>0.19936708860759494</v>
      </c>
      <c r="AL155" s="185">
        <f>'2018'!AF16</f>
        <v>0.159</v>
      </c>
      <c r="AM155" s="212">
        <f t="shared" si="14"/>
        <v>0.54200000000000004</v>
      </c>
      <c r="AN155" s="185">
        <f>'2018'!AG16</f>
        <v>0.873</v>
      </c>
      <c r="AO155" s="185">
        <f>'2018'!AH16</f>
        <v>0.1245</v>
      </c>
      <c r="AP155" s="183">
        <f>'2018'!AI16</f>
        <v>104.37433318091755</v>
      </c>
      <c r="AQ155" s="186">
        <f>'2018'!AJ16</f>
        <v>103.31110232335753</v>
      </c>
      <c r="AR155" s="48">
        <f>'2018'!AK16</f>
        <v>7</v>
      </c>
      <c r="AS155" s="232">
        <f>'2018'!AL16</f>
        <v>5</v>
      </c>
      <c r="AT155" s="232">
        <f>'2018'!AM16</f>
        <v>6</v>
      </c>
      <c r="AU155" s="232">
        <f>'2018'!AN16</f>
        <v>5</v>
      </c>
      <c r="AV155" s="232">
        <f>'2018'!AO16</f>
        <v>8</v>
      </c>
      <c r="AW155" s="232">
        <f>'2018'!AP16</f>
        <v>7</v>
      </c>
      <c r="AX155" s="232">
        <f>'2018'!AQ16</f>
        <v>4</v>
      </c>
      <c r="AY155" s="233">
        <f>'2018'!AR16</f>
        <v>0</v>
      </c>
      <c r="AZ155" s="60">
        <f>'2018'!AS16</f>
        <v>0</v>
      </c>
      <c r="BA155" s="61">
        <f>'2018'!AT16</f>
        <v>3274</v>
      </c>
      <c r="BB155" s="61">
        <f>'2018'!AU16</f>
        <v>0</v>
      </c>
      <c r="BC155" s="61">
        <f>'2018'!AV16</f>
        <v>0</v>
      </c>
      <c r="BD155" s="61">
        <f>'2018'!AW16</f>
        <v>0</v>
      </c>
      <c r="BE155" s="61">
        <f>'2018'!AX16</f>
        <v>0</v>
      </c>
      <c r="BF155" s="62">
        <f>'2018'!AY16</f>
        <v>0</v>
      </c>
      <c r="BG155" s="62">
        <f>'2018'!AZ16</f>
        <v>0</v>
      </c>
      <c r="BH155" s="62">
        <f>'2018'!BA16</f>
        <v>0</v>
      </c>
      <c r="BI155" s="62">
        <f>'2018'!BB16</f>
        <v>0</v>
      </c>
      <c r="BJ155" s="62">
        <f>'2018'!BC16</f>
        <v>0</v>
      </c>
      <c r="BK155" s="62">
        <f>'2018'!BD16</f>
        <v>0</v>
      </c>
      <c r="BL155" s="62">
        <f>'2018'!BE16</f>
        <v>0</v>
      </c>
      <c r="BM155" s="62">
        <f>'2018'!BF16</f>
        <v>0</v>
      </c>
      <c r="BN155" s="63">
        <f>'2018'!BG16</f>
        <v>0</v>
      </c>
      <c r="BO155" s="60">
        <f>'2018'!BH16</f>
        <v>0</v>
      </c>
      <c r="BP155" s="61">
        <f>'2018'!BI16</f>
        <v>3358</v>
      </c>
      <c r="BQ155" s="61">
        <f>'2018'!BJ16</f>
        <v>0</v>
      </c>
      <c r="BR155" s="61">
        <f>'2018'!BK16</f>
        <v>0</v>
      </c>
      <c r="BS155" s="61">
        <f>'2018'!BL16</f>
        <v>0</v>
      </c>
      <c r="BT155" s="61">
        <f>'2018'!BM16</f>
        <v>0</v>
      </c>
      <c r="BU155" s="62">
        <f>'2018'!BN16</f>
        <v>0</v>
      </c>
      <c r="BV155" s="62">
        <f>'2018'!BO16</f>
        <v>0</v>
      </c>
      <c r="BW155" s="62">
        <f>'2018'!BP16</f>
        <v>0</v>
      </c>
      <c r="BX155" s="62">
        <f>'2018'!BQ16</f>
        <v>0</v>
      </c>
      <c r="BY155" s="62">
        <f>'2018'!BR16</f>
        <v>0</v>
      </c>
      <c r="BZ155" s="62">
        <f>'2018'!BS16</f>
        <v>0</v>
      </c>
      <c r="CA155" s="62">
        <f>'2018'!BT16</f>
        <v>0</v>
      </c>
      <c r="CB155" s="62">
        <f>'2018'!BU16</f>
        <v>0</v>
      </c>
      <c r="CC155" s="63">
        <f>'2018'!BV16</f>
        <v>0</v>
      </c>
      <c r="CD155" s="60">
        <f>'2018'!BW16</f>
        <v>0</v>
      </c>
      <c r="CE155" s="61">
        <f>'2018'!BX16</f>
        <v>3749</v>
      </c>
      <c r="CF155" s="61">
        <f>'2018'!BY16</f>
        <v>3</v>
      </c>
      <c r="CG155" s="61">
        <f>'2018'!BZ16</f>
        <v>2</v>
      </c>
      <c r="CH155" s="61">
        <f>'2018'!CA16</f>
        <v>0</v>
      </c>
      <c r="CI155" s="61">
        <f>'2018'!CB16</f>
        <v>0</v>
      </c>
      <c r="CJ155" s="62">
        <f>'2018'!CC16</f>
        <v>0</v>
      </c>
      <c r="CK155" s="62">
        <f>'2018'!CD16</f>
        <v>0</v>
      </c>
      <c r="CL155" s="62">
        <f>'2018'!CE16</f>
        <v>0</v>
      </c>
      <c r="CM155" s="62">
        <f>'2018'!CF16</f>
        <v>0</v>
      </c>
      <c r="CN155" s="62">
        <f>'2018'!CG16</f>
        <v>0</v>
      </c>
      <c r="CO155" s="62">
        <f>'2018'!CH16</f>
        <v>0</v>
      </c>
      <c r="CP155" s="62">
        <f>'2018'!CI16</f>
        <v>0</v>
      </c>
      <c r="CQ155" s="62">
        <f>'2018'!CJ16</f>
        <v>30</v>
      </c>
      <c r="CR155" s="63">
        <f>'2018'!CK16</f>
        <v>70</v>
      </c>
      <c r="CS155" s="60">
        <f>'2018'!CL16</f>
        <v>620</v>
      </c>
      <c r="CT155" s="61">
        <f>'2018'!CM16</f>
        <v>3547</v>
      </c>
      <c r="CU155" s="61">
        <f>'2018'!CN16</f>
        <v>72</v>
      </c>
      <c r="CV155" s="61">
        <f>'2018'!CO16</f>
        <v>41</v>
      </c>
      <c r="CW155" s="61">
        <f>'2018'!CP16</f>
        <v>5</v>
      </c>
      <c r="CX155" s="61">
        <f>'2018'!CQ16</f>
        <v>22</v>
      </c>
      <c r="CY155" s="62">
        <f>'2018'!CR16</f>
        <v>0.78</v>
      </c>
      <c r="CZ155" s="62">
        <f>'2018'!CS16</f>
        <v>1.36</v>
      </c>
      <c r="DA155" s="62">
        <f>'2018'!CT16</f>
        <v>2.2400000000000002</v>
      </c>
      <c r="DB155" s="62">
        <f>'2018'!CU16</f>
        <v>6</v>
      </c>
      <c r="DC155" s="62">
        <f>'2018'!CV16</f>
        <v>12.3</v>
      </c>
      <c r="DD155" s="62">
        <f>'2018'!CW16</f>
        <v>0</v>
      </c>
      <c r="DE155" s="62">
        <f>'2018'!CX16</f>
        <v>12.8</v>
      </c>
      <c r="DF155" s="62">
        <f>'2018'!CY16</f>
        <v>85.4</v>
      </c>
      <c r="DG155" s="63">
        <f>'2018'!CZ16</f>
        <v>14.3</v>
      </c>
      <c r="DH155" s="60">
        <f>'2018'!DA16</f>
        <v>1264</v>
      </c>
      <c r="DI155" s="61">
        <f>'2018'!DB16</f>
        <v>4478</v>
      </c>
      <c r="DJ155" s="61">
        <f>'2018'!DC16</f>
        <v>104</v>
      </c>
      <c r="DK155" s="61">
        <f>'2018'!DD16</f>
        <v>69</v>
      </c>
      <c r="DL155" s="61">
        <f>'2018'!DE16</f>
        <v>9</v>
      </c>
      <c r="DM155" s="61">
        <f>'2018'!DF16</f>
        <v>31</v>
      </c>
      <c r="DN155" s="62">
        <f>'2018'!DG16</f>
        <v>0.74</v>
      </c>
      <c r="DO155" s="62">
        <f>'2018'!DH16</f>
        <v>3</v>
      </c>
      <c r="DP155" s="62">
        <f>'2018'!DI16</f>
        <v>3.15</v>
      </c>
      <c r="DQ155" s="62">
        <f>'2018'!DJ16</f>
        <v>7.3</v>
      </c>
      <c r="DR155" s="62">
        <f>'2018'!DK16</f>
        <v>12.8</v>
      </c>
      <c r="DS155" s="62">
        <f>'2018'!DP16</f>
        <v>54.2</v>
      </c>
      <c r="DT155" s="62">
        <f>'2018'!DQ16</f>
        <v>15.9</v>
      </c>
      <c r="DU155" s="62">
        <f>'2018'!DR16</f>
        <v>89.2</v>
      </c>
      <c r="DV155" s="63">
        <f>'2018'!DS16</f>
        <v>10.6</v>
      </c>
    </row>
    <row r="156" spans="1:126" ht="15.75" customHeight="1" x14ac:dyDescent="0.2">
      <c r="A156" s="199">
        <f t="shared" si="11"/>
        <v>154</v>
      </c>
      <c r="B156" s="261">
        <f>'2016'!A14</f>
        <v>12</v>
      </c>
      <c r="C156" s="261">
        <v>2016</v>
      </c>
      <c r="D156" s="234" t="str">
        <f>'2016'!B14</f>
        <v>Tyreek Hill</v>
      </c>
      <c r="E156" s="310" t="str" cm="1">
        <f t="array" ref="E156">_xlfn.IFS(F156&gt;12.5,"Cornerstone",AND(F156&gt;11.995,F156&lt;12.5),"Elite",AND(F156&gt;11,F156&lt;12.995),"Elite Upside",AND(F156&gt;=9.69,F156&lt;10.999),"Upside",AND(F156&gt;8.4,F156&lt;9.999),"Upside Lite",AND(F156&gt;7.25,F156&lt;8.999),"Outlier",AND(F156&gt;=6,F156&lt;7.25),"Outlier Lite",F156&lt;6.999,"Purgatory")</f>
        <v>Upside Lite</v>
      </c>
      <c r="F156" s="313">
        <f>'2016'!C14</f>
        <v>8.4871428571428567</v>
      </c>
      <c r="G156" s="313">
        <f t="shared" si="12"/>
        <v>54.500000000000007</v>
      </c>
      <c r="H156" s="313" t="str" cm="1">
        <f t="array" ref="H156">_xlfn.IFS(E156="Cornerstone","A++",E156="Elite","A+",E156="Elite Upside","A",E156="Upside","B",E156="Upside Lite","C",E156="Outlier","D+",E156="Outlier Lite","D-",E156="Purgatory","F")</f>
        <v>C</v>
      </c>
      <c r="I156" s="314">
        <f t="shared" si="13"/>
        <v>-1.8089895020560992E-2</v>
      </c>
      <c r="J156" s="34" t="str">
        <f>'2016'!D14</f>
        <v>West Alabama</v>
      </c>
      <c r="K156" s="200">
        <f>'2016'!E14</f>
        <v>11</v>
      </c>
      <c r="L156" s="318">
        <f>'2016'!F14</f>
        <v>34394</v>
      </c>
      <c r="M156" s="231">
        <f>'2016'!G14</f>
        <v>31.597260273972601</v>
      </c>
      <c r="N156" s="231" t="str">
        <f>'2016'!H14</f>
        <v>SR</v>
      </c>
      <c r="O156" s="231">
        <f>'2016'!I14</f>
        <v>22.172602739726027</v>
      </c>
      <c r="P156" s="231" t="str">
        <f>'2016'!J14</f>
        <v>Slot</v>
      </c>
      <c r="Q156" s="231" t="str">
        <f>'2016'!K14</f>
        <v>RAT</v>
      </c>
      <c r="R156" s="231" t="str">
        <f>'2016'!L14</f>
        <v>N/A</v>
      </c>
      <c r="S156" s="320">
        <f>'2016'!M14</f>
        <v>70</v>
      </c>
      <c r="T156" s="320">
        <f>'2016'!N14</f>
        <v>185</v>
      </c>
      <c r="U156" s="231">
        <f>'2016'!O14</f>
        <v>4.29</v>
      </c>
      <c r="V156" s="279">
        <f>'2016'!P14</f>
        <v>5</v>
      </c>
      <c r="W156" s="193">
        <f>'2016'!Q14</f>
        <v>0</v>
      </c>
      <c r="X156" s="194">
        <f>'2016'!R14</f>
        <v>0.20098486230165968</v>
      </c>
      <c r="Y156" s="194">
        <f>'2016'!S14</f>
        <v>0.35095447870778268</v>
      </c>
      <c r="Z156" s="194">
        <f>'2016'!T14</f>
        <v>9.6683181943297558E-2</v>
      </c>
      <c r="AA156" s="194">
        <f>'2016'!U14</f>
        <v>0.17706708268330734</v>
      </c>
      <c r="AB156" s="194">
        <f>'2016'!V14</f>
        <v>0.26401078069554501</v>
      </c>
      <c r="AC156" s="59">
        <f>'2016'!W14</f>
        <v>0.158406468417327</v>
      </c>
      <c r="AD156" s="42">
        <f>'2016'!X14</f>
        <v>18.515068493150686</v>
      </c>
      <c r="AE156" s="183">
        <f>'2016'!Y14</f>
        <v>3.5</v>
      </c>
      <c r="AF156" s="183">
        <f>'2016'!Z14</f>
        <v>10</v>
      </c>
      <c r="AG156" s="183">
        <f>'2016'!AA14</f>
        <v>2.5</v>
      </c>
      <c r="AH156" s="183">
        <f>'2016'!AB14</f>
        <v>0</v>
      </c>
      <c r="AI156" s="183">
        <f>'2016'!AC14</f>
        <v>0</v>
      </c>
      <c r="AJ156" s="288" t="str">
        <f>'2016'!AD14</f>
        <v>N/A</v>
      </c>
      <c r="AK156" s="288" t="str">
        <f>'2016'!AE14</f>
        <v>N/A</v>
      </c>
      <c r="AL156" s="185">
        <f>'2016'!AF14</f>
        <v>3.1E-2</v>
      </c>
      <c r="AM156" s="212">
        <f t="shared" si="14"/>
        <v>0</v>
      </c>
      <c r="AN156" s="185">
        <f>'2016'!AG14</f>
        <v>6.0999999999999999E-2</v>
      </c>
      <c r="AO156" s="185">
        <f>'2016'!AH14</f>
        <v>0.1305</v>
      </c>
      <c r="AP156" s="183">
        <f>'2016'!AI14</f>
        <v>109.23770197082015</v>
      </c>
      <c r="AQ156" s="186">
        <f>'2016'!AJ14</f>
        <v>101.5286488781462</v>
      </c>
      <c r="AR156" s="48">
        <f>'2016'!AK14</f>
        <v>4</v>
      </c>
      <c r="AS156" s="232">
        <f>'2016'!AL14</f>
        <v>9</v>
      </c>
      <c r="AT156" s="232">
        <f>'2016'!AM14</f>
        <v>7</v>
      </c>
      <c r="AU156" s="232">
        <f>'2016'!AN14</f>
        <v>8</v>
      </c>
      <c r="AV156" s="232">
        <f>'2016'!AO14</f>
        <v>10</v>
      </c>
      <c r="AW156" s="232">
        <f>'2016'!AP14</f>
        <v>6</v>
      </c>
      <c r="AX156" s="232">
        <f>'2016'!AQ14</f>
        <v>4</v>
      </c>
      <c r="AY156" s="233">
        <f>'2016'!AR14</f>
        <v>0</v>
      </c>
      <c r="AZ156" s="60">
        <f>'2016'!AS14</f>
        <v>0</v>
      </c>
      <c r="BA156" s="61">
        <f>'2016'!AT14</f>
        <v>1</v>
      </c>
      <c r="BB156" s="61">
        <f>'2016'!AU14</f>
        <v>0</v>
      </c>
      <c r="BC156" s="61">
        <f>'2016'!AV14</f>
        <v>0</v>
      </c>
      <c r="BD156" s="61">
        <f>'2016'!AW14</f>
        <v>0</v>
      </c>
      <c r="BE156" s="61">
        <f>'2016'!AX14</f>
        <v>0</v>
      </c>
      <c r="BF156" s="62">
        <f>'2016'!AY14</f>
        <v>0</v>
      </c>
      <c r="BG156" s="62">
        <f>'2016'!AZ14</f>
        <v>0</v>
      </c>
      <c r="BH156" s="62">
        <f>'2016'!BA14</f>
        <v>0</v>
      </c>
      <c r="BI156" s="62">
        <f>'2016'!BB14</f>
        <v>0</v>
      </c>
      <c r="BJ156" s="62">
        <f>'2016'!BC14</f>
        <v>0</v>
      </c>
      <c r="BK156" s="62">
        <f>'2016'!BD14</f>
        <v>0</v>
      </c>
      <c r="BL156" s="62">
        <f>'2016'!BE14</f>
        <v>0</v>
      </c>
      <c r="BM156" s="62">
        <f>'2016'!BF14</f>
        <v>0</v>
      </c>
      <c r="BN156" s="63">
        <f>'2016'!BG14</f>
        <v>0</v>
      </c>
      <c r="BO156" s="60">
        <f>'2016'!BH14</f>
        <v>1102</v>
      </c>
      <c r="BP156" s="61">
        <f>'2016'!BI14</f>
        <v>5483</v>
      </c>
      <c r="BQ156" s="61">
        <f>'2016'!BJ14</f>
        <v>0</v>
      </c>
      <c r="BR156" s="61">
        <f>'2016'!BK14</f>
        <v>0</v>
      </c>
      <c r="BS156" s="61">
        <f>'2016'!BL14</f>
        <v>0</v>
      </c>
      <c r="BT156" s="61">
        <f>'2016'!BM14</f>
        <v>0</v>
      </c>
      <c r="BU156" s="62">
        <f>'2016'!BN14</f>
        <v>0</v>
      </c>
      <c r="BV156" s="62">
        <f>'2016'!BO14</f>
        <v>0</v>
      </c>
      <c r="BW156" s="62">
        <f>'2016'!BP14</f>
        <v>0</v>
      </c>
      <c r="BX156" s="62">
        <f>'2016'!BQ14</f>
        <v>0</v>
      </c>
      <c r="BY156" s="62">
        <f>'2016'!BR14</f>
        <v>0</v>
      </c>
      <c r="BZ156" s="62">
        <f>'2016'!BS14</f>
        <v>0</v>
      </c>
      <c r="CA156" s="62">
        <f>'2016'!BT14</f>
        <v>0</v>
      </c>
      <c r="CB156" s="62">
        <f>'2016'!BU14</f>
        <v>0</v>
      </c>
      <c r="CC156" s="63">
        <f>'2016'!BV14</f>
        <v>0</v>
      </c>
      <c r="CD156" s="60">
        <f>'2016'!BW14</f>
        <v>1195</v>
      </c>
      <c r="CE156" s="61">
        <f>'2016'!BX14</f>
        <v>3405</v>
      </c>
      <c r="CF156" s="61">
        <f>'2016'!BY14</f>
        <v>0</v>
      </c>
      <c r="CG156" s="61">
        <f>'2016'!BZ14</f>
        <v>0</v>
      </c>
      <c r="CH156" s="61">
        <f>'2016'!CA14</f>
        <v>0</v>
      </c>
      <c r="CI156" s="61">
        <f>'2016'!CB14</f>
        <v>0</v>
      </c>
      <c r="CJ156" s="62">
        <f>'2016'!CC14</f>
        <v>0</v>
      </c>
      <c r="CK156" s="62">
        <f>'2016'!CD14</f>
        <v>0</v>
      </c>
      <c r="CL156" s="62">
        <f>'2016'!CE14</f>
        <v>0</v>
      </c>
      <c r="CM156" s="62">
        <f>'2016'!CF14</f>
        <v>0</v>
      </c>
      <c r="CN156" s="62">
        <f>'2016'!CG14</f>
        <v>0</v>
      </c>
      <c r="CO156" s="62">
        <f>'2016'!CH14</f>
        <v>0</v>
      </c>
      <c r="CP156" s="62">
        <f>'2016'!CI14</f>
        <v>0</v>
      </c>
      <c r="CQ156" s="62">
        <f>'2016'!CJ14</f>
        <v>0</v>
      </c>
      <c r="CR156" s="63">
        <f>'2016'!CK14</f>
        <v>0</v>
      </c>
      <c r="CS156" s="60">
        <f>'2016'!CL14</f>
        <v>281</v>
      </c>
      <c r="CT156" s="61">
        <f>'2016'!CM14</f>
        <v>2906.3999999999996</v>
      </c>
      <c r="CU156" s="61">
        <f>'2016'!CN14</f>
        <v>36</v>
      </c>
      <c r="CV156" s="61">
        <f>'2016'!CO14</f>
        <v>31</v>
      </c>
      <c r="CW156" s="61">
        <f>'2016'!CP14</f>
        <v>1</v>
      </c>
      <c r="CX156" s="61">
        <f>'2016'!CQ14</f>
        <v>0</v>
      </c>
      <c r="CY156" s="62">
        <f>'2016'!CR14</f>
        <v>0</v>
      </c>
      <c r="CZ156" s="62">
        <f>'2016'!CS14</f>
        <v>0</v>
      </c>
      <c r="DA156" s="62">
        <f>'2016'!CT14</f>
        <v>1.9970000000000001</v>
      </c>
      <c r="DB156" s="62">
        <f>'2016'!CU14</f>
        <v>7.6</v>
      </c>
      <c r="DC156" s="62">
        <f>'2016'!CV14</f>
        <v>2.5</v>
      </c>
      <c r="DD156" s="62">
        <f>'2016'!CW14</f>
        <v>0</v>
      </c>
      <c r="DE156" s="62">
        <f>'2016'!CX14</f>
        <v>3.1</v>
      </c>
      <c r="DF156" s="62">
        <f>'2016'!CY14</f>
        <v>12.2</v>
      </c>
      <c r="DG156" s="63">
        <f>'2016'!CZ14</f>
        <v>26.1</v>
      </c>
      <c r="DH156" s="60">
        <f>'2016'!DA14</f>
        <v>681</v>
      </c>
      <c r="DI156" s="61">
        <f>'2016'!DB14</f>
        <v>3846</v>
      </c>
      <c r="DJ156" s="61">
        <f>'2016'!DC14</f>
        <v>0</v>
      </c>
      <c r="DK156" s="61">
        <f>'2016'!DD14</f>
        <v>27</v>
      </c>
      <c r="DL156" s="61">
        <f>'2016'!DE14</f>
        <v>3</v>
      </c>
      <c r="DM156" s="61">
        <f>'2016'!DF14</f>
        <v>0</v>
      </c>
      <c r="DN156" s="62">
        <f>'2016'!DG14</f>
        <v>0</v>
      </c>
      <c r="DO156" s="62">
        <f>'2016'!DH14</f>
        <v>0</v>
      </c>
      <c r="DP156" s="62">
        <f>'2016'!DI14</f>
        <v>3.5</v>
      </c>
      <c r="DQ156" s="62">
        <f>'2016'!DJ14</f>
        <v>10</v>
      </c>
      <c r="DR156" s="62">
        <f>'2016'!DK14</f>
        <v>0</v>
      </c>
      <c r="DS156" s="62">
        <f>'2016'!DL14</f>
        <v>0</v>
      </c>
      <c r="DT156" s="62">
        <f>'2016'!DM14</f>
        <v>0</v>
      </c>
      <c r="DU156" s="62">
        <f>'2016'!DN14</f>
        <v>0</v>
      </c>
      <c r="DV156" s="63">
        <f>'2016'!DO14</f>
        <v>0</v>
      </c>
    </row>
    <row r="157" spans="1:126" ht="15.75" customHeight="1" x14ac:dyDescent="0.2">
      <c r="A157" s="199">
        <f t="shared" si="11"/>
        <v>155</v>
      </c>
      <c r="B157" s="261">
        <f>'2023'!A18</f>
        <v>16</v>
      </c>
      <c r="C157" s="261">
        <v>2023</v>
      </c>
      <c r="D157" s="234" t="str">
        <f>'2023'!B18</f>
        <v>Michael Wilson</v>
      </c>
      <c r="E157" s="310" t="str" cm="1">
        <f t="array" ref="E157">_xlfn.IFS(F157&gt;12.5,"Cornerstone",AND(F157&gt;11.995,F157&lt;12.5),"Elite",AND(F157&gt;11,F157&lt;12.995),"Elite Upside",AND(F157&gt;=9.69,F157&lt;10.999),"Upside",AND(F157&gt;8.4,F157&lt;9.999),"Upside Lite",AND(F157&gt;7.25,F157&lt;8.999),"Outlier",AND(F157&gt;=6,F157&lt;7.25),"Outlier Lite",F157&lt;6.999,"Purgatory")</f>
        <v>Upside Lite</v>
      </c>
      <c r="F157" s="313">
        <f>'2023'!C18</f>
        <v>8.485714285714284</v>
      </c>
      <c r="G157" s="313">
        <f t="shared" si="12"/>
        <v>54.2</v>
      </c>
      <c r="H157" s="313" t="str" cm="1">
        <f t="array" ref="H157">_xlfn.IFS(E157="Cornerstone","A++",E157="Elite","A+",E157="Elite Upside","A",E157="Upside","B",E157="Upside Lite","C",E157="Outlier","D+",E157="Outlier Lite","D-",E157="Purgatory","F")</f>
        <v>C</v>
      </c>
      <c r="I157" s="314">
        <f t="shared" si="13"/>
        <v>-1.8863762026080304E-2</v>
      </c>
      <c r="J157" s="34" t="str">
        <f>'2023'!D18</f>
        <v>Stanford</v>
      </c>
      <c r="K157" s="200">
        <f>'2023'!E18</f>
        <v>5</v>
      </c>
      <c r="L157" s="318">
        <f>'2023'!F18</f>
        <v>36579</v>
      </c>
      <c r="M157" s="231">
        <f>'2023'!G18</f>
        <v>25.610958904109587</v>
      </c>
      <c r="N157" s="231" t="str">
        <f>'2023'!H18</f>
        <v>RS SR</v>
      </c>
      <c r="O157" s="231">
        <f>'2023'!I18</f>
        <v>23.18904109589041</v>
      </c>
      <c r="P157" s="231" t="str">
        <f>'2023'!J18</f>
        <v>Wide</v>
      </c>
      <c r="Q157" s="231" t="str">
        <f>'2023'!K18</f>
        <v>PROTO Z</v>
      </c>
      <c r="R157" s="231" t="str">
        <f>'2023'!L18</f>
        <v>Poor Separator</v>
      </c>
      <c r="S157" s="200">
        <f>'2023'!M18</f>
        <v>72</v>
      </c>
      <c r="T157" s="200">
        <f>'2023'!N18</f>
        <v>213</v>
      </c>
      <c r="U157" s="200">
        <f>'2023'!O18</f>
        <v>4.58</v>
      </c>
      <c r="V157" s="319">
        <f>'2023'!P18</f>
        <v>3</v>
      </c>
      <c r="W157" s="193">
        <f>'2023'!Q18</f>
        <v>4.6136946173562794E-2</v>
      </c>
      <c r="X157" s="194">
        <f>'2023'!R18</f>
        <v>0.21341463414634149</v>
      </c>
      <c r="Y157" s="194">
        <f>'2023'!S18</f>
        <v>0.22189349112426035</v>
      </c>
      <c r="Z157" s="194">
        <f>'2023'!T18</f>
        <v>0.2079460966542751</v>
      </c>
      <c r="AA157" s="194">
        <f>'2023'!U18</f>
        <v>0.27592082841787913</v>
      </c>
      <c r="AB157" s="194">
        <f>'2023'!V18</f>
        <v>0.27592082841787913</v>
      </c>
      <c r="AC157" s="59">
        <f>'2023'!W18</f>
        <v>0.26212478699698516</v>
      </c>
      <c r="AD157" s="42">
        <f>'2023'!X18</f>
        <v>19.531506849315068</v>
      </c>
      <c r="AE157" s="183">
        <f>'2023'!Y18</f>
        <v>2.2999999999999998</v>
      </c>
      <c r="AF157" s="183">
        <f>'2023'!Z18</f>
        <v>6.9</v>
      </c>
      <c r="AG157" s="183">
        <f>'2023'!AA18</f>
        <v>10.4</v>
      </c>
      <c r="AH157" s="183">
        <f>'2023'!AB18</f>
        <v>0.96</v>
      </c>
      <c r="AI157" s="183">
        <f>'2023'!AC18</f>
        <v>2.0699999999999998</v>
      </c>
      <c r="AJ157" s="288">
        <f>'2023'!AD18</f>
        <v>5.4631828978622322E-2</v>
      </c>
      <c r="AK157" s="288">
        <f>'2023'!AE18</f>
        <v>0.16389548693586695</v>
      </c>
      <c r="AL157" s="185">
        <f>'2023'!AF18</f>
        <v>0.129</v>
      </c>
      <c r="AM157" s="212">
        <f>DD157/100</f>
        <v>0.5</v>
      </c>
      <c r="AN157" s="185">
        <f>'2023'!AG18</f>
        <v>0.8035000000000001</v>
      </c>
      <c r="AO157" s="185">
        <f>'2023'!AH18</f>
        <v>0.1925</v>
      </c>
      <c r="AP157" s="183">
        <f>'2023'!AI18</f>
        <v>96.816122944114213</v>
      </c>
      <c r="AQ157" s="186">
        <f>'2023'!AJ18</f>
        <v>93.867537127579652</v>
      </c>
      <c r="AR157" s="48">
        <f>'2023'!AK18</f>
        <v>7</v>
      </c>
      <c r="AS157" s="232">
        <f>'2023'!AL18</f>
        <v>7</v>
      </c>
      <c r="AT157" s="232">
        <f>'2023'!AM18</f>
        <v>4</v>
      </c>
      <c r="AU157" s="232">
        <f>'2023'!AN18</f>
        <v>4</v>
      </c>
      <c r="AV157" s="232">
        <f>'2023'!AO18</f>
        <v>6</v>
      </c>
      <c r="AW157" s="232">
        <f>'2023'!AP18</f>
        <v>5</v>
      </c>
      <c r="AX157" s="232">
        <f>'2023'!AQ18</f>
        <v>7</v>
      </c>
      <c r="AY157" s="233">
        <f>'2023'!AR18</f>
        <v>0.5</v>
      </c>
      <c r="AZ157" s="60">
        <f>'2023'!AS18</f>
        <v>126</v>
      </c>
      <c r="BA157" s="61">
        <f>'2023'!AT18</f>
        <v>2731</v>
      </c>
      <c r="BB157" s="61">
        <f>'2023'!AU18</f>
        <v>23</v>
      </c>
      <c r="BC157" s="61">
        <f>'2023'!AV18</f>
        <v>14</v>
      </c>
      <c r="BD157" s="61">
        <f>'2023'!AW18</f>
        <v>1</v>
      </c>
      <c r="BE157" s="61">
        <f>'2023'!AX18</f>
        <v>29</v>
      </c>
      <c r="BF157" s="62">
        <f>'2023'!AY18</f>
        <v>0.06</v>
      </c>
      <c r="BG157" s="62">
        <f>'2023'!AZ18</f>
        <v>0.37</v>
      </c>
      <c r="BH157" s="62">
        <f>'2023'!BA18</f>
        <v>1.25</v>
      </c>
      <c r="BI157" s="62">
        <f>'2023'!BA18</f>
        <v>1.25</v>
      </c>
      <c r="BJ157" s="62">
        <f>'2023'!BC18</f>
        <v>9</v>
      </c>
      <c r="BK157" s="62">
        <f>'2023'!BH18</f>
        <v>60</v>
      </c>
      <c r="BL157" s="62">
        <f>'2023'!BI18</f>
        <v>0</v>
      </c>
      <c r="BM157" s="62">
        <f>'2023'!BJ18</f>
        <v>84.1</v>
      </c>
      <c r="BN157" s="63">
        <f>'2023'!BK18</f>
        <v>15</v>
      </c>
      <c r="BO157" s="60">
        <f>'2023'!BL18</f>
        <v>672</v>
      </c>
      <c r="BP157" s="61">
        <f>'2023'!BM18</f>
        <v>3148.7999999999997</v>
      </c>
      <c r="BQ157" s="61">
        <f>'2023'!BN18</f>
        <v>80</v>
      </c>
      <c r="BR157" s="61">
        <f>'2023'!BO18</f>
        <v>56</v>
      </c>
      <c r="BS157" s="61">
        <f>'2023'!BP18</f>
        <v>5</v>
      </c>
      <c r="BT157" s="61">
        <f>'2023'!BQ18</f>
        <v>18</v>
      </c>
      <c r="BU157" s="62">
        <f>'2023'!BR18</f>
        <v>0.68</v>
      </c>
      <c r="BV157" s="62">
        <f>'2023'!BS18</f>
        <v>1.52</v>
      </c>
      <c r="BW157" s="62">
        <f>'2023'!BT18</f>
        <v>1.6</v>
      </c>
      <c r="BX157" s="62">
        <f>'2023'!BU18</f>
        <v>3.9</v>
      </c>
      <c r="BY157" s="62">
        <f>'2023'!BV18</f>
        <v>8.9</v>
      </c>
      <c r="BZ157" s="62">
        <f>'2023'!CA18</f>
        <v>71.400000000000006</v>
      </c>
      <c r="CA157" s="62">
        <f>'2023'!CB18</f>
        <v>5.0999999999999996</v>
      </c>
      <c r="CB157" s="62">
        <f>'2023'!CC18</f>
        <v>81</v>
      </c>
      <c r="CC157" s="63">
        <f>'2023'!CD18</f>
        <v>18.8</v>
      </c>
      <c r="CD157" s="60">
        <f>'2023'!CE18</f>
        <v>255</v>
      </c>
      <c r="CE157" s="61">
        <f>'2023'!CF18</f>
        <v>1149.2</v>
      </c>
      <c r="CF157" s="61">
        <f>'2023'!CG18</f>
        <v>26</v>
      </c>
      <c r="CG157" s="61">
        <f>'2023'!CH18</f>
        <v>19</v>
      </c>
      <c r="CH157" s="61">
        <f>'2023'!CI18</f>
        <v>1</v>
      </c>
      <c r="CI157" s="61">
        <f>'2023'!CJ18</f>
        <v>7</v>
      </c>
      <c r="CJ157" s="62">
        <f>'2023'!CK18</f>
        <v>0.8</v>
      </c>
      <c r="CK157" s="62">
        <f>'2023'!CL18</f>
        <v>1.69</v>
      </c>
      <c r="CL157" s="62">
        <f>'2023'!CM18</f>
        <v>2.1800000000000002</v>
      </c>
      <c r="CM157" s="62">
        <f>'2023'!CN18</f>
        <v>5.2</v>
      </c>
      <c r="CN157" s="62">
        <f>'2023'!CO18</f>
        <v>9</v>
      </c>
      <c r="CO157" s="62">
        <f>'2023'!CT18</f>
        <v>62.5</v>
      </c>
      <c r="CP157" s="62">
        <f>'2023'!CU18</f>
        <v>13.6</v>
      </c>
      <c r="CQ157" s="62">
        <f>'2023'!CV18</f>
        <v>42.6</v>
      </c>
      <c r="CR157" s="63">
        <f>'2023'!CW18</f>
        <v>57.4</v>
      </c>
      <c r="CS157" s="60">
        <f>'2023'!CX18</f>
        <v>179</v>
      </c>
      <c r="CT157" s="61">
        <f>'2023'!CY18</f>
        <v>860.8</v>
      </c>
      <c r="CU157" s="61">
        <f>'2023'!CZ18</f>
        <v>30</v>
      </c>
      <c r="CV157" s="61">
        <f>'2023'!DA18</f>
        <v>19</v>
      </c>
      <c r="CW157" s="61">
        <f>'2023'!DB18</f>
        <v>0</v>
      </c>
      <c r="CX157" s="61">
        <f>'2023'!DC18</f>
        <v>16</v>
      </c>
      <c r="CY157" s="62">
        <f>'2023'!DD18</f>
        <v>0.52</v>
      </c>
      <c r="CZ157" s="62">
        <f>'2023'!DE18</f>
        <v>1.64</v>
      </c>
      <c r="DA157" s="62">
        <f>'2023'!DF18</f>
        <v>1.57</v>
      </c>
      <c r="DB157" s="62">
        <f>'2023'!DG18</f>
        <v>0</v>
      </c>
      <c r="DC157" s="62">
        <f>'2023'!DH18</f>
        <v>8.6999999999999993</v>
      </c>
      <c r="DD157" s="62">
        <f>'2023'!DM18</f>
        <v>50</v>
      </c>
      <c r="DE157" s="62">
        <f>'2023'!DN18</f>
        <v>9.5</v>
      </c>
      <c r="DF157" s="62">
        <f>'2023'!DO18</f>
        <v>84.4</v>
      </c>
      <c r="DG157" s="63">
        <f>'2023'!DP18</f>
        <v>14.8</v>
      </c>
      <c r="DH157" s="60">
        <f>'2023'!DQ18</f>
        <v>421</v>
      </c>
      <c r="DI157" s="61">
        <f>'2023'!DR18</f>
        <v>1525.8000000000002</v>
      </c>
      <c r="DJ157" s="61">
        <f>'2023'!DS18</f>
        <v>40</v>
      </c>
      <c r="DK157" s="61">
        <f>'2023'!DT18</f>
        <v>27</v>
      </c>
      <c r="DL157" s="61">
        <f>'2023'!DU18</f>
        <v>4</v>
      </c>
      <c r="DM157" s="61">
        <f>'2023'!DV18</f>
        <v>15</v>
      </c>
      <c r="DN157" s="62">
        <f>'2023'!DW18</f>
        <v>0.96</v>
      </c>
      <c r="DO157" s="62">
        <f>'2023'!DX18</f>
        <v>2.0699999999999998</v>
      </c>
      <c r="DP157" s="62">
        <f>'2023'!DY18</f>
        <v>2.2999999999999998</v>
      </c>
      <c r="DQ157" s="62">
        <f>'2023'!DZ18</f>
        <v>6.9</v>
      </c>
      <c r="DR157" s="62">
        <f>'2023'!EA18</f>
        <v>10.4</v>
      </c>
      <c r="DS157" s="62">
        <f>'2023'!EF18</f>
        <v>50</v>
      </c>
      <c r="DT157" s="62">
        <f>'2023'!EG18</f>
        <v>12.9</v>
      </c>
      <c r="DU157" s="62">
        <f>'2023'!EH18</f>
        <v>76.3</v>
      </c>
      <c r="DV157" s="63">
        <f>'2023'!EI18</f>
        <v>23.7</v>
      </c>
    </row>
    <row r="158" spans="1:126" ht="15.75" customHeight="1" x14ac:dyDescent="0.2">
      <c r="A158" s="199">
        <f t="shared" si="11"/>
        <v>156</v>
      </c>
      <c r="B158" s="261">
        <f>'2018'!A17</f>
        <v>15</v>
      </c>
      <c r="C158" s="261">
        <v>2018</v>
      </c>
      <c r="D158" s="234" t="str">
        <f>'2018'!B17</f>
        <v>Daesean Hamilton</v>
      </c>
      <c r="E158" s="310" t="str" cm="1">
        <f t="array" ref="E158">_xlfn.IFS(F158&gt;12.5,"Cornerstone",AND(F158&gt;11.995,F158&lt;12.5),"Elite",AND(F158&gt;11,F158&lt;12.995),"Elite Upside",AND(F158&gt;=9.69,F158&lt;10.999),"Upside",AND(F158&gt;8.4,F158&lt;9.999),"Upside Lite",AND(F158&gt;7.25,F158&lt;8.999),"Outlier",AND(F158&gt;=6,F158&lt;7.25),"Outlier Lite",F158&lt;6.999,"Purgatory")</f>
        <v>Upside Lite</v>
      </c>
      <c r="F158" s="313">
        <f>'2018'!C17</f>
        <v>8.4585714285714282</v>
      </c>
      <c r="G158" s="313">
        <f t="shared" si="12"/>
        <v>53.900000000000006</v>
      </c>
      <c r="H158" s="313" t="str" cm="1">
        <f t="array" ref="H158">_xlfn.IFS(E158="Cornerstone","A++",E158="Elite","A+",E158="Elite Upside","A",E158="Upside","B",E158="Upside Lite","C",E158="Outlier","D+",E158="Outlier Lite","D-",E158="Purgatory","F")</f>
        <v>C</v>
      </c>
      <c r="I158" s="314">
        <f t="shared" si="13"/>
        <v>-3.3567235130933765E-2</v>
      </c>
      <c r="J158" s="34" t="str">
        <f>'2018'!D17</f>
        <v>Penn State</v>
      </c>
      <c r="K158" s="200">
        <f>'2018'!E17</f>
        <v>2</v>
      </c>
      <c r="L158" s="318">
        <f>'2018'!F17</f>
        <v>34768</v>
      </c>
      <c r="M158" s="231">
        <f>'2018'!G17</f>
        <v>30.572602739726026</v>
      </c>
      <c r="N158" s="231" t="str">
        <f>'2018'!H17</f>
        <v>SR</v>
      </c>
      <c r="O158" s="231">
        <f>'2018'!I17</f>
        <v>23.145205479452056</v>
      </c>
      <c r="P158" s="231" t="str">
        <f>'2018'!J17</f>
        <v>Slot</v>
      </c>
      <c r="Q158" s="231" t="str">
        <f>'2018'!K17</f>
        <v>PROTO Z</v>
      </c>
      <c r="R158" s="231" t="str">
        <f>'2018'!L17</f>
        <v>Poor Separator</v>
      </c>
      <c r="S158" s="320">
        <f>'2018'!M17</f>
        <v>73</v>
      </c>
      <c r="T158" s="320">
        <f>'2018'!N17</f>
        <v>198</v>
      </c>
      <c r="U158" s="200">
        <f>'2018'!O17</f>
        <v>4.49</v>
      </c>
      <c r="V158" s="279">
        <f>'2018'!P17</f>
        <v>4</v>
      </c>
      <c r="W158" s="193">
        <f>'2018'!Q17</f>
        <v>0</v>
      </c>
      <c r="X158" s="194">
        <f>'2018'!R17</f>
        <v>0.29630850362557681</v>
      </c>
      <c r="Y158" s="194">
        <f>'2018'!S17</f>
        <v>0.20803443328550933</v>
      </c>
      <c r="Z158" s="194">
        <f>'2018'!T17</f>
        <v>0.13863013698630136</v>
      </c>
      <c r="AA158" s="194">
        <f>'2018'!U17</f>
        <v>0.22720042417815484</v>
      </c>
      <c r="AB158" s="194">
        <f>'2018'!V17</f>
        <v>0.26175446390186585</v>
      </c>
      <c r="AC158" s="59">
        <f>'2018'!W17</f>
        <v>0.26175446390186585</v>
      </c>
      <c r="AD158" s="42">
        <f>'2018'!X17</f>
        <v>19.490410958904111</v>
      </c>
      <c r="AE158" s="183">
        <f>'2018'!Y17</f>
        <v>2.02</v>
      </c>
      <c r="AF158" s="183">
        <f>'2018'!Z17</f>
        <v>6.3</v>
      </c>
      <c r="AG158" s="183">
        <f>'2018'!AA17</f>
        <v>10.9</v>
      </c>
      <c r="AH158" s="183">
        <f>'2018'!AB17</f>
        <v>0.99</v>
      </c>
      <c r="AI158" s="183">
        <f>'2018'!AC17</f>
        <v>1.87</v>
      </c>
      <c r="AJ158" s="288">
        <f>'2018'!AD17</f>
        <v>4.2427071178529757E-2</v>
      </c>
      <c r="AK158" s="288">
        <f>'2018'!AE17</f>
        <v>0.15085180863477246</v>
      </c>
      <c r="AL158" s="185">
        <f>'2018'!AF17</f>
        <v>7.0000000000000007E-2</v>
      </c>
      <c r="AM158" s="212">
        <f t="shared" ref="AM158:AM164" si="15">DS158/100</f>
        <v>0.61099999999999999</v>
      </c>
      <c r="AN158" s="185">
        <f>'2018'!AG17</f>
        <v>8.0000000000000002E-3</v>
      </c>
      <c r="AO158" s="185">
        <f>'2018'!AH17</f>
        <v>0.99199999999999999</v>
      </c>
      <c r="AP158" s="183">
        <f>'2018'!AI17</f>
        <v>97.433840648276473</v>
      </c>
      <c r="AQ158" s="186">
        <f>'2018'!AJ17</f>
        <v>96.441310561705606</v>
      </c>
      <c r="AR158" s="48">
        <f>'2018'!AK17</f>
        <v>7</v>
      </c>
      <c r="AS158" s="232">
        <f>'2018'!AL17</f>
        <v>7</v>
      </c>
      <c r="AT158" s="232">
        <f>'2018'!AM17</f>
        <v>4</v>
      </c>
      <c r="AU158" s="232">
        <f>'2018'!AN17</f>
        <v>5</v>
      </c>
      <c r="AV158" s="232">
        <f>'2018'!AO17</f>
        <v>8</v>
      </c>
      <c r="AW158" s="232">
        <f>'2018'!AP17</f>
        <v>6</v>
      </c>
      <c r="AX158" s="232">
        <f>'2018'!AQ17</f>
        <v>5</v>
      </c>
      <c r="AY158" s="233">
        <f>'2018'!AR17</f>
        <v>0.5</v>
      </c>
      <c r="AZ158" s="60">
        <f>'2018'!AS17</f>
        <v>0</v>
      </c>
      <c r="BA158" s="61">
        <f>'2018'!AT17</f>
        <v>3110</v>
      </c>
      <c r="BB158" s="61">
        <f>'2018'!AU17</f>
        <v>0</v>
      </c>
      <c r="BC158" s="61">
        <f>'2018'!AV17</f>
        <v>0</v>
      </c>
      <c r="BD158" s="61">
        <f>'2018'!AW17</f>
        <v>0</v>
      </c>
      <c r="BE158" s="61">
        <f>'2018'!AX17</f>
        <v>0</v>
      </c>
      <c r="BF158" s="62">
        <f>'2018'!AY17</f>
        <v>0</v>
      </c>
      <c r="BG158" s="62">
        <f>'2018'!AZ17</f>
        <v>0</v>
      </c>
      <c r="BH158" s="62">
        <f>'2018'!BA17</f>
        <v>0</v>
      </c>
      <c r="BI158" s="62">
        <f>'2018'!BB17</f>
        <v>0</v>
      </c>
      <c r="BJ158" s="62">
        <f>'2018'!BC17</f>
        <v>0</v>
      </c>
      <c r="BK158" s="62">
        <f>'2018'!BD17</f>
        <v>0</v>
      </c>
      <c r="BL158" s="62">
        <f>'2018'!BE17</f>
        <v>0</v>
      </c>
      <c r="BM158" s="62">
        <f>'2018'!BF17</f>
        <v>0</v>
      </c>
      <c r="BN158" s="63">
        <f>'2018'!BG17</f>
        <v>0</v>
      </c>
      <c r="BO158" s="60">
        <f>'2018'!BH17</f>
        <v>899</v>
      </c>
      <c r="BP158" s="61">
        <f>'2018'!BI17</f>
        <v>3034</v>
      </c>
      <c r="BQ158" s="61">
        <f>'2018'!BJ17</f>
        <v>138</v>
      </c>
      <c r="BR158" s="61">
        <f>'2018'!BK17</f>
        <v>82</v>
      </c>
      <c r="BS158" s="61">
        <f>'2018'!BL17</f>
        <v>2</v>
      </c>
      <c r="BT158" s="61">
        <f>'2018'!BM17</f>
        <v>13</v>
      </c>
      <c r="BU158" s="62">
        <f>'2018'!BN17</f>
        <v>0</v>
      </c>
      <c r="BV158" s="62">
        <f>'2018'!BO17</f>
        <v>0</v>
      </c>
      <c r="BW158" s="62">
        <f>'2018'!BP17</f>
        <v>1.73</v>
      </c>
      <c r="BX158" s="62">
        <f>'2018'!BQ17</f>
        <v>5.9</v>
      </c>
      <c r="BY158" s="62">
        <f>'2018'!BR17</f>
        <v>8.8000000000000007</v>
      </c>
      <c r="BZ158" s="62">
        <f>'2018'!BS17</f>
        <v>0</v>
      </c>
      <c r="CA158" s="62">
        <f>'2018'!BT17</f>
        <v>8.9</v>
      </c>
      <c r="CB158" s="62">
        <f>'2018'!BU17</f>
        <v>47.2</v>
      </c>
      <c r="CC158" s="63">
        <f>'2018'!BV17</f>
        <v>51.6</v>
      </c>
      <c r="CD158" s="60">
        <f>'2018'!BW17</f>
        <v>580</v>
      </c>
      <c r="CE158" s="61">
        <f>'2018'!BX17</f>
        <v>2788</v>
      </c>
      <c r="CF158" s="61">
        <f>'2018'!BY17</f>
        <v>81</v>
      </c>
      <c r="CG158" s="61">
        <f>'2018'!BZ17</f>
        <v>45</v>
      </c>
      <c r="CH158" s="61">
        <f>'2018'!CA17</f>
        <v>6</v>
      </c>
      <c r="CI158" s="61">
        <f>'2018'!CB17</f>
        <v>20</v>
      </c>
      <c r="CJ158" s="62">
        <f>'2018'!CC17</f>
        <v>0</v>
      </c>
      <c r="CK158" s="62">
        <f>'2018'!CD17</f>
        <v>0</v>
      </c>
      <c r="CL158" s="62">
        <f>'2018'!CE17</f>
        <v>1.4</v>
      </c>
      <c r="CM158" s="62">
        <f>'2018'!CF17</f>
        <v>5.8</v>
      </c>
      <c r="CN158" s="62">
        <f>'2018'!CG17</f>
        <v>9.6999999999999993</v>
      </c>
      <c r="CO158" s="62">
        <f>'2018'!CH17</f>
        <v>0</v>
      </c>
      <c r="CP158" s="62">
        <f>'2018'!CI17</f>
        <v>8.1999999999999993</v>
      </c>
      <c r="CQ158" s="62">
        <f>'2018'!CJ17</f>
        <v>30.9</v>
      </c>
      <c r="CR158" s="63">
        <f>'2018'!CK17</f>
        <v>66.400000000000006</v>
      </c>
      <c r="CS158" s="60">
        <f>'2018'!CL17</f>
        <v>506</v>
      </c>
      <c r="CT158" s="61">
        <f>'2018'!CM17</f>
        <v>3650</v>
      </c>
      <c r="CU158" s="61">
        <f>'2018'!CN17</f>
        <v>64</v>
      </c>
      <c r="CV158" s="61">
        <f>'2018'!CO17</f>
        <v>34</v>
      </c>
      <c r="CW158" s="61">
        <f>'2018'!CP17</f>
        <v>1</v>
      </c>
      <c r="CX158" s="61">
        <f>'2018'!CQ17</f>
        <v>29</v>
      </c>
      <c r="CY158" s="62">
        <f>'2018'!CR17</f>
        <v>0.44</v>
      </c>
      <c r="CZ158" s="62">
        <f>'2018'!CS17</f>
        <v>1.47</v>
      </c>
      <c r="DA158" s="62">
        <f>'2018'!CT17</f>
        <v>1.24</v>
      </c>
      <c r="DB158" s="62">
        <f>'2018'!CU17</f>
        <v>5.5</v>
      </c>
      <c r="DC158" s="62">
        <f>'2018'!CV17</f>
        <v>10.9</v>
      </c>
      <c r="DD158" s="62">
        <f>'2018'!CW17</f>
        <v>0</v>
      </c>
      <c r="DE158" s="62">
        <f>'2018'!CX17</f>
        <v>19</v>
      </c>
      <c r="DF158" s="62">
        <f>'2018'!CY17</f>
        <v>0</v>
      </c>
      <c r="DG158" s="63">
        <f>'2018'!CZ17</f>
        <v>100</v>
      </c>
      <c r="DH158" s="60">
        <f>'2018'!DA17</f>
        <v>857</v>
      </c>
      <c r="DI158" s="61">
        <f>'2018'!DB17</f>
        <v>3772</v>
      </c>
      <c r="DJ158" s="61">
        <f>'2018'!DC17</f>
        <v>82</v>
      </c>
      <c r="DK158" s="61">
        <f>'2018'!DD17</f>
        <v>53</v>
      </c>
      <c r="DL158" s="61">
        <f>'2018'!DE17</f>
        <v>9</v>
      </c>
      <c r="DM158" s="61">
        <f>'2018'!DF17</f>
        <v>32</v>
      </c>
      <c r="DN158" s="62">
        <f>'2018'!DG17</f>
        <v>0.99</v>
      </c>
      <c r="DO158" s="62">
        <f>'2018'!DH17</f>
        <v>1.87</v>
      </c>
      <c r="DP158" s="62">
        <f>'2018'!DI17</f>
        <v>2.02</v>
      </c>
      <c r="DQ158" s="62">
        <f>'2018'!DJ17</f>
        <v>6.3</v>
      </c>
      <c r="DR158" s="62">
        <f>'2018'!DK17</f>
        <v>10.8</v>
      </c>
      <c r="DS158" s="62">
        <f>'2018'!DP17</f>
        <v>61.1</v>
      </c>
      <c r="DT158" s="62">
        <f>'2018'!DQ17</f>
        <v>7</v>
      </c>
      <c r="DU158" s="62">
        <f>'2018'!DR17</f>
        <v>1.6</v>
      </c>
      <c r="DV158" s="63">
        <f>'2018'!DS17</f>
        <v>98.4</v>
      </c>
    </row>
    <row r="159" spans="1:126" ht="15.75" customHeight="1" x14ac:dyDescent="0.2">
      <c r="A159" s="199">
        <f t="shared" si="11"/>
        <v>169</v>
      </c>
      <c r="B159" s="261">
        <f>'2020'!A18</f>
        <v>16</v>
      </c>
      <c r="C159" s="261">
        <v>2020</v>
      </c>
      <c r="D159" s="234" t="str">
        <f>'2020'!B18</f>
        <v>Lynn Bowden Jr.</v>
      </c>
      <c r="E159" s="310" t="str" cm="1">
        <f t="array" ref="E159">_xlfn.IFS(F159&gt;12.5,"Cornerstone",AND(F159&gt;11.995,F159&lt;12.5),"Elite",AND(F159&gt;11,F159&lt;12.995),"Elite Upside",AND(F159&gt;=9.69,F159&lt;10.999),"Upside",AND(F159&gt;8.4,F159&lt;9.999),"Upside Lite",AND(F159&gt;7.25,F159&lt;8.999),"Outlier",AND(F159&gt;=6,F159&lt;7.25),"Outlier Lite",F159&lt;6.999,"Purgatory")</f>
        <v>Outlier</v>
      </c>
      <c r="F159" s="313">
        <f>'2020'!C18</f>
        <v>8.2285714285714278</v>
      </c>
      <c r="G159" s="313">
        <f t="shared" si="12"/>
        <v>50.1</v>
      </c>
      <c r="H159" s="313" t="str" cm="1">
        <f t="array" ref="H159">_xlfn.IFS(E159="Cornerstone","A++",E159="Elite","A+",E159="Elite Upside","A",E159="Upside","B",E159="Upside Lite","C",E159="Outlier","D+",E159="Outlier Lite","D-",E159="Purgatory","F")</f>
        <v>D+</v>
      </c>
      <c r="I159" s="314">
        <f t="shared" si="13"/>
        <v>-0.15815982301943526</v>
      </c>
      <c r="J159" s="34" t="str">
        <f>'2020'!D18</f>
        <v>Kentucky</v>
      </c>
      <c r="K159" s="200">
        <f>'2020'!E18</f>
        <v>1</v>
      </c>
      <c r="L159" s="318">
        <f>'2020'!F18</f>
        <v>35717</v>
      </c>
      <c r="M159" s="231">
        <f>'2020'!G18</f>
        <v>27.972602739726028</v>
      </c>
      <c r="N159" s="231" t="str">
        <f>'2020'!H18</f>
        <v>JR</v>
      </c>
      <c r="O159" s="231">
        <f>'2020'!I18</f>
        <v>22.539726027397261</v>
      </c>
      <c r="P159" s="231" t="str">
        <f>'2020'!J18</f>
        <v>Slot</v>
      </c>
      <c r="Q159" s="231" t="str">
        <f>'2020'!K18</f>
        <v>BALL HOG</v>
      </c>
      <c r="R159" s="231" t="str">
        <f>'2020'!L18</f>
        <v>Elite Earner</v>
      </c>
      <c r="S159" s="320">
        <f>'2020'!M18</f>
        <v>71</v>
      </c>
      <c r="T159" s="320">
        <f>'2020'!N18</f>
        <v>198</v>
      </c>
      <c r="U159" s="200">
        <f>'2020'!O18</f>
        <v>4.46</v>
      </c>
      <c r="V159" s="279">
        <f>'2020'!P18</f>
        <v>3</v>
      </c>
      <c r="W159" s="193">
        <f>'2020'!Q18</f>
        <v>0</v>
      </c>
      <c r="X159" s="194">
        <f>'2020'!R18</f>
        <v>0</v>
      </c>
      <c r="Y159" s="194">
        <f>'2020'!S18</f>
        <v>8.5854456255110387E-2</v>
      </c>
      <c r="Z159" s="194">
        <f>'2020'!T18</f>
        <v>0.35493091948546929</v>
      </c>
      <c r="AA159" s="194">
        <f>'2020'!U18</f>
        <v>0.23402824478816409</v>
      </c>
      <c r="AB159" s="194">
        <f>'2020'!V18</f>
        <v>0.29447958213681669</v>
      </c>
      <c r="AC159" s="59">
        <f>'2020'!W18</f>
        <v>0.29447958213681669</v>
      </c>
      <c r="AD159" s="42">
        <f>'2020'!X18</f>
        <v>20.893150684931506</v>
      </c>
      <c r="AE159" s="183">
        <f>'2020'!Y18</f>
        <v>2.2400000000000002</v>
      </c>
      <c r="AF159" s="183">
        <f>'2020'!Z18</f>
        <v>7</v>
      </c>
      <c r="AG159" s="183">
        <f>'2020'!AA18</f>
        <v>11.6</v>
      </c>
      <c r="AH159" s="183">
        <f>'2020'!AB18</f>
        <v>0.51</v>
      </c>
      <c r="AI159" s="183">
        <f>'2020'!AC18</f>
        <v>2.5299999999999998</v>
      </c>
      <c r="AJ159" s="288">
        <f>'2020'!AD18</f>
        <v>4.0028735632183912E-2</v>
      </c>
      <c r="AK159" s="288">
        <f>'2020'!AE18</f>
        <v>0.28591954022988508</v>
      </c>
      <c r="AL159" s="185">
        <f>'2020'!AF18</f>
        <v>0.16699999999999998</v>
      </c>
      <c r="AM159" s="212">
        <f t="shared" si="15"/>
        <v>0.28600000000000003</v>
      </c>
      <c r="AN159" s="185">
        <f>'2020'!AG18</f>
        <v>0.11300000000000002</v>
      </c>
      <c r="AO159" s="185">
        <f>'2020'!AH18</f>
        <v>0.69950000000000001</v>
      </c>
      <c r="AP159" s="183">
        <f>'2020'!AI18</f>
        <v>100.08194827192241</v>
      </c>
      <c r="AQ159" s="186">
        <f>'2020'!AJ18</f>
        <v>95.019396015812163</v>
      </c>
      <c r="AR159" s="48">
        <f>'2020'!AK18</f>
        <v>8</v>
      </c>
      <c r="AS159" s="232">
        <f>'2020'!AL18</f>
        <v>5</v>
      </c>
      <c r="AT159" s="232">
        <f>'2020'!AM18</f>
        <v>4</v>
      </c>
      <c r="AU159" s="232">
        <f>'2020'!AN18</f>
        <v>5</v>
      </c>
      <c r="AV159" s="232">
        <f>'2020'!AO18</f>
        <v>8</v>
      </c>
      <c r="AW159" s="232">
        <f>'2020'!AP18</f>
        <v>5</v>
      </c>
      <c r="AX159" s="232">
        <f>'2020'!AQ18</f>
        <v>7</v>
      </c>
      <c r="AY159" s="233">
        <f>'2020'!AR18</f>
        <v>0</v>
      </c>
      <c r="AZ159" s="60">
        <f>'2020'!AS18</f>
        <v>0</v>
      </c>
      <c r="BA159" s="61">
        <f>'2020'!AT18</f>
        <v>2512</v>
      </c>
      <c r="BB159" s="61">
        <f>'2020'!AU18</f>
        <v>0</v>
      </c>
      <c r="BC159" s="61">
        <f>'2020'!AV18</f>
        <v>0</v>
      </c>
      <c r="BD159" s="61">
        <f>'2020'!AW18</f>
        <v>0</v>
      </c>
      <c r="BE159" s="61">
        <f>'2020'!AX18</f>
        <v>0</v>
      </c>
      <c r="BF159" s="62">
        <f>'2020'!AY18</f>
        <v>0</v>
      </c>
      <c r="BG159" s="62">
        <f>'2020'!AZ18</f>
        <v>0</v>
      </c>
      <c r="BH159" s="62">
        <f>'2020'!BA18</f>
        <v>0</v>
      </c>
      <c r="BI159" s="62">
        <f>'2020'!BB18</f>
        <v>0</v>
      </c>
      <c r="BJ159" s="62">
        <f>'2020'!BC18</f>
        <v>0</v>
      </c>
      <c r="BK159" s="62">
        <f>'2020'!BD18</f>
        <v>0</v>
      </c>
      <c r="BL159" s="62">
        <f>'2020'!BE18</f>
        <v>0</v>
      </c>
      <c r="BM159" s="62">
        <f>'2020'!BF18</f>
        <v>0</v>
      </c>
      <c r="BN159" s="63">
        <f>'2020'!BG18</f>
        <v>0</v>
      </c>
      <c r="BO159" s="60">
        <f>'2020'!BH18</f>
        <v>0</v>
      </c>
      <c r="BP159" s="61">
        <f>'2020'!BI18</f>
        <v>2419</v>
      </c>
      <c r="BQ159" s="61">
        <f>'2020'!BJ18</f>
        <v>0</v>
      </c>
      <c r="BR159" s="61">
        <f>'2020'!BK18</f>
        <v>0</v>
      </c>
      <c r="BS159" s="61">
        <f>'2020'!BL18</f>
        <v>0</v>
      </c>
      <c r="BT159" s="61">
        <f>'2020'!BM18</f>
        <v>0</v>
      </c>
      <c r="BU159" s="62">
        <f>'2020'!BN18</f>
        <v>0</v>
      </c>
      <c r="BV159" s="62">
        <f>'2020'!BO18</f>
        <v>0</v>
      </c>
      <c r="BW159" s="62">
        <f>'2020'!BP18</f>
        <v>0</v>
      </c>
      <c r="BX159" s="62">
        <f>'2020'!BQ18</f>
        <v>0</v>
      </c>
      <c r="BY159" s="62">
        <f>'2020'!BR18</f>
        <v>0</v>
      </c>
      <c r="BZ159" s="62">
        <f>'2020'!BS18</f>
        <v>0</v>
      </c>
      <c r="CA159" s="62">
        <f>'2020'!BT18</f>
        <v>0</v>
      </c>
      <c r="CB159" s="62">
        <f>'2020'!BU18</f>
        <v>0</v>
      </c>
      <c r="CC159" s="63">
        <f>'2020'!BV18</f>
        <v>0</v>
      </c>
      <c r="CD159" s="60">
        <f>'2020'!BW18</f>
        <v>210</v>
      </c>
      <c r="CE159" s="61">
        <f>'2020'!BX18</f>
        <v>2446</v>
      </c>
      <c r="CF159" s="61">
        <f>'2020'!BY18</f>
        <v>22</v>
      </c>
      <c r="CG159" s="61">
        <f>'2020'!BZ18</f>
        <v>17</v>
      </c>
      <c r="CH159" s="61">
        <f>'2020'!CA18</f>
        <v>0</v>
      </c>
      <c r="CI159" s="61">
        <f>'2020'!CB18</f>
        <v>10</v>
      </c>
      <c r="CJ159" s="62">
        <f>'2020'!CC18</f>
        <v>0.3</v>
      </c>
      <c r="CK159" s="62">
        <f>'2020'!CD18</f>
        <v>0.68</v>
      </c>
      <c r="CL159" s="62">
        <f>'2020'!CE18</f>
        <v>2.27</v>
      </c>
      <c r="CM159" s="62">
        <f>'2020'!CF18</f>
        <v>9.4</v>
      </c>
      <c r="CN159" s="62">
        <f>'2020'!CG18</f>
        <v>5.0999999999999996</v>
      </c>
      <c r="CO159" s="62">
        <f>'2020'!CL18</f>
        <v>100</v>
      </c>
      <c r="CP159" s="62">
        <f>'2020'!CM18</f>
        <v>10.5</v>
      </c>
      <c r="CQ159" s="62">
        <f>'2020'!CN18</f>
        <v>3.3</v>
      </c>
      <c r="CR159" s="63">
        <f>'2020'!CO18</f>
        <v>92.3</v>
      </c>
      <c r="CS159" s="60">
        <f>'2020'!CP18</f>
        <v>745</v>
      </c>
      <c r="CT159" s="61">
        <f>'2020'!CQ18</f>
        <v>2099</v>
      </c>
      <c r="CU159" s="61">
        <f>'2020'!CR18</f>
        <v>86</v>
      </c>
      <c r="CV159" s="61">
        <f>'2020'!CS18</f>
        <v>67</v>
      </c>
      <c r="CW159" s="61">
        <f>'2020'!CT18</f>
        <v>5</v>
      </c>
      <c r="CX159" s="61">
        <f>'2020'!CU18</f>
        <v>14</v>
      </c>
      <c r="CY159" s="62">
        <f>'2020'!CV18</f>
        <v>0.51</v>
      </c>
      <c r="CZ159" s="62">
        <f>'2020'!CW18</f>
        <v>2.5299999999999998</v>
      </c>
      <c r="DA159" s="62">
        <f>'2020'!CX18</f>
        <v>2.2400000000000002</v>
      </c>
      <c r="DB159" s="62">
        <f>'2020'!CY18</f>
        <v>7</v>
      </c>
      <c r="DC159" s="62">
        <f>'2020'!CZ18</f>
        <v>7.2</v>
      </c>
      <c r="DD159" s="62">
        <f>'2020'!DE18</f>
        <v>50</v>
      </c>
      <c r="DE159" s="62">
        <f>'2020'!DF18</f>
        <v>5.6</v>
      </c>
      <c r="DF159" s="62">
        <f>'2020'!DG18</f>
        <v>8.3000000000000007</v>
      </c>
      <c r="DG159" s="63">
        <f>'2020'!DH18</f>
        <v>91.4</v>
      </c>
      <c r="DH159" s="60">
        <f>'2020'!DI18</f>
        <v>348</v>
      </c>
      <c r="DI159" s="61">
        <f>'2020'!DJ18</f>
        <v>1487</v>
      </c>
      <c r="DJ159" s="61">
        <f>'2020'!DK18</f>
        <v>57</v>
      </c>
      <c r="DK159" s="61">
        <f>'2020'!DL18</f>
        <v>30</v>
      </c>
      <c r="DL159" s="61">
        <f>'2020'!DM18</f>
        <v>1</v>
      </c>
      <c r="DM159" s="61">
        <f>'2020'!DN18</f>
        <v>9</v>
      </c>
      <c r="DN159" s="62">
        <f>'2020'!DO18</f>
        <v>0.31</v>
      </c>
      <c r="DO159" s="62">
        <f>'2020'!DP18</f>
        <v>1.35</v>
      </c>
      <c r="DP159" s="62">
        <f>'2020'!DQ18</f>
        <v>1.99</v>
      </c>
      <c r="DQ159" s="62">
        <f>'2020'!DR18</f>
        <v>5.9</v>
      </c>
      <c r="DR159" s="62">
        <f>'2020'!DS18</f>
        <v>11.6</v>
      </c>
      <c r="DS159" s="62">
        <f>'2020'!DX18</f>
        <v>28.6</v>
      </c>
      <c r="DT159" s="62">
        <f>'2020'!DY18</f>
        <v>16.7</v>
      </c>
      <c r="DU159" s="62">
        <f>'2020'!DZ18</f>
        <v>14.3</v>
      </c>
      <c r="DV159" s="63">
        <f>'2020'!EA18</f>
        <v>48.5</v>
      </c>
    </row>
    <row r="160" spans="1:126" ht="15.75" customHeight="1" x14ac:dyDescent="0.2">
      <c r="A160" s="199">
        <f t="shared" si="11"/>
        <v>158</v>
      </c>
      <c r="B160" s="261">
        <f>'2022'!A21</f>
        <v>19</v>
      </c>
      <c r="C160" s="261">
        <v>2022</v>
      </c>
      <c r="D160" s="234" t="str">
        <f>'2022'!B21</f>
        <v>Danny Gray</v>
      </c>
      <c r="E160" s="310" t="str" cm="1">
        <f t="array" ref="E160">_xlfn.IFS(F160&gt;12.5,"Cornerstone",AND(F160&gt;11.995,F160&lt;12.5),"Elite",AND(F160&gt;11,F160&lt;12.995),"Elite Upside",AND(F160&gt;=9.69,F160&lt;10.999),"Upside",AND(F160&gt;8.4,F160&lt;9.999),"Upside Lite",AND(F160&gt;7.25,F160&lt;8.999),"Outlier",AND(F160&gt;=6,F160&lt;7.25),"Outlier Lite",F160&lt;6.999,"Purgatory")</f>
        <v>Outlier</v>
      </c>
      <c r="F160" s="313">
        <f>'2022'!C21</f>
        <v>8.3971428571428568</v>
      </c>
      <c r="G160" s="313">
        <f t="shared" si="12"/>
        <v>53.300000000000004</v>
      </c>
      <c r="H160" s="313" t="str" cm="1">
        <f t="array" ref="H160">_xlfn.IFS(E160="Cornerstone","A++",E160="Elite","A+",E160="Elite Upside","A",E160="Upside","B",E160="Upside Lite","C",E160="Outlier","D+",E160="Outlier Lite","D-",E160="Purgatory","F")</f>
        <v>D+</v>
      </c>
      <c r="I160" s="314">
        <f t="shared" si="13"/>
        <v>-6.6843516368235323E-2</v>
      </c>
      <c r="J160" s="34" t="str">
        <f>'2022'!D21</f>
        <v>SMU</v>
      </c>
      <c r="K160" s="200">
        <f>'2022'!E21</f>
        <v>6</v>
      </c>
      <c r="L160" s="318">
        <f>'2022'!F21</f>
        <v>36251</v>
      </c>
      <c r="M160" s="231">
        <f>'2022'!G21</f>
        <v>26.509589041095889</v>
      </c>
      <c r="N160" s="231" t="str">
        <f>'2022'!H21</f>
        <v>SR</v>
      </c>
      <c r="O160" s="231">
        <f>'2022'!I21</f>
        <v>23.090410958904108</v>
      </c>
      <c r="P160" s="231" t="str">
        <f>'2022'!J21</f>
        <v>Wide</v>
      </c>
      <c r="Q160" s="231" t="str">
        <f>'2022'!K21</f>
        <v>PROTO Z</v>
      </c>
      <c r="R160" s="231" t="str">
        <f>'2022'!L21</f>
        <v>Elite Earner</v>
      </c>
      <c r="S160" s="320">
        <f>'2022'!M21</f>
        <v>74</v>
      </c>
      <c r="T160" s="320">
        <f>'2022'!N21</f>
        <v>198</v>
      </c>
      <c r="U160" s="200">
        <f>'2022'!O21</f>
        <v>4.33</v>
      </c>
      <c r="V160" s="279">
        <f>'2022'!P21</f>
        <v>3</v>
      </c>
      <c r="W160" s="193">
        <f>'2022'!Q21</f>
        <v>0</v>
      </c>
      <c r="X160" s="194">
        <f>'2022'!R21</f>
        <v>0</v>
      </c>
      <c r="Y160" s="194">
        <f>'2022'!S21</f>
        <v>0</v>
      </c>
      <c r="Z160" s="194">
        <f>'2022'!T21</f>
        <v>0.14088050314465408</v>
      </c>
      <c r="AA160" s="194">
        <f>'2022'!U21</f>
        <v>0.21975916803503009</v>
      </c>
      <c r="AB160" s="194">
        <f>'2022'!V21</f>
        <v>0.21975916803503009</v>
      </c>
      <c r="AC160" s="59">
        <f>'2022'!W21</f>
        <v>0.18679529282977558</v>
      </c>
      <c r="AD160" s="42">
        <f>'2022'!X21</f>
        <v>22.435616438356163</v>
      </c>
      <c r="AE160" s="183">
        <f>'2022'!Y21</f>
        <v>2.69</v>
      </c>
      <c r="AF160" s="183">
        <f>'2022'!Z21</f>
        <v>9.6</v>
      </c>
      <c r="AG160" s="183">
        <f>'2022'!AA21</f>
        <v>10.9</v>
      </c>
      <c r="AH160" s="183">
        <f>'2022'!AB21</f>
        <v>1.1399999999999999</v>
      </c>
      <c r="AI160" s="183">
        <f>'2022'!AC21</f>
        <v>2.0299999999999998</v>
      </c>
      <c r="AJ160" s="288">
        <f>'2022'!AD21</f>
        <v>4.6899128268991279E-2</v>
      </c>
      <c r="AK160" s="288">
        <f>'2022'!AE21</f>
        <v>0.19429638854296388</v>
      </c>
      <c r="AL160" s="185">
        <f>'2022'!AF21</f>
        <v>0.125</v>
      </c>
      <c r="AM160" s="212">
        <f t="shared" si="15"/>
        <v>0.57100000000000006</v>
      </c>
      <c r="AN160" s="185">
        <f>'2022'!AG21</f>
        <v>0.75950000000000006</v>
      </c>
      <c r="AO160" s="185">
        <f>'2022'!AH21</f>
        <v>0.23599999999999999</v>
      </c>
      <c r="AP160" s="183">
        <f>'2022'!AI21</f>
        <v>112.65321758980322</v>
      </c>
      <c r="AQ160" s="186">
        <f>'2022'!AJ21</f>
        <v>113.80469297784262</v>
      </c>
      <c r="AR160" s="48">
        <f>'2022'!AK21</f>
        <v>5</v>
      </c>
      <c r="AS160" s="232">
        <f>'2022'!AL21</f>
        <v>2</v>
      </c>
      <c r="AT160" s="232">
        <f>'2022'!AM21</f>
        <v>5</v>
      </c>
      <c r="AU160" s="232">
        <f>'2022'!AN21</f>
        <v>7</v>
      </c>
      <c r="AV160" s="232">
        <f>'2022'!AO21</f>
        <v>10</v>
      </c>
      <c r="AW160" s="232">
        <f>'2022'!AP21</f>
        <v>8</v>
      </c>
      <c r="AX160" s="232">
        <f>'2022'!AQ21</f>
        <v>7</v>
      </c>
      <c r="AY160" s="233">
        <f>'2022'!AR21</f>
        <v>0</v>
      </c>
      <c r="AZ160" s="60">
        <f>'2022'!AS21</f>
        <v>0</v>
      </c>
      <c r="BA160" s="61">
        <f>'2022'!AT21</f>
        <v>3823</v>
      </c>
      <c r="BB160" s="61">
        <f>'2022'!AU21</f>
        <v>0</v>
      </c>
      <c r="BC160" s="61">
        <f>'2022'!AV21</f>
        <v>0</v>
      </c>
      <c r="BD160" s="61">
        <f>'2022'!AW21</f>
        <v>0</v>
      </c>
      <c r="BE160" s="61">
        <f>'2022'!AX21</f>
        <v>0</v>
      </c>
      <c r="BF160" s="62">
        <f>'2022'!AY21</f>
        <v>0</v>
      </c>
      <c r="BG160" s="62">
        <f>'2022'!AZ21</f>
        <v>0</v>
      </c>
      <c r="BH160" s="62">
        <f>'2022'!BA21</f>
        <v>0</v>
      </c>
      <c r="BI160" s="62">
        <f>'2022'!BB21</f>
        <v>0</v>
      </c>
      <c r="BJ160" s="62">
        <f>'2022'!BC21</f>
        <v>0</v>
      </c>
      <c r="BK160" s="62">
        <f>'2022'!BH21</f>
        <v>0</v>
      </c>
      <c r="BL160" s="62">
        <f>'2022'!BI21</f>
        <v>0</v>
      </c>
      <c r="BM160" s="62">
        <f>'2022'!BJ21</f>
        <v>0</v>
      </c>
      <c r="BN160" s="63">
        <f>'2022'!BK21</f>
        <v>0</v>
      </c>
      <c r="BO160" s="60">
        <f>'2022'!BL21</f>
        <v>0</v>
      </c>
      <c r="BP160" s="61">
        <f>'2022'!BM21</f>
        <v>3260</v>
      </c>
      <c r="BQ160" s="61">
        <f>'2022'!BN21</f>
        <v>0</v>
      </c>
      <c r="BR160" s="61">
        <f>'2022'!BO21</f>
        <v>0</v>
      </c>
      <c r="BS160" s="61">
        <f>'2022'!BP21</f>
        <v>0</v>
      </c>
      <c r="BT160" s="61">
        <f>'2022'!BQ21</f>
        <v>0</v>
      </c>
      <c r="BU160" s="62">
        <f>'2022'!BR21</f>
        <v>0</v>
      </c>
      <c r="BV160" s="62">
        <f>'2022'!BS21</f>
        <v>0</v>
      </c>
      <c r="BW160" s="62">
        <f>'2022'!BT21</f>
        <v>0</v>
      </c>
      <c r="BX160" s="62">
        <f>'2022'!BU21</f>
        <v>0</v>
      </c>
      <c r="BY160" s="62">
        <f>'2022'!BV21</f>
        <v>0</v>
      </c>
      <c r="BZ160" s="62">
        <f>'2022'!CA21</f>
        <v>0</v>
      </c>
      <c r="CA160" s="62">
        <f>'2022'!CB21</f>
        <v>0</v>
      </c>
      <c r="CB160" s="62">
        <f>'2022'!CC21</f>
        <v>0</v>
      </c>
      <c r="CC160" s="63">
        <f>'2022'!CD21</f>
        <v>0</v>
      </c>
      <c r="CD160" s="60">
        <f>'2022'!CE21</f>
        <v>0</v>
      </c>
      <c r="CE160" s="61">
        <f>'2022'!CF21</f>
        <v>4017</v>
      </c>
      <c r="CF160" s="61">
        <f>'2022'!CG21</f>
        <v>0</v>
      </c>
      <c r="CG160" s="61">
        <f>'2022'!CH21</f>
        <v>0</v>
      </c>
      <c r="CH160" s="61">
        <f>'2022'!CI21</f>
        <v>0</v>
      </c>
      <c r="CI160" s="61">
        <f>'2022'!CJ21</f>
        <v>0</v>
      </c>
      <c r="CJ160" s="62">
        <f>'2022'!CK21</f>
        <v>0</v>
      </c>
      <c r="CK160" s="62">
        <f>'2022'!CL21</f>
        <v>0</v>
      </c>
      <c r="CL160" s="62">
        <f>'2022'!CM21</f>
        <v>0</v>
      </c>
      <c r="CM160" s="62">
        <f>'2022'!CN21</f>
        <v>0</v>
      </c>
      <c r="CN160" s="62">
        <f>'2022'!CO21</f>
        <v>0</v>
      </c>
      <c r="CO160" s="62">
        <f>'2022'!CT21</f>
        <v>0</v>
      </c>
      <c r="CP160" s="62">
        <f>'2022'!CU21</f>
        <v>0</v>
      </c>
      <c r="CQ160" s="62">
        <f>'2022'!CV21</f>
        <v>0</v>
      </c>
      <c r="CR160" s="63">
        <f>'2022'!CW21</f>
        <v>0</v>
      </c>
      <c r="CS160" s="60">
        <f>'2022'!CX21</f>
        <v>448</v>
      </c>
      <c r="CT160" s="61">
        <f>'2022'!CY21</f>
        <v>3180</v>
      </c>
      <c r="CU160" s="61">
        <f>'2022'!CZ21</f>
        <v>51</v>
      </c>
      <c r="CV160" s="61">
        <f>'2022'!DA21</f>
        <v>33</v>
      </c>
      <c r="CW160" s="61">
        <f>'2022'!DB21</f>
        <v>4</v>
      </c>
      <c r="CX160" s="61">
        <f>'2022'!DC21</f>
        <v>23</v>
      </c>
      <c r="CY160" s="62">
        <f>'2022'!DD21</f>
        <v>0.62</v>
      </c>
      <c r="CZ160" s="62">
        <f>'2022'!DE21</f>
        <v>1.51</v>
      </c>
      <c r="DA160" s="62">
        <f>'2022'!DF21</f>
        <v>2.08</v>
      </c>
      <c r="DB160" s="62">
        <f>'2022'!DG21</f>
        <v>9.6</v>
      </c>
      <c r="DC160" s="62">
        <f>'2022'!DH21</f>
        <v>9.3000000000000007</v>
      </c>
      <c r="DD160" s="62">
        <f>'2022'!DM21</f>
        <v>40</v>
      </c>
      <c r="DE160" s="62">
        <f>'2022'!DN21</f>
        <v>8.3000000000000007</v>
      </c>
      <c r="DF160" s="62">
        <f>'2022'!DO21</f>
        <v>62</v>
      </c>
      <c r="DG160" s="63">
        <f>'2022'!DP21</f>
        <v>37.1</v>
      </c>
      <c r="DH160" s="60">
        <f>'2022'!DQ21</f>
        <v>803</v>
      </c>
      <c r="DI160" s="61">
        <f>'2022'!DR21</f>
        <v>3654</v>
      </c>
      <c r="DJ160" s="61">
        <f>'2022'!DS21</f>
        <v>72</v>
      </c>
      <c r="DK160" s="61">
        <f>'2022'!DT21</f>
        <v>49</v>
      </c>
      <c r="DL160" s="61">
        <f>'2022'!DU21</f>
        <v>9</v>
      </c>
      <c r="DM160" s="61">
        <f>'2022'!DV21</f>
        <v>39</v>
      </c>
      <c r="DN160" s="62">
        <f>'2022'!DW21</f>
        <v>1.1399999999999999</v>
      </c>
      <c r="DO160" s="62">
        <f>'2022'!DX21</f>
        <v>2.0299999999999998</v>
      </c>
      <c r="DP160" s="62">
        <f>'2022'!DY21</f>
        <v>2.69</v>
      </c>
      <c r="DQ160" s="62">
        <f>'2022'!DZ21</f>
        <v>8.6</v>
      </c>
      <c r="DR160" s="62">
        <f>'2022'!EA21</f>
        <v>10.9</v>
      </c>
      <c r="DS160" s="62">
        <f>'2022'!EF21</f>
        <v>57.1</v>
      </c>
      <c r="DT160" s="62">
        <f>'2022'!EG21</f>
        <v>12.5</v>
      </c>
      <c r="DU160" s="62">
        <f>'2022'!EH21</f>
        <v>89.9</v>
      </c>
      <c r="DV160" s="63">
        <f>'2022'!EI21</f>
        <v>10.1</v>
      </c>
    </row>
    <row r="161" spans="1:126" ht="15.75" customHeight="1" x14ac:dyDescent="0.2">
      <c r="A161" s="199">
        <f t="shared" si="11"/>
        <v>159</v>
      </c>
      <c r="B161" s="261">
        <f>'2017'!A19</f>
        <v>17</v>
      </c>
      <c r="C161" s="261">
        <v>2017</v>
      </c>
      <c r="D161" s="234" t="str">
        <f>'2017'!B18</f>
        <v>Rodney Adams</v>
      </c>
      <c r="E161" s="310" t="str" cm="1">
        <f t="array" ref="E161">_xlfn.IFS(F161&gt;12.5,"Cornerstone",AND(F161&gt;11.995,F161&lt;12.5),"Elite",AND(F161&gt;11,F161&lt;12.995),"Elite Upside",AND(F161&gt;=9.69,F161&lt;10.999),"Upside",AND(F161&gt;8.4,F161&lt;9.999),"Upside Lite",AND(F161&gt;7.25,F161&lt;8.999),"Outlier",AND(F161&gt;=6,F161&lt;7.25),"Outlier Lite",F161&lt;6.999,"Purgatory")</f>
        <v>Outlier</v>
      </c>
      <c r="F161" s="313">
        <f>'2017'!C18</f>
        <v>8.3871428571428552</v>
      </c>
      <c r="G161" s="313">
        <f t="shared" si="12"/>
        <v>53</v>
      </c>
      <c r="H161" s="313" t="str" cm="1">
        <f t="array" ref="H161">_xlfn.IFS(E161="Cornerstone","A++",E161="Elite","A+",E161="Elite Upside","A",E161="Upside","B",E161="Upside Lite","C",E161="Outlier","D+",E161="Outlier Lite","D-",E161="Purgatory","F")</f>
        <v>D+</v>
      </c>
      <c r="I161" s="314">
        <f t="shared" si="13"/>
        <v>-7.2260585406866654E-2</v>
      </c>
      <c r="J161" s="34" t="str">
        <f>'2017'!D18</f>
        <v>USF</v>
      </c>
      <c r="K161" s="200">
        <f>'2017'!E18</f>
        <v>6</v>
      </c>
      <c r="L161" s="318">
        <f>'2017'!F18</f>
        <v>34592</v>
      </c>
      <c r="M161" s="231">
        <f>'2017'!G18</f>
        <v>31.054794520547944</v>
      </c>
      <c r="N161" s="231" t="str">
        <f>'2017'!H18</f>
        <v>SR</v>
      </c>
      <c r="O161" s="231">
        <f>'2017'!I18</f>
        <v>22.63013698630137</v>
      </c>
      <c r="P161" s="231" t="str">
        <f>'2017'!J18</f>
        <v>Slot</v>
      </c>
      <c r="Q161" s="231" t="str">
        <f>'2017'!K18</f>
        <v>BALL HOG</v>
      </c>
      <c r="R161" s="231" t="str">
        <f>'2017'!L18</f>
        <v>N/A</v>
      </c>
      <c r="S161" s="320">
        <f>'2017'!M18</f>
        <v>73</v>
      </c>
      <c r="T161" s="320">
        <f>'2017'!N18</f>
        <v>190</v>
      </c>
      <c r="U161" s="231">
        <f>'2017'!O18</f>
        <v>4.4400000000000004</v>
      </c>
      <c r="V161" s="279">
        <f>'2017'!P18</f>
        <v>5</v>
      </c>
      <c r="W161" s="193">
        <f>'2017'!Q18</f>
        <v>0</v>
      </c>
      <c r="X161" s="194">
        <f>'2017'!R18</f>
        <v>6.0459492140266021E-3</v>
      </c>
      <c r="Y161" s="194">
        <f>'2017'!S18</f>
        <v>0.13680643795002118</v>
      </c>
      <c r="Z161" s="194">
        <f>'2017'!T18</f>
        <v>0.32176656151419558</v>
      </c>
      <c r="AA161" s="194">
        <f>'2017'!U18</f>
        <v>0.27949676980618837</v>
      </c>
      <c r="AB161" s="194">
        <f>'2017'!V18</f>
        <v>0.30063166566019195</v>
      </c>
      <c r="AC161" s="59">
        <f>'2017'!W18</f>
        <v>0.25553691581116317</v>
      </c>
      <c r="AD161" s="42">
        <f>'2017'!X18</f>
        <v>20.972602739726028</v>
      </c>
      <c r="AE161" s="183">
        <f>'2017'!Y18</f>
        <v>2.61</v>
      </c>
      <c r="AF161" s="183">
        <f>'2017'!Z18</f>
        <v>12</v>
      </c>
      <c r="AG161" s="183">
        <f>'2017'!AA18</f>
        <v>13.9</v>
      </c>
      <c r="AH161" s="183">
        <f>'2017'!AB18</f>
        <v>0.41</v>
      </c>
      <c r="AI161" s="183">
        <f>'2017'!AC18</f>
        <v>2.2999999999999998</v>
      </c>
      <c r="AJ161" s="288" t="str">
        <f>'2017'!AD18</f>
        <v>N/A</v>
      </c>
      <c r="AK161" s="288" t="str">
        <f>'2017'!AE18</f>
        <v>N/A</v>
      </c>
      <c r="AL161" s="185">
        <f>'2017'!AF18</f>
        <v>4.0999999999999995E-2</v>
      </c>
      <c r="AM161" s="212">
        <f t="shared" si="15"/>
        <v>0</v>
      </c>
      <c r="AN161" s="185">
        <f>'2017'!AG18</f>
        <v>0.188</v>
      </c>
      <c r="AO161" s="185">
        <f>'2017'!AH18</f>
        <v>0.53550000000000009</v>
      </c>
      <c r="AP161" s="183">
        <f>'2017'!AI18</f>
        <v>97.780378974648457</v>
      </c>
      <c r="AQ161" s="186">
        <f>'2017'!AJ18</f>
        <v>96.784318803326897</v>
      </c>
      <c r="AR161" s="48">
        <f>'2017'!AK18</f>
        <v>7</v>
      </c>
      <c r="AS161" s="232">
        <f>'2017'!AL18</f>
        <v>5</v>
      </c>
      <c r="AT161" s="232">
        <f>'2017'!AM18</f>
        <v>5</v>
      </c>
      <c r="AU161" s="232">
        <f>'2017'!AN18</f>
        <v>10</v>
      </c>
      <c r="AV161" s="232">
        <f>'2017'!AO18</f>
        <v>9</v>
      </c>
      <c r="AW161" s="232">
        <f>'2017'!AP18</f>
        <v>6</v>
      </c>
      <c r="AX161" s="232">
        <f>'2017'!AQ18</f>
        <v>4</v>
      </c>
      <c r="AY161" s="233">
        <f>'2017'!AR18</f>
        <v>0</v>
      </c>
      <c r="AZ161" s="60">
        <f>'2017'!AS18</f>
        <v>0</v>
      </c>
      <c r="BA161" s="61">
        <f>'2017'!AT18</f>
        <v>2589</v>
      </c>
      <c r="BB161" s="61">
        <f>'2017'!AU18</f>
        <v>0</v>
      </c>
      <c r="BC161" s="61">
        <f>'2017'!AV18</f>
        <v>0</v>
      </c>
      <c r="BD161" s="61">
        <f>'2017'!AW18</f>
        <v>0</v>
      </c>
      <c r="BE161" s="61">
        <f>'2017'!AX18</f>
        <v>0</v>
      </c>
      <c r="BF161" s="62">
        <f>'2017'!AY18</f>
        <v>0</v>
      </c>
      <c r="BG161" s="62">
        <f>'2017'!AZ18</f>
        <v>0</v>
      </c>
      <c r="BH161" s="62">
        <f>'2017'!BA18</f>
        <v>0</v>
      </c>
      <c r="BI161" s="62">
        <f>'2017'!BB18</f>
        <v>0</v>
      </c>
      <c r="BJ161" s="62">
        <f>'2017'!BC18</f>
        <v>0</v>
      </c>
      <c r="BK161" s="62">
        <f>'2017'!BD18</f>
        <v>0</v>
      </c>
      <c r="BL161" s="62">
        <f>'2017'!BE18</f>
        <v>0</v>
      </c>
      <c r="BM161" s="62">
        <f>'2017'!BF18</f>
        <v>0</v>
      </c>
      <c r="BN161" s="63">
        <f>'2017'!BG18</f>
        <v>0</v>
      </c>
      <c r="BO161" s="60">
        <f>'2017'!BH18</f>
        <v>15</v>
      </c>
      <c r="BP161" s="61">
        <f>'2017'!BI18</f>
        <v>2481</v>
      </c>
      <c r="BQ161" s="61">
        <f>'2017'!BJ18</f>
        <v>0</v>
      </c>
      <c r="BR161" s="61">
        <f>'2017'!BK18</f>
        <v>2</v>
      </c>
      <c r="BS161" s="61">
        <f>'2017'!BL18</f>
        <v>0</v>
      </c>
      <c r="BT161" s="61">
        <f>'2017'!BM18</f>
        <v>7</v>
      </c>
      <c r="BU161" s="62">
        <f>'2017'!BN18</f>
        <v>0</v>
      </c>
      <c r="BV161" s="62">
        <f>'2017'!BO18</f>
        <v>0</v>
      </c>
      <c r="BW161" s="62">
        <f>'2017'!BP18</f>
        <v>0</v>
      </c>
      <c r="BX161" s="62">
        <f>'2017'!BQ18</f>
        <v>0</v>
      </c>
      <c r="BY161" s="62">
        <f>'2017'!BR18</f>
        <v>0</v>
      </c>
      <c r="BZ161" s="62">
        <f>'2017'!BS18</f>
        <v>0</v>
      </c>
      <c r="CA161" s="62">
        <f>'2017'!BT18</f>
        <v>0</v>
      </c>
      <c r="CB161" s="62">
        <f>'2017'!BU18</f>
        <v>0</v>
      </c>
      <c r="CC161" s="63">
        <f>'2017'!BV18</f>
        <v>0</v>
      </c>
      <c r="CD161" s="60">
        <f>'2017'!BW18</f>
        <v>323</v>
      </c>
      <c r="CE161" s="61">
        <f>'2017'!BX18</f>
        <v>2361</v>
      </c>
      <c r="CF161" s="61">
        <f>'2017'!BY18</f>
        <v>46</v>
      </c>
      <c r="CG161" s="61">
        <f>'2017'!BZ18</f>
        <v>23</v>
      </c>
      <c r="CH161" s="61">
        <f>'2017'!CA18</f>
        <v>2</v>
      </c>
      <c r="CI161" s="61">
        <f>'2017'!CB18</f>
        <v>1</v>
      </c>
      <c r="CJ161" s="62">
        <f>'2017'!CC18</f>
        <v>0</v>
      </c>
      <c r="CK161" s="62">
        <f>'2017'!CD18</f>
        <v>0</v>
      </c>
      <c r="CL161" s="62">
        <f>'2017'!CE18</f>
        <v>1.46</v>
      </c>
      <c r="CM161" s="62">
        <f>'2017'!CF18</f>
        <v>9.6999999999999993</v>
      </c>
      <c r="CN161" s="62">
        <f>'2017'!CG18</f>
        <v>12.8</v>
      </c>
      <c r="CO161" s="62">
        <f>'2017'!CH18</f>
        <v>0</v>
      </c>
      <c r="CP161" s="62">
        <f>'2017'!CI18</f>
        <v>4.2</v>
      </c>
      <c r="CQ161" s="62">
        <f>'2017'!CJ18</f>
        <v>84.4</v>
      </c>
      <c r="CR161" s="63">
        <f>'2017'!CK18</f>
        <v>15.2</v>
      </c>
      <c r="CS161" s="60">
        <f>'2017'!CL18</f>
        <v>816</v>
      </c>
      <c r="CT161" s="61">
        <f>'2017'!CM18</f>
        <v>2536</v>
      </c>
      <c r="CU161" s="61">
        <f>'2017'!CN18</f>
        <v>72</v>
      </c>
      <c r="CV161" s="61">
        <f>'2017'!CO18</f>
        <v>44</v>
      </c>
      <c r="CW161" s="61">
        <f>'2017'!CP18</f>
        <v>9</v>
      </c>
      <c r="CX161" s="61">
        <f>'2017'!CQ18</f>
        <v>26</v>
      </c>
      <c r="CY161" s="62">
        <f>'2017'!CR18</f>
        <v>0</v>
      </c>
      <c r="CZ161" s="62">
        <f>'2017'!CS18</f>
        <v>0</v>
      </c>
      <c r="DA161" s="62">
        <f>'2017'!CT18</f>
        <v>2.61</v>
      </c>
      <c r="DB161" s="62">
        <f>'2017'!CU18</f>
        <v>12</v>
      </c>
      <c r="DC161" s="62">
        <f>'2017'!CV18</f>
        <v>13.9</v>
      </c>
      <c r="DD161" s="62">
        <f>'2017'!CW18</f>
        <v>0</v>
      </c>
      <c r="DE161" s="62">
        <f>'2017'!CX18</f>
        <v>10.199999999999999</v>
      </c>
      <c r="DF161" s="62">
        <f>'2017'!CY18</f>
        <v>73.2</v>
      </c>
      <c r="DG161" s="63">
        <f>'2017'!CZ18</f>
        <v>25.9</v>
      </c>
      <c r="DH161" s="60">
        <f>'2017'!DA18</f>
        <v>822</v>
      </c>
      <c r="DI161" s="61">
        <f>'2017'!DB18</f>
        <v>2941</v>
      </c>
      <c r="DJ161" s="61">
        <f>'2017'!DC18</f>
        <v>98</v>
      </c>
      <c r="DK161" s="61">
        <f>'2017'!DD18</f>
        <v>70</v>
      </c>
      <c r="DL161" s="61">
        <f>'2017'!DE18</f>
        <v>5</v>
      </c>
      <c r="DM161" s="61">
        <f>'2017'!DF18</f>
        <v>26</v>
      </c>
      <c r="DN161" s="62">
        <f>'2017'!DG18</f>
        <v>0.41</v>
      </c>
      <c r="DO161" s="62">
        <f>'2017'!DH18</f>
        <v>2.2999999999999998</v>
      </c>
      <c r="DP161" s="62">
        <f>'2017'!DI18</f>
        <v>2.56</v>
      </c>
      <c r="DQ161" s="62">
        <f>'2017'!DJ18</f>
        <v>9.8000000000000007</v>
      </c>
      <c r="DR161" s="62">
        <f>'2017'!DK18</f>
        <v>7</v>
      </c>
      <c r="DS161" s="62">
        <f>'2017'!DL18</f>
        <v>0</v>
      </c>
      <c r="DT161" s="62">
        <f>'2017'!DM18</f>
        <v>4.0999999999999996</v>
      </c>
      <c r="DU161" s="62">
        <f>'2017'!DN18</f>
        <v>18.8</v>
      </c>
      <c r="DV161" s="63">
        <f>'2017'!DO18</f>
        <v>81.2</v>
      </c>
    </row>
    <row r="162" spans="1:126" ht="15.75" customHeight="1" x14ac:dyDescent="0.2">
      <c r="A162" s="199">
        <f t="shared" si="11"/>
        <v>160</v>
      </c>
      <c r="B162" s="261">
        <f>'2024'!A17</f>
        <v>15</v>
      </c>
      <c r="C162" s="261">
        <v>2024</v>
      </c>
      <c r="D162" s="234" t="str">
        <f>'2024'!B17</f>
        <v>Johnny Wilson</v>
      </c>
      <c r="E162" s="310" t="str" cm="1">
        <f t="array" ref="E162">_xlfn.IFS(F162&gt;12.5,"Cornerstone",AND(F162&gt;11.995,F162&lt;12.5),"Elite",AND(F162&gt;11,F162&lt;12.995),"Elite Upside",AND(F162&gt;=9.69,F162&lt;10.999),"Upside",AND(F162&gt;8.4,F162&lt;9.999),"Upside Lite",AND(F162&gt;7.25,F162&lt;8.999),"Outlier",AND(F162&gt;=6,F162&lt;7.25),"Outlier Lite",F162&lt;6.999,"Purgatory")</f>
        <v>Outlier</v>
      </c>
      <c r="F162" s="313">
        <f>'2024'!C17</f>
        <v>8.3642857142857139</v>
      </c>
      <c r="G162" s="313">
        <f t="shared" si="12"/>
        <v>52.800000000000004</v>
      </c>
      <c r="H162" s="313" t="str" cm="1">
        <f t="array" ref="H162">_xlfn.IFS(E162="Cornerstone","A++",E162="Elite","A+",E162="Elite Upside","A",E162="Upside","B",E162="Upside Lite","C",E162="Outlier","D+",E162="Outlier Lite","D-",E162="Purgatory","F")</f>
        <v>D+</v>
      </c>
      <c r="I162" s="314">
        <f t="shared" si="13"/>
        <v>-8.4642457495164108E-2</v>
      </c>
      <c r="J162" s="34" t="str">
        <f>'2024'!D17</f>
        <v>Florida State</v>
      </c>
      <c r="K162" s="200">
        <f>'2024'!E17</f>
        <v>4</v>
      </c>
      <c r="L162" s="318">
        <f>'2024'!F17</f>
        <v>36984</v>
      </c>
      <c r="M162" s="231">
        <f>'2024'!G17</f>
        <v>24.5013698630137</v>
      </c>
      <c r="N162" s="231" t="str">
        <f>'2024'!H17</f>
        <v>RS JR</v>
      </c>
      <c r="O162" s="231">
        <f>'2024'!I17</f>
        <v>23.082191780821919</v>
      </c>
      <c r="P162" s="231" t="str">
        <f>'2024'!J17</f>
        <v>Wide</v>
      </c>
      <c r="Q162" s="231" t="str">
        <f>'2024'!K17</f>
        <v>SLOB</v>
      </c>
      <c r="R162" s="231" t="str">
        <f>'2024'!L17</f>
        <v>Poor Separator</v>
      </c>
      <c r="S162" s="200">
        <f>'2024'!M17</f>
        <v>78</v>
      </c>
      <c r="T162" s="200">
        <f>'2024'!N17</f>
        <v>231</v>
      </c>
      <c r="U162" s="200">
        <f>'2024'!O17</f>
        <v>4.5199999999999996</v>
      </c>
      <c r="V162" s="319">
        <f>'2024'!P17</f>
        <v>6</v>
      </c>
      <c r="W162" s="193">
        <f>'2024'!Q17</f>
        <v>0</v>
      </c>
      <c r="X162" s="194">
        <f>'2024'!R17</f>
        <v>0.11451363870303653</v>
      </c>
      <c r="Y162" s="194">
        <f>'2024'!S17</f>
        <v>5.8472600845482205E-2</v>
      </c>
      <c r="Z162" s="194">
        <f>'2024'!T17</f>
        <v>0.25536639526276833</v>
      </c>
      <c r="AA162" s="194">
        <f>'2024'!U17</f>
        <v>0.24542561654733491</v>
      </c>
      <c r="AB162" s="194">
        <f>'2024'!V17</f>
        <v>0.25039600590505162</v>
      </c>
      <c r="AC162" s="59">
        <f>'2024'!W17</f>
        <v>0.23787620560979902</v>
      </c>
      <c r="AD162" s="42">
        <f>'2024'!X17</f>
        <v>21.413698630136988</v>
      </c>
      <c r="AE162" s="183">
        <f>'2024'!Y17</f>
        <v>3.36</v>
      </c>
      <c r="AF162" s="183">
        <f>'2024'!Z17</f>
        <v>7.1</v>
      </c>
      <c r="AG162" s="183">
        <f>'2024'!AA17</f>
        <v>15.8</v>
      </c>
      <c r="AH162" s="183">
        <f>'2024'!AB17</f>
        <v>0.9</v>
      </c>
      <c r="AI162" s="183">
        <f>'2024'!AC17</f>
        <v>2.4</v>
      </c>
      <c r="AJ162" s="288">
        <f>'2024'!AD17</f>
        <v>8.6288492706645056E-2</v>
      </c>
      <c r="AK162" s="288">
        <f>'2024'!AE17</f>
        <v>0.18826580226904374</v>
      </c>
      <c r="AL162" s="185">
        <f>'2024'!AF17</f>
        <v>0.109</v>
      </c>
      <c r="AM162" s="212">
        <f t="shared" si="15"/>
        <v>0.40899999999999997</v>
      </c>
      <c r="AN162" s="185">
        <f>'2024'!AG17</f>
        <v>0.88400000000000012</v>
      </c>
      <c r="AO162" s="185">
        <f>'2024'!AH17</f>
        <v>0.11399999999999999</v>
      </c>
      <c r="AP162" s="183">
        <f>'2024'!AI17</f>
        <v>110.68486413588754</v>
      </c>
      <c r="AQ162" s="186">
        <f>'2024'!AJ17</f>
        <v>121.00383416387641</v>
      </c>
      <c r="AR162" s="48">
        <f>'2024'!AK17</f>
        <v>6</v>
      </c>
      <c r="AS162" s="232">
        <f>'2024'!AL17</f>
        <v>4</v>
      </c>
      <c r="AT162" s="232">
        <f>'2024'!AM17</f>
        <v>6</v>
      </c>
      <c r="AU162" s="232">
        <f>'2024'!AN17</f>
        <v>5</v>
      </c>
      <c r="AV162" s="232">
        <f>'2024'!AO17</f>
        <v>7</v>
      </c>
      <c r="AW162" s="232">
        <f>'2024'!AP17</f>
        <v>10</v>
      </c>
      <c r="AX162" s="232">
        <f>'2024'!AQ17</f>
        <v>1</v>
      </c>
      <c r="AY162" s="233">
        <f>'2024'!AR17</f>
        <v>1</v>
      </c>
      <c r="AZ162" s="60">
        <f>'2024'!AS17</f>
        <v>0</v>
      </c>
      <c r="BA162" s="61">
        <f>'2024'!AT17</f>
        <v>3234.4</v>
      </c>
      <c r="BB162" s="61">
        <f>'2024'!AU17</f>
        <v>0</v>
      </c>
      <c r="BC162" s="61">
        <f>'2024'!AV17</f>
        <v>0</v>
      </c>
      <c r="BD162" s="61">
        <f>'2024'!AW17</f>
        <v>0</v>
      </c>
      <c r="BE162" s="61">
        <f>'2024'!AX17</f>
        <v>0</v>
      </c>
      <c r="BF162" s="62">
        <f>'2024'!AY17</f>
        <v>0</v>
      </c>
      <c r="BG162" s="62">
        <f>'2024'!AZ17</f>
        <v>0</v>
      </c>
      <c r="BH162" s="62">
        <f>'2024'!BA17</f>
        <v>0</v>
      </c>
      <c r="BI162" s="62">
        <f>'2024'!BB17</f>
        <v>0</v>
      </c>
      <c r="BJ162" s="62">
        <f>'2024'!BC17</f>
        <v>0</v>
      </c>
      <c r="BK162" s="62">
        <f>'2024'!BH17</f>
        <v>0</v>
      </c>
      <c r="BL162" s="62">
        <f>'2024'!BI17</f>
        <v>0</v>
      </c>
      <c r="BM162" s="62">
        <f>'2024'!BJ17</f>
        <v>0</v>
      </c>
      <c r="BN162" s="63">
        <f>'2024'!BK17</f>
        <v>0</v>
      </c>
      <c r="BO162" s="60">
        <f>'2024'!BL17</f>
        <v>89</v>
      </c>
      <c r="BP162" s="61">
        <f>'2024'!BM17</f>
        <v>777.2</v>
      </c>
      <c r="BQ162" s="61">
        <f>'2024'!BN17</f>
        <v>13</v>
      </c>
      <c r="BR162" s="61">
        <f>'2024'!BO17</f>
        <v>6</v>
      </c>
      <c r="BS162" s="61">
        <f>'2024'!BP17</f>
        <v>0</v>
      </c>
      <c r="BT162" s="61">
        <f>'2024'!BQ17</f>
        <v>5</v>
      </c>
      <c r="BU162" s="62">
        <f>'2024'!BR17</f>
        <v>0.09</v>
      </c>
      <c r="BV162" s="62">
        <f>'2024'!BS17</f>
        <v>1.24</v>
      </c>
      <c r="BW162" s="62">
        <f>'2024'!BT17</f>
        <v>1.35</v>
      </c>
      <c r="BX162" s="62">
        <f>'2024'!BU17</f>
        <v>2.2999999999999998</v>
      </c>
      <c r="BY162" s="62">
        <f>'2024'!BV17</f>
        <v>14.5</v>
      </c>
      <c r="BZ162" s="62">
        <f>'2024'!CA17</f>
        <v>16.7</v>
      </c>
      <c r="CA162" s="62">
        <f>'2024'!CB17</f>
        <v>14.3</v>
      </c>
      <c r="CB162" s="62">
        <f>'2024'!CC17</f>
        <v>74.599999999999994</v>
      </c>
      <c r="CC162" s="63">
        <f>'2024'!CD17</f>
        <v>25.4</v>
      </c>
      <c r="CD162" s="60">
        <f>'2024'!CE17</f>
        <v>148</v>
      </c>
      <c r="CE162" s="61">
        <f>'2024'!CF17</f>
        <v>2531.1</v>
      </c>
      <c r="CF162" s="61">
        <f>'2024'!CG17</f>
        <v>23</v>
      </c>
      <c r="CG162" s="61">
        <f>'2024'!CH17</f>
        <v>12</v>
      </c>
      <c r="CH162" s="61">
        <f>'2024'!CI17</f>
        <v>1</v>
      </c>
      <c r="CI162" s="61">
        <f>'2024'!CJ17</f>
        <v>20</v>
      </c>
      <c r="CJ162" s="62">
        <f>'2024'!CK17</f>
        <v>0.08</v>
      </c>
      <c r="CK162" s="62">
        <f>'2024'!CL17</f>
        <v>1.5</v>
      </c>
      <c r="CL162" s="62">
        <f>'2024'!CM17</f>
        <v>1.38</v>
      </c>
      <c r="CM162" s="62">
        <f>'2024'!CN17</f>
        <v>5.6</v>
      </c>
      <c r="CN162" s="62">
        <f>'2024'!CO17</f>
        <v>11.8</v>
      </c>
      <c r="CO162" s="62">
        <f>'2024'!CT17</f>
        <v>33.299999999999997</v>
      </c>
      <c r="CP162" s="62">
        <f>'2024'!CU17</f>
        <v>20</v>
      </c>
      <c r="CQ162" s="62">
        <f>'2024'!CV17</f>
        <v>49.1</v>
      </c>
      <c r="CR162" s="63">
        <f>'2024'!CW17</f>
        <v>50</v>
      </c>
      <c r="CS162" s="60">
        <f>'2024'!CX17</f>
        <v>897</v>
      </c>
      <c r="CT162" s="61">
        <f>'2024'!CY17</f>
        <v>3512.6</v>
      </c>
      <c r="CU162" s="61">
        <f>'2024'!CZ17</f>
        <v>76</v>
      </c>
      <c r="CV162" s="61">
        <f>'2024'!DA17</f>
        <v>43</v>
      </c>
      <c r="CW162" s="61">
        <f>'2024'!DB17</f>
        <v>5</v>
      </c>
      <c r="CX162" s="61">
        <f>'2024'!DC17</f>
        <v>28</v>
      </c>
      <c r="CY162" s="62">
        <f>'2024'!DD17</f>
        <v>0.15</v>
      </c>
      <c r="CZ162" s="62">
        <f>'2024'!DE17</f>
        <v>2.4</v>
      </c>
      <c r="DA162" s="62">
        <f>'2024'!DF17</f>
        <v>3.36</v>
      </c>
      <c r="DB162" s="62">
        <f>'2024'!DG17</f>
        <v>7.1</v>
      </c>
      <c r="DC162" s="62">
        <f>'2024'!DH17</f>
        <v>15.8</v>
      </c>
      <c r="DD162" s="62">
        <f>'2024'!DM17</f>
        <v>52.2</v>
      </c>
      <c r="DE162" s="62">
        <f>'2024'!DN17</f>
        <v>12.2</v>
      </c>
      <c r="DF162" s="62">
        <f>'2024'!DO17</f>
        <v>85.9</v>
      </c>
      <c r="DG162" s="63">
        <f>'2024'!DP17</f>
        <v>14.1</v>
      </c>
      <c r="DH162" s="60">
        <f>'2024'!DQ17</f>
        <v>617</v>
      </c>
      <c r="DI162" s="61">
        <f>'2024'!DR17</f>
        <v>2514</v>
      </c>
      <c r="DJ162" s="61">
        <f>'2024'!DS17</f>
        <v>70</v>
      </c>
      <c r="DK162" s="61">
        <f>'2024'!DT17</f>
        <v>41</v>
      </c>
      <c r="DL162" s="61">
        <f>'2024'!DU17</f>
        <v>2</v>
      </c>
      <c r="DM162" s="61">
        <f>'2024'!DV17</f>
        <v>18</v>
      </c>
      <c r="DN162" s="62">
        <f>'2024'!DW17</f>
        <v>0.9</v>
      </c>
      <c r="DO162" s="62">
        <f>'2024'!DX17</f>
        <v>0.9</v>
      </c>
      <c r="DP162" s="62">
        <f>'2024'!DY17</f>
        <v>2.42</v>
      </c>
      <c r="DQ162" s="62">
        <f>'2024'!DZ17</f>
        <v>3.8</v>
      </c>
      <c r="DR162" s="62">
        <f>'2024'!EA17</f>
        <v>13.8</v>
      </c>
      <c r="DS162" s="62">
        <f>'2024'!EF17</f>
        <v>40.9</v>
      </c>
      <c r="DT162" s="62">
        <f>'2024'!EG17</f>
        <v>10.9</v>
      </c>
      <c r="DU162" s="62">
        <f>'2024'!EH17</f>
        <v>90.9</v>
      </c>
      <c r="DV162" s="63">
        <f>'2024'!EI17</f>
        <v>8.6999999999999993</v>
      </c>
    </row>
    <row r="163" spans="1:126" ht="15.75" customHeight="1" x14ac:dyDescent="0.2">
      <c r="A163" s="199">
        <f t="shared" si="11"/>
        <v>161</v>
      </c>
      <c r="B163" s="261">
        <f>'2017'!A18</f>
        <v>16</v>
      </c>
      <c r="C163" s="261">
        <v>2017</v>
      </c>
      <c r="D163" s="234" t="str">
        <f>'2017'!B19</f>
        <v>Robert Davis</v>
      </c>
      <c r="E163" s="310" t="str" cm="1">
        <f t="array" ref="E163">_xlfn.IFS(F163&gt;12.5,"Cornerstone",AND(F163&gt;11.995,F163&lt;12.5),"Elite",AND(F163&gt;11,F163&lt;12.995),"Elite Upside",AND(F163&gt;=9.69,F163&lt;10.999),"Upside",AND(F163&gt;8.4,F163&lt;9.999),"Upside Lite",AND(F163&gt;7.25,F163&lt;8.999),"Outlier",AND(F163&gt;=6,F163&lt;7.25),"Outlier Lite",F163&lt;6.999,"Purgatory")</f>
        <v>Outlier</v>
      </c>
      <c r="F163" s="313">
        <f>'2017'!C19</f>
        <v>8.3414285714285707</v>
      </c>
      <c r="G163" s="313">
        <f t="shared" si="12"/>
        <v>52.5</v>
      </c>
      <c r="H163" s="313" t="str" cm="1">
        <f t="array" ref="H163">_xlfn.IFS(E163="Cornerstone","A++",E163="Elite","A+",E163="Elite Upside","A",E163="Upside","B",E163="Upside Lite","C",E163="Outlier","D+",E163="Outlier Lite","D-",E163="Purgatory","F")</f>
        <v>D+</v>
      </c>
      <c r="I163" s="314">
        <f t="shared" si="13"/>
        <v>-9.7024329583462521E-2</v>
      </c>
      <c r="J163" s="34" t="str">
        <f>'2017'!D19</f>
        <v>Georgia State</v>
      </c>
      <c r="K163" s="200">
        <f>'2017'!E19</f>
        <v>8</v>
      </c>
      <c r="L163" s="318">
        <f>'2017'!F19</f>
        <v>34791</v>
      </c>
      <c r="M163" s="231">
        <f>'2017'!G19</f>
        <v>30.509589041095889</v>
      </c>
      <c r="N163" s="231" t="str">
        <f>'2017'!H19</f>
        <v>SR</v>
      </c>
      <c r="O163" s="231">
        <f>'2017'!I19</f>
        <v>22.084931506849315</v>
      </c>
      <c r="P163" s="231" t="str">
        <f>'2017'!J19</f>
        <v>Wide</v>
      </c>
      <c r="Q163" s="231" t="str">
        <f>'2017'!K19</f>
        <v>PROTO X</v>
      </c>
      <c r="R163" s="231" t="str">
        <f>'2017'!L19</f>
        <v>N/A</v>
      </c>
      <c r="S163" s="320">
        <f>'2017'!M19</f>
        <v>75</v>
      </c>
      <c r="T163" s="320">
        <f>'2017'!N19</f>
        <v>217</v>
      </c>
      <c r="U163" s="231">
        <f>'2017'!O19</f>
        <v>4.45</v>
      </c>
      <c r="V163" s="279">
        <f>'2017'!P19</f>
        <v>6</v>
      </c>
      <c r="W163" s="193">
        <f>'2017'!Q19</f>
        <v>0</v>
      </c>
      <c r="X163" s="194">
        <f>'2017'!R19</f>
        <v>0.23418972332015811</v>
      </c>
      <c r="Y163" s="194">
        <f>'2017'!S19</f>
        <v>0.21863799283154123</v>
      </c>
      <c r="Z163" s="194">
        <f>'2017'!T19</f>
        <v>0.22441035035493473</v>
      </c>
      <c r="AA163" s="194">
        <f>'2017'!U19</f>
        <v>0.32758037225042302</v>
      </c>
      <c r="AB163" s="194">
        <f>'2017'!V19</f>
        <v>0.32758037225042302</v>
      </c>
      <c r="AC163" s="59">
        <f>'2017'!W19</f>
        <v>0.24896108291032151</v>
      </c>
      <c r="AD163" s="42">
        <f>'2017'!X19</f>
        <v>18.427397260273974</v>
      </c>
      <c r="AE163" s="183">
        <f>'2017'!Y19</f>
        <v>2.39</v>
      </c>
      <c r="AF163" s="183">
        <f>'2017'!Z19</f>
        <v>6.3</v>
      </c>
      <c r="AG163" s="183">
        <f>'2017'!AA19</f>
        <v>13</v>
      </c>
      <c r="AH163" s="183">
        <f>'2017'!AB19</f>
        <v>0.42</v>
      </c>
      <c r="AI163" s="183">
        <f>'2017'!AC19</f>
        <v>2.31</v>
      </c>
      <c r="AJ163" s="288" t="str">
        <f>'2017'!AD19</f>
        <v>N/A</v>
      </c>
      <c r="AK163" s="288" t="str">
        <f>'2017'!AE19</f>
        <v>N/A</v>
      </c>
      <c r="AL163" s="185">
        <f>'2017'!AF19</f>
        <v>4.2999999999999997E-2</v>
      </c>
      <c r="AM163" s="212">
        <f t="shared" si="15"/>
        <v>0</v>
      </c>
      <c r="AN163" s="185">
        <f>'2017'!AG19</f>
        <v>0.88500000000000001</v>
      </c>
      <c r="AO163" s="185">
        <f>'2017'!AH19</f>
        <v>0.10200000000000001</v>
      </c>
      <c r="AP163" s="183">
        <f>'2017'!AI19</f>
        <v>110.67503948416504</v>
      </c>
      <c r="AQ163" s="186">
        <f>'2017'!AJ19</f>
        <v>114.08027831974051</v>
      </c>
      <c r="AR163" s="48">
        <f>'2017'!AK19</f>
        <v>6</v>
      </c>
      <c r="AS163" s="232">
        <f>'2017'!AL19</f>
        <v>10</v>
      </c>
      <c r="AT163" s="232">
        <f>'2017'!AM19</f>
        <v>4</v>
      </c>
      <c r="AU163" s="232">
        <f>'2017'!AN19</f>
        <v>5</v>
      </c>
      <c r="AV163" s="232">
        <f>'2017'!AO19</f>
        <v>9</v>
      </c>
      <c r="AW163" s="232">
        <f>'2017'!AP19</f>
        <v>9</v>
      </c>
      <c r="AX163" s="232">
        <f>'2017'!AQ19</f>
        <v>2</v>
      </c>
      <c r="AY163" s="233">
        <f>'2017'!AR19</f>
        <v>0</v>
      </c>
      <c r="AZ163" s="60">
        <f>'2017'!AS19</f>
        <v>0</v>
      </c>
      <c r="BA163" s="61">
        <f>'2017'!AT19</f>
        <v>3036</v>
      </c>
      <c r="BB163" s="61">
        <f>'2017'!AU19</f>
        <v>0</v>
      </c>
      <c r="BC163" s="61">
        <f>'2017'!AV19</f>
        <v>0</v>
      </c>
      <c r="BD163" s="61">
        <f>'2017'!AW19</f>
        <v>0</v>
      </c>
      <c r="BE163" s="61">
        <f>'2017'!AX19</f>
        <v>0</v>
      </c>
      <c r="BF163" s="62">
        <f>'2017'!AY19</f>
        <v>0</v>
      </c>
      <c r="BG163" s="62">
        <f>'2017'!AZ19</f>
        <v>0</v>
      </c>
      <c r="BH163" s="62">
        <f>'2017'!BA19</f>
        <v>0</v>
      </c>
      <c r="BI163" s="62">
        <f>'2017'!BB19</f>
        <v>0</v>
      </c>
      <c r="BJ163" s="62">
        <f>'2017'!BC19</f>
        <v>0</v>
      </c>
      <c r="BK163" s="62">
        <f>'2017'!BD19</f>
        <v>0</v>
      </c>
      <c r="BL163" s="62">
        <f>'2017'!BE19</f>
        <v>0</v>
      </c>
      <c r="BM163" s="62">
        <f>'2017'!BF19</f>
        <v>0</v>
      </c>
      <c r="BN163" s="63">
        <f>'2017'!BG19</f>
        <v>0</v>
      </c>
      <c r="BO163" s="60">
        <f>'2017'!BH19</f>
        <v>711</v>
      </c>
      <c r="BP163" s="61">
        <f>'2017'!BI19</f>
        <v>3036</v>
      </c>
      <c r="BQ163" s="61">
        <f>'2017'!BJ19</f>
        <v>0</v>
      </c>
      <c r="BR163" s="61">
        <f>'2017'!BK19</f>
        <v>44</v>
      </c>
      <c r="BS163" s="61">
        <f>'2017'!BL19</f>
        <v>4</v>
      </c>
      <c r="BT163" s="61">
        <f>'2017'!BM19</f>
        <v>18</v>
      </c>
      <c r="BU163" s="62">
        <f>'2017'!BN19</f>
        <v>0</v>
      </c>
      <c r="BV163" s="62">
        <f>'2017'!BO19</f>
        <v>0</v>
      </c>
      <c r="BW163" s="62">
        <f>'2017'!BP19</f>
        <v>0</v>
      </c>
      <c r="BX163" s="62">
        <f>'2017'!BQ19</f>
        <v>0</v>
      </c>
      <c r="BY163" s="62">
        <f>'2017'!BR19</f>
        <v>0</v>
      </c>
      <c r="BZ163" s="62">
        <f>'2017'!BS19</f>
        <v>0</v>
      </c>
      <c r="CA163" s="62">
        <f>'2017'!BT19</f>
        <v>0</v>
      </c>
      <c r="CB163" s="62">
        <f>'2017'!BU19</f>
        <v>0</v>
      </c>
      <c r="CC163" s="63">
        <f>'2017'!BV19</f>
        <v>0</v>
      </c>
      <c r="CD163" s="60">
        <f>'2017'!BW19</f>
        <v>732</v>
      </c>
      <c r="CE163" s="61">
        <f>'2017'!BX19</f>
        <v>3348</v>
      </c>
      <c r="CF163" s="61">
        <f>'2017'!BY19</f>
        <v>97</v>
      </c>
      <c r="CG163" s="61">
        <f>'2017'!BZ19</f>
        <v>50</v>
      </c>
      <c r="CH163" s="61">
        <f>'2017'!CA19</f>
        <v>2</v>
      </c>
      <c r="CI163" s="61">
        <f>'2017'!CB19</f>
        <v>23</v>
      </c>
      <c r="CJ163" s="62">
        <f>'2017'!CC19</f>
        <v>0</v>
      </c>
      <c r="CK163" s="62">
        <f>'2017'!CD19</f>
        <v>0</v>
      </c>
      <c r="CL163" s="62">
        <f>'2017'!CE19</f>
        <v>1.53</v>
      </c>
      <c r="CM163" s="62">
        <f>'2017'!CF19</f>
        <v>6.3</v>
      </c>
      <c r="CN163" s="62">
        <f>'2017'!CG19</f>
        <v>11.5</v>
      </c>
      <c r="CO163" s="62">
        <f>'2017'!CH19</f>
        <v>0</v>
      </c>
      <c r="CP163" s="62">
        <f>'2017'!CI19</f>
        <v>9.1</v>
      </c>
      <c r="CQ163" s="62">
        <f>'2017'!CJ19</f>
        <v>95</v>
      </c>
      <c r="CR163" s="63">
        <f>'2017'!CK19</f>
        <v>5</v>
      </c>
      <c r="CS163" s="60">
        <f>'2017'!CL19</f>
        <v>980</v>
      </c>
      <c r="CT163" s="61">
        <f>'2017'!CM19</f>
        <v>4367</v>
      </c>
      <c r="CU163" s="61">
        <f>'2017'!CN19</f>
        <v>96</v>
      </c>
      <c r="CV163" s="61">
        <f>'2017'!CO19</f>
        <v>61</v>
      </c>
      <c r="CW163" s="61">
        <f>'2017'!CP19</f>
        <v>6</v>
      </c>
      <c r="CX163" s="61">
        <f>'2017'!CQ19</f>
        <v>28</v>
      </c>
      <c r="CY163" s="62">
        <f>'2017'!CR19</f>
        <v>0</v>
      </c>
      <c r="CZ163" s="62">
        <f>'2017'!CS19</f>
        <v>0</v>
      </c>
      <c r="DA163" s="62">
        <f>'2017'!CT19</f>
        <v>1.93</v>
      </c>
      <c r="DB163" s="62">
        <f>'2017'!CU19</f>
        <v>5.5</v>
      </c>
      <c r="DC163" s="62">
        <f>'2017'!CV19</f>
        <v>12.4</v>
      </c>
      <c r="DD163" s="62">
        <f>'2017'!CW19</f>
        <v>0</v>
      </c>
      <c r="DE163" s="62">
        <f>'2017'!CX19</f>
        <v>6.2</v>
      </c>
      <c r="DF163" s="62">
        <f>'2017'!CY19</f>
        <v>90.9</v>
      </c>
      <c r="DG163" s="63">
        <f>'2017'!CZ19</f>
        <v>8.9</v>
      </c>
      <c r="DH163" s="60">
        <f>'2017'!DA19</f>
        <v>968</v>
      </c>
      <c r="DI163" s="61">
        <f>'2017'!DB19</f>
        <v>2955</v>
      </c>
      <c r="DJ163" s="61">
        <f>'2017'!DC19</f>
        <v>122</v>
      </c>
      <c r="DK163" s="61">
        <f>'2017'!DD19</f>
        <v>67</v>
      </c>
      <c r="DL163" s="61">
        <f>'2017'!DE19</f>
        <v>5</v>
      </c>
      <c r="DM163" s="61">
        <f>'2017'!DF19</f>
        <v>17</v>
      </c>
      <c r="DN163" s="62">
        <f>'2017'!DG19</f>
        <v>0.42</v>
      </c>
      <c r="DO163" s="62">
        <f>'2017'!DH19</f>
        <v>2.31</v>
      </c>
      <c r="DP163" s="62">
        <f>'2017'!DI19</f>
        <v>2.39</v>
      </c>
      <c r="DQ163" s="62">
        <f>'2017'!DJ19</f>
        <v>6</v>
      </c>
      <c r="DR163" s="62">
        <f>'2017'!DK19</f>
        <v>13</v>
      </c>
      <c r="DS163" s="62">
        <f>'2017'!DL19</f>
        <v>0</v>
      </c>
      <c r="DT163" s="62">
        <f>'2017'!DM19</f>
        <v>4.3</v>
      </c>
      <c r="DU163" s="62">
        <f>'2017'!DN19</f>
        <v>88.5</v>
      </c>
      <c r="DV163" s="63">
        <f>'2017'!DO19</f>
        <v>11.5</v>
      </c>
    </row>
    <row r="164" spans="1:126" ht="15.75" customHeight="1" x14ac:dyDescent="0.2">
      <c r="A164" s="199">
        <f t="shared" si="11"/>
        <v>162</v>
      </c>
      <c r="B164" s="261">
        <f>'2024'!A18</f>
        <v>16</v>
      </c>
      <c r="C164" s="261">
        <v>2024</v>
      </c>
      <c r="D164" s="234" t="str">
        <f>'2024'!B18</f>
        <v>Jermaine Burton</v>
      </c>
      <c r="E164" s="310" t="str" cm="1">
        <f t="array" ref="E164">_xlfn.IFS(F164&gt;12.5,"Cornerstone",AND(F164&gt;11.995,F164&lt;12.5),"Elite",AND(F164&gt;11,F164&lt;12.995),"Elite Upside",AND(F164&gt;=9.69,F164&lt;10.999),"Upside",AND(F164&gt;8.4,F164&lt;9.999),"Upside Lite",AND(F164&gt;7.25,F164&lt;8.999),"Outlier",AND(F164&gt;=6,F164&lt;7.25),"Outlier Lite",F164&lt;6.999,"Purgatory")</f>
        <v>Outlier</v>
      </c>
      <c r="F164" s="313">
        <f>'2024'!C18</f>
        <v>8.3228571428571438</v>
      </c>
      <c r="G164" s="313">
        <f t="shared" si="12"/>
        <v>52.2</v>
      </c>
      <c r="H164" s="313" t="str" cm="1">
        <f t="array" ref="H164">_xlfn.IFS(E164="Cornerstone","A++",E164="Elite","A+",E164="Elite Upside","A",E164="Upside","B",E164="Upside Lite","C",E164="Outlier","D+",E164="Outlier Lite","D-",E164="Purgatory","F")</f>
        <v>D+</v>
      </c>
      <c r="I164" s="314">
        <f t="shared" si="13"/>
        <v>-0.10708460065520395</v>
      </c>
      <c r="J164" s="34" t="str">
        <f>'2024'!D18</f>
        <v>Alabama</v>
      </c>
      <c r="K164" s="200">
        <f>'2024'!E18</f>
        <v>1</v>
      </c>
      <c r="L164" s="318">
        <f>'2024'!F18</f>
        <v>37070</v>
      </c>
      <c r="M164" s="231">
        <f>'2024'!G18</f>
        <v>24.265753424657536</v>
      </c>
      <c r="N164" s="231" t="str">
        <f>'2024'!H18</f>
        <v>SR</v>
      </c>
      <c r="O164" s="231">
        <f>'2024'!I18</f>
        <v>22.846575342465755</v>
      </c>
      <c r="P164" s="231" t="str">
        <f>'2024'!J18</f>
        <v>Hybrid</v>
      </c>
      <c r="Q164" s="231" t="str">
        <f>'2024'!K18</f>
        <v>DEEP</v>
      </c>
      <c r="R164" s="231" t="str">
        <f>'2024'!L18</f>
        <v>Poor Separator</v>
      </c>
      <c r="S164" s="200">
        <f>'2024'!M18</f>
        <v>72</v>
      </c>
      <c r="T164" s="200">
        <f>'2024'!N18</f>
        <v>196</v>
      </c>
      <c r="U164" s="200">
        <f>'2024'!O18</f>
        <v>4.45</v>
      </c>
      <c r="V164" s="319">
        <f>'2024'!P18</f>
        <v>3</v>
      </c>
      <c r="W164" s="193">
        <f>'2024'!Q18</f>
        <v>0</v>
      </c>
      <c r="X164" s="194">
        <f>'2024'!R18</f>
        <v>0.16166466586634654</v>
      </c>
      <c r="Y164" s="194">
        <f>'2024'!S18</f>
        <v>0.13153367738520577</v>
      </c>
      <c r="Z164" s="194">
        <f>'2024'!T18</f>
        <v>0.17917162895328834</v>
      </c>
      <c r="AA164" s="194">
        <f>'2024'!U18</f>
        <v>0.27851458885941643</v>
      </c>
      <c r="AB164" s="194">
        <f>'2024'!V18</f>
        <v>0.27851458885941643</v>
      </c>
      <c r="AC164" s="59">
        <f>'2024'!W18</f>
        <v>0.27851458885941643</v>
      </c>
      <c r="AD164" s="42">
        <f>'2024'!X18</f>
        <v>22.18082191780822</v>
      </c>
      <c r="AE164" s="183">
        <f>'2024'!Y18</f>
        <v>2.75</v>
      </c>
      <c r="AF164" s="183">
        <f>'2024'!Z18</f>
        <v>5</v>
      </c>
      <c r="AG164" s="183">
        <f>'2024'!AA18</f>
        <v>20.2</v>
      </c>
      <c r="AH164" s="183">
        <f>'2024'!AB18</f>
        <v>1.21</v>
      </c>
      <c r="AI164" s="183">
        <f>'2024'!AC18</f>
        <v>1.55</v>
      </c>
      <c r="AJ164" s="288">
        <f>'2024'!AD18</f>
        <v>5.5137844611528819E-2</v>
      </c>
      <c r="AK164" s="288">
        <f>'2024'!AE18</f>
        <v>0.14129072681704261</v>
      </c>
      <c r="AL164" s="185">
        <f>'2024'!AF18</f>
        <v>0</v>
      </c>
      <c r="AM164" s="212">
        <f t="shared" si="15"/>
        <v>0.56299999999999994</v>
      </c>
      <c r="AN164" s="185">
        <f>'2024'!AG18</f>
        <v>0.70099999999999996</v>
      </c>
      <c r="AO164" s="185">
        <f>'2024'!AH18</f>
        <v>0.29599999999999999</v>
      </c>
      <c r="AP164" s="183">
        <f>'2024'!AI18</f>
        <v>99.964551792149067</v>
      </c>
      <c r="AQ164" s="186">
        <f>'2024'!AJ18</f>
        <v>96.920078923299442</v>
      </c>
      <c r="AR164" s="48">
        <f>'2024'!AK18</f>
        <v>7</v>
      </c>
      <c r="AS164" s="232">
        <f>'2024'!AL18</f>
        <v>2</v>
      </c>
      <c r="AT164" s="232">
        <f>'2024'!AM18</f>
        <v>5</v>
      </c>
      <c r="AU164" s="232">
        <f>'2024'!AN18</f>
        <v>3</v>
      </c>
      <c r="AV164" s="232">
        <f>'2024'!AO18</f>
        <v>9</v>
      </c>
      <c r="AW164" s="232">
        <f>'2024'!AP18</f>
        <v>6</v>
      </c>
      <c r="AX164" s="232">
        <f>'2024'!AQ18</f>
        <v>6</v>
      </c>
      <c r="AY164" s="233">
        <f>'2024'!AR18</f>
        <v>1</v>
      </c>
      <c r="AZ164" s="60">
        <f>'2024'!AS18</f>
        <v>0</v>
      </c>
      <c r="BA164" s="61">
        <f>'2024'!AT18</f>
        <v>3176.6</v>
      </c>
      <c r="BB164" s="61">
        <f>'2024'!AU18</f>
        <v>0</v>
      </c>
      <c r="BC164" s="61">
        <f>'2024'!AV18</f>
        <v>0</v>
      </c>
      <c r="BD164" s="61">
        <f>'2024'!AW18</f>
        <v>0</v>
      </c>
      <c r="BE164" s="61">
        <f>'2024'!AX18</f>
        <v>26</v>
      </c>
      <c r="BF164" s="62">
        <f>'2024'!AY18</f>
        <v>0</v>
      </c>
      <c r="BG164" s="62">
        <f>'2024'!AZ18</f>
        <v>0</v>
      </c>
      <c r="BH164" s="62">
        <f>'2024'!BA18</f>
        <v>0</v>
      </c>
      <c r="BI164" s="62">
        <f>'2024'!BB18</f>
        <v>0</v>
      </c>
      <c r="BJ164" s="62">
        <f>'2024'!BC18</f>
        <v>0</v>
      </c>
      <c r="BK164" s="62">
        <f>'2024'!BH18</f>
        <v>0</v>
      </c>
      <c r="BL164" s="62">
        <f>'2024'!BI18</f>
        <v>0</v>
      </c>
      <c r="BM164" s="62">
        <f>'2024'!BJ18</f>
        <v>0</v>
      </c>
      <c r="BN164" s="63">
        <f>'2024'!BK18</f>
        <v>0</v>
      </c>
      <c r="BO164" s="60">
        <f>'2024'!BL18</f>
        <v>404</v>
      </c>
      <c r="BP164" s="61">
        <f>'2024'!BM18</f>
        <v>2499</v>
      </c>
      <c r="BQ164" s="61">
        <f>'2024'!BN18</f>
        <v>52</v>
      </c>
      <c r="BR164" s="61">
        <f>'2024'!BO18</f>
        <v>27</v>
      </c>
      <c r="BS164" s="61">
        <f>'2024'!BP18</f>
        <v>3</v>
      </c>
      <c r="BT164" s="61">
        <f>'2024'!BQ18</f>
        <v>19</v>
      </c>
      <c r="BU164" s="62">
        <f>'2024'!BR18</f>
        <v>7.0000000000000007E-2</v>
      </c>
      <c r="BV164" s="62">
        <f>'2024'!BS18</f>
        <v>1.32</v>
      </c>
      <c r="BW164" s="62">
        <f>'2024'!BT18</f>
        <v>1.58</v>
      </c>
      <c r="BX164" s="62">
        <f>'2024'!BU18</f>
        <v>3.3</v>
      </c>
      <c r="BY164" s="62">
        <f>'2024'!BV18</f>
        <v>15</v>
      </c>
      <c r="BZ164" s="62">
        <f>'2024'!CA18</f>
        <v>40</v>
      </c>
      <c r="CA164" s="62">
        <f>'2024'!CB18</f>
        <v>6.9</v>
      </c>
      <c r="CB164" s="62">
        <f>'2024'!CC18</f>
        <v>78.5</v>
      </c>
      <c r="CC164" s="63">
        <f>'2024'!CD18</f>
        <v>21.1</v>
      </c>
      <c r="CD164" s="60">
        <f>'2024'!CE18</f>
        <v>497</v>
      </c>
      <c r="CE164" s="61">
        <f>'2024'!CF18</f>
        <v>3778.5</v>
      </c>
      <c r="CF164" s="61">
        <f>'2024'!CG18</f>
        <v>30</v>
      </c>
      <c r="CG164" s="61">
        <f>'2024'!CH18</f>
        <v>26</v>
      </c>
      <c r="CH164" s="61">
        <f>'2024'!CI18</f>
        <v>5</v>
      </c>
      <c r="CI164" s="61">
        <f>'2024'!CJ18</f>
        <v>39</v>
      </c>
      <c r="CJ164" s="62">
        <f>'2024'!CK18</f>
        <v>0.13</v>
      </c>
      <c r="CK164" s="62">
        <f>'2024'!CL18</f>
        <v>1.43</v>
      </c>
      <c r="CL164" s="62">
        <f>'2024'!CM18</f>
        <v>2.39</v>
      </c>
      <c r="CM164" s="62">
        <f>'2024'!CN18</f>
        <v>4.7</v>
      </c>
      <c r="CN164" s="62">
        <f>'2024'!CO18</f>
        <v>14.3</v>
      </c>
      <c r="CO164" s="62">
        <f>'2024'!CT18</f>
        <v>75</v>
      </c>
      <c r="CP164" s="62">
        <f>'2024'!CU18</f>
        <v>0</v>
      </c>
      <c r="CQ164" s="62">
        <f>'2024'!CV18</f>
        <v>81.8</v>
      </c>
      <c r="CR164" s="63">
        <f>'2024'!CW18</f>
        <v>17.8</v>
      </c>
      <c r="CS164" s="60">
        <f>'2024'!CX18</f>
        <v>677</v>
      </c>
      <c r="CT164" s="61">
        <f>'2024'!CY18</f>
        <v>3778.5</v>
      </c>
      <c r="CU164" s="61">
        <f>'2024'!CZ18</f>
        <v>58</v>
      </c>
      <c r="CV164" s="61">
        <f>'2024'!DA18</f>
        <v>40</v>
      </c>
      <c r="CW164" s="61">
        <f>'2024'!DB18</f>
        <v>7</v>
      </c>
      <c r="CX164" s="61">
        <f>'2024'!DC18</f>
        <v>37</v>
      </c>
      <c r="CY164" s="62">
        <f>'2024'!DD18</f>
        <v>0.14000000000000001</v>
      </c>
      <c r="CZ164" s="62">
        <f>'2024'!DE18</f>
        <v>1.55</v>
      </c>
      <c r="DA164" s="62">
        <f>'2024'!DF18</f>
        <v>2.0299999999999998</v>
      </c>
      <c r="DB164" s="62">
        <f>'2024'!DG18</f>
        <v>5</v>
      </c>
      <c r="DC164" s="62">
        <f>'2024'!DH18</f>
        <v>16.399999999999999</v>
      </c>
      <c r="DD164" s="62">
        <f>'2024'!DM18</f>
        <v>50</v>
      </c>
      <c r="DE164" s="62">
        <f>'2024'!DN18</f>
        <v>4.8</v>
      </c>
      <c r="DF164" s="62">
        <f>'2024'!DO18</f>
        <v>60.1</v>
      </c>
      <c r="DG164" s="63">
        <f>'2024'!DP18</f>
        <v>39.299999999999997</v>
      </c>
      <c r="DH164" s="60">
        <f>'2024'!DQ18</f>
        <v>798</v>
      </c>
      <c r="DI164" s="61">
        <f>'2024'!DR18</f>
        <v>2865.2000000000003</v>
      </c>
      <c r="DJ164" s="61">
        <f>'2024'!DS18</f>
        <v>57</v>
      </c>
      <c r="DK164" s="61">
        <f>'2024'!DT18</f>
        <v>39</v>
      </c>
      <c r="DL164" s="61">
        <f>'2024'!DU18</f>
        <v>8</v>
      </c>
      <c r="DM164" s="61">
        <f>'2024'!DV18</f>
        <v>20.8</v>
      </c>
      <c r="DN164" s="62">
        <f>'2024'!DW18</f>
        <v>1.21</v>
      </c>
      <c r="DO164" s="62">
        <f>'2024'!DX18</f>
        <v>1.21</v>
      </c>
      <c r="DP164" s="62">
        <f>'2024'!DY18</f>
        <v>2.75</v>
      </c>
      <c r="DQ164" s="62">
        <f>'2024'!DZ18</f>
        <v>3.4</v>
      </c>
      <c r="DR164" s="62">
        <f>'2024'!EA18</f>
        <v>20.2</v>
      </c>
      <c r="DS164" s="62">
        <f>'2024'!EF18</f>
        <v>56.3</v>
      </c>
      <c r="DT164" s="62">
        <f>'2024'!EG18</f>
        <v>0</v>
      </c>
      <c r="DU164" s="62">
        <f>'2024'!EH18</f>
        <v>80.099999999999994</v>
      </c>
      <c r="DV164" s="63">
        <f>'2024'!EI18</f>
        <v>19.899999999999999</v>
      </c>
    </row>
    <row r="165" spans="1:126" ht="15.75" customHeight="1" x14ac:dyDescent="0.2">
      <c r="A165" s="199">
        <f t="shared" si="11"/>
        <v>163</v>
      </c>
      <c r="B165" s="261">
        <f>'2023'!A19</f>
        <v>17</v>
      </c>
      <c r="C165" s="261">
        <v>2023</v>
      </c>
      <c r="D165" s="234" t="str">
        <f>'2023'!B19</f>
        <v>Trey Palmer</v>
      </c>
      <c r="E165" s="310" t="str" cm="1">
        <f t="array" ref="E165">_xlfn.IFS(F165&gt;12.5,"Cornerstone",AND(F165&gt;11.995,F165&lt;12.5),"Elite",AND(F165&gt;11,F165&lt;12.995),"Elite Upside",AND(F165&gt;=9.69,F165&lt;10.999),"Upside",AND(F165&gt;8.4,F165&lt;9.999),"Upside Lite",AND(F165&gt;7.25,F165&lt;8.999),"Outlier",AND(F165&gt;=6,F165&lt;7.25),"Outlier Lite",F165&lt;6.999,"Purgatory")</f>
        <v>Outlier</v>
      </c>
      <c r="F165" s="313">
        <f>'2023'!C19</f>
        <v>8.3171428571428567</v>
      </c>
      <c r="G165" s="313">
        <f t="shared" si="12"/>
        <v>51.9</v>
      </c>
      <c r="H165" s="313" t="str" cm="1">
        <f t="array" ref="H165">_xlfn.IFS(E165="Cornerstone","A++",E165="Elite","A+",E165="Elite Upside","A",E165="Upside","B",E165="Upside Lite","C",E165="Outlier","D+",E165="Outlier Lite","D-",E165="Purgatory","F")</f>
        <v>D+</v>
      </c>
      <c r="I165" s="314">
        <f t="shared" si="13"/>
        <v>-0.11018006867727928</v>
      </c>
      <c r="J165" s="34" t="str">
        <f>'2023'!D19</f>
        <v>Nebraska</v>
      </c>
      <c r="K165" s="200">
        <f>'2023'!E19</f>
        <v>2</v>
      </c>
      <c r="L165" s="318">
        <f>'2023'!F19</f>
        <v>36983</v>
      </c>
      <c r="M165" s="231">
        <f>'2023'!G19</f>
        <v>24.504109589041096</v>
      </c>
      <c r="N165" s="231" t="str">
        <f>'2023'!H19</f>
        <v>SR</v>
      </c>
      <c r="O165" s="231">
        <f>'2023'!I19</f>
        <v>22.082191780821919</v>
      </c>
      <c r="P165" s="231" t="str">
        <f>'2023'!J19</f>
        <v>Hybrid</v>
      </c>
      <c r="Q165" s="231" t="str">
        <f>'2023'!K19</f>
        <v>BALL HOG</v>
      </c>
      <c r="R165" s="231" t="str">
        <f>'2023'!L19</f>
        <v>Elite Earner</v>
      </c>
      <c r="S165" s="200">
        <f>'2023'!M19</f>
        <v>72</v>
      </c>
      <c r="T165" s="200">
        <f>'2023'!N19</f>
        <v>192</v>
      </c>
      <c r="U165" s="200">
        <f>'2023'!O19</f>
        <v>4.33</v>
      </c>
      <c r="V165" s="319">
        <f>'2023'!P19</f>
        <v>6</v>
      </c>
      <c r="W165" s="193">
        <f>'2023'!Q19</f>
        <v>0</v>
      </c>
      <c r="X165" s="194">
        <f>'2023'!R19</f>
        <v>9.9601593625498006E-4</v>
      </c>
      <c r="Y165" s="194">
        <f>'2023'!S19</f>
        <v>3.459320948110186E-2</v>
      </c>
      <c r="Z165" s="194">
        <f>'2023'!T19</f>
        <v>0.10397461085083874</v>
      </c>
      <c r="AA165" s="194">
        <f>'2023'!U19</f>
        <v>0.39364432367149754</v>
      </c>
      <c r="AB165" s="194">
        <f>'2023'!V19</f>
        <v>0.39364432367149754</v>
      </c>
      <c r="AC165" s="59">
        <f>'2023'!W19</f>
        <v>0.39364432367149754</v>
      </c>
      <c r="AD165" s="42">
        <f>'2023'!X19</f>
        <v>21.416438356164385</v>
      </c>
      <c r="AE165" s="183">
        <f>'2023'!Y19</f>
        <v>3.26</v>
      </c>
      <c r="AF165" s="183">
        <f>'2023'!Z19</f>
        <v>5.9</v>
      </c>
      <c r="AG165" s="183">
        <f>'2023'!AA19</f>
        <v>13.5</v>
      </c>
      <c r="AH165" s="183">
        <f>'2023'!AB19</f>
        <v>0.86</v>
      </c>
      <c r="AI165" s="183">
        <f>'2023'!AC19</f>
        <v>3.07</v>
      </c>
      <c r="AJ165" s="288">
        <f>'2023'!AD19</f>
        <v>7.188878235858101E-2</v>
      </c>
      <c r="AK165" s="288">
        <f>'2023'!AE19</f>
        <v>0.27192713326941509</v>
      </c>
      <c r="AL165" s="185">
        <f>'2023'!AF19</f>
        <v>0.13400000000000001</v>
      </c>
      <c r="AM165" s="212">
        <f>DD165/100</f>
        <v>0.75</v>
      </c>
      <c r="AN165" s="185">
        <f>'2023'!AG19</f>
        <v>0.39</v>
      </c>
      <c r="AO165" s="185">
        <f>'2023'!AH19</f>
        <v>0.60699999999999998</v>
      </c>
      <c r="AP165" s="183">
        <f>'2023'!AI19</f>
        <v>109.23948372344555</v>
      </c>
      <c r="AQ165" s="186">
        <f>'2023'!AJ19</f>
        <v>105.91253793675629</v>
      </c>
      <c r="AR165" s="48">
        <f>'2023'!AK19</f>
        <v>10</v>
      </c>
      <c r="AS165" s="232">
        <f>'2023'!AL19</f>
        <v>4</v>
      </c>
      <c r="AT165" s="232">
        <f>'2023'!AM19</f>
        <v>6</v>
      </c>
      <c r="AU165" s="232">
        <f>'2023'!AN19</f>
        <v>3</v>
      </c>
      <c r="AV165" s="232">
        <f>'2023'!AO19</f>
        <v>10</v>
      </c>
      <c r="AW165" s="232">
        <f>'2023'!AP19</f>
        <v>7</v>
      </c>
      <c r="AX165" s="232">
        <f>'2023'!AQ19</f>
        <v>2</v>
      </c>
      <c r="AY165" s="233">
        <f>'2023'!AR19</f>
        <v>0</v>
      </c>
      <c r="AZ165" s="60">
        <f>'2023'!AS19</f>
        <v>0</v>
      </c>
      <c r="BA165" s="61">
        <f>'2023'!AT19</f>
        <v>2970.5</v>
      </c>
      <c r="BB165" s="61">
        <f>'2023'!AU19</f>
        <v>0</v>
      </c>
      <c r="BC165" s="61">
        <f>'2023'!AV19</f>
        <v>0</v>
      </c>
      <c r="BD165" s="61">
        <f>'2023'!AW19</f>
        <v>0</v>
      </c>
      <c r="BE165" s="61">
        <f>'2023'!AX19</f>
        <v>0</v>
      </c>
      <c r="BF165" s="62">
        <f>'2023'!AY19</f>
        <v>0</v>
      </c>
      <c r="BG165" s="62">
        <f>'2023'!AZ19</f>
        <v>0</v>
      </c>
      <c r="BH165" s="62">
        <f>'2023'!BA19</f>
        <v>0</v>
      </c>
      <c r="BI165" s="62">
        <f>'2023'!BA19</f>
        <v>0</v>
      </c>
      <c r="BJ165" s="62">
        <f>'2023'!BC19</f>
        <v>0</v>
      </c>
      <c r="BK165" s="62">
        <f>'2023'!BH19</f>
        <v>0</v>
      </c>
      <c r="BL165" s="62">
        <f>'2023'!BI19</f>
        <v>0</v>
      </c>
      <c r="BM165" s="62">
        <f>'2023'!BJ19</f>
        <v>0</v>
      </c>
      <c r="BN165" s="63">
        <f>'2023'!BK19</f>
        <v>0</v>
      </c>
      <c r="BO165" s="60">
        <f>'2023'!BL19</f>
        <v>6</v>
      </c>
      <c r="BP165" s="61">
        <f>'2023'!BM19</f>
        <v>6024</v>
      </c>
      <c r="BQ165" s="61">
        <f>'2023'!BN19</f>
        <v>4</v>
      </c>
      <c r="BR165" s="61">
        <f>'2023'!BO19</f>
        <v>1</v>
      </c>
      <c r="BS165" s="61">
        <f>'2023'!BP19</f>
        <v>0</v>
      </c>
      <c r="BT165" s="61">
        <f>'2023'!BQ19</f>
        <v>61</v>
      </c>
      <c r="BU165" s="62">
        <f>'2023'!BR19</f>
        <v>0.4</v>
      </c>
      <c r="BV165" s="62">
        <f>'2023'!BS19</f>
        <v>0.03</v>
      </c>
      <c r="BW165" s="62">
        <f>'2023'!BT19</f>
        <v>0.14000000000000001</v>
      </c>
      <c r="BX165" s="62">
        <f>'2023'!BU19</f>
        <v>0</v>
      </c>
      <c r="BY165" s="62">
        <f>'2023'!BV19</f>
        <v>0</v>
      </c>
      <c r="BZ165" s="62">
        <f>'2023'!CA19</f>
        <v>0</v>
      </c>
      <c r="CA165" s="62">
        <f>'2023'!CB19</f>
        <v>0</v>
      </c>
      <c r="CB165" s="62">
        <f>'2023'!CC19</f>
        <v>0</v>
      </c>
      <c r="CC165" s="63">
        <f>'2023'!CD19</f>
        <v>100</v>
      </c>
      <c r="CD165" s="60">
        <f>'2023'!CE19</f>
        <v>108</v>
      </c>
      <c r="CE165" s="61">
        <f>'2023'!CF19</f>
        <v>3122</v>
      </c>
      <c r="CF165" s="61">
        <f>'2023'!CG19</f>
        <v>14</v>
      </c>
      <c r="CG165" s="61">
        <f>'2023'!CH19</f>
        <v>10</v>
      </c>
      <c r="CH165" s="61">
        <f>'2023'!CI19</f>
        <v>0</v>
      </c>
      <c r="CI165" s="61">
        <f>'2023'!CJ19</f>
        <v>24</v>
      </c>
      <c r="CJ165" s="62">
        <f>'2023'!CK19</f>
        <v>0.3</v>
      </c>
      <c r="CK165" s="62">
        <f>'2023'!CL19</f>
        <v>0.38</v>
      </c>
      <c r="CL165" s="62">
        <f>'2023'!CM19</f>
        <v>1.24</v>
      </c>
      <c r="CM165" s="62">
        <f>'2023'!CN19</f>
        <v>4</v>
      </c>
      <c r="CN165" s="62">
        <f>'2023'!CO19</f>
        <v>5.9</v>
      </c>
      <c r="CO165" s="62">
        <f>'2023'!CT19</f>
        <v>0</v>
      </c>
      <c r="CP165" s="62">
        <f>'2023'!CU19</f>
        <v>16.7</v>
      </c>
      <c r="CQ165" s="62">
        <f>'2023'!CV19</f>
        <v>33.299999999999997</v>
      </c>
      <c r="CR165" s="63">
        <f>'2023'!CW19</f>
        <v>66.7</v>
      </c>
      <c r="CS165" s="60">
        <f>'2023'!CX19</f>
        <v>344</v>
      </c>
      <c r="CT165" s="61">
        <f>'2023'!CY19</f>
        <v>3308.5</v>
      </c>
      <c r="CU165" s="61">
        <f>'2023'!CZ19</f>
        <v>49</v>
      </c>
      <c r="CV165" s="61">
        <f>'2023'!DA19</f>
        <v>30</v>
      </c>
      <c r="CW165" s="61">
        <f>'2023'!DB19</f>
        <v>3</v>
      </c>
      <c r="CX165" s="61">
        <f>'2023'!DC19</f>
        <v>32</v>
      </c>
      <c r="CY165" s="62">
        <f>'2023'!DD19</f>
        <v>0.45</v>
      </c>
      <c r="CZ165" s="62">
        <f>'2023'!DE19</f>
        <v>0.97</v>
      </c>
      <c r="DA165" s="62">
        <f>'2023'!DF19</f>
        <v>1.47</v>
      </c>
      <c r="DB165" s="62">
        <f>'2023'!DG19</f>
        <v>5.9</v>
      </c>
      <c r="DC165" s="62">
        <f>'2023'!DH19</f>
        <v>10.199999999999999</v>
      </c>
      <c r="DD165" s="62">
        <f>'2023'!DM19</f>
        <v>75</v>
      </c>
      <c r="DE165" s="62">
        <f>'2023'!DN19</f>
        <v>16.7</v>
      </c>
      <c r="DF165" s="62">
        <f>'2023'!DO19</f>
        <v>45.9</v>
      </c>
      <c r="DG165" s="63">
        <f>'2023'!DP19</f>
        <v>54.1</v>
      </c>
      <c r="DH165" s="60">
        <f>'2023'!DQ19</f>
        <v>1043</v>
      </c>
      <c r="DI165" s="61">
        <f>'2023'!DR19</f>
        <v>2649.6000000000004</v>
      </c>
      <c r="DJ165" s="61">
        <f>'2023'!DS19</f>
        <v>110</v>
      </c>
      <c r="DK165" s="61">
        <f>'2023'!DT19</f>
        <v>71</v>
      </c>
      <c r="DL165" s="61">
        <f>'2023'!DU19</f>
        <v>9</v>
      </c>
      <c r="DM165" s="61">
        <f>'2023'!DV19</f>
        <v>17</v>
      </c>
      <c r="DN165" s="62">
        <f>'2023'!DW19</f>
        <v>0.86</v>
      </c>
      <c r="DO165" s="62">
        <f>'2023'!DX19</f>
        <v>3.07</v>
      </c>
      <c r="DP165" s="62">
        <f>'2023'!DY19</f>
        <v>3.26</v>
      </c>
      <c r="DQ165" s="62">
        <f>'2023'!DZ19</f>
        <v>5.4</v>
      </c>
      <c r="DR165" s="62">
        <f>'2023'!EA19</f>
        <v>13.5</v>
      </c>
      <c r="DS165" s="62">
        <f>'2023'!EF19</f>
        <v>30.4</v>
      </c>
      <c r="DT165" s="62">
        <f>'2023'!EG19</f>
        <v>13.4</v>
      </c>
      <c r="DU165" s="62">
        <f>'2023'!EH19</f>
        <v>32.1</v>
      </c>
      <c r="DV165" s="63">
        <f>'2023'!EI19</f>
        <v>67.3</v>
      </c>
    </row>
    <row r="166" spans="1:126" ht="15.75" customHeight="1" x14ac:dyDescent="0.2">
      <c r="A166" s="199">
        <f t="shared" si="11"/>
        <v>164</v>
      </c>
      <c r="B166" s="261">
        <f>'2021'!A19</f>
        <v>17</v>
      </c>
      <c r="C166" s="261">
        <v>2021</v>
      </c>
      <c r="D166" s="234" t="str">
        <f>'2021'!B19</f>
        <v>Simi Fehoko</v>
      </c>
      <c r="E166" s="310" t="str" cm="1">
        <f t="array" ref="E166">_xlfn.IFS(F166&gt;12.5,"Cornerstone",AND(F166&gt;11.995,F166&lt;12.5),"Elite",AND(F166&gt;11,F166&lt;12.995),"Elite Upside",AND(F166&gt;=9.69,F166&lt;10.999),"Upside",AND(F166&gt;8.4,F166&lt;9.999),"Upside Lite",AND(F166&gt;7.25,F166&lt;8.999),"Outlier",AND(F166&gt;=6,F166&lt;7.25),"Outlier Lite",F166&lt;6.999,"Purgatory")</f>
        <v>Outlier</v>
      </c>
      <c r="F166" s="313">
        <f>'2021'!C19</f>
        <v>8.3142857142857132</v>
      </c>
      <c r="G166" s="313">
        <f t="shared" si="12"/>
        <v>51.6</v>
      </c>
      <c r="H166" s="313" t="str" cm="1">
        <f t="array" ref="H166">_xlfn.IFS(E166="Cornerstone","A++",E166="Elite","A+",E166="Elite Upside","A",E166="Upside","B",E166="Upside Lite","C",E166="Outlier","D+",E166="Outlier Lite","D-",E166="Purgatory","F")</f>
        <v>D+</v>
      </c>
      <c r="I166" s="314">
        <f t="shared" si="13"/>
        <v>-0.11172780268831693</v>
      </c>
      <c r="J166" s="34" t="str">
        <f>'2021'!D19</f>
        <v>Stanford</v>
      </c>
      <c r="K166" s="200">
        <f>'2021'!E19</f>
        <v>5</v>
      </c>
      <c r="L166" s="318">
        <f>'2021'!F19</f>
        <v>35739</v>
      </c>
      <c r="M166" s="231">
        <f>'2021'!G19</f>
        <v>27.912328767123288</v>
      </c>
      <c r="N166" s="231" t="str">
        <f>'2021'!H19</f>
        <v>JR</v>
      </c>
      <c r="O166" s="231">
        <f>'2021'!I19</f>
        <v>23.495890410958904</v>
      </c>
      <c r="P166" s="231" t="str">
        <f>'2021'!J19</f>
        <v>Hybrid</v>
      </c>
      <c r="Q166" s="231" t="str">
        <f>'2021'!K19</f>
        <v>DEEP</v>
      </c>
      <c r="R166" s="231" t="str">
        <f>'2021'!L19</f>
        <v>Elite Earner</v>
      </c>
      <c r="S166" s="320">
        <f>'2021'!M19</f>
        <v>76</v>
      </c>
      <c r="T166" s="320">
        <f>'2021'!N19</f>
        <v>220</v>
      </c>
      <c r="U166" s="200">
        <f>'2021'!O19</f>
        <v>4.37</v>
      </c>
      <c r="V166" s="279">
        <f>'2021'!P19</f>
        <v>5</v>
      </c>
      <c r="W166" s="193">
        <f>'2021'!Q19</f>
        <v>0</v>
      </c>
      <c r="X166" s="194">
        <f>'2021'!R19</f>
        <v>0</v>
      </c>
      <c r="Y166" s="194">
        <f>'2021'!S19</f>
        <v>1.6901408450704226E-3</v>
      </c>
      <c r="Z166" s="194">
        <f>'2021'!T19</f>
        <v>0.17973959987297555</v>
      </c>
      <c r="AA166" s="194">
        <f>'2021'!U19</f>
        <v>0.33294663573085848</v>
      </c>
      <c r="AB166" s="194">
        <f>'2021'!V19</f>
        <v>0.33294663573085848</v>
      </c>
      <c r="AC166" s="59">
        <f>'2021'!W19</f>
        <v>0.31629930394431555</v>
      </c>
      <c r="AD166" s="42">
        <f>'2021'!X19</f>
        <v>22.849315068493151</v>
      </c>
      <c r="AE166" s="183">
        <f>'2021'!Y19</f>
        <v>2.73</v>
      </c>
      <c r="AF166" s="183">
        <f>'2021'!Z19</f>
        <v>7</v>
      </c>
      <c r="AG166" s="183">
        <f>'2021'!AA19</f>
        <v>21.9</v>
      </c>
      <c r="AH166" s="183">
        <f>'2021'!AB19</f>
        <v>1.03</v>
      </c>
      <c r="AI166" s="183">
        <f>'2021'!AC19</f>
        <v>2.65</v>
      </c>
      <c r="AJ166" s="288">
        <f>'2021'!AD19</f>
        <v>6.1829268292682926E-2</v>
      </c>
      <c r="AK166" s="288">
        <f>'2021'!AE19</f>
        <v>0.21878048780487805</v>
      </c>
      <c r="AL166" s="185">
        <f>'2021'!AF19</f>
        <v>0.14000000000000001</v>
      </c>
      <c r="AM166" s="212">
        <f t="shared" ref="AM166:AM171" si="16">DS166/100</f>
        <v>0.53799999999999992</v>
      </c>
      <c r="AN166" s="185">
        <f>'2021'!AG19</f>
        <v>0.61099999999999999</v>
      </c>
      <c r="AO166" s="185">
        <f>'2021'!AH19</f>
        <v>0.38900000000000001</v>
      </c>
      <c r="AP166" s="183">
        <f>'2021'!AI19</f>
        <v>120.64988953283363</v>
      </c>
      <c r="AQ166" s="186">
        <f>'2021'!AJ19</f>
        <v>126.85754672460753</v>
      </c>
      <c r="AR166" s="48">
        <f>'2021'!AK19</f>
        <v>8</v>
      </c>
      <c r="AS166" s="232">
        <f>'2021'!AL19</f>
        <v>1</v>
      </c>
      <c r="AT166" s="232">
        <f>'2021'!AM19</f>
        <v>5</v>
      </c>
      <c r="AU166" s="232">
        <f>'2021'!AN19</f>
        <v>5</v>
      </c>
      <c r="AV166" s="232">
        <f>'2021'!AO19</f>
        <v>9</v>
      </c>
      <c r="AW166" s="232">
        <f>'2021'!AP19</f>
        <v>10</v>
      </c>
      <c r="AX166" s="232">
        <f>'2021'!AQ19</f>
        <v>4</v>
      </c>
      <c r="AY166" s="233">
        <f>'2021'!AR19</f>
        <v>0</v>
      </c>
      <c r="AZ166" s="60">
        <f>'2021'!AS19</f>
        <v>0</v>
      </c>
      <c r="BA166" s="61">
        <f>'2021'!AT19</f>
        <v>2056</v>
      </c>
      <c r="BB166" s="61">
        <f>'2021'!AU19</f>
        <v>0</v>
      </c>
      <c r="BC166" s="61">
        <f>'2021'!AV19</f>
        <v>0</v>
      </c>
      <c r="BD166" s="61">
        <f>'2021'!AW19</f>
        <v>0</v>
      </c>
      <c r="BE166" s="61">
        <f>'2021'!AX19</f>
        <v>0</v>
      </c>
      <c r="BF166" s="62">
        <f>'2021'!AY19</f>
        <v>0</v>
      </c>
      <c r="BG166" s="62">
        <f>'2021'!AZ19</f>
        <v>0</v>
      </c>
      <c r="BH166" s="62">
        <f>'2021'!BA19</f>
        <v>0</v>
      </c>
      <c r="BI166" s="62">
        <f>'2021'!BB19</f>
        <v>0</v>
      </c>
      <c r="BJ166" s="62">
        <f>'2021'!BC19</f>
        <v>0</v>
      </c>
      <c r="BK166" s="62">
        <f>'2021'!BD19</f>
        <v>0</v>
      </c>
      <c r="BL166" s="62">
        <f>'2021'!BE19</f>
        <v>0</v>
      </c>
      <c r="BM166" s="62">
        <f>'2021'!BF19</f>
        <v>0</v>
      </c>
      <c r="BN166" s="63">
        <f>'2021'!BG19</f>
        <v>0</v>
      </c>
      <c r="BO166" s="60">
        <f>'2021'!BH19</f>
        <v>0</v>
      </c>
      <c r="BP166" s="61">
        <f>'2021'!BI19</f>
        <v>2608</v>
      </c>
      <c r="BQ166" s="61">
        <f>'2021'!BJ19</f>
        <v>0</v>
      </c>
      <c r="BR166" s="61">
        <f>'2021'!BK19</f>
        <v>0</v>
      </c>
      <c r="BS166" s="61">
        <f>'2021'!BL19</f>
        <v>0</v>
      </c>
      <c r="BT166" s="61">
        <f>'2021'!BM19</f>
        <v>0</v>
      </c>
      <c r="BU166" s="62">
        <f>'2021'!BN19</f>
        <v>0</v>
      </c>
      <c r="BV166" s="62">
        <f>'2021'!BO19</f>
        <v>0</v>
      </c>
      <c r="BW166" s="62">
        <f>'2021'!BP19</f>
        <v>0</v>
      </c>
      <c r="BX166" s="62">
        <f>'2021'!BQ19</f>
        <v>0</v>
      </c>
      <c r="BY166" s="62">
        <f>'2021'!BR19</f>
        <v>0</v>
      </c>
      <c r="BZ166" s="62">
        <f>'2021'!BW19</f>
        <v>0</v>
      </c>
      <c r="CA166" s="62">
        <f>'2021'!BX19</f>
        <v>0</v>
      </c>
      <c r="CB166" s="62">
        <f>'2021'!BY19</f>
        <v>0</v>
      </c>
      <c r="CC166" s="63">
        <f>'2021'!BZ19</f>
        <v>0</v>
      </c>
      <c r="CD166" s="60">
        <f>'2021'!CA19</f>
        <v>6</v>
      </c>
      <c r="CE166" s="61">
        <f>'2021'!CB19</f>
        <v>3550</v>
      </c>
      <c r="CF166" s="61">
        <f>'2021'!CC19</f>
        <v>3</v>
      </c>
      <c r="CG166" s="61">
        <f>'2021'!CD19</f>
        <v>1</v>
      </c>
      <c r="CH166" s="61">
        <f>'2021'!CE19</f>
        <v>0</v>
      </c>
      <c r="CI166" s="61">
        <f>'2021'!CF19</f>
        <v>29</v>
      </c>
      <c r="CJ166" s="62">
        <f>'2021'!CG19</f>
        <v>-0.42</v>
      </c>
      <c r="CK166" s="62">
        <f>'2021'!CH19</f>
        <v>0.16</v>
      </c>
      <c r="CL166" s="62">
        <f>'2021'!CI19</f>
        <v>0.18</v>
      </c>
      <c r="CM166" s="62">
        <f>'2021'!CJ19</f>
        <v>1</v>
      </c>
      <c r="CN166" s="62">
        <f>'2021'!CK19</f>
        <v>0</v>
      </c>
      <c r="CO166" s="62">
        <f>'2021'!CP19</f>
        <v>0</v>
      </c>
      <c r="CP166" s="62">
        <f>'2021'!CQ19</f>
        <v>0</v>
      </c>
      <c r="CQ166" s="62">
        <f>'2021'!CR19</f>
        <v>78.599999999999994</v>
      </c>
      <c r="CR166" s="63">
        <f>'2021'!CS19</f>
        <v>21.4</v>
      </c>
      <c r="CS166" s="60">
        <f>'2021'!CT19</f>
        <v>566</v>
      </c>
      <c r="CT166" s="61">
        <f>'2021'!CU19</f>
        <v>3149</v>
      </c>
      <c r="CU166" s="61">
        <f>'2021'!CV19</f>
        <v>54</v>
      </c>
      <c r="CV166" s="61">
        <f>'2021'!CW19</f>
        <v>24</v>
      </c>
      <c r="CW166" s="61">
        <f>'2021'!CX19</f>
        <v>6</v>
      </c>
      <c r="CX166" s="61">
        <f>'2021'!CY19</f>
        <v>18</v>
      </c>
      <c r="CY166" s="62">
        <f>'2021'!CZ19</f>
        <v>1.03</v>
      </c>
      <c r="CZ166" s="62">
        <f>'2021'!DA19</f>
        <v>1.73</v>
      </c>
      <c r="DA166" s="62">
        <f>'2021'!DB19</f>
        <v>2.13</v>
      </c>
      <c r="DB166" s="62">
        <f>'2021'!DC19</f>
        <v>7</v>
      </c>
      <c r="DC166" s="62">
        <f>'2021'!DD19</f>
        <v>21.9</v>
      </c>
      <c r="DD166" s="62">
        <f>'2021'!DI19</f>
        <v>42.9</v>
      </c>
      <c r="DE166" s="62">
        <f>'2021'!DJ19</f>
        <v>7.7</v>
      </c>
      <c r="DF166" s="62">
        <f>'2021'!DK19</f>
        <v>52.5</v>
      </c>
      <c r="DG166" s="63">
        <f>'2021'!DL19</f>
        <v>47.5</v>
      </c>
      <c r="DH166" s="60">
        <f>'2021'!DM19</f>
        <v>574</v>
      </c>
      <c r="DI166" s="61">
        <f>'2021'!DN19</f>
        <v>1724</v>
      </c>
      <c r="DJ166" s="61">
        <f>'2021'!DO19</f>
        <v>59</v>
      </c>
      <c r="DK166" s="61">
        <f>'2021'!DP19</f>
        <v>37</v>
      </c>
      <c r="DL166" s="61">
        <f>'2021'!DQ19</f>
        <v>3</v>
      </c>
      <c r="DM166" s="61">
        <f>'2021'!DR19</f>
        <v>7</v>
      </c>
      <c r="DN166" s="62">
        <f>'2021'!DS19</f>
        <v>0.72</v>
      </c>
      <c r="DO166" s="62">
        <f>'2021'!DT19</f>
        <v>2.65</v>
      </c>
      <c r="DP166" s="62">
        <f>'2021'!DU19</f>
        <v>2.73</v>
      </c>
      <c r="DQ166" s="62">
        <f>'2021'!DV19</f>
        <v>5.4</v>
      </c>
      <c r="DR166" s="62">
        <f>'2021'!DW19</f>
        <v>12.6</v>
      </c>
      <c r="DS166" s="62">
        <f>'2021'!EB19</f>
        <v>53.8</v>
      </c>
      <c r="DT166" s="62">
        <f>'2021'!EC19</f>
        <v>14</v>
      </c>
      <c r="DU166" s="62">
        <f>'2021'!ED19</f>
        <v>69.7</v>
      </c>
      <c r="DV166" s="63">
        <f>'2021'!EE19</f>
        <v>30.3</v>
      </c>
    </row>
    <row r="167" spans="1:126" ht="15.75" customHeight="1" x14ac:dyDescent="0.2">
      <c r="A167" s="199">
        <f t="shared" si="11"/>
        <v>165</v>
      </c>
      <c r="B167" s="261">
        <f>'2019'!A12</f>
        <v>10</v>
      </c>
      <c r="C167" s="261">
        <v>2019</v>
      </c>
      <c r="D167" s="234" t="str">
        <f>'2019'!B12</f>
        <v>Gary Jennings</v>
      </c>
      <c r="E167" s="310" t="str" cm="1">
        <f t="array" ref="E167">_xlfn.IFS(F167&gt;12.5,"Cornerstone",AND(F167&gt;11.995,F167&lt;12.5),"Elite",AND(F167&gt;11,F167&lt;12.995),"Elite Upside",AND(F167&gt;=9.69,F167&lt;10.999),"Upside",AND(F167&gt;8.4,F167&lt;9.999),"Upside Lite",AND(F167&gt;7.25,F167&lt;8.999),"Outlier",AND(F167&gt;=6,F167&lt;7.25),"Outlier Lite",F167&lt;6.999,"Purgatory")</f>
        <v>Outlier</v>
      </c>
      <c r="F167" s="313">
        <f>'2019'!C12</f>
        <v>8.3042857142857134</v>
      </c>
      <c r="G167" s="313">
        <f t="shared" si="12"/>
        <v>51.300000000000004</v>
      </c>
      <c r="H167" s="313" t="str" cm="1">
        <f t="array" ref="H167">_xlfn.IFS(E167="Cornerstone","A++",E167="Elite","A+",E167="Elite Upside","A",E167="Upside","B",E167="Upside Lite","C",E167="Outlier","D+",E167="Outlier Lite","D-",E167="Purgatory","F")</f>
        <v>D+</v>
      </c>
      <c r="I167" s="314">
        <f t="shared" si="13"/>
        <v>-0.11714487172694731</v>
      </c>
      <c r="J167" s="34" t="str">
        <f>'2019'!D12</f>
        <v>West Virginia</v>
      </c>
      <c r="K167" s="200">
        <f>'2019'!E12</f>
        <v>3</v>
      </c>
      <c r="L167" s="318">
        <f>'2019'!F12</f>
        <v>35496</v>
      </c>
      <c r="M167" s="231">
        <f>'2019'!G12</f>
        <v>28.578082191780823</v>
      </c>
      <c r="N167" s="231" t="str">
        <f>'2019'!H12</f>
        <v>SR</v>
      </c>
      <c r="O167" s="231">
        <f>'2019'!I12</f>
        <v>22.147945205479452</v>
      </c>
      <c r="P167" s="231" t="str">
        <f>'2019'!J12</f>
        <v>Slot</v>
      </c>
      <c r="Q167" s="231" t="str">
        <f>'2019'!K12</f>
        <v>BALL HOG</v>
      </c>
      <c r="R167" s="231" t="str">
        <f>'2019'!L12</f>
        <v>Poor Separator</v>
      </c>
      <c r="S167" s="320">
        <f>'2019'!M12</f>
        <v>73</v>
      </c>
      <c r="T167" s="320">
        <f>'2019'!N12</f>
        <v>214</v>
      </c>
      <c r="U167" s="200">
        <f>'2019'!O12</f>
        <v>4.42</v>
      </c>
      <c r="V167" s="279">
        <f>'2019'!P12</f>
        <v>4</v>
      </c>
      <c r="W167" s="193">
        <f>'2019'!Q12</f>
        <v>0</v>
      </c>
      <c r="X167" s="194">
        <f>'2019'!R12</f>
        <v>3.5484857754665033E-2</v>
      </c>
      <c r="Y167" s="194">
        <f>'2019'!S12</f>
        <v>4.9356865091235415E-2</v>
      </c>
      <c r="Z167" s="194">
        <f>'2019'!T12</f>
        <v>0.2725690126834121</v>
      </c>
      <c r="AA167" s="194">
        <f>'2019'!U12</f>
        <v>0.21750474383301707</v>
      </c>
      <c r="AB167" s="194">
        <f>'2019'!V12</f>
        <v>0.24503687825821457</v>
      </c>
      <c r="AC167" s="59">
        <f>'2019'!W12</f>
        <v>0.23278503434530384</v>
      </c>
      <c r="AD167" s="42">
        <f>'2019'!X12</f>
        <v>20.4986301369863</v>
      </c>
      <c r="AE167" s="183">
        <f>'2019'!Y12</f>
        <v>2.69</v>
      </c>
      <c r="AF167" s="183">
        <f>'2019'!Z12</f>
        <v>6.6</v>
      </c>
      <c r="AG167" s="183">
        <f>'2019'!AA12</f>
        <v>13.4</v>
      </c>
      <c r="AH167" s="183">
        <f>'2019'!AB12</f>
        <v>1.1100000000000001</v>
      </c>
      <c r="AI167" s="183">
        <f>'2019'!AC12</f>
        <v>2.2799999999999998</v>
      </c>
      <c r="AJ167" s="288">
        <f>'2019'!AD12</f>
        <v>4.6935659760087241E-2</v>
      </c>
      <c r="AK167" s="288">
        <f>'2019'!AE12</f>
        <v>0.16427480916030535</v>
      </c>
      <c r="AL167" s="185">
        <f>'2019'!AF12</f>
        <v>0.1</v>
      </c>
      <c r="AM167" s="212">
        <f t="shared" si="16"/>
        <v>0.68799999999999994</v>
      </c>
      <c r="AN167" s="185">
        <f>'2019'!AG12</f>
        <v>0.02</v>
      </c>
      <c r="AO167" s="185">
        <f>'2019'!AH12</f>
        <v>0.97399999999999998</v>
      </c>
      <c r="AP167" s="183">
        <f>'2019'!AI12</f>
        <v>112.13848685090575</v>
      </c>
      <c r="AQ167" s="186">
        <f>'2019'!AJ12</f>
        <v>110.99616482683777</v>
      </c>
      <c r="AR167" s="48">
        <f>'2019'!AK12</f>
        <v>6</v>
      </c>
      <c r="AS167" s="232">
        <f>'2019'!AL12</f>
        <v>6</v>
      </c>
      <c r="AT167" s="232">
        <f>'2019'!AM12</f>
        <v>5</v>
      </c>
      <c r="AU167" s="232">
        <f>'2019'!AN12</f>
        <v>5</v>
      </c>
      <c r="AV167" s="232">
        <f>'2019'!AO12</f>
        <v>9</v>
      </c>
      <c r="AW167" s="232">
        <f>'2019'!AP12</f>
        <v>8</v>
      </c>
      <c r="AX167" s="232">
        <f>'2019'!AQ12</f>
        <v>5</v>
      </c>
      <c r="AY167" s="233">
        <f>'2019'!AR12</f>
        <v>0</v>
      </c>
      <c r="AZ167" s="60">
        <f>'2019'!AS12</f>
        <v>0</v>
      </c>
      <c r="BA167" s="61">
        <f>'2019'!AT12</f>
        <v>4121</v>
      </c>
      <c r="BB167" s="61">
        <f>'2019'!AU12</f>
        <v>0</v>
      </c>
      <c r="BC167" s="61">
        <f>'2019'!AV12</f>
        <v>0</v>
      </c>
      <c r="BD167" s="61">
        <f>'2019'!AW12</f>
        <v>0</v>
      </c>
      <c r="BE167" s="61">
        <f>'2019'!AX12</f>
        <v>0</v>
      </c>
      <c r="BF167" s="62">
        <f>'2019'!AY12</f>
        <v>0</v>
      </c>
      <c r="BG167" s="62">
        <f>'2019'!AZ12</f>
        <v>0</v>
      </c>
      <c r="BH167" s="62">
        <f>'2019'!BA12</f>
        <v>0</v>
      </c>
      <c r="BI167" s="62">
        <f>'2019'!BB12</f>
        <v>0</v>
      </c>
      <c r="BJ167" s="62">
        <f>'2019'!BC12</f>
        <v>0</v>
      </c>
      <c r="BK167" s="62">
        <f>'2019'!BD12</f>
        <v>0</v>
      </c>
      <c r="BL167" s="62">
        <f>'2019'!BE12</f>
        <v>0</v>
      </c>
      <c r="BM167" s="62">
        <f>'2019'!BF12</f>
        <v>0</v>
      </c>
      <c r="BN167" s="63">
        <f>'2019'!BG12</f>
        <v>0</v>
      </c>
      <c r="BO167" s="60">
        <f>'2019'!BH12</f>
        <v>116</v>
      </c>
      <c r="BP167" s="61">
        <f>'2019'!BI12</f>
        <v>3269</v>
      </c>
      <c r="BQ167" s="61">
        <f>'2019'!BJ12</f>
        <v>14</v>
      </c>
      <c r="BR167" s="61">
        <f>'2019'!BK12</f>
        <v>7</v>
      </c>
      <c r="BS167" s="61">
        <f>'2019'!BL12</f>
        <v>1</v>
      </c>
      <c r="BT167" s="61">
        <f>'2019'!BM12</f>
        <v>26</v>
      </c>
      <c r="BU167" s="62">
        <f>'2019'!BN12</f>
        <v>0</v>
      </c>
      <c r="BV167" s="62">
        <f>'2019'!BO12</f>
        <v>0</v>
      </c>
      <c r="BW167" s="62">
        <f>'2019'!BP12</f>
        <v>2</v>
      </c>
      <c r="BX167" s="62">
        <f>'2019'!BQ12</f>
        <v>8.9</v>
      </c>
      <c r="BY167" s="62">
        <f>'2019'!BR12</f>
        <v>15</v>
      </c>
      <c r="BZ167" s="62">
        <f>'2019'!BS12</f>
        <v>0</v>
      </c>
      <c r="CA167" s="62">
        <f>'2019'!BT12</f>
        <v>0</v>
      </c>
      <c r="CB167" s="62">
        <f>'2019'!BU12</f>
        <v>91.5</v>
      </c>
      <c r="CC167" s="63">
        <f>'2019'!BV12</f>
        <v>8.5</v>
      </c>
      <c r="CD167" s="60">
        <f>'2019'!BW12</f>
        <v>165</v>
      </c>
      <c r="CE167" s="61">
        <f>'2019'!BX12</f>
        <v>3343</v>
      </c>
      <c r="CF167" s="61">
        <f>'2019'!BY12</f>
        <v>11</v>
      </c>
      <c r="CG167" s="61">
        <f>'2019'!BZ12</f>
        <v>10</v>
      </c>
      <c r="CH167" s="61">
        <f>'2019'!CA12</f>
        <v>2</v>
      </c>
      <c r="CI167" s="61">
        <f>'2019'!CB12</f>
        <v>26</v>
      </c>
      <c r="CJ167" s="62">
        <f>'2019'!CC12</f>
        <v>1.33</v>
      </c>
      <c r="CK167" s="62">
        <f>'2019'!CD12</f>
        <v>0.46</v>
      </c>
      <c r="CL167" s="62">
        <f>'2019'!CE12</f>
        <v>2.17</v>
      </c>
      <c r="CM167" s="62">
        <f>'2019'!CF12</f>
        <v>10.199999999999999</v>
      </c>
      <c r="CN167" s="62">
        <f>'2019'!CG12</f>
        <v>8.9</v>
      </c>
      <c r="CO167" s="62">
        <f>'2019'!CH12</f>
        <v>0</v>
      </c>
      <c r="CP167" s="62">
        <f>'2019'!CI12</f>
        <v>0</v>
      </c>
      <c r="CQ167" s="62">
        <f>'2019'!CJ12</f>
        <v>83.3</v>
      </c>
      <c r="CR167" s="63">
        <f>'2019'!CK12</f>
        <v>16.7</v>
      </c>
      <c r="CS167" s="60">
        <f>'2019'!CL12</f>
        <v>1096</v>
      </c>
      <c r="CT167" s="61">
        <f>'2019'!CM12</f>
        <v>4021</v>
      </c>
      <c r="CU167" s="61">
        <f>'2019'!CN12</f>
        <v>136</v>
      </c>
      <c r="CV167" s="61">
        <f>'2019'!CO12</f>
        <v>96</v>
      </c>
      <c r="CW167" s="61">
        <f>'2019'!CP12</f>
        <v>1</v>
      </c>
      <c r="CX167" s="61">
        <f>'2019'!CQ12</f>
        <v>37</v>
      </c>
      <c r="CY167" s="62">
        <f>'2019'!CR12</f>
        <v>0.43</v>
      </c>
      <c r="CZ167" s="62">
        <f>'2019'!CS12</f>
        <v>2.2799999999999998</v>
      </c>
      <c r="DA167" s="62">
        <f>'2019'!CT12</f>
        <v>2.2799999999999998</v>
      </c>
      <c r="DB167" s="62">
        <f>'2019'!CU12</f>
        <v>3.8</v>
      </c>
      <c r="DC167" s="62">
        <f>'2019'!CV12</f>
        <v>11</v>
      </c>
      <c r="DD167" s="62">
        <f>'2019'!DA12</f>
        <v>46.7</v>
      </c>
      <c r="DE167" s="62">
        <f>'2019'!DB12</f>
        <v>6.8</v>
      </c>
      <c r="DF167" s="62">
        <f>'2019'!DC12</f>
        <v>2</v>
      </c>
      <c r="DG167" s="63">
        <f>'2019'!DD12</f>
        <v>96.8</v>
      </c>
      <c r="DH167" s="60">
        <f>'2019'!DE12</f>
        <v>917</v>
      </c>
      <c r="DI167" s="61">
        <f>'2019'!DF12</f>
        <v>4216</v>
      </c>
      <c r="DJ167" s="61">
        <f>'2019'!DG12</f>
        <v>72</v>
      </c>
      <c r="DK167" s="61">
        <f>'2019'!DH12</f>
        <v>54</v>
      </c>
      <c r="DL167" s="61">
        <f>'2019'!DI12</f>
        <v>13</v>
      </c>
      <c r="DM167" s="61">
        <f>'2019'!DJ12</f>
        <v>38</v>
      </c>
      <c r="DN167" s="62">
        <f>'2019'!DK12</f>
        <v>1.1100000000000001</v>
      </c>
      <c r="DO167" s="62">
        <f>'2019'!DL12</f>
        <v>2.25</v>
      </c>
      <c r="DP167" s="62">
        <f>'2019'!DM12</f>
        <v>2.69</v>
      </c>
      <c r="DQ167" s="62">
        <f>'2019'!DN12</f>
        <v>6.6</v>
      </c>
      <c r="DR167" s="62">
        <f>'2019'!DO12</f>
        <v>13.4</v>
      </c>
      <c r="DS167" s="62">
        <f>'2019'!DT12</f>
        <v>68.8</v>
      </c>
      <c r="DT167" s="62">
        <f>'2019'!DU12</f>
        <v>10</v>
      </c>
      <c r="DU167" s="62">
        <f>'2019'!DV12</f>
        <v>2</v>
      </c>
      <c r="DV167" s="63">
        <f>'2019'!DW12</f>
        <v>98</v>
      </c>
    </row>
    <row r="168" spans="1:126" ht="15.75" customHeight="1" x14ac:dyDescent="0.2">
      <c r="A168" s="199">
        <f t="shared" si="11"/>
        <v>166</v>
      </c>
      <c r="B168" s="261">
        <f>'2021'!A20</f>
        <v>18</v>
      </c>
      <c r="C168" s="261">
        <v>2021</v>
      </c>
      <c r="D168" s="234" t="str">
        <f>'2021'!B20</f>
        <v>Amari Rodgers</v>
      </c>
      <c r="E168" s="310" t="str" cm="1">
        <f t="array" ref="E168">_xlfn.IFS(F168&gt;12.5,"Cornerstone",AND(F168&gt;11.995,F168&lt;12.5),"Elite",AND(F168&gt;11,F168&lt;12.995),"Elite Upside",AND(F168&gt;=9.69,F168&lt;10.999),"Upside",AND(F168&gt;8.4,F168&lt;9.999),"Upside Lite",AND(F168&gt;7.25,F168&lt;8.999),"Outlier",AND(F168&gt;=6,F168&lt;7.25),"Outlier Lite",F168&lt;6.999,"Purgatory")</f>
        <v>Outlier</v>
      </c>
      <c r="F168" s="313">
        <f>'2021'!C20</f>
        <v>8.2857142857142865</v>
      </c>
      <c r="G168" s="313">
        <f t="shared" si="12"/>
        <v>51</v>
      </c>
      <c r="H168" s="313" t="str" cm="1">
        <f t="array" ref="H168">_xlfn.IFS(E168="Cornerstone","A++",E168="Elite","A+",E168="Elite Upside","A",E168="Upside","B",E168="Upside Lite","C",E168="Outlier","D+",E168="Outlier Lite","D-",E168="Purgatory","F")</f>
        <v>D+</v>
      </c>
      <c r="I168" s="314">
        <f t="shared" si="13"/>
        <v>-0.12720514279868875</v>
      </c>
      <c r="J168" s="34" t="str">
        <f>'2021'!D20</f>
        <v>Clemson</v>
      </c>
      <c r="K168" s="200">
        <f>'2021'!E20</f>
        <v>4</v>
      </c>
      <c r="L168" s="318">
        <f>'2021'!F20</f>
        <v>36426</v>
      </c>
      <c r="M168" s="231">
        <f>'2021'!G20</f>
        <v>26.030136986301368</v>
      </c>
      <c r="N168" s="231" t="str">
        <f>'2021'!H20</f>
        <v>SR</v>
      </c>
      <c r="O168" s="231">
        <f>'2021'!I20</f>
        <v>21.613698630136987</v>
      </c>
      <c r="P168" s="231" t="str">
        <f>'2021'!J20</f>
        <v>Slot</v>
      </c>
      <c r="Q168" s="231" t="str">
        <f>'2021'!K20</f>
        <v>RAT</v>
      </c>
      <c r="R168" s="231" t="str">
        <f>'2021'!L20</f>
        <v>Elite Separator</v>
      </c>
      <c r="S168" s="320">
        <f>'2021'!M20</f>
        <v>69.5</v>
      </c>
      <c r="T168" s="320">
        <f>'2021'!N20</f>
        <v>212</v>
      </c>
      <c r="U168" s="200">
        <f>'2021'!O20</f>
        <v>4.5199999999999996</v>
      </c>
      <c r="V168" s="279">
        <f>'2021'!P20</f>
        <v>2</v>
      </c>
      <c r="W168" s="193">
        <f>'2021'!Q20</f>
        <v>0</v>
      </c>
      <c r="X168" s="194">
        <f>'2021'!R20</f>
        <v>3.7306642402183801E-2</v>
      </c>
      <c r="Y168" s="194">
        <f>'2021'!S20</f>
        <v>0.13739545997610514</v>
      </c>
      <c r="Z168" s="194">
        <f>'2021'!T20</f>
        <v>9.8497109826589602E-2</v>
      </c>
      <c r="AA168" s="194">
        <f>'2021'!U20</f>
        <v>0.24390243902439024</v>
      </c>
      <c r="AB168" s="194">
        <f>'2021'!V20</f>
        <v>0.24390243902439024</v>
      </c>
      <c r="AC168" s="59">
        <f>'2021'!W20</f>
        <v>0.23170731707317072</v>
      </c>
      <c r="AD168" s="42">
        <f>'2021'!X20</f>
        <v>20.967123287671232</v>
      </c>
      <c r="AE168" s="183">
        <f>'2021'!Y20</f>
        <v>2.78</v>
      </c>
      <c r="AF168" s="183">
        <f>'2021'!Z20</f>
        <v>11</v>
      </c>
      <c r="AG168" s="183">
        <f>'2021'!AA20</f>
        <v>7.6</v>
      </c>
      <c r="AH168" s="183">
        <f>'2021'!AB20</f>
        <v>0.68</v>
      </c>
      <c r="AI168" s="183">
        <f>'2021'!AC20</f>
        <v>2.08</v>
      </c>
      <c r="AJ168" s="288">
        <f>'2021'!AD20</f>
        <v>1.9078431372549019E-2</v>
      </c>
      <c r="AK168" s="288">
        <f>'2021'!AE20</f>
        <v>0.25074509803921569</v>
      </c>
      <c r="AL168" s="185">
        <f>'2021'!AF20</f>
        <v>7.2000000000000008E-2</v>
      </c>
      <c r="AM168" s="212">
        <f t="shared" si="16"/>
        <v>0.14300000000000002</v>
      </c>
      <c r="AN168" s="185">
        <f>'2021'!AG20</f>
        <v>0.107</v>
      </c>
      <c r="AO168" s="185">
        <f>'2021'!AH20</f>
        <v>0.88349999999999995</v>
      </c>
      <c r="AP168" s="183">
        <f>'2021'!AI20</f>
        <v>101.58091427189679</v>
      </c>
      <c r="AQ168" s="186">
        <f>'2021'!AJ20</f>
        <v>93.402460201161801</v>
      </c>
      <c r="AR168" s="48">
        <f>'2021'!AK20</f>
        <v>6</v>
      </c>
      <c r="AS168" s="232">
        <f>'2021'!AL20</f>
        <v>5</v>
      </c>
      <c r="AT168" s="232">
        <f>'2021'!AM20</f>
        <v>5</v>
      </c>
      <c r="AU168" s="232">
        <f>'2021'!AN20</f>
        <v>9</v>
      </c>
      <c r="AV168" s="232">
        <f>'2021'!AO20</f>
        <v>7</v>
      </c>
      <c r="AW168" s="232">
        <f>'2021'!AP20</f>
        <v>5</v>
      </c>
      <c r="AX168" s="232">
        <f>'2021'!AQ20</f>
        <v>8</v>
      </c>
      <c r="AY168" s="233">
        <f>'2021'!AR20</f>
        <v>0</v>
      </c>
      <c r="AZ168" s="60">
        <f>'2021'!AS20</f>
        <v>0</v>
      </c>
      <c r="BA168" s="61">
        <f>'2021'!AT20</f>
        <v>5087</v>
      </c>
      <c r="BB168" s="61">
        <f>'2021'!AU20</f>
        <v>0</v>
      </c>
      <c r="BC168" s="61">
        <f>'2021'!AV20</f>
        <v>0</v>
      </c>
      <c r="BD168" s="61">
        <f>'2021'!AW20</f>
        <v>0</v>
      </c>
      <c r="BE168" s="61">
        <f>'2021'!AX20</f>
        <v>0</v>
      </c>
      <c r="BF168" s="62">
        <f>'2021'!AY20</f>
        <v>0</v>
      </c>
      <c r="BG168" s="62">
        <f>'2021'!AZ20</f>
        <v>0</v>
      </c>
      <c r="BH168" s="62">
        <f>'2021'!BA20</f>
        <v>0</v>
      </c>
      <c r="BI168" s="62">
        <f>'2021'!BB20</f>
        <v>0</v>
      </c>
      <c r="BJ168" s="62">
        <f>'2021'!BC20</f>
        <v>0</v>
      </c>
      <c r="BK168" s="62">
        <f>'2021'!BD20</f>
        <v>0</v>
      </c>
      <c r="BL168" s="62">
        <f>'2021'!BE20</f>
        <v>0</v>
      </c>
      <c r="BM168" s="62">
        <f>'2021'!BF20</f>
        <v>0</v>
      </c>
      <c r="BN168" s="63">
        <f>'2021'!BG20</f>
        <v>0</v>
      </c>
      <c r="BO168" s="60">
        <f>'2021'!BH20</f>
        <v>123</v>
      </c>
      <c r="BP168" s="61">
        <f>'2021'!BI20</f>
        <v>3297</v>
      </c>
      <c r="BQ168" s="61">
        <f>'2021'!BJ20</f>
        <v>22</v>
      </c>
      <c r="BR168" s="61">
        <f>'2021'!BK20</f>
        <v>19</v>
      </c>
      <c r="BS168" s="61">
        <f>'2021'!BL20</f>
        <v>0</v>
      </c>
      <c r="BT168" s="61">
        <f>'2021'!BM20</f>
        <v>17</v>
      </c>
      <c r="BU168" s="62">
        <f>'2021'!BN20</f>
        <v>-7.0000000000000007E-2</v>
      </c>
      <c r="BV168" s="62">
        <f>'2021'!BO20</f>
        <v>0.3</v>
      </c>
      <c r="BW168" s="62">
        <f>'2021'!BP20</f>
        <v>1.0900000000000001</v>
      </c>
      <c r="BX168" s="62">
        <f>'2021'!BQ20</f>
        <v>4.2</v>
      </c>
      <c r="BY168" s="62">
        <f>'2021'!BR20</f>
        <v>2.4</v>
      </c>
      <c r="BZ168" s="62">
        <f>'2021'!BW20</f>
        <v>100</v>
      </c>
      <c r="CA168" s="62">
        <f>'2021'!BX20</f>
        <v>0</v>
      </c>
      <c r="CB168" s="62">
        <f>'2021'!BY20</f>
        <v>85.2</v>
      </c>
      <c r="CC168" s="63">
        <f>'2021'!BZ20</f>
        <v>13</v>
      </c>
      <c r="CD168" s="60">
        <f>'2021'!CA20</f>
        <v>575</v>
      </c>
      <c r="CE168" s="61">
        <f>'2021'!CB20</f>
        <v>4185</v>
      </c>
      <c r="CF168" s="61">
        <f>'2021'!CC20</f>
        <v>71</v>
      </c>
      <c r="CG168" s="61">
        <f>'2021'!CD20</f>
        <v>55</v>
      </c>
      <c r="CH168" s="61">
        <f>'2021'!CE20</f>
        <v>4</v>
      </c>
      <c r="CI168" s="61">
        <f>'2021'!CF20</f>
        <v>37</v>
      </c>
      <c r="CJ168" s="62">
        <f>'2021'!CG20</f>
        <v>0.38</v>
      </c>
      <c r="CK168" s="62">
        <f>'2021'!CH20</f>
        <v>1.1299999999999999</v>
      </c>
      <c r="CL168" s="62">
        <f>'2021'!CI20</f>
        <v>2.11</v>
      </c>
      <c r="CM168" s="62">
        <f>'2021'!CJ20</f>
        <v>8</v>
      </c>
      <c r="CN168" s="62">
        <f>'2021'!CK20</f>
        <v>6.1</v>
      </c>
      <c r="CO168" s="62">
        <f>'2021'!CP20</f>
        <v>37.5</v>
      </c>
      <c r="CP168" s="62">
        <f>'2021'!CQ20</f>
        <v>6.8</v>
      </c>
      <c r="CQ168" s="62">
        <f>'2021'!CR20</f>
        <v>84.4</v>
      </c>
      <c r="CR168" s="63">
        <f>'2021'!CS20</f>
        <v>13.7</v>
      </c>
      <c r="CS168" s="60">
        <f>'2021'!CT20</f>
        <v>426</v>
      </c>
      <c r="CT168" s="61">
        <f>'2021'!CU20</f>
        <v>4325</v>
      </c>
      <c r="CU168" s="61">
        <f>'2021'!CV20</f>
        <v>40</v>
      </c>
      <c r="CV168" s="61">
        <f>'2021'!CW20</f>
        <v>30</v>
      </c>
      <c r="CW168" s="61">
        <f>'2021'!CX20</f>
        <v>4</v>
      </c>
      <c r="CX168" s="61">
        <f>'2021'!CY20</f>
        <v>40</v>
      </c>
      <c r="CY168" s="62">
        <f>'2021'!CZ20</f>
        <v>0.64</v>
      </c>
      <c r="CZ168" s="62">
        <f>'2021'!DA20</f>
        <v>0.95</v>
      </c>
      <c r="DA168" s="62">
        <f>'2021'!DB20</f>
        <v>2.14</v>
      </c>
      <c r="DB168" s="62">
        <f>'2021'!DC20</f>
        <v>11</v>
      </c>
      <c r="DC168" s="62">
        <f>'2021'!DD20</f>
        <v>6.3</v>
      </c>
      <c r="DD168" s="62">
        <f>'2021'!DI20</f>
        <v>50</v>
      </c>
      <c r="DE168" s="62">
        <f>'2021'!DJ20</f>
        <v>0</v>
      </c>
      <c r="DF168" s="62">
        <f>'2021'!DK20</f>
        <v>8.1999999999999993</v>
      </c>
      <c r="DG168" s="63">
        <f>'2021'!DL20</f>
        <v>90.4</v>
      </c>
      <c r="DH168" s="60">
        <f>'2021'!DM20</f>
        <v>1020</v>
      </c>
      <c r="DI168" s="61">
        <f>'2021'!DN20</f>
        <v>4182</v>
      </c>
      <c r="DJ168" s="61">
        <f>'2021'!DO20</f>
        <v>99</v>
      </c>
      <c r="DK168" s="61">
        <f>'2021'!DP20</f>
        <v>77</v>
      </c>
      <c r="DL168" s="61">
        <f>'2021'!DQ20</f>
        <v>7</v>
      </c>
      <c r="DM168" s="61">
        <f>'2021'!DR20</f>
        <v>31</v>
      </c>
      <c r="DN168" s="62">
        <f>'2021'!DS20</f>
        <v>0.68</v>
      </c>
      <c r="DO168" s="62">
        <f>'2021'!DT20</f>
        <v>2.08</v>
      </c>
      <c r="DP168" s="62">
        <f>'2021'!DU20</f>
        <v>2.78</v>
      </c>
      <c r="DQ168" s="62">
        <f>'2021'!DV20</f>
        <v>8.3000000000000007</v>
      </c>
      <c r="DR168" s="62">
        <f>'2021'!DW20</f>
        <v>7.6</v>
      </c>
      <c r="DS168" s="62">
        <f>'2021'!EB20</f>
        <v>14.3</v>
      </c>
      <c r="DT168" s="62">
        <f>'2021'!EC20</f>
        <v>7.2</v>
      </c>
      <c r="DU168" s="62">
        <f>'2021'!ED20</f>
        <v>13.2</v>
      </c>
      <c r="DV168" s="63">
        <f>'2021'!EE20</f>
        <v>86.3</v>
      </c>
    </row>
    <row r="169" spans="1:126" ht="15.75" customHeight="1" x14ac:dyDescent="0.2">
      <c r="A169" s="199">
        <f t="shared" si="11"/>
        <v>167</v>
      </c>
      <c r="B169" s="261">
        <f>'2025'!A18</f>
        <v>16</v>
      </c>
      <c r="C169" s="261">
        <v>2025</v>
      </c>
      <c r="D169" s="234" t="str">
        <f>'2025'!B18</f>
        <v>Jack Bech</v>
      </c>
      <c r="E169" s="310" t="str" cm="1">
        <f t="array" ref="E169">_xlfn.IFS(F169&gt;12.5,"Cornerstone",AND(F169&gt;11.995,F169&lt;12.5),"Elite",AND(F169&gt;11,F169&lt;12.995),"Elite Upside",AND(F169&gt;=9.69,F169&lt;10.999),"Upside",AND(F169&gt;8.4,F169&lt;9.999),"Upside Lite",AND(F169&gt;7.25,F169&lt;8.999),"Outlier",AND(F169&gt;=6,F169&lt;7.25),"Outlier Lite",F169&lt;6.999,"Purgatory")</f>
        <v>Outlier</v>
      </c>
      <c r="F169" s="313">
        <f>'2025'!C18</f>
        <v>8.2657142857142851</v>
      </c>
      <c r="G169" s="313">
        <f t="shared" si="12"/>
        <v>50.7</v>
      </c>
      <c r="H169" s="313" t="str" cm="1">
        <f t="array" ref="H169">_xlfn.IFS(E169="Cornerstone","A++",E169="Elite","A+",E169="Elite Upside","A",E169="Upside","B",E169="Upside Lite","C",E169="Outlier","D+",E169="Outlier Lite","D-",E169="Purgatory","F")</f>
        <v>D+</v>
      </c>
      <c r="I169" s="314">
        <f t="shared" si="13"/>
        <v>-0.13803928087595047</v>
      </c>
      <c r="J169" s="34" t="str">
        <f>'2025'!D18</f>
        <v>TCU</v>
      </c>
      <c r="K169" s="200">
        <f>'2025'!E18</f>
        <v>3</v>
      </c>
      <c r="L169" s="318">
        <f>'2025'!F18</f>
        <v>37305</v>
      </c>
      <c r="M169" s="231">
        <f>'2025'!G18</f>
        <v>23.621917808219177</v>
      </c>
      <c r="N169" s="231" t="str">
        <f>'2025'!H18</f>
        <v>SR</v>
      </c>
      <c r="O169" s="231">
        <f>'2025'!I18</f>
        <v>23.202739726027396</v>
      </c>
      <c r="P169" s="231" t="str">
        <f>'2025'!J18</f>
        <v>Hybrid</v>
      </c>
      <c r="Q169" s="231" t="str">
        <f>'2025'!K18</f>
        <v>PROTO Z</v>
      </c>
      <c r="R169" s="231" t="str">
        <f>'2025'!L18</f>
        <v>Poor Separator</v>
      </c>
      <c r="S169" s="320">
        <f>'2025'!M18</f>
        <v>73</v>
      </c>
      <c r="T169" s="320">
        <f>'2025'!N18</f>
        <v>214</v>
      </c>
      <c r="U169" s="231">
        <f>'2025'!O18</f>
        <v>4.55</v>
      </c>
      <c r="V169" s="279">
        <f>'2025'!P18</f>
        <v>2</v>
      </c>
      <c r="W169" s="193">
        <f>'2025'!Q18</f>
        <v>0</v>
      </c>
      <c r="X169" s="194">
        <f>'2025'!R18</f>
        <v>0.15423434789465384</v>
      </c>
      <c r="Y169" s="194">
        <f>'2025'!S18</f>
        <v>6.1888847629657129E-2</v>
      </c>
      <c r="Z169" s="194">
        <f>'2025'!T18</f>
        <v>5.8456117873158235E-2</v>
      </c>
      <c r="AA169" s="194">
        <f>'2025'!U18</f>
        <v>0.27538084585064454</v>
      </c>
      <c r="AB169" s="194">
        <f>'2025'!V18</f>
        <v>0.27538084585064454</v>
      </c>
      <c r="AC169" s="59">
        <f>'2025'!W18</f>
        <v>0.26161180355811231</v>
      </c>
      <c r="AD169" s="42">
        <f>'2025'!X18</f>
        <v>22.539726027397261</v>
      </c>
      <c r="AE169" s="183">
        <f>'2025'!Y18</f>
        <v>2.44</v>
      </c>
      <c r="AF169" s="183">
        <f>'2025'!Z18</f>
        <v>5.5</v>
      </c>
      <c r="AG169" s="183">
        <f>'2025'!AA18</f>
        <v>13.3</v>
      </c>
      <c r="AH169" s="183">
        <f>'2025'!AB18</f>
        <v>0.98</v>
      </c>
      <c r="AI169" s="183">
        <f>'2025'!AC18</f>
        <v>0</v>
      </c>
      <c r="AJ169" s="288">
        <f>'2025'!AD18</f>
        <v>4.7195357833655707E-2</v>
      </c>
      <c r="AK169" s="288">
        <f>'2025'!AE18</f>
        <v>0.16754352030947775</v>
      </c>
      <c r="AL169" s="185">
        <f>'2025'!AF18</f>
        <v>1.6E-2</v>
      </c>
      <c r="AM169" s="212">
        <f t="shared" si="16"/>
        <v>0.65</v>
      </c>
      <c r="AN169" s="185">
        <f>'2025'!AG18</f>
        <v>0.4385</v>
      </c>
      <c r="AO169" s="185">
        <f>'2025'!AH18</f>
        <v>0.51249999999999996</v>
      </c>
      <c r="AP169" s="183">
        <f>'2025'!AI18</f>
        <v>99.86152234195221</v>
      </c>
      <c r="AQ169" s="186">
        <f>'2025'!AJ18</f>
        <v>98.844262170786919</v>
      </c>
      <c r="AR169" s="48">
        <f>'2025'!AK18</f>
        <v>7</v>
      </c>
      <c r="AS169" s="232">
        <f>'2025'!AL18</f>
        <v>1</v>
      </c>
      <c r="AT169" s="232">
        <f>'2025'!AM18</f>
        <v>4</v>
      </c>
      <c r="AU169" s="232">
        <f>'2025'!AN18</f>
        <v>4</v>
      </c>
      <c r="AV169" s="232">
        <f>'2025'!AO18</f>
        <v>7</v>
      </c>
      <c r="AW169" s="232">
        <f>'2025'!AP18</f>
        <v>6</v>
      </c>
      <c r="AX169" s="232">
        <f>'2025'!AQ18</f>
        <v>8</v>
      </c>
      <c r="AY169" s="233">
        <f>'2025'!AR18</f>
        <v>1</v>
      </c>
      <c r="AZ169" s="60">
        <f>'2025'!AS18</f>
        <v>0</v>
      </c>
      <c r="BA169" s="61">
        <f>'2025'!AT18</f>
        <v>1</v>
      </c>
      <c r="BB169" s="61">
        <f>'2025'!AU18</f>
        <v>0</v>
      </c>
      <c r="BC169" s="61">
        <f>'2025'!AV18</f>
        <v>0</v>
      </c>
      <c r="BD169" s="61">
        <f>'2025'!AW18</f>
        <v>0</v>
      </c>
      <c r="BE169" s="61">
        <f>'2025'!AX18</f>
        <v>0</v>
      </c>
      <c r="BF169" s="62">
        <f>'2025'!AY18</f>
        <v>0</v>
      </c>
      <c r="BG169" s="62">
        <f>'2025'!AZ18</f>
        <v>0</v>
      </c>
      <c r="BH169" s="62">
        <f>'2025'!BA18</f>
        <v>0</v>
      </c>
      <c r="BI169" s="62">
        <f>'2025'!BB18</f>
        <v>0</v>
      </c>
      <c r="BJ169" s="62">
        <f>'2025'!BC18</f>
        <v>0</v>
      </c>
      <c r="BK169" s="62">
        <f>'2025'!BH18</f>
        <v>0</v>
      </c>
      <c r="BL169" s="62">
        <f>'2025'!BI18</f>
        <v>0</v>
      </c>
      <c r="BM169" s="62">
        <f>'2025'!BJ18</f>
        <v>0</v>
      </c>
      <c r="BN169" s="63">
        <f>'2025'!BK18</f>
        <v>0</v>
      </c>
      <c r="BO169" s="60">
        <f>'2025'!BL18</f>
        <v>489</v>
      </c>
      <c r="BP169" s="61">
        <f>'2025'!BM18</f>
        <v>3170.5</v>
      </c>
      <c r="BQ169" s="61">
        <f>'2025'!BN18</f>
        <v>67</v>
      </c>
      <c r="BR169" s="61">
        <f>'2025'!BO18</f>
        <v>43</v>
      </c>
      <c r="BS169" s="61">
        <f>'2025'!BP18</f>
        <v>3</v>
      </c>
      <c r="BT169" s="61">
        <f>'2025'!BQ18</f>
        <v>32.5</v>
      </c>
      <c r="BU169" s="62">
        <f>'2025'!BR18</f>
        <v>0</v>
      </c>
      <c r="BV169" s="62">
        <f>'2025'!BS18</f>
        <v>0</v>
      </c>
      <c r="BW169" s="62">
        <f>'2025'!BT18</f>
        <v>1.52</v>
      </c>
      <c r="BX169" s="62">
        <f>'2025'!BU18</f>
        <v>6.3</v>
      </c>
      <c r="BY169" s="62">
        <f>'2025'!BV18</f>
        <v>8</v>
      </c>
      <c r="BZ169" s="62">
        <f>'2025'!CA18</f>
        <v>75</v>
      </c>
      <c r="CA169" s="62">
        <f>'2025'!CB18</f>
        <v>4.4000000000000004</v>
      </c>
      <c r="CB169" s="62">
        <f>'2025'!CC18</f>
        <v>8.6999999999999993</v>
      </c>
      <c r="CC169" s="63">
        <f>'2025'!CD18</f>
        <v>66.3</v>
      </c>
      <c r="CD169" s="60">
        <f>'2025'!CE18</f>
        <v>200</v>
      </c>
      <c r="CE169" s="61">
        <f>'2025'!CF18</f>
        <v>3231.6000000000004</v>
      </c>
      <c r="CF169" s="61">
        <f>'2025'!CG18</f>
        <v>23</v>
      </c>
      <c r="CG169" s="61">
        <f>'2025'!CH18</f>
        <v>16</v>
      </c>
      <c r="CH169" s="61">
        <f>'2025'!CI18</f>
        <v>1</v>
      </c>
      <c r="CI169" s="61">
        <f>'2025'!CJ18</f>
        <v>19.200000000000003</v>
      </c>
      <c r="CJ169" s="62">
        <f>'2025'!CK18</f>
        <v>1</v>
      </c>
      <c r="CK169" s="62">
        <f>'2025'!CL18</f>
        <v>0</v>
      </c>
      <c r="CL169" s="62">
        <f>'2025'!CM18</f>
        <v>1.29</v>
      </c>
      <c r="CM169" s="62">
        <f>'2025'!CN18</f>
        <v>4.3</v>
      </c>
      <c r="CN169" s="62">
        <f>'2025'!CO18</f>
        <v>8.9</v>
      </c>
      <c r="CO169" s="62">
        <f>'2025'!CT18</f>
        <v>50</v>
      </c>
      <c r="CP169" s="62">
        <f>'2025'!CU18</f>
        <v>0</v>
      </c>
      <c r="CQ169" s="62">
        <f>'2025'!CV18</f>
        <v>4.63</v>
      </c>
      <c r="CR169" s="63">
        <f>'2025'!CW18</f>
        <v>95.7</v>
      </c>
      <c r="CS169" s="60">
        <f>'2025'!CX18</f>
        <v>146</v>
      </c>
      <c r="CT169" s="61">
        <f>'2025'!CY18</f>
        <v>2497.6</v>
      </c>
      <c r="CU169" s="61">
        <f>'2025'!CZ18</f>
        <v>19</v>
      </c>
      <c r="CV169" s="61">
        <f>'2025'!DA18</f>
        <v>12</v>
      </c>
      <c r="CW169" s="61">
        <f>'2025'!DB18</f>
        <v>0</v>
      </c>
      <c r="CX169" s="61">
        <f>'2025'!DC18</f>
        <v>18.399999999999999</v>
      </c>
      <c r="CY169" s="62">
        <f>'2025'!DD18</f>
        <v>-0.27</v>
      </c>
      <c r="CZ169" s="62">
        <f>'2025'!DE18</f>
        <v>0</v>
      </c>
      <c r="DA169" s="62">
        <f>'2025'!DF18</f>
        <v>1.38</v>
      </c>
      <c r="DB169" s="62">
        <f>'2025'!DG18</f>
        <v>4.3</v>
      </c>
      <c r="DC169" s="62">
        <f>'2025'!DH18</f>
        <v>8.4</v>
      </c>
      <c r="DD169" s="62">
        <f>'2025'!DM18</f>
        <v>50</v>
      </c>
      <c r="DE169" s="62">
        <f>'2025'!DN18</f>
        <v>7.7</v>
      </c>
      <c r="DF169" s="62">
        <f>'2025'!DO18</f>
        <v>15.9</v>
      </c>
      <c r="DG169" s="63">
        <f>'2025'!DP18</f>
        <v>75.7</v>
      </c>
      <c r="DH169" s="60">
        <f>'2025'!DQ18</f>
        <v>1034</v>
      </c>
      <c r="DI169" s="61">
        <f>'2025'!DR18</f>
        <v>3754.7999999999997</v>
      </c>
      <c r="DJ169" s="61">
        <f>'2025'!DS18</f>
        <v>91</v>
      </c>
      <c r="DK169" s="61">
        <f>'2025'!DT18</f>
        <v>62</v>
      </c>
      <c r="DL169" s="61">
        <f>'2025'!DU18</f>
        <v>9</v>
      </c>
      <c r="DM169" s="61">
        <f>'2025'!DV18</f>
        <v>25.200000000000003</v>
      </c>
      <c r="DN169" s="62">
        <f>'2025'!DW18</f>
        <v>0.98</v>
      </c>
      <c r="DO169" s="62">
        <f>'2025'!DX18</f>
        <v>0</v>
      </c>
      <c r="DP169" s="62">
        <f>'2025'!DY18</f>
        <v>2.44</v>
      </c>
      <c r="DQ169" s="62">
        <f>'2025'!DZ18</f>
        <v>5.5</v>
      </c>
      <c r="DR169" s="62">
        <f>'2025'!EA18</f>
        <v>13.3</v>
      </c>
      <c r="DS169" s="62">
        <f>'2025'!EF18</f>
        <v>65</v>
      </c>
      <c r="DT169" s="62">
        <f>'2025'!EG18</f>
        <v>1.6</v>
      </c>
      <c r="DU169" s="62">
        <f>'2025'!EH18</f>
        <v>71.8</v>
      </c>
      <c r="DV169" s="63">
        <f>'2025'!EI18</f>
        <v>26.8</v>
      </c>
    </row>
    <row r="170" spans="1:126" ht="15.75" customHeight="1" x14ac:dyDescent="0.2">
      <c r="A170" s="199">
        <f t="shared" si="11"/>
        <v>168</v>
      </c>
      <c r="B170" s="261">
        <f>'2017'!A20</f>
        <v>18</v>
      </c>
      <c r="C170" s="261">
        <v>2017</v>
      </c>
      <c r="D170" s="234" t="str">
        <f>'2017'!B20</f>
        <v>Carlos Henderson</v>
      </c>
      <c r="E170" s="310" t="str" cm="1">
        <f t="array" ref="E170">_xlfn.IFS(F170&gt;12.5,"Cornerstone",AND(F170&gt;11.995,F170&lt;12.5),"Elite",AND(F170&gt;11,F170&lt;12.995),"Elite Upside",AND(F170&gt;=9.69,F170&lt;10.999),"Upside",AND(F170&gt;8.4,F170&lt;9.999),"Upside Lite",AND(F170&gt;7.25,F170&lt;8.999),"Outlier",AND(F170&gt;=6,F170&lt;7.25),"Outlier Lite",F170&lt;6.999,"Purgatory")</f>
        <v>Outlier</v>
      </c>
      <c r="F170" s="313">
        <f>'2017'!C20</f>
        <v>8.2457142857142856</v>
      </c>
      <c r="G170" s="313">
        <f t="shared" si="12"/>
        <v>50.4</v>
      </c>
      <c r="H170" s="313" t="str" cm="1">
        <f t="array" ref="H170">_xlfn.IFS(E170="Cornerstone","A++",E170="Elite","A+",E170="Elite Upside","A",E170="Upside","B",E170="Upside Lite","C",E170="Outlier","D+",E170="Outlier Lite","D-",E170="Purgatory","F")</f>
        <v>D+</v>
      </c>
      <c r="I170" s="314">
        <f t="shared" si="13"/>
        <v>-0.14887341895321121</v>
      </c>
      <c r="J170" s="34" t="str">
        <f>'2017'!D20</f>
        <v>LA Tech</v>
      </c>
      <c r="K170" s="200">
        <f>'2017'!E20</f>
        <v>10</v>
      </c>
      <c r="L170" s="318">
        <f>'2017'!F20</f>
        <v>34687</v>
      </c>
      <c r="M170" s="231">
        <f>'2017'!G20</f>
        <v>30.794520547945204</v>
      </c>
      <c r="N170" s="231" t="str">
        <f>'2017'!H20</f>
        <v>JR</v>
      </c>
      <c r="O170" s="231">
        <f>'2017'!I20</f>
        <v>22.36986301369863</v>
      </c>
      <c r="P170" s="231" t="str">
        <f>'2017'!J20</f>
        <v>Wide</v>
      </c>
      <c r="Q170" s="231" t="str">
        <f>'2017'!K20</f>
        <v>DEEP</v>
      </c>
      <c r="R170" s="231" t="str">
        <f>'2017'!L20</f>
        <v>N/A</v>
      </c>
      <c r="S170" s="320">
        <f>'2017'!M20</f>
        <v>70</v>
      </c>
      <c r="T170" s="320">
        <f>'2017'!N20</f>
        <v>165</v>
      </c>
      <c r="U170" s="231">
        <f>'2017'!O20</f>
        <v>4.46</v>
      </c>
      <c r="V170" s="279">
        <f>'2017'!P20</f>
        <v>3</v>
      </c>
      <c r="W170" s="193">
        <f>'2017'!Q20</f>
        <v>0</v>
      </c>
      <c r="X170" s="194">
        <f>'2017'!R20</f>
        <v>0</v>
      </c>
      <c r="Y170" s="194">
        <f>'2017'!S20</f>
        <v>0.16114415179835739</v>
      </c>
      <c r="Z170" s="194">
        <f>'2017'!T20</f>
        <v>0.18424184717924305</v>
      </c>
      <c r="AA170" s="194">
        <f>'2017'!U20</f>
        <v>0.30174955769608808</v>
      </c>
      <c r="AB170" s="194">
        <f>'2017'!V20</f>
        <v>0.30174955769608808</v>
      </c>
      <c r="AC170" s="59">
        <f>'2017'!W20</f>
        <v>0.21122469038726163</v>
      </c>
      <c r="AD170" s="42">
        <f>'2017'!X20</f>
        <v>21.728767123287671</v>
      </c>
      <c r="AE170" s="183">
        <f>'2017'!Y20</f>
        <v>3.66</v>
      </c>
      <c r="AF170" s="183">
        <f>'2017'!Z20</f>
        <v>9.6</v>
      </c>
      <c r="AG170" s="183">
        <f>'2017'!AA20</f>
        <v>20.5</v>
      </c>
      <c r="AH170" s="183">
        <f>'2017'!AB20</f>
        <v>0.83</v>
      </c>
      <c r="AI170" s="183">
        <f>'2017'!AC20</f>
        <v>2.98</v>
      </c>
      <c r="AJ170" s="288" t="str">
        <f>'2017'!AD20</f>
        <v>N/A</v>
      </c>
      <c r="AK170" s="288" t="str">
        <f>'2017'!AE20</f>
        <v>N/A</v>
      </c>
      <c r="AL170" s="185">
        <f>'2017'!AF20</f>
        <v>4.7E-2</v>
      </c>
      <c r="AM170" s="212">
        <f t="shared" si="16"/>
        <v>0</v>
      </c>
      <c r="AN170" s="185">
        <f>'2017'!AG20</f>
        <v>0.95</v>
      </c>
      <c r="AO170" s="185">
        <f>'2017'!AH20</f>
        <v>7.350000000000001E-2</v>
      </c>
      <c r="AP170" s="183">
        <f>'2017'!AI20</f>
        <v>83.401623559935345</v>
      </c>
      <c r="AQ170" s="186">
        <f>'2017'!AJ20</f>
        <v>77.515857634444757</v>
      </c>
      <c r="AR170" s="48">
        <f>'2017'!AK20</f>
        <v>6</v>
      </c>
      <c r="AS170" s="232">
        <f>'2017'!AL20</f>
        <v>3</v>
      </c>
      <c r="AT170" s="232">
        <f>'2017'!AM20</f>
        <v>7</v>
      </c>
      <c r="AU170" s="232">
        <f>'2017'!AN20</f>
        <v>7</v>
      </c>
      <c r="AV170" s="232">
        <f>'2017'!AO20</f>
        <v>8</v>
      </c>
      <c r="AW170" s="232">
        <f>'2017'!AP20</f>
        <v>2</v>
      </c>
      <c r="AX170" s="232">
        <f>'2017'!AQ20</f>
        <v>7</v>
      </c>
      <c r="AY170" s="233">
        <f>'2017'!AR20</f>
        <v>0</v>
      </c>
      <c r="AZ170" s="60">
        <f>'2017'!AS20</f>
        <v>0</v>
      </c>
      <c r="BA170" s="61">
        <f>'2017'!AT20</f>
        <v>4209</v>
      </c>
      <c r="BB170" s="61">
        <f>'2017'!AU20</f>
        <v>0</v>
      </c>
      <c r="BC170" s="61">
        <f>'2017'!AV20</f>
        <v>0</v>
      </c>
      <c r="BD170" s="61">
        <f>'2017'!AW20</f>
        <v>0</v>
      </c>
      <c r="BE170" s="61">
        <f>'2017'!AX20</f>
        <v>0</v>
      </c>
      <c r="BF170" s="62">
        <f>'2017'!AY20</f>
        <v>0</v>
      </c>
      <c r="BG170" s="62">
        <f>'2017'!AZ20</f>
        <v>0</v>
      </c>
      <c r="BH170" s="62">
        <f>'2017'!BA20</f>
        <v>0</v>
      </c>
      <c r="BI170" s="62">
        <f>'2017'!BB20</f>
        <v>0</v>
      </c>
      <c r="BJ170" s="62">
        <f>'2017'!BC20</f>
        <v>0</v>
      </c>
      <c r="BK170" s="62">
        <f>'2017'!BD20</f>
        <v>0</v>
      </c>
      <c r="BL170" s="62">
        <f>'2017'!BE20</f>
        <v>0</v>
      </c>
      <c r="BM170" s="62">
        <f>'2017'!BF20</f>
        <v>0</v>
      </c>
      <c r="BN170" s="63">
        <f>'2017'!BG20</f>
        <v>0</v>
      </c>
      <c r="BO170" s="60">
        <f>'2017'!BH20</f>
        <v>0</v>
      </c>
      <c r="BP170" s="61">
        <f>'2017'!BI20</f>
        <v>2472</v>
      </c>
      <c r="BQ170" s="61">
        <f>'2017'!BJ20</f>
        <v>0</v>
      </c>
      <c r="BR170" s="61">
        <f>'2017'!BK20</f>
        <v>0</v>
      </c>
      <c r="BS170" s="61">
        <f>'2017'!BL20</f>
        <v>0</v>
      </c>
      <c r="BT170" s="61">
        <f>'2017'!BM20</f>
        <v>0</v>
      </c>
      <c r="BU170" s="62">
        <f>'2017'!BN20</f>
        <v>0</v>
      </c>
      <c r="BV170" s="62">
        <f>'2017'!BO20</f>
        <v>0</v>
      </c>
      <c r="BW170" s="62">
        <f>'2017'!BP20</f>
        <v>0</v>
      </c>
      <c r="BX170" s="62">
        <f>'2017'!BQ20</f>
        <v>0</v>
      </c>
      <c r="BY170" s="62">
        <f>'2017'!BR20</f>
        <v>0</v>
      </c>
      <c r="BZ170" s="62">
        <f>'2017'!BS20</f>
        <v>0</v>
      </c>
      <c r="CA170" s="62">
        <f>'2017'!BT20</f>
        <v>0</v>
      </c>
      <c r="CB170" s="62">
        <f>'2017'!BU20</f>
        <v>0</v>
      </c>
      <c r="CC170" s="63">
        <f>'2017'!BV20</f>
        <v>0</v>
      </c>
      <c r="CD170" s="60">
        <f>'2017'!BW20</f>
        <v>569</v>
      </c>
      <c r="CE170" s="61">
        <f>'2017'!BX20</f>
        <v>3531</v>
      </c>
      <c r="CF170" s="61">
        <f>'2017'!BY20</f>
        <v>46</v>
      </c>
      <c r="CG170" s="61">
        <f>'2017'!BZ20</f>
        <v>27</v>
      </c>
      <c r="CH170" s="61">
        <f>'2017'!CA20</f>
        <v>4</v>
      </c>
      <c r="CI170" s="61">
        <f>'2017'!CB20</f>
        <v>0</v>
      </c>
      <c r="CJ170" s="62">
        <f>'2017'!CC20</f>
        <v>0</v>
      </c>
      <c r="CK170" s="62">
        <f>'2017'!CD20</f>
        <v>0</v>
      </c>
      <c r="CL170" s="62">
        <f>'2017'!CE20</f>
        <v>2.5499999999999998</v>
      </c>
      <c r="CM170" s="62">
        <f>'2017'!CF20</f>
        <v>8.6</v>
      </c>
      <c r="CN170" s="62">
        <f>'2017'!CG20</f>
        <v>14.1</v>
      </c>
      <c r="CO170" s="62">
        <f>'2017'!CH20</f>
        <v>0</v>
      </c>
      <c r="CP170" s="62">
        <f>'2017'!CI20</f>
        <v>15.6</v>
      </c>
      <c r="CQ170" s="62">
        <f>'2017'!CJ20</f>
        <v>89.9</v>
      </c>
      <c r="CR170" s="63">
        <f>'2017'!CK20</f>
        <v>7.5</v>
      </c>
      <c r="CS170" s="60">
        <f>'2017'!CL20</f>
        <v>774</v>
      </c>
      <c r="CT170" s="61">
        <f>'2017'!CM20</f>
        <v>4201</v>
      </c>
      <c r="CU170" s="61">
        <f>'2017'!CN20</f>
        <v>61</v>
      </c>
      <c r="CV170" s="61">
        <f>'2017'!CO20</f>
        <v>36</v>
      </c>
      <c r="CW170" s="61">
        <f>'2017'!CP20</f>
        <v>5</v>
      </c>
      <c r="CX170" s="61">
        <f>'2017'!CQ20</f>
        <v>28</v>
      </c>
      <c r="CY170" s="62">
        <f>'2017'!CR20</f>
        <v>0</v>
      </c>
      <c r="CZ170" s="62">
        <f>'2017'!CS20</f>
        <v>0</v>
      </c>
      <c r="DA170" s="62">
        <f>'2017'!CT20</f>
        <v>2.64</v>
      </c>
      <c r="DB170" s="62">
        <f>'2017'!CU20</f>
        <v>6.8</v>
      </c>
      <c r="DC170" s="62">
        <f>'2017'!CV20</f>
        <v>20.5</v>
      </c>
      <c r="DD170" s="62">
        <f>'2017'!CW20</f>
        <v>0</v>
      </c>
      <c r="DE170" s="62">
        <f>'2017'!CX20</f>
        <v>12.2</v>
      </c>
      <c r="DF170" s="62">
        <f>'2017'!CY20</f>
        <v>89.7</v>
      </c>
      <c r="DG170" s="63">
        <f>'2017'!CZ20</f>
        <v>10</v>
      </c>
      <c r="DH170" s="60">
        <f>'2017'!DA20</f>
        <v>1535</v>
      </c>
      <c r="DI170" s="61">
        <f>'2017'!DB20</f>
        <v>5087</v>
      </c>
      <c r="DJ170" s="61">
        <f>'2017'!DC20</f>
        <v>137</v>
      </c>
      <c r="DK170" s="61">
        <f>'2017'!DD20</f>
        <v>82</v>
      </c>
      <c r="DL170" s="61">
        <f>'2017'!DE20</f>
        <v>19</v>
      </c>
      <c r="DM170" s="61">
        <f>'2017'!DF20</f>
        <v>43</v>
      </c>
      <c r="DN170" s="62">
        <f>'2017'!DG20</f>
        <v>0.83</v>
      </c>
      <c r="DO170" s="62">
        <f>'2017'!DH20</f>
        <v>2.98</v>
      </c>
      <c r="DP170" s="62">
        <f>'2017'!DI20</f>
        <v>3.66</v>
      </c>
      <c r="DQ170" s="62">
        <f>'2017'!DJ20</f>
        <v>9.6</v>
      </c>
      <c r="DR170" s="62">
        <f>'2017'!DK20</f>
        <v>15.2</v>
      </c>
      <c r="DS170" s="62">
        <f>'2017'!DL20</f>
        <v>0</v>
      </c>
      <c r="DT170" s="62">
        <f>'2017'!DM20</f>
        <v>4.7</v>
      </c>
      <c r="DU170" s="62">
        <f>'2017'!DN20</f>
        <v>95</v>
      </c>
      <c r="DV170" s="63">
        <f>'2017'!DO20</f>
        <v>4.7</v>
      </c>
    </row>
    <row r="171" spans="1:126" ht="15.75" customHeight="1" x14ac:dyDescent="0.2">
      <c r="A171" s="199">
        <f t="shared" si="11"/>
        <v>157</v>
      </c>
      <c r="B171" s="261">
        <f>'2020'!A17</f>
        <v>15</v>
      </c>
      <c r="C171" s="261">
        <v>2020</v>
      </c>
      <c r="D171" s="234" t="str">
        <f>'2020'!B17</f>
        <v>Quez Watkins</v>
      </c>
      <c r="E171" s="310" t="str" cm="1">
        <f t="array" ref="E171">_xlfn.IFS(F171&gt;12.5,"Cornerstone",AND(F171&gt;11.995,F171&lt;12.5),"Elite",AND(F171&gt;11,F171&lt;12.995),"Elite Upside",AND(F171&gt;=9.69,F171&lt;10.999),"Upside",AND(F171&gt;8.4,F171&lt;9.999),"Upside Lite",AND(F171&gt;7.25,F171&lt;8.999),"Outlier",AND(F171&gt;=6,F171&lt;7.25),"Outlier Lite",F171&lt;6.999,"Purgatory")</f>
        <v>Upside Lite</v>
      </c>
      <c r="F171" s="313">
        <f>'2020'!C17</f>
        <v>8.4314285714285724</v>
      </c>
      <c r="G171" s="313">
        <f t="shared" si="12"/>
        <v>53.6</v>
      </c>
      <c r="H171" s="313" t="str" cm="1">
        <f t="array" ref="H171">_xlfn.IFS(E171="Cornerstone","A++",E171="Elite","A+",E171="Elite Upside","A",E171="Upside","B",E171="Upside Lite","C",E171="Outlier","D+",E171="Outlier Lite","D-",E171="Purgatory","F")</f>
        <v>C</v>
      </c>
      <c r="I171" s="314">
        <f t="shared" si="13"/>
        <v>-4.8270708235787226E-2</v>
      </c>
      <c r="J171" s="34" t="str">
        <f>'2020'!D17</f>
        <v>Southern Miss</v>
      </c>
      <c r="K171" s="200">
        <f>'2020'!E17</f>
        <v>10</v>
      </c>
      <c r="L171" s="318">
        <f>'2020'!F17</f>
        <v>35954</v>
      </c>
      <c r="M171" s="231">
        <f>'2020'!G17</f>
        <v>27.323287671232876</v>
      </c>
      <c r="N171" s="231" t="str">
        <f>'2020'!H17</f>
        <v>JR</v>
      </c>
      <c r="O171" s="231">
        <f>'2020'!I17</f>
        <v>21.890410958904109</v>
      </c>
      <c r="P171" s="231" t="str">
        <f>'2020'!J17</f>
        <v>Wide</v>
      </c>
      <c r="Q171" s="231" t="str">
        <f>'2020'!K17</f>
        <v>BALL HOG</v>
      </c>
      <c r="R171" s="231" t="str">
        <f>'2020'!L17</f>
        <v>Poor Separator</v>
      </c>
      <c r="S171" s="320">
        <f>'2020'!M17</f>
        <v>72</v>
      </c>
      <c r="T171" s="320">
        <f>'2020'!N17</f>
        <v>193</v>
      </c>
      <c r="U171" s="200">
        <f>'2020'!O17</f>
        <v>4.3499999999999996</v>
      </c>
      <c r="V171" s="279">
        <f>'2020'!P17</f>
        <v>6</v>
      </c>
      <c r="W171" s="193">
        <f>'2020'!Q17</f>
        <v>0</v>
      </c>
      <c r="X171" s="194">
        <f>'2020'!R17</f>
        <v>0</v>
      </c>
      <c r="Y171" s="194">
        <f>'2020'!S17</f>
        <v>0.10797821211150273</v>
      </c>
      <c r="Z171" s="194">
        <f>'2020'!T17</f>
        <v>0.31693404634581107</v>
      </c>
      <c r="AA171" s="194">
        <f>'2020'!U17</f>
        <v>0.31296493092454836</v>
      </c>
      <c r="AB171" s="194">
        <f>'2020'!V17</f>
        <v>0.31494948863517969</v>
      </c>
      <c r="AC171" s="59">
        <f>'2020'!W17</f>
        <v>0.22046464204462576</v>
      </c>
      <c r="AD171" s="42">
        <f>'2020'!X17</f>
        <v>20.243835616438357</v>
      </c>
      <c r="AE171" s="183">
        <f>'2020'!Y17</f>
        <v>2.99</v>
      </c>
      <c r="AF171" s="183">
        <f>'2020'!Z17</f>
        <v>9.1</v>
      </c>
      <c r="AG171" s="183">
        <f>'2020'!AA17</f>
        <v>14.3</v>
      </c>
      <c r="AH171" s="183">
        <f>'2020'!AB17</f>
        <v>0.8</v>
      </c>
      <c r="AI171" s="183">
        <f>'2020'!AC17</f>
        <v>2.86</v>
      </c>
      <c r="AJ171" s="288">
        <f>'2020'!AD17</f>
        <v>7.6146010186757221E-2</v>
      </c>
      <c r="AK171" s="288">
        <f>'2020'!AE17</f>
        <v>0.18275042444821732</v>
      </c>
      <c r="AL171" s="185">
        <f>'2020'!AF17</f>
        <v>0.1</v>
      </c>
      <c r="AM171" s="212">
        <f t="shared" si="16"/>
        <v>0.5</v>
      </c>
      <c r="AN171" s="185">
        <f>'2020'!AG17</f>
        <v>0.83699999999999997</v>
      </c>
      <c r="AO171" s="185">
        <f>'2020'!AH17</f>
        <v>0.16299999999999998</v>
      </c>
      <c r="AP171" s="183">
        <f>'2020'!AI17</f>
        <v>107.8028585247546</v>
      </c>
      <c r="AQ171" s="186">
        <f>'2020'!AJ17</f>
        <v>104.51966591218265</v>
      </c>
      <c r="AR171" s="48">
        <f>'2020'!AK17</f>
        <v>6</v>
      </c>
      <c r="AS171" s="232">
        <f>'2020'!AL17</f>
        <v>6</v>
      </c>
      <c r="AT171" s="232">
        <f>'2020'!AM17</f>
        <v>6</v>
      </c>
      <c r="AU171" s="232">
        <f>'2020'!AN17</f>
        <v>7</v>
      </c>
      <c r="AV171" s="232">
        <f>'2020'!AO17</f>
        <v>9</v>
      </c>
      <c r="AW171" s="232">
        <f>'2020'!AP17</f>
        <v>7</v>
      </c>
      <c r="AX171" s="232">
        <f>'2020'!AQ17</f>
        <v>2</v>
      </c>
      <c r="AY171" s="233">
        <f>'2020'!AR17</f>
        <v>0</v>
      </c>
      <c r="AZ171" s="60">
        <f>'2020'!AS17</f>
        <v>0</v>
      </c>
      <c r="BA171" s="61">
        <f>'2020'!AT17</f>
        <v>4616</v>
      </c>
      <c r="BB171" s="61">
        <f>'2020'!AU17</f>
        <v>0</v>
      </c>
      <c r="BC171" s="61">
        <f>'2020'!AV17</f>
        <v>0</v>
      </c>
      <c r="BD171" s="61">
        <f>'2020'!AW17</f>
        <v>0</v>
      </c>
      <c r="BE171" s="61">
        <f>'2020'!AX17</f>
        <v>0</v>
      </c>
      <c r="BF171" s="62">
        <f>'2020'!AY17</f>
        <v>0</v>
      </c>
      <c r="BG171" s="62">
        <f>'2020'!AZ17</f>
        <v>0</v>
      </c>
      <c r="BH171" s="62">
        <f>'2020'!BA17</f>
        <v>0</v>
      </c>
      <c r="BI171" s="62">
        <f>'2020'!BB17</f>
        <v>0</v>
      </c>
      <c r="BJ171" s="62">
        <f>'2020'!BC17</f>
        <v>0</v>
      </c>
      <c r="BK171" s="62">
        <f>'2020'!BD17</f>
        <v>0</v>
      </c>
      <c r="BL171" s="62">
        <f>'2020'!BE17</f>
        <v>0</v>
      </c>
      <c r="BM171" s="62">
        <f>'2020'!BF17</f>
        <v>0</v>
      </c>
      <c r="BN171" s="63">
        <f>'2020'!BG17</f>
        <v>0</v>
      </c>
      <c r="BO171" s="60">
        <f>'2020'!BH17</f>
        <v>0</v>
      </c>
      <c r="BP171" s="61">
        <f>'2020'!BI17</f>
        <v>3877</v>
      </c>
      <c r="BQ171" s="61">
        <f>'2020'!BJ17</f>
        <v>0</v>
      </c>
      <c r="BR171" s="61">
        <f>'2020'!BK17</f>
        <v>0</v>
      </c>
      <c r="BS171" s="61">
        <f>'2020'!BL17</f>
        <v>0</v>
      </c>
      <c r="BT171" s="61">
        <f>'2020'!BM17</f>
        <v>0</v>
      </c>
      <c r="BU171" s="62">
        <f>'2020'!BN17</f>
        <v>0</v>
      </c>
      <c r="BV171" s="62">
        <f>'2020'!BO17</f>
        <v>0</v>
      </c>
      <c r="BW171" s="62">
        <f>'2020'!BP17</f>
        <v>0</v>
      </c>
      <c r="BX171" s="62">
        <f>'2020'!BQ17</f>
        <v>0</v>
      </c>
      <c r="BY171" s="62">
        <f>'2020'!BR17</f>
        <v>0</v>
      </c>
      <c r="BZ171" s="62">
        <f>'2020'!BS17</f>
        <v>0</v>
      </c>
      <c r="CA171" s="62">
        <f>'2020'!BT17</f>
        <v>0</v>
      </c>
      <c r="CB171" s="62">
        <f>'2020'!BU17</f>
        <v>0</v>
      </c>
      <c r="CC171" s="63">
        <f>'2020'!BV17</f>
        <v>0</v>
      </c>
      <c r="CD171" s="60">
        <f>'2020'!BW17</f>
        <v>337</v>
      </c>
      <c r="CE171" s="61">
        <f>'2020'!BX17</f>
        <v>3121</v>
      </c>
      <c r="CF171" s="61">
        <f>'2020'!BY17</f>
        <v>43</v>
      </c>
      <c r="CG171" s="61">
        <f>'2020'!BZ17</f>
        <v>23</v>
      </c>
      <c r="CH171" s="61">
        <f>'2020'!CA17</f>
        <v>2</v>
      </c>
      <c r="CI171" s="61">
        <f>'2020'!CB17</f>
        <v>24</v>
      </c>
      <c r="CJ171" s="62">
        <f>'2020'!CC17</f>
        <v>0.31</v>
      </c>
      <c r="CK171" s="62">
        <f>'2020'!CD17</f>
        <v>0.91</v>
      </c>
      <c r="CL171" s="62">
        <f>'2020'!CE17</f>
        <v>1.7</v>
      </c>
      <c r="CM171" s="62">
        <f>'2020'!CF17</f>
        <v>5.8</v>
      </c>
      <c r="CN171" s="62">
        <f>'2020'!CG17</f>
        <v>14.1</v>
      </c>
      <c r="CO171" s="62">
        <f>'2020'!CL17</f>
        <v>42.9</v>
      </c>
      <c r="CP171" s="62">
        <f>'2020'!CM17</f>
        <v>14.8</v>
      </c>
      <c r="CQ171" s="62">
        <f>'2020'!CN17</f>
        <v>97.6</v>
      </c>
      <c r="CR171" s="63">
        <f>'2020'!CO17</f>
        <v>2.4</v>
      </c>
      <c r="CS171" s="60">
        <f>'2020'!CP17</f>
        <v>889</v>
      </c>
      <c r="CT171" s="61">
        <f>'2020'!CQ17</f>
        <v>2805</v>
      </c>
      <c r="CU171" s="61">
        <f>'2020'!CR17</f>
        <v>107</v>
      </c>
      <c r="CV171" s="61">
        <f>'2020'!CS17</f>
        <v>72</v>
      </c>
      <c r="CW171" s="61">
        <f>'2020'!CT17</f>
        <v>9</v>
      </c>
      <c r="CX171" s="61">
        <f>'2020'!CU17</f>
        <v>19</v>
      </c>
      <c r="CY171" s="62">
        <f>'2020'!CV17</f>
        <v>0.61</v>
      </c>
      <c r="CZ171" s="62">
        <f>'2020'!CW17</f>
        <v>2.2999999999999998</v>
      </c>
      <c r="DA171" s="62">
        <f>'2020'!CX17</f>
        <v>2.29</v>
      </c>
      <c r="DB171" s="62">
        <f>'2020'!CY17</f>
        <v>7.5</v>
      </c>
      <c r="DC171" s="62">
        <f>'2020'!CZ17</f>
        <v>9.1999999999999993</v>
      </c>
      <c r="DD171" s="62">
        <f>'2020'!DE17</f>
        <v>42.1</v>
      </c>
      <c r="DE171" s="62">
        <f>'2020'!DF17</f>
        <v>5.3</v>
      </c>
      <c r="DF171" s="62">
        <f>'2020'!DG17</f>
        <v>96.1</v>
      </c>
      <c r="DG171" s="63">
        <f>'2020'!DH17</f>
        <v>3.9</v>
      </c>
      <c r="DH171" s="60">
        <f>'2020'!DI17</f>
        <v>1178</v>
      </c>
      <c r="DI171" s="61">
        <f>'2020'!DJ17</f>
        <v>3764</v>
      </c>
      <c r="DJ171" s="61">
        <f>'2020'!DK17</f>
        <v>102</v>
      </c>
      <c r="DK171" s="61">
        <f>'2020'!DL17</f>
        <v>63</v>
      </c>
      <c r="DL171" s="61">
        <f>'2020'!DM17</f>
        <v>6</v>
      </c>
      <c r="DM171" s="61">
        <f>'2020'!DN17</f>
        <v>20</v>
      </c>
      <c r="DN171" s="62">
        <f>'2020'!DO17</f>
        <v>0.8</v>
      </c>
      <c r="DO171" s="62">
        <f>'2020'!DP17</f>
        <v>2.86</v>
      </c>
      <c r="DP171" s="62">
        <f>'2020'!DQ17</f>
        <v>2.99</v>
      </c>
      <c r="DQ171" s="62">
        <f>'2020'!DR17</f>
        <v>9.1</v>
      </c>
      <c r="DR171" s="62">
        <f>'2020'!DS17</f>
        <v>14.3</v>
      </c>
      <c r="DS171" s="62">
        <f>'2020'!DX17</f>
        <v>50</v>
      </c>
      <c r="DT171" s="62">
        <f>'2020'!DY17</f>
        <v>10</v>
      </c>
      <c r="DU171" s="62">
        <f>'2020'!DZ17</f>
        <v>71.3</v>
      </c>
      <c r="DV171" s="63">
        <f>'2020'!EA17</f>
        <v>28.7</v>
      </c>
    </row>
    <row r="172" spans="1:126" ht="15.75" customHeight="1" x14ac:dyDescent="0.2">
      <c r="A172" s="199">
        <f t="shared" si="11"/>
        <v>170</v>
      </c>
      <c r="B172" s="261">
        <f>'2023'!A20</f>
        <v>18</v>
      </c>
      <c r="C172" s="261">
        <v>2023</v>
      </c>
      <c r="D172" s="234" t="str">
        <f>'2023'!B20</f>
        <v>Dontayvion Wicks</v>
      </c>
      <c r="E172" s="310" t="str" cm="1">
        <f t="array" ref="E172">_xlfn.IFS(F172&gt;12.5,"Cornerstone",AND(F172&gt;11.995,F172&lt;12.5),"Elite",AND(F172&gt;11,F172&lt;12.995),"Elite Upside",AND(F172&gt;=9.69,F172&lt;10.999),"Upside",AND(F172&gt;8.4,F172&lt;9.999),"Upside Lite",AND(F172&gt;7.25,F172&lt;8.999),"Outlier",AND(F172&gt;=6,F172&lt;7.25),"Outlier Lite",F172&lt;6.999,"Purgatory")</f>
        <v>Outlier</v>
      </c>
      <c r="F172" s="313">
        <f>'2023'!C20</f>
        <v>8.2214285714285715</v>
      </c>
      <c r="G172" s="313">
        <f t="shared" si="12"/>
        <v>49.8</v>
      </c>
      <c r="H172" s="313" t="str" cm="1">
        <f t="array" ref="H172">_xlfn.IFS(E172="Cornerstone","A++",E172="Elite","A+",E172="Elite Upside","A",E172="Upside","B",E172="Upside Lite","C",E172="Outlier","D+",E172="Outlier Lite","D-",E172="Purgatory","F")</f>
        <v>D+</v>
      </c>
      <c r="I172" s="314">
        <f t="shared" si="13"/>
        <v>-0.16202915804702797</v>
      </c>
      <c r="J172" s="34" t="str">
        <f>'2023'!D20</f>
        <v>Virginia</v>
      </c>
      <c r="K172" s="200">
        <f>'2023'!E20</f>
        <v>4</v>
      </c>
      <c r="L172" s="318">
        <f>'2023'!F20</f>
        <v>37014</v>
      </c>
      <c r="M172" s="231">
        <f>'2023'!G20</f>
        <v>24.419178082191781</v>
      </c>
      <c r="N172" s="231" t="str">
        <f>'2023'!H20</f>
        <v>JR</v>
      </c>
      <c r="O172" s="231">
        <f>'2023'!I20</f>
        <v>21.997260273972604</v>
      </c>
      <c r="P172" s="231" t="str">
        <f>'2023'!J20</f>
        <v>Wide</v>
      </c>
      <c r="Q172" s="231" t="str">
        <f>'2023'!K20</f>
        <v>PROTO Z</v>
      </c>
      <c r="R172" s="231" t="str">
        <f>'2023'!L20</f>
        <v>Elite Earner</v>
      </c>
      <c r="S172" s="200">
        <f>'2023'!M20</f>
        <v>73</v>
      </c>
      <c r="T172" s="200">
        <f>'2023'!N20</f>
        <v>206</v>
      </c>
      <c r="U172" s="200">
        <f>'2023'!O20</f>
        <v>4.57</v>
      </c>
      <c r="V172" s="319">
        <f>'2023'!P20</f>
        <v>5</v>
      </c>
      <c r="W172" s="193">
        <f>'2023'!Q20</f>
        <v>0</v>
      </c>
      <c r="X172" s="194">
        <f>'2023'!R20</f>
        <v>1.6312777450927955E-2</v>
      </c>
      <c r="Y172" s="194">
        <f>'2023'!S20</f>
        <v>0</v>
      </c>
      <c r="Z172" s="194">
        <f>'2023'!T20</f>
        <v>0.25534895568008148</v>
      </c>
      <c r="AA172" s="194">
        <f>'2023'!U20</f>
        <v>0.24321266968325791</v>
      </c>
      <c r="AB172" s="194">
        <f>'2023'!V20</f>
        <v>0.24928081268166968</v>
      </c>
      <c r="AC172" s="59">
        <f>'2023'!W20</f>
        <v>0.23681677204758619</v>
      </c>
      <c r="AD172" s="42">
        <f>'2023'!X20</f>
        <v>20.334246575342465</v>
      </c>
      <c r="AE172" s="183">
        <f>'2023'!Y20</f>
        <v>3.25</v>
      </c>
      <c r="AF172" s="183">
        <f>'2023'!Z20</f>
        <v>5</v>
      </c>
      <c r="AG172" s="183">
        <f>'2023'!AA20</f>
        <v>14.6</v>
      </c>
      <c r="AH172" s="183">
        <f>'2023'!AB20</f>
        <v>0.97</v>
      </c>
      <c r="AI172" s="183">
        <f>'2023'!AC20</f>
        <v>2.17</v>
      </c>
      <c r="AJ172" s="288">
        <f>'2023'!AD20</f>
        <v>4.7209302325581397E-2</v>
      </c>
      <c r="AK172" s="288">
        <f>'2023'!AE20</f>
        <v>0.1955813953488372</v>
      </c>
      <c r="AL172" s="185">
        <f>'2023'!AF20</f>
        <v>0.23100000000000001</v>
      </c>
      <c r="AM172" s="212">
        <f>DD172/100</f>
        <v>0.51700000000000002</v>
      </c>
      <c r="AN172" s="185">
        <f>'2023'!AG20</f>
        <v>0.86699999999999999</v>
      </c>
      <c r="AO172" s="185">
        <f>'2023'!AH20</f>
        <v>0.13300000000000001</v>
      </c>
      <c r="AP172" s="183">
        <f>'2023'!AI20</f>
        <v>94.456623232978913</v>
      </c>
      <c r="AQ172" s="186">
        <f>'2023'!AJ20</f>
        <v>93.494421190948671</v>
      </c>
      <c r="AR172" s="48">
        <f>'2023'!AK20</f>
        <v>6</v>
      </c>
      <c r="AS172" s="232">
        <f>'2023'!AL20</f>
        <v>6</v>
      </c>
      <c r="AT172" s="232">
        <f>'2023'!AM20</f>
        <v>6</v>
      </c>
      <c r="AU172" s="232">
        <f>'2023'!AN20</f>
        <v>3</v>
      </c>
      <c r="AV172" s="232">
        <f>'2023'!AO20</f>
        <v>6</v>
      </c>
      <c r="AW172" s="232">
        <f>'2023'!AP20</f>
        <v>5</v>
      </c>
      <c r="AX172" s="232">
        <f>'2023'!AQ20</f>
        <v>4</v>
      </c>
      <c r="AY172" s="233">
        <f>'2023'!AR20</f>
        <v>0.75</v>
      </c>
      <c r="AZ172" s="60">
        <f>'2023'!AS20</f>
        <v>0</v>
      </c>
      <c r="BA172" s="61">
        <f>'2023'!AT20</f>
        <v>2750.7999999999997</v>
      </c>
      <c r="BB172" s="61">
        <f>'2023'!AU20</f>
        <v>0</v>
      </c>
      <c r="BC172" s="61">
        <f>'2023'!AV20</f>
        <v>0</v>
      </c>
      <c r="BD172" s="61">
        <f>'2023'!AW20</f>
        <v>0</v>
      </c>
      <c r="BE172" s="61">
        <f>'2023'!AX20</f>
        <v>0</v>
      </c>
      <c r="BF172" s="62">
        <f>'2023'!AY20</f>
        <v>0</v>
      </c>
      <c r="BG172" s="62">
        <f>'2023'!AZ20</f>
        <v>0</v>
      </c>
      <c r="BH172" s="62">
        <f>'2023'!BA20</f>
        <v>0</v>
      </c>
      <c r="BI172" s="62">
        <f>'2023'!BA20</f>
        <v>0</v>
      </c>
      <c r="BJ172" s="62">
        <f>'2023'!BC20</f>
        <v>0</v>
      </c>
      <c r="BK172" s="62">
        <f>'2023'!BH20</f>
        <v>0</v>
      </c>
      <c r="BL172" s="62">
        <f>'2023'!BI20</f>
        <v>0</v>
      </c>
      <c r="BM172" s="62">
        <f>'2023'!BJ20</f>
        <v>0</v>
      </c>
      <c r="BN172" s="63">
        <f>'2023'!BK20</f>
        <v>0</v>
      </c>
      <c r="BO172" s="60">
        <f>'2023'!BL20</f>
        <v>61</v>
      </c>
      <c r="BP172" s="61">
        <f>'2023'!BM20</f>
        <v>3739.4000000000005</v>
      </c>
      <c r="BQ172" s="61">
        <f>'2023'!BN20</f>
        <v>8</v>
      </c>
      <c r="BR172" s="61">
        <f>'2023'!BO20</f>
        <v>3</v>
      </c>
      <c r="BS172" s="61">
        <f>'2023'!BP20</f>
        <v>1</v>
      </c>
      <c r="BT172" s="61">
        <f>'2023'!BQ20</f>
        <v>23</v>
      </c>
      <c r="BU172" s="62">
        <f>'2023'!BR20</f>
        <v>1.05</v>
      </c>
      <c r="BV172" s="62">
        <f>'2023'!BS20</f>
        <v>0.64</v>
      </c>
      <c r="BW172" s="62">
        <f>'2023'!BT20</f>
        <v>1.49</v>
      </c>
      <c r="BX172" s="62">
        <f>'2023'!BU20</f>
        <v>0</v>
      </c>
      <c r="BY172" s="62">
        <f>'2023'!BV20</f>
        <v>0</v>
      </c>
      <c r="BZ172" s="62">
        <f>'2023'!CA20</f>
        <v>33.299999999999997</v>
      </c>
      <c r="CA172" s="62">
        <f>'2023'!CB20</f>
        <v>25</v>
      </c>
      <c r="CB172" s="62">
        <f>'2023'!CC20</f>
        <v>85.7</v>
      </c>
      <c r="CC172" s="63">
        <f>'2023'!CD20</f>
        <v>11.9</v>
      </c>
      <c r="CD172" s="60">
        <f>'2023'!CE20</f>
        <v>0</v>
      </c>
      <c r="CE172" s="61">
        <f>'2023'!CF20</f>
        <v>2606</v>
      </c>
      <c r="CF172" s="61">
        <f>'2023'!CG20</f>
        <v>0</v>
      </c>
      <c r="CG172" s="61">
        <f>'2023'!CH20</f>
        <v>0</v>
      </c>
      <c r="CH172" s="61">
        <f>'2023'!CI20</f>
        <v>0</v>
      </c>
      <c r="CI172" s="61">
        <f>'2023'!CJ20</f>
        <v>0</v>
      </c>
      <c r="CJ172" s="62">
        <f>'2023'!CK20</f>
        <v>0</v>
      </c>
      <c r="CK172" s="62">
        <f>'2023'!CL20</f>
        <v>0</v>
      </c>
      <c r="CL172" s="62">
        <f>'2023'!CM20</f>
        <v>0</v>
      </c>
      <c r="CM172" s="62">
        <f>'2023'!CN20</f>
        <v>0</v>
      </c>
      <c r="CN172" s="62">
        <f>'2023'!CO20</f>
        <v>0</v>
      </c>
      <c r="CO172" s="62">
        <f>'2023'!CT20</f>
        <v>0</v>
      </c>
      <c r="CP172" s="62">
        <f>'2023'!CU20</f>
        <v>0</v>
      </c>
      <c r="CQ172" s="62">
        <f>'2023'!CV20</f>
        <v>0</v>
      </c>
      <c r="CR172" s="63">
        <f>'2023'!CW20</f>
        <v>0</v>
      </c>
      <c r="CS172" s="60">
        <f>'2023'!CX20</f>
        <v>1203</v>
      </c>
      <c r="CT172" s="61">
        <f>'2023'!CY20</f>
        <v>4711.2000000000007</v>
      </c>
      <c r="CU172" s="61">
        <f>'2023'!CZ20</f>
        <v>93</v>
      </c>
      <c r="CV172" s="61">
        <f>'2023'!DA20</f>
        <v>57</v>
      </c>
      <c r="CW172" s="61">
        <f>'2023'!DB20</f>
        <v>9</v>
      </c>
      <c r="CX172" s="61">
        <f>'2023'!DC20</f>
        <v>31</v>
      </c>
      <c r="CY172" s="62">
        <f>'2023'!DD20</f>
        <v>0.97</v>
      </c>
      <c r="CZ172" s="62">
        <f>'2023'!DE20</f>
        <v>2.17</v>
      </c>
      <c r="DA172" s="62">
        <f>'2023'!DF20</f>
        <v>3.25</v>
      </c>
      <c r="DB172" s="62">
        <f>'2023'!DG20</f>
        <v>5</v>
      </c>
      <c r="DC172" s="62">
        <f>'2023'!DH20</f>
        <v>18.5</v>
      </c>
      <c r="DD172" s="62">
        <f>'2023'!DM20</f>
        <v>51.7</v>
      </c>
      <c r="DE172" s="62">
        <f>'2023'!DN20</f>
        <v>8.1</v>
      </c>
      <c r="DF172" s="62">
        <f>'2023'!DO20</f>
        <v>82.3</v>
      </c>
      <c r="DG172" s="63">
        <f>'2023'!DP20</f>
        <v>17.7</v>
      </c>
      <c r="DH172" s="60">
        <f>'2023'!DQ20</f>
        <v>430</v>
      </c>
      <c r="DI172" s="61">
        <f>'2023'!DR20</f>
        <v>1768</v>
      </c>
      <c r="DJ172" s="61">
        <f>'2023'!DS20</f>
        <v>72</v>
      </c>
      <c r="DK172" s="61">
        <f>'2023'!DT20</f>
        <v>30</v>
      </c>
      <c r="DL172" s="61">
        <f>'2023'!DU20</f>
        <v>2</v>
      </c>
      <c r="DM172" s="61">
        <f>'2023'!DV20</f>
        <v>7</v>
      </c>
      <c r="DN172" s="62">
        <f>'2023'!DW20</f>
        <v>0.12</v>
      </c>
      <c r="DO172" s="62">
        <f>'2023'!DX20</f>
        <v>1.56</v>
      </c>
      <c r="DP172" s="62">
        <f>'2023'!DY20</f>
        <v>1.45</v>
      </c>
      <c r="DQ172" s="62">
        <f>'2023'!DZ20</f>
        <v>4.0999999999999996</v>
      </c>
      <c r="DR172" s="62">
        <f>'2023'!EA20</f>
        <v>14.6</v>
      </c>
      <c r="DS172" s="62">
        <f>'2023'!EF20</f>
        <v>21.4</v>
      </c>
      <c r="DT172" s="62">
        <f>'2023'!EG20</f>
        <v>23.1</v>
      </c>
      <c r="DU172" s="62">
        <f>'2023'!EH20</f>
        <v>91.1</v>
      </c>
      <c r="DV172" s="63">
        <f>'2023'!EI20</f>
        <v>8.9</v>
      </c>
    </row>
    <row r="173" spans="1:126" ht="15.75" customHeight="1" x14ac:dyDescent="0.2">
      <c r="A173" s="199">
        <f t="shared" si="11"/>
        <v>171</v>
      </c>
      <c r="B173" s="261">
        <f>'2024'!A19</f>
        <v>17</v>
      </c>
      <c r="C173" s="261">
        <v>2024</v>
      </c>
      <c r="D173" s="234" t="str">
        <f>'2024'!B19</f>
        <v>Luke McCaffrey</v>
      </c>
      <c r="E173" s="310" t="str" cm="1">
        <f t="array" ref="E173">_xlfn.IFS(F173&gt;12.5,"Cornerstone",AND(F173&gt;11.995,F173&lt;12.5),"Elite",AND(F173&gt;11,F173&lt;12.995),"Elite Upside",AND(F173&gt;=9.69,F173&lt;10.999),"Upside",AND(F173&gt;8.4,F173&lt;9.999),"Upside Lite",AND(F173&gt;7.25,F173&lt;8.999),"Outlier",AND(F173&gt;=6,F173&lt;7.25),"Outlier Lite",F173&lt;6.999,"Purgatory")</f>
        <v>Outlier</v>
      </c>
      <c r="F173" s="313">
        <f>'2024'!C19</f>
        <v>8.2085714285714282</v>
      </c>
      <c r="G173" s="313">
        <f t="shared" si="12"/>
        <v>49.5</v>
      </c>
      <c r="H173" s="313" t="str" cm="1">
        <f t="array" ref="H173">_xlfn.IFS(E173="Cornerstone","A++",E173="Elite","A+",E173="Elite Upside","A",E173="Upside","B",E173="Upside Lite","C",E173="Outlier","D+",E173="Outlier Lite","D-",E173="Purgatory","F")</f>
        <v>D+</v>
      </c>
      <c r="I173" s="314">
        <f t="shared" si="13"/>
        <v>-0.16899396109669601</v>
      </c>
      <c r="J173" s="34" t="str">
        <f>'2024'!D19</f>
        <v>Rice</v>
      </c>
      <c r="K173" s="200">
        <f>'2024'!E19</f>
        <v>6</v>
      </c>
      <c r="L173" s="318">
        <f>'2024'!F19</f>
        <v>36983</v>
      </c>
      <c r="M173" s="231">
        <f>'2024'!G19</f>
        <v>24.504109589041096</v>
      </c>
      <c r="N173" s="231" t="str">
        <f>'2024'!H19</f>
        <v>RS JR</v>
      </c>
      <c r="O173" s="231">
        <f>'2024'!I19</f>
        <v>23.084931506849315</v>
      </c>
      <c r="P173" s="231" t="str">
        <f>'2024'!J19</f>
        <v>Slot</v>
      </c>
      <c r="Q173" s="231" t="str">
        <f>'2024'!K19</f>
        <v>BALL HOG</v>
      </c>
      <c r="R173" s="231" t="str">
        <f>'2024'!L19</f>
        <v>Poor Separator</v>
      </c>
      <c r="S173" s="200">
        <f>'2024'!M19</f>
        <v>74</v>
      </c>
      <c r="T173" s="200">
        <f>'2024'!N19</f>
        <v>198</v>
      </c>
      <c r="U173" s="200">
        <f>'2024'!O19</f>
        <v>4.46</v>
      </c>
      <c r="V173" s="319">
        <f>'2024'!P19</f>
        <v>3</v>
      </c>
      <c r="W173" s="193">
        <f>'2024'!Q19</f>
        <v>0</v>
      </c>
      <c r="X173" s="194">
        <f>'2024'!R19</f>
        <v>0</v>
      </c>
      <c r="Y173" s="194">
        <f>'2024'!S19</f>
        <v>0</v>
      </c>
      <c r="Z173" s="194">
        <f>'2024'!T19</f>
        <v>0.28221242046918305</v>
      </c>
      <c r="AA173" s="194">
        <f>'2024'!U19</f>
        <v>0.30256816934057218</v>
      </c>
      <c r="AB173" s="194">
        <f>'2024'!V19</f>
        <v>0.30256816934057218</v>
      </c>
      <c r="AC173" s="59">
        <f>'2024'!W19</f>
        <v>0.25718294393948632</v>
      </c>
      <c r="AD173" s="42">
        <f>'2024'!X19</f>
        <v>21.416438356164385</v>
      </c>
      <c r="AE173" s="183">
        <f>'2024'!Y19</f>
        <v>2.25</v>
      </c>
      <c r="AF173" s="183">
        <f>'2024'!Z19</f>
        <v>6</v>
      </c>
      <c r="AG173" s="183">
        <f>'2024'!AA19</f>
        <v>11.4</v>
      </c>
      <c r="AH173" s="183">
        <f>'2024'!AB19</f>
        <v>0.75</v>
      </c>
      <c r="AI173" s="183">
        <f>'2024'!AC19</f>
        <v>3.47</v>
      </c>
      <c r="AJ173" s="288">
        <f>'2024'!AD19</f>
        <v>5.9556451612903225E-2</v>
      </c>
      <c r="AK173" s="288">
        <f>'2024'!AE19</f>
        <v>0.12591935483870967</v>
      </c>
      <c r="AL173" s="185">
        <f>'2024'!AF19</f>
        <v>4.0999999999999995E-2</v>
      </c>
      <c r="AM173" s="212">
        <f>DS173/100</f>
        <v>0.60699999999999998</v>
      </c>
      <c r="AN173" s="185">
        <f>'2024'!AG19</f>
        <v>0.28299999999999997</v>
      </c>
      <c r="AO173" s="185">
        <f>'2024'!AH19</f>
        <v>0.71100000000000008</v>
      </c>
      <c r="AP173" s="183">
        <f>'2024'!AI19</f>
        <v>100.08194827192241</v>
      </c>
      <c r="AQ173" s="186">
        <f>'2024'!AJ19</f>
        <v>101.10492748803122</v>
      </c>
      <c r="AR173" s="48">
        <f>'2024'!AK19</f>
        <v>7</v>
      </c>
      <c r="AS173" s="232">
        <f>'2024'!AL19</f>
        <v>4</v>
      </c>
      <c r="AT173" s="232">
        <f>'2024'!AM19</f>
        <v>4</v>
      </c>
      <c r="AU173" s="232">
        <f>'2024'!AN19</f>
        <v>5</v>
      </c>
      <c r="AV173" s="232">
        <f>'2024'!AO19</f>
        <v>8</v>
      </c>
      <c r="AW173" s="232">
        <f>'2024'!AP19</f>
        <v>6</v>
      </c>
      <c r="AX173" s="232">
        <f>'2024'!AQ19</f>
        <v>6</v>
      </c>
      <c r="AY173" s="233">
        <f>'2024'!AR19</f>
        <v>0</v>
      </c>
      <c r="AZ173" s="60">
        <f>'2024'!AS19</f>
        <v>0</v>
      </c>
      <c r="BA173" s="61">
        <f>'2024'!AT19</f>
        <v>1</v>
      </c>
      <c r="BB173" s="61">
        <f>'2024'!AU19</f>
        <v>0</v>
      </c>
      <c r="BC173" s="61">
        <f>'2024'!AV19</f>
        <v>0</v>
      </c>
      <c r="BD173" s="61">
        <f>'2024'!AW19</f>
        <v>0</v>
      </c>
      <c r="BE173" s="61">
        <f>'2024'!AX19</f>
        <v>0</v>
      </c>
      <c r="BF173" s="62">
        <f>'2024'!AY19</f>
        <v>0.19</v>
      </c>
      <c r="BG173" s="62">
        <f>'2024'!AZ19</f>
        <v>0.12</v>
      </c>
      <c r="BH173" s="62">
        <f>'2024'!BA19</f>
        <v>0</v>
      </c>
      <c r="BI173" s="62">
        <f>'2024'!BB19</f>
        <v>0</v>
      </c>
      <c r="BJ173" s="62">
        <f>'2024'!BC19</f>
        <v>0</v>
      </c>
      <c r="BK173" s="62">
        <f>'2024'!BH19</f>
        <v>0</v>
      </c>
      <c r="BL173" s="62">
        <f>'2024'!BI19</f>
        <v>0</v>
      </c>
      <c r="BM173" s="62">
        <f>'2024'!BJ19</f>
        <v>0</v>
      </c>
      <c r="BN173" s="63">
        <f>'2024'!BK19</f>
        <v>0</v>
      </c>
      <c r="BO173" s="60">
        <f>'2024'!BL19</f>
        <v>0</v>
      </c>
      <c r="BP173" s="61">
        <f>'2024'!BM19</f>
        <v>1</v>
      </c>
      <c r="BQ173" s="61">
        <f>'2024'!BN19</f>
        <v>0</v>
      </c>
      <c r="BR173" s="61">
        <f>'2024'!BO19</f>
        <v>0</v>
      </c>
      <c r="BS173" s="61">
        <f>'2024'!BP19</f>
        <v>0</v>
      </c>
      <c r="BT173" s="61">
        <f>'2024'!BQ19</f>
        <v>0</v>
      </c>
      <c r="BU173" s="62">
        <f>'2024'!BR19</f>
        <v>0.12</v>
      </c>
      <c r="BV173" s="62">
        <f>'2024'!BS19</f>
        <v>0.03</v>
      </c>
      <c r="BW173" s="62">
        <f>'2024'!BT19</f>
        <v>0</v>
      </c>
      <c r="BX173" s="62">
        <f>'2024'!BU19</f>
        <v>0</v>
      </c>
      <c r="BY173" s="62">
        <f>'2024'!BV19</f>
        <v>0</v>
      </c>
      <c r="BZ173" s="62">
        <f>'2024'!CA19</f>
        <v>0</v>
      </c>
      <c r="CA173" s="62">
        <f>'2024'!CB19</f>
        <v>0</v>
      </c>
      <c r="CB173" s="62">
        <f>'2024'!CC19</f>
        <v>0</v>
      </c>
      <c r="CC173" s="63">
        <f>'2024'!CD19</f>
        <v>0</v>
      </c>
      <c r="CD173" s="60">
        <f>'2024'!CE19</f>
        <v>0</v>
      </c>
      <c r="CE173" s="61">
        <f>'2024'!CF19</f>
        <v>1</v>
      </c>
      <c r="CF173" s="61">
        <f>'2024'!CG19</f>
        <v>0</v>
      </c>
      <c r="CG173" s="61">
        <f>'2024'!CH19</f>
        <v>0</v>
      </c>
      <c r="CH173" s="61">
        <f>'2024'!CI19</f>
        <v>0</v>
      </c>
      <c r="CI173" s="61">
        <f>'2024'!CJ19</f>
        <v>0</v>
      </c>
      <c r="CJ173" s="62">
        <f>'2024'!CK19</f>
        <v>0.05</v>
      </c>
      <c r="CK173" s="62">
        <f>'2024'!CL19</f>
        <v>0</v>
      </c>
      <c r="CL173" s="62">
        <f>'2024'!CM19</f>
        <v>0</v>
      </c>
      <c r="CM173" s="62">
        <f>'2024'!CN19</f>
        <v>0</v>
      </c>
      <c r="CN173" s="62">
        <f>'2024'!CO19</f>
        <v>0</v>
      </c>
      <c r="CO173" s="62">
        <f>'2024'!CT19</f>
        <v>0</v>
      </c>
      <c r="CP173" s="62">
        <f>'2024'!CU19</f>
        <v>0</v>
      </c>
      <c r="CQ173" s="62">
        <f>'2024'!CV19</f>
        <v>0</v>
      </c>
      <c r="CR173" s="63">
        <f>'2024'!CW19</f>
        <v>0</v>
      </c>
      <c r="CS173" s="60">
        <f>'2024'!CX19</f>
        <v>723</v>
      </c>
      <c r="CT173" s="61">
        <f>'2024'!CY19</f>
        <v>2561.9</v>
      </c>
      <c r="CU173" s="61">
        <f>'2024'!CZ19</f>
        <v>85.6</v>
      </c>
      <c r="CV173" s="61">
        <f>'2024'!DA19</f>
        <v>58</v>
      </c>
      <c r="CW173" s="61">
        <f>'2024'!DB19</f>
        <v>6</v>
      </c>
      <c r="CX173" s="61">
        <f>'2024'!DC19</f>
        <v>19.8</v>
      </c>
      <c r="CY173" s="62">
        <f>'2024'!DD19</f>
        <v>0.24</v>
      </c>
      <c r="CZ173" s="62">
        <f>'2024'!DE19</f>
        <v>2.33</v>
      </c>
      <c r="DA173" s="62">
        <f>'2024'!DF19</f>
        <v>2.25</v>
      </c>
      <c r="DB173" s="62">
        <f>'2024'!DG19</f>
        <v>4.7</v>
      </c>
      <c r="DC173" s="62">
        <f>'2024'!DH19</f>
        <v>11.4</v>
      </c>
      <c r="DD173" s="62">
        <f>'2024'!DM19</f>
        <v>62.5</v>
      </c>
      <c r="DE173" s="62">
        <f>'2024'!DN19</f>
        <v>9.4</v>
      </c>
      <c r="DF173" s="62">
        <f>'2024'!DO19</f>
        <v>28.7</v>
      </c>
      <c r="DG173" s="63">
        <f>'2024'!DP19</f>
        <v>70.7</v>
      </c>
      <c r="DH173" s="60">
        <f>'2024'!DQ19</f>
        <v>992</v>
      </c>
      <c r="DI173" s="61">
        <f>'2024'!DR19</f>
        <v>3278.6</v>
      </c>
      <c r="DJ173" s="61">
        <f>'2024'!DS19</f>
        <v>87.2</v>
      </c>
      <c r="DK173" s="61">
        <f>'2024'!DT19</f>
        <v>71</v>
      </c>
      <c r="DL173" s="61">
        <f>'2024'!DU19</f>
        <v>13</v>
      </c>
      <c r="DM173" s="61">
        <f>'2024'!DV19</f>
        <v>28.6</v>
      </c>
      <c r="DN173" s="62">
        <f>'2024'!DW19</f>
        <v>0.75</v>
      </c>
      <c r="DO173" s="62">
        <f>'2024'!DX19</f>
        <v>3.47</v>
      </c>
      <c r="DP173" s="62">
        <f>'2024'!DY19</f>
        <v>2.11</v>
      </c>
      <c r="DQ173" s="62">
        <f>'2024'!DZ19</f>
        <v>6</v>
      </c>
      <c r="DR173" s="62">
        <f>'2024'!EA19</f>
        <v>10.7</v>
      </c>
      <c r="DS173" s="62">
        <f>'2024'!EF19</f>
        <v>60.7</v>
      </c>
      <c r="DT173" s="62">
        <f>'2024'!EG19</f>
        <v>4.0999999999999996</v>
      </c>
      <c r="DU173" s="62">
        <f>'2024'!EH19</f>
        <v>27.9</v>
      </c>
      <c r="DV173" s="63">
        <f>'2024'!EI19</f>
        <v>71.5</v>
      </c>
    </row>
    <row r="174" spans="1:126" ht="15.75" customHeight="1" x14ac:dyDescent="0.2">
      <c r="A174" s="199">
        <f t="shared" si="11"/>
        <v>172</v>
      </c>
      <c r="B174" s="261">
        <f>'2020'!A19</f>
        <v>17</v>
      </c>
      <c r="C174" s="261">
        <v>2020</v>
      </c>
      <c r="D174" s="234" t="str">
        <f>'2020'!B19</f>
        <v>Gabe Davis</v>
      </c>
      <c r="E174" s="310" t="str" cm="1">
        <f t="array" ref="E174">_xlfn.IFS(F174&gt;12.5,"Cornerstone",AND(F174&gt;11.995,F174&lt;12.5),"Elite",AND(F174&gt;11,F174&lt;12.995),"Elite Upside",AND(F174&gt;=9.69,F174&lt;10.999),"Upside",AND(F174&gt;8.4,F174&lt;9.999),"Upside Lite",AND(F174&gt;7.25,F174&lt;8.999),"Outlier",AND(F174&gt;=6,F174&lt;7.25),"Outlier Lite",F174&lt;6.999,"Purgatory")</f>
        <v>Outlier</v>
      </c>
      <c r="F174" s="313">
        <f>'2020'!C19</f>
        <v>8.1800000000000015</v>
      </c>
      <c r="G174" s="313">
        <f t="shared" si="12"/>
        <v>49.2</v>
      </c>
      <c r="H174" s="313" t="str" cm="1">
        <f t="array" ref="H174">_xlfn.IFS(E174="Cornerstone","A++",E174="Elite","A+",E174="Elite Upside","A",E174="Upside","B",E174="Upside Lite","C",E174="Outlier","D+",E174="Outlier Lite","D-",E174="Purgatory","F")</f>
        <v>D+</v>
      </c>
      <c r="I174" s="314">
        <f t="shared" si="13"/>
        <v>-0.18447130120706781</v>
      </c>
      <c r="J174" s="34" t="str">
        <f>'2020'!D19</f>
        <v>UCF</v>
      </c>
      <c r="K174" s="200">
        <f>'2020'!E19</f>
        <v>6</v>
      </c>
      <c r="L174" s="318">
        <f>'2020'!F19</f>
        <v>36251</v>
      </c>
      <c r="M174" s="231">
        <f>'2020'!G19</f>
        <v>26.509589041095889</v>
      </c>
      <c r="N174" s="231" t="str">
        <f>'2020'!H19</f>
        <v>JR</v>
      </c>
      <c r="O174" s="231">
        <f>'2020'!I19</f>
        <v>21.076712328767123</v>
      </c>
      <c r="P174" s="231" t="str">
        <f>'2020'!J19</f>
        <v>Wide</v>
      </c>
      <c r="Q174" s="231" t="str">
        <f>'2020'!K19</f>
        <v>SLOB</v>
      </c>
      <c r="R174" s="231" t="str">
        <f>'2020'!L19</f>
        <v>Elite Earner</v>
      </c>
      <c r="S174" s="320">
        <f>'2020'!M19</f>
        <v>74</v>
      </c>
      <c r="T174" s="320">
        <f>'2020'!N19</f>
        <v>210</v>
      </c>
      <c r="U174" s="200">
        <f>'2020'!O19</f>
        <v>4.54</v>
      </c>
      <c r="V174" s="279">
        <f>'2020'!P19</f>
        <v>4</v>
      </c>
      <c r="W174" s="193">
        <f>'2020'!Q19</f>
        <v>0</v>
      </c>
      <c r="X174" s="194">
        <f>'2020'!R19</f>
        <v>0</v>
      </c>
      <c r="Y174" s="194">
        <f>'2020'!S19</f>
        <v>9.0656155808022262E-2</v>
      </c>
      <c r="Z174" s="194">
        <f>'2020'!T19</f>
        <v>0.24350164326262325</v>
      </c>
      <c r="AA174" s="194">
        <f>'2020'!U19</f>
        <v>0.30143308234151078</v>
      </c>
      <c r="AB174" s="194">
        <f>'2020'!V19</f>
        <v>0.30143308234151078</v>
      </c>
      <c r="AC174" s="59">
        <f>'2020'!W19</f>
        <v>0.25621811999028415</v>
      </c>
      <c r="AD174" s="42">
        <f>'2020'!X19</f>
        <v>19.43013698630137</v>
      </c>
      <c r="AE174" s="183">
        <f>'2020'!Y19</f>
        <v>2.95</v>
      </c>
      <c r="AF174" s="183">
        <f>'2020'!Z19</f>
        <v>4.5999999999999996</v>
      </c>
      <c r="AG174" s="183">
        <f>'2020'!AA19</f>
        <v>16.5</v>
      </c>
      <c r="AH174" s="183">
        <f>'2020'!AB19</f>
        <v>0.78</v>
      </c>
      <c r="AI174" s="183">
        <f>'2020'!AC19</f>
        <v>2.91</v>
      </c>
      <c r="AJ174" s="288">
        <f>'2020'!AD19</f>
        <v>7.1313456889605165E-2</v>
      </c>
      <c r="AK174" s="288">
        <f>'2020'!AE19</f>
        <v>0.23295729250604352</v>
      </c>
      <c r="AL174" s="185">
        <f>'2020'!AF19</f>
        <v>6.5000000000000002E-2</v>
      </c>
      <c r="AM174" s="212">
        <f>DS174/100</f>
        <v>0.36700000000000005</v>
      </c>
      <c r="AN174" s="185">
        <f>'2020'!AG19</f>
        <v>0.93399999999999994</v>
      </c>
      <c r="AO174" s="185">
        <f>'2020'!AH19</f>
        <v>6.3E-2</v>
      </c>
      <c r="AP174" s="183">
        <f>'2020'!AI19</f>
        <v>98.861200283715007</v>
      </c>
      <c r="AQ174" s="186">
        <f>'2020'!AJ19</f>
        <v>99.871701726942632</v>
      </c>
      <c r="AR174" s="48">
        <f>'2020'!AK19</f>
        <v>7</v>
      </c>
      <c r="AS174" s="232">
        <f>'2020'!AL19</f>
        <v>7</v>
      </c>
      <c r="AT174" s="232">
        <f>'2020'!AM19</f>
        <v>5</v>
      </c>
      <c r="AU174" s="232">
        <f>'2020'!AN19</f>
        <v>2</v>
      </c>
      <c r="AV174" s="232">
        <f>'2020'!AO19</f>
        <v>7</v>
      </c>
      <c r="AW174" s="232">
        <f>'2020'!AP19</f>
        <v>6</v>
      </c>
      <c r="AX174" s="232">
        <f>'2020'!AQ19</f>
        <v>5</v>
      </c>
      <c r="AY174" s="233">
        <f>'2020'!AR19</f>
        <v>0.25</v>
      </c>
      <c r="AZ174" s="60">
        <f>'2020'!AS19</f>
        <v>0</v>
      </c>
      <c r="BA174" s="61">
        <f>'2020'!AT19</f>
        <v>2246</v>
      </c>
      <c r="BB174" s="61">
        <f>'2020'!AU19</f>
        <v>0</v>
      </c>
      <c r="BC174" s="61">
        <f>'2020'!AV19</f>
        <v>0</v>
      </c>
      <c r="BD174" s="61">
        <f>'2020'!AW19</f>
        <v>0</v>
      </c>
      <c r="BE174" s="61">
        <f>'2020'!AX19</f>
        <v>0</v>
      </c>
      <c r="BF174" s="62">
        <f>'2020'!AY19</f>
        <v>0</v>
      </c>
      <c r="BG174" s="62">
        <f>'2020'!AZ19</f>
        <v>0</v>
      </c>
      <c r="BH174" s="62">
        <f>'2020'!BA19</f>
        <v>0</v>
      </c>
      <c r="BI174" s="62">
        <f>'2020'!BB19</f>
        <v>0</v>
      </c>
      <c r="BJ174" s="62">
        <f>'2020'!BC19</f>
        <v>0</v>
      </c>
      <c r="BK174" s="62">
        <f>'2020'!BD19</f>
        <v>0</v>
      </c>
      <c r="BL174" s="62">
        <f>'2020'!BE19</f>
        <v>0</v>
      </c>
      <c r="BM174" s="62">
        <f>'2020'!BF19</f>
        <v>0</v>
      </c>
      <c r="BN174" s="63">
        <f>'2020'!BG19</f>
        <v>0</v>
      </c>
      <c r="BO174" s="60">
        <f>'2020'!BH19</f>
        <v>0</v>
      </c>
      <c r="BP174" s="61">
        <f>'2020'!BI19</f>
        <v>2726</v>
      </c>
      <c r="BQ174" s="61">
        <f>'2020'!BJ19</f>
        <v>0</v>
      </c>
      <c r="BR174" s="61">
        <f>'2020'!BK19</f>
        <v>0</v>
      </c>
      <c r="BS174" s="61">
        <f>'2020'!BL19</f>
        <v>0</v>
      </c>
      <c r="BT174" s="61">
        <f>'2020'!BM19</f>
        <v>0</v>
      </c>
      <c r="BU174" s="62">
        <f>'2020'!BN19</f>
        <v>0</v>
      </c>
      <c r="BV174" s="62">
        <f>'2020'!BO19</f>
        <v>0</v>
      </c>
      <c r="BW174" s="62">
        <f>'2020'!BP19</f>
        <v>0</v>
      </c>
      <c r="BX174" s="62">
        <f>'2020'!BQ19</f>
        <v>0</v>
      </c>
      <c r="BY174" s="62">
        <f>'2020'!BR19</f>
        <v>0</v>
      </c>
      <c r="BZ174" s="62">
        <f>'2020'!BS19</f>
        <v>0</v>
      </c>
      <c r="CA174" s="62">
        <f>'2020'!BT19</f>
        <v>0</v>
      </c>
      <c r="CB174" s="62">
        <f>'2020'!BU19</f>
        <v>0</v>
      </c>
      <c r="CC174" s="63">
        <f>'2020'!BV19</f>
        <v>0</v>
      </c>
      <c r="CD174" s="60">
        <f>'2020'!BW19</f>
        <v>391</v>
      </c>
      <c r="CE174" s="61">
        <f>'2020'!BX19</f>
        <v>4313</v>
      </c>
      <c r="CF174" s="61">
        <f>'2020'!BY19</f>
        <v>42</v>
      </c>
      <c r="CG174" s="61">
        <f>'2020'!BZ19</f>
        <v>27</v>
      </c>
      <c r="CH174" s="61">
        <f>'2020'!CA19</f>
        <v>4</v>
      </c>
      <c r="CI174" s="61">
        <f>'2020'!CB19</f>
        <v>38</v>
      </c>
      <c r="CJ174" s="62">
        <f>'2020'!CC19</f>
        <v>0.71</v>
      </c>
      <c r="CK174" s="62">
        <f>'2020'!CD19</f>
        <v>1.18</v>
      </c>
      <c r="CL174" s="62">
        <f>'2020'!CE19</f>
        <v>1.52</v>
      </c>
      <c r="CM174" s="62">
        <f>'2020'!CF19</f>
        <v>5.6</v>
      </c>
      <c r="CN174" s="62">
        <f>'2020'!CG19</f>
        <v>11.3</v>
      </c>
      <c r="CO174" s="62">
        <f>'2020'!CL19</f>
        <v>42.9</v>
      </c>
      <c r="CP174" s="62">
        <f>'2020'!CM19</f>
        <v>12.9</v>
      </c>
      <c r="CQ174" s="62">
        <f>'2020'!CN19</f>
        <v>85.9</v>
      </c>
      <c r="CR174" s="63">
        <f>'2020'!CO19</f>
        <v>14.1</v>
      </c>
      <c r="CS174" s="60">
        <f>'2020'!CP19</f>
        <v>815</v>
      </c>
      <c r="CT174" s="61">
        <f>'2020'!CQ19</f>
        <v>3347</v>
      </c>
      <c r="CU174" s="61">
        <f>'2020'!CR19</f>
        <v>88</v>
      </c>
      <c r="CV174" s="61">
        <f>'2020'!CS19</f>
        <v>53</v>
      </c>
      <c r="CW174" s="61">
        <f>'2020'!CT19</f>
        <v>7</v>
      </c>
      <c r="CX174" s="61">
        <f>'2020'!CU19</f>
        <v>29</v>
      </c>
      <c r="CY174" s="62">
        <f>'2020'!CV19</f>
        <v>0.59</v>
      </c>
      <c r="CZ174" s="62">
        <f>'2020'!CW19</f>
        <v>2.2000000000000002</v>
      </c>
      <c r="DA174" s="62">
        <f>'2020'!CX19</f>
        <v>2.08</v>
      </c>
      <c r="DB174" s="62">
        <f>'2020'!CY19</f>
        <v>3.4</v>
      </c>
      <c r="DC174" s="62">
        <f>'2020'!CZ19</f>
        <v>14.3</v>
      </c>
      <c r="DD174" s="62">
        <f>'2020'!DE19</f>
        <v>44.4</v>
      </c>
      <c r="DE174" s="62">
        <f>'2020'!DF19</f>
        <v>11.7</v>
      </c>
      <c r="DF174" s="62">
        <f>'2020'!DG19</f>
        <v>93.8</v>
      </c>
      <c r="DG174" s="63">
        <f>'2020'!DH19</f>
        <v>5.9</v>
      </c>
      <c r="DH174" s="60">
        <f>'2020'!DI19</f>
        <v>1241</v>
      </c>
      <c r="DI174" s="61">
        <f>'2020'!DJ19</f>
        <v>4117</v>
      </c>
      <c r="DJ174" s="61">
        <f>'2020'!DK19</f>
        <v>128</v>
      </c>
      <c r="DK174" s="61">
        <f>'2020'!DL19</f>
        <v>72</v>
      </c>
      <c r="DL174" s="61">
        <f>'2020'!DM19</f>
        <v>12</v>
      </c>
      <c r="DM174" s="61">
        <f>'2020'!DN19</f>
        <v>36</v>
      </c>
      <c r="DN174" s="62">
        <f>'2020'!DO19</f>
        <v>0.78</v>
      </c>
      <c r="DO174" s="62">
        <f>'2020'!DP19</f>
        <v>2.91</v>
      </c>
      <c r="DP174" s="62">
        <f>'2020'!DQ19</f>
        <v>2.95</v>
      </c>
      <c r="DQ174" s="62">
        <f>'2020'!DR19</f>
        <v>4.5999999999999996</v>
      </c>
      <c r="DR174" s="62">
        <f>'2020'!DS19</f>
        <v>16.5</v>
      </c>
      <c r="DS174" s="62">
        <f>'2020'!DX19</f>
        <v>36.700000000000003</v>
      </c>
      <c r="DT174" s="62">
        <f>'2020'!DY19</f>
        <v>6.5</v>
      </c>
      <c r="DU174" s="62">
        <f>'2020'!DZ19</f>
        <v>93</v>
      </c>
      <c r="DV174" s="63">
        <f>'2020'!EA19</f>
        <v>6.7</v>
      </c>
    </row>
    <row r="175" spans="1:126" ht="15.75" customHeight="1" x14ac:dyDescent="0.2">
      <c r="A175" s="199">
        <f t="shared" si="11"/>
        <v>173</v>
      </c>
      <c r="B175" s="261">
        <f>'2020'!A20</f>
        <v>18</v>
      </c>
      <c r="C175" s="261">
        <v>2020</v>
      </c>
      <c r="D175" s="234" t="str">
        <f>'2020'!B20</f>
        <v>Tyler Johnson</v>
      </c>
      <c r="E175" s="310" t="str" cm="1">
        <f t="array" ref="E175">_xlfn.IFS(F175&gt;12.5,"Cornerstone",AND(F175&gt;11.995,F175&lt;12.5),"Elite",AND(F175&gt;11,F175&lt;12.995),"Elite Upside",AND(F175&gt;=9.69,F175&lt;10.999),"Upside",AND(F175&gt;8.4,F175&lt;9.999),"Upside Lite",AND(F175&gt;7.25,F175&lt;8.999),"Outlier",AND(F175&gt;=6,F175&lt;7.25),"Outlier Lite",F175&lt;6.999,"Purgatory")</f>
        <v>Outlier</v>
      </c>
      <c r="F175" s="313">
        <f>'2020'!C20</f>
        <v>8.154285714285713</v>
      </c>
      <c r="G175" s="313">
        <f t="shared" si="12"/>
        <v>48.9</v>
      </c>
      <c r="H175" s="313" t="str" cm="1">
        <f t="array" ref="H175">_xlfn.IFS(E175="Cornerstone","A++",E175="Elite","A+",E175="Elite Upside","A",E175="Upside","B",E175="Upside Lite","C",E175="Outlier","D+",E175="Outlier Lite","D-",E175="Purgatory","F")</f>
        <v>D+</v>
      </c>
      <c r="I175" s="314">
        <f t="shared" si="13"/>
        <v>-0.19840090730640483</v>
      </c>
      <c r="J175" s="34" t="str">
        <f>'2020'!D20</f>
        <v>Minnesota</v>
      </c>
      <c r="K175" s="200">
        <f>'2020'!E20</f>
        <v>2</v>
      </c>
      <c r="L175" s="318">
        <f>'2020'!F20</f>
        <v>36032</v>
      </c>
      <c r="M175" s="231">
        <f>'2020'!G20</f>
        <v>27.109589041095891</v>
      </c>
      <c r="N175" s="231" t="str">
        <f>'2020'!H20</f>
        <v>SR</v>
      </c>
      <c r="O175" s="231">
        <f>'2020'!I20</f>
        <v>21.676712328767124</v>
      </c>
      <c r="P175" s="231" t="str">
        <f>'2020'!J20</f>
        <v>Slot</v>
      </c>
      <c r="Q175" s="231" t="str">
        <f>'2020'!K20</f>
        <v>BALL HOG</v>
      </c>
      <c r="R175" s="231" t="str">
        <f>'2020'!L20</f>
        <v>Elite Earner</v>
      </c>
      <c r="S175" s="320">
        <f>'2020'!M20</f>
        <v>73</v>
      </c>
      <c r="T175" s="320">
        <f>'2020'!N20</f>
        <v>205</v>
      </c>
      <c r="U175" s="200">
        <f>'2020'!O20</f>
        <v>4.7</v>
      </c>
      <c r="V175" s="279">
        <f>'2020'!P20</f>
        <v>5</v>
      </c>
      <c r="W175" s="193">
        <f>'2020'!Q20</f>
        <v>0</v>
      </c>
      <c r="X175" s="194">
        <f>'2020'!R20</f>
        <v>6.2472308373947717E-2</v>
      </c>
      <c r="Y175" s="194">
        <f>'2020'!S20</f>
        <v>0.44745538664904166</v>
      </c>
      <c r="Z175" s="194">
        <f>'2020'!T20</f>
        <v>0.4307295504789978</v>
      </c>
      <c r="AA175" s="194">
        <f>'2020'!U20</f>
        <v>0.40024293956878226</v>
      </c>
      <c r="AB175" s="194">
        <f>'2020'!V20</f>
        <v>0.42384916310891196</v>
      </c>
      <c r="AC175" s="59">
        <f>'2020'!W20</f>
        <v>0.42384916310891196</v>
      </c>
      <c r="AD175" s="42">
        <f>'2020'!X20</f>
        <v>19.032876712328768</v>
      </c>
      <c r="AE175" s="183">
        <f>'2020'!Y20</f>
        <v>3.34</v>
      </c>
      <c r="AF175" s="183">
        <f>'2020'!Z20</f>
        <v>5.6</v>
      </c>
      <c r="AG175" s="183">
        <f>'2020'!AA20</f>
        <v>12.7</v>
      </c>
      <c r="AH175" s="183">
        <f>'2020'!AB20</f>
        <v>0.92</v>
      </c>
      <c r="AI175" s="183">
        <f>'2020'!AC20</f>
        <v>4.08</v>
      </c>
      <c r="AJ175" s="288">
        <f>'2020'!AD20</f>
        <v>6.0819423368740508E-2</v>
      </c>
      <c r="AK175" s="288">
        <f>'2020'!AE20</f>
        <v>0.24074355083459784</v>
      </c>
      <c r="AL175" s="185">
        <f>'2020'!AF20</f>
        <v>6.5000000000000002E-2</v>
      </c>
      <c r="AM175" s="212">
        <f>DS175/100</f>
        <v>0.66700000000000004</v>
      </c>
      <c r="AN175" s="185">
        <f>'2020'!AG20</f>
        <v>0.17200000000000001</v>
      </c>
      <c r="AO175" s="185">
        <f>'2020'!AH20</f>
        <v>0.82099999999999995</v>
      </c>
      <c r="AP175" s="183">
        <f>'2020'!AI20</f>
        <v>84.021885856882832</v>
      </c>
      <c r="AQ175" s="186">
        <f>'2020'!AJ20</f>
        <v>83.165979437834622</v>
      </c>
      <c r="AR175" s="48">
        <f>'2020'!AK20</f>
        <v>10</v>
      </c>
      <c r="AS175" s="232">
        <f>'2020'!AL20</f>
        <v>8</v>
      </c>
      <c r="AT175" s="232">
        <f>'2020'!AM20</f>
        <v>6</v>
      </c>
      <c r="AU175" s="232">
        <f>'2020'!AN20</f>
        <v>4</v>
      </c>
      <c r="AV175" s="232">
        <f>'2020'!AO20</f>
        <v>4</v>
      </c>
      <c r="AW175" s="232">
        <f>'2020'!AP20</f>
        <v>3</v>
      </c>
      <c r="AX175" s="232">
        <f>'2020'!AQ20</f>
        <v>4</v>
      </c>
      <c r="AY175" s="233">
        <f>'2020'!AR20</f>
        <v>0.5</v>
      </c>
      <c r="AZ175" s="60">
        <f>'2020'!AS20</f>
        <v>0</v>
      </c>
      <c r="BA175" s="61">
        <f>'2020'!AT20</f>
        <v>2793</v>
      </c>
      <c r="BB175" s="61">
        <f>'2020'!AU20</f>
        <v>0</v>
      </c>
      <c r="BC175" s="61">
        <f>'2020'!AV20</f>
        <v>0</v>
      </c>
      <c r="BD175" s="61">
        <f>'2020'!AW20</f>
        <v>0</v>
      </c>
      <c r="BE175" s="61">
        <f>'2020'!AX20</f>
        <v>0</v>
      </c>
      <c r="BF175" s="62">
        <f>'2020'!AY20</f>
        <v>0</v>
      </c>
      <c r="BG175" s="62">
        <f>'2020'!AZ20</f>
        <v>0</v>
      </c>
      <c r="BH175" s="62">
        <f>'2020'!BA20</f>
        <v>0</v>
      </c>
      <c r="BI175" s="62">
        <f>'2020'!BB20</f>
        <v>0</v>
      </c>
      <c r="BJ175" s="62">
        <f>'2020'!BC20</f>
        <v>0</v>
      </c>
      <c r="BK175" s="62">
        <f>'2020'!BD20</f>
        <v>0</v>
      </c>
      <c r="BL175" s="62">
        <f>'2020'!BE20</f>
        <v>0</v>
      </c>
      <c r="BM175" s="62">
        <f>'2020'!BF20</f>
        <v>0</v>
      </c>
      <c r="BN175" s="63">
        <f>'2020'!BG20</f>
        <v>0</v>
      </c>
      <c r="BO175" s="60">
        <f>'2020'!BH20</f>
        <v>141</v>
      </c>
      <c r="BP175" s="61">
        <f>'2020'!BI20</f>
        <v>2257</v>
      </c>
      <c r="BQ175" s="61">
        <f>'2020'!BJ20</f>
        <v>25</v>
      </c>
      <c r="BR175" s="61">
        <f>'2020'!BK20</f>
        <v>14</v>
      </c>
      <c r="BS175" s="61">
        <f>'2020'!BL20</f>
        <v>1</v>
      </c>
      <c r="BT175" s="61">
        <f>'2020'!BM20</f>
        <v>9</v>
      </c>
      <c r="BU175" s="62">
        <f>'2020'!BN20</f>
        <v>0.44</v>
      </c>
      <c r="BV175" s="62">
        <f>'2020'!BO20</f>
        <v>0.76</v>
      </c>
      <c r="BW175" s="62">
        <f>'2020'!BP20</f>
        <v>1.1000000000000001</v>
      </c>
      <c r="BX175" s="62">
        <f>'2020'!BQ20</f>
        <v>2.1</v>
      </c>
      <c r="BY175" s="62">
        <f>'2020'!BR20</f>
        <v>9.1999999999999993</v>
      </c>
      <c r="BZ175" s="62">
        <f>'2020'!BS20</f>
        <v>0</v>
      </c>
      <c r="CA175" s="62">
        <f>'2020'!BT20</f>
        <v>6.7</v>
      </c>
      <c r="CB175" s="62">
        <f>'2020'!BU20</f>
        <v>91</v>
      </c>
      <c r="CC175" s="63">
        <f>'2020'!BV20</f>
        <v>9</v>
      </c>
      <c r="CD175" s="60">
        <f>'2020'!BW20</f>
        <v>677</v>
      </c>
      <c r="CE175" s="61">
        <f>'2020'!BX20</f>
        <v>1513</v>
      </c>
      <c r="CF175" s="61">
        <f>'2020'!BY20</f>
        <v>67</v>
      </c>
      <c r="CG175" s="61">
        <f>'2020'!BZ20</f>
        <v>35</v>
      </c>
      <c r="CH175" s="61">
        <f>'2020'!CA20</f>
        <v>7</v>
      </c>
      <c r="CI175" s="61">
        <f>'2020'!CB20</f>
        <v>9</v>
      </c>
      <c r="CJ175" s="62">
        <f>'2020'!CC20</f>
        <v>0.81</v>
      </c>
      <c r="CK175" s="62">
        <f>'2020'!CD20</f>
        <v>3.19</v>
      </c>
      <c r="CL175" s="62">
        <f>'2020'!CE20</f>
        <v>2.77</v>
      </c>
      <c r="CM175" s="62">
        <f>'2020'!CF20</f>
        <v>6.4</v>
      </c>
      <c r="CN175" s="62">
        <f>'2020'!CG20</f>
        <v>14.9</v>
      </c>
      <c r="CO175" s="62">
        <f>'2020'!CL20</f>
        <v>29.4</v>
      </c>
      <c r="CP175" s="62">
        <f>'2020'!CM20</f>
        <v>16.7</v>
      </c>
      <c r="CQ175" s="62">
        <f>'2020'!CN20</f>
        <v>83.2</v>
      </c>
      <c r="CR175" s="63">
        <f>'2020'!CO20</f>
        <v>16.8</v>
      </c>
      <c r="CS175" s="60">
        <f>'2020'!CP20</f>
        <v>1169</v>
      </c>
      <c r="CT175" s="61">
        <f>'2020'!CQ20</f>
        <v>2714</v>
      </c>
      <c r="CU175" s="61">
        <f>'2020'!CR20</f>
        <v>126</v>
      </c>
      <c r="CV175" s="61">
        <f>'2020'!CS20</f>
        <v>78</v>
      </c>
      <c r="CW175" s="61">
        <f>'2020'!CT20</f>
        <v>12</v>
      </c>
      <c r="CX175" s="61">
        <f>'2020'!CU20</f>
        <v>20</v>
      </c>
      <c r="CY175" s="62">
        <f>'2020'!CV20</f>
        <v>0.76</v>
      </c>
      <c r="CZ175" s="62">
        <f>'2020'!CW20</f>
        <v>3.38</v>
      </c>
      <c r="DA175" s="62">
        <f>'2020'!CX20</f>
        <v>3.34</v>
      </c>
      <c r="DB175" s="62">
        <f>'2020'!CY20</f>
        <v>5.6</v>
      </c>
      <c r="DC175" s="62">
        <f>'2020'!CZ20</f>
        <v>12.7</v>
      </c>
      <c r="DD175" s="62">
        <f>'2020'!DE20</f>
        <v>55.2</v>
      </c>
      <c r="DE175" s="62">
        <f>'2020'!DF20</f>
        <v>11.4</v>
      </c>
      <c r="DF175" s="62">
        <f>'2020'!DG20</f>
        <v>20.6</v>
      </c>
      <c r="DG175" s="63">
        <f>'2020'!DH20</f>
        <v>78</v>
      </c>
      <c r="DH175" s="60">
        <f>'2020'!DI20</f>
        <v>1318</v>
      </c>
      <c r="DI175" s="61">
        <f>'2020'!DJ20</f>
        <v>3293</v>
      </c>
      <c r="DJ175" s="61">
        <f>'2020'!DK20</f>
        <v>119</v>
      </c>
      <c r="DK175" s="61">
        <f>'2020'!DL20</f>
        <v>87</v>
      </c>
      <c r="DL175" s="61">
        <f>'2020'!DM20</f>
        <v>13</v>
      </c>
      <c r="DM175" s="61">
        <f>'2020'!DN20</f>
        <v>31</v>
      </c>
      <c r="DN175" s="62">
        <f>'2020'!DO20</f>
        <v>0.92</v>
      </c>
      <c r="DO175" s="62">
        <f>'2020'!DP20</f>
        <v>4.08</v>
      </c>
      <c r="DP175" s="62">
        <f>'2020'!DQ20</f>
        <v>3.34</v>
      </c>
      <c r="DQ175" s="62">
        <f>'2020'!DR20</f>
        <v>5.2</v>
      </c>
      <c r="DR175" s="62">
        <f>'2020'!DS20</f>
        <v>11</v>
      </c>
      <c r="DS175" s="62">
        <f>'2020'!DX20</f>
        <v>66.7</v>
      </c>
      <c r="DT175" s="62">
        <f>'2020'!DY20</f>
        <v>6.5</v>
      </c>
      <c r="DU175" s="62">
        <f>'2020'!DZ20</f>
        <v>13.8</v>
      </c>
      <c r="DV175" s="63">
        <f>'2020'!EA20</f>
        <v>86.2</v>
      </c>
    </row>
    <row r="176" spans="1:126" ht="15.75" customHeight="1" x14ac:dyDescent="0.2">
      <c r="A176" s="199">
        <f t="shared" si="11"/>
        <v>174</v>
      </c>
      <c r="B176" s="261">
        <f>'2025'!A19</f>
        <v>17</v>
      </c>
      <c r="C176" s="261">
        <v>2025</v>
      </c>
      <c r="D176" s="234" t="str">
        <f>'2025'!B19</f>
        <v>KeAndre Lambert-Smith</v>
      </c>
      <c r="E176" s="310" t="str" cm="1">
        <f t="array" ref="E176">_xlfn.IFS(F176&gt;12.5,"Cornerstone",AND(F176&gt;11.995,F176&lt;12.5),"Elite",AND(F176&gt;11,F176&lt;12.995),"Elite Upside",AND(F176&gt;=9.69,F176&lt;10.999),"Upside",AND(F176&gt;8.4,F176&lt;9.999),"Upside Lite",AND(F176&gt;7.25,F176&lt;8.999),"Outlier",AND(F176&gt;=6,F176&lt;7.25),"Outlier Lite",F176&lt;6.999,"Purgatory")</f>
        <v>Outlier</v>
      </c>
      <c r="F176" s="313">
        <f>'2025'!C19</f>
        <v>8.1514285714285712</v>
      </c>
      <c r="G176" s="313">
        <f t="shared" si="12"/>
        <v>48.3</v>
      </c>
      <c r="H176" s="313" t="str" cm="1">
        <f t="array" ref="H176">_xlfn.IFS(E176="Cornerstone","A++",E176="Elite","A+",E176="Elite Upside","A",E176="Upside","B",E176="Upside Lite","C",E176="Outlier","D+",E176="Outlier Lite","D-",E176="Purgatory","F")</f>
        <v>D+</v>
      </c>
      <c r="I176" s="314">
        <f t="shared" si="13"/>
        <v>-0.19994864131744156</v>
      </c>
      <c r="J176" s="34" t="str">
        <f>'2025'!D19</f>
        <v>Auburn</v>
      </c>
      <c r="K176" s="200">
        <f>'2025'!E19</f>
        <v>2</v>
      </c>
      <c r="L176" s="318">
        <f>'2025'!F19</f>
        <v>37466</v>
      </c>
      <c r="M176" s="231">
        <f>'2025'!G19</f>
        <v>23.18082191780822</v>
      </c>
      <c r="N176" s="231" t="str">
        <f>'2025'!H19</f>
        <v>RS JR</v>
      </c>
      <c r="O176" s="231">
        <f>'2025'!I19</f>
        <v>22.761643835616439</v>
      </c>
      <c r="P176" s="231" t="str">
        <f>'2025'!J19</f>
        <v>Wide</v>
      </c>
      <c r="Q176" s="231" t="str">
        <f>'2025'!K19</f>
        <v>PROTO Z</v>
      </c>
      <c r="R176" s="231" t="str">
        <f>'2025'!L19</f>
        <v>Poor Earner</v>
      </c>
      <c r="S176" s="320">
        <f>'2025'!M19</f>
        <v>73</v>
      </c>
      <c r="T176" s="320">
        <f>'2025'!N19</f>
        <v>186</v>
      </c>
      <c r="U176" s="231">
        <f>'2025'!O19</f>
        <v>4.38</v>
      </c>
      <c r="V176" s="279">
        <f>'2025'!P19</f>
        <v>5</v>
      </c>
      <c r="W176" s="193">
        <f>'2025'!Q19</f>
        <v>8.984375E-2</v>
      </c>
      <c r="X176" s="194">
        <f>'2025'!R19</f>
        <v>0.14926228334049563</v>
      </c>
      <c r="Y176" s="194">
        <f>'2025'!S19</f>
        <v>0.11850723533891851</v>
      </c>
      <c r="Z176" s="194">
        <f>'2025'!T19</f>
        <v>0.24078711985688731</v>
      </c>
      <c r="AA176" s="194">
        <f>'2025'!U19</f>
        <v>0.30977643046608566</v>
      </c>
      <c r="AB176" s="194">
        <f>'2025'!V19</f>
        <v>0.30977643046608566</v>
      </c>
      <c r="AC176" s="59">
        <f>'2025'!W19</f>
        <v>0.30977643046608566</v>
      </c>
      <c r="AD176" s="42">
        <f>'2025'!X19</f>
        <v>21.095890410958905</v>
      </c>
      <c r="AE176" s="183">
        <f>'2025'!Y19</f>
        <v>2.7</v>
      </c>
      <c r="AF176" s="183">
        <f>'2025'!Z19</f>
        <v>7.4</v>
      </c>
      <c r="AG176" s="183">
        <f>'2025'!AA19</f>
        <v>13.8</v>
      </c>
      <c r="AH176" s="183">
        <f>'2025'!AB19</f>
        <v>1.5</v>
      </c>
      <c r="AI176" s="183">
        <f>'2025'!AC19</f>
        <v>0.74</v>
      </c>
      <c r="AJ176" s="288">
        <f>'2025'!AD19</f>
        <v>3.8532110091743121E-2</v>
      </c>
      <c r="AK176" s="288">
        <f>'2025'!AE19</f>
        <v>0.17889908256880735</v>
      </c>
      <c r="AL176" s="185">
        <f>'2025'!AF19</f>
        <v>5.7000000000000002E-2</v>
      </c>
      <c r="AM176" s="212">
        <f>DS176/100</f>
        <v>0.5</v>
      </c>
      <c r="AN176" s="185">
        <f>'2025'!AG19</f>
        <v>0.76249999999999996</v>
      </c>
      <c r="AO176" s="185">
        <f>'2025'!AH19</f>
        <v>0.23599999999999999</v>
      </c>
      <c r="AP176" s="183">
        <f>'2025'!AI19</f>
        <v>101.07563952184117</v>
      </c>
      <c r="AQ176" s="186">
        <f>'2025'!AJ19</f>
        <v>100.04601149345457</v>
      </c>
      <c r="AR176" s="48">
        <f>'2025'!AK19</f>
        <v>8</v>
      </c>
      <c r="AS176" s="232">
        <f>'2025'!AL19</f>
        <v>4</v>
      </c>
      <c r="AT176" s="232">
        <f>'2025'!AM19</f>
        <v>5</v>
      </c>
      <c r="AU176" s="232">
        <f>'2025'!AN19</f>
        <v>5</v>
      </c>
      <c r="AV176" s="232">
        <f>'2025'!AO19</f>
        <v>9</v>
      </c>
      <c r="AW176" s="232">
        <f>'2025'!AP19</f>
        <v>6</v>
      </c>
      <c r="AX176" s="232">
        <f>'2025'!AQ19</f>
        <v>2</v>
      </c>
      <c r="AY176" s="233">
        <f>'2025'!AR19</f>
        <v>0.5</v>
      </c>
      <c r="AZ176" s="60">
        <f>'2025'!AS19</f>
        <v>138</v>
      </c>
      <c r="BA176" s="61">
        <f>'2025'!AT19</f>
        <v>1536</v>
      </c>
      <c r="BB176" s="61">
        <f>'2025'!AU19</f>
        <v>23</v>
      </c>
      <c r="BC176" s="61">
        <f>'2025'!AV19</f>
        <v>15</v>
      </c>
      <c r="BD176" s="61">
        <f>'2025'!AW19</f>
        <v>0</v>
      </c>
      <c r="BE176" s="61">
        <f>'2025'!AX19</f>
        <v>11.399999999999999</v>
      </c>
      <c r="BF176" s="62">
        <f>'2025'!AY19</f>
        <v>0</v>
      </c>
      <c r="BG176" s="62">
        <f>'2025'!AZ19</f>
        <v>0.73</v>
      </c>
      <c r="BH176" s="62">
        <f>'2025'!BA19</f>
        <v>0.81</v>
      </c>
      <c r="BI176" s="62">
        <f>'2025'!BB19</f>
        <v>4.2</v>
      </c>
      <c r="BJ176" s="62">
        <f>'2025'!BC19</f>
        <v>7.8</v>
      </c>
      <c r="BK176" s="62">
        <f>'2025'!BH19</f>
        <v>0</v>
      </c>
      <c r="BL176" s="62">
        <f>'2025'!BI19</f>
        <v>16.7</v>
      </c>
      <c r="BM176" s="62">
        <f>'2025'!BJ19</f>
        <v>94.3</v>
      </c>
      <c r="BN176" s="63">
        <f>'2025'!BK19</f>
        <v>5.7</v>
      </c>
      <c r="BO176" s="60">
        <f>'2025'!BL19</f>
        <v>521</v>
      </c>
      <c r="BP176" s="61">
        <f>'2025'!BM19</f>
        <v>3490.5</v>
      </c>
      <c r="BQ176" s="61">
        <f>'2025'!BN19</f>
        <v>59</v>
      </c>
      <c r="BR176" s="61">
        <f>'2025'!BO19</f>
        <v>34</v>
      </c>
      <c r="BS176" s="61">
        <f>'2025'!BP19</f>
        <v>3</v>
      </c>
      <c r="BT176" s="61">
        <f>'2025'!BQ19</f>
        <v>24.7</v>
      </c>
      <c r="BU176" s="62">
        <f>'2025'!BR19</f>
        <v>0</v>
      </c>
      <c r="BV176" s="62">
        <f>'2025'!BS19</f>
        <v>1.07</v>
      </c>
      <c r="BW176" s="62">
        <f>'2025'!BT19</f>
        <v>1.25</v>
      </c>
      <c r="BX176" s="62">
        <f>'2025'!BU19</f>
        <v>8.1999999999999993</v>
      </c>
      <c r="BY176" s="62">
        <f>'2025'!BV19</f>
        <v>12.2</v>
      </c>
      <c r="BZ176" s="62">
        <f>'2025'!CA19</f>
        <v>0</v>
      </c>
      <c r="CA176" s="62">
        <f>'2025'!CB19</f>
        <v>10.5</v>
      </c>
      <c r="CB176" s="62">
        <f>'2025'!CC19</f>
        <v>82.1</v>
      </c>
      <c r="CC176" s="63">
        <f>'2025'!CD19</f>
        <v>17.899999999999999</v>
      </c>
      <c r="CD176" s="60">
        <f>'2025'!CE19</f>
        <v>389</v>
      </c>
      <c r="CE176" s="61">
        <f>'2025'!CF19</f>
        <v>3282.5</v>
      </c>
      <c r="CF176" s="61">
        <f>'2025'!CG19</f>
        <v>38</v>
      </c>
      <c r="CG176" s="61">
        <f>'2025'!CH19</f>
        <v>24</v>
      </c>
      <c r="CH176" s="61">
        <f>'2025'!CI19</f>
        <v>4</v>
      </c>
      <c r="CI176" s="61">
        <f>'2025'!CJ19</f>
        <v>28.6</v>
      </c>
      <c r="CJ176" s="62">
        <f>'2025'!CK19</f>
        <v>1.03</v>
      </c>
      <c r="CK176" s="62">
        <f>'2025'!CL19</f>
        <v>1.1399999999999999</v>
      </c>
      <c r="CL176" s="62">
        <f>'2025'!CM19</f>
        <v>1.71</v>
      </c>
      <c r="CM176" s="62">
        <f>'2025'!CN19</f>
        <v>7.9</v>
      </c>
      <c r="CN176" s="62">
        <f>'2025'!CO19</f>
        <v>9.6</v>
      </c>
      <c r="CO176" s="62">
        <f>'2025'!CT19</f>
        <v>37.5</v>
      </c>
      <c r="CP176" s="62">
        <f>'2025'!CU19</f>
        <v>7.7</v>
      </c>
      <c r="CQ176" s="62">
        <f>'2025'!CV19</f>
        <v>80.7</v>
      </c>
      <c r="CR176" s="63">
        <f>'2025'!CW19</f>
        <v>19.3</v>
      </c>
      <c r="CS176" s="60">
        <f>'2025'!CX19</f>
        <v>673</v>
      </c>
      <c r="CT176" s="61">
        <f>'2025'!CY19</f>
        <v>2795</v>
      </c>
      <c r="CU176" s="61">
        <f>'2025'!CZ19</f>
        <v>85</v>
      </c>
      <c r="CV176" s="61">
        <f>'2025'!DA19</f>
        <v>53</v>
      </c>
      <c r="CW176" s="61">
        <f>'2025'!DB19</f>
        <v>4</v>
      </c>
      <c r="CX176" s="61">
        <f>'2025'!DC19</f>
        <v>29.9</v>
      </c>
      <c r="CY176" s="62">
        <f>'2025'!DD19</f>
        <v>0.74</v>
      </c>
      <c r="CZ176" s="62">
        <f>'2025'!DE19</f>
        <v>0.74</v>
      </c>
      <c r="DA176" s="62">
        <f>'2025'!DF19</f>
        <v>1.92</v>
      </c>
      <c r="DB176" s="62">
        <f>'2025'!DG19</f>
        <v>6.3</v>
      </c>
      <c r="DC176" s="62">
        <f>'2025'!DH19</f>
        <v>9.6999999999999993</v>
      </c>
      <c r="DD176" s="62">
        <f>'2025'!DM19</f>
        <v>45.5</v>
      </c>
      <c r="DE176" s="62">
        <f>'2025'!DN19</f>
        <v>8.6</v>
      </c>
      <c r="DF176" s="62">
        <f>'2025'!DO19</f>
        <v>67.099999999999994</v>
      </c>
      <c r="DG176" s="63">
        <f>'2025'!DP19</f>
        <v>32.9</v>
      </c>
      <c r="DH176" s="60">
        <f>'2025'!DQ19</f>
        <v>981</v>
      </c>
      <c r="DI176" s="61">
        <f>'2025'!DR19</f>
        <v>3166.7999999999997</v>
      </c>
      <c r="DJ176" s="61">
        <f>'2025'!DS19</f>
        <v>79</v>
      </c>
      <c r="DK176" s="61">
        <f>'2025'!DT19</f>
        <v>50</v>
      </c>
      <c r="DL176" s="61">
        <f>'2025'!DU19</f>
        <v>8</v>
      </c>
      <c r="DM176" s="61">
        <f>'2025'!DV19</f>
        <v>27.599999999999998</v>
      </c>
      <c r="DN176" s="62">
        <f>'2025'!DW19</f>
        <v>1.5</v>
      </c>
      <c r="DO176" s="62">
        <f>'2025'!DX19</f>
        <v>0</v>
      </c>
      <c r="DP176" s="62">
        <f>'2025'!DY19</f>
        <v>2.7</v>
      </c>
      <c r="DQ176" s="62">
        <f>'2025'!DZ19</f>
        <v>7.4</v>
      </c>
      <c r="DR176" s="62">
        <f>'2025'!EA19</f>
        <v>13.8</v>
      </c>
      <c r="DS176" s="62">
        <f>'2025'!EF19</f>
        <v>50</v>
      </c>
      <c r="DT176" s="62">
        <f>'2025'!EG19</f>
        <v>5.7</v>
      </c>
      <c r="DU176" s="62">
        <f>'2025'!EH19</f>
        <v>85.4</v>
      </c>
      <c r="DV176" s="63">
        <f>'2025'!EI19</f>
        <v>14.3</v>
      </c>
    </row>
    <row r="177" spans="1:126" ht="15.75" customHeight="1" x14ac:dyDescent="0.2">
      <c r="A177" s="199">
        <f t="shared" si="11"/>
        <v>174</v>
      </c>
      <c r="B177" s="261">
        <f>'2015'!A17</f>
        <v>15</v>
      </c>
      <c r="C177" s="261">
        <v>2015</v>
      </c>
      <c r="D177" s="234" t="str">
        <f>'2015'!B17</f>
        <v>Ty Montgomery</v>
      </c>
      <c r="E177" s="310" t="str" cm="1">
        <f t="array" ref="E177">_xlfn.IFS(F177&gt;12.5,"Cornerstone",AND(F177&gt;11.995,F177&lt;12.5),"Elite",AND(F177&gt;11,F177&lt;12.995),"Elite Upside",AND(F177&gt;=9.69,F177&lt;10.999),"Upside",AND(F177&gt;8.4,F177&lt;9.999),"Upside Lite",AND(F177&gt;7.25,F177&lt;8.999),"Outlier",AND(F177&gt;=6,F177&lt;7.25),"Outlier Lite",F177&lt;6.999,"Purgatory")</f>
        <v>Outlier</v>
      </c>
      <c r="F177" s="313">
        <f>'2015'!C17</f>
        <v>8.1514285714285712</v>
      </c>
      <c r="G177" s="313">
        <f t="shared" si="12"/>
        <v>48.3</v>
      </c>
      <c r="H177" s="313" t="str" cm="1">
        <f t="array" ref="H177">_xlfn.IFS(E177="Cornerstone","A++",E177="Elite","A+",E177="Elite Upside","A",E177="Upside","B",E177="Upside Lite","C",E177="Outlier","D+",E177="Outlier Lite","D-",E177="Purgatory","F")</f>
        <v>D+</v>
      </c>
      <c r="I177" s="314">
        <f t="shared" si="13"/>
        <v>-0.19994864131744156</v>
      </c>
      <c r="J177" s="34" t="str">
        <f>'2015'!D17</f>
        <v>Stanford</v>
      </c>
      <c r="K177" s="200">
        <f>'2015'!E17</f>
        <v>5</v>
      </c>
      <c r="L177" s="318">
        <f>'2015'!F17</f>
        <v>33991</v>
      </c>
      <c r="M177" s="231">
        <f>'2015'!G17</f>
        <v>32.701369863013696</v>
      </c>
      <c r="N177" s="231" t="str">
        <f>'2015'!H17</f>
        <v>SR</v>
      </c>
      <c r="O177" s="231">
        <f>'2015'!I17</f>
        <v>22.273972602739725</v>
      </c>
      <c r="P177" s="231" t="str">
        <f>'2015'!J17</f>
        <v>Wide</v>
      </c>
      <c r="Q177" s="231" t="str">
        <f>'2015'!K17</f>
        <v>RAT</v>
      </c>
      <c r="R177" s="231" t="str">
        <f>'2015'!L17</f>
        <v>N/A</v>
      </c>
      <c r="S177" s="320">
        <f>'2015'!M17</f>
        <v>72</v>
      </c>
      <c r="T177" s="320">
        <f>'2015'!N17</f>
        <v>220</v>
      </c>
      <c r="U177" s="231">
        <f>'2015'!O17</f>
        <v>4.55</v>
      </c>
      <c r="V177" s="279">
        <f>'2015'!P17</f>
        <v>3</v>
      </c>
      <c r="W177" s="193">
        <f>'2015'!Q17</f>
        <v>0</v>
      </c>
      <c r="X177" s="194">
        <f>'2015'!R17</f>
        <v>9.6605023461219977E-2</v>
      </c>
      <c r="Y177" s="194">
        <f>'2015'!S17</f>
        <v>9.6769796919721957E-2</v>
      </c>
      <c r="Z177" s="194">
        <f>'2015'!T17</f>
        <v>0.34572356549981959</v>
      </c>
      <c r="AA177" s="194">
        <f>'2015'!U17</f>
        <v>0.23894295434765406</v>
      </c>
      <c r="AB177" s="194">
        <f>'2015'!V17</f>
        <v>0.29233325992373682</v>
      </c>
      <c r="AC177" s="59">
        <f>'2015'!W17</f>
        <v>0.27771659692754996</v>
      </c>
      <c r="AD177" s="42">
        <f>'2015'!X17</f>
        <v>20.61917808219178</v>
      </c>
      <c r="AE177" s="183">
        <f>'2015'!Y17</f>
        <v>2.16</v>
      </c>
      <c r="AF177" s="183">
        <f>'2015'!Z17</f>
        <v>7.2</v>
      </c>
      <c r="AG177" s="183">
        <f>'2015'!AA17</f>
        <v>6.5</v>
      </c>
      <c r="AH177" s="183">
        <f>'2015'!AB17</f>
        <v>0</v>
      </c>
      <c r="AI177" s="183">
        <f>'2015'!AC17</f>
        <v>0</v>
      </c>
      <c r="AJ177" s="288" t="str">
        <f>'2015'!AD17</f>
        <v>N/A</v>
      </c>
      <c r="AK177" s="288" t="str">
        <f>'2015'!AE17</f>
        <v>N/A</v>
      </c>
      <c r="AL177" s="185">
        <f>'2015'!AF17</f>
        <v>7.5999999999999998E-2</v>
      </c>
      <c r="AM177" s="212">
        <f>DS177</f>
        <v>0</v>
      </c>
      <c r="AN177" s="185">
        <f>'2015'!AG17</f>
        <v>0.77400000000000002</v>
      </c>
      <c r="AO177" s="185">
        <f>'2015'!AH17</f>
        <v>0.21600000000000003</v>
      </c>
      <c r="AP177" s="183">
        <f>'2015'!AI17</f>
        <v>102.661378108549</v>
      </c>
      <c r="AQ177" s="186">
        <f>'2015'!AJ17</f>
        <v>99.534771979407765</v>
      </c>
      <c r="AR177" s="48">
        <f>'2015'!AK17</f>
        <v>7</v>
      </c>
      <c r="AS177" s="232">
        <f>'2015'!AL17</f>
        <v>5</v>
      </c>
      <c r="AT177" s="232">
        <f>'2015'!AM17</f>
        <v>4</v>
      </c>
      <c r="AU177" s="232">
        <f>'2015'!AN17</f>
        <v>5</v>
      </c>
      <c r="AV177" s="232">
        <f>'2015'!AO17</f>
        <v>7</v>
      </c>
      <c r="AW177" s="232">
        <f>'2015'!AP17</f>
        <v>6</v>
      </c>
      <c r="AX177" s="232">
        <f>'2015'!AQ17</f>
        <v>7</v>
      </c>
      <c r="AY177" s="233">
        <f>'2015'!AR17</f>
        <v>0.25</v>
      </c>
      <c r="AZ177" s="60">
        <f>'2015'!AS17</f>
        <v>0</v>
      </c>
      <c r="BA177" s="61">
        <f>'2015'!AT17</f>
        <v>1</v>
      </c>
      <c r="BB177" s="61">
        <f>'2015'!AU17</f>
        <v>0</v>
      </c>
      <c r="BC177" s="61">
        <f>'2015'!AV17</f>
        <v>0</v>
      </c>
      <c r="BD177" s="61">
        <f>'2015'!AW17</f>
        <v>0</v>
      </c>
      <c r="BE177" s="61">
        <f>'2015'!AX17</f>
        <v>0</v>
      </c>
      <c r="BF177" s="62">
        <f>'2015'!AY17</f>
        <v>0</v>
      </c>
      <c r="BG177" s="62">
        <f>'2015'!AZ17</f>
        <v>0</v>
      </c>
      <c r="BH177" s="62">
        <f>'2015'!BA17</f>
        <v>0</v>
      </c>
      <c r="BI177" s="62">
        <f>'2015'!BB17</f>
        <v>0</v>
      </c>
      <c r="BJ177" s="62">
        <f>'2015'!BC17</f>
        <v>0</v>
      </c>
      <c r="BK177" s="62">
        <f>'2015'!BD17</f>
        <v>0</v>
      </c>
      <c r="BL177" s="62">
        <f>'2015'!BE17</f>
        <v>0</v>
      </c>
      <c r="BM177" s="62">
        <f>'2015'!BF17</f>
        <v>0</v>
      </c>
      <c r="BN177" s="63">
        <f>'2015'!BG17</f>
        <v>0</v>
      </c>
      <c r="BO177" s="60">
        <f>'2015'!BH17</f>
        <v>350</v>
      </c>
      <c r="BP177" s="61">
        <f>'2015'!BI17</f>
        <v>3623</v>
      </c>
      <c r="BQ177" s="61">
        <f>'2015'!BJ17</f>
        <v>0</v>
      </c>
      <c r="BR177" s="61">
        <f>'2015'!BK17</f>
        <v>0</v>
      </c>
      <c r="BS177" s="61">
        <f>'2015'!BL17</f>
        <v>0</v>
      </c>
      <c r="BT177" s="61">
        <f>'2015'!BM17</f>
        <v>0</v>
      </c>
      <c r="BU177" s="62">
        <f>'2015'!BN17</f>
        <v>0</v>
      </c>
      <c r="BV177" s="62">
        <f>'2015'!BO17</f>
        <v>0</v>
      </c>
      <c r="BW177" s="62">
        <f>'2015'!BP17</f>
        <v>0</v>
      </c>
      <c r="BX177" s="62">
        <f>'2015'!BQ17</f>
        <v>0</v>
      </c>
      <c r="BY177" s="62">
        <f>'2015'!BR17</f>
        <v>0</v>
      </c>
      <c r="BZ177" s="62">
        <f>'2015'!BS17</f>
        <v>0</v>
      </c>
      <c r="CA177" s="62">
        <f>'2015'!BT17</f>
        <v>0</v>
      </c>
      <c r="CB177" s="62">
        <f>'2015'!BU17</f>
        <v>0</v>
      </c>
      <c r="CC177" s="63">
        <f>'2015'!BV17</f>
        <v>0</v>
      </c>
      <c r="CD177" s="60">
        <f>'2015'!BW17</f>
        <v>213</v>
      </c>
      <c r="CE177" s="61">
        <f>'2015'!BX17</f>
        <v>2201.1</v>
      </c>
      <c r="CF177" s="61">
        <f>'2015'!BY17</f>
        <v>0</v>
      </c>
      <c r="CG177" s="61">
        <f>'2015'!BZ17</f>
        <v>0</v>
      </c>
      <c r="CH177" s="61">
        <f>'2015'!CA17</f>
        <v>0</v>
      </c>
      <c r="CI177" s="61">
        <f>'2015'!CB17</f>
        <v>0</v>
      </c>
      <c r="CJ177" s="62">
        <f>'2015'!CC17</f>
        <v>0</v>
      </c>
      <c r="CK177" s="62">
        <f>'2015'!CD17</f>
        <v>0</v>
      </c>
      <c r="CL177" s="62">
        <f>'2015'!CE17</f>
        <v>0</v>
      </c>
      <c r="CM177" s="62">
        <f>'2015'!CF17</f>
        <v>0</v>
      </c>
      <c r="CN177" s="62">
        <f>'2015'!CG17</f>
        <v>0</v>
      </c>
      <c r="CO177" s="62">
        <f>'2015'!CH17</f>
        <v>0</v>
      </c>
      <c r="CP177" s="62">
        <f>'2015'!CI17</f>
        <v>0</v>
      </c>
      <c r="CQ177" s="62">
        <f>'2015'!CJ17</f>
        <v>0</v>
      </c>
      <c r="CR177" s="63">
        <f>'2015'!CK17</f>
        <v>0</v>
      </c>
      <c r="CS177" s="60">
        <f>'2015'!CL17</f>
        <v>958</v>
      </c>
      <c r="CT177" s="61">
        <f>'2015'!CM17</f>
        <v>2771</v>
      </c>
      <c r="CU177" s="61">
        <f>'2015'!CN17</f>
        <v>0</v>
      </c>
      <c r="CV177" s="61">
        <f>'2015'!CO17</f>
        <v>0</v>
      </c>
      <c r="CW177" s="61">
        <f>'2015'!CP17</f>
        <v>0</v>
      </c>
      <c r="CX177" s="61">
        <f>'2015'!CQ17</f>
        <v>0</v>
      </c>
      <c r="CY177" s="62">
        <f>'2015'!CR17</f>
        <v>0</v>
      </c>
      <c r="CZ177" s="62">
        <f>'2015'!CS17</f>
        <v>0</v>
      </c>
      <c r="DA177" s="62">
        <f>'2015'!CT17</f>
        <v>0</v>
      </c>
      <c r="DB177" s="62">
        <f>'2015'!CU17</f>
        <v>0</v>
      </c>
      <c r="DC177" s="62">
        <f>'2015'!CV17</f>
        <v>0</v>
      </c>
      <c r="DD177" s="62">
        <f>'2015'!CW17</f>
        <v>0</v>
      </c>
      <c r="DE177" s="62">
        <f>'2015'!CX17</f>
        <v>0</v>
      </c>
      <c r="DF177" s="62">
        <f>'2015'!CY17</f>
        <v>0</v>
      </c>
      <c r="DG177" s="63">
        <f>'2015'!CZ17</f>
        <v>0</v>
      </c>
      <c r="DH177" s="60">
        <f>'2015'!DA17</f>
        <v>604</v>
      </c>
      <c r="DI177" s="61">
        <f>'2015'!DB17</f>
        <v>2527.8000000000002</v>
      </c>
      <c r="DJ177" s="61">
        <f>'2015'!DC17</f>
        <v>98</v>
      </c>
      <c r="DK177" s="61">
        <f>'2015'!DD17</f>
        <v>61</v>
      </c>
      <c r="DL177" s="61">
        <f>'2015'!DE17</f>
        <v>3</v>
      </c>
      <c r="DM177" s="61">
        <f>'2015'!DF17</f>
        <v>0</v>
      </c>
      <c r="DN177" s="62">
        <f>'2015'!DG17</f>
        <v>0</v>
      </c>
      <c r="DO177" s="62">
        <f>'2015'!DH17</f>
        <v>0</v>
      </c>
      <c r="DP177" s="62">
        <f>'2015'!DI17</f>
        <v>2.16</v>
      </c>
      <c r="DQ177" s="62">
        <f>'2015'!DJ17</f>
        <v>7.2</v>
      </c>
      <c r="DR177" s="62">
        <f>'2015'!DK17</f>
        <v>6.5</v>
      </c>
      <c r="DS177" s="62">
        <f>'2015'!DL17</f>
        <v>0</v>
      </c>
      <c r="DT177" s="62">
        <f>'2015'!DM17</f>
        <v>7.6</v>
      </c>
      <c r="DU177" s="62">
        <f>'2015'!DN17</f>
        <v>77.400000000000006</v>
      </c>
      <c r="DV177" s="63">
        <f>'2015'!DO17</f>
        <v>21.6</v>
      </c>
    </row>
    <row r="178" spans="1:126" ht="15.75" customHeight="1" x14ac:dyDescent="0.2">
      <c r="A178" s="199">
        <f t="shared" si="11"/>
        <v>176</v>
      </c>
      <c r="B178" s="261">
        <f>'2020'!A21</f>
        <v>19</v>
      </c>
      <c r="C178" s="261">
        <v>2020</v>
      </c>
      <c r="D178" s="234" t="str">
        <f>'2020'!B21</f>
        <v>Darnell Mooney</v>
      </c>
      <c r="E178" s="310" t="str" cm="1">
        <f t="array" ref="E178">_xlfn.IFS(F178&gt;12.5,"Cornerstone",AND(F178&gt;11.995,F178&lt;12.5),"Elite",AND(F178&gt;11,F178&lt;12.995),"Elite Upside",AND(F178&gt;=9.69,F178&lt;10.999),"Upside",AND(F178&gt;8.4,F178&lt;9.999),"Upside Lite",AND(F178&gt;7.25,F178&lt;8.999),"Outlier",AND(F178&gt;=6,F178&lt;7.25),"Outlier Lite",F178&lt;6.999,"Purgatory")</f>
        <v>Outlier</v>
      </c>
      <c r="F178" s="313">
        <f>'2020'!C21</f>
        <v>8.1199999999999992</v>
      </c>
      <c r="G178" s="313">
        <f t="shared" si="12"/>
        <v>48</v>
      </c>
      <c r="H178" s="313" t="str" cm="1">
        <f t="array" ref="H178">_xlfn.IFS(E178="Cornerstone","A++",E178="Elite","A+",E178="Elite Upside","A",E178="Upside","B",E178="Upside Lite","C",E178="Outlier","D+",E178="Outlier Lite","D-",E178="Purgatory","F")</f>
        <v>D+</v>
      </c>
      <c r="I178" s="314">
        <f t="shared" si="13"/>
        <v>-0.21697371543885199</v>
      </c>
      <c r="J178" s="34" t="str">
        <f>'2020'!D21</f>
        <v>Tulane</v>
      </c>
      <c r="K178" s="200">
        <f>'2020'!E21</f>
        <v>6</v>
      </c>
      <c r="L178" s="318">
        <f>'2020'!F21</f>
        <v>35732</v>
      </c>
      <c r="M178" s="231">
        <f>'2020'!G21</f>
        <v>27.931506849315067</v>
      </c>
      <c r="N178" s="231" t="str">
        <f>'2020'!H21</f>
        <v>SR</v>
      </c>
      <c r="O178" s="231">
        <f>'2020'!I21</f>
        <v>22.4986301369863</v>
      </c>
      <c r="P178" s="231" t="str">
        <f>'2020'!J21</f>
        <v>Hybrid</v>
      </c>
      <c r="Q178" s="231" t="str">
        <f>'2020'!K21</f>
        <v>RAT</v>
      </c>
      <c r="R178" s="231" t="str">
        <f>'2020'!L21</f>
        <v>Elite Earner</v>
      </c>
      <c r="S178" s="320">
        <f>'2020'!M21</f>
        <v>71</v>
      </c>
      <c r="T178" s="320">
        <f>'2020'!N21</f>
        <v>174</v>
      </c>
      <c r="U178" s="200">
        <f>'2020'!O21</f>
        <v>4.38</v>
      </c>
      <c r="V178" s="279">
        <f>'2020'!P21</f>
        <v>5</v>
      </c>
      <c r="W178" s="193">
        <f>'2020'!Q21</f>
        <v>0</v>
      </c>
      <c r="X178" s="194">
        <f>'2020'!R21</f>
        <v>0.26176470588235295</v>
      </c>
      <c r="Y178" s="194">
        <f>'2020'!S21</f>
        <v>0.31197916666666664</v>
      </c>
      <c r="Z178" s="194">
        <f>'2020'!T21</f>
        <v>0.41757779646761983</v>
      </c>
      <c r="AA178" s="194">
        <f>'2020'!U21</f>
        <v>0.26614408361328856</v>
      </c>
      <c r="AB178" s="194">
        <f>'2020'!V21</f>
        <v>0.3418609400404542</v>
      </c>
      <c r="AC178" s="59">
        <f>'2020'!W21</f>
        <v>0.29058179903438608</v>
      </c>
      <c r="AD178" s="42">
        <f>'2020'!X21</f>
        <v>18.852054794520548</v>
      </c>
      <c r="AE178" s="183">
        <f>'2020'!Y21</f>
        <v>3.13</v>
      </c>
      <c r="AF178" s="183">
        <f>'2020'!Z21</f>
        <v>8.4</v>
      </c>
      <c r="AG178" s="183">
        <f>'2020'!AA21</f>
        <v>14.6</v>
      </c>
      <c r="AH178" s="183">
        <f>'2020'!AB21</f>
        <v>0.85</v>
      </c>
      <c r="AI178" s="183">
        <f>'2020'!AC21</f>
        <v>3.3</v>
      </c>
      <c r="AJ178" s="288">
        <f>'2020'!AD21</f>
        <v>5.3295932678821878E-2</v>
      </c>
      <c r="AK178" s="288">
        <f>'2020'!AE21</f>
        <v>0.19354838709677419</v>
      </c>
      <c r="AL178" s="185">
        <f>'2020'!AF21</f>
        <v>0.14499999999999999</v>
      </c>
      <c r="AM178" s="212">
        <f>DS178/100</f>
        <v>0.57899999999999996</v>
      </c>
      <c r="AN178" s="185">
        <f>'2020'!AG21</f>
        <v>0.54200000000000004</v>
      </c>
      <c r="AO178" s="185">
        <f>'2020'!AH21</f>
        <v>0.45499999999999996</v>
      </c>
      <c r="AP178" s="183">
        <f>'2020'!AI21</f>
        <v>94.55463052043207</v>
      </c>
      <c r="AQ178" s="186">
        <f>'2020'!AJ21</f>
        <v>89.771672491214943</v>
      </c>
      <c r="AR178" s="48">
        <f>'2020'!AK21</f>
        <v>8</v>
      </c>
      <c r="AS178" s="232">
        <f>'2020'!AL21</f>
        <v>8</v>
      </c>
      <c r="AT178" s="232">
        <f>'2020'!AM21</f>
        <v>6</v>
      </c>
      <c r="AU178" s="232">
        <f>'2020'!AN21</f>
        <v>6</v>
      </c>
      <c r="AV178" s="232">
        <f>'2020'!AO21</f>
        <v>9</v>
      </c>
      <c r="AW178" s="232">
        <f>'2020'!AP21</f>
        <v>4</v>
      </c>
      <c r="AX178" s="232">
        <f>'2020'!AQ21</f>
        <v>4</v>
      </c>
      <c r="AY178" s="233">
        <f>'2020'!AR21</f>
        <v>0</v>
      </c>
      <c r="AZ178" s="60">
        <f>'2020'!AS21</f>
        <v>0</v>
      </c>
      <c r="BA178" s="61">
        <f>'2020'!AT21</f>
        <v>2415</v>
      </c>
      <c r="BB178" s="61">
        <f>'2020'!AU21</f>
        <v>0</v>
      </c>
      <c r="BC178" s="61">
        <f>'2020'!AV21</f>
        <v>0</v>
      </c>
      <c r="BD178" s="61">
        <f>'2020'!AW21</f>
        <v>0</v>
      </c>
      <c r="BE178" s="61">
        <f>'2020'!AX21</f>
        <v>0</v>
      </c>
      <c r="BF178" s="62">
        <f>'2020'!AY21</f>
        <v>0</v>
      </c>
      <c r="BG178" s="62">
        <f>'2020'!AZ21</f>
        <v>0</v>
      </c>
      <c r="BH178" s="62">
        <f>'2020'!BA21</f>
        <v>0</v>
      </c>
      <c r="BI178" s="62">
        <f>'2020'!BB21</f>
        <v>0</v>
      </c>
      <c r="BJ178" s="62">
        <f>'2020'!BC21</f>
        <v>0</v>
      </c>
      <c r="BK178" s="62">
        <f>'2020'!BD21</f>
        <v>0</v>
      </c>
      <c r="BL178" s="62">
        <f>'2020'!BE21</f>
        <v>0</v>
      </c>
      <c r="BM178" s="62">
        <f>'2020'!BF21</f>
        <v>0</v>
      </c>
      <c r="BN178" s="63">
        <f>'2020'!BG21</f>
        <v>0</v>
      </c>
      <c r="BO178" s="60">
        <f>'2020'!BH21</f>
        <v>356</v>
      </c>
      <c r="BP178" s="61">
        <f>'2020'!BI21</f>
        <v>1360</v>
      </c>
      <c r="BQ178" s="61">
        <f>'2020'!BJ21</f>
        <v>52</v>
      </c>
      <c r="BR178" s="61">
        <f>'2020'!BK21</f>
        <v>24</v>
      </c>
      <c r="BS178" s="61">
        <f>'2020'!BL21</f>
        <v>2</v>
      </c>
      <c r="BT178" s="61">
        <f>'2020'!BM21</f>
        <v>10</v>
      </c>
      <c r="BU178" s="62">
        <f>'2020'!BN21</f>
        <v>7.0000000000000007E-2</v>
      </c>
      <c r="BV178" s="62">
        <f>'2020'!BO21</f>
        <v>1.23</v>
      </c>
      <c r="BW178" s="62">
        <f>'2020'!BP21</f>
        <v>1.63</v>
      </c>
      <c r="BX178" s="62">
        <f>'2020'!BQ21</f>
        <v>2.7</v>
      </c>
      <c r="BY178" s="62">
        <f>'2020'!BR21</f>
        <v>12.9</v>
      </c>
      <c r="BZ178" s="62">
        <f>'2020'!BS21</f>
        <v>0</v>
      </c>
      <c r="CA178" s="62">
        <f>'2020'!BT21</f>
        <v>11.1</v>
      </c>
      <c r="CB178" s="62">
        <f>'2020'!BU21</f>
        <v>83.9</v>
      </c>
      <c r="CC178" s="63">
        <f>'2020'!BV21</f>
        <v>16.100000000000001</v>
      </c>
      <c r="CD178" s="60">
        <f>'2020'!BW21</f>
        <v>599</v>
      </c>
      <c r="CE178" s="61">
        <f>'2020'!BX21</f>
        <v>1920</v>
      </c>
      <c r="CF178" s="61">
        <f>'2020'!BY21</f>
        <v>61</v>
      </c>
      <c r="CG178" s="61">
        <f>'2020'!BZ21</f>
        <v>35</v>
      </c>
      <c r="CH178" s="61">
        <f>'2020'!CA21</f>
        <v>4</v>
      </c>
      <c r="CI178" s="61">
        <f>'2020'!CB21</f>
        <v>12</v>
      </c>
      <c r="CJ178" s="62">
        <f>'2020'!CC21</f>
        <v>0.82</v>
      </c>
      <c r="CK178" s="62">
        <f>'2020'!CD21</f>
        <v>2.63</v>
      </c>
      <c r="CL178" s="62">
        <f>'2020'!CE21</f>
        <v>2.23</v>
      </c>
      <c r="CM178" s="62">
        <f>'2020'!CF21</f>
        <v>5.5</v>
      </c>
      <c r="CN178" s="62">
        <f>'2020'!CG21</f>
        <v>16.3</v>
      </c>
      <c r="CO178" s="62">
        <f>'2020'!CL21</f>
        <v>50</v>
      </c>
      <c r="CP178" s="62">
        <f>'2020'!CM21</f>
        <v>10.3</v>
      </c>
      <c r="CQ178" s="62">
        <f>'2020'!CN21</f>
        <v>78.8</v>
      </c>
      <c r="CR178" s="63">
        <f>'2020'!CO21</f>
        <v>20.5</v>
      </c>
      <c r="CS178" s="60">
        <f>'2020'!CP21</f>
        <v>993</v>
      </c>
      <c r="CT178" s="61">
        <f>'2020'!CQ21</f>
        <v>2378</v>
      </c>
      <c r="CU178" s="61">
        <f>'2020'!CR21</f>
        <v>83</v>
      </c>
      <c r="CV178" s="61">
        <f>'2020'!CS21</f>
        <v>48</v>
      </c>
      <c r="CW178" s="61">
        <f>'2020'!CT21</f>
        <v>8</v>
      </c>
      <c r="CX178" s="61">
        <f>'2020'!CU21</f>
        <v>15</v>
      </c>
      <c r="CY178" s="62">
        <f>'2020'!CV21</f>
        <v>0.85</v>
      </c>
      <c r="CZ178" s="62">
        <f>'2020'!CW21</f>
        <v>3.3</v>
      </c>
      <c r="DA178" s="62">
        <f>'2020'!CX21</f>
        <v>3.13</v>
      </c>
      <c r="DB178" s="62">
        <f>'2020'!CY21</f>
        <v>8.4</v>
      </c>
      <c r="DC178" s="62">
        <f>'2020'!CZ21</f>
        <v>13.7</v>
      </c>
      <c r="DD178" s="62">
        <f>'2020'!DE21</f>
        <v>62.5</v>
      </c>
      <c r="DE178" s="62">
        <f>'2020'!DF21</f>
        <v>14.3</v>
      </c>
      <c r="DF178" s="62">
        <f>'2020'!DG21</f>
        <v>19.100000000000001</v>
      </c>
      <c r="DG178" s="63">
        <f>'2020'!DH21</f>
        <v>80.599999999999994</v>
      </c>
      <c r="DH178" s="60">
        <f>'2020'!DI21</f>
        <v>713</v>
      </c>
      <c r="DI178" s="61">
        <f>'2020'!DJ21</f>
        <v>2679</v>
      </c>
      <c r="DJ178" s="61">
        <f>'2020'!DK21</f>
        <v>88</v>
      </c>
      <c r="DK178" s="61">
        <f>'2020'!DL21</f>
        <v>47</v>
      </c>
      <c r="DL178" s="61">
        <f>'2020'!DM21</f>
        <v>5</v>
      </c>
      <c r="DM178" s="61">
        <f>'2020'!DN21</f>
        <v>19</v>
      </c>
      <c r="DN178" s="62">
        <f>'2020'!DO21</f>
        <v>0.38</v>
      </c>
      <c r="DO178" s="62">
        <f>'2020'!DP21</f>
        <v>2.12</v>
      </c>
      <c r="DP178" s="62">
        <f>'2020'!DQ21</f>
        <v>2</v>
      </c>
      <c r="DQ178" s="62">
        <f>'2020'!DR21</f>
        <v>3.3</v>
      </c>
      <c r="DR178" s="62">
        <f>'2020'!DS21</f>
        <v>14.6</v>
      </c>
      <c r="DS178" s="62">
        <f>'2020'!DX21</f>
        <v>57.9</v>
      </c>
      <c r="DT178" s="62">
        <f>'2020'!DY21</f>
        <v>14.5</v>
      </c>
      <c r="DU178" s="62">
        <f>'2020'!DZ21</f>
        <v>89.3</v>
      </c>
      <c r="DV178" s="63">
        <f>'2020'!EA21</f>
        <v>10.4</v>
      </c>
    </row>
    <row r="179" spans="1:126" ht="15.75" customHeight="1" x14ac:dyDescent="0.2">
      <c r="A179" s="199">
        <f t="shared" si="11"/>
        <v>177</v>
      </c>
      <c r="B179" s="261">
        <f>'2020'!A22</f>
        <v>20</v>
      </c>
      <c r="C179" s="261">
        <v>2020</v>
      </c>
      <c r="D179" s="234" t="str">
        <f>'2020'!B22</f>
        <v>Antonio Gandy-Golden</v>
      </c>
      <c r="E179" s="310" t="str" cm="1">
        <f t="array" ref="E179">_xlfn.IFS(F179&gt;12.5,"Cornerstone",AND(F179&gt;11.995,F179&lt;12.5),"Elite",AND(F179&gt;11,F179&lt;12.995),"Elite Upside",AND(F179&gt;=9.69,F179&lt;10.999),"Upside",AND(F179&gt;8.4,F179&lt;9.999),"Upside Lite",AND(F179&gt;7.25,F179&lt;8.999),"Outlier",AND(F179&gt;=6,F179&lt;7.25),"Outlier Lite",F179&lt;6.999,"Purgatory")</f>
        <v>Outlier</v>
      </c>
      <c r="F179" s="313">
        <f>'2020'!C22</f>
        <v>8.1100000000000012</v>
      </c>
      <c r="G179" s="313">
        <f t="shared" si="12"/>
        <v>47.699999999999996</v>
      </c>
      <c r="H179" s="313" t="str" cm="1">
        <f t="array" ref="H179">_xlfn.IFS(E179="Cornerstone","A++",E179="Elite","A+",E179="Elite Upside","A",E179="Upside","B",E179="Upside Lite","C",E179="Outlier","D+",E179="Outlier Lite","D-",E179="Purgatory","F")</f>
        <v>D+</v>
      </c>
      <c r="I179" s="314">
        <f t="shared" si="13"/>
        <v>-0.2223907844774814</v>
      </c>
      <c r="J179" s="34" t="str">
        <f>'2020'!D22</f>
        <v xml:space="preserve">Liberty </v>
      </c>
      <c r="K179" s="200">
        <f>'2020'!E22</f>
        <v>6</v>
      </c>
      <c r="L179" s="318">
        <f>'2020'!F22</f>
        <v>35896</v>
      </c>
      <c r="M179" s="231">
        <f>'2020'!G22</f>
        <v>27.482191780821918</v>
      </c>
      <c r="N179" s="231" t="str">
        <f>'2020'!H22</f>
        <v>SR</v>
      </c>
      <c r="O179" s="231">
        <f>'2020'!I22</f>
        <v>22.049315068493151</v>
      </c>
      <c r="P179" s="231" t="str">
        <f>'2020'!J22</f>
        <v>Wide</v>
      </c>
      <c r="Q179" s="231" t="str">
        <f>'2020'!K22</f>
        <v>SLOB</v>
      </c>
      <c r="R179" s="231" t="str">
        <f>'2020'!L22</f>
        <v>Elite Earner</v>
      </c>
      <c r="S179" s="320">
        <f>'2020'!M22</f>
        <v>76</v>
      </c>
      <c r="T179" s="320">
        <f>'2020'!N22</f>
        <v>223</v>
      </c>
      <c r="U179" s="200">
        <f>'2020'!O22</f>
        <v>4.5999999999999996</v>
      </c>
      <c r="V179" s="279">
        <f>'2020'!P22</f>
        <v>4</v>
      </c>
      <c r="W179" s="193">
        <f>'2020'!Q22</f>
        <v>0</v>
      </c>
      <c r="X179" s="194">
        <f>'2020'!R22</f>
        <v>0</v>
      </c>
      <c r="Y179" s="194">
        <f>'2020'!S22</f>
        <v>0</v>
      </c>
      <c r="Z179" s="194">
        <f>'2020'!T22</f>
        <v>0.33046526449968133</v>
      </c>
      <c r="AA179" s="194">
        <f>'2020'!U22</f>
        <v>0.37167199148029817</v>
      </c>
      <c r="AB179" s="194">
        <f>'2020'!V22</f>
        <v>0.37167199148029817</v>
      </c>
      <c r="AC179" s="59">
        <f>'2020'!W22</f>
        <v>0.31592119275825342</v>
      </c>
      <c r="AD179" s="42">
        <f>'2020'!X22</f>
        <v>20.402739726027399</v>
      </c>
      <c r="AE179" s="183">
        <f>'2020'!Y22</f>
        <v>3.06</v>
      </c>
      <c r="AF179" s="183">
        <f>'2020'!Z22</f>
        <v>6.3</v>
      </c>
      <c r="AG179" s="183">
        <f>'2020'!AA22</f>
        <v>0</v>
      </c>
      <c r="AH179" s="183">
        <f>'2020'!AB22</f>
        <v>0.56999999999999995</v>
      </c>
      <c r="AI179" s="183">
        <f>'2020'!AC22</f>
        <v>3.09</v>
      </c>
      <c r="AJ179" s="288">
        <f>'2020'!AD22</f>
        <v>8.1103151862464182E-2</v>
      </c>
      <c r="AK179" s="288">
        <f>'2020'!AE22</f>
        <v>0.2213896848137536</v>
      </c>
      <c r="AL179" s="185">
        <f>'2020'!AF22</f>
        <v>2.5000000000000001E-2</v>
      </c>
      <c r="AM179" s="212">
        <f>DS179/100</f>
        <v>0.45899999999999996</v>
      </c>
      <c r="AN179" s="185">
        <f>'2020'!AG22</f>
        <v>0.90999999999999992</v>
      </c>
      <c r="AO179" s="185">
        <f>'2020'!AH22</f>
        <v>8.8000000000000009E-2</v>
      </c>
      <c r="AP179" s="183">
        <f>'2020'!AI22</f>
        <v>99.61013575566129</v>
      </c>
      <c r="AQ179" s="186">
        <f>'2020'!AJ22</f>
        <v>104.73525918504437</v>
      </c>
      <c r="AR179" s="48">
        <f>'2020'!AK22</f>
        <v>8</v>
      </c>
      <c r="AS179" s="232">
        <f>'2020'!AL22</f>
        <v>6</v>
      </c>
      <c r="AT179" s="232">
        <f>'2020'!AM22</f>
        <v>6</v>
      </c>
      <c r="AU179" s="232">
        <f>'2020'!AN22</f>
        <v>5</v>
      </c>
      <c r="AV179" s="232">
        <f>'2020'!AO22</f>
        <v>6</v>
      </c>
      <c r="AW179" s="232">
        <f>'2020'!AP22</f>
        <v>7</v>
      </c>
      <c r="AX179" s="232">
        <f>'2020'!AQ22</f>
        <v>5</v>
      </c>
      <c r="AY179" s="233">
        <f>'2020'!AR22</f>
        <v>0</v>
      </c>
      <c r="AZ179" s="60">
        <f>'2020'!AS22</f>
        <v>0</v>
      </c>
      <c r="BA179" s="61">
        <f>'2020'!AT22</f>
        <v>23</v>
      </c>
      <c r="BB179" s="61">
        <f>'2020'!AU22</f>
        <v>0</v>
      </c>
      <c r="BC179" s="61">
        <f>'2020'!AV22</f>
        <v>0</v>
      </c>
      <c r="BD179" s="61">
        <f>'2020'!AW22</f>
        <v>0</v>
      </c>
      <c r="BE179" s="61">
        <f>'2020'!AX22</f>
        <v>0</v>
      </c>
      <c r="BF179" s="62">
        <f>'2020'!AY22</f>
        <v>0</v>
      </c>
      <c r="BG179" s="62">
        <f>'2020'!AZ22</f>
        <v>0</v>
      </c>
      <c r="BH179" s="62">
        <f>'2020'!BA22</f>
        <v>0</v>
      </c>
      <c r="BI179" s="62">
        <f>'2020'!BB22</f>
        <v>0</v>
      </c>
      <c r="BJ179" s="62">
        <f>'2020'!BC22</f>
        <v>0</v>
      </c>
      <c r="BK179" s="62">
        <f>'2020'!BD22</f>
        <v>0</v>
      </c>
      <c r="BL179" s="62">
        <f>'2020'!BE22</f>
        <v>0</v>
      </c>
      <c r="BM179" s="62">
        <f>'2020'!BF22</f>
        <v>0</v>
      </c>
      <c r="BN179" s="63">
        <f>'2020'!BG22</f>
        <v>0</v>
      </c>
      <c r="BO179" s="60">
        <f>'2020'!BH22</f>
        <v>0</v>
      </c>
      <c r="BP179" s="61">
        <f>'2020'!BI22</f>
        <v>23</v>
      </c>
      <c r="BQ179" s="61">
        <f>'2020'!BJ22</f>
        <v>0</v>
      </c>
      <c r="BR179" s="61">
        <f>'2020'!BK22</f>
        <v>0</v>
      </c>
      <c r="BS179" s="61">
        <f>'2020'!BL22</f>
        <v>0</v>
      </c>
      <c r="BT179" s="61">
        <f>'2020'!BM22</f>
        <v>0</v>
      </c>
      <c r="BU179" s="62">
        <f>'2020'!BN22</f>
        <v>3.81</v>
      </c>
      <c r="BV179" s="62">
        <f>'2020'!BO22</f>
        <v>0</v>
      </c>
      <c r="BW179" s="62">
        <f>'2020'!BP22</f>
        <v>0</v>
      </c>
      <c r="BX179" s="62">
        <f>'2020'!BQ22</f>
        <v>0</v>
      </c>
      <c r="BY179" s="62">
        <f>'2020'!BR22</f>
        <v>0</v>
      </c>
      <c r="BZ179" s="62">
        <f>'2020'!BS22</f>
        <v>0</v>
      </c>
      <c r="CA179" s="62">
        <f>'2020'!BT22</f>
        <v>0</v>
      </c>
      <c r="CB179" s="62">
        <f>'2020'!BU22</f>
        <v>0</v>
      </c>
      <c r="CC179" s="63">
        <f>'2020'!BV22</f>
        <v>0</v>
      </c>
      <c r="CD179" s="60">
        <f>'2020'!BW22</f>
        <v>0</v>
      </c>
      <c r="CE179" s="61">
        <f>'2020'!BX22</f>
        <v>23</v>
      </c>
      <c r="CF179" s="61">
        <f>'2020'!BY22</f>
        <v>0</v>
      </c>
      <c r="CG179" s="61">
        <f>'2020'!BZ22</f>
        <v>0</v>
      </c>
      <c r="CH179" s="61">
        <f>'2020'!CA22</f>
        <v>0</v>
      </c>
      <c r="CI179" s="61">
        <f>'2020'!CB22</f>
        <v>0</v>
      </c>
      <c r="CJ179" s="62">
        <f>'2020'!CC22</f>
        <v>0.38</v>
      </c>
      <c r="CK179" s="62">
        <f>'2020'!CD22</f>
        <v>0</v>
      </c>
      <c r="CL179" s="62">
        <f>'2020'!CE22</f>
        <v>0</v>
      </c>
      <c r="CM179" s="62">
        <f>'2020'!CF22</f>
        <v>0</v>
      </c>
      <c r="CN179" s="62">
        <f>'2020'!CG22</f>
        <v>0</v>
      </c>
      <c r="CO179" s="62">
        <f>'2020'!CL22</f>
        <v>0</v>
      </c>
      <c r="CP179" s="62">
        <f>'2020'!CM22</f>
        <v>0</v>
      </c>
      <c r="CQ179" s="62">
        <f>'2020'!CN22</f>
        <v>0</v>
      </c>
      <c r="CR179" s="63">
        <f>'2020'!CO22</f>
        <v>0</v>
      </c>
      <c r="CS179" s="60">
        <f>'2020'!CP22</f>
        <v>1037</v>
      </c>
      <c r="CT179" s="61">
        <f>'2020'!CQ22</f>
        <v>3138</v>
      </c>
      <c r="CU179" s="61">
        <f>'2020'!CR22</f>
        <v>125</v>
      </c>
      <c r="CV179" s="61">
        <f>'2020'!CS22</f>
        <v>70</v>
      </c>
      <c r="CW179" s="61">
        <f>'2020'!CT22</f>
        <v>10</v>
      </c>
      <c r="CX179" s="61">
        <f>'2020'!CU22</f>
        <v>21</v>
      </c>
      <c r="CY179" s="62">
        <f>'2020'!CV22</f>
        <v>0.55000000000000004</v>
      </c>
      <c r="CZ179" s="62">
        <f>'2020'!CW22</f>
        <v>2.4900000000000002</v>
      </c>
      <c r="DA179" s="62">
        <f>'2020'!CX22</f>
        <v>2.4</v>
      </c>
      <c r="DB179" s="62">
        <f>'2020'!CY22</f>
        <v>4.9000000000000004</v>
      </c>
      <c r="DC179" s="62">
        <f>'2020'!CZ22</f>
        <v>0</v>
      </c>
      <c r="DD179" s="62">
        <f>'2020'!DE22</f>
        <v>52.9</v>
      </c>
      <c r="DE179" s="62">
        <f>'2020'!DF22</f>
        <v>11.4</v>
      </c>
      <c r="DF179" s="62">
        <f>'2020'!DG22</f>
        <v>92.8</v>
      </c>
      <c r="DG179" s="63">
        <f>'2020'!DH22</f>
        <v>7.2</v>
      </c>
      <c r="DH179" s="60">
        <f>'2020'!DI22</f>
        <v>1396</v>
      </c>
      <c r="DI179" s="61">
        <f>'2020'!DJ22</f>
        <v>3756</v>
      </c>
      <c r="DJ179" s="61">
        <f>'2020'!DK22</f>
        <v>138</v>
      </c>
      <c r="DK179" s="61">
        <f>'2020'!DL22</f>
        <v>79</v>
      </c>
      <c r="DL179" s="61">
        <f>'2020'!DM22</f>
        <v>10</v>
      </c>
      <c r="DM179" s="61">
        <f>'2020'!DN22</f>
        <v>29</v>
      </c>
      <c r="DN179" s="62">
        <f>'2020'!DO22</f>
        <v>0.56999999999999995</v>
      </c>
      <c r="DO179" s="62">
        <f>'2020'!DP22</f>
        <v>3.09</v>
      </c>
      <c r="DP179" s="62">
        <f>'2020'!DQ22</f>
        <v>3.06</v>
      </c>
      <c r="DQ179" s="62">
        <f>'2020'!DR22</f>
        <v>6.3</v>
      </c>
      <c r="DR179" s="62">
        <f>'2020'!DS22</f>
        <v>0</v>
      </c>
      <c r="DS179" s="62">
        <f>'2020'!DX22</f>
        <v>45.9</v>
      </c>
      <c r="DT179" s="62">
        <f>'2020'!DY22</f>
        <v>2.5</v>
      </c>
      <c r="DU179" s="62">
        <f>'2020'!DZ22</f>
        <v>89.2</v>
      </c>
      <c r="DV179" s="63">
        <f>'2020'!EA22</f>
        <v>10.4</v>
      </c>
    </row>
    <row r="180" spans="1:126" ht="15.75" customHeight="1" x14ac:dyDescent="0.2">
      <c r="A180" s="199">
        <f t="shared" si="11"/>
        <v>178</v>
      </c>
      <c r="B180" s="261">
        <f>'2015'!A18</f>
        <v>16</v>
      </c>
      <c r="C180" s="261">
        <v>2015</v>
      </c>
      <c r="D180" s="234" t="str">
        <f>'2015'!B18</f>
        <v>DeAndre Smelter</v>
      </c>
      <c r="E180" s="310" t="str" cm="1">
        <f t="array" ref="E180">_xlfn.IFS(F180&gt;12.5,"Cornerstone",AND(F180&gt;11.995,F180&lt;12.5),"Elite",AND(F180&gt;11,F180&lt;12.995),"Elite Upside",AND(F180&gt;=9.69,F180&lt;10.999),"Upside",AND(F180&gt;8.4,F180&lt;9.999),"Upside Lite",AND(F180&gt;7.25,F180&lt;8.999),"Outlier",AND(F180&gt;=6,F180&lt;7.25),"Outlier Lite",F180&lt;6.999,"Purgatory")</f>
        <v>Outlier</v>
      </c>
      <c r="F180" s="313">
        <f>'2015'!C18</f>
        <v>8.1028571428571432</v>
      </c>
      <c r="G180" s="313">
        <f t="shared" si="12"/>
        <v>47.4</v>
      </c>
      <c r="H180" s="313" t="str" cm="1">
        <f t="array" ref="H180">_xlfn.IFS(E180="Cornerstone","A++",E180="Elite","A+",E180="Elite Upside","A",E180="Upside","B",E180="Upside Lite","C",E180="Outlier","D+",E180="Outlier Lite","D-",E180="Purgatory","F")</f>
        <v>D+</v>
      </c>
      <c r="I180" s="314">
        <f t="shared" si="13"/>
        <v>-0.22626011950507507</v>
      </c>
      <c r="J180" s="34" t="str">
        <f>'2015'!D18</f>
        <v>Georgia Tech</v>
      </c>
      <c r="K180" s="200">
        <f>'2015'!E18</f>
        <v>4</v>
      </c>
      <c r="L180" s="318">
        <f>'2015'!F18</f>
        <v>33575</v>
      </c>
      <c r="M180" s="231">
        <f>'2015'!G18</f>
        <v>33.841095890410962</v>
      </c>
      <c r="N180" s="231" t="str">
        <f>'2015'!H18</f>
        <v>SR</v>
      </c>
      <c r="O180" s="231">
        <f>'2015'!I18</f>
        <v>23.413698630136988</v>
      </c>
      <c r="P180" s="231" t="str">
        <f>'2015'!J18</f>
        <v>Wide</v>
      </c>
      <c r="Q180" s="231" t="str">
        <f>'2015'!K18</f>
        <v>SLOB</v>
      </c>
      <c r="R180" s="231" t="str">
        <f>'2015'!L18</f>
        <v>N/A</v>
      </c>
      <c r="S180" s="320">
        <f>'2015'!M18</f>
        <v>74</v>
      </c>
      <c r="T180" s="320">
        <f>'2015'!N18</f>
        <v>226</v>
      </c>
      <c r="U180" s="231">
        <f>'2015'!O18</f>
        <v>4.58</v>
      </c>
      <c r="V180" s="279">
        <f>'2015'!P18</f>
        <v>4</v>
      </c>
      <c r="W180" s="193">
        <f>'2015'!Q18</f>
        <v>0</v>
      </c>
      <c r="X180" s="194">
        <f>'2015'!R18</f>
        <v>0</v>
      </c>
      <c r="Y180" s="194">
        <f>'2015'!S18</f>
        <v>0</v>
      </c>
      <c r="Z180" s="194">
        <f>'2015'!T18</f>
        <v>0.22047546012269936</v>
      </c>
      <c r="AA180" s="194">
        <f>'2015'!U18</f>
        <v>0.44332837301587297</v>
      </c>
      <c r="AB180" s="194">
        <f>'2015'!V18</f>
        <v>0.44332837301587297</v>
      </c>
      <c r="AC180" s="59">
        <f>'2015'!W18</f>
        <v>0.42116195436507931</v>
      </c>
      <c r="AD180" s="42">
        <f>'2015'!X18</f>
        <v>21.758904109589039</v>
      </c>
      <c r="AE180" s="183">
        <f>'2015'!Y18</f>
        <v>4.3899999999999997</v>
      </c>
      <c r="AF180" s="183">
        <f>'2015'!Z18</f>
        <v>6.8</v>
      </c>
      <c r="AG180" s="183">
        <f>'2015'!AA18</f>
        <v>17</v>
      </c>
      <c r="AH180" s="183">
        <f>'2015'!AB18</f>
        <v>0</v>
      </c>
      <c r="AI180" s="183">
        <f>'2015'!AC18</f>
        <v>0</v>
      </c>
      <c r="AJ180" s="288" t="str">
        <f>'2015'!AD18</f>
        <v>N/A</v>
      </c>
      <c r="AK180" s="288" t="str">
        <f>'2015'!AE18</f>
        <v>N/A</v>
      </c>
      <c r="AL180" s="185">
        <f>'2015'!AF18</f>
        <v>5.4000000000000006E-2</v>
      </c>
      <c r="AM180" s="212">
        <f>DS180</f>
        <v>0</v>
      </c>
      <c r="AN180" s="185">
        <f>'2015'!AG18</f>
        <v>0.88500000000000001</v>
      </c>
      <c r="AO180" s="185">
        <f>'2015'!AH18</f>
        <v>5.5E-2</v>
      </c>
      <c r="AP180" s="183">
        <f>'2015'!AI18</f>
        <v>102.72508819422447</v>
      </c>
      <c r="AQ180" s="186">
        <f>'2015'!AJ18</f>
        <v>103.77508404272773</v>
      </c>
      <c r="AR180" s="48">
        <f>'2015'!AK18</f>
        <v>10</v>
      </c>
      <c r="AS180" s="232">
        <f>'2015'!AL18</f>
        <v>3</v>
      </c>
      <c r="AT180" s="232">
        <f>'2015'!AM18</f>
        <v>8</v>
      </c>
      <c r="AU180" s="232">
        <f>'2015'!AN18</f>
        <v>5</v>
      </c>
      <c r="AV180" s="232">
        <f>'2015'!AO18</f>
        <v>6</v>
      </c>
      <c r="AW180" s="232">
        <f>'2015'!AP18</f>
        <v>7</v>
      </c>
      <c r="AX180" s="232">
        <f>'2015'!AQ18</f>
        <v>5</v>
      </c>
      <c r="AY180" s="233">
        <f>'2015'!AR18</f>
        <v>0</v>
      </c>
      <c r="AZ180" s="60">
        <f>'2015'!AS18</f>
        <v>0</v>
      </c>
      <c r="BA180" s="61">
        <f>'2015'!AT18</f>
        <v>1</v>
      </c>
      <c r="BB180" s="61">
        <f>'2015'!AU18</f>
        <v>0</v>
      </c>
      <c r="BC180" s="61">
        <f>'2015'!AV18</f>
        <v>0</v>
      </c>
      <c r="BD180" s="61">
        <f>'2015'!AW18</f>
        <v>0</v>
      </c>
      <c r="BE180" s="61">
        <f>'2015'!AX18</f>
        <v>0</v>
      </c>
      <c r="BF180" s="62">
        <f>'2015'!AY18</f>
        <v>0</v>
      </c>
      <c r="BG180" s="62">
        <f>'2015'!AZ18</f>
        <v>0</v>
      </c>
      <c r="BH180" s="62">
        <f>'2015'!BA18</f>
        <v>0</v>
      </c>
      <c r="BI180" s="62">
        <f>'2015'!BB18</f>
        <v>0</v>
      </c>
      <c r="BJ180" s="62">
        <f>'2015'!BC18</f>
        <v>0</v>
      </c>
      <c r="BK180" s="62">
        <f>'2015'!BD18</f>
        <v>0</v>
      </c>
      <c r="BL180" s="62">
        <f>'2015'!BE18</f>
        <v>0</v>
      </c>
      <c r="BM180" s="62">
        <f>'2015'!BF18</f>
        <v>0</v>
      </c>
      <c r="BN180" s="63">
        <f>'2015'!BG18</f>
        <v>0</v>
      </c>
      <c r="BO180" s="60">
        <f>'2015'!BH18</f>
        <v>0</v>
      </c>
      <c r="BP180" s="61">
        <f>'2015'!BI18</f>
        <v>1</v>
      </c>
      <c r="BQ180" s="61">
        <f>'2015'!BJ18</f>
        <v>0</v>
      </c>
      <c r="BR180" s="61">
        <f>'2015'!BK18</f>
        <v>0</v>
      </c>
      <c r="BS180" s="61">
        <f>'2015'!BL18</f>
        <v>0</v>
      </c>
      <c r="BT180" s="61">
        <f>'2015'!BM18</f>
        <v>0</v>
      </c>
      <c r="BU180" s="62">
        <f>'2015'!BN18</f>
        <v>0</v>
      </c>
      <c r="BV180" s="62">
        <f>'2015'!BO18</f>
        <v>0</v>
      </c>
      <c r="BW180" s="62">
        <f>'2015'!BP18</f>
        <v>0</v>
      </c>
      <c r="BX180" s="62">
        <f>'2015'!BQ18</f>
        <v>0</v>
      </c>
      <c r="BY180" s="62">
        <f>'2015'!BR18</f>
        <v>0</v>
      </c>
      <c r="BZ180" s="62">
        <f>'2015'!BS18</f>
        <v>0</v>
      </c>
      <c r="CA180" s="62">
        <f>'2015'!BT18</f>
        <v>0</v>
      </c>
      <c r="CB180" s="62">
        <f>'2015'!BU18</f>
        <v>0</v>
      </c>
      <c r="CC180" s="63">
        <f>'2015'!BV18</f>
        <v>0</v>
      </c>
      <c r="CD180" s="60">
        <f>'2015'!BW18</f>
        <v>0</v>
      </c>
      <c r="CE180" s="61">
        <f>'2015'!BX18</f>
        <v>1</v>
      </c>
      <c r="CF180" s="61">
        <f>'2015'!BY18</f>
        <v>0</v>
      </c>
      <c r="CG180" s="61">
        <f>'2015'!BZ18</f>
        <v>0</v>
      </c>
      <c r="CH180" s="61">
        <f>'2015'!CA18</f>
        <v>0</v>
      </c>
      <c r="CI180" s="61">
        <f>'2015'!CB18</f>
        <v>0</v>
      </c>
      <c r="CJ180" s="62">
        <f>'2015'!CC18</f>
        <v>0</v>
      </c>
      <c r="CK180" s="62">
        <f>'2015'!CD18</f>
        <v>0</v>
      </c>
      <c r="CL180" s="62">
        <f>'2015'!CE18</f>
        <v>0</v>
      </c>
      <c r="CM180" s="62">
        <f>'2015'!CF18</f>
        <v>0</v>
      </c>
      <c r="CN180" s="62">
        <f>'2015'!CG18</f>
        <v>0</v>
      </c>
      <c r="CO180" s="62">
        <f>'2015'!CH18</f>
        <v>0</v>
      </c>
      <c r="CP180" s="62">
        <f>'2015'!CI18</f>
        <v>0</v>
      </c>
      <c r="CQ180" s="62">
        <f>'2015'!CJ18</f>
        <v>0</v>
      </c>
      <c r="CR180" s="63">
        <f>'2015'!CK18</f>
        <v>0</v>
      </c>
      <c r="CS180" s="60">
        <f>'2015'!CL18</f>
        <v>345</v>
      </c>
      <c r="CT180" s="61">
        <f>'2015'!CM18</f>
        <v>1564.8000000000002</v>
      </c>
      <c r="CU180" s="61">
        <f>'2015'!CN18</f>
        <v>0</v>
      </c>
      <c r="CV180" s="61">
        <f>'2015'!CO18</f>
        <v>0</v>
      </c>
      <c r="CW180" s="61">
        <f>'2015'!CP18</f>
        <v>0</v>
      </c>
      <c r="CX180" s="61">
        <f>'2015'!CQ18</f>
        <v>0</v>
      </c>
      <c r="CY180" s="62">
        <f>'2015'!CR18</f>
        <v>0</v>
      </c>
      <c r="CZ180" s="62">
        <f>'2015'!CS18</f>
        <v>0</v>
      </c>
      <c r="DA180" s="62">
        <f>'2015'!CT18</f>
        <v>0</v>
      </c>
      <c r="DB180" s="62">
        <f>'2015'!CU18</f>
        <v>0</v>
      </c>
      <c r="DC180" s="62">
        <f>'2015'!CV18</f>
        <v>0</v>
      </c>
      <c r="DD180" s="62">
        <f>'2015'!CW18</f>
        <v>0</v>
      </c>
      <c r="DE180" s="62">
        <f>'2015'!CX18</f>
        <v>0</v>
      </c>
      <c r="DF180" s="62">
        <f>'2015'!CY18</f>
        <v>0</v>
      </c>
      <c r="DG180" s="63">
        <f>'2015'!CZ18</f>
        <v>0</v>
      </c>
      <c r="DH180" s="60">
        <f>'2015'!DA18</f>
        <v>715</v>
      </c>
      <c r="DI180" s="61">
        <f>'2015'!DB18</f>
        <v>1612.8000000000002</v>
      </c>
      <c r="DJ180" s="61">
        <f>'2015'!DC18</f>
        <v>62</v>
      </c>
      <c r="DK180" s="61">
        <f>'2015'!DD18</f>
        <v>35</v>
      </c>
      <c r="DL180" s="61">
        <f>'2015'!DE18</f>
        <v>7</v>
      </c>
      <c r="DM180" s="61">
        <f>'2015'!DF18</f>
        <v>0</v>
      </c>
      <c r="DN180" s="62">
        <f>'2015'!DG18</f>
        <v>0</v>
      </c>
      <c r="DO180" s="62">
        <f>'2015'!DH18</f>
        <v>0</v>
      </c>
      <c r="DP180" s="62">
        <f>'2015'!DI18</f>
        <v>4.3899999999999997</v>
      </c>
      <c r="DQ180" s="62">
        <f>'2015'!DJ18</f>
        <v>6.8</v>
      </c>
      <c r="DR180" s="62">
        <f>'2015'!DK18</f>
        <v>17</v>
      </c>
      <c r="DS180" s="62">
        <f>'2015'!DL18</f>
        <v>0</v>
      </c>
      <c r="DT180" s="62">
        <f>'2015'!DM18</f>
        <v>5.4</v>
      </c>
      <c r="DU180" s="62">
        <f>'2015'!DN18</f>
        <v>88.5</v>
      </c>
      <c r="DV180" s="63">
        <f>'2015'!DO18</f>
        <v>5.5</v>
      </c>
    </row>
    <row r="181" spans="1:126" ht="15.75" customHeight="1" x14ac:dyDescent="0.2">
      <c r="A181" s="199">
        <f t="shared" si="11"/>
        <v>179</v>
      </c>
      <c r="B181" s="261">
        <f>'2025'!A20</f>
        <v>18</v>
      </c>
      <c r="C181" s="261">
        <v>2025</v>
      </c>
      <c r="D181" s="234" t="str">
        <f>'2025'!B20</f>
        <v>Tory Horton</v>
      </c>
      <c r="E181" s="310" t="str" cm="1">
        <f t="array" ref="E181">_xlfn.IFS(F181&gt;12.5,"Cornerstone",AND(F181&gt;11.995,F181&lt;12.5),"Elite",AND(F181&gt;11,F181&lt;12.995),"Elite Upside",AND(F181&gt;=9.69,F181&lt;10.999),"Upside",AND(F181&gt;8.4,F181&lt;9.999),"Upside Lite",AND(F181&gt;7.25,F181&lt;8.999),"Outlier",AND(F181&gt;=6,F181&lt;7.25),"Outlier Lite",F181&lt;6.999,"Purgatory")</f>
        <v>Outlier</v>
      </c>
      <c r="F181" s="313">
        <f>'2025'!C20</f>
        <v>8.088571428571429</v>
      </c>
      <c r="G181" s="313">
        <f t="shared" si="12"/>
        <v>47.099999999999994</v>
      </c>
      <c r="H181" s="313" t="str" cm="1">
        <f t="array" ref="H181">_xlfn.IFS(E181="Cornerstone","A++",E181="Elite","A+",E181="Elite Upside","A",E181="Upside","B",E181="Upside Lite","C",E181="Outlier","D+",E181="Outlier Lite","D-",E181="Purgatory","F")</f>
        <v>D+</v>
      </c>
      <c r="I181" s="314">
        <f t="shared" si="13"/>
        <v>-0.23399878956026146</v>
      </c>
      <c r="J181" s="34" t="str">
        <f>'2025'!D20</f>
        <v>Colorado State</v>
      </c>
      <c r="K181" s="200">
        <f>'2025'!E20</f>
        <v>7</v>
      </c>
      <c r="L181" s="318">
        <f>'2025'!F20</f>
        <v>37169</v>
      </c>
      <c r="M181" s="231">
        <f>'2025'!G20</f>
        <v>23.994520547945207</v>
      </c>
      <c r="N181" s="231" t="str">
        <f>'2025'!H20</f>
        <v>SR</v>
      </c>
      <c r="O181" s="231">
        <f>'2025'!I20</f>
        <v>23.575342465753426</v>
      </c>
      <c r="P181" s="231" t="str">
        <f>'2025'!J20</f>
        <v>Hybrid</v>
      </c>
      <c r="Q181" s="231" t="str">
        <f>'2025'!K20</f>
        <v>BALL HOG</v>
      </c>
      <c r="R181" s="231" t="str">
        <f>'2025'!L20</f>
        <v>Elite Earner</v>
      </c>
      <c r="S181" s="320">
        <f>'2025'!M20</f>
        <v>74</v>
      </c>
      <c r="T181" s="320">
        <f>'2025'!N20</f>
        <v>196</v>
      </c>
      <c r="U181" s="231">
        <f>'2025'!O20</f>
        <v>4.41</v>
      </c>
      <c r="V181" s="279">
        <f>'2025'!P20</f>
        <v>5</v>
      </c>
      <c r="W181" s="193">
        <f>'2025'!Q20</f>
        <v>0.11699571712106967</v>
      </c>
      <c r="X181" s="194">
        <f>'2025'!R20</f>
        <v>0.15862699788176393</v>
      </c>
      <c r="Y181" s="194">
        <f>'2025'!S20</f>
        <v>0.47891260162601618</v>
      </c>
      <c r="Z181" s="194">
        <f>'2025'!T20</f>
        <v>0.31103860793909732</v>
      </c>
      <c r="AA181" s="194">
        <f>'2025'!U20</f>
        <v>0.2513287775246773</v>
      </c>
      <c r="AB181" s="194">
        <f>'2025'!V20</f>
        <v>0.36512068957534671</v>
      </c>
      <c r="AC181" s="59">
        <f>'2025'!W20</f>
        <v>0.27749172407726352</v>
      </c>
      <c r="AD181" s="42">
        <f>'2025'!X20</f>
        <v>20.906849315068492</v>
      </c>
      <c r="AE181" s="183">
        <f>'2025'!Y20</f>
        <v>3.45</v>
      </c>
      <c r="AF181" s="183">
        <f>'2025'!Z20</f>
        <v>6</v>
      </c>
      <c r="AG181" s="183">
        <f>'2025'!AA20</f>
        <v>13.5</v>
      </c>
      <c r="AH181" s="183">
        <f>'2025'!AB20</f>
        <v>1.1299999999999999</v>
      </c>
      <c r="AI181" s="183">
        <f>'2025'!AC20</f>
        <v>0</v>
      </c>
      <c r="AJ181" s="288">
        <f>'2025'!AD20</f>
        <v>6.2537764350453176E-2</v>
      </c>
      <c r="AK181" s="288">
        <f>'2025'!AE20</f>
        <v>0.33353474320241694</v>
      </c>
      <c r="AL181" s="185">
        <f>'2025'!AF20</f>
        <v>3.7999999999999999E-2</v>
      </c>
      <c r="AM181" s="212">
        <f t="shared" ref="AM181:AM186" si="17">DS181/100</f>
        <v>0.5</v>
      </c>
      <c r="AN181" s="185">
        <f>'2025'!AG20</f>
        <v>0.67949999999999999</v>
      </c>
      <c r="AO181" s="185">
        <f>'2025'!AH20</f>
        <v>0.31899999999999995</v>
      </c>
      <c r="AP181" s="183">
        <f>'2025'!AI20</f>
        <v>103.64102731064273</v>
      </c>
      <c r="AQ181" s="186">
        <f>'2025'!AJ20</f>
        <v>104.70038535378242</v>
      </c>
      <c r="AR181" s="48">
        <f>'2025'!AK20</f>
        <v>7</v>
      </c>
      <c r="AS181" s="232">
        <f>'2025'!AL20</f>
        <v>5</v>
      </c>
      <c r="AT181" s="232">
        <f>'2025'!AM20</f>
        <v>6</v>
      </c>
      <c r="AU181" s="232">
        <f>'2025'!AN20</f>
        <v>5</v>
      </c>
      <c r="AV181" s="232">
        <f>'2025'!AO20</f>
        <v>9</v>
      </c>
      <c r="AW181" s="232">
        <f>'2025'!AP20</f>
        <v>7</v>
      </c>
      <c r="AX181" s="232">
        <f>'2025'!AQ20</f>
        <v>2</v>
      </c>
      <c r="AY181" s="233">
        <f>'2025'!AR20</f>
        <v>0.5</v>
      </c>
      <c r="AZ181" s="60">
        <f>'2025'!AS20</f>
        <v>336</v>
      </c>
      <c r="BA181" s="61">
        <f>'2025'!AT20</f>
        <v>2871.9</v>
      </c>
      <c r="BB181" s="61">
        <f>'2025'!AU20</f>
        <v>32</v>
      </c>
      <c r="BC181" s="61">
        <f>'2025'!AV20</f>
        <v>20</v>
      </c>
      <c r="BD181" s="61">
        <f>'2025'!AW20</f>
        <v>5</v>
      </c>
      <c r="BE181" s="61">
        <f>'2025'!AX20</f>
        <v>27</v>
      </c>
      <c r="BF181" s="62">
        <f>'2025'!AY20</f>
        <v>0</v>
      </c>
      <c r="BG181" s="62">
        <f>'2025'!AZ20</f>
        <v>0</v>
      </c>
      <c r="BH181" s="62">
        <f>'2025'!BA20</f>
        <v>1.99</v>
      </c>
      <c r="BI181" s="62">
        <f>'2025'!BB20</f>
        <v>8.4</v>
      </c>
      <c r="BJ181" s="62">
        <f>'2025'!BC20</f>
        <v>15.7</v>
      </c>
      <c r="BK181" s="62">
        <f>'2025'!BH20</f>
        <v>66.7</v>
      </c>
      <c r="BL181" s="62">
        <f>'2025'!BI20</f>
        <v>4.8</v>
      </c>
      <c r="BM181" s="62">
        <f>'2025'!BJ20</f>
        <v>98.9</v>
      </c>
      <c r="BN181" s="63">
        <f>'2025'!BK20</f>
        <v>1.1000000000000001</v>
      </c>
      <c r="BO181" s="60">
        <f>'2025'!BL20</f>
        <v>659</v>
      </c>
      <c r="BP181" s="61">
        <f>'2025'!BM20</f>
        <v>4154.3999999999996</v>
      </c>
      <c r="BQ181" s="61">
        <f>'2025'!BN20</f>
        <v>66</v>
      </c>
      <c r="BR181" s="61">
        <f>'2025'!BO20</f>
        <v>52</v>
      </c>
      <c r="BS181" s="61">
        <f>'2025'!BP20</f>
        <v>5</v>
      </c>
      <c r="BT181" s="61">
        <f>'2025'!BQ20</f>
        <v>34.799999999999997</v>
      </c>
      <c r="BU181" s="62">
        <f>'2025'!BR20</f>
        <v>0</v>
      </c>
      <c r="BV181" s="62">
        <f>'2025'!BS20</f>
        <v>0</v>
      </c>
      <c r="BW181" s="62">
        <f>'2025'!BT20</f>
        <v>1.78</v>
      </c>
      <c r="BX181" s="62">
        <f>'2025'!BU20</f>
        <v>5.5</v>
      </c>
      <c r="BY181" s="62">
        <f>'2025'!BV20</f>
        <v>9.3000000000000007</v>
      </c>
      <c r="BZ181" s="62">
        <f>'2025'!CA20</f>
        <v>100</v>
      </c>
      <c r="CA181" s="62">
        <f>'2025'!CB20</f>
        <v>3.7</v>
      </c>
      <c r="CB181" s="62">
        <f>'2025'!CC20</f>
        <v>81.400000000000006</v>
      </c>
      <c r="CC181" s="63">
        <f>'2025'!CD20</f>
        <v>18.600000000000001</v>
      </c>
      <c r="CD181" s="60">
        <f>'2025'!CE20</f>
        <v>1131</v>
      </c>
      <c r="CE181" s="61">
        <f>'2025'!CF20</f>
        <v>2361.6000000000004</v>
      </c>
      <c r="CF181" s="61">
        <f>'2025'!CG20</f>
        <v>109</v>
      </c>
      <c r="CG181" s="61">
        <f>'2025'!CH20</f>
        <v>71</v>
      </c>
      <c r="CH181" s="61">
        <f>'2025'!CI20</f>
        <v>8</v>
      </c>
      <c r="CI181" s="61">
        <f>'2025'!CJ20</f>
        <v>12</v>
      </c>
      <c r="CJ181" s="62">
        <f>'2025'!CK20</f>
        <v>0.89</v>
      </c>
      <c r="CK181" s="62">
        <f>'2025'!CL20</f>
        <v>0</v>
      </c>
      <c r="CL181" s="62">
        <f>'2025'!CM20</f>
        <v>2.77</v>
      </c>
      <c r="CM181" s="62">
        <f>'2025'!CN20</f>
        <v>5.8</v>
      </c>
      <c r="CN181" s="62">
        <f>'2025'!CO20</f>
        <v>13.1</v>
      </c>
      <c r="CO181" s="62">
        <f>'2025'!CT20</f>
        <v>44.4</v>
      </c>
      <c r="CP181" s="62">
        <f>'2025'!CU20</f>
        <v>11.3</v>
      </c>
      <c r="CQ181" s="62">
        <f>'2025'!CV20</f>
        <v>81.3</v>
      </c>
      <c r="CR181" s="63">
        <f>'2025'!CW20</f>
        <v>18.5</v>
      </c>
      <c r="CS181" s="60">
        <f>'2025'!CX20</f>
        <v>1144</v>
      </c>
      <c r="CT181" s="61">
        <f>'2025'!CY20</f>
        <v>3678</v>
      </c>
      <c r="CU181" s="61">
        <f>'2025'!CZ20</f>
        <v>134</v>
      </c>
      <c r="CV181" s="61">
        <f>'2025'!DA20</f>
        <v>96</v>
      </c>
      <c r="CW181" s="61">
        <f>'2025'!DB20</f>
        <v>8</v>
      </c>
      <c r="CX181" s="61">
        <f>'2025'!DC20</f>
        <v>24</v>
      </c>
      <c r="CY181" s="62">
        <f>'2025'!DD20</f>
        <v>1.1299999999999999</v>
      </c>
      <c r="CZ181" s="62">
        <f>'2025'!DE20</f>
        <v>0</v>
      </c>
      <c r="DA181" s="62">
        <f>'2025'!DF20</f>
        <v>2.74</v>
      </c>
      <c r="DB181" s="62">
        <f>'2025'!DG20</f>
        <v>6</v>
      </c>
      <c r="DC181" s="62">
        <f>'2025'!DH20</f>
        <v>10.199999999999999</v>
      </c>
      <c r="DD181" s="62">
        <f>'2025'!DM20</f>
        <v>57.1</v>
      </c>
      <c r="DE181" s="62">
        <f>'2025'!DN20</f>
        <v>4</v>
      </c>
      <c r="DF181" s="62">
        <f>'2025'!DO20</f>
        <v>71.2</v>
      </c>
      <c r="DG181" s="63">
        <f>'2025'!DP20</f>
        <v>28.5</v>
      </c>
      <c r="DH181" s="60">
        <f>'2025'!DQ20</f>
        <v>331</v>
      </c>
      <c r="DI181" s="61">
        <f>'2025'!DR20</f>
        <v>1317</v>
      </c>
      <c r="DJ181" s="61">
        <f>'2025'!DS20</f>
        <v>38</v>
      </c>
      <c r="DK181" s="61">
        <f>'2025'!DT20</f>
        <v>25</v>
      </c>
      <c r="DL181" s="61">
        <f>'2025'!DU20</f>
        <v>1</v>
      </c>
      <c r="DM181" s="61">
        <f>'2025'!DV20</f>
        <v>6.5</v>
      </c>
      <c r="DN181" s="62">
        <f>'2025'!DW20</f>
        <v>1.01</v>
      </c>
      <c r="DO181" s="62">
        <f>'2025'!DX20</f>
        <v>0</v>
      </c>
      <c r="DP181" s="62">
        <f>'2025'!DY20</f>
        <v>3.45</v>
      </c>
      <c r="DQ181" s="62">
        <f>'2025'!DZ20</f>
        <v>3.9</v>
      </c>
      <c r="DR181" s="62">
        <f>'2025'!EA20</f>
        <v>13.5</v>
      </c>
      <c r="DS181" s="62">
        <f>'2025'!EF20</f>
        <v>50</v>
      </c>
      <c r="DT181" s="62">
        <f>'2025'!EG20</f>
        <v>3.8</v>
      </c>
      <c r="DU181" s="62">
        <f>'2025'!EH20</f>
        <v>64.7</v>
      </c>
      <c r="DV181" s="63">
        <f>'2025'!EI20</f>
        <v>35.299999999999997</v>
      </c>
    </row>
    <row r="182" spans="1:126" ht="15.75" customHeight="1" x14ac:dyDescent="0.2">
      <c r="A182" s="199">
        <f t="shared" si="11"/>
        <v>180</v>
      </c>
      <c r="B182" s="261">
        <f>'2017'!A21</f>
        <v>19</v>
      </c>
      <c r="C182" s="261">
        <v>2017</v>
      </c>
      <c r="D182" s="234" t="str">
        <f>'2017'!B21</f>
        <v>Shelton Gibson</v>
      </c>
      <c r="E182" s="310" t="str" cm="1">
        <f t="array" ref="E182">_xlfn.IFS(F182&gt;12.5,"Cornerstone",AND(F182&gt;11.995,F182&lt;12.5),"Elite",AND(F182&gt;11,F182&lt;12.995),"Elite Upside",AND(F182&gt;=9.69,F182&lt;10.999),"Upside",AND(F182&gt;8.4,F182&lt;9.999),"Upside Lite",AND(F182&gt;7.25,F182&lt;8.999),"Outlier",AND(F182&gt;=6,F182&lt;7.25),"Outlier Lite",F182&lt;6.999,"Purgatory")</f>
        <v>Outlier</v>
      </c>
      <c r="F182" s="313">
        <f>'2017'!C21</f>
        <v>8.0771428571428565</v>
      </c>
      <c r="G182" s="313">
        <f t="shared" si="12"/>
        <v>46.9</v>
      </c>
      <c r="H182" s="313" t="str" cm="1">
        <f t="array" ref="H182">_xlfn.IFS(E182="Cornerstone","A++",E182="Elite","A+",E182="Elite Upside","A",E182="Upside","B",E182="Upside Lite","C",E182="Outlier","D+",E182="Outlier Lite","D-",E182="Purgatory","F")</f>
        <v>D+</v>
      </c>
      <c r="I182" s="314">
        <f t="shared" si="13"/>
        <v>-0.24018972560441113</v>
      </c>
      <c r="J182" s="34" t="str">
        <f>'2017'!D21</f>
        <v>West Virginia</v>
      </c>
      <c r="K182" s="200">
        <f>'2017'!E21</f>
        <v>3</v>
      </c>
      <c r="L182" s="318">
        <f>'2017'!F21</f>
        <v>34778</v>
      </c>
      <c r="M182" s="231">
        <f>'2017'!G21</f>
        <v>30.545205479452054</v>
      </c>
      <c r="N182" s="231" t="str">
        <f>'2017'!H21</f>
        <v>JR</v>
      </c>
      <c r="O182" s="231">
        <f>'2017'!I21</f>
        <v>22.12054794520548</v>
      </c>
      <c r="P182" s="231" t="str">
        <f>'2017'!J21</f>
        <v>Wide</v>
      </c>
      <c r="Q182" s="231" t="str">
        <f>'2017'!K21</f>
        <v>DEEP</v>
      </c>
      <c r="R182" s="231" t="str">
        <f>'2017'!L21</f>
        <v>N/A</v>
      </c>
      <c r="S182" s="320">
        <f>'2017'!M21</f>
        <v>71</v>
      </c>
      <c r="T182" s="320">
        <f>'2017'!N21</f>
        <v>191</v>
      </c>
      <c r="U182" s="231">
        <f>'2017'!O21</f>
        <v>4.5</v>
      </c>
      <c r="V182" s="279">
        <f>'2017'!P21</f>
        <v>5</v>
      </c>
      <c r="W182" s="193">
        <f>'2017'!Q21</f>
        <v>0</v>
      </c>
      <c r="X182" s="194">
        <f>'2017'!R21</f>
        <v>0</v>
      </c>
      <c r="Y182" s="194">
        <f>'2017'!S21</f>
        <v>9.7063819461295803E-4</v>
      </c>
      <c r="Z182" s="194">
        <f>'2017'!T21</f>
        <v>0.27133680024472318</v>
      </c>
      <c r="AA182" s="194">
        <f>'2017'!U21</f>
        <v>0.28447502243493866</v>
      </c>
      <c r="AB182" s="194">
        <f>'2017'!V21</f>
        <v>0.28447502243493866</v>
      </c>
      <c r="AC182" s="59">
        <f>'2017'!W21</f>
        <v>0.27025127131319171</v>
      </c>
      <c r="AD182" s="42">
        <f>'2017'!X21</f>
        <v>20.463013698630139</v>
      </c>
      <c r="AE182" s="183">
        <f>'2017'!Y21</f>
        <v>2.58</v>
      </c>
      <c r="AF182" s="183">
        <f>'2017'!Z21</f>
        <v>8.8000000000000007</v>
      </c>
      <c r="AG182" s="183">
        <f>'2017'!AA21</f>
        <v>20.6</v>
      </c>
      <c r="AH182" s="183">
        <f>'2017'!AB21</f>
        <v>0.77</v>
      </c>
      <c r="AI182" s="183">
        <f>'2017'!AC21</f>
        <v>2.33</v>
      </c>
      <c r="AJ182" s="288" t="str">
        <f>'2017'!AD21</f>
        <v>N/A</v>
      </c>
      <c r="AK182" s="288" t="str">
        <f>'2017'!AE21</f>
        <v>N/A</v>
      </c>
      <c r="AL182" s="185">
        <f>'2017'!AF21</f>
        <v>8.5000000000000006E-2</v>
      </c>
      <c r="AM182" s="212">
        <f t="shared" si="17"/>
        <v>0</v>
      </c>
      <c r="AN182" s="185">
        <f>'2017'!AG21</f>
        <v>0.92799999999999994</v>
      </c>
      <c r="AO182" s="185">
        <f>'2017'!AH21</f>
        <v>8.7500000000000008E-2</v>
      </c>
      <c r="AP182" s="183">
        <f>'2017'!AI21</f>
        <v>93.156531016613314</v>
      </c>
      <c r="AQ182" s="186">
        <f>'2017'!AJ21</f>
        <v>88.444294550270769</v>
      </c>
      <c r="AR182" s="48">
        <f>'2017'!AK21</f>
        <v>7</v>
      </c>
      <c r="AS182" s="232">
        <f>'2017'!AL21</f>
        <v>6</v>
      </c>
      <c r="AT182" s="232">
        <f>'2017'!AM21</f>
        <v>5</v>
      </c>
      <c r="AU182" s="232">
        <f>'2017'!AN21</f>
        <v>6</v>
      </c>
      <c r="AV182" s="232">
        <f>'2017'!AO21</f>
        <v>8</v>
      </c>
      <c r="AW182" s="232">
        <f>'2017'!AP21</f>
        <v>4</v>
      </c>
      <c r="AX182" s="232">
        <f>'2017'!AQ21</f>
        <v>4</v>
      </c>
      <c r="AY182" s="233">
        <f>'2017'!AR21</f>
        <v>0</v>
      </c>
      <c r="AZ182" s="60">
        <f>'2017'!AS21</f>
        <v>0</v>
      </c>
      <c r="BA182" s="61">
        <f>'2017'!AT21</f>
        <v>4292</v>
      </c>
      <c r="BB182" s="61">
        <f>'2017'!AU21</f>
        <v>0</v>
      </c>
      <c r="BC182" s="61">
        <f>'2017'!AV21</f>
        <v>0</v>
      </c>
      <c r="BD182" s="61">
        <f>'2017'!AW21</f>
        <v>0</v>
      </c>
      <c r="BE182" s="61">
        <f>'2017'!AX21</f>
        <v>0</v>
      </c>
      <c r="BF182" s="62">
        <f>'2017'!AY21</f>
        <v>0</v>
      </c>
      <c r="BG182" s="62">
        <f>'2017'!AZ21</f>
        <v>0</v>
      </c>
      <c r="BH182" s="62">
        <f>'2017'!BA21</f>
        <v>0</v>
      </c>
      <c r="BI182" s="62">
        <f>'2017'!BB21</f>
        <v>0</v>
      </c>
      <c r="BJ182" s="62">
        <f>'2017'!BC21</f>
        <v>0</v>
      </c>
      <c r="BK182" s="62">
        <f>'2017'!BD21</f>
        <v>0</v>
      </c>
      <c r="BL182" s="62">
        <f>'2017'!BE21</f>
        <v>0</v>
      </c>
      <c r="BM182" s="62">
        <f>'2017'!BF21</f>
        <v>0</v>
      </c>
      <c r="BN182" s="63">
        <f>'2017'!BG21</f>
        <v>0</v>
      </c>
      <c r="BO182" s="60">
        <f>'2017'!BH21</f>
        <v>0</v>
      </c>
      <c r="BP182" s="61">
        <f>'2017'!BI21</f>
        <v>3145</v>
      </c>
      <c r="BQ182" s="61">
        <f>'2017'!BJ21</f>
        <v>0</v>
      </c>
      <c r="BR182" s="61">
        <f>'2017'!BK21</f>
        <v>0</v>
      </c>
      <c r="BS182" s="61">
        <f>'2017'!BL21</f>
        <v>0</v>
      </c>
      <c r="BT182" s="61">
        <f>'2017'!BM21</f>
        <v>0</v>
      </c>
      <c r="BU182" s="62">
        <f>'2017'!BN21</f>
        <v>0</v>
      </c>
      <c r="BV182" s="62">
        <f>'2017'!BO21</f>
        <v>0</v>
      </c>
      <c r="BW182" s="62">
        <f>'2017'!BP21</f>
        <v>0</v>
      </c>
      <c r="BX182" s="62">
        <f>'2017'!BQ21</f>
        <v>0</v>
      </c>
      <c r="BY182" s="62">
        <f>'2017'!BR21</f>
        <v>0</v>
      </c>
      <c r="BZ182" s="62">
        <f>'2017'!BS21</f>
        <v>0</v>
      </c>
      <c r="CA182" s="62">
        <f>'2017'!BT21</f>
        <v>0</v>
      </c>
      <c r="CB182" s="62">
        <f>'2017'!BU21</f>
        <v>0</v>
      </c>
      <c r="CC182" s="63">
        <f>'2017'!BV21</f>
        <v>0</v>
      </c>
      <c r="CD182" s="60">
        <f>'2017'!BW21</f>
        <v>4</v>
      </c>
      <c r="CE182" s="61">
        <f>'2017'!BX21</f>
        <v>4121</v>
      </c>
      <c r="CF182" s="61">
        <f>'2017'!BY21</f>
        <v>6</v>
      </c>
      <c r="CG182" s="61">
        <f>'2017'!BZ21</f>
        <v>4</v>
      </c>
      <c r="CH182" s="61">
        <f>'2017'!CA21</f>
        <v>0</v>
      </c>
      <c r="CI182" s="61">
        <f>'2017'!CB21</f>
        <v>26</v>
      </c>
      <c r="CJ182" s="62">
        <f>'2017'!CC21</f>
        <v>0</v>
      </c>
      <c r="CK182" s="62">
        <f>'2017'!CD21</f>
        <v>0</v>
      </c>
      <c r="CL182" s="62">
        <f>'2017'!CE21</f>
        <v>5</v>
      </c>
      <c r="CM182" s="62">
        <f>'2017'!CF21</f>
        <v>3.8</v>
      </c>
      <c r="CN182" s="62">
        <f>'2017'!CG21</f>
        <v>15.5</v>
      </c>
      <c r="CO182" s="62">
        <f>'2017'!CH21</f>
        <v>0</v>
      </c>
      <c r="CP182" s="62">
        <f>'2017'!CI21</f>
        <v>20</v>
      </c>
      <c r="CQ182" s="62">
        <f>'2017'!CJ21</f>
        <v>100</v>
      </c>
      <c r="CR182" s="63">
        <f>'2017'!CK21</f>
        <v>0</v>
      </c>
      <c r="CS182" s="60">
        <f>'2017'!CL21</f>
        <v>887</v>
      </c>
      <c r="CT182" s="61">
        <f>'2017'!CM21</f>
        <v>3269</v>
      </c>
      <c r="CU182" s="61">
        <f>'2017'!CN21</f>
        <v>82</v>
      </c>
      <c r="CV182" s="61">
        <f>'2017'!CO21</f>
        <v>37</v>
      </c>
      <c r="CW182" s="61">
        <f>'2017'!CP21</f>
        <v>9</v>
      </c>
      <c r="CX182" s="61">
        <f>'2017'!CQ21</f>
        <v>26</v>
      </c>
      <c r="CY182" s="62">
        <f>'2017'!CR21</f>
        <v>0</v>
      </c>
      <c r="CZ182" s="62">
        <f>'2017'!CS21</f>
        <v>0</v>
      </c>
      <c r="DA182" s="62">
        <f>'2017'!CT21</f>
        <v>2.5299999999999998</v>
      </c>
      <c r="DB182" s="62">
        <f>'2017'!CU21</f>
        <v>8.8000000000000007</v>
      </c>
      <c r="DC182" s="62">
        <f>'2017'!CV21</f>
        <v>20.6</v>
      </c>
      <c r="DD182" s="62">
        <f>'2017'!CW21</f>
        <v>0</v>
      </c>
      <c r="DE182" s="62">
        <f>'2017'!CX21</f>
        <v>15.9</v>
      </c>
      <c r="DF182" s="62">
        <f>'2017'!CY21</f>
        <v>89.7</v>
      </c>
      <c r="DG182" s="63">
        <f>'2017'!CZ21</f>
        <v>10.3</v>
      </c>
      <c r="DH182" s="60">
        <f>'2017'!DA21</f>
        <v>951</v>
      </c>
      <c r="DI182" s="61">
        <f>'2017'!DB21</f>
        <v>3343</v>
      </c>
      <c r="DJ182" s="61">
        <f>'2017'!DC21</f>
        <v>72</v>
      </c>
      <c r="DK182" s="61">
        <f>'2017'!DD21</f>
        <v>43</v>
      </c>
      <c r="DL182" s="61">
        <f>'2017'!DE21</f>
        <v>8</v>
      </c>
      <c r="DM182" s="61">
        <f>'2017'!DF21</f>
        <v>26</v>
      </c>
      <c r="DN182" s="62">
        <f>'2017'!DG21</f>
        <v>0.77</v>
      </c>
      <c r="DO182" s="62">
        <f>'2017'!DH21</f>
        <v>2.33</v>
      </c>
      <c r="DP182" s="62">
        <f>'2017'!DI21</f>
        <v>2.58</v>
      </c>
      <c r="DQ182" s="62">
        <f>'2017'!DJ21</f>
        <v>4.8</v>
      </c>
      <c r="DR182" s="62">
        <f>'2017'!DK21</f>
        <v>19.2</v>
      </c>
      <c r="DS182" s="62">
        <f>'2017'!DL21</f>
        <v>0</v>
      </c>
      <c r="DT182" s="62">
        <f>'2017'!DM21</f>
        <v>8.5</v>
      </c>
      <c r="DU182" s="62">
        <f>'2017'!DN21</f>
        <v>92.8</v>
      </c>
      <c r="DV182" s="63">
        <f>'2017'!DO21</f>
        <v>7.2</v>
      </c>
    </row>
    <row r="183" spans="1:126" ht="15.75" customHeight="1" x14ac:dyDescent="0.2">
      <c r="A183" s="199">
        <f t="shared" si="11"/>
        <v>181</v>
      </c>
      <c r="B183" s="261">
        <f>'2018'!A18</f>
        <v>16</v>
      </c>
      <c r="C183" s="261">
        <v>2018</v>
      </c>
      <c r="D183" s="234" t="str">
        <f>'2018'!B18</f>
        <v>J'Mon Moore</v>
      </c>
      <c r="E183" s="310" t="str" cm="1">
        <f t="array" ref="E183">_xlfn.IFS(F183&gt;12.5,"Cornerstone",AND(F183&gt;11.995,F183&lt;12.5),"Elite",AND(F183&gt;11,F183&lt;12.995),"Elite Upside",AND(F183&gt;=9.69,F183&lt;10.999),"Upside",AND(F183&gt;8.4,F183&lt;9.999),"Upside Lite",AND(F183&gt;7.25,F183&lt;8.999),"Outlier",AND(F183&gt;=6,F183&lt;7.25),"Outlier Lite",F183&lt;6.999,"Purgatory")</f>
        <v>Outlier</v>
      </c>
      <c r="F183" s="313">
        <f>'2018'!C18</f>
        <v>8.07</v>
      </c>
      <c r="G183" s="313">
        <f t="shared" si="12"/>
        <v>46.6</v>
      </c>
      <c r="H183" s="313" t="str" cm="1">
        <f t="array" ref="H183">_xlfn.IFS(E183="Cornerstone","A++",E183="Elite","A+",E183="Elite Upside","A",E183="Upside","B",E183="Upside Lite","C",E183="Outlier","D+",E183="Outlier Lite","D-",E183="Purgatory","F")</f>
        <v>D+</v>
      </c>
      <c r="I183" s="314">
        <f t="shared" si="13"/>
        <v>-0.24405906063200386</v>
      </c>
      <c r="J183" s="34" t="str">
        <f>'2018'!D18</f>
        <v>Missouri</v>
      </c>
      <c r="K183" s="200">
        <f>'2018'!E18</f>
        <v>1</v>
      </c>
      <c r="L183" s="318">
        <f>'2018'!F18</f>
        <v>34842</v>
      </c>
      <c r="M183" s="231">
        <f>'2018'!G18</f>
        <v>30.36986301369863</v>
      </c>
      <c r="N183" s="231" t="str">
        <f>'2018'!H18</f>
        <v>SR</v>
      </c>
      <c r="O183" s="231">
        <f>'2018'!I18</f>
        <v>22.942465753424656</v>
      </c>
      <c r="P183" s="231" t="str">
        <f>'2018'!J18</f>
        <v>Wide</v>
      </c>
      <c r="Q183" s="231" t="str">
        <f>'2018'!K18</f>
        <v>PROTO X</v>
      </c>
      <c r="R183" s="231" t="str">
        <f>'2018'!L18</f>
        <v>Elite Earner</v>
      </c>
      <c r="S183" s="320">
        <f>'2018'!M18</f>
        <v>76</v>
      </c>
      <c r="T183" s="320">
        <f>'2018'!N18</f>
        <v>220</v>
      </c>
      <c r="U183" s="200">
        <f>'2018'!O18</f>
        <v>4.4800000000000004</v>
      </c>
      <c r="V183" s="279">
        <f>'2018'!P18</f>
        <v>4</v>
      </c>
      <c r="W183" s="193">
        <f>'2018'!Q18</f>
        <v>0</v>
      </c>
      <c r="X183" s="194">
        <f>'2018'!R18</f>
        <v>1.2462235649546828E-2</v>
      </c>
      <c r="Y183" s="194">
        <f>'2018'!S18</f>
        <v>0.17623363544813697</v>
      </c>
      <c r="Z183" s="194">
        <f>'2018'!T18</f>
        <v>0.28547249647390693</v>
      </c>
      <c r="AA183" s="194">
        <f>'2018'!U18</f>
        <v>0.26969092721834498</v>
      </c>
      <c r="AB183" s="194">
        <f>'2018'!V18</f>
        <v>0.27758171184612596</v>
      </c>
      <c r="AC183" s="59">
        <f>'2018'!W18</f>
        <v>0.27758171184612596</v>
      </c>
      <c r="AD183" s="42">
        <f>'2018'!X18</f>
        <v>21.290410958904111</v>
      </c>
      <c r="AE183" s="183">
        <f>'2018'!Y18</f>
        <v>2.85</v>
      </c>
      <c r="AF183" s="183">
        <f>'2018'!Z18</f>
        <v>7.2</v>
      </c>
      <c r="AG183" s="183">
        <f>'2018'!AA18</f>
        <v>13.4</v>
      </c>
      <c r="AH183" s="183">
        <f>'2018'!AB18</f>
        <v>0.72</v>
      </c>
      <c r="AI183" s="183">
        <f>'2018'!AC18</f>
        <v>2.52</v>
      </c>
      <c r="AJ183" s="288">
        <f>'2018'!AD18</f>
        <v>5.0046210720887246E-2</v>
      </c>
      <c r="AK183" s="288">
        <f>'2018'!AE18</f>
        <v>0.20545286506469501</v>
      </c>
      <c r="AL183" s="185">
        <f>'2018'!AF18</f>
        <v>0.11</v>
      </c>
      <c r="AM183" s="212">
        <f t="shared" si="17"/>
        <v>0.57899999999999996</v>
      </c>
      <c r="AN183" s="185">
        <f>'2018'!AG18</f>
        <v>0.98</v>
      </c>
      <c r="AO183" s="185">
        <f>'2018'!AH18</f>
        <v>1.8000000000000002E-2</v>
      </c>
      <c r="AP183" s="183">
        <f>'2018'!AI18</f>
        <v>109.22966972583036</v>
      </c>
      <c r="AQ183" s="186">
        <f>'2018'!AJ18</f>
        <v>114.84973574871812</v>
      </c>
      <c r="AR183" s="48">
        <f>'2018'!AK18</f>
        <v>7</v>
      </c>
      <c r="AS183" s="232">
        <f>'2018'!AL18</f>
        <v>4</v>
      </c>
      <c r="AT183" s="232">
        <f>'2018'!AM18</f>
        <v>5</v>
      </c>
      <c r="AU183" s="232">
        <f>'2018'!AN18</f>
        <v>5</v>
      </c>
      <c r="AV183" s="232">
        <f>'2018'!AO18</f>
        <v>8</v>
      </c>
      <c r="AW183" s="232">
        <f>'2018'!AP18</f>
        <v>9</v>
      </c>
      <c r="AX183" s="232">
        <f>'2018'!AQ18</f>
        <v>5</v>
      </c>
      <c r="AY183" s="233">
        <f>'2018'!AR18</f>
        <v>0</v>
      </c>
      <c r="AZ183" s="60">
        <f>'2018'!AS18</f>
        <v>0</v>
      </c>
      <c r="BA183" s="61">
        <f>'2018'!AT18</f>
        <v>3540</v>
      </c>
      <c r="BB183" s="61">
        <f>'2018'!AU18</f>
        <v>0</v>
      </c>
      <c r="BC183" s="61">
        <f>'2018'!AV18</f>
        <v>0</v>
      </c>
      <c r="BD183" s="61">
        <f>'2018'!AW18</f>
        <v>0</v>
      </c>
      <c r="BE183" s="61">
        <f>'2018'!AX18</f>
        <v>0</v>
      </c>
      <c r="BF183" s="62">
        <f>'2018'!AY18</f>
        <v>0</v>
      </c>
      <c r="BG183" s="62">
        <f>'2018'!AZ18</f>
        <v>0</v>
      </c>
      <c r="BH183" s="62">
        <f>'2018'!BA18</f>
        <v>0</v>
      </c>
      <c r="BI183" s="62">
        <f>'2018'!BB18</f>
        <v>0</v>
      </c>
      <c r="BJ183" s="62">
        <f>'2018'!BC18</f>
        <v>0</v>
      </c>
      <c r="BK183" s="62">
        <f>'2018'!BD18</f>
        <v>0</v>
      </c>
      <c r="BL183" s="62">
        <f>'2018'!BE18</f>
        <v>0</v>
      </c>
      <c r="BM183" s="62">
        <f>'2018'!BF18</f>
        <v>0</v>
      </c>
      <c r="BN183" s="63">
        <f>'2018'!BG18</f>
        <v>0</v>
      </c>
      <c r="BO183" s="60">
        <f>'2018'!BH18</f>
        <v>33</v>
      </c>
      <c r="BP183" s="61">
        <f>'2018'!BI18</f>
        <v>2648</v>
      </c>
      <c r="BQ183" s="61">
        <f>'2018'!BJ18</f>
        <v>6</v>
      </c>
      <c r="BR183" s="61">
        <f>'2018'!BK18</f>
        <v>2</v>
      </c>
      <c r="BS183" s="61">
        <f>'2018'!BL18</f>
        <v>0</v>
      </c>
      <c r="BT183" s="61">
        <f>'2018'!BM18</f>
        <v>25</v>
      </c>
      <c r="BU183" s="62">
        <f>'2018'!BN18</f>
        <v>0</v>
      </c>
      <c r="BV183" s="62">
        <f>'2018'!BO18</f>
        <v>0</v>
      </c>
      <c r="BW183" s="62">
        <f>'2018'!BP18</f>
        <v>0.77</v>
      </c>
      <c r="BX183" s="62">
        <f>'2018'!BQ18</f>
        <v>9.5</v>
      </c>
      <c r="BY183" s="62">
        <f>'2018'!BR18</f>
        <v>19</v>
      </c>
      <c r="BZ183" s="62">
        <f>'2018'!BS18</f>
        <v>0</v>
      </c>
      <c r="CA183" s="62">
        <f>'2018'!BT18</f>
        <v>50</v>
      </c>
      <c r="CB183" s="62">
        <f>'2018'!BU18</f>
        <v>93.3</v>
      </c>
      <c r="CC183" s="63">
        <f>'2018'!BV18</f>
        <v>6.7</v>
      </c>
      <c r="CD183" s="60">
        <f>'2018'!BW18</f>
        <v>350</v>
      </c>
      <c r="CE183" s="61">
        <f>'2018'!BX18</f>
        <v>1986</v>
      </c>
      <c r="CF183" s="61">
        <f>'2018'!BY18</f>
        <v>64</v>
      </c>
      <c r="CG183" s="61">
        <f>'2018'!BZ18</f>
        <v>29</v>
      </c>
      <c r="CH183" s="61">
        <f>'2018'!CA18</f>
        <v>3</v>
      </c>
      <c r="CI183" s="61">
        <f>'2018'!CB18</f>
        <v>10</v>
      </c>
      <c r="CJ183" s="62">
        <f>'2018'!CC18</f>
        <v>0</v>
      </c>
      <c r="CK183" s="62">
        <f>'2018'!CD18</f>
        <v>0</v>
      </c>
      <c r="CL183" s="62">
        <f>'2018'!CE18</f>
        <v>1.05</v>
      </c>
      <c r="CM183" s="62">
        <f>'2018'!CF18</f>
        <v>4.0999999999999996</v>
      </c>
      <c r="CN183" s="62">
        <f>'2018'!CG18</f>
        <v>12.8</v>
      </c>
      <c r="CO183" s="62">
        <f>'2018'!CH18</f>
        <v>0</v>
      </c>
      <c r="CP183" s="62">
        <f>'2018'!CI18</f>
        <v>12.1</v>
      </c>
      <c r="CQ183" s="62">
        <f>'2018'!CJ18</f>
        <v>92.6</v>
      </c>
      <c r="CR183" s="63">
        <f>'2018'!CK18</f>
        <v>7.1</v>
      </c>
      <c r="CS183" s="60">
        <f>'2018'!CL18</f>
        <v>1012</v>
      </c>
      <c r="CT183" s="61">
        <f>'2018'!CM18</f>
        <v>3545</v>
      </c>
      <c r="CU183" s="61">
        <f>'2018'!CN18</f>
        <v>122</v>
      </c>
      <c r="CV183" s="61">
        <f>'2018'!CO18</f>
        <v>62</v>
      </c>
      <c r="CW183" s="61">
        <f>'2018'!CP18</f>
        <v>8</v>
      </c>
      <c r="CX183" s="61">
        <f>'2018'!CQ18</f>
        <v>25</v>
      </c>
      <c r="CY183" s="62">
        <f>'2018'!CR18</f>
        <v>0.35</v>
      </c>
      <c r="CZ183" s="62">
        <f>'2018'!CS18</f>
        <v>2.2599999999999998</v>
      </c>
      <c r="DA183" s="62">
        <f>'2018'!CT18</f>
        <v>2.41</v>
      </c>
      <c r="DB183" s="62">
        <f>'2018'!CU18</f>
        <v>7.2</v>
      </c>
      <c r="DC183" s="62">
        <f>'2018'!CV18</f>
        <v>13.4</v>
      </c>
      <c r="DD183" s="62">
        <f>'2018'!CW18</f>
        <v>0</v>
      </c>
      <c r="DE183" s="62">
        <f>'2018'!CX18</f>
        <v>13.9</v>
      </c>
      <c r="DF183" s="62">
        <f>'2018'!CY18</f>
        <v>97.5</v>
      </c>
      <c r="DG183" s="63">
        <f>'2018'!CZ18</f>
        <v>2.1</v>
      </c>
      <c r="DH183" s="60">
        <f>'2018'!DA18</f>
        <v>1082</v>
      </c>
      <c r="DI183" s="61">
        <f>'2018'!DB18</f>
        <v>4012</v>
      </c>
      <c r="DJ183" s="61">
        <f>'2018'!DC18</f>
        <v>97</v>
      </c>
      <c r="DK183" s="61">
        <f>'2018'!DD18</f>
        <v>65</v>
      </c>
      <c r="DL183" s="61">
        <f>'2018'!DE18</f>
        <v>10</v>
      </c>
      <c r="DM183" s="61">
        <f>'2018'!DF18</f>
        <v>44</v>
      </c>
      <c r="DN183" s="62">
        <f>'2018'!DG18</f>
        <v>0.72</v>
      </c>
      <c r="DO183" s="62">
        <f>'2018'!DH18</f>
        <v>2.52</v>
      </c>
      <c r="DP183" s="62">
        <f>'2018'!DI18</f>
        <v>2.85</v>
      </c>
      <c r="DQ183" s="62">
        <f>'2018'!DJ18</f>
        <v>6.5</v>
      </c>
      <c r="DR183" s="62">
        <f>'2018'!DK18</f>
        <v>12.4</v>
      </c>
      <c r="DS183" s="62">
        <f>'2018'!DP18</f>
        <v>57.9</v>
      </c>
      <c r="DT183" s="62">
        <f>'2018'!DQ18</f>
        <v>11</v>
      </c>
      <c r="DU183" s="62">
        <f>'2018'!DR18</f>
        <v>98.5</v>
      </c>
      <c r="DV183" s="63">
        <f>'2018'!DS18</f>
        <v>1.5</v>
      </c>
    </row>
    <row r="184" spans="1:126" ht="15.75" customHeight="1" x14ac:dyDescent="0.2">
      <c r="A184" s="199">
        <f t="shared" si="11"/>
        <v>182</v>
      </c>
      <c r="B184" s="261">
        <f>'2017'!A22</f>
        <v>20</v>
      </c>
      <c r="C184" s="261">
        <v>2017</v>
      </c>
      <c r="D184" s="234" t="str">
        <f>'2017'!B22</f>
        <v>Ryan Switzer</v>
      </c>
      <c r="E184" s="310" t="str" cm="1">
        <f t="array" ref="E184">_xlfn.IFS(F184&gt;12.5,"Cornerstone",AND(F184&gt;11.995,F184&lt;12.5),"Elite",AND(F184&gt;11,F184&lt;12.995),"Elite Upside",AND(F184&gt;=9.69,F184&lt;10.999),"Upside",AND(F184&gt;8.4,F184&lt;9.999),"Upside Lite",AND(F184&gt;7.25,F184&lt;8.999),"Outlier",AND(F184&gt;=6,F184&lt;7.25),"Outlier Lite",F184&lt;6.999,"Purgatory")</f>
        <v>Outlier</v>
      </c>
      <c r="F184" s="313">
        <f>'2017'!C22</f>
        <v>8.0385714285714283</v>
      </c>
      <c r="G184" s="313">
        <f t="shared" si="12"/>
        <v>46.300000000000004</v>
      </c>
      <c r="H184" s="313" t="str" cm="1">
        <f t="array" ref="H184">_xlfn.IFS(E184="Cornerstone","A++",E184="Elite","A+",E184="Elite Upside","A",E184="Upside","B",E184="Upside Lite","C",E184="Outlier","D+",E184="Outlier Lite","D-",E184="Purgatory","F")</f>
        <v>D+</v>
      </c>
      <c r="I184" s="314">
        <f t="shared" si="13"/>
        <v>-0.2610841347534143</v>
      </c>
      <c r="J184" s="34" t="str">
        <f>'2017'!D22</f>
        <v>North Carolina</v>
      </c>
      <c r="K184" s="200">
        <f>'2017'!E22</f>
        <v>4</v>
      </c>
      <c r="L184" s="318">
        <f>'2017'!F22</f>
        <v>34642</v>
      </c>
      <c r="M184" s="231">
        <f>'2017'!G22</f>
        <v>30.917808219178081</v>
      </c>
      <c r="N184" s="231" t="str">
        <f>'2017'!H22</f>
        <v>SR</v>
      </c>
      <c r="O184" s="231">
        <f>'2017'!I22</f>
        <v>22.493150684931507</v>
      </c>
      <c r="P184" s="231" t="str">
        <f>'2017'!J22</f>
        <v>Slot</v>
      </c>
      <c r="Q184" s="231" t="str">
        <f>'2017'!K22</f>
        <v>RAT</v>
      </c>
      <c r="R184" s="231" t="str">
        <f>'2017'!L22</f>
        <v>N/A</v>
      </c>
      <c r="S184" s="320">
        <f>'2017'!M22</f>
        <v>68</v>
      </c>
      <c r="T184" s="320">
        <f>'2017'!N22</f>
        <v>185</v>
      </c>
      <c r="U184" s="231">
        <f>'2017'!O22</f>
        <v>4.51</v>
      </c>
      <c r="V184" s="279">
        <f>'2017'!P22</f>
        <v>4</v>
      </c>
      <c r="W184" s="193">
        <f>'2017'!Q22</f>
        <v>0</v>
      </c>
      <c r="X184" s="194">
        <f>'2017'!R22</f>
        <v>9.456461453133666E-2</v>
      </c>
      <c r="Y184" s="194">
        <f>'2017'!S22</f>
        <v>0.20946319867183177</v>
      </c>
      <c r="Z184" s="194">
        <f>'2017'!T22</f>
        <v>0.18857142857142858</v>
      </c>
      <c r="AA184" s="194">
        <f>'2017'!U22</f>
        <v>0.29178693256363158</v>
      </c>
      <c r="AB184" s="194">
        <f>'2017'!V22</f>
        <v>0.29178693256363158</v>
      </c>
      <c r="AC184" s="59">
        <f>'2017'!W22</f>
        <v>0.27719758593545002</v>
      </c>
      <c r="AD184" s="42">
        <f>'2017'!X22</f>
        <v>19.838356164383562</v>
      </c>
      <c r="AE184" s="183">
        <f>'2017'!Y22</f>
        <v>2.76</v>
      </c>
      <c r="AF184" s="183">
        <f>'2017'!Z22</f>
        <v>9.3000000000000007</v>
      </c>
      <c r="AG184" s="183">
        <f>'2017'!AA22</f>
        <v>8.1</v>
      </c>
      <c r="AH184" s="183">
        <f>'2017'!AB22</f>
        <v>0.56000000000000005</v>
      </c>
      <c r="AI184" s="183">
        <f>'2017'!AC22</f>
        <v>2.4300000000000002</v>
      </c>
      <c r="AJ184" s="288" t="str">
        <f>'2017'!AD22</f>
        <v>N/A</v>
      </c>
      <c r="AK184" s="288" t="str">
        <f>'2017'!AE22</f>
        <v>N/A</v>
      </c>
      <c r="AL184" s="185">
        <f>'2017'!AF22</f>
        <v>0.03</v>
      </c>
      <c r="AM184" s="212">
        <f t="shared" si="17"/>
        <v>0</v>
      </c>
      <c r="AN184" s="185">
        <f>'2017'!AG22</f>
        <v>0.124</v>
      </c>
      <c r="AO184" s="185">
        <f>'2017'!AH22</f>
        <v>0.88250000000000006</v>
      </c>
      <c r="AP184" s="183">
        <f>'2017'!AI22</f>
        <v>89.432538167621459</v>
      </c>
      <c r="AQ184" s="186">
        <f>'2017'!AJ22</f>
        <v>79.584394608930438</v>
      </c>
      <c r="AR184" s="48">
        <f>'2017'!AK22</f>
        <v>7</v>
      </c>
      <c r="AS184" s="232">
        <f>'2017'!AL22</f>
        <v>7</v>
      </c>
      <c r="AT184" s="232">
        <f>'2017'!AM22</f>
        <v>5</v>
      </c>
      <c r="AU184" s="232">
        <f>'2017'!AN22</f>
        <v>7</v>
      </c>
      <c r="AV184" s="232">
        <f>'2017'!AO22</f>
        <v>7</v>
      </c>
      <c r="AW184" s="232">
        <f>'2017'!AP22</f>
        <v>2</v>
      </c>
      <c r="AX184" s="232">
        <f>'2017'!AQ22</f>
        <v>5</v>
      </c>
      <c r="AY184" s="233">
        <f>'2017'!AR22</f>
        <v>1</v>
      </c>
      <c r="AZ184" s="60">
        <f>'2017'!AS22</f>
        <v>0</v>
      </c>
      <c r="BA184" s="61">
        <f>'2017'!AT22</f>
        <v>3501</v>
      </c>
      <c r="BB184" s="61">
        <f>'2017'!AU22</f>
        <v>0</v>
      </c>
      <c r="BC184" s="61">
        <f>'2017'!AV22</f>
        <v>0</v>
      </c>
      <c r="BD184" s="61">
        <f>'2017'!AW22</f>
        <v>0</v>
      </c>
      <c r="BE184" s="61">
        <f>'2017'!AX22</f>
        <v>0</v>
      </c>
      <c r="BF184" s="62">
        <f>'2017'!AY22</f>
        <v>0</v>
      </c>
      <c r="BG184" s="62">
        <f>'2017'!AZ22</f>
        <v>0</v>
      </c>
      <c r="BH184" s="62">
        <f>'2017'!BA22</f>
        <v>0</v>
      </c>
      <c r="BI184" s="62">
        <f>'2017'!BB22</f>
        <v>0</v>
      </c>
      <c r="BJ184" s="62">
        <f>'2017'!BC22</f>
        <v>0</v>
      </c>
      <c r="BK184" s="62">
        <f>'2017'!BD22</f>
        <v>0</v>
      </c>
      <c r="BL184" s="62">
        <f>'2017'!BE22</f>
        <v>0</v>
      </c>
      <c r="BM184" s="62">
        <f>'2017'!BF22</f>
        <v>0</v>
      </c>
      <c r="BN184" s="63">
        <f>'2017'!BG22</f>
        <v>0</v>
      </c>
      <c r="BO184" s="60">
        <f>'2017'!BH22</f>
        <v>341</v>
      </c>
      <c r="BP184" s="61">
        <f>'2017'!BI22</f>
        <v>3606</v>
      </c>
      <c r="BQ184" s="61">
        <f>'2017'!BJ22</f>
        <v>0</v>
      </c>
      <c r="BR184" s="61">
        <f>'2017'!BK22</f>
        <v>32</v>
      </c>
      <c r="BS184" s="61">
        <f>'2017'!BL22</f>
        <v>3</v>
      </c>
      <c r="BT184" s="61">
        <f>'2017'!BM22</f>
        <v>28</v>
      </c>
      <c r="BU184" s="62">
        <f>'2017'!BN22</f>
        <v>0</v>
      </c>
      <c r="BV184" s="62">
        <f>'2017'!BO22</f>
        <v>0</v>
      </c>
      <c r="BW184" s="62">
        <f>'2017'!BP22</f>
        <v>0</v>
      </c>
      <c r="BX184" s="62">
        <f>'2017'!BQ22</f>
        <v>0</v>
      </c>
      <c r="BY184" s="62">
        <f>'2017'!BR22</f>
        <v>0</v>
      </c>
      <c r="BZ184" s="62">
        <f>'2017'!BS22</f>
        <v>0</v>
      </c>
      <c r="CA184" s="62">
        <f>'2017'!BT22</f>
        <v>0</v>
      </c>
      <c r="CB184" s="62">
        <f>'2017'!BU22</f>
        <v>0</v>
      </c>
      <c r="CC184" s="63">
        <f>'2017'!BV22</f>
        <v>0</v>
      </c>
      <c r="CD184" s="60">
        <f>'2017'!BW22</f>
        <v>757</v>
      </c>
      <c r="CE184" s="61">
        <f>'2017'!BX22</f>
        <v>3614</v>
      </c>
      <c r="CF184" s="61">
        <f>'2017'!BY22</f>
        <v>86</v>
      </c>
      <c r="CG184" s="61">
        <f>'2017'!BZ22</f>
        <v>61</v>
      </c>
      <c r="CH184" s="61">
        <f>'2017'!CA22</f>
        <v>4</v>
      </c>
      <c r="CI184" s="61">
        <f>'2017'!CB22</f>
        <v>29</v>
      </c>
      <c r="CJ184" s="62">
        <f>'2017'!CC22</f>
        <v>0</v>
      </c>
      <c r="CK184" s="62">
        <f>'2017'!CD22</f>
        <v>0</v>
      </c>
      <c r="CL184" s="62">
        <f>'2017'!CE22</f>
        <v>1.96</v>
      </c>
      <c r="CM184" s="62">
        <f>'2017'!CF22</f>
        <v>9</v>
      </c>
      <c r="CN184" s="62">
        <f>'2017'!CG22</f>
        <v>7</v>
      </c>
      <c r="CO184" s="62">
        <f>'2017'!CH22</f>
        <v>0</v>
      </c>
      <c r="CP184" s="62">
        <f>'2017'!CI22</f>
        <v>6.2</v>
      </c>
      <c r="CQ184" s="62">
        <f>'2017'!CJ22</f>
        <v>4.7</v>
      </c>
      <c r="CR184" s="63">
        <f>'2017'!CK22</f>
        <v>91.4</v>
      </c>
      <c r="CS184" s="60">
        <f>'2017'!CL22</f>
        <v>693</v>
      </c>
      <c r="CT184" s="61">
        <f>'2017'!CM22</f>
        <v>3675</v>
      </c>
      <c r="CU184" s="61">
        <f>'2017'!CN22</f>
        <v>78</v>
      </c>
      <c r="CV184" s="61">
        <f>'2017'!CO22</f>
        <v>55</v>
      </c>
      <c r="CW184" s="61">
        <f>'2017'!CP22</f>
        <v>6</v>
      </c>
      <c r="CX184" s="61">
        <f>'2017'!CQ22</f>
        <v>31</v>
      </c>
      <c r="CY184" s="62">
        <f>'2017'!CR22</f>
        <v>0</v>
      </c>
      <c r="CZ184" s="62">
        <f>'2017'!CS22</f>
        <v>0</v>
      </c>
      <c r="DA184" s="62">
        <f>'2017'!CT22</f>
        <v>2.21</v>
      </c>
      <c r="DB184" s="62">
        <f>'2017'!CU22</f>
        <v>9.3000000000000007</v>
      </c>
      <c r="DC184" s="62">
        <f>'2017'!CV22</f>
        <v>6.5</v>
      </c>
      <c r="DD184" s="62">
        <f>'2017'!CW22</f>
        <v>0</v>
      </c>
      <c r="DE184" s="62">
        <f>'2017'!CX22</f>
        <v>5.2</v>
      </c>
      <c r="DF184" s="62">
        <f>'2017'!CY22</f>
        <v>5.6</v>
      </c>
      <c r="DG184" s="63">
        <f>'2017'!CZ22</f>
        <v>89.6</v>
      </c>
      <c r="DH184" s="60">
        <f>'2017'!DA22</f>
        <v>1112</v>
      </c>
      <c r="DI184" s="61">
        <f>'2017'!DB22</f>
        <v>3811</v>
      </c>
      <c r="DJ184" s="61">
        <f>'2017'!DC22</f>
        <v>126</v>
      </c>
      <c r="DK184" s="61">
        <f>'2017'!DD22</f>
        <v>97</v>
      </c>
      <c r="DL184" s="61">
        <f>'2017'!DE22</f>
        <v>6</v>
      </c>
      <c r="DM184" s="61">
        <f>'2017'!DF22</f>
        <v>30</v>
      </c>
      <c r="DN184" s="62">
        <f>'2017'!DG22</f>
        <v>0.56000000000000005</v>
      </c>
      <c r="DO184" s="62">
        <f>'2017'!DH22</f>
        <v>2.4300000000000002</v>
      </c>
      <c r="DP184" s="62">
        <f>'2017'!DI22</f>
        <v>2.76</v>
      </c>
      <c r="DQ184" s="62">
        <f>'2017'!DJ22</f>
        <v>5.7</v>
      </c>
      <c r="DR184" s="62">
        <f>'2017'!DK22</f>
        <v>8.1</v>
      </c>
      <c r="DS184" s="62">
        <f>'2017'!DL22</f>
        <v>0</v>
      </c>
      <c r="DT184" s="62">
        <f>'2017'!DM22</f>
        <v>3</v>
      </c>
      <c r="DU184" s="62">
        <f>'2017'!DN22</f>
        <v>12.4</v>
      </c>
      <c r="DV184" s="63">
        <f>'2017'!DO22</f>
        <v>86.9</v>
      </c>
    </row>
    <row r="185" spans="1:126" ht="15.75" customHeight="1" x14ac:dyDescent="0.2">
      <c r="A185" s="199">
        <f t="shared" si="11"/>
        <v>183</v>
      </c>
      <c r="B185" s="261">
        <f>'2019'!A13</f>
        <v>11</v>
      </c>
      <c r="C185" s="261">
        <v>2019</v>
      </c>
      <c r="D185" s="234" t="str">
        <f>'2019'!B13</f>
        <v>Miles Boykin</v>
      </c>
      <c r="E185" s="310" t="str" cm="1">
        <f t="array" ref="E185">_xlfn.IFS(F185&gt;12.5,"Cornerstone",AND(F185&gt;11.995,F185&lt;12.5),"Elite",AND(F185&gt;11,F185&lt;12.995),"Elite Upside",AND(F185&gt;=9.69,F185&lt;10.999),"Upside",AND(F185&gt;8.4,F185&lt;9.999),"Upside Lite",AND(F185&gt;7.25,F185&lt;8.999),"Outlier",AND(F185&gt;=6,F185&lt;7.25),"Outlier Lite",F185&lt;6.999,"Purgatory")</f>
        <v>Outlier</v>
      </c>
      <c r="F185" s="313">
        <f>'2019'!C13</f>
        <v>8.0214285714285722</v>
      </c>
      <c r="G185" s="313">
        <f t="shared" si="12"/>
        <v>46</v>
      </c>
      <c r="H185" s="313" t="str" cm="1">
        <f t="array" ref="H185">_xlfn.IFS(E185="Cornerstone","A++",E185="Elite","A+",E185="Elite Upside","A",E185="Upside","B",E185="Upside Lite","C",E185="Outlier","D+",E185="Outlier Lite","D-",E185="Purgatory","F")</f>
        <v>D+</v>
      </c>
      <c r="I185" s="314">
        <f t="shared" si="13"/>
        <v>-0.27037053881963735</v>
      </c>
      <c r="J185" s="34" t="str">
        <f>'2019'!D13</f>
        <v>Notre Dame</v>
      </c>
      <c r="K185" s="200">
        <f>'2019'!E13</f>
        <v>2</v>
      </c>
      <c r="L185" s="318">
        <f>'2019'!F13</f>
        <v>35289</v>
      </c>
      <c r="M185" s="231">
        <f>'2019'!G13</f>
        <v>29.145205479452056</v>
      </c>
      <c r="N185" s="231" t="str">
        <f>'2019'!H13</f>
        <v>SR</v>
      </c>
      <c r="O185" s="231">
        <f>'2019'!I13</f>
        <v>22.715068493150685</v>
      </c>
      <c r="P185" s="231" t="str">
        <f>'2019'!J13</f>
        <v>Wide</v>
      </c>
      <c r="Q185" s="231" t="str">
        <f>'2019'!K13</f>
        <v>DEEP</v>
      </c>
      <c r="R185" s="231" t="str">
        <f>'2019'!L13</f>
        <v>Poor Separator</v>
      </c>
      <c r="S185" s="320">
        <f>'2019'!M13</f>
        <v>76</v>
      </c>
      <c r="T185" s="320">
        <f>'2019'!N13</f>
        <v>220</v>
      </c>
      <c r="U185" s="200">
        <f>'2019'!O13</f>
        <v>4.42</v>
      </c>
      <c r="V185" s="279">
        <f>'2019'!P13</f>
        <v>3</v>
      </c>
      <c r="W185" s="193">
        <f>'2019'!Q13</f>
        <v>0</v>
      </c>
      <c r="X185" s="194">
        <f>'2019'!R13</f>
        <v>0</v>
      </c>
      <c r="Y185" s="194">
        <f>'2019'!S13</f>
        <v>2.6548672566371681E-2</v>
      </c>
      <c r="Z185" s="194">
        <f>'2019'!T13</f>
        <v>0.10877042132416165</v>
      </c>
      <c r="AA185" s="194">
        <f>'2019'!U13</f>
        <v>0.26053181953988647</v>
      </c>
      <c r="AB185" s="194">
        <f>'2019'!V13</f>
        <v>0.26053181953988647</v>
      </c>
      <c r="AC185" s="59">
        <f>'2019'!W13</f>
        <v>0.26053181953988647</v>
      </c>
      <c r="AD185" s="42">
        <f>'2019'!X13</f>
        <v>22.065753424657533</v>
      </c>
      <c r="AE185" s="183">
        <f>'2019'!Y13</f>
        <v>2.13</v>
      </c>
      <c r="AF185" s="183">
        <f>'2019'!Z13</f>
        <v>5.2</v>
      </c>
      <c r="AG185" s="183">
        <f>'2019'!AA13</f>
        <v>19.600000000000001</v>
      </c>
      <c r="AH185" s="183">
        <f>'2019'!AB13</f>
        <v>1.08</v>
      </c>
      <c r="AI185" s="183">
        <f>'2019'!AC13</f>
        <v>2.09</v>
      </c>
      <c r="AJ185" s="288">
        <f>'2019'!AD13</f>
        <v>5.6146788990825688E-2</v>
      </c>
      <c r="AK185" s="288">
        <f>'2019'!AE13</f>
        <v>0.17311926605504588</v>
      </c>
      <c r="AL185" s="185">
        <f>'2019'!AF13</f>
        <v>4.8000000000000001E-2</v>
      </c>
      <c r="AM185" s="212">
        <f t="shared" si="17"/>
        <v>0.41700000000000004</v>
      </c>
      <c r="AN185" s="185">
        <f>'2019'!AG13</f>
        <v>0.83349999999999991</v>
      </c>
      <c r="AO185" s="185">
        <f>'2019'!AH13</f>
        <v>0.16250000000000001</v>
      </c>
      <c r="AP185" s="183">
        <f>'2019'!AI13</f>
        <v>115.2825565756975</v>
      </c>
      <c r="AQ185" s="186">
        <f>'2019'!AJ13</f>
        <v>121.21405468302446</v>
      </c>
      <c r="AR185" s="48">
        <f>'2019'!AK13</f>
        <v>7</v>
      </c>
      <c r="AS185" s="232">
        <f>'2019'!AL13</f>
        <v>2</v>
      </c>
      <c r="AT185" s="232">
        <f>'2019'!AM13</f>
        <v>4</v>
      </c>
      <c r="AU185" s="232">
        <f>'2019'!AN13</f>
        <v>3</v>
      </c>
      <c r="AV185" s="232">
        <f>'2019'!AO13</f>
        <v>9</v>
      </c>
      <c r="AW185" s="232">
        <f>'2019'!AP13</f>
        <v>10</v>
      </c>
      <c r="AX185" s="232">
        <f>'2019'!AQ13</f>
        <v>7</v>
      </c>
      <c r="AY185" s="233">
        <f>'2019'!AR13</f>
        <v>0</v>
      </c>
      <c r="AZ185" s="60">
        <f>'2019'!AS13</f>
        <v>0</v>
      </c>
      <c r="BA185" s="61">
        <f>'2019'!AT13</f>
        <v>3711</v>
      </c>
      <c r="BB185" s="61">
        <f>'2019'!AU13</f>
        <v>0</v>
      </c>
      <c r="BC185" s="61">
        <f>'2019'!AV13</f>
        <v>0</v>
      </c>
      <c r="BD185" s="61">
        <f>'2019'!AW13</f>
        <v>0</v>
      </c>
      <c r="BE185" s="61">
        <f>'2019'!AX13</f>
        <v>0</v>
      </c>
      <c r="BF185" s="62">
        <f>'2019'!AY13</f>
        <v>0</v>
      </c>
      <c r="BG185" s="62">
        <f>'2019'!AZ13</f>
        <v>0</v>
      </c>
      <c r="BH185" s="62">
        <f>'2019'!BA13</f>
        <v>0</v>
      </c>
      <c r="BI185" s="62">
        <f>'2019'!BB13</f>
        <v>0</v>
      </c>
      <c r="BJ185" s="62">
        <f>'2019'!BC13</f>
        <v>0</v>
      </c>
      <c r="BK185" s="62">
        <f>'2019'!BD13</f>
        <v>0</v>
      </c>
      <c r="BL185" s="62">
        <f>'2019'!BE13</f>
        <v>0</v>
      </c>
      <c r="BM185" s="62">
        <f>'2019'!BF13</f>
        <v>0</v>
      </c>
      <c r="BN185" s="63">
        <f>'2019'!BG13</f>
        <v>0</v>
      </c>
      <c r="BO185" s="60">
        <f>'2019'!BH13</f>
        <v>0</v>
      </c>
      <c r="BP185" s="61">
        <f>'2019'!BI13</f>
        <v>3364</v>
      </c>
      <c r="BQ185" s="61">
        <f>'2019'!BJ13</f>
        <v>0</v>
      </c>
      <c r="BR185" s="61">
        <f>'2019'!BK13</f>
        <v>0</v>
      </c>
      <c r="BS185" s="61">
        <f>'2019'!BL13</f>
        <v>0</v>
      </c>
      <c r="BT185" s="61">
        <f>'2019'!BM13</f>
        <v>0</v>
      </c>
      <c r="BU185" s="62">
        <f>'2019'!BN13</f>
        <v>0</v>
      </c>
      <c r="BV185" s="62">
        <f>'2019'!BO13</f>
        <v>0</v>
      </c>
      <c r="BW185" s="62">
        <f>'2019'!BP13</f>
        <v>0</v>
      </c>
      <c r="BX185" s="62">
        <f>'2019'!BQ13</f>
        <v>0</v>
      </c>
      <c r="BY185" s="62">
        <f>'2019'!BR13</f>
        <v>0</v>
      </c>
      <c r="BZ185" s="62">
        <f>'2019'!BS13</f>
        <v>0</v>
      </c>
      <c r="CA185" s="62">
        <f>'2019'!BT13</f>
        <v>0</v>
      </c>
      <c r="CB185" s="62">
        <f>'2019'!BU13</f>
        <v>0</v>
      </c>
      <c r="CC185" s="63">
        <f>'2019'!BV13</f>
        <v>0</v>
      </c>
      <c r="CD185" s="60">
        <f>'2019'!BW13</f>
        <v>81</v>
      </c>
      <c r="CE185" s="61">
        <f>'2019'!BX13</f>
        <v>3051</v>
      </c>
      <c r="CF185" s="61">
        <f>'2019'!BY13</f>
        <v>15</v>
      </c>
      <c r="CG185" s="61">
        <f>'2019'!BZ13</f>
        <v>6</v>
      </c>
      <c r="CH185" s="61">
        <f>'2019'!CA13</f>
        <v>1</v>
      </c>
      <c r="CI185" s="61">
        <f>'2019'!CB13</f>
        <v>27</v>
      </c>
      <c r="CJ185" s="62">
        <f>'2019'!CC13</f>
        <v>0.77</v>
      </c>
      <c r="CK185" s="62">
        <f>'2019'!CD13</f>
        <v>0.39</v>
      </c>
      <c r="CL185" s="62">
        <f>'2019'!CE13</f>
        <v>1.29</v>
      </c>
      <c r="CM185" s="62">
        <f>'2019'!CF13</f>
        <v>3.5</v>
      </c>
      <c r="CN185" s="62">
        <f>'2019'!CG13</f>
        <v>13.9</v>
      </c>
      <c r="CO185" s="62">
        <f>'2019'!CH13</f>
        <v>0</v>
      </c>
      <c r="CP185" s="62">
        <f>'2019'!CI13</f>
        <v>33.299999999999997</v>
      </c>
      <c r="CQ185" s="62">
        <f>'2019'!CJ13</f>
        <v>83.3</v>
      </c>
      <c r="CR185" s="63">
        <f>'2019'!CK13</f>
        <v>15.2</v>
      </c>
      <c r="CS185" s="60">
        <f>'2019'!CL13</f>
        <v>253</v>
      </c>
      <c r="CT185" s="61">
        <f>'2019'!CM13</f>
        <v>2326</v>
      </c>
      <c r="CU185" s="61">
        <f>'2019'!CN13</f>
        <v>25</v>
      </c>
      <c r="CV185" s="61">
        <f>'2019'!CO13</f>
        <v>12</v>
      </c>
      <c r="CW185" s="61">
        <f>'2019'!CP13</f>
        <v>2</v>
      </c>
      <c r="CX185" s="61">
        <f>'2019'!CQ13</f>
        <v>20</v>
      </c>
      <c r="CY185" s="62">
        <f>'2019'!CR13</f>
        <v>1.08</v>
      </c>
      <c r="CZ185" s="62">
        <f>'2019'!CS13</f>
        <v>1.35</v>
      </c>
      <c r="DA185" s="62">
        <f>'2019'!CT13</f>
        <v>2.13</v>
      </c>
      <c r="DB185" s="62">
        <f>'2019'!CU13</f>
        <v>5.2</v>
      </c>
      <c r="DC185" s="62">
        <f>'2019'!CV13</f>
        <v>19.600000000000001</v>
      </c>
      <c r="DD185" s="62">
        <f>'2019'!DA13</f>
        <v>50</v>
      </c>
      <c r="DE185" s="62">
        <f>'2019'!DB13</f>
        <v>7.7</v>
      </c>
      <c r="DF185" s="62">
        <f>'2019'!DC13</f>
        <v>81.5</v>
      </c>
      <c r="DG185" s="63">
        <f>'2019'!DD13</f>
        <v>17.7</v>
      </c>
      <c r="DH185" s="60">
        <f>'2019'!DE13</f>
        <v>872</v>
      </c>
      <c r="DI185" s="61">
        <f>'2019'!DF13</f>
        <v>3347</v>
      </c>
      <c r="DJ185" s="61">
        <f>'2019'!DG13</f>
        <v>98</v>
      </c>
      <c r="DK185" s="61">
        <f>'2019'!DH13</f>
        <v>59</v>
      </c>
      <c r="DL185" s="61">
        <f>'2019'!DI13</f>
        <v>8</v>
      </c>
      <c r="DM185" s="61">
        <f>'2019'!DJ13</f>
        <v>23</v>
      </c>
      <c r="DN185" s="62">
        <f>'2019'!DK13</f>
        <v>0.66</v>
      </c>
      <c r="DO185" s="62">
        <f>'2019'!DL13</f>
        <v>2.09</v>
      </c>
      <c r="DP185" s="62">
        <f>'2019'!DM13</f>
        <v>2.04</v>
      </c>
      <c r="DQ185" s="62">
        <f>'2019'!DN13</f>
        <v>3.7</v>
      </c>
      <c r="DR185" s="62">
        <f>'2019'!DO13</f>
        <v>15.1</v>
      </c>
      <c r="DS185" s="62">
        <f>'2019'!DT13</f>
        <v>41.7</v>
      </c>
      <c r="DT185" s="62">
        <f>'2019'!DU13</f>
        <v>4.8</v>
      </c>
      <c r="DU185" s="62">
        <f>'2019'!DV13</f>
        <v>85.2</v>
      </c>
      <c r="DV185" s="63">
        <f>'2019'!DW13</f>
        <v>14.8</v>
      </c>
    </row>
    <row r="186" spans="1:126" ht="15.75" customHeight="1" x14ac:dyDescent="0.2">
      <c r="A186" s="199">
        <f t="shared" si="11"/>
        <v>184</v>
      </c>
      <c r="B186" s="261">
        <f>'2019'!A14</f>
        <v>12</v>
      </c>
      <c r="C186" s="261">
        <v>2019</v>
      </c>
      <c r="D186" s="234" t="str">
        <f>'2019'!B14</f>
        <v>Mecole Hardman</v>
      </c>
      <c r="E186" s="310" t="str" cm="1">
        <f t="array" ref="E186">_xlfn.IFS(F186&gt;12.5,"Cornerstone",AND(F186&gt;11.995,F186&lt;12.5),"Elite",AND(F186&gt;11,F186&lt;12.995),"Elite Upside",AND(F186&gt;=9.69,F186&lt;10.999),"Upside",AND(F186&gt;8.4,F186&lt;9.999),"Upside Lite",AND(F186&gt;7.25,F186&lt;8.999),"Outlier",AND(F186&gt;=6,F186&lt;7.25),"Outlier Lite",F186&lt;6.999,"Purgatory")</f>
        <v>Outlier</v>
      </c>
      <c r="F186" s="313">
        <f>'2019'!C14</f>
        <v>7.9799999999999995</v>
      </c>
      <c r="G186" s="313">
        <f t="shared" si="12"/>
        <v>45.7</v>
      </c>
      <c r="H186" s="313" t="str" cm="1">
        <f t="array" ref="H186">_xlfn.IFS(E186="Cornerstone","A++",E186="Elite","A+",E186="Elite Upside","A",E186="Upside","B",E186="Upside Lite","C",E186="Outlier","D+",E186="Outlier Lite","D-",E186="Purgatory","F")</f>
        <v>D+</v>
      </c>
      <c r="I186" s="314">
        <f t="shared" si="13"/>
        <v>-0.29281268197967864</v>
      </c>
      <c r="J186" s="34" t="str">
        <f>'2019'!D14</f>
        <v>Georgia</v>
      </c>
      <c r="K186" s="200">
        <f>'2019'!E14</f>
        <v>1</v>
      </c>
      <c r="L186" s="318">
        <f>'2019'!F14</f>
        <v>35866</v>
      </c>
      <c r="M186" s="231">
        <f>'2019'!G14</f>
        <v>27.564383561643837</v>
      </c>
      <c r="N186" s="231" t="str">
        <f>'2019'!H14</f>
        <v>JR</v>
      </c>
      <c r="O186" s="231">
        <f>'2019'!I14</f>
        <v>21.134246575342466</v>
      </c>
      <c r="P186" s="231" t="str">
        <f>'2019'!J14</f>
        <v>Slot</v>
      </c>
      <c r="Q186" s="231" t="str">
        <f>'2019'!K14</f>
        <v>RAT</v>
      </c>
      <c r="R186" s="231" t="str">
        <f>'2019'!L14</f>
        <v>Elite Separator</v>
      </c>
      <c r="S186" s="320">
        <f>'2019'!M14</f>
        <v>70</v>
      </c>
      <c r="T186" s="320">
        <f>'2019'!N14</f>
        <v>187</v>
      </c>
      <c r="U186" s="200">
        <f>'2019'!O14</f>
        <v>4.33</v>
      </c>
      <c r="V186" s="279">
        <f>'2019'!P14</f>
        <v>2</v>
      </c>
      <c r="W186" s="193">
        <f>'2019'!Q14</f>
        <v>0</v>
      </c>
      <c r="X186" s="194">
        <f>'2019'!R14</f>
        <v>0</v>
      </c>
      <c r="Y186" s="194">
        <f>'2019'!S14</f>
        <v>0</v>
      </c>
      <c r="Z186" s="194">
        <f>'2019'!T14</f>
        <v>0.15755748209574066</v>
      </c>
      <c r="AA186" s="194">
        <f>'2019'!U14</f>
        <v>0.17156398104265402</v>
      </c>
      <c r="AB186" s="194">
        <f>'2019'!V14</f>
        <v>0.17156398104265402</v>
      </c>
      <c r="AC186" s="59">
        <f>'2019'!W14</f>
        <v>0.17156398104265402</v>
      </c>
      <c r="AD186" s="42" t="str">
        <f>'2019'!X14</f>
        <v>N/A</v>
      </c>
      <c r="AE186" s="183">
        <f>'2019'!Y14</f>
        <v>2.9</v>
      </c>
      <c r="AF186" s="183">
        <f>'2019'!Z14</f>
        <v>8.9</v>
      </c>
      <c r="AG186" s="183">
        <f>'2019'!AA14</f>
        <v>11.8</v>
      </c>
      <c r="AH186" s="183">
        <f>'2019'!AB14</f>
        <v>0.97</v>
      </c>
      <c r="AI186" s="183">
        <f>'2019'!AC14</f>
        <v>1.49</v>
      </c>
      <c r="AJ186" s="288">
        <f>'2019'!AD14</f>
        <v>2.1362799263351748E-2</v>
      </c>
      <c r="AK186" s="288">
        <f>'2019'!AE14</f>
        <v>0.27771639042357277</v>
      </c>
      <c r="AL186" s="185">
        <f>'2019'!AF14</f>
        <v>0.10300000000000001</v>
      </c>
      <c r="AM186" s="212">
        <f t="shared" si="17"/>
        <v>0</v>
      </c>
      <c r="AN186" s="185">
        <f>'2019'!AG14</f>
        <v>0.14400000000000002</v>
      </c>
      <c r="AO186" s="185">
        <f>'2019'!AH14</f>
        <v>0.84499999999999997</v>
      </c>
      <c r="AP186" s="183">
        <f>'2019'!AI14</f>
        <v>106.39470550148081</v>
      </c>
      <c r="AQ186" s="186">
        <f>'2019'!AJ14</f>
        <v>98.886286533555065</v>
      </c>
      <c r="AR186" s="48">
        <f>'2019'!AK14</f>
        <v>4</v>
      </c>
      <c r="AS186" s="232">
        <f>'2019'!AL14</f>
        <v>0</v>
      </c>
      <c r="AT186" s="232">
        <f>'2019'!AM14</f>
        <v>5</v>
      </c>
      <c r="AU186" s="232">
        <f>'2019'!AN14</f>
        <v>6</v>
      </c>
      <c r="AV186" s="232">
        <f>'2019'!AO14</f>
        <v>10</v>
      </c>
      <c r="AW186" s="232">
        <f>'2019'!AP14</f>
        <v>6</v>
      </c>
      <c r="AX186" s="232">
        <f>'2019'!AQ14</f>
        <v>8</v>
      </c>
      <c r="AY186" s="233">
        <f>'2019'!AR14</f>
        <v>0</v>
      </c>
      <c r="AZ186" s="60">
        <f>'2019'!AS14</f>
        <v>0</v>
      </c>
      <c r="BA186" s="61">
        <f>'2019'!AT14</f>
        <v>2599</v>
      </c>
      <c r="BB186" s="61">
        <f>'2019'!AU14</f>
        <v>0</v>
      </c>
      <c r="BC186" s="61">
        <f>'2019'!AV14</f>
        <v>0</v>
      </c>
      <c r="BD186" s="61">
        <f>'2019'!AW14</f>
        <v>0</v>
      </c>
      <c r="BE186" s="61">
        <f>'2019'!AX14</f>
        <v>0</v>
      </c>
      <c r="BF186" s="62">
        <f>'2019'!AY14</f>
        <v>0</v>
      </c>
      <c r="BG186" s="62">
        <f>'2019'!AZ14</f>
        <v>0</v>
      </c>
      <c r="BH186" s="62">
        <f>'2019'!BA14</f>
        <v>0</v>
      </c>
      <c r="BI186" s="62">
        <f>'2019'!BB14</f>
        <v>0</v>
      </c>
      <c r="BJ186" s="62">
        <f>'2019'!BC14</f>
        <v>0</v>
      </c>
      <c r="BK186" s="62">
        <f>'2019'!BD14</f>
        <v>0</v>
      </c>
      <c r="BL186" s="62">
        <f>'2019'!BE14</f>
        <v>0</v>
      </c>
      <c r="BM186" s="62">
        <f>'2019'!BF14</f>
        <v>0</v>
      </c>
      <c r="BN186" s="63">
        <f>'2019'!BG14</f>
        <v>0</v>
      </c>
      <c r="BO186" s="60">
        <f>'2019'!BH14</f>
        <v>0</v>
      </c>
      <c r="BP186" s="61">
        <f>'2019'!BI14</f>
        <v>2406</v>
      </c>
      <c r="BQ186" s="61">
        <f>'2019'!BJ14</f>
        <v>0</v>
      </c>
      <c r="BR186" s="61">
        <f>'2019'!BK14</f>
        <v>0</v>
      </c>
      <c r="BS186" s="61">
        <f>'2019'!BL14</f>
        <v>0</v>
      </c>
      <c r="BT186" s="61">
        <f>'2019'!BM14</f>
        <v>0</v>
      </c>
      <c r="BU186" s="62">
        <f>'2019'!BN14</f>
        <v>0</v>
      </c>
      <c r="BV186" s="62">
        <f>'2019'!BO14</f>
        <v>0</v>
      </c>
      <c r="BW186" s="62">
        <f>'2019'!BP14</f>
        <v>0</v>
      </c>
      <c r="BX186" s="62">
        <f>'2019'!BQ14</f>
        <v>0</v>
      </c>
      <c r="BY186" s="62">
        <f>'2019'!BR14</f>
        <v>0</v>
      </c>
      <c r="BZ186" s="62">
        <f>'2019'!BS14</f>
        <v>0</v>
      </c>
      <c r="CA186" s="62">
        <f>'2019'!BT14</f>
        <v>0</v>
      </c>
      <c r="CB186" s="62">
        <f>'2019'!BU14</f>
        <v>0</v>
      </c>
      <c r="CC186" s="63">
        <f>'2019'!BV14</f>
        <v>0</v>
      </c>
      <c r="CD186" s="60">
        <f>'2019'!BW14</f>
        <v>0</v>
      </c>
      <c r="CE186" s="61">
        <f>'2019'!BX14</f>
        <v>2515</v>
      </c>
      <c r="CF186" s="61">
        <f>'2019'!BY14</f>
        <v>0</v>
      </c>
      <c r="CG186" s="61">
        <f>'2019'!BZ14</f>
        <v>0</v>
      </c>
      <c r="CH186" s="61">
        <f>'2019'!CA14</f>
        <v>0</v>
      </c>
      <c r="CI186" s="61">
        <f>'2019'!CB14</f>
        <v>0</v>
      </c>
      <c r="CJ186" s="62">
        <f>'2019'!CC14</f>
        <v>0</v>
      </c>
      <c r="CK186" s="62">
        <f>'2019'!CD14</f>
        <v>0</v>
      </c>
      <c r="CL186" s="62">
        <f>'2019'!CE14</f>
        <v>0</v>
      </c>
      <c r="CM186" s="62">
        <f>'2019'!CF14</f>
        <v>0</v>
      </c>
      <c r="CN186" s="62">
        <f>'2019'!CG14</f>
        <v>0</v>
      </c>
      <c r="CO186" s="62">
        <f>'2019'!CH14</f>
        <v>0</v>
      </c>
      <c r="CP186" s="62">
        <f>'2019'!CI14</f>
        <v>0</v>
      </c>
      <c r="CQ186" s="62">
        <f>'2019'!CJ14</f>
        <v>0</v>
      </c>
      <c r="CR186" s="63">
        <f>'2019'!CK14</f>
        <v>0</v>
      </c>
      <c r="CS186" s="60">
        <f>'2019'!CL14</f>
        <v>418</v>
      </c>
      <c r="CT186" s="61">
        <f>'2019'!CM14</f>
        <v>2653</v>
      </c>
      <c r="CU186" s="61">
        <f>'2019'!CN14</f>
        <v>37</v>
      </c>
      <c r="CV186" s="61">
        <f>'2019'!CO14</f>
        <v>27</v>
      </c>
      <c r="CW186" s="61">
        <f>'2019'!CP14</f>
        <v>4</v>
      </c>
      <c r="CX186" s="61">
        <f>'2019'!CQ14</f>
        <v>24</v>
      </c>
      <c r="CY186" s="62">
        <f>'2019'!CR14</f>
        <v>0.97</v>
      </c>
      <c r="CZ186" s="62">
        <f>'2019'!CS14</f>
        <v>1.37</v>
      </c>
      <c r="DA186" s="62">
        <f>'2019'!CT14</f>
        <v>2.75</v>
      </c>
      <c r="DB186" s="62">
        <f>'2019'!CU14</f>
        <v>8.4</v>
      </c>
      <c r="DC186" s="62">
        <f>'2019'!CV14</f>
        <v>11.8</v>
      </c>
      <c r="DD186" s="62">
        <f>'2019'!DA14</f>
        <v>66.7</v>
      </c>
      <c r="DE186" s="62">
        <f>'2019'!DB14</f>
        <v>10</v>
      </c>
      <c r="DF186" s="62">
        <f>'2019'!DC14</f>
        <v>15.5</v>
      </c>
      <c r="DG186" s="63">
        <f>'2019'!DD14</f>
        <v>83.2</v>
      </c>
      <c r="DH186" s="60">
        <f>'2019'!DE14</f>
        <v>543</v>
      </c>
      <c r="DI186" s="61">
        <f>'2019'!DF14</f>
        <v>3165</v>
      </c>
      <c r="DJ186" s="61">
        <f>'2019'!DG14</f>
        <v>56</v>
      </c>
      <c r="DK186" s="61">
        <f>'2019'!DH14</f>
        <v>35</v>
      </c>
      <c r="DL186" s="61">
        <f>'2019'!DI14</f>
        <v>7</v>
      </c>
      <c r="DM186" s="61">
        <f>'2019'!DJ14</f>
        <v>34</v>
      </c>
      <c r="DN186" s="62">
        <f>'2019'!DK14</f>
        <v>0.56999999999999995</v>
      </c>
      <c r="DO186" s="62">
        <f>'2019'!DL14</f>
        <v>1.49</v>
      </c>
      <c r="DP186" s="62">
        <f>'2019'!DM14</f>
        <v>2.9</v>
      </c>
      <c r="DQ186" s="62">
        <f>'2019'!DN14</f>
        <v>8.9</v>
      </c>
      <c r="DR186" s="62">
        <f>'2019'!DO14</f>
        <v>11.8</v>
      </c>
      <c r="DS186" s="62">
        <f>'2019'!DT14</f>
        <v>0</v>
      </c>
      <c r="DT186" s="62">
        <f>'2019'!DU14</f>
        <v>10.3</v>
      </c>
      <c r="DU186" s="62">
        <f>'2019'!DV14</f>
        <v>13.3</v>
      </c>
      <c r="DV186" s="63">
        <f>'2019'!DW14</f>
        <v>85.8</v>
      </c>
    </row>
    <row r="187" spans="1:126" ht="15.75" customHeight="1" x14ac:dyDescent="0.2">
      <c r="A187" s="199">
        <f t="shared" si="11"/>
        <v>185</v>
      </c>
      <c r="B187" s="261">
        <f>'2023'!A21</f>
        <v>19</v>
      </c>
      <c r="C187" s="261">
        <v>2023</v>
      </c>
      <c r="D187" s="234" t="str">
        <f>'2023'!B21</f>
        <v>Ronnie Bell</v>
      </c>
      <c r="E187" s="310" t="str" cm="1">
        <f t="array" ref="E187">_xlfn.IFS(F187&gt;12.5,"Cornerstone",AND(F187&gt;11.995,F187&lt;12.5),"Elite",AND(F187&gt;11,F187&lt;12.995),"Elite Upside",AND(F187&gt;=9.69,F187&lt;10.999),"Upside",AND(F187&gt;8.4,F187&lt;9.999),"Upside Lite",AND(F187&gt;7.25,F187&lt;8.999),"Outlier",AND(F187&gt;=6,F187&lt;7.25),"Outlier Lite",F187&lt;6.999,"Purgatory")</f>
        <v>Outlier</v>
      </c>
      <c r="F187" s="313">
        <f>'2023'!C21</f>
        <v>7.9771428571428569</v>
      </c>
      <c r="G187" s="313">
        <f t="shared" si="12"/>
        <v>45.4</v>
      </c>
      <c r="H187" s="313" t="str" cm="1">
        <f t="array" ref="H187">_xlfn.IFS(E187="Cornerstone","A++",E187="Elite","A+",E187="Elite Upside","A",E187="Upside","B",E187="Upside Lite","C",E187="Outlier","D+",E187="Outlier Lite","D-",E187="Purgatory","F")</f>
        <v>D+</v>
      </c>
      <c r="I187" s="314">
        <f t="shared" si="13"/>
        <v>-0.29436041599071583</v>
      </c>
      <c r="J187" s="34" t="str">
        <f>'2023'!D21</f>
        <v>Michigan</v>
      </c>
      <c r="K187" s="200">
        <f>'2023'!E21</f>
        <v>2</v>
      </c>
      <c r="L187" s="318">
        <f>'2023'!F21</f>
        <v>36553</v>
      </c>
      <c r="M187" s="231">
        <f>'2023'!G21</f>
        <v>25.682191780821917</v>
      </c>
      <c r="N187" s="231" t="str">
        <f>'2023'!H21</f>
        <v>SR</v>
      </c>
      <c r="O187" s="231">
        <f>'2023'!I21</f>
        <v>23.260273972602739</v>
      </c>
      <c r="P187" s="231" t="str">
        <f>'2023'!J21</f>
        <v>Hybrid</v>
      </c>
      <c r="Q187" s="231" t="str">
        <f>'2023'!K21</f>
        <v>PROTO Z</v>
      </c>
      <c r="R187" s="231" t="str">
        <f>'2023'!L21</f>
        <v>Elite Earner</v>
      </c>
      <c r="S187" s="200">
        <f>'2023'!M21</f>
        <v>72</v>
      </c>
      <c r="T187" s="200">
        <f>'2023'!N21</f>
        <v>191</v>
      </c>
      <c r="U187" s="200">
        <f>'2023'!O21</f>
        <v>4.54</v>
      </c>
      <c r="V187" s="319">
        <f>'2023'!P21</f>
        <v>7</v>
      </c>
      <c r="W187" s="193">
        <f>'2023'!Q21</f>
        <v>5.1709996077172714E-2</v>
      </c>
      <c r="X187" s="194">
        <f>'2023'!R21</f>
        <v>0.23248681143417985</v>
      </c>
      <c r="Y187" s="194">
        <f>'2023'!S21</f>
        <v>0.26701291783193498</v>
      </c>
      <c r="Z187" s="194">
        <f>'2023'!T21</f>
        <v>0.33231307389593356</v>
      </c>
      <c r="AA187" s="194">
        <f>'2023'!U21</f>
        <v>0.28876762164620284</v>
      </c>
      <c r="AB187" s="194">
        <f>'2023'!V21</f>
        <v>0.3105403477710682</v>
      </c>
      <c r="AC187" s="59">
        <f>'2023'!W21</f>
        <v>0.3105403477710682</v>
      </c>
      <c r="AD187" s="42">
        <f>'2023'!X21</f>
        <v>19.602739726027398</v>
      </c>
      <c r="AE187" s="183">
        <f>'2023'!Y21</f>
        <v>2.56</v>
      </c>
      <c r="AF187" s="183">
        <f>'2023'!Z21</f>
        <v>8</v>
      </c>
      <c r="AG187" s="183">
        <f>'2023'!AA21</f>
        <v>11.5</v>
      </c>
      <c r="AH187" s="183">
        <f>'2023'!AB21</f>
        <v>0.69</v>
      </c>
      <c r="AI187" s="183">
        <f>'2023'!AC21</f>
        <v>4.47</v>
      </c>
      <c r="AJ187" s="288">
        <f>'2023'!AD21</f>
        <v>5.183352080989876E-2</v>
      </c>
      <c r="AK187" s="288">
        <f>'2023'!AE21</f>
        <v>0.22749156355455569</v>
      </c>
      <c r="AL187" s="185">
        <f>'2023'!AF21</f>
        <v>7.4999999999999997E-2</v>
      </c>
      <c r="AM187" s="212">
        <f>DD187/100</f>
        <v>0</v>
      </c>
      <c r="AN187" s="185">
        <f>'2023'!AG21</f>
        <v>0.62349999999999994</v>
      </c>
      <c r="AO187" s="185">
        <f>'2023'!AH21</f>
        <v>0.371</v>
      </c>
      <c r="AP187" s="183">
        <f>'2023'!AI21</f>
        <v>89.916615496140793</v>
      </c>
      <c r="AQ187" s="186">
        <f>'2023'!AJ21</f>
        <v>87.178157798596416</v>
      </c>
      <c r="AR187" s="48">
        <f>'2023'!AK21</f>
        <v>8</v>
      </c>
      <c r="AS187" s="232">
        <f>'2023'!AL21</f>
        <v>7</v>
      </c>
      <c r="AT187" s="232">
        <f>'2023'!AM21</f>
        <v>5</v>
      </c>
      <c r="AU187" s="232">
        <f>'2023'!AN21</f>
        <v>6</v>
      </c>
      <c r="AV187" s="232">
        <f>'2023'!AO21</f>
        <v>7</v>
      </c>
      <c r="AW187" s="232">
        <f>'2023'!AP21</f>
        <v>4</v>
      </c>
      <c r="AX187" s="232">
        <f>'2023'!AQ21</f>
        <v>1</v>
      </c>
      <c r="AY187" s="233">
        <f>'2023'!AR21</f>
        <v>0.5</v>
      </c>
      <c r="AZ187" s="60">
        <f>'2023'!AS21</f>
        <v>145</v>
      </c>
      <c r="BA187" s="61">
        <f>'2023'!AT21</f>
        <v>2804.1</v>
      </c>
      <c r="BB187" s="61">
        <f>'2023'!AU21</f>
        <v>9</v>
      </c>
      <c r="BC187" s="61">
        <f>'2023'!AV21</f>
        <v>8</v>
      </c>
      <c r="BD187" s="61">
        <f>'2023'!AW21</f>
        <v>2</v>
      </c>
      <c r="BE187" s="61">
        <f>'2023'!AX21</f>
        <v>24</v>
      </c>
      <c r="BF187" s="62">
        <f>'2023'!AY21</f>
        <v>0.45</v>
      </c>
      <c r="BG187" s="62">
        <f>'2023'!AZ21</f>
        <v>0.63</v>
      </c>
      <c r="BH187" s="62">
        <f>'2023'!BA21</f>
        <v>2.16</v>
      </c>
      <c r="BI187" s="62">
        <f>'2023'!BA21</f>
        <v>2.16</v>
      </c>
      <c r="BJ187" s="62">
        <f>'2023'!BC21</f>
        <v>0</v>
      </c>
      <c r="BK187" s="62">
        <f>'2023'!BH21</f>
        <v>0</v>
      </c>
      <c r="BL187" s="62">
        <f>'2023'!BI21</f>
        <v>0</v>
      </c>
      <c r="BM187" s="62">
        <f>'2023'!BJ21</f>
        <v>65.3</v>
      </c>
      <c r="BN187" s="63">
        <f>'2023'!BK21</f>
        <v>34.700000000000003</v>
      </c>
      <c r="BO187" s="60">
        <f>'2023'!BL21</f>
        <v>758</v>
      </c>
      <c r="BP187" s="61">
        <f>'2023'!BM21</f>
        <v>3260.4</v>
      </c>
      <c r="BQ187" s="61">
        <f>'2023'!BN21</f>
        <v>83</v>
      </c>
      <c r="BR187" s="61">
        <f>'2023'!BO21</f>
        <v>46</v>
      </c>
      <c r="BS187" s="61">
        <f>'2023'!BP21</f>
        <v>1</v>
      </c>
      <c r="BT187" s="61">
        <f>'2023'!BQ21</f>
        <v>25</v>
      </c>
      <c r="BU187" s="62">
        <f>'2023'!BR21</f>
        <v>0.6</v>
      </c>
      <c r="BV187" s="62">
        <f>'2023'!BS21</f>
        <v>1.95</v>
      </c>
      <c r="BW187" s="62">
        <f>'2023'!BT21</f>
        <v>2.2999999999999998</v>
      </c>
      <c r="BX187" s="62">
        <f>'2023'!BU21</f>
        <v>9.9</v>
      </c>
      <c r="BY187" s="62">
        <f>'2023'!BV21</f>
        <v>11.2</v>
      </c>
      <c r="BZ187" s="62">
        <f>'2023'!CA21</f>
        <v>15.4</v>
      </c>
      <c r="CA187" s="62">
        <f>'2023'!CB21</f>
        <v>14.8</v>
      </c>
      <c r="CB187" s="62">
        <f>'2023'!CC21</f>
        <v>17.3</v>
      </c>
      <c r="CC187" s="63">
        <f>'2023'!CD21</f>
        <v>82.4</v>
      </c>
      <c r="CD187" s="60">
        <f>'2023'!CE21</f>
        <v>401</v>
      </c>
      <c r="CE187" s="61">
        <f>'2023'!CF21</f>
        <v>1501.8000000000002</v>
      </c>
      <c r="CF187" s="61">
        <f>'2023'!CG21</f>
        <v>38</v>
      </c>
      <c r="CG187" s="61">
        <f>'2023'!CH21</f>
        <v>26</v>
      </c>
      <c r="CH187" s="61">
        <f>'2023'!CI21</f>
        <v>1</v>
      </c>
      <c r="CI187" s="61">
        <f>'2023'!CJ21</f>
        <v>9</v>
      </c>
      <c r="CJ187" s="62">
        <f>'2023'!CK21</f>
        <v>0.69</v>
      </c>
      <c r="CK187" s="62">
        <f>'2023'!CL21</f>
        <v>1.88</v>
      </c>
      <c r="CL187" s="62">
        <f>'2023'!CM21</f>
        <v>2.2000000000000002</v>
      </c>
      <c r="CM187" s="62">
        <f>'2023'!CN21</f>
        <v>8</v>
      </c>
      <c r="CN187" s="62">
        <f>'2023'!CO21</f>
        <v>11.9</v>
      </c>
      <c r="CO187" s="62">
        <f>'2023'!CT21</f>
        <v>50</v>
      </c>
      <c r="CP187" s="62">
        <f>'2023'!CU21</f>
        <v>7.1</v>
      </c>
      <c r="CQ187" s="62">
        <f>'2023'!CV21</f>
        <v>49.2</v>
      </c>
      <c r="CR187" s="63">
        <f>'2023'!CW21</f>
        <v>50.3</v>
      </c>
      <c r="CS187" s="60">
        <f>'2023'!CX21</f>
        <v>76</v>
      </c>
      <c r="CT187" s="61">
        <f>'2023'!CY21</f>
        <v>228.7</v>
      </c>
      <c r="CU187" s="61">
        <f>'2023'!CZ21</f>
        <v>1</v>
      </c>
      <c r="CV187" s="61">
        <f>'2023'!DA21</f>
        <v>1</v>
      </c>
      <c r="CW187" s="61">
        <f>'2023'!DB21</f>
        <v>1</v>
      </c>
      <c r="CX187" s="61">
        <f>'2023'!DC21</f>
        <v>21</v>
      </c>
      <c r="CY187" s="62">
        <f>'2023'!DD21</f>
        <v>6.8</v>
      </c>
      <c r="CZ187" s="62">
        <f>'2023'!DE21</f>
        <v>4.47</v>
      </c>
      <c r="DA187" s="62">
        <f>'2023'!DF21</f>
        <v>0</v>
      </c>
      <c r="DB187" s="62">
        <f>'2023'!DG21</f>
        <v>0</v>
      </c>
      <c r="DC187" s="62">
        <f>'2023'!DH21</f>
        <v>0</v>
      </c>
      <c r="DD187" s="62">
        <f>'2023'!DM21</f>
        <v>0</v>
      </c>
      <c r="DE187" s="62">
        <f>'2023'!DN21</f>
        <v>0</v>
      </c>
      <c r="DF187" s="62">
        <f>'2023'!DO21</f>
        <v>66.7</v>
      </c>
      <c r="DG187" s="63">
        <f>'2023'!DP21</f>
        <v>33.299999999999997</v>
      </c>
      <c r="DH187" s="60">
        <f>'2023'!DQ21</f>
        <v>889</v>
      </c>
      <c r="DI187" s="61">
        <f>'2023'!DR21</f>
        <v>3078.6</v>
      </c>
      <c r="DJ187" s="61">
        <f>'2023'!DS21</f>
        <v>97</v>
      </c>
      <c r="DK187" s="61">
        <f>'2023'!DT21</f>
        <v>62</v>
      </c>
      <c r="DL187" s="61">
        <f>'2023'!DU21</f>
        <v>4</v>
      </c>
      <c r="DM187" s="61">
        <f>'2023'!DV21</f>
        <v>24</v>
      </c>
      <c r="DN187" s="62">
        <f>'2023'!DW21</f>
        <v>0.67</v>
      </c>
      <c r="DO187" s="62">
        <f>'2023'!DX21</f>
        <v>2.4</v>
      </c>
      <c r="DP187" s="62">
        <f>'2023'!DY21</f>
        <v>2.56</v>
      </c>
      <c r="DQ187" s="62">
        <f>'2023'!DZ21</f>
        <v>5</v>
      </c>
      <c r="DR187" s="62">
        <f>'2023'!EA21</f>
        <v>11.5</v>
      </c>
      <c r="DS187" s="62">
        <f>'2023'!EF21</f>
        <v>16.7</v>
      </c>
      <c r="DT187" s="62">
        <f>'2023'!EG21</f>
        <v>7.5</v>
      </c>
      <c r="DU187" s="62">
        <f>'2023'!EH21</f>
        <v>58</v>
      </c>
      <c r="DV187" s="63">
        <f>'2023'!EI21</f>
        <v>40.9</v>
      </c>
    </row>
    <row r="188" spans="1:126" ht="15.75" customHeight="1" x14ac:dyDescent="0.2">
      <c r="A188" s="199">
        <f t="shared" si="11"/>
        <v>186</v>
      </c>
      <c r="B188" s="261">
        <f>'2024'!A20</f>
        <v>18</v>
      </c>
      <c r="C188" s="261">
        <v>2024</v>
      </c>
      <c r="D188" s="234" t="str">
        <f>'2024'!B20</f>
        <v>Jacob Cowing</v>
      </c>
      <c r="E188" s="310" t="str" cm="1">
        <f t="array" ref="E188">_xlfn.IFS(F188&gt;12.5,"Cornerstone",AND(F188&gt;11.995,F188&lt;12.5),"Elite",AND(F188&gt;11,F188&lt;12.995),"Elite Upside",AND(F188&gt;=9.69,F188&lt;10.999),"Upside",AND(F188&gt;8.4,F188&lt;9.999),"Upside Lite",AND(F188&gt;7.25,F188&lt;8.999),"Outlier",AND(F188&gt;=6,F188&lt;7.25),"Outlier Lite",F188&lt;6.999,"Purgatory")</f>
        <v>Outlier</v>
      </c>
      <c r="F188" s="313">
        <f>'2024'!C20</f>
        <v>7.975714285714286</v>
      </c>
      <c r="G188" s="313">
        <f t="shared" si="12"/>
        <v>45.1</v>
      </c>
      <c r="H188" s="313" t="str" cm="1">
        <f t="array" ref="H188">_xlfn.IFS(E188="Cornerstone","A++",E188="Elite","A+",E188="Elite Upside","A",E188="Upside","B",E188="Upside Lite","C",E188="Outlier","D+",E188="Outlier Lite","D-",E188="Purgatory","F")</f>
        <v>D+</v>
      </c>
      <c r="I188" s="314">
        <f t="shared" si="13"/>
        <v>-0.29513428299623418</v>
      </c>
      <c r="J188" s="34" t="str">
        <f>'2024'!D20</f>
        <v>Arizona</v>
      </c>
      <c r="K188" s="200">
        <f>'2024'!E20</f>
        <v>5</v>
      </c>
      <c r="L188" s="318">
        <f>'2024'!F20</f>
        <v>36926</v>
      </c>
      <c r="M188" s="231">
        <f>'2024'!G20</f>
        <v>24.660273972602738</v>
      </c>
      <c r="N188" s="231" t="str">
        <f>'2024'!H20</f>
        <v>RS SR</v>
      </c>
      <c r="O188" s="231">
        <f>'2024'!I20</f>
        <v>23.241095890410961</v>
      </c>
      <c r="P188" s="231" t="str">
        <f>'2024'!J20</f>
        <v>Slot</v>
      </c>
      <c r="Q188" s="231" t="str">
        <f>'2024'!K20</f>
        <v>RAT</v>
      </c>
      <c r="R188" s="231" t="str">
        <f>'2024'!L20</f>
        <v>Elite Separator</v>
      </c>
      <c r="S188" s="200">
        <f>'2024'!M20</f>
        <v>68</v>
      </c>
      <c r="T188" s="200">
        <f>'2024'!N20</f>
        <v>168</v>
      </c>
      <c r="U188" s="200">
        <f>'2024'!O20</f>
        <v>4.38</v>
      </c>
      <c r="V188" s="319">
        <f>'2024'!P20</f>
        <v>4</v>
      </c>
      <c r="W188" s="193">
        <f>'2024'!Q20</f>
        <v>0.23996509598603841</v>
      </c>
      <c r="X188" s="194">
        <f>'2024'!R20</f>
        <v>0.4126851409460105</v>
      </c>
      <c r="Y188" s="194">
        <f>'2024'!S20</f>
        <v>0.41511620813761974</v>
      </c>
      <c r="Z188" s="194">
        <f>'2024'!T20</f>
        <v>0.27062395309882747</v>
      </c>
      <c r="AA188" s="194">
        <f>'2024'!U20</f>
        <v>0.21657226976720975</v>
      </c>
      <c r="AB188" s="194">
        <f>'2024'!V20</f>
        <v>0.31584423895241476</v>
      </c>
      <c r="AC188" s="59">
        <f>'2024'!W20</f>
        <v>0.300052027004794</v>
      </c>
      <c r="AD188" s="42">
        <f>'2024'!X20</f>
        <v>18.580821917808219</v>
      </c>
      <c r="AE188" s="183">
        <f>'2024'!Y20</f>
        <v>2.16</v>
      </c>
      <c r="AF188" s="183">
        <f>'2024'!Z20</f>
        <v>7.5</v>
      </c>
      <c r="AG188" s="183">
        <f>'2024'!AA20</f>
        <v>8.4</v>
      </c>
      <c r="AH188" s="183">
        <f>'2024'!AB20</f>
        <v>0.76</v>
      </c>
      <c r="AI188" s="183">
        <f>'2024'!AC20</f>
        <v>2.2400000000000002</v>
      </c>
      <c r="AJ188" s="288">
        <f>'2024'!AD20</f>
        <v>3.0967741935483867E-2</v>
      </c>
      <c r="AK188" s="288">
        <f>'2024'!AE20</f>
        <v>0.23668202764976956</v>
      </c>
      <c r="AL188" s="185">
        <f>'2024'!AF20</f>
        <v>6.3E-2</v>
      </c>
      <c r="AM188" s="212">
        <f>DS188/100</f>
        <v>0.35700000000000004</v>
      </c>
      <c r="AN188" s="185">
        <f>'2024'!AG20</f>
        <v>0.29049999999999998</v>
      </c>
      <c r="AO188" s="185">
        <f>'2024'!AH20</f>
        <v>0.70399999999999996</v>
      </c>
      <c r="AP188" s="183">
        <f>'2024'!AI20</f>
        <v>91.294126019727514</v>
      </c>
      <c r="AQ188" s="186">
        <f>'2024'!AJ20</f>
        <v>81.240987894290612</v>
      </c>
      <c r="AR188" s="48">
        <f>'2024'!AK20</f>
        <v>8</v>
      </c>
      <c r="AS188" s="232">
        <f>'2024'!AL20</f>
        <v>9</v>
      </c>
      <c r="AT188" s="232">
        <f>'2024'!AM20</f>
        <v>4</v>
      </c>
      <c r="AU188" s="232">
        <f>'2024'!AN20</f>
        <v>6</v>
      </c>
      <c r="AV188" s="232">
        <f>'2024'!AO20</f>
        <v>9</v>
      </c>
      <c r="AW188" s="232">
        <f>'2024'!AP20</f>
        <v>3</v>
      </c>
      <c r="AX188" s="232">
        <f>'2024'!AQ20</f>
        <v>4</v>
      </c>
      <c r="AY188" s="233">
        <f>'2024'!AR20</f>
        <v>0.5</v>
      </c>
      <c r="AZ188" s="60">
        <f>'2024'!AS20</f>
        <v>550</v>
      </c>
      <c r="BA188" s="61">
        <f>'2024'!AT20</f>
        <v>2292</v>
      </c>
      <c r="BB188" s="61">
        <f>'2024'!AU20</f>
        <v>66</v>
      </c>
      <c r="BC188" s="61">
        <f>'2024'!AV20</f>
        <v>31</v>
      </c>
      <c r="BD188" s="61">
        <f>'2024'!AW20</f>
        <v>3</v>
      </c>
      <c r="BE188" s="61">
        <f>'2024'!AX20</f>
        <v>13</v>
      </c>
      <c r="BF188" s="62">
        <f>'2024'!AY20</f>
        <v>0.12</v>
      </c>
      <c r="BG188" s="62">
        <f>'2024'!AZ20</f>
        <v>1.77</v>
      </c>
      <c r="BH188" s="62">
        <f>'2024'!BA20</f>
        <v>2.21</v>
      </c>
      <c r="BI188" s="62">
        <f>'2024'!BB20</f>
        <v>5.3</v>
      </c>
      <c r="BJ188" s="62">
        <f>'2024'!BC20</f>
        <v>14.8</v>
      </c>
      <c r="BK188" s="62">
        <f>'2024'!BH20</f>
        <v>20</v>
      </c>
      <c r="BL188" s="62">
        <f>'2024'!BI20</f>
        <v>16.2</v>
      </c>
      <c r="BM188" s="62">
        <f>'2024'!BJ20</f>
        <v>1.1000000000000001</v>
      </c>
      <c r="BN188" s="63">
        <f>'2024'!BK20</f>
        <v>98.9</v>
      </c>
      <c r="BO188" s="60">
        <f>'2024'!BL20</f>
        <v>691</v>
      </c>
      <c r="BP188" s="61">
        <f>'2024'!BM20</f>
        <v>1674.4</v>
      </c>
      <c r="BQ188" s="61">
        <f>'2024'!BN20</f>
        <v>75</v>
      </c>
      <c r="BR188" s="61">
        <f>'2024'!BO20</f>
        <v>41</v>
      </c>
      <c r="BS188" s="61">
        <f>'2024'!BP20</f>
        <v>3</v>
      </c>
      <c r="BT188" s="61">
        <f>'2024'!BQ20</f>
        <v>7</v>
      </c>
      <c r="BU188" s="62">
        <f>'2024'!BR20</f>
        <v>0.2</v>
      </c>
      <c r="BV188" s="62">
        <f>'2024'!BS20</f>
        <v>2.89</v>
      </c>
      <c r="BW188" s="62">
        <f>'2024'!BT20</f>
        <v>2.94</v>
      </c>
      <c r="BX188" s="62">
        <f>'2024'!BU20</f>
        <v>4.7</v>
      </c>
      <c r="BY188" s="62">
        <f>'2024'!BV20</f>
        <v>17.3</v>
      </c>
      <c r="BZ188" s="62">
        <f>'2024'!CA20</f>
        <v>38.5</v>
      </c>
      <c r="CA188" s="62">
        <f>'2024'!CB20</f>
        <v>16.3</v>
      </c>
      <c r="CB188" s="62">
        <f>'2024'!CC20</f>
        <v>31.7</v>
      </c>
      <c r="CC188" s="63">
        <f>'2024'!CD20</f>
        <v>68.3</v>
      </c>
      <c r="CD188" s="60">
        <f>'2024'!CE20</f>
        <v>1361</v>
      </c>
      <c r="CE188" s="61">
        <f>'2024'!CF20</f>
        <v>3278.6</v>
      </c>
      <c r="CF188" s="61">
        <f>'2024'!CG20</f>
        <v>111</v>
      </c>
      <c r="CG188" s="61">
        <f>'2024'!CH20</f>
        <v>69</v>
      </c>
      <c r="CH188" s="61">
        <f>'2024'!CI20</f>
        <v>7</v>
      </c>
      <c r="CI188" s="61">
        <f>'2024'!CJ20</f>
        <v>19</v>
      </c>
      <c r="CJ188" s="62">
        <f>'2024'!CK20</f>
        <v>0.28000000000000003</v>
      </c>
      <c r="CK188" s="62">
        <f>'2024'!CL20</f>
        <v>3.7</v>
      </c>
      <c r="CL188" s="62">
        <f>'2024'!CM20</f>
        <v>3.82</v>
      </c>
      <c r="CM188" s="62">
        <f>'2024'!CN20</f>
        <v>7</v>
      </c>
      <c r="CN188" s="62">
        <f>'2024'!CO20</f>
        <v>15.2</v>
      </c>
      <c r="CO188" s="62">
        <f>'2024'!CT20</f>
        <v>37</v>
      </c>
      <c r="CP188" s="62">
        <f>'2024'!CU20</f>
        <v>8</v>
      </c>
      <c r="CQ188" s="62">
        <f>'2024'!CV20</f>
        <v>24.1</v>
      </c>
      <c r="CR188" s="63">
        <f>'2024'!CW20</f>
        <v>75.900000000000006</v>
      </c>
      <c r="CS188" s="60">
        <f>'2024'!CX20</f>
        <v>1034</v>
      </c>
      <c r="CT188" s="61">
        <f>'2024'!CY20</f>
        <v>3820.7999999999997</v>
      </c>
      <c r="CU188" s="61">
        <f>'2024'!CZ20</f>
        <v>122</v>
      </c>
      <c r="CV188" s="61">
        <f>'2024'!DA20</f>
        <v>85</v>
      </c>
      <c r="CW188" s="61">
        <f>'2024'!DB20</f>
        <v>7</v>
      </c>
      <c r="CX188" s="61">
        <f>'2024'!DC20</f>
        <v>26</v>
      </c>
      <c r="CY188" s="62">
        <f>'2024'!DD20</f>
        <v>7.0000000000000007E-2</v>
      </c>
      <c r="CZ188" s="62">
        <f>'2024'!DE20</f>
        <v>2.2400000000000002</v>
      </c>
      <c r="DA188" s="62">
        <f>'2024'!DF20</f>
        <v>2.16</v>
      </c>
      <c r="DB188" s="62">
        <f>'2024'!DG20</f>
        <v>7.5</v>
      </c>
      <c r="DC188" s="62">
        <f>'2024'!DH20</f>
        <v>8.4</v>
      </c>
      <c r="DD188" s="62">
        <f>'2024'!DM20</f>
        <v>50</v>
      </c>
      <c r="DE188" s="62">
        <f>'2024'!DN20</f>
        <v>7.6</v>
      </c>
      <c r="DF188" s="62">
        <f>'2024'!DO20</f>
        <v>28.9</v>
      </c>
      <c r="DG188" s="63">
        <f>'2024'!DP20</f>
        <v>70.7</v>
      </c>
      <c r="DH188" s="60">
        <f>'2024'!DQ20</f>
        <v>868</v>
      </c>
      <c r="DI188" s="61">
        <f>'2024'!DR20</f>
        <v>4007.9</v>
      </c>
      <c r="DJ188" s="61">
        <f>'2024'!DS20</f>
        <v>121</v>
      </c>
      <c r="DK188" s="61">
        <f>'2024'!DT20</f>
        <v>89</v>
      </c>
      <c r="DL188" s="61">
        <f>'2024'!DU20</f>
        <v>13</v>
      </c>
      <c r="DM188" s="61">
        <f>'2024'!DV20</f>
        <v>36.4</v>
      </c>
      <c r="DN188" s="62">
        <f>'2024'!DW20</f>
        <v>0.76</v>
      </c>
      <c r="DO188" s="62">
        <f>'2024'!DX20</f>
        <v>0.76</v>
      </c>
      <c r="DP188" s="62">
        <f>'2024'!DY20</f>
        <v>1.92</v>
      </c>
      <c r="DQ188" s="62">
        <f>'2024'!DZ20</f>
        <v>5.8</v>
      </c>
      <c r="DR188" s="62">
        <f>'2024'!EA20</f>
        <v>6.7</v>
      </c>
      <c r="DS188" s="62">
        <f>'2024'!EF20</f>
        <v>35.700000000000003</v>
      </c>
      <c r="DT188" s="62">
        <f>'2024'!EG20</f>
        <v>6.3</v>
      </c>
      <c r="DU188" s="62">
        <f>'2024'!EH20</f>
        <v>29.2</v>
      </c>
      <c r="DV188" s="63">
        <f>'2024'!EI20</f>
        <v>70.099999999999994</v>
      </c>
    </row>
    <row r="189" spans="1:126" ht="15.75" customHeight="1" x14ac:dyDescent="0.2">
      <c r="A189" s="199">
        <f t="shared" si="11"/>
        <v>187</v>
      </c>
      <c r="B189" s="261">
        <f>'2023'!A22</f>
        <v>20</v>
      </c>
      <c r="C189" s="261">
        <v>2023</v>
      </c>
      <c r="D189" s="234" t="str">
        <f>'2023'!B22</f>
        <v>Tre Tucker</v>
      </c>
      <c r="E189" s="310" t="str" cm="1">
        <f t="array" ref="E189">_xlfn.IFS(F189&gt;12.5,"Cornerstone",AND(F189&gt;11.995,F189&lt;12.5),"Elite",AND(F189&gt;11,F189&lt;12.995),"Elite Upside",AND(F189&gt;=9.69,F189&lt;10.999),"Upside",AND(F189&gt;8.4,F189&lt;9.999),"Upside Lite",AND(F189&gt;7.25,F189&lt;8.999),"Outlier",AND(F189&gt;=6,F189&lt;7.25),"Outlier Lite",F189&lt;6.999,"Purgatory")</f>
        <v>Outlier</v>
      </c>
      <c r="F189" s="313">
        <f>'2023'!C22</f>
        <v>7.9642857142857144</v>
      </c>
      <c r="G189" s="313">
        <f t="shared" si="12"/>
        <v>44.800000000000004</v>
      </c>
      <c r="H189" s="313" t="str" cm="1">
        <f t="array" ref="H189">_xlfn.IFS(E189="Cornerstone","A++",E189="Elite","A+",E189="Elite Upside","A",E189="Upside","B",E189="Upside Lite","C",E189="Outlier","D+",E189="Outlier Lite","D-",E189="Purgatory","F")</f>
        <v>D+</v>
      </c>
      <c r="I189" s="314">
        <f t="shared" si="13"/>
        <v>-0.3013252190403834</v>
      </c>
      <c r="J189" s="34" t="str">
        <f>'2023'!D22</f>
        <v>Cincinnati</v>
      </c>
      <c r="K189" s="200">
        <f>'2023'!E22</f>
        <v>8</v>
      </c>
      <c r="L189" s="318">
        <f>'2023'!F22</f>
        <v>36958</v>
      </c>
      <c r="M189" s="231">
        <f>'2023'!G22</f>
        <v>24.572602739726026</v>
      </c>
      <c r="N189" s="231" t="str">
        <f>'2023'!H22</f>
        <v>SR</v>
      </c>
      <c r="O189" s="231">
        <f>'2023'!I22</f>
        <v>22.150684931506849</v>
      </c>
      <c r="P189" s="231" t="str">
        <f>'2023'!J22</f>
        <v>Slot</v>
      </c>
      <c r="Q189" s="231" t="str">
        <f>'2023'!K22</f>
        <v>RAT</v>
      </c>
      <c r="R189" s="231" t="str">
        <f>'2023'!L22</f>
        <v>Elite Separator</v>
      </c>
      <c r="S189" s="200">
        <f>'2023'!M22</f>
        <v>69</v>
      </c>
      <c r="T189" s="200">
        <f>'2023'!N22</f>
        <v>182</v>
      </c>
      <c r="U189" s="200">
        <f>'2023'!O22</f>
        <v>4.37</v>
      </c>
      <c r="V189" s="319">
        <f>'2023'!P22</f>
        <v>3</v>
      </c>
      <c r="W189" s="193">
        <f>'2023'!Q22</f>
        <v>0</v>
      </c>
      <c r="X189" s="194">
        <f>'2023'!R22</f>
        <v>3.6047331713815529E-2</v>
      </c>
      <c r="Y189" s="194">
        <f>'2023'!S22</f>
        <v>9.8910310142497904E-2</v>
      </c>
      <c r="Z189" s="194">
        <f>'2023'!T22</f>
        <v>0.12615493958777541</v>
      </c>
      <c r="AA189" s="194">
        <f>'2023'!U22</f>
        <v>0.21298849481791385</v>
      </c>
      <c r="AB189" s="194">
        <f>'2023'!V22</f>
        <v>0.21298849481791385</v>
      </c>
      <c r="AC189" s="59">
        <f>'2023'!W22</f>
        <v>0.16187125606161454</v>
      </c>
      <c r="AD189" s="42">
        <f>'2023'!X22</f>
        <v>21.484931506849314</v>
      </c>
      <c r="AE189" s="183">
        <f>'2023'!Y22</f>
        <v>2.38</v>
      </c>
      <c r="AF189" s="183">
        <f>'2023'!Z22</f>
        <v>6.4</v>
      </c>
      <c r="AG189" s="183">
        <f>'2023'!AA22</f>
        <v>8.1</v>
      </c>
      <c r="AH189" s="183">
        <f>'2023'!AB22</f>
        <v>0.77</v>
      </c>
      <c r="AI189" s="183">
        <f>'2023'!AC22</f>
        <v>1.67</v>
      </c>
      <c r="AJ189" s="288">
        <f>'2023'!AD22</f>
        <v>3.6666666666666674E-2</v>
      </c>
      <c r="AK189" s="288">
        <f>'2023'!AE22</f>
        <v>0.23000000000000004</v>
      </c>
      <c r="AL189" s="185">
        <f>'2023'!AF22</f>
        <v>0.10199999999999999</v>
      </c>
      <c r="AM189" s="212">
        <f>DD189/100</f>
        <v>0.6</v>
      </c>
      <c r="AN189" s="185">
        <f>'2023'!AG22</f>
        <v>5.8999999999999997E-2</v>
      </c>
      <c r="AO189" s="185">
        <f>'2023'!AH22</f>
        <v>0.92849999999999999</v>
      </c>
      <c r="AP189" s="183">
        <f>'2023'!AI22</f>
        <v>99.810363158980536</v>
      </c>
      <c r="AQ189" s="186">
        <f>'2023'!AJ22</f>
        <v>90.785870726733719</v>
      </c>
      <c r="AR189" s="48">
        <f>'2023'!AK22</f>
        <v>4</v>
      </c>
      <c r="AS189" s="232">
        <f>'2023'!AL22</f>
        <v>4</v>
      </c>
      <c r="AT189" s="232">
        <f>'2023'!AM22</f>
        <v>4</v>
      </c>
      <c r="AU189" s="232">
        <f>'2023'!AN22</f>
        <v>4</v>
      </c>
      <c r="AV189" s="232">
        <f>'2023'!AO22</f>
        <v>9</v>
      </c>
      <c r="AW189" s="232">
        <f>'2023'!AP22</f>
        <v>5</v>
      </c>
      <c r="AX189" s="232">
        <f>'2023'!AQ22</f>
        <v>7</v>
      </c>
      <c r="AY189" s="233">
        <f>'2023'!AR22</f>
        <v>0.25</v>
      </c>
      <c r="AZ189" s="60">
        <f>'2023'!AS22</f>
        <v>0</v>
      </c>
      <c r="BA189" s="61">
        <f>'2023'!AT22</f>
        <v>2847</v>
      </c>
      <c r="BB189" s="61">
        <f>'2023'!AU22</f>
        <v>0</v>
      </c>
      <c r="BC189" s="61">
        <f>'2023'!AV22</f>
        <v>0</v>
      </c>
      <c r="BD189" s="61">
        <f>'2023'!AW22</f>
        <v>0</v>
      </c>
      <c r="BE189" s="61">
        <f>'2023'!AX22</f>
        <v>0</v>
      </c>
      <c r="BF189" s="62">
        <f>'2023'!AY22</f>
        <v>0</v>
      </c>
      <c r="BG189" s="62">
        <f>'2023'!AZ22</f>
        <v>0</v>
      </c>
      <c r="BH189" s="62">
        <f>'2023'!BA22</f>
        <v>0</v>
      </c>
      <c r="BI189" s="62">
        <f>'2023'!BA22</f>
        <v>0</v>
      </c>
      <c r="BJ189" s="62">
        <f>'2023'!BC22</f>
        <v>0</v>
      </c>
      <c r="BK189" s="62">
        <f>'2023'!BH22</f>
        <v>0</v>
      </c>
      <c r="BL189" s="62">
        <f>'2023'!BI22</f>
        <v>0</v>
      </c>
      <c r="BM189" s="62">
        <f>'2023'!BJ22</f>
        <v>0</v>
      </c>
      <c r="BN189" s="63">
        <f>'2023'!BK22</f>
        <v>0</v>
      </c>
      <c r="BO189" s="60">
        <f>'2023'!BL22</f>
        <v>92</v>
      </c>
      <c r="BP189" s="61">
        <f>'2023'!BM22</f>
        <v>2552.2000000000003</v>
      </c>
      <c r="BQ189" s="61">
        <f>'2023'!BN22</f>
        <v>13</v>
      </c>
      <c r="BR189" s="61">
        <f>'2023'!BO22</f>
        <v>8</v>
      </c>
      <c r="BS189" s="61">
        <f>'2023'!BP22</f>
        <v>0</v>
      </c>
      <c r="BT189" s="61">
        <f>'2023'!BQ22</f>
        <v>19</v>
      </c>
      <c r="BU189" s="62">
        <f>'2023'!BR22</f>
        <v>0.53</v>
      </c>
      <c r="BV189" s="62">
        <f>'2023'!BS22</f>
        <v>0.24</v>
      </c>
      <c r="BW189" s="62">
        <f>'2023'!BT22</f>
        <v>3.67</v>
      </c>
      <c r="BX189" s="62">
        <f>'2023'!BU22</f>
        <v>0</v>
      </c>
      <c r="BY189" s="62">
        <f>'2023'!BV22</f>
        <v>0</v>
      </c>
      <c r="BZ189" s="62">
        <f>'2023'!CA22</f>
        <v>0</v>
      </c>
      <c r="CA189" s="62">
        <f>'2023'!CB22</f>
        <v>20</v>
      </c>
      <c r="CB189" s="62">
        <f>'2023'!CC22</f>
        <v>34.5</v>
      </c>
      <c r="CC189" s="63">
        <f>'2023'!CD22</f>
        <v>58.6</v>
      </c>
      <c r="CD189" s="60">
        <f>'2023'!CE22</f>
        <v>236</v>
      </c>
      <c r="CE189" s="61">
        <f>'2023'!CF22</f>
        <v>2386</v>
      </c>
      <c r="CF189" s="61">
        <f>'2023'!CG22</f>
        <v>24</v>
      </c>
      <c r="CG189" s="61">
        <f>'2023'!CH22</f>
        <v>18</v>
      </c>
      <c r="CH189" s="61">
        <f>'2023'!CI22</f>
        <v>3</v>
      </c>
      <c r="CI189" s="61">
        <f>'2023'!CJ22</f>
        <v>20</v>
      </c>
      <c r="CJ189" s="62">
        <f>'2023'!CK22</f>
        <v>0.59</v>
      </c>
      <c r="CK189" s="62">
        <f>'2023'!CL22</f>
        <v>0.8</v>
      </c>
      <c r="CL189" s="62">
        <f>'2023'!CM22</f>
        <v>2.4</v>
      </c>
      <c r="CM189" s="62">
        <f>'2023'!CN22</f>
        <v>9.9</v>
      </c>
      <c r="CN189" s="62">
        <f>'2023'!CO22</f>
        <v>5.4</v>
      </c>
      <c r="CO189" s="62">
        <f>'2023'!CT22</f>
        <v>0</v>
      </c>
      <c r="CP189" s="62">
        <f>'2023'!CU22</f>
        <v>0</v>
      </c>
      <c r="CQ189" s="62">
        <f>'2023'!CV22</f>
        <v>10</v>
      </c>
      <c r="CR189" s="63">
        <f>'2023'!CW22</f>
        <v>89</v>
      </c>
      <c r="CS189" s="60">
        <f>'2023'!CX22</f>
        <v>426</v>
      </c>
      <c r="CT189" s="61">
        <f>'2023'!CY22</f>
        <v>3376.7999999999997</v>
      </c>
      <c r="CU189" s="61">
        <f>'2023'!CZ22</f>
        <v>45</v>
      </c>
      <c r="CV189" s="61">
        <f>'2023'!DA22</f>
        <v>34</v>
      </c>
      <c r="CW189" s="61">
        <f>'2023'!DB22</f>
        <v>2</v>
      </c>
      <c r="CX189" s="61">
        <f>'2023'!DC22</f>
        <v>33</v>
      </c>
      <c r="CY189" s="62">
        <f>'2023'!DD22</f>
        <v>0.56000000000000005</v>
      </c>
      <c r="CZ189" s="62">
        <f>'2023'!DE22</f>
        <v>1.06</v>
      </c>
      <c r="DA189" s="62">
        <f>'2023'!DF22</f>
        <v>2.38</v>
      </c>
      <c r="DB189" s="62">
        <f>'2023'!DG22</f>
        <v>6.4</v>
      </c>
      <c r="DC189" s="62">
        <f>'2023'!DH22</f>
        <v>9.3000000000000007</v>
      </c>
      <c r="DD189" s="62">
        <f>'2023'!DM22</f>
        <v>60</v>
      </c>
      <c r="DE189" s="62">
        <f>'2023'!DN22</f>
        <v>5.6</v>
      </c>
      <c r="DF189" s="62">
        <f>'2023'!DO22</f>
        <v>8.6</v>
      </c>
      <c r="DG189" s="63">
        <f>'2023'!DP22</f>
        <v>89.2</v>
      </c>
      <c r="DH189" s="60">
        <f>'2023'!DQ22</f>
        <v>672</v>
      </c>
      <c r="DI189" s="61">
        <f>'2023'!DR22</f>
        <v>3155.1</v>
      </c>
      <c r="DJ189" s="61">
        <f>'2023'!DS22</f>
        <v>80</v>
      </c>
      <c r="DK189" s="61">
        <f>'2023'!DT22</f>
        <v>53</v>
      </c>
      <c r="DL189" s="61">
        <f>'2023'!DU22</f>
        <v>3</v>
      </c>
      <c r="DM189" s="61">
        <f>'2023'!DV22</f>
        <v>22</v>
      </c>
      <c r="DN189" s="62">
        <f>'2023'!DW22</f>
        <v>0.77</v>
      </c>
      <c r="DO189" s="62">
        <f>'2023'!DX22</f>
        <v>1.67</v>
      </c>
      <c r="DP189" s="62">
        <f>'2023'!DY22</f>
        <v>2.2400000000000002</v>
      </c>
      <c r="DQ189" s="62">
        <f>'2023'!DZ22</f>
        <v>6.3</v>
      </c>
      <c r="DR189" s="62">
        <f>'2023'!EA22</f>
        <v>8.1</v>
      </c>
      <c r="DS189" s="62">
        <f>'2023'!EF22</f>
        <v>36.4</v>
      </c>
      <c r="DT189" s="62">
        <f>'2023'!EG22</f>
        <v>10.199999999999999</v>
      </c>
      <c r="DU189" s="62">
        <f>'2023'!EH22</f>
        <v>3.2</v>
      </c>
      <c r="DV189" s="63">
        <f>'2023'!EI22</f>
        <v>96.5</v>
      </c>
    </row>
    <row r="190" spans="1:126" ht="15.75" customHeight="1" x14ac:dyDescent="0.2">
      <c r="A190" s="199">
        <f t="shared" si="11"/>
        <v>188</v>
      </c>
      <c r="B190" s="261">
        <f>'2025'!A21</f>
        <v>19</v>
      </c>
      <c r="C190" s="261">
        <v>2025</v>
      </c>
      <c r="D190" s="234" t="str">
        <f>'2025'!B21</f>
        <v>Savion Williams</v>
      </c>
      <c r="E190" s="310" t="str" cm="1">
        <f t="array" ref="E190">_xlfn.IFS(F190&gt;12.5,"Cornerstone",AND(F190&gt;11.995,F190&lt;12.5),"Elite",AND(F190&gt;11,F190&lt;12.995),"Elite Upside",AND(F190&gt;=9.69,F190&lt;10.999),"Upside",AND(F190&gt;8.4,F190&lt;9.999),"Upside Lite",AND(F190&gt;7.25,F190&lt;8.999),"Outlier",AND(F190&gt;=6,F190&lt;7.25),"Outlier Lite",F190&lt;6.999,"Purgatory")</f>
        <v>Outlier</v>
      </c>
      <c r="F190" s="313">
        <f>'2025'!C21</f>
        <v>7.9557142857142864</v>
      </c>
      <c r="G190" s="313">
        <f t="shared" si="12"/>
        <v>44.5</v>
      </c>
      <c r="H190" s="313" t="str" cm="1">
        <f t="array" ref="H190">_xlfn.IFS(E190="Cornerstone","A++",E190="Elite","A+",E190="Elite Upside","A",E190="Upside","B",E190="Upside Lite","C",E190="Outlier","D+",E190="Outlier Lite","D-",E190="Purgatory","F")</f>
        <v>D+</v>
      </c>
      <c r="I190" s="314">
        <f t="shared" si="13"/>
        <v>-0.30596842107349492</v>
      </c>
      <c r="J190" s="34" t="str">
        <f>'2025'!D21</f>
        <v>TCU</v>
      </c>
      <c r="K190" s="200">
        <f>'2025'!E21</f>
        <v>3</v>
      </c>
      <c r="L190" s="318">
        <f>'2025'!F21</f>
        <v>37217</v>
      </c>
      <c r="M190" s="231">
        <f>'2025'!G21</f>
        <v>23.863013698630137</v>
      </c>
      <c r="N190" s="231" t="str">
        <f>'2025'!H21</f>
        <v>SR</v>
      </c>
      <c r="O190" s="231">
        <f>'2025'!I21</f>
        <v>23.443835616438356</v>
      </c>
      <c r="P190" s="231" t="str">
        <f>'2025'!J21</f>
        <v>Wide</v>
      </c>
      <c r="Q190" s="231" t="str">
        <f>'2025'!K21</f>
        <v>SLOB</v>
      </c>
      <c r="R190" s="231" t="str">
        <f>'2025'!L21</f>
        <v>Elite Separator</v>
      </c>
      <c r="S190" s="320">
        <f>'2025'!M21</f>
        <v>76</v>
      </c>
      <c r="T190" s="320">
        <f>'2025'!N21</f>
        <v>222</v>
      </c>
      <c r="U190" s="231">
        <f>'2025'!O21</f>
        <v>4.49</v>
      </c>
      <c r="V190" s="279">
        <f>'2025'!P21</f>
        <v>3</v>
      </c>
      <c r="W190" s="193">
        <f>'2025'!Q21</f>
        <v>6.7923246731193742E-3</v>
      </c>
      <c r="X190" s="194">
        <f>'2025'!R21</f>
        <v>8.8689482470784647E-2</v>
      </c>
      <c r="Y190" s="194">
        <f>'2025'!S21</f>
        <v>9.9859890459814041E-2</v>
      </c>
      <c r="Z190" s="194">
        <f>'2025'!T21</f>
        <v>0.1624769264660082</v>
      </c>
      <c r="AA190" s="194">
        <f>'2025'!U21</f>
        <v>0.20041014168530946</v>
      </c>
      <c r="AB190" s="194">
        <f>'2025'!V21</f>
        <v>0.20041014168530946</v>
      </c>
      <c r="AC190" s="59">
        <f>'2025'!W21</f>
        <v>0.19038963460104397</v>
      </c>
      <c r="AD190" s="42">
        <f>'2025'!X21</f>
        <v>22.780821917808218</v>
      </c>
      <c r="AE190" s="183">
        <f>'2025'!Y21</f>
        <v>2.1</v>
      </c>
      <c r="AF190" s="183">
        <f>'2025'!Z21</f>
        <v>6.9</v>
      </c>
      <c r="AG190" s="183">
        <f>'2025'!AA21</f>
        <v>12.2</v>
      </c>
      <c r="AH190" s="183">
        <f>'2025'!AB21</f>
        <v>0.73</v>
      </c>
      <c r="AI190" s="183">
        <f>'2025'!AC21</f>
        <v>0.73</v>
      </c>
      <c r="AJ190" s="288">
        <f>'2025'!AD21</f>
        <v>3.0932896890343696E-2</v>
      </c>
      <c r="AK190" s="288">
        <f>'2025'!AE21</f>
        <v>0.2543371522094926</v>
      </c>
      <c r="AL190" s="185">
        <f>'2025'!AF21</f>
        <v>0.11800000000000001</v>
      </c>
      <c r="AM190" s="212">
        <f t="shared" ref="AM190:AM199" si="18">DS190/100</f>
        <v>0.88900000000000001</v>
      </c>
      <c r="AN190" s="185">
        <f>'2025'!AG21</f>
        <v>0.78800000000000003</v>
      </c>
      <c r="AO190" s="185">
        <f>'2025'!AH21</f>
        <v>0.17699999999999999</v>
      </c>
      <c r="AP190" s="183">
        <f>'2025'!AI21</f>
        <v>109.24400315109786</v>
      </c>
      <c r="AQ190" s="186">
        <f>'2025'!AJ21</f>
        <v>114.86480665489661</v>
      </c>
      <c r="AR190" s="48">
        <f>'2025'!AK21</f>
        <v>5</v>
      </c>
      <c r="AS190" s="232">
        <f>'2025'!AL21</f>
        <v>1</v>
      </c>
      <c r="AT190" s="232">
        <f>'2025'!AM21</f>
        <v>4</v>
      </c>
      <c r="AU190" s="232">
        <f>'2025'!AN21</f>
        <v>5</v>
      </c>
      <c r="AV190" s="232">
        <f>'2025'!AO21</f>
        <v>8</v>
      </c>
      <c r="AW190" s="232">
        <f>'2025'!AP21</f>
        <v>9</v>
      </c>
      <c r="AX190" s="232">
        <f>'2025'!AQ21</f>
        <v>6</v>
      </c>
      <c r="AY190" s="233">
        <f>'2025'!AR21</f>
        <v>1</v>
      </c>
      <c r="AZ190" s="60">
        <f>'2025'!AS21</f>
        <v>8</v>
      </c>
      <c r="BA190" s="61">
        <f>'2025'!AT21</f>
        <v>1177.8000000000002</v>
      </c>
      <c r="BB190" s="61">
        <f>'2025'!AU21</f>
        <v>4</v>
      </c>
      <c r="BC190" s="61">
        <f>'2025'!AV21</f>
        <v>1</v>
      </c>
      <c r="BD190" s="61">
        <f>'2025'!AW21</f>
        <v>0</v>
      </c>
      <c r="BE190" s="61">
        <f>'2025'!AX21</f>
        <v>6.6000000000000005</v>
      </c>
      <c r="BF190" s="62">
        <f>'2025'!AY21</f>
        <v>0</v>
      </c>
      <c r="BG190" s="62">
        <f>'2025'!AZ21</f>
        <v>0.05</v>
      </c>
      <c r="BH190" s="62">
        <f>'2025'!BA21</f>
        <v>0.4</v>
      </c>
      <c r="BI190" s="62">
        <f>'2025'!BB21</f>
        <v>3</v>
      </c>
      <c r="BJ190" s="62">
        <f>'2025'!BC21</f>
        <v>9.8000000000000007</v>
      </c>
      <c r="BK190" s="62">
        <f>'2025'!BH21</f>
        <v>0</v>
      </c>
      <c r="BL190" s="62">
        <f>'2025'!BI21</f>
        <v>0</v>
      </c>
      <c r="BM190" s="62">
        <f>'2025'!BJ21</f>
        <v>95</v>
      </c>
      <c r="BN190" s="63">
        <f>'2025'!BK21</f>
        <v>5</v>
      </c>
      <c r="BO190" s="60">
        <f>'2025'!BL21</f>
        <v>85</v>
      </c>
      <c r="BP190" s="61">
        <f>'2025'!BM21</f>
        <v>958.4</v>
      </c>
      <c r="BQ190" s="61">
        <f>'2025'!BN21</f>
        <v>15</v>
      </c>
      <c r="BR190" s="61">
        <f>'2025'!BO21</f>
        <v>7</v>
      </c>
      <c r="BS190" s="61">
        <f>'2025'!BP21</f>
        <v>0</v>
      </c>
      <c r="BT190" s="61">
        <f>'2025'!BQ21</f>
        <v>6.4</v>
      </c>
      <c r="BU190" s="62">
        <f>'2025'!BR21</f>
        <v>0.03</v>
      </c>
      <c r="BV190" s="62">
        <f>'2025'!BS21</f>
        <v>0.89</v>
      </c>
      <c r="BW190" s="62">
        <f>'2025'!BT21</f>
        <v>0.92</v>
      </c>
      <c r="BX190" s="62">
        <f>'2025'!BU21</f>
        <v>4.7</v>
      </c>
      <c r="BY190" s="62">
        <f>'2025'!BV21</f>
        <v>20.100000000000001</v>
      </c>
      <c r="BZ190" s="62">
        <f>'2025'!CA21</f>
        <v>50</v>
      </c>
      <c r="CA190" s="62">
        <f>'2025'!CB21</f>
        <v>12.5</v>
      </c>
      <c r="CB190" s="62">
        <f>'2025'!CC21</f>
        <v>91.8</v>
      </c>
      <c r="CC190" s="63">
        <f>'2025'!CD21</f>
        <v>8.1999999999999993</v>
      </c>
      <c r="CD190" s="60">
        <f>'2025'!CE21</f>
        <v>392</v>
      </c>
      <c r="CE190" s="61">
        <f>'2025'!CF21</f>
        <v>3925.5</v>
      </c>
      <c r="CF190" s="61">
        <f>'2025'!CG21</f>
        <v>44</v>
      </c>
      <c r="CG190" s="61">
        <f>'2025'!CH21</f>
        <v>29</v>
      </c>
      <c r="CH190" s="61">
        <f>'2025'!CI21</f>
        <v>4</v>
      </c>
      <c r="CI190" s="61">
        <f>'2025'!CJ21</f>
        <v>33</v>
      </c>
      <c r="CJ190" s="62">
        <f>'2025'!CK21</f>
        <v>0.7</v>
      </c>
      <c r="CK190" s="62">
        <f>'2025'!CL21</f>
        <v>1.04</v>
      </c>
      <c r="CL190" s="62">
        <f>'2025'!CM21</f>
        <v>1.1399999999999999</v>
      </c>
      <c r="CM190" s="62">
        <f>'2025'!CN21</f>
        <v>3.9</v>
      </c>
      <c r="CN190" s="62">
        <f>'2025'!CO21</f>
        <v>11.6</v>
      </c>
      <c r="CO190" s="62">
        <f>'2025'!CT21</f>
        <v>83.3</v>
      </c>
      <c r="CP190" s="62">
        <f>'2025'!CU21</f>
        <v>14.7</v>
      </c>
      <c r="CQ190" s="62">
        <f>'2025'!CV21</f>
        <v>91.1</v>
      </c>
      <c r="CR190" s="63">
        <f>'2025'!CW21</f>
        <v>8.9</v>
      </c>
      <c r="CS190" s="60">
        <f>'2025'!CX21</f>
        <v>573</v>
      </c>
      <c r="CT190" s="61">
        <f>'2025'!CY21</f>
        <v>3434.2</v>
      </c>
      <c r="CU190" s="61">
        <f>'2025'!CZ21</f>
        <v>64</v>
      </c>
      <c r="CV190" s="61">
        <f>'2025'!DA21</f>
        <v>41</v>
      </c>
      <c r="CW190" s="61">
        <f>'2025'!DB21</f>
        <v>4</v>
      </c>
      <c r="CX190" s="61">
        <f>'2025'!DC21</f>
        <v>25.299999999999997</v>
      </c>
      <c r="CY190" s="62">
        <f>'2025'!DD21</f>
        <v>0.73</v>
      </c>
      <c r="CZ190" s="62">
        <f>'2025'!DE21</f>
        <v>0.73</v>
      </c>
      <c r="DA190" s="62">
        <f>'2025'!DF21</f>
        <v>1.75</v>
      </c>
      <c r="DB190" s="62">
        <f>'2025'!DG21</f>
        <v>4.5999999999999996</v>
      </c>
      <c r="DC190" s="62">
        <f>'2025'!DH21</f>
        <v>12.2</v>
      </c>
      <c r="DD190" s="62">
        <f>'2025'!DM21</f>
        <v>66.7</v>
      </c>
      <c r="DE190" s="62">
        <f>'2025'!DN21</f>
        <v>4.7</v>
      </c>
      <c r="DF190" s="62">
        <f>'2025'!DO21</f>
        <v>86.7</v>
      </c>
      <c r="DG190" s="63">
        <f>'2025'!DP21</f>
        <v>12.5</v>
      </c>
      <c r="DH190" s="60">
        <f>'2025'!DQ21</f>
        <v>611</v>
      </c>
      <c r="DI190" s="61">
        <f>'2025'!DR21</f>
        <v>3754.7999999999997</v>
      </c>
      <c r="DJ190" s="61">
        <f>'2025'!DS21</f>
        <v>83</v>
      </c>
      <c r="DK190" s="61">
        <f>'2025'!DT21</f>
        <v>60</v>
      </c>
      <c r="DL190" s="61">
        <f>'2025'!DU21</f>
        <v>6</v>
      </c>
      <c r="DM190" s="61">
        <f>'2025'!DV21</f>
        <v>25.200000000000003</v>
      </c>
      <c r="DN190" s="62">
        <f>'2025'!DW21</f>
        <v>0.68</v>
      </c>
      <c r="DO190" s="62">
        <f>'2025'!DX21</f>
        <v>0</v>
      </c>
      <c r="DP190" s="62">
        <f>'2025'!DY21</f>
        <v>2.1</v>
      </c>
      <c r="DQ190" s="62">
        <f>'2025'!DZ21</f>
        <v>6.9</v>
      </c>
      <c r="DR190" s="62">
        <f>'2025'!EA21</f>
        <v>6.6</v>
      </c>
      <c r="DS190" s="62">
        <f>'2025'!EF21</f>
        <v>88.9</v>
      </c>
      <c r="DT190" s="62">
        <f>'2025'!EG21</f>
        <v>11.8</v>
      </c>
      <c r="DU190" s="62">
        <f>'2025'!EH21</f>
        <v>70.900000000000006</v>
      </c>
      <c r="DV190" s="63">
        <f>'2025'!EI21</f>
        <v>22.9</v>
      </c>
    </row>
    <row r="191" spans="1:126" ht="15.75" customHeight="1" x14ac:dyDescent="0.2">
      <c r="A191" s="199">
        <f t="shared" si="11"/>
        <v>189</v>
      </c>
      <c r="B191" s="261">
        <f>'2021'!A22</f>
        <v>20</v>
      </c>
      <c r="C191" s="261">
        <v>2021</v>
      </c>
      <c r="D191" s="234" t="str">
        <f>'2021'!B22</f>
        <v>Seth Williams</v>
      </c>
      <c r="E191" s="310" t="str" cm="1">
        <f t="array" ref="E191">_xlfn.IFS(F191&gt;12.5,"Cornerstone",AND(F191&gt;11.995,F191&lt;12.5),"Elite",AND(F191&gt;11,F191&lt;12.995),"Elite Upside",AND(F191&gt;=9.69,F191&lt;10.999),"Upside",AND(F191&gt;8.4,F191&lt;9.999),"Upside Lite",AND(F191&gt;7.25,F191&lt;8.999),"Outlier",AND(F191&gt;=6,F191&lt;7.25),"Outlier Lite",F191&lt;6.999,"Purgatory")</f>
        <v>Outlier</v>
      </c>
      <c r="F191" s="313">
        <f>'2021'!C22</f>
        <v>7.9528571428571428</v>
      </c>
      <c r="G191" s="313">
        <f t="shared" si="12"/>
        <v>44.2</v>
      </c>
      <c r="H191" s="313" t="str" cm="1">
        <f t="array" ref="H191">_xlfn.IFS(E191="Cornerstone","A++",E191="Elite","A+",E191="Elite Upside","A",E191="Upside","B",E191="Upside Lite","C",E191="Outlier","D+",E191="Outlier Lite","D-",E191="Purgatory","F")</f>
        <v>D+</v>
      </c>
      <c r="I191" s="314">
        <f t="shared" si="13"/>
        <v>-0.30751615508453262</v>
      </c>
      <c r="J191" s="34" t="str">
        <f>'2021'!D22</f>
        <v>Auburn</v>
      </c>
      <c r="K191" s="200">
        <f>'2021'!E22</f>
        <v>1</v>
      </c>
      <c r="L191" s="318">
        <f>'2021'!F22</f>
        <v>36626</v>
      </c>
      <c r="M191" s="231">
        <f>'2021'!G22</f>
        <v>25.482191780821918</v>
      </c>
      <c r="N191" s="231" t="str">
        <f>'2021'!H22</f>
        <v>JR</v>
      </c>
      <c r="O191" s="231">
        <f>'2021'!I22</f>
        <v>21.065753424657533</v>
      </c>
      <c r="P191" s="231" t="str">
        <f>'2021'!J22</f>
        <v>Wide</v>
      </c>
      <c r="Q191" s="231" t="str">
        <f>'2021'!K22</f>
        <v>SLOB</v>
      </c>
      <c r="R191" s="231" t="str">
        <f>'2021'!L22</f>
        <v>Poor Separator</v>
      </c>
      <c r="S191" s="320">
        <f>'2021'!M22</f>
        <v>75</v>
      </c>
      <c r="T191" s="320">
        <f>'2021'!N22</f>
        <v>211</v>
      </c>
      <c r="U191" s="200">
        <f>'2021'!O22</f>
        <v>4.49</v>
      </c>
      <c r="V191" s="279">
        <f>'2021'!P22</f>
        <v>6</v>
      </c>
      <c r="W191" s="193">
        <f>'2021'!Q22</f>
        <v>0</v>
      </c>
      <c r="X191" s="194">
        <f>'2021'!R22</f>
        <v>0</v>
      </c>
      <c r="Y191" s="194">
        <f>'2021'!S22</f>
        <v>0.18464730290456433</v>
      </c>
      <c r="Z191" s="194">
        <f>'2021'!T22</f>
        <v>0.3077493511308862</v>
      </c>
      <c r="AA191" s="194">
        <f>'2021'!U22</f>
        <v>0.31366075113495667</v>
      </c>
      <c r="AB191" s="194">
        <f>'2021'!V22</f>
        <v>0.31366075113495667</v>
      </c>
      <c r="AC191" s="59">
        <f>'2021'!W22</f>
        <v>0.31366075113495667</v>
      </c>
      <c r="AD191" s="42">
        <f>'2021'!X22</f>
        <v>19.402739726027399</v>
      </c>
      <c r="AE191" s="183">
        <f>'2021'!Y22</f>
        <v>2.58</v>
      </c>
      <c r="AF191" s="183">
        <f>'2021'!Z22</f>
        <v>5.5</v>
      </c>
      <c r="AG191" s="183">
        <f>'2021'!AA22</f>
        <v>13.8</v>
      </c>
      <c r="AH191" s="183">
        <f>'2021'!AB22</f>
        <v>0.53</v>
      </c>
      <c r="AI191" s="183">
        <f>'2021'!AC22</f>
        <v>2.19</v>
      </c>
      <c r="AJ191" s="288">
        <f>'2021'!AD22</f>
        <v>8.0921052631578949E-2</v>
      </c>
      <c r="AK191" s="288">
        <f>'2021'!AE22</f>
        <v>0.18881578947368421</v>
      </c>
      <c r="AL191" s="185">
        <f>'2021'!AF22</f>
        <v>0.14499999999999999</v>
      </c>
      <c r="AM191" s="212">
        <f t="shared" si="18"/>
        <v>0.3</v>
      </c>
      <c r="AN191" s="185">
        <f>'2021'!AG22</f>
        <v>0.80249999999999999</v>
      </c>
      <c r="AO191" s="185">
        <f>'2021'!AH22</f>
        <v>0.19750000000000001</v>
      </c>
      <c r="AP191" s="183">
        <f>'2021'!AI22</f>
        <v>103.8310120039714</v>
      </c>
      <c r="AQ191" s="186">
        <f>'2021'!AJ22</f>
        <v>107.02567446861514</v>
      </c>
      <c r="AR191" s="48">
        <f>'2021'!AK22</f>
        <v>8</v>
      </c>
      <c r="AS191" s="232">
        <f>'2021'!AL22</f>
        <v>7</v>
      </c>
      <c r="AT191" s="232">
        <f>'2021'!AM22</f>
        <v>5</v>
      </c>
      <c r="AU191" s="232">
        <f>'2021'!AN22</f>
        <v>4</v>
      </c>
      <c r="AV191" s="232">
        <f>'2021'!AO22</f>
        <v>8</v>
      </c>
      <c r="AW191" s="232">
        <f>'2021'!AP22</f>
        <v>7</v>
      </c>
      <c r="AX191" s="232">
        <f>'2021'!AQ22</f>
        <v>2</v>
      </c>
      <c r="AY191" s="233">
        <f>'2021'!AR22</f>
        <v>0</v>
      </c>
      <c r="AZ191" s="60">
        <f>'2021'!AS22</f>
        <v>0</v>
      </c>
      <c r="BA191" s="61">
        <f>'2021'!AT22</f>
        <v>2203</v>
      </c>
      <c r="BB191" s="61">
        <f>'2021'!AU22</f>
        <v>0</v>
      </c>
      <c r="BC191" s="61">
        <f>'2021'!AV22</f>
        <v>0</v>
      </c>
      <c r="BD191" s="61">
        <f>'2021'!AW22</f>
        <v>0</v>
      </c>
      <c r="BE191" s="61">
        <f>'2021'!AX22</f>
        <v>0</v>
      </c>
      <c r="BF191" s="62">
        <f>'2021'!AY22</f>
        <v>0</v>
      </c>
      <c r="BG191" s="62">
        <f>'2021'!AZ22</f>
        <v>0</v>
      </c>
      <c r="BH191" s="62">
        <f>'2021'!BA22</f>
        <v>0</v>
      </c>
      <c r="BI191" s="62">
        <f>'2021'!BB22</f>
        <v>0</v>
      </c>
      <c r="BJ191" s="62">
        <f>'2021'!BC22</f>
        <v>0</v>
      </c>
      <c r="BK191" s="62">
        <f>'2021'!BD22</f>
        <v>0</v>
      </c>
      <c r="BL191" s="62">
        <f>'2021'!BE22</f>
        <v>0</v>
      </c>
      <c r="BM191" s="62">
        <f>'2021'!BF22</f>
        <v>0</v>
      </c>
      <c r="BN191" s="63">
        <f>'2021'!BG22</f>
        <v>0</v>
      </c>
      <c r="BO191" s="60">
        <f>'2021'!BH22</f>
        <v>0</v>
      </c>
      <c r="BP191" s="61">
        <f>'2021'!BI22</f>
        <v>3270</v>
      </c>
      <c r="BQ191" s="61">
        <f>'2021'!BJ22</f>
        <v>0</v>
      </c>
      <c r="BR191" s="61">
        <f>'2021'!BK22</f>
        <v>0</v>
      </c>
      <c r="BS191" s="61">
        <f>'2021'!BL22</f>
        <v>0</v>
      </c>
      <c r="BT191" s="61">
        <f>'2021'!BM22</f>
        <v>0</v>
      </c>
      <c r="BU191" s="62">
        <f>'2021'!BN22</f>
        <v>0</v>
      </c>
      <c r="BV191" s="62">
        <f>'2021'!BO22</f>
        <v>0</v>
      </c>
      <c r="BW191" s="62">
        <f>'2021'!BP22</f>
        <v>0</v>
      </c>
      <c r="BX191" s="62">
        <f>'2021'!BQ22</f>
        <v>0</v>
      </c>
      <c r="BY191" s="62">
        <f>'2021'!BR22</f>
        <v>0</v>
      </c>
      <c r="BZ191" s="62">
        <f>'2021'!BW22</f>
        <v>0</v>
      </c>
      <c r="CA191" s="62">
        <f>'2021'!BX22</f>
        <v>0</v>
      </c>
      <c r="CB191" s="62">
        <f>'2021'!BY22</f>
        <v>0</v>
      </c>
      <c r="CC191" s="63">
        <f>'2021'!BZ22</f>
        <v>0</v>
      </c>
      <c r="CD191" s="60">
        <f>'2021'!CA22</f>
        <v>534</v>
      </c>
      <c r="CE191" s="61">
        <f>'2021'!CB22</f>
        <v>2892</v>
      </c>
      <c r="CF191" s="61">
        <f>'2021'!CC22</f>
        <v>47</v>
      </c>
      <c r="CG191" s="61">
        <f>'2021'!CD22</f>
        <v>26</v>
      </c>
      <c r="CH191" s="61">
        <f>'2021'!CE22</f>
        <v>5</v>
      </c>
      <c r="CI191" s="61">
        <f>'2021'!CF22</f>
        <v>21</v>
      </c>
      <c r="CJ191" s="62">
        <f>'2021'!CG22</f>
        <v>1.0900000000000001</v>
      </c>
      <c r="CK191" s="62">
        <f>'2021'!CH22</f>
        <v>1.79</v>
      </c>
      <c r="CL191" s="62">
        <f>'2021'!CI22</f>
        <v>1.62</v>
      </c>
      <c r="CM191" s="62">
        <f>'2021'!CJ22</f>
        <v>4.9000000000000004</v>
      </c>
      <c r="CN191" s="62">
        <f>'2021'!CK22</f>
        <v>15.1</v>
      </c>
      <c r="CO191" s="62">
        <f>'2021'!CP22</f>
        <v>35</v>
      </c>
      <c r="CP191" s="62">
        <f>'2021'!CQ22</f>
        <v>10.3</v>
      </c>
      <c r="CQ191" s="62">
        <f>'2021'!CR22</f>
        <v>34</v>
      </c>
      <c r="CR191" s="63">
        <f>'2021'!CS22</f>
        <v>66</v>
      </c>
      <c r="CS191" s="60">
        <f>'2021'!CT22</f>
        <v>830</v>
      </c>
      <c r="CT191" s="61">
        <f>'2021'!CU22</f>
        <v>2697</v>
      </c>
      <c r="CU191" s="61">
        <f>'2021'!CV22</f>
        <v>107</v>
      </c>
      <c r="CV191" s="61">
        <f>'2021'!CW22</f>
        <v>59</v>
      </c>
      <c r="CW191" s="61">
        <f>'2021'!CX22</f>
        <v>8</v>
      </c>
      <c r="CX191" s="61">
        <f>'2021'!CY22</f>
        <v>20</v>
      </c>
      <c r="CY191" s="62">
        <f>'2021'!CZ22</f>
        <v>0.53</v>
      </c>
      <c r="CZ191" s="62">
        <f>'2021'!DA22</f>
        <v>2.19</v>
      </c>
      <c r="DA191" s="62">
        <f>'2021'!DB22</f>
        <v>2.58</v>
      </c>
      <c r="DB191" s="62">
        <f>'2021'!DC22</f>
        <v>4.5</v>
      </c>
      <c r="DC191" s="62">
        <f>'2021'!DD22</f>
        <v>13</v>
      </c>
      <c r="DD191" s="62">
        <f>'2021'!DI22</f>
        <v>44</v>
      </c>
      <c r="DE191" s="62">
        <f>'2021'!DJ22</f>
        <v>7.8</v>
      </c>
      <c r="DF191" s="62">
        <f>'2021'!DK22</f>
        <v>87</v>
      </c>
      <c r="DG191" s="63">
        <f>'2021'!DL22</f>
        <v>13</v>
      </c>
      <c r="DH191" s="60">
        <f>'2021'!DM22</f>
        <v>760</v>
      </c>
      <c r="DI191" s="61">
        <f>'2021'!DN22</f>
        <v>2423</v>
      </c>
      <c r="DJ191" s="61">
        <f>'2021'!DO22</f>
        <v>100</v>
      </c>
      <c r="DK191" s="61">
        <f>'2021'!DP22</f>
        <v>47</v>
      </c>
      <c r="DL191" s="61">
        <f>'2021'!DQ22</f>
        <v>4</v>
      </c>
      <c r="DM191" s="61">
        <f>'2021'!DR22</f>
        <v>12</v>
      </c>
      <c r="DN191" s="62">
        <f>'2021'!DS22</f>
        <v>0.43</v>
      </c>
      <c r="DO191" s="62">
        <f>'2021'!DT22</f>
        <v>2.06</v>
      </c>
      <c r="DP191" s="62">
        <f>'2021'!DU22</f>
        <v>2.0499999999999998</v>
      </c>
      <c r="DQ191" s="62">
        <f>'2021'!DV22</f>
        <v>5.5</v>
      </c>
      <c r="DR191" s="62">
        <f>'2021'!DW22</f>
        <v>13.8</v>
      </c>
      <c r="DS191" s="62">
        <f>'2021'!EB22</f>
        <v>30</v>
      </c>
      <c r="DT191" s="62">
        <f>'2021'!EC22</f>
        <v>14.5</v>
      </c>
      <c r="DU191" s="62">
        <f>'2021'!ED22</f>
        <v>73.5</v>
      </c>
      <c r="DV191" s="63">
        <f>'2021'!EE22</f>
        <v>26.5</v>
      </c>
    </row>
    <row r="192" spans="1:126" ht="15.75" customHeight="1" x14ac:dyDescent="0.2">
      <c r="A192" s="199">
        <f t="shared" si="11"/>
        <v>190</v>
      </c>
      <c r="B192" s="261">
        <f>'2018'!A19</f>
        <v>17</v>
      </c>
      <c r="C192" s="261">
        <v>2018</v>
      </c>
      <c r="D192" s="234" t="str">
        <f>'2018'!B19</f>
        <v>Antonio Callaway</v>
      </c>
      <c r="E192" s="310" t="str" cm="1">
        <f t="array" ref="E192">_xlfn.IFS(F192&gt;12.5,"Cornerstone",AND(F192&gt;11.995,F192&lt;12.5),"Elite",AND(F192&gt;11,F192&lt;12.995),"Elite Upside",AND(F192&gt;=9.69,F192&lt;10.999),"Upside",AND(F192&gt;8.4,F192&lt;9.999),"Upside Lite",AND(F192&gt;7.25,F192&lt;8.999),"Outlier",AND(F192&gt;=6,F192&lt;7.25),"Outlier Lite",F192&lt;6.999,"Purgatory")</f>
        <v>Outlier</v>
      </c>
      <c r="F192" s="313">
        <f>'2018'!C19</f>
        <v>7.9371428571428577</v>
      </c>
      <c r="G192" s="313">
        <f t="shared" si="12"/>
        <v>43.9</v>
      </c>
      <c r="H192" s="313" t="str" cm="1">
        <f t="array" ref="H192">_xlfn.IFS(E192="Cornerstone","A++",E192="Elite","A+",E192="Elite Upside","A",E192="Upside","B",E192="Upside Lite","C",E192="Outlier","D+",E192="Outlier Lite","D-",E192="Purgatory","F")</f>
        <v>D+</v>
      </c>
      <c r="I192" s="314">
        <f t="shared" si="13"/>
        <v>-0.31602869214523732</v>
      </c>
      <c r="J192" s="34" t="str">
        <f>'2018'!D19</f>
        <v>Florida</v>
      </c>
      <c r="K192" s="200">
        <f>'2018'!E19</f>
        <v>1</v>
      </c>
      <c r="L192" s="318">
        <f>'2018'!F19</f>
        <v>35439</v>
      </c>
      <c r="M192" s="231">
        <f>'2018'!G19</f>
        <v>28.734246575342464</v>
      </c>
      <c r="N192" s="231" t="str">
        <f>'2018'!H19</f>
        <v>JR</v>
      </c>
      <c r="O192" s="231">
        <f>'2018'!I19</f>
        <v>21.306849315068494</v>
      </c>
      <c r="P192" s="231" t="str">
        <f>'2018'!J19</f>
        <v>Hybrid</v>
      </c>
      <c r="Q192" s="231" t="str">
        <f>'2018'!K19</f>
        <v>PROTO Z</v>
      </c>
      <c r="R192" s="231" t="str">
        <f>'2018'!L19</f>
        <v>Poor Earner</v>
      </c>
      <c r="S192" s="320">
        <f>'2018'!M19</f>
        <v>71</v>
      </c>
      <c r="T192" s="320">
        <f>'2018'!N19</f>
        <v>201</v>
      </c>
      <c r="U192" s="200">
        <f>'2018'!O19</f>
        <v>4.41</v>
      </c>
      <c r="V192" s="279">
        <f>'2018'!P19</f>
        <v>4</v>
      </c>
      <c r="W192" s="193">
        <f>'2018'!Q19</f>
        <v>0</v>
      </c>
      <c r="X192" s="194">
        <f>'2018'!R19</f>
        <v>0</v>
      </c>
      <c r="Y192" s="194">
        <f>'2018'!S19</f>
        <v>0.23387374956881685</v>
      </c>
      <c r="Z192" s="194">
        <f>'2018'!T19</f>
        <v>0.25704099821746879</v>
      </c>
      <c r="AA192" s="194">
        <f>'2018'!U19</f>
        <v>0</v>
      </c>
      <c r="AB192" s="194">
        <f>'2018'!V19</f>
        <v>0.12852049910873439</v>
      </c>
      <c r="AC192" s="59">
        <f>'2018'!W19</f>
        <v>0.12852049910873439</v>
      </c>
      <c r="AD192" s="42">
        <f>'2018'!X19</f>
        <v>18.652054794520549</v>
      </c>
      <c r="AE192" s="183">
        <f>'2018'!Y19</f>
        <v>2.17</v>
      </c>
      <c r="AF192" s="183">
        <f>'2018'!Z19</f>
        <v>6.9</v>
      </c>
      <c r="AG192" s="183">
        <f>'2018'!AA19</f>
        <v>11.1</v>
      </c>
      <c r="AH192" s="183">
        <f>'2018'!AB19</f>
        <v>0.49</v>
      </c>
      <c r="AI192" s="183">
        <f>'2018'!AC19</f>
        <v>1.89</v>
      </c>
      <c r="AJ192" s="288">
        <f>'2018'!AD19</f>
        <v>0</v>
      </c>
      <c r="AK192" s="288">
        <f>'2018'!AE19</f>
        <v>0</v>
      </c>
      <c r="AL192" s="185">
        <f>'2018'!AF19</f>
        <v>0.115</v>
      </c>
      <c r="AM192" s="212">
        <f t="shared" si="18"/>
        <v>0</v>
      </c>
      <c r="AN192" s="185">
        <f>'2018'!AG19</f>
        <v>0.45649999999999996</v>
      </c>
      <c r="AO192" s="185">
        <f>'2018'!AH19</f>
        <v>3.7999999999999999E-2</v>
      </c>
      <c r="AP192" s="183">
        <f>'2018'!AI19</f>
        <v>106.28493106856729</v>
      </c>
      <c r="AQ192" s="186">
        <f>'2018'!AJ19</f>
        <v>100.90860669776512</v>
      </c>
      <c r="AR192" s="48">
        <f>'2018'!AK19</f>
        <v>3</v>
      </c>
      <c r="AS192" s="232">
        <f>'2018'!AL19</f>
        <v>9</v>
      </c>
      <c r="AT192" s="232">
        <f>'2018'!AM19</f>
        <v>4</v>
      </c>
      <c r="AU192" s="232">
        <f>'2018'!AN19</f>
        <v>5</v>
      </c>
      <c r="AV192" s="232">
        <f>'2018'!AO19</f>
        <v>9</v>
      </c>
      <c r="AW192" s="232">
        <f>'2018'!AP19</f>
        <v>6</v>
      </c>
      <c r="AX192" s="232">
        <f>'2018'!AQ19</f>
        <v>5</v>
      </c>
      <c r="AY192" s="233">
        <f>'2018'!AR19</f>
        <v>0</v>
      </c>
      <c r="AZ192" s="60">
        <f>'2018'!AS19</f>
        <v>0</v>
      </c>
      <c r="BA192" s="61">
        <f>'2018'!AT19</f>
        <v>2051</v>
      </c>
      <c r="BB192" s="61">
        <f>'2018'!AU19</f>
        <v>0</v>
      </c>
      <c r="BC192" s="61">
        <f>'2018'!AV19</f>
        <v>0</v>
      </c>
      <c r="BD192" s="61">
        <f>'2018'!AW19</f>
        <v>0</v>
      </c>
      <c r="BE192" s="61">
        <f>'2018'!AX19</f>
        <v>0</v>
      </c>
      <c r="BF192" s="62">
        <f>'2018'!AY19</f>
        <v>0</v>
      </c>
      <c r="BG192" s="62">
        <f>'2018'!AZ19</f>
        <v>0</v>
      </c>
      <c r="BH192" s="62">
        <f>'2018'!BA19</f>
        <v>0</v>
      </c>
      <c r="BI192" s="62">
        <f>'2018'!BB19</f>
        <v>0</v>
      </c>
      <c r="BJ192" s="62">
        <f>'2018'!BC19</f>
        <v>0</v>
      </c>
      <c r="BK192" s="62">
        <f>'2018'!BD19</f>
        <v>0</v>
      </c>
      <c r="BL192" s="62">
        <f>'2018'!BE19</f>
        <v>0</v>
      </c>
      <c r="BM192" s="62">
        <f>'2018'!BF19</f>
        <v>0</v>
      </c>
      <c r="BN192" s="63">
        <f>'2018'!BG19</f>
        <v>0</v>
      </c>
      <c r="BO192" s="60">
        <f>'2018'!BH19</f>
        <v>0</v>
      </c>
      <c r="BP192" s="61">
        <f>'2018'!BI19</f>
        <v>2159</v>
      </c>
      <c r="BQ192" s="61">
        <f>'2018'!BJ19</f>
        <v>0</v>
      </c>
      <c r="BR192" s="61">
        <f>'2018'!BK19</f>
        <v>0</v>
      </c>
      <c r="BS192" s="61">
        <f>'2018'!BL19</f>
        <v>0</v>
      </c>
      <c r="BT192" s="61">
        <f>'2018'!BM19</f>
        <v>0</v>
      </c>
      <c r="BU192" s="62">
        <f>'2018'!BN19</f>
        <v>0</v>
      </c>
      <c r="BV192" s="62">
        <f>'2018'!BO19</f>
        <v>0</v>
      </c>
      <c r="BW192" s="62">
        <f>'2018'!BP19</f>
        <v>0</v>
      </c>
      <c r="BX192" s="62">
        <f>'2018'!BQ19</f>
        <v>0</v>
      </c>
      <c r="BY192" s="62">
        <f>'2018'!BR19</f>
        <v>0</v>
      </c>
      <c r="BZ192" s="62">
        <f>'2018'!BS19</f>
        <v>0</v>
      </c>
      <c r="CA192" s="62">
        <f>'2018'!BT19</f>
        <v>0</v>
      </c>
      <c r="CB192" s="62">
        <f>'2018'!BU19</f>
        <v>0</v>
      </c>
      <c r="CC192" s="63">
        <f>'2018'!BV19</f>
        <v>0</v>
      </c>
      <c r="CD192" s="60">
        <f>'2018'!BW19</f>
        <v>678</v>
      </c>
      <c r="CE192" s="61">
        <f>'2018'!BX19</f>
        <v>2899</v>
      </c>
      <c r="CF192" s="61">
        <f>'2018'!BY19</f>
        <v>71</v>
      </c>
      <c r="CG192" s="61">
        <f>'2018'!BZ19</f>
        <v>35</v>
      </c>
      <c r="CH192" s="61">
        <f>'2018'!CA19</f>
        <v>4</v>
      </c>
      <c r="CI192" s="61">
        <f>'2018'!CB19</f>
        <v>20</v>
      </c>
      <c r="CJ192" s="62">
        <f>'2018'!CC19</f>
        <v>0</v>
      </c>
      <c r="CK192" s="62">
        <f>'2018'!CD19</f>
        <v>0</v>
      </c>
      <c r="CL192" s="62">
        <f>'2018'!CE19</f>
        <v>2.17</v>
      </c>
      <c r="CM192" s="62">
        <f>'2018'!CF19</f>
        <v>6.9</v>
      </c>
      <c r="CN192" s="62">
        <f>'2018'!CG19</f>
        <v>14.6</v>
      </c>
      <c r="CO192" s="62">
        <f>'2018'!CH19</f>
        <v>0</v>
      </c>
      <c r="CP192" s="62">
        <f>'2018'!CI19</f>
        <v>7.9</v>
      </c>
      <c r="CQ192" s="62">
        <f>'2018'!CJ19</f>
        <v>69.7</v>
      </c>
      <c r="CR192" s="63">
        <f>'2018'!CK19</f>
        <v>28.6</v>
      </c>
      <c r="CS192" s="60">
        <f>'2018'!CL19</f>
        <v>721</v>
      </c>
      <c r="CT192" s="61">
        <f>'2018'!CM19</f>
        <v>2805</v>
      </c>
      <c r="CU192" s="61">
        <f>'2018'!CN19</f>
        <v>85</v>
      </c>
      <c r="CV192" s="61">
        <f>'2018'!CO19</f>
        <v>54</v>
      </c>
      <c r="CW192" s="61">
        <f>'2018'!CP19</f>
        <v>3</v>
      </c>
      <c r="CX192" s="61">
        <f>'2018'!CQ19</f>
        <v>18</v>
      </c>
      <c r="CY192" s="62">
        <f>'2018'!CR19</f>
        <v>0.49</v>
      </c>
      <c r="CZ192" s="62">
        <f>'2018'!CS19</f>
        <v>1.89</v>
      </c>
      <c r="DA192" s="62">
        <f>'2018'!CT19</f>
        <v>2.17</v>
      </c>
      <c r="DB192" s="62">
        <f>'2018'!CU19</f>
        <v>6.9</v>
      </c>
      <c r="DC192" s="62">
        <f>'2018'!CV19</f>
        <v>11.1</v>
      </c>
      <c r="DD192" s="62">
        <f>'2018'!CW19</f>
        <v>0</v>
      </c>
      <c r="DE192" s="62">
        <f>'2018'!CX19</f>
        <v>11.5</v>
      </c>
      <c r="DF192" s="62">
        <f>'2018'!CY19</f>
        <v>91.3</v>
      </c>
      <c r="DG192" s="63">
        <f>'2018'!CZ19</f>
        <v>7.6</v>
      </c>
      <c r="DH192" s="60">
        <f>'2018'!DA19</f>
        <v>0</v>
      </c>
      <c r="DI192" s="61">
        <f>'2018'!DB19</f>
        <v>1975</v>
      </c>
      <c r="DJ192" s="61">
        <f>'2018'!DC19</f>
        <v>0</v>
      </c>
      <c r="DK192" s="61">
        <f>'2018'!DD19</f>
        <v>0</v>
      </c>
      <c r="DL192" s="61">
        <f>'2018'!DE19</f>
        <v>0</v>
      </c>
      <c r="DM192" s="61">
        <f>'2018'!DF19</f>
        <v>0</v>
      </c>
      <c r="DN192" s="62">
        <f>'2018'!DG19</f>
        <v>0</v>
      </c>
      <c r="DO192" s="62">
        <f>'2018'!DH19</f>
        <v>0</v>
      </c>
      <c r="DP192" s="62">
        <f>'2018'!DI19</f>
        <v>0</v>
      </c>
      <c r="DQ192" s="62">
        <f>'2018'!DJ19</f>
        <v>0</v>
      </c>
      <c r="DR192" s="62">
        <f>'2018'!DK19</f>
        <v>0</v>
      </c>
      <c r="DS192" s="62">
        <f>'2018'!DP19</f>
        <v>0</v>
      </c>
      <c r="DT192" s="62">
        <f>'2018'!DQ19</f>
        <v>0</v>
      </c>
      <c r="DU192" s="62">
        <f>'2018'!DR19</f>
        <v>0</v>
      </c>
      <c r="DV192" s="63">
        <f>'2018'!DS19</f>
        <v>0</v>
      </c>
    </row>
    <row r="193" spans="1:126" ht="15.75" customHeight="1" x14ac:dyDescent="0.2">
      <c r="A193" s="199">
        <f t="shared" si="11"/>
        <v>191</v>
      </c>
      <c r="B193" s="261">
        <f>'2019'!A15</f>
        <v>13</v>
      </c>
      <c r="C193" s="261">
        <v>2019</v>
      </c>
      <c r="D193" s="234" t="str">
        <f>'2019'!B15</f>
        <v>JJ Arcega-Whiteside</v>
      </c>
      <c r="E193" s="310" t="str" cm="1">
        <f t="array" ref="E193">_xlfn.IFS(F193&gt;12.5,"Cornerstone",AND(F193&gt;11.995,F193&lt;12.5),"Elite",AND(F193&gt;11,F193&lt;12.995),"Elite Upside",AND(F193&gt;=9.69,F193&lt;10.999),"Upside",AND(F193&gt;8.4,F193&lt;9.999),"Upside Lite",AND(F193&gt;7.25,F193&lt;8.999),"Outlier",AND(F193&gt;=6,F193&lt;7.25),"Outlier Lite",F193&lt;6.999,"Purgatory")</f>
        <v>Outlier</v>
      </c>
      <c r="F193" s="313">
        <f>'2019'!C15</f>
        <v>7.9257142857142853</v>
      </c>
      <c r="G193" s="313">
        <f t="shared" si="12"/>
        <v>43.6</v>
      </c>
      <c r="H193" s="313" t="str" cm="1">
        <f t="array" ref="H193">_xlfn.IFS(E193="Cornerstone","A++",E193="Elite","A+",E193="Elite Upside","A",E193="Upside","B",E193="Upside Lite","C",E193="Outlier","D+",E193="Outlier Lite","D-",E193="Purgatory","F")</f>
        <v>D+</v>
      </c>
      <c r="I193" s="314">
        <f t="shared" si="13"/>
        <v>-0.32221962818938704</v>
      </c>
      <c r="J193" s="34" t="str">
        <f>'2019'!D15</f>
        <v>Stanford</v>
      </c>
      <c r="K193" s="200">
        <f>'2019'!E15</f>
        <v>5</v>
      </c>
      <c r="L193" s="318">
        <f>'2019'!F15</f>
        <v>35430</v>
      </c>
      <c r="M193" s="231">
        <f>'2019'!G15</f>
        <v>28.758904109589039</v>
      </c>
      <c r="N193" s="231" t="str">
        <f>'2019'!H15</f>
        <v>SR</v>
      </c>
      <c r="O193" s="231">
        <f>'2019'!I15</f>
        <v>22.328767123287673</v>
      </c>
      <c r="P193" s="231" t="str">
        <f>'2019'!J15</f>
        <v>Wide</v>
      </c>
      <c r="Q193" s="231" t="str">
        <f>'2019'!K15</f>
        <v>SLOB</v>
      </c>
      <c r="R193" s="231" t="str">
        <f>'2019'!L15</f>
        <v>Poor Separator</v>
      </c>
      <c r="S193" s="320">
        <f>'2019'!M15</f>
        <v>74</v>
      </c>
      <c r="T193" s="320">
        <f>'2019'!N15</f>
        <v>225</v>
      </c>
      <c r="U193" s="200">
        <f>'2019'!O15</f>
        <v>4.49</v>
      </c>
      <c r="V193" s="279">
        <f>'2019'!P15</f>
        <v>2</v>
      </c>
      <c r="W193" s="193">
        <f>'2019'!Q15</f>
        <v>0</v>
      </c>
      <c r="X193" s="194">
        <f>'2019'!R15</f>
        <v>0</v>
      </c>
      <c r="Y193" s="194">
        <f>'2019'!S15</f>
        <v>0.18433852140077822</v>
      </c>
      <c r="Z193" s="194">
        <f>'2019'!T15</f>
        <v>0.2994631901840491</v>
      </c>
      <c r="AA193" s="194">
        <f>'2019'!U15</f>
        <v>0.29830985915492958</v>
      </c>
      <c r="AB193" s="194">
        <f>'2019'!V15</f>
        <v>0.29888652466948934</v>
      </c>
      <c r="AC193" s="59">
        <f>'2019'!W15</f>
        <v>0.28394219843601487</v>
      </c>
      <c r="AD193" s="42">
        <f>'2019'!X15</f>
        <v>20.67945205479452</v>
      </c>
      <c r="AE193" s="183">
        <f>'2019'!Y15</f>
        <v>2.92</v>
      </c>
      <c r="AF193" s="183">
        <f>'2019'!Z15</f>
        <v>3.4</v>
      </c>
      <c r="AG193" s="183">
        <f>'2019'!AA15</f>
        <v>17</v>
      </c>
      <c r="AH193" s="183">
        <f>'2019'!AB15</f>
        <v>0.99</v>
      </c>
      <c r="AI193" s="183">
        <f>'2019'!AC15</f>
        <v>2.78</v>
      </c>
      <c r="AJ193" s="288">
        <f>'2019'!AD15</f>
        <v>9.6506137865911237E-2</v>
      </c>
      <c r="AK193" s="288">
        <f>'2019'!AE15</f>
        <v>0.16268177525967895</v>
      </c>
      <c r="AL193" s="185">
        <f>'2019'!AF15</f>
        <v>0.06</v>
      </c>
      <c r="AM193" s="212">
        <f t="shared" si="18"/>
        <v>0.629</v>
      </c>
      <c r="AN193" s="185">
        <f>'2019'!AG15</f>
        <v>0.83750000000000002</v>
      </c>
      <c r="AO193" s="185">
        <f>'2019'!AH15</f>
        <v>0.16250000000000001</v>
      </c>
      <c r="AP193" s="183">
        <f>'2019'!AI15</f>
        <v>110.72027346395053</v>
      </c>
      <c r="AQ193" s="186">
        <f>'2019'!AJ15</f>
        <v>111.85199142619248</v>
      </c>
      <c r="AR193" s="48">
        <f>'2019'!AK15</f>
        <v>7</v>
      </c>
      <c r="AS193" s="232">
        <f>'2019'!AL15</f>
        <v>5</v>
      </c>
      <c r="AT193" s="232">
        <f>'2019'!AM15</f>
        <v>5</v>
      </c>
      <c r="AU193" s="232">
        <f>'2019'!AN15</f>
        <v>0</v>
      </c>
      <c r="AV193" s="232">
        <f>'2019'!AO15</f>
        <v>8</v>
      </c>
      <c r="AW193" s="232">
        <f>'2019'!AP15</f>
        <v>8</v>
      </c>
      <c r="AX193" s="232">
        <f>'2019'!AQ15</f>
        <v>8</v>
      </c>
      <c r="AY193" s="233">
        <f>'2019'!AR15</f>
        <v>0</v>
      </c>
      <c r="AZ193" s="60">
        <f>'2019'!AS15</f>
        <v>0</v>
      </c>
      <c r="BA193" s="61">
        <f>'2019'!AT15</f>
        <v>2988</v>
      </c>
      <c r="BB193" s="61">
        <f>'2019'!AU15</f>
        <v>0</v>
      </c>
      <c r="BC193" s="61">
        <f>'2019'!AV15</f>
        <v>0</v>
      </c>
      <c r="BD193" s="61">
        <f>'2019'!AW15</f>
        <v>0</v>
      </c>
      <c r="BE193" s="61">
        <f>'2019'!AX15</f>
        <v>0</v>
      </c>
      <c r="BF193" s="62">
        <f>'2019'!AY15</f>
        <v>0</v>
      </c>
      <c r="BG193" s="62">
        <f>'2019'!AZ15</f>
        <v>0</v>
      </c>
      <c r="BH193" s="62">
        <f>'2019'!BA15</f>
        <v>0</v>
      </c>
      <c r="BI193" s="62">
        <f>'2019'!BB15</f>
        <v>0</v>
      </c>
      <c r="BJ193" s="62">
        <f>'2019'!BC15</f>
        <v>0</v>
      </c>
      <c r="BK193" s="62">
        <f>'2019'!BD15</f>
        <v>0</v>
      </c>
      <c r="BL193" s="62">
        <f>'2019'!BE15</f>
        <v>0</v>
      </c>
      <c r="BM193" s="62">
        <f>'2019'!BF15</f>
        <v>0</v>
      </c>
      <c r="BN193" s="63">
        <f>'2019'!BG15</f>
        <v>0</v>
      </c>
      <c r="BO193" s="60">
        <f>'2019'!BH15</f>
        <v>0</v>
      </c>
      <c r="BP193" s="61">
        <f>'2019'!BI15</f>
        <v>2965</v>
      </c>
      <c r="BQ193" s="61">
        <f>'2019'!BJ15</f>
        <v>0</v>
      </c>
      <c r="BR193" s="61">
        <f>'2019'!BK15</f>
        <v>0</v>
      </c>
      <c r="BS193" s="61">
        <f>'2019'!BL15</f>
        <v>0</v>
      </c>
      <c r="BT193" s="61">
        <f>'2019'!BM15</f>
        <v>0</v>
      </c>
      <c r="BU193" s="62">
        <f>'2019'!BN15</f>
        <v>0</v>
      </c>
      <c r="BV193" s="62">
        <f>'2019'!BO15</f>
        <v>0</v>
      </c>
      <c r="BW193" s="62">
        <f>'2019'!BP15</f>
        <v>0</v>
      </c>
      <c r="BX193" s="62">
        <f>'2019'!BQ15</f>
        <v>0</v>
      </c>
      <c r="BY193" s="62">
        <f>'2019'!BR15</f>
        <v>0</v>
      </c>
      <c r="BZ193" s="62">
        <f>'2019'!BS15</f>
        <v>0</v>
      </c>
      <c r="CA193" s="62">
        <f>'2019'!BT15</f>
        <v>0</v>
      </c>
      <c r="CB193" s="62">
        <f>'2019'!BU15</f>
        <v>0</v>
      </c>
      <c r="CC193" s="63">
        <f>'2019'!BV15</f>
        <v>0</v>
      </c>
      <c r="CD193" s="60">
        <f>'2019'!BW15</f>
        <v>379</v>
      </c>
      <c r="CE193" s="61">
        <f>'2019'!BX15</f>
        <v>2056</v>
      </c>
      <c r="CF193" s="61">
        <f>'2019'!BY15</f>
        <v>39</v>
      </c>
      <c r="CG193" s="61">
        <f>'2019'!BZ15</f>
        <v>24</v>
      </c>
      <c r="CH193" s="61">
        <f>'2019'!CA15</f>
        <v>5</v>
      </c>
      <c r="CI193" s="61">
        <f>'2019'!CB15</f>
        <v>15</v>
      </c>
      <c r="CJ193" s="62">
        <f>'2019'!CC15</f>
        <v>1.04</v>
      </c>
      <c r="CK193" s="62">
        <f>'2019'!CD15</f>
        <v>1.57</v>
      </c>
      <c r="CL193" s="62">
        <f>'2019'!CE15</f>
        <v>2.08</v>
      </c>
      <c r="CM193" s="62">
        <f>'2019'!CF15</f>
        <v>4.5999999999999996</v>
      </c>
      <c r="CN193" s="62">
        <f>'2019'!CG15</f>
        <v>13.7</v>
      </c>
      <c r="CO193" s="62">
        <f>'2019'!CH15</f>
        <v>0</v>
      </c>
      <c r="CP193" s="62">
        <f>'2019'!CI15</f>
        <v>17.2</v>
      </c>
      <c r="CQ193" s="62">
        <f>'2019'!CJ15</f>
        <v>38.299999999999997</v>
      </c>
      <c r="CR193" s="63">
        <f>'2019'!CK15</f>
        <v>61.7</v>
      </c>
      <c r="CS193" s="60">
        <f>'2019'!CL15</f>
        <v>781</v>
      </c>
      <c r="CT193" s="61">
        <f>'2019'!CM15</f>
        <v>2608</v>
      </c>
      <c r="CU193" s="61">
        <f>'2019'!CN15</f>
        <v>73</v>
      </c>
      <c r="CV193" s="61">
        <f>'2019'!CO15</f>
        <v>48</v>
      </c>
      <c r="CW193" s="61">
        <f>'2019'!CP15</f>
        <v>9</v>
      </c>
      <c r="CX193" s="61">
        <f>'2019'!CQ15</f>
        <v>23</v>
      </c>
      <c r="CY193" s="62">
        <f>'2019'!CR15</f>
        <v>0.95</v>
      </c>
      <c r="CZ193" s="62">
        <f>'2019'!CS15</f>
        <v>2.78</v>
      </c>
      <c r="DA193" s="62">
        <f>'2019'!CT15</f>
        <v>2.65</v>
      </c>
      <c r="DB193" s="62">
        <f>'2019'!CU15</f>
        <v>3</v>
      </c>
      <c r="DC193" s="62">
        <f>'2019'!CV15</f>
        <v>17</v>
      </c>
      <c r="DD193" s="62">
        <f>'2019'!DA15</f>
        <v>0</v>
      </c>
      <c r="DE193" s="62">
        <f>'2019'!DB15</f>
        <v>4</v>
      </c>
      <c r="DF193" s="62">
        <f>'2019'!DC15</f>
        <v>80.400000000000006</v>
      </c>
      <c r="DG193" s="63">
        <f>'2019'!DD15</f>
        <v>19.600000000000001</v>
      </c>
      <c r="DH193" s="60">
        <f>'2019'!DE15</f>
        <v>1059</v>
      </c>
      <c r="DI193" s="61">
        <f>'2019'!DF15</f>
        <v>3550</v>
      </c>
      <c r="DJ193" s="61">
        <f>'2019'!DG15</f>
        <v>94</v>
      </c>
      <c r="DK193" s="61">
        <f>'2019'!DH15</f>
        <v>63</v>
      </c>
      <c r="DL193" s="61">
        <f>'2019'!DI15</f>
        <v>14</v>
      </c>
      <c r="DM193" s="61">
        <f>'2019'!DJ15</f>
        <v>29</v>
      </c>
      <c r="DN193" s="62">
        <f>'2019'!DK15</f>
        <v>0.99</v>
      </c>
      <c r="DO193" s="62">
        <f>'2019'!DL15</f>
        <v>2.7</v>
      </c>
      <c r="DP193" s="62">
        <f>'2019'!DM15</f>
        <v>2.92</v>
      </c>
      <c r="DQ193" s="62">
        <f>'2019'!DN15</f>
        <v>3.4</v>
      </c>
      <c r="DR193" s="62">
        <f>'2019'!DO15</f>
        <v>14.9</v>
      </c>
      <c r="DS193" s="62">
        <f>'2019'!DT15</f>
        <v>62.9</v>
      </c>
      <c r="DT193" s="62">
        <f>'2019'!DU15</f>
        <v>6</v>
      </c>
      <c r="DU193" s="62">
        <f>'2019'!DV15</f>
        <v>87.1</v>
      </c>
      <c r="DV193" s="63">
        <f>'2019'!DW15</f>
        <v>12.9</v>
      </c>
    </row>
    <row r="194" spans="1:126" ht="15.75" customHeight="1" x14ac:dyDescent="0.2">
      <c r="A194" s="199">
        <f t="shared" si="11"/>
        <v>192</v>
      </c>
      <c r="B194" s="261">
        <f>'2024'!A21</f>
        <v>19</v>
      </c>
      <c r="C194" s="261">
        <v>2024</v>
      </c>
      <c r="D194" s="234" t="str">
        <f>'2024'!B21</f>
        <v>Roman Wilson</v>
      </c>
      <c r="E194" s="310" t="str" cm="1">
        <f t="array" ref="E194">_xlfn.IFS(F194&gt;12.5,"Cornerstone",AND(F194&gt;11.995,F194&lt;12.5),"Elite",AND(F194&gt;11,F194&lt;12.995),"Elite Upside",AND(F194&gt;=9.69,F194&lt;10.999),"Upside",AND(F194&gt;8.4,F194&lt;9.999),"Upside Lite",AND(F194&gt;7.25,F194&lt;8.999),"Outlier",AND(F194&gt;=6,F194&lt;7.25),"Outlier Lite",F194&lt;6.999,"Purgatory")</f>
        <v>Outlier</v>
      </c>
      <c r="F194" s="313">
        <f>'2024'!C21</f>
        <v>7.8999999999999986</v>
      </c>
      <c r="G194" s="313">
        <f t="shared" si="12"/>
        <v>43.3</v>
      </c>
      <c r="H194" s="313" t="str" cm="1">
        <f t="array" ref="H194">_xlfn.IFS(E194="Cornerstone","A++",E194="Elite","A+",E194="Elite Upside","A",E194="Upside","B",E194="Upside Lite","C",E194="Outlier","D+",E194="Outlier Lite","D-",E194="Purgatory","F")</f>
        <v>D+</v>
      </c>
      <c r="I194" s="314">
        <f t="shared" si="13"/>
        <v>-0.33614923428872312</v>
      </c>
      <c r="J194" s="34" t="str">
        <f>'2024'!D21</f>
        <v>Michigan</v>
      </c>
      <c r="K194" s="200">
        <f>'2024'!E21</f>
        <v>2</v>
      </c>
      <c r="L194" s="318">
        <f>'2024'!F21</f>
        <v>37061</v>
      </c>
      <c r="M194" s="231">
        <f>'2024'!G21</f>
        <v>24.290410958904111</v>
      </c>
      <c r="N194" s="231" t="str">
        <f>'2024'!H21</f>
        <v>SR</v>
      </c>
      <c r="O194" s="231">
        <f>'2024'!I21</f>
        <v>22.87123287671233</v>
      </c>
      <c r="P194" s="231" t="str">
        <f>'2024'!J21</f>
        <v>Slot</v>
      </c>
      <c r="Q194" s="231" t="str">
        <f>'2024'!K21</f>
        <v>RAT</v>
      </c>
      <c r="R194" s="231" t="str">
        <f>'2024'!L21</f>
        <v>Elite Separator</v>
      </c>
      <c r="S194" s="200">
        <f>'2024'!M21</f>
        <v>71</v>
      </c>
      <c r="T194" s="200">
        <f>'2024'!N21</f>
        <v>185</v>
      </c>
      <c r="U194" s="200">
        <f>'2024'!O21</f>
        <v>4.3899999999999997</v>
      </c>
      <c r="V194" s="319">
        <f>'2024'!P21</f>
        <v>3</v>
      </c>
      <c r="W194" s="193">
        <f>'2024'!Q21</f>
        <v>0</v>
      </c>
      <c r="X194" s="194">
        <f>'2024'!R21</f>
        <v>8.1235850312957769E-2</v>
      </c>
      <c r="Y194" s="194">
        <f>'2024'!S21</f>
        <v>0.13117621337997379</v>
      </c>
      <c r="Z194" s="194">
        <f>'2024'!T21</f>
        <v>0.12213343727668421</v>
      </c>
      <c r="AA194" s="194">
        <f>'2024'!U21</f>
        <v>0.24613944782405242</v>
      </c>
      <c r="AB194" s="194">
        <f>'2024'!V21</f>
        <v>0.24613944782405242</v>
      </c>
      <c r="AC194" s="59">
        <f>'2024'!W21</f>
        <v>0.24613944782405242</v>
      </c>
      <c r="AD194" s="42">
        <f>'2024'!X21</f>
        <v>22.205479452054796</v>
      </c>
      <c r="AE194" s="183">
        <f>'2024'!Y21</f>
        <v>2.68</v>
      </c>
      <c r="AF194" s="183">
        <f>'2024'!Z21</f>
        <v>7.6</v>
      </c>
      <c r="AG194" s="183">
        <f>'2024'!AA21</f>
        <v>13.9</v>
      </c>
      <c r="AH194" s="183">
        <f>'2024'!AB21</f>
        <v>1.5</v>
      </c>
      <c r="AI194" s="183">
        <f>'2024'!AC21</f>
        <v>1.5</v>
      </c>
      <c r="AJ194" s="288">
        <f>'2024'!AD21</f>
        <v>2.7173637515842841E-2</v>
      </c>
      <c r="AK194" s="288">
        <f>'2024'!AE21</f>
        <v>0.20040557667934097</v>
      </c>
      <c r="AL194" s="185">
        <f>'2024'!AF21</f>
        <v>0.02</v>
      </c>
      <c r="AM194" s="212">
        <f t="shared" si="18"/>
        <v>0.375</v>
      </c>
      <c r="AN194" s="185">
        <f>'2024'!AG21</f>
        <v>0.20400000000000001</v>
      </c>
      <c r="AO194" s="185">
        <f>'2024'!AH21</f>
        <v>0.79350000000000009</v>
      </c>
      <c r="AP194" s="183">
        <f>'2024'!AI21</f>
        <v>99.61933609796219</v>
      </c>
      <c r="AQ194" s="186">
        <f>'2024'!AJ21</f>
        <v>94.580184648345266</v>
      </c>
      <c r="AR194" s="48">
        <f>'2024'!AK21</f>
        <v>6</v>
      </c>
      <c r="AS194" s="232">
        <f>'2024'!AL21</f>
        <v>2</v>
      </c>
      <c r="AT194" s="232">
        <f>'2024'!AM21</f>
        <v>5</v>
      </c>
      <c r="AU194" s="232">
        <f>'2024'!AN21</f>
        <v>6</v>
      </c>
      <c r="AV194" s="232">
        <f>'2024'!AO21</f>
        <v>9</v>
      </c>
      <c r="AW194" s="232">
        <f>'2024'!AP21</f>
        <v>5</v>
      </c>
      <c r="AX194" s="232">
        <f>'2024'!AQ21</f>
        <v>6</v>
      </c>
      <c r="AY194" s="233">
        <f>'2024'!AR21</f>
        <v>0.5</v>
      </c>
      <c r="AZ194" s="60">
        <f>'2024'!AS21</f>
        <v>0</v>
      </c>
      <c r="BA194" s="61">
        <f>'2024'!AT21</f>
        <v>3260.4</v>
      </c>
      <c r="BB194" s="61">
        <f>'2024'!AU21</f>
        <v>0</v>
      </c>
      <c r="BC194" s="61">
        <f>'2024'!AV21</f>
        <v>0</v>
      </c>
      <c r="BD194" s="61">
        <f>'2024'!AW21</f>
        <v>0</v>
      </c>
      <c r="BE194" s="61">
        <f>'2024'!AX21</f>
        <v>25</v>
      </c>
      <c r="BF194" s="62">
        <f>'2024'!AY21</f>
        <v>0</v>
      </c>
      <c r="BG194" s="62">
        <f>'2024'!AZ21</f>
        <v>0</v>
      </c>
      <c r="BH194" s="62">
        <f>'2024'!BA21</f>
        <v>0</v>
      </c>
      <c r="BI194" s="62">
        <f>'2024'!BB21</f>
        <v>0</v>
      </c>
      <c r="BJ194" s="62">
        <f>'2024'!BC21</f>
        <v>0</v>
      </c>
      <c r="BK194" s="62">
        <f>'2024'!BH21</f>
        <v>0</v>
      </c>
      <c r="BL194" s="62">
        <f>'2024'!BI21</f>
        <v>0</v>
      </c>
      <c r="BM194" s="62">
        <f>'2024'!BJ21</f>
        <v>0</v>
      </c>
      <c r="BN194" s="63">
        <f>'2024'!BK21</f>
        <v>0</v>
      </c>
      <c r="BO194" s="60">
        <f>'2024'!BL21</f>
        <v>122</v>
      </c>
      <c r="BP194" s="61">
        <f>'2024'!BM21</f>
        <v>1501.8000000000002</v>
      </c>
      <c r="BQ194" s="61">
        <f>'2024'!BN21</f>
        <v>14</v>
      </c>
      <c r="BR194" s="61">
        <f>'2024'!BO21</f>
        <v>9</v>
      </c>
      <c r="BS194" s="61">
        <f>'2024'!BP21</f>
        <v>1</v>
      </c>
      <c r="BT194" s="61">
        <f>'2024'!BQ21</f>
        <v>9</v>
      </c>
      <c r="BU194" s="62">
        <f>'2024'!BR21</f>
        <v>0.05</v>
      </c>
      <c r="BV194" s="62">
        <f>'2024'!BS21</f>
        <v>0.65</v>
      </c>
      <c r="BW194" s="62">
        <f>'2024'!BT21</f>
        <v>1.53</v>
      </c>
      <c r="BX194" s="62">
        <f>'2024'!BU21</f>
        <v>2.1</v>
      </c>
      <c r="BY194" s="62">
        <f>'2024'!BV21</f>
        <v>15.9</v>
      </c>
      <c r="BZ194" s="62">
        <f>'2024'!CA21</f>
        <v>100</v>
      </c>
      <c r="CA194" s="62">
        <f>'2024'!CB21</f>
        <v>18.2</v>
      </c>
      <c r="CB194" s="62">
        <f>'2024'!CC21</f>
        <v>63.9</v>
      </c>
      <c r="CC194" s="63">
        <f>'2024'!CD21</f>
        <v>36.1</v>
      </c>
      <c r="CD194" s="60">
        <f>'2024'!CE21</f>
        <v>420</v>
      </c>
      <c r="CE194" s="61">
        <f>'2024'!CF21</f>
        <v>3201.7999999999997</v>
      </c>
      <c r="CF194" s="61">
        <f>'2024'!CG21</f>
        <v>39</v>
      </c>
      <c r="CG194" s="61">
        <f>'2024'!CH21</f>
        <v>25</v>
      </c>
      <c r="CH194" s="61">
        <f>'2024'!CI21</f>
        <v>3</v>
      </c>
      <c r="CI194" s="61">
        <f>'2024'!CJ21</f>
        <v>21</v>
      </c>
      <c r="CJ194" s="62">
        <f>'2024'!CK21</f>
        <v>0.09</v>
      </c>
      <c r="CK194" s="62">
        <f>'2024'!CL21</f>
        <v>1.23</v>
      </c>
      <c r="CL194" s="62">
        <f>'2024'!CM21</f>
        <v>2.2999999999999998</v>
      </c>
      <c r="CM194" s="62">
        <f>'2024'!CN21</f>
        <v>5.8</v>
      </c>
      <c r="CN194" s="62">
        <f>'2024'!CO21</f>
        <v>14.3</v>
      </c>
      <c r="CO194" s="62">
        <f>'2024'!CT21</f>
        <v>50</v>
      </c>
      <c r="CP194" s="62">
        <f>'2024'!CU21</f>
        <v>7.4</v>
      </c>
      <c r="CQ194" s="62">
        <f>'2024'!CV21</f>
        <v>73.7</v>
      </c>
      <c r="CR194" s="63">
        <f>'2024'!CW21</f>
        <v>26.3</v>
      </c>
      <c r="CS194" s="60">
        <f>'2024'!CX21</f>
        <v>376</v>
      </c>
      <c r="CT194" s="61">
        <f>'2024'!CY21</f>
        <v>3078.6</v>
      </c>
      <c r="CU194" s="61">
        <f>'2024'!CZ21</f>
        <v>37</v>
      </c>
      <c r="CV194" s="61">
        <f>'2024'!DA21</f>
        <v>25</v>
      </c>
      <c r="CW194" s="61">
        <f>'2024'!DB21</f>
        <v>4</v>
      </c>
      <c r="CX194" s="61">
        <f>'2024'!DC21</f>
        <v>24</v>
      </c>
      <c r="CY194" s="62">
        <f>'2024'!DD21</f>
        <v>0.09</v>
      </c>
      <c r="CZ194" s="62">
        <f>'2024'!DE21</f>
        <v>1.22</v>
      </c>
      <c r="DA194" s="62">
        <f>'2024'!DF21</f>
        <v>2.15</v>
      </c>
      <c r="DB194" s="62">
        <f>'2024'!DG21</f>
        <v>7.6</v>
      </c>
      <c r="DC194" s="62">
        <f>'2024'!DH21</f>
        <v>13.5</v>
      </c>
      <c r="DD194" s="62">
        <f>'2024'!DM21</f>
        <v>75</v>
      </c>
      <c r="DE194" s="62">
        <f>'2024'!DN21</f>
        <v>7.4</v>
      </c>
      <c r="DF194" s="62">
        <f>'2024'!DO21</f>
        <v>9.5</v>
      </c>
      <c r="DG194" s="63">
        <f>'2024'!DP21</f>
        <v>90</v>
      </c>
      <c r="DH194" s="60">
        <f>'2024'!DQ21</f>
        <v>789</v>
      </c>
      <c r="DI194" s="61">
        <f>'2024'!DR21</f>
        <v>3205.5</v>
      </c>
      <c r="DJ194" s="61">
        <f>'2024'!DS21</f>
        <v>67</v>
      </c>
      <c r="DK194" s="61">
        <f>'2024'!DT21</f>
        <v>48</v>
      </c>
      <c r="DL194" s="61">
        <f>'2024'!DU21</f>
        <v>12</v>
      </c>
      <c r="DM194" s="61">
        <f>'2024'!DV21</f>
        <v>24</v>
      </c>
      <c r="DN194" s="62">
        <f>'2024'!DW21</f>
        <v>1.5</v>
      </c>
      <c r="DO194" s="62">
        <f>'2024'!DX21</f>
        <v>1.5</v>
      </c>
      <c r="DP194" s="62">
        <f>'2024'!DY21</f>
        <v>2.68</v>
      </c>
      <c r="DQ194" s="62">
        <f>'2024'!DZ21</f>
        <v>4.5999999999999996</v>
      </c>
      <c r="DR194" s="62">
        <f>'2024'!EA21</f>
        <v>13.9</v>
      </c>
      <c r="DS194" s="62">
        <f>'2024'!EF21</f>
        <v>37.5</v>
      </c>
      <c r="DT194" s="62">
        <f>'2024'!EG21</f>
        <v>2</v>
      </c>
      <c r="DU194" s="62">
        <f>'2024'!EH21</f>
        <v>31.3</v>
      </c>
      <c r="DV194" s="63">
        <f>'2024'!EI21</f>
        <v>68.7</v>
      </c>
    </row>
    <row r="195" spans="1:126" ht="15.75" customHeight="1" x14ac:dyDescent="0.2">
      <c r="A195" s="199">
        <f t="shared" ref="A195:A258" si="19">_xlfn.RANK.EQ(F195,F$3:F$340)</f>
        <v>193</v>
      </c>
      <c r="B195" s="261">
        <f>'2019'!A16</f>
        <v>14</v>
      </c>
      <c r="C195" s="261">
        <v>2019</v>
      </c>
      <c r="D195" s="234" t="str">
        <f>'2019'!B16</f>
        <v>Terry McLaurin</v>
      </c>
      <c r="E195" s="310" t="str" cm="1">
        <f t="array" ref="E195">_xlfn.IFS(F195&gt;12.5,"Cornerstone",AND(F195&gt;11.995,F195&lt;12.5),"Elite",AND(F195&gt;11,F195&lt;12.995),"Elite Upside",AND(F195&gt;=9.69,F195&lt;10.999),"Upside",AND(F195&gt;8.4,F195&lt;9.999),"Upside Lite",AND(F195&gt;7.25,F195&lt;8.999),"Outlier",AND(F195&gt;=6,F195&lt;7.25),"Outlier Lite",F195&lt;6.999,"Purgatory")</f>
        <v>Outlier</v>
      </c>
      <c r="F195" s="313">
        <f>'2019'!C16</f>
        <v>7.8899999999999988</v>
      </c>
      <c r="G195" s="313">
        <f t="shared" ref="G195:G258" si="20">(_xlfn.PERCENTRANK.EXC($F$3:$F$340,F195)*100)</f>
        <v>43</v>
      </c>
      <c r="H195" s="313" t="str" cm="1">
        <f t="array" ref="H195">_xlfn.IFS(E195="Cornerstone","A++",E195="Elite","A+",E195="Elite Upside","A",E195="Upside","B",E195="Upside Lite","C",E195="Outlier","D+",E195="Outlier Lite","D-",E195="Purgatory","F")</f>
        <v>D+</v>
      </c>
      <c r="I195" s="314">
        <f t="shared" ref="I195:I258" si="21">STANDARDIZE(F195,(AVERAGE($F$3:$F$310)),(_xlfn.STDEV.P($F$3:$F$309)))</f>
        <v>-0.34156630332735349</v>
      </c>
      <c r="J195" s="34" t="str">
        <f>'2019'!D16</f>
        <v>Ohio State</v>
      </c>
      <c r="K195" s="200">
        <f>'2019'!E16</f>
        <v>2</v>
      </c>
      <c r="L195" s="318">
        <f>'2019'!F16</f>
        <v>34957</v>
      </c>
      <c r="M195" s="231">
        <f>'2019'!G16</f>
        <v>30.054794520547944</v>
      </c>
      <c r="N195" s="231" t="str">
        <f>'2019'!H16</f>
        <v>SR</v>
      </c>
      <c r="O195" s="231">
        <f>'2019'!I16</f>
        <v>23.624657534246577</v>
      </c>
      <c r="P195" s="231" t="str">
        <f>'2019'!J16</f>
        <v>Wide</v>
      </c>
      <c r="Q195" s="231" t="str">
        <f>'2019'!K16</f>
        <v>DEEP</v>
      </c>
      <c r="R195" s="231" t="str">
        <f>'2019'!L16</f>
        <v>Poor Separator</v>
      </c>
      <c r="S195" s="320">
        <f>'2019'!M16</f>
        <v>72</v>
      </c>
      <c r="T195" s="320">
        <f>'2019'!N16</f>
        <v>209</v>
      </c>
      <c r="U195" s="200">
        <f>'2019'!O16</f>
        <v>4.3499999999999996</v>
      </c>
      <c r="V195" s="279">
        <f>'2019'!P16</f>
        <v>3</v>
      </c>
      <c r="W195" s="193">
        <f>'2019'!Q16</f>
        <v>0</v>
      </c>
      <c r="X195" s="194">
        <f>'2019'!R16</f>
        <v>0</v>
      </c>
      <c r="Y195" s="194">
        <f>'2019'!S16</f>
        <v>4.0992448759439054E-2</v>
      </c>
      <c r="Z195" s="194">
        <f>'2019'!T16</f>
        <v>0.11851046480021744</v>
      </c>
      <c r="AA195" s="194">
        <f>'2019'!U16</f>
        <v>0.1765686274509804</v>
      </c>
      <c r="AB195" s="194">
        <f>'2019'!V16</f>
        <v>0.1765686274509804</v>
      </c>
      <c r="AC195" s="59">
        <f>'2019'!W16</f>
        <v>0.1765686274509804</v>
      </c>
      <c r="AD195" s="42" t="str">
        <f>'2019'!X16</f>
        <v>N/A</v>
      </c>
      <c r="AE195" s="183">
        <f>'2019'!Y16</f>
        <v>2.19</v>
      </c>
      <c r="AF195" s="183">
        <f>'2019'!Z16</f>
        <v>6.3</v>
      </c>
      <c r="AG195" s="183">
        <f>'2019'!AA16</f>
        <v>17.3</v>
      </c>
      <c r="AH195" s="183">
        <f>'2019'!AB16</f>
        <v>1.73</v>
      </c>
      <c r="AI195" s="183">
        <f>'2019'!AC16</f>
        <v>1.44</v>
      </c>
      <c r="AJ195" s="288">
        <f>'2019'!AD16</f>
        <v>4.9985734664764615E-2</v>
      </c>
      <c r="AK195" s="288">
        <f>'2019'!AE16</f>
        <v>0.10309557774607703</v>
      </c>
      <c r="AL195" s="185">
        <f>'2019'!AF16</f>
        <v>5.4000000000000006E-2</v>
      </c>
      <c r="AM195" s="212">
        <f t="shared" si="18"/>
        <v>0.5</v>
      </c>
      <c r="AN195" s="185">
        <f>'2019'!AG16</f>
        <v>0.871</v>
      </c>
      <c r="AO195" s="185">
        <f>'2019'!AH16</f>
        <v>0.126</v>
      </c>
      <c r="AP195" s="183">
        <f>'2019'!AI16</f>
        <v>116.73988306566689</v>
      </c>
      <c r="AQ195" s="186">
        <f>'2019'!AJ16</f>
        <v>113.18450868210452</v>
      </c>
      <c r="AR195" s="48">
        <f>'2019'!AK16</f>
        <v>4</v>
      </c>
      <c r="AS195" s="232">
        <f>'2019'!AL16</f>
        <v>0</v>
      </c>
      <c r="AT195" s="232">
        <f>'2019'!AM16</f>
        <v>4</v>
      </c>
      <c r="AU195" s="232">
        <f>'2019'!AN16</f>
        <v>5</v>
      </c>
      <c r="AV195" s="232">
        <f>'2019'!AO16</f>
        <v>9</v>
      </c>
      <c r="AW195" s="232">
        <f>'2019'!AP16</f>
        <v>8</v>
      </c>
      <c r="AX195" s="232">
        <f>'2019'!AQ16</f>
        <v>7</v>
      </c>
      <c r="AY195" s="233">
        <f>'2019'!AR16</f>
        <v>1</v>
      </c>
      <c r="AZ195" s="60">
        <f>'2019'!AS16</f>
        <v>0</v>
      </c>
      <c r="BA195" s="61">
        <f>'2019'!AT16</f>
        <v>3707</v>
      </c>
      <c r="BB195" s="61">
        <f>'2019'!AU16</f>
        <v>0</v>
      </c>
      <c r="BC195" s="61">
        <f>'2019'!AV16</f>
        <v>0</v>
      </c>
      <c r="BD195" s="61">
        <f>'2019'!AW16</f>
        <v>0</v>
      </c>
      <c r="BE195" s="61">
        <f>'2019'!AX16</f>
        <v>0</v>
      </c>
      <c r="BF195" s="62">
        <f>'2019'!AY16</f>
        <v>0</v>
      </c>
      <c r="BG195" s="62">
        <f>'2019'!AZ16</f>
        <v>0</v>
      </c>
      <c r="BH195" s="62">
        <f>'2019'!BA16</f>
        <v>0</v>
      </c>
      <c r="BI195" s="62">
        <f>'2019'!BB16</f>
        <v>0</v>
      </c>
      <c r="BJ195" s="62">
        <f>'2019'!BC16</f>
        <v>0</v>
      </c>
      <c r="BK195" s="62">
        <f>'2019'!BD16</f>
        <v>0</v>
      </c>
      <c r="BL195" s="62">
        <f>'2019'!BE16</f>
        <v>0</v>
      </c>
      <c r="BM195" s="62">
        <f>'2019'!BF16</f>
        <v>0</v>
      </c>
      <c r="BN195" s="63">
        <f>'2019'!BG16</f>
        <v>0</v>
      </c>
      <c r="BO195" s="60">
        <f>'2019'!BH16</f>
        <v>0</v>
      </c>
      <c r="BP195" s="61">
        <f>'2019'!BI16</f>
        <v>2455</v>
      </c>
      <c r="BQ195" s="61">
        <f>'2019'!BJ16</f>
        <v>0</v>
      </c>
      <c r="BR195" s="61">
        <f>'2019'!BK16</f>
        <v>0</v>
      </c>
      <c r="BS195" s="61">
        <f>'2019'!BL16</f>
        <v>0</v>
      </c>
      <c r="BT195" s="61">
        <f>'2019'!BM16</f>
        <v>0</v>
      </c>
      <c r="BU195" s="62">
        <f>'2019'!BN16</f>
        <v>0</v>
      </c>
      <c r="BV195" s="62">
        <f>'2019'!BO16</f>
        <v>0</v>
      </c>
      <c r="BW195" s="62">
        <f>'2019'!BP16</f>
        <v>0</v>
      </c>
      <c r="BX195" s="62">
        <f>'2019'!BQ16</f>
        <v>0</v>
      </c>
      <c r="BY195" s="62">
        <f>'2019'!BR16</f>
        <v>0</v>
      </c>
      <c r="BZ195" s="62">
        <f>'2019'!BS16</f>
        <v>0</v>
      </c>
      <c r="CA195" s="62">
        <f>'2019'!BT16</f>
        <v>0</v>
      </c>
      <c r="CB195" s="62">
        <f>'2019'!BU16</f>
        <v>0</v>
      </c>
      <c r="CC195" s="63">
        <f>'2019'!BV16</f>
        <v>0</v>
      </c>
      <c r="CD195" s="60">
        <f>'2019'!BW16</f>
        <v>114</v>
      </c>
      <c r="CE195" s="61">
        <f>'2019'!BX16</f>
        <v>2781</v>
      </c>
      <c r="CF195" s="61">
        <f>'2019'!BY16</f>
        <v>21</v>
      </c>
      <c r="CG195" s="61">
        <f>'2019'!BZ16</f>
        <v>11</v>
      </c>
      <c r="CH195" s="61">
        <f>'2019'!CA16</f>
        <v>2</v>
      </c>
      <c r="CI195" s="61">
        <f>'2019'!CB16</f>
        <v>26</v>
      </c>
      <c r="CJ195" s="62">
        <f>'2019'!CC16</f>
        <v>0.54</v>
      </c>
      <c r="CK195" s="62">
        <f>'2019'!CD16</f>
        <v>0.28000000000000003</v>
      </c>
      <c r="CL195" s="62">
        <f>'2019'!CE16</f>
        <v>0.55000000000000004</v>
      </c>
      <c r="CM195" s="62">
        <f>'2019'!CF16</f>
        <v>2.7</v>
      </c>
      <c r="CN195" s="62">
        <f>'2019'!CG16</f>
        <v>15</v>
      </c>
      <c r="CO195" s="62">
        <f>'2019'!CH16</f>
        <v>0</v>
      </c>
      <c r="CP195" s="62">
        <f>'2019'!CI16</f>
        <v>21.4</v>
      </c>
      <c r="CQ195" s="62">
        <f>'2019'!CJ16</f>
        <v>74.2</v>
      </c>
      <c r="CR195" s="63">
        <f>'2019'!CK16</f>
        <v>25.8</v>
      </c>
      <c r="CS195" s="60">
        <f>'2019'!CL16</f>
        <v>436</v>
      </c>
      <c r="CT195" s="61">
        <f>'2019'!CM16</f>
        <v>3679</v>
      </c>
      <c r="CU195" s="61">
        <f>'2019'!CN16</f>
        <v>45</v>
      </c>
      <c r="CV195" s="61">
        <f>'2019'!CO16</f>
        <v>29</v>
      </c>
      <c r="CW195" s="61">
        <f>'2019'!CP16</f>
        <v>6</v>
      </c>
      <c r="CX195" s="61">
        <f>'2019'!CQ16</f>
        <v>39</v>
      </c>
      <c r="CY195" s="62">
        <f>'2019'!CR16</f>
        <v>0.85</v>
      </c>
      <c r="CZ195" s="62">
        <f>'2019'!CS16</f>
        <v>1.05</v>
      </c>
      <c r="DA195" s="62">
        <f>'2019'!CT16</f>
        <v>1.62</v>
      </c>
      <c r="DB195" s="62">
        <f>'2019'!CU16</f>
        <v>4.3</v>
      </c>
      <c r="DC195" s="62">
        <f>'2019'!CV16</f>
        <v>17.3</v>
      </c>
      <c r="DD195" s="62">
        <f>'2019'!DA16</f>
        <v>62.5</v>
      </c>
      <c r="DE195" s="62">
        <f>'2019'!DB16</f>
        <v>9.4</v>
      </c>
      <c r="DF195" s="62">
        <f>'2019'!DC16</f>
        <v>90.6</v>
      </c>
      <c r="DG195" s="63">
        <f>'2019'!DD16</f>
        <v>9.1</v>
      </c>
      <c r="DH195" s="60">
        <f>'2019'!DE16</f>
        <v>701</v>
      </c>
      <c r="DI195" s="61">
        <f>'2019'!DF16</f>
        <v>5100</v>
      </c>
      <c r="DJ195" s="61">
        <f>'2019'!DG16</f>
        <v>49</v>
      </c>
      <c r="DK195" s="61">
        <f>'2019'!DH16</f>
        <v>35</v>
      </c>
      <c r="DL195" s="61">
        <f>'2019'!DI16</f>
        <v>11</v>
      </c>
      <c r="DM195" s="61">
        <f>'2019'!DJ16</f>
        <v>51</v>
      </c>
      <c r="DN195" s="62">
        <f>'2019'!DK16</f>
        <v>1.73</v>
      </c>
      <c r="DO195" s="62">
        <f>'2019'!DL16</f>
        <v>1.44</v>
      </c>
      <c r="DP195" s="62">
        <f>'2019'!DM16</f>
        <v>2.19</v>
      </c>
      <c r="DQ195" s="62">
        <f>'2019'!DN16</f>
        <v>6.3</v>
      </c>
      <c r="DR195" s="62">
        <f>'2019'!DO16</f>
        <v>16.100000000000001</v>
      </c>
      <c r="DS195" s="62">
        <f>'2019'!DT16</f>
        <v>50</v>
      </c>
      <c r="DT195" s="62">
        <f>'2019'!DU16</f>
        <v>5.4</v>
      </c>
      <c r="DU195" s="62">
        <f>'2019'!DV16</f>
        <v>83.6</v>
      </c>
      <c r="DV195" s="63">
        <f>'2019'!DW16</f>
        <v>16.100000000000001</v>
      </c>
    </row>
    <row r="196" spans="1:126" ht="15.75" customHeight="1" x14ac:dyDescent="0.2">
      <c r="A196" s="199">
        <f t="shared" si="19"/>
        <v>194</v>
      </c>
      <c r="B196" s="261">
        <f>'2024'!A22</f>
        <v>20</v>
      </c>
      <c r="C196" s="261">
        <v>2024</v>
      </c>
      <c r="D196" s="234" t="str">
        <f>'2024'!B22</f>
        <v>Javon Baker</v>
      </c>
      <c r="E196" s="310" t="str" cm="1">
        <f t="array" ref="E196">_xlfn.IFS(F196&gt;12.5,"Cornerstone",AND(F196&gt;11.995,F196&lt;12.5),"Elite",AND(F196&gt;11,F196&lt;12.995),"Elite Upside",AND(F196&gt;=9.69,F196&lt;10.999),"Upside",AND(F196&gt;8.4,F196&lt;9.999),"Upside Lite",AND(F196&gt;7.25,F196&lt;8.999),"Outlier",AND(F196&gt;=6,F196&lt;7.25),"Outlier Lite",F196&lt;6.999,"Purgatory")</f>
        <v>Outlier</v>
      </c>
      <c r="F196" s="313">
        <f>'2024'!C22</f>
        <v>7.8785714285714299</v>
      </c>
      <c r="G196" s="313">
        <f t="shared" si="20"/>
        <v>42.699999999999996</v>
      </c>
      <c r="H196" s="313" t="str" cm="1">
        <f t="array" ref="H196">_xlfn.IFS(E196="Cornerstone","A++",E196="Elite","A+",E196="Elite Upside","A",E196="Upside","B",E196="Upside Lite","C",E196="Outlier","D+",E196="Outlier Lite","D-",E196="Purgatory","F")</f>
        <v>D+</v>
      </c>
      <c r="I196" s="314">
        <f t="shared" si="21"/>
        <v>-0.34775723937150121</v>
      </c>
      <c r="J196" s="34" t="str">
        <f>'2024'!D22</f>
        <v>UCF</v>
      </c>
      <c r="K196" s="200">
        <f>'2024'!E22</f>
        <v>3</v>
      </c>
      <c r="L196" s="318">
        <f>'2024'!F22</f>
        <v>37305</v>
      </c>
      <c r="M196" s="231">
        <f>'2024'!G22</f>
        <v>23.621917808219177</v>
      </c>
      <c r="N196" s="231" t="str">
        <f>'2024'!H22</f>
        <v>SR</v>
      </c>
      <c r="O196" s="231">
        <f>'2024'!I22</f>
        <v>22.202739726027396</v>
      </c>
      <c r="P196" s="231" t="str">
        <f>'2024'!J22</f>
        <v>Wide</v>
      </c>
      <c r="Q196" s="231" t="str">
        <f>'2024'!K22</f>
        <v>DEEP</v>
      </c>
      <c r="R196" s="231" t="str">
        <f>'2024'!L22</f>
        <v>Elite Earner</v>
      </c>
      <c r="S196" s="200">
        <f>'2024'!M22</f>
        <v>73</v>
      </c>
      <c r="T196" s="200">
        <f>'2024'!N22</f>
        <v>202</v>
      </c>
      <c r="U196" s="200">
        <f>'2024'!O22</f>
        <v>4.54</v>
      </c>
      <c r="V196" s="319">
        <f>'2024'!P22</f>
        <v>4</v>
      </c>
      <c r="W196" s="193">
        <f>'2024'!Q22</f>
        <v>0</v>
      </c>
      <c r="X196" s="194">
        <f>'2024'!R22</f>
        <v>7.2618125484120843E-3</v>
      </c>
      <c r="Y196" s="194">
        <f>'2024'!S22</f>
        <v>2.7149078006558788E-2</v>
      </c>
      <c r="Z196" s="194">
        <f>'2024'!T22</f>
        <v>0.30001507613447914</v>
      </c>
      <c r="AA196" s="194">
        <f>'2024'!U22</f>
        <v>0.33854476281060514</v>
      </c>
      <c r="AB196" s="194">
        <f>'2024'!V22</f>
        <v>0.33854476281060514</v>
      </c>
      <c r="AC196" s="59">
        <f>'2024'!W22</f>
        <v>0.32161752467007487</v>
      </c>
      <c r="AD196" s="42">
        <f>'2024'!X22</f>
        <v>20.534246575342465</v>
      </c>
      <c r="AE196" s="183">
        <f>'2024'!Y22</f>
        <v>3.21</v>
      </c>
      <c r="AF196" s="183">
        <f>'2024'!Z22</f>
        <v>7.2</v>
      </c>
      <c r="AG196" s="183">
        <f>'2024'!AA22</f>
        <v>17.100000000000001</v>
      </c>
      <c r="AH196" s="183">
        <f>'2024'!AB22</f>
        <v>1.47</v>
      </c>
      <c r="AI196" s="183">
        <f>'2024'!AC22</f>
        <v>1.76</v>
      </c>
      <c r="AJ196" s="288">
        <f>'2024'!AD22</f>
        <v>4.5092186128182617E-2</v>
      </c>
      <c r="AK196" s="288">
        <f>'2024'!AE22</f>
        <v>0.19446005267778754</v>
      </c>
      <c r="AL196" s="185">
        <f>'2024'!AF22</f>
        <v>0.10300000000000001</v>
      </c>
      <c r="AM196" s="212">
        <f t="shared" si="18"/>
        <v>0.56299999999999994</v>
      </c>
      <c r="AN196" s="185">
        <f>'2024'!AG22</f>
        <v>0.81150000000000011</v>
      </c>
      <c r="AO196" s="185">
        <f>'2024'!AH22</f>
        <v>0.187</v>
      </c>
      <c r="AP196" s="183">
        <f>'2024'!AI22</f>
        <v>95.095059320525863</v>
      </c>
      <c r="AQ196" s="186">
        <f>'2024'!AJ22</f>
        <v>94.126353716478292</v>
      </c>
      <c r="AR196" s="48">
        <f>'2024'!AK22</f>
        <v>8</v>
      </c>
      <c r="AS196" s="232">
        <f>'2024'!AL22</f>
        <v>5</v>
      </c>
      <c r="AT196" s="232">
        <f>'2024'!AM22</f>
        <v>6</v>
      </c>
      <c r="AU196" s="232">
        <f>'2024'!AN22</f>
        <v>5</v>
      </c>
      <c r="AV196" s="232">
        <f>'2024'!AO22</f>
        <v>7</v>
      </c>
      <c r="AW196" s="232">
        <f>'2024'!AP22</f>
        <v>5</v>
      </c>
      <c r="AX196" s="232">
        <f>'2024'!AQ22</f>
        <v>4</v>
      </c>
      <c r="AY196" s="233">
        <f>'2024'!AR22</f>
        <v>0.25</v>
      </c>
      <c r="AZ196" s="60">
        <f>'2024'!AS22</f>
        <v>0</v>
      </c>
      <c r="BA196" s="61">
        <f>'2024'!AT22</f>
        <v>1</v>
      </c>
      <c r="BB196" s="61">
        <f>'2024'!AU22</f>
        <v>0</v>
      </c>
      <c r="BC196" s="61">
        <f>'2024'!AV22</f>
        <v>0</v>
      </c>
      <c r="BD196" s="61">
        <f>'2024'!AW22</f>
        <v>0</v>
      </c>
      <c r="BE196" s="61">
        <f>'2024'!AX22</f>
        <v>0</v>
      </c>
      <c r="BF196" s="62">
        <f>'2024'!AY22</f>
        <v>0</v>
      </c>
      <c r="BG196" s="62">
        <f>'2024'!AZ22</f>
        <v>0</v>
      </c>
      <c r="BH196" s="62">
        <f>'2024'!BA22</f>
        <v>0</v>
      </c>
      <c r="BI196" s="62">
        <f>'2024'!BB22</f>
        <v>0</v>
      </c>
      <c r="BJ196" s="62">
        <f>'2024'!BC22</f>
        <v>0</v>
      </c>
      <c r="BK196" s="62">
        <f>'2024'!BH22</f>
        <v>0</v>
      </c>
      <c r="BL196" s="62">
        <f>'2024'!BI22</f>
        <v>0</v>
      </c>
      <c r="BM196" s="62">
        <f>'2024'!BJ22</f>
        <v>0</v>
      </c>
      <c r="BN196" s="63">
        <f>'2024'!BK22</f>
        <v>0</v>
      </c>
      <c r="BO196" s="60">
        <f>'2024'!BL22</f>
        <v>15</v>
      </c>
      <c r="BP196" s="61">
        <f>'2024'!BM22</f>
        <v>2065.6</v>
      </c>
      <c r="BQ196" s="61">
        <f>'2024'!BN22</f>
        <v>2</v>
      </c>
      <c r="BR196" s="61">
        <f>'2024'!BO22</f>
        <v>2</v>
      </c>
      <c r="BS196" s="61">
        <f>'2024'!BP22</f>
        <v>0</v>
      </c>
      <c r="BT196" s="61">
        <f>'2024'!BQ22</f>
        <v>0</v>
      </c>
      <c r="BU196" s="62">
        <f>'2024'!BR22</f>
        <v>0</v>
      </c>
      <c r="BV196" s="62">
        <f>'2024'!BS22</f>
        <v>0.45</v>
      </c>
      <c r="BW196" s="62">
        <f>'2024'!BT22</f>
        <v>0.43</v>
      </c>
      <c r="BX196" s="62">
        <f>'2024'!BU22</f>
        <v>9</v>
      </c>
      <c r="BY196" s="62">
        <f>'2024'!BV22</f>
        <v>-1.5</v>
      </c>
      <c r="BZ196" s="62">
        <f>'2024'!CA22</f>
        <v>0</v>
      </c>
      <c r="CA196" s="62">
        <f>'2024'!CB22</f>
        <v>0</v>
      </c>
      <c r="CB196" s="62">
        <f>'2024'!CC22</f>
        <v>81.099999999999994</v>
      </c>
      <c r="CC196" s="63">
        <f>'2024'!CD22</f>
        <v>18.899999999999999</v>
      </c>
      <c r="CD196" s="60">
        <f>'2024'!CE22</f>
        <v>101</v>
      </c>
      <c r="CE196" s="61">
        <f>'2024'!CF22</f>
        <v>3720.2</v>
      </c>
      <c r="CF196" s="61">
        <f>'2024'!CG22</f>
        <v>8</v>
      </c>
      <c r="CG196" s="61">
        <f>'2024'!CH22</f>
        <v>7</v>
      </c>
      <c r="CH196" s="61">
        <f>'2024'!CI22</f>
        <v>1</v>
      </c>
      <c r="CI196" s="61">
        <f>'2024'!CJ22</f>
        <v>0</v>
      </c>
      <c r="CJ196" s="62">
        <f>'2024'!CK22</f>
        <v>0.08</v>
      </c>
      <c r="CK196" s="62">
        <f>'2024'!CL22</f>
        <v>0.99</v>
      </c>
      <c r="CL196" s="62">
        <f>'2024'!CM22</f>
        <v>4.3899999999999997</v>
      </c>
      <c r="CM196" s="62">
        <f>'2024'!CN22</f>
        <v>4.7</v>
      </c>
      <c r="CN196" s="62">
        <f>'2024'!CO22</f>
        <v>10.8</v>
      </c>
      <c r="CO196" s="62">
        <f>'2024'!CT22</f>
        <v>100</v>
      </c>
      <c r="CP196" s="62">
        <f>'2024'!CU22</f>
        <v>0</v>
      </c>
      <c r="CQ196" s="62">
        <f>'2024'!CV22</f>
        <v>73.900000000000006</v>
      </c>
      <c r="CR196" s="63">
        <f>'2024'!CW22</f>
        <v>26.1</v>
      </c>
      <c r="CS196" s="60">
        <f>'2024'!CX22</f>
        <v>796</v>
      </c>
      <c r="CT196" s="61">
        <f>'2024'!CY22</f>
        <v>2653.2</v>
      </c>
      <c r="CU196" s="61">
        <f>'2024'!CZ22</f>
        <v>86</v>
      </c>
      <c r="CV196" s="61">
        <f>'2024'!DA22</f>
        <v>50</v>
      </c>
      <c r="CW196" s="61">
        <f>'2024'!DB22</f>
        <v>5</v>
      </c>
      <c r="CX196" s="61">
        <f>'2024'!DC22</f>
        <v>0</v>
      </c>
      <c r="CY196" s="62">
        <f>'2024'!DD22</f>
        <v>0.12</v>
      </c>
      <c r="CZ196" s="62">
        <f>'2024'!DE22</f>
        <v>1.76</v>
      </c>
      <c r="DA196" s="62">
        <f>'2024'!DF22</f>
        <v>2.38</v>
      </c>
      <c r="DB196" s="62">
        <f>'2024'!DG22</f>
        <v>4.2</v>
      </c>
      <c r="DC196" s="62">
        <f>'2024'!DH22</f>
        <v>13.1</v>
      </c>
      <c r="DD196" s="62">
        <f>'2024'!DM22</f>
        <v>50</v>
      </c>
      <c r="DE196" s="62">
        <f>'2024'!DN22</f>
        <v>12.3</v>
      </c>
      <c r="DF196" s="62">
        <f>'2024'!DO22</f>
        <v>89.4</v>
      </c>
      <c r="DG196" s="63">
        <f>'2024'!DP22</f>
        <v>10.3</v>
      </c>
      <c r="DH196" s="60">
        <f>'2024'!DQ22</f>
        <v>1139</v>
      </c>
      <c r="DI196" s="61">
        <f>'2024'!DR22</f>
        <v>3364.4</v>
      </c>
      <c r="DJ196" s="61">
        <f>'2024'!DS22</f>
        <v>85</v>
      </c>
      <c r="DK196" s="61">
        <f>'2024'!DT22</f>
        <v>52</v>
      </c>
      <c r="DL196" s="61">
        <f>'2024'!DU22</f>
        <v>7</v>
      </c>
      <c r="DM196" s="61">
        <f>'2024'!DV22</f>
        <v>23.400000000000002</v>
      </c>
      <c r="DN196" s="62">
        <f>'2024'!DW22</f>
        <v>1.47</v>
      </c>
      <c r="DO196" s="62">
        <f>'2024'!DX22</f>
        <v>1.47</v>
      </c>
      <c r="DP196" s="62">
        <f>'2024'!DY22</f>
        <v>3.21</v>
      </c>
      <c r="DQ196" s="62">
        <f>'2024'!DZ22</f>
        <v>7.2</v>
      </c>
      <c r="DR196" s="62">
        <f>'2024'!EA22</f>
        <v>17.100000000000001</v>
      </c>
      <c r="DS196" s="62">
        <f>'2024'!EF22</f>
        <v>56.3</v>
      </c>
      <c r="DT196" s="62">
        <f>'2024'!EG22</f>
        <v>10.3</v>
      </c>
      <c r="DU196" s="62">
        <f>'2024'!EH22</f>
        <v>72.900000000000006</v>
      </c>
      <c r="DV196" s="63">
        <f>'2024'!EI22</f>
        <v>27.1</v>
      </c>
    </row>
    <row r="197" spans="1:126" ht="15.75" customHeight="1" x14ac:dyDescent="0.2">
      <c r="A197" s="199">
        <f t="shared" si="19"/>
        <v>195</v>
      </c>
      <c r="B197" s="261">
        <f>'2025'!A23</f>
        <v>21</v>
      </c>
      <c r="C197" s="261">
        <v>2025</v>
      </c>
      <c r="D197" s="234" t="str">
        <f>'2025'!B23</f>
        <v>Pat Bryant</v>
      </c>
      <c r="E197" s="310" t="str" cm="1">
        <f t="array" ref="E197">_xlfn.IFS(F197&gt;12.5,"Cornerstone",AND(F197&gt;11.995,F197&lt;12.5),"Elite",AND(F197&gt;11,F197&lt;12.995),"Elite Upside",AND(F197&gt;=9.69,F197&lt;10.999),"Upside",AND(F197&gt;8.4,F197&lt;9.999),"Upside Lite",AND(F197&gt;7.25,F197&lt;8.999),"Outlier",AND(F197&gt;=6,F197&lt;7.25),"Outlier Lite",F197&lt;6.999,"Purgatory")</f>
        <v>Outlier</v>
      </c>
      <c r="F197" s="313">
        <f>'2025'!C23</f>
        <v>7.7928571428571427</v>
      </c>
      <c r="G197" s="313">
        <f t="shared" si="20"/>
        <v>42.4</v>
      </c>
      <c r="H197" s="313" t="str" cm="1">
        <f t="array" ref="H197">_xlfn.IFS(E197="Cornerstone","A++",E197="Elite","A+",E197="Elite Upside","A",E197="Upside","B",E197="Upside Lite","C",E197="Outlier","D+",E197="Outlier Lite","D-",E197="Purgatory","F")</f>
        <v>D+</v>
      </c>
      <c r="I197" s="314">
        <f t="shared" si="21"/>
        <v>-0.39418925970262053</v>
      </c>
      <c r="J197" s="34" t="str">
        <f>'2025'!D23</f>
        <v>Illinois</v>
      </c>
      <c r="K197" s="200">
        <f>'2025'!E23</f>
        <v>2</v>
      </c>
      <c r="L197" s="318">
        <f>'2025'!F23</f>
        <v>37600</v>
      </c>
      <c r="M197" s="231">
        <f>'2025'!G23</f>
        <v>22.813698630136987</v>
      </c>
      <c r="N197" s="231" t="str">
        <f>'2025'!H23</f>
        <v>SR</v>
      </c>
      <c r="O197" s="231">
        <f>'2025'!I23</f>
        <v>22.394520547945206</v>
      </c>
      <c r="P197" s="231" t="str">
        <f>'2025'!J23</f>
        <v>Wide</v>
      </c>
      <c r="Q197" s="231" t="str">
        <f>'2025'!K23</f>
        <v>SLOB</v>
      </c>
      <c r="R197" s="231" t="str">
        <f>'2025'!L23</f>
        <v>Poor Earner</v>
      </c>
      <c r="S197" s="320">
        <f>'2025'!M23</f>
        <v>74</v>
      </c>
      <c r="T197" s="320">
        <f>'2025'!N23</f>
        <v>204</v>
      </c>
      <c r="U197" s="231">
        <f>'2025'!O23</f>
        <v>4.6100000000000003</v>
      </c>
      <c r="V197" s="279">
        <f>'2025'!P23</f>
        <v>3</v>
      </c>
      <c r="W197" s="193">
        <f>'2025'!Q23</f>
        <v>0</v>
      </c>
      <c r="X197" s="194">
        <f>'2025'!R23</f>
        <v>6.2740076824583865E-2</v>
      </c>
      <c r="Y197" s="194">
        <f>'2025'!S23</f>
        <v>0.17666037141957819</v>
      </c>
      <c r="Z197" s="194">
        <f>'2025'!T23</f>
        <v>0.24169219344657941</v>
      </c>
      <c r="AA197" s="194">
        <f>'2025'!U23</f>
        <v>0.3882575757575758</v>
      </c>
      <c r="AB197" s="194">
        <f>'2025'!V23</f>
        <v>0.3882575757575758</v>
      </c>
      <c r="AC197" s="59">
        <f>'2025'!W23</f>
        <v>0.3882575757575758</v>
      </c>
      <c r="AD197" s="42">
        <f>'2025'!X23</f>
        <v>20.728767123287671</v>
      </c>
      <c r="AE197" s="183">
        <f>'2025'!Y23</f>
        <v>2.83</v>
      </c>
      <c r="AF197" s="183">
        <f>'2025'!Z23</f>
        <v>6.9</v>
      </c>
      <c r="AG197" s="183">
        <f>'2025'!AA23</f>
        <v>14.4</v>
      </c>
      <c r="AH197" s="183">
        <f>'2025'!AB23</f>
        <v>1.4</v>
      </c>
      <c r="AI197" s="183">
        <f>'2025'!AC23</f>
        <v>0</v>
      </c>
      <c r="AJ197" s="288">
        <f>'2025'!AD23</f>
        <v>3.7388211382113824E-2</v>
      </c>
      <c r="AK197" s="288">
        <f>'2025'!AE23</f>
        <v>0.18694105691056911</v>
      </c>
      <c r="AL197" s="185">
        <f>'2025'!AF23</f>
        <v>1.8000000000000002E-2</v>
      </c>
      <c r="AM197" s="212">
        <f t="shared" si="18"/>
        <v>0.69200000000000006</v>
      </c>
      <c r="AN197" s="185">
        <f>'2025'!AG23</f>
        <v>0.78249999999999997</v>
      </c>
      <c r="AO197" s="185">
        <f>'2025'!AH23</f>
        <v>0.20850000000000002</v>
      </c>
      <c r="AP197" s="183">
        <f>'2025'!AI23</f>
        <v>90.335085830227086</v>
      </c>
      <c r="AQ197" s="186">
        <f>'2025'!AJ23</f>
        <v>91.258438311722017</v>
      </c>
      <c r="AR197" s="48">
        <f>'2025'!AK23</f>
        <v>10</v>
      </c>
      <c r="AS197" s="232">
        <f>'2025'!AL23</f>
        <v>5</v>
      </c>
      <c r="AT197" s="232">
        <f>'2025'!AM23</f>
        <v>5</v>
      </c>
      <c r="AU197" s="232">
        <f>'2025'!AN23</f>
        <v>5</v>
      </c>
      <c r="AV197" s="232">
        <f>'2025'!AO23</f>
        <v>5</v>
      </c>
      <c r="AW197" s="232">
        <f>'2025'!AP23</f>
        <v>5</v>
      </c>
      <c r="AX197" s="232">
        <f>'2025'!AQ23</f>
        <v>6</v>
      </c>
      <c r="AY197" s="233">
        <f>'2025'!AR23</f>
        <v>0</v>
      </c>
      <c r="AZ197" s="60">
        <f>'2025'!AS23</f>
        <v>0</v>
      </c>
      <c r="BA197" s="61">
        <f>'2025'!AT23</f>
        <v>1</v>
      </c>
      <c r="BB197" s="61">
        <f>'2025'!AU23</f>
        <v>0</v>
      </c>
      <c r="BC197" s="61">
        <f>'2025'!AV23</f>
        <v>0</v>
      </c>
      <c r="BD197" s="61">
        <f>'2025'!AW23</f>
        <v>0</v>
      </c>
      <c r="BE197" s="61">
        <f>'2025'!AX23</f>
        <v>0</v>
      </c>
      <c r="BF197" s="62">
        <f>'2025'!AY23</f>
        <v>0</v>
      </c>
      <c r="BG197" s="62">
        <f>'2025'!AZ23</f>
        <v>0</v>
      </c>
      <c r="BH197" s="62">
        <f>'2025'!BA23</f>
        <v>0</v>
      </c>
      <c r="BI197" s="62">
        <f>'2025'!BB23</f>
        <v>0</v>
      </c>
      <c r="BJ197" s="62">
        <f>'2025'!BC23</f>
        <v>0</v>
      </c>
      <c r="BK197" s="62">
        <f>'2025'!BH23</f>
        <v>0</v>
      </c>
      <c r="BL197" s="62">
        <f>'2025'!BI23</f>
        <v>0</v>
      </c>
      <c r="BM197" s="62">
        <f>'2025'!BJ23</f>
        <v>0</v>
      </c>
      <c r="BN197" s="63">
        <f>'2025'!BK23</f>
        <v>0</v>
      </c>
      <c r="BO197" s="60">
        <f>'2025'!BL23</f>
        <v>98</v>
      </c>
      <c r="BP197" s="61">
        <f>'2025'!BM23</f>
        <v>1562</v>
      </c>
      <c r="BQ197" s="61">
        <f>'2025'!BN23</f>
        <v>11</v>
      </c>
      <c r="BR197" s="61">
        <f>'2025'!BO23</f>
        <v>6</v>
      </c>
      <c r="BS197" s="61">
        <f>'2025'!BP23</f>
        <v>0</v>
      </c>
      <c r="BT197" s="61">
        <f>'2025'!BQ23</f>
        <v>11</v>
      </c>
      <c r="BU197" s="62">
        <f>'2025'!BR23</f>
        <v>0</v>
      </c>
      <c r="BV197" s="62">
        <f>'2025'!BS23</f>
        <v>0</v>
      </c>
      <c r="BW197" s="62">
        <f>'2025'!BT23</f>
        <v>1.96</v>
      </c>
      <c r="BX197" s="62">
        <f>'2025'!BU23</f>
        <v>1.3</v>
      </c>
      <c r="BY197" s="62">
        <f>'2025'!BV23</f>
        <v>14.5</v>
      </c>
      <c r="BZ197" s="62">
        <f>'2025'!CA23</f>
        <v>33.299999999999997</v>
      </c>
      <c r="CA197" s="62">
        <f>'2025'!CB23</f>
        <v>14.3</v>
      </c>
      <c r="CB197" s="62">
        <f>'2025'!CC23</f>
        <v>94.6</v>
      </c>
      <c r="CC197" s="63">
        <f>'2025'!CD23</f>
        <v>5.4</v>
      </c>
      <c r="CD197" s="60">
        <f>'2025'!CE23</f>
        <v>449</v>
      </c>
      <c r="CE197" s="61">
        <f>'2025'!CF23</f>
        <v>2541.6000000000004</v>
      </c>
      <c r="CF197" s="61">
        <f>'2025'!CG23</f>
        <v>56</v>
      </c>
      <c r="CG197" s="61">
        <f>'2025'!CH23</f>
        <v>33</v>
      </c>
      <c r="CH197" s="61">
        <f>'2025'!CI23</f>
        <v>2</v>
      </c>
      <c r="CI197" s="61">
        <f>'2025'!CJ23</f>
        <v>14.399999999999999</v>
      </c>
      <c r="CJ197" s="62">
        <f>'2025'!CK23</f>
        <v>0</v>
      </c>
      <c r="CK197" s="62">
        <f>'2025'!CL23</f>
        <v>0</v>
      </c>
      <c r="CL197" s="62">
        <f>'2025'!CM23</f>
        <v>1.77</v>
      </c>
      <c r="CM197" s="62">
        <f>'2025'!CN23</f>
        <v>2.9</v>
      </c>
      <c r="CN197" s="62">
        <f>'2025'!CO23</f>
        <v>12.9</v>
      </c>
      <c r="CO197" s="62">
        <f>'2025'!CT23</f>
        <v>50</v>
      </c>
      <c r="CP197" s="62">
        <f>'2025'!CU23</f>
        <v>13.2</v>
      </c>
      <c r="CQ197" s="62">
        <f>'2025'!CV23</f>
        <v>83.8</v>
      </c>
      <c r="CR197" s="63">
        <f>'2025'!CW23</f>
        <v>16.2</v>
      </c>
      <c r="CS197" s="60">
        <f>'2025'!CX23</f>
        <v>560</v>
      </c>
      <c r="CT197" s="61">
        <f>'2025'!CY23</f>
        <v>3175.2000000000003</v>
      </c>
      <c r="CU197" s="61">
        <f>'2025'!CZ23</f>
        <v>63</v>
      </c>
      <c r="CV197" s="61">
        <f>'2025'!DA23</f>
        <v>43</v>
      </c>
      <c r="CW197" s="61">
        <f>'2025'!DB23</f>
        <v>7</v>
      </c>
      <c r="CX197" s="61">
        <f>'2025'!DC23</f>
        <v>22.799999999999997</v>
      </c>
      <c r="CY197" s="62">
        <f>'2025'!DD23</f>
        <v>0.8</v>
      </c>
      <c r="CZ197" s="62">
        <f>'2025'!DE23</f>
        <v>0</v>
      </c>
      <c r="DA197" s="62">
        <f>'2025'!DF23</f>
        <v>1.67</v>
      </c>
      <c r="DB197" s="62">
        <f>'2025'!DG23</f>
        <v>3.8</v>
      </c>
      <c r="DC197" s="62">
        <f>'2025'!DH23</f>
        <v>12.1</v>
      </c>
      <c r="DD197" s="62">
        <f>'2025'!DM23</f>
        <v>50</v>
      </c>
      <c r="DE197" s="62">
        <f>'2025'!DN23</f>
        <v>8.5</v>
      </c>
      <c r="DF197" s="62">
        <f>'2025'!DO23</f>
        <v>79.7</v>
      </c>
      <c r="DG197" s="63">
        <f>'2025'!DP23</f>
        <v>20.3</v>
      </c>
      <c r="DH197" s="60">
        <f>'2025'!DQ23</f>
        <v>984</v>
      </c>
      <c r="DI197" s="61">
        <f>'2025'!DR23</f>
        <v>2534.3999999999996</v>
      </c>
      <c r="DJ197" s="61">
        <f>'2025'!DS23</f>
        <v>78</v>
      </c>
      <c r="DK197" s="61">
        <f>'2025'!DT23</f>
        <v>54</v>
      </c>
      <c r="DL197" s="61">
        <f>'2025'!DU23</f>
        <v>10</v>
      </c>
      <c r="DM197" s="61">
        <f>'2025'!DV23</f>
        <v>21.6</v>
      </c>
      <c r="DN197" s="62">
        <f>'2025'!DW23</f>
        <v>1.4</v>
      </c>
      <c r="DO197" s="62">
        <f>'2025'!DX23</f>
        <v>0</v>
      </c>
      <c r="DP197" s="62">
        <f>'2025'!DY23</f>
        <v>2.83</v>
      </c>
      <c r="DQ197" s="62">
        <f>'2025'!DZ23</f>
        <v>6.9</v>
      </c>
      <c r="DR197" s="62">
        <f>'2025'!EA23</f>
        <v>14.4</v>
      </c>
      <c r="DS197" s="62">
        <f>'2025'!EF23</f>
        <v>69.2</v>
      </c>
      <c r="DT197" s="62">
        <f>'2025'!EG23</f>
        <v>1.8</v>
      </c>
      <c r="DU197" s="62">
        <f>'2025'!EH23</f>
        <v>76.8</v>
      </c>
      <c r="DV197" s="63">
        <f>'2025'!EI23</f>
        <v>21.4</v>
      </c>
    </row>
    <row r="198" spans="1:126" ht="15.75" customHeight="1" x14ac:dyDescent="0.2">
      <c r="A198" s="199">
        <f t="shared" si="19"/>
        <v>196</v>
      </c>
      <c r="B198" s="261">
        <f>'2018'!A20</f>
        <v>18</v>
      </c>
      <c r="C198" s="261">
        <v>2018</v>
      </c>
      <c r="D198" s="234" t="str">
        <f>'2018'!B20</f>
        <v>Deon Cain</v>
      </c>
      <c r="E198" s="310" t="str" cm="1">
        <f t="array" ref="E198">_xlfn.IFS(F198&gt;12.5,"Cornerstone",AND(F198&gt;11.995,F198&lt;12.5),"Elite",AND(F198&gt;11,F198&lt;12.995),"Elite Upside",AND(F198&gt;=9.69,F198&lt;10.999),"Upside",AND(F198&gt;8.4,F198&lt;9.999),"Upside Lite",AND(F198&gt;7.25,F198&lt;8.999),"Outlier",AND(F198&gt;=6,F198&lt;7.25),"Outlier Lite",F198&lt;6.999,"Purgatory")</f>
        <v>Outlier</v>
      </c>
      <c r="F198" s="313">
        <f>'2018'!C20</f>
        <v>7.7885714285714283</v>
      </c>
      <c r="G198" s="313">
        <f t="shared" si="20"/>
        <v>42.1</v>
      </c>
      <c r="H198" s="313" t="str" cm="1">
        <f t="array" ref="H198">_xlfn.IFS(E198="Cornerstone","A++",E198="Elite","A+",E198="Elite Upside","A",E198="Upside","B",E198="Upside Lite","C",E198="Outlier","D+",E198="Outlier Lite","D-",E198="Purgatory","F")</f>
        <v>D+</v>
      </c>
      <c r="I198" s="314">
        <f t="shared" si="21"/>
        <v>-0.39651086071917652</v>
      </c>
      <c r="J198" s="34" t="str">
        <f>'2018'!D20</f>
        <v>Clemson</v>
      </c>
      <c r="K198" s="200">
        <f>'2018'!E20</f>
        <v>4</v>
      </c>
      <c r="L198" s="318">
        <f>'2018'!F20</f>
        <v>35286</v>
      </c>
      <c r="M198" s="231">
        <f>'2018'!G20</f>
        <v>29.153424657534245</v>
      </c>
      <c r="N198" s="231" t="str">
        <f>'2018'!H20</f>
        <v>JR</v>
      </c>
      <c r="O198" s="231">
        <f>'2018'!I20</f>
        <v>21.726027397260275</v>
      </c>
      <c r="P198" s="231" t="str">
        <f>'2018'!J20</f>
        <v>Wide</v>
      </c>
      <c r="Q198" s="231" t="str">
        <f>'2018'!K20</f>
        <v>DEEP</v>
      </c>
      <c r="R198" s="231" t="str">
        <f>'2018'!L20</f>
        <v>Elite Earner</v>
      </c>
      <c r="S198" s="320">
        <f>'2018'!M20</f>
        <v>74</v>
      </c>
      <c r="T198" s="320">
        <f>'2018'!N20</f>
        <v>203</v>
      </c>
      <c r="U198" s="200">
        <f>'2018'!O20</f>
        <v>4.43</v>
      </c>
      <c r="V198" s="279">
        <f>'2018'!P20</f>
        <v>6</v>
      </c>
      <c r="W198" s="193">
        <f>'2018'!Q20</f>
        <v>0</v>
      </c>
      <c r="X198" s="194">
        <f>'2018'!R20</f>
        <v>0</v>
      </c>
      <c r="Y198" s="194">
        <f>'2018'!S20</f>
        <v>0.13308941230276697</v>
      </c>
      <c r="Z198" s="194">
        <f>'2018'!T20</f>
        <v>0.14453982830904372</v>
      </c>
      <c r="AA198" s="194">
        <f>'2018'!U20</f>
        <v>0.22262663026994237</v>
      </c>
      <c r="AB198" s="194">
        <f>'2018'!V20</f>
        <v>0.22262663026994237</v>
      </c>
      <c r="AC198" s="59">
        <f>'2018'!W20</f>
        <v>0.21149529875644524</v>
      </c>
      <c r="AD198" s="42">
        <f>'2018'!X20</f>
        <v>21.087671232876712</v>
      </c>
      <c r="AE198" s="183">
        <f>'2018'!Y20</f>
        <v>2.79</v>
      </c>
      <c r="AF198" s="183">
        <f>'2018'!Z20</f>
        <v>5.7</v>
      </c>
      <c r="AG198" s="183">
        <f>'2018'!AA20</f>
        <v>18.2</v>
      </c>
      <c r="AH198" s="183">
        <f>'2018'!AB20</f>
        <v>0.66</v>
      </c>
      <c r="AI198" s="183">
        <f>'2018'!AC20</f>
        <v>1.56</v>
      </c>
      <c r="AJ198" s="288">
        <f>'2018'!AD20</f>
        <v>5.6403269754768393E-2</v>
      </c>
      <c r="AK198" s="288">
        <f>'2018'!AE20</f>
        <v>0.19741144414168937</v>
      </c>
      <c r="AL198" s="185">
        <f>'2018'!AF20</f>
        <v>7.9000000000000001E-2</v>
      </c>
      <c r="AM198" s="212">
        <f t="shared" si="18"/>
        <v>0.4</v>
      </c>
      <c r="AN198" s="185">
        <f>'2018'!AG20</f>
        <v>0.91500000000000004</v>
      </c>
      <c r="AO198" s="185">
        <f>'2018'!AH20</f>
        <v>8.5000000000000006E-2</v>
      </c>
      <c r="AP198" s="183">
        <f>'2018'!AI20</f>
        <v>105.41711553052681</v>
      </c>
      <c r="AQ198" s="186">
        <f>'2018'!AJ20</f>
        <v>106.49462771001467</v>
      </c>
      <c r="AR198" s="48">
        <f>'2018'!AK20</f>
        <v>6</v>
      </c>
      <c r="AS198" s="232">
        <f>'2018'!AL20</f>
        <v>4</v>
      </c>
      <c r="AT198" s="232">
        <f>'2018'!AM20</f>
        <v>5</v>
      </c>
      <c r="AU198" s="232">
        <f>'2018'!AN20</f>
        <v>4</v>
      </c>
      <c r="AV198" s="232">
        <f>'2018'!AO20</f>
        <v>9</v>
      </c>
      <c r="AW198" s="232">
        <f>'2018'!AP20</f>
        <v>7</v>
      </c>
      <c r="AX198" s="232">
        <f>'2018'!AQ20</f>
        <v>2</v>
      </c>
      <c r="AY198" s="233">
        <f>'2018'!AR20</f>
        <v>0.5</v>
      </c>
      <c r="AZ198" s="60">
        <f>'2018'!AS20</f>
        <v>0</v>
      </c>
      <c r="BA198" s="61">
        <f>'2018'!AT20</f>
        <v>4330</v>
      </c>
      <c r="BB198" s="61">
        <f>'2018'!AU20</f>
        <v>0</v>
      </c>
      <c r="BC198" s="61">
        <f>'2018'!AV20</f>
        <v>0</v>
      </c>
      <c r="BD198" s="61">
        <f>'2018'!AW20</f>
        <v>0</v>
      </c>
      <c r="BE198" s="61">
        <f>'2018'!AX20</f>
        <v>0</v>
      </c>
      <c r="BF198" s="62">
        <f>'2018'!AY20</f>
        <v>0</v>
      </c>
      <c r="BG198" s="62">
        <f>'2018'!AZ20</f>
        <v>0</v>
      </c>
      <c r="BH198" s="62">
        <f>'2018'!BA20</f>
        <v>0</v>
      </c>
      <c r="BI198" s="62">
        <f>'2018'!BB20</f>
        <v>0</v>
      </c>
      <c r="BJ198" s="62">
        <f>'2018'!BC20</f>
        <v>0</v>
      </c>
      <c r="BK198" s="62">
        <f>'2018'!BD20</f>
        <v>0</v>
      </c>
      <c r="BL198" s="62">
        <f>'2018'!BE20</f>
        <v>0</v>
      </c>
      <c r="BM198" s="62">
        <f>'2018'!BF20</f>
        <v>0</v>
      </c>
      <c r="BN198" s="63">
        <f>'2018'!BG20</f>
        <v>0</v>
      </c>
      <c r="BO198" s="60">
        <f>'2018'!BH20</f>
        <v>0</v>
      </c>
      <c r="BP198" s="61">
        <f>'2018'!BI20</f>
        <v>3404</v>
      </c>
      <c r="BQ198" s="61">
        <f>'2018'!BJ20</f>
        <v>0</v>
      </c>
      <c r="BR198" s="61">
        <f>'2018'!BK20</f>
        <v>0</v>
      </c>
      <c r="BS198" s="61">
        <f>'2018'!BL20</f>
        <v>0</v>
      </c>
      <c r="BT198" s="61">
        <f>'2018'!BM20</f>
        <v>0</v>
      </c>
      <c r="BU198" s="62">
        <f>'2018'!BN20</f>
        <v>0</v>
      </c>
      <c r="BV198" s="62">
        <f>'2018'!BO20</f>
        <v>0</v>
      </c>
      <c r="BW198" s="62">
        <f>'2018'!BP20</f>
        <v>0</v>
      </c>
      <c r="BX198" s="62">
        <f>'2018'!BQ20</f>
        <v>0</v>
      </c>
      <c r="BY198" s="62">
        <f>'2018'!BR20</f>
        <v>0</v>
      </c>
      <c r="BZ198" s="62">
        <f>'2018'!BS20</f>
        <v>0</v>
      </c>
      <c r="CA198" s="62">
        <f>'2018'!BT20</f>
        <v>0</v>
      </c>
      <c r="CB198" s="62">
        <f>'2018'!BU20</f>
        <v>0</v>
      </c>
      <c r="CC198" s="63">
        <f>'2018'!BV20</f>
        <v>0</v>
      </c>
      <c r="CD198" s="60">
        <f>'2018'!BW20</f>
        <v>582</v>
      </c>
      <c r="CE198" s="61">
        <f>'2018'!BX20</f>
        <v>4373</v>
      </c>
      <c r="CF198" s="61">
        <f>'2018'!BY20</f>
        <v>49</v>
      </c>
      <c r="CG198" s="61">
        <f>'2018'!BZ20</f>
        <v>34</v>
      </c>
      <c r="CH198" s="61">
        <f>'2018'!CA20</f>
        <v>5</v>
      </c>
      <c r="CI198" s="61">
        <f>'2018'!CB20</f>
        <v>35</v>
      </c>
      <c r="CJ198" s="62">
        <f>'2018'!CC20</f>
        <v>0</v>
      </c>
      <c r="CK198" s="62">
        <f>'2018'!CD20</f>
        <v>0</v>
      </c>
      <c r="CL198" s="62">
        <f>'2018'!CE20</f>
        <v>3.44</v>
      </c>
      <c r="CM198" s="62">
        <f>'2018'!CF20</f>
        <v>7.6</v>
      </c>
      <c r="CN198" s="62">
        <f>'2018'!CG20</f>
        <v>13.2</v>
      </c>
      <c r="CO198" s="62">
        <f>'2018'!CH20</f>
        <v>0</v>
      </c>
      <c r="CP198" s="62">
        <f>'2018'!CI20</f>
        <v>5.6</v>
      </c>
      <c r="CQ198" s="62">
        <f>'2018'!CJ20</f>
        <v>88.2</v>
      </c>
      <c r="CR198" s="63">
        <f>'2018'!CK20</f>
        <v>11.2</v>
      </c>
      <c r="CS198" s="60">
        <f>'2018'!CL20</f>
        <v>724</v>
      </c>
      <c r="CT198" s="61">
        <f>'2018'!CM20</f>
        <v>5009</v>
      </c>
      <c r="CU198" s="61">
        <f>'2018'!CN20</f>
        <v>75</v>
      </c>
      <c r="CV198" s="61">
        <f>'2018'!CO20</f>
        <v>38</v>
      </c>
      <c r="CW198" s="61">
        <f>'2018'!CP20</f>
        <v>9</v>
      </c>
      <c r="CX198" s="61">
        <f>'2018'!CQ20</f>
        <v>45</v>
      </c>
      <c r="CY198" s="62">
        <f>'2018'!CR20</f>
        <v>0.66</v>
      </c>
      <c r="CZ198" s="62">
        <f>'2018'!CS20</f>
        <v>1.1499999999999999</v>
      </c>
      <c r="DA198" s="62">
        <f>'2018'!CT20</f>
        <v>2.79</v>
      </c>
      <c r="DB198" s="62">
        <f>'2018'!CU20</f>
        <v>5.7</v>
      </c>
      <c r="DC198" s="62">
        <f>'2018'!CV20</f>
        <v>18.2</v>
      </c>
      <c r="DD198" s="62">
        <f>'2018'!CW20</f>
        <v>0</v>
      </c>
      <c r="DE198" s="62">
        <f>'2018'!CX20</f>
        <v>13.6</v>
      </c>
      <c r="DF198" s="62">
        <f>'2018'!CY20</f>
        <v>86.5</v>
      </c>
      <c r="DG198" s="63">
        <f>'2018'!CZ20</f>
        <v>13.5</v>
      </c>
      <c r="DH198" s="60">
        <f>'2018'!DA20</f>
        <v>734</v>
      </c>
      <c r="DI198" s="61">
        <f>'2018'!DB20</f>
        <v>3297</v>
      </c>
      <c r="DJ198" s="61">
        <f>'2018'!DC20</f>
        <v>90</v>
      </c>
      <c r="DK198" s="61">
        <f>'2018'!DD20</f>
        <v>58</v>
      </c>
      <c r="DL198" s="61">
        <f>'2018'!DE20</f>
        <v>6</v>
      </c>
      <c r="DM198" s="61">
        <f>'2018'!DF20</f>
        <v>17</v>
      </c>
      <c r="DN198" s="62">
        <f>'2018'!DG20</f>
        <v>0.44</v>
      </c>
      <c r="DO198" s="62">
        <f>'2018'!DH20</f>
        <v>1.56</v>
      </c>
      <c r="DP198" s="62">
        <f>'2018'!DI20</f>
        <v>2.0699999999999998</v>
      </c>
      <c r="DQ198" s="62">
        <f>'2018'!DJ20</f>
        <v>3.7</v>
      </c>
      <c r="DR198" s="62">
        <f>'2018'!DK20</f>
        <v>13.1</v>
      </c>
      <c r="DS198" s="62">
        <f>'2018'!DP20</f>
        <v>40</v>
      </c>
      <c r="DT198" s="62">
        <f>'2018'!DQ20</f>
        <v>7.9</v>
      </c>
      <c r="DU198" s="62">
        <f>'2018'!DR20</f>
        <v>96.5</v>
      </c>
      <c r="DV198" s="63">
        <f>'2018'!DS20</f>
        <v>3.5</v>
      </c>
    </row>
    <row r="199" spans="1:126" ht="15.75" customHeight="1" x14ac:dyDescent="0.2">
      <c r="A199" s="199">
        <f t="shared" si="19"/>
        <v>197</v>
      </c>
      <c r="B199" s="261">
        <f>'2017'!A23</f>
        <v>21</v>
      </c>
      <c r="C199" s="261">
        <v>2017</v>
      </c>
      <c r="D199" s="234" t="str">
        <f>'2017'!B23</f>
        <v>Josh Reynolds</v>
      </c>
      <c r="E199" s="310" t="str" cm="1">
        <f t="array" ref="E199">_xlfn.IFS(F199&gt;12.5,"Cornerstone",AND(F199&gt;11.995,F199&lt;12.5),"Elite",AND(F199&gt;11,F199&lt;12.995),"Elite Upside",AND(F199&gt;=9.69,F199&lt;10.999),"Upside",AND(F199&gt;8.4,F199&lt;9.999),"Upside Lite",AND(F199&gt;7.25,F199&lt;8.999),"Outlier",AND(F199&gt;=6,F199&lt;7.25),"Outlier Lite",F199&lt;6.999,"Purgatory")</f>
        <v>Outlier</v>
      </c>
      <c r="F199" s="313">
        <f>'2017'!C23</f>
        <v>7.7785714285714285</v>
      </c>
      <c r="G199" s="313">
        <f t="shared" si="20"/>
        <v>41.8</v>
      </c>
      <c r="H199" s="313" t="str" cm="1">
        <f t="array" ref="H199">_xlfn.IFS(E199="Cornerstone","A++",E199="Elite","A+",E199="Elite Upside","A",E199="Upside","B",E199="Upside Lite","C",E199="Outlier","D+",E199="Outlier Lite","D-",E199="Purgatory","F")</f>
        <v>D+</v>
      </c>
      <c r="I199" s="314">
        <f t="shared" si="21"/>
        <v>-0.40192792975780689</v>
      </c>
      <c r="J199" s="34" t="str">
        <f>'2017'!D23</f>
        <v>Texas A&amp;M</v>
      </c>
      <c r="K199" s="200">
        <f>'2017'!E23</f>
        <v>1</v>
      </c>
      <c r="L199" s="318">
        <f>'2017'!F23</f>
        <v>34746</v>
      </c>
      <c r="M199" s="231">
        <f>'2017'!G23</f>
        <v>30.632876712328766</v>
      </c>
      <c r="N199" s="231" t="str">
        <f>'2017'!H23</f>
        <v>SR</v>
      </c>
      <c r="O199" s="231">
        <f>'2017'!I23</f>
        <v>22.208219178082192</v>
      </c>
      <c r="P199" s="231" t="str">
        <f>'2017'!J23</f>
        <v>Wide</v>
      </c>
      <c r="Q199" s="231" t="str">
        <f>'2017'!K23</f>
        <v>PROTO X</v>
      </c>
      <c r="R199" s="231" t="str">
        <f>'2017'!L23</f>
        <v>N/A</v>
      </c>
      <c r="S199" s="320">
        <f>'2017'!M23</f>
        <v>75</v>
      </c>
      <c r="T199" s="320">
        <f>'2017'!N23</f>
        <v>192</v>
      </c>
      <c r="U199" s="231">
        <f>'2017'!O23</f>
        <v>4.57</v>
      </c>
      <c r="V199" s="279">
        <f>'2017'!P23</f>
        <v>4</v>
      </c>
      <c r="W199" s="193">
        <f>'2017'!Q23</f>
        <v>0</v>
      </c>
      <c r="X199" s="194">
        <f>'2017'!R23</f>
        <v>0</v>
      </c>
      <c r="Y199" s="194">
        <f>'2017'!S23</f>
        <v>0.21203727020901536</v>
      </c>
      <c r="Z199" s="194">
        <f>'2017'!T23</f>
        <v>0.27294613301233822</v>
      </c>
      <c r="AA199" s="194">
        <f>'2017'!U23</f>
        <v>0.31323485076876695</v>
      </c>
      <c r="AB199" s="194">
        <f>'2017'!V23</f>
        <v>0.31323485076876695</v>
      </c>
      <c r="AC199" s="59">
        <f>'2017'!W23</f>
        <v>0.31323485076876695</v>
      </c>
      <c r="AD199" s="42">
        <f>'2017'!X23</f>
        <v>19.553424657534247</v>
      </c>
      <c r="AE199" s="183">
        <f>'2017'!Y23</f>
        <v>2.33</v>
      </c>
      <c r="AF199" s="183">
        <f>'2017'!Z23</f>
        <v>7.9</v>
      </c>
      <c r="AG199" s="183">
        <f>'2017'!AA23</f>
        <v>14.7</v>
      </c>
      <c r="AH199" s="183">
        <f>'2017'!AB23</f>
        <v>0.94</v>
      </c>
      <c r="AI199" s="183">
        <f>'2017'!AC23</f>
        <v>2.2200000000000002</v>
      </c>
      <c r="AJ199" s="288" t="str">
        <f>'2017'!AD23</f>
        <v>N/A</v>
      </c>
      <c r="AK199" s="288" t="str">
        <f>'2017'!AE23</f>
        <v>N/A</v>
      </c>
      <c r="AL199" s="185">
        <f>'2017'!AF23</f>
        <v>0.09</v>
      </c>
      <c r="AM199" s="212">
        <f t="shared" si="18"/>
        <v>0</v>
      </c>
      <c r="AN199" s="185">
        <f>'2017'!AG23</f>
        <v>0.96400000000000008</v>
      </c>
      <c r="AO199" s="185">
        <f>'2017'!AH23</f>
        <v>3.15E-2</v>
      </c>
      <c r="AP199" s="183">
        <f>'2017'!AI23</f>
        <v>88.03724107151433</v>
      </c>
      <c r="AQ199" s="186">
        <f>'2017'!AJ23</f>
        <v>90.745962330353663</v>
      </c>
      <c r="AR199" s="48">
        <f>'2017'!AK23</f>
        <v>8</v>
      </c>
      <c r="AS199" s="232">
        <f>'2017'!AL23</f>
        <v>7</v>
      </c>
      <c r="AT199" s="232">
        <f>'2017'!AM23</f>
        <v>4</v>
      </c>
      <c r="AU199" s="232">
        <f>'2017'!AN23</f>
        <v>6</v>
      </c>
      <c r="AV199" s="232">
        <f>'2017'!AO23</f>
        <v>6</v>
      </c>
      <c r="AW199" s="232">
        <f>'2017'!AP23</f>
        <v>5</v>
      </c>
      <c r="AX199" s="232">
        <f>'2017'!AQ23</f>
        <v>5</v>
      </c>
      <c r="AY199" s="233">
        <f>'2017'!AR23</f>
        <v>0</v>
      </c>
      <c r="AZ199" s="60">
        <f>'2017'!AS23</f>
        <v>0</v>
      </c>
      <c r="BA199" s="61">
        <f>'2017'!AT23</f>
        <v>4114</v>
      </c>
      <c r="BB199" s="61">
        <f>'2017'!AU23</f>
        <v>0</v>
      </c>
      <c r="BC199" s="61">
        <f>'2017'!AV23</f>
        <v>0</v>
      </c>
      <c r="BD199" s="61">
        <f>'2017'!AW23</f>
        <v>0</v>
      </c>
      <c r="BE199" s="61">
        <f>'2017'!AX23</f>
        <v>0</v>
      </c>
      <c r="BF199" s="62">
        <f>'2017'!AY23</f>
        <v>0</v>
      </c>
      <c r="BG199" s="62">
        <f>'2017'!AZ23</f>
        <v>0</v>
      </c>
      <c r="BH199" s="62">
        <f>'2017'!BA23</f>
        <v>0</v>
      </c>
      <c r="BI199" s="62">
        <f>'2017'!BB23</f>
        <v>0</v>
      </c>
      <c r="BJ199" s="62">
        <f>'2017'!BC23</f>
        <v>0</v>
      </c>
      <c r="BK199" s="62">
        <f>'2017'!BD23</f>
        <v>0</v>
      </c>
      <c r="BL199" s="62">
        <f>'2017'!BE23</f>
        <v>0</v>
      </c>
      <c r="BM199" s="62">
        <f>'2017'!BF23</f>
        <v>0</v>
      </c>
      <c r="BN199" s="63">
        <f>'2017'!BG23</f>
        <v>0</v>
      </c>
      <c r="BO199" s="60">
        <f>'2017'!BH23</f>
        <v>0</v>
      </c>
      <c r="BP199" s="61">
        <f>'2017'!BI23</f>
        <v>4593</v>
      </c>
      <c r="BQ199" s="61">
        <f>'2017'!BJ23</f>
        <v>0</v>
      </c>
      <c r="BR199" s="61">
        <f>'2017'!BK23</f>
        <v>0</v>
      </c>
      <c r="BS199" s="61">
        <f>'2017'!BL23</f>
        <v>0</v>
      </c>
      <c r="BT199" s="61">
        <f>'2017'!BM23</f>
        <v>0</v>
      </c>
      <c r="BU199" s="62">
        <f>'2017'!BN23</f>
        <v>0</v>
      </c>
      <c r="BV199" s="62">
        <f>'2017'!BO23</f>
        <v>0</v>
      </c>
      <c r="BW199" s="62">
        <f>'2017'!BP23</f>
        <v>0</v>
      </c>
      <c r="BX199" s="62">
        <f>'2017'!BQ23</f>
        <v>0</v>
      </c>
      <c r="BY199" s="62">
        <f>'2017'!BR23</f>
        <v>0</v>
      </c>
      <c r="BZ199" s="62">
        <f>'2017'!BS23</f>
        <v>0</v>
      </c>
      <c r="CA199" s="62">
        <f>'2017'!BT23</f>
        <v>0</v>
      </c>
      <c r="CB199" s="62">
        <f>'2017'!BU23</f>
        <v>0</v>
      </c>
      <c r="CC199" s="63">
        <f>'2017'!BV23</f>
        <v>0</v>
      </c>
      <c r="CD199" s="60">
        <f>'2017'!BW23</f>
        <v>842</v>
      </c>
      <c r="CE199" s="61">
        <f>'2017'!BX23</f>
        <v>3971</v>
      </c>
      <c r="CF199" s="61">
        <f>'2017'!BY23</f>
        <v>74</v>
      </c>
      <c r="CG199" s="61">
        <f>'2017'!BZ23</f>
        <v>52</v>
      </c>
      <c r="CH199" s="61">
        <f>'2017'!CA23</f>
        <v>13</v>
      </c>
      <c r="CI199" s="61">
        <f>'2017'!CB23</f>
        <v>39</v>
      </c>
      <c r="CJ199" s="62">
        <f>'2017'!CC23</f>
        <v>0</v>
      </c>
      <c r="CK199" s="62">
        <f>'2017'!CD23</f>
        <v>0</v>
      </c>
      <c r="CL199" s="62">
        <f>'2017'!CE23</f>
        <v>1.92</v>
      </c>
      <c r="CM199" s="62">
        <f>'2017'!CF23</f>
        <v>7.9</v>
      </c>
      <c r="CN199" s="62">
        <f>'2017'!CG23</f>
        <v>12.5</v>
      </c>
      <c r="CO199" s="62">
        <f>'2017'!CH23</f>
        <v>0</v>
      </c>
      <c r="CP199" s="62">
        <f>'2017'!CI23</f>
        <v>8.8000000000000007</v>
      </c>
      <c r="CQ199" s="62">
        <f>'2017'!CJ23</f>
        <v>99.3</v>
      </c>
      <c r="CR199" s="63">
        <f>'2017'!CK23</f>
        <v>0.7</v>
      </c>
      <c r="CS199" s="60">
        <f>'2017'!CL23</f>
        <v>907</v>
      </c>
      <c r="CT199" s="61">
        <f>'2017'!CM23</f>
        <v>3323</v>
      </c>
      <c r="CU199" s="61">
        <f>'2017'!CN23</f>
        <v>83</v>
      </c>
      <c r="CV199" s="61">
        <f>'2017'!CO23</f>
        <v>51</v>
      </c>
      <c r="CW199" s="61">
        <f>'2017'!CP23</f>
        <v>5</v>
      </c>
      <c r="CX199" s="61">
        <f>'2017'!CQ23</f>
        <v>25</v>
      </c>
      <c r="CY199" s="62">
        <f>'2017'!CR23</f>
        <v>0</v>
      </c>
      <c r="CZ199" s="62">
        <f>'2017'!CS23</f>
        <v>0</v>
      </c>
      <c r="DA199" s="62">
        <f>'2017'!CT23</f>
        <v>2.09</v>
      </c>
      <c r="DB199" s="62">
        <f>'2017'!CU23</f>
        <v>6</v>
      </c>
      <c r="DC199" s="62">
        <f>'2017'!CV23</f>
        <v>14.2</v>
      </c>
      <c r="DD199" s="62">
        <f>'2017'!CW23</f>
        <v>0</v>
      </c>
      <c r="DE199" s="62">
        <f>'2017'!CX23</f>
        <v>5.6</v>
      </c>
      <c r="DF199" s="62">
        <f>'2017'!CY23</f>
        <v>97.3</v>
      </c>
      <c r="DG199" s="63">
        <f>'2017'!CZ23</f>
        <v>2.7</v>
      </c>
      <c r="DH199" s="60">
        <f>'2017'!DA23</f>
        <v>1039</v>
      </c>
      <c r="DI199" s="61">
        <f>'2017'!DB23</f>
        <v>3317</v>
      </c>
      <c r="DJ199" s="61">
        <f>'2017'!DC23</f>
        <v>94</v>
      </c>
      <c r="DK199" s="61">
        <f>'2017'!DD23</f>
        <v>61</v>
      </c>
      <c r="DL199" s="61">
        <f>'2017'!DE23</f>
        <v>12</v>
      </c>
      <c r="DM199" s="61">
        <f>'2017'!DF23</f>
        <v>25</v>
      </c>
      <c r="DN199" s="62">
        <f>'2017'!DG23</f>
        <v>0.94</v>
      </c>
      <c r="DO199" s="62">
        <f>'2017'!DH23</f>
        <v>2.2200000000000002</v>
      </c>
      <c r="DP199" s="62">
        <f>'2017'!DI23</f>
        <v>2.33</v>
      </c>
      <c r="DQ199" s="62">
        <f>'2017'!DJ23</f>
        <v>4.9000000000000004</v>
      </c>
      <c r="DR199" s="62">
        <f>'2017'!DK23</f>
        <v>14.7</v>
      </c>
      <c r="DS199" s="62">
        <f>'2017'!DL23</f>
        <v>0</v>
      </c>
      <c r="DT199" s="62">
        <f>'2017'!DM23</f>
        <v>9</v>
      </c>
      <c r="DU199" s="62">
        <f>'2017'!DN23</f>
        <v>96.4</v>
      </c>
      <c r="DV199" s="63">
        <f>'2017'!DO23</f>
        <v>3.6</v>
      </c>
    </row>
    <row r="200" spans="1:126" ht="15.75" customHeight="1" x14ac:dyDescent="0.2">
      <c r="A200" s="199">
        <f t="shared" si="19"/>
        <v>198</v>
      </c>
      <c r="B200" s="261">
        <f>'2023'!A23</f>
        <v>21</v>
      </c>
      <c r="C200" s="261">
        <v>2023</v>
      </c>
      <c r="D200" s="234" t="str">
        <f>'2023'!B23</f>
        <v>Xavier Hutchinson</v>
      </c>
      <c r="E200" s="310" t="str" cm="1">
        <f t="array" ref="E200">_xlfn.IFS(F200&gt;12.5,"Cornerstone",AND(F200&gt;11.995,F200&lt;12.5),"Elite",AND(F200&gt;11,F200&lt;12.995),"Elite Upside",AND(F200&gt;=9.69,F200&lt;10.999),"Upside",AND(F200&gt;8.4,F200&lt;9.999),"Upside Lite",AND(F200&gt;7.25,F200&lt;8.999),"Outlier",AND(F200&gt;=6,F200&lt;7.25),"Outlier Lite",F200&lt;6.999,"Purgatory")</f>
        <v>Outlier</v>
      </c>
      <c r="F200" s="313">
        <f>'2023'!C23</f>
        <v>7.7528571428571436</v>
      </c>
      <c r="G200" s="313">
        <f t="shared" si="20"/>
        <v>41.5</v>
      </c>
      <c r="H200" s="313" t="str" cm="1">
        <f t="array" ref="H200">_xlfn.IFS(E200="Cornerstone","A++",E200="Elite","A+",E200="Elite Upside","A",E200="Upside","B",E200="Upside Lite","C",E200="Outlier","D+",E200="Outlier Lite","D-",E200="Purgatory","F")</f>
        <v>D+</v>
      </c>
      <c r="I200" s="314">
        <f t="shared" si="21"/>
        <v>-0.41585753585714202</v>
      </c>
      <c r="J200" s="34" t="str">
        <f>'2023'!D23</f>
        <v>Iowa State</v>
      </c>
      <c r="K200" s="200">
        <f>'2023'!E23</f>
        <v>3</v>
      </c>
      <c r="L200" s="318">
        <f>'2023'!F23</f>
        <v>36678</v>
      </c>
      <c r="M200" s="231">
        <f>'2023'!G23</f>
        <v>25.339726027397262</v>
      </c>
      <c r="N200" s="231" t="str">
        <f>'2023'!H23</f>
        <v>SR</v>
      </c>
      <c r="O200" s="231">
        <f>'2023'!I23</f>
        <v>22.917808219178081</v>
      </c>
      <c r="P200" s="231" t="str">
        <f>'2023'!J23</f>
        <v>Hybrid</v>
      </c>
      <c r="Q200" s="231" t="str">
        <f>'2023'!K23</f>
        <v>SLOB</v>
      </c>
      <c r="R200" s="231" t="str">
        <f>'2023'!L23</f>
        <v>Elite Earner</v>
      </c>
      <c r="S200" s="200">
        <f>'2023'!M23</f>
        <v>74</v>
      </c>
      <c r="T200" s="200">
        <f>'2023'!N23</f>
        <v>213</v>
      </c>
      <c r="U200" s="200">
        <f>'2023'!O23</f>
        <v>4.53</v>
      </c>
      <c r="V200" s="319">
        <f>'2023'!P23</f>
        <v>6</v>
      </c>
      <c r="W200" s="193">
        <f>'2023'!Q23</f>
        <v>0</v>
      </c>
      <c r="X200" s="194">
        <f>'2023'!R23</f>
        <v>0</v>
      </c>
      <c r="Y200" s="194">
        <f>'2023'!S23</f>
        <v>0.26626605884790716</v>
      </c>
      <c r="Z200" s="194">
        <f>'2023'!T23</f>
        <v>0.28780544701697092</v>
      </c>
      <c r="AA200" s="194">
        <f>'2023'!U23</f>
        <v>0.37274000509294625</v>
      </c>
      <c r="AB200" s="194">
        <f>'2023'!V23</f>
        <v>0.37274000509294625</v>
      </c>
      <c r="AC200" s="59">
        <f>'2023'!W23</f>
        <v>0.35410300483829893</v>
      </c>
      <c r="AD200" s="42">
        <f>'2023'!X23</f>
        <v>20.276712328767122</v>
      </c>
      <c r="AE200" s="183">
        <f>'2023'!Y23</f>
        <v>2.72</v>
      </c>
      <c r="AF200" s="183">
        <f>'2023'!Z23</f>
        <v>6.1</v>
      </c>
      <c r="AG200" s="183">
        <f>'2023'!AA23</f>
        <v>9.1999999999999993</v>
      </c>
      <c r="AH200" s="183">
        <f>'2023'!AB23</f>
        <v>1</v>
      </c>
      <c r="AI200" s="183">
        <f>'2023'!AC23</f>
        <v>2.44</v>
      </c>
      <c r="AJ200" s="288">
        <f>'2023'!AD23</f>
        <v>7.2006831767719895E-2</v>
      </c>
      <c r="AK200" s="288">
        <f>'2023'!AE23</f>
        <v>0.30196413321947052</v>
      </c>
      <c r="AL200" s="185">
        <f>'2023'!AF23</f>
        <v>5.2999999999999999E-2</v>
      </c>
      <c r="AM200" s="212">
        <f>DD200/100</f>
        <v>0.58299999999999996</v>
      </c>
      <c r="AN200" s="185">
        <f>'2023'!AG23</f>
        <v>0.73649999999999993</v>
      </c>
      <c r="AO200" s="185">
        <f>'2023'!AH23</f>
        <v>0.2555</v>
      </c>
      <c r="AP200" s="183">
        <f>'2023'!AI23</f>
        <v>101.16185655350087</v>
      </c>
      <c r="AQ200" s="186">
        <f>'2023'!AJ23</f>
        <v>102.19587396127594</v>
      </c>
      <c r="AR200" s="48">
        <f>'2023'!AK23</f>
        <v>9</v>
      </c>
      <c r="AS200" s="232">
        <f>'2023'!AL23</f>
        <v>6</v>
      </c>
      <c r="AT200" s="232">
        <f>'2023'!AM23</f>
        <v>5</v>
      </c>
      <c r="AU200" s="232">
        <f>'2023'!AN23</f>
        <v>4</v>
      </c>
      <c r="AV200" s="232">
        <f>'2023'!AO23</f>
        <v>7</v>
      </c>
      <c r="AW200" s="232">
        <f>'2023'!AP23</f>
        <v>7</v>
      </c>
      <c r="AX200" s="232">
        <f>'2023'!AQ23</f>
        <v>2</v>
      </c>
      <c r="AY200" s="233">
        <f>'2023'!AR23</f>
        <v>0</v>
      </c>
      <c r="AZ200" s="60">
        <f>'2023'!AS23</f>
        <v>0</v>
      </c>
      <c r="BA200" s="61">
        <f>'2023'!AT23</f>
        <v>3131.7000000000003</v>
      </c>
      <c r="BB200" s="61">
        <f>'2023'!AU23</f>
        <v>0</v>
      </c>
      <c r="BC200" s="61">
        <f>'2023'!AV23</f>
        <v>0</v>
      </c>
      <c r="BD200" s="61">
        <f>'2023'!AW23</f>
        <v>0</v>
      </c>
      <c r="BE200" s="61">
        <f>'2023'!AX23</f>
        <v>0</v>
      </c>
      <c r="BF200" s="62">
        <f>'2023'!AY23</f>
        <v>0</v>
      </c>
      <c r="BG200" s="62">
        <f>'2023'!AZ23</f>
        <v>0</v>
      </c>
      <c r="BH200" s="62">
        <f>'2023'!BA23</f>
        <v>0</v>
      </c>
      <c r="BI200" s="62">
        <f>'2023'!BA23</f>
        <v>0</v>
      </c>
      <c r="BJ200" s="62">
        <f>'2023'!BC23</f>
        <v>0</v>
      </c>
      <c r="BK200" s="62">
        <f>'2023'!BH23</f>
        <v>0</v>
      </c>
      <c r="BL200" s="62">
        <f>'2023'!BI23</f>
        <v>0</v>
      </c>
      <c r="BM200" s="62">
        <f>'2023'!BJ23</f>
        <v>0</v>
      </c>
      <c r="BN200" s="63">
        <f>'2023'!BK23</f>
        <v>0</v>
      </c>
      <c r="BO200" s="60">
        <f>'2023'!BL23</f>
        <v>0</v>
      </c>
      <c r="BP200" s="61">
        <f>'2023'!BM23</f>
        <v>4046.9</v>
      </c>
      <c r="BQ200" s="61">
        <f>'2023'!BN23</f>
        <v>0</v>
      </c>
      <c r="BR200" s="61">
        <f>'2023'!BO23</f>
        <v>0</v>
      </c>
      <c r="BS200" s="61">
        <f>'2023'!BP23</f>
        <v>0</v>
      </c>
      <c r="BT200" s="61">
        <f>'2023'!BQ23</f>
        <v>0</v>
      </c>
      <c r="BU200" s="62">
        <f>'2023'!BR23</f>
        <v>0</v>
      </c>
      <c r="BV200" s="62">
        <f>'2023'!BS23</f>
        <v>0</v>
      </c>
      <c r="BW200" s="62">
        <f>'2023'!BT23</f>
        <v>0</v>
      </c>
      <c r="BX200" s="62">
        <f>'2023'!BU23</f>
        <v>0</v>
      </c>
      <c r="BY200" s="62">
        <f>'2023'!BV23</f>
        <v>0</v>
      </c>
      <c r="BZ200" s="62">
        <f>'2023'!CA23</f>
        <v>0</v>
      </c>
      <c r="CA200" s="62">
        <f>'2023'!CB23</f>
        <v>0</v>
      </c>
      <c r="CB200" s="62">
        <f>'2023'!CC23</f>
        <v>0</v>
      </c>
      <c r="CC200" s="63">
        <f>'2023'!CD23</f>
        <v>0</v>
      </c>
      <c r="CD200" s="60">
        <f>'2023'!CE23</f>
        <v>771</v>
      </c>
      <c r="CE200" s="61">
        <f>'2023'!CF23</f>
        <v>2895.6000000000004</v>
      </c>
      <c r="CF200" s="61">
        <f>'2023'!CG23</f>
        <v>93</v>
      </c>
      <c r="CG200" s="61">
        <f>'2023'!CH23</f>
        <v>64</v>
      </c>
      <c r="CH200" s="61">
        <f>'2023'!CI23</f>
        <v>4</v>
      </c>
      <c r="CI200" s="61">
        <f>'2023'!CJ23</f>
        <v>20</v>
      </c>
      <c r="CJ200" s="62">
        <f>'2023'!CK23</f>
        <v>0.55000000000000004</v>
      </c>
      <c r="CK200" s="62">
        <f>'2023'!CL23</f>
        <v>2.0699999999999998</v>
      </c>
      <c r="CL200" s="62">
        <f>'2023'!CM23</f>
        <v>2.1800000000000002</v>
      </c>
      <c r="CM200" s="62">
        <f>'2023'!CN23</f>
        <v>5.8</v>
      </c>
      <c r="CN200" s="62">
        <f>'2023'!CO23</f>
        <v>10.199999999999999</v>
      </c>
      <c r="CO200" s="62">
        <f>'2023'!CT23</f>
        <v>47.6</v>
      </c>
      <c r="CP200" s="62">
        <f>'2023'!CU23</f>
        <v>5.9</v>
      </c>
      <c r="CQ200" s="62">
        <f>'2023'!CV23</f>
        <v>80.900000000000006</v>
      </c>
      <c r="CR200" s="63">
        <f>'2023'!CW23</f>
        <v>19.100000000000001</v>
      </c>
      <c r="CS200" s="60">
        <f>'2023'!CX23</f>
        <v>987</v>
      </c>
      <c r="CT200" s="61">
        <f>'2023'!CY23</f>
        <v>3429.4</v>
      </c>
      <c r="CU200" s="61">
        <f>'2023'!CZ23</f>
        <v>104</v>
      </c>
      <c r="CV200" s="61">
        <f>'2023'!DA23</f>
        <v>83</v>
      </c>
      <c r="CW200" s="61">
        <f>'2023'!DB23</f>
        <v>5</v>
      </c>
      <c r="CX200" s="61">
        <f>'2023'!DC23</f>
        <v>22</v>
      </c>
      <c r="CY200" s="62">
        <f>'2023'!DD23</f>
        <v>1</v>
      </c>
      <c r="CZ200" s="62">
        <f>'2023'!DE23</f>
        <v>2.21</v>
      </c>
      <c r="DA200" s="62">
        <f>'2023'!DF23</f>
        <v>2.5499999999999998</v>
      </c>
      <c r="DB200" s="62">
        <f>'2023'!DG23</f>
        <v>6.1</v>
      </c>
      <c r="DC200" s="62">
        <f>'2023'!DH23</f>
        <v>7.8</v>
      </c>
      <c r="DD200" s="62">
        <f>'2023'!DM23</f>
        <v>58.3</v>
      </c>
      <c r="DE200" s="62">
        <f>'2023'!DN23</f>
        <v>3.5</v>
      </c>
      <c r="DF200" s="62">
        <f>'2023'!DO23</f>
        <v>77.2</v>
      </c>
      <c r="DG200" s="63">
        <f>'2023'!DP23</f>
        <v>21.8</v>
      </c>
      <c r="DH200" s="60">
        <f>'2023'!DQ23</f>
        <v>1171</v>
      </c>
      <c r="DI200" s="61">
        <f>'2023'!DR23</f>
        <v>3141.6000000000004</v>
      </c>
      <c r="DJ200" s="61">
        <f>'2023'!DS23</f>
        <v>161</v>
      </c>
      <c r="DK200" s="61">
        <f>'2023'!DT23</f>
        <v>107</v>
      </c>
      <c r="DL200" s="61">
        <f>'2023'!DU23</f>
        <v>6</v>
      </c>
      <c r="DM200" s="61">
        <f>'2023'!DV23</f>
        <v>19</v>
      </c>
      <c r="DN200" s="62">
        <f>'2023'!DW23</f>
        <v>0.73</v>
      </c>
      <c r="DO200" s="62">
        <f>'2023'!DX23</f>
        <v>2.44</v>
      </c>
      <c r="DP200" s="62">
        <f>'2023'!DY23</f>
        <v>2.72</v>
      </c>
      <c r="DQ200" s="62">
        <f>'2023'!DZ23</f>
        <v>4.2</v>
      </c>
      <c r="DR200" s="62">
        <f>'2023'!EA23</f>
        <v>9.1999999999999993</v>
      </c>
      <c r="DS200" s="62">
        <f>'2023'!EF23</f>
        <v>45.2</v>
      </c>
      <c r="DT200" s="62">
        <f>'2023'!EG23</f>
        <v>5.3</v>
      </c>
      <c r="DU200" s="62">
        <f>'2023'!EH23</f>
        <v>70.099999999999994</v>
      </c>
      <c r="DV200" s="63">
        <f>'2023'!EI23</f>
        <v>29.3</v>
      </c>
    </row>
    <row r="201" spans="1:126" ht="15.75" customHeight="1" x14ac:dyDescent="0.2">
      <c r="A201" s="199">
        <f t="shared" si="19"/>
        <v>199</v>
      </c>
      <c r="B201" s="261">
        <f>'2019'!A20</f>
        <v>16</v>
      </c>
      <c r="C201" s="261">
        <v>2019</v>
      </c>
      <c r="D201" s="234" t="str">
        <f>'2019'!B20</f>
        <v>Dillon Mitchell</v>
      </c>
      <c r="E201" s="310" t="str" cm="1">
        <f t="array" ref="E201">_xlfn.IFS(F201&gt;12.5,"Cornerstone",AND(F201&gt;11.995,F201&lt;12.5),"Elite",AND(F201&gt;11,F201&lt;12.995),"Elite Upside",AND(F201&gt;=9.69,F201&lt;10.999),"Upside",AND(F201&gt;8.4,F201&lt;9.999),"Upside Lite",AND(F201&gt;7.25,F201&lt;8.999),"Outlier",AND(F201&gt;=6,F201&lt;7.25),"Outlier Lite",F201&lt;6.999,"Purgatory")</f>
        <v>Outlier</v>
      </c>
      <c r="F201" s="313">
        <f>'2019'!C20</f>
        <v>7.7514285714285718</v>
      </c>
      <c r="G201" s="313">
        <f t="shared" si="20"/>
        <v>41.199999999999996</v>
      </c>
      <c r="H201" s="313" t="str" cm="1">
        <f t="array" ref="H201">_xlfn.IFS(E201="Cornerstone","A++",E201="Elite","A+",E201="Elite Upside","A",E201="Upside","B",E201="Upside Lite","C",E201="Outlier","D+",E201="Outlier Lite","D-",E201="Purgatory","F")</f>
        <v>D+</v>
      </c>
      <c r="I201" s="314">
        <f t="shared" si="21"/>
        <v>-0.41663140286266082</v>
      </c>
      <c r="J201" s="34" t="str">
        <f>'2019'!D20</f>
        <v>Oregon</v>
      </c>
      <c r="K201" s="200">
        <f>'2019'!E20</f>
        <v>5</v>
      </c>
      <c r="L201" s="318">
        <f>'2019'!F20</f>
        <v>35566</v>
      </c>
      <c r="M201" s="231">
        <f>'2019'!G20</f>
        <v>28.386301369863013</v>
      </c>
      <c r="N201" s="231" t="str">
        <f>'2019'!H20</f>
        <v>JR</v>
      </c>
      <c r="O201" s="231">
        <f>'2019'!I20</f>
        <v>21.956164383561642</v>
      </c>
      <c r="P201" s="231" t="str">
        <f>'2019'!J20</f>
        <v>Wide</v>
      </c>
      <c r="Q201" s="231" t="str">
        <f>'2019'!K20</f>
        <v>BALL HOG</v>
      </c>
      <c r="R201" s="231" t="str">
        <f>'2019'!L20</f>
        <v>Elite Earner</v>
      </c>
      <c r="S201" s="320">
        <f>'2019'!M20</f>
        <v>73</v>
      </c>
      <c r="T201" s="320">
        <f>'2019'!N20</f>
        <v>203</v>
      </c>
      <c r="U201" s="200">
        <f>'2019'!O20</f>
        <v>4.46</v>
      </c>
      <c r="V201" s="279">
        <f>'2019'!P20</f>
        <v>7</v>
      </c>
      <c r="W201" s="193">
        <f>'2019'!Q20</f>
        <v>0</v>
      </c>
      <c r="X201" s="194">
        <f>'2019'!R20</f>
        <v>0</v>
      </c>
      <c r="Y201" s="194">
        <f>'2019'!S20</f>
        <v>2.8275212064090482E-3</v>
      </c>
      <c r="Z201" s="194">
        <f>'2019'!T20</f>
        <v>0.20939651680842447</v>
      </c>
      <c r="AA201" s="194">
        <f>'2019'!U20</f>
        <v>0.36747361887026692</v>
      </c>
      <c r="AB201" s="194">
        <f>'2019'!V20</f>
        <v>0.36747361887026692</v>
      </c>
      <c r="AC201" s="59">
        <f>'2019'!W20</f>
        <v>0.34909993792675353</v>
      </c>
      <c r="AD201" s="42">
        <f>'2019'!X20</f>
        <v>20.306849315068494</v>
      </c>
      <c r="AE201" s="183">
        <f>'2019'!Y20</f>
        <v>2.99</v>
      </c>
      <c r="AF201" s="183">
        <f>'2019'!Z20</f>
        <v>5.2</v>
      </c>
      <c r="AG201" s="183">
        <f>'2019'!AA20</f>
        <v>14.6</v>
      </c>
      <c r="AH201" s="183">
        <f>'2019'!AB20</f>
        <v>0.6</v>
      </c>
      <c r="AI201" s="183">
        <f>'2019'!AC20</f>
        <v>2.83</v>
      </c>
      <c r="AJ201" s="288">
        <f>'2019'!AD20</f>
        <v>9.0912162162162163E-2</v>
      </c>
      <c r="AK201" s="288">
        <f>'2019'!AE20</f>
        <v>0.23738175675675677</v>
      </c>
      <c r="AL201" s="185">
        <f>'2019'!AF20</f>
        <v>9.6000000000000002E-2</v>
      </c>
      <c r="AM201" s="212">
        <f>DS201/100</f>
        <v>0.27800000000000002</v>
      </c>
      <c r="AN201" s="185">
        <f>'2019'!AG20</f>
        <v>0.79100000000000004</v>
      </c>
      <c r="AO201" s="185">
        <f>'2019'!AH20</f>
        <v>0.20600000000000002</v>
      </c>
      <c r="AP201" s="183">
        <f>'2019'!AI20</f>
        <v>102.60927019798106</v>
      </c>
      <c r="AQ201" s="186">
        <f>'2019'!AJ20</f>
        <v>101.56401952167636</v>
      </c>
      <c r="AR201" s="48">
        <f>'2019'!AK20</f>
        <v>9</v>
      </c>
      <c r="AS201" s="232">
        <f>'2019'!AL20</f>
        <v>6</v>
      </c>
      <c r="AT201" s="232">
        <f>'2019'!AM20</f>
        <v>6</v>
      </c>
      <c r="AU201" s="232">
        <f>'2019'!AN20</f>
        <v>3</v>
      </c>
      <c r="AV201" s="232">
        <f>'2019'!AO20</f>
        <v>8</v>
      </c>
      <c r="AW201" s="232">
        <f>'2019'!AP20</f>
        <v>6</v>
      </c>
      <c r="AX201" s="232">
        <f>'2019'!AQ20</f>
        <v>1</v>
      </c>
      <c r="AY201" s="233">
        <f>'2019'!AR20</f>
        <v>0</v>
      </c>
      <c r="AZ201" s="60">
        <f>'2019'!AS20</f>
        <v>0</v>
      </c>
      <c r="BA201" s="61">
        <f>'2019'!AT20</f>
        <v>4687</v>
      </c>
      <c r="BB201" s="61">
        <f>'2019'!AU20</f>
        <v>0</v>
      </c>
      <c r="BC201" s="61">
        <f>'2019'!AV20</f>
        <v>0</v>
      </c>
      <c r="BD201" s="61">
        <f>'2019'!AW20</f>
        <v>0</v>
      </c>
      <c r="BE201" s="61">
        <f>'2019'!AX20</f>
        <v>0</v>
      </c>
      <c r="BF201" s="62">
        <f>'2019'!AY20</f>
        <v>0</v>
      </c>
      <c r="BG201" s="62">
        <f>'2019'!AZ20</f>
        <v>0</v>
      </c>
      <c r="BH201" s="62">
        <f>'2019'!BA20</f>
        <v>0</v>
      </c>
      <c r="BI201" s="62">
        <f>'2019'!BB20</f>
        <v>0</v>
      </c>
      <c r="BJ201" s="62">
        <f>'2019'!BC20</f>
        <v>0</v>
      </c>
      <c r="BK201" s="62">
        <f>'2019'!BD20</f>
        <v>0</v>
      </c>
      <c r="BL201" s="62">
        <f>'2019'!BE20</f>
        <v>0</v>
      </c>
      <c r="BM201" s="62">
        <f>'2019'!BF20</f>
        <v>0</v>
      </c>
      <c r="BN201" s="63">
        <f>'2019'!BG20</f>
        <v>0</v>
      </c>
      <c r="BO201" s="60">
        <f>'2019'!BH20</f>
        <v>0</v>
      </c>
      <c r="BP201" s="61">
        <f>'2019'!BI20</f>
        <v>3358</v>
      </c>
      <c r="BQ201" s="61">
        <f>'2019'!BJ20</f>
        <v>0</v>
      </c>
      <c r="BR201" s="61">
        <f>'2019'!BK20</f>
        <v>0</v>
      </c>
      <c r="BS201" s="61">
        <f>'2019'!BL20</f>
        <v>0</v>
      </c>
      <c r="BT201" s="61">
        <f>'2019'!BM20</f>
        <v>0</v>
      </c>
      <c r="BU201" s="62">
        <f>'2019'!BN20</f>
        <v>0</v>
      </c>
      <c r="BV201" s="62">
        <f>'2019'!BO20</f>
        <v>0</v>
      </c>
      <c r="BW201" s="62">
        <f>'2019'!BP20</f>
        <v>0</v>
      </c>
      <c r="BX201" s="62">
        <f>'2019'!BQ20</f>
        <v>0</v>
      </c>
      <c r="BY201" s="62">
        <f>'2019'!BR20</f>
        <v>0</v>
      </c>
      <c r="BZ201" s="62">
        <f>'2019'!BS20</f>
        <v>0</v>
      </c>
      <c r="CA201" s="62">
        <f>'2019'!BT20</f>
        <v>0</v>
      </c>
      <c r="CB201" s="62">
        <f>'2019'!BU20</f>
        <v>0</v>
      </c>
      <c r="CC201" s="63">
        <f>'2019'!BV20</f>
        <v>0</v>
      </c>
      <c r="CD201" s="60">
        <f>'2019'!BW20</f>
        <v>9</v>
      </c>
      <c r="CE201" s="61">
        <f>'2019'!BX20</f>
        <v>3183</v>
      </c>
      <c r="CF201" s="61">
        <f>'2019'!BY20</f>
        <v>6</v>
      </c>
      <c r="CG201" s="61">
        <f>'2019'!BZ20</f>
        <v>2</v>
      </c>
      <c r="CH201" s="61">
        <f>'2019'!CA20</f>
        <v>0</v>
      </c>
      <c r="CI201" s="61">
        <f>'2019'!CB20</f>
        <v>28</v>
      </c>
      <c r="CJ201" s="62">
        <f>'2019'!CC20</f>
        <v>-0.96</v>
      </c>
      <c r="CK201" s="62">
        <f>'2019'!CD20</f>
        <v>0.05</v>
      </c>
      <c r="CL201" s="62">
        <f>'2019'!CE20</f>
        <v>0.24</v>
      </c>
      <c r="CM201" s="62">
        <f>'2019'!CF20</f>
        <v>2.5</v>
      </c>
      <c r="CN201" s="62">
        <f>'2019'!CG20</f>
        <v>0</v>
      </c>
      <c r="CO201" s="62">
        <f>'2019'!CH20</f>
        <v>0</v>
      </c>
      <c r="CP201" s="62">
        <f>'2019'!CI20</f>
        <v>0</v>
      </c>
      <c r="CQ201" s="62">
        <f>'2019'!CJ20</f>
        <v>80</v>
      </c>
      <c r="CR201" s="63">
        <f>'2019'!CK20</f>
        <v>20</v>
      </c>
      <c r="CS201" s="60">
        <f>'2019'!CL20</f>
        <v>517</v>
      </c>
      <c r="CT201" s="61">
        <f>'2019'!CM20</f>
        <v>2469</v>
      </c>
      <c r="CU201" s="61">
        <f>'2019'!CN20</f>
        <v>62</v>
      </c>
      <c r="CV201" s="61">
        <f>'2019'!CO20</f>
        <v>42</v>
      </c>
      <c r="CW201" s="61">
        <f>'2019'!CP20</f>
        <v>4</v>
      </c>
      <c r="CX201" s="61">
        <f>'2019'!CQ20</f>
        <v>18</v>
      </c>
      <c r="CY201" s="62">
        <f>'2019'!CR20</f>
        <v>0.55000000000000004</v>
      </c>
      <c r="CZ201" s="62">
        <f>'2019'!CS20</f>
        <v>1.91</v>
      </c>
      <c r="DA201" s="62">
        <f>'2019'!CT20</f>
        <v>1.95</v>
      </c>
      <c r="DB201" s="62">
        <f>'2019'!CU20</f>
        <v>4.3</v>
      </c>
      <c r="DC201" s="62">
        <f>'2019'!CV20</f>
        <v>12.4</v>
      </c>
      <c r="DD201" s="62">
        <f>'2019'!DA20</f>
        <v>14.3</v>
      </c>
      <c r="DE201" s="62">
        <f>'2019'!DB20</f>
        <v>6.7</v>
      </c>
      <c r="DF201" s="62">
        <f>'2019'!DC20</f>
        <v>81.7</v>
      </c>
      <c r="DG201" s="63">
        <f>'2019'!DD20</f>
        <v>17.899999999999999</v>
      </c>
      <c r="DH201" s="60">
        <f>'2019'!DE20</f>
        <v>1184</v>
      </c>
      <c r="DI201" s="61">
        <f>'2019'!DF20</f>
        <v>3222</v>
      </c>
      <c r="DJ201" s="61">
        <f>'2019'!DG20</f>
        <v>130</v>
      </c>
      <c r="DK201" s="61">
        <f>'2019'!DH20</f>
        <v>75</v>
      </c>
      <c r="DL201" s="61">
        <f>'2019'!DI20</f>
        <v>10</v>
      </c>
      <c r="DM201" s="61">
        <f>'2019'!DJ20</f>
        <v>29</v>
      </c>
      <c r="DN201" s="62">
        <f>'2019'!DK20</f>
        <v>0.6</v>
      </c>
      <c r="DO201" s="62">
        <f>'2019'!DL20</f>
        <v>2.83</v>
      </c>
      <c r="DP201" s="62">
        <f>'2019'!DM20</f>
        <v>2.99</v>
      </c>
      <c r="DQ201" s="62">
        <f>'2019'!DN20</f>
        <v>5.2</v>
      </c>
      <c r="DR201" s="62">
        <f>'2019'!DO20</f>
        <v>14.6</v>
      </c>
      <c r="DS201" s="62">
        <f>'2019'!DT20</f>
        <v>27.8</v>
      </c>
      <c r="DT201" s="62">
        <f>'2019'!DU20</f>
        <v>9.6</v>
      </c>
      <c r="DU201" s="62">
        <f>'2019'!DV20</f>
        <v>76.5</v>
      </c>
      <c r="DV201" s="63">
        <f>'2019'!DW20</f>
        <v>23.3</v>
      </c>
    </row>
    <row r="202" spans="1:126" ht="15.75" customHeight="1" x14ac:dyDescent="0.2">
      <c r="A202" s="199">
        <f t="shared" si="19"/>
        <v>200</v>
      </c>
      <c r="B202" s="261">
        <f>'2022'!A22</f>
        <v>20</v>
      </c>
      <c r="C202" s="261">
        <v>2022</v>
      </c>
      <c r="D202" s="234" t="str">
        <f>'2022'!B22</f>
        <v>Erik Ezukanma</v>
      </c>
      <c r="E202" s="310" t="str" cm="1">
        <f t="array" ref="E202">_xlfn.IFS(F202&gt;12.5,"Cornerstone",AND(F202&gt;11.995,F202&lt;12.5),"Elite",AND(F202&gt;11,F202&lt;12.995),"Elite Upside",AND(F202&gt;=9.69,F202&lt;10.999),"Upside",AND(F202&gt;8.4,F202&lt;9.999),"Upside Lite",AND(F202&gt;7.25,F202&lt;8.999),"Outlier",AND(F202&gt;=6,F202&lt;7.25),"Outlier Lite",F202&lt;6.999,"Purgatory")</f>
        <v>Outlier</v>
      </c>
      <c r="F202" s="313">
        <f>'2022'!C22</f>
        <v>7.7471428571428582</v>
      </c>
      <c r="G202" s="313">
        <f t="shared" si="20"/>
        <v>41</v>
      </c>
      <c r="H202" s="313" t="str" cm="1">
        <f t="array" ref="H202">_xlfn.IFS(E202="Cornerstone","A++",E202="Elite","A+",E202="Elite Upside","A",E202="Upside","B",E202="Upside Lite","C",E202="Outlier","D+",E202="Outlier Lite","D-",E202="Purgatory","F")</f>
        <v>D+</v>
      </c>
      <c r="I202" s="314">
        <f t="shared" si="21"/>
        <v>-0.41895300387921636</v>
      </c>
      <c r="J202" s="34" t="str">
        <f>'2022'!D22</f>
        <v>Texas Tech</v>
      </c>
      <c r="K202" s="200">
        <f>'2022'!E22</f>
        <v>3</v>
      </c>
      <c r="L202" s="318">
        <f>'2022'!F22</f>
        <v>36550</v>
      </c>
      <c r="M202" s="231">
        <f>'2022'!G22</f>
        <v>25.69041095890411</v>
      </c>
      <c r="N202" s="231" t="str">
        <f>'2022'!H22</f>
        <v>SR</v>
      </c>
      <c r="O202" s="231">
        <f>'2022'!I22</f>
        <v>22.271232876712329</v>
      </c>
      <c r="P202" s="231" t="str">
        <f>'2022'!J22</f>
        <v>Wide</v>
      </c>
      <c r="Q202" s="231" t="str">
        <f>'2022'!K22</f>
        <v>SLOB</v>
      </c>
      <c r="R202" s="231" t="str">
        <f>'2022'!L22</f>
        <v>Elite Earner</v>
      </c>
      <c r="S202" s="320">
        <f>'2022'!M22</f>
        <v>75</v>
      </c>
      <c r="T202" s="320">
        <f>'2022'!N22</f>
        <v>220</v>
      </c>
      <c r="U202" s="200">
        <f>'2022'!O22</f>
        <v>4.49</v>
      </c>
      <c r="V202" s="279">
        <f>'2022'!P22</f>
        <v>4</v>
      </c>
      <c r="W202" s="193">
        <f>'2022'!Q22</f>
        <v>0</v>
      </c>
      <c r="X202" s="194">
        <f>'2022'!R22</f>
        <v>1.1344835736232569E-2</v>
      </c>
      <c r="Y202" s="194">
        <f>'2022'!S22</f>
        <v>0.17043121149897331</v>
      </c>
      <c r="Z202" s="194">
        <f>'2022'!T22</f>
        <v>0.28046494188226473</v>
      </c>
      <c r="AA202" s="194">
        <f>'2022'!U22</f>
        <v>0.21082535885167464</v>
      </c>
      <c r="AB202" s="194">
        <f>'2022'!V22</f>
        <v>0.24564515036696968</v>
      </c>
      <c r="AC202" s="59">
        <f>'2022'!W22</f>
        <v>0.23336289284862119</v>
      </c>
      <c r="AD202" s="42">
        <f>'2022'!X22</f>
        <v>20.627397260273973</v>
      </c>
      <c r="AE202" s="183">
        <f>'2022'!Y22</f>
        <v>2.31</v>
      </c>
      <c r="AF202" s="183">
        <f>'2022'!Z22</f>
        <v>7.8</v>
      </c>
      <c r="AG202" s="183">
        <f>'2022'!AA22</f>
        <v>13.1</v>
      </c>
      <c r="AH202" s="183">
        <f>'2022'!AB22</f>
        <v>0.81</v>
      </c>
      <c r="AI202" s="183">
        <f>'2022'!AC22</f>
        <v>2.17</v>
      </c>
      <c r="AJ202" s="288">
        <f>'2022'!AD22</f>
        <v>5.2425531914893617E-2</v>
      </c>
      <c r="AK202" s="288">
        <f>'2022'!AE22</f>
        <v>0.19004255319148936</v>
      </c>
      <c r="AL202" s="185">
        <f>'2022'!AF22</f>
        <v>7.8E-2</v>
      </c>
      <c r="AM202" s="212">
        <f>DS202/100</f>
        <v>0.56299999999999994</v>
      </c>
      <c r="AN202" s="185">
        <f>'2022'!AG22</f>
        <v>0.84550000000000003</v>
      </c>
      <c r="AO202" s="185">
        <f>'2022'!AH22</f>
        <v>0.14850000000000002</v>
      </c>
      <c r="AP202" s="183">
        <f>'2022'!AI22</f>
        <v>108.25982294252941</v>
      </c>
      <c r="AQ202" s="186">
        <f>'2022'!AJ22</f>
        <v>111.59075063078355</v>
      </c>
      <c r="AR202" s="48">
        <f>'2022'!AK22</f>
        <v>6</v>
      </c>
      <c r="AS202" s="232">
        <f>'2022'!AL22</f>
        <v>5</v>
      </c>
      <c r="AT202" s="232">
        <f>'2022'!AM22</f>
        <v>4</v>
      </c>
      <c r="AU202" s="232">
        <f>'2022'!AN22</f>
        <v>6</v>
      </c>
      <c r="AV202" s="232">
        <f>'2022'!AO22</f>
        <v>8</v>
      </c>
      <c r="AW202" s="232">
        <f>'2022'!AP22</f>
        <v>8</v>
      </c>
      <c r="AX202" s="232">
        <f>'2022'!AQ22</f>
        <v>5</v>
      </c>
      <c r="AY202" s="233">
        <f>'2022'!AR22</f>
        <v>0</v>
      </c>
      <c r="AZ202" s="60">
        <f>'2022'!AS22</f>
        <v>0</v>
      </c>
      <c r="BA202" s="61">
        <f>'2022'!AT22</f>
        <v>4338</v>
      </c>
      <c r="BB202" s="61">
        <f>'2022'!AU22</f>
        <v>0</v>
      </c>
      <c r="BC202" s="61">
        <f>'2022'!AV22</f>
        <v>0</v>
      </c>
      <c r="BD202" s="61">
        <f>'2022'!AW22</f>
        <v>0</v>
      </c>
      <c r="BE202" s="61">
        <f>'2022'!AX22</f>
        <v>0</v>
      </c>
      <c r="BF202" s="62">
        <f>'2022'!AY22</f>
        <v>0</v>
      </c>
      <c r="BG202" s="62">
        <f>'2022'!AZ22</f>
        <v>0</v>
      </c>
      <c r="BH202" s="62">
        <f>'2022'!BA22</f>
        <v>0</v>
      </c>
      <c r="BI202" s="62">
        <f>'2022'!BB22</f>
        <v>0</v>
      </c>
      <c r="BJ202" s="62">
        <f>'2022'!BC22</f>
        <v>0</v>
      </c>
      <c r="BK202" s="62">
        <f>'2022'!BH22</f>
        <v>0</v>
      </c>
      <c r="BL202" s="62">
        <f>'2022'!BI22</f>
        <v>0</v>
      </c>
      <c r="BM202" s="62">
        <f>'2022'!BJ22</f>
        <v>0</v>
      </c>
      <c r="BN202" s="63">
        <f>'2022'!BK22</f>
        <v>0</v>
      </c>
      <c r="BO202" s="60">
        <f>'2022'!BL22</f>
        <v>48</v>
      </c>
      <c r="BP202" s="61">
        <f>'2022'!BM22</f>
        <v>4231</v>
      </c>
      <c r="BQ202" s="61">
        <f>'2022'!BN22</f>
        <v>3</v>
      </c>
      <c r="BR202" s="61">
        <f>'2022'!BO22</f>
        <v>2</v>
      </c>
      <c r="BS202" s="61">
        <f>'2022'!BP22</f>
        <v>1</v>
      </c>
      <c r="BT202" s="61">
        <f>'2022'!BQ22</f>
        <v>28</v>
      </c>
      <c r="BU202" s="62">
        <f>'2022'!BR22</f>
        <v>2.13</v>
      </c>
      <c r="BV202" s="62">
        <f>'2022'!BS22</f>
        <v>0.53</v>
      </c>
      <c r="BW202" s="62">
        <f>'2022'!BT22</f>
        <v>3</v>
      </c>
      <c r="BX202" s="62">
        <f>'2022'!BU22</f>
        <v>3.5</v>
      </c>
      <c r="BY202" s="62">
        <f>'2022'!BV22</f>
        <v>0</v>
      </c>
      <c r="BZ202" s="62">
        <f>'2022'!CA22</f>
        <v>0</v>
      </c>
      <c r="CA202" s="62">
        <f>'2022'!CB22</f>
        <v>0</v>
      </c>
      <c r="CB202" s="62">
        <f>'2022'!CC22</f>
        <v>94.4</v>
      </c>
      <c r="CC202" s="63">
        <f>'2022'!CD22</f>
        <v>5.6</v>
      </c>
      <c r="CD202" s="60">
        <f>'2022'!CE22</f>
        <v>664</v>
      </c>
      <c r="CE202" s="61">
        <f>'2022'!CF22</f>
        <v>3896</v>
      </c>
      <c r="CF202" s="61">
        <f>'2022'!CG22</f>
        <v>65</v>
      </c>
      <c r="CG202" s="61">
        <f>'2022'!CH22</f>
        <v>42</v>
      </c>
      <c r="CH202" s="61">
        <f>'2022'!CI22</f>
        <v>4</v>
      </c>
      <c r="CI202" s="61">
        <f>'2022'!CJ22</f>
        <v>24</v>
      </c>
      <c r="CJ202" s="62">
        <f>'2022'!CK22</f>
        <v>0.73</v>
      </c>
      <c r="CK202" s="62">
        <f>'2022'!CL22</f>
        <v>1.37</v>
      </c>
      <c r="CL202" s="62">
        <f>'2022'!CM22</f>
        <v>1.82</v>
      </c>
      <c r="CM202" s="62">
        <f>'2022'!CN22</f>
        <v>5.5</v>
      </c>
      <c r="CN202" s="62">
        <f>'2022'!CO22</f>
        <v>12.7</v>
      </c>
      <c r="CO202" s="62">
        <f>'2022'!CT22</f>
        <v>15.4</v>
      </c>
      <c r="CP202" s="62">
        <f>'2022'!CU22</f>
        <v>6.7</v>
      </c>
      <c r="CQ202" s="62">
        <f>'2022'!CV22</f>
        <v>98.9</v>
      </c>
      <c r="CR202" s="63">
        <f>'2022'!CW22</f>
        <v>0.8</v>
      </c>
      <c r="CS202" s="60">
        <f>'2022'!CX22</f>
        <v>748</v>
      </c>
      <c r="CT202" s="61">
        <f>'2022'!CY22</f>
        <v>2667</v>
      </c>
      <c r="CU202" s="61">
        <f>'2022'!CZ22</f>
        <v>72</v>
      </c>
      <c r="CV202" s="61">
        <f>'2022'!DA22</f>
        <v>46</v>
      </c>
      <c r="CW202" s="61">
        <f>'2022'!DB22</f>
        <v>6</v>
      </c>
      <c r="CX202" s="61">
        <f>'2022'!DC22</f>
        <v>18</v>
      </c>
      <c r="CY202" s="62">
        <f>'2022'!DD22</f>
        <v>0.66</v>
      </c>
      <c r="CZ202" s="62">
        <f>'2022'!DE22</f>
        <v>1.87</v>
      </c>
      <c r="DA202" s="62">
        <f>'2022'!DF22</f>
        <v>2.29</v>
      </c>
      <c r="DB202" s="62">
        <f>'2022'!DG22</f>
        <v>6</v>
      </c>
      <c r="DC202" s="62">
        <f>'2022'!DH22</f>
        <v>13.1</v>
      </c>
      <c r="DD202" s="62">
        <f>'2022'!DM22</f>
        <v>55</v>
      </c>
      <c r="DE202" s="62">
        <f>'2022'!DN22</f>
        <v>9.8000000000000007</v>
      </c>
      <c r="DF202" s="62">
        <f>'2022'!DO22</f>
        <v>88.9</v>
      </c>
      <c r="DG202" s="63">
        <f>'2022'!DP22</f>
        <v>11.1</v>
      </c>
      <c r="DH202" s="60">
        <f>'2022'!DQ22</f>
        <v>705</v>
      </c>
      <c r="DI202" s="61">
        <f>'2022'!DR22</f>
        <v>3344</v>
      </c>
      <c r="DJ202" s="61">
        <f>'2022'!DS22</f>
        <v>74</v>
      </c>
      <c r="DK202" s="61">
        <f>'2022'!DT22</f>
        <v>47</v>
      </c>
      <c r="DL202" s="61">
        <f>'2022'!DU22</f>
        <v>4</v>
      </c>
      <c r="DM202" s="61">
        <f>'2022'!DV22</f>
        <v>18</v>
      </c>
      <c r="DN202" s="62">
        <f>'2022'!DW22</f>
        <v>0.81</v>
      </c>
      <c r="DO202" s="62">
        <f>'2022'!DX22</f>
        <v>2.17</v>
      </c>
      <c r="DP202" s="62">
        <f>'2022'!DY22</f>
        <v>2.31</v>
      </c>
      <c r="DQ202" s="62">
        <f>'2022'!DZ22</f>
        <v>7.8</v>
      </c>
      <c r="DR202" s="62">
        <f>'2022'!EA22</f>
        <v>11.8</v>
      </c>
      <c r="DS202" s="62">
        <f>'2022'!EF22</f>
        <v>56.3</v>
      </c>
      <c r="DT202" s="62">
        <f>'2022'!EG22</f>
        <v>7.8</v>
      </c>
      <c r="DU202" s="62">
        <f>'2022'!EH22</f>
        <v>80.2</v>
      </c>
      <c r="DV202" s="63">
        <f>'2022'!EI22</f>
        <v>18.600000000000001</v>
      </c>
    </row>
    <row r="203" spans="1:126" ht="15.75" customHeight="1" x14ac:dyDescent="0.2">
      <c r="A203" s="199">
        <f t="shared" si="19"/>
        <v>201</v>
      </c>
      <c r="B203" s="261">
        <f>'2021'!A23</f>
        <v>21</v>
      </c>
      <c r="C203" s="261">
        <v>2021</v>
      </c>
      <c r="D203" s="234" t="str">
        <f>'2021'!B23</f>
        <v>Dez Fitzpatrick</v>
      </c>
      <c r="E203" s="310" t="str" cm="1">
        <f t="array" ref="E203">_xlfn.IFS(F203&gt;12.5,"Cornerstone",AND(F203&gt;11.995,F203&lt;12.5),"Elite",AND(F203&gt;11,F203&lt;12.995),"Elite Upside",AND(F203&gt;=9.69,F203&lt;10.999),"Upside",AND(F203&gt;8.4,F203&lt;9.999),"Upside Lite",AND(F203&gt;7.25,F203&lt;8.999),"Outlier",AND(F203&gt;=6,F203&lt;7.25),"Outlier Lite",F203&lt;6.999,"Purgatory")</f>
        <v>Outlier</v>
      </c>
      <c r="F203" s="313">
        <f>'2021'!C23</f>
        <v>7.7457142857142873</v>
      </c>
      <c r="G203" s="313">
        <f t="shared" si="20"/>
        <v>40.699999999999996</v>
      </c>
      <c r="H203" s="313" t="str" cm="1">
        <f t="array" ref="H203">_xlfn.IFS(E203="Cornerstone","A++",E203="Elite","A+",E203="Elite Upside","A",E203="Upside","B",E203="Upside Lite","C",E203="Outlier","D+",E203="Outlier Lite","D-",E203="Purgatory","F")</f>
        <v>D+</v>
      </c>
      <c r="I203" s="314">
        <f t="shared" si="21"/>
        <v>-0.4197268708847347</v>
      </c>
      <c r="J203" s="34" t="str">
        <f>'2021'!D23</f>
        <v>Louisville</v>
      </c>
      <c r="K203" s="200">
        <f>'2021'!E23</f>
        <v>4</v>
      </c>
      <c r="L203" s="318">
        <f>'2021'!F23</f>
        <v>35781</v>
      </c>
      <c r="M203" s="231">
        <f>'2021'!G23</f>
        <v>27.797260273972604</v>
      </c>
      <c r="N203" s="231" t="str">
        <f>'2021'!H23</f>
        <v>SR</v>
      </c>
      <c r="O203" s="231">
        <f>'2021'!I23</f>
        <v>23.38082191780822</v>
      </c>
      <c r="P203" s="231" t="str">
        <f>'2021'!J23</f>
        <v>Wide</v>
      </c>
      <c r="Q203" s="231" t="str">
        <f>'2021'!K23</f>
        <v>PROTO Z</v>
      </c>
      <c r="R203" s="231" t="str">
        <f>'2021'!L23</f>
        <v>Poor Earner</v>
      </c>
      <c r="S203" s="320">
        <f>'2021'!M23</f>
        <v>73.75</v>
      </c>
      <c r="T203" s="320">
        <f>'2021'!N23</f>
        <v>208</v>
      </c>
      <c r="U203" s="200">
        <f>'2021'!O23</f>
        <v>4.49</v>
      </c>
      <c r="V203" s="279">
        <f>'2021'!P23</f>
        <v>4</v>
      </c>
      <c r="W203" s="193">
        <f>'2021'!Q23</f>
        <v>0</v>
      </c>
      <c r="X203" s="194">
        <f>'2021'!R23</f>
        <v>0.1793227296049256</v>
      </c>
      <c r="Y203" s="194">
        <f>'2021'!S23</f>
        <v>0.1666008685353336</v>
      </c>
      <c r="Z203" s="194">
        <f>'2021'!T23</f>
        <v>0.20833333333333334</v>
      </c>
      <c r="AA203" s="194">
        <f>'2021'!U23</f>
        <v>0.310126582278481</v>
      </c>
      <c r="AB203" s="194">
        <f>'2021'!V23</f>
        <v>0.310126582278481</v>
      </c>
      <c r="AC203" s="59">
        <f>'2021'!W23</f>
        <v>0.29462025316455692</v>
      </c>
      <c r="AD203" s="42">
        <f>'2021'!X23</f>
        <v>21.717808219178082</v>
      </c>
      <c r="AE203" s="183">
        <f>'2021'!Y23</f>
        <v>2.4900000000000002</v>
      </c>
      <c r="AF203" s="183">
        <f>'2021'!Z23</f>
        <v>8.8000000000000007</v>
      </c>
      <c r="AG203" s="183">
        <f>'2021'!AA23</f>
        <v>14.2</v>
      </c>
      <c r="AH203" s="183">
        <f>'2021'!AB23</f>
        <v>0.98</v>
      </c>
      <c r="AI203" s="183">
        <f>'2021'!AC23</f>
        <v>2.64</v>
      </c>
      <c r="AJ203" s="288">
        <f>'2021'!AD23</f>
        <v>3.5870348139255707E-2</v>
      </c>
      <c r="AK203" s="288">
        <f>'2021'!AE23</f>
        <v>0.18234093637454984</v>
      </c>
      <c r="AL203" s="185">
        <f>'2021'!AF23</f>
        <v>0.10400000000000001</v>
      </c>
      <c r="AM203" s="212">
        <f>DS203/100</f>
        <v>0.41700000000000004</v>
      </c>
      <c r="AN203" s="185">
        <f>'2021'!AG23</f>
        <v>0.94299999999999995</v>
      </c>
      <c r="AO203" s="185">
        <f>'2021'!AH23</f>
        <v>5.7000000000000002E-2</v>
      </c>
      <c r="AP203" s="183">
        <f>'2021'!AI23</f>
        <v>102.35474169111872</v>
      </c>
      <c r="AQ203" s="186">
        <f>'2021'!AJ23</f>
        <v>102.87740357254008</v>
      </c>
      <c r="AR203" s="48">
        <f>'2021'!AK23</f>
        <v>8</v>
      </c>
      <c r="AS203" s="232">
        <f>'2021'!AL23</f>
        <v>3</v>
      </c>
      <c r="AT203" s="232">
        <f>'2021'!AM23</f>
        <v>4</v>
      </c>
      <c r="AU203" s="232">
        <f>'2021'!AN23</f>
        <v>6</v>
      </c>
      <c r="AV203" s="232">
        <f>'2021'!AO23</f>
        <v>8</v>
      </c>
      <c r="AW203" s="232">
        <f>'2021'!AP23</f>
        <v>7</v>
      </c>
      <c r="AX203" s="232">
        <f>'2021'!AQ23</f>
        <v>5</v>
      </c>
      <c r="AY203" s="233">
        <f>'2021'!AR23</f>
        <v>0</v>
      </c>
      <c r="AZ203" s="60">
        <f>'2021'!AS23</f>
        <v>0</v>
      </c>
      <c r="BA203" s="61">
        <f>'2021'!AT23</f>
        <v>3777</v>
      </c>
      <c r="BB203" s="61">
        <f>'2021'!AU23</f>
        <v>0</v>
      </c>
      <c r="BC203" s="61">
        <f>'2021'!AV23</f>
        <v>0</v>
      </c>
      <c r="BD203" s="61">
        <f>'2021'!AW23</f>
        <v>0</v>
      </c>
      <c r="BE203" s="61">
        <f>'2021'!AX23</f>
        <v>0</v>
      </c>
      <c r="BF203" s="62">
        <f>'2021'!AY23</f>
        <v>0</v>
      </c>
      <c r="BG203" s="62">
        <f>'2021'!AZ23</f>
        <v>0</v>
      </c>
      <c r="BH203" s="62">
        <f>'2021'!BA23</f>
        <v>0</v>
      </c>
      <c r="BI203" s="62">
        <f>'2021'!BB23</f>
        <v>0</v>
      </c>
      <c r="BJ203" s="62">
        <f>'2021'!BC23</f>
        <v>0</v>
      </c>
      <c r="BK203" s="62">
        <f>'2021'!BD23</f>
        <v>0</v>
      </c>
      <c r="BL203" s="62">
        <f>'2021'!BE23</f>
        <v>0</v>
      </c>
      <c r="BM203" s="62">
        <f>'2021'!BF23</f>
        <v>0</v>
      </c>
      <c r="BN203" s="63">
        <f>'2021'!BG23</f>
        <v>0</v>
      </c>
      <c r="BO203" s="60">
        <f>'2021'!BH23</f>
        <v>699</v>
      </c>
      <c r="BP203" s="61">
        <f>'2021'!BI23</f>
        <v>3898</v>
      </c>
      <c r="BQ203" s="61">
        <f>'2021'!BJ23</f>
        <v>73</v>
      </c>
      <c r="BR203" s="61">
        <f>'2021'!BK23</f>
        <v>45</v>
      </c>
      <c r="BS203" s="61">
        <f>'2021'!BL23</f>
        <v>9</v>
      </c>
      <c r="BT203" s="61">
        <f>'2021'!BM23</f>
        <v>29</v>
      </c>
      <c r="BU203" s="62">
        <f>'2021'!BN23</f>
        <v>0.81</v>
      </c>
      <c r="BV203" s="62">
        <f>'2021'!BO23</f>
        <v>1.61</v>
      </c>
      <c r="BW203" s="62">
        <f>'2021'!BP23</f>
        <v>1.95</v>
      </c>
      <c r="BX203" s="62">
        <f>'2021'!BQ23</f>
        <v>3.6</v>
      </c>
      <c r="BY203" s="62">
        <f>'2021'!BR23</f>
        <v>15.8</v>
      </c>
      <c r="BZ203" s="62">
        <f>'2021'!BW23</f>
        <v>37.5</v>
      </c>
      <c r="CA203" s="62">
        <f>'2021'!BX23</f>
        <v>15.1</v>
      </c>
      <c r="CB203" s="62">
        <f>'2021'!BY23</f>
        <v>46.4</v>
      </c>
      <c r="CC203" s="63">
        <f>'2021'!BZ23</f>
        <v>53.4</v>
      </c>
      <c r="CD203" s="60">
        <f>'2021'!CA23</f>
        <v>422</v>
      </c>
      <c r="CE203" s="61">
        <f>'2021'!CB23</f>
        <v>2533</v>
      </c>
      <c r="CF203" s="61">
        <f>'2021'!CC23</f>
        <v>59</v>
      </c>
      <c r="CG203" s="61">
        <f>'2021'!CD23</f>
        <v>31</v>
      </c>
      <c r="CH203" s="61">
        <f>'2021'!CE23</f>
        <v>3</v>
      </c>
      <c r="CI203" s="61">
        <f>'2021'!CF23</f>
        <v>10</v>
      </c>
      <c r="CJ203" s="62">
        <f>'2021'!CG23</f>
        <v>0.43</v>
      </c>
      <c r="CK203" s="62">
        <f>'2021'!CH23</f>
        <v>1.1399999999999999</v>
      </c>
      <c r="CL203" s="62">
        <f>'2021'!CI23</f>
        <v>1.54</v>
      </c>
      <c r="CM203" s="62">
        <f>'2021'!CJ23</f>
        <v>5.6</v>
      </c>
      <c r="CN203" s="62">
        <f>'2021'!CK23</f>
        <v>12.6</v>
      </c>
      <c r="CO203" s="62">
        <f>'2021'!CP23</f>
        <v>75</v>
      </c>
      <c r="CP203" s="62">
        <f>'2021'!CQ23</f>
        <v>8.8000000000000007</v>
      </c>
      <c r="CQ203" s="62">
        <f>'2021'!CR23</f>
        <v>30.4</v>
      </c>
      <c r="CR203" s="63">
        <f>'2021'!CS23</f>
        <v>69.3</v>
      </c>
      <c r="CS203" s="60">
        <f>'2021'!CT23</f>
        <v>635</v>
      </c>
      <c r="CT203" s="61">
        <f>'2021'!CU23</f>
        <v>3048</v>
      </c>
      <c r="CU203" s="61">
        <f>'2021'!CV23</f>
        <v>64</v>
      </c>
      <c r="CV203" s="61">
        <f>'2021'!CW23</f>
        <v>35</v>
      </c>
      <c r="CW203" s="61">
        <f>'2021'!CX23</f>
        <v>6</v>
      </c>
      <c r="CX203" s="61">
        <f>'2021'!CY23</f>
        <v>32</v>
      </c>
      <c r="CY203" s="62">
        <f>'2021'!CZ23</f>
        <v>0.98</v>
      </c>
      <c r="CZ203" s="62">
        <f>'2021'!DA23</f>
        <v>2.4</v>
      </c>
      <c r="DA203" s="62">
        <f>'2021'!DB23</f>
        <v>1.95</v>
      </c>
      <c r="DB203" s="62">
        <f>'2021'!DC23</f>
        <v>4.7</v>
      </c>
      <c r="DC203" s="62">
        <f>'2021'!DD23</f>
        <v>14.2</v>
      </c>
      <c r="DD203" s="62">
        <f>'2021'!DI23</f>
        <v>45.5</v>
      </c>
      <c r="DE203" s="62">
        <f>'2021'!DJ23</f>
        <v>14.6</v>
      </c>
      <c r="DF203" s="62">
        <f>'2021'!DK23</f>
        <v>94</v>
      </c>
      <c r="DG203" s="63">
        <f>'2021'!DL23</f>
        <v>6</v>
      </c>
      <c r="DH203" s="60">
        <f>'2021'!DM23</f>
        <v>833</v>
      </c>
      <c r="DI203" s="61">
        <f>'2021'!DN23</f>
        <v>2686</v>
      </c>
      <c r="DJ203" s="61">
        <f>'2021'!DO23</f>
        <v>73</v>
      </c>
      <c r="DK203" s="61">
        <f>'2021'!DP23</f>
        <v>43</v>
      </c>
      <c r="DL203" s="61">
        <f>'2021'!DQ23</f>
        <v>3</v>
      </c>
      <c r="DM203" s="61">
        <f>'2021'!DR23</f>
        <v>20</v>
      </c>
      <c r="DN203" s="62">
        <f>'2021'!DS23</f>
        <v>0.86</v>
      </c>
      <c r="DO203" s="62">
        <f>'2021'!DT23</f>
        <v>2.64</v>
      </c>
      <c r="DP203" s="62">
        <f>'2021'!DU23</f>
        <v>2.4900000000000002</v>
      </c>
      <c r="DQ203" s="62">
        <f>'2021'!DV23</f>
        <v>8.8000000000000007</v>
      </c>
      <c r="DR203" s="62">
        <f>'2021'!DW23</f>
        <v>14.1</v>
      </c>
      <c r="DS203" s="62">
        <f>'2021'!EB23</f>
        <v>41.7</v>
      </c>
      <c r="DT203" s="62">
        <f>'2021'!EC23</f>
        <v>10.4</v>
      </c>
      <c r="DU203" s="62">
        <f>'2021'!ED23</f>
        <v>94.6</v>
      </c>
      <c r="DV203" s="63">
        <f>'2021'!EE23</f>
        <v>5.4</v>
      </c>
    </row>
    <row r="204" spans="1:126" ht="15.75" customHeight="1" x14ac:dyDescent="0.2">
      <c r="A204" s="199">
        <f t="shared" si="19"/>
        <v>202</v>
      </c>
      <c r="B204" s="261">
        <f>'2024'!A23</f>
        <v>21</v>
      </c>
      <c r="C204" s="261">
        <v>2024</v>
      </c>
      <c r="D204" s="234" t="str">
        <f>'2024'!B23</f>
        <v>Devontez Walker</v>
      </c>
      <c r="E204" s="310" t="str" cm="1">
        <f t="array" ref="E204">_xlfn.IFS(F204&gt;12.5,"Cornerstone",AND(F204&gt;11.995,F204&lt;12.5),"Elite",AND(F204&gt;11,F204&lt;12.995),"Elite Upside",AND(F204&gt;=9.69,F204&lt;10.999),"Upside",AND(F204&gt;8.4,F204&lt;9.999),"Upside Lite",AND(F204&gt;7.25,F204&lt;8.999),"Outlier",AND(F204&gt;=6,F204&lt;7.25),"Outlier Lite",F204&lt;6.999,"Purgatory")</f>
        <v>Outlier</v>
      </c>
      <c r="F204" s="313">
        <f>'2024'!C23</f>
        <v>7.7457142857142856</v>
      </c>
      <c r="G204" s="313">
        <f t="shared" si="20"/>
        <v>40.400000000000006</v>
      </c>
      <c r="H204" s="313" t="str" cm="1">
        <f t="array" ref="H204">_xlfn.IFS(E204="Cornerstone","A++",E204="Elite","A+",E204="Elite Upside","A",E204="Upside","B",E204="Upside Lite","C",E204="Outlier","D+",E204="Outlier Lite","D-",E204="Purgatory","F")</f>
        <v>D+</v>
      </c>
      <c r="I204" s="314">
        <f t="shared" si="21"/>
        <v>-0.4197268708847357</v>
      </c>
      <c r="J204" s="34" t="str">
        <f>'2024'!D23</f>
        <v>North Carolina</v>
      </c>
      <c r="K204" s="200">
        <f>'2024'!E23</f>
        <v>4</v>
      </c>
      <c r="L204" s="318">
        <f>'2024'!F23</f>
        <v>37061</v>
      </c>
      <c r="M204" s="231">
        <f>'2024'!G23</f>
        <v>24.290410958904111</v>
      </c>
      <c r="N204" s="231" t="str">
        <f>'2024'!H23</f>
        <v>JR</v>
      </c>
      <c r="O204" s="231">
        <f>'2024'!I23</f>
        <v>22.87123287671233</v>
      </c>
      <c r="P204" s="231" t="str">
        <f>'2024'!J23</f>
        <v>Wide</v>
      </c>
      <c r="Q204" s="231" t="str">
        <f>'2024'!K23</f>
        <v>DEEP</v>
      </c>
      <c r="R204" s="231" t="str">
        <f>'2024'!L23</f>
        <v>Poor Separator</v>
      </c>
      <c r="S204" s="200">
        <f>'2024'!M23</f>
        <v>73</v>
      </c>
      <c r="T204" s="200">
        <f>'2024'!N23</f>
        <v>193</v>
      </c>
      <c r="U204" s="200">
        <f>'2024'!O23</f>
        <v>4.3600000000000003</v>
      </c>
      <c r="V204" s="319">
        <f>'2024'!P23</f>
        <v>4</v>
      </c>
      <c r="W204" s="193">
        <f>'2024'!Q23</f>
        <v>0</v>
      </c>
      <c r="X204" s="194">
        <f>'2024'!R23</f>
        <v>0</v>
      </c>
      <c r="Y204" s="194">
        <f>'2024'!S23</f>
        <v>3.6004645760743324E-2</v>
      </c>
      <c r="Z204" s="194">
        <f>'2024'!T23</f>
        <v>0.31333991086313073</v>
      </c>
      <c r="AA204" s="194">
        <f>'2024'!U23</f>
        <v>0.29202874331550804</v>
      </c>
      <c r="AB204" s="194">
        <f>'2024'!V23</f>
        <v>0.30268432708931936</v>
      </c>
      <c r="AC204" s="59">
        <f>'2024'!W23</f>
        <v>0.28755011073485337</v>
      </c>
      <c r="AD204" s="42">
        <f>'2024'!X23</f>
        <v>21.202739726027396</v>
      </c>
      <c r="AE204" s="183">
        <f>'2024'!Y23</f>
        <v>2.62</v>
      </c>
      <c r="AF204" s="183">
        <f>'2024'!Z23</f>
        <v>4.8</v>
      </c>
      <c r="AG204" s="183">
        <f>'2024'!AA23</f>
        <v>18.2</v>
      </c>
      <c r="AH204" s="183">
        <f>'2024'!AB23</f>
        <v>0.6</v>
      </c>
      <c r="AI204" s="183">
        <f>'2024'!AC23</f>
        <v>2.64</v>
      </c>
      <c r="AJ204" s="288">
        <f>'2024'!AD23</f>
        <v>5.545064377682403E-2</v>
      </c>
      <c r="AK204" s="288">
        <f>'2024'!AE23</f>
        <v>0.1598283261802575</v>
      </c>
      <c r="AL204" s="185">
        <f>'2024'!AF23</f>
        <v>6.8000000000000005E-2</v>
      </c>
      <c r="AM204" s="212">
        <f>DS204/100</f>
        <v>0.58799999999999997</v>
      </c>
      <c r="AN204" s="185">
        <f>'2024'!AG23</f>
        <v>0.875</v>
      </c>
      <c r="AO204" s="185">
        <f>'2024'!AH23</f>
        <v>0.125</v>
      </c>
      <c r="AP204" s="183">
        <f>'2024'!AI23</f>
        <v>106.81723885592415</v>
      </c>
      <c r="AQ204" s="186">
        <f>'2024'!AJ23</f>
        <v>105.7291228315169</v>
      </c>
      <c r="AR204" s="48">
        <f>'2024'!AK23</f>
        <v>7</v>
      </c>
      <c r="AS204" s="232">
        <f>'2024'!AL23</f>
        <v>4</v>
      </c>
      <c r="AT204" s="232">
        <f>'2024'!AM23</f>
        <v>5</v>
      </c>
      <c r="AU204" s="232">
        <f>'2024'!AN23</f>
        <v>2</v>
      </c>
      <c r="AV204" s="232">
        <f>'2024'!AO23</f>
        <v>9</v>
      </c>
      <c r="AW204" s="232">
        <f>'2024'!AP23</f>
        <v>7</v>
      </c>
      <c r="AX204" s="232">
        <f>'2024'!AQ23</f>
        <v>4</v>
      </c>
      <c r="AY204" s="233">
        <f>'2024'!AR23</f>
        <v>0</v>
      </c>
      <c r="AZ204" s="60">
        <f>'2024'!AS23</f>
        <v>0</v>
      </c>
      <c r="BA204" s="61">
        <f>'2024'!AT23</f>
        <v>1</v>
      </c>
      <c r="BB204" s="61">
        <f>'2024'!AU23</f>
        <v>0</v>
      </c>
      <c r="BC204" s="61">
        <f>'2024'!AV23</f>
        <v>0</v>
      </c>
      <c r="BD204" s="61">
        <f>'2024'!AW23</f>
        <v>0</v>
      </c>
      <c r="BE204" s="61">
        <f>'2024'!AX23</f>
        <v>0</v>
      </c>
      <c r="BF204" s="62">
        <f>'2024'!AY23</f>
        <v>0</v>
      </c>
      <c r="BG204" s="62">
        <f>'2024'!AZ23</f>
        <v>0</v>
      </c>
      <c r="BH204" s="62">
        <f>'2024'!BA23</f>
        <v>0</v>
      </c>
      <c r="BI204" s="62">
        <f>'2024'!BB23</f>
        <v>0</v>
      </c>
      <c r="BJ204" s="62">
        <f>'2024'!BC23</f>
        <v>0</v>
      </c>
      <c r="BK204" s="62">
        <f>'2024'!BH23</f>
        <v>0</v>
      </c>
      <c r="BL204" s="62">
        <f>'2024'!BI23</f>
        <v>0</v>
      </c>
      <c r="BM204" s="62">
        <f>'2024'!BJ23</f>
        <v>0</v>
      </c>
      <c r="BN204" s="63">
        <f>'2024'!BK23</f>
        <v>0</v>
      </c>
      <c r="BO204" s="60">
        <f>'2024'!BL23</f>
        <v>0</v>
      </c>
      <c r="BP204" s="61">
        <f>'2024'!BM23</f>
        <v>1</v>
      </c>
      <c r="BQ204" s="61">
        <f>'2024'!BN23</f>
        <v>0</v>
      </c>
      <c r="BR204" s="61">
        <f>'2024'!BO23</f>
        <v>0</v>
      </c>
      <c r="BS204" s="61">
        <f>'2024'!BP23</f>
        <v>0</v>
      </c>
      <c r="BT204" s="61">
        <f>'2024'!BQ23</f>
        <v>0</v>
      </c>
      <c r="BU204" s="62">
        <f>'2024'!BR23</f>
        <v>0</v>
      </c>
      <c r="BV204" s="62">
        <f>'2024'!BS23</f>
        <v>0</v>
      </c>
      <c r="BW204" s="62">
        <f>'2024'!BT23</f>
        <v>0</v>
      </c>
      <c r="BX204" s="62">
        <f>'2024'!BU23</f>
        <v>0</v>
      </c>
      <c r="BY204" s="62">
        <f>'2024'!BV23</f>
        <v>0</v>
      </c>
      <c r="BZ204" s="62">
        <f>'2024'!CA23</f>
        <v>0</v>
      </c>
      <c r="CA204" s="62">
        <f>'2024'!CB23</f>
        <v>0</v>
      </c>
      <c r="CB204" s="62">
        <f>'2024'!CC23</f>
        <v>0</v>
      </c>
      <c r="CC204" s="63">
        <f>'2024'!CD23</f>
        <v>0</v>
      </c>
      <c r="CD204" s="60">
        <f>'2024'!CE23</f>
        <v>124</v>
      </c>
      <c r="CE204" s="61">
        <f>'2024'!CF23</f>
        <v>3444</v>
      </c>
      <c r="CF204" s="61">
        <f>'2024'!CG23</f>
        <v>7</v>
      </c>
      <c r="CG204" s="61">
        <f>'2024'!CH23</f>
        <v>5</v>
      </c>
      <c r="CH204" s="61">
        <f>'2024'!CI23</f>
        <v>1</v>
      </c>
      <c r="CI204" s="61">
        <f>'2024'!CJ23</f>
        <v>0</v>
      </c>
      <c r="CJ204" s="62">
        <f>'2024'!CK23</f>
        <v>0.09</v>
      </c>
      <c r="CK204" s="62">
        <f>'2024'!CL23</f>
        <v>1.35</v>
      </c>
      <c r="CL204" s="62">
        <f>'2024'!CM23</f>
        <v>3.54</v>
      </c>
      <c r="CM204" s="62">
        <f>'2024'!CN23</f>
        <v>7.6</v>
      </c>
      <c r="CN204" s="62">
        <f>'2024'!CO23</f>
        <v>22.3</v>
      </c>
      <c r="CO204" s="62">
        <f>'2024'!CT23</f>
        <v>0</v>
      </c>
      <c r="CP204" s="62">
        <f>'2024'!CU23</f>
        <v>0</v>
      </c>
      <c r="CQ204" s="62">
        <f>'2024'!CV23</f>
        <v>97.3</v>
      </c>
      <c r="CR204" s="63">
        <f>'2024'!CW23</f>
        <v>2.7</v>
      </c>
      <c r="CS204" s="60">
        <f>'2024'!CX23</f>
        <v>921</v>
      </c>
      <c r="CT204" s="61">
        <f>'2024'!CY23</f>
        <v>2939.2999999999997</v>
      </c>
      <c r="CU204" s="61">
        <f>'2024'!CZ23</f>
        <v>95</v>
      </c>
      <c r="CV204" s="61">
        <f>'2024'!DA23</f>
        <v>58</v>
      </c>
      <c r="CW204" s="61">
        <f>'2024'!DB23</f>
        <v>11</v>
      </c>
      <c r="CX204" s="61">
        <f>'2024'!DC23</f>
        <v>0</v>
      </c>
      <c r="CY204" s="62">
        <f>'2024'!DD23</f>
        <v>0.13</v>
      </c>
      <c r="CZ204" s="62">
        <f>'2024'!DE23</f>
        <v>2.64</v>
      </c>
      <c r="DA204" s="62">
        <f>'2024'!DF23</f>
        <v>2.62</v>
      </c>
      <c r="DB204" s="62">
        <f>'2024'!DG23</f>
        <v>4.8</v>
      </c>
      <c r="DC204" s="62">
        <f>'2024'!DH23</f>
        <v>15.9</v>
      </c>
      <c r="DD204" s="62">
        <f>'2024'!DM23</f>
        <v>28.6</v>
      </c>
      <c r="DE204" s="62">
        <f>'2024'!DN23</f>
        <v>10.8</v>
      </c>
      <c r="DF204" s="62">
        <f>'2024'!DO23</f>
        <v>81.900000000000006</v>
      </c>
      <c r="DG204" s="63">
        <f>'2024'!DP23</f>
        <v>18.100000000000001</v>
      </c>
      <c r="DH204" s="60">
        <f>'2024'!DQ23</f>
        <v>699</v>
      </c>
      <c r="DI204" s="61">
        <f>'2024'!DR23</f>
        <v>2393.6</v>
      </c>
      <c r="DJ204" s="61">
        <f>'2024'!DS23</f>
        <v>66</v>
      </c>
      <c r="DK204" s="61">
        <f>'2024'!DT23</f>
        <v>41</v>
      </c>
      <c r="DL204" s="61">
        <f>'2024'!DU23</f>
        <v>7</v>
      </c>
      <c r="DM204" s="61">
        <f>'2024'!DV23</f>
        <v>16</v>
      </c>
      <c r="DN204" s="62">
        <f>'2024'!DW23</f>
        <v>0.6</v>
      </c>
      <c r="DO204" s="62">
        <f>'2024'!DX23</f>
        <v>0.6</v>
      </c>
      <c r="DP204" s="62">
        <f>'2024'!DY23</f>
        <v>2.2799999999999998</v>
      </c>
      <c r="DQ204" s="62">
        <f>'2024'!DZ23</f>
        <v>2.8</v>
      </c>
      <c r="DR204" s="62">
        <f>'2024'!EA23</f>
        <v>18.2</v>
      </c>
      <c r="DS204" s="62">
        <f>'2024'!EF23</f>
        <v>58.8</v>
      </c>
      <c r="DT204" s="62">
        <f>'2024'!EG23</f>
        <v>6.8</v>
      </c>
      <c r="DU204" s="62">
        <f>'2024'!EH23</f>
        <v>93.1</v>
      </c>
      <c r="DV204" s="63">
        <f>'2024'!EI23</f>
        <v>6.9</v>
      </c>
    </row>
    <row r="205" spans="1:126" ht="15.75" customHeight="1" x14ac:dyDescent="0.2">
      <c r="A205" s="199">
        <f t="shared" si="19"/>
        <v>203</v>
      </c>
      <c r="B205" s="261">
        <f>'2015'!A19</f>
        <v>17</v>
      </c>
      <c r="C205" s="261">
        <v>2015</v>
      </c>
      <c r="D205" s="234" t="str">
        <f>'2015'!B19</f>
        <v>Chris Conley</v>
      </c>
      <c r="E205" s="310" t="str" cm="1">
        <f t="array" ref="E205">_xlfn.IFS(F205&gt;12.5,"Cornerstone",AND(F205&gt;11.995,F205&lt;12.5),"Elite",AND(F205&gt;11,F205&lt;12.995),"Elite Upside",AND(F205&gt;=9.69,F205&lt;10.999),"Upside",AND(F205&gt;8.4,F205&lt;9.999),"Upside Lite",AND(F205&gt;7.25,F205&lt;8.999),"Outlier",AND(F205&gt;=6,F205&lt;7.25),"Outlier Lite",F205&lt;6.999,"Purgatory")</f>
        <v>Outlier</v>
      </c>
      <c r="F205" s="313">
        <f>'2015'!C19</f>
        <v>7.7414285714285711</v>
      </c>
      <c r="G205" s="313">
        <f t="shared" si="20"/>
        <v>40.1</v>
      </c>
      <c r="H205" s="313" t="str" cm="1">
        <f t="array" ref="H205">_xlfn.IFS(E205="Cornerstone","A++",E205="Elite","A+",E205="Elite Upside","A",E205="Upside","B",E205="Upside Lite","C",E205="Outlier","D+",E205="Outlier Lite","D-",E205="Purgatory","F")</f>
        <v>D+</v>
      </c>
      <c r="I205" s="314">
        <f t="shared" si="21"/>
        <v>-0.42204847190129169</v>
      </c>
      <c r="J205" s="34" t="str">
        <f>'2015'!D19</f>
        <v>Georgia</v>
      </c>
      <c r="K205" s="200">
        <f>'2015'!E19</f>
        <v>1</v>
      </c>
      <c r="L205" s="318">
        <f>'2015'!F19</f>
        <v>33902</v>
      </c>
      <c r="M205" s="231">
        <f>'2015'!G19</f>
        <v>32.945205479452056</v>
      </c>
      <c r="N205" s="231" t="str">
        <f>'2015'!H19</f>
        <v>SR</v>
      </c>
      <c r="O205" s="231">
        <f>'2015'!I19</f>
        <v>22.517808219178082</v>
      </c>
      <c r="P205" s="231" t="str">
        <f>'2015'!J19</f>
        <v>Wide</v>
      </c>
      <c r="Q205" s="231" t="str">
        <f>'2015'!K19</f>
        <v>PROTO X</v>
      </c>
      <c r="R205" s="231" t="str">
        <f>'2015'!L19</f>
        <v>N/A</v>
      </c>
      <c r="S205" s="320">
        <f>'2015'!M19</f>
        <v>75</v>
      </c>
      <c r="T205" s="320">
        <f>'2015'!N19</f>
        <v>205</v>
      </c>
      <c r="U205" s="231">
        <f>'2015'!O19</f>
        <v>4.3499999999999996</v>
      </c>
      <c r="V205" s="279">
        <f>'2015'!P19</f>
        <v>3</v>
      </c>
      <c r="W205" s="193">
        <f>'2015'!Q19</f>
        <v>0</v>
      </c>
      <c r="X205" s="194">
        <f>'2015'!R19</f>
        <v>0.10708310094813163</v>
      </c>
      <c r="Y205" s="194">
        <f>'2015'!S19</f>
        <v>8.5684221075311914E-2</v>
      </c>
      <c r="Z205" s="194">
        <f>'2015'!T19</f>
        <v>0.18835715525721891</v>
      </c>
      <c r="AA205" s="194">
        <f>'2015'!U19</f>
        <v>0.25281871705083309</v>
      </c>
      <c r="AB205" s="194">
        <f>'2015'!V19</f>
        <v>0.25281871705083309</v>
      </c>
      <c r="AC205" s="59">
        <f>'2015'!W19</f>
        <v>0.25281871705083309</v>
      </c>
      <c r="AD205" s="42">
        <f>'2015'!X19</f>
        <v>21.865753424657534</v>
      </c>
      <c r="AE205" s="183">
        <f>'2015'!Y19</f>
        <v>2.4900000000000002</v>
      </c>
      <c r="AF205" s="183">
        <f>'2015'!Z19</f>
        <v>4.4000000000000004</v>
      </c>
      <c r="AG205" s="183">
        <f>'2015'!AA19</f>
        <v>12.1</v>
      </c>
      <c r="AH205" s="183">
        <f>'2015'!AB19</f>
        <v>0</v>
      </c>
      <c r="AI205" s="183">
        <f>'2015'!AC19</f>
        <v>0</v>
      </c>
      <c r="AJ205" s="288" t="str">
        <f>'2015'!AD19</f>
        <v>N/A</v>
      </c>
      <c r="AK205" s="288" t="str">
        <f>'2015'!AE19</f>
        <v>N/A</v>
      </c>
      <c r="AL205" s="185">
        <f>'2015'!AF19</f>
        <v>7.6999999999999999E-2</v>
      </c>
      <c r="AM205" s="212">
        <f>DS205</f>
        <v>0</v>
      </c>
      <c r="AN205" s="185">
        <f>'2015'!AG19</f>
        <v>0.87599999999999989</v>
      </c>
      <c r="AO205" s="185">
        <f>'2015'!AH19</f>
        <v>0.124</v>
      </c>
      <c r="AP205" s="183">
        <f>'2015'!AI19</f>
        <v>114.50562693043881</v>
      </c>
      <c r="AQ205" s="186">
        <f>'2015'!AJ19</f>
        <v>118.02872490747848</v>
      </c>
      <c r="AR205" s="48">
        <f>'2015'!AK19</f>
        <v>7</v>
      </c>
      <c r="AS205" s="232">
        <f>'2015'!AL19</f>
        <v>3</v>
      </c>
      <c r="AT205" s="232">
        <f>'2015'!AM19</f>
        <v>4</v>
      </c>
      <c r="AU205" s="232">
        <f>'2015'!AN19</f>
        <v>1</v>
      </c>
      <c r="AV205" s="232">
        <f>'2015'!AO19</f>
        <v>9</v>
      </c>
      <c r="AW205" s="232">
        <f>'2015'!AP19</f>
        <v>9</v>
      </c>
      <c r="AX205" s="232">
        <f>'2015'!AQ19</f>
        <v>7</v>
      </c>
      <c r="AY205" s="233">
        <f>'2015'!AR19</f>
        <v>0</v>
      </c>
      <c r="AZ205" s="60">
        <f>'2015'!AS19</f>
        <v>0</v>
      </c>
      <c r="BA205" s="61">
        <f>'2015'!AT19</f>
        <v>1</v>
      </c>
      <c r="BB205" s="61">
        <f>'2015'!AU19</f>
        <v>0</v>
      </c>
      <c r="BC205" s="61">
        <f>'2015'!AV19</f>
        <v>0</v>
      </c>
      <c r="BD205" s="61">
        <f>'2015'!AW19</f>
        <v>0</v>
      </c>
      <c r="BE205" s="61">
        <f>'2015'!AX19</f>
        <v>0</v>
      </c>
      <c r="BF205" s="62">
        <f>'2015'!AY19</f>
        <v>0</v>
      </c>
      <c r="BG205" s="62">
        <f>'2015'!AZ19</f>
        <v>0</v>
      </c>
      <c r="BH205" s="62">
        <f>'2015'!BA19</f>
        <v>0</v>
      </c>
      <c r="BI205" s="62">
        <f>'2015'!BB19</f>
        <v>0</v>
      </c>
      <c r="BJ205" s="62">
        <f>'2015'!BC19</f>
        <v>0</v>
      </c>
      <c r="BK205" s="62">
        <f>'2015'!BD19</f>
        <v>0</v>
      </c>
      <c r="BL205" s="62">
        <f>'2015'!BE19</f>
        <v>0</v>
      </c>
      <c r="BM205" s="62">
        <f>'2015'!BF19</f>
        <v>0</v>
      </c>
      <c r="BN205" s="63">
        <f>'2015'!BG19</f>
        <v>0</v>
      </c>
      <c r="BO205" s="60">
        <f>'2015'!BH19</f>
        <v>288</v>
      </c>
      <c r="BP205" s="61">
        <f>'2015'!BI19</f>
        <v>2689.5</v>
      </c>
      <c r="BQ205" s="61">
        <f>'2015'!BJ19</f>
        <v>0</v>
      </c>
      <c r="BR205" s="61">
        <f>'2015'!BK19</f>
        <v>0</v>
      </c>
      <c r="BS205" s="61">
        <f>'2015'!BL19</f>
        <v>0</v>
      </c>
      <c r="BT205" s="61">
        <f>'2015'!BM19</f>
        <v>0</v>
      </c>
      <c r="BU205" s="62">
        <f>'2015'!BN19</f>
        <v>0</v>
      </c>
      <c r="BV205" s="62">
        <f>'2015'!BO19</f>
        <v>0</v>
      </c>
      <c r="BW205" s="62">
        <f>'2015'!BP19</f>
        <v>0</v>
      </c>
      <c r="BX205" s="62">
        <f>'2015'!BQ19</f>
        <v>0</v>
      </c>
      <c r="BY205" s="62">
        <f>'2015'!BR19</f>
        <v>0</v>
      </c>
      <c r="BZ205" s="62">
        <f>'2015'!BS19</f>
        <v>0</v>
      </c>
      <c r="CA205" s="62">
        <f>'2015'!BT19</f>
        <v>0</v>
      </c>
      <c r="CB205" s="62">
        <f>'2015'!BU19</f>
        <v>0</v>
      </c>
      <c r="CC205" s="63">
        <f>'2015'!BV19</f>
        <v>0</v>
      </c>
      <c r="CD205" s="60">
        <f>'2015'!BW19</f>
        <v>342</v>
      </c>
      <c r="CE205" s="61">
        <f>'2015'!BX19</f>
        <v>3991.4000000000005</v>
      </c>
      <c r="CF205" s="61">
        <f>'2015'!BY19</f>
        <v>0</v>
      </c>
      <c r="CG205" s="61">
        <f>'2015'!BZ19</f>
        <v>0</v>
      </c>
      <c r="CH205" s="61">
        <f>'2015'!CA19</f>
        <v>0</v>
      </c>
      <c r="CI205" s="61">
        <f>'2015'!CB19</f>
        <v>0</v>
      </c>
      <c r="CJ205" s="62">
        <f>'2015'!CC19</f>
        <v>0</v>
      </c>
      <c r="CK205" s="62">
        <f>'2015'!CD19</f>
        <v>0</v>
      </c>
      <c r="CL205" s="62">
        <f>'2015'!CE19</f>
        <v>0</v>
      </c>
      <c r="CM205" s="62">
        <f>'2015'!CF19</f>
        <v>0</v>
      </c>
      <c r="CN205" s="62">
        <f>'2015'!CG19</f>
        <v>0</v>
      </c>
      <c r="CO205" s="62">
        <f>'2015'!CH19</f>
        <v>0</v>
      </c>
      <c r="CP205" s="62">
        <f>'2015'!CI19</f>
        <v>0</v>
      </c>
      <c r="CQ205" s="62">
        <f>'2015'!CJ19</f>
        <v>0</v>
      </c>
      <c r="CR205" s="63">
        <f>'2015'!CK19</f>
        <v>0</v>
      </c>
      <c r="CS205" s="60">
        <f>'2015'!CL19</f>
        <v>651</v>
      </c>
      <c r="CT205" s="61">
        <f>'2015'!CM19</f>
        <v>3456.2</v>
      </c>
      <c r="CU205" s="61">
        <f>'2015'!CN19</f>
        <v>0</v>
      </c>
      <c r="CV205" s="61">
        <f>'2015'!CO19</f>
        <v>0</v>
      </c>
      <c r="CW205" s="61">
        <f>'2015'!CP19</f>
        <v>0</v>
      </c>
      <c r="CX205" s="61">
        <f>'2015'!CQ19</f>
        <v>0</v>
      </c>
      <c r="CY205" s="62">
        <f>'2015'!CR19</f>
        <v>0</v>
      </c>
      <c r="CZ205" s="62">
        <f>'2015'!CS19</f>
        <v>0</v>
      </c>
      <c r="DA205" s="62">
        <f>'2015'!CT19</f>
        <v>0</v>
      </c>
      <c r="DB205" s="62">
        <f>'2015'!CU19</f>
        <v>0</v>
      </c>
      <c r="DC205" s="62">
        <f>'2015'!CV19</f>
        <v>0</v>
      </c>
      <c r="DD205" s="62">
        <f>'2015'!CW19</f>
        <v>0</v>
      </c>
      <c r="DE205" s="62">
        <f>'2015'!CX19</f>
        <v>0</v>
      </c>
      <c r="DF205" s="62">
        <f>'2015'!CY19</f>
        <v>0</v>
      </c>
      <c r="DG205" s="63">
        <f>'2015'!CZ19</f>
        <v>0</v>
      </c>
      <c r="DH205" s="60">
        <f>'2015'!DA19</f>
        <v>657</v>
      </c>
      <c r="DI205" s="61">
        <f>'2015'!DB19</f>
        <v>2598.7000000000003</v>
      </c>
      <c r="DJ205" s="61">
        <f>'2015'!DC19</f>
        <v>0</v>
      </c>
      <c r="DK205" s="61">
        <f>'2015'!DD19</f>
        <v>36</v>
      </c>
      <c r="DL205" s="61">
        <f>'2015'!DE19</f>
        <v>8</v>
      </c>
      <c r="DM205" s="61">
        <f>'2015'!DF19</f>
        <v>0</v>
      </c>
      <c r="DN205" s="62">
        <f>'2015'!DG19</f>
        <v>0</v>
      </c>
      <c r="DO205" s="62">
        <f>'2015'!DH19</f>
        <v>0</v>
      </c>
      <c r="DP205" s="62">
        <f>'2015'!DI19</f>
        <v>2.4900000000000002</v>
      </c>
      <c r="DQ205" s="62">
        <f>'2015'!DJ19</f>
        <v>4.4000000000000004</v>
      </c>
      <c r="DR205" s="62">
        <f>'2015'!DK19</f>
        <v>12.1</v>
      </c>
      <c r="DS205" s="62">
        <f>'2015'!DL19</f>
        <v>0</v>
      </c>
      <c r="DT205" s="62">
        <f>'2015'!DM19</f>
        <v>7.7</v>
      </c>
      <c r="DU205" s="62">
        <f>'2015'!DN19</f>
        <v>87.6</v>
      </c>
      <c r="DV205" s="63">
        <f>'2015'!DO19</f>
        <v>12.4</v>
      </c>
    </row>
    <row r="206" spans="1:126" ht="15.75" customHeight="1" x14ac:dyDescent="0.2">
      <c r="A206" s="199">
        <f t="shared" si="19"/>
        <v>204</v>
      </c>
      <c r="B206" s="261">
        <f>'2025'!A24</f>
        <v>22</v>
      </c>
      <c r="C206" s="261">
        <v>2025</v>
      </c>
      <c r="D206" s="234" t="str">
        <f>'2025'!B24</f>
        <v>Isaiah Bond</v>
      </c>
      <c r="E206" s="310" t="str" cm="1">
        <f t="array" ref="E206">_xlfn.IFS(F206&gt;12.5,"Cornerstone",AND(F206&gt;11.995,F206&lt;12.5),"Elite",AND(F206&gt;11,F206&lt;12.995),"Elite Upside",AND(F206&gt;=9.69,F206&lt;10.999),"Upside",AND(F206&gt;8.4,F206&lt;9.999),"Upside Lite",AND(F206&gt;7.25,F206&lt;8.999),"Outlier",AND(F206&gt;=6,F206&lt;7.25),"Outlier Lite",F206&lt;6.999,"Purgatory")</f>
        <v>Outlier</v>
      </c>
      <c r="F206" s="313">
        <f>'2025'!C24</f>
        <v>7.7142857142857144</v>
      </c>
      <c r="G206" s="313">
        <f t="shared" si="20"/>
        <v>39.800000000000004</v>
      </c>
      <c r="H206" s="313" t="str" cm="1">
        <f t="array" ref="H206">_xlfn.IFS(E206="Cornerstone","A++",E206="Elite","A+",E206="Elite Upside","A",E206="Upside","B",E206="Upside Lite","C",E206="Outlier","D+",E206="Outlier Lite","D-",E206="Purgatory","F")</f>
        <v>D+</v>
      </c>
      <c r="I206" s="314">
        <f t="shared" si="21"/>
        <v>-0.43675194500614561</v>
      </c>
      <c r="J206" s="34" t="str">
        <f>'2025'!D24</f>
        <v>Texas</v>
      </c>
      <c r="K206" s="200">
        <f>'2025'!E24</f>
        <v>1</v>
      </c>
      <c r="L206" s="318">
        <f>'2025'!F24</f>
        <v>38061</v>
      </c>
      <c r="M206" s="231">
        <f>'2025'!G24</f>
        <v>21.550684931506851</v>
      </c>
      <c r="N206" s="231" t="str">
        <f>'2025'!H24</f>
        <v>JR</v>
      </c>
      <c r="O206" s="231">
        <f>'2025'!I24</f>
        <v>21.13150684931507</v>
      </c>
      <c r="P206" s="231" t="str">
        <f>'2025'!J24</f>
        <v>Hybrid</v>
      </c>
      <c r="Q206" s="231" t="str">
        <f>'2025'!K24</f>
        <v>RAT</v>
      </c>
      <c r="R206" s="231" t="str">
        <f>'2025'!L24</f>
        <v>Poor Earner</v>
      </c>
      <c r="S206" s="320">
        <f>'2025'!M24</f>
        <v>71</v>
      </c>
      <c r="T206" s="320">
        <f>'2025'!N24</f>
        <v>180</v>
      </c>
      <c r="U206" s="231">
        <f>'2025'!O24</f>
        <v>4.3899999999999997</v>
      </c>
      <c r="V206" s="279">
        <f>'2025'!P24</f>
        <v>0</v>
      </c>
      <c r="W206" s="193">
        <f>'2025'!Q24</f>
        <v>0</v>
      </c>
      <c r="X206" s="194">
        <f>'2025'!R24</f>
        <v>0</v>
      </c>
      <c r="Y206" s="194">
        <f>'2025'!S24</f>
        <v>6.0117502391037025E-2</v>
      </c>
      <c r="Z206" s="194">
        <f>'2025'!T24</f>
        <v>0.21746175784288307</v>
      </c>
      <c r="AA206" s="194">
        <f>'2025'!U24</f>
        <v>0.13834802213568353</v>
      </c>
      <c r="AB206" s="194">
        <f>'2025'!V24</f>
        <v>0.1779048899892833</v>
      </c>
      <c r="AC206" s="59">
        <f>'2025'!W24</f>
        <v>0.1779048899892833</v>
      </c>
      <c r="AD206" s="42">
        <f>'2025'!X24</f>
        <v>19.465753424657535</v>
      </c>
      <c r="AE206" s="183">
        <f>'2025'!Y24</f>
        <v>2.02</v>
      </c>
      <c r="AF206" s="183">
        <f>'2025'!Z24</f>
        <v>8</v>
      </c>
      <c r="AG206" s="183">
        <f>'2025'!AA24</f>
        <v>14.6</v>
      </c>
      <c r="AH206" s="183">
        <f>'2025'!AB24</f>
        <v>1.1000000000000001</v>
      </c>
      <c r="AI206" s="183">
        <f>'2025'!AC24</f>
        <v>0</v>
      </c>
      <c r="AJ206" s="288">
        <f>'2025'!AD24</f>
        <v>3.6259259259259262E-2</v>
      </c>
      <c r="AK206" s="288">
        <f>'2025'!AE24</f>
        <v>0.14833333333333334</v>
      </c>
      <c r="AL206" s="185">
        <f>'2025'!AF24</f>
        <v>5.5999999999999994E-2</v>
      </c>
      <c r="AM206" s="212">
        <f>DS206/100</f>
        <v>0.27300000000000002</v>
      </c>
      <c r="AN206" s="185">
        <f>'2025'!AG24</f>
        <v>0.58850000000000002</v>
      </c>
      <c r="AO206" s="185">
        <f>'2025'!AH24</f>
        <v>0.40599999999999997</v>
      </c>
      <c r="AP206" s="183">
        <f>'2025'!AI24</f>
        <v>96.926921608828067</v>
      </c>
      <c r="AQ206" s="186">
        <f>'2025'!AJ24</f>
        <v>92.023963441633214</v>
      </c>
      <c r="AR206" s="48">
        <f>'2025'!AK24</f>
        <v>4</v>
      </c>
      <c r="AS206" s="232">
        <f>'2025'!AL24</f>
        <v>7</v>
      </c>
      <c r="AT206" s="232">
        <f>'2025'!AM24</f>
        <v>4</v>
      </c>
      <c r="AU206" s="232">
        <f>'2025'!AN24</f>
        <v>6</v>
      </c>
      <c r="AV206" s="232">
        <f>'2025'!AO24</f>
        <v>9</v>
      </c>
      <c r="AW206" s="232">
        <f>'2025'!AP24</f>
        <v>5</v>
      </c>
      <c r="AX206" s="232">
        <f>'2025'!AQ24</f>
        <v>0</v>
      </c>
      <c r="AY206" s="233">
        <f>'2025'!AR24</f>
        <v>1</v>
      </c>
      <c r="AZ206" s="60">
        <f>'2025'!AS24</f>
        <v>0</v>
      </c>
      <c r="BA206" s="61">
        <f>'2025'!AT24</f>
        <v>1</v>
      </c>
      <c r="BB206" s="61">
        <f>'2025'!AU24</f>
        <v>0</v>
      </c>
      <c r="BC206" s="61">
        <f>'2025'!AV24</f>
        <v>0</v>
      </c>
      <c r="BD206" s="61">
        <f>'2025'!AW24</f>
        <v>0</v>
      </c>
      <c r="BE206" s="61">
        <f>'2025'!AX24</f>
        <v>1</v>
      </c>
      <c r="BF206" s="62">
        <f>'2025'!AY24</f>
        <v>0</v>
      </c>
      <c r="BG206" s="62">
        <f>'2025'!AZ24</f>
        <v>0</v>
      </c>
      <c r="BH206" s="62">
        <f>'2025'!BA24</f>
        <v>0</v>
      </c>
      <c r="BI206" s="62">
        <f>'2025'!BB24</f>
        <v>0</v>
      </c>
      <c r="BJ206" s="62">
        <f>'2025'!BC24</f>
        <v>0</v>
      </c>
      <c r="BK206" s="62">
        <f>'2025'!BH24</f>
        <v>0</v>
      </c>
      <c r="BL206" s="62">
        <f>'2025'!BI24</f>
        <v>0</v>
      </c>
      <c r="BM206" s="62">
        <f>'2025'!BJ24</f>
        <v>0</v>
      </c>
      <c r="BN206" s="63">
        <f>'2025'!BK24</f>
        <v>0</v>
      </c>
      <c r="BO206" s="60">
        <f>'2025'!BL24</f>
        <v>0</v>
      </c>
      <c r="BP206" s="61">
        <f>'2025'!BM24</f>
        <v>1</v>
      </c>
      <c r="BQ206" s="61">
        <f>'2025'!BN24</f>
        <v>0</v>
      </c>
      <c r="BR206" s="61">
        <f>'2025'!BO24</f>
        <v>0</v>
      </c>
      <c r="BS206" s="61">
        <f>'2025'!BP24</f>
        <v>0</v>
      </c>
      <c r="BT206" s="61">
        <f>'2025'!BQ24</f>
        <v>1</v>
      </c>
      <c r="BU206" s="62">
        <f>'2025'!BR24</f>
        <v>0</v>
      </c>
      <c r="BV206" s="62">
        <f>'2025'!BS24</f>
        <v>0</v>
      </c>
      <c r="BW206" s="62">
        <f>'2025'!BT24</f>
        <v>0</v>
      </c>
      <c r="BX206" s="62">
        <f>'2025'!BU24</f>
        <v>0</v>
      </c>
      <c r="BY206" s="62">
        <f>'2025'!BV24</f>
        <v>0</v>
      </c>
      <c r="BZ206" s="62">
        <f>'2025'!CA24</f>
        <v>0</v>
      </c>
      <c r="CA206" s="62">
        <f>'2025'!CB24</f>
        <v>0</v>
      </c>
      <c r="CB206" s="62">
        <f>'2025'!CC24</f>
        <v>0</v>
      </c>
      <c r="CC206" s="63">
        <f>'2025'!CD24</f>
        <v>0</v>
      </c>
      <c r="CD206" s="60">
        <f>'2025'!CE24</f>
        <v>220</v>
      </c>
      <c r="CE206" s="61">
        <f>'2025'!CF24</f>
        <v>3659.5</v>
      </c>
      <c r="CF206" s="61">
        <f>'2025'!CG24</f>
        <v>28</v>
      </c>
      <c r="CG206" s="61">
        <f>'2025'!CH24</f>
        <v>17</v>
      </c>
      <c r="CH206" s="61">
        <f>'2025'!CI24</f>
        <v>1</v>
      </c>
      <c r="CI206" s="61">
        <f>'2025'!CJ24</f>
        <v>36.4</v>
      </c>
      <c r="CJ206" s="62">
        <f>'2025'!CK24</f>
        <v>0.57999999999999996</v>
      </c>
      <c r="CK206" s="62">
        <f>'2025'!CL24</f>
        <v>0</v>
      </c>
      <c r="CL206" s="62">
        <f>'2025'!CM24</f>
        <v>1.17</v>
      </c>
      <c r="CM206" s="62">
        <f>'2025'!CN24</f>
        <v>4.9000000000000004</v>
      </c>
      <c r="CN206" s="62">
        <f>'2025'!CO24</f>
        <v>12.9</v>
      </c>
      <c r="CO206" s="62">
        <f>'2025'!CT24</f>
        <v>66.7</v>
      </c>
      <c r="CP206" s="62">
        <f>'2025'!CU24</f>
        <v>10.5</v>
      </c>
      <c r="CQ206" s="62">
        <f>'2025'!CV24</f>
        <v>57.4</v>
      </c>
      <c r="CR206" s="63">
        <f>'2025'!CW24</f>
        <v>42.6</v>
      </c>
      <c r="CS206" s="60">
        <f>'2025'!CX24</f>
        <v>671</v>
      </c>
      <c r="CT206" s="61">
        <f>'2025'!CY24</f>
        <v>3085.6</v>
      </c>
      <c r="CU206" s="61">
        <f>'2025'!CZ24</f>
        <v>75</v>
      </c>
      <c r="CV206" s="61">
        <f>'2025'!DA24</f>
        <v>49</v>
      </c>
      <c r="CW206" s="61">
        <f>'2025'!DB24</f>
        <v>4</v>
      </c>
      <c r="CX206" s="61">
        <f>'2025'!DC24</f>
        <v>22.400000000000002</v>
      </c>
      <c r="CY206" s="62">
        <f>'2025'!DD24</f>
        <v>0.56000000000000005</v>
      </c>
      <c r="CZ206" s="62">
        <f>'2025'!DE24</f>
        <v>0</v>
      </c>
      <c r="DA206" s="62">
        <f>'2025'!DF24</f>
        <v>2.02</v>
      </c>
      <c r="DB206" s="62">
        <f>'2025'!DG24</f>
        <v>4.5999999999999996</v>
      </c>
      <c r="DC206" s="62">
        <f>'2025'!DH24</f>
        <v>12.8</v>
      </c>
      <c r="DD206" s="62">
        <f>'2025'!DM24</f>
        <v>20</v>
      </c>
      <c r="DE206" s="62">
        <f>'2025'!DN24</f>
        <v>3.9</v>
      </c>
      <c r="DF206" s="62">
        <f>'2025'!DO24</f>
        <v>40.9</v>
      </c>
      <c r="DG206" s="63">
        <f>'2025'!DP24</f>
        <v>58.6</v>
      </c>
      <c r="DH206" s="60">
        <f>'2025'!DQ24</f>
        <v>540</v>
      </c>
      <c r="DI206" s="61">
        <f>'2025'!DR24</f>
        <v>3903.2000000000003</v>
      </c>
      <c r="DJ206" s="61">
        <f>'2025'!DS24</f>
        <v>56</v>
      </c>
      <c r="DK206" s="61">
        <f>'2025'!DT24</f>
        <v>34</v>
      </c>
      <c r="DL206" s="61">
        <f>'2025'!DU24</f>
        <v>5</v>
      </c>
      <c r="DM206" s="61">
        <f>'2025'!DV24</f>
        <v>30.799999999999997</v>
      </c>
      <c r="DN206" s="62">
        <f>'2025'!DW24</f>
        <v>1.1000000000000001</v>
      </c>
      <c r="DO206" s="62">
        <f>'2025'!DX24</f>
        <v>0</v>
      </c>
      <c r="DP206" s="62">
        <f>'2025'!DY24</f>
        <v>1.78</v>
      </c>
      <c r="DQ206" s="62">
        <f>'2025'!DZ24</f>
        <v>8</v>
      </c>
      <c r="DR206" s="62">
        <f>'2025'!EA24</f>
        <v>14.6</v>
      </c>
      <c r="DS206" s="62">
        <f>'2025'!EF24</f>
        <v>27.3</v>
      </c>
      <c r="DT206" s="62">
        <f>'2025'!EG24</f>
        <v>5.6</v>
      </c>
      <c r="DU206" s="62">
        <f>'2025'!EH24</f>
        <v>76.8</v>
      </c>
      <c r="DV206" s="63">
        <f>'2025'!EI24</f>
        <v>22.6</v>
      </c>
    </row>
    <row r="207" spans="1:126" ht="15.75" customHeight="1" x14ac:dyDescent="0.2">
      <c r="A207" s="199">
        <f t="shared" si="19"/>
        <v>205</v>
      </c>
      <c r="B207" s="261">
        <f>'2019'!A18</f>
        <v>17</v>
      </c>
      <c r="C207" s="261">
        <v>2019</v>
      </c>
      <c r="D207" s="234" t="str">
        <f>'2019'!B18</f>
        <v>Antoine Wesley</v>
      </c>
      <c r="E207" s="310" t="str" cm="1">
        <f t="array" ref="E207">_xlfn.IFS(F207&gt;12.5,"Cornerstone",AND(F207&gt;11.995,F207&lt;12.5),"Elite",AND(F207&gt;11,F207&lt;12.995),"Elite Upside",AND(F207&gt;=9.69,F207&lt;10.999),"Upside",AND(F207&gt;8.4,F207&lt;9.999),"Upside Lite",AND(F207&gt;7.25,F207&lt;8.999),"Outlier",AND(F207&gt;=6,F207&lt;7.25),"Outlier Lite",F207&lt;6.999,"Purgatory")</f>
        <v>Outlier</v>
      </c>
      <c r="F207" s="313">
        <f>'2019'!C18</f>
        <v>7.6971428571428575</v>
      </c>
      <c r="G207" s="313">
        <f t="shared" si="20"/>
        <v>39.5</v>
      </c>
      <c r="H207" s="313" t="str" cm="1">
        <f t="array" ref="H207">_xlfn.IFS(E207="Cornerstone","A++",E207="Elite","A+",E207="Elite Upside","A",E207="Upside","B",E207="Upside Lite","C",E207="Outlier","D+",E207="Outlier Lite","D-",E207="Purgatory","F")</f>
        <v>D+</v>
      </c>
      <c r="I207" s="314">
        <f t="shared" si="21"/>
        <v>-0.44603834907236922</v>
      </c>
      <c r="J207" s="34" t="str">
        <f>'2019'!D18</f>
        <v>Texas Tech</v>
      </c>
      <c r="K207" s="200">
        <f>'2019'!E18</f>
        <v>3</v>
      </c>
      <c r="L207" s="318">
        <f>'2019'!F18</f>
        <v>35725</v>
      </c>
      <c r="M207" s="231">
        <f>'2019'!G18</f>
        <v>27.950684931506849</v>
      </c>
      <c r="N207" s="231" t="str">
        <f>'2019'!H18</f>
        <v>JR</v>
      </c>
      <c r="O207" s="231">
        <f>'2019'!I18</f>
        <v>21.520547945205479</v>
      </c>
      <c r="P207" s="231" t="str">
        <f>'2019'!J18</f>
        <v>Hybrid</v>
      </c>
      <c r="Q207" s="231" t="str">
        <f>'2019'!K18</f>
        <v>PROTO X</v>
      </c>
      <c r="R207" s="231" t="str">
        <f>'2019'!L18</f>
        <v>Poor Separator</v>
      </c>
      <c r="S207" s="320">
        <f>'2019'!M18</f>
        <v>76</v>
      </c>
      <c r="T207" s="320">
        <f>'2019'!N18</f>
        <v>206</v>
      </c>
      <c r="U207" s="200">
        <f>'2019'!O18</f>
        <v>4.45</v>
      </c>
      <c r="V207" s="279">
        <f>'2019'!P18</f>
        <v>0</v>
      </c>
      <c r="W207" s="193">
        <f>'2019'!Q18</f>
        <v>0</v>
      </c>
      <c r="X207" s="194">
        <f>'2019'!R18</f>
        <v>0</v>
      </c>
      <c r="Y207" s="194">
        <f>'2019'!S18</f>
        <v>0</v>
      </c>
      <c r="Z207" s="194">
        <f>'2019'!T18</f>
        <v>3.1581373905025356E-2</v>
      </c>
      <c r="AA207" s="194">
        <f>'2019'!U18</f>
        <v>0.33325454975183172</v>
      </c>
      <c r="AB207" s="194">
        <f>'2019'!V18</f>
        <v>0.33325454975183172</v>
      </c>
      <c r="AC207" s="59">
        <f>'2019'!W18</f>
        <v>0.3165918222642401</v>
      </c>
      <c r="AD207" s="42">
        <f>'2019'!X18</f>
        <v>20.87123287671233</v>
      </c>
      <c r="AE207" s="183">
        <f>'2019'!Y18</f>
        <v>2.63</v>
      </c>
      <c r="AF207" s="183">
        <f>'2019'!Z18</f>
        <v>7.1</v>
      </c>
      <c r="AG207" s="183">
        <f>'2019'!AA18</f>
        <v>12.1</v>
      </c>
      <c r="AH207" s="183">
        <f>'2019'!AB18</f>
        <v>1.19</v>
      </c>
      <c r="AI207" s="183">
        <f>'2019'!AC18</f>
        <v>2.64</v>
      </c>
      <c r="AJ207" s="288">
        <f>'2019'!AD18</f>
        <v>5.143262411347517E-2</v>
      </c>
      <c r="AK207" s="288">
        <f>'2019'!AE18</f>
        <v>0.18185106382978722</v>
      </c>
      <c r="AL207" s="185">
        <f>'2019'!AF18</f>
        <v>2.2000000000000002E-2</v>
      </c>
      <c r="AM207" s="212">
        <f>DS207/100</f>
        <v>0.53600000000000003</v>
      </c>
      <c r="AN207" s="185">
        <f>'2019'!AG18</f>
        <v>0.4965</v>
      </c>
      <c r="AO207" s="185">
        <f>'2019'!AH18</f>
        <v>0.504</v>
      </c>
      <c r="AP207" s="183">
        <f>'2019'!AI18</f>
        <v>105.06478402644238</v>
      </c>
      <c r="AQ207" s="186">
        <f>'2019'!AJ18</f>
        <v>110.47055907264684</v>
      </c>
      <c r="AR207" s="48">
        <f>'2019'!AK18</f>
        <v>8</v>
      </c>
      <c r="AS207" s="232">
        <f>'2019'!AL18</f>
        <v>5</v>
      </c>
      <c r="AT207" s="232">
        <f>'2019'!AM18</f>
        <v>5</v>
      </c>
      <c r="AU207" s="232">
        <f>'2019'!AN18</f>
        <v>5</v>
      </c>
      <c r="AV207" s="232">
        <f>'2019'!AO18</f>
        <v>9</v>
      </c>
      <c r="AW207" s="232">
        <f>'2019'!AP18</f>
        <v>8</v>
      </c>
      <c r="AX207" s="232">
        <f>'2019'!AQ18</f>
        <v>0</v>
      </c>
      <c r="AY207" s="233">
        <f>'2019'!AR18</f>
        <v>0</v>
      </c>
      <c r="AZ207" s="60">
        <f>'2019'!AS18</f>
        <v>0</v>
      </c>
      <c r="BA207" s="61">
        <f>'2019'!AT18</f>
        <v>4213</v>
      </c>
      <c r="BB207" s="61">
        <f>'2019'!AU18</f>
        <v>0</v>
      </c>
      <c r="BC207" s="61">
        <f>'2019'!AV18</f>
        <v>0</v>
      </c>
      <c r="BD207" s="61">
        <f>'2019'!AW18</f>
        <v>0</v>
      </c>
      <c r="BE207" s="61">
        <f>'2019'!AX18</f>
        <v>0</v>
      </c>
      <c r="BF207" s="62">
        <f>'2019'!AY18</f>
        <v>0</v>
      </c>
      <c r="BG207" s="62">
        <f>'2019'!AZ18</f>
        <v>0</v>
      </c>
      <c r="BH207" s="62">
        <f>'2019'!BA18</f>
        <v>0</v>
      </c>
      <c r="BI207" s="62">
        <f>'2019'!BB18</f>
        <v>0</v>
      </c>
      <c r="BJ207" s="62">
        <f>'2019'!BC18</f>
        <v>0</v>
      </c>
      <c r="BK207" s="62">
        <f>'2019'!BD18</f>
        <v>0</v>
      </c>
      <c r="BL207" s="62">
        <f>'2019'!BE18</f>
        <v>0</v>
      </c>
      <c r="BM207" s="62">
        <f>'2019'!BF18</f>
        <v>0</v>
      </c>
      <c r="BN207" s="63">
        <f>'2019'!BG18</f>
        <v>0</v>
      </c>
      <c r="BO207" s="60">
        <f>'2019'!BH18</f>
        <v>0</v>
      </c>
      <c r="BP207" s="61">
        <f>'2019'!BI18</f>
        <v>5046</v>
      </c>
      <c r="BQ207" s="61">
        <f>'2019'!BJ18</f>
        <v>0</v>
      </c>
      <c r="BR207" s="61">
        <f>'2019'!BK18</f>
        <v>0</v>
      </c>
      <c r="BS207" s="61">
        <f>'2019'!BL18</f>
        <v>0</v>
      </c>
      <c r="BT207" s="61">
        <f>'2019'!BM18</f>
        <v>0</v>
      </c>
      <c r="BU207" s="62">
        <f>'2019'!BN18</f>
        <v>0</v>
      </c>
      <c r="BV207" s="62">
        <f>'2019'!BO18</f>
        <v>0</v>
      </c>
      <c r="BW207" s="62">
        <f>'2019'!BP18</f>
        <v>0</v>
      </c>
      <c r="BX207" s="62">
        <f>'2019'!BQ18</f>
        <v>0</v>
      </c>
      <c r="BY207" s="62">
        <f>'2019'!BR18</f>
        <v>0</v>
      </c>
      <c r="BZ207" s="62">
        <f>'2019'!BS18</f>
        <v>0</v>
      </c>
      <c r="CA207" s="62">
        <f>'2019'!BT18</f>
        <v>0</v>
      </c>
      <c r="CB207" s="62">
        <f>'2019'!BU18</f>
        <v>0</v>
      </c>
      <c r="CC207" s="63">
        <f>'2019'!BV18</f>
        <v>0</v>
      </c>
      <c r="CD207" s="60">
        <f>'2019'!BW18</f>
        <v>0</v>
      </c>
      <c r="CE207" s="61">
        <f>'2019'!BX18</f>
        <v>5556</v>
      </c>
      <c r="CF207" s="61">
        <f>'2019'!BY18</f>
        <v>2</v>
      </c>
      <c r="CG207" s="61">
        <f>'2019'!BZ18</f>
        <v>0</v>
      </c>
      <c r="CH207" s="61">
        <f>'2019'!CA18</f>
        <v>0</v>
      </c>
      <c r="CI207" s="61">
        <f>'2019'!CB18</f>
        <v>47</v>
      </c>
      <c r="CJ207" s="62">
        <f>'2019'!CC18</f>
        <v>0</v>
      </c>
      <c r="CK207" s="62">
        <f>'2019'!CD18</f>
        <v>0</v>
      </c>
      <c r="CL207" s="62">
        <f>'2019'!CE18</f>
        <v>0</v>
      </c>
      <c r="CM207" s="62">
        <f>'2019'!CF18</f>
        <v>0</v>
      </c>
      <c r="CN207" s="62">
        <f>'2019'!CG18</f>
        <v>0</v>
      </c>
      <c r="CO207" s="62">
        <f>'2019'!CH18</f>
        <v>0</v>
      </c>
      <c r="CP207" s="62">
        <f>'2019'!CI18</f>
        <v>100</v>
      </c>
      <c r="CQ207" s="62">
        <f>'2019'!CJ18</f>
        <v>96.4</v>
      </c>
      <c r="CR207" s="63">
        <f>'2019'!CK18</f>
        <v>3.6</v>
      </c>
      <c r="CS207" s="60">
        <f>'2019'!CL18</f>
        <v>137</v>
      </c>
      <c r="CT207" s="61">
        <f>'2019'!CM18</f>
        <v>4338</v>
      </c>
      <c r="CU207" s="61">
        <f>'2019'!CN18</f>
        <v>12</v>
      </c>
      <c r="CV207" s="61">
        <f>'2019'!CO18</f>
        <v>10</v>
      </c>
      <c r="CW207" s="61">
        <f>'2019'!CP18</f>
        <v>0</v>
      </c>
      <c r="CX207" s="61">
        <f>'2019'!CQ18</f>
        <v>35</v>
      </c>
      <c r="CY207" s="62">
        <f>'2019'!CR18</f>
        <v>1.19</v>
      </c>
      <c r="CZ207" s="62">
        <f>'2019'!CS18</f>
        <v>0.55000000000000004</v>
      </c>
      <c r="DA207" s="62">
        <f>'2019'!CT18</f>
        <v>2.63</v>
      </c>
      <c r="DB207" s="62">
        <f>'2019'!CU18</f>
        <v>2.9</v>
      </c>
      <c r="DC207" s="62">
        <f>'2019'!CV18</f>
        <v>11.3</v>
      </c>
      <c r="DD207" s="62">
        <f>'2019'!DA18</f>
        <v>75</v>
      </c>
      <c r="DE207" s="62">
        <f>'2019'!DB18</f>
        <v>0</v>
      </c>
      <c r="DF207" s="62">
        <f>'2019'!DC18</f>
        <v>5.5</v>
      </c>
      <c r="DG207" s="63">
        <f>'2019'!DD18</f>
        <v>94.5</v>
      </c>
      <c r="DH207" s="60">
        <f>'2019'!DE18</f>
        <v>1410</v>
      </c>
      <c r="DI207" s="61">
        <f>'2019'!DF18</f>
        <v>4231</v>
      </c>
      <c r="DJ207" s="61">
        <f>'2019'!DG18</f>
        <v>127</v>
      </c>
      <c r="DK207" s="61">
        <f>'2019'!DH18</f>
        <v>88</v>
      </c>
      <c r="DL207" s="61">
        <f>'2019'!DI18</f>
        <v>9</v>
      </c>
      <c r="DM207" s="61">
        <f>'2019'!DJ18</f>
        <v>28</v>
      </c>
      <c r="DN207" s="62">
        <f>'2019'!DK18</f>
        <v>0.8</v>
      </c>
      <c r="DO207" s="62">
        <f>'2019'!DL18</f>
        <v>2.64</v>
      </c>
      <c r="DP207" s="62">
        <f>'2019'!DM18</f>
        <v>2.59</v>
      </c>
      <c r="DQ207" s="62">
        <f>'2019'!DN18</f>
        <v>7.1</v>
      </c>
      <c r="DR207" s="62">
        <f>'2019'!DO18</f>
        <v>12.1</v>
      </c>
      <c r="DS207" s="62">
        <f>'2019'!DT18</f>
        <v>53.6</v>
      </c>
      <c r="DT207" s="62">
        <f>'2019'!DU18</f>
        <v>2.2000000000000002</v>
      </c>
      <c r="DU207" s="62">
        <f>'2019'!DV18</f>
        <v>93.8</v>
      </c>
      <c r="DV207" s="63">
        <f>'2019'!DW18</f>
        <v>6.3</v>
      </c>
    </row>
    <row r="208" spans="1:126" ht="15.75" customHeight="1" x14ac:dyDescent="0.2">
      <c r="A208" s="199">
        <f t="shared" si="19"/>
        <v>206</v>
      </c>
      <c r="B208" s="261">
        <f>'2023'!A24</f>
        <v>22</v>
      </c>
      <c r="C208" s="261">
        <v>2023</v>
      </c>
      <c r="D208" s="234" t="str">
        <f>'2023'!B24</f>
        <v>Tyler Scott</v>
      </c>
      <c r="E208" s="310" t="str" cm="1">
        <f t="array" ref="E208">_xlfn.IFS(F208&gt;12.5,"Cornerstone",AND(F208&gt;11.995,F208&lt;12.5),"Elite",AND(F208&gt;11,F208&lt;12.995),"Elite Upside",AND(F208&gt;=9.69,F208&lt;10.999),"Upside",AND(F208&gt;8.4,F208&lt;9.999),"Upside Lite",AND(F208&gt;7.25,F208&lt;8.999),"Outlier",AND(F208&gt;=6,F208&lt;7.25),"Outlier Lite",F208&lt;6.999,"Purgatory")</f>
        <v>Outlier</v>
      </c>
      <c r="F208" s="313">
        <f>'2023'!C24</f>
        <v>7.6928571428571431</v>
      </c>
      <c r="G208" s="313">
        <f t="shared" si="20"/>
        <v>39.200000000000003</v>
      </c>
      <c r="H208" s="313" t="str" cm="1">
        <f t="array" ref="H208">_xlfn.IFS(E208="Cornerstone","A++",E208="Elite","A+",E208="Elite Upside","A",E208="Upside","B",E208="Upside Lite","C",E208="Outlier","D+",E208="Outlier Lite","D-",E208="Purgatory","F")</f>
        <v>D+</v>
      </c>
      <c r="I208" s="314">
        <f t="shared" si="21"/>
        <v>-0.44835995008892521</v>
      </c>
      <c r="J208" s="34" t="str">
        <f>'2023'!D24</f>
        <v>Cincinnati</v>
      </c>
      <c r="K208" s="200">
        <f>'2023'!E24</f>
        <v>6</v>
      </c>
      <c r="L208" s="318">
        <f>'2023'!F24</f>
        <v>37185</v>
      </c>
      <c r="M208" s="231">
        <f>'2023'!G24</f>
        <v>23.950684931506849</v>
      </c>
      <c r="N208" s="231" t="str">
        <f>'2023'!H24</f>
        <v>JR</v>
      </c>
      <c r="O208" s="231">
        <f>'2023'!I24</f>
        <v>21.528767123287672</v>
      </c>
      <c r="P208" s="231" t="str">
        <f>'2023'!J24</f>
        <v>Wide</v>
      </c>
      <c r="Q208" s="231" t="str">
        <f>'2023'!K24</f>
        <v>RAT</v>
      </c>
      <c r="R208" s="231" t="str">
        <f>'2023'!L24</f>
        <v>Poor Separator</v>
      </c>
      <c r="S208" s="200">
        <f>'2023'!M24</f>
        <v>70</v>
      </c>
      <c r="T208" s="200">
        <f>'2023'!N24</f>
        <v>177</v>
      </c>
      <c r="U208" s="200">
        <f>'2023'!O24</f>
        <v>4.32</v>
      </c>
      <c r="V208" s="319">
        <f>'2023'!P24</f>
        <v>4</v>
      </c>
      <c r="W208" s="193">
        <f>'2023'!Q24</f>
        <v>0</v>
      </c>
      <c r="X208" s="194">
        <f>'2023'!R24</f>
        <v>0</v>
      </c>
      <c r="Y208" s="194">
        <f>'2023'!S24</f>
        <v>8.3822296730930428E-3</v>
      </c>
      <c r="Z208" s="194">
        <f>'2023'!T24</f>
        <v>0.15399194503672117</v>
      </c>
      <c r="AA208" s="194">
        <f>'2023'!U24</f>
        <v>0.28493550125194134</v>
      </c>
      <c r="AB208" s="194">
        <f>'2023'!V24</f>
        <v>0.28493550125194134</v>
      </c>
      <c r="AC208" s="59">
        <f>'2023'!W24</f>
        <v>0.24219517606415014</v>
      </c>
      <c r="AD208" s="42">
        <f>'2023'!X24</f>
        <v>20.863013698630137</v>
      </c>
      <c r="AE208" s="183">
        <f>'2023'!Y24</f>
        <v>2.4900000000000002</v>
      </c>
      <c r="AF208" s="183">
        <f>'2023'!Z24</f>
        <v>6.6</v>
      </c>
      <c r="AG208" s="183">
        <f>'2023'!AA24</f>
        <v>12.7</v>
      </c>
      <c r="AH208" s="183">
        <f>'2023'!AB24</f>
        <v>0.94</v>
      </c>
      <c r="AI208" s="183">
        <f>'2023'!AC24</f>
        <v>2.61</v>
      </c>
      <c r="AJ208" s="288">
        <f>'2023'!AD24</f>
        <v>5.5394883203559515E-2</v>
      </c>
      <c r="AK208" s="288">
        <f>'2023'!AE24</f>
        <v>0.18834260289210236</v>
      </c>
      <c r="AL208" s="185">
        <f>'2023'!AF24</f>
        <v>0.113</v>
      </c>
      <c r="AM208" s="212">
        <f>DD208/100</f>
        <v>0.28600000000000003</v>
      </c>
      <c r="AN208" s="185">
        <f>'2023'!AG24</f>
        <v>0.95899999999999996</v>
      </c>
      <c r="AO208" s="185">
        <f>'2023'!AH24</f>
        <v>3.95E-2</v>
      </c>
      <c r="AP208" s="183">
        <f>'2023'!AI24</f>
        <v>101.64084683200956</v>
      </c>
      <c r="AQ208" s="186">
        <f>'2023'!AJ24</f>
        <v>94.467914131341715</v>
      </c>
      <c r="AR208" s="48">
        <f>'2023'!AK24</f>
        <v>6</v>
      </c>
      <c r="AS208" s="232">
        <f>'2023'!AL24</f>
        <v>5</v>
      </c>
      <c r="AT208" s="232">
        <f>'2023'!AM24</f>
        <v>4</v>
      </c>
      <c r="AU208" s="232">
        <f>'2023'!AN24</f>
        <v>4</v>
      </c>
      <c r="AV208" s="232">
        <f>'2023'!AO24</f>
        <v>10</v>
      </c>
      <c r="AW208" s="232">
        <f>'2023'!AP24</f>
        <v>5</v>
      </c>
      <c r="AX208" s="232">
        <f>'2023'!AQ24</f>
        <v>5</v>
      </c>
      <c r="AY208" s="233">
        <f>'2023'!AR24</f>
        <v>0.25</v>
      </c>
      <c r="AZ208" s="60">
        <f>'2023'!AS24</f>
        <v>0</v>
      </c>
      <c r="BA208" s="61">
        <f>'2023'!AT24</f>
        <v>2847</v>
      </c>
      <c r="BB208" s="61">
        <f>'2023'!AU24</f>
        <v>0</v>
      </c>
      <c r="BC208" s="61">
        <f>'2023'!AV24</f>
        <v>0</v>
      </c>
      <c r="BD208" s="61">
        <f>'2023'!AW24</f>
        <v>0</v>
      </c>
      <c r="BE208" s="61">
        <f>'2023'!AX24</f>
        <v>0</v>
      </c>
      <c r="BF208" s="62">
        <f>'2023'!AY24</f>
        <v>0</v>
      </c>
      <c r="BG208" s="62">
        <f>'2023'!AZ24</f>
        <v>0</v>
      </c>
      <c r="BH208" s="62">
        <f>'2023'!BA24</f>
        <v>0</v>
      </c>
      <c r="BI208" s="62">
        <f>'2023'!BA24</f>
        <v>0</v>
      </c>
      <c r="BJ208" s="62">
        <f>'2023'!BC24</f>
        <v>0</v>
      </c>
      <c r="BK208" s="62">
        <f>'2023'!BH24</f>
        <v>0</v>
      </c>
      <c r="BL208" s="62">
        <f>'2023'!BI24</f>
        <v>0</v>
      </c>
      <c r="BM208" s="62">
        <f>'2023'!BJ24</f>
        <v>0</v>
      </c>
      <c r="BN208" s="63">
        <f>'2023'!BK24</f>
        <v>0</v>
      </c>
      <c r="BO208" s="60">
        <f>'2023'!BL24</f>
        <v>0</v>
      </c>
      <c r="BP208" s="61">
        <f>'2023'!BM24</f>
        <v>2552.2000000000003</v>
      </c>
      <c r="BQ208" s="61">
        <f>'2023'!BN24</f>
        <v>0</v>
      </c>
      <c r="BR208" s="61">
        <f>'2023'!BO24</f>
        <v>0</v>
      </c>
      <c r="BS208" s="61">
        <f>'2023'!BP24</f>
        <v>0</v>
      </c>
      <c r="BT208" s="61">
        <f>'2023'!BQ24</f>
        <v>0</v>
      </c>
      <c r="BU208" s="62">
        <f>'2023'!BR24</f>
        <v>0</v>
      </c>
      <c r="BV208" s="62">
        <f>'2023'!BS24</f>
        <v>0</v>
      </c>
      <c r="BW208" s="62">
        <f>'2023'!BT24</f>
        <v>0</v>
      </c>
      <c r="BX208" s="62">
        <f>'2023'!BU24</f>
        <v>0</v>
      </c>
      <c r="BY208" s="62">
        <f>'2023'!BV24</f>
        <v>0</v>
      </c>
      <c r="BZ208" s="62">
        <f>'2023'!CA24</f>
        <v>0</v>
      </c>
      <c r="CA208" s="62">
        <f>'2023'!CB24</f>
        <v>0</v>
      </c>
      <c r="CB208" s="62">
        <f>'2023'!CC24</f>
        <v>0</v>
      </c>
      <c r="CC208" s="63">
        <f>'2023'!CD24</f>
        <v>0</v>
      </c>
      <c r="CD208" s="60">
        <f>'2023'!CE24</f>
        <v>20</v>
      </c>
      <c r="CE208" s="61">
        <f>'2023'!CF24</f>
        <v>2386</v>
      </c>
      <c r="CF208" s="61">
        <f>'2023'!CG24</f>
        <v>4</v>
      </c>
      <c r="CG208" s="61">
        <f>'2023'!CH24</f>
        <v>3</v>
      </c>
      <c r="CH208" s="61">
        <f>'2023'!CI24</f>
        <v>0</v>
      </c>
      <c r="CI208" s="61">
        <f>'2023'!CJ24</f>
        <v>20</v>
      </c>
      <c r="CJ208" s="62">
        <f>'2023'!CK24</f>
        <v>0.31</v>
      </c>
      <c r="CK208" s="62">
        <f>'2023'!CL24</f>
        <v>0.16</v>
      </c>
      <c r="CL208" s="62">
        <f>'2023'!CM24</f>
        <v>0.38</v>
      </c>
      <c r="CM208" s="62">
        <f>'2023'!CN24</f>
        <v>0</v>
      </c>
      <c r="CN208" s="62">
        <f>'2023'!CO24</f>
        <v>0</v>
      </c>
      <c r="CO208" s="62">
        <f>'2023'!CT24</f>
        <v>0</v>
      </c>
      <c r="CP208" s="62">
        <f>'2023'!CU24</f>
        <v>25</v>
      </c>
      <c r="CQ208" s="62">
        <f>'2023'!CV24</f>
        <v>98.2</v>
      </c>
      <c r="CR208" s="63">
        <f>'2023'!CW24</f>
        <v>1.8</v>
      </c>
      <c r="CS208" s="60">
        <f>'2023'!CX24</f>
        <v>520</v>
      </c>
      <c r="CT208" s="61">
        <f>'2023'!CY24</f>
        <v>3376.7999999999997</v>
      </c>
      <c r="CU208" s="61">
        <f>'2023'!CZ24</f>
        <v>45</v>
      </c>
      <c r="CV208" s="61">
        <f>'2023'!DA24</f>
        <v>30</v>
      </c>
      <c r="CW208" s="61">
        <f>'2023'!DB24</f>
        <v>5</v>
      </c>
      <c r="CX208" s="61">
        <f>'2023'!DC24</f>
        <v>33</v>
      </c>
      <c r="CY208" s="62">
        <f>'2023'!DD24</f>
        <v>0.83</v>
      </c>
      <c r="CZ208" s="62">
        <f>'2023'!DE24</f>
        <v>1.3</v>
      </c>
      <c r="DA208" s="62">
        <f>'2023'!DF24</f>
        <v>1.95</v>
      </c>
      <c r="DB208" s="62">
        <f>'2023'!DG24</f>
        <v>6.5</v>
      </c>
      <c r="DC208" s="62">
        <f>'2023'!DH24</f>
        <v>11.8</v>
      </c>
      <c r="DD208" s="62">
        <f>'2023'!DM24</f>
        <v>28.6</v>
      </c>
      <c r="DE208" s="62">
        <f>'2023'!DN24</f>
        <v>6.3</v>
      </c>
      <c r="DF208" s="62">
        <f>'2023'!DO24</f>
        <v>95.3</v>
      </c>
      <c r="DG208" s="63">
        <f>'2023'!DP24</f>
        <v>4.7</v>
      </c>
      <c r="DH208" s="60">
        <f>'2023'!DQ24</f>
        <v>899</v>
      </c>
      <c r="DI208" s="61">
        <f>'2023'!DR24</f>
        <v>3155.1</v>
      </c>
      <c r="DJ208" s="61">
        <f>'2023'!DS24</f>
        <v>88</v>
      </c>
      <c r="DK208" s="61">
        <f>'2023'!DT24</f>
        <v>55</v>
      </c>
      <c r="DL208" s="61">
        <f>'2023'!DU24</f>
        <v>9</v>
      </c>
      <c r="DM208" s="61">
        <f>'2023'!DV24</f>
        <v>22</v>
      </c>
      <c r="DN208" s="62">
        <f>'2023'!DW24</f>
        <v>0.94</v>
      </c>
      <c r="DO208" s="62">
        <f>'2023'!DX24</f>
        <v>2.61</v>
      </c>
      <c r="DP208" s="62">
        <f>'2023'!DY24</f>
        <v>2.4900000000000002</v>
      </c>
      <c r="DQ208" s="62">
        <f>'2023'!DZ24</f>
        <v>6.6</v>
      </c>
      <c r="DR208" s="62">
        <f>'2023'!EA24</f>
        <v>12.7</v>
      </c>
      <c r="DS208" s="62">
        <f>'2023'!EF24</f>
        <v>55</v>
      </c>
      <c r="DT208" s="62">
        <f>'2023'!EG24</f>
        <v>11.3</v>
      </c>
      <c r="DU208" s="62">
        <f>'2023'!EH24</f>
        <v>96.5</v>
      </c>
      <c r="DV208" s="63">
        <f>'2023'!EI24</f>
        <v>3.2</v>
      </c>
    </row>
    <row r="209" spans="1:126" ht="15.75" customHeight="1" x14ac:dyDescent="0.2">
      <c r="A209" s="199">
        <f t="shared" si="19"/>
        <v>207</v>
      </c>
      <c r="B209" s="261">
        <f>'2022'!A23</f>
        <v>21</v>
      </c>
      <c r="C209" s="261">
        <v>2022</v>
      </c>
      <c r="D209" s="234" t="str">
        <f>'2022'!B23</f>
        <v>Bo Melton</v>
      </c>
      <c r="E209" s="310" t="str" cm="1">
        <f t="array" ref="E209">_xlfn.IFS(F209&gt;12.5,"Cornerstone",AND(F209&gt;11.995,F209&lt;12.5),"Elite",AND(F209&gt;11,F209&lt;12.995),"Elite Upside",AND(F209&gt;=9.69,F209&lt;10.999),"Upside",AND(F209&gt;8.4,F209&lt;9.999),"Upside Lite",AND(F209&gt;7.25,F209&lt;8.999),"Outlier",AND(F209&gt;=6,F209&lt;7.25),"Outlier Lite",F209&lt;6.999,"Purgatory")</f>
        <v>Outlier</v>
      </c>
      <c r="F209" s="313">
        <f>'2022'!C23</f>
        <v>7.6885714285714286</v>
      </c>
      <c r="G209" s="313">
        <f t="shared" si="20"/>
        <v>38.9</v>
      </c>
      <c r="H209" s="313" t="str" cm="1">
        <f t="array" ref="H209">_xlfn.IFS(E209="Cornerstone","A++",E209="Elite","A+",E209="Elite Upside","A",E209="Upside","B",E209="Upside Lite","C",E209="Outlier","D+",E209="Outlier Lite","D-",E209="Purgatory","F")</f>
        <v>D+</v>
      </c>
      <c r="I209" s="314">
        <f t="shared" si="21"/>
        <v>-0.45068155110548125</v>
      </c>
      <c r="J209" s="34" t="str">
        <f>'2022'!D23</f>
        <v>Rutgers</v>
      </c>
      <c r="K209" s="200">
        <f>'2022'!E23</f>
        <v>2</v>
      </c>
      <c r="L209" s="318">
        <f>'2022'!F23</f>
        <v>36298</v>
      </c>
      <c r="M209" s="231">
        <f>'2022'!G23</f>
        <v>26.38082191780822</v>
      </c>
      <c r="N209" s="231" t="str">
        <f>'2022'!H23</f>
        <v>SR</v>
      </c>
      <c r="O209" s="231">
        <f>'2022'!I23</f>
        <v>22.961643835616439</v>
      </c>
      <c r="P209" s="231" t="str">
        <f>'2022'!J23</f>
        <v>Wide</v>
      </c>
      <c r="Q209" s="231" t="str">
        <f>'2022'!K23</f>
        <v>RAT</v>
      </c>
      <c r="R209" s="231" t="str">
        <f>'2022'!L23</f>
        <v>Elite Earner</v>
      </c>
      <c r="S209" s="320">
        <f>'2022'!M23</f>
        <v>71</v>
      </c>
      <c r="T209" s="320">
        <f>'2022'!N23</f>
        <v>194</v>
      </c>
      <c r="U209" s="200">
        <f>'2022'!O23</f>
        <v>4.34</v>
      </c>
      <c r="V209" s="279">
        <f>'2022'!P23</f>
        <v>7</v>
      </c>
      <c r="W209" s="193">
        <f>'2022'!Q23</f>
        <v>5.9841384282624366E-2</v>
      </c>
      <c r="X209" s="194">
        <f>'2022'!R23</f>
        <v>0.15447667087011349</v>
      </c>
      <c r="Y209" s="194">
        <f>'2022'!S23</f>
        <v>0.25538277511961721</v>
      </c>
      <c r="Z209" s="194">
        <f>'2022'!T23</f>
        <v>0.35662381218557854</v>
      </c>
      <c r="AA209" s="194">
        <f>'2022'!U23</f>
        <v>0.2772543741588156</v>
      </c>
      <c r="AB209" s="194">
        <f>'2022'!V23</f>
        <v>0.31693909317219704</v>
      </c>
      <c r="AC209" s="59">
        <f>'2022'!W23</f>
        <v>0.31693909317219704</v>
      </c>
      <c r="AD209" s="42">
        <f>'2022'!X23</f>
        <v>20.301369863013697</v>
      </c>
      <c r="AE209" s="183">
        <f>'2022'!Y23</f>
        <v>2.83</v>
      </c>
      <c r="AF209" s="183">
        <f>'2022'!Z23</f>
        <v>6.3</v>
      </c>
      <c r="AG209" s="183">
        <f>'2022'!AA23</f>
        <v>11.9</v>
      </c>
      <c r="AH209" s="183">
        <f>'2022'!AB23</f>
        <v>0.74</v>
      </c>
      <c r="AI209" s="183">
        <f>'2022'!AC23</f>
        <v>2.21</v>
      </c>
      <c r="AJ209" s="288">
        <f>'2022'!AD23</f>
        <v>7.3268608414239489E-2</v>
      </c>
      <c r="AK209" s="288">
        <f>'2022'!AE23</f>
        <v>0.34344660194174759</v>
      </c>
      <c r="AL209" s="185">
        <f>'2022'!AF23</f>
        <v>8.199999999999999E-2</v>
      </c>
      <c r="AM209" s="212">
        <f t="shared" ref="AM209:AM219" si="22">DS209/100</f>
        <v>0.25</v>
      </c>
      <c r="AN209" s="185">
        <f>'2022'!AG23</f>
        <v>0.79849999999999999</v>
      </c>
      <c r="AO209" s="185">
        <f>'2022'!AH23</f>
        <v>0.20150000000000001</v>
      </c>
      <c r="AP209" s="183">
        <f>'2022'!AI23</f>
        <v>109.36360245936167</v>
      </c>
      <c r="AQ209" s="186">
        <f>'2022'!AJ23</f>
        <v>103.83154636006695</v>
      </c>
      <c r="AR209" s="48">
        <f>'2022'!AK23</f>
        <v>8</v>
      </c>
      <c r="AS209" s="232">
        <f>'2022'!AL23</f>
        <v>6</v>
      </c>
      <c r="AT209" s="232">
        <f>'2022'!AM23</f>
        <v>5</v>
      </c>
      <c r="AU209" s="232">
        <f>'2022'!AN23</f>
        <v>5</v>
      </c>
      <c r="AV209" s="232">
        <f>'2022'!AO23</f>
        <v>10</v>
      </c>
      <c r="AW209" s="232">
        <f>'2022'!AP23</f>
        <v>7</v>
      </c>
      <c r="AX209" s="232">
        <f>'2022'!AQ23</f>
        <v>1</v>
      </c>
      <c r="AY209" s="233">
        <f>'2022'!AR23</f>
        <v>0</v>
      </c>
      <c r="AZ209" s="60">
        <f>'2022'!AS23</f>
        <v>83</v>
      </c>
      <c r="BA209" s="61">
        <f>'2022'!AT23</f>
        <v>1387</v>
      </c>
      <c r="BB209" s="61">
        <f>'2022'!AU23</f>
        <v>12</v>
      </c>
      <c r="BC209" s="61">
        <f>'2022'!AV23</f>
        <v>4</v>
      </c>
      <c r="BD209" s="61">
        <f>'2022'!AW23</f>
        <v>0</v>
      </c>
      <c r="BE209" s="61">
        <f>'2022'!AX23</f>
        <v>7</v>
      </c>
      <c r="BF209" s="62">
        <f>'2022'!AY23</f>
        <v>0.38</v>
      </c>
      <c r="BG209" s="62">
        <f>'2022'!AZ23</f>
        <v>0.72</v>
      </c>
      <c r="BH209" s="62">
        <f>'2022'!BA23</f>
        <v>0.72</v>
      </c>
      <c r="BI209" s="62">
        <f>'2022'!BB23</f>
        <v>3.3</v>
      </c>
      <c r="BJ209" s="62">
        <f>'2022'!BC23</f>
        <v>12.8</v>
      </c>
      <c r="BK209" s="62">
        <f>'2022'!BH23</f>
        <v>0</v>
      </c>
      <c r="BL209" s="62">
        <f>'2022'!BI23</f>
        <v>20</v>
      </c>
      <c r="BM209" s="62">
        <f>'2022'!BJ23</f>
        <v>78.2</v>
      </c>
      <c r="BN209" s="63">
        <f>'2022'!BK23</f>
        <v>21.8</v>
      </c>
      <c r="BO209" s="60">
        <f>'2022'!BL23</f>
        <v>245</v>
      </c>
      <c r="BP209" s="61">
        <f>'2022'!BM23</f>
        <v>1586</v>
      </c>
      <c r="BQ209" s="61">
        <f>'2022'!BN23</f>
        <v>57</v>
      </c>
      <c r="BR209" s="61">
        <f>'2022'!BO23</f>
        <v>27</v>
      </c>
      <c r="BS209" s="61">
        <f>'2022'!BP23</f>
        <v>0</v>
      </c>
      <c r="BT209" s="61">
        <f>'2022'!BQ23</f>
        <v>5</v>
      </c>
      <c r="BU209" s="62">
        <f>'2022'!BR23</f>
        <v>0.19</v>
      </c>
      <c r="BV209" s="62">
        <f>'2022'!BS23</f>
        <v>0.87</v>
      </c>
      <c r="BW209" s="62">
        <f>'2022'!BT23</f>
        <v>0.87</v>
      </c>
      <c r="BX209" s="62">
        <f>'2022'!BU23</f>
        <v>3.9</v>
      </c>
      <c r="BY209" s="62">
        <f>'2022'!BV23</f>
        <v>10.6</v>
      </c>
      <c r="BZ209" s="62">
        <f>'2022'!CA23</f>
        <v>23.1</v>
      </c>
      <c r="CA209" s="62">
        <f>'2022'!CB23</f>
        <v>12.9</v>
      </c>
      <c r="CB209" s="62">
        <f>'2022'!CC23</f>
        <v>82.5</v>
      </c>
      <c r="CC209" s="63">
        <f>'2022'!CD23</f>
        <v>17.5</v>
      </c>
      <c r="CD209" s="60">
        <f>'2022'!CE23</f>
        <v>427</v>
      </c>
      <c r="CE209" s="61">
        <f>'2022'!CF23</f>
        <v>1672</v>
      </c>
      <c r="CF209" s="61">
        <f>'2022'!CG23</f>
        <v>48</v>
      </c>
      <c r="CG209" s="61">
        <f>'2022'!CH23</f>
        <v>30</v>
      </c>
      <c r="CH209" s="61">
        <f>'2022'!CI23</f>
        <v>2</v>
      </c>
      <c r="CI209" s="61">
        <f>'2022'!CJ23</f>
        <v>7</v>
      </c>
      <c r="CJ209" s="62">
        <f>'2022'!CK23</f>
        <v>0.53</v>
      </c>
      <c r="CK209" s="62">
        <f>'2022'!CL23</f>
        <v>1.54</v>
      </c>
      <c r="CL209" s="62">
        <f>'2022'!CM23</f>
        <v>1.66</v>
      </c>
      <c r="CM209" s="62">
        <f>'2022'!CN23</f>
        <v>5.6</v>
      </c>
      <c r="CN209" s="62">
        <f>'2022'!CO23</f>
        <v>12.9</v>
      </c>
      <c r="CO209" s="62">
        <f>'2022'!CT23</f>
        <v>62.5</v>
      </c>
      <c r="CP209" s="62">
        <f>'2022'!CU23</f>
        <v>3.2</v>
      </c>
      <c r="CQ209" s="62">
        <f>'2022'!CV23</f>
        <v>83.5</v>
      </c>
      <c r="CR209" s="63">
        <f>'2022'!CW23</f>
        <v>16.5</v>
      </c>
      <c r="CS209" s="60">
        <f>'2022'!CX23</f>
        <v>638</v>
      </c>
      <c r="CT209" s="61">
        <f>'2022'!CY23</f>
        <v>1789</v>
      </c>
      <c r="CU209" s="61">
        <f>'2022'!CZ23</f>
        <v>74</v>
      </c>
      <c r="CV209" s="61">
        <f>'2022'!DA23</f>
        <v>47</v>
      </c>
      <c r="CW209" s="61">
        <f>'2022'!DB23</f>
        <v>6</v>
      </c>
      <c r="CX209" s="61">
        <f>'2022'!DC23</f>
        <v>14</v>
      </c>
      <c r="CY209" s="62">
        <f>'2022'!DD23</f>
        <v>0.74</v>
      </c>
      <c r="CZ209" s="62">
        <f>'2022'!DE23</f>
        <v>2.0699999999999998</v>
      </c>
      <c r="DA209" s="62">
        <f>'2022'!DF23</f>
        <v>2.08</v>
      </c>
      <c r="DB209" s="62">
        <f>'2022'!DG23</f>
        <v>5.8</v>
      </c>
      <c r="DC209" s="62">
        <f>'2022'!DH23</f>
        <v>11.9</v>
      </c>
      <c r="DD209" s="62">
        <f>'2022'!DM23</f>
        <v>31.3</v>
      </c>
      <c r="DE209" s="62">
        <f>'2022'!DN23</f>
        <v>11.3</v>
      </c>
      <c r="DF209" s="62">
        <f>'2022'!DO23</f>
        <v>81.5</v>
      </c>
      <c r="DG209" s="63">
        <f>'2022'!DP23</f>
        <v>18.5</v>
      </c>
      <c r="DH209" s="60">
        <f>'2022'!DQ23</f>
        <v>618</v>
      </c>
      <c r="DI209" s="61">
        <f>'2022'!DR23</f>
        <v>2229</v>
      </c>
      <c r="DJ209" s="61">
        <f>'2022'!DS23</f>
        <v>91</v>
      </c>
      <c r="DK209" s="61">
        <f>'2022'!DT23</f>
        <v>56</v>
      </c>
      <c r="DL209" s="61">
        <f>'2022'!DU23</f>
        <v>3</v>
      </c>
      <c r="DM209" s="61">
        <f>'2022'!DV23</f>
        <v>9</v>
      </c>
      <c r="DN209" s="62">
        <f>'2022'!DW23</f>
        <v>0.39</v>
      </c>
      <c r="DO209" s="62">
        <f>'2022'!DX23</f>
        <v>2.21</v>
      </c>
      <c r="DP209" s="62">
        <f>'2022'!DY23</f>
        <v>2.83</v>
      </c>
      <c r="DQ209" s="62">
        <f>'2022'!DZ23</f>
        <v>6.3</v>
      </c>
      <c r="DR209" s="62">
        <f>'2022'!EA23</f>
        <v>10.5</v>
      </c>
      <c r="DS209" s="62">
        <f>'2022'!EF23</f>
        <v>25</v>
      </c>
      <c r="DT209" s="62">
        <f>'2022'!EG23</f>
        <v>8.1999999999999993</v>
      </c>
      <c r="DU209" s="62">
        <f>'2022'!EH23</f>
        <v>78.2</v>
      </c>
      <c r="DV209" s="63">
        <f>'2022'!EI23</f>
        <v>21.8</v>
      </c>
    </row>
    <row r="210" spans="1:126" ht="15.75" customHeight="1" x14ac:dyDescent="0.2">
      <c r="A210" s="199">
        <f t="shared" si="19"/>
        <v>208</v>
      </c>
      <c r="B210" s="261">
        <f>'2016'!A15</f>
        <v>13</v>
      </c>
      <c r="C210" s="261">
        <v>2016</v>
      </c>
      <c r="D210" s="234" t="str">
        <f>'2016'!B15</f>
        <v>Demarcus Robinson</v>
      </c>
      <c r="E210" s="310" t="str" cm="1">
        <f t="array" ref="E210">_xlfn.IFS(F210&gt;12.5,"Cornerstone",AND(F210&gt;11.995,F210&lt;12.5),"Elite",AND(F210&gt;11,F210&lt;12.995),"Elite Upside",AND(F210&gt;=9.69,F210&lt;10.999),"Upside",AND(F210&gt;8.4,F210&lt;9.999),"Upside Lite",AND(F210&gt;7.25,F210&lt;8.999),"Outlier",AND(F210&gt;=6,F210&lt;7.25),"Outlier Lite",F210&lt;6.999,"Purgatory")</f>
        <v>Outlier</v>
      </c>
      <c r="F210" s="313">
        <f>'2016'!C15</f>
        <v>7.6857142857142851</v>
      </c>
      <c r="G210" s="313">
        <f t="shared" si="20"/>
        <v>38.6</v>
      </c>
      <c r="H210" s="313" t="str" cm="1">
        <f t="array" ref="H210">_xlfn.IFS(E210="Cornerstone","A++",E210="Elite","A+",E210="Elite Upside","A",E210="Upside","B",E210="Upside Lite","C",E210="Outlier","D+",E210="Outlier Lite","D-",E210="Purgatory","F")</f>
        <v>D+</v>
      </c>
      <c r="I210" s="314">
        <f t="shared" si="21"/>
        <v>-0.45222928511651889</v>
      </c>
      <c r="J210" s="34" t="str">
        <f>'2016'!D15</f>
        <v>Florida</v>
      </c>
      <c r="K210" s="200">
        <f>'2016'!E15</f>
        <v>1</v>
      </c>
      <c r="L210" s="318">
        <f>'2016'!F15</f>
        <v>34598</v>
      </c>
      <c r="M210" s="231">
        <f>'2016'!G15</f>
        <v>31.038356164383561</v>
      </c>
      <c r="N210" s="231" t="str">
        <f>'2016'!H15</f>
        <v>JR</v>
      </c>
      <c r="O210" s="231">
        <f>'2016'!I15</f>
        <v>21.613698630136987</v>
      </c>
      <c r="P210" s="231" t="str">
        <f>'2016'!J15</f>
        <v>Wide</v>
      </c>
      <c r="Q210" s="231" t="str">
        <f>'2016'!K15</f>
        <v>PROTO Z</v>
      </c>
      <c r="R210" s="231" t="str">
        <f>'2016'!L15</f>
        <v>N/A</v>
      </c>
      <c r="S210" s="320">
        <f>'2016'!M15</f>
        <v>73</v>
      </c>
      <c r="T210" s="320">
        <f>'2016'!N15</f>
        <v>203</v>
      </c>
      <c r="U210" s="231">
        <f>'2016'!O15</f>
        <v>4.59</v>
      </c>
      <c r="V210" s="279">
        <f>'2016'!P15</f>
        <v>4</v>
      </c>
      <c r="W210" s="193">
        <f>'2016'!Q15</f>
        <v>0</v>
      </c>
      <c r="X210" s="194">
        <f>'2016'!R15</f>
        <v>0</v>
      </c>
      <c r="Y210" s="194">
        <f>'2016'!S15</f>
        <v>3.3645406670567583E-2</v>
      </c>
      <c r="Z210" s="194">
        <f>'2016'!T15</f>
        <v>0.37517369152385366</v>
      </c>
      <c r="AA210" s="194">
        <f>'2016'!U15</f>
        <v>0.19444547719076474</v>
      </c>
      <c r="AB210" s="194">
        <f>'2016'!V15</f>
        <v>0.28480958435730919</v>
      </c>
      <c r="AC210" s="59">
        <f>'2016'!W15</f>
        <v>0.28480958435730919</v>
      </c>
      <c r="AD210" s="42">
        <f>'2016'!X15</f>
        <v>19.958904109589042</v>
      </c>
      <c r="AE210" s="183">
        <f>'2016'!Y15</f>
        <v>2.48</v>
      </c>
      <c r="AF210" s="183">
        <f>'2016'!Z15</f>
        <v>5.9</v>
      </c>
      <c r="AG210" s="183">
        <f>'2016'!AA15</f>
        <v>14.7</v>
      </c>
      <c r="AH210" s="183">
        <f>'2016'!AB15</f>
        <v>0</v>
      </c>
      <c r="AI210" s="183">
        <f>'2016'!AC15</f>
        <v>0</v>
      </c>
      <c r="AJ210" s="288" t="str">
        <f>'2016'!AD15</f>
        <v>N/A</v>
      </c>
      <c r="AK210" s="288" t="str">
        <f>'2016'!AE15</f>
        <v>N/A</v>
      </c>
      <c r="AL210" s="185">
        <f>'2016'!AF15</f>
        <v>9.4E-2</v>
      </c>
      <c r="AM210" s="212">
        <f t="shared" si="22"/>
        <v>0</v>
      </c>
      <c r="AN210" s="185">
        <f>'2016'!AG15</f>
        <v>0.88200000000000001</v>
      </c>
      <c r="AO210" s="185">
        <f>'2016'!AH15</f>
        <v>0.11799999999999999</v>
      </c>
      <c r="AP210" s="183">
        <f>'2016'!AI15</f>
        <v>91.469286503097663</v>
      </c>
      <c r="AQ210" s="186">
        <f>'2016'!AJ15</f>
        <v>90.537515588111148</v>
      </c>
      <c r="AR210" s="48">
        <f>'2016'!AK15</f>
        <v>7</v>
      </c>
      <c r="AS210" s="232">
        <f>'2016'!AL15</f>
        <v>6</v>
      </c>
      <c r="AT210" s="232">
        <f>'2016'!AM15</f>
        <v>4</v>
      </c>
      <c r="AU210" s="232">
        <f>'2016'!AN15</f>
        <v>4</v>
      </c>
      <c r="AV210" s="232">
        <f>'2016'!AO15</f>
        <v>6</v>
      </c>
      <c r="AW210" s="232">
        <f>'2016'!AP15</f>
        <v>5</v>
      </c>
      <c r="AX210" s="232">
        <f>'2016'!AQ15</f>
        <v>5</v>
      </c>
      <c r="AY210" s="233">
        <f>'2016'!AR15</f>
        <v>0</v>
      </c>
      <c r="AZ210" s="60">
        <f>'2016'!AS15</f>
        <v>0</v>
      </c>
      <c r="BA210" s="61">
        <f>'2016'!AT15</f>
        <v>1</v>
      </c>
      <c r="BB210" s="61">
        <f>'2016'!AU15</f>
        <v>0</v>
      </c>
      <c r="BC210" s="61">
        <f>'2016'!AV15</f>
        <v>0</v>
      </c>
      <c r="BD210" s="61">
        <f>'2016'!AW15</f>
        <v>0</v>
      </c>
      <c r="BE210" s="61">
        <f>'2016'!AX15</f>
        <v>0</v>
      </c>
      <c r="BF210" s="62">
        <f>'2016'!AY15</f>
        <v>0</v>
      </c>
      <c r="BG210" s="62">
        <f>'2016'!AZ15</f>
        <v>0</v>
      </c>
      <c r="BH210" s="62">
        <f>'2016'!BA15</f>
        <v>0</v>
      </c>
      <c r="BI210" s="62">
        <f>'2016'!BB15</f>
        <v>0</v>
      </c>
      <c r="BJ210" s="62">
        <f>'2016'!BC15</f>
        <v>0</v>
      </c>
      <c r="BK210" s="62">
        <f>'2016'!BD15</f>
        <v>0</v>
      </c>
      <c r="BL210" s="62">
        <f>'2016'!BE15</f>
        <v>0</v>
      </c>
      <c r="BM210" s="62">
        <f>'2016'!BF15</f>
        <v>0</v>
      </c>
      <c r="BN210" s="63">
        <f>'2016'!BG15</f>
        <v>0</v>
      </c>
      <c r="BO210" s="60">
        <f>'2016'!BH15</f>
        <v>0</v>
      </c>
      <c r="BP210" s="61">
        <f>'2016'!BI15</f>
        <v>1</v>
      </c>
      <c r="BQ210" s="61">
        <f>'2016'!BJ15</f>
        <v>0</v>
      </c>
      <c r="BR210" s="61">
        <f>'2016'!BK15</f>
        <v>0</v>
      </c>
      <c r="BS210" s="61">
        <f>'2016'!BL15</f>
        <v>0</v>
      </c>
      <c r="BT210" s="61">
        <f>'2016'!BM15</f>
        <v>0</v>
      </c>
      <c r="BU210" s="62">
        <f>'2016'!BN15</f>
        <v>0</v>
      </c>
      <c r="BV210" s="62">
        <f>'2016'!BO15</f>
        <v>0</v>
      </c>
      <c r="BW210" s="62">
        <f>'2016'!BP15</f>
        <v>0</v>
      </c>
      <c r="BX210" s="62">
        <f>'2016'!BQ15</f>
        <v>0</v>
      </c>
      <c r="BY210" s="62">
        <f>'2016'!BR15</f>
        <v>0</v>
      </c>
      <c r="BZ210" s="62">
        <f>'2016'!BS15</f>
        <v>0</v>
      </c>
      <c r="CA210" s="62">
        <f>'2016'!BT15</f>
        <v>0</v>
      </c>
      <c r="CB210" s="62">
        <f>'2016'!BU15</f>
        <v>0</v>
      </c>
      <c r="CC210" s="63">
        <f>'2016'!BV15</f>
        <v>0</v>
      </c>
      <c r="CD210" s="60">
        <f>'2016'!BW15</f>
        <v>23</v>
      </c>
      <c r="CE210" s="61">
        <f>'2016'!BX15</f>
        <v>683.6</v>
      </c>
      <c r="CF210" s="61">
        <f>'2016'!BY15</f>
        <v>0</v>
      </c>
      <c r="CG210" s="61">
        <f>'2016'!BZ15</f>
        <v>0</v>
      </c>
      <c r="CH210" s="61">
        <f>'2016'!CA15</f>
        <v>0</v>
      </c>
      <c r="CI210" s="61">
        <f>'2016'!CB15</f>
        <v>0</v>
      </c>
      <c r="CJ210" s="62">
        <f>'2016'!CC15</f>
        <v>0</v>
      </c>
      <c r="CK210" s="62">
        <f>'2016'!CD15</f>
        <v>0</v>
      </c>
      <c r="CL210" s="62">
        <f>'2016'!CE15</f>
        <v>0</v>
      </c>
      <c r="CM210" s="62">
        <f>'2016'!CF15</f>
        <v>0</v>
      </c>
      <c r="CN210" s="62">
        <f>'2016'!CG15</f>
        <v>0</v>
      </c>
      <c r="CO210" s="62">
        <f>'2016'!CH15</f>
        <v>0</v>
      </c>
      <c r="CP210" s="62">
        <f>'2016'!CI15</f>
        <v>0</v>
      </c>
      <c r="CQ210" s="62">
        <f>'2016'!CJ15</f>
        <v>0</v>
      </c>
      <c r="CR210" s="63">
        <f>'2016'!CK15</f>
        <v>0</v>
      </c>
      <c r="CS210" s="60">
        <f>'2016'!CL15</f>
        <v>810</v>
      </c>
      <c r="CT210" s="61">
        <f>'2016'!CM15</f>
        <v>2159</v>
      </c>
      <c r="CU210" s="61">
        <f>'2016'!CN15</f>
        <v>96</v>
      </c>
      <c r="CV210" s="61">
        <f>'2016'!CO15</f>
        <v>53</v>
      </c>
      <c r="CW210" s="61">
        <f>'2016'!CP15</f>
        <v>7</v>
      </c>
      <c r="CX210" s="61">
        <f>'2016'!CQ15</f>
        <v>0</v>
      </c>
      <c r="CY210" s="62">
        <f>'2016'!CR15</f>
        <v>0</v>
      </c>
      <c r="CZ210" s="62">
        <f>'2016'!CS15</f>
        <v>0</v>
      </c>
      <c r="DA210" s="62">
        <f>'2016'!CT15</f>
        <v>2.48</v>
      </c>
      <c r="DB210" s="62">
        <f>'2016'!CU15</f>
        <v>5.9</v>
      </c>
      <c r="DC210" s="62">
        <f>'2016'!CV15</f>
        <v>14.7</v>
      </c>
      <c r="DD210" s="62">
        <f>'2016'!CW15</f>
        <v>0</v>
      </c>
      <c r="DE210" s="62">
        <f>'2016'!CX15</f>
        <v>7</v>
      </c>
      <c r="DF210" s="62">
        <f>'2016'!CY15</f>
        <v>91.7</v>
      </c>
      <c r="DG210" s="63">
        <f>'2016'!CZ15</f>
        <v>8.3000000000000007</v>
      </c>
      <c r="DH210" s="60">
        <f>'2016'!DA15</f>
        <v>523</v>
      </c>
      <c r="DI210" s="61">
        <f>'2016'!DB15</f>
        <v>2689.7000000000003</v>
      </c>
      <c r="DJ210" s="61">
        <f>'2016'!DC15</f>
        <v>76</v>
      </c>
      <c r="DK210" s="61">
        <f>'2016'!DD15</f>
        <v>48</v>
      </c>
      <c r="DL210" s="61">
        <f>'2016'!DE15</f>
        <v>2</v>
      </c>
      <c r="DM210" s="61">
        <f>'2016'!DF15</f>
        <v>0</v>
      </c>
      <c r="DN210" s="62">
        <f>'2016'!DG15</f>
        <v>0</v>
      </c>
      <c r="DO210" s="62">
        <f>'2016'!DH15</f>
        <v>0</v>
      </c>
      <c r="DP210" s="62">
        <f>'2016'!DI15</f>
        <v>1.51</v>
      </c>
      <c r="DQ210" s="62">
        <f>'2016'!DJ15</f>
        <v>5.7</v>
      </c>
      <c r="DR210" s="62">
        <f>'2016'!DK15</f>
        <v>10.6</v>
      </c>
      <c r="DS210" s="62">
        <f>'2016'!DL15</f>
        <v>0</v>
      </c>
      <c r="DT210" s="62">
        <f>'2016'!DM15</f>
        <v>9.4</v>
      </c>
      <c r="DU210" s="62">
        <f>'2016'!DN15</f>
        <v>84.7</v>
      </c>
      <c r="DV210" s="63">
        <f>'2016'!DO15</f>
        <v>15.3</v>
      </c>
    </row>
    <row r="211" spans="1:126" ht="15.75" customHeight="1" x14ac:dyDescent="0.2">
      <c r="A211" s="199">
        <f t="shared" si="19"/>
        <v>209</v>
      </c>
      <c r="B211" s="261">
        <f>'2024'!A24</f>
        <v>22</v>
      </c>
      <c r="C211" s="261">
        <v>2024</v>
      </c>
      <c r="D211" s="234" t="str">
        <f>'2024'!B24</f>
        <v>Ainias Smith</v>
      </c>
      <c r="E211" s="310" t="str" cm="1">
        <f t="array" ref="E211">_xlfn.IFS(F211&gt;12.5,"Cornerstone",AND(F211&gt;11.995,F211&lt;12.5),"Elite",AND(F211&gt;11,F211&lt;12.995),"Elite Upside",AND(F211&gt;=9.69,F211&lt;10.999),"Upside",AND(F211&gt;8.4,F211&lt;9.999),"Upside Lite",AND(F211&gt;7.25,F211&lt;8.999),"Outlier",AND(F211&gt;=6,F211&lt;7.25),"Outlier Lite",F211&lt;6.999,"Purgatory")</f>
        <v>Outlier</v>
      </c>
      <c r="F211" s="313">
        <f>'2024'!C24</f>
        <v>7.6828571428571415</v>
      </c>
      <c r="G211" s="313">
        <f t="shared" si="20"/>
        <v>38.299999999999997</v>
      </c>
      <c r="H211" s="313" t="str" cm="1">
        <f t="array" ref="H211">_xlfn.IFS(E211="Cornerstone","A++",E211="Elite","A+",E211="Elite Upside","A",E211="Upside","B",E211="Upside Lite","C",E211="Outlier","D+",E211="Outlier Lite","D-",E211="Purgatory","F")</f>
        <v>D+</v>
      </c>
      <c r="I211" s="314">
        <f t="shared" si="21"/>
        <v>-0.45377701912755652</v>
      </c>
      <c r="J211" s="34" t="str">
        <f>'2024'!D24</f>
        <v>Texas A&amp;M</v>
      </c>
      <c r="K211" s="200">
        <f>'2024'!E24</f>
        <v>1</v>
      </c>
      <c r="L211" s="318">
        <f>'2024'!F24</f>
        <v>37042</v>
      </c>
      <c r="M211" s="231">
        <f>'2024'!G24</f>
        <v>24.342465753424658</v>
      </c>
      <c r="N211" s="231" t="str">
        <f>'2024'!H24</f>
        <v>RS SR</v>
      </c>
      <c r="O211" s="231">
        <f>'2024'!I24</f>
        <v>22.923287671232877</v>
      </c>
      <c r="P211" s="231" t="str">
        <f>'2024'!J24</f>
        <v>Slot</v>
      </c>
      <c r="Q211" s="231" t="str">
        <f>'2024'!K24</f>
        <v>PROTO Z</v>
      </c>
      <c r="R211" s="231" t="str">
        <f>'2024'!L24</f>
        <v>Elite Separator</v>
      </c>
      <c r="S211" s="200">
        <f>'2024'!M24</f>
        <v>69</v>
      </c>
      <c r="T211" s="200">
        <f>'2024'!N24</f>
        <v>190</v>
      </c>
      <c r="U211" s="200">
        <f>'2024'!O24</f>
        <v>4.55</v>
      </c>
      <c r="V211" s="319">
        <f>'2024'!P24</f>
        <v>5</v>
      </c>
      <c r="W211" s="193">
        <f>'2024'!Q24</f>
        <v>8.1040454872230563E-2</v>
      </c>
      <c r="X211" s="194">
        <f>'2024'!R24</f>
        <v>0.24092268261426741</v>
      </c>
      <c r="Y211" s="194">
        <f>'2024'!S24</f>
        <v>0.20333972515180571</v>
      </c>
      <c r="Z211" s="194">
        <f>'2024'!T24</f>
        <v>0.33158614402917047</v>
      </c>
      <c r="AA211" s="194">
        <f>'2024'!U24</f>
        <v>0.24464549483013293</v>
      </c>
      <c r="AB211" s="194">
        <f>'2024'!V24</f>
        <v>0.2881158194296517</v>
      </c>
      <c r="AC211" s="59">
        <f>'2024'!W24</f>
        <v>0.2881158194296517</v>
      </c>
      <c r="AD211" s="42">
        <f>'2024'!X24</f>
        <v>19.279452054794522</v>
      </c>
      <c r="AE211" s="183">
        <f>'2024'!Y24</f>
        <v>2.75</v>
      </c>
      <c r="AF211" s="183">
        <f>'2024'!Z24</f>
        <v>10</v>
      </c>
      <c r="AG211" s="183">
        <f>'2024'!AA24</f>
        <v>10.4</v>
      </c>
      <c r="AH211" s="183">
        <f>'2024'!AB24</f>
        <v>0.86</v>
      </c>
      <c r="AI211" s="183">
        <f>'2024'!AC24</f>
        <v>3.03</v>
      </c>
      <c r="AJ211" s="288">
        <f>'2024'!AD24</f>
        <v>2.5698113207547169E-2</v>
      </c>
      <c r="AK211" s="288">
        <f>'2024'!AE24</f>
        <v>0.1970188679245283</v>
      </c>
      <c r="AL211" s="185">
        <f>'2024'!AF24</f>
        <v>1.9E-2</v>
      </c>
      <c r="AM211" s="212">
        <f t="shared" si="22"/>
        <v>0.55600000000000005</v>
      </c>
      <c r="AN211" s="185">
        <f>'2024'!AG24</f>
        <v>0.17250000000000001</v>
      </c>
      <c r="AO211" s="185">
        <f>'2024'!AH24</f>
        <v>0.79949999999999988</v>
      </c>
      <c r="AP211" s="183">
        <f>'2024'!AI24</f>
        <v>88.662099275565041</v>
      </c>
      <c r="AQ211" s="186">
        <f>'2024'!AJ24</f>
        <v>80.64559258612455</v>
      </c>
      <c r="AR211" s="48">
        <f>'2024'!AK24</f>
        <v>7</v>
      </c>
      <c r="AS211" s="232">
        <f>'2024'!AL24</f>
        <v>7</v>
      </c>
      <c r="AT211" s="232">
        <f>'2024'!AM24</f>
        <v>5</v>
      </c>
      <c r="AU211" s="232">
        <f>'2024'!AN24</f>
        <v>8</v>
      </c>
      <c r="AV211" s="232">
        <f>'2024'!AO24</f>
        <v>7</v>
      </c>
      <c r="AW211" s="232">
        <f>'2024'!AP24</f>
        <v>3</v>
      </c>
      <c r="AX211" s="232">
        <f>'2024'!AQ24</f>
        <v>2</v>
      </c>
      <c r="AY211" s="233">
        <f>'2024'!AR24</f>
        <v>0.75</v>
      </c>
      <c r="AZ211" s="60">
        <f>'2024'!AS24</f>
        <v>248</v>
      </c>
      <c r="BA211" s="61">
        <f>'2024'!AT24</f>
        <v>3060.2000000000003</v>
      </c>
      <c r="BB211" s="61">
        <f>'2024'!AU24</f>
        <v>36</v>
      </c>
      <c r="BC211" s="61">
        <f>'2024'!AV24</f>
        <v>22</v>
      </c>
      <c r="BD211" s="61">
        <f>'2024'!AW24</f>
        <v>3</v>
      </c>
      <c r="BE211" s="61">
        <f>'2024'!AX24</f>
        <v>22</v>
      </c>
      <c r="BF211" s="62">
        <f>'2024'!AY24</f>
        <v>0.05</v>
      </c>
      <c r="BG211" s="62">
        <f>'2024'!AZ24</f>
        <v>0.66</v>
      </c>
      <c r="BH211" s="62">
        <f>'2024'!BA24</f>
        <v>1.73</v>
      </c>
      <c r="BI211" s="62">
        <f>'2024'!BB24</f>
        <v>4.8</v>
      </c>
      <c r="BJ211" s="62">
        <f>'2024'!BC24</f>
        <v>9.9</v>
      </c>
      <c r="BK211" s="62">
        <f>'2024'!BH24</f>
        <v>44.4</v>
      </c>
      <c r="BL211" s="62">
        <f>'2024'!BI24</f>
        <v>12</v>
      </c>
      <c r="BM211" s="62">
        <f>'2024'!BJ24</f>
        <v>45.8</v>
      </c>
      <c r="BN211" s="63">
        <f>'2024'!BK24</f>
        <v>45.8</v>
      </c>
      <c r="BO211" s="60">
        <f>'2024'!BL24</f>
        <v>564</v>
      </c>
      <c r="BP211" s="61">
        <f>'2024'!BM24</f>
        <v>2341</v>
      </c>
      <c r="BQ211" s="61">
        <f>'2024'!BN24</f>
        <v>64</v>
      </c>
      <c r="BR211" s="61">
        <f>'2024'!BO24</f>
        <v>43</v>
      </c>
      <c r="BS211" s="61">
        <f>'2024'!BP24</f>
        <v>6</v>
      </c>
      <c r="BT211" s="61">
        <f>'2024'!BQ24</f>
        <v>20</v>
      </c>
      <c r="BU211" s="62">
        <f>'2024'!BR24</f>
        <v>0.15</v>
      </c>
      <c r="BV211" s="62">
        <f>'2024'!BS24</f>
        <v>1.63</v>
      </c>
      <c r="BW211" s="62">
        <f>'2024'!BT24</f>
        <v>2.0499999999999998</v>
      </c>
      <c r="BX211" s="62">
        <f>'2024'!BU24</f>
        <v>7</v>
      </c>
      <c r="BY211" s="62">
        <f>'2024'!BV24</f>
        <v>9.1</v>
      </c>
      <c r="BZ211" s="62">
        <f>'2024'!CA24</f>
        <v>28.6</v>
      </c>
      <c r="CA211" s="62">
        <f>'2024'!CB24</f>
        <v>8.5</v>
      </c>
      <c r="CB211" s="62">
        <f>'2024'!CC24</f>
        <v>15.4</v>
      </c>
      <c r="CC211" s="63">
        <f>'2024'!CD24</f>
        <v>65.400000000000006</v>
      </c>
      <c r="CD211" s="60">
        <f>'2024'!CE24</f>
        <v>509</v>
      </c>
      <c r="CE211" s="61">
        <f>'2024'!CF24</f>
        <v>2503.1999999999998</v>
      </c>
      <c r="CF211" s="61">
        <f>'2024'!CG24</f>
        <v>77</v>
      </c>
      <c r="CG211" s="61">
        <f>'2024'!CH24</f>
        <v>47</v>
      </c>
      <c r="CH211" s="61">
        <f>'2024'!CI24</f>
        <v>6</v>
      </c>
      <c r="CI211" s="61">
        <f>'2024'!CJ24</f>
        <v>19</v>
      </c>
      <c r="CJ211" s="62">
        <f>'2024'!CK24</f>
        <v>0.11</v>
      </c>
      <c r="CK211" s="62">
        <f>'2024'!CL24</f>
        <v>1.38</v>
      </c>
      <c r="CL211" s="62">
        <f>'2024'!CM24</f>
        <v>1.52</v>
      </c>
      <c r="CM211" s="62">
        <f>'2024'!CN24</f>
        <v>3.4</v>
      </c>
      <c r="CN211" s="62">
        <f>'2024'!CO24</f>
        <v>9.8000000000000007</v>
      </c>
      <c r="CO211" s="62">
        <f>'2024'!CT24</f>
        <v>45.5</v>
      </c>
      <c r="CP211" s="62">
        <f>'2024'!CU24</f>
        <v>13</v>
      </c>
      <c r="CQ211" s="62">
        <f>'2024'!CV24</f>
        <v>20.6</v>
      </c>
      <c r="CR211" s="63">
        <f>'2024'!CW24</f>
        <v>74.599999999999994</v>
      </c>
      <c r="CS211" s="60">
        <f>'2024'!CX24</f>
        <v>291</v>
      </c>
      <c r="CT211" s="61">
        <f>'2024'!CY24</f>
        <v>877.6</v>
      </c>
      <c r="CU211" s="61">
        <f>'2024'!CZ24</f>
        <v>24</v>
      </c>
      <c r="CV211" s="61">
        <f>'2024'!DA24</f>
        <v>15</v>
      </c>
      <c r="CW211" s="61">
        <f>'2024'!DB24</f>
        <v>2</v>
      </c>
      <c r="CX211" s="61">
        <f>'2024'!DC24</f>
        <v>18</v>
      </c>
      <c r="CY211" s="62">
        <f>'2024'!DD24</f>
        <v>0.3</v>
      </c>
      <c r="CZ211" s="62">
        <f>'2024'!DE24</f>
        <v>3.03</v>
      </c>
      <c r="DA211" s="62">
        <f>'2024'!DF24</f>
        <v>2.75</v>
      </c>
      <c r="DB211" s="62">
        <f>'2024'!DG24</f>
        <v>10</v>
      </c>
      <c r="DC211" s="62">
        <f>'2024'!DH24</f>
        <v>10</v>
      </c>
      <c r="DD211" s="62">
        <f>'2024'!DM24</f>
        <v>25</v>
      </c>
      <c r="DE211" s="62">
        <f>'2024'!DN24</f>
        <v>6.3</v>
      </c>
      <c r="DF211" s="62">
        <f>'2024'!DO24</f>
        <v>10.7</v>
      </c>
      <c r="DG211" s="63">
        <f>'2024'!DP24</f>
        <v>84.8</v>
      </c>
      <c r="DH211" s="60">
        <f>'2024'!DQ24</f>
        <v>795</v>
      </c>
      <c r="DI211" s="61">
        <f>'2024'!DR24</f>
        <v>3249.6000000000004</v>
      </c>
      <c r="DJ211" s="61">
        <f>'2024'!DS24</f>
        <v>78</v>
      </c>
      <c r="DK211" s="61">
        <f>'2024'!DT24</f>
        <v>53</v>
      </c>
      <c r="DL211" s="61">
        <f>'2024'!DU24</f>
        <v>2</v>
      </c>
      <c r="DM211" s="61">
        <f>'2024'!DV24</f>
        <v>21.6</v>
      </c>
      <c r="DN211" s="62">
        <f>'2024'!DW24</f>
        <v>0.86</v>
      </c>
      <c r="DO211" s="62">
        <f>'2024'!DX24</f>
        <v>0.86</v>
      </c>
      <c r="DP211" s="62">
        <f>'2024'!DY24</f>
        <v>2.27</v>
      </c>
      <c r="DQ211" s="62">
        <f>'2024'!DZ24</f>
        <v>6.7</v>
      </c>
      <c r="DR211" s="62">
        <f>'2024'!EA24</f>
        <v>10.4</v>
      </c>
      <c r="DS211" s="62">
        <f>'2024'!EF24</f>
        <v>55.6</v>
      </c>
      <c r="DT211" s="62">
        <f>'2024'!EG24</f>
        <v>1.9</v>
      </c>
      <c r="DU211" s="62">
        <f>'2024'!EH24</f>
        <v>23.8</v>
      </c>
      <c r="DV211" s="63">
        <f>'2024'!EI24</f>
        <v>75.099999999999994</v>
      </c>
    </row>
    <row r="212" spans="1:126" ht="15.75" customHeight="1" x14ac:dyDescent="0.2">
      <c r="A212" s="199">
        <f t="shared" si="19"/>
        <v>210</v>
      </c>
      <c r="B212" s="261">
        <f>'2025'!A26</f>
        <v>24</v>
      </c>
      <c r="C212" s="261">
        <v>2025</v>
      </c>
      <c r="D212" s="234" t="str">
        <f>'2025'!B26</f>
        <v>Jordan Watkins</v>
      </c>
      <c r="E212" s="310" t="str" cm="1">
        <f t="array" ref="E212">_xlfn.IFS(F212&gt;12.5,"Cornerstone",AND(F212&gt;11.995,F212&lt;12.5),"Elite",AND(F212&gt;11,F212&lt;12.995),"Elite Upside",AND(F212&gt;=9.69,F212&lt;10.999),"Upside",AND(F212&gt;8.4,F212&lt;9.999),"Upside Lite",AND(F212&gt;7.25,F212&lt;8.999),"Outlier",AND(F212&gt;=6,F212&lt;7.25),"Outlier Lite",F212&lt;6.999,"Purgatory")</f>
        <v>Outlier</v>
      </c>
      <c r="F212" s="313">
        <f>'2025'!C26</f>
        <v>7.6371428571428552</v>
      </c>
      <c r="G212" s="313">
        <f t="shared" si="20"/>
        <v>38</v>
      </c>
      <c r="H212" s="313" t="str" cm="1">
        <f t="array" ref="H212">_xlfn.IFS(E212="Cornerstone","A++",E212="Elite","A+",E212="Elite Upside","A",E212="Upside","B",E212="Upside Lite","C",E212="Outlier","D+",E212="Outlier Lite","D-",E212="Purgatory","F")</f>
        <v>D+</v>
      </c>
      <c r="I212" s="314">
        <f t="shared" si="21"/>
        <v>-0.47854076330415335</v>
      </c>
      <c r="J212" s="34" t="str">
        <f>'2025'!D26</f>
        <v>Ole Miss</v>
      </c>
      <c r="K212" s="200">
        <f>'2025'!E26</f>
        <v>1</v>
      </c>
      <c r="L212" s="318">
        <f>'2025'!F26</f>
        <v>37302</v>
      </c>
      <c r="M212" s="231">
        <f>'2025'!G26</f>
        <v>23.63013698630137</v>
      </c>
      <c r="N212" s="231" t="str">
        <f>'2025'!H26</f>
        <v>SR</v>
      </c>
      <c r="O212" s="231">
        <f>'2025'!I26</f>
        <v>23.210958904109589</v>
      </c>
      <c r="P212" s="231" t="str">
        <f>'2025'!J26</f>
        <v>Hybrid</v>
      </c>
      <c r="Q212" s="231" t="str">
        <f>'2025'!K26</f>
        <v>RAT</v>
      </c>
      <c r="R212" s="231" t="str">
        <f>'2025'!L26</f>
        <v>Poor Earner</v>
      </c>
      <c r="S212" s="320">
        <f>'2025'!M26</f>
        <v>71</v>
      </c>
      <c r="T212" s="320">
        <f>'2025'!N26</f>
        <v>196</v>
      </c>
      <c r="U212" s="231">
        <f>'2025'!O26</f>
        <v>4.38</v>
      </c>
      <c r="V212" s="279">
        <f>'2025'!P26</f>
        <v>4</v>
      </c>
      <c r="W212" s="193">
        <f>'2025'!Q26</f>
        <v>2.9176904176904179E-2</v>
      </c>
      <c r="X212" s="194">
        <f>'2025'!R26</f>
        <v>0.18886539816772374</v>
      </c>
      <c r="Y212" s="194">
        <f>'2025'!S26</f>
        <v>0.14403028164496054</v>
      </c>
      <c r="Z212" s="194">
        <f>'2025'!T26</f>
        <v>0.19957983193277309</v>
      </c>
      <c r="AA212" s="194">
        <f>'2025'!U26</f>
        <v>0.21522234891676167</v>
      </c>
      <c r="AB212" s="194">
        <f>'2025'!V26</f>
        <v>0.21522234891676167</v>
      </c>
      <c r="AC212" s="59">
        <f>'2025'!W26</f>
        <v>0.21522234891676167</v>
      </c>
      <c r="AD212" s="42">
        <f>'2025'!X26</f>
        <v>22.547945205479451</v>
      </c>
      <c r="AE212" s="183">
        <f>'2025'!Y26</f>
        <v>2.54</v>
      </c>
      <c r="AF212" s="183">
        <f>'2025'!Z26</f>
        <v>6.8</v>
      </c>
      <c r="AG212" s="183">
        <f>'2025'!AA26</f>
        <v>15.6</v>
      </c>
      <c r="AH212" s="183">
        <f>'2025'!AB26</f>
        <v>0.98</v>
      </c>
      <c r="AI212" s="183">
        <f>'2025'!AC26</f>
        <v>0.86</v>
      </c>
      <c r="AJ212" s="288">
        <f>'2025'!AD26</f>
        <v>2.5231788079470199E-2</v>
      </c>
      <c r="AK212" s="288">
        <f>'2025'!AE26</f>
        <v>0.16821192052980133</v>
      </c>
      <c r="AL212" s="185">
        <f>'2025'!AF26</f>
        <v>3.9E-2</v>
      </c>
      <c r="AM212" s="212">
        <f t="shared" si="22"/>
        <v>0.55600000000000005</v>
      </c>
      <c r="AN212" s="185">
        <f>'2025'!AG26</f>
        <v>0.39800000000000002</v>
      </c>
      <c r="AO212" s="185">
        <f>'2025'!AH26</f>
        <v>0.5675</v>
      </c>
      <c r="AP212" s="183">
        <f>'2025'!AI26</f>
        <v>106.50981368968209</v>
      </c>
      <c r="AQ212" s="186">
        <f>'2025'!AJ26</f>
        <v>101.12211384067888</v>
      </c>
      <c r="AR212" s="48">
        <f>'2025'!AK26</f>
        <v>6</v>
      </c>
      <c r="AS212" s="232">
        <f>'2025'!AL26</f>
        <v>1</v>
      </c>
      <c r="AT212" s="232">
        <f>'2025'!AM26</f>
        <v>5</v>
      </c>
      <c r="AU212" s="232">
        <f>'2025'!AN26</f>
        <v>5</v>
      </c>
      <c r="AV212" s="232">
        <f>'2025'!AO26</f>
        <v>9</v>
      </c>
      <c r="AW212" s="232">
        <f>'2025'!AP26</f>
        <v>6</v>
      </c>
      <c r="AX212" s="232">
        <f>'2025'!AQ26</f>
        <v>4</v>
      </c>
      <c r="AY212" s="233">
        <f>'2025'!AR26</f>
        <v>1</v>
      </c>
      <c r="AZ212" s="60">
        <f>'2025'!AS26</f>
        <v>57</v>
      </c>
      <c r="BA212" s="61">
        <f>'2025'!AT26</f>
        <v>1953.6</v>
      </c>
      <c r="BB212" s="61">
        <f>'2025'!AU26</f>
        <v>8</v>
      </c>
      <c r="BC212" s="61">
        <f>'2025'!AV26</f>
        <v>8</v>
      </c>
      <c r="BD212" s="61">
        <f>'2025'!AW26</f>
        <v>0</v>
      </c>
      <c r="BE212" s="61">
        <f>'2025'!AX26</f>
        <v>14.4</v>
      </c>
      <c r="BF212" s="62">
        <f>'2025'!AY26</f>
        <v>0</v>
      </c>
      <c r="BG212" s="62">
        <f>'2025'!AZ26</f>
        <v>0</v>
      </c>
      <c r="BH212" s="62">
        <f>'2025'!BA26</f>
        <v>1.02</v>
      </c>
      <c r="BI212" s="62">
        <f>'2025'!BB26</f>
        <v>4.8</v>
      </c>
      <c r="BJ212" s="62">
        <f>'2025'!BC26</f>
        <v>2.4</v>
      </c>
      <c r="BK212" s="62">
        <f>'2025'!BH26</f>
        <v>100</v>
      </c>
      <c r="BL212" s="62">
        <f>'2025'!BI26</f>
        <v>0</v>
      </c>
      <c r="BM212" s="62">
        <f>'2025'!BJ26</f>
        <v>89.8</v>
      </c>
      <c r="BN212" s="63">
        <f>'2025'!BK26</f>
        <v>10.199999999999999</v>
      </c>
      <c r="BO212" s="60">
        <f>'2025'!BL26</f>
        <v>536</v>
      </c>
      <c r="BP212" s="61">
        <f>'2025'!BM26</f>
        <v>2838</v>
      </c>
      <c r="BQ212" s="61">
        <f>'2025'!BN26</f>
        <v>54</v>
      </c>
      <c r="BR212" s="61">
        <f>'2025'!BO26</f>
        <v>35</v>
      </c>
      <c r="BS212" s="61">
        <f>'2025'!BP26</f>
        <v>4</v>
      </c>
      <c r="BT212" s="61">
        <f>'2025'!BQ26</f>
        <v>19.200000000000003</v>
      </c>
      <c r="BU212" s="62">
        <f>'2025'!BR26</f>
        <v>0</v>
      </c>
      <c r="BV212" s="62">
        <f>'2025'!BS26</f>
        <v>0</v>
      </c>
      <c r="BW212" s="62">
        <f>'2025'!BT26</f>
        <v>1.8</v>
      </c>
      <c r="BX212" s="62">
        <f>'2025'!BU26</f>
        <v>4.9000000000000004</v>
      </c>
      <c r="BY212" s="62">
        <f>'2025'!BV26</f>
        <v>13.6</v>
      </c>
      <c r="BZ212" s="62">
        <f>'2025'!CA26</f>
        <v>33.299999999999997</v>
      </c>
      <c r="CA212" s="62">
        <f>'2025'!CB26</f>
        <v>2.8</v>
      </c>
      <c r="CB212" s="62">
        <f>'2025'!CC26</f>
        <v>79.400000000000006</v>
      </c>
      <c r="CC212" s="63">
        <f>'2025'!CD26</f>
        <v>20.6</v>
      </c>
      <c r="CD212" s="60">
        <f>'2025'!CE26</f>
        <v>449</v>
      </c>
      <c r="CE212" s="61">
        <f>'2025'!CF26</f>
        <v>3117.4</v>
      </c>
      <c r="CF212" s="61">
        <f>'2025'!CG26</f>
        <v>54</v>
      </c>
      <c r="CG212" s="61">
        <f>'2025'!CH26</f>
        <v>40</v>
      </c>
      <c r="CH212" s="61">
        <f>'2025'!CI26</f>
        <v>2</v>
      </c>
      <c r="CI212" s="61">
        <f>'2025'!CJ26</f>
        <v>22.099999999999998</v>
      </c>
      <c r="CJ212" s="62">
        <f>'2025'!CK26</f>
        <v>0.54</v>
      </c>
      <c r="CK212" s="62">
        <f>'2025'!CL26</f>
        <v>0</v>
      </c>
      <c r="CL212" s="62">
        <f>'2025'!CM26</f>
        <v>1.2</v>
      </c>
      <c r="CM212" s="62">
        <f>'2025'!CN26</f>
        <v>6.2</v>
      </c>
      <c r="CN212" s="62">
        <f>'2025'!CO26</f>
        <v>8.6999999999999993</v>
      </c>
      <c r="CO212" s="62">
        <f>'2025'!CT26</f>
        <v>57.1</v>
      </c>
      <c r="CP212" s="62">
        <f>'2025'!CU26</f>
        <v>2.4</v>
      </c>
      <c r="CQ212" s="62">
        <f>'2025'!CV26</f>
        <v>16.100000000000001</v>
      </c>
      <c r="CR212" s="63">
        <f>'2025'!CW26</f>
        <v>79.5</v>
      </c>
      <c r="CS212" s="60">
        <f>'2025'!CX26</f>
        <v>741</v>
      </c>
      <c r="CT212" s="61">
        <f>'2025'!CY26</f>
        <v>3712.8</v>
      </c>
      <c r="CU212" s="61">
        <f>'2025'!CZ26</f>
        <v>74</v>
      </c>
      <c r="CV212" s="61">
        <f>'2025'!DA26</f>
        <v>53</v>
      </c>
      <c r="CW212" s="61">
        <f>'2025'!DB26</f>
        <v>3</v>
      </c>
      <c r="CX212" s="61">
        <f>'2025'!DC26</f>
        <v>26</v>
      </c>
      <c r="CY212" s="62">
        <f>'2025'!DD26</f>
        <v>0.86</v>
      </c>
      <c r="CZ212" s="62">
        <f>'2025'!DE26</f>
        <v>0.86</v>
      </c>
      <c r="DA212" s="62">
        <f>'2025'!DF26</f>
        <v>2.11</v>
      </c>
      <c r="DB212" s="62">
        <f>'2025'!DG26</f>
        <v>6.3</v>
      </c>
      <c r="DC212" s="62">
        <f>'2025'!DH26</f>
        <v>11</v>
      </c>
      <c r="DD212" s="62">
        <f>'2025'!DM26</f>
        <v>30</v>
      </c>
      <c r="DE212" s="62">
        <f>'2025'!DN26</f>
        <v>3.6</v>
      </c>
      <c r="DF212" s="62">
        <f>'2025'!DO26</f>
        <v>11.2</v>
      </c>
      <c r="DG212" s="63">
        <f>'2025'!DP26</f>
        <v>84.2</v>
      </c>
      <c r="DH212" s="60">
        <f>'2025'!DQ26</f>
        <v>906</v>
      </c>
      <c r="DI212" s="61">
        <f>'2025'!DR26</f>
        <v>4209.6000000000004</v>
      </c>
      <c r="DJ212" s="61">
        <f>'2025'!DS26</f>
        <v>69</v>
      </c>
      <c r="DK212" s="61">
        <f>'2025'!DT26</f>
        <v>49</v>
      </c>
      <c r="DL212" s="61">
        <f>'2025'!DU26</f>
        <v>9</v>
      </c>
      <c r="DM212" s="61">
        <f>'2025'!DV26</f>
        <v>25.299999999999997</v>
      </c>
      <c r="DN212" s="62">
        <f>'2025'!DW26</f>
        <v>0.98</v>
      </c>
      <c r="DO212" s="62">
        <f>'2025'!DX26</f>
        <v>0</v>
      </c>
      <c r="DP212" s="62">
        <f>'2025'!DY26</f>
        <v>2.54</v>
      </c>
      <c r="DQ212" s="62">
        <f>'2025'!DZ26</f>
        <v>6.8</v>
      </c>
      <c r="DR212" s="62">
        <f>'2025'!EA26</f>
        <v>15.6</v>
      </c>
      <c r="DS212" s="62">
        <f>'2025'!EF26</f>
        <v>55.6</v>
      </c>
      <c r="DT212" s="62">
        <f>'2025'!EG26</f>
        <v>3.9</v>
      </c>
      <c r="DU212" s="62">
        <f>'2025'!EH26</f>
        <v>68.400000000000006</v>
      </c>
      <c r="DV212" s="63">
        <f>'2025'!EI26</f>
        <v>29.3</v>
      </c>
    </row>
    <row r="213" spans="1:126" ht="15.75" customHeight="1" x14ac:dyDescent="0.2">
      <c r="A213" s="199">
        <f t="shared" si="19"/>
        <v>211</v>
      </c>
      <c r="B213" s="261">
        <f>'2017'!A24</f>
        <v>22</v>
      </c>
      <c r="C213" s="261">
        <v>2017</v>
      </c>
      <c r="D213" s="234" t="str">
        <f>'2017'!B24</f>
        <v>Dede Westbrook</v>
      </c>
      <c r="E213" s="310" t="str" cm="1">
        <f t="array" ref="E213">_xlfn.IFS(F213&gt;12.5,"Cornerstone",AND(F213&gt;11.995,F213&lt;12.5),"Elite",AND(F213&gt;11,F213&lt;12.995),"Elite Upside",AND(F213&gt;=9.69,F213&lt;10.999),"Upside",AND(F213&gt;8.4,F213&lt;9.999),"Upside Lite",AND(F213&gt;7.25,F213&lt;8.999),"Outlier",AND(F213&gt;=6,F213&lt;7.25),"Outlier Lite",F213&lt;6.999,"Purgatory")</f>
        <v>Outlier</v>
      </c>
      <c r="F213" s="313">
        <f>'2017'!C24</f>
        <v>7.6357142857142861</v>
      </c>
      <c r="G213" s="313">
        <f t="shared" si="20"/>
        <v>37.700000000000003</v>
      </c>
      <c r="H213" s="313" t="str" cm="1">
        <f t="array" ref="H213">_xlfn.IFS(E213="Cornerstone","A++",E213="Elite","A+",E213="Elite Upside","A",E213="Upside","B",E213="Upside Lite","C",E213="Outlier","D+",E213="Outlier Lite","D-",E213="Purgatory","F")</f>
        <v>D+</v>
      </c>
      <c r="I213" s="314">
        <f t="shared" si="21"/>
        <v>-0.47931463030967075</v>
      </c>
      <c r="J213" s="34" t="str">
        <f>'2017'!D24</f>
        <v>Oklahoma</v>
      </c>
      <c r="K213" s="200">
        <f>'2017'!E24</f>
        <v>3</v>
      </c>
      <c r="L213" s="318">
        <f>'2017'!F24</f>
        <v>34294</v>
      </c>
      <c r="M213" s="231">
        <f>'2017'!G24</f>
        <v>31.87123287671233</v>
      </c>
      <c r="N213" s="231" t="str">
        <f>'2017'!H24</f>
        <v>SR</v>
      </c>
      <c r="O213" s="231">
        <f>'2017'!I24</f>
        <v>23.446575342465753</v>
      </c>
      <c r="P213" s="231" t="str">
        <f>'2017'!J24</f>
        <v>Wide</v>
      </c>
      <c r="Q213" s="231" t="str">
        <f>'2017'!K24</f>
        <v>BALL HOG</v>
      </c>
      <c r="R213" s="231" t="str">
        <f>'2017'!L24</f>
        <v>N/A</v>
      </c>
      <c r="S213" s="320">
        <f>'2017'!M24</f>
        <v>72</v>
      </c>
      <c r="T213" s="320">
        <f>'2017'!N24</f>
        <v>178</v>
      </c>
      <c r="U213" s="231">
        <f>'2017'!O24</f>
        <v>4.3899999999999997</v>
      </c>
      <c r="V213" s="279">
        <f>'2017'!P24</f>
        <v>4</v>
      </c>
      <c r="W213" s="193">
        <f>'2017'!Q24</f>
        <v>0</v>
      </c>
      <c r="X213" s="194">
        <f>'2017'!R24</f>
        <v>0</v>
      </c>
      <c r="Y213" s="194">
        <f>'2017'!S24</f>
        <v>0</v>
      </c>
      <c r="Z213" s="194">
        <f>'2017'!T24</f>
        <v>0.18547179231153271</v>
      </c>
      <c r="AA213" s="194">
        <f>'2017'!U24</f>
        <v>0.36865021770682149</v>
      </c>
      <c r="AB213" s="194">
        <f>'2017'!V24</f>
        <v>0.36865021770682149</v>
      </c>
      <c r="AC213" s="59">
        <f>'2017'!W24</f>
        <v>0.3502177068214804</v>
      </c>
      <c r="AD213" s="42">
        <f>'2017'!X24</f>
        <v>22.805479452054794</v>
      </c>
      <c r="AE213" s="183">
        <f>'2017'!Y24</f>
        <v>4.07</v>
      </c>
      <c r="AF213" s="183">
        <f>'2017'!Z24</f>
        <v>9.6999999999999993</v>
      </c>
      <c r="AG213" s="183">
        <f>'2017'!AA24</f>
        <v>13.5</v>
      </c>
      <c r="AH213" s="183">
        <f>'2017'!AB24</f>
        <v>1.1200000000000001</v>
      </c>
      <c r="AI213" s="183">
        <f>'2017'!AC24</f>
        <v>3.97</v>
      </c>
      <c r="AJ213" s="288" t="str">
        <f>'2017'!AD24</f>
        <v>N/A</v>
      </c>
      <c r="AK213" s="288" t="str">
        <f>'2017'!AE24</f>
        <v>N/A</v>
      </c>
      <c r="AL213" s="185">
        <f>'2017'!AF24</f>
        <v>4.8000000000000001E-2</v>
      </c>
      <c r="AM213" s="212">
        <f t="shared" si="22"/>
        <v>0</v>
      </c>
      <c r="AN213" s="185">
        <f>'2017'!AG24</f>
        <v>0.85599999999999998</v>
      </c>
      <c r="AO213" s="185">
        <f>'2017'!AH24</f>
        <v>0.10750000000000001</v>
      </c>
      <c r="AP213" s="183">
        <f>'2017'!AI24</f>
        <v>95.849955813174432</v>
      </c>
      <c r="AQ213" s="186">
        <f>'2017'!AJ24</f>
        <v>92.930795123489204</v>
      </c>
      <c r="AR213" s="48">
        <f>'2017'!AK24</f>
        <v>9</v>
      </c>
      <c r="AS213" s="232">
        <f>'2017'!AL24</f>
        <v>1</v>
      </c>
      <c r="AT213" s="232">
        <f>'2017'!AM24</f>
        <v>8</v>
      </c>
      <c r="AU213" s="232">
        <f>'2017'!AN24</f>
        <v>7</v>
      </c>
      <c r="AV213" s="232">
        <f>'2017'!AO24</f>
        <v>9</v>
      </c>
      <c r="AW213" s="232">
        <f>'2017'!AP24</f>
        <v>5</v>
      </c>
      <c r="AX213" s="232">
        <f>'2017'!AQ24</f>
        <v>5</v>
      </c>
      <c r="AY213" s="233">
        <f>'2017'!AR24</f>
        <v>0</v>
      </c>
      <c r="AZ213" s="60">
        <f>'2017'!AS24</f>
        <v>0</v>
      </c>
      <c r="BA213" s="61">
        <f>'2017'!AT24</f>
        <v>4374</v>
      </c>
      <c r="BB213" s="61">
        <f>'2017'!AU24</f>
        <v>0</v>
      </c>
      <c r="BC213" s="61">
        <f>'2017'!AV24</f>
        <v>0</v>
      </c>
      <c r="BD213" s="61">
        <f>'2017'!AW24</f>
        <v>0</v>
      </c>
      <c r="BE213" s="61">
        <f>'2017'!AX24</f>
        <v>0</v>
      </c>
      <c r="BF213" s="62">
        <f>'2017'!AY24</f>
        <v>0</v>
      </c>
      <c r="BG213" s="62">
        <f>'2017'!AZ24</f>
        <v>0</v>
      </c>
      <c r="BH213" s="62">
        <f>'2017'!BA24</f>
        <v>0</v>
      </c>
      <c r="BI213" s="62">
        <f>'2017'!BB24</f>
        <v>0</v>
      </c>
      <c r="BJ213" s="62">
        <f>'2017'!BC24</f>
        <v>0</v>
      </c>
      <c r="BK213" s="62">
        <f>'2017'!BD24</f>
        <v>0</v>
      </c>
      <c r="BL213" s="62">
        <f>'2017'!BE24</f>
        <v>0</v>
      </c>
      <c r="BM213" s="62">
        <f>'2017'!BF24</f>
        <v>0</v>
      </c>
      <c r="BN213" s="63">
        <f>'2017'!BG24</f>
        <v>0</v>
      </c>
      <c r="BO213" s="60">
        <f>'2017'!BH24</f>
        <v>0</v>
      </c>
      <c r="BP213" s="61">
        <f>'2017'!BI24</f>
        <v>2588</v>
      </c>
      <c r="BQ213" s="61">
        <f>'2017'!BJ24</f>
        <v>0</v>
      </c>
      <c r="BR213" s="61">
        <f>'2017'!BK24</f>
        <v>0</v>
      </c>
      <c r="BS213" s="61">
        <f>'2017'!BL24</f>
        <v>0</v>
      </c>
      <c r="BT213" s="61">
        <f>'2017'!BM24</f>
        <v>0</v>
      </c>
      <c r="BU213" s="62">
        <f>'2017'!BN24</f>
        <v>0</v>
      </c>
      <c r="BV213" s="62">
        <f>'2017'!BO24</f>
        <v>0</v>
      </c>
      <c r="BW213" s="62">
        <f>'2017'!BP24</f>
        <v>0</v>
      </c>
      <c r="BX213" s="62">
        <f>'2017'!BQ24</f>
        <v>0</v>
      </c>
      <c r="BY213" s="62">
        <f>'2017'!BR24</f>
        <v>0</v>
      </c>
      <c r="BZ213" s="62">
        <f>'2017'!BS24</f>
        <v>0</v>
      </c>
      <c r="CA213" s="62">
        <f>'2017'!BT24</f>
        <v>0</v>
      </c>
      <c r="CB213" s="62">
        <f>'2017'!BU24</f>
        <v>0</v>
      </c>
      <c r="CC213" s="63">
        <f>'2017'!BV24</f>
        <v>0</v>
      </c>
      <c r="CD213" s="60">
        <f>'2017'!BW24</f>
        <v>0</v>
      </c>
      <c r="CE213" s="61">
        <f>'2017'!BX24</f>
        <v>2646</v>
      </c>
      <c r="CF213" s="61">
        <f>'2017'!BY24</f>
        <v>0</v>
      </c>
      <c r="CG213" s="61">
        <f>'2017'!BZ24</f>
        <v>0</v>
      </c>
      <c r="CH213" s="61">
        <f>'2017'!CA24</f>
        <v>0</v>
      </c>
      <c r="CI213" s="61">
        <f>'2017'!CB24</f>
        <v>17</v>
      </c>
      <c r="CJ213" s="62">
        <f>'2017'!CC24</f>
        <v>0</v>
      </c>
      <c r="CK213" s="62">
        <f>'2017'!CD24</f>
        <v>0</v>
      </c>
      <c r="CL213" s="62">
        <f>'2017'!CE24</f>
        <v>0</v>
      </c>
      <c r="CM213" s="62">
        <f>'2017'!CF24</f>
        <v>0</v>
      </c>
      <c r="CN213" s="62">
        <f>'2017'!CG24</f>
        <v>0</v>
      </c>
      <c r="CO213" s="62">
        <f>'2017'!CH24</f>
        <v>0</v>
      </c>
      <c r="CP213" s="62">
        <f>'2017'!CI24</f>
        <v>0</v>
      </c>
      <c r="CQ213" s="62">
        <f>'2017'!CJ24</f>
        <v>0</v>
      </c>
      <c r="CR213" s="63">
        <f>'2017'!CK24</f>
        <v>0</v>
      </c>
      <c r="CS213" s="60">
        <f>'2017'!CL24</f>
        <v>743</v>
      </c>
      <c r="CT213" s="61">
        <f>'2017'!CM24</f>
        <v>4006</v>
      </c>
      <c r="CU213" s="61">
        <f>'2017'!CN24</f>
        <v>73</v>
      </c>
      <c r="CV213" s="61">
        <f>'2017'!CO24</f>
        <v>46</v>
      </c>
      <c r="CW213" s="61">
        <f>'2017'!CP24</f>
        <v>4</v>
      </c>
      <c r="CX213" s="61">
        <f>'2017'!CQ24</f>
        <v>38</v>
      </c>
      <c r="CY213" s="62">
        <f>'2017'!CR24</f>
        <v>0</v>
      </c>
      <c r="CZ213" s="62">
        <f>'2017'!CS24</f>
        <v>0</v>
      </c>
      <c r="DA213" s="62">
        <f>'2017'!CT24</f>
        <v>1.73</v>
      </c>
      <c r="DB213" s="62">
        <f>'2017'!CU24</f>
        <v>7.5</v>
      </c>
      <c r="DC213" s="62">
        <f>'2017'!CV24</f>
        <v>13.5</v>
      </c>
      <c r="DD213" s="62">
        <f>'2017'!CW24</f>
        <v>0</v>
      </c>
      <c r="DE213" s="62">
        <f>'2017'!CX24</f>
        <v>8</v>
      </c>
      <c r="DF213" s="62">
        <f>'2017'!CY24</f>
        <v>92.4</v>
      </c>
      <c r="DG213" s="63">
        <f>'2017'!CZ24</f>
        <v>7.6</v>
      </c>
      <c r="DH213" s="60">
        <f>'2017'!DA24</f>
        <v>1524</v>
      </c>
      <c r="DI213" s="61">
        <f>'2017'!DB24</f>
        <v>4134</v>
      </c>
      <c r="DJ213" s="61">
        <f>'2017'!DC24</f>
        <v>104</v>
      </c>
      <c r="DK213" s="61">
        <f>'2017'!DD24</f>
        <v>80</v>
      </c>
      <c r="DL213" s="61">
        <f>'2017'!DE24</f>
        <v>17</v>
      </c>
      <c r="DM213" s="61">
        <f>'2017'!DF24</f>
        <v>43</v>
      </c>
      <c r="DN213" s="62">
        <f>'2017'!DG24</f>
        <v>1.1200000000000001</v>
      </c>
      <c r="DO213" s="62">
        <f>'2017'!DH24</f>
        <v>3.97</v>
      </c>
      <c r="DP213" s="62">
        <f>'2017'!DI24</f>
        <v>4.07</v>
      </c>
      <c r="DQ213" s="62">
        <f>'2017'!DJ24</f>
        <v>9.6999999999999993</v>
      </c>
      <c r="DR213" s="62">
        <f>'2017'!DK24</f>
        <v>11.4</v>
      </c>
      <c r="DS213" s="62">
        <f>'2017'!DL24</f>
        <v>0</v>
      </c>
      <c r="DT213" s="62">
        <f>'2017'!DM24</f>
        <v>4.8</v>
      </c>
      <c r="DU213" s="62">
        <f>'2017'!DN24</f>
        <v>85.6</v>
      </c>
      <c r="DV213" s="63">
        <f>'2017'!DO24</f>
        <v>13.9</v>
      </c>
    </row>
    <row r="214" spans="1:126" ht="15.75" customHeight="1" x14ac:dyDescent="0.2">
      <c r="A214" s="199">
        <f t="shared" si="19"/>
        <v>212</v>
      </c>
      <c r="B214" s="261">
        <f>'2019'!A19</f>
        <v>18</v>
      </c>
      <c r="C214" s="261">
        <v>2019</v>
      </c>
      <c r="D214" s="234" t="str">
        <f>'2019'!B19</f>
        <v>Jalen Hurd</v>
      </c>
      <c r="E214" s="310" t="str" cm="1">
        <f t="array" ref="E214">_xlfn.IFS(F214&gt;12.5,"Cornerstone",AND(F214&gt;11.995,F214&lt;12.5),"Elite",AND(F214&gt;11,F214&lt;12.995),"Elite Upside",AND(F214&gt;=9.69,F214&lt;10.999),"Upside",AND(F214&gt;8.4,F214&lt;9.999),"Upside Lite",AND(F214&gt;7.25,F214&lt;8.999),"Outlier",AND(F214&gt;=6,F214&lt;7.25),"Outlier Lite",F214&lt;6.999,"Purgatory")</f>
        <v>Outlier</v>
      </c>
      <c r="F214" s="313">
        <f>'2019'!C19</f>
        <v>7.5928571428571416</v>
      </c>
      <c r="G214" s="313">
        <f t="shared" si="20"/>
        <v>37.4</v>
      </c>
      <c r="H214" s="313" t="str" cm="1">
        <f t="array" ref="H214">_xlfn.IFS(E214="Cornerstone","A++",E214="Elite","A+",E214="Elite Upside","A",E214="Upside","B",E214="Upside Lite","C",E214="Outlier","D+",E214="Outlier Lite","D-",E214="Purgatory","F")</f>
        <v>D+</v>
      </c>
      <c r="I214" s="314">
        <f t="shared" si="21"/>
        <v>-0.50253064047523088</v>
      </c>
      <c r="J214" s="34" t="str">
        <f>'2019'!D19</f>
        <v>Baylor</v>
      </c>
      <c r="K214" s="200">
        <f>'2019'!E19</f>
        <v>3</v>
      </c>
      <c r="L214" s="318">
        <f>'2019'!F19</f>
        <v>35087</v>
      </c>
      <c r="M214" s="231">
        <f>'2019'!G19</f>
        <v>29.698630136986303</v>
      </c>
      <c r="N214" s="231" t="str">
        <f>'2019'!H19</f>
        <v>SR</v>
      </c>
      <c r="O214" s="231">
        <f>'2019'!I19</f>
        <v>23.268493150684932</v>
      </c>
      <c r="P214" s="231" t="str">
        <f>'2019'!J19</f>
        <v>Slot</v>
      </c>
      <c r="Q214" s="231" t="str">
        <f>'2019'!K19</f>
        <v>PROTO X</v>
      </c>
      <c r="R214" s="231" t="str">
        <f>'2019'!L19</f>
        <v>Elite Separator</v>
      </c>
      <c r="S214" s="320">
        <f>'2019'!M19</f>
        <v>77</v>
      </c>
      <c r="T214" s="320">
        <f>'2019'!N19</f>
        <v>229</v>
      </c>
      <c r="U214" s="200">
        <f>'2019'!O19</f>
        <v>4.37</v>
      </c>
      <c r="V214" s="279">
        <f>'2019'!P19</f>
        <v>3</v>
      </c>
      <c r="W214" s="193">
        <f>'2019'!Q19</f>
        <v>7.5840768702814004E-2</v>
      </c>
      <c r="X214" s="194">
        <f>'2019'!R19</f>
        <v>7.3586367157242441E-2</v>
      </c>
      <c r="Y214" s="194">
        <f>'2019'!S19</f>
        <v>2.6129032258064518E-2</v>
      </c>
      <c r="Z214" s="194">
        <f>'2019'!T19</f>
        <v>0</v>
      </c>
      <c r="AA214" s="194">
        <f>'2019'!U19</f>
        <v>0.25092838196286471</v>
      </c>
      <c r="AB214" s="194">
        <f>'2019'!V19</f>
        <v>0.25092838196286471</v>
      </c>
      <c r="AC214" s="59">
        <f>'2019'!W19</f>
        <v>0.23838196286472146</v>
      </c>
      <c r="AD214" s="42">
        <f>'2019'!X19</f>
        <v>22.61917808219178</v>
      </c>
      <c r="AE214" s="183">
        <f>'2019'!Y19</f>
        <v>2.1</v>
      </c>
      <c r="AF214" s="183">
        <f>'2019'!Z19</f>
        <v>5.2</v>
      </c>
      <c r="AG214" s="183">
        <f>'2019'!AA19</f>
        <v>10.6</v>
      </c>
      <c r="AH214" s="183">
        <f>'2019'!AB19</f>
        <v>0.55000000000000004</v>
      </c>
      <c r="AI214" s="183">
        <f>'2019'!AC19</f>
        <v>2.1</v>
      </c>
      <c r="AJ214" s="288">
        <f>'2019'!AD19</f>
        <v>3.9957716701902748E-2</v>
      </c>
      <c r="AK214" s="288">
        <f>'2019'!AE19</f>
        <v>0.19534883720930232</v>
      </c>
      <c r="AL214" s="185">
        <f>'2019'!AF19</f>
        <v>0.115</v>
      </c>
      <c r="AM214" s="212">
        <f t="shared" si="22"/>
        <v>0.222</v>
      </c>
      <c r="AN214" s="185">
        <f>'2019'!AG19</f>
        <v>3.2000000000000001E-2</v>
      </c>
      <c r="AO214" s="185">
        <f>'2019'!AH19</f>
        <v>0.95599999999999996</v>
      </c>
      <c r="AP214" s="183">
        <f>'2019'!AI19</f>
        <v>125.58556683190409</v>
      </c>
      <c r="AQ214" s="186">
        <f>'2019'!AJ19</f>
        <v>134.66192215156639</v>
      </c>
      <c r="AR214" s="48">
        <f>'2019'!AK19</f>
        <v>6</v>
      </c>
      <c r="AS214" s="232">
        <f>'2019'!AL19</f>
        <v>1</v>
      </c>
      <c r="AT214" s="232">
        <f>'2019'!AM19</f>
        <v>4</v>
      </c>
      <c r="AU214" s="232">
        <f>'2019'!AN19</f>
        <v>3</v>
      </c>
      <c r="AV214" s="232">
        <f>'2019'!AO19</f>
        <v>9</v>
      </c>
      <c r="AW214" s="232">
        <f>'2019'!AP19</f>
        <v>10</v>
      </c>
      <c r="AX214" s="232">
        <f>'2019'!AQ19</f>
        <v>7</v>
      </c>
      <c r="AY214" s="233">
        <f>'2019'!AR19</f>
        <v>0</v>
      </c>
      <c r="AZ214" s="60">
        <f>'2019'!AS19</f>
        <v>221</v>
      </c>
      <c r="BA214" s="61">
        <f>'2019'!AT19</f>
        <v>2914</v>
      </c>
      <c r="BB214" s="61">
        <f>'2019'!AU19</f>
        <v>40</v>
      </c>
      <c r="BC214" s="61">
        <f>'2019'!AV19</f>
        <v>35</v>
      </c>
      <c r="BD214" s="61">
        <f>'2019'!AW19</f>
        <v>2</v>
      </c>
      <c r="BE214" s="61">
        <f>'2019'!AX19</f>
        <v>23</v>
      </c>
      <c r="BF214" s="62">
        <f>'2019'!AY19</f>
        <v>0</v>
      </c>
      <c r="BG214" s="62">
        <f>'2019'!AZ19</f>
        <v>0</v>
      </c>
      <c r="BH214" s="62">
        <f>'2019'!BA19</f>
        <v>0.97</v>
      </c>
      <c r="BI214" s="62">
        <f>'2019'!BB19</f>
        <v>10.1</v>
      </c>
      <c r="BJ214" s="62">
        <f>'2019'!BC19</f>
        <v>0</v>
      </c>
      <c r="BK214" s="62">
        <f>'2019'!BD19</f>
        <v>0</v>
      </c>
      <c r="BL214" s="62">
        <f>'2019'!BE19</f>
        <v>10.3</v>
      </c>
      <c r="BM214" s="62">
        <f>'2019'!BF19</f>
        <v>0.6</v>
      </c>
      <c r="BN214" s="63">
        <f>'2019'!BG19</f>
        <v>3.6</v>
      </c>
      <c r="BO214" s="60">
        <f>'2019'!BH19</f>
        <v>190</v>
      </c>
      <c r="BP214" s="61">
        <f>'2019'!BI19</f>
        <v>2582</v>
      </c>
      <c r="BQ214" s="61">
        <f>'2019'!BJ19</f>
        <v>27</v>
      </c>
      <c r="BR214" s="61">
        <f>'2019'!BK19</f>
        <v>23</v>
      </c>
      <c r="BS214" s="61">
        <f>'2019'!BL19</f>
        <v>2</v>
      </c>
      <c r="BT214" s="61">
        <f>'2019'!BM19</f>
        <v>17</v>
      </c>
      <c r="BU214" s="62">
        <f>'2019'!BN19</f>
        <v>0</v>
      </c>
      <c r="BV214" s="62">
        <f>'2019'!BO19</f>
        <v>0</v>
      </c>
      <c r="BW214" s="62">
        <f>'2019'!BP19</f>
        <v>1.1399999999999999</v>
      </c>
      <c r="BX214" s="62">
        <f>'2019'!BQ19</f>
        <v>12</v>
      </c>
      <c r="BY214" s="62">
        <f>'2019'!BR19</f>
        <v>0</v>
      </c>
      <c r="BZ214" s="62">
        <f>'2019'!BS19</f>
        <v>0</v>
      </c>
      <c r="CA214" s="62">
        <f>'2019'!BT19</f>
        <v>4.2</v>
      </c>
      <c r="CB214" s="62">
        <f>'2019'!BU19</f>
        <v>0</v>
      </c>
      <c r="CC214" s="63">
        <f>'2019'!BV19</f>
        <v>3.5</v>
      </c>
      <c r="CD214" s="60">
        <f>'2019'!BW19</f>
        <v>81</v>
      </c>
      <c r="CE214" s="61">
        <f>'2019'!BX19</f>
        <v>3100</v>
      </c>
      <c r="CF214" s="61">
        <f>'2019'!BY19</f>
        <v>16</v>
      </c>
      <c r="CG214" s="61">
        <f>'2019'!BZ19</f>
        <v>10</v>
      </c>
      <c r="CH214" s="61">
        <f>'2019'!CA19</f>
        <v>2</v>
      </c>
      <c r="CI214" s="61">
        <f>'2019'!CB19</f>
        <v>28</v>
      </c>
      <c r="CJ214" s="62">
        <f>'2019'!CC19</f>
        <v>-0.06</v>
      </c>
      <c r="CK214" s="62">
        <f>'2019'!CD19</f>
        <v>0.42</v>
      </c>
      <c r="CL214" s="62">
        <f>'2019'!CE19</f>
        <v>1.03</v>
      </c>
      <c r="CM214" s="62">
        <f>'2019'!CF19</f>
        <v>4.5999999999999996</v>
      </c>
      <c r="CN214" s="62">
        <f>'2019'!CG19</f>
        <v>0</v>
      </c>
      <c r="CO214" s="62">
        <f>'2019'!CH19</f>
        <v>0</v>
      </c>
      <c r="CP214" s="62">
        <f>'2019'!CI19</f>
        <v>0</v>
      </c>
      <c r="CQ214" s="62">
        <f>'2019'!CJ19</f>
        <v>0.8</v>
      </c>
      <c r="CR214" s="63">
        <f>'2019'!CK19</f>
        <v>1.6</v>
      </c>
      <c r="CS214" s="60">
        <f>'2019'!CL19</f>
        <v>0</v>
      </c>
      <c r="CT214" s="61">
        <f>'2019'!CM19</f>
        <v>3452</v>
      </c>
      <c r="CU214" s="61">
        <f>'2019'!CN19</f>
        <v>0</v>
      </c>
      <c r="CV214" s="61">
        <f>'2019'!CO19</f>
        <v>0</v>
      </c>
      <c r="CW214" s="61">
        <f>'2019'!CP19</f>
        <v>0</v>
      </c>
      <c r="CX214" s="61">
        <f>'2019'!CQ19</f>
        <v>0</v>
      </c>
      <c r="CY214" s="62">
        <f>'2019'!CR19</f>
        <v>0</v>
      </c>
      <c r="CZ214" s="62">
        <f>'2019'!CS19</f>
        <v>0</v>
      </c>
      <c r="DA214" s="62">
        <f>'2019'!CT19</f>
        <v>0</v>
      </c>
      <c r="DB214" s="62">
        <f>'2019'!CU19</f>
        <v>0</v>
      </c>
      <c r="DC214" s="62">
        <f>'2019'!CV19</f>
        <v>0</v>
      </c>
      <c r="DD214" s="62">
        <f>'2019'!DA19</f>
        <v>0</v>
      </c>
      <c r="DE214" s="62">
        <f>'2019'!DB19</f>
        <v>0</v>
      </c>
      <c r="DF214" s="62">
        <f>'2019'!DC19</f>
        <v>0</v>
      </c>
      <c r="DG214" s="63">
        <f>'2019'!DD19</f>
        <v>0</v>
      </c>
      <c r="DH214" s="60">
        <f>'2019'!DE19</f>
        <v>946</v>
      </c>
      <c r="DI214" s="61">
        <f>'2019'!DF19</f>
        <v>3770</v>
      </c>
      <c r="DJ214" s="61">
        <f>'2019'!DG19</f>
        <v>106</v>
      </c>
      <c r="DK214" s="61">
        <f>'2019'!DH19</f>
        <v>69</v>
      </c>
      <c r="DL214" s="61">
        <f>'2019'!DI19</f>
        <v>4</v>
      </c>
      <c r="DM214" s="61">
        <f>'2019'!DJ19</f>
        <v>22</v>
      </c>
      <c r="DN214" s="62">
        <f>'2019'!DK19</f>
        <v>0.55000000000000004</v>
      </c>
      <c r="DO214" s="62">
        <f>'2019'!DL19</f>
        <v>2.1</v>
      </c>
      <c r="DP214" s="62">
        <f>'2019'!DM19</f>
        <v>2.1</v>
      </c>
      <c r="DQ214" s="62">
        <f>'2019'!DN19</f>
        <v>5.2</v>
      </c>
      <c r="DR214" s="62">
        <f>'2019'!DO19</f>
        <v>10.6</v>
      </c>
      <c r="DS214" s="62">
        <f>'2019'!DT19</f>
        <v>22.2</v>
      </c>
      <c r="DT214" s="62">
        <f>'2019'!DU19</f>
        <v>11.5</v>
      </c>
      <c r="DU214" s="62">
        <f>'2019'!DV19</f>
        <v>3.2</v>
      </c>
      <c r="DV214" s="63">
        <f>'2019'!DW19</f>
        <v>95.6</v>
      </c>
    </row>
    <row r="215" spans="1:126" ht="15.75" customHeight="1" x14ac:dyDescent="0.2">
      <c r="A215" s="199">
        <f t="shared" si="19"/>
        <v>213</v>
      </c>
      <c r="B215" s="261">
        <f>'2021'!A24</f>
        <v>22</v>
      </c>
      <c r="C215" s="261">
        <v>2021</v>
      </c>
      <c r="D215" s="234" t="str">
        <f>'2021'!B24</f>
        <v>Jaelon Darden</v>
      </c>
      <c r="E215" s="310" t="str" cm="1">
        <f t="array" ref="E215">_xlfn.IFS(F215&gt;12.5,"Cornerstone",AND(F215&gt;11.995,F215&lt;12.5),"Elite",AND(F215&gt;11,F215&lt;12.995),"Elite Upside",AND(F215&gt;=9.69,F215&lt;10.999),"Upside",AND(F215&gt;8.4,F215&lt;9.999),"Upside Lite",AND(F215&gt;7.25,F215&lt;8.999),"Outlier",AND(F215&gt;=6,F215&lt;7.25),"Outlier Lite",F215&lt;6.999,"Purgatory")</f>
        <v>Outlier</v>
      </c>
      <c r="F215" s="313">
        <f>'2021'!C24</f>
        <v>7.588571428571429</v>
      </c>
      <c r="G215" s="313">
        <f t="shared" si="20"/>
        <v>37.1</v>
      </c>
      <c r="H215" s="313" t="str" cm="1">
        <f t="array" ref="H215">_xlfn.IFS(E215="Cornerstone","A++",E215="Elite","A+",E215="Elite Upside","A",E215="Upside","B",E215="Upside Lite","C",E215="Outlier","D+",E215="Outlier Lite","D-",E215="Purgatory","F")</f>
        <v>D+</v>
      </c>
      <c r="I215" s="314">
        <f t="shared" si="21"/>
        <v>-0.50485224149178598</v>
      </c>
      <c r="J215" s="34" t="str">
        <f>'2021'!D24</f>
        <v>North Texas</v>
      </c>
      <c r="K215" s="200">
        <f>'2021'!E24</f>
        <v>10</v>
      </c>
      <c r="L215" s="318">
        <f>'2021'!F24</f>
        <v>36174</v>
      </c>
      <c r="M215" s="231">
        <f>'2021'!G24</f>
        <v>26.720547945205478</v>
      </c>
      <c r="N215" s="231" t="str">
        <f>'2021'!H24</f>
        <v>SR</v>
      </c>
      <c r="O215" s="231">
        <f>'2021'!I24</f>
        <v>22.304109589041097</v>
      </c>
      <c r="P215" s="231" t="str">
        <f>'2021'!J24</f>
        <v>Slot</v>
      </c>
      <c r="Q215" s="231" t="str">
        <f>'2021'!K24</f>
        <v>BALL HOG</v>
      </c>
      <c r="R215" s="231" t="str">
        <f>'2021'!L24</f>
        <v>Elite Separator</v>
      </c>
      <c r="S215" s="320">
        <f>'2021'!M24</f>
        <v>67.63</v>
      </c>
      <c r="T215" s="320">
        <f>'2021'!N24</f>
        <v>174</v>
      </c>
      <c r="U215" s="200">
        <f>'2021'!O24</f>
        <v>4.46</v>
      </c>
      <c r="V215" s="279">
        <f>'2021'!P24</f>
        <v>4</v>
      </c>
      <c r="W215" s="193">
        <f>'2021'!Q24</f>
        <v>0</v>
      </c>
      <c r="X215" s="194">
        <f>'2021'!R24</f>
        <v>6.8771414586392562E-2</v>
      </c>
      <c r="Y215" s="194">
        <f>'2021'!S24</f>
        <v>0.14418254764292879</v>
      </c>
      <c r="Z215" s="194">
        <f>'2021'!T24</f>
        <v>0.21647058823529411</v>
      </c>
      <c r="AA215" s="194">
        <f>'2021'!U24</f>
        <v>0.4204946996466431</v>
      </c>
      <c r="AB215" s="194">
        <f>'2021'!V24</f>
        <v>0.4204946996466431</v>
      </c>
      <c r="AC215" s="59">
        <f>'2021'!W24</f>
        <v>0.29434628975265015</v>
      </c>
      <c r="AD215" s="42">
        <f>'2021'!X24</f>
        <v>20.641095890410959</v>
      </c>
      <c r="AE215" s="183">
        <f>'2021'!Y24</f>
        <v>4.3099999999999996</v>
      </c>
      <c r="AF215" s="183">
        <f>'2021'!Z24</f>
        <v>7.7</v>
      </c>
      <c r="AG215" s="183">
        <f>'2021'!AA24</f>
        <v>12.9</v>
      </c>
      <c r="AH215" s="183">
        <f>'2021'!AB24</f>
        <v>0.65</v>
      </c>
      <c r="AI215" s="183">
        <f>'2021'!AC24</f>
        <v>3.98</v>
      </c>
      <c r="AJ215" s="288">
        <f>'2021'!AD24</f>
        <v>3.2596638655462182E-2</v>
      </c>
      <c r="AK215" s="288">
        <f>'2021'!AE24</f>
        <v>0.37305042016806716</v>
      </c>
      <c r="AL215" s="185">
        <f>'2021'!AF24</f>
        <v>8.5999999999999993E-2</v>
      </c>
      <c r="AM215" s="212">
        <f t="shared" si="22"/>
        <v>0</v>
      </c>
      <c r="AN215" s="185">
        <f>'2021'!AG24</f>
        <v>9.9999999999999992E-2</v>
      </c>
      <c r="AO215" s="185">
        <f>'2021'!AH24</f>
        <v>0.89850000000000008</v>
      </c>
      <c r="AP215" s="183">
        <f>'2021'!AI24</f>
        <v>87.950803026840916</v>
      </c>
      <c r="AQ215" s="186">
        <f>'2021'!AJ24</f>
        <v>77.627907842958535</v>
      </c>
      <c r="AR215" s="48">
        <f>'2021'!AK24</f>
        <v>8</v>
      </c>
      <c r="AS215" s="232">
        <f>'2021'!AL24</f>
        <v>5</v>
      </c>
      <c r="AT215" s="232">
        <f>'2021'!AM24</f>
        <v>8</v>
      </c>
      <c r="AU215" s="232">
        <f>'2021'!AN24</f>
        <v>6</v>
      </c>
      <c r="AV215" s="232">
        <f>'2021'!AO24</f>
        <v>8</v>
      </c>
      <c r="AW215" s="232">
        <f>'2021'!AP24</f>
        <v>2</v>
      </c>
      <c r="AX215" s="232">
        <f>'2021'!AQ24</f>
        <v>5</v>
      </c>
      <c r="AY215" s="233">
        <f>'2021'!AR24</f>
        <v>0</v>
      </c>
      <c r="AZ215" s="60">
        <f>'2021'!AS24</f>
        <v>0</v>
      </c>
      <c r="BA215" s="61">
        <f>'2021'!AT24</f>
        <v>2708</v>
      </c>
      <c r="BB215" s="61">
        <f>'2021'!AU24</f>
        <v>0</v>
      </c>
      <c r="BC215" s="61">
        <f>'2021'!AV24</f>
        <v>0</v>
      </c>
      <c r="BD215" s="61">
        <f>'2021'!AW24</f>
        <v>0</v>
      </c>
      <c r="BE215" s="61">
        <f>'2021'!AX24</f>
        <v>0</v>
      </c>
      <c r="BF215" s="62">
        <f>'2021'!AY24</f>
        <v>0</v>
      </c>
      <c r="BG215" s="62">
        <f>'2021'!AZ24</f>
        <v>0</v>
      </c>
      <c r="BH215" s="62">
        <f>'2021'!BA24</f>
        <v>0</v>
      </c>
      <c r="BI215" s="62">
        <f>'2021'!BB24</f>
        <v>0</v>
      </c>
      <c r="BJ215" s="62">
        <f>'2021'!BC24</f>
        <v>0</v>
      </c>
      <c r="BK215" s="62">
        <f>'2021'!BD24</f>
        <v>0</v>
      </c>
      <c r="BL215" s="62">
        <f>'2021'!BE24</f>
        <v>0</v>
      </c>
      <c r="BM215" s="62">
        <f>'2021'!BF24</f>
        <v>0</v>
      </c>
      <c r="BN215" s="63">
        <f>'2021'!BG24</f>
        <v>0</v>
      </c>
      <c r="BO215" s="60">
        <f>'2021'!BH24</f>
        <v>281</v>
      </c>
      <c r="BP215" s="61">
        <f>'2021'!BI24</f>
        <v>4086</v>
      </c>
      <c r="BQ215" s="61">
        <f>'2021'!BJ24</f>
        <v>50</v>
      </c>
      <c r="BR215" s="61">
        <f>'2021'!BK24</f>
        <v>32</v>
      </c>
      <c r="BS215" s="61">
        <f>'2021'!BL24</f>
        <v>3</v>
      </c>
      <c r="BT215" s="61">
        <f>'2021'!BM24</f>
        <v>32</v>
      </c>
      <c r="BU215" s="62">
        <f>'2021'!BN24</f>
        <v>0.14000000000000001</v>
      </c>
      <c r="BV215" s="62">
        <f>'2021'!BO24</f>
        <v>0.59</v>
      </c>
      <c r="BW215" s="62">
        <f>'2021'!BP24</f>
        <v>1.19</v>
      </c>
      <c r="BX215" s="62">
        <f>'2021'!BQ24</f>
        <v>5.6</v>
      </c>
      <c r="BY215" s="62">
        <f>'2021'!BR24</f>
        <v>6.5</v>
      </c>
      <c r="BZ215" s="62">
        <f>'2021'!BW24</f>
        <v>30</v>
      </c>
      <c r="CA215" s="62">
        <f>'2021'!BX24</f>
        <v>11.1</v>
      </c>
      <c r="CB215" s="62">
        <f>'2021'!BY24</f>
        <v>1.2</v>
      </c>
      <c r="CC215" s="63">
        <f>'2021'!BZ24</f>
        <v>97.6</v>
      </c>
      <c r="CD215" s="60">
        <f>'2021'!CA24</f>
        <v>575</v>
      </c>
      <c r="CE215" s="61">
        <f>'2021'!CB24</f>
        <v>3988</v>
      </c>
      <c r="CF215" s="61">
        <f>'2021'!CC24</f>
        <v>58</v>
      </c>
      <c r="CG215" s="61">
        <f>'2021'!CD24</f>
        <v>48</v>
      </c>
      <c r="CH215" s="61">
        <f>'2021'!CE24</f>
        <v>4</v>
      </c>
      <c r="CI215" s="61">
        <f>'2021'!CF24</f>
        <v>28</v>
      </c>
      <c r="CJ215" s="62">
        <f>'2021'!CG24</f>
        <v>0.65</v>
      </c>
      <c r="CK215" s="62">
        <f>'2021'!CH24</f>
        <v>1.1399999999999999</v>
      </c>
      <c r="CL215" s="62">
        <f>'2021'!CI24</f>
        <v>2.2200000000000002</v>
      </c>
      <c r="CM215" s="62">
        <f>'2021'!CJ24</f>
        <v>7.1</v>
      </c>
      <c r="CN215" s="62">
        <f>'2021'!CK24</f>
        <v>6.5</v>
      </c>
      <c r="CO215" s="62">
        <f>'2021'!CP24</f>
        <v>50</v>
      </c>
      <c r="CP215" s="62">
        <f>'2021'!CQ24</f>
        <v>5.9</v>
      </c>
      <c r="CQ215" s="62">
        <f>'2021'!CR24</f>
        <v>1.4</v>
      </c>
      <c r="CR215" s="63">
        <f>'2021'!CS24</f>
        <v>97.2</v>
      </c>
      <c r="CS215" s="60">
        <f>'2021'!CT24</f>
        <v>736</v>
      </c>
      <c r="CT215" s="61">
        <f>'2021'!CU24</f>
        <v>3400</v>
      </c>
      <c r="CU215" s="61">
        <f>'2021'!CV24</f>
        <v>107</v>
      </c>
      <c r="CV215" s="61">
        <f>'2021'!CW24</f>
        <v>74</v>
      </c>
      <c r="CW215" s="61">
        <f>'2021'!CX24</f>
        <v>12</v>
      </c>
      <c r="CX215" s="61">
        <f>'2021'!CY24</f>
        <v>33</v>
      </c>
      <c r="CY215" s="62">
        <f>'2021'!CZ24</f>
        <v>0.48</v>
      </c>
      <c r="CZ215" s="62">
        <f>'2021'!DA24</f>
        <v>1.62</v>
      </c>
      <c r="DA215" s="62">
        <f>'2021'!DB24</f>
        <v>2.25</v>
      </c>
      <c r="DB215" s="62">
        <f>'2021'!DC24</f>
        <v>6.4</v>
      </c>
      <c r="DC215" s="62">
        <f>'2021'!DD24</f>
        <v>7.1</v>
      </c>
      <c r="DD215" s="62">
        <f>'2021'!DI24</f>
        <v>25</v>
      </c>
      <c r="DE215" s="62">
        <f>'2021'!DJ24</f>
        <v>6.3</v>
      </c>
      <c r="DF215" s="62">
        <f>'2021'!DK24</f>
        <v>5.9</v>
      </c>
      <c r="DG215" s="63">
        <f>'2021'!DL24</f>
        <v>93.8</v>
      </c>
      <c r="DH215" s="60">
        <f>'2021'!DM24</f>
        <v>1190</v>
      </c>
      <c r="DI215" s="61">
        <f>'2021'!DN24</f>
        <v>2830</v>
      </c>
      <c r="DJ215" s="61">
        <f>'2021'!DO24</f>
        <v>112</v>
      </c>
      <c r="DK215" s="61">
        <f>'2021'!DP24</f>
        <v>74</v>
      </c>
      <c r="DL215" s="61">
        <f>'2021'!DQ24</f>
        <v>19</v>
      </c>
      <c r="DM215" s="61">
        <f>'2021'!DR24</f>
        <v>28</v>
      </c>
      <c r="DN215" s="62">
        <f>'2021'!DS24</f>
        <v>0.65</v>
      </c>
      <c r="DO215" s="62">
        <f>'2021'!DT24</f>
        <v>3.98</v>
      </c>
      <c r="DP215" s="62">
        <f>'2021'!DU24</f>
        <v>4.3099999999999996</v>
      </c>
      <c r="DQ215" s="62">
        <f>'2021'!DV24</f>
        <v>7.7</v>
      </c>
      <c r="DR215" s="62">
        <f>'2021'!DW24</f>
        <v>12.9</v>
      </c>
      <c r="DS215" s="62">
        <f>'2021'!EB24</f>
        <v>0</v>
      </c>
      <c r="DT215" s="62">
        <f>'2021'!EC24</f>
        <v>8.6</v>
      </c>
      <c r="DU215" s="62">
        <f>'2021'!ED24</f>
        <v>14.1</v>
      </c>
      <c r="DV215" s="63">
        <f>'2021'!EE24</f>
        <v>85.9</v>
      </c>
    </row>
    <row r="216" spans="1:126" ht="15.75" customHeight="1" x14ac:dyDescent="0.2">
      <c r="A216" s="199">
        <f t="shared" si="19"/>
        <v>214</v>
      </c>
      <c r="B216" s="261">
        <f>'2016'!A16</f>
        <v>14</v>
      </c>
      <c r="C216" s="261">
        <v>2016</v>
      </c>
      <c r="D216" s="234" t="str">
        <f>'2016'!B16</f>
        <v>Pharoh Cooper</v>
      </c>
      <c r="E216" s="310" t="str" cm="1">
        <f t="array" ref="E216">_xlfn.IFS(F216&gt;12.5,"Cornerstone",AND(F216&gt;11.995,F216&lt;12.5),"Elite",AND(F216&gt;11,F216&lt;12.995),"Elite Upside",AND(F216&gt;=9.69,F216&lt;10.999),"Upside",AND(F216&gt;8.4,F216&lt;9.999),"Upside Lite",AND(F216&gt;7.25,F216&lt;8.999),"Outlier",AND(F216&gt;=6,F216&lt;7.25),"Outlier Lite",F216&lt;6.999,"Purgatory")</f>
        <v>Outlier</v>
      </c>
      <c r="F216" s="313">
        <f>'2016'!C16</f>
        <v>7.5828571428571419</v>
      </c>
      <c r="G216" s="313">
        <f t="shared" si="20"/>
        <v>36.799999999999997</v>
      </c>
      <c r="H216" s="313" t="str" cm="1">
        <f t="array" ref="H216">_xlfn.IFS(E216="Cornerstone","A++",E216="Elite","A+",E216="Elite Upside","A",E216="Upside","B",E216="Upside Lite","C",E216="Outlier","D+",E216="Outlier Lite","D-",E216="Purgatory","F")</f>
        <v>D+</v>
      </c>
      <c r="I216" s="314">
        <f t="shared" si="21"/>
        <v>-0.50794770951386126</v>
      </c>
      <c r="J216" s="34" t="str">
        <f>'2016'!D16</f>
        <v>South Carolina</v>
      </c>
      <c r="K216" s="200">
        <f>'2016'!E16</f>
        <v>1</v>
      </c>
      <c r="L216" s="318">
        <f>'2016'!F16</f>
        <v>34765</v>
      </c>
      <c r="M216" s="231">
        <f>'2016'!G16</f>
        <v>30.580821917808219</v>
      </c>
      <c r="N216" s="231" t="str">
        <f>'2016'!H16</f>
        <v>JR</v>
      </c>
      <c r="O216" s="231">
        <f>'2016'!I16</f>
        <v>21.156164383561645</v>
      </c>
      <c r="P216" s="231" t="str">
        <f>'2016'!J16</f>
        <v>Slot</v>
      </c>
      <c r="Q216" s="231" t="str">
        <f>'2016'!K16</f>
        <v>BALL HOG</v>
      </c>
      <c r="R216" s="231" t="str">
        <f>'2016'!L16</f>
        <v>N/A</v>
      </c>
      <c r="S216" s="320">
        <f>'2016'!M16</f>
        <v>71</v>
      </c>
      <c r="T216" s="320">
        <f>'2016'!N16</f>
        <v>203</v>
      </c>
      <c r="U216" s="231">
        <f>'2016'!O16</f>
        <v>4.6500000000000004</v>
      </c>
      <c r="V216" s="279">
        <f>'2016'!P16</f>
        <v>4</v>
      </c>
      <c r="W216" s="193">
        <f>'2016'!Q16</f>
        <v>0</v>
      </c>
      <c r="X216" s="194">
        <f>'2016'!R16</f>
        <v>0</v>
      </c>
      <c r="Y216" s="194">
        <f>'2016'!S16</f>
        <v>0</v>
      </c>
      <c r="Z216" s="194">
        <f>'2016'!T16</f>
        <v>0.30945246526831927</v>
      </c>
      <c r="AA216" s="194">
        <f>'2016'!U16</f>
        <v>0.32048192771084338</v>
      </c>
      <c r="AB216" s="194">
        <f>'2016'!V16</f>
        <v>0.32048192771084338</v>
      </c>
      <c r="AC216" s="59">
        <f>'2016'!W16</f>
        <v>0.32048192771084338</v>
      </c>
      <c r="AD216" s="42">
        <f>'2016'!X16</f>
        <v>19.5013698630137</v>
      </c>
      <c r="AE216" s="183">
        <f>'2016'!Y16</f>
        <v>2.67</v>
      </c>
      <c r="AF216" s="183">
        <f>'2016'!Z16</f>
        <v>7.9</v>
      </c>
      <c r="AG216" s="183">
        <f>'2016'!AA16</f>
        <v>10.7</v>
      </c>
      <c r="AH216" s="183">
        <f>'2016'!AB16</f>
        <v>0</v>
      </c>
      <c r="AI216" s="183">
        <f>'2016'!AC16</f>
        <v>0</v>
      </c>
      <c r="AJ216" s="288" t="str">
        <f>'2016'!AD16</f>
        <v>N/A</v>
      </c>
      <c r="AK216" s="288" t="str">
        <f>'2016'!AE16</f>
        <v>N/A</v>
      </c>
      <c r="AL216" s="185">
        <f>'2016'!AF16</f>
        <v>7.0000000000000007E-2</v>
      </c>
      <c r="AM216" s="212">
        <f t="shared" si="22"/>
        <v>0</v>
      </c>
      <c r="AN216" s="185">
        <f>'2016'!AG16</f>
        <v>9.4500000000000001E-2</v>
      </c>
      <c r="AO216" s="185">
        <f>'2016'!AH16</f>
        <v>0.876</v>
      </c>
      <c r="AP216" s="183">
        <f>'2016'!AI16</f>
        <v>86.838881697543982</v>
      </c>
      <c r="AQ216" s="186">
        <f>'2016'!AJ16</f>
        <v>82.446217645266245</v>
      </c>
      <c r="AR216" s="48">
        <f>'2016'!AK16</f>
        <v>8</v>
      </c>
      <c r="AS216" s="232">
        <f>'2016'!AL16</f>
        <v>7</v>
      </c>
      <c r="AT216" s="232">
        <f>'2016'!AM16</f>
        <v>5</v>
      </c>
      <c r="AU216" s="232">
        <f>'2016'!AN16</f>
        <v>6</v>
      </c>
      <c r="AV216" s="232">
        <f>'2016'!AO16</f>
        <v>5</v>
      </c>
      <c r="AW216" s="232">
        <f>'2016'!AP16</f>
        <v>3</v>
      </c>
      <c r="AX216" s="232">
        <f>'2016'!AQ16</f>
        <v>5</v>
      </c>
      <c r="AY216" s="233">
        <f>'2016'!AR16</f>
        <v>0</v>
      </c>
      <c r="AZ216" s="60">
        <f>'2016'!AS16</f>
        <v>0</v>
      </c>
      <c r="BA216" s="61">
        <f>'2016'!AT16</f>
        <v>1</v>
      </c>
      <c r="BB216" s="61">
        <f>'2016'!AU16</f>
        <v>0</v>
      </c>
      <c r="BC216" s="61">
        <f>'2016'!AV16</f>
        <v>0</v>
      </c>
      <c r="BD216" s="61">
        <f>'2016'!AW16</f>
        <v>0</v>
      </c>
      <c r="BE216" s="61">
        <f>'2016'!AX16</f>
        <v>0</v>
      </c>
      <c r="BF216" s="62">
        <f>'2016'!AY16</f>
        <v>0</v>
      </c>
      <c r="BG216" s="62">
        <f>'2016'!AZ16</f>
        <v>0</v>
      </c>
      <c r="BH216" s="62">
        <f>'2016'!BA16</f>
        <v>0</v>
      </c>
      <c r="BI216" s="62">
        <f>'2016'!BB16</f>
        <v>0</v>
      </c>
      <c r="BJ216" s="62">
        <f>'2016'!BC16</f>
        <v>0</v>
      </c>
      <c r="BK216" s="62">
        <f>'2016'!BD16</f>
        <v>0</v>
      </c>
      <c r="BL216" s="62">
        <f>'2016'!BE16</f>
        <v>0</v>
      </c>
      <c r="BM216" s="62">
        <f>'2016'!BF16</f>
        <v>0</v>
      </c>
      <c r="BN216" s="63">
        <f>'2016'!BG16</f>
        <v>0</v>
      </c>
      <c r="BO216" s="60">
        <f>'2016'!BH16</f>
        <v>0</v>
      </c>
      <c r="BP216" s="61">
        <f>'2016'!BI16</f>
        <v>1</v>
      </c>
      <c r="BQ216" s="61">
        <f>'2016'!BJ16</f>
        <v>0</v>
      </c>
      <c r="BR216" s="61">
        <f>'2016'!BK16</f>
        <v>0</v>
      </c>
      <c r="BS216" s="61">
        <f>'2016'!BL16</f>
        <v>0</v>
      </c>
      <c r="BT216" s="61">
        <f>'2016'!BM16</f>
        <v>0</v>
      </c>
      <c r="BU216" s="62">
        <f>'2016'!BN16</f>
        <v>0</v>
      </c>
      <c r="BV216" s="62">
        <f>'2016'!BO16</f>
        <v>0</v>
      </c>
      <c r="BW216" s="62">
        <f>'2016'!BP16</f>
        <v>0</v>
      </c>
      <c r="BX216" s="62">
        <f>'2016'!BQ16</f>
        <v>0</v>
      </c>
      <c r="BY216" s="62">
        <f>'2016'!BR16</f>
        <v>0</v>
      </c>
      <c r="BZ216" s="62">
        <f>'2016'!BS16</f>
        <v>0</v>
      </c>
      <c r="CA216" s="62">
        <f>'2016'!BT16</f>
        <v>0</v>
      </c>
      <c r="CB216" s="62">
        <f>'2016'!BU16</f>
        <v>0</v>
      </c>
      <c r="CC216" s="63">
        <f>'2016'!BV16</f>
        <v>0</v>
      </c>
      <c r="CD216" s="60">
        <f>'2016'!BW16</f>
        <v>0</v>
      </c>
      <c r="CE216" s="61">
        <f>'2016'!BX16</f>
        <v>1</v>
      </c>
      <c r="CF216" s="61">
        <f>'2016'!BY16</f>
        <v>0</v>
      </c>
      <c r="CG216" s="61">
        <f>'2016'!BZ16</f>
        <v>0</v>
      </c>
      <c r="CH216" s="61">
        <f>'2016'!CA16</f>
        <v>0</v>
      </c>
      <c r="CI216" s="61">
        <f>'2016'!CB16</f>
        <v>0</v>
      </c>
      <c r="CJ216" s="62">
        <f>'2016'!CC16</f>
        <v>0</v>
      </c>
      <c r="CK216" s="62">
        <f>'2016'!CD16</f>
        <v>0</v>
      </c>
      <c r="CL216" s="62">
        <f>'2016'!CE16</f>
        <v>0</v>
      </c>
      <c r="CM216" s="62">
        <f>'2016'!CF16</f>
        <v>0</v>
      </c>
      <c r="CN216" s="62">
        <f>'2016'!CG16</f>
        <v>0</v>
      </c>
      <c r="CO216" s="62">
        <f>'2016'!CH16</f>
        <v>0</v>
      </c>
      <c r="CP216" s="62">
        <f>'2016'!CI16</f>
        <v>0</v>
      </c>
      <c r="CQ216" s="62">
        <f>'2016'!CJ16</f>
        <v>0</v>
      </c>
      <c r="CR216" s="63">
        <f>'2016'!CK16</f>
        <v>0</v>
      </c>
      <c r="CS216" s="60">
        <f>'2016'!CL16</f>
        <v>1136</v>
      </c>
      <c r="CT216" s="61">
        <f>'2016'!CM16</f>
        <v>3671</v>
      </c>
      <c r="CU216" s="61">
        <f>'2016'!CN16</f>
        <v>101</v>
      </c>
      <c r="CV216" s="61">
        <f>'2016'!CO16</f>
        <v>69</v>
      </c>
      <c r="CW216" s="61">
        <f>'2016'!CP16</f>
        <v>9</v>
      </c>
      <c r="CX216" s="61">
        <f>'2016'!CQ16</f>
        <v>0</v>
      </c>
      <c r="CY216" s="62">
        <f>'2016'!CR16</f>
        <v>0</v>
      </c>
      <c r="CZ216" s="62">
        <f>'2016'!CS16</f>
        <v>0</v>
      </c>
      <c r="DA216" s="62">
        <f>'2016'!CT16</f>
        <v>2.67</v>
      </c>
      <c r="DB216" s="62">
        <f>'2016'!CU16</f>
        <v>7.9</v>
      </c>
      <c r="DC216" s="62">
        <f>'2016'!CV16</f>
        <v>10.7</v>
      </c>
      <c r="DD216" s="62">
        <f>'2016'!CW16</f>
        <v>0</v>
      </c>
      <c r="DE216" s="62">
        <f>'2016'!CX16</f>
        <v>6.8</v>
      </c>
      <c r="DF216" s="62">
        <f>'2016'!CY16</f>
        <v>7</v>
      </c>
      <c r="DG216" s="63">
        <f>'2016'!CZ16</f>
        <v>90.4</v>
      </c>
      <c r="DH216" s="60">
        <f>'2016'!DA16</f>
        <v>798</v>
      </c>
      <c r="DI216" s="61">
        <f>'2016'!DB16</f>
        <v>2490</v>
      </c>
      <c r="DJ216" s="61">
        <f>'2016'!DC16</f>
        <v>111</v>
      </c>
      <c r="DK216" s="61">
        <f>'2016'!DD16</f>
        <v>66</v>
      </c>
      <c r="DL216" s="61">
        <f>'2016'!DE16</f>
        <v>8</v>
      </c>
      <c r="DM216" s="61">
        <f>'2016'!DF16</f>
        <v>0</v>
      </c>
      <c r="DN216" s="62">
        <f>'2016'!DG16</f>
        <v>0</v>
      </c>
      <c r="DO216" s="62">
        <f>'2016'!DH16</f>
        <v>0</v>
      </c>
      <c r="DP216" s="62">
        <f>'2016'!DI16</f>
        <v>2.6</v>
      </c>
      <c r="DQ216" s="62">
        <f>'2016'!DJ16</f>
        <v>7.8</v>
      </c>
      <c r="DR216" s="62">
        <f>'2016'!DK16</f>
        <v>10.5</v>
      </c>
      <c r="DS216" s="62">
        <f>'2016'!DL16</f>
        <v>0</v>
      </c>
      <c r="DT216" s="62">
        <f>'2016'!DM16</f>
        <v>7</v>
      </c>
      <c r="DU216" s="62">
        <f>'2016'!DN16</f>
        <v>11.9</v>
      </c>
      <c r="DV216" s="63">
        <f>'2016'!DO16</f>
        <v>84.8</v>
      </c>
    </row>
    <row r="217" spans="1:126" ht="15.75" customHeight="1" x14ac:dyDescent="0.2">
      <c r="A217" s="199">
        <f t="shared" si="19"/>
        <v>215</v>
      </c>
      <c r="B217" s="261">
        <f>'2020'!A23</f>
        <v>21</v>
      </c>
      <c r="C217" s="261">
        <v>2020</v>
      </c>
      <c r="D217" s="234" t="str">
        <f>'2020'!B23</f>
        <v>Donovan Peoples-Jones</v>
      </c>
      <c r="E217" s="310" t="str" cm="1">
        <f t="array" ref="E217">_xlfn.IFS(F217&gt;12.5,"Cornerstone",AND(F217&gt;11.995,F217&lt;12.5),"Elite",AND(F217&gt;11,F217&lt;12.995),"Elite Upside",AND(F217&gt;=9.69,F217&lt;10.999),"Upside",AND(F217&gt;8.4,F217&lt;9.999),"Upside Lite",AND(F217&gt;7.25,F217&lt;8.999),"Outlier",AND(F217&gt;=6,F217&lt;7.25),"Outlier Lite",F217&lt;6.999,"Purgatory")</f>
        <v>Outlier</v>
      </c>
      <c r="F217" s="313">
        <f>'2020'!C23</f>
        <v>7.531428571428572</v>
      </c>
      <c r="G217" s="313">
        <f t="shared" si="20"/>
        <v>36.5</v>
      </c>
      <c r="H217" s="313" t="str" cm="1">
        <f t="array" ref="H217">_xlfn.IFS(E217="Cornerstone","A++",E217="Elite","A+",E217="Elite Upside","A",E217="Upside","B",E217="Upside Lite","C",E217="Outlier","D+",E217="Outlier Lite","D-",E217="Purgatory","F")</f>
        <v>D+</v>
      </c>
      <c r="I217" s="314">
        <f t="shared" si="21"/>
        <v>-0.53580692171253153</v>
      </c>
      <c r="J217" s="34" t="str">
        <f>'2020'!D23</f>
        <v>Michigan</v>
      </c>
      <c r="K217" s="200">
        <f>'2020'!E23</f>
        <v>2</v>
      </c>
      <c r="L217" s="318">
        <f>'2020'!F23</f>
        <v>36210</v>
      </c>
      <c r="M217" s="231">
        <f>'2020'!G23</f>
        <v>26.621917808219177</v>
      </c>
      <c r="N217" s="231" t="str">
        <f>'2020'!H23</f>
        <v>JR</v>
      </c>
      <c r="O217" s="231">
        <f>'2020'!I23</f>
        <v>21.18904109589041</v>
      </c>
      <c r="P217" s="231" t="str">
        <f>'2020'!J23</f>
        <v>Hybrid</v>
      </c>
      <c r="Q217" s="231" t="str">
        <f>'2020'!K23</f>
        <v>PROTO Z</v>
      </c>
      <c r="R217" s="231" t="str">
        <f>'2020'!L23</f>
        <v>Elite Earner</v>
      </c>
      <c r="S217" s="320">
        <f>'2020'!M23</f>
        <v>74</v>
      </c>
      <c r="T217" s="320">
        <f>'2020'!N23</f>
        <v>212</v>
      </c>
      <c r="U217" s="200">
        <f>'2020'!O23</f>
        <v>4.4800000000000004</v>
      </c>
      <c r="V217" s="279">
        <f>'2020'!P23</f>
        <v>6</v>
      </c>
      <c r="W217" s="193">
        <f>'2020'!Q23</f>
        <v>0</v>
      </c>
      <c r="X217" s="194">
        <f>'2020'!R23</f>
        <v>0</v>
      </c>
      <c r="Y217" s="194">
        <f>'2020'!S23</f>
        <v>0.12443845462713388</v>
      </c>
      <c r="Z217" s="194">
        <f>'2020'!T23</f>
        <v>0.21825962910128388</v>
      </c>
      <c r="AA217" s="194">
        <f>'2020'!U23</f>
        <v>0.13431462741490341</v>
      </c>
      <c r="AB217" s="194">
        <f>'2020'!V23</f>
        <v>0.17628712825809364</v>
      </c>
      <c r="AC217" s="59">
        <f>'2020'!W23</f>
        <v>0.17628712825809364</v>
      </c>
      <c r="AD217" s="42">
        <f>'2020'!X23</f>
        <v>19.542465753424658</v>
      </c>
      <c r="AE217" s="183">
        <f>'2020'!Y23</f>
        <v>2.06</v>
      </c>
      <c r="AF217" s="183">
        <f>'2020'!Z23</f>
        <v>5.4</v>
      </c>
      <c r="AG217" s="183">
        <f>'2020'!AA23</f>
        <v>13.8</v>
      </c>
      <c r="AH217" s="183">
        <f>'2020'!AB23</f>
        <v>0.72</v>
      </c>
      <c r="AI217" s="183">
        <f>'2020'!AC23</f>
        <v>1.71</v>
      </c>
      <c r="AJ217" s="288">
        <f>'2020'!AD23</f>
        <v>4.7214611872146116E-2</v>
      </c>
      <c r="AK217" s="288">
        <f>'2020'!AE23</f>
        <v>0.1974429223744292</v>
      </c>
      <c r="AL217" s="185">
        <f>'2020'!AF23</f>
        <v>0.10800000000000001</v>
      </c>
      <c r="AM217" s="212">
        <f t="shared" si="22"/>
        <v>0.36399999999999999</v>
      </c>
      <c r="AN217" s="185">
        <f>'2020'!AG23</f>
        <v>0.55149999999999999</v>
      </c>
      <c r="AO217" s="185">
        <f>'2020'!AH23</f>
        <v>0.44699999999999995</v>
      </c>
      <c r="AP217" s="183">
        <f>'2020'!AI23</f>
        <v>105.25768173580016</v>
      </c>
      <c r="AQ217" s="186">
        <f>'2020'!AJ23</f>
        <v>106.3335642761656</v>
      </c>
      <c r="AR217" s="48">
        <f>'2020'!AK23</f>
        <v>4</v>
      </c>
      <c r="AS217" s="232">
        <f>'2020'!AL23</f>
        <v>7</v>
      </c>
      <c r="AT217" s="232">
        <f>'2020'!AM23</f>
        <v>4</v>
      </c>
      <c r="AU217" s="232">
        <f>'2020'!AN23</f>
        <v>3</v>
      </c>
      <c r="AV217" s="232">
        <f>'2020'!AO23</f>
        <v>8</v>
      </c>
      <c r="AW217" s="232">
        <f>'2020'!AP23</f>
        <v>7</v>
      </c>
      <c r="AX217" s="232">
        <f>'2020'!AQ23</f>
        <v>2</v>
      </c>
      <c r="AY217" s="233">
        <f>'2020'!AR23</f>
        <v>0.5</v>
      </c>
      <c r="AZ217" s="60">
        <f>'2020'!AS23</f>
        <v>0</v>
      </c>
      <c r="BA217" s="61">
        <f>'2020'!AT23</f>
        <v>3090</v>
      </c>
      <c r="BB217" s="61">
        <f>'2020'!AU23</f>
        <v>0</v>
      </c>
      <c r="BC217" s="61">
        <f>'2020'!AV23</f>
        <v>0</v>
      </c>
      <c r="BD217" s="61">
        <f>'2020'!AW23</f>
        <v>0</v>
      </c>
      <c r="BE217" s="61">
        <f>'2020'!AX23</f>
        <v>0</v>
      </c>
      <c r="BF217" s="62">
        <f>'2020'!AY23</f>
        <v>0</v>
      </c>
      <c r="BG217" s="62">
        <f>'2020'!AZ23</f>
        <v>0</v>
      </c>
      <c r="BH217" s="62">
        <f>'2020'!BA23</f>
        <v>0</v>
      </c>
      <c r="BI217" s="62">
        <f>'2020'!BB23</f>
        <v>0</v>
      </c>
      <c r="BJ217" s="62">
        <f>'2020'!BC23</f>
        <v>0</v>
      </c>
      <c r="BK217" s="62">
        <f>'2020'!BD23</f>
        <v>0</v>
      </c>
      <c r="BL217" s="62">
        <f>'2020'!BE23</f>
        <v>0</v>
      </c>
      <c r="BM217" s="62">
        <f>'2020'!BF23</f>
        <v>0</v>
      </c>
      <c r="BN217" s="63">
        <f>'2020'!BG23</f>
        <v>0</v>
      </c>
      <c r="BO217" s="60">
        <f>'2020'!BH23</f>
        <v>0</v>
      </c>
      <c r="BP217" s="61">
        <f>'2020'!BI23</f>
        <v>2756</v>
      </c>
      <c r="BQ217" s="61">
        <f>'2020'!BJ23</f>
        <v>0</v>
      </c>
      <c r="BR217" s="61">
        <f>'2020'!BK23</f>
        <v>0</v>
      </c>
      <c r="BS217" s="61">
        <f>'2020'!BL23</f>
        <v>0</v>
      </c>
      <c r="BT217" s="61">
        <f>'2020'!BM23</f>
        <v>0</v>
      </c>
      <c r="BU217" s="62">
        <f>'2020'!BN23</f>
        <v>0</v>
      </c>
      <c r="BV217" s="62">
        <f>'2020'!BO23</f>
        <v>0</v>
      </c>
      <c r="BW217" s="62">
        <f>'2020'!BP23</f>
        <v>0</v>
      </c>
      <c r="BX217" s="62">
        <f>'2020'!BQ23</f>
        <v>0</v>
      </c>
      <c r="BY217" s="62">
        <f>'2020'!BR23</f>
        <v>0</v>
      </c>
      <c r="BZ217" s="62">
        <f>'2020'!BS23</f>
        <v>0</v>
      </c>
      <c r="CA217" s="62">
        <f>'2020'!BT23</f>
        <v>0</v>
      </c>
      <c r="CB217" s="62">
        <f>'2020'!BU23</f>
        <v>0</v>
      </c>
      <c r="CC217" s="63">
        <f>'2020'!BV23</f>
        <v>0</v>
      </c>
      <c r="CD217" s="60">
        <f>'2020'!BW23</f>
        <v>277</v>
      </c>
      <c r="CE217" s="61">
        <f>'2020'!BX23</f>
        <v>2226</v>
      </c>
      <c r="CF217" s="61">
        <f>'2020'!BY23</f>
        <v>50</v>
      </c>
      <c r="CG217" s="61">
        <f>'2020'!BZ23</f>
        <v>22</v>
      </c>
      <c r="CH217" s="61">
        <f>'2020'!CA23</f>
        <v>0</v>
      </c>
      <c r="CI217" s="61">
        <f>'2020'!CB23</f>
        <v>9</v>
      </c>
      <c r="CJ217" s="62">
        <f>'2020'!CC23</f>
        <v>0.25</v>
      </c>
      <c r="CK217" s="62">
        <f>'2020'!CD23</f>
        <v>0.8</v>
      </c>
      <c r="CL217" s="62">
        <f>'2020'!CE23</f>
        <v>1.19</v>
      </c>
      <c r="CM217" s="62">
        <f>'2020'!CF23</f>
        <v>6.9</v>
      </c>
      <c r="CN217" s="62">
        <f>'2020'!CG23</f>
        <v>12.5</v>
      </c>
      <c r="CO217" s="62">
        <f>'2020'!CL23</f>
        <v>28.6</v>
      </c>
      <c r="CP217" s="62">
        <f>'2020'!CM23</f>
        <v>12</v>
      </c>
      <c r="CQ217" s="62">
        <f>'2020'!CN23</f>
        <v>91</v>
      </c>
      <c r="CR217" s="63">
        <f>'2020'!CO23</f>
        <v>9</v>
      </c>
      <c r="CS217" s="60">
        <f>'2020'!CP23</f>
        <v>612</v>
      </c>
      <c r="CT217" s="61">
        <f>'2020'!CQ23</f>
        <v>2804</v>
      </c>
      <c r="CU217" s="61">
        <f>'2020'!CR23</f>
        <v>70</v>
      </c>
      <c r="CV217" s="61">
        <f>'2020'!CS23</f>
        <v>47</v>
      </c>
      <c r="CW217" s="61">
        <f>'2020'!CT23</f>
        <v>8</v>
      </c>
      <c r="CX217" s="61">
        <f>'2020'!CU23</f>
        <v>24</v>
      </c>
      <c r="CY217" s="62">
        <f>'2020'!CV23</f>
        <v>0.72</v>
      </c>
      <c r="CZ217" s="62">
        <f>'2020'!CW23</f>
        <v>1.71</v>
      </c>
      <c r="DA217" s="62">
        <f>'2020'!CX23</f>
        <v>2.06</v>
      </c>
      <c r="DB217" s="62">
        <f>'2020'!CY23</f>
        <v>5.4</v>
      </c>
      <c r="DC217" s="62">
        <f>'2020'!CZ23</f>
        <v>13.8</v>
      </c>
      <c r="DD217" s="62">
        <f>'2020'!DE23</f>
        <v>36.4</v>
      </c>
      <c r="DE217" s="62">
        <f>'2020'!DF23</f>
        <v>2.1</v>
      </c>
      <c r="DF217" s="62">
        <f>'2020'!DG23</f>
        <v>59</v>
      </c>
      <c r="DG217" s="63">
        <f>'2020'!DH23</f>
        <v>41</v>
      </c>
      <c r="DH217" s="60">
        <f>'2020'!DI23</f>
        <v>438</v>
      </c>
      <c r="DI217" s="61">
        <f>'2020'!DJ23</f>
        <v>3261</v>
      </c>
      <c r="DJ217" s="61">
        <f>'2020'!DK23</f>
        <v>57</v>
      </c>
      <c r="DK217" s="61">
        <f>'2020'!DL23</f>
        <v>33</v>
      </c>
      <c r="DL217" s="61">
        <f>'2020'!DM23</f>
        <v>6</v>
      </c>
      <c r="DM217" s="61">
        <f>'2020'!DN23</f>
        <v>25</v>
      </c>
      <c r="DN217" s="62">
        <f>'2020'!DO23</f>
        <v>0.52</v>
      </c>
      <c r="DO217" s="62">
        <f>'2020'!DP23</f>
        <v>1.27</v>
      </c>
      <c r="DP217" s="62">
        <f>'2020'!DQ23</f>
        <v>1.88</v>
      </c>
      <c r="DQ217" s="62">
        <f>'2020'!DR23</f>
        <v>4.9000000000000004</v>
      </c>
      <c r="DR217" s="62">
        <f>'2020'!DS23</f>
        <v>11.9</v>
      </c>
      <c r="DS217" s="62">
        <f>'2020'!DX23</f>
        <v>36.4</v>
      </c>
      <c r="DT217" s="62">
        <f>'2020'!DY23</f>
        <v>10.8</v>
      </c>
      <c r="DU217" s="62">
        <f>'2020'!DZ23</f>
        <v>51.3</v>
      </c>
      <c r="DV217" s="63">
        <f>'2020'!EA23</f>
        <v>48.4</v>
      </c>
    </row>
    <row r="218" spans="1:126" ht="15.75" customHeight="1" x14ac:dyDescent="0.2">
      <c r="A218" s="199">
        <f t="shared" si="19"/>
        <v>216</v>
      </c>
      <c r="B218" s="261">
        <f>'2017'!A25</f>
        <v>23</v>
      </c>
      <c r="C218" s="261">
        <v>2017</v>
      </c>
      <c r="D218" s="234" t="str">
        <f>'2017'!B25</f>
        <v>Chad Hansen</v>
      </c>
      <c r="E218" s="310" t="str" cm="1">
        <f t="array" ref="E218">_xlfn.IFS(F218&gt;12.5,"Cornerstone",AND(F218&gt;11.995,F218&lt;12.5),"Elite",AND(F218&gt;11,F218&lt;12.995),"Elite Upside",AND(F218&gt;=9.69,F218&lt;10.999),"Upside",AND(F218&gt;8.4,F218&lt;9.999),"Upside Lite",AND(F218&gt;7.25,F218&lt;8.999),"Outlier",AND(F218&gt;=6,F218&lt;7.25),"Outlier Lite",F218&lt;6.999,"Purgatory")</f>
        <v>Outlier</v>
      </c>
      <c r="F218" s="313">
        <f>'2017'!C25</f>
        <v>7.4057142857142848</v>
      </c>
      <c r="G218" s="313">
        <f t="shared" si="20"/>
        <v>36.199999999999996</v>
      </c>
      <c r="H218" s="313" t="str" cm="1">
        <f t="array" ref="H218">_xlfn.IFS(E218="Cornerstone","A++",E218="Elite","A+",E218="Elite Upside","A",E218="Upside","B",E218="Upside Lite","C",E218="Outlier","D+",E218="Outlier Lite","D-",E218="Purgatory","F")</f>
        <v>D+</v>
      </c>
      <c r="I218" s="314">
        <f t="shared" si="21"/>
        <v>-0.60390721819817272</v>
      </c>
      <c r="J218" s="34" t="str">
        <f>'2017'!D25</f>
        <v>California</v>
      </c>
      <c r="K218" s="200">
        <f>'2017'!E25</f>
        <v>5</v>
      </c>
      <c r="L218" s="318">
        <f>'2017'!F25</f>
        <v>34717</v>
      </c>
      <c r="M218" s="231">
        <f>'2017'!G25</f>
        <v>30.712328767123289</v>
      </c>
      <c r="N218" s="231" t="str">
        <f>'2017'!H25</f>
        <v>JR</v>
      </c>
      <c r="O218" s="231">
        <f>'2017'!I25</f>
        <v>22.287671232876711</v>
      </c>
      <c r="P218" s="231" t="str">
        <f>'2017'!J25</f>
        <v>Wide</v>
      </c>
      <c r="Q218" s="231" t="str">
        <f>'2017'!K25</f>
        <v>BALL HOG</v>
      </c>
      <c r="R218" s="231" t="str">
        <f>'2017'!L25</f>
        <v>N/A</v>
      </c>
      <c r="S218" s="320">
        <f>'2017'!M25</f>
        <v>74</v>
      </c>
      <c r="T218" s="320">
        <f>'2017'!N25</f>
        <v>185</v>
      </c>
      <c r="U218" s="231">
        <f>'2017'!O25</f>
        <v>4.54</v>
      </c>
      <c r="V218" s="279">
        <f>'2017'!P25</f>
        <v>4</v>
      </c>
      <c r="W218" s="193">
        <f>'2017'!Q25</f>
        <v>0</v>
      </c>
      <c r="X218" s="194">
        <f>'2017'!R25</f>
        <v>0</v>
      </c>
      <c r="Y218" s="194">
        <f>'2017'!S25</f>
        <v>0</v>
      </c>
      <c r="Z218" s="194">
        <f>'2017'!T25</f>
        <v>5.0899427636958303E-2</v>
      </c>
      <c r="AA218" s="194">
        <f>'2017'!U25</f>
        <v>0.29006038086391084</v>
      </c>
      <c r="AB218" s="194">
        <f>'2017'!V25</f>
        <v>0.29006038086391084</v>
      </c>
      <c r="AC218" s="59">
        <f>'2017'!W25</f>
        <v>0.27555736182071527</v>
      </c>
      <c r="AD218" s="42">
        <f>'2017'!X25</f>
        <v>21.646575342465752</v>
      </c>
      <c r="AE218" s="183">
        <f>'2017'!Y25</f>
        <v>3.13</v>
      </c>
      <c r="AF218" s="183">
        <f>'2017'!Z25</f>
        <v>5.9</v>
      </c>
      <c r="AG218" s="183">
        <f>'2017'!AA25</f>
        <v>11.6</v>
      </c>
      <c r="AH218" s="183">
        <f>'2017'!AB25</f>
        <v>0.53</v>
      </c>
      <c r="AI218" s="183">
        <f>'2017'!AC25</f>
        <v>2.46</v>
      </c>
      <c r="AJ218" s="288" t="str">
        <f>'2017'!AD25</f>
        <v>N/A</v>
      </c>
      <c r="AK218" s="288" t="str">
        <f>'2017'!AE25</f>
        <v>N/A</v>
      </c>
      <c r="AL218" s="185">
        <f>'2017'!AF25</f>
        <v>4.2000000000000003E-2</v>
      </c>
      <c r="AM218" s="212">
        <f t="shared" si="22"/>
        <v>0</v>
      </c>
      <c r="AN218" s="185">
        <f>'2017'!AG25</f>
        <v>0.97</v>
      </c>
      <c r="AO218" s="185">
        <f>'2017'!AH25</f>
        <v>3.7000000000000005E-2</v>
      </c>
      <c r="AP218" s="183">
        <f>'2017'!AI25</f>
        <v>87.092009773748927</v>
      </c>
      <c r="AQ218" s="186">
        <f>'2017'!AJ25</f>
        <v>87.982213426116118</v>
      </c>
      <c r="AR218" s="48">
        <f>'2017'!AK25</f>
        <v>7</v>
      </c>
      <c r="AS218" s="232">
        <f>'2017'!AL25</f>
        <v>3</v>
      </c>
      <c r="AT218" s="232">
        <f>'2017'!AM25</f>
        <v>6</v>
      </c>
      <c r="AU218" s="232">
        <f>'2017'!AN25</f>
        <v>4</v>
      </c>
      <c r="AV218" s="232">
        <f>'2017'!AO25</f>
        <v>7</v>
      </c>
      <c r="AW218" s="232">
        <f>'2017'!AP25</f>
        <v>4</v>
      </c>
      <c r="AX218" s="232">
        <f>'2017'!AQ25</f>
        <v>5</v>
      </c>
      <c r="AY218" s="233">
        <f>'2017'!AR25</f>
        <v>0</v>
      </c>
      <c r="AZ218" s="60">
        <f>'2017'!AS25</f>
        <v>0</v>
      </c>
      <c r="BA218" s="61">
        <f>'2017'!AT25</f>
        <v>2499</v>
      </c>
      <c r="BB218" s="61">
        <f>'2017'!AU25</f>
        <v>0</v>
      </c>
      <c r="BC218" s="61">
        <f>'2017'!AV25</f>
        <v>0</v>
      </c>
      <c r="BD218" s="61">
        <f>'2017'!AW25</f>
        <v>0</v>
      </c>
      <c r="BE218" s="61">
        <f>'2017'!AX25</f>
        <v>0</v>
      </c>
      <c r="BF218" s="62">
        <f>'2017'!AY25</f>
        <v>0</v>
      </c>
      <c r="BG218" s="62">
        <f>'2017'!AZ25</f>
        <v>0</v>
      </c>
      <c r="BH218" s="62">
        <f>'2017'!BA25</f>
        <v>0</v>
      </c>
      <c r="BI218" s="62">
        <f>'2017'!BB25</f>
        <v>0</v>
      </c>
      <c r="BJ218" s="62">
        <f>'2017'!BC25</f>
        <v>0</v>
      </c>
      <c r="BK218" s="62">
        <f>'2017'!BD25</f>
        <v>0</v>
      </c>
      <c r="BL218" s="62">
        <f>'2017'!BE25</f>
        <v>0</v>
      </c>
      <c r="BM218" s="62">
        <f>'2017'!BF25</f>
        <v>0</v>
      </c>
      <c r="BN218" s="63">
        <f>'2017'!BG25</f>
        <v>0</v>
      </c>
      <c r="BO218" s="60">
        <f>'2017'!BH25</f>
        <v>0</v>
      </c>
      <c r="BP218" s="61">
        <f>'2017'!BI25</f>
        <v>3977</v>
      </c>
      <c r="BQ218" s="61">
        <f>'2017'!BJ25</f>
        <v>0</v>
      </c>
      <c r="BR218" s="61">
        <f>'2017'!BK25</f>
        <v>0</v>
      </c>
      <c r="BS218" s="61">
        <f>'2017'!BL25</f>
        <v>0</v>
      </c>
      <c r="BT218" s="61">
        <f>'2017'!BM25</f>
        <v>0</v>
      </c>
      <c r="BU218" s="62">
        <f>'2017'!BN25</f>
        <v>0</v>
      </c>
      <c r="BV218" s="62">
        <f>'2017'!BO25</f>
        <v>0</v>
      </c>
      <c r="BW218" s="62">
        <f>'2017'!BP25</f>
        <v>0</v>
      </c>
      <c r="BX218" s="62">
        <f>'2017'!BQ25</f>
        <v>0</v>
      </c>
      <c r="BY218" s="62">
        <f>'2017'!BR25</f>
        <v>0</v>
      </c>
      <c r="BZ218" s="62">
        <f>'2017'!BS25</f>
        <v>0</v>
      </c>
      <c r="CA218" s="62">
        <f>'2017'!BT25</f>
        <v>0</v>
      </c>
      <c r="CB218" s="62">
        <f>'2017'!BU25</f>
        <v>0</v>
      </c>
      <c r="CC218" s="63">
        <f>'2017'!BV25</f>
        <v>0</v>
      </c>
      <c r="CD218" s="60">
        <f>'2017'!BW25</f>
        <v>0</v>
      </c>
      <c r="CE218" s="61">
        <f>'2017'!BX25</f>
        <v>4152</v>
      </c>
      <c r="CF218" s="61">
        <f>'2017'!BY25</f>
        <v>0</v>
      </c>
      <c r="CG218" s="61">
        <f>'2017'!BZ25</f>
        <v>0</v>
      </c>
      <c r="CH218" s="61">
        <f>'2017'!CA25</f>
        <v>0</v>
      </c>
      <c r="CI218" s="61">
        <f>'2017'!CB25</f>
        <v>0</v>
      </c>
      <c r="CJ218" s="62">
        <f>'2017'!CC25</f>
        <v>0</v>
      </c>
      <c r="CK218" s="62">
        <f>'2017'!CD25</f>
        <v>0</v>
      </c>
      <c r="CL218" s="62">
        <f>'2017'!CE25</f>
        <v>0</v>
      </c>
      <c r="CM218" s="62">
        <f>'2017'!CF25</f>
        <v>0</v>
      </c>
      <c r="CN218" s="62">
        <f>'2017'!CG25</f>
        <v>0</v>
      </c>
      <c r="CO218" s="62">
        <f>'2017'!CH25</f>
        <v>0</v>
      </c>
      <c r="CP218" s="62">
        <f>'2017'!CI25</f>
        <v>0</v>
      </c>
      <c r="CQ218" s="62">
        <f>'2017'!CJ25</f>
        <v>0</v>
      </c>
      <c r="CR218" s="63">
        <f>'2017'!CK25</f>
        <v>0</v>
      </c>
      <c r="CS218" s="60">
        <f>'2017'!CL25</f>
        <v>249</v>
      </c>
      <c r="CT218" s="61">
        <f>'2017'!CM25</f>
        <v>4892</v>
      </c>
      <c r="CU218" s="61">
        <f>'2017'!CN25</f>
        <v>26</v>
      </c>
      <c r="CV218" s="61">
        <f>'2017'!CO25</f>
        <v>19</v>
      </c>
      <c r="CW218" s="61">
        <f>'2017'!CP25</f>
        <v>1</v>
      </c>
      <c r="CX218" s="61">
        <f>'2017'!CQ25</f>
        <v>44</v>
      </c>
      <c r="CY218" s="62">
        <f>'2017'!CR25</f>
        <v>0</v>
      </c>
      <c r="CZ218" s="62">
        <f>'2017'!CS25</f>
        <v>0</v>
      </c>
      <c r="DA218" s="62">
        <f>'2017'!CT25</f>
        <v>2.12</v>
      </c>
      <c r="DB218" s="62">
        <f>'2017'!CU25</f>
        <v>5.9</v>
      </c>
      <c r="DC218" s="62">
        <f>'2017'!CV25</f>
        <v>11.4</v>
      </c>
      <c r="DD218" s="62">
        <f>'2017'!CW25</f>
        <v>0</v>
      </c>
      <c r="DE218" s="62">
        <f>'2017'!CX25</f>
        <v>0</v>
      </c>
      <c r="DF218" s="62">
        <f>'2017'!CY25</f>
        <v>95.2</v>
      </c>
      <c r="DG218" s="63">
        <f>'2017'!CZ25</f>
        <v>4.8</v>
      </c>
      <c r="DH218" s="60">
        <f>'2017'!DA25</f>
        <v>1249</v>
      </c>
      <c r="DI218" s="61">
        <f>'2017'!DB25</f>
        <v>4306</v>
      </c>
      <c r="DJ218" s="61">
        <f>'2017'!DC25</f>
        <v>144</v>
      </c>
      <c r="DK218" s="61">
        <f>'2017'!DD25</f>
        <v>92</v>
      </c>
      <c r="DL218" s="61">
        <f>'2017'!DE25</f>
        <v>11</v>
      </c>
      <c r="DM218" s="61">
        <f>'2017'!DF25</f>
        <v>37</v>
      </c>
      <c r="DN218" s="62">
        <f>'2017'!DG25</f>
        <v>0.53</v>
      </c>
      <c r="DO218" s="62">
        <f>'2017'!DH25</f>
        <v>2.46</v>
      </c>
      <c r="DP218" s="62">
        <f>'2017'!DI25</f>
        <v>3.13</v>
      </c>
      <c r="DQ218" s="62">
        <f>'2017'!DJ25</f>
        <v>4.8</v>
      </c>
      <c r="DR218" s="62">
        <f>'2017'!DK25</f>
        <v>11.6</v>
      </c>
      <c r="DS218" s="62">
        <f>'2017'!DL25</f>
        <v>0</v>
      </c>
      <c r="DT218" s="62">
        <f>'2017'!DM25</f>
        <v>4.2</v>
      </c>
      <c r="DU218" s="62">
        <f>'2017'!DN25</f>
        <v>97</v>
      </c>
      <c r="DV218" s="63">
        <f>'2017'!DO25</f>
        <v>2.6</v>
      </c>
    </row>
    <row r="219" spans="1:126" ht="15.75" customHeight="1" x14ac:dyDescent="0.2">
      <c r="A219" s="199">
        <f t="shared" si="19"/>
        <v>217</v>
      </c>
      <c r="B219" s="261">
        <f>'2020'!A24</f>
        <v>22</v>
      </c>
      <c r="C219" s="261">
        <v>2020</v>
      </c>
      <c r="D219" s="234" t="str">
        <f>'2020'!B24</f>
        <v>Van Jefferson</v>
      </c>
      <c r="E219" s="310" t="str" cm="1">
        <f t="array" ref="E219">_xlfn.IFS(F219&gt;12.5,"Cornerstone",AND(F219&gt;11.995,F219&lt;12.5),"Elite",AND(F219&gt;11,F219&lt;12.995),"Elite Upside",AND(F219&gt;=9.69,F219&lt;10.999),"Upside",AND(F219&gt;8.4,F219&lt;9.999),"Upside Lite",AND(F219&gt;7.25,F219&lt;8.999),"Outlier",AND(F219&gt;=6,F219&lt;7.25),"Outlier Lite",F219&lt;6.999,"Purgatory")</f>
        <v>Outlier</v>
      </c>
      <c r="F219" s="313">
        <f>'2020'!C24</f>
        <v>7.3885714285714279</v>
      </c>
      <c r="G219" s="313">
        <f t="shared" si="20"/>
        <v>35.9</v>
      </c>
      <c r="H219" s="313" t="str" cm="1">
        <f t="array" ref="H219">_xlfn.IFS(E219="Cornerstone","A++",E219="Elite","A+",E219="Elite Upside","A",E219="Upside","B",E219="Upside Lite","C",E219="Outlier","D+",E219="Outlier Lite","D-",E219="Purgatory","F")</f>
        <v>D+</v>
      </c>
      <c r="I219" s="314">
        <f t="shared" si="21"/>
        <v>-0.61319362226439633</v>
      </c>
      <c r="J219" s="34" t="str">
        <f>'2020'!D24</f>
        <v>Florida</v>
      </c>
      <c r="K219" s="200">
        <f>'2020'!E24</f>
        <v>1</v>
      </c>
      <c r="L219" s="318">
        <f>'2020'!F24</f>
        <v>35272</v>
      </c>
      <c r="M219" s="231">
        <f>'2020'!G24</f>
        <v>29.19178082191781</v>
      </c>
      <c r="N219" s="231" t="str">
        <f>'2020'!H24</f>
        <v>RS SR</v>
      </c>
      <c r="O219" s="231">
        <f>'2020'!I24</f>
        <v>23.758904109589039</v>
      </c>
      <c r="P219" s="231" t="str">
        <f>'2020'!J24</f>
        <v>Hybrid</v>
      </c>
      <c r="Q219" s="231" t="str">
        <f>'2020'!K24</f>
        <v>DEEP</v>
      </c>
      <c r="R219" s="231" t="str">
        <f>'2020'!L24</f>
        <v>Poor Earner</v>
      </c>
      <c r="S219" s="320">
        <f>'2020'!M24</f>
        <v>73</v>
      </c>
      <c r="T219" s="320">
        <f>'2020'!N24</f>
        <v>201</v>
      </c>
      <c r="U219" s="200">
        <f>'2020'!O24</f>
        <v>4.43</v>
      </c>
      <c r="V219" s="279">
        <f>'2020'!P24</f>
        <v>2</v>
      </c>
      <c r="W219" s="193">
        <f>'2020'!Q24</f>
        <v>0</v>
      </c>
      <c r="X219" s="194">
        <f>'2020'!R24</f>
        <v>0.14369641155922516</v>
      </c>
      <c r="Y219" s="194">
        <f>'2020'!S24</f>
        <v>0.13885505481120586</v>
      </c>
      <c r="Z219" s="194">
        <f>'2020'!T24</f>
        <v>0.21417926335959123</v>
      </c>
      <c r="AA219" s="194">
        <f>'2020'!U24</f>
        <v>0.18201462765957446</v>
      </c>
      <c r="AB219" s="194">
        <f>'2020'!V24</f>
        <v>0.19809694550958284</v>
      </c>
      <c r="AC219" s="59">
        <f>'2020'!W24</f>
        <v>0.19809694550958284</v>
      </c>
      <c r="AD219" s="42">
        <f>'2020'!X24</f>
        <v>22.112328767123287</v>
      </c>
      <c r="AE219" s="183">
        <f>'2020'!Y24</f>
        <v>1.73</v>
      </c>
      <c r="AF219" s="183">
        <f>'2020'!Z24</f>
        <v>4.5999999999999996</v>
      </c>
      <c r="AG219" s="183">
        <f>'2020'!AA24</f>
        <v>16.3</v>
      </c>
      <c r="AH219" s="183">
        <f>'2020'!AB24</f>
        <v>0.84</v>
      </c>
      <c r="AI219" s="183">
        <f>'2020'!AC24</f>
        <v>1.55</v>
      </c>
      <c r="AJ219" s="288">
        <f>'2020'!AD24</f>
        <v>2.6331811263318114E-2</v>
      </c>
      <c r="AK219" s="288">
        <f>'2020'!AE24</f>
        <v>0.15535768645357687</v>
      </c>
      <c r="AL219" s="185">
        <f>'2020'!AF24</f>
        <v>7.4999999999999997E-2</v>
      </c>
      <c r="AM219" s="212">
        <f t="shared" si="22"/>
        <v>0.5</v>
      </c>
      <c r="AN219" s="185">
        <f>'2020'!AG24</f>
        <v>0.74849999999999994</v>
      </c>
      <c r="AO219" s="185">
        <f>'2020'!AH24</f>
        <v>0.2515</v>
      </c>
      <c r="AP219" s="183">
        <f>'2020'!AI24</f>
        <v>104.37852325929009</v>
      </c>
      <c r="AQ219" s="186">
        <f>'2020'!AJ24</f>
        <v>103.31524971862508</v>
      </c>
      <c r="AR219" s="48">
        <f>'2020'!AK24</f>
        <v>5</v>
      </c>
      <c r="AS219" s="232">
        <f>'2020'!AL24</f>
        <v>2</v>
      </c>
      <c r="AT219" s="232">
        <f>'2020'!AM24</f>
        <v>2</v>
      </c>
      <c r="AU219" s="232">
        <f>'2020'!AN24</f>
        <v>2</v>
      </c>
      <c r="AV219" s="232">
        <f>'2020'!AO24</f>
        <v>9</v>
      </c>
      <c r="AW219" s="232">
        <f>'2020'!AP24</f>
        <v>7</v>
      </c>
      <c r="AX219" s="232">
        <f>'2020'!AQ24</f>
        <v>8</v>
      </c>
      <c r="AY219" s="233">
        <f>'2020'!AR24</f>
        <v>0.75</v>
      </c>
      <c r="AZ219" s="60">
        <f>'2020'!AS24</f>
        <v>0</v>
      </c>
      <c r="BA219" s="61">
        <f>'2020'!AT24</f>
        <v>4351.0999999999995</v>
      </c>
      <c r="BB219" s="61">
        <f>'2020'!AU24</f>
        <v>0</v>
      </c>
      <c r="BC219" s="61">
        <f>'2020'!AV24</f>
        <v>0</v>
      </c>
      <c r="BD219" s="61">
        <f>'2020'!AW24</f>
        <v>0</v>
      </c>
      <c r="BE219" s="61">
        <f>'2020'!AX24</f>
        <v>0</v>
      </c>
      <c r="BF219" s="62">
        <f>'2020'!AY24</f>
        <v>0</v>
      </c>
      <c r="BG219" s="62">
        <f>'2020'!AZ24</f>
        <v>0</v>
      </c>
      <c r="BH219" s="62">
        <f>'2020'!BA24</f>
        <v>0</v>
      </c>
      <c r="BI219" s="62">
        <f>'2020'!BB24</f>
        <v>0</v>
      </c>
      <c r="BJ219" s="62">
        <f>'2020'!BC24</f>
        <v>0</v>
      </c>
      <c r="BK219" s="62">
        <f>'2020'!BD24</f>
        <v>0</v>
      </c>
      <c r="BL219" s="62">
        <f>'2020'!BE24</f>
        <v>0</v>
      </c>
      <c r="BM219" s="62">
        <f>'2020'!BF24</f>
        <v>0</v>
      </c>
      <c r="BN219" s="63">
        <f>'2020'!BG24</f>
        <v>0</v>
      </c>
      <c r="BO219" s="60">
        <f>'2020'!BH24</f>
        <v>543</v>
      </c>
      <c r="BP219" s="61">
        <f>'2020'!BI24</f>
        <v>3778.7999999999997</v>
      </c>
      <c r="BQ219" s="61">
        <f>'2020'!BJ24</f>
        <v>72</v>
      </c>
      <c r="BR219" s="61">
        <f>'2020'!BK24</f>
        <v>49</v>
      </c>
      <c r="BS219" s="61">
        <f>'2020'!BL24</f>
        <v>3</v>
      </c>
      <c r="BT219" s="61">
        <f>'2020'!BM24</f>
        <v>27</v>
      </c>
      <c r="BU219" s="62">
        <f>'2020'!BN24</f>
        <v>0.65</v>
      </c>
      <c r="BV219" s="62">
        <f>'2020'!BO24</f>
        <v>1.1200000000000001</v>
      </c>
      <c r="BW219" s="62">
        <f>'2020'!BP24</f>
        <v>1.29</v>
      </c>
      <c r="BX219" s="62">
        <f>'2020'!BQ24</f>
        <v>3.8</v>
      </c>
      <c r="BY219" s="62">
        <f>'2020'!BR24</f>
        <v>12.1</v>
      </c>
      <c r="BZ219" s="62">
        <f>'2020'!BS24</f>
        <v>0</v>
      </c>
      <c r="CA219" s="62">
        <f>'2020'!BT24</f>
        <v>9.3000000000000007</v>
      </c>
      <c r="CB219" s="62">
        <f>'2020'!BU24</f>
        <v>2.7</v>
      </c>
      <c r="CC219" s="63">
        <f>'2020'!BV24</f>
        <v>97.1</v>
      </c>
      <c r="CD219" s="60">
        <f>'2020'!BW24</f>
        <v>456</v>
      </c>
      <c r="CE219" s="61">
        <f>'2020'!BX24</f>
        <v>3284</v>
      </c>
      <c r="CF219" s="61">
        <f>'2020'!BY24</f>
        <v>54</v>
      </c>
      <c r="CG219" s="61">
        <f>'2020'!BZ24</f>
        <v>41</v>
      </c>
      <c r="CH219" s="61">
        <f>'2020'!CA24</f>
        <v>1</v>
      </c>
      <c r="CI219" s="61">
        <f>'2020'!CB24</f>
        <v>28</v>
      </c>
      <c r="CJ219" s="62">
        <f>'2020'!CC24</f>
        <v>0.41</v>
      </c>
      <c r="CK219" s="62">
        <f>'2020'!CD24</f>
        <v>1.21</v>
      </c>
      <c r="CL219" s="62">
        <f>'2020'!CE24</f>
        <v>1.68</v>
      </c>
      <c r="CM219" s="62">
        <f>'2020'!CF24</f>
        <v>4.0999999999999996</v>
      </c>
      <c r="CN219" s="62">
        <f>'2020'!CG24</f>
        <v>7.8</v>
      </c>
      <c r="CO219" s="62">
        <f>'2020'!CL24</f>
        <v>37.5</v>
      </c>
      <c r="CP219" s="62">
        <f>'2020'!CM24</f>
        <v>6.8</v>
      </c>
      <c r="CQ219" s="62">
        <f>'2020'!CN24</f>
        <v>34.9</v>
      </c>
      <c r="CR219" s="63">
        <f>'2020'!CO24</f>
        <v>63.3</v>
      </c>
      <c r="CS219" s="60">
        <f>'2020'!CP24</f>
        <v>503</v>
      </c>
      <c r="CT219" s="61">
        <f>'2020'!CQ24</f>
        <v>2348.5</v>
      </c>
      <c r="CU219" s="61">
        <f>'2020'!CR24</f>
        <v>66</v>
      </c>
      <c r="CV219" s="61">
        <f>'2020'!CS24</f>
        <v>35</v>
      </c>
      <c r="CW219" s="61">
        <f>'2020'!CT24</f>
        <v>6</v>
      </c>
      <c r="CX219" s="61">
        <f>'2020'!CU24</f>
        <v>28</v>
      </c>
      <c r="CY219" s="62">
        <f>'2020'!CV24</f>
        <v>0.4</v>
      </c>
      <c r="CZ219" s="62">
        <f>'2020'!CW24</f>
        <v>1.55</v>
      </c>
      <c r="DA219" s="62">
        <f>'2020'!CX24</f>
        <v>1.6</v>
      </c>
      <c r="DB219" s="62">
        <f>'2020'!CY24</f>
        <v>4.5999999999999996</v>
      </c>
      <c r="DC219" s="62">
        <f>'2020'!CZ24</f>
        <v>16.3</v>
      </c>
      <c r="DD219" s="62">
        <f>'2020'!DE24</f>
        <v>30.8</v>
      </c>
      <c r="DE219" s="62">
        <f>'2020'!DF24</f>
        <v>2.8</v>
      </c>
      <c r="DF219" s="62">
        <f>'2020'!DG24</f>
        <v>79.8</v>
      </c>
      <c r="DG219" s="63">
        <f>'2020'!DH24</f>
        <v>20.2</v>
      </c>
      <c r="DH219" s="60">
        <f>'2020'!DI24</f>
        <v>657</v>
      </c>
      <c r="DI219" s="61">
        <f>'2020'!DJ24</f>
        <v>3609.6000000000004</v>
      </c>
      <c r="DJ219" s="61">
        <f>'2020'!DK24</f>
        <v>69</v>
      </c>
      <c r="DK219" s="61">
        <f>'2020'!DL24</f>
        <v>49</v>
      </c>
      <c r="DL219" s="61">
        <f>'2020'!DM24</f>
        <v>6</v>
      </c>
      <c r="DM219" s="61">
        <f>'2020'!DN24</f>
        <v>33</v>
      </c>
      <c r="DN219" s="62">
        <f>'2020'!DO24</f>
        <v>0.84</v>
      </c>
      <c r="DO219" s="62">
        <f>'2020'!DP24</f>
        <v>1.51</v>
      </c>
      <c r="DP219" s="62">
        <f>'2020'!DQ24</f>
        <v>1.73</v>
      </c>
      <c r="DQ219" s="62">
        <f>'2020'!DR24</f>
        <v>3.7</v>
      </c>
      <c r="DR219" s="62">
        <f>'2020'!DS24</f>
        <v>10.3</v>
      </c>
      <c r="DS219" s="62">
        <f>'2020'!DX24</f>
        <v>50</v>
      </c>
      <c r="DT219" s="62">
        <f>'2020'!DY24</f>
        <v>7.5</v>
      </c>
      <c r="DU219" s="62">
        <f>'2020'!DZ24</f>
        <v>69.900000000000006</v>
      </c>
      <c r="DV219" s="63">
        <f>'2020'!EA24</f>
        <v>30.1</v>
      </c>
    </row>
    <row r="220" spans="1:126" ht="15.75" customHeight="1" x14ac:dyDescent="0.2">
      <c r="A220" s="199">
        <f t="shared" si="19"/>
        <v>218</v>
      </c>
      <c r="B220" s="261">
        <f>'2023'!A27</f>
        <v>25</v>
      </c>
      <c r="C220" s="261">
        <v>2023</v>
      </c>
      <c r="D220" s="234" t="str">
        <f>'2023'!B27</f>
        <v>Rakim Jarrett</v>
      </c>
      <c r="E220" s="310" t="str" cm="1">
        <f t="array" ref="E220">_xlfn.IFS(F220&gt;12.5,"Cornerstone",AND(F220&gt;11.995,F220&lt;12.5),"Elite",AND(F220&gt;11,F220&lt;12.995),"Elite Upside",AND(F220&gt;=9.69,F220&lt;10.999),"Upside",AND(F220&gt;8.4,F220&lt;9.999),"Upside Lite",AND(F220&gt;7.25,F220&lt;8.999),"Outlier",AND(F220&gt;=6,F220&lt;7.25),"Outlier Lite",F220&lt;6.999,"Purgatory")</f>
        <v>Outlier</v>
      </c>
      <c r="F220" s="313">
        <f>'2023'!C27</f>
        <v>7.3500000000000005</v>
      </c>
      <c r="G220" s="313">
        <f t="shared" si="20"/>
        <v>35.6</v>
      </c>
      <c r="H220" s="313" t="str" cm="1">
        <f t="array" ref="H220">_xlfn.IFS(E220="Cornerstone","A++",E220="Elite","A+",E220="Elite Upside","A",E220="Upside","B",E220="Upside Lite","C",E220="Outlier","D+",E220="Outlier Lite","D-",E220="Purgatory","F")</f>
        <v>D+</v>
      </c>
      <c r="I220" s="314">
        <f t="shared" si="21"/>
        <v>-0.63408803141339898</v>
      </c>
      <c r="J220" s="34" t="str">
        <f>'2023'!D27</f>
        <v>Maryland</v>
      </c>
      <c r="K220" s="200">
        <f>'2023'!E27</f>
        <v>2</v>
      </c>
      <c r="L220" s="318">
        <f>'2023'!F27</f>
        <v>36915</v>
      </c>
      <c r="M220" s="231">
        <f>'2023'!G27</f>
        <v>24.69041095890411</v>
      </c>
      <c r="N220" s="231" t="str">
        <f>'2023'!H27</f>
        <v>JR</v>
      </c>
      <c r="O220" s="231">
        <f>'2023'!I27</f>
        <v>22.268493150684932</v>
      </c>
      <c r="P220" s="231" t="str">
        <f>'2023'!J27</f>
        <v>Slot</v>
      </c>
      <c r="Q220" s="231" t="str">
        <f>'2023'!K27</f>
        <v>RAT</v>
      </c>
      <c r="R220" s="231" t="str">
        <f>'2023'!L27</f>
        <v>Elite Separator</v>
      </c>
      <c r="S220" s="200">
        <f>'2023'!M27</f>
        <v>72</v>
      </c>
      <c r="T220" s="200">
        <f>'2023'!N27</f>
        <v>192</v>
      </c>
      <c r="U220" s="200">
        <f>'2023'!O27</f>
        <v>4.4400000000000004</v>
      </c>
      <c r="V220" s="319">
        <f>'2023'!P27</f>
        <v>0</v>
      </c>
      <c r="W220" s="193">
        <f>'2023'!Q27</f>
        <v>0</v>
      </c>
      <c r="X220" s="194">
        <f>'2023'!R27</f>
        <v>0</v>
      </c>
      <c r="Y220" s="194">
        <f>'2023'!S27</f>
        <v>0.23863636363636365</v>
      </c>
      <c r="Z220" s="194">
        <f>'2023'!T27</f>
        <v>0.20934343434343433</v>
      </c>
      <c r="AA220" s="194">
        <f>'2023'!U27</f>
        <v>0.16455873104604851</v>
      </c>
      <c r="AB220" s="194">
        <f>'2023'!V27</f>
        <v>0.20159754734120608</v>
      </c>
      <c r="AC220" s="59">
        <f>'2023'!W27</f>
        <v>0.20159754734120608</v>
      </c>
      <c r="AD220" s="42">
        <f>'2023'!X27</f>
        <v>19.627397260273973</v>
      </c>
      <c r="AE220" s="183">
        <f>'2023'!Y27</f>
        <v>2.1</v>
      </c>
      <c r="AF220" s="183">
        <f>'2023'!Z27</f>
        <v>6.9</v>
      </c>
      <c r="AG220" s="183">
        <f>'2023'!AA27</f>
        <v>8.9</v>
      </c>
      <c r="AH220" s="183">
        <f>'2023'!AB27</f>
        <v>1.25</v>
      </c>
      <c r="AI220" s="183">
        <f>'2023'!AC27</f>
        <v>1.7</v>
      </c>
      <c r="AJ220" s="288">
        <f>'2023'!AD27</f>
        <v>2.37791932059448E-2</v>
      </c>
      <c r="AK220" s="288">
        <f>'2023'!AE27</f>
        <v>0.19363057324840766</v>
      </c>
      <c r="AL220" s="185">
        <f>'2023'!AF27</f>
        <v>0.16699999999999998</v>
      </c>
      <c r="AM220" s="212">
        <f>DD220/100</f>
        <v>0.23100000000000001</v>
      </c>
      <c r="AN220" s="185">
        <f>'2023'!AG27</f>
        <v>0.2465</v>
      </c>
      <c r="AO220" s="185">
        <f>'2023'!AH27</f>
        <v>0.74949999999999994</v>
      </c>
      <c r="AP220" s="183">
        <f>'2023'!AI27</f>
        <v>98.809646121750021</v>
      </c>
      <c r="AQ220" s="186">
        <f>'2023'!AJ27</f>
        <v>95.800346510986131</v>
      </c>
      <c r="AR220" s="48">
        <f>'2023'!AK27</f>
        <v>5</v>
      </c>
      <c r="AS220" s="232">
        <f>'2023'!AL27</f>
        <v>7</v>
      </c>
      <c r="AT220" s="232">
        <f>'2023'!AM27</f>
        <v>4</v>
      </c>
      <c r="AU220" s="232">
        <f>'2023'!AN27</f>
        <v>4</v>
      </c>
      <c r="AV220" s="232">
        <f>'2023'!AO27</f>
        <v>9</v>
      </c>
      <c r="AW220" s="232">
        <f>'2023'!AP27</f>
        <v>5</v>
      </c>
      <c r="AX220" s="232">
        <f>'2023'!AQ27</f>
        <v>0</v>
      </c>
      <c r="AY220" s="233">
        <f>'2023'!AR27</f>
        <v>0.75</v>
      </c>
      <c r="AZ220" s="60">
        <f>'2023'!AS27</f>
        <v>0</v>
      </c>
      <c r="BA220" s="61">
        <f>'2023'!AT27</f>
        <v>1696</v>
      </c>
      <c r="BB220" s="61">
        <f>'2023'!AU27</f>
        <v>0</v>
      </c>
      <c r="BC220" s="61">
        <f>'2023'!AV27</f>
        <v>0</v>
      </c>
      <c r="BD220" s="61">
        <f>'2023'!AW27</f>
        <v>0</v>
      </c>
      <c r="BE220" s="61">
        <f>'2023'!AX27</f>
        <v>0</v>
      </c>
      <c r="BF220" s="62">
        <f>'2023'!AY27</f>
        <v>0</v>
      </c>
      <c r="BG220" s="62">
        <f>'2023'!AZ27</f>
        <v>0</v>
      </c>
      <c r="BH220" s="62">
        <f>'2023'!BA27</f>
        <v>0</v>
      </c>
      <c r="BI220" s="62">
        <f>'2023'!BA27</f>
        <v>0</v>
      </c>
      <c r="BJ220" s="62">
        <f>'2023'!BC27</f>
        <v>0</v>
      </c>
      <c r="BK220" s="62">
        <f>'2023'!BH27</f>
        <v>0</v>
      </c>
      <c r="BL220" s="62">
        <f>'2023'!BI27</f>
        <v>0</v>
      </c>
      <c r="BM220" s="62">
        <f>'2023'!BJ27</f>
        <v>0</v>
      </c>
      <c r="BN220" s="63">
        <f>'2023'!BK27</f>
        <v>0</v>
      </c>
      <c r="BO220" s="60">
        <f>'2023'!BL27</f>
        <v>0</v>
      </c>
      <c r="BP220" s="61">
        <f>'2023'!BM27</f>
        <v>2088</v>
      </c>
      <c r="BQ220" s="61">
        <f>'2023'!BN27</f>
        <v>0</v>
      </c>
      <c r="BR220" s="61">
        <f>'2023'!BO27</f>
        <v>0</v>
      </c>
      <c r="BS220" s="61">
        <f>'2023'!BP27</f>
        <v>0</v>
      </c>
      <c r="BT220" s="61">
        <f>'2023'!BQ27</f>
        <v>0</v>
      </c>
      <c r="BU220" s="62">
        <f>'2023'!BR27</f>
        <v>0</v>
      </c>
      <c r="BV220" s="62">
        <f>'2023'!BS27</f>
        <v>0</v>
      </c>
      <c r="BW220" s="62">
        <f>'2023'!BT27</f>
        <v>0</v>
      </c>
      <c r="BX220" s="62">
        <f>'2023'!BU27</f>
        <v>0</v>
      </c>
      <c r="BY220" s="62">
        <f>'2023'!BV27</f>
        <v>0</v>
      </c>
      <c r="BZ220" s="62">
        <f>'2023'!CA27</f>
        <v>0</v>
      </c>
      <c r="CA220" s="62">
        <f>'2023'!CB27</f>
        <v>0</v>
      </c>
      <c r="CB220" s="62">
        <f>'2023'!CC27</f>
        <v>0</v>
      </c>
      <c r="CC220" s="63">
        <f>'2023'!CD27</f>
        <v>0</v>
      </c>
      <c r="CD220" s="60">
        <f>'2023'!CE27</f>
        <v>252</v>
      </c>
      <c r="CE220" s="61">
        <f>'2023'!CF27</f>
        <v>1056</v>
      </c>
      <c r="CF220" s="61">
        <f>'2023'!CG27</f>
        <v>24</v>
      </c>
      <c r="CG220" s="61">
        <f>'2023'!CH27</f>
        <v>18</v>
      </c>
      <c r="CH220" s="61">
        <f>'2023'!CI27</f>
        <v>2</v>
      </c>
      <c r="CI220" s="61">
        <f>'2023'!CJ27</f>
        <v>9</v>
      </c>
      <c r="CJ220" s="62">
        <f>'2023'!CK27</f>
        <v>1.25</v>
      </c>
      <c r="CK220" s="62">
        <f>'2023'!CL27</f>
        <v>2.08</v>
      </c>
      <c r="CL220" s="62">
        <f>'2023'!CM27</f>
        <v>2.99</v>
      </c>
      <c r="CM220" s="62">
        <f>'2023'!CN27</f>
        <v>0.8</v>
      </c>
      <c r="CN220" s="62">
        <f>'2023'!CO27</f>
        <v>8.1</v>
      </c>
      <c r="CO220" s="62">
        <f>'2023'!CT27</f>
        <v>0</v>
      </c>
      <c r="CP220" s="62">
        <f>'2023'!CU27</f>
        <v>10</v>
      </c>
      <c r="CQ220" s="62">
        <f>'2023'!CV27</f>
        <v>9.9</v>
      </c>
      <c r="CR220" s="63">
        <f>'2023'!CW27</f>
        <v>86.8</v>
      </c>
      <c r="CS220" s="60">
        <f>'2023'!CX27</f>
        <v>829</v>
      </c>
      <c r="CT220" s="61">
        <f>'2023'!CY27</f>
        <v>3960</v>
      </c>
      <c r="CU220" s="61">
        <f>'2023'!CZ27</f>
        <v>90</v>
      </c>
      <c r="CV220" s="61">
        <f>'2023'!DA27</f>
        <v>62</v>
      </c>
      <c r="CW220" s="61">
        <f>'2023'!DB27</f>
        <v>5</v>
      </c>
      <c r="CX220" s="61">
        <f>'2023'!DC27</f>
        <v>27</v>
      </c>
      <c r="CY220" s="62">
        <f>'2023'!DD27</f>
        <v>0.71</v>
      </c>
      <c r="CZ220" s="62">
        <f>'2023'!DE27</f>
        <v>1.7</v>
      </c>
      <c r="DA220" s="62">
        <f>'2023'!DF27</f>
        <v>2.1</v>
      </c>
      <c r="DB220" s="62">
        <f>'2023'!DG27</f>
        <v>6.9</v>
      </c>
      <c r="DC220" s="62">
        <f>'2023'!DH27</f>
        <v>9.1</v>
      </c>
      <c r="DD220" s="62">
        <f>'2023'!DM27</f>
        <v>23.1</v>
      </c>
      <c r="DE220" s="62">
        <f>'2023'!DN27</f>
        <v>8.8000000000000007</v>
      </c>
      <c r="DF220" s="62">
        <f>'2023'!DO27</f>
        <v>44.2</v>
      </c>
      <c r="DG220" s="63">
        <f>'2023'!DP27</f>
        <v>55.3</v>
      </c>
      <c r="DH220" s="60">
        <f>'2023'!DQ27</f>
        <v>471</v>
      </c>
      <c r="DI220" s="61">
        <f>'2023'!DR27</f>
        <v>2862.2</v>
      </c>
      <c r="DJ220" s="61">
        <f>'2023'!DS27</f>
        <v>64</v>
      </c>
      <c r="DK220" s="61">
        <f>'2023'!DT27</f>
        <v>40</v>
      </c>
      <c r="DL220" s="61">
        <f>'2023'!DU27</f>
        <v>3</v>
      </c>
      <c r="DM220" s="61">
        <f>'2023'!DV27</f>
        <v>21</v>
      </c>
      <c r="DN220" s="62">
        <f>'2023'!DW27</f>
        <v>0.71</v>
      </c>
      <c r="DO220" s="62">
        <f>'2023'!DX27</f>
        <v>1.3</v>
      </c>
      <c r="DP220" s="62">
        <f>'2023'!DY27</f>
        <v>1.6</v>
      </c>
      <c r="DQ220" s="62">
        <f>'2023'!DZ27</f>
        <v>6.8</v>
      </c>
      <c r="DR220" s="62">
        <f>'2023'!EA27</f>
        <v>8.9</v>
      </c>
      <c r="DS220" s="62">
        <f>'2023'!EF27</f>
        <v>14.3</v>
      </c>
      <c r="DT220" s="62">
        <f>'2023'!EG27</f>
        <v>16.7</v>
      </c>
      <c r="DU220" s="62">
        <f>'2023'!EH27</f>
        <v>5.0999999999999996</v>
      </c>
      <c r="DV220" s="63">
        <f>'2023'!EI27</f>
        <v>94.6</v>
      </c>
    </row>
    <row r="221" spans="1:126" ht="15.75" customHeight="1" x14ac:dyDescent="0.2">
      <c r="A221" s="199">
        <f t="shared" si="19"/>
        <v>219</v>
      </c>
      <c r="B221" s="261">
        <f>'2015'!A20</f>
        <v>18</v>
      </c>
      <c r="C221" s="261">
        <v>2015</v>
      </c>
      <c r="D221" s="234" t="str">
        <f>'2015'!B20</f>
        <v>Darren Waller</v>
      </c>
      <c r="E221" s="310" t="str" cm="1">
        <f t="array" ref="E221">_xlfn.IFS(F221&gt;12.5,"Cornerstone",AND(F221&gt;11.995,F221&lt;12.5),"Elite",AND(F221&gt;11,F221&lt;12.995),"Elite Upside",AND(F221&gt;=9.69,F221&lt;10.999),"Upside",AND(F221&gt;8.4,F221&lt;9.999),"Upside Lite",AND(F221&gt;7.25,F221&lt;8.999),"Outlier",AND(F221&gt;=6,F221&lt;7.25),"Outlier Lite",F221&lt;6.999,"Purgatory")</f>
        <v>Outlier</v>
      </c>
      <c r="F221" s="313">
        <f>'2015'!C20</f>
        <v>7.35</v>
      </c>
      <c r="G221" s="313">
        <f t="shared" si="20"/>
        <v>35.299999999999997</v>
      </c>
      <c r="H221" s="313" t="str" cm="1">
        <f t="array" ref="H221">_xlfn.IFS(E221="Cornerstone","A++",E221="Elite","A+",E221="Elite Upside","A",E221="Upside","B",E221="Upside Lite","C",E221="Outlier","D+",E221="Outlier Lite","D-",E221="Purgatory","F")</f>
        <v>D+</v>
      </c>
      <c r="I221" s="314">
        <f t="shared" si="21"/>
        <v>-0.63408803141339942</v>
      </c>
      <c r="J221" s="34" t="str">
        <f>'2015'!D20</f>
        <v>Georgia Tech</v>
      </c>
      <c r="K221" s="200">
        <f>'2015'!E20</f>
        <v>4</v>
      </c>
      <c r="L221" s="318">
        <f>'2015'!F20</f>
        <v>33860</v>
      </c>
      <c r="M221" s="231">
        <f>'2015'!G20</f>
        <v>33.060273972602737</v>
      </c>
      <c r="N221" s="231" t="str">
        <f>'2015'!H20</f>
        <v>SR</v>
      </c>
      <c r="O221" s="231">
        <f>'2015'!I20</f>
        <v>22.632876712328766</v>
      </c>
      <c r="P221" s="231" t="str">
        <f>'2015'!J20</f>
        <v>Wide</v>
      </c>
      <c r="Q221" s="231" t="str">
        <f>'2015'!K20</f>
        <v>DEEP</v>
      </c>
      <c r="R221" s="231" t="str">
        <f>'2015'!L20</f>
        <v>N/A</v>
      </c>
      <c r="S221" s="320">
        <f>'2015'!M20</f>
        <v>78</v>
      </c>
      <c r="T221" s="320">
        <f>'2015'!N20</f>
        <v>238</v>
      </c>
      <c r="U221" s="231">
        <f>'2015'!O20</f>
        <v>4.46</v>
      </c>
      <c r="V221" s="279">
        <f>'2015'!P20</f>
        <v>6</v>
      </c>
      <c r="W221" s="193">
        <f>'2015'!Q20</f>
        <v>0</v>
      </c>
      <c r="X221" s="194">
        <f>'2015'!R20</f>
        <v>0</v>
      </c>
      <c r="Y221" s="194">
        <f>'2015'!S20</f>
        <v>8.9108910891089105E-2</v>
      </c>
      <c r="Z221" s="194">
        <f>'2015'!T20</f>
        <v>0.31271301976823446</v>
      </c>
      <c r="AA221" s="194">
        <f>'2015'!U20</f>
        <v>0.27405753968253965</v>
      </c>
      <c r="AB221" s="194">
        <f>'2015'!V20</f>
        <v>0.29338527972538708</v>
      </c>
      <c r="AC221" s="59">
        <f>'2015'!W20</f>
        <v>0.2787160157391177</v>
      </c>
      <c r="AD221" s="42">
        <f>'2015'!X20</f>
        <v>20.978082191780821</v>
      </c>
      <c r="AE221" s="183">
        <f>'2015'!Y20</f>
        <v>2.65</v>
      </c>
      <c r="AF221" s="183">
        <f>'2015'!Z20</f>
        <v>3.3</v>
      </c>
      <c r="AG221" s="183">
        <f>'2015'!AA20</f>
        <v>19.600000000000001</v>
      </c>
      <c r="AH221" s="183">
        <f>'2015'!AB20</f>
        <v>0</v>
      </c>
      <c r="AI221" s="183">
        <f>'2015'!AC20</f>
        <v>0</v>
      </c>
      <c r="AJ221" s="288" t="str">
        <f>'2015'!AD20</f>
        <v>N/A</v>
      </c>
      <c r="AK221" s="288" t="str">
        <f>'2015'!AE20</f>
        <v>N/A</v>
      </c>
      <c r="AL221" s="185">
        <f>'2015'!AF20</f>
        <v>0</v>
      </c>
      <c r="AM221" s="212">
        <f>DS221</f>
        <v>0</v>
      </c>
      <c r="AN221" s="185">
        <f>'2015'!AG20</f>
        <v>0.95099999999999996</v>
      </c>
      <c r="AO221" s="185">
        <f>'2015'!AH20</f>
        <v>2.2000000000000002E-2</v>
      </c>
      <c r="AP221" s="183">
        <f>'2015'!AI20</f>
        <v>120.30052368039159</v>
      </c>
      <c r="AQ221" s="186">
        <f>'2015'!AJ20</f>
        <v>131.51594602291974</v>
      </c>
      <c r="AR221" s="48">
        <f>'2015'!AK20</f>
        <v>7</v>
      </c>
      <c r="AS221" s="232">
        <f>'2015'!AL20</f>
        <v>5</v>
      </c>
      <c r="AT221" s="232">
        <f>'2015'!AM20</f>
        <v>5</v>
      </c>
      <c r="AU221" s="232">
        <f>'2015'!AN20</f>
        <v>0</v>
      </c>
      <c r="AV221" s="232">
        <f>'2015'!AO20</f>
        <v>8</v>
      </c>
      <c r="AW221" s="232">
        <f>'2015'!AP20</f>
        <v>10</v>
      </c>
      <c r="AX221" s="232">
        <f>'2015'!AQ20</f>
        <v>2</v>
      </c>
      <c r="AY221" s="233">
        <f>'2015'!AR20</f>
        <v>0.5</v>
      </c>
      <c r="AZ221" s="60">
        <f>'2015'!AS20</f>
        <v>0</v>
      </c>
      <c r="BA221" s="61">
        <f>'2015'!AT20</f>
        <v>1</v>
      </c>
      <c r="BB221" s="61">
        <f>'2015'!AU20</f>
        <v>0</v>
      </c>
      <c r="BC221" s="61">
        <f>'2015'!AV20</f>
        <v>0</v>
      </c>
      <c r="BD221" s="61">
        <f>'2015'!AW20</f>
        <v>0</v>
      </c>
      <c r="BE221" s="61">
        <f>'2015'!AX20</f>
        <v>0</v>
      </c>
      <c r="BF221" s="62">
        <f>'2015'!AY20</f>
        <v>0</v>
      </c>
      <c r="BG221" s="62">
        <f>'2015'!AZ20</f>
        <v>0</v>
      </c>
      <c r="BH221" s="62">
        <f>'2015'!BA20</f>
        <v>0</v>
      </c>
      <c r="BI221" s="62">
        <f>'2015'!BB20</f>
        <v>0</v>
      </c>
      <c r="BJ221" s="62">
        <f>'2015'!BC20</f>
        <v>0</v>
      </c>
      <c r="BK221" s="62">
        <f>'2015'!BD20</f>
        <v>0</v>
      </c>
      <c r="BL221" s="62">
        <f>'2015'!BE20</f>
        <v>0</v>
      </c>
      <c r="BM221" s="62">
        <f>'2015'!BF20</f>
        <v>0</v>
      </c>
      <c r="BN221" s="63">
        <f>'2015'!BG20</f>
        <v>0</v>
      </c>
      <c r="BO221" s="60">
        <f>'2015'!BH20</f>
        <v>0</v>
      </c>
      <c r="BP221" s="61">
        <f>'2015'!BI20</f>
        <v>1</v>
      </c>
      <c r="BQ221" s="61">
        <f>'2015'!BJ20</f>
        <v>0</v>
      </c>
      <c r="BR221" s="61">
        <f>'2015'!BK20</f>
        <v>0</v>
      </c>
      <c r="BS221" s="61">
        <f>'2015'!BL20</f>
        <v>0</v>
      </c>
      <c r="BT221" s="61">
        <f>'2015'!BM20</f>
        <v>0</v>
      </c>
      <c r="BU221" s="62">
        <f>'2015'!BN20</f>
        <v>0</v>
      </c>
      <c r="BV221" s="62">
        <f>'2015'!BO20</f>
        <v>0</v>
      </c>
      <c r="BW221" s="62">
        <f>'2015'!BP20</f>
        <v>0</v>
      </c>
      <c r="BX221" s="62">
        <f>'2015'!BQ20</f>
        <v>0</v>
      </c>
      <c r="BY221" s="62">
        <f>'2015'!BR20</f>
        <v>0</v>
      </c>
      <c r="BZ221" s="62">
        <f>'2015'!BS20</f>
        <v>0</v>
      </c>
      <c r="CA221" s="62">
        <f>'2015'!BT20</f>
        <v>0</v>
      </c>
      <c r="CB221" s="62">
        <f>'2015'!BU20</f>
        <v>0</v>
      </c>
      <c r="CC221" s="63">
        <f>'2015'!BV20</f>
        <v>0</v>
      </c>
      <c r="CD221" s="60">
        <f>'2015'!BW20</f>
        <v>162</v>
      </c>
      <c r="CE221" s="61">
        <f>'2015'!BX20</f>
        <v>1818</v>
      </c>
      <c r="CF221" s="61">
        <f>'2015'!BY20</f>
        <v>0</v>
      </c>
      <c r="CG221" s="61">
        <f>'2015'!BZ20</f>
        <v>0</v>
      </c>
      <c r="CH221" s="61">
        <f>'2015'!CA20</f>
        <v>0</v>
      </c>
      <c r="CI221" s="61">
        <f>'2015'!CB20</f>
        <v>0</v>
      </c>
      <c r="CJ221" s="62">
        <f>'2015'!CC20</f>
        <v>0</v>
      </c>
      <c r="CK221" s="62">
        <f>'2015'!CD20</f>
        <v>0</v>
      </c>
      <c r="CL221" s="62">
        <f>'2015'!CE20</f>
        <v>0</v>
      </c>
      <c r="CM221" s="62">
        <f>'2015'!CF20</f>
        <v>0</v>
      </c>
      <c r="CN221" s="62">
        <f>'2015'!CG20</f>
        <v>0</v>
      </c>
      <c r="CO221" s="62">
        <f>'2015'!CH20</f>
        <v>0</v>
      </c>
      <c r="CP221" s="62">
        <f>'2015'!CI20</f>
        <v>0</v>
      </c>
      <c r="CQ221" s="62">
        <f>'2015'!CJ20</f>
        <v>0</v>
      </c>
      <c r="CR221" s="63">
        <f>'2015'!CK20</f>
        <v>0</v>
      </c>
      <c r="CS221" s="60">
        <f>'2015'!CL20</f>
        <v>367</v>
      </c>
      <c r="CT221" s="61">
        <f>'2015'!CM20</f>
        <v>1173.6000000000001</v>
      </c>
      <c r="CU221" s="61">
        <f>'2015'!CN20</f>
        <v>0</v>
      </c>
      <c r="CV221" s="61">
        <f>'2015'!CO20</f>
        <v>0</v>
      </c>
      <c r="CW221" s="61">
        <f>'2015'!CP20</f>
        <v>0</v>
      </c>
      <c r="CX221" s="61">
        <f>'2015'!CQ20</f>
        <v>0</v>
      </c>
      <c r="CY221" s="62">
        <f>'2015'!CR20</f>
        <v>0</v>
      </c>
      <c r="CZ221" s="62">
        <f>'2015'!CS20</f>
        <v>0</v>
      </c>
      <c r="DA221" s="62">
        <f>'2015'!CT20</f>
        <v>0</v>
      </c>
      <c r="DB221" s="62">
        <f>'2015'!CU20</f>
        <v>0</v>
      </c>
      <c r="DC221" s="62">
        <f>'2015'!CV20</f>
        <v>0</v>
      </c>
      <c r="DD221" s="62">
        <f>'2015'!CW20</f>
        <v>0</v>
      </c>
      <c r="DE221" s="62">
        <f>'2015'!CX20</f>
        <v>0</v>
      </c>
      <c r="DF221" s="62">
        <f>'2015'!CY20</f>
        <v>0</v>
      </c>
      <c r="DG221" s="63">
        <f>'2015'!CZ20</f>
        <v>0</v>
      </c>
      <c r="DH221" s="60">
        <f>'2015'!DA20</f>
        <v>442</v>
      </c>
      <c r="DI221" s="61">
        <f>'2015'!DB20</f>
        <v>1612.8000000000002</v>
      </c>
      <c r="DJ221" s="61">
        <f>'2015'!DC20</f>
        <v>45</v>
      </c>
      <c r="DK221" s="61">
        <f>'2015'!DD20</f>
        <v>26</v>
      </c>
      <c r="DL221" s="61">
        <f>'2015'!DE20</f>
        <v>6</v>
      </c>
      <c r="DM221" s="61">
        <f>'2015'!DF20</f>
        <v>0</v>
      </c>
      <c r="DN221" s="62">
        <f>'2015'!DG20</f>
        <v>0</v>
      </c>
      <c r="DO221" s="62">
        <f>'2015'!DH20</f>
        <v>0</v>
      </c>
      <c r="DP221" s="62">
        <f>'2015'!DI20</f>
        <v>2.65</v>
      </c>
      <c r="DQ221" s="62">
        <f>'2015'!DJ20</f>
        <v>3.3</v>
      </c>
      <c r="DR221" s="62">
        <f>'2015'!DK20</f>
        <v>19.600000000000001</v>
      </c>
      <c r="DS221" s="62">
        <f>'2015'!DL20</f>
        <v>0</v>
      </c>
      <c r="DT221" s="62">
        <f>'2015'!DM20</f>
        <v>0</v>
      </c>
      <c r="DU221" s="62">
        <f>'2015'!DN20</f>
        <v>95.1</v>
      </c>
      <c r="DV221" s="63">
        <f>'2015'!DO20</f>
        <v>2.2000000000000002</v>
      </c>
    </row>
    <row r="222" spans="1:126" ht="15.75" customHeight="1" x14ac:dyDescent="0.2">
      <c r="A222" s="199">
        <f t="shared" si="19"/>
        <v>220</v>
      </c>
      <c r="B222" s="261">
        <f>'2016'!A17</f>
        <v>15</v>
      </c>
      <c r="C222" s="261">
        <v>2016</v>
      </c>
      <c r="D222" s="234" t="str">
        <f>'2016'!B17</f>
        <v>Tajae Sharpe</v>
      </c>
      <c r="E222" s="310" t="str" cm="1">
        <f t="array" ref="E222">_xlfn.IFS(F222&gt;12.5,"Cornerstone",AND(F222&gt;11.995,F222&lt;12.5),"Elite",AND(F222&gt;11,F222&lt;12.995),"Elite Upside",AND(F222&gt;=9.69,F222&lt;10.999),"Upside",AND(F222&gt;8.4,F222&lt;9.999),"Upside Lite",AND(F222&gt;7.25,F222&lt;8.999),"Outlier",AND(F222&gt;=6,F222&lt;7.25),"Outlier Lite",F222&lt;6.999,"Purgatory")</f>
        <v>Outlier</v>
      </c>
      <c r="F222" s="313">
        <f>'2016'!C17</f>
        <v>7.3071428571428569</v>
      </c>
      <c r="G222" s="313">
        <f t="shared" si="20"/>
        <v>35.099999999999994</v>
      </c>
      <c r="H222" s="313" t="str" cm="1">
        <f t="array" ref="H222">_xlfn.IFS(E222="Cornerstone","A++",E222="Elite","A+",E222="Elite Upside","A",E222="Upside","B",E222="Upside Lite","C",E222="Outlier","D+",E222="Outlier Lite","D-",E222="Purgatory","F")</f>
        <v>D+</v>
      </c>
      <c r="I222" s="314">
        <f t="shared" si="21"/>
        <v>-0.65730404157895861</v>
      </c>
      <c r="J222" s="34" t="str">
        <f>'2016'!D17</f>
        <v>UMass</v>
      </c>
      <c r="K222" s="200">
        <f>'2016'!E17</f>
        <v>9</v>
      </c>
      <c r="L222" s="318">
        <f>'2016'!F17</f>
        <v>34691</v>
      </c>
      <c r="M222" s="231">
        <f>'2016'!G17</f>
        <v>30.783561643835615</v>
      </c>
      <c r="N222" s="231" t="str">
        <f>'2016'!H17</f>
        <v>SR</v>
      </c>
      <c r="O222" s="231">
        <f>'2016'!I17</f>
        <v>21.358904109589041</v>
      </c>
      <c r="P222" s="231" t="str">
        <f>'2016'!J17</f>
        <v>Hybrid</v>
      </c>
      <c r="Q222" s="231" t="str">
        <f>'2016'!K17</f>
        <v>BALL HOG</v>
      </c>
      <c r="R222" s="231" t="str">
        <f>'2016'!L17</f>
        <v>N/A</v>
      </c>
      <c r="S222" s="320">
        <f>'2016'!M17</f>
        <v>74</v>
      </c>
      <c r="T222" s="320">
        <f>'2016'!N17</f>
        <v>194</v>
      </c>
      <c r="U222" s="231">
        <f>'2016'!O17</f>
        <v>4.55</v>
      </c>
      <c r="V222" s="279">
        <f>'2016'!P17</f>
        <v>5</v>
      </c>
      <c r="W222" s="193">
        <f>'2016'!Q17</f>
        <v>0</v>
      </c>
      <c r="X222" s="194">
        <f>'2016'!R17</f>
        <v>0.10030676340263915</v>
      </c>
      <c r="Y222" s="194">
        <f>'2016'!S17</f>
        <v>0.36228023441662227</v>
      </c>
      <c r="Z222" s="194">
        <f>'2016'!T17</f>
        <v>0.34242181234963914</v>
      </c>
      <c r="AA222" s="194">
        <f>'2016'!U17</f>
        <v>0.42297734627831718</v>
      </c>
      <c r="AB222" s="194">
        <f>'2016'!V17</f>
        <v>0.35235102338313073</v>
      </c>
      <c r="AC222" s="59">
        <f>'2016'!W17</f>
        <v>0.24664571636819149</v>
      </c>
      <c r="AD222" s="42">
        <f>'2016'!X17</f>
        <v>18.701369863013699</v>
      </c>
      <c r="AE222" s="183">
        <f>'2016'!Y17</f>
        <v>2.5</v>
      </c>
      <c r="AF222" s="183">
        <f>'2016'!Z17</f>
        <v>4.9000000000000004</v>
      </c>
      <c r="AG222" s="183">
        <f>'2016'!AA17</f>
        <v>13.6</v>
      </c>
      <c r="AH222" s="183">
        <f>'2016'!AB17</f>
        <v>0</v>
      </c>
      <c r="AI222" s="183">
        <f>'2016'!AC17</f>
        <v>0</v>
      </c>
      <c r="AJ222" s="288" t="str">
        <f>'2016'!AD17</f>
        <v>N/A</v>
      </c>
      <c r="AK222" s="288" t="str">
        <f>'2016'!AE17</f>
        <v>N/A</v>
      </c>
      <c r="AL222" s="185">
        <f>'2016'!AF17</f>
        <v>2.6000000000000002E-2</v>
      </c>
      <c r="AM222" s="212">
        <f t="shared" ref="AM222:AM229" si="23">DS222/100</f>
        <v>0</v>
      </c>
      <c r="AN222" s="185">
        <f>'2016'!AG17</f>
        <v>0.73199999999999998</v>
      </c>
      <c r="AO222" s="185">
        <f>'2016'!AH17</f>
        <v>0.26600000000000001</v>
      </c>
      <c r="AP222" s="183">
        <f>'2016'!AI17</f>
        <v>90.528669786629578</v>
      </c>
      <c r="AQ222" s="186">
        <f>'2016'!AJ17</f>
        <v>91.454000970252039</v>
      </c>
      <c r="AR222" s="48">
        <f>'2016'!AK17</f>
        <v>6</v>
      </c>
      <c r="AS222" s="232">
        <f>'2016'!AL17</f>
        <v>9</v>
      </c>
      <c r="AT222" s="232">
        <f>'2016'!AM17</f>
        <v>5</v>
      </c>
      <c r="AU222" s="232">
        <f>'2016'!AN17</f>
        <v>2</v>
      </c>
      <c r="AV222" s="232">
        <f>'2016'!AO17</f>
        <v>7</v>
      </c>
      <c r="AW222" s="232">
        <f>'2016'!AP17</f>
        <v>5</v>
      </c>
      <c r="AX222" s="232">
        <f>'2016'!AQ17</f>
        <v>4</v>
      </c>
      <c r="AY222" s="233">
        <f>'2016'!AR17</f>
        <v>0</v>
      </c>
      <c r="AZ222" s="60">
        <f>'2016'!AS17</f>
        <v>0</v>
      </c>
      <c r="BA222" s="61">
        <f>'2016'!AT17</f>
        <v>1</v>
      </c>
      <c r="BB222" s="61">
        <f>'2016'!AU17</f>
        <v>0</v>
      </c>
      <c r="BC222" s="61">
        <f>'2016'!AV17</f>
        <v>0</v>
      </c>
      <c r="BD222" s="61">
        <f>'2016'!AW17</f>
        <v>0</v>
      </c>
      <c r="BE222" s="61">
        <f>'2016'!AX17</f>
        <v>0</v>
      </c>
      <c r="BF222" s="62">
        <f>'2016'!AY17</f>
        <v>0</v>
      </c>
      <c r="BG222" s="62">
        <f>'2016'!AZ17</f>
        <v>0</v>
      </c>
      <c r="BH222" s="62">
        <f>'2016'!BA17</f>
        <v>0</v>
      </c>
      <c r="BI222" s="62">
        <f>'2016'!BB17</f>
        <v>0</v>
      </c>
      <c r="BJ222" s="62">
        <f>'2016'!BC17</f>
        <v>0</v>
      </c>
      <c r="BK222" s="62">
        <f>'2016'!BD17</f>
        <v>0</v>
      </c>
      <c r="BL222" s="62">
        <f>'2016'!BE17</f>
        <v>0</v>
      </c>
      <c r="BM222" s="62">
        <f>'2016'!BF17</f>
        <v>0</v>
      </c>
      <c r="BN222" s="63">
        <f>'2016'!BG17</f>
        <v>0</v>
      </c>
      <c r="BO222" s="60">
        <f>'2016'!BH17</f>
        <v>206</v>
      </c>
      <c r="BP222" s="61">
        <f>'2016'!BI17</f>
        <v>2053.6999999999998</v>
      </c>
      <c r="BQ222" s="61">
        <f>'2016'!BJ17</f>
        <v>0</v>
      </c>
      <c r="BR222" s="61">
        <f>'2016'!BK17</f>
        <v>0</v>
      </c>
      <c r="BS222" s="61">
        <f>'2016'!BL17</f>
        <v>0</v>
      </c>
      <c r="BT222" s="61">
        <f>'2016'!BM17</f>
        <v>0</v>
      </c>
      <c r="BU222" s="62">
        <f>'2016'!BN17</f>
        <v>0</v>
      </c>
      <c r="BV222" s="62">
        <f>'2016'!BO17</f>
        <v>0</v>
      </c>
      <c r="BW222" s="62">
        <f>'2016'!BP17</f>
        <v>0</v>
      </c>
      <c r="BX222" s="62">
        <f>'2016'!BQ17</f>
        <v>0</v>
      </c>
      <c r="BY222" s="62">
        <f>'2016'!BR17</f>
        <v>0</v>
      </c>
      <c r="BZ222" s="62">
        <f>'2016'!BS17</f>
        <v>0</v>
      </c>
      <c r="CA222" s="62">
        <f>'2016'!BT17</f>
        <v>0</v>
      </c>
      <c r="CB222" s="62">
        <f>'2016'!BU17</f>
        <v>0</v>
      </c>
      <c r="CC222" s="63">
        <f>'2016'!BV17</f>
        <v>0</v>
      </c>
      <c r="CD222" s="60">
        <f>'2016'!BW17</f>
        <v>680</v>
      </c>
      <c r="CE222" s="61">
        <f>'2016'!BX17</f>
        <v>1877</v>
      </c>
      <c r="CF222" s="61">
        <f>'2016'!BY17</f>
        <v>0</v>
      </c>
      <c r="CG222" s="61">
        <f>'2016'!BZ17</f>
        <v>0</v>
      </c>
      <c r="CH222" s="61">
        <f>'2016'!CA17</f>
        <v>0</v>
      </c>
      <c r="CI222" s="61">
        <f>'2016'!CB17</f>
        <v>0</v>
      </c>
      <c r="CJ222" s="62">
        <f>'2016'!CC17</f>
        <v>0</v>
      </c>
      <c r="CK222" s="62">
        <f>'2016'!CD17</f>
        <v>0</v>
      </c>
      <c r="CL222" s="62">
        <f>'2016'!CE17</f>
        <v>0</v>
      </c>
      <c r="CM222" s="62">
        <f>'2016'!CF17</f>
        <v>0</v>
      </c>
      <c r="CN222" s="62">
        <f>'2016'!CG17</f>
        <v>0</v>
      </c>
      <c r="CO222" s="62">
        <f>'2016'!CH17</f>
        <v>0</v>
      </c>
      <c r="CP222" s="62">
        <f>'2016'!CI17</f>
        <v>0</v>
      </c>
      <c r="CQ222" s="62">
        <f>'2016'!CJ17</f>
        <v>0</v>
      </c>
      <c r="CR222" s="63">
        <f>'2016'!CK17</f>
        <v>0</v>
      </c>
      <c r="CS222" s="60">
        <f>'2016'!CL17</f>
        <v>1281</v>
      </c>
      <c r="CT222" s="61">
        <f>'2016'!CM17</f>
        <v>3741</v>
      </c>
      <c r="CU222" s="61">
        <f>'2016'!CN17</f>
        <v>136</v>
      </c>
      <c r="CV222" s="61">
        <f>'2016'!CO17</f>
        <v>85</v>
      </c>
      <c r="CW222" s="61">
        <f>'2016'!CP17</f>
        <v>7</v>
      </c>
      <c r="CX222" s="61">
        <f>'2016'!CQ17</f>
        <v>0</v>
      </c>
      <c r="CY222" s="62">
        <f>'2016'!CR17</f>
        <v>0</v>
      </c>
      <c r="CZ222" s="62">
        <f>'2016'!CS17</f>
        <v>0</v>
      </c>
      <c r="DA222" s="62">
        <f>'2016'!CT17</f>
        <v>2.5</v>
      </c>
      <c r="DB222" s="62">
        <f>'2016'!CU17</f>
        <v>4.9000000000000004</v>
      </c>
      <c r="DC222" s="62">
        <f>'2016'!CV17</f>
        <v>13.6</v>
      </c>
      <c r="DD222" s="62">
        <f>'2016'!CW17</f>
        <v>0</v>
      </c>
      <c r="DE222" s="62">
        <f>'2016'!CX17</f>
        <v>4.5</v>
      </c>
      <c r="DF222" s="62">
        <f>'2016'!CY17</f>
        <v>77.5</v>
      </c>
      <c r="DG222" s="63">
        <f>'2016'!CZ17</f>
        <v>22.3</v>
      </c>
      <c r="DH222" s="60">
        <f>'2016'!DA17</f>
        <v>1307</v>
      </c>
      <c r="DI222" s="61">
        <f>'2016'!DB17</f>
        <v>3090</v>
      </c>
      <c r="DJ222" s="61">
        <f>'2016'!DC17</f>
        <v>177</v>
      </c>
      <c r="DK222" s="61">
        <f>'2016'!DD17</f>
        <v>112</v>
      </c>
      <c r="DL222" s="61">
        <f>'2016'!DE17</f>
        <v>5</v>
      </c>
      <c r="DM222" s="61">
        <f>'2016'!DF17</f>
        <v>0</v>
      </c>
      <c r="DN222" s="62">
        <f>'2016'!DG17</f>
        <v>0</v>
      </c>
      <c r="DO222" s="62">
        <f>'2016'!DH17</f>
        <v>0</v>
      </c>
      <c r="DP222" s="62">
        <f>'2016'!DI17</f>
        <v>2.4700000000000002</v>
      </c>
      <c r="DQ222" s="62">
        <f>'2016'!DJ17</f>
        <v>2.9</v>
      </c>
      <c r="DR222" s="62">
        <f>'2016'!DK17</f>
        <v>11.4</v>
      </c>
      <c r="DS222" s="62">
        <f>'2016'!DL17</f>
        <v>0</v>
      </c>
      <c r="DT222" s="62">
        <f>'2016'!DM17</f>
        <v>2.6</v>
      </c>
      <c r="DU222" s="62">
        <f>'2016'!DN17</f>
        <v>68.900000000000006</v>
      </c>
      <c r="DV222" s="63">
        <f>'2016'!DO17</f>
        <v>30.9</v>
      </c>
    </row>
    <row r="223" spans="1:126" ht="15.75" customHeight="1" x14ac:dyDescent="0.2">
      <c r="A223" s="199">
        <f t="shared" si="19"/>
        <v>221</v>
      </c>
      <c r="B223" s="261">
        <f>'2017'!A27</f>
        <v>25</v>
      </c>
      <c r="C223" s="261">
        <v>2017</v>
      </c>
      <c r="D223" s="234" t="str">
        <f>'2017'!B27</f>
        <v>KD Cannon</v>
      </c>
      <c r="E223" s="310" t="str" cm="1">
        <f t="array" ref="E223">_xlfn.IFS(F223&gt;12.5,"Cornerstone",AND(F223&gt;11.995,F223&lt;12.5),"Elite",AND(F223&gt;11,F223&lt;12.995),"Elite Upside",AND(F223&gt;=9.69,F223&lt;10.999),"Upside",AND(F223&gt;8.4,F223&lt;9.999),"Upside Lite",AND(F223&gt;7.25,F223&lt;8.999),"Outlier",AND(F223&gt;=6,F223&lt;7.25),"Outlier Lite",F223&lt;6.999,"Purgatory")</f>
        <v>Outlier</v>
      </c>
      <c r="F223" s="313">
        <f>'2017'!C27</f>
        <v>7.2999999999999989</v>
      </c>
      <c r="G223" s="313">
        <f t="shared" si="20"/>
        <v>34.799999999999997</v>
      </c>
      <c r="H223" s="313" t="str" cm="1">
        <f t="array" ref="H223">_xlfn.IFS(E223="Cornerstone","A++",E223="Elite","A+",E223="Elite Upside","A",E223="Upside","B",E223="Upside Lite","C",E223="Outlier","D+",E223="Outlier Lite","D-",E223="Purgatory","F")</f>
        <v>D+</v>
      </c>
      <c r="I223" s="314">
        <f t="shared" si="21"/>
        <v>-0.66117337660655229</v>
      </c>
      <c r="J223" s="34" t="str">
        <f>'2017'!D27</f>
        <v>Baylor</v>
      </c>
      <c r="K223" s="200">
        <f>'2017'!E27</f>
        <v>3</v>
      </c>
      <c r="L223" s="318">
        <f>'2017'!F27</f>
        <v>35008</v>
      </c>
      <c r="M223" s="231">
        <f>'2017'!G27</f>
        <v>29.915068493150685</v>
      </c>
      <c r="N223" s="231" t="str">
        <f>'2017'!H27</f>
        <v>JR</v>
      </c>
      <c r="O223" s="231">
        <f>'2017'!I27</f>
        <v>21.490410958904111</v>
      </c>
      <c r="P223" s="231" t="str">
        <f>'2017'!J27</f>
        <v>Wide</v>
      </c>
      <c r="Q223" s="231" t="str">
        <f>'2017'!K27</f>
        <v>RAT</v>
      </c>
      <c r="R223" s="231" t="str">
        <f>'2017'!L27</f>
        <v>N/A</v>
      </c>
      <c r="S223" s="320">
        <f>'2017'!M27</f>
        <v>71</v>
      </c>
      <c r="T223" s="320">
        <f>'2017'!N27</f>
        <v>183</v>
      </c>
      <c r="U223" s="231">
        <f>'2017'!O27</f>
        <v>4.42</v>
      </c>
      <c r="V223" s="279">
        <f>'2017'!P27</f>
        <v>0</v>
      </c>
      <c r="W223" s="193">
        <f>'2017'!Q27</f>
        <v>0</v>
      </c>
      <c r="X223" s="194">
        <f>'2017'!R27</f>
        <v>0</v>
      </c>
      <c r="Y223" s="194">
        <f>'2017'!S27</f>
        <v>0.21652301870927054</v>
      </c>
      <c r="Z223" s="194">
        <f>'2017'!T27</f>
        <v>0.23060573857598299</v>
      </c>
      <c r="AA223" s="194">
        <f>'2017'!U27</f>
        <v>0.33269441401971522</v>
      </c>
      <c r="AB223" s="194">
        <f>'2017'!V27</f>
        <v>0.33269441401971522</v>
      </c>
      <c r="AC223" s="59">
        <f>'2017'!W27</f>
        <v>0.31605969331872946</v>
      </c>
      <c r="AD223" s="42">
        <f>'2017'!X27</f>
        <v>18.835616438356166</v>
      </c>
      <c r="AE223" s="183">
        <f>'2017'!Y27</f>
        <v>2.72</v>
      </c>
      <c r="AF223" s="183">
        <f>'2017'!Z27</f>
        <v>6.3</v>
      </c>
      <c r="AG223" s="183">
        <f>'2017'!AA27</f>
        <v>18.100000000000001</v>
      </c>
      <c r="AH223" s="183">
        <f>'2017'!AB27</f>
        <v>0.57999999999999996</v>
      </c>
      <c r="AI223" s="183">
        <f>'2017'!AC27</f>
        <v>2.65</v>
      </c>
      <c r="AJ223" s="288" t="str">
        <f>'2017'!AD27</f>
        <v>N/A</v>
      </c>
      <c r="AK223" s="288" t="str">
        <f>'2017'!AE27</f>
        <v>N/A</v>
      </c>
      <c r="AL223" s="185">
        <f>'2017'!AF27</f>
        <v>7.400000000000001E-2</v>
      </c>
      <c r="AM223" s="212">
        <f t="shared" si="23"/>
        <v>0</v>
      </c>
      <c r="AN223" s="185">
        <f>'2017'!AG27</f>
        <v>0.84699999999999998</v>
      </c>
      <c r="AO223" s="185">
        <f>'2017'!AH27</f>
        <v>0.33750000000000002</v>
      </c>
      <c r="AP223" s="183">
        <f>'2017'!AI27</f>
        <v>95.894126606148376</v>
      </c>
      <c r="AQ223" s="186">
        <f>'2017'!AJ27</f>
        <v>91.043411413447885</v>
      </c>
      <c r="AR223" s="48">
        <f>'2017'!AK27</f>
        <v>8</v>
      </c>
      <c r="AS223" s="232">
        <f>'2017'!AL27</f>
        <v>8</v>
      </c>
      <c r="AT223" s="232">
        <f>'2017'!AM27</f>
        <v>5</v>
      </c>
      <c r="AU223" s="232">
        <f>'2017'!AN27</f>
        <v>5</v>
      </c>
      <c r="AV223" s="232">
        <f>'2017'!AO27</f>
        <v>9</v>
      </c>
      <c r="AW223" s="232">
        <f>'2017'!AP27</f>
        <v>5</v>
      </c>
      <c r="AX223" s="232">
        <f>'2017'!AQ27</f>
        <v>0</v>
      </c>
      <c r="AY223" s="233">
        <f>'2017'!AR27</f>
        <v>0</v>
      </c>
      <c r="AZ223" s="60">
        <f>'2017'!AS27</f>
        <v>0</v>
      </c>
      <c r="BA223" s="61">
        <f>'2017'!AT27</f>
        <v>4427</v>
      </c>
      <c r="BB223" s="61">
        <f>'2017'!AU27</f>
        <v>0</v>
      </c>
      <c r="BC223" s="61">
        <f>'2017'!AV27</f>
        <v>0</v>
      </c>
      <c r="BD223" s="61">
        <f>'2017'!AW27</f>
        <v>0</v>
      </c>
      <c r="BE223" s="61">
        <f>'2017'!AX27</f>
        <v>0</v>
      </c>
      <c r="BF223" s="62">
        <f>'2017'!AY27</f>
        <v>0</v>
      </c>
      <c r="BG223" s="62">
        <f>'2017'!AZ27</f>
        <v>0</v>
      </c>
      <c r="BH223" s="62">
        <f>'2017'!BA27</f>
        <v>0</v>
      </c>
      <c r="BI223" s="62">
        <f>'2017'!BB27</f>
        <v>0</v>
      </c>
      <c r="BJ223" s="62">
        <f>'2017'!BC27</f>
        <v>0</v>
      </c>
      <c r="BK223" s="62">
        <f>'2017'!BD27</f>
        <v>0</v>
      </c>
      <c r="BL223" s="62">
        <f>'2017'!BE27</f>
        <v>0</v>
      </c>
      <c r="BM223" s="62">
        <f>'2017'!BF27</f>
        <v>0</v>
      </c>
      <c r="BN223" s="63">
        <f>'2017'!BG27</f>
        <v>0</v>
      </c>
      <c r="BO223" s="60">
        <f>'2017'!BH27</f>
        <v>0</v>
      </c>
      <c r="BP223" s="61">
        <f>'2017'!BI27</f>
        <v>4668</v>
      </c>
      <c r="BQ223" s="61">
        <f>'2017'!BJ27</f>
        <v>0</v>
      </c>
      <c r="BR223" s="61">
        <f>'2017'!BK27</f>
        <v>0</v>
      </c>
      <c r="BS223" s="61">
        <f>'2017'!BL27</f>
        <v>0</v>
      </c>
      <c r="BT223" s="61">
        <f>'2017'!BM27</f>
        <v>0</v>
      </c>
      <c r="BU223" s="62">
        <f>'2017'!BN27</f>
        <v>0</v>
      </c>
      <c r="BV223" s="62">
        <f>'2017'!BO27</f>
        <v>0</v>
      </c>
      <c r="BW223" s="62">
        <f>'2017'!BP27</f>
        <v>0</v>
      </c>
      <c r="BX223" s="62">
        <f>'2017'!BQ27</f>
        <v>0</v>
      </c>
      <c r="BY223" s="62">
        <f>'2017'!BR27</f>
        <v>0</v>
      </c>
      <c r="BZ223" s="62">
        <f>'2017'!BS27</f>
        <v>0</v>
      </c>
      <c r="CA223" s="62">
        <f>'2017'!BT27</f>
        <v>0</v>
      </c>
      <c r="CB223" s="62">
        <f>'2017'!BU27</f>
        <v>0</v>
      </c>
      <c r="CC223" s="63">
        <f>'2017'!BV27</f>
        <v>0</v>
      </c>
      <c r="CD223" s="60">
        <f>'2017'!BW27</f>
        <v>1030</v>
      </c>
      <c r="CE223" s="61">
        <f>'2017'!BX27</f>
        <v>4757</v>
      </c>
      <c r="CF223" s="61">
        <f>'2017'!BY27</f>
        <v>96</v>
      </c>
      <c r="CG223" s="61">
        <f>'2017'!BZ27</f>
        <v>58</v>
      </c>
      <c r="CH223" s="61">
        <f>'2017'!CA27</f>
        <v>8</v>
      </c>
      <c r="CI223" s="61">
        <f>'2017'!CB27</f>
        <v>38</v>
      </c>
      <c r="CJ223" s="62">
        <f>'2017'!CC27</f>
        <v>0</v>
      </c>
      <c r="CK223" s="62">
        <f>'2017'!CD27</f>
        <v>0</v>
      </c>
      <c r="CL223" s="62">
        <f>'2017'!CE27</f>
        <v>2.68</v>
      </c>
      <c r="CM223" s="62">
        <f>'2017'!CF27</f>
        <v>6.3</v>
      </c>
      <c r="CN223" s="62">
        <f>'2017'!CG27</f>
        <v>15.9</v>
      </c>
      <c r="CO223" s="62">
        <f>'2017'!CH27</f>
        <v>0</v>
      </c>
      <c r="CP223" s="62">
        <f>'2017'!CI27</f>
        <v>7.9</v>
      </c>
      <c r="CQ223" s="62">
        <f>'2017'!CJ27</f>
        <v>19.3</v>
      </c>
      <c r="CR223" s="63">
        <f>'2017'!CK27</f>
        <v>80.8</v>
      </c>
      <c r="CS223" s="60">
        <f>'2017'!CL27</f>
        <v>868</v>
      </c>
      <c r="CT223" s="61">
        <f>'2017'!CM27</f>
        <v>3764</v>
      </c>
      <c r="CU223" s="61">
        <f>'2017'!CN27</f>
        <v>88</v>
      </c>
      <c r="CV223" s="61">
        <f>'2017'!CO27</f>
        <v>50</v>
      </c>
      <c r="CW223" s="61">
        <f>'2017'!CP27</f>
        <v>6</v>
      </c>
      <c r="CX223" s="61">
        <f>'2017'!CQ27</f>
        <v>44</v>
      </c>
      <c r="CY223" s="62">
        <f>'2017'!CR27</f>
        <v>0</v>
      </c>
      <c r="CZ223" s="62">
        <f>'2017'!CS27</f>
        <v>0</v>
      </c>
      <c r="DA223" s="62">
        <f>'2017'!CT27</f>
        <v>2.5</v>
      </c>
      <c r="DB223" s="62">
        <f>'2017'!CU27</f>
        <v>6.3</v>
      </c>
      <c r="DC223" s="62">
        <f>'2017'!CV27</f>
        <v>18.100000000000001</v>
      </c>
      <c r="DD223" s="62">
        <f>'2017'!CW27</f>
        <v>0</v>
      </c>
      <c r="DE223" s="62">
        <f>'2017'!CX27</f>
        <v>10.7</v>
      </c>
      <c r="DF223" s="62">
        <f>'2017'!CY27</f>
        <v>47.8</v>
      </c>
      <c r="DG223" s="63">
        <f>'2017'!CZ27</f>
        <v>52.2</v>
      </c>
      <c r="DH223" s="60">
        <f>'2017'!DA27</f>
        <v>1215</v>
      </c>
      <c r="DI223" s="61">
        <f>'2017'!DB27</f>
        <v>3652</v>
      </c>
      <c r="DJ223" s="61">
        <f>'2017'!DC27</f>
        <v>139</v>
      </c>
      <c r="DK223" s="61">
        <f>'2017'!DD27</f>
        <v>87</v>
      </c>
      <c r="DL223" s="61">
        <f>'2017'!DE27</f>
        <v>13</v>
      </c>
      <c r="DM223" s="61">
        <f>'2017'!DF27</f>
        <v>33</v>
      </c>
      <c r="DN223" s="62">
        <f>'2017'!DG27</f>
        <v>0.57999999999999996</v>
      </c>
      <c r="DO223" s="62">
        <f>'2017'!DH27</f>
        <v>2.65</v>
      </c>
      <c r="DP223" s="62">
        <f>'2017'!DI27</f>
        <v>2.72</v>
      </c>
      <c r="DQ223" s="62">
        <f>'2017'!DJ27</f>
        <v>5.3</v>
      </c>
      <c r="DR223" s="62">
        <f>'2017'!DK27</f>
        <v>13.4</v>
      </c>
      <c r="DS223" s="62">
        <f>'2017'!DL27</f>
        <v>0</v>
      </c>
      <c r="DT223" s="62">
        <f>'2017'!DM27</f>
        <v>7.4</v>
      </c>
      <c r="DU223" s="62">
        <f>'2017'!DN27</f>
        <v>84.7</v>
      </c>
      <c r="DV223" s="63">
        <f>'2017'!DO27</f>
        <v>15.3</v>
      </c>
    </row>
    <row r="224" spans="1:126" ht="15.75" customHeight="1" x14ac:dyDescent="0.2">
      <c r="A224" s="199">
        <f t="shared" si="19"/>
        <v>233</v>
      </c>
      <c r="B224" s="261">
        <f>'2017'!A32</f>
        <v>30</v>
      </c>
      <c r="C224" s="261">
        <v>2017</v>
      </c>
      <c r="D224" s="234" t="str">
        <f>'2017'!B32</f>
        <v>Isaiah McKenzie</v>
      </c>
      <c r="E224" s="310" t="str" cm="1">
        <f t="array" ref="E224">_xlfn.IFS(F224&gt;12.5,"Cornerstone",AND(F224&gt;11.995,F224&lt;12.5),"Elite",AND(F224&gt;11,F224&lt;12.995),"Elite Upside",AND(F224&gt;=9.69,F224&lt;10.999),"Upside",AND(F224&gt;8.4,F224&lt;9.999),"Upside Lite",AND(F224&gt;7.25,F224&lt;8.999),"Outlier",AND(F224&gt;=6,F224&lt;7.25),"Outlier Lite",F224&lt;6.999,"Purgatory")</f>
        <v>Outlier Lite</v>
      </c>
      <c r="F224" s="313">
        <f>'2017'!C32</f>
        <v>7.06</v>
      </c>
      <c r="G224" s="313">
        <f t="shared" si="20"/>
        <v>31.2</v>
      </c>
      <c r="H224" s="313" t="str" cm="1">
        <f t="array" ref="H224">_xlfn.IFS(E224="Cornerstone","A++",E224="Elite","A+",E224="Elite Upside","A",E224="Upside","B",E224="Upside Lite","C",E224="Outlier","D+",E224="Outlier Lite","D-",E224="Purgatory","F")</f>
        <v>D-</v>
      </c>
      <c r="I224" s="314">
        <f t="shared" si="21"/>
        <v>-0.79118303353368369</v>
      </c>
      <c r="J224" s="34" t="str">
        <f>'2017'!D32</f>
        <v>Georgia</v>
      </c>
      <c r="K224" s="200">
        <f>'2017'!E32</f>
        <v>1</v>
      </c>
      <c r="L224" s="318">
        <f>'2017'!F32</f>
        <v>34798</v>
      </c>
      <c r="M224" s="231">
        <f>'2017'!G32</f>
        <v>30.490410958904111</v>
      </c>
      <c r="N224" s="231" t="str">
        <f>'2017'!H32</f>
        <v>JR</v>
      </c>
      <c r="O224" s="231">
        <f>'2017'!I32</f>
        <v>22.065753424657533</v>
      </c>
      <c r="P224" s="231" t="str">
        <f>'2017'!J32</f>
        <v>Slot</v>
      </c>
      <c r="Q224" s="231" t="str">
        <f>'2017'!K32</f>
        <v>RAT</v>
      </c>
      <c r="R224" s="231" t="str">
        <f>'2017'!L32</f>
        <v>N/A</v>
      </c>
      <c r="S224" s="320">
        <f>'2017'!M32</f>
        <v>68</v>
      </c>
      <c r="T224" s="320">
        <f>'2017'!N32</f>
        <v>164</v>
      </c>
      <c r="U224" s="231">
        <f>'2017'!O32</f>
        <v>4.42</v>
      </c>
      <c r="V224" s="279">
        <f>'2017'!P32</f>
        <v>5</v>
      </c>
      <c r="W224" s="193">
        <f>'2017'!Q32</f>
        <v>0</v>
      </c>
      <c r="X224" s="194">
        <f>'2017'!R32</f>
        <v>0</v>
      </c>
      <c r="Y224" s="194">
        <f>'2017'!S32</f>
        <v>2.5779145825317429E-2</v>
      </c>
      <c r="Z224" s="194">
        <f>'2017'!T32</f>
        <v>5.1122194513715712E-2</v>
      </c>
      <c r="AA224" s="194">
        <f>'2017'!U32</f>
        <v>0.25168986083499006</v>
      </c>
      <c r="AB224" s="194">
        <f>'2017'!V32</f>
        <v>0.25168986083499006</v>
      </c>
      <c r="AC224" s="59">
        <f>'2017'!W32</f>
        <v>0.25168986083499006</v>
      </c>
      <c r="AD224" s="42">
        <f>'2017'!X32</f>
        <v>21.424657534246574</v>
      </c>
      <c r="AE224" s="183">
        <f>'2017'!Y32</f>
        <v>2.89</v>
      </c>
      <c r="AF224" s="183">
        <f>'2017'!Z32</f>
        <v>9.8000000000000007</v>
      </c>
      <c r="AG224" s="183">
        <f>'2017'!AA32</f>
        <v>9.1</v>
      </c>
      <c r="AH224" s="183">
        <f>'2017'!AB32</f>
        <v>0.68</v>
      </c>
      <c r="AI224" s="183">
        <f>'2017'!AC32</f>
        <v>1.64</v>
      </c>
      <c r="AJ224" s="288" t="str">
        <f>'2017'!AD32</f>
        <v>N/A</v>
      </c>
      <c r="AK224" s="288" t="str">
        <f>'2017'!AE32</f>
        <v>N/A</v>
      </c>
      <c r="AL224" s="185">
        <f>'2017'!AF32</f>
        <v>0.13699999999999998</v>
      </c>
      <c r="AM224" s="212">
        <f t="shared" si="23"/>
        <v>0</v>
      </c>
      <c r="AN224" s="185">
        <f>'2017'!AG32</f>
        <v>7.8E-2</v>
      </c>
      <c r="AO224" s="185">
        <f>'2017'!AH32</f>
        <v>0.74750000000000005</v>
      </c>
      <c r="AP224" s="183">
        <f>'2017'!AI32</f>
        <v>85.937905810974499</v>
      </c>
      <c r="AQ224" s="186">
        <f>'2017'!AJ32</f>
        <v>76.474584620498064</v>
      </c>
      <c r="AR224" s="48">
        <f>'2017'!AK32</f>
        <v>7</v>
      </c>
      <c r="AS224" s="232">
        <f>'2017'!AL32</f>
        <v>4</v>
      </c>
      <c r="AT224" s="232">
        <f>'2017'!AM32</f>
        <v>5</v>
      </c>
      <c r="AU224" s="232">
        <f>'2017'!AN32</f>
        <v>7</v>
      </c>
      <c r="AV224" s="232">
        <f>'2017'!AO32</f>
        <v>9</v>
      </c>
      <c r="AW224" s="232">
        <f>'2017'!AP32</f>
        <v>2</v>
      </c>
      <c r="AX224" s="232">
        <f>'2017'!AQ32</f>
        <v>4</v>
      </c>
      <c r="AY224" s="233">
        <f>'2017'!AR32</f>
        <v>0</v>
      </c>
      <c r="AZ224" s="60">
        <f>'2017'!AS32</f>
        <v>0</v>
      </c>
      <c r="BA224" s="61">
        <f>'2017'!AT32</f>
        <v>3991</v>
      </c>
      <c r="BB224" s="61">
        <f>'2017'!AU32</f>
        <v>0</v>
      </c>
      <c r="BC224" s="61">
        <f>'2017'!AV32</f>
        <v>0</v>
      </c>
      <c r="BD224" s="61">
        <f>'2017'!AW32</f>
        <v>0</v>
      </c>
      <c r="BE224" s="61">
        <f>'2017'!AX32</f>
        <v>0</v>
      </c>
      <c r="BF224" s="62">
        <f>'2017'!AY32</f>
        <v>0</v>
      </c>
      <c r="BG224" s="62">
        <f>'2017'!AZ32</f>
        <v>0</v>
      </c>
      <c r="BH224" s="62">
        <f>'2017'!BA32</f>
        <v>0</v>
      </c>
      <c r="BI224" s="62">
        <f>'2017'!BB32</f>
        <v>0</v>
      </c>
      <c r="BJ224" s="62">
        <f>'2017'!BC32</f>
        <v>0</v>
      </c>
      <c r="BK224" s="62">
        <f>'2017'!BD32</f>
        <v>0</v>
      </c>
      <c r="BL224" s="62">
        <f>'2017'!BE32</f>
        <v>0</v>
      </c>
      <c r="BM224" s="62">
        <f>'2017'!BF32</f>
        <v>0</v>
      </c>
      <c r="BN224" s="63">
        <f>'2017'!BG32</f>
        <v>0</v>
      </c>
      <c r="BO224" s="60">
        <f>'2017'!BH32</f>
        <v>0</v>
      </c>
      <c r="BP224" s="61">
        <f>'2017'!BI32</f>
        <v>4085</v>
      </c>
      <c r="BQ224" s="61">
        <f>'2017'!BJ32</f>
        <v>0</v>
      </c>
      <c r="BR224" s="61">
        <f>'2017'!BK32</f>
        <v>0</v>
      </c>
      <c r="BS224" s="61">
        <f>'2017'!BL32</f>
        <v>0</v>
      </c>
      <c r="BT224" s="61">
        <f>'2017'!BM32</f>
        <v>0</v>
      </c>
      <c r="BU224" s="62">
        <f>'2017'!BN32</f>
        <v>0</v>
      </c>
      <c r="BV224" s="62">
        <f>'2017'!BO32</f>
        <v>0</v>
      </c>
      <c r="BW224" s="62">
        <f>'2017'!BP32</f>
        <v>0</v>
      </c>
      <c r="BX224" s="62">
        <f>'2017'!BQ32</f>
        <v>0</v>
      </c>
      <c r="BY224" s="62">
        <f>'2017'!BR32</f>
        <v>0</v>
      </c>
      <c r="BZ224" s="62">
        <f>'2017'!BS32</f>
        <v>0</v>
      </c>
      <c r="CA224" s="62">
        <f>'2017'!BT32</f>
        <v>0</v>
      </c>
      <c r="CB224" s="62">
        <f>'2017'!BU32</f>
        <v>0</v>
      </c>
      <c r="CC224" s="63">
        <f>'2017'!BV32</f>
        <v>0</v>
      </c>
      <c r="CD224" s="60">
        <f>'2017'!BW32</f>
        <v>67</v>
      </c>
      <c r="CE224" s="61">
        <f>'2017'!BX32</f>
        <v>2599</v>
      </c>
      <c r="CF224" s="61">
        <f>'2017'!BY32</f>
        <v>12</v>
      </c>
      <c r="CG224" s="61">
        <f>'2017'!BZ32</f>
        <v>6</v>
      </c>
      <c r="CH224" s="61">
        <f>'2017'!CA32</f>
        <v>0</v>
      </c>
      <c r="CI224" s="61">
        <f>'2017'!CB32</f>
        <v>24</v>
      </c>
      <c r="CJ224" s="62">
        <f>'2017'!CC32</f>
        <v>0</v>
      </c>
      <c r="CK224" s="62">
        <f>'2017'!CD32</f>
        <v>0</v>
      </c>
      <c r="CL224" s="62">
        <f>'2017'!CE32</f>
        <v>1.86</v>
      </c>
      <c r="CM224" s="62">
        <f>'2017'!CF32</f>
        <v>8.3000000000000007</v>
      </c>
      <c r="CN224" s="62">
        <f>'2017'!CG32</f>
        <v>8.1</v>
      </c>
      <c r="CO224" s="62">
        <f>'2017'!CH32</f>
        <v>0</v>
      </c>
      <c r="CP224" s="62">
        <f>'2017'!CI32</f>
        <v>40</v>
      </c>
      <c r="CQ224" s="62">
        <f>'2017'!CJ32</f>
        <v>16.2</v>
      </c>
      <c r="CR224" s="63">
        <f>'2017'!CK32</f>
        <v>78.400000000000006</v>
      </c>
      <c r="CS224" s="60">
        <f>'2017'!CL32</f>
        <v>123</v>
      </c>
      <c r="CT224" s="61">
        <f>'2017'!CM32</f>
        <v>2406</v>
      </c>
      <c r="CU224" s="61">
        <f>'2017'!CN32</f>
        <v>16</v>
      </c>
      <c r="CV224" s="61">
        <f>'2017'!CO32</f>
        <v>10</v>
      </c>
      <c r="CW224" s="61">
        <f>'2017'!CP32</f>
        <v>0</v>
      </c>
      <c r="CX224" s="61">
        <f>'2017'!CQ32</f>
        <v>14</v>
      </c>
      <c r="CY224" s="62">
        <f>'2017'!CR32</f>
        <v>0</v>
      </c>
      <c r="CZ224" s="62">
        <f>'2017'!CS32</f>
        <v>0</v>
      </c>
      <c r="DA224" s="62">
        <f>'2017'!CT32</f>
        <v>1.43</v>
      </c>
      <c r="DB224" s="62">
        <f>'2017'!CU32</f>
        <v>7.7</v>
      </c>
      <c r="DC224" s="62">
        <f>'2017'!CV32</f>
        <v>8.6</v>
      </c>
      <c r="DD224" s="62">
        <f>'2017'!CW32</f>
        <v>0</v>
      </c>
      <c r="DE224" s="62">
        <f>'2017'!CX32</f>
        <v>9.1</v>
      </c>
      <c r="DF224" s="62">
        <f>'2017'!CY32</f>
        <v>41.1</v>
      </c>
      <c r="DG224" s="63">
        <f>'2017'!CZ32</f>
        <v>57.8</v>
      </c>
      <c r="DH224" s="60">
        <f>'2017'!DA32</f>
        <v>633</v>
      </c>
      <c r="DI224" s="61">
        <f>'2017'!DB32</f>
        <v>2515</v>
      </c>
      <c r="DJ224" s="61">
        <f>'2017'!DC32</f>
        <v>65</v>
      </c>
      <c r="DK224" s="61">
        <f>'2017'!DD32</f>
        <v>44</v>
      </c>
      <c r="DL224" s="61">
        <f>'2017'!DE32</f>
        <v>7</v>
      </c>
      <c r="DM224" s="61">
        <f>'2017'!DF32</f>
        <v>16</v>
      </c>
      <c r="DN224" s="62">
        <f>'2017'!DG32</f>
        <v>0.68</v>
      </c>
      <c r="DO224" s="62">
        <f>'2017'!DH32</f>
        <v>1.64</v>
      </c>
      <c r="DP224" s="62">
        <f>'2017'!DI32</f>
        <v>2.89</v>
      </c>
      <c r="DQ224" s="62">
        <f>'2017'!DJ32</f>
        <v>9.8000000000000007</v>
      </c>
      <c r="DR224" s="62">
        <f>'2017'!DK32</f>
        <v>9.1</v>
      </c>
      <c r="DS224" s="62">
        <f>'2017'!DL32</f>
        <v>0</v>
      </c>
      <c r="DT224" s="62">
        <f>'2017'!DM32</f>
        <v>13.7</v>
      </c>
      <c r="DU224" s="62">
        <f>'2017'!DN32</f>
        <v>7.8</v>
      </c>
      <c r="DV224" s="63">
        <f>'2017'!DO32</f>
        <v>91.7</v>
      </c>
    </row>
    <row r="225" spans="1:126" ht="15.75" customHeight="1" x14ac:dyDescent="0.2">
      <c r="A225" s="199">
        <f t="shared" si="19"/>
        <v>222</v>
      </c>
      <c r="B225" s="261">
        <f>'2025'!A28</f>
        <v>26</v>
      </c>
      <c r="C225" s="261">
        <v>2025</v>
      </c>
      <c r="D225" s="234" t="str">
        <f>'2025'!B28</f>
        <v>Jamaal Pritchett</v>
      </c>
      <c r="E225" s="310" t="str" cm="1">
        <f t="array" ref="E225">_xlfn.IFS(F225&gt;12.5,"Cornerstone",AND(F225&gt;11.995,F225&lt;12.5),"Elite",AND(F225&gt;11,F225&lt;12.995),"Elite Upside",AND(F225&gt;=9.69,F225&lt;10.999),"Upside",AND(F225&gt;8.4,F225&lt;9.999),"Upside Lite",AND(F225&gt;7.25,F225&lt;8.999),"Outlier",AND(F225&gt;=6,F225&lt;7.25),"Outlier Lite",F225&lt;6.999,"Purgatory")</f>
        <v>Outlier</v>
      </c>
      <c r="F225" s="313">
        <f>'2025'!C28</f>
        <v>7.2957142857142863</v>
      </c>
      <c r="G225" s="313">
        <f t="shared" si="20"/>
        <v>34.5</v>
      </c>
      <c r="H225" s="313" t="str" cm="1">
        <f t="array" ref="H225">_xlfn.IFS(E225="Cornerstone","A++",E225="Elite","A+",E225="Elite Upside","A",E225="Upside","B",E225="Upside Lite","C",E225="Outlier","D+",E225="Outlier Lite","D-",E225="Purgatory","F")</f>
        <v>D+</v>
      </c>
      <c r="I225" s="314">
        <f t="shared" si="21"/>
        <v>-0.66349497762310727</v>
      </c>
      <c r="J225" s="34" t="str">
        <f>'2025'!D28</f>
        <v>South Alabama</v>
      </c>
      <c r="K225" s="200">
        <f>'2025'!E28</f>
        <v>8</v>
      </c>
      <c r="L225" s="318">
        <f>'2025'!F28</f>
        <v>37782</v>
      </c>
      <c r="M225" s="231">
        <f>'2025'!G28</f>
        <v>22.315068493150687</v>
      </c>
      <c r="N225" s="231" t="str">
        <f>'2025'!H28</f>
        <v>RS SR</v>
      </c>
      <c r="O225" s="231">
        <f>'2025'!I28</f>
        <v>21.895890410958906</v>
      </c>
      <c r="P225" s="231" t="str">
        <f>'2025'!J28</f>
        <v>Hybrid</v>
      </c>
      <c r="Q225" s="231" t="str">
        <f>'2025'!K28</f>
        <v>RAT</v>
      </c>
      <c r="R225" s="231" t="str">
        <f>'2025'!L28</f>
        <v>Elite Separator</v>
      </c>
      <c r="S225" s="320">
        <f>'2025'!M28</f>
        <v>68</v>
      </c>
      <c r="T225" s="320">
        <f>'2025'!N28</f>
        <v>170</v>
      </c>
      <c r="U225" s="231">
        <f>'2025'!O28</f>
        <v>4.42</v>
      </c>
      <c r="V225" s="279">
        <f>'2025'!P28</f>
        <v>0</v>
      </c>
      <c r="W225" s="193">
        <f>'2025'!Q28</f>
        <v>0</v>
      </c>
      <c r="X225" s="194">
        <f>'2025'!R28</f>
        <v>0.37440758293838861</v>
      </c>
      <c r="Y225" s="194">
        <f>'2025'!S28</f>
        <v>1.1210762331838564E-2</v>
      </c>
      <c r="Z225" s="194">
        <f>'2025'!T28</f>
        <v>0.24895313485917514</v>
      </c>
      <c r="AA225" s="194">
        <f>'2025'!U28</f>
        <v>0.38535249828884327</v>
      </c>
      <c r="AB225" s="194">
        <f>'2025'!V28</f>
        <v>0.38535249828884327</v>
      </c>
      <c r="AC225" s="59">
        <f>'2025'!W28</f>
        <v>0.2928678986995209</v>
      </c>
      <c r="AD225" s="42">
        <f>'2025'!X28</f>
        <v>18.241095890410961</v>
      </c>
      <c r="AE225" s="183">
        <f>'2025'!Y28</f>
        <v>3.34</v>
      </c>
      <c r="AF225" s="183">
        <f>'2025'!Z28</f>
        <v>8.3000000000000007</v>
      </c>
      <c r="AG225" s="183">
        <f>'2025'!AA28</f>
        <v>11.2</v>
      </c>
      <c r="AH225" s="183">
        <f>'2025'!AB28</f>
        <v>1.04</v>
      </c>
      <c r="AI225" s="183">
        <f>'2025'!AC28</f>
        <v>0</v>
      </c>
      <c r="AJ225" s="288">
        <f>'2025'!AD28</f>
        <v>3.2628774422735346E-2</v>
      </c>
      <c r="AK225" s="288">
        <f>'2025'!AE28</f>
        <v>0.32035523978685609</v>
      </c>
      <c r="AL225" s="185">
        <f>'2025'!AF28</f>
        <v>4.2000000000000003E-2</v>
      </c>
      <c r="AM225" s="212">
        <f t="shared" si="23"/>
        <v>0.36399999999999999</v>
      </c>
      <c r="AN225" s="185">
        <f>'2025'!AG28</f>
        <v>0.47399999999999998</v>
      </c>
      <c r="AO225" s="185">
        <f>'2025'!AH28</f>
        <v>0.51750000000000007</v>
      </c>
      <c r="AP225" s="183">
        <f>'2025'!AI28</f>
        <v>89.081975535766247</v>
      </c>
      <c r="AQ225" s="186">
        <f>'2025'!AJ28</f>
        <v>79.272435277345551</v>
      </c>
      <c r="AR225" s="48">
        <f>'2025'!AK28</f>
        <v>8</v>
      </c>
      <c r="AS225" s="232">
        <f>'2025'!AL28</f>
        <v>10</v>
      </c>
      <c r="AT225" s="232">
        <f>'2025'!AM28</f>
        <v>6</v>
      </c>
      <c r="AU225" s="232">
        <f>'2025'!AN28</f>
        <v>6</v>
      </c>
      <c r="AV225" s="232">
        <f>'2025'!AO28</f>
        <v>9</v>
      </c>
      <c r="AW225" s="232">
        <f>'2025'!AP28</f>
        <v>2</v>
      </c>
      <c r="AX225" s="232">
        <f>'2025'!AQ28</f>
        <v>0</v>
      </c>
      <c r="AY225" s="233">
        <f>'2025'!AR28</f>
        <v>0</v>
      </c>
      <c r="AZ225" s="60">
        <f>'2025'!AS28</f>
        <v>0</v>
      </c>
      <c r="BA225" s="61">
        <f>'2025'!AT28</f>
        <v>1</v>
      </c>
      <c r="BB225" s="61">
        <f>'2025'!AU28</f>
        <v>0</v>
      </c>
      <c r="BC225" s="61">
        <f>'2025'!AV28</f>
        <v>0</v>
      </c>
      <c r="BD225" s="61">
        <f>'2025'!AW28</f>
        <v>0</v>
      </c>
      <c r="BE225" s="61">
        <f>'2025'!AX28</f>
        <v>0</v>
      </c>
      <c r="BF225" s="62">
        <f>'2025'!AY28</f>
        <v>0</v>
      </c>
      <c r="BG225" s="62">
        <f>'2025'!AZ28</f>
        <v>0</v>
      </c>
      <c r="BH225" s="62">
        <f>'2025'!BA28</f>
        <v>0</v>
      </c>
      <c r="BI225" s="62">
        <f>'2025'!BB28</f>
        <v>0</v>
      </c>
      <c r="BJ225" s="62">
        <f>'2025'!BC28</f>
        <v>0</v>
      </c>
      <c r="BK225" s="62">
        <f>'2025'!BH28</f>
        <v>0</v>
      </c>
      <c r="BL225" s="62">
        <f>'2025'!BI28</f>
        <v>0</v>
      </c>
      <c r="BM225" s="62">
        <f>'2025'!BJ28</f>
        <v>0</v>
      </c>
      <c r="BN225" s="63">
        <f>'2025'!BK28</f>
        <v>0</v>
      </c>
      <c r="BO225" s="60">
        <f>'2025'!BL28</f>
        <v>158</v>
      </c>
      <c r="BP225" s="61">
        <f>'2025'!BM28</f>
        <v>422</v>
      </c>
      <c r="BQ225" s="61">
        <f>'2025'!BN28</f>
        <v>14</v>
      </c>
      <c r="BR225" s="61">
        <f>'2025'!BO28</f>
        <v>8</v>
      </c>
      <c r="BS225" s="61">
        <f>'2025'!BP28</f>
        <v>1</v>
      </c>
      <c r="BT225" s="61">
        <f>'2025'!BQ28</f>
        <v>0</v>
      </c>
      <c r="BU225" s="62">
        <f>'2025'!BR28</f>
        <v>0</v>
      </c>
      <c r="BV225" s="62">
        <f>'2025'!BS28</f>
        <v>0</v>
      </c>
      <c r="BW225" s="62">
        <f>'2025'!BT28</f>
        <v>3.16</v>
      </c>
      <c r="BX225" s="62">
        <f>'2025'!BU28</f>
        <v>9.6</v>
      </c>
      <c r="BY225" s="62">
        <f>'2025'!BV28</f>
        <v>12.4</v>
      </c>
      <c r="BZ225" s="62">
        <f>'2025'!CA28</f>
        <v>40</v>
      </c>
      <c r="CA225" s="62">
        <f>'2025'!CB28</f>
        <v>11.1</v>
      </c>
      <c r="CB225" s="62">
        <f>'2025'!CC28</f>
        <v>100</v>
      </c>
      <c r="CC225" s="63">
        <f>'2025'!CD28</f>
        <v>0</v>
      </c>
      <c r="CD225" s="60">
        <f>'2025'!CE28</f>
        <v>24</v>
      </c>
      <c r="CE225" s="61">
        <f>'2025'!CF28</f>
        <v>2140.8000000000002</v>
      </c>
      <c r="CF225" s="61">
        <f>'2025'!CG28</f>
        <v>4</v>
      </c>
      <c r="CG225" s="61">
        <f>'2025'!CH28</f>
        <v>2</v>
      </c>
      <c r="CH225" s="61">
        <f>'2025'!CI28</f>
        <v>0</v>
      </c>
      <c r="CI225" s="61">
        <f>'2025'!CJ28</f>
        <v>0</v>
      </c>
      <c r="CJ225" s="62">
        <f>'2025'!CK28</f>
        <v>0.51</v>
      </c>
      <c r="CK225" s="62">
        <f>'2025'!CL28</f>
        <v>0</v>
      </c>
      <c r="CL225" s="62">
        <f>'2025'!CM28</f>
        <v>0.41</v>
      </c>
      <c r="CM225" s="62">
        <f>'2025'!CN28</f>
        <v>7.5</v>
      </c>
      <c r="CN225" s="62">
        <f>'2025'!CO28</f>
        <v>8.5</v>
      </c>
      <c r="CO225" s="62">
        <f>'2025'!CT28</f>
        <v>0</v>
      </c>
      <c r="CP225" s="62">
        <f>'2025'!CU28</f>
        <v>0</v>
      </c>
      <c r="CQ225" s="62">
        <f>'2025'!CV28</f>
        <v>22.2</v>
      </c>
      <c r="CR225" s="63">
        <f>'2025'!CW28</f>
        <v>76.2</v>
      </c>
      <c r="CS225" s="60">
        <f>'2025'!CX28</f>
        <v>868</v>
      </c>
      <c r="CT225" s="61">
        <f>'2025'!CY28</f>
        <v>3486.6</v>
      </c>
      <c r="CU225" s="61">
        <f>'2025'!CZ28</f>
        <v>83</v>
      </c>
      <c r="CV225" s="61">
        <f>'2025'!DA28</f>
        <v>56</v>
      </c>
      <c r="CW225" s="61">
        <f>'2025'!DB28</f>
        <v>8</v>
      </c>
      <c r="CX225" s="61">
        <f>'2025'!DC28</f>
        <v>0</v>
      </c>
      <c r="CY225" s="62">
        <f>'2025'!DD28</f>
        <v>0.86</v>
      </c>
      <c r="CZ225" s="62">
        <f>'2025'!DE28</f>
        <v>0</v>
      </c>
      <c r="DA225" s="62">
        <f>'2025'!DF28</f>
        <v>2.08</v>
      </c>
      <c r="DB225" s="62">
        <f>'2025'!DG28</f>
        <v>7.1</v>
      </c>
      <c r="DC225" s="62">
        <f>'2025'!DH28</f>
        <v>11.2</v>
      </c>
      <c r="DD225" s="62">
        <f>'2025'!DM28</f>
        <v>57.1</v>
      </c>
      <c r="DE225" s="62">
        <f>'2025'!DN28</f>
        <v>5.0999999999999996</v>
      </c>
      <c r="DF225" s="62">
        <f>'2025'!DO28</f>
        <v>73.3</v>
      </c>
      <c r="DG225" s="63">
        <f>'2025'!DP28</f>
        <v>26.7</v>
      </c>
      <c r="DH225" s="60">
        <f>'2025'!DQ28</f>
        <v>1126</v>
      </c>
      <c r="DI225" s="61">
        <f>'2025'!DR28</f>
        <v>2922</v>
      </c>
      <c r="DJ225" s="61">
        <f>'2025'!DS28</f>
        <v>119</v>
      </c>
      <c r="DK225" s="61">
        <f>'2025'!DT28</f>
        <v>91</v>
      </c>
      <c r="DL225" s="61">
        <f>'2025'!DU28</f>
        <v>9</v>
      </c>
      <c r="DM225" s="61">
        <f>'2025'!DV28</f>
        <v>0</v>
      </c>
      <c r="DN225" s="62">
        <f>'2025'!DW28</f>
        <v>1.04</v>
      </c>
      <c r="DO225" s="62">
        <f>'2025'!DX28</f>
        <v>0</v>
      </c>
      <c r="DP225" s="62">
        <f>'2025'!DY28</f>
        <v>3.34</v>
      </c>
      <c r="DQ225" s="62">
        <f>'2025'!DZ28</f>
        <v>8.3000000000000007</v>
      </c>
      <c r="DR225" s="62">
        <f>'2025'!EA28</f>
        <v>7.1</v>
      </c>
      <c r="DS225" s="62">
        <f>'2025'!EF28</f>
        <v>36.4</v>
      </c>
      <c r="DT225" s="62">
        <f>'2025'!EG28</f>
        <v>4.2</v>
      </c>
      <c r="DU225" s="62">
        <f>'2025'!EH28</f>
        <v>21.5</v>
      </c>
      <c r="DV225" s="63">
        <f>'2025'!EI28</f>
        <v>76.8</v>
      </c>
    </row>
    <row r="226" spans="1:126" ht="15.75" customHeight="1" x14ac:dyDescent="0.2">
      <c r="A226" s="199">
        <f t="shared" si="19"/>
        <v>224</v>
      </c>
      <c r="B226" s="261">
        <f>'2016'!A18</f>
        <v>16</v>
      </c>
      <c r="C226" s="261">
        <v>2016</v>
      </c>
      <c r="D226" s="234" t="str">
        <f>'2016'!B18</f>
        <v>Jordan Payton</v>
      </c>
      <c r="E226" s="310" t="str" cm="1">
        <f t="array" ref="E226">_xlfn.IFS(F226&gt;12.5,"Cornerstone",AND(F226&gt;11.995,F226&lt;12.5),"Elite",AND(F226&gt;11,F226&lt;12.995),"Elite Upside",AND(F226&gt;=9.69,F226&lt;10.999),"Upside",AND(F226&gt;8.4,F226&lt;9.999),"Upside Lite",AND(F226&gt;7.25,F226&lt;8.999),"Outlier",AND(F226&gt;=6,F226&lt;7.25),"Outlier Lite",F226&lt;6.999,"Purgatory")</f>
        <v>Outlier Lite</v>
      </c>
      <c r="F226" s="313">
        <f>'2016'!C18</f>
        <v>7.1814285714285715</v>
      </c>
      <c r="G226" s="313">
        <f t="shared" si="20"/>
        <v>33.900000000000006</v>
      </c>
      <c r="H226" s="313" t="str" cm="1">
        <f t="array" ref="H226">_xlfn.IFS(E226="Cornerstone","A++",E226="Elite","A+",E226="Elite Upside","A",E226="Upside","B",E226="Upside Lite","C",E226="Outlier","D+",E226="Outlier Lite","D-",E226="Purgatory","F")</f>
        <v>D-</v>
      </c>
      <c r="I226" s="314">
        <f t="shared" si="21"/>
        <v>-0.72540433806459892</v>
      </c>
      <c r="J226" s="34" t="str">
        <f>'2016'!D18</f>
        <v>UCLA</v>
      </c>
      <c r="K226" s="200">
        <f>'2016'!E18</f>
        <v>5</v>
      </c>
      <c r="L226" s="318">
        <f>'2016'!F18</f>
        <v>34213</v>
      </c>
      <c r="M226" s="231">
        <f>'2016'!G18</f>
        <v>32.093150684931508</v>
      </c>
      <c r="N226" s="231" t="str">
        <f>'2016'!H18</f>
        <v>SR</v>
      </c>
      <c r="O226" s="231">
        <f>'2016'!I18</f>
        <v>22.668493150684931</v>
      </c>
      <c r="P226" s="231" t="str">
        <f>'2016'!J18</f>
        <v>Wide</v>
      </c>
      <c r="Q226" s="231" t="str">
        <f>'2016'!K18</f>
        <v>BALL HOG</v>
      </c>
      <c r="R226" s="231" t="str">
        <f>'2016'!L18</f>
        <v>N/A</v>
      </c>
      <c r="S226" s="320">
        <f>'2016'!M18</f>
        <v>73</v>
      </c>
      <c r="T226" s="320">
        <f>'2016'!N18</f>
        <v>207</v>
      </c>
      <c r="U226" s="231">
        <f>'2016'!O18</f>
        <v>4.47</v>
      </c>
      <c r="V226" s="279">
        <f>'2016'!P18</f>
        <v>5</v>
      </c>
      <c r="W226" s="193">
        <f>'2016'!Q18</f>
        <v>0</v>
      </c>
      <c r="X226" s="194">
        <f>'2016'!R18</f>
        <v>0</v>
      </c>
      <c r="Y226" s="194">
        <f>'2016'!S18</f>
        <v>0</v>
      </c>
      <c r="Z226" s="194">
        <f>'2016'!T18</f>
        <v>0.28499106611078023</v>
      </c>
      <c r="AA226" s="194">
        <f>'2016'!U18</f>
        <v>0.29632587859424919</v>
      </c>
      <c r="AB226" s="194">
        <f>'2016'!V18</f>
        <v>0.29632587859424919</v>
      </c>
      <c r="AC226" s="59">
        <f>'2016'!W18</f>
        <v>0.28150958466453674</v>
      </c>
      <c r="AD226" s="42">
        <f>'2016'!X18</f>
        <v>21.013698630136986</v>
      </c>
      <c r="AE226" s="183">
        <f>'2016'!Y18</f>
        <v>2.33</v>
      </c>
      <c r="AF226" s="183">
        <f>'2016'!Z18</f>
        <v>6.5</v>
      </c>
      <c r="AG226" s="183">
        <f>'2016'!AA18</f>
        <v>12.8</v>
      </c>
      <c r="AH226" s="183">
        <f>'2016'!AB18</f>
        <v>0</v>
      </c>
      <c r="AI226" s="183">
        <f>'2016'!AC18</f>
        <v>0</v>
      </c>
      <c r="AJ226" s="288" t="str">
        <f>'2016'!AD18</f>
        <v>N/A</v>
      </c>
      <c r="AK226" s="288" t="str">
        <f>'2016'!AE18</f>
        <v>N/A</v>
      </c>
      <c r="AL226" s="185">
        <f>'2016'!AF18</f>
        <v>4.9000000000000002E-2</v>
      </c>
      <c r="AM226" s="212">
        <f t="shared" si="23"/>
        <v>0</v>
      </c>
      <c r="AN226" s="185">
        <f>'2016'!AG18</f>
        <v>0.94799999999999995</v>
      </c>
      <c r="AO226" s="185">
        <f>'2016'!AH18</f>
        <v>4.9000000000000002E-2</v>
      </c>
      <c r="AP226" s="183">
        <f>'2016'!AI18</f>
        <v>103.69796854478078</v>
      </c>
      <c r="AQ226" s="186">
        <f>'2016'!AJ18</f>
        <v>102.64162761628845</v>
      </c>
      <c r="AR226" s="48">
        <f>'2016'!AK18</f>
        <v>7</v>
      </c>
      <c r="AS226" s="232">
        <f>'2016'!AL18</f>
        <v>4</v>
      </c>
      <c r="AT226" s="232">
        <f>'2016'!AM18</f>
        <v>4</v>
      </c>
      <c r="AU226" s="232">
        <f>'2016'!AN18</f>
        <v>5</v>
      </c>
      <c r="AV226" s="232">
        <f>'2016'!AO18</f>
        <v>8</v>
      </c>
      <c r="AW226" s="232">
        <f>'2016'!AP18</f>
        <v>7</v>
      </c>
      <c r="AX226" s="232">
        <f>'2016'!AQ18</f>
        <v>4</v>
      </c>
      <c r="AY226" s="233">
        <f>'2016'!AR18</f>
        <v>0</v>
      </c>
      <c r="AZ226" s="60">
        <f>'2016'!AS18</f>
        <v>0</v>
      </c>
      <c r="BA226" s="61">
        <f>'2016'!AT18</f>
        <v>1</v>
      </c>
      <c r="BB226" s="61">
        <f>'2016'!AU18</f>
        <v>0</v>
      </c>
      <c r="BC226" s="61">
        <f>'2016'!AV18</f>
        <v>0</v>
      </c>
      <c r="BD226" s="61">
        <f>'2016'!AW18</f>
        <v>0</v>
      </c>
      <c r="BE226" s="61">
        <f>'2016'!AX18</f>
        <v>0</v>
      </c>
      <c r="BF226" s="62">
        <f>'2016'!AY18</f>
        <v>0</v>
      </c>
      <c r="BG226" s="62">
        <f>'2016'!AZ18</f>
        <v>0</v>
      </c>
      <c r="BH226" s="62">
        <f>'2016'!BA18</f>
        <v>0</v>
      </c>
      <c r="BI226" s="62">
        <f>'2016'!BB18</f>
        <v>0</v>
      </c>
      <c r="BJ226" s="62">
        <f>'2016'!BC18</f>
        <v>0</v>
      </c>
      <c r="BK226" s="62">
        <f>'2016'!BD18</f>
        <v>0</v>
      </c>
      <c r="BL226" s="62">
        <f>'2016'!BE18</f>
        <v>0</v>
      </c>
      <c r="BM226" s="62">
        <f>'2016'!BF18</f>
        <v>0</v>
      </c>
      <c r="BN226" s="63">
        <f>'2016'!BG18</f>
        <v>0</v>
      </c>
      <c r="BO226" s="60">
        <f>'2016'!BH18</f>
        <v>0</v>
      </c>
      <c r="BP226" s="61">
        <f>'2016'!BI18</f>
        <v>3584.1</v>
      </c>
      <c r="BQ226" s="61">
        <f>'2016'!BJ18</f>
        <v>0</v>
      </c>
      <c r="BR226" s="61">
        <f>'2016'!BK18</f>
        <v>0</v>
      </c>
      <c r="BS226" s="61">
        <f>'2016'!BL18</f>
        <v>0</v>
      </c>
      <c r="BT226" s="61">
        <f>'2016'!BM18</f>
        <v>0</v>
      </c>
      <c r="BU226" s="62">
        <f>'2016'!BN18</f>
        <v>0</v>
      </c>
      <c r="BV226" s="62">
        <f>'2016'!BO18</f>
        <v>0</v>
      </c>
      <c r="BW226" s="62">
        <f>'2016'!BP18</f>
        <v>0</v>
      </c>
      <c r="BX226" s="62">
        <f>'2016'!BQ18</f>
        <v>0</v>
      </c>
      <c r="BY226" s="62">
        <f>'2016'!BR18</f>
        <v>0</v>
      </c>
      <c r="BZ226" s="62">
        <f>'2016'!BS18</f>
        <v>0</v>
      </c>
      <c r="CA226" s="62">
        <f>'2016'!BT18</f>
        <v>0</v>
      </c>
      <c r="CB226" s="62">
        <f>'2016'!BU18</f>
        <v>0</v>
      </c>
      <c r="CC226" s="63">
        <f>'2016'!BV18</f>
        <v>0</v>
      </c>
      <c r="CD226" s="60">
        <f>'2016'!BW18</f>
        <v>0</v>
      </c>
      <c r="CE226" s="61">
        <f>'2016'!BX18</f>
        <v>3018</v>
      </c>
      <c r="CF226" s="61">
        <f>'2016'!BY18</f>
        <v>0</v>
      </c>
      <c r="CG226" s="61">
        <f>'2016'!BZ18</f>
        <v>0</v>
      </c>
      <c r="CH226" s="61">
        <f>'2016'!CA18</f>
        <v>0</v>
      </c>
      <c r="CI226" s="61">
        <f>'2016'!CB18</f>
        <v>0</v>
      </c>
      <c r="CJ226" s="62">
        <f>'2016'!CC18</f>
        <v>0</v>
      </c>
      <c r="CK226" s="62">
        <f>'2016'!CD18</f>
        <v>0</v>
      </c>
      <c r="CL226" s="62">
        <f>'2016'!CE18</f>
        <v>0</v>
      </c>
      <c r="CM226" s="62">
        <f>'2016'!CF18</f>
        <v>0</v>
      </c>
      <c r="CN226" s="62">
        <f>'2016'!CG18</f>
        <v>0</v>
      </c>
      <c r="CO226" s="62">
        <f>'2016'!CH18</f>
        <v>0</v>
      </c>
      <c r="CP226" s="62">
        <f>'2016'!CI18</f>
        <v>0</v>
      </c>
      <c r="CQ226" s="62">
        <f>'2016'!CJ18</f>
        <v>0</v>
      </c>
      <c r="CR226" s="63">
        <f>'2016'!CK18</f>
        <v>0</v>
      </c>
      <c r="CS226" s="60">
        <f>'2016'!CL18</f>
        <v>957</v>
      </c>
      <c r="CT226" s="61">
        <f>'2016'!CM18</f>
        <v>3358</v>
      </c>
      <c r="CU226" s="61">
        <f>'2016'!CN18</f>
        <v>99</v>
      </c>
      <c r="CV226" s="61">
        <f>'2016'!CO18</f>
        <v>68</v>
      </c>
      <c r="CW226" s="61">
        <f>'2016'!CP18</f>
        <v>7</v>
      </c>
      <c r="CX226" s="61">
        <f>'2016'!CQ18</f>
        <v>0</v>
      </c>
      <c r="CY226" s="62">
        <f>'2016'!CR18</f>
        <v>0</v>
      </c>
      <c r="CZ226" s="62">
        <f>'2016'!CS18</f>
        <v>0</v>
      </c>
      <c r="DA226" s="62">
        <f>'2016'!CT18</f>
        <v>1.99</v>
      </c>
      <c r="DB226" s="62">
        <f>'2016'!CU18</f>
        <v>6.5</v>
      </c>
      <c r="DC226" s="62">
        <f>'2016'!CV18</f>
        <v>11.1</v>
      </c>
      <c r="DD226" s="62">
        <f>'2016'!CW18</f>
        <v>0</v>
      </c>
      <c r="DE226" s="62">
        <f>'2016'!CX18</f>
        <v>2.9</v>
      </c>
      <c r="DF226" s="62">
        <f>'2016'!CY18</f>
        <v>93.8</v>
      </c>
      <c r="DG226" s="63">
        <f>'2016'!CZ18</f>
        <v>5.6</v>
      </c>
      <c r="DH226" s="60">
        <f>'2016'!DA18</f>
        <v>1113</v>
      </c>
      <c r="DI226" s="61">
        <f>'2016'!DB18</f>
        <v>3756</v>
      </c>
      <c r="DJ226" s="61">
        <f>'2016'!DC18</f>
        <v>123</v>
      </c>
      <c r="DK226" s="61">
        <f>'2016'!DD18</f>
        <v>78</v>
      </c>
      <c r="DL226" s="61">
        <f>'2016'!DE18</f>
        <v>5</v>
      </c>
      <c r="DM226" s="61">
        <f>'2016'!DF18</f>
        <v>0</v>
      </c>
      <c r="DN226" s="62">
        <f>'2016'!DG18</f>
        <v>0</v>
      </c>
      <c r="DO226" s="62">
        <f>'2016'!DH18</f>
        <v>0</v>
      </c>
      <c r="DP226" s="62">
        <f>'2016'!DI18</f>
        <v>2.33</v>
      </c>
      <c r="DQ226" s="62">
        <f>'2016'!DJ18</f>
        <v>5.0999999999999996</v>
      </c>
      <c r="DR226" s="62">
        <f>'2016'!DK18</f>
        <v>12.8</v>
      </c>
      <c r="DS226" s="62">
        <f>'2016'!DL18</f>
        <v>0</v>
      </c>
      <c r="DT226" s="62">
        <f>'2016'!DM18</f>
        <v>4.9000000000000004</v>
      </c>
      <c r="DU226" s="62">
        <f>'2016'!DN18</f>
        <v>95.8</v>
      </c>
      <c r="DV226" s="63">
        <f>'2016'!DO18</f>
        <v>4.2</v>
      </c>
    </row>
    <row r="227" spans="1:126" ht="15.75" customHeight="1" x14ac:dyDescent="0.2">
      <c r="A227" s="199">
        <f t="shared" si="19"/>
        <v>225</v>
      </c>
      <c r="B227" s="261">
        <f>'2021'!A25</f>
        <v>23</v>
      </c>
      <c r="C227" s="261">
        <v>2021</v>
      </c>
      <c r="D227" s="234" t="str">
        <f>'2021'!B25</f>
        <v>Marquez Stevenson</v>
      </c>
      <c r="E227" s="310" t="str" cm="1">
        <f t="array" ref="E227">_xlfn.IFS(F227&gt;12.5,"Cornerstone",AND(F227&gt;11.995,F227&lt;12.5),"Elite",AND(F227&gt;11,F227&lt;12.995),"Elite Upside",AND(F227&gt;=9.69,F227&lt;10.999),"Upside",AND(F227&gt;8.4,F227&lt;9.999),"Upside Lite",AND(F227&gt;7.25,F227&lt;8.999),"Outlier",AND(F227&gt;=6,F227&lt;7.25),"Outlier Lite",F227&lt;6.999,"Purgatory")</f>
        <v>Outlier Lite</v>
      </c>
      <c r="F227" s="313">
        <f>'2021'!C25</f>
        <v>7.1685714285714282</v>
      </c>
      <c r="G227" s="313">
        <f t="shared" si="20"/>
        <v>33.300000000000004</v>
      </c>
      <c r="H227" s="313" t="str" cm="1">
        <f t="array" ref="H227">_xlfn.IFS(E227="Cornerstone","A++",E227="Elite","A+",E227="Elite Upside","A",E227="Upside","B",E227="Upside Lite","C",E227="Outlier","D+",E227="Outlier Lite","D-",E227="Purgatory","F")</f>
        <v>D-</v>
      </c>
      <c r="I227" s="314">
        <f t="shared" si="21"/>
        <v>-0.73236914111426699</v>
      </c>
      <c r="J227" s="34" t="str">
        <f>'2021'!D25</f>
        <v>Houston</v>
      </c>
      <c r="K227" s="200">
        <f>'2021'!E25</f>
        <v>6</v>
      </c>
      <c r="L227" s="318">
        <f>'2021'!F25</f>
        <v>35880</v>
      </c>
      <c r="M227" s="231">
        <f>'2021'!G25</f>
        <v>27.526027397260275</v>
      </c>
      <c r="N227" s="231" t="str">
        <f>'2021'!H25</f>
        <v>SR</v>
      </c>
      <c r="O227" s="231">
        <f>'2021'!I25</f>
        <v>23.109589041095891</v>
      </c>
      <c r="P227" s="231" t="str">
        <f>'2021'!J25</f>
        <v>Slot</v>
      </c>
      <c r="Q227" s="231" t="str">
        <f>'2021'!K25</f>
        <v>PROTO Z</v>
      </c>
      <c r="R227" s="231" t="str">
        <f>'2021'!L25</f>
        <v>Elite Separator</v>
      </c>
      <c r="S227" s="320">
        <f>'2021'!M25</f>
        <v>70.13</v>
      </c>
      <c r="T227" s="320">
        <f>'2021'!N25</f>
        <v>180</v>
      </c>
      <c r="U227" s="200">
        <f>'2021'!O25</f>
        <v>4.4800000000000004</v>
      </c>
      <c r="V227" s="279">
        <f>'2021'!P25</f>
        <v>6</v>
      </c>
      <c r="W227" s="193">
        <f>'2021'!Q25</f>
        <v>9.3457943925233638E-3</v>
      </c>
      <c r="X227" s="194">
        <f>'2021'!R25</f>
        <v>0.32493622448979592</v>
      </c>
      <c r="Y227" s="194">
        <f>'2021'!S25</f>
        <v>0.2361364228065608</v>
      </c>
      <c r="Z227" s="194">
        <f>'2021'!T25</f>
        <v>0.12581967213114753</v>
      </c>
      <c r="AA227" s="194">
        <f>'2021'!U25</f>
        <v>0.14158043273753529</v>
      </c>
      <c r="AB227" s="194">
        <f>'2021'!V25</f>
        <v>0.22537794831047173</v>
      </c>
      <c r="AC227" s="59">
        <f>'2021'!W25</f>
        <v>0.19157125606390096</v>
      </c>
      <c r="AD227" s="42">
        <f>'2021'!X25</f>
        <v>19.446575342465753</v>
      </c>
      <c r="AE227" s="183">
        <f>'2021'!Y25</f>
        <v>2.9</v>
      </c>
      <c r="AF227" s="183">
        <f>'2021'!Z25</f>
        <v>10.5</v>
      </c>
      <c r="AG227" s="183">
        <f>'2021'!AA25</f>
        <v>12.2</v>
      </c>
      <c r="AH227" s="183">
        <f>'2021'!AB25</f>
        <v>0.8</v>
      </c>
      <c r="AI227" s="183">
        <f>'2021'!AC25</f>
        <v>2.89</v>
      </c>
      <c r="AJ227" s="288">
        <f>'2021'!AD25</f>
        <v>2.4019933554817276E-2</v>
      </c>
      <c r="AK227" s="288">
        <f>'2021'!AE25</f>
        <v>0.20016611295681064</v>
      </c>
      <c r="AL227" s="185">
        <f>'2021'!AF25</f>
        <v>4.8000000000000001E-2</v>
      </c>
      <c r="AM227" s="212">
        <f t="shared" si="23"/>
        <v>0.66700000000000004</v>
      </c>
      <c r="AN227" s="185">
        <f>'2021'!AG25</f>
        <v>9.2499999999999999E-2</v>
      </c>
      <c r="AO227" s="185">
        <f>'2021'!AH25</f>
        <v>0.90599999999999992</v>
      </c>
      <c r="AP227" s="183">
        <f>'2021'!AI25</f>
        <v>89.369729775679389</v>
      </c>
      <c r="AQ227" s="186">
        <f>'2021'!AJ25</f>
        <v>83.29428307169502</v>
      </c>
      <c r="AR227" s="48">
        <f>'2021'!AK25</f>
        <v>5</v>
      </c>
      <c r="AS227" s="232">
        <f>'2021'!AL25</f>
        <v>7</v>
      </c>
      <c r="AT227" s="232">
        <f>'2021'!AM25</f>
        <v>6</v>
      </c>
      <c r="AU227" s="232">
        <f>'2021'!AN25</f>
        <v>8</v>
      </c>
      <c r="AV227" s="232">
        <f>'2021'!AO25</f>
        <v>8</v>
      </c>
      <c r="AW227" s="232">
        <f>'2021'!AP25</f>
        <v>3</v>
      </c>
      <c r="AX227" s="232">
        <f>'2021'!AQ25</f>
        <v>2</v>
      </c>
      <c r="AY227" s="233">
        <f>'2021'!AR25</f>
        <v>0</v>
      </c>
      <c r="AZ227" s="60">
        <f>'2021'!AS25</f>
        <v>36</v>
      </c>
      <c r="BA227" s="61">
        <f>'2021'!AT25</f>
        <v>3852</v>
      </c>
      <c r="BB227" s="61">
        <f>'2021'!AU25</f>
        <v>0</v>
      </c>
      <c r="BC227" s="61">
        <f>'2021'!AV25</f>
        <v>0</v>
      </c>
      <c r="BD227" s="61">
        <f>'2021'!AW25</f>
        <v>0</v>
      </c>
      <c r="BE227" s="61">
        <f>'2021'!AX25</f>
        <v>0</v>
      </c>
      <c r="BF227" s="62">
        <f>'2021'!AY25</f>
        <v>0</v>
      </c>
      <c r="BG227" s="62">
        <f>'2021'!AZ25</f>
        <v>0.51</v>
      </c>
      <c r="BH227" s="62">
        <f>'2021'!BA25</f>
        <v>0</v>
      </c>
      <c r="BI227" s="62">
        <f>'2021'!BB25</f>
        <v>0</v>
      </c>
      <c r="BJ227" s="62">
        <f>'2021'!BC25</f>
        <v>0</v>
      </c>
      <c r="BK227" s="62">
        <f>'2021'!BD25</f>
        <v>0</v>
      </c>
      <c r="BL227" s="62">
        <f>'2021'!BE25</f>
        <v>0</v>
      </c>
      <c r="BM227" s="62">
        <f>'2021'!BF25</f>
        <v>0</v>
      </c>
      <c r="BN227" s="63">
        <f>'2021'!BG25</f>
        <v>0</v>
      </c>
      <c r="BO227" s="60">
        <f>'2021'!BH25</f>
        <v>1019</v>
      </c>
      <c r="BP227" s="61">
        <f>'2021'!BI25</f>
        <v>3136</v>
      </c>
      <c r="BQ227" s="61">
        <f>'2021'!BJ25</f>
        <v>0</v>
      </c>
      <c r="BR227" s="61">
        <f>'2021'!BK25</f>
        <v>0</v>
      </c>
      <c r="BS227" s="61">
        <f>'2021'!BL25</f>
        <v>0</v>
      </c>
      <c r="BT227" s="61">
        <f>'2021'!BM25</f>
        <v>0</v>
      </c>
      <c r="BU227" s="62">
        <f>'2021'!BN25</f>
        <v>0</v>
      </c>
      <c r="BV227" s="62">
        <f>'2021'!BO25</f>
        <v>0</v>
      </c>
      <c r="BW227" s="62">
        <f>'2021'!BP25</f>
        <v>0</v>
      </c>
      <c r="BX227" s="62">
        <f>'2021'!BQ25</f>
        <v>0</v>
      </c>
      <c r="BY227" s="62">
        <f>'2021'!BR25</f>
        <v>0</v>
      </c>
      <c r="BZ227" s="62">
        <f>'2021'!BW25</f>
        <v>0</v>
      </c>
      <c r="CA227" s="62">
        <f>'2021'!BX25</f>
        <v>0</v>
      </c>
      <c r="CB227" s="62">
        <f>'2021'!BY25</f>
        <v>0</v>
      </c>
      <c r="CC227" s="63">
        <f>'2021'!BZ25</f>
        <v>0</v>
      </c>
      <c r="CD227" s="60">
        <f>'2021'!CA25</f>
        <v>907</v>
      </c>
      <c r="CE227" s="61">
        <f>'2021'!CB25</f>
        <v>3841</v>
      </c>
      <c r="CF227" s="61">
        <f>'2021'!CC25</f>
        <v>115</v>
      </c>
      <c r="CG227" s="61">
        <f>'2021'!CD25</f>
        <v>74</v>
      </c>
      <c r="CH227" s="61">
        <f>'2021'!CE25</f>
        <v>9</v>
      </c>
      <c r="CI227" s="61">
        <f>'2021'!CF25</f>
        <v>45</v>
      </c>
      <c r="CJ227" s="62">
        <f>'2021'!CG25</f>
        <v>0.64</v>
      </c>
      <c r="CK227" s="62">
        <f>'2021'!CH25</f>
        <v>2.15</v>
      </c>
      <c r="CL227" s="62">
        <f>'2021'!CI25</f>
        <v>2.64</v>
      </c>
      <c r="CM227" s="62">
        <f>'2021'!CJ25</f>
        <v>7.6</v>
      </c>
      <c r="CN227" s="62">
        <f>'2021'!CK25</f>
        <v>9.9</v>
      </c>
      <c r="CO227" s="62">
        <f>'2021'!CP25</f>
        <v>15.4</v>
      </c>
      <c r="CP227" s="62">
        <f>'2021'!CQ25</f>
        <v>11.9</v>
      </c>
      <c r="CQ227" s="62">
        <f>'2021'!CR25</f>
        <v>15.5</v>
      </c>
      <c r="CR227" s="63">
        <f>'2021'!CS25</f>
        <v>81.400000000000006</v>
      </c>
      <c r="CS227" s="60">
        <f>'2021'!CT25</f>
        <v>307</v>
      </c>
      <c r="CT227" s="61">
        <f>'2021'!CU25</f>
        <v>2440</v>
      </c>
      <c r="CU227" s="61">
        <f>'2021'!CV25</f>
        <v>90</v>
      </c>
      <c r="CV227" s="61">
        <f>'2021'!CW25</f>
        <v>52</v>
      </c>
      <c r="CW227" s="61">
        <f>'2021'!CX25</f>
        <v>9</v>
      </c>
      <c r="CX227" s="61">
        <f>'2021'!CY25</f>
        <v>19</v>
      </c>
      <c r="CY227" s="62">
        <f>'2021'!CZ25</f>
        <v>0.63</v>
      </c>
      <c r="CZ227" s="62">
        <f>'2021'!DA25</f>
        <v>2.89</v>
      </c>
      <c r="DA227" s="62">
        <f>'2021'!DB25</f>
        <v>2.9</v>
      </c>
      <c r="DB227" s="62">
        <f>'2021'!DC25</f>
        <v>10.5</v>
      </c>
      <c r="DC227" s="62">
        <f>'2021'!DD25</f>
        <v>12.2</v>
      </c>
      <c r="DD227" s="62">
        <f>'2021'!DI25</f>
        <v>35</v>
      </c>
      <c r="DE227" s="62">
        <f>'2021'!DJ25</f>
        <v>7.1</v>
      </c>
      <c r="DF227" s="62">
        <f>'2021'!DK25</f>
        <v>7.1</v>
      </c>
      <c r="DG227" s="63">
        <f>'2021'!DL25</f>
        <v>92.6</v>
      </c>
      <c r="DH227" s="60">
        <f>'2021'!DM25</f>
        <v>301</v>
      </c>
      <c r="DI227" s="61">
        <f>'2021'!DN25</f>
        <v>2126</v>
      </c>
      <c r="DJ227" s="61">
        <f>'2021'!DO25</f>
        <v>28</v>
      </c>
      <c r="DK227" s="61">
        <f>'2021'!DP25</f>
        <v>20</v>
      </c>
      <c r="DL227" s="61">
        <f>'2021'!DQ25</f>
        <v>4</v>
      </c>
      <c r="DM227" s="61">
        <f>'2021'!DR25</f>
        <v>15</v>
      </c>
      <c r="DN227" s="62">
        <f>'2021'!DS25</f>
        <v>0.8</v>
      </c>
      <c r="DO227" s="62">
        <f>'2021'!DT25</f>
        <v>1.58</v>
      </c>
      <c r="DP227" s="62">
        <f>'2021'!DU25</f>
        <v>2.41</v>
      </c>
      <c r="DQ227" s="62">
        <f>'2021'!DV25</f>
        <v>6.5</v>
      </c>
      <c r="DR227" s="62">
        <f>'2021'!DW25</f>
        <v>11.6</v>
      </c>
      <c r="DS227" s="62">
        <f>'2021'!EB25</f>
        <v>66.7</v>
      </c>
      <c r="DT227" s="62">
        <f>'2021'!EC25</f>
        <v>4.8</v>
      </c>
      <c r="DU227" s="62">
        <f>'2021'!ED25</f>
        <v>11.4</v>
      </c>
      <c r="DV227" s="63">
        <f>'2021'!EE25</f>
        <v>88.6</v>
      </c>
    </row>
    <row r="228" spans="1:126" ht="15.75" customHeight="1" x14ac:dyDescent="0.2">
      <c r="A228" s="199">
        <f t="shared" si="19"/>
        <v>227</v>
      </c>
      <c r="B228" s="261">
        <f>'2022'!A25</f>
        <v>23</v>
      </c>
      <c r="C228" s="261">
        <v>2022</v>
      </c>
      <c r="D228" s="234" t="str">
        <f>'2022'!B25</f>
        <v>Kyle Philips</v>
      </c>
      <c r="E228" s="310" t="str" cm="1">
        <f t="array" ref="E228">_xlfn.IFS(F228&gt;12.5,"Cornerstone",AND(F228&gt;11.995,F228&lt;12.5),"Elite",AND(F228&gt;11,F228&lt;12.995),"Elite Upside",AND(F228&gt;=9.69,F228&lt;10.999),"Upside",AND(F228&gt;8.4,F228&lt;9.999),"Upside Lite",AND(F228&gt;7.25,F228&lt;8.999),"Outlier",AND(F228&gt;=6,F228&lt;7.25),"Outlier Lite",F228&lt;6.999,"Purgatory")</f>
        <v>Outlier Lite</v>
      </c>
      <c r="F228" s="313">
        <f>'2022'!C25</f>
        <v>7.1685714285714273</v>
      </c>
      <c r="G228" s="313">
        <f t="shared" si="20"/>
        <v>33</v>
      </c>
      <c r="H228" s="313" t="str" cm="1">
        <f t="array" ref="H228">_xlfn.IFS(E228="Cornerstone","A++",E228="Elite","A+",E228="Elite Upside","A",E228="Upside","B",E228="Upside Lite","C",E228="Outlier","D+",E228="Outlier Lite","D-",E228="Purgatory","F")</f>
        <v>D-</v>
      </c>
      <c r="I228" s="314">
        <f t="shared" si="21"/>
        <v>-0.73236914111426743</v>
      </c>
      <c r="J228" s="34" t="str">
        <f>'2022'!D25</f>
        <v>UCLA</v>
      </c>
      <c r="K228" s="200">
        <f>'2022'!E25</f>
        <v>5</v>
      </c>
      <c r="L228" s="318">
        <f>'2022'!F25</f>
        <v>36328</v>
      </c>
      <c r="M228" s="231">
        <f>'2022'!G25</f>
        <v>26.298630136986301</v>
      </c>
      <c r="N228" s="231" t="str">
        <f>'2022'!H25</f>
        <v>RS JR</v>
      </c>
      <c r="O228" s="231">
        <f>'2022'!I25</f>
        <v>22.87945205479452</v>
      </c>
      <c r="P228" s="231" t="str">
        <f>'2022'!J25</f>
        <v>Slot</v>
      </c>
      <c r="Q228" s="231" t="str">
        <f>'2022'!K25</f>
        <v>PROTO Z</v>
      </c>
      <c r="R228" s="231" t="str">
        <f>'2022'!L25</f>
        <v>Elite Separator</v>
      </c>
      <c r="S228" s="320">
        <f>'2022'!M25</f>
        <v>71</v>
      </c>
      <c r="T228" s="320">
        <f>'2022'!N25</f>
        <v>189</v>
      </c>
      <c r="U228" s="200">
        <f>'2022'!O25</f>
        <v>4.58</v>
      </c>
      <c r="V228" s="279">
        <f>'2022'!P25</f>
        <v>5</v>
      </c>
      <c r="W228" s="193">
        <f>'2022'!Q25</f>
        <v>0</v>
      </c>
      <c r="X228" s="194">
        <f>'2022'!R25</f>
        <v>1.0865755345250614E-2</v>
      </c>
      <c r="Y228" s="194">
        <f>'2022'!S25</f>
        <v>0.22211350293542073</v>
      </c>
      <c r="Z228" s="194">
        <f>'2022'!T25</f>
        <v>0.23551877784850414</v>
      </c>
      <c r="AA228" s="194">
        <f>'2022'!U25</f>
        <v>0.27229182019159914</v>
      </c>
      <c r="AB228" s="194">
        <f>'2022'!V25</f>
        <v>0.27229182019159914</v>
      </c>
      <c r="AC228" s="59">
        <f>'2022'!W25</f>
        <v>0.25867722918201919</v>
      </c>
      <c r="AD228" s="42">
        <f>'2022'!X25</f>
        <v>20.219178082191782</v>
      </c>
      <c r="AE228" s="183">
        <f>'2022'!Y25</f>
        <v>2.11</v>
      </c>
      <c r="AF228" s="183">
        <f>'2022'!Z25</f>
        <v>6</v>
      </c>
      <c r="AG228" s="183">
        <f>'2022'!AA25</f>
        <v>9.8000000000000007</v>
      </c>
      <c r="AH228" s="183">
        <f>'2022'!AB25</f>
        <v>1.1599999999999999</v>
      </c>
      <c r="AI228" s="183">
        <f>'2022'!AC25</f>
        <v>2.4</v>
      </c>
      <c r="AJ228" s="288">
        <f>'2022'!AD25</f>
        <v>2.8552097428958048E-2</v>
      </c>
      <c r="AK228" s="288">
        <f>'2022'!AE25</f>
        <v>0.2398376184032476</v>
      </c>
      <c r="AL228" s="185">
        <f>'2022'!AF25</f>
        <v>9.1999999999999998E-2</v>
      </c>
      <c r="AM228" s="212">
        <f t="shared" si="23"/>
        <v>0.3</v>
      </c>
      <c r="AN228" s="185">
        <f>'2022'!AG25</f>
        <v>6.6000000000000003E-2</v>
      </c>
      <c r="AO228" s="185">
        <f>'2022'!AH25</f>
        <v>0.8819999999999999</v>
      </c>
      <c r="AP228" s="183">
        <f>'2022'!AI25</f>
        <v>85.907264020833736</v>
      </c>
      <c r="AQ228" s="186">
        <f>'2022'!AJ25</f>
        <v>81.561724982132347</v>
      </c>
      <c r="AR228" s="48">
        <f>'2022'!AK25</f>
        <v>7</v>
      </c>
      <c r="AS228" s="232">
        <f>'2022'!AL25</f>
        <v>6</v>
      </c>
      <c r="AT228" s="232">
        <f>'2022'!AM25</f>
        <v>4</v>
      </c>
      <c r="AU228" s="232">
        <f>'2022'!AN25</f>
        <v>5</v>
      </c>
      <c r="AV228" s="232">
        <f>'2022'!AO25</f>
        <v>6</v>
      </c>
      <c r="AW228" s="232">
        <f>'2022'!AP25</f>
        <v>3</v>
      </c>
      <c r="AX228" s="232">
        <f>'2022'!AQ25</f>
        <v>4</v>
      </c>
      <c r="AY228" s="233">
        <f>'2022'!AR25</f>
        <v>0</v>
      </c>
      <c r="AZ228" s="60">
        <f>'2022'!AS25</f>
        <v>0</v>
      </c>
      <c r="BA228" s="61">
        <f>'2022'!AT25</f>
        <v>4478</v>
      </c>
      <c r="BB228" s="61">
        <f>'2022'!AU25</f>
        <v>0</v>
      </c>
      <c r="BC228" s="61">
        <f>'2022'!AV25</f>
        <v>0</v>
      </c>
      <c r="BD228" s="61">
        <f>'2022'!AW25</f>
        <v>0</v>
      </c>
      <c r="BE228" s="61">
        <f>'2022'!AX25</f>
        <v>0</v>
      </c>
      <c r="BF228" s="62">
        <f>'2022'!AY25</f>
        <v>0</v>
      </c>
      <c r="BG228" s="62">
        <f>'2022'!AZ25</f>
        <v>0</v>
      </c>
      <c r="BH228" s="62">
        <f>'2022'!BA25</f>
        <v>0</v>
      </c>
      <c r="BI228" s="62">
        <f>'2022'!BB25</f>
        <v>0</v>
      </c>
      <c r="BJ228" s="62">
        <f>'2022'!BC25</f>
        <v>0</v>
      </c>
      <c r="BK228" s="62">
        <f>'2022'!BH25</f>
        <v>0</v>
      </c>
      <c r="BL228" s="62">
        <f>'2022'!BI25</f>
        <v>0</v>
      </c>
      <c r="BM228" s="62">
        <f>'2022'!BJ25</f>
        <v>0</v>
      </c>
      <c r="BN228" s="63">
        <f>'2022'!BK25</f>
        <v>0</v>
      </c>
      <c r="BO228" s="60">
        <f>'2022'!BL25</f>
        <v>31</v>
      </c>
      <c r="BP228" s="61">
        <f>'2022'!BM25</f>
        <v>2853</v>
      </c>
      <c r="BQ228" s="61">
        <f>'2022'!BN25</f>
        <v>13</v>
      </c>
      <c r="BR228" s="61">
        <f>'2022'!BO25</f>
        <v>6</v>
      </c>
      <c r="BS228" s="61">
        <f>'2022'!BP25</f>
        <v>0</v>
      </c>
      <c r="BT228" s="61">
        <f>'2022'!BQ25</f>
        <v>13</v>
      </c>
      <c r="BU228" s="62">
        <f>'2022'!BR25</f>
        <v>0.01</v>
      </c>
      <c r="BV228" s="62">
        <f>'2022'!BS25</f>
        <v>0.23</v>
      </c>
      <c r="BW228" s="62">
        <f>'2022'!BT25</f>
        <v>0.55000000000000004</v>
      </c>
      <c r="BX228" s="62">
        <f>'2022'!BU25</f>
        <v>1.2</v>
      </c>
      <c r="BY228" s="62">
        <f>'2022'!BV25</f>
        <v>0</v>
      </c>
      <c r="BZ228" s="62">
        <f>'2022'!CA25</f>
        <v>0</v>
      </c>
      <c r="CA228" s="62">
        <f>'2022'!CB25</f>
        <v>14.3</v>
      </c>
      <c r="CB228" s="62">
        <f>'2022'!CC25</f>
        <v>1.7</v>
      </c>
      <c r="CC228" s="63">
        <f>'2022'!CD25</f>
        <v>98.3</v>
      </c>
      <c r="CD228" s="60">
        <f>'2022'!CE25</f>
        <v>681</v>
      </c>
      <c r="CE228" s="61">
        <f>'2022'!CF25</f>
        <v>3066</v>
      </c>
      <c r="CF228" s="61">
        <f>'2022'!CG25</f>
        <v>87</v>
      </c>
      <c r="CG228" s="61">
        <f>'2022'!CH25</f>
        <v>60</v>
      </c>
      <c r="CH228" s="61">
        <f>'2022'!CI25</f>
        <v>5</v>
      </c>
      <c r="CI228" s="61">
        <f>'2022'!CJ25</f>
        <v>22</v>
      </c>
      <c r="CJ228" s="62">
        <f>'2022'!CK25</f>
        <v>0.7</v>
      </c>
      <c r="CK228" s="62">
        <f>'2022'!CL25</f>
        <v>1.7</v>
      </c>
      <c r="CL228" s="62">
        <f>'2022'!CM25</f>
        <v>1.61</v>
      </c>
      <c r="CM228" s="62">
        <f>'2022'!CN25</f>
        <v>5.3</v>
      </c>
      <c r="CN228" s="62">
        <f>'2022'!CO25</f>
        <v>6.6</v>
      </c>
      <c r="CO228" s="62">
        <f>'2022'!CT25</f>
        <v>41.7</v>
      </c>
      <c r="CP228" s="62">
        <f>'2022'!CU25</f>
        <v>6.3</v>
      </c>
      <c r="CQ228" s="62">
        <f>'2022'!CV25</f>
        <v>4.0999999999999996</v>
      </c>
      <c r="CR228" s="63">
        <f>'2022'!CW25</f>
        <v>95.4</v>
      </c>
      <c r="CS228" s="60">
        <f>'2022'!CX25</f>
        <v>370</v>
      </c>
      <c r="CT228" s="61">
        <f>'2022'!CY25</f>
        <v>1571</v>
      </c>
      <c r="CU228" s="61">
        <f>'2022'!CZ25</f>
        <v>57</v>
      </c>
      <c r="CV228" s="61">
        <f>'2022'!DA25</f>
        <v>38</v>
      </c>
      <c r="CW228" s="61">
        <f>'2022'!DB25</f>
        <v>2</v>
      </c>
      <c r="CX228" s="61">
        <f>'2022'!DC25</f>
        <v>18</v>
      </c>
      <c r="CY228" s="62">
        <f>'2022'!DD25</f>
        <v>0.46</v>
      </c>
      <c r="CZ228" s="62">
        <f>'2022'!DE25</f>
        <v>1.85</v>
      </c>
      <c r="DA228" s="62">
        <f>'2022'!DF25</f>
        <v>1.71</v>
      </c>
      <c r="DB228" s="62">
        <f>'2022'!DG25</f>
        <v>3.6</v>
      </c>
      <c r="DC228" s="62">
        <f>'2022'!DH25</f>
        <v>7.9</v>
      </c>
      <c r="DD228" s="62">
        <f>'2022'!DM25</f>
        <v>55.6</v>
      </c>
      <c r="DE228" s="62">
        <f>'2022'!DN25</f>
        <v>5</v>
      </c>
      <c r="DF228" s="62">
        <f>'2022'!DO25</f>
        <v>8.6</v>
      </c>
      <c r="DG228" s="63">
        <f>'2022'!DP25</f>
        <v>83.6</v>
      </c>
      <c r="DH228" s="60">
        <f>'2022'!DQ25</f>
        <v>739</v>
      </c>
      <c r="DI228" s="61">
        <f>'2022'!DR25</f>
        <v>2714</v>
      </c>
      <c r="DJ228" s="61">
        <f>'2022'!DS25</f>
        <v>94</v>
      </c>
      <c r="DK228" s="61">
        <f>'2022'!DT25</f>
        <v>59</v>
      </c>
      <c r="DL228" s="61">
        <f>'2022'!DU25</f>
        <v>10</v>
      </c>
      <c r="DM228" s="61">
        <f>'2022'!DV25</f>
        <v>23</v>
      </c>
      <c r="DN228" s="62">
        <f>'2022'!DW25</f>
        <v>1.1599999999999999</v>
      </c>
      <c r="DO228" s="62">
        <f>'2022'!DX25</f>
        <v>2.4</v>
      </c>
      <c r="DP228" s="62">
        <f>'2022'!DY25</f>
        <v>2.11</v>
      </c>
      <c r="DQ228" s="62">
        <f>'2022'!DZ25</f>
        <v>6</v>
      </c>
      <c r="DR228" s="62">
        <f>'2022'!EA25</f>
        <v>9.8000000000000007</v>
      </c>
      <c r="DS228" s="62">
        <f>'2022'!EF25</f>
        <v>30</v>
      </c>
      <c r="DT228" s="62">
        <f>'2022'!EG25</f>
        <v>9.1999999999999993</v>
      </c>
      <c r="DU228" s="62">
        <f>'2022'!EH25</f>
        <v>4.5999999999999996</v>
      </c>
      <c r="DV228" s="63">
        <f>'2022'!EI25</f>
        <v>92.8</v>
      </c>
    </row>
    <row r="229" spans="1:126" ht="15.75" customHeight="1" x14ac:dyDescent="0.2">
      <c r="A229" s="199">
        <f t="shared" si="19"/>
        <v>223</v>
      </c>
      <c r="B229" s="261">
        <f>'2025'!A29</f>
        <v>27</v>
      </c>
      <c r="C229" s="261">
        <v>2025</v>
      </c>
      <c r="D229" s="234" t="str">
        <f>'2025'!B29</f>
        <v>Ricky White</v>
      </c>
      <c r="E229" s="310" t="str" cm="1">
        <f t="array" ref="E229">_xlfn.IFS(F229&gt;12.5,"Cornerstone",AND(F229&gt;11.995,F229&lt;12.5),"Elite",AND(F229&gt;11,F229&lt;12.995),"Elite Upside",AND(F229&gt;=9.69,F229&lt;10.999),"Upside",AND(F229&gt;8.4,F229&lt;9.999),"Upside Lite",AND(F229&gt;7.25,F229&lt;8.999),"Outlier",AND(F229&gt;=6,F229&lt;7.25),"Outlier Lite",F229&lt;6.999,"Purgatory")</f>
        <v>Outlier Lite</v>
      </c>
      <c r="F229" s="313">
        <f>'2025'!C29</f>
        <v>7.2257142857142851</v>
      </c>
      <c r="G229" s="313">
        <f t="shared" si="20"/>
        <v>34.200000000000003</v>
      </c>
      <c r="H229" s="313" t="str" cm="1">
        <f t="array" ref="H229">_xlfn.IFS(E229="Cornerstone","A++",E229="Elite","A+",E229="Elite Upside","A",E229="Upside","B",E229="Upside Lite","C",E229="Outlier","D+",E229="Outlier Lite","D-",E229="Purgatory","F")</f>
        <v>D-</v>
      </c>
      <c r="I229" s="314">
        <f t="shared" si="21"/>
        <v>-0.70141446089352144</v>
      </c>
      <c r="J229" s="34" t="str">
        <f>'2025'!D29</f>
        <v>UNLV</v>
      </c>
      <c r="K229" s="200">
        <f>'2025'!E29</f>
        <v>7</v>
      </c>
      <c r="L229" s="318">
        <f>'2025'!F29</f>
        <v>37293</v>
      </c>
      <c r="M229" s="231">
        <f>'2025'!G29</f>
        <v>23.654794520547945</v>
      </c>
      <c r="N229" s="231" t="str">
        <f>'2025'!H29</f>
        <v>SR</v>
      </c>
      <c r="O229" s="231">
        <f>'2025'!I29</f>
        <v>23.235616438356164</v>
      </c>
      <c r="P229" s="231" t="str">
        <f>'2025'!J29</f>
        <v>Hybrid</v>
      </c>
      <c r="Q229" s="231" t="str">
        <f>'2025'!K29</f>
        <v>BALL HOG</v>
      </c>
      <c r="R229" s="231" t="str">
        <f>'2025'!L29</f>
        <v>Elite Earner</v>
      </c>
      <c r="S229" s="320">
        <f>'2025'!M29</f>
        <v>73</v>
      </c>
      <c r="T229" s="320">
        <f>'2025'!N29</f>
        <v>184</v>
      </c>
      <c r="U229" s="231">
        <f>'2025'!O29</f>
        <v>4.6100000000000003</v>
      </c>
      <c r="V229" s="279">
        <f>'2025'!P29</f>
        <v>7</v>
      </c>
      <c r="W229" s="193">
        <f>'2025'!Q29</f>
        <v>0.23336123901213895</v>
      </c>
      <c r="X229" s="194">
        <f>'2025'!R29</f>
        <v>0</v>
      </c>
      <c r="Y229" s="194">
        <f>'2025'!S29</f>
        <v>0.24108527131782945</v>
      </c>
      <c r="Z229" s="194">
        <f>'2025'!T29</f>
        <v>0.44403965599617778</v>
      </c>
      <c r="AA229" s="194">
        <f>'2025'!U29</f>
        <v>0.45993404046706488</v>
      </c>
      <c r="AB229" s="194">
        <f>'2025'!V29</f>
        <v>0.45993404046706488</v>
      </c>
      <c r="AC229" s="59">
        <f>'2025'!W29</f>
        <v>0.34954987075496929</v>
      </c>
      <c r="AD229" s="42">
        <f>'2025'!X29</f>
        <v>18.591780821917808</v>
      </c>
      <c r="AE229" s="183">
        <f>'2025'!Y29</f>
        <v>3.83</v>
      </c>
      <c r="AF229" s="183">
        <f>'2025'!Z29</f>
        <v>6.6</v>
      </c>
      <c r="AG229" s="183">
        <f>'2025'!AA29</f>
        <v>12.4</v>
      </c>
      <c r="AH229" s="183">
        <f>'2025'!AB29</f>
        <v>1.07</v>
      </c>
      <c r="AI229" s="183">
        <f>'2025'!AC29</f>
        <v>0</v>
      </c>
      <c r="AJ229" s="288">
        <f>'2025'!AD29</f>
        <v>6.5300387596899226E-2</v>
      </c>
      <c r="AK229" s="288">
        <f>'2025'!AE29</f>
        <v>0.28675387596899227</v>
      </c>
      <c r="AL229" s="185">
        <f>'2025'!AF29</f>
        <v>8.199999999999999E-2</v>
      </c>
      <c r="AM229" s="212">
        <f t="shared" si="23"/>
        <v>0.39100000000000001</v>
      </c>
      <c r="AN229" s="185">
        <f>'2025'!AG29</f>
        <v>0.69550000000000001</v>
      </c>
      <c r="AO229" s="185">
        <f>'2025'!AH29</f>
        <v>0.30449999999999999</v>
      </c>
      <c r="AP229" s="183">
        <f>'2025'!AI29</f>
        <v>81.478704866479333</v>
      </c>
      <c r="AQ229" s="186">
        <f>'2025'!AJ29</f>
        <v>80.648705089638554</v>
      </c>
      <c r="AR229" s="48">
        <f>'2025'!AK29</f>
        <v>9</v>
      </c>
      <c r="AS229" s="232">
        <f>'2025'!AL29</f>
        <v>9</v>
      </c>
      <c r="AT229" s="232">
        <f>'2025'!AM29</f>
        <v>7</v>
      </c>
      <c r="AU229" s="232">
        <f>'2025'!AN29</f>
        <v>5</v>
      </c>
      <c r="AV229" s="232">
        <f>'2025'!AO29</f>
        <v>5</v>
      </c>
      <c r="AW229" s="232">
        <f>'2025'!AP29</f>
        <v>3</v>
      </c>
      <c r="AX229" s="232">
        <f>'2025'!AQ29</f>
        <v>0.5</v>
      </c>
      <c r="AY229" s="233">
        <f>'2025'!AR29</f>
        <v>0</v>
      </c>
      <c r="AZ229" s="60">
        <f>'2025'!AS29</f>
        <v>223</v>
      </c>
      <c r="BA229" s="61">
        <f>'2025'!AT29</f>
        <v>955.6</v>
      </c>
      <c r="BB229" s="61">
        <f>'2025'!AU29</f>
        <v>21</v>
      </c>
      <c r="BC229" s="61">
        <f>'2025'!AV29</f>
        <v>10</v>
      </c>
      <c r="BD229" s="61">
        <f>'2025'!AW29</f>
        <v>1</v>
      </c>
      <c r="BE229" s="61">
        <f>'2025'!AX29</f>
        <v>6.4</v>
      </c>
      <c r="BF229" s="62">
        <f>'2025'!AY29</f>
        <v>0</v>
      </c>
      <c r="BG229" s="62">
        <f>'2025'!AZ29</f>
        <v>0</v>
      </c>
      <c r="BH229" s="62">
        <f>'2025'!BA29</f>
        <v>2.25</v>
      </c>
      <c r="BI229" s="62">
        <f>'2025'!BB29</f>
        <v>4.5999999999999996</v>
      </c>
      <c r="BJ229" s="62">
        <f>'2025'!BC29</f>
        <v>16</v>
      </c>
      <c r="BK229" s="62">
        <f>'2025'!BH29</f>
        <v>50</v>
      </c>
      <c r="BL229" s="62">
        <f>'2025'!BI29</f>
        <v>23.1</v>
      </c>
      <c r="BM229" s="62">
        <f>'2025'!BJ29</f>
        <v>71.8</v>
      </c>
      <c r="BN229" s="63">
        <f>'2025'!BK29</f>
        <v>28.2</v>
      </c>
      <c r="BO229" s="60">
        <f>'2025'!BL29</f>
        <v>0</v>
      </c>
      <c r="BP229" s="61">
        <f>'2025'!BM29</f>
        <v>1</v>
      </c>
      <c r="BQ229" s="61">
        <f>'2025'!BN29</f>
        <v>0</v>
      </c>
      <c r="BR229" s="61">
        <f>'2025'!BO29</f>
        <v>0</v>
      </c>
      <c r="BS229" s="61">
        <f>'2025'!BP29</f>
        <v>0</v>
      </c>
      <c r="BT229" s="61">
        <f>'2025'!BQ29</f>
        <v>0</v>
      </c>
      <c r="BU229" s="62">
        <f>'2025'!BR29</f>
        <v>0</v>
      </c>
      <c r="BV229" s="62">
        <f>'2025'!BS29</f>
        <v>0</v>
      </c>
      <c r="BW229" s="62">
        <f>'2025'!BT29</f>
        <v>0</v>
      </c>
      <c r="BX229" s="62">
        <f>'2025'!BU29</f>
        <v>0</v>
      </c>
      <c r="BY229" s="62">
        <f>'2025'!BV29</f>
        <v>0</v>
      </c>
      <c r="BZ229" s="62">
        <f>'2025'!CA29</f>
        <v>0</v>
      </c>
      <c r="CA229" s="62">
        <f>'2025'!CB29</f>
        <v>0</v>
      </c>
      <c r="CB229" s="62">
        <f>'2025'!CC29</f>
        <v>0</v>
      </c>
      <c r="CC229" s="63">
        <f>'2025'!CD29</f>
        <v>0</v>
      </c>
      <c r="CD229" s="60">
        <f>'2025'!CE29</f>
        <v>622</v>
      </c>
      <c r="CE229" s="61">
        <f>'2025'!CF29</f>
        <v>2580</v>
      </c>
      <c r="CF229" s="61">
        <f>'2025'!CG29</f>
        <v>80</v>
      </c>
      <c r="CG229" s="61">
        <f>'2025'!CH29</f>
        <v>51</v>
      </c>
      <c r="CH229" s="61">
        <f>'2025'!CI29</f>
        <v>4</v>
      </c>
      <c r="CI229" s="61">
        <f>'2025'!CJ29</f>
        <v>15.600000000000001</v>
      </c>
      <c r="CJ229" s="62">
        <f>'2025'!CK29</f>
        <v>0.53</v>
      </c>
      <c r="CK229" s="62">
        <f>'2025'!CL29</f>
        <v>0</v>
      </c>
      <c r="CL229" s="62">
        <f>'2025'!CM29</f>
        <v>1.52</v>
      </c>
      <c r="CM229" s="62">
        <f>'2025'!CN29</f>
        <v>6.3</v>
      </c>
      <c r="CN229" s="62">
        <f>'2025'!CO29</f>
        <v>8.5</v>
      </c>
      <c r="CO229" s="62">
        <f>'2025'!CT29</f>
        <v>26.7</v>
      </c>
      <c r="CP229" s="62">
        <f>'2025'!CU29</f>
        <v>15</v>
      </c>
      <c r="CQ229" s="62">
        <f>'2025'!CV29</f>
        <v>78.7</v>
      </c>
      <c r="CR229" s="63">
        <f>'2025'!CW29</f>
        <v>21.1</v>
      </c>
      <c r="CS229" s="60">
        <f>'2025'!CX29</f>
        <v>1487</v>
      </c>
      <c r="CT229" s="61">
        <f>'2025'!CY29</f>
        <v>3348.7999999999997</v>
      </c>
      <c r="CU229" s="61">
        <f>'2025'!CZ29</f>
        <v>135</v>
      </c>
      <c r="CV229" s="61">
        <f>'2025'!DA29</f>
        <v>88</v>
      </c>
      <c r="CW229" s="61">
        <f>'2025'!DB29</f>
        <v>8</v>
      </c>
      <c r="CX229" s="61">
        <f>'2025'!DC29</f>
        <v>16.8</v>
      </c>
      <c r="CY229" s="62">
        <f>'2025'!DD29</f>
        <v>0.9</v>
      </c>
      <c r="CZ229" s="62">
        <f>'2025'!DE29</f>
        <v>0</v>
      </c>
      <c r="DA229" s="62">
        <f>'2025'!DF29</f>
        <v>3.83</v>
      </c>
      <c r="DB229" s="62">
        <f>'2025'!DG29</f>
        <v>6.6</v>
      </c>
      <c r="DC229" s="62">
        <f>'2025'!DH29</f>
        <v>12.4</v>
      </c>
      <c r="DD229" s="62">
        <f>'2025'!DM29</f>
        <v>47.4</v>
      </c>
      <c r="DE229" s="62">
        <f>'2025'!DN29</f>
        <v>5.4</v>
      </c>
      <c r="DF229" s="62">
        <f>'2025'!DO29</f>
        <v>73.599999999999994</v>
      </c>
      <c r="DG229" s="63">
        <f>'2025'!DP29</f>
        <v>26.4</v>
      </c>
      <c r="DH229" s="60">
        <f>'2025'!DQ29</f>
        <v>1032</v>
      </c>
      <c r="DI229" s="61">
        <f>'2025'!DR29</f>
        <v>2243.7999999999997</v>
      </c>
      <c r="DJ229" s="61">
        <f>'2025'!DS29</f>
        <v>124</v>
      </c>
      <c r="DK229" s="61">
        <f>'2025'!DT29</f>
        <v>78</v>
      </c>
      <c r="DL229" s="61">
        <f>'2025'!DU29</f>
        <v>11</v>
      </c>
      <c r="DM229" s="61">
        <f>'2025'!DV29</f>
        <v>22.799999999999997</v>
      </c>
      <c r="DN229" s="62">
        <f>'2025'!DW29</f>
        <v>1.07</v>
      </c>
      <c r="DO229" s="62">
        <f>'2025'!DX29</f>
        <v>0</v>
      </c>
      <c r="DP229" s="62">
        <f>'2025'!DY29</f>
        <v>2.93</v>
      </c>
      <c r="DQ229" s="62">
        <f>'2025'!DZ29</f>
        <v>5.4</v>
      </c>
      <c r="DR229" s="62">
        <f>'2025'!EA29</f>
        <v>11.8</v>
      </c>
      <c r="DS229" s="62">
        <f>'2025'!EF29</f>
        <v>39.1</v>
      </c>
      <c r="DT229" s="62">
        <f>'2025'!EG29</f>
        <v>8.1999999999999993</v>
      </c>
      <c r="DU229" s="62">
        <f>'2025'!EH29</f>
        <v>65.5</v>
      </c>
      <c r="DV229" s="63">
        <f>'2025'!EI29</f>
        <v>34.5</v>
      </c>
    </row>
    <row r="230" spans="1:126" ht="15.75" customHeight="1" x14ac:dyDescent="0.2">
      <c r="A230" s="199">
        <f t="shared" si="19"/>
        <v>229</v>
      </c>
      <c r="B230" s="261">
        <f>'2023'!A30</f>
        <v>28</v>
      </c>
      <c r="C230" s="261">
        <v>2023</v>
      </c>
      <c r="D230" s="234" t="str">
        <f>'2023'!B30</f>
        <v>Matt Landers</v>
      </c>
      <c r="E230" s="310" t="str" cm="1">
        <f t="array" ref="E230">_xlfn.IFS(F230&gt;12.5,"Cornerstone",AND(F230&gt;11.995,F230&lt;12.5),"Elite",AND(F230&gt;11,F230&lt;12.995),"Elite Upside",AND(F230&gt;=9.69,F230&lt;10.999),"Upside",AND(F230&gt;8.4,F230&lt;9.999),"Upside Lite",AND(F230&gt;7.25,F230&lt;8.999),"Outlier",AND(F230&gt;=6,F230&lt;7.25),"Outlier Lite",F230&lt;6.999,"Purgatory")</f>
        <v>Outlier Lite</v>
      </c>
      <c r="F230" s="313">
        <f>'2023'!C30</f>
        <v>7.1199999999999992</v>
      </c>
      <c r="G230" s="313">
        <f t="shared" si="20"/>
        <v>32.4</v>
      </c>
      <c r="H230" s="313" t="str" cm="1">
        <f t="array" ref="H230">_xlfn.IFS(E230="Cornerstone","A++",E230="Elite","A+",E230="Elite Upside","A",E230="Upside","B",E230="Upside Lite","C",E230="Outlier","D+",E230="Outlier Lite","D-",E230="Purgatory","F")</f>
        <v>D-</v>
      </c>
      <c r="I230" s="314">
        <f t="shared" si="21"/>
        <v>-0.75868061930190089</v>
      </c>
      <c r="J230" s="34" t="str">
        <f>'2023'!D30</f>
        <v>Arkansas</v>
      </c>
      <c r="K230" s="200">
        <f>'2023'!E30</f>
        <v>1</v>
      </c>
      <c r="L230" s="318">
        <f>'2023'!F30</f>
        <v>36683</v>
      </c>
      <c r="M230" s="231">
        <f>'2023'!G30</f>
        <v>25.326027397260273</v>
      </c>
      <c r="N230" s="231" t="str">
        <f>'2023'!H30</f>
        <v>RS SR</v>
      </c>
      <c r="O230" s="231">
        <f>'2023'!I30</f>
        <v>22.904109589041095</v>
      </c>
      <c r="P230" s="231" t="str">
        <f>'2023'!J30</f>
        <v>Wide</v>
      </c>
      <c r="Q230" s="231" t="str">
        <f>'2023'!K30</f>
        <v>PROTO X</v>
      </c>
      <c r="R230" s="231" t="str">
        <f>'2023'!L30</f>
        <v>Poor Separator</v>
      </c>
      <c r="S230" s="200">
        <f>'2023'!M30</f>
        <v>76</v>
      </c>
      <c r="T230" s="200">
        <f>'2023'!N30</f>
        <v>200</v>
      </c>
      <c r="U230" s="200">
        <f>'2023'!O30</f>
        <v>4.37</v>
      </c>
      <c r="V230" s="319">
        <f>'2023'!P30</f>
        <v>0</v>
      </c>
      <c r="W230" s="193">
        <f>'2023'!Q30</f>
        <v>0</v>
      </c>
      <c r="X230" s="194">
        <f>'2023'!R30</f>
        <v>3.3632286995515695E-2</v>
      </c>
      <c r="Y230" s="194">
        <f>'2023'!S30</f>
        <v>1.0804321728691477E-2</v>
      </c>
      <c r="Z230" s="194">
        <f>'2023'!T30</f>
        <v>0.16536370363221053</v>
      </c>
      <c r="AA230" s="194">
        <f>'2023'!U30</f>
        <v>0.29530333322408314</v>
      </c>
      <c r="AB230" s="194">
        <f>'2023'!V30</f>
        <v>0.29530333322408314</v>
      </c>
      <c r="AC230" s="59">
        <f>'2023'!W30</f>
        <v>0.29530333322408314</v>
      </c>
      <c r="AD230" s="42">
        <f>'2023'!X30</f>
        <v>22.238356164383561</v>
      </c>
      <c r="AE230" s="183">
        <f>'2023'!Y30</f>
        <v>2.33</v>
      </c>
      <c r="AF230" s="183">
        <f>'2023'!Z30</f>
        <v>11.4</v>
      </c>
      <c r="AG230" s="183">
        <f>'2023'!AA30</f>
        <v>14.4</v>
      </c>
      <c r="AH230" s="183">
        <f>'2023'!AB30</f>
        <v>1.77</v>
      </c>
      <c r="AI230" s="183">
        <f>'2023'!AC30</f>
        <v>2.71</v>
      </c>
      <c r="AJ230" s="288">
        <f>'2023'!AD30</f>
        <v>5.6892341842397338E-2</v>
      </c>
      <c r="AK230" s="288">
        <f>'2023'!AE30</f>
        <v>0.12930077691453939</v>
      </c>
      <c r="AL230" s="185">
        <f>'2023'!AF30</f>
        <v>7.8E-2</v>
      </c>
      <c r="AM230" s="212">
        <f>DD230/100</f>
        <v>0.57100000000000006</v>
      </c>
      <c r="AN230" s="185">
        <f>'2023'!AG30</f>
        <v>0.91949999999999998</v>
      </c>
      <c r="AO230" s="185">
        <f>'2023'!AH30</f>
        <v>7.9500000000000001E-2</v>
      </c>
      <c r="AP230" s="183">
        <f>'2023'!AI30</f>
        <v>109.68171775712148</v>
      </c>
      <c r="AQ230" s="186">
        <f>'2023'!AJ30</f>
        <v>115.32504247691593</v>
      </c>
      <c r="AR230" s="48">
        <f>'2023'!AK30</f>
        <v>8</v>
      </c>
      <c r="AS230" s="232">
        <f>'2023'!AL30</f>
        <v>2</v>
      </c>
      <c r="AT230" s="232">
        <f>'2023'!AM30</f>
        <v>4</v>
      </c>
      <c r="AU230" s="232">
        <f>'2023'!AN30</f>
        <v>9</v>
      </c>
      <c r="AV230" s="232">
        <f>'2023'!AO30</f>
        <v>9</v>
      </c>
      <c r="AW230" s="232">
        <f>'2023'!AP30</f>
        <v>9</v>
      </c>
      <c r="AX230" s="232">
        <f>'2023'!AQ30</f>
        <v>0</v>
      </c>
      <c r="AY230" s="233">
        <f>'2023'!AR30</f>
        <v>0</v>
      </c>
      <c r="AZ230" s="60">
        <f>'2023'!AS30</f>
        <v>0</v>
      </c>
      <c r="BA230" s="61">
        <f>'2023'!AT30</f>
        <v>3176.6</v>
      </c>
      <c r="BB230" s="61">
        <f>'2023'!AU30</f>
        <v>0</v>
      </c>
      <c r="BC230" s="61">
        <f>'2023'!AV30</f>
        <v>0</v>
      </c>
      <c r="BD230" s="61">
        <f>'2023'!AW30</f>
        <v>0</v>
      </c>
      <c r="BE230" s="61">
        <f>'2023'!AX30</f>
        <v>0</v>
      </c>
      <c r="BF230" s="62">
        <f>'2023'!AY30</f>
        <v>0</v>
      </c>
      <c r="BG230" s="62">
        <f>'2023'!AZ30</f>
        <v>0</v>
      </c>
      <c r="BH230" s="62">
        <f>'2023'!BA30</f>
        <v>0</v>
      </c>
      <c r="BI230" s="62">
        <f>'2023'!BA30</f>
        <v>0</v>
      </c>
      <c r="BJ230" s="62">
        <f>'2023'!BC30</f>
        <v>0</v>
      </c>
      <c r="BK230" s="62">
        <f>'2023'!BH30</f>
        <v>0</v>
      </c>
      <c r="BL230" s="62">
        <f>'2023'!BI30</f>
        <v>0</v>
      </c>
      <c r="BM230" s="62">
        <f>'2023'!BJ30</f>
        <v>0</v>
      </c>
      <c r="BN230" s="63">
        <f>'2023'!BK30</f>
        <v>0</v>
      </c>
      <c r="BO230" s="60">
        <f>'2023'!BL30</f>
        <v>105</v>
      </c>
      <c r="BP230" s="61">
        <f>'2023'!BM30</f>
        <v>3122</v>
      </c>
      <c r="BQ230" s="61">
        <f>'2023'!BN30</f>
        <v>23</v>
      </c>
      <c r="BR230" s="61">
        <f>'2023'!BO30</f>
        <v>10</v>
      </c>
      <c r="BS230" s="61">
        <f>'2023'!BP30</f>
        <v>1</v>
      </c>
      <c r="BT230" s="61">
        <f>'2023'!BQ30</f>
        <v>26</v>
      </c>
      <c r="BU230" s="62">
        <f>'2023'!BR30</f>
        <v>0.13</v>
      </c>
      <c r="BV230" s="62">
        <f>'2023'!BS30</f>
        <v>0.64</v>
      </c>
      <c r="BW230" s="62">
        <f>'2023'!BT30</f>
        <v>0.81</v>
      </c>
      <c r="BX230" s="62">
        <f>'2023'!BU30</f>
        <v>0</v>
      </c>
      <c r="BY230" s="62">
        <f>'2023'!BV30</f>
        <v>0</v>
      </c>
      <c r="BZ230" s="62">
        <f>'2023'!CA30</f>
        <v>25</v>
      </c>
      <c r="CA230" s="62">
        <f>'2023'!CB30</f>
        <v>16.7</v>
      </c>
      <c r="CB230" s="62">
        <f>'2023'!CC30</f>
        <v>91.4</v>
      </c>
      <c r="CC230" s="63">
        <f>'2023'!CD30</f>
        <v>8.6</v>
      </c>
      <c r="CD230" s="60">
        <f>'2023'!CE30</f>
        <v>27</v>
      </c>
      <c r="CE230" s="61">
        <f>'2023'!CF30</f>
        <v>2499</v>
      </c>
      <c r="CF230" s="61">
        <f>'2023'!CG30</f>
        <v>9</v>
      </c>
      <c r="CG230" s="61">
        <f>'2023'!CH30</f>
        <v>2</v>
      </c>
      <c r="CH230" s="61">
        <f>'2023'!CI30</f>
        <v>0</v>
      </c>
      <c r="CI230" s="61">
        <f>'2023'!CJ30</f>
        <v>19</v>
      </c>
      <c r="CJ230" s="62">
        <f>'2023'!CK30</f>
        <v>1.77</v>
      </c>
      <c r="CK230" s="62">
        <f>'2023'!CL30</f>
        <v>0.56999999999999995</v>
      </c>
      <c r="CL230" s="62">
        <f>'2023'!CM30</f>
        <v>0.46</v>
      </c>
      <c r="CM230" s="62">
        <f>'2023'!CN30</f>
        <v>0</v>
      </c>
      <c r="CN230" s="62">
        <f>'2023'!CO30</f>
        <v>0</v>
      </c>
      <c r="CO230" s="62">
        <f>'2023'!CT30</f>
        <v>0</v>
      </c>
      <c r="CP230" s="62">
        <f>'2023'!CU30</f>
        <v>0</v>
      </c>
      <c r="CQ230" s="62">
        <f>'2023'!CV30</f>
        <v>80.599999999999994</v>
      </c>
      <c r="CR230" s="63">
        <f>'2023'!CW30</f>
        <v>19.399999999999999</v>
      </c>
      <c r="CS230" s="60">
        <f>'2023'!CX30</f>
        <v>514</v>
      </c>
      <c r="CT230" s="61">
        <f>'2023'!CY30</f>
        <v>3108.2999999999997</v>
      </c>
      <c r="CU230" s="61">
        <f>'2023'!CZ30</f>
        <v>33</v>
      </c>
      <c r="CV230" s="61">
        <f>'2023'!DA30</f>
        <v>20</v>
      </c>
      <c r="CW230" s="61">
        <f>'2023'!DB30</f>
        <v>5</v>
      </c>
      <c r="CX230" s="61">
        <f>'2023'!DC30</f>
        <v>22</v>
      </c>
      <c r="CY230" s="62">
        <f>'2023'!DD30</f>
        <v>1.45</v>
      </c>
      <c r="CZ230" s="62">
        <f>'2023'!DE30</f>
        <v>2.21</v>
      </c>
      <c r="DA230" s="62">
        <f>'2023'!DF30</f>
        <v>4.28</v>
      </c>
      <c r="DB230" s="62">
        <f>'2023'!DG30</f>
        <v>11.4</v>
      </c>
      <c r="DC230" s="62">
        <f>'2023'!DH30</f>
        <v>14.5</v>
      </c>
      <c r="DD230" s="62">
        <f>'2023'!DM30</f>
        <v>57.1</v>
      </c>
      <c r="DE230" s="62">
        <f>'2023'!DN30</f>
        <v>4.8</v>
      </c>
      <c r="DF230" s="62">
        <f>'2023'!DO30</f>
        <v>95.2</v>
      </c>
      <c r="DG230" s="63">
        <f>'2023'!DP30</f>
        <v>4.8</v>
      </c>
      <c r="DH230" s="60">
        <f>'2023'!DQ30</f>
        <v>901</v>
      </c>
      <c r="DI230" s="61">
        <f>'2023'!DR30</f>
        <v>3051.1</v>
      </c>
      <c r="DJ230" s="61">
        <f>'2023'!DS30</f>
        <v>72</v>
      </c>
      <c r="DK230" s="61">
        <f>'2023'!DT30</f>
        <v>47</v>
      </c>
      <c r="DL230" s="61">
        <f>'2023'!DU30</f>
        <v>8</v>
      </c>
      <c r="DM230" s="61">
        <f>'2023'!DV30</f>
        <v>26</v>
      </c>
      <c r="DN230" s="62">
        <f>'2023'!DW30</f>
        <v>1.2</v>
      </c>
      <c r="DO230" s="62">
        <f>'2023'!DX30</f>
        <v>2.71</v>
      </c>
      <c r="DP230" s="62">
        <f>'2023'!DY30</f>
        <v>2.33</v>
      </c>
      <c r="DQ230" s="62">
        <f>'2023'!DZ30</f>
        <v>6</v>
      </c>
      <c r="DR230" s="62">
        <f>'2023'!EA30</f>
        <v>14.4</v>
      </c>
      <c r="DS230" s="62">
        <f>'2023'!EF30</f>
        <v>40.9</v>
      </c>
      <c r="DT230" s="62">
        <f>'2023'!EG30</f>
        <v>7.8</v>
      </c>
      <c r="DU230" s="62">
        <f>'2023'!EH30</f>
        <v>88.7</v>
      </c>
      <c r="DV230" s="63">
        <f>'2023'!EI30</f>
        <v>11.1</v>
      </c>
    </row>
    <row r="231" spans="1:126" ht="15.75" customHeight="1" x14ac:dyDescent="0.2">
      <c r="A231" s="199">
        <f t="shared" si="19"/>
        <v>230</v>
      </c>
      <c r="B231" s="261">
        <f>'2018'!A21</f>
        <v>19</v>
      </c>
      <c r="C231" s="261">
        <v>2018</v>
      </c>
      <c r="D231" s="234" t="str">
        <f>'2018'!B21</f>
        <v>Marquez Valdes-Scantling</v>
      </c>
      <c r="E231" s="310" t="str" cm="1">
        <f t="array" ref="E231">_xlfn.IFS(F231&gt;12.5,"Cornerstone",AND(F231&gt;11.995,F231&lt;12.5),"Elite",AND(F231&gt;11,F231&lt;12.995),"Elite Upside",AND(F231&gt;=9.69,F231&lt;10.999),"Upside",AND(F231&gt;8.4,F231&lt;9.999),"Upside Lite",AND(F231&gt;7.25,F231&lt;8.999),"Outlier",AND(F231&gt;=6,F231&lt;7.25),"Outlier Lite",F231&lt;6.999,"Purgatory")</f>
        <v>Outlier Lite</v>
      </c>
      <c r="F231" s="313">
        <f>'2018'!C21</f>
        <v>7.112857142857143</v>
      </c>
      <c r="G231" s="313">
        <f t="shared" si="20"/>
        <v>32.1</v>
      </c>
      <c r="H231" s="313" t="str" cm="1">
        <f t="array" ref="H231">_xlfn.IFS(E231="Cornerstone","A++",E231="Elite","A+",E231="Elite Upside","A",E231="Upside","B",E231="Upside Lite","C",E231="Outlier","D+",E231="Outlier Lite","D-",E231="Purgatory","F")</f>
        <v>D-</v>
      </c>
      <c r="I231" s="314">
        <f t="shared" si="21"/>
        <v>-0.76254995432949368</v>
      </c>
      <c r="J231" s="34" t="str">
        <f>'2018'!D21</f>
        <v>USF</v>
      </c>
      <c r="K231" s="200">
        <f>'2018'!E21</f>
        <v>6</v>
      </c>
      <c r="L231" s="318">
        <f>'2018'!F21</f>
        <v>34617</v>
      </c>
      <c r="M231" s="231">
        <f>'2018'!G21</f>
        <v>30.986301369863014</v>
      </c>
      <c r="N231" s="231" t="str">
        <f>'2018'!H21</f>
        <v>RS SR</v>
      </c>
      <c r="O231" s="231">
        <f>'2018'!I21</f>
        <v>23.55890410958904</v>
      </c>
      <c r="P231" s="231" t="str">
        <f>'2018'!J21</f>
        <v>Wide</v>
      </c>
      <c r="Q231" s="231" t="str">
        <f>'2018'!K21</f>
        <v>DEEP</v>
      </c>
      <c r="R231" s="231" t="str">
        <f>'2018'!L21</f>
        <v>Elite Earner</v>
      </c>
      <c r="S231" s="320">
        <f>'2018'!M21</f>
        <v>76</v>
      </c>
      <c r="T231" s="320">
        <f>'2018'!N21</f>
        <v>201</v>
      </c>
      <c r="U231" s="200">
        <f>'2018'!O21</f>
        <v>4.37</v>
      </c>
      <c r="V231" s="279">
        <f>'2018'!P21</f>
        <v>5</v>
      </c>
      <c r="W231" s="193">
        <f>'2018'!Q21</f>
        <v>0.14035964035964035</v>
      </c>
      <c r="X231" s="194">
        <f>'2018'!R21</f>
        <v>0.10885218127911901</v>
      </c>
      <c r="Y231" s="194">
        <f>'2018'!S21</f>
        <v>0</v>
      </c>
      <c r="Z231" s="194">
        <f>'2018'!T21</f>
        <v>0.14110846650799047</v>
      </c>
      <c r="AA231" s="194">
        <f>'2018'!U21</f>
        <v>0.29427519250083695</v>
      </c>
      <c r="AB231" s="194">
        <f>'2018'!V21</f>
        <v>0.29427519250083695</v>
      </c>
      <c r="AC231" s="59">
        <f>'2018'!W21</f>
        <v>0.25013391362571141</v>
      </c>
      <c r="AD231" s="42">
        <f>'2018'!X21</f>
        <v>22.920547945205481</v>
      </c>
      <c r="AE231" s="183">
        <f>'2018'!Y21</f>
        <v>2.31</v>
      </c>
      <c r="AF231" s="183">
        <f>'2018'!Z21</f>
        <v>8</v>
      </c>
      <c r="AG231" s="183">
        <f>'2018'!AA21</f>
        <v>18</v>
      </c>
      <c r="AH231" s="183">
        <f>'2018'!AB21</f>
        <v>0.49</v>
      </c>
      <c r="AI231" s="183">
        <f>'2018'!AC21</f>
        <v>2.4</v>
      </c>
      <c r="AJ231" s="288">
        <f>'2018'!AD21</f>
        <v>5.2559726962457337E-2</v>
      </c>
      <c r="AK231" s="288">
        <f>'2018'!AE21</f>
        <v>0.19184300341296928</v>
      </c>
      <c r="AL231" s="185">
        <f>'2018'!AF21</f>
        <v>0.14499999999999999</v>
      </c>
      <c r="AM231" s="212">
        <f>DS231/100</f>
        <v>0.45</v>
      </c>
      <c r="AN231" s="185">
        <f>'2018'!AG21</f>
        <v>0.77050000000000007</v>
      </c>
      <c r="AO231" s="185">
        <f>'2018'!AH21</f>
        <v>0.22800000000000001</v>
      </c>
      <c r="AP231" s="183">
        <f>'2018'!AI21</f>
        <v>110.23012634590708</v>
      </c>
      <c r="AQ231" s="186">
        <f>'2018'!AJ21</f>
        <v>115.90166768930051</v>
      </c>
      <c r="AR231" s="48">
        <f>'2018'!AK21</f>
        <v>7</v>
      </c>
      <c r="AS231" s="232">
        <f>'2018'!AL21</f>
        <v>1</v>
      </c>
      <c r="AT231" s="232">
        <f>'2018'!AM21</f>
        <v>4</v>
      </c>
      <c r="AU231" s="232">
        <f>'2018'!AN21</f>
        <v>6</v>
      </c>
      <c r="AV231" s="232">
        <f>'2018'!AO21</f>
        <v>9</v>
      </c>
      <c r="AW231" s="232">
        <f>'2018'!AP21</f>
        <v>9</v>
      </c>
      <c r="AX231" s="232">
        <f>'2018'!AQ21</f>
        <v>4</v>
      </c>
      <c r="AY231" s="233">
        <f>'2018'!AR21</f>
        <v>0</v>
      </c>
      <c r="AZ231" s="60">
        <f>'2018'!AS21</f>
        <v>281</v>
      </c>
      <c r="BA231" s="61">
        <f>'2018'!AT21</f>
        <v>2002</v>
      </c>
      <c r="BB231" s="61">
        <f>'2018'!AU21</f>
        <v>0</v>
      </c>
      <c r="BC231" s="61">
        <f>'2018'!AV21</f>
        <v>0</v>
      </c>
      <c r="BD231" s="61">
        <f>'2018'!AW21</f>
        <v>0</v>
      </c>
      <c r="BE231" s="61">
        <f>'2018'!AX21</f>
        <v>0</v>
      </c>
      <c r="BF231" s="62">
        <f>'2018'!AY21</f>
        <v>0</v>
      </c>
      <c r="BG231" s="62">
        <f>'2018'!AZ21</f>
        <v>0</v>
      </c>
      <c r="BH231" s="62">
        <f>'2018'!BA21</f>
        <v>0</v>
      </c>
      <c r="BI231" s="62">
        <f>'2018'!BB21</f>
        <v>0</v>
      </c>
      <c r="BJ231" s="62">
        <f>'2018'!BC21</f>
        <v>0</v>
      </c>
      <c r="BK231" s="62">
        <f>'2018'!BD21</f>
        <v>0</v>
      </c>
      <c r="BL231" s="62">
        <f>'2018'!BE21</f>
        <v>0</v>
      </c>
      <c r="BM231" s="62">
        <f>'2018'!BF21</f>
        <v>0</v>
      </c>
      <c r="BN231" s="63">
        <f>'2018'!BG21</f>
        <v>0</v>
      </c>
      <c r="BO231" s="60">
        <f>'2018'!BH21</f>
        <v>257</v>
      </c>
      <c r="BP231" s="61">
        <f>'2018'!BI21</f>
        <v>2361</v>
      </c>
      <c r="BQ231" s="61">
        <f>'2018'!BJ21</f>
        <v>50</v>
      </c>
      <c r="BR231" s="61">
        <f>'2018'!BK21</f>
        <v>22</v>
      </c>
      <c r="BS231" s="61">
        <f>'2018'!BL21</f>
        <v>1</v>
      </c>
      <c r="BT231" s="61">
        <f>'2018'!BM21</f>
        <v>11</v>
      </c>
      <c r="BU231" s="62">
        <f>'2018'!BN21</f>
        <v>0</v>
      </c>
      <c r="BV231" s="62">
        <f>'2018'!BO21</f>
        <v>0</v>
      </c>
      <c r="BW231" s="62">
        <f>'2018'!BP21</f>
        <v>0.89</v>
      </c>
      <c r="BX231" s="62">
        <f>'2018'!BQ21</f>
        <v>4.7</v>
      </c>
      <c r="BY231" s="62">
        <f>'2018'!BR21</f>
        <v>10.7</v>
      </c>
      <c r="BZ231" s="62">
        <f>'2018'!BS21</f>
        <v>0</v>
      </c>
      <c r="CA231" s="62">
        <f>'2018'!BT21</f>
        <v>21.4</v>
      </c>
      <c r="CB231" s="62">
        <f>'2018'!BU21</f>
        <v>90.8</v>
      </c>
      <c r="CC231" s="63">
        <f>'2018'!BV21</f>
        <v>9.1999999999999993</v>
      </c>
      <c r="CD231" s="60">
        <f>'2018'!BW21</f>
        <v>0</v>
      </c>
      <c r="CE231" s="61">
        <f>'2018'!BX21</f>
        <v>2536</v>
      </c>
      <c r="CF231" s="61">
        <f>'2018'!BY21</f>
        <v>0</v>
      </c>
      <c r="CG231" s="61">
        <f>'2018'!BZ21</f>
        <v>0</v>
      </c>
      <c r="CH231" s="61">
        <f>'2018'!CA21</f>
        <v>0</v>
      </c>
      <c r="CI231" s="61">
        <f>'2018'!CB21</f>
        <v>26</v>
      </c>
      <c r="CJ231" s="62">
        <f>'2018'!CC21</f>
        <v>0</v>
      </c>
      <c r="CK231" s="62">
        <f>'2018'!CD21</f>
        <v>0</v>
      </c>
      <c r="CL231" s="62">
        <f>'2018'!CE21</f>
        <v>0</v>
      </c>
      <c r="CM231" s="62">
        <f>'2018'!CF21</f>
        <v>0</v>
      </c>
      <c r="CN231" s="62">
        <f>'2018'!CG21</f>
        <v>0</v>
      </c>
      <c r="CO231" s="62">
        <f>'2018'!CH21</f>
        <v>0</v>
      </c>
      <c r="CP231" s="62">
        <f>'2018'!CI21</f>
        <v>0</v>
      </c>
      <c r="CQ231" s="62">
        <f>'2018'!CJ21</f>
        <v>0</v>
      </c>
      <c r="CR231" s="63">
        <f>'2018'!CK21</f>
        <v>0</v>
      </c>
      <c r="CS231" s="60">
        <f>'2018'!CL21</f>
        <v>415</v>
      </c>
      <c r="CT231" s="61">
        <f>'2018'!CM21</f>
        <v>2941</v>
      </c>
      <c r="CU231" s="61">
        <f>'2018'!CN21</f>
        <v>43</v>
      </c>
      <c r="CV231" s="61">
        <f>'2018'!CO21</f>
        <v>22</v>
      </c>
      <c r="CW231" s="61">
        <f>'2018'!CP21</f>
        <v>5</v>
      </c>
      <c r="CX231" s="61">
        <f>'2018'!CQ21</f>
        <v>26</v>
      </c>
      <c r="CY231" s="62">
        <f>'2018'!CR21</f>
        <v>0.39</v>
      </c>
      <c r="CZ231" s="62">
        <f>'2018'!CS21</f>
        <v>1.32</v>
      </c>
      <c r="DA231" s="62">
        <f>'2018'!CT21</f>
        <v>1.26</v>
      </c>
      <c r="DB231" s="62">
        <f>'2018'!CU21</f>
        <v>8</v>
      </c>
      <c r="DC231" s="62">
        <f>'2018'!CV21</f>
        <v>18</v>
      </c>
      <c r="DD231" s="62">
        <f>'2018'!CW21</f>
        <v>0</v>
      </c>
      <c r="DE231" s="62">
        <f>'2018'!CX21</f>
        <v>4.3</v>
      </c>
      <c r="DF231" s="62">
        <f>'2018'!CY21</f>
        <v>79.2</v>
      </c>
      <c r="DG231" s="63">
        <f>'2018'!CZ21</f>
        <v>20.8</v>
      </c>
      <c r="DH231" s="60">
        <f>'2018'!DA21</f>
        <v>879</v>
      </c>
      <c r="DI231" s="61">
        <f>'2018'!DB21</f>
        <v>2987</v>
      </c>
      <c r="DJ231" s="61">
        <f>'2018'!DC21</f>
        <v>93</v>
      </c>
      <c r="DK231" s="61">
        <f>'2018'!DD21</f>
        <v>53</v>
      </c>
      <c r="DL231" s="61">
        <f>'2018'!DE21</f>
        <v>6</v>
      </c>
      <c r="DM231" s="61">
        <f>'2018'!DF21</f>
        <v>25</v>
      </c>
      <c r="DN231" s="62">
        <f>'2018'!DG21</f>
        <v>0.49</v>
      </c>
      <c r="DO231" s="62">
        <f>'2018'!DH21</f>
        <v>2.4</v>
      </c>
      <c r="DP231" s="62">
        <f>'2018'!DI21</f>
        <v>2.31</v>
      </c>
      <c r="DQ231" s="62">
        <f>'2018'!DJ21</f>
        <v>6.1</v>
      </c>
      <c r="DR231" s="62">
        <f>'2018'!DK21</f>
        <v>15.8</v>
      </c>
      <c r="DS231" s="62">
        <f>'2018'!DP21</f>
        <v>45</v>
      </c>
      <c r="DT231" s="62">
        <f>'2018'!DQ21</f>
        <v>14.5</v>
      </c>
      <c r="DU231" s="62">
        <f>'2018'!DR21</f>
        <v>74.900000000000006</v>
      </c>
      <c r="DV231" s="63">
        <f>'2018'!DS21</f>
        <v>24.8</v>
      </c>
    </row>
    <row r="232" spans="1:126" ht="15.75" customHeight="1" x14ac:dyDescent="0.2">
      <c r="A232" s="199">
        <f t="shared" si="19"/>
        <v>231</v>
      </c>
      <c r="B232" s="261">
        <f>'2022'!A27</f>
        <v>25</v>
      </c>
      <c r="C232" s="261">
        <v>2022</v>
      </c>
      <c r="D232" s="234" t="str">
        <f>'2022'!B27</f>
        <v>Tre Turner</v>
      </c>
      <c r="E232" s="310" t="str" cm="1">
        <f t="array" ref="E232">_xlfn.IFS(F232&gt;12.5,"Cornerstone",AND(F232&gt;11.995,F232&lt;12.5),"Elite",AND(F232&gt;11,F232&lt;12.995),"Elite Upside",AND(F232&gt;=9.69,F232&lt;10.999),"Upside",AND(F232&gt;8.4,F232&lt;9.999),"Upside Lite",AND(F232&gt;7.25,F232&lt;8.999),"Outlier",AND(F232&gt;=6,F232&lt;7.25),"Outlier Lite",F232&lt;6.999,"Purgatory")</f>
        <v>Outlier Lite</v>
      </c>
      <c r="F232" s="313">
        <f>'2022'!C27</f>
        <v>7.0657142857142849</v>
      </c>
      <c r="G232" s="313">
        <f t="shared" si="20"/>
        <v>31.8</v>
      </c>
      <c r="H232" s="313" t="str" cm="1">
        <f t="array" ref="H232">_xlfn.IFS(E232="Cornerstone","A++",E232="Elite","A+",E232="Elite Upside","A",E232="Upside","B",E232="Upside Lite","C",E232="Outlier","D+",E232="Outlier Lite","D-",E232="Purgatory","F")</f>
        <v>D-</v>
      </c>
      <c r="I232" s="314">
        <f t="shared" si="21"/>
        <v>-0.7880875655116093</v>
      </c>
      <c r="J232" s="34" t="str">
        <f>'2022'!D27</f>
        <v>Virginia Tech</v>
      </c>
      <c r="K232" s="200">
        <f>'2022'!E27</f>
        <v>4</v>
      </c>
      <c r="L232" s="318">
        <f>'2022'!F27</f>
        <v>36637</v>
      </c>
      <c r="M232" s="231">
        <f>'2022'!G27</f>
        <v>25.452054794520549</v>
      </c>
      <c r="N232" s="231" t="str">
        <f>'2022'!H27</f>
        <v>SR</v>
      </c>
      <c r="O232" s="231">
        <f>'2022'!I27</f>
        <v>22.032876712328768</v>
      </c>
      <c r="P232" s="231" t="str">
        <f>'2022'!J27</f>
        <v>Hybrid</v>
      </c>
      <c r="Q232" s="231" t="str">
        <f>'2022'!K27</f>
        <v>PROTO Z</v>
      </c>
      <c r="R232" s="231" t="str">
        <f>'2022'!L27</f>
        <v>Elite Earner</v>
      </c>
      <c r="S232" s="320">
        <f>'2022'!M27</f>
        <v>74</v>
      </c>
      <c r="T232" s="320">
        <f>'2022'!N27</f>
        <v>185</v>
      </c>
      <c r="U232" s="200">
        <f>'2022'!O27</f>
        <v>4.4400000000000004</v>
      </c>
      <c r="V232" s="279">
        <f>'2022'!P27</f>
        <v>0</v>
      </c>
      <c r="W232" s="193">
        <f>'2022'!Q27</f>
        <v>0</v>
      </c>
      <c r="X232" s="194">
        <f>'2022'!R27</f>
        <v>0.16212121212121211</v>
      </c>
      <c r="Y232" s="194">
        <f>'2022'!S27</f>
        <v>0.20345842531272995</v>
      </c>
      <c r="Z232" s="194">
        <f>'2022'!T27</f>
        <v>0.23969188944268238</v>
      </c>
      <c r="AA232" s="194">
        <f>'2022'!U27</f>
        <v>0.29437418229393808</v>
      </c>
      <c r="AB232" s="194">
        <f>'2022'!V27</f>
        <v>0.29437418229393808</v>
      </c>
      <c r="AC232" s="59">
        <f>'2022'!W27</f>
        <v>0.27965547317924117</v>
      </c>
      <c r="AD232" s="42">
        <f>'2022'!X27</f>
        <v>19.372602739726027</v>
      </c>
      <c r="AE232" s="183">
        <f>'2022'!Y27</f>
        <v>2.5299999999999998</v>
      </c>
      <c r="AF232" s="183">
        <f>'2022'!Z27</f>
        <v>7.1</v>
      </c>
      <c r="AG232" s="183">
        <f>'2022'!AA27</f>
        <v>15.8</v>
      </c>
      <c r="AH232" s="183">
        <f>'2022'!AB27</f>
        <v>0.88</v>
      </c>
      <c r="AI232" s="183">
        <f>'2022'!AC27</f>
        <v>2.56</v>
      </c>
      <c r="AJ232" s="288">
        <f>'2022'!AD27</f>
        <v>7.4962962962962953E-2</v>
      </c>
      <c r="AK232" s="288">
        <f>'2022'!AE27</f>
        <v>0.20614814814814811</v>
      </c>
      <c r="AL232" s="185">
        <f>'2022'!AF27</f>
        <v>4.8000000000000001E-2</v>
      </c>
      <c r="AM232" s="212">
        <f>DS232/100</f>
        <v>0.5</v>
      </c>
      <c r="AN232" s="185">
        <f>'2022'!AG27</f>
        <v>0.72499999999999998</v>
      </c>
      <c r="AO232" s="185">
        <f>'2022'!AH27</f>
        <v>0.26700000000000002</v>
      </c>
      <c r="AP232" s="183">
        <f>'2022'!AI27</f>
        <v>95.207211106894547</v>
      </c>
      <c r="AQ232" s="186">
        <f>'2022'!AJ27</f>
        <v>96.180363607097831</v>
      </c>
      <c r="AR232" s="48">
        <f>'2022'!AK27</f>
        <v>7</v>
      </c>
      <c r="AS232" s="232">
        <f>'2022'!AL27</f>
        <v>7</v>
      </c>
      <c r="AT232" s="232">
        <f>'2022'!AM27</f>
        <v>5</v>
      </c>
      <c r="AU232" s="232">
        <f>'2022'!AN27</f>
        <v>5</v>
      </c>
      <c r="AV232" s="232">
        <f>'2022'!AO27</f>
        <v>9</v>
      </c>
      <c r="AW232" s="232">
        <f>'2022'!AP27</f>
        <v>6</v>
      </c>
      <c r="AX232" s="232">
        <f>'2022'!AQ27</f>
        <v>0</v>
      </c>
      <c r="AY232" s="233">
        <f>'2022'!AR27</f>
        <v>0</v>
      </c>
      <c r="AZ232" s="60">
        <f>'2022'!AS27</f>
        <v>0</v>
      </c>
      <c r="BA232" s="61">
        <f>'2022'!AT27</f>
        <v>3113</v>
      </c>
      <c r="BB232" s="61">
        <f>'2022'!AU27</f>
        <v>0</v>
      </c>
      <c r="BC232" s="61">
        <f>'2022'!AV27</f>
        <v>0</v>
      </c>
      <c r="BD232" s="61">
        <f>'2022'!AW27</f>
        <v>0</v>
      </c>
      <c r="BE232" s="61">
        <f>'2022'!AX27</f>
        <v>0</v>
      </c>
      <c r="BF232" s="62">
        <f>'2022'!AY27</f>
        <v>0</v>
      </c>
      <c r="BG232" s="62">
        <f>'2022'!AZ27</f>
        <v>0</v>
      </c>
      <c r="BH232" s="62">
        <f>'2022'!BA27</f>
        <v>0</v>
      </c>
      <c r="BI232" s="62">
        <f>'2022'!BB27</f>
        <v>0</v>
      </c>
      <c r="BJ232" s="62">
        <f>'2022'!BC27</f>
        <v>0</v>
      </c>
      <c r="BK232" s="62">
        <f>'2022'!BH27</f>
        <v>0</v>
      </c>
      <c r="BL232" s="62">
        <f>'2022'!BI27</f>
        <v>0</v>
      </c>
      <c r="BM232" s="62">
        <f>'2022'!BJ27</f>
        <v>0</v>
      </c>
      <c r="BN232" s="63">
        <f>'2022'!BK27</f>
        <v>0</v>
      </c>
      <c r="BO232" s="60">
        <f>'2022'!BL27</f>
        <v>535</v>
      </c>
      <c r="BP232" s="61">
        <f>'2022'!BM27</f>
        <v>3300</v>
      </c>
      <c r="BQ232" s="61">
        <f>'2022'!BN27</f>
        <v>40</v>
      </c>
      <c r="BR232" s="61">
        <f>'2022'!BO27</f>
        <v>26</v>
      </c>
      <c r="BS232" s="61">
        <f>'2022'!BP27</f>
        <v>4</v>
      </c>
      <c r="BT232" s="61">
        <f>'2022'!BQ27</f>
        <v>29</v>
      </c>
      <c r="BU232" s="62">
        <f>'2022'!BR27</f>
        <v>0.86</v>
      </c>
      <c r="BV232" s="62">
        <f>'2022'!BS27</f>
        <v>1.35</v>
      </c>
      <c r="BW232" s="62">
        <f>'2022'!BT27</f>
        <v>2.46</v>
      </c>
      <c r="BX232" s="62">
        <f>'2022'!BU27</f>
        <v>7.8</v>
      </c>
      <c r="BY232" s="62">
        <f>'2022'!BV27</f>
        <v>17.100000000000001</v>
      </c>
      <c r="BZ232" s="62">
        <f>'2022'!CA27</f>
        <v>40</v>
      </c>
      <c r="CA232" s="62">
        <f>'2022'!CB27</f>
        <v>7.1</v>
      </c>
      <c r="CB232" s="62">
        <f>'2022'!CC27</f>
        <v>75.3</v>
      </c>
      <c r="CC232" s="63">
        <f>'2022'!CD27</f>
        <v>23.8</v>
      </c>
      <c r="CD232" s="60">
        <f>'2022'!CE27</f>
        <v>553</v>
      </c>
      <c r="CE232" s="61">
        <f>'2022'!CF27</f>
        <v>2718</v>
      </c>
      <c r="CF232" s="61">
        <f>'2022'!CG27</f>
        <v>58</v>
      </c>
      <c r="CG232" s="61">
        <f>'2022'!CH27</f>
        <v>34</v>
      </c>
      <c r="CH232" s="61">
        <f>'2022'!CI27</f>
        <v>4</v>
      </c>
      <c r="CI232" s="61">
        <f>'2022'!CJ27</f>
        <v>24</v>
      </c>
      <c r="CJ232" s="62">
        <f>'2022'!CK27</f>
        <v>0.53</v>
      </c>
      <c r="CK232" s="62">
        <f>'2022'!CL27</f>
        <v>2.06</v>
      </c>
      <c r="CL232" s="62">
        <f>'2022'!CM27</f>
        <v>2.16</v>
      </c>
      <c r="CM232" s="62">
        <f>'2022'!CN27</f>
        <v>7.5</v>
      </c>
      <c r="CN232" s="62">
        <f>'2022'!CO27</f>
        <v>13.9</v>
      </c>
      <c r="CO232" s="62">
        <f>'2022'!CT27</f>
        <v>53.8</v>
      </c>
      <c r="CP232" s="62">
        <f>'2022'!CU27</f>
        <v>12.8</v>
      </c>
      <c r="CQ232" s="62">
        <f>'2022'!CV27</f>
        <v>79.5</v>
      </c>
      <c r="CR232" s="63">
        <f>'2022'!CW27</f>
        <v>20.5</v>
      </c>
      <c r="CS232" s="60">
        <f>'2022'!CX27</f>
        <v>529</v>
      </c>
      <c r="CT232" s="61">
        <f>'2022'!CY27</f>
        <v>2207</v>
      </c>
      <c r="CU232" s="61">
        <f>'2022'!CZ27</f>
        <v>46</v>
      </c>
      <c r="CV232" s="61">
        <f>'2022'!DA27</f>
        <v>32</v>
      </c>
      <c r="CW232" s="61">
        <f>'2022'!DB27</f>
        <v>3</v>
      </c>
      <c r="CX232" s="61">
        <f>'2022'!DC27</f>
        <v>13</v>
      </c>
      <c r="CY232" s="62">
        <f>'2022'!DD27</f>
        <v>0.64</v>
      </c>
      <c r="CZ232" s="62">
        <f>'2022'!DE27</f>
        <v>2.2599999999999998</v>
      </c>
      <c r="DA232" s="62">
        <f>'2022'!DF27</f>
        <v>2.52</v>
      </c>
      <c r="DB232" s="62">
        <f>'2022'!DG27</f>
        <v>4.0999999999999996</v>
      </c>
      <c r="DC232" s="62">
        <f>'2022'!DH27</f>
        <v>13.8</v>
      </c>
      <c r="DD232" s="62">
        <f>'2022'!DM27</f>
        <v>81.8</v>
      </c>
      <c r="DE232" s="62">
        <f>'2022'!DN27</f>
        <v>5.9</v>
      </c>
      <c r="DF232" s="62">
        <f>'2022'!DO27</f>
        <v>59</v>
      </c>
      <c r="DG232" s="63">
        <f>'2022'!DP27</f>
        <v>40.5</v>
      </c>
      <c r="DH232" s="60">
        <f>'2022'!DQ27</f>
        <v>675</v>
      </c>
      <c r="DI232" s="61">
        <f>'2022'!DR27</f>
        <v>2293</v>
      </c>
      <c r="DJ232" s="61">
        <f>'2022'!DS27</f>
        <v>75</v>
      </c>
      <c r="DK232" s="61">
        <f>'2022'!DT27</f>
        <v>40</v>
      </c>
      <c r="DL232" s="61">
        <f>'2022'!DU27</f>
        <v>3</v>
      </c>
      <c r="DM232" s="61">
        <f>'2022'!DV27</f>
        <v>17</v>
      </c>
      <c r="DN232" s="62">
        <f>'2022'!DW27</f>
        <v>0.88</v>
      </c>
      <c r="DO232" s="62">
        <f>'2022'!DX27</f>
        <v>2.56</v>
      </c>
      <c r="DP232" s="62">
        <f>'2022'!DY27</f>
        <v>2.5299999999999998</v>
      </c>
      <c r="DQ232" s="62">
        <f>'2022'!DZ27</f>
        <v>7.1</v>
      </c>
      <c r="DR232" s="62">
        <f>'2022'!EA27</f>
        <v>15.8</v>
      </c>
      <c r="DS232" s="62">
        <f>'2022'!EF27</f>
        <v>50</v>
      </c>
      <c r="DT232" s="62">
        <f>'2022'!EG27</f>
        <v>4.8</v>
      </c>
      <c r="DU232" s="62">
        <f>'2022'!EH27</f>
        <v>86</v>
      </c>
      <c r="DV232" s="63">
        <f>'2022'!EI27</f>
        <v>12.9</v>
      </c>
    </row>
    <row r="233" spans="1:126" ht="15.75" customHeight="1" x14ac:dyDescent="0.2">
      <c r="A233" s="199">
        <f t="shared" si="19"/>
        <v>232</v>
      </c>
      <c r="B233" s="261">
        <f>'2015'!A21</f>
        <v>19</v>
      </c>
      <c r="C233" s="261">
        <v>2015</v>
      </c>
      <c r="D233" s="234" t="str">
        <f>'2015'!B21</f>
        <v>Rashad Greene</v>
      </c>
      <c r="E233" s="310" t="str" cm="1">
        <f t="array" ref="E233">_xlfn.IFS(F233&gt;12.5,"Cornerstone",AND(F233&gt;11.995,F233&lt;12.5),"Elite",AND(F233&gt;11,F233&lt;12.995),"Elite Upside",AND(F233&gt;=9.69,F233&lt;10.999),"Upside",AND(F233&gt;8.4,F233&lt;9.999),"Upside Lite",AND(F233&gt;7.25,F233&lt;8.999),"Outlier",AND(F233&gt;=6,F233&lt;7.25),"Outlier Lite",F233&lt;6.999,"Purgatory")</f>
        <v>Outlier Lite</v>
      </c>
      <c r="F233" s="313">
        <f>'2015'!C21</f>
        <v>7.0614285714285714</v>
      </c>
      <c r="G233" s="313">
        <f t="shared" si="20"/>
        <v>31.5</v>
      </c>
      <c r="H233" s="313" t="str" cm="1">
        <f t="array" ref="H233">_xlfn.IFS(E233="Cornerstone","A++",E233="Elite","A+",E233="Elite Upside","A",E233="Upside","B",E233="Upside Lite","C",E233="Outlier","D+",E233="Outlier Lite","D-",E233="Purgatory","F")</f>
        <v>D-</v>
      </c>
      <c r="I233" s="314">
        <f t="shared" si="21"/>
        <v>-0.79040916652816484</v>
      </c>
      <c r="J233" s="34" t="str">
        <f>'2015'!D21</f>
        <v>Florida State</v>
      </c>
      <c r="K233" s="200">
        <f>'2015'!E21</f>
        <v>4</v>
      </c>
      <c r="L233" s="318">
        <f>'2015'!F21</f>
        <v>33870</v>
      </c>
      <c r="M233" s="231">
        <f>'2015'!G21</f>
        <v>33.032876712328765</v>
      </c>
      <c r="N233" s="231" t="str">
        <f>'2015'!H21</f>
        <v>SR</v>
      </c>
      <c r="O233" s="231">
        <f>'2015'!I21</f>
        <v>22.605479452054794</v>
      </c>
      <c r="P233" s="231" t="str">
        <f>'2015'!J21</f>
        <v>Wide</v>
      </c>
      <c r="Q233" s="231" t="str">
        <f>'2015'!K21</f>
        <v>BALL HOG</v>
      </c>
      <c r="R233" s="231" t="str">
        <f>'2015'!L21</f>
        <v>N/A</v>
      </c>
      <c r="S233" s="320">
        <f>'2015'!M21</f>
        <v>71</v>
      </c>
      <c r="T233" s="320">
        <f>'2015'!N21</f>
        <v>182</v>
      </c>
      <c r="U233" s="231">
        <f>'2015'!O21</f>
        <v>4.53</v>
      </c>
      <c r="V233" s="279">
        <f>'2015'!P21</f>
        <v>5</v>
      </c>
      <c r="W233" s="193">
        <f>'2015'!Q21</f>
        <v>0</v>
      </c>
      <c r="X233" s="194">
        <f>'2015'!R21</f>
        <v>0.25767401642888021</v>
      </c>
      <c r="Y233" s="194">
        <f>'2015'!S21</f>
        <v>0.19951534733441034</v>
      </c>
      <c r="Z233" s="194">
        <f>'2015'!T21</f>
        <v>0.25503052226995254</v>
      </c>
      <c r="AA233" s="194">
        <f>'2015'!U21</f>
        <v>0.32147903909561942</v>
      </c>
      <c r="AB233" s="194">
        <f>'2015'!V21</f>
        <v>0.32147903909561942</v>
      </c>
      <c r="AC233" s="59">
        <f>'2015'!W21</f>
        <v>0.30540508714083842</v>
      </c>
      <c r="AD233" s="42">
        <f>'2015'!X21</f>
        <v>18.947945205479453</v>
      </c>
      <c r="AE233" s="183">
        <f>'2015'!Y21</f>
        <v>2.6</v>
      </c>
      <c r="AF233" s="183">
        <f>'2015'!Z21</f>
        <v>6.1</v>
      </c>
      <c r="AG233" s="183">
        <f>'2015'!AA21</f>
        <v>11</v>
      </c>
      <c r="AH233" s="183">
        <f>'2015'!AB21</f>
        <v>0</v>
      </c>
      <c r="AI233" s="183">
        <f>'2015'!AC21</f>
        <v>0</v>
      </c>
      <c r="AJ233" s="288" t="str">
        <f>'2015'!AD21</f>
        <v>N/A</v>
      </c>
      <c r="AK233" s="288" t="str">
        <f>'2015'!AE21</f>
        <v>N/A</v>
      </c>
      <c r="AL233" s="185">
        <f>'2015'!AF21</f>
        <v>3.9E-2</v>
      </c>
      <c r="AM233" s="212">
        <f>DS233</f>
        <v>0</v>
      </c>
      <c r="AN233" s="185">
        <f>'2015'!AG21</f>
        <v>0.76700000000000002</v>
      </c>
      <c r="AO233" s="185">
        <f>'2015'!AH21</f>
        <v>0.223</v>
      </c>
      <c r="AP233" s="183">
        <f>'2015'!AI21</f>
        <v>86.438769449470229</v>
      </c>
      <c r="AQ233" s="186">
        <f>'2015'!AJ21</f>
        <v>82.066344703072915</v>
      </c>
      <c r="AR233" s="48">
        <f>'2015'!AK21</f>
        <v>8</v>
      </c>
      <c r="AS233" s="232">
        <f>'2015'!AL21</f>
        <v>8</v>
      </c>
      <c r="AT233" s="232">
        <f>'2015'!AM21</f>
        <v>5</v>
      </c>
      <c r="AU233" s="232">
        <f>'2015'!AN21</f>
        <v>5</v>
      </c>
      <c r="AV233" s="232">
        <f>'2015'!AO21</f>
        <v>7</v>
      </c>
      <c r="AW233" s="232">
        <f>'2015'!AP21</f>
        <v>3</v>
      </c>
      <c r="AX233" s="232">
        <f>'2015'!AQ21</f>
        <v>4</v>
      </c>
      <c r="AY233" s="233">
        <f>'2015'!AR21</f>
        <v>0</v>
      </c>
      <c r="AZ233" s="60">
        <f>'2015'!AS21</f>
        <v>0</v>
      </c>
      <c r="BA233" s="61">
        <f>'2015'!AT21</f>
        <v>1</v>
      </c>
      <c r="BB233" s="61">
        <f>'2015'!AU21</f>
        <v>0</v>
      </c>
      <c r="BC233" s="61">
        <f>'2015'!AV21</f>
        <v>0</v>
      </c>
      <c r="BD233" s="61">
        <f>'2015'!AW21</f>
        <v>0</v>
      </c>
      <c r="BE233" s="61">
        <f>'2015'!AX21</f>
        <v>0</v>
      </c>
      <c r="BF233" s="62">
        <f>'2015'!AY21</f>
        <v>0</v>
      </c>
      <c r="BG233" s="62">
        <f>'2015'!AZ21</f>
        <v>0</v>
      </c>
      <c r="BH233" s="62">
        <f>'2015'!BA21</f>
        <v>0</v>
      </c>
      <c r="BI233" s="62">
        <f>'2015'!BB21</f>
        <v>0</v>
      </c>
      <c r="BJ233" s="62">
        <f>'2015'!BC21</f>
        <v>0</v>
      </c>
      <c r="BK233" s="62">
        <f>'2015'!BD21</f>
        <v>0</v>
      </c>
      <c r="BL233" s="62">
        <f>'2015'!BE21</f>
        <v>0</v>
      </c>
      <c r="BM233" s="62">
        <f>'2015'!BF21</f>
        <v>0</v>
      </c>
      <c r="BN233" s="63">
        <f>'2015'!BG21</f>
        <v>0</v>
      </c>
      <c r="BO233" s="60">
        <f>'2015'!BH21</f>
        <v>596</v>
      </c>
      <c r="BP233" s="61">
        <f>'2015'!BI21</f>
        <v>2313</v>
      </c>
      <c r="BQ233" s="61">
        <f>'2015'!BJ21</f>
        <v>0</v>
      </c>
      <c r="BR233" s="61">
        <f>'2015'!BK21</f>
        <v>0</v>
      </c>
      <c r="BS233" s="61">
        <f>'2015'!BL21</f>
        <v>0</v>
      </c>
      <c r="BT233" s="61">
        <f>'2015'!BM21</f>
        <v>0</v>
      </c>
      <c r="BU233" s="62">
        <f>'2015'!BN21</f>
        <v>0</v>
      </c>
      <c r="BV233" s="62">
        <f>'2015'!BO21</f>
        <v>0</v>
      </c>
      <c r="BW233" s="62">
        <f>'2015'!BP21</f>
        <v>0</v>
      </c>
      <c r="BX233" s="62">
        <f>'2015'!BQ21</f>
        <v>0</v>
      </c>
      <c r="BY233" s="62">
        <f>'2015'!BR21</f>
        <v>0</v>
      </c>
      <c r="BZ233" s="62">
        <f>'2015'!BS21</f>
        <v>0</v>
      </c>
      <c r="CA233" s="62">
        <f>'2015'!BT21</f>
        <v>0</v>
      </c>
      <c r="CB233" s="62">
        <f>'2015'!BU21</f>
        <v>0</v>
      </c>
      <c r="CC233" s="63">
        <f>'2015'!BV21</f>
        <v>0</v>
      </c>
      <c r="CD233" s="60">
        <f>'2015'!BW21</f>
        <v>741</v>
      </c>
      <c r="CE233" s="61">
        <f>'2015'!BX21</f>
        <v>3714</v>
      </c>
      <c r="CF233" s="61">
        <f>'2015'!BY21</f>
        <v>0</v>
      </c>
      <c r="CG233" s="61">
        <f>'2015'!BZ21</f>
        <v>0</v>
      </c>
      <c r="CH233" s="61">
        <f>'2015'!CA21</f>
        <v>0</v>
      </c>
      <c r="CI233" s="61">
        <f>'2015'!CB21</f>
        <v>0</v>
      </c>
      <c r="CJ233" s="62">
        <f>'2015'!CC21</f>
        <v>0</v>
      </c>
      <c r="CK233" s="62">
        <f>'2015'!CD21</f>
        <v>0</v>
      </c>
      <c r="CL233" s="62">
        <f>'2015'!CE21</f>
        <v>0</v>
      </c>
      <c r="CM233" s="62">
        <f>'2015'!CF21</f>
        <v>0</v>
      </c>
      <c r="CN233" s="62">
        <f>'2015'!CG21</f>
        <v>0</v>
      </c>
      <c r="CO233" s="62">
        <f>'2015'!CH21</f>
        <v>0</v>
      </c>
      <c r="CP233" s="62">
        <f>'2015'!CI21</f>
        <v>0</v>
      </c>
      <c r="CQ233" s="62">
        <f>'2015'!CJ21</f>
        <v>0</v>
      </c>
      <c r="CR233" s="63">
        <f>'2015'!CK21</f>
        <v>0</v>
      </c>
      <c r="CS233" s="60">
        <f>'2015'!CL21</f>
        <v>1128</v>
      </c>
      <c r="CT233" s="61">
        <f>'2015'!CM21</f>
        <v>4423</v>
      </c>
      <c r="CU233" s="61">
        <f>'2015'!CN21</f>
        <v>0</v>
      </c>
      <c r="CV233" s="61">
        <f>'2015'!CO21</f>
        <v>0</v>
      </c>
      <c r="CW233" s="61">
        <f>'2015'!CP21</f>
        <v>0</v>
      </c>
      <c r="CX233" s="61">
        <f>'2015'!CQ21</f>
        <v>0</v>
      </c>
      <c r="CY233" s="62">
        <f>'2015'!CR21</f>
        <v>0</v>
      </c>
      <c r="CZ233" s="62">
        <f>'2015'!CS21</f>
        <v>0</v>
      </c>
      <c r="DA233" s="62">
        <f>'2015'!CT21</f>
        <v>0</v>
      </c>
      <c r="DB233" s="62">
        <f>'2015'!CU21</f>
        <v>0</v>
      </c>
      <c r="DC233" s="62">
        <f>'2015'!CV21</f>
        <v>0</v>
      </c>
      <c r="DD233" s="62">
        <f>'2015'!CW21</f>
        <v>0</v>
      </c>
      <c r="DE233" s="62">
        <f>'2015'!CX21</f>
        <v>0</v>
      </c>
      <c r="DF233" s="62">
        <f>'2015'!CY21</f>
        <v>0</v>
      </c>
      <c r="DG233" s="63">
        <f>'2015'!CZ21</f>
        <v>0</v>
      </c>
      <c r="DH233" s="60">
        <f>'2015'!DA21</f>
        <v>1365</v>
      </c>
      <c r="DI233" s="61">
        <f>'2015'!DB21</f>
        <v>4246</v>
      </c>
      <c r="DJ233" s="61">
        <f>'2015'!DC21</f>
        <v>142</v>
      </c>
      <c r="DK233" s="61">
        <f>'2015'!DD21</f>
        <v>99</v>
      </c>
      <c r="DL233" s="61">
        <f>'2015'!DE21</f>
        <v>7</v>
      </c>
      <c r="DM233" s="61">
        <f>'2015'!DF21</f>
        <v>0</v>
      </c>
      <c r="DN233" s="62">
        <f>'2015'!DG21</f>
        <v>0</v>
      </c>
      <c r="DO233" s="62">
        <f>'2015'!DH21</f>
        <v>0</v>
      </c>
      <c r="DP233" s="62">
        <f>'2015'!DI21</f>
        <v>2.6</v>
      </c>
      <c r="DQ233" s="62">
        <f>'2015'!DJ21</f>
        <v>6.1</v>
      </c>
      <c r="DR233" s="62">
        <f>'2015'!DK21</f>
        <v>11</v>
      </c>
      <c r="DS233" s="62">
        <f>'2015'!DL21</f>
        <v>0</v>
      </c>
      <c r="DT233" s="62">
        <f>'2015'!DM21</f>
        <v>3.9</v>
      </c>
      <c r="DU233" s="62">
        <f>'2015'!DN21</f>
        <v>76.7</v>
      </c>
      <c r="DV233" s="63">
        <f>'2015'!DO21</f>
        <v>22.3</v>
      </c>
    </row>
    <row r="234" spans="1:126" ht="15.75" customHeight="1" x14ac:dyDescent="0.2">
      <c r="A234" s="199">
        <f t="shared" si="19"/>
        <v>225</v>
      </c>
      <c r="B234" s="261">
        <f>'2017'!A31</f>
        <v>29</v>
      </c>
      <c r="C234" s="261">
        <v>2017</v>
      </c>
      <c r="D234" s="234" t="str">
        <f>'2017'!B31</f>
        <v>Artavis Scott</v>
      </c>
      <c r="E234" s="310" t="str" cm="1">
        <f t="array" ref="E234">_xlfn.IFS(F234&gt;12.5,"Cornerstone",AND(F234&gt;11.995,F234&lt;12.5),"Elite",AND(F234&gt;11,F234&lt;12.995),"Elite Upside",AND(F234&gt;=9.69,F234&lt;10.999),"Upside",AND(F234&gt;8.4,F234&lt;9.999),"Upside Lite",AND(F234&gt;7.25,F234&lt;8.999),"Outlier",AND(F234&gt;=6,F234&lt;7.25),"Outlier Lite",F234&lt;6.999,"Purgatory")</f>
        <v>Outlier Lite</v>
      </c>
      <c r="F234" s="313">
        <f>'2017'!C31</f>
        <v>7.1685714285714282</v>
      </c>
      <c r="G234" s="313">
        <f t="shared" si="20"/>
        <v>33.300000000000004</v>
      </c>
      <c r="H234" s="313" t="str" cm="1">
        <f t="array" ref="H234">_xlfn.IFS(E234="Cornerstone","A++",E234="Elite","A+",E234="Elite Upside","A",E234="Upside","B",E234="Upside Lite","C",E234="Outlier","D+",E234="Outlier Lite","D-",E234="Purgatory","F")</f>
        <v>D-</v>
      </c>
      <c r="I234" s="314">
        <f t="shared" si="21"/>
        <v>-0.73236914111426699</v>
      </c>
      <c r="J234" s="34" t="str">
        <f>'2017'!D31</f>
        <v>Clemson</v>
      </c>
      <c r="K234" s="200">
        <f>'2017'!E31</f>
        <v>4</v>
      </c>
      <c r="L234" s="318">
        <f>'2017'!F31</f>
        <v>34619</v>
      </c>
      <c r="M234" s="231">
        <f>'2017'!G31</f>
        <v>30.980821917808218</v>
      </c>
      <c r="N234" s="231" t="str">
        <f>'2017'!H31</f>
        <v>JR</v>
      </c>
      <c r="O234" s="231">
        <f>'2017'!I31</f>
        <v>22.556164383561644</v>
      </c>
      <c r="P234" s="231" t="str">
        <f>'2017'!J31</f>
        <v>Hybrid</v>
      </c>
      <c r="Q234" s="231" t="str">
        <f>'2017'!K31</f>
        <v>RAT</v>
      </c>
      <c r="R234" s="231" t="str">
        <f>'2017'!L31</f>
        <v>N/A</v>
      </c>
      <c r="S234" s="320">
        <f>'2017'!M31</f>
        <v>71</v>
      </c>
      <c r="T234" s="320">
        <f>'2017'!N31</f>
        <v>194</v>
      </c>
      <c r="U234" s="231">
        <f>'2017'!O31</f>
        <v>4.6100000000000003</v>
      </c>
      <c r="V234" s="279">
        <f>'2017'!P31</f>
        <v>0</v>
      </c>
      <c r="W234" s="193">
        <f>'2017'!Q31</f>
        <v>0</v>
      </c>
      <c r="X234" s="194">
        <f>'2017'!R31</f>
        <v>0</v>
      </c>
      <c r="Y234" s="194">
        <f>'2017'!S31</f>
        <v>0.28349001175088134</v>
      </c>
      <c r="Z234" s="194">
        <f>'2017'!T31</f>
        <v>0.20603704550651727</v>
      </c>
      <c r="AA234" s="194">
        <f>'2017'!U31</f>
        <v>0.12257935715711719</v>
      </c>
      <c r="AB234" s="194">
        <f>'2017'!V31</f>
        <v>0.20303468445399928</v>
      </c>
      <c r="AC234" s="59">
        <f>'2017'!W31</f>
        <v>0.19288295023129931</v>
      </c>
      <c r="AD234" s="42">
        <f>'2017'!X31</f>
        <v>19.901369863013699</v>
      </c>
      <c r="AE234" s="183">
        <f>'2017'!Y31</f>
        <v>3.1</v>
      </c>
      <c r="AF234" s="183">
        <f>'2017'!Z31</f>
        <v>12.4</v>
      </c>
      <c r="AG234" s="183">
        <f>'2017'!AA31</f>
        <v>6.6</v>
      </c>
      <c r="AH234" s="183">
        <f>'2017'!AB31</f>
        <v>0.28000000000000003</v>
      </c>
      <c r="AI234" s="183">
        <f>'2017'!AC31</f>
        <v>0.98</v>
      </c>
      <c r="AJ234" s="288" t="str">
        <f>'2017'!AD31</f>
        <v>N/A</v>
      </c>
      <c r="AK234" s="288" t="str">
        <f>'2017'!AE31</f>
        <v>N/A</v>
      </c>
      <c r="AL234" s="185">
        <f>'2017'!AF31</f>
        <v>6.2E-2</v>
      </c>
      <c r="AM234" s="212">
        <f>DS234/100</f>
        <v>0</v>
      </c>
      <c r="AN234" s="185">
        <f>'2017'!AG31</f>
        <v>0.65</v>
      </c>
      <c r="AO234" s="185">
        <f>'2017'!AH31</f>
        <v>0.27349999999999997</v>
      </c>
      <c r="AP234" s="183">
        <f>'2017'!AI31</f>
        <v>85.906895348353203</v>
      </c>
      <c r="AQ234" s="186">
        <f>'2017'!AJ31</f>
        <v>81.561374958606308</v>
      </c>
      <c r="AR234" s="48">
        <f>'2017'!AK31</f>
        <v>5</v>
      </c>
      <c r="AS234" s="232">
        <f>'2017'!AL31</f>
        <v>6</v>
      </c>
      <c r="AT234" s="232">
        <f>'2017'!AM31</f>
        <v>6</v>
      </c>
      <c r="AU234" s="232">
        <f>'2017'!AN31</f>
        <v>10</v>
      </c>
      <c r="AV234" s="232">
        <f>'2017'!AO31</f>
        <v>5</v>
      </c>
      <c r="AW234" s="232">
        <f>'2017'!AP31</f>
        <v>3</v>
      </c>
      <c r="AX234" s="232">
        <f>'2017'!AQ31</f>
        <v>0</v>
      </c>
      <c r="AY234" s="233">
        <f>'2017'!AR31</f>
        <v>1</v>
      </c>
      <c r="AZ234" s="60">
        <f>'2017'!AS31</f>
        <v>0</v>
      </c>
      <c r="BA234" s="61">
        <f>'2017'!AT31</f>
        <v>4181</v>
      </c>
      <c r="BB234" s="61">
        <f>'2017'!AU31</f>
        <v>0</v>
      </c>
      <c r="BC234" s="61">
        <f>'2017'!AV31</f>
        <v>0</v>
      </c>
      <c r="BD234" s="61">
        <f>'2017'!AW31</f>
        <v>0</v>
      </c>
      <c r="BE234" s="61">
        <f>'2017'!AX31</f>
        <v>0</v>
      </c>
      <c r="BF234" s="62">
        <f>'2017'!AY31</f>
        <v>0</v>
      </c>
      <c r="BG234" s="62">
        <f>'2017'!AZ31</f>
        <v>0</v>
      </c>
      <c r="BH234" s="62">
        <f>'2017'!BA31</f>
        <v>0</v>
      </c>
      <c r="BI234" s="62">
        <f>'2017'!BB31</f>
        <v>0</v>
      </c>
      <c r="BJ234" s="62">
        <f>'2017'!BC31</f>
        <v>0</v>
      </c>
      <c r="BK234" s="62">
        <f>'2017'!BD31</f>
        <v>0</v>
      </c>
      <c r="BL234" s="62">
        <f>'2017'!BE31</f>
        <v>0</v>
      </c>
      <c r="BM234" s="62">
        <f>'2017'!BF31</f>
        <v>0</v>
      </c>
      <c r="BN234" s="63">
        <f>'2017'!BG31</f>
        <v>0</v>
      </c>
      <c r="BO234" s="60">
        <f>'2017'!BH31</f>
        <v>0</v>
      </c>
      <c r="BP234" s="61">
        <f>'2017'!BI31</f>
        <v>4330</v>
      </c>
      <c r="BQ234" s="61">
        <f>'2017'!BJ31</f>
        <v>0</v>
      </c>
      <c r="BR234" s="61">
        <f>'2017'!BK31</f>
        <v>0</v>
      </c>
      <c r="BS234" s="61">
        <f>'2017'!BL31</f>
        <v>0</v>
      </c>
      <c r="BT234" s="61">
        <f>'2017'!BM31</f>
        <v>0</v>
      </c>
      <c r="BU234" s="62">
        <f>'2017'!BN31</f>
        <v>0</v>
      </c>
      <c r="BV234" s="62">
        <f>'2017'!BO31</f>
        <v>0</v>
      </c>
      <c r="BW234" s="62">
        <f>'2017'!BP31</f>
        <v>0</v>
      </c>
      <c r="BX234" s="62">
        <f>'2017'!BQ31</f>
        <v>0</v>
      </c>
      <c r="BY234" s="62">
        <f>'2017'!BR31</f>
        <v>0</v>
      </c>
      <c r="BZ234" s="62">
        <f>'2017'!BS31</f>
        <v>0</v>
      </c>
      <c r="CA234" s="62">
        <f>'2017'!BT31</f>
        <v>0</v>
      </c>
      <c r="CB234" s="62">
        <f>'2017'!BU31</f>
        <v>0</v>
      </c>
      <c r="CC234" s="63">
        <f>'2017'!BV31</f>
        <v>0</v>
      </c>
      <c r="CD234" s="60">
        <f>'2017'!BW31</f>
        <v>965</v>
      </c>
      <c r="CE234" s="61">
        <f>'2017'!BX31</f>
        <v>3404</v>
      </c>
      <c r="CF234" s="61">
        <f>'2017'!BY31</f>
        <v>92</v>
      </c>
      <c r="CG234" s="61">
        <f>'2017'!BZ31</f>
        <v>76</v>
      </c>
      <c r="CH234" s="61">
        <f>'2017'!CA31</f>
        <v>8</v>
      </c>
      <c r="CI234" s="61">
        <f>'2017'!CB31</f>
        <v>23</v>
      </c>
      <c r="CJ234" s="62">
        <f>'2017'!CC31</f>
        <v>0</v>
      </c>
      <c r="CK234" s="62">
        <f>'2017'!CD31</f>
        <v>0</v>
      </c>
      <c r="CL234" s="62">
        <f>'2017'!CE31</f>
        <v>3.1</v>
      </c>
      <c r="CM234" s="62">
        <f>'2017'!CF31</f>
        <v>12.4</v>
      </c>
      <c r="CN234" s="62">
        <f>'2017'!CG31</f>
        <v>3.8</v>
      </c>
      <c r="CO234" s="62">
        <f>'2017'!CH31</f>
        <v>0</v>
      </c>
      <c r="CP234" s="62">
        <f>'2017'!CI31</f>
        <v>2.6</v>
      </c>
      <c r="CQ234" s="62">
        <f>'2017'!CJ31</f>
        <v>80.5</v>
      </c>
      <c r="CR234" s="63">
        <f>'2017'!CK31</f>
        <v>17.3</v>
      </c>
      <c r="CS234" s="60">
        <f>'2017'!CL31</f>
        <v>901</v>
      </c>
      <c r="CT234" s="61">
        <f>'2017'!CM31</f>
        <v>4373</v>
      </c>
      <c r="CU234" s="61">
        <f>'2017'!CN31</f>
        <v>121</v>
      </c>
      <c r="CV234" s="61">
        <f>'2017'!CO31</f>
        <v>93</v>
      </c>
      <c r="CW234" s="61">
        <f>'2017'!CP31</f>
        <v>6</v>
      </c>
      <c r="CX234" s="61">
        <f>'2017'!CQ31</f>
        <v>35</v>
      </c>
      <c r="CY234" s="62">
        <f>'2017'!CR31</f>
        <v>0</v>
      </c>
      <c r="CZ234" s="62">
        <f>'2017'!CS31</f>
        <v>0</v>
      </c>
      <c r="DA234" s="62">
        <f>'2017'!CT31</f>
        <v>2.33</v>
      </c>
      <c r="DB234" s="62">
        <f>'2017'!CU31</f>
        <v>6.9</v>
      </c>
      <c r="DC234" s="62">
        <f>'2017'!CV31</f>
        <v>6.6</v>
      </c>
      <c r="DD234" s="62">
        <f>'2017'!CW31</f>
        <v>0</v>
      </c>
      <c r="DE234" s="62">
        <f>'2017'!CX31</f>
        <v>6.1</v>
      </c>
      <c r="DF234" s="62">
        <f>'2017'!CY31</f>
        <v>77.900000000000006</v>
      </c>
      <c r="DG234" s="63">
        <f>'2017'!CZ31</f>
        <v>19.899999999999999</v>
      </c>
      <c r="DH234" s="60">
        <f>'2017'!DA31</f>
        <v>614</v>
      </c>
      <c r="DI234" s="61">
        <f>'2017'!DB31</f>
        <v>5009</v>
      </c>
      <c r="DJ234" s="61">
        <f>'2017'!DC31</f>
        <v>96</v>
      </c>
      <c r="DK234" s="61">
        <f>'2017'!DD31</f>
        <v>76</v>
      </c>
      <c r="DL234" s="61">
        <f>'2017'!DE31</f>
        <v>5</v>
      </c>
      <c r="DM234" s="61">
        <f>'2017'!DF31</f>
        <v>45</v>
      </c>
      <c r="DN234" s="62">
        <f>'2017'!DG31</f>
        <v>0.28000000000000003</v>
      </c>
      <c r="DO234" s="62">
        <f>'2017'!DH31</f>
        <v>0.98</v>
      </c>
      <c r="DP234" s="62">
        <f>'2017'!DI31</f>
        <v>1.44</v>
      </c>
      <c r="DQ234" s="62">
        <f>'2017'!DJ31</f>
        <v>7</v>
      </c>
      <c r="DR234" s="62">
        <f>'2017'!DK31</f>
        <v>4.4000000000000004</v>
      </c>
      <c r="DS234" s="62">
        <f>'2017'!DL31</f>
        <v>0</v>
      </c>
      <c r="DT234" s="62">
        <f>'2017'!DM31</f>
        <v>6.2</v>
      </c>
      <c r="DU234" s="62">
        <f>'2017'!DN31</f>
        <v>65</v>
      </c>
      <c r="DV234" s="63">
        <f>'2017'!DO31</f>
        <v>34.799999999999997</v>
      </c>
    </row>
    <row r="235" spans="1:126" ht="15.75" customHeight="1" x14ac:dyDescent="0.2">
      <c r="A235" s="199">
        <f t="shared" si="19"/>
        <v>234</v>
      </c>
      <c r="B235" s="261">
        <f>'2023'!A32</f>
        <v>30</v>
      </c>
      <c r="C235" s="261">
        <v>2023</v>
      </c>
      <c r="D235" s="234" t="str">
        <f>'2023'!B32</f>
        <v>Andrei Iosivas</v>
      </c>
      <c r="E235" s="310" t="str" cm="1">
        <f t="array" ref="E235">_xlfn.IFS(F235&gt;12.5,"Cornerstone",AND(F235&gt;11.995,F235&lt;12.5),"Elite",AND(F235&gt;11,F235&lt;12.995),"Elite Upside",AND(F235&gt;=9.69,F235&lt;10.999),"Upside",AND(F235&gt;8.4,F235&lt;9.999),"Upside Lite",AND(F235&gt;7.25,F235&lt;8.999),"Outlier",AND(F235&gt;=6,F235&lt;7.25),"Outlier Lite",F235&lt;6.999,"Purgatory")</f>
        <v>Outlier Lite</v>
      </c>
      <c r="F235" s="313">
        <f>'2023'!C32</f>
        <v>7.0542857142857143</v>
      </c>
      <c r="G235" s="313">
        <f t="shared" si="20"/>
        <v>30.9</v>
      </c>
      <c r="H235" s="313" t="str" cm="1">
        <f t="array" ref="H235">_xlfn.IFS(E235="Cornerstone","A++",E235="Elite","A+",E235="Elite Upside","A",E235="Upside","B",E235="Upside Lite","C",E235="Outlier","D+",E235="Outlier Lite","D-",E235="Purgatory","F")</f>
        <v>D-</v>
      </c>
      <c r="I235" s="314">
        <f t="shared" si="21"/>
        <v>-0.79427850155575808</v>
      </c>
      <c r="J235" s="34" t="str">
        <f>'2023'!D32</f>
        <v>Princeton</v>
      </c>
      <c r="K235" s="200">
        <f>'2023'!E32</f>
        <v>11</v>
      </c>
      <c r="L235" s="318">
        <f>'2023'!F32</f>
        <v>36448</v>
      </c>
      <c r="M235" s="231">
        <f>'2023'!G32</f>
        <v>25.969863013698632</v>
      </c>
      <c r="N235" s="231" t="str">
        <f>'2023'!H32</f>
        <v>SR</v>
      </c>
      <c r="O235" s="231">
        <f>'2023'!I32</f>
        <v>23.547945205479451</v>
      </c>
      <c r="P235" s="231" t="str">
        <f>'2023'!J32</f>
        <v>Hybrid</v>
      </c>
      <c r="Q235" s="231" t="str">
        <f>'2023'!K32</f>
        <v>PROTO X</v>
      </c>
      <c r="R235" s="231" t="str">
        <f>'2023'!L32</f>
        <v>Elite Earner</v>
      </c>
      <c r="S235" s="200">
        <f>'2023'!M32</f>
        <v>75</v>
      </c>
      <c r="T235" s="200">
        <f>'2023'!N32</f>
        <v>205</v>
      </c>
      <c r="U235" s="200">
        <f>'2023'!O32</f>
        <v>4.43</v>
      </c>
      <c r="V235" s="319">
        <f>'2023'!P32</f>
        <v>6</v>
      </c>
      <c r="W235" s="193">
        <f>'2023'!Q32</f>
        <v>0</v>
      </c>
      <c r="X235" s="194">
        <f>'2023'!R32</f>
        <v>0.10095969289827256</v>
      </c>
      <c r="Y235" s="194">
        <f>'2023'!S32</f>
        <v>0</v>
      </c>
      <c r="Z235" s="194">
        <f>'2023'!T32</f>
        <v>0.26538316345790863</v>
      </c>
      <c r="AA235" s="194">
        <f>'2023'!U32</f>
        <v>0.34390955506929249</v>
      </c>
      <c r="AB235" s="194">
        <f>'2023'!V32</f>
        <v>0.34390955506929249</v>
      </c>
      <c r="AC235" s="59">
        <f>'2023'!W32</f>
        <v>0.2063457330415755</v>
      </c>
      <c r="AD235" s="42">
        <f>'2023'!X32</f>
        <v>21.884931506849316</v>
      </c>
      <c r="AE235" s="183">
        <f>'2023'!Y32</f>
        <v>2.71</v>
      </c>
      <c r="AF235" s="183">
        <f>'2023'!Z32</f>
        <v>6.7</v>
      </c>
      <c r="AG235" s="183">
        <f>'2023'!AA32</f>
        <v>10.6</v>
      </c>
      <c r="AH235" s="183">
        <f>'2023'!AB32</f>
        <v>0</v>
      </c>
      <c r="AI235" s="183">
        <f>'2023'!AC32</f>
        <v>0</v>
      </c>
      <c r="AJ235" s="288">
        <f>'2023'!AD32</f>
        <v>4.598091198303287E-2</v>
      </c>
      <c r="AK235" s="288">
        <f>'2023'!AE32</f>
        <v>0.19829268292682925</v>
      </c>
      <c r="AL235" s="185">
        <f>'2023'!AF32</f>
        <v>4.4999999999999998E-2</v>
      </c>
      <c r="AM235" s="212">
        <f>DD235/100</f>
        <v>0.38900000000000001</v>
      </c>
      <c r="AN235" s="185">
        <f>'2023'!AG32</f>
        <v>0.54499999999999993</v>
      </c>
      <c r="AO235" s="185">
        <f>'2023'!AH32</f>
        <v>0.45300000000000001</v>
      </c>
      <c r="AP235" s="183">
        <f>'2023'!AI32</f>
        <v>106.45570780176352</v>
      </c>
      <c r="AQ235" s="186">
        <f>'2023'!AJ32</f>
        <v>109.73112665107965</v>
      </c>
      <c r="AR235" s="48">
        <f>'2023'!AK32</f>
        <v>5</v>
      </c>
      <c r="AS235" s="232">
        <f>'2023'!AL32</f>
        <v>3</v>
      </c>
      <c r="AT235" s="232">
        <f>'2023'!AM32</f>
        <v>5</v>
      </c>
      <c r="AU235" s="232">
        <f>'2023'!AN32</f>
        <v>4</v>
      </c>
      <c r="AV235" s="232">
        <f>'2023'!AO32</f>
        <v>9</v>
      </c>
      <c r="AW235" s="232">
        <f>'2023'!AP32</f>
        <v>8</v>
      </c>
      <c r="AX235" s="232">
        <f>'2023'!AQ32</f>
        <v>2</v>
      </c>
      <c r="AY235" s="233">
        <f>'2023'!AR32</f>
        <v>0</v>
      </c>
      <c r="AZ235" s="60">
        <f>'2023'!AS32</f>
        <v>0</v>
      </c>
      <c r="BA235" s="61">
        <f>'2023'!AT32</f>
        <v>2413</v>
      </c>
      <c r="BB235" s="61">
        <f>'2023'!AU32</f>
        <v>0</v>
      </c>
      <c r="BC235" s="61">
        <f>'2023'!AV32</f>
        <v>0</v>
      </c>
      <c r="BD235" s="61">
        <f>'2023'!AW32</f>
        <v>0</v>
      </c>
      <c r="BE235" s="61">
        <f>'2023'!AX32</f>
        <v>0</v>
      </c>
      <c r="BF235" s="62">
        <f>'2023'!AY32</f>
        <v>0</v>
      </c>
      <c r="BG235" s="62">
        <f>'2023'!AZ32</f>
        <v>0</v>
      </c>
      <c r="BH235" s="62">
        <f>'2023'!BA32</f>
        <v>0</v>
      </c>
      <c r="BI235" s="62">
        <f>'2023'!BA32</f>
        <v>0</v>
      </c>
      <c r="BJ235" s="62">
        <f>'2023'!BC32</f>
        <v>0</v>
      </c>
      <c r="BK235" s="62">
        <f>'2023'!BH32</f>
        <v>0</v>
      </c>
      <c r="BL235" s="62">
        <f>'2023'!BI32</f>
        <v>0</v>
      </c>
      <c r="BM235" s="62">
        <f>'2023'!BJ32</f>
        <v>0</v>
      </c>
      <c r="BN235" s="63">
        <f>'2023'!BK32</f>
        <v>0</v>
      </c>
      <c r="BO235" s="60">
        <f>'2023'!BL32</f>
        <v>263</v>
      </c>
      <c r="BP235" s="61">
        <f>'2023'!BM32</f>
        <v>2605</v>
      </c>
      <c r="BQ235" s="61">
        <f>'2023'!BN32</f>
        <v>0</v>
      </c>
      <c r="BR235" s="61">
        <f>'2023'!BO32</f>
        <v>18</v>
      </c>
      <c r="BS235" s="61">
        <f>'2023'!BP32</f>
        <v>4</v>
      </c>
      <c r="BT235" s="61">
        <f>'2023'!BQ32</f>
        <v>0</v>
      </c>
      <c r="BU235" s="62">
        <f>'2023'!BR32</f>
        <v>0</v>
      </c>
      <c r="BV235" s="62">
        <f>'2023'!BS32</f>
        <v>0</v>
      </c>
      <c r="BW235" s="62">
        <f>'2023'!BT32</f>
        <v>0</v>
      </c>
      <c r="BX235" s="62">
        <f>'2023'!BU32</f>
        <v>2.6</v>
      </c>
      <c r="BY235" s="62">
        <f>'2023'!BV32</f>
        <v>14.3</v>
      </c>
      <c r="BZ235" s="62">
        <f>'2023'!CA32</f>
        <v>25</v>
      </c>
      <c r="CA235" s="62">
        <f>'2023'!CB32</f>
        <v>14.3</v>
      </c>
      <c r="CB235" s="62">
        <f>'2023'!CC32</f>
        <v>77.599999999999994</v>
      </c>
      <c r="CC235" s="63">
        <f>'2023'!CD32</f>
        <v>21.8</v>
      </c>
      <c r="CD235" s="60">
        <f>'2023'!CE32</f>
        <v>0</v>
      </c>
      <c r="CE235" s="61">
        <f>'2023'!CF32</f>
        <v>1</v>
      </c>
      <c r="CF235" s="61">
        <f>'2023'!CG32</f>
        <v>0</v>
      </c>
      <c r="CG235" s="61">
        <f>'2023'!CH32</f>
        <v>0</v>
      </c>
      <c r="CH235" s="61">
        <f>'2023'!CI32</f>
        <v>0</v>
      </c>
      <c r="CI235" s="61">
        <f>'2023'!CJ32</f>
        <v>0</v>
      </c>
      <c r="CJ235" s="62">
        <f>'2023'!CK32</f>
        <v>0</v>
      </c>
      <c r="CK235" s="62">
        <f>'2023'!CL32</f>
        <v>0</v>
      </c>
      <c r="CL235" s="62">
        <f>'2023'!CM32</f>
        <v>0</v>
      </c>
      <c r="CM235" s="62">
        <f>'2023'!CN32</f>
        <v>0</v>
      </c>
      <c r="CN235" s="62">
        <f>'2023'!CO32</f>
        <v>0</v>
      </c>
      <c r="CO235" s="62">
        <f>'2023'!CT32</f>
        <v>0</v>
      </c>
      <c r="CP235" s="62">
        <f>'2023'!CU32</f>
        <v>0</v>
      </c>
      <c r="CQ235" s="62">
        <f>'2023'!CV32</f>
        <v>0</v>
      </c>
      <c r="CR235" s="63">
        <f>'2023'!CW32</f>
        <v>0</v>
      </c>
      <c r="CS235" s="60">
        <f>'2023'!CX32</f>
        <v>703</v>
      </c>
      <c r="CT235" s="61">
        <f>'2023'!CY32</f>
        <v>2649</v>
      </c>
      <c r="CU235" s="61">
        <f>'2023'!CZ32</f>
        <v>59</v>
      </c>
      <c r="CV235" s="61">
        <f>'2023'!DA32</f>
        <v>42</v>
      </c>
      <c r="CW235" s="61">
        <f>'2023'!DB32</f>
        <v>5</v>
      </c>
      <c r="CX235" s="61">
        <f>'2023'!DC32</f>
        <v>0</v>
      </c>
      <c r="CY235" s="62">
        <f>'2023'!DD32</f>
        <v>0</v>
      </c>
      <c r="CZ235" s="62">
        <f>'2023'!DE32</f>
        <v>0</v>
      </c>
      <c r="DA235" s="62">
        <f>'2023'!DF32</f>
        <v>2.44</v>
      </c>
      <c r="DB235" s="62">
        <f>'2023'!DG32</f>
        <v>6.7</v>
      </c>
      <c r="DC235" s="62">
        <f>'2023'!DH32</f>
        <v>12</v>
      </c>
      <c r="DD235" s="62">
        <f>'2023'!DM32</f>
        <v>38.9</v>
      </c>
      <c r="DE235" s="62">
        <f>'2023'!DN32</f>
        <v>2.2999999999999998</v>
      </c>
      <c r="DF235" s="62">
        <f>'2023'!DO32</f>
        <v>24.4</v>
      </c>
      <c r="DG235" s="63">
        <f>'2023'!DP32</f>
        <v>75.2</v>
      </c>
      <c r="DH235" s="60">
        <f>'2023'!DQ32</f>
        <v>943</v>
      </c>
      <c r="DI235" s="61">
        <f>'2023'!DR32</f>
        <v>2742</v>
      </c>
      <c r="DJ235" s="61">
        <f>'2023'!DS32</f>
        <v>85</v>
      </c>
      <c r="DK235" s="61">
        <f>'2023'!DT32</f>
        <v>64</v>
      </c>
      <c r="DL235" s="61">
        <f>'2023'!DU32</f>
        <v>7</v>
      </c>
      <c r="DM235" s="61">
        <f>'2023'!DV32</f>
        <v>0</v>
      </c>
      <c r="DN235" s="62">
        <f>'2023'!DW32</f>
        <v>0</v>
      </c>
      <c r="DO235" s="62">
        <f>'2023'!DX32</f>
        <v>0</v>
      </c>
      <c r="DP235" s="62">
        <f>'2023'!DY32</f>
        <v>2.71</v>
      </c>
      <c r="DQ235" s="62">
        <f>'2023'!DZ32</f>
        <v>6.7</v>
      </c>
      <c r="DR235" s="62">
        <f>'2023'!EA32</f>
        <v>10.6</v>
      </c>
      <c r="DS235" s="62">
        <f>'2023'!EF32</f>
        <v>68.8</v>
      </c>
      <c r="DT235" s="62">
        <f>'2023'!EG32</f>
        <v>4.5</v>
      </c>
      <c r="DU235" s="62">
        <f>'2023'!EH32</f>
        <v>84.6</v>
      </c>
      <c r="DV235" s="63">
        <f>'2023'!EI32</f>
        <v>15.4</v>
      </c>
    </row>
    <row r="236" spans="1:126" ht="15.75" customHeight="1" x14ac:dyDescent="0.2">
      <c r="A236" s="199">
        <f t="shared" si="19"/>
        <v>235</v>
      </c>
      <c r="B236" s="261">
        <f>'2021'!A26</f>
        <v>24</v>
      </c>
      <c r="C236" s="261">
        <v>2021</v>
      </c>
      <c r="D236" s="234" t="str">
        <f>'2021'!B26</f>
        <v>Mike Strachan</v>
      </c>
      <c r="E236" s="310" t="str" cm="1">
        <f t="array" ref="E236">_xlfn.IFS(F236&gt;12.5,"Cornerstone",AND(F236&gt;11.995,F236&lt;12.5),"Elite",AND(F236&gt;11,F236&lt;12.995),"Elite Upside",AND(F236&gt;=9.69,F236&lt;10.999),"Upside",AND(F236&gt;8.4,F236&lt;9.999),"Upside Lite",AND(F236&gt;7.25,F236&lt;8.999),"Outlier",AND(F236&gt;=6,F236&lt;7.25),"Outlier Lite",F236&lt;6.999,"Purgatory")</f>
        <v>Outlier Lite</v>
      </c>
      <c r="F236" s="313">
        <f>'2021'!C26</f>
        <v>7.0271428571428576</v>
      </c>
      <c r="G236" s="313">
        <f t="shared" si="20"/>
        <v>30.599999999999998</v>
      </c>
      <c r="H236" s="313" t="str" cm="1">
        <f t="array" ref="H236">_xlfn.IFS(E236="Cornerstone","A++",E236="Elite","A+",E236="Elite Upside","A",E236="Upside","B",E236="Upside Lite","C",E236="Outlier","D+",E236="Outlier Lite","D-",E236="Purgatory","F")</f>
        <v>D-</v>
      </c>
      <c r="I236" s="314">
        <f t="shared" si="21"/>
        <v>-0.80898197466061195</v>
      </c>
      <c r="J236" s="34" t="str">
        <f>'2021'!D26</f>
        <v>Charleston</v>
      </c>
      <c r="K236" s="200">
        <f>'2021'!E26</f>
        <v>11</v>
      </c>
      <c r="L236" s="318">
        <f>'2021'!F26</f>
        <v>35655</v>
      </c>
      <c r="M236" s="231">
        <f>'2021'!G26</f>
        <v>28.142465753424659</v>
      </c>
      <c r="N236" s="231" t="str">
        <f>'2021'!H26</f>
        <v>SR</v>
      </c>
      <c r="O236" s="231">
        <f>'2021'!I26</f>
        <v>23.726027397260275</v>
      </c>
      <c r="P236" s="231" t="str">
        <f>'2021'!J26</f>
        <v>N/A</v>
      </c>
      <c r="Q236" s="231" t="str">
        <f>'2021'!K26</f>
        <v>SLOB</v>
      </c>
      <c r="R236" s="231" t="str">
        <f>'2021'!L26</f>
        <v>Poor Earner</v>
      </c>
      <c r="S236" s="320">
        <f>'2021'!M26</f>
        <v>77</v>
      </c>
      <c r="T236" s="320">
        <f>'2021'!N26</f>
        <v>225</v>
      </c>
      <c r="U236" s="200">
        <f>'2021'!O26</f>
        <v>4.5199999999999996</v>
      </c>
      <c r="V236" s="279">
        <f>'2021'!P26</f>
        <v>7</v>
      </c>
      <c r="W236" s="193">
        <f>'2021'!Q26</f>
        <v>0</v>
      </c>
      <c r="X236" s="194">
        <f>'2021'!R26</f>
        <v>0.13043478260869565</v>
      </c>
      <c r="Y236" s="194">
        <f>'2021'!S26</f>
        <v>0.42741935483870969</v>
      </c>
      <c r="Z236" s="194">
        <f>'2021'!T26</f>
        <v>0.41491034916640451</v>
      </c>
      <c r="AA236" s="194">
        <f>'2021'!U26</f>
        <v>0</v>
      </c>
      <c r="AB236" s="194">
        <f>'2021'!V26</f>
        <v>0.4211648520025571</v>
      </c>
      <c r="AC236" s="59">
        <f>'2021'!W26</f>
        <v>0.25269891120153426</v>
      </c>
      <c r="AD236" s="42">
        <f>'2021'!X26</f>
        <v>21.065753424657533</v>
      </c>
      <c r="AE236" s="183">
        <f>'2021'!Y26</f>
        <v>3.04</v>
      </c>
      <c r="AF236" s="183">
        <f>'2021'!Z26</f>
        <v>8.4</v>
      </c>
      <c r="AG236" s="183">
        <f>'2021'!AA26</f>
        <v>0</v>
      </c>
      <c r="AH236" s="183">
        <f>'2021'!AB26</f>
        <v>0</v>
      </c>
      <c r="AI236" s="183">
        <f>'2021'!AC26</f>
        <v>0</v>
      </c>
      <c r="AJ236" s="288">
        <f>'2021'!AD26</f>
        <v>0</v>
      </c>
      <c r="AK236" s="288">
        <f>'2021'!AE26</f>
        <v>0</v>
      </c>
      <c r="AL236" s="185">
        <f>'2021'!AF26</f>
        <v>0</v>
      </c>
      <c r="AM236" s="212">
        <f>DS236/100</f>
        <v>0</v>
      </c>
      <c r="AN236" s="185">
        <f>'2021'!AG26</f>
        <v>0</v>
      </c>
      <c r="AO236" s="185">
        <f>'2021'!AH26</f>
        <v>0</v>
      </c>
      <c r="AP236" s="183">
        <f>'2021'!AI26</f>
        <v>107.80993259989046</v>
      </c>
      <c r="AQ236" s="186">
        <f>'2021'!AJ26</f>
        <v>115.60160229530376</v>
      </c>
      <c r="AR236" s="48">
        <f>'2021'!AK26</f>
        <v>7</v>
      </c>
      <c r="AS236" s="232">
        <f>'2021'!AL26</f>
        <v>4</v>
      </c>
      <c r="AT236" s="232">
        <f>'2021'!AM26</f>
        <v>6</v>
      </c>
      <c r="AU236" s="232">
        <f>'2021'!AN26</f>
        <v>6</v>
      </c>
      <c r="AV236" s="232">
        <f>'2021'!AO26</f>
        <v>7</v>
      </c>
      <c r="AW236" s="232">
        <f>'2021'!AP26</f>
        <v>9</v>
      </c>
      <c r="AX236" s="232">
        <f>'2021'!AQ26</f>
        <v>1</v>
      </c>
      <c r="AY236" s="233">
        <f>'2021'!AR26</f>
        <v>0</v>
      </c>
      <c r="AZ236" s="60">
        <f>'2021'!AS26</f>
        <v>0</v>
      </c>
      <c r="BA236" s="61">
        <f>'2021'!AT26</f>
        <v>23</v>
      </c>
      <c r="BB236" s="61">
        <f>'2021'!AU26</f>
        <v>0</v>
      </c>
      <c r="BC236" s="61">
        <f>'2021'!AV26</f>
        <v>0</v>
      </c>
      <c r="BD236" s="61">
        <f>'2021'!AW26</f>
        <v>0</v>
      </c>
      <c r="BE236" s="61">
        <f>'2021'!AX26</f>
        <v>0</v>
      </c>
      <c r="BF236" s="62">
        <f>'2021'!AY26</f>
        <v>0</v>
      </c>
      <c r="BG236" s="62">
        <f>'2021'!AZ26</f>
        <v>0</v>
      </c>
      <c r="BH236" s="62">
        <f>'2021'!BA26</f>
        <v>0</v>
      </c>
      <c r="BI236" s="62">
        <f>'2021'!BB26</f>
        <v>0</v>
      </c>
      <c r="BJ236" s="62">
        <f>'2021'!BC26</f>
        <v>0</v>
      </c>
      <c r="BK236" s="62">
        <f>'2021'!BD26</f>
        <v>0</v>
      </c>
      <c r="BL236" s="62">
        <f>'2021'!BE26</f>
        <v>0</v>
      </c>
      <c r="BM236" s="62">
        <f>'2021'!BF26</f>
        <v>0</v>
      </c>
      <c r="BN236" s="63">
        <f>'2021'!BG26</f>
        <v>0</v>
      </c>
      <c r="BO236" s="60">
        <f>'2021'!BH26</f>
        <v>3</v>
      </c>
      <c r="BP236" s="61">
        <f>'2021'!BI26</f>
        <v>23</v>
      </c>
      <c r="BQ236" s="61">
        <f>'2021'!BJ26</f>
        <v>0</v>
      </c>
      <c r="BR236" s="61">
        <f>'2021'!BK26</f>
        <v>0</v>
      </c>
      <c r="BS236" s="61">
        <f>'2021'!BL26</f>
        <v>0</v>
      </c>
      <c r="BT236" s="61">
        <f>'2021'!BM26</f>
        <v>0</v>
      </c>
      <c r="BU236" s="62">
        <f>'2021'!BN26</f>
        <v>0</v>
      </c>
      <c r="BV236" s="62">
        <f>'2021'!BO26</f>
        <v>0</v>
      </c>
      <c r="BW236" s="62">
        <f>'2021'!BP26</f>
        <v>0</v>
      </c>
      <c r="BX236" s="62">
        <f>'2021'!BQ26</f>
        <v>0</v>
      </c>
      <c r="BY236" s="62">
        <f>'2021'!BR26</f>
        <v>0</v>
      </c>
      <c r="BZ236" s="62">
        <f>'2021'!BW26</f>
        <v>0</v>
      </c>
      <c r="CA236" s="62">
        <f>'2021'!BX26</f>
        <v>0</v>
      </c>
      <c r="CB236" s="62">
        <f>'2021'!BY26</f>
        <v>0</v>
      </c>
      <c r="CC236" s="63">
        <f>'2021'!BZ26</f>
        <v>0</v>
      </c>
      <c r="CD236" s="60">
        <f>'2021'!CA26</f>
        <v>1007</v>
      </c>
      <c r="CE236" s="61">
        <f>'2021'!CB26</f>
        <v>2356</v>
      </c>
      <c r="CF236" s="61">
        <f>'2021'!CC26</f>
        <v>0</v>
      </c>
      <c r="CG236" s="61">
        <f>'2021'!CD26</f>
        <v>0</v>
      </c>
      <c r="CH236" s="61">
        <f>'2021'!CE26</f>
        <v>0</v>
      </c>
      <c r="CI236" s="61">
        <f>'2021'!CF26</f>
        <v>0</v>
      </c>
      <c r="CJ236" s="62">
        <f>'2021'!CG26</f>
        <v>0</v>
      </c>
      <c r="CK236" s="62">
        <f>'2021'!CH26</f>
        <v>0</v>
      </c>
      <c r="CL236" s="62">
        <f>'2021'!CI26</f>
        <v>0</v>
      </c>
      <c r="CM236" s="62">
        <f>'2021'!CJ26</f>
        <v>0</v>
      </c>
      <c r="CN236" s="62">
        <f>'2021'!CK26</f>
        <v>0</v>
      </c>
      <c r="CO236" s="62">
        <f>'2021'!CP26</f>
        <v>0</v>
      </c>
      <c r="CP236" s="62">
        <f>'2021'!CQ26</f>
        <v>0</v>
      </c>
      <c r="CQ236" s="62">
        <f>'2021'!CR26</f>
        <v>0</v>
      </c>
      <c r="CR236" s="63">
        <f>'2021'!CS26</f>
        <v>0</v>
      </c>
      <c r="CS236" s="60">
        <f>'2021'!CT26</f>
        <v>1319</v>
      </c>
      <c r="CT236" s="61">
        <f>'2021'!CU26</f>
        <v>3179</v>
      </c>
      <c r="CU236" s="61">
        <f>'2021'!CV26</f>
        <v>0</v>
      </c>
      <c r="CV236" s="61">
        <f>'2021'!CW26</f>
        <v>0</v>
      </c>
      <c r="CW236" s="61">
        <f>'2021'!CX26</f>
        <v>0</v>
      </c>
      <c r="CX236" s="61">
        <f>'2021'!CY26</f>
        <v>0</v>
      </c>
      <c r="CY236" s="62">
        <f>'2021'!CZ26</f>
        <v>0</v>
      </c>
      <c r="CZ236" s="62">
        <f>'2021'!DA26</f>
        <v>0</v>
      </c>
      <c r="DA236" s="62">
        <f>'2021'!DB26</f>
        <v>0</v>
      </c>
      <c r="DB236" s="62">
        <f>'2021'!DC26</f>
        <v>0</v>
      </c>
      <c r="DC236" s="62">
        <f>'2021'!DD26</f>
        <v>0</v>
      </c>
      <c r="DD236" s="62">
        <f>'2021'!DI26</f>
        <v>0</v>
      </c>
      <c r="DE236" s="62">
        <f>'2021'!DJ26</f>
        <v>0</v>
      </c>
      <c r="DF236" s="62">
        <f>'2021'!DK26</f>
        <v>0</v>
      </c>
      <c r="DG236" s="63">
        <f>'2021'!DL26</f>
        <v>0</v>
      </c>
      <c r="DH236" s="60">
        <f>'2021'!DM26</f>
        <v>0</v>
      </c>
      <c r="DI236" s="61">
        <f>'2021'!DN26</f>
        <v>23</v>
      </c>
      <c r="DJ236" s="61">
        <f>'2021'!DO26</f>
        <v>0</v>
      </c>
      <c r="DK236" s="61">
        <f>'2021'!DP26</f>
        <v>0</v>
      </c>
      <c r="DL236" s="61">
        <f>'2021'!DQ26</f>
        <v>0</v>
      </c>
      <c r="DM236" s="61">
        <f>'2021'!DR26</f>
        <v>0</v>
      </c>
      <c r="DN236" s="62">
        <f>'2021'!DS26</f>
        <v>0</v>
      </c>
      <c r="DO236" s="62">
        <f>'2021'!DT26</f>
        <v>0</v>
      </c>
      <c r="DP236" s="62">
        <f>'2021'!DU26</f>
        <v>3.04</v>
      </c>
      <c r="DQ236" s="62">
        <f>'2021'!DV26</f>
        <v>8.4</v>
      </c>
      <c r="DR236" s="62">
        <f>'2021'!DW26</f>
        <v>0</v>
      </c>
      <c r="DS236" s="62">
        <f>'2021'!EB26</f>
        <v>0</v>
      </c>
      <c r="DT236" s="62">
        <f>'2021'!EC26</f>
        <v>0</v>
      </c>
      <c r="DU236" s="62">
        <f>'2021'!ED26</f>
        <v>0</v>
      </c>
      <c r="DV236" s="63">
        <f>'2021'!EE26</f>
        <v>0</v>
      </c>
    </row>
    <row r="237" spans="1:126" ht="15.75" customHeight="1" x14ac:dyDescent="0.2">
      <c r="A237" s="199">
        <f t="shared" si="19"/>
        <v>228</v>
      </c>
      <c r="B237" s="261">
        <f>'2025'!A30</f>
        <v>28</v>
      </c>
      <c r="C237" s="261">
        <v>2025</v>
      </c>
      <c r="D237" s="234" t="str">
        <f>'2025'!B30</f>
        <v>LaJohntay Wester</v>
      </c>
      <c r="E237" s="310" t="str" cm="1">
        <f t="array" ref="E237">_xlfn.IFS(F237&gt;12.5,"Cornerstone",AND(F237&gt;11.995,F237&lt;12.5),"Elite",AND(F237&gt;11,F237&lt;12.995),"Elite Upside",AND(F237&gt;=9.69,F237&lt;10.999),"Upside",AND(F237&gt;8.4,F237&lt;9.999),"Upside Lite",AND(F237&gt;7.25,F237&lt;8.999),"Outlier",AND(F237&gt;=6,F237&lt;7.25),"Outlier Lite",F237&lt;6.999,"Purgatory")</f>
        <v>Outlier Lite</v>
      </c>
      <c r="F237" s="313">
        <f>'2025'!C30</f>
        <v>7.1585714285714284</v>
      </c>
      <c r="G237" s="313">
        <f t="shared" si="20"/>
        <v>32.700000000000003</v>
      </c>
      <c r="H237" s="313" t="str" cm="1">
        <f t="array" ref="H237">_xlfn.IFS(E237="Cornerstone","A++",E237="Elite","A+",E237="Elite Upside","A",E237="Upside","B",E237="Upside Lite","C",E237="Outlier","D+",E237="Outlier Lite","D-",E237="Purgatory","F")</f>
        <v>D-</v>
      </c>
      <c r="I237" s="314">
        <f t="shared" si="21"/>
        <v>-0.73778621015289736</v>
      </c>
      <c r="J237" s="34" t="str">
        <f>'2025'!D30</f>
        <v>Colorado</v>
      </c>
      <c r="K237" s="200">
        <f>'2025'!E30</f>
        <v>3</v>
      </c>
      <c r="L237" s="318">
        <f>'2025'!F30</f>
        <v>37344</v>
      </c>
      <c r="M237" s="231">
        <f>'2025'!G30</f>
        <v>23.515068493150686</v>
      </c>
      <c r="N237" s="231" t="str">
        <f>'2025'!H30</f>
        <v>RS SR</v>
      </c>
      <c r="O237" s="231">
        <f>'2025'!I30</f>
        <v>23.095890410958905</v>
      </c>
      <c r="P237" s="231" t="str">
        <f>'2025'!J30</f>
        <v>Slot</v>
      </c>
      <c r="Q237" s="231" t="str">
        <f>'2025'!K30</f>
        <v>RAT</v>
      </c>
      <c r="R237" s="231" t="str">
        <f>'2025'!L30</f>
        <v>Poor Earner</v>
      </c>
      <c r="S237" s="320">
        <f>'2025'!M30</f>
        <v>69</v>
      </c>
      <c r="T237" s="320">
        <f>'2025'!N30</f>
        <v>163</v>
      </c>
      <c r="U237" s="231">
        <f>'2025'!O30</f>
        <v>4.47</v>
      </c>
      <c r="V237" s="279">
        <f>'2025'!P30</f>
        <v>6</v>
      </c>
      <c r="W237" s="193">
        <f>'2025'!Q30</f>
        <v>8.771929824561403E-2</v>
      </c>
      <c r="X237" s="194">
        <f>'2025'!R30</f>
        <v>0.22401073105298458</v>
      </c>
      <c r="Y237" s="194">
        <f>'2025'!S30</f>
        <v>0.26338958180484223</v>
      </c>
      <c r="Z237" s="194">
        <f>'2025'!T30</f>
        <v>0.45011600928074247</v>
      </c>
      <c r="AA237" s="194">
        <f>'2025'!U30</f>
        <v>0.22520561199806483</v>
      </c>
      <c r="AB237" s="194">
        <f>'2025'!V30</f>
        <v>0.33766081063940367</v>
      </c>
      <c r="AC237" s="59">
        <f>'2025'!W30</f>
        <v>0.32077777010743347</v>
      </c>
      <c r="AD237" s="42">
        <f>'2025'!X30</f>
        <v>19.44109589041096</v>
      </c>
      <c r="AE237" s="183">
        <f>'2025'!Y30</f>
        <v>2.66</v>
      </c>
      <c r="AF237" s="183">
        <f>'2025'!Z30</f>
        <v>7.1</v>
      </c>
      <c r="AG237" s="183">
        <f>'2025'!AA30</f>
        <v>8.1</v>
      </c>
      <c r="AH237" s="183">
        <f>'2025'!AB30</f>
        <v>1.0900000000000001</v>
      </c>
      <c r="AI237" s="183">
        <f>'2025'!AC30</f>
        <v>0</v>
      </c>
      <c r="AJ237" s="288">
        <f>'2025'!AD30</f>
        <v>2.2685284640171857E-2</v>
      </c>
      <c r="AK237" s="288">
        <f>'2025'!AE30</f>
        <v>0.15123523093447905</v>
      </c>
      <c r="AL237" s="185">
        <f>'2025'!AF30</f>
        <v>3.9E-2</v>
      </c>
      <c r="AM237" s="212">
        <f>DS237/100</f>
        <v>0.66700000000000004</v>
      </c>
      <c r="AN237" s="185">
        <f>'2025'!AG30</f>
        <v>0.11549999999999999</v>
      </c>
      <c r="AO237" s="185">
        <f>'2025'!AH30</f>
        <v>0.81550000000000011</v>
      </c>
      <c r="AP237" s="183">
        <f>'2025'!AI30</f>
        <v>81.655888274392595</v>
      </c>
      <c r="AQ237" s="186">
        <f>'2025'!AJ30</f>
        <v>74.272857870957537</v>
      </c>
      <c r="AR237" s="48">
        <f>'2025'!AK30</f>
        <v>8</v>
      </c>
      <c r="AS237" s="232">
        <f>'2025'!AL30</f>
        <v>7</v>
      </c>
      <c r="AT237" s="232">
        <f>'2025'!AM30</f>
        <v>5</v>
      </c>
      <c r="AU237" s="232">
        <f>'2025'!AN30</f>
        <v>5</v>
      </c>
      <c r="AV237" s="232">
        <f>'2025'!AO30</f>
        <v>8</v>
      </c>
      <c r="AW237" s="232">
        <f>'2025'!AP30</f>
        <v>1</v>
      </c>
      <c r="AX237" s="232">
        <f>'2025'!AQ30</f>
        <v>1</v>
      </c>
      <c r="AY237" s="233">
        <f>'2025'!AR30</f>
        <v>1</v>
      </c>
      <c r="AZ237" s="60">
        <f>'2025'!AS30</f>
        <v>114</v>
      </c>
      <c r="BA237" s="61">
        <f>'2025'!AT30</f>
        <v>1299.6000000000001</v>
      </c>
      <c r="BB237" s="61">
        <f>'2025'!AU30</f>
        <v>24</v>
      </c>
      <c r="BC237" s="61">
        <f>'2025'!AV30</f>
        <v>18</v>
      </c>
      <c r="BD237" s="61">
        <f>'2025'!AW30</f>
        <v>1</v>
      </c>
      <c r="BE237" s="61">
        <f>'2025'!AX30</f>
        <v>0</v>
      </c>
      <c r="BF237" s="62">
        <f>'2025'!AY30</f>
        <v>0</v>
      </c>
      <c r="BG237" s="62">
        <f>'2025'!AZ30</f>
        <v>0</v>
      </c>
      <c r="BH237" s="62">
        <f>'2025'!BA30</f>
        <v>1.3</v>
      </c>
      <c r="BI237" s="62">
        <f>'2025'!BB30</f>
        <v>4.5</v>
      </c>
      <c r="BJ237" s="62">
        <f>'2025'!BC30</f>
        <v>6</v>
      </c>
      <c r="BK237" s="62">
        <f>'2025'!BH30</f>
        <v>33.299999999999997</v>
      </c>
      <c r="BL237" s="62">
        <f>'2025'!BI30</f>
        <v>5.3</v>
      </c>
      <c r="BM237" s="62">
        <f>'2025'!BJ30</f>
        <v>16.7</v>
      </c>
      <c r="BN237" s="63">
        <f>'2025'!BK30</f>
        <v>80</v>
      </c>
      <c r="BO237" s="60">
        <f>'2025'!BL30</f>
        <v>668</v>
      </c>
      <c r="BP237" s="61">
        <f>'2025'!BM30</f>
        <v>2982</v>
      </c>
      <c r="BQ237" s="61">
        <f>'2025'!BN30</f>
        <v>92</v>
      </c>
      <c r="BR237" s="61">
        <f>'2025'!BO30</f>
        <v>63</v>
      </c>
      <c r="BS237" s="61">
        <f>'2025'!BP30</f>
        <v>4</v>
      </c>
      <c r="BT237" s="61">
        <f>'2025'!BQ30</f>
        <v>0</v>
      </c>
      <c r="BU237" s="62">
        <f>'2025'!BR30</f>
        <v>0</v>
      </c>
      <c r="BV237" s="62">
        <f>'2025'!BS30</f>
        <v>0</v>
      </c>
      <c r="BW237" s="62">
        <f>'2025'!BT30</f>
        <v>1.98</v>
      </c>
      <c r="BX237" s="62">
        <f>'2025'!BU30</f>
        <v>5.9</v>
      </c>
      <c r="BY237" s="62">
        <f>'2025'!BV30</f>
        <v>7.6</v>
      </c>
      <c r="BZ237" s="62">
        <f>'2025'!CA30</f>
        <v>50</v>
      </c>
      <c r="CA237" s="62">
        <f>'2025'!CB30</f>
        <v>11.3</v>
      </c>
      <c r="CB237" s="62">
        <f>'2025'!CC30</f>
        <v>9.4</v>
      </c>
      <c r="CC237" s="63">
        <f>'2025'!CD30</f>
        <v>90.6</v>
      </c>
      <c r="CD237" s="60">
        <f>'2025'!CE30</f>
        <v>718</v>
      </c>
      <c r="CE237" s="61">
        <f>'2025'!CF30</f>
        <v>2726</v>
      </c>
      <c r="CF237" s="61">
        <f>'2025'!CG30</f>
        <v>101</v>
      </c>
      <c r="CG237" s="61">
        <f>'2025'!CH30</f>
        <v>62</v>
      </c>
      <c r="CH237" s="61">
        <f>'2025'!CI30</f>
        <v>8</v>
      </c>
      <c r="CI237" s="61">
        <f>'2025'!CJ30</f>
        <v>0</v>
      </c>
      <c r="CJ237" s="62">
        <f>'2025'!CK30</f>
        <v>0.9</v>
      </c>
      <c r="CK237" s="62">
        <f>'2025'!CL30</f>
        <v>0</v>
      </c>
      <c r="CL237" s="62">
        <f>'2025'!CM30</f>
        <v>1.86</v>
      </c>
      <c r="CM237" s="62">
        <f>'2025'!CN30</f>
        <v>4.8</v>
      </c>
      <c r="CN237" s="62">
        <f>'2025'!CO30</f>
        <v>10.3</v>
      </c>
      <c r="CO237" s="62">
        <f>'2025'!CT30</f>
        <v>42.9</v>
      </c>
      <c r="CP237" s="62">
        <f>'2025'!CU30</f>
        <v>8.8000000000000007</v>
      </c>
      <c r="CQ237" s="62">
        <f>'2025'!CV30</f>
        <v>8.6999999999999993</v>
      </c>
      <c r="CR237" s="63">
        <f>'2025'!CW30</f>
        <v>90.8</v>
      </c>
      <c r="CS237" s="60">
        <f>'2025'!CX30</f>
        <v>1164</v>
      </c>
      <c r="CT237" s="61">
        <f>'2025'!CY30</f>
        <v>2586</v>
      </c>
      <c r="CU237" s="61">
        <f>'2025'!CZ30</f>
        <v>152</v>
      </c>
      <c r="CV237" s="61">
        <f>'2025'!DA30</f>
        <v>107</v>
      </c>
      <c r="CW237" s="61">
        <f>'2025'!DB30</f>
        <v>8</v>
      </c>
      <c r="CX237" s="61">
        <f>'2025'!DC30</f>
        <v>0</v>
      </c>
      <c r="CY237" s="62">
        <f>'2025'!DD30</f>
        <v>0.56000000000000005</v>
      </c>
      <c r="CZ237" s="62">
        <f>'2025'!DE30</f>
        <v>0</v>
      </c>
      <c r="DA237" s="62">
        <f>'2025'!DF30</f>
        <v>2.66</v>
      </c>
      <c r="DB237" s="62">
        <f>'2025'!DG30</f>
        <v>5.0999999999999996</v>
      </c>
      <c r="DC237" s="62">
        <f>'2025'!DH30</f>
        <v>8.1</v>
      </c>
      <c r="DD237" s="62">
        <f>'2025'!DM30</f>
        <v>47.6</v>
      </c>
      <c r="DE237" s="62">
        <f>'2025'!DN30</f>
        <v>10.7</v>
      </c>
      <c r="DF237" s="62">
        <f>'2025'!DO30</f>
        <v>20.399999999999999</v>
      </c>
      <c r="DG237" s="63">
        <f>'2025'!DP30</f>
        <v>71.400000000000006</v>
      </c>
      <c r="DH237" s="60">
        <f>'2025'!DQ30</f>
        <v>931</v>
      </c>
      <c r="DI237" s="61">
        <f>'2025'!DR30</f>
        <v>4134</v>
      </c>
      <c r="DJ237" s="61">
        <f>'2025'!DS30</f>
        <v>92</v>
      </c>
      <c r="DK237" s="61">
        <f>'2025'!DT30</f>
        <v>74</v>
      </c>
      <c r="DL237" s="61">
        <f>'2025'!DU30</f>
        <v>10</v>
      </c>
      <c r="DM237" s="61">
        <f>'2025'!DV30</f>
        <v>0</v>
      </c>
      <c r="DN237" s="62">
        <f>'2025'!DW30</f>
        <v>1.0900000000000001</v>
      </c>
      <c r="DO237" s="62">
        <f>'2025'!DX30</f>
        <v>0</v>
      </c>
      <c r="DP237" s="62">
        <f>'2025'!DY30</f>
        <v>1.76</v>
      </c>
      <c r="DQ237" s="62">
        <f>'2025'!DZ30</f>
        <v>7.1</v>
      </c>
      <c r="DR237" s="62">
        <f>'2025'!EA30</f>
        <v>8</v>
      </c>
      <c r="DS237" s="62">
        <f>'2025'!EF30</f>
        <v>66.7</v>
      </c>
      <c r="DT237" s="62">
        <f>'2025'!EG30</f>
        <v>3.9</v>
      </c>
      <c r="DU237" s="62">
        <f>'2025'!EH30</f>
        <v>2.7</v>
      </c>
      <c r="DV237" s="63">
        <f>'2025'!EI30</f>
        <v>91.7</v>
      </c>
    </row>
    <row r="238" spans="1:126" ht="15.75" customHeight="1" x14ac:dyDescent="0.2">
      <c r="A238" s="199">
        <f t="shared" si="19"/>
        <v>247</v>
      </c>
      <c r="B238" s="261">
        <f>'2020'!A28</f>
        <v>26</v>
      </c>
      <c r="C238" s="261">
        <v>2020</v>
      </c>
      <c r="D238" s="234" t="str">
        <f>'2020'!B28</f>
        <v>Joe Reed</v>
      </c>
      <c r="E238" s="310" t="str" cm="1">
        <f t="array" ref="E238">_xlfn.IFS(F238&gt;12.5,"Cornerstone",AND(F238&gt;11.995,F238&lt;12.5),"Elite",AND(F238&gt;11,F238&lt;12.995),"Elite Upside",AND(F238&gt;=9.69,F238&lt;10.999),"Upside",AND(F238&gt;8.4,F238&lt;9.999),"Upside Lite",AND(F238&gt;7.25,F238&lt;8.999),"Outlier",AND(F238&gt;=6,F238&lt;7.25),"Outlier Lite",F238&lt;6.999,"Purgatory")</f>
        <v>Outlier Lite</v>
      </c>
      <c r="F238" s="313">
        <f>'2020'!C28</f>
        <v>6.797142857142858</v>
      </c>
      <c r="G238" s="313">
        <f t="shared" si="20"/>
        <v>27.1</v>
      </c>
      <c r="H238" s="313" t="str" cm="1">
        <f t="array" ref="H238">_xlfn.IFS(E238="Cornerstone","A++",E238="Elite","A+",E238="Elite Upside","A",E238="Upside","B",E238="Upside Lite","C",E238="Outlier","D+",E238="Outlier Lite","D-",E238="Purgatory","F")</f>
        <v>D-</v>
      </c>
      <c r="I238" s="314">
        <f t="shared" si="21"/>
        <v>-0.93357456254911297</v>
      </c>
      <c r="J238" s="34" t="str">
        <f>'2020'!D28</f>
        <v>Virginia</v>
      </c>
      <c r="K238" s="200">
        <f>'2020'!E28</f>
        <v>4</v>
      </c>
      <c r="L238" s="318">
        <f>'2020'!F28</f>
        <v>35799</v>
      </c>
      <c r="M238" s="231">
        <f>'2020'!G28</f>
        <v>27.747945205479454</v>
      </c>
      <c r="N238" s="231" t="str">
        <f>'2020'!H28</f>
        <v>SR</v>
      </c>
      <c r="O238" s="231">
        <f>'2020'!I28</f>
        <v>22.315068493150687</v>
      </c>
      <c r="P238" s="231" t="str">
        <f>'2020'!J28</f>
        <v>Slot</v>
      </c>
      <c r="Q238" s="231" t="str">
        <f>'2020'!K28</f>
        <v>PROTO X</v>
      </c>
      <c r="R238" s="231" t="str">
        <f>'2020'!L28</f>
        <v>Elite Earner</v>
      </c>
      <c r="S238" s="320">
        <f>'2020'!M28</f>
        <v>72</v>
      </c>
      <c r="T238" s="320">
        <f>'2020'!N28</f>
        <v>224</v>
      </c>
      <c r="U238" s="200">
        <f>'2020'!O28</f>
        <v>4.47</v>
      </c>
      <c r="V238" s="279">
        <f>'2020'!P28</f>
        <v>5</v>
      </c>
      <c r="W238" s="193">
        <f>'2020'!Q28</f>
        <v>0</v>
      </c>
      <c r="X238" s="194">
        <f>'2020'!R28</f>
        <v>2.6810584958217271E-2</v>
      </c>
      <c r="Y238" s="194">
        <f>'2020'!S28</f>
        <v>7.5471698113207544E-2</v>
      </c>
      <c r="Z238" s="194">
        <f>'2020'!T28</f>
        <v>0.16902944383860413</v>
      </c>
      <c r="AA238" s="194">
        <f>'2020'!U28</f>
        <v>0.18116328708644611</v>
      </c>
      <c r="AB238" s="194">
        <f>'2020'!V28</f>
        <v>0.18116328708644611</v>
      </c>
      <c r="AC238" s="59">
        <f>'2020'!W28</f>
        <v>0.17210512273212381</v>
      </c>
      <c r="AD238" s="42" t="str">
        <f>'2020'!X28</f>
        <v>N/A</v>
      </c>
      <c r="AE238" s="183">
        <f>'2020'!Y28</f>
        <v>2.1</v>
      </c>
      <c r="AF238" s="183">
        <f>'2020'!Z28</f>
        <v>12</v>
      </c>
      <c r="AG238" s="183">
        <f>'2020'!AA28</f>
        <v>11.4</v>
      </c>
      <c r="AH238" s="183">
        <f>'2020'!AB28</f>
        <v>1.1299999999999999</v>
      </c>
      <c r="AI238" s="183">
        <f>'2020'!AC28</f>
        <v>1.44</v>
      </c>
      <c r="AJ238" s="288">
        <f>'2020'!AD28</f>
        <v>4.1885125184094256E-2</v>
      </c>
      <c r="AK238" s="288">
        <f>'2020'!AE28</f>
        <v>0.21407952871870398</v>
      </c>
      <c r="AL238" s="185">
        <f>'2020'!AF28</f>
        <v>2.5000000000000001E-2</v>
      </c>
      <c r="AM238" s="212">
        <f>DS238/100</f>
        <v>0.44400000000000001</v>
      </c>
      <c r="AN238" s="185">
        <f>'2020'!AG28</f>
        <v>0.26800000000000002</v>
      </c>
      <c r="AO238" s="185">
        <f>'2020'!AH28</f>
        <v>0.6825</v>
      </c>
      <c r="AP238" s="183">
        <f>'2020'!AI28</f>
        <v>112.21422683106712</v>
      </c>
      <c r="AQ238" s="186">
        <f>'2020'!AJ28</f>
        <v>108.79668368240718</v>
      </c>
      <c r="AR238" s="48">
        <f>'2020'!AK28</f>
        <v>4</v>
      </c>
      <c r="AS238" s="232">
        <f>'2020'!AL28</f>
        <v>0</v>
      </c>
      <c r="AT238" s="232">
        <f>'2020'!AM28</f>
        <v>4</v>
      </c>
      <c r="AU238" s="232">
        <f>'2020'!AN28</f>
        <v>10</v>
      </c>
      <c r="AV238" s="232">
        <f>'2020'!AO28</f>
        <v>8</v>
      </c>
      <c r="AW238" s="232">
        <f>'2020'!AP28</f>
        <v>8</v>
      </c>
      <c r="AX238" s="232">
        <f>'2020'!AQ28</f>
        <v>4</v>
      </c>
      <c r="AY238" s="233">
        <f>'2020'!AR28</f>
        <v>0</v>
      </c>
      <c r="AZ238" s="60">
        <f>'2020'!AS28</f>
        <v>0</v>
      </c>
      <c r="BA238" s="61">
        <f>'2020'!AT28</f>
        <v>2859</v>
      </c>
      <c r="BB238" s="61">
        <f>'2020'!AU28</f>
        <v>0</v>
      </c>
      <c r="BC238" s="61">
        <f>'2020'!AV28</f>
        <v>0</v>
      </c>
      <c r="BD238" s="61">
        <f>'2020'!AW28</f>
        <v>0</v>
      </c>
      <c r="BE238" s="61">
        <f>'2020'!AX28</f>
        <v>0</v>
      </c>
      <c r="BF238" s="62">
        <f>'2020'!AY28</f>
        <v>0</v>
      </c>
      <c r="BG238" s="62">
        <f>'2020'!AZ28</f>
        <v>0</v>
      </c>
      <c r="BH238" s="62">
        <f>'2020'!BA28</f>
        <v>0</v>
      </c>
      <c r="BI238" s="62">
        <f>'2020'!BB28</f>
        <v>0</v>
      </c>
      <c r="BJ238" s="62">
        <f>'2020'!BC28</f>
        <v>0</v>
      </c>
      <c r="BK238" s="62">
        <f>'2020'!BD28</f>
        <v>0</v>
      </c>
      <c r="BL238" s="62">
        <f>'2020'!BE28</f>
        <v>0</v>
      </c>
      <c r="BM238" s="62">
        <f>'2020'!BF28</f>
        <v>0</v>
      </c>
      <c r="BN238" s="63">
        <f>'2020'!BG28</f>
        <v>0</v>
      </c>
      <c r="BO238" s="60">
        <f>'2020'!BH28</f>
        <v>77</v>
      </c>
      <c r="BP238" s="61">
        <f>'2020'!BI28</f>
        <v>2872</v>
      </c>
      <c r="BQ238" s="61">
        <f>'2020'!BJ28</f>
        <v>6</v>
      </c>
      <c r="BR238" s="61">
        <f>'2020'!BK28</f>
        <v>4</v>
      </c>
      <c r="BS238" s="61">
        <f>'2020'!BL28</f>
        <v>0</v>
      </c>
      <c r="BT238" s="61">
        <f>'2020'!BM28</f>
        <v>23</v>
      </c>
      <c r="BU238" s="62">
        <f>'2020'!BN28</f>
        <v>0.59</v>
      </c>
      <c r="BV238" s="62">
        <f>'2020'!BO28</f>
        <v>0.21</v>
      </c>
      <c r="BW238" s="62">
        <f>'2020'!BP28</f>
        <v>2.75</v>
      </c>
      <c r="BX238" s="62">
        <f>'2020'!BQ28</f>
        <v>11</v>
      </c>
      <c r="BY238" s="62">
        <f>'2020'!BR28</f>
        <v>0</v>
      </c>
      <c r="BZ238" s="62">
        <f>'2020'!BS28</f>
        <v>0</v>
      </c>
      <c r="CA238" s="62">
        <f>'2020'!BT28</f>
        <v>0</v>
      </c>
      <c r="CB238" s="62">
        <f>'2020'!BU28</f>
        <v>20.7</v>
      </c>
      <c r="CC238" s="63">
        <f>'2020'!BV28</f>
        <v>75.900000000000006</v>
      </c>
      <c r="CD238" s="60">
        <f>'2020'!BW28</f>
        <v>244</v>
      </c>
      <c r="CE238" s="61">
        <f>'2020'!BX28</f>
        <v>3233</v>
      </c>
      <c r="CF238" s="61">
        <f>'2020'!BY28</f>
        <v>32</v>
      </c>
      <c r="CG238" s="61">
        <f>'2020'!BZ28</f>
        <v>23</v>
      </c>
      <c r="CH238" s="61">
        <f>'2020'!CA28</f>
        <v>2</v>
      </c>
      <c r="CI238" s="61">
        <f>'2020'!CB28</f>
        <v>25</v>
      </c>
      <c r="CJ238" s="62">
        <f>'2020'!CC28</f>
        <v>0.42</v>
      </c>
      <c r="CK238" s="62">
        <f>'2020'!CD28</f>
        <v>0.5</v>
      </c>
      <c r="CL238" s="62">
        <f>'2020'!CE28</f>
        <v>1.1299999999999999</v>
      </c>
      <c r="CM238" s="62">
        <f>'2020'!CF28</f>
        <v>7.1</v>
      </c>
      <c r="CN238" s="62">
        <f>'2020'!CG28</f>
        <v>4.9000000000000004</v>
      </c>
      <c r="CO238" s="62">
        <f>'2020'!CL28</f>
        <v>60</v>
      </c>
      <c r="CP238" s="62">
        <f>'2020'!CM28</f>
        <v>8</v>
      </c>
      <c r="CQ238" s="62">
        <f>'2020'!CN28</f>
        <v>13</v>
      </c>
      <c r="CR238" s="63">
        <f>'2020'!CO28</f>
        <v>82.6</v>
      </c>
      <c r="CS238" s="60">
        <f>'2020'!CP28</f>
        <v>465</v>
      </c>
      <c r="CT238" s="61">
        <f>'2020'!CQ28</f>
        <v>2751</v>
      </c>
      <c r="CU238" s="61">
        <f>'2020'!CR28</f>
        <v>37</v>
      </c>
      <c r="CV238" s="61">
        <f>'2020'!CS28</f>
        <v>25</v>
      </c>
      <c r="CW238" s="61">
        <f>'2020'!CT28</f>
        <v>7</v>
      </c>
      <c r="CX238" s="61">
        <f>'2020'!CU28</f>
        <v>26</v>
      </c>
      <c r="CY238" s="62">
        <f>'2020'!CV28</f>
        <v>1.1299999999999999</v>
      </c>
      <c r="CZ238" s="62">
        <f>'2020'!CW28</f>
        <v>1.3</v>
      </c>
      <c r="DA238" s="62">
        <f>'2020'!CX28</f>
        <v>2.1</v>
      </c>
      <c r="DB238" s="62">
        <f>'2020'!CY28</f>
        <v>12</v>
      </c>
      <c r="DC238" s="62">
        <f>'2020'!CZ28</f>
        <v>11.4</v>
      </c>
      <c r="DD238" s="62">
        <f>'2020'!DE28</f>
        <v>55.6</v>
      </c>
      <c r="DE238" s="62">
        <f>'2020'!DF28</f>
        <v>7.4</v>
      </c>
      <c r="DF238" s="62">
        <f>'2020'!DG28</f>
        <v>28.8</v>
      </c>
      <c r="DG238" s="63">
        <f>'2020'!DH28</f>
        <v>67.099999999999994</v>
      </c>
      <c r="DH238" s="60">
        <f>'2020'!DI28</f>
        <v>679</v>
      </c>
      <c r="DI238" s="61">
        <f>'2020'!DJ28</f>
        <v>3748</v>
      </c>
      <c r="DJ238" s="61">
        <f>'2020'!DK28</f>
        <v>110</v>
      </c>
      <c r="DK238" s="61">
        <f>'2020'!DL28</f>
        <v>78</v>
      </c>
      <c r="DL238" s="61">
        <f>'2020'!DM28</f>
        <v>7</v>
      </c>
      <c r="DM238" s="61">
        <f>'2020'!DN28</f>
        <v>23</v>
      </c>
      <c r="DN238" s="62">
        <f>'2020'!DO28</f>
        <v>0.28999999999999998</v>
      </c>
      <c r="DO238" s="62">
        <f>'2020'!DP28</f>
        <v>1.44</v>
      </c>
      <c r="DP238" s="62">
        <f>'2020'!DQ28</f>
        <v>1.58</v>
      </c>
      <c r="DQ238" s="62">
        <f>'2020'!DR28</f>
        <v>5.6</v>
      </c>
      <c r="DR238" s="62">
        <f>'2020'!DS28</f>
        <v>8</v>
      </c>
      <c r="DS238" s="62">
        <f>'2020'!DX28</f>
        <v>44.4</v>
      </c>
      <c r="DT238" s="62">
        <f>'2020'!DY28</f>
        <v>2.5</v>
      </c>
      <c r="DU238" s="62">
        <f>'2020'!DZ28</f>
        <v>24.8</v>
      </c>
      <c r="DV238" s="63">
        <f>'2020'!EA28</f>
        <v>69.400000000000006</v>
      </c>
    </row>
    <row r="239" spans="1:126" ht="15.75" customHeight="1" x14ac:dyDescent="0.2">
      <c r="A239" s="199">
        <f t="shared" si="19"/>
        <v>238</v>
      </c>
      <c r="B239" s="261">
        <f>'2015'!A22</f>
        <v>20</v>
      </c>
      <c r="C239" s="261">
        <v>2015</v>
      </c>
      <c r="D239" s="234" t="str">
        <f>'2015'!B22</f>
        <v>Tony Lippett</v>
      </c>
      <c r="E239" s="310" t="str" cm="1">
        <f t="array" ref="E239">_xlfn.IFS(F239&gt;12.5,"Cornerstone",AND(F239&gt;11.995,F239&lt;12.5),"Elite",AND(F239&gt;11,F239&lt;12.995),"Elite Upside",AND(F239&gt;=9.69,F239&lt;10.999),"Upside",AND(F239&gt;8.4,F239&lt;9.999),"Upside Lite",AND(F239&gt;7.25,F239&lt;8.999),"Outlier",AND(F239&gt;=6,F239&lt;7.25),"Outlier Lite",F239&lt;6.999,"Purgatory")</f>
        <v>Outlier Lite</v>
      </c>
      <c r="F239" s="313">
        <f>'2015'!C22</f>
        <v>6.9699999999999989</v>
      </c>
      <c r="G239" s="313">
        <f t="shared" si="20"/>
        <v>29.7</v>
      </c>
      <c r="H239" s="313" t="str" cm="1">
        <f t="array" ref="H239">_xlfn.IFS(E239="Cornerstone","A++",E239="Elite","A+",E239="Elite Upside","A",E239="Upside","B",E239="Upside Lite","C",E239="Outlier","D+",E239="Outlier Lite","D-",E239="Purgatory","F")</f>
        <v>D-</v>
      </c>
      <c r="I239" s="314">
        <f t="shared" si="21"/>
        <v>-0.83993665488135849</v>
      </c>
      <c r="J239" s="34" t="str">
        <f>'2015'!D22</f>
        <v>Michigan State</v>
      </c>
      <c r="K239" s="200">
        <f>'2015'!E22</f>
        <v>2</v>
      </c>
      <c r="L239" s="318">
        <f>'2015'!F22</f>
        <v>33787</v>
      </c>
      <c r="M239" s="231">
        <f>'2015'!G22</f>
        <v>33.260273972602739</v>
      </c>
      <c r="N239" s="231" t="str">
        <f>'2015'!H22</f>
        <v>SR</v>
      </c>
      <c r="O239" s="231">
        <f>'2015'!I22</f>
        <v>22.832876712328765</v>
      </c>
      <c r="P239" s="231" t="str">
        <f>'2015'!J22</f>
        <v>Wide</v>
      </c>
      <c r="Q239" s="231" t="str">
        <f>'2015'!K22</f>
        <v>BALL HOG</v>
      </c>
      <c r="R239" s="231" t="str">
        <f>'2015'!L22</f>
        <v>N/A</v>
      </c>
      <c r="S239" s="320">
        <f>'2015'!M22</f>
        <v>74</v>
      </c>
      <c r="T239" s="320">
        <f>'2015'!N22</f>
        <v>192</v>
      </c>
      <c r="U239" s="231">
        <f>'2015'!O22</f>
        <v>4.6100000000000003</v>
      </c>
      <c r="V239" s="279">
        <f>'2015'!P22</f>
        <v>5</v>
      </c>
      <c r="W239" s="193">
        <f>'2015'!Q22</f>
        <v>0</v>
      </c>
      <c r="X239" s="194">
        <f>'2015'!R22</f>
        <v>0</v>
      </c>
      <c r="Y239" s="194">
        <f>'2015'!S22</f>
        <v>0.14364235983876877</v>
      </c>
      <c r="Z239" s="194">
        <f>'2015'!T22</f>
        <v>0.24130058258541964</v>
      </c>
      <c r="AA239" s="194">
        <f>'2015'!U22</f>
        <v>0.34694468578048077</v>
      </c>
      <c r="AB239" s="194">
        <f>'2015'!V22</f>
        <v>0.34694468578048077</v>
      </c>
      <c r="AC239" s="59">
        <f>'2015'!W22</f>
        <v>0.34694468578048077</v>
      </c>
      <c r="AD239" s="42">
        <f>'2015'!X22</f>
        <v>21.17808219178082</v>
      </c>
      <c r="AE239" s="183">
        <f>'2015'!Y22</f>
        <v>3.65</v>
      </c>
      <c r="AF239" s="183">
        <f>'2015'!Z22</f>
        <v>5.9</v>
      </c>
      <c r="AG239" s="183">
        <f>'2015'!AA22</f>
        <v>13.3</v>
      </c>
      <c r="AH239" s="183">
        <f>'2015'!AB22</f>
        <v>0</v>
      </c>
      <c r="AI239" s="183">
        <f>'2015'!AC22</f>
        <v>0</v>
      </c>
      <c r="AJ239" s="288" t="str">
        <f>'2015'!AD22</f>
        <v>N/A</v>
      </c>
      <c r="AK239" s="288" t="str">
        <f>'2015'!AE22</f>
        <v>N/A</v>
      </c>
      <c r="AL239" s="185">
        <f>'2015'!AF22</f>
        <v>0.03</v>
      </c>
      <c r="AM239" s="212">
        <f>DS239</f>
        <v>0</v>
      </c>
      <c r="AN239" s="185">
        <f>'2015'!AG22</f>
        <v>0.85599999999999998</v>
      </c>
      <c r="AO239" s="185">
        <f>'2015'!AH22</f>
        <v>0.14400000000000002</v>
      </c>
      <c r="AP239" s="183">
        <f>'2015'!AI22</f>
        <v>85.021257251978426</v>
      </c>
      <c r="AQ239" s="186">
        <f>'2015'!AJ22</f>
        <v>85.890294881620719</v>
      </c>
      <c r="AR239" s="48">
        <f>'2015'!AK22</f>
        <v>9</v>
      </c>
      <c r="AS239" s="232">
        <f>'2015'!AL22</f>
        <v>4</v>
      </c>
      <c r="AT239" s="232">
        <f>'2015'!AM22</f>
        <v>7</v>
      </c>
      <c r="AU239" s="232">
        <f>'2015'!AN22</f>
        <v>4</v>
      </c>
      <c r="AV239" s="232">
        <f>'2015'!AO22</f>
        <v>5</v>
      </c>
      <c r="AW239" s="232">
        <f>'2015'!AP22</f>
        <v>4</v>
      </c>
      <c r="AX239" s="232">
        <f>'2015'!AQ22</f>
        <v>4</v>
      </c>
      <c r="AY239" s="233">
        <f>'2015'!AR22</f>
        <v>0</v>
      </c>
      <c r="AZ239" s="60">
        <f>'2015'!AS22</f>
        <v>0</v>
      </c>
      <c r="BA239" s="61">
        <f>'2015'!AT22</f>
        <v>1</v>
      </c>
      <c r="BB239" s="61">
        <f>'2015'!AU22</f>
        <v>0</v>
      </c>
      <c r="BC239" s="61">
        <f>'2015'!AV22</f>
        <v>0</v>
      </c>
      <c r="BD239" s="61">
        <f>'2015'!AW22</f>
        <v>0</v>
      </c>
      <c r="BE239" s="61">
        <f>'2015'!AX22</f>
        <v>0</v>
      </c>
      <c r="BF239" s="62">
        <f>'2015'!AY22</f>
        <v>0</v>
      </c>
      <c r="BG239" s="62">
        <f>'2015'!AZ22</f>
        <v>0</v>
      </c>
      <c r="BH239" s="62">
        <f>'2015'!BA22</f>
        <v>0</v>
      </c>
      <c r="BI239" s="62">
        <f>'2015'!BB22</f>
        <v>0</v>
      </c>
      <c r="BJ239" s="62">
        <f>'2015'!BC22</f>
        <v>0</v>
      </c>
      <c r="BK239" s="62">
        <f>'2015'!BD22</f>
        <v>0</v>
      </c>
      <c r="BL239" s="62">
        <f>'2015'!BE22</f>
        <v>0</v>
      </c>
      <c r="BM239" s="62">
        <f>'2015'!BF22</f>
        <v>0</v>
      </c>
      <c r="BN239" s="63">
        <f>'2015'!BG22</f>
        <v>0</v>
      </c>
      <c r="BO239" s="60">
        <f>'2015'!BH22</f>
        <v>0</v>
      </c>
      <c r="BP239" s="61">
        <f>'2015'!BI22</f>
        <v>1</v>
      </c>
      <c r="BQ239" s="61">
        <f>'2015'!BJ22</f>
        <v>0</v>
      </c>
      <c r="BR239" s="61">
        <f>'2015'!BK22</f>
        <v>0</v>
      </c>
      <c r="BS239" s="61">
        <f>'2015'!BL22</f>
        <v>0</v>
      </c>
      <c r="BT239" s="61">
        <f>'2015'!BM22</f>
        <v>0</v>
      </c>
      <c r="BU239" s="62">
        <f>'2015'!BN22</f>
        <v>0</v>
      </c>
      <c r="BV239" s="62">
        <f>'2015'!BO22</f>
        <v>0</v>
      </c>
      <c r="BW239" s="62">
        <f>'2015'!BP22</f>
        <v>0</v>
      </c>
      <c r="BX239" s="62">
        <f>'2015'!BQ22</f>
        <v>0</v>
      </c>
      <c r="BY239" s="62">
        <f>'2015'!BR22</f>
        <v>0</v>
      </c>
      <c r="BZ239" s="62">
        <f>'2015'!BS22</f>
        <v>0</v>
      </c>
      <c r="CA239" s="62">
        <f>'2015'!BT22</f>
        <v>0</v>
      </c>
      <c r="CB239" s="62">
        <f>'2015'!BU22</f>
        <v>0</v>
      </c>
      <c r="CC239" s="63">
        <f>'2015'!BV22</f>
        <v>0</v>
      </c>
      <c r="CD239" s="60">
        <f>'2015'!BW22</f>
        <v>392</v>
      </c>
      <c r="CE239" s="61">
        <f>'2015'!BX22</f>
        <v>2729</v>
      </c>
      <c r="CF239" s="61">
        <f>'2015'!BY22</f>
        <v>0</v>
      </c>
      <c r="CG239" s="61">
        <f>'2015'!BZ22</f>
        <v>0</v>
      </c>
      <c r="CH239" s="61">
        <f>'2015'!CA22</f>
        <v>0</v>
      </c>
      <c r="CI239" s="61">
        <f>'2015'!CB22</f>
        <v>0</v>
      </c>
      <c r="CJ239" s="62">
        <f>'2015'!CC22</f>
        <v>0</v>
      </c>
      <c r="CK239" s="62">
        <f>'2015'!CD22</f>
        <v>0</v>
      </c>
      <c r="CL239" s="62">
        <f>'2015'!CE22</f>
        <v>0</v>
      </c>
      <c r="CM239" s="62">
        <f>'2015'!CF22</f>
        <v>0</v>
      </c>
      <c r="CN239" s="62">
        <f>'2015'!CG22</f>
        <v>0</v>
      </c>
      <c r="CO239" s="62">
        <f>'2015'!CH22</f>
        <v>0</v>
      </c>
      <c r="CP239" s="62">
        <f>'2015'!CI22</f>
        <v>0</v>
      </c>
      <c r="CQ239" s="62">
        <f>'2015'!CJ22</f>
        <v>0</v>
      </c>
      <c r="CR239" s="63">
        <f>'2015'!CK22</f>
        <v>0</v>
      </c>
      <c r="CS239" s="60">
        <f>'2015'!CL22</f>
        <v>613</v>
      </c>
      <c r="CT239" s="61">
        <f>'2015'!CM22</f>
        <v>2540.3999999999996</v>
      </c>
      <c r="CU239" s="61">
        <f>'2015'!CN22</f>
        <v>0</v>
      </c>
      <c r="CV239" s="61">
        <f>'2015'!CO22</f>
        <v>0</v>
      </c>
      <c r="CW239" s="61">
        <f>'2015'!CP22</f>
        <v>0</v>
      </c>
      <c r="CX239" s="61">
        <f>'2015'!CQ22</f>
        <v>0</v>
      </c>
      <c r="CY239" s="62">
        <f>'2015'!CR22</f>
        <v>0</v>
      </c>
      <c r="CZ239" s="62">
        <f>'2015'!CS22</f>
        <v>0</v>
      </c>
      <c r="DA239" s="62">
        <f>'2015'!CT22</f>
        <v>0</v>
      </c>
      <c r="DB239" s="62">
        <f>'2015'!CU22</f>
        <v>0</v>
      </c>
      <c r="DC239" s="62">
        <f>'2015'!CV22</f>
        <v>0</v>
      </c>
      <c r="DD239" s="62">
        <f>'2015'!CW22</f>
        <v>0</v>
      </c>
      <c r="DE239" s="62">
        <f>'2015'!CX22</f>
        <v>0</v>
      </c>
      <c r="DF239" s="62">
        <f>'2015'!CY22</f>
        <v>0</v>
      </c>
      <c r="DG239" s="63">
        <f>'2015'!CZ22</f>
        <v>0</v>
      </c>
      <c r="DH239" s="60">
        <f>'2015'!DA22</f>
        <v>1198</v>
      </c>
      <c r="DI239" s="61">
        <f>'2015'!DB22</f>
        <v>3453</v>
      </c>
      <c r="DJ239" s="61">
        <f>'2015'!DC22</f>
        <v>105</v>
      </c>
      <c r="DK239" s="61">
        <f>'2015'!DD22</f>
        <v>65</v>
      </c>
      <c r="DL239" s="61">
        <f>'2015'!DE22</f>
        <v>11</v>
      </c>
      <c r="DM239" s="61">
        <f>'2015'!DF22</f>
        <v>0</v>
      </c>
      <c r="DN239" s="62">
        <f>'2015'!DG22</f>
        <v>0</v>
      </c>
      <c r="DO239" s="62">
        <f>'2015'!DH22</f>
        <v>0</v>
      </c>
      <c r="DP239" s="62">
        <f>'2015'!DI22</f>
        <v>3.65</v>
      </c>
      <c r="DQ239" s="62">
        <f>'2015'!DJ22</f>
        <v>5.9</v>
      </c>
      <c r="DR239" s="62">
        <f>'2015'!DK22</f>
        <v>13.3</v>
      </c>
      <c r="DS239" s="62">
        <f>'2015'!DL22</f>
        <v>0</v>
      </c>
      <c r="DT239" s="62">
        <f>'2015'!DM22</f>
        <v>3</v>
      </c>
      <c r="DU239" s="62">
        <f>'2015'!DN22</f>
        <v>85.6</v>
      </c>
      <c r="DV239" s="63">
        <f>'2015'!DO22</f>
        <v>14.4</v>
      </c>
    </row>
    <row r="240" spans="1:126" ht="15.75" customHeight="1" x14ac:dyDescent="0.2">
      <c r="A240" s="199">
        <f t="shared" si="19"/>
        <v>239</v>
      </c>
      <c r="B240" s="261">
        <f>'2024'!A26</f>
        <v>24</v>
      </c>
      <c r="C240" s="261">
        <v>2024</v>
      </c>
      <c r="D240" s="234" t="str">
        <f>'2024'!B26</f>
        <v>Jamari Thrash</v>
      </c>
      <c r="E240" s="310" t="str" cm="1">
        <f t="array" ref="E240">_xlfn.IFS(F240&gt;12.5,"Cornerstone",AND(F240&gt;11.995,F240&lt;12.5),"Elite",AND(F240&gt;11,F240&lt;12.995),"Elite Upside",AND(F240&gt;=9.69,F240&lt;10.999),"Upside",AND(F240&gt;8.4,F240&lt;9.999),"Upside Lite",AND(F240&gt;7.25,F240&lt;8.999),"Outlier",AND(F240&gt;=6,F240&lt;7.25),"Outlier Lite",F240&lt;6.999,"Purgatory")</f>
        <v>Outlier Lite</v>
      </c>
      <c r="F240" s="313">
        <f>'2024'!C26</f>
        <v>6.9642857142857144</v>
      </c>
      <c r="G240" s="313">
        <f t="shared" si="20"/>
        <v>29.4</v>
      </c>
      <c r="H240" s="313" t="str" cm="1">
        <f t="array" ref="H240">_xlfn.IFS(E240="Cornerstone","A++",E240="Elite","A+",E240="Elite Upside","A",E240="Upside","B",E240="Upside Lite","C",E240="Outlier","D+",E240="Outlier Lite","D-",E240="Purgatory","F")</f>
        <v>D-</v>
      </c>
      <c r="I240" s="314">
        <f t="shared" si="21"/>
        <v>-0.84303212290343232</v>
      </c>
      <c r="J240" s="34" t="str">
        <f>'2024'!D26</f>
        <v>Louisville</v>
      </c>
      <c r="K240" s="200">
        <f>'2024'!E26</f>
        <v>4</v>
      </c>
      <c r="L240" s="318">
        <f>'2024'!F26</f>
        <v>36879</v>
      </c>
      <c r="M240" s="231">
        <f>'2024'!G26</f>
        <v>24.789041095890411</v>
      </c>
      <c r="N240" s="231" t="str">
        <f>'2024'!H26</f>
        <v>RS SR</v>
      </c>
      <c r="O240" s="231">
        <f>'2024'!I26</f>
        <v>23.36986301369863</v>
      </c>
      <c r="P240" s="231" t="str">
        <f>'2024'!J26</f>
        <v>Wide</v>
      </c>
      <c r="Q240" s="231" t="str">
        <f>'2024'!K26</f>
        <v>PROTO Z</v>
      </c>
      <c r="R240" s="231" t="str">
        <f>'2024'!L26</f>
        <v>Elite Earner</v>
      </c>
      <c r="S240" s="200">
        <f>'2024'!M26</f>
        <v>72</v>
      </c>
      <c r="T240" s="200">
        <f>'2024'!N26</f>
        <v>188</v>
      </c>
      <c r="U240" s="200">
        <f>'2024'!O26</f>
        <v>4.46</v>
      </c>
      <c r="V240" s="319">
        <f>'2024'!P26</f>
        <v>5</v>
      </c>
      <c r="W240" s="193">
        <f>'2024'!Q26</f>
        <v>6.5978421175192118E-3</v>
      </c>
      <c r="X240" s="194">
        <f>'2024'!R26</f>
        <v>6.9908814589665649E-2</v>
      </c>
      <c r="Y240" s="194">
        <f>'2024'!S26</f>
        <v>0.21515613099771519</v>
      </c>
      <c r="Z240" s="194">
        <f>'2024'!T26</f>
        <v>0.45964309102815981</v>
      </c>
      <c r="AA240" s="194">
        <f>'2024'!U26</f>
        <v>0.30114116652578193</v>
      </c>
      <c r="AB240" s="194">
        <f>'2024'!V26</f>
        <v>0.38039212877697087</v>
      </c>
      <c r="AC240" s="59">
        <f>'2024'!W26</f>
        <v>0.36137252233812234</v>
      </c>
      <c r="AD240" s="42">
        <f>'2024'!X26</f>
        <v>20.715068493150685</v>
      </c>
      <c r="AE240" s="183">
        <f>'2024'!Y26</f>
        <v>2.94</v>
      </c>
      <c r="AF240" s="183">
        <f>'2024'!Z26</f>
        <v>6.8</v>
      </c>
      <c r="AG240" s="183">
        <f>'2024'!AA26</f>
        <v>15</v>
      </c>
      <c r="AH240" s="183">
        <f>'2024'!AB26</f>
        <v>1.1000000000000001</v>
      </c>
      <c r="AI240" s="183">
        <f>'2024'!AC26</f>
        <v>3.74</v>
      </c>
      <c r="AJ240" s="288">
        <f>'2024'!AD26</f>
        <v>5.2666666666666667E-2</v>
      </c>
      <c r="AK240" s="288">
        <f>'2024'!AE26</f>
        <v>0.21621052631578949</v>
      </c>
      <c r="AL240" s="185">
        <f>'2024'!AF26</f>
        <v>0.113</v>
      </c>
      <c r="AM240" s="212">
        <f>DS240/100</f>
        <v>0.158</v>
      </c>
      <c r="AN240" s="185">
        <f>'2024'!AG26</f>
        <v>0.87949999999999995</v>
      </c>
      <c r="AO240" s="185">
        <f>'2024'!AH26</f>
        <v>0.12050000000000001</v>
      </c>
      <c r="AP240" s="183">
        <f>'2024'!AI26</f>
        <v>95.02730441980512</v>
      </c>
      <c r="AQ240" s="186">
        <f>'2024'!AJ26</f>
        <v>92.133198009889398</v>
      </c>
      <c r="AR240" s="48">
        <f>'2024'!AK26</f>
        <v>9</v>
      </c>
      <c r="AS240" s="232">
        <f>'2024'!AL26</f>
        <v>5</v>
      </c>
      <c r="AT240" s="232">
        <f>'2024'!AM26</f>
        <v>5</v>
      </c>
      <c r="AU240" s="232">
        <f>'2024'!AN26</f>
        <v>5</v>
      </c>
      <c r="AV240" s="232">
        <f>'2024'!AO26</f>
        <v>8</v>
      </c>
      <c r="AW240" s="232">
        <f>'2024'!AP26</f>
        <v>5</v>
      </c>
      <c r="AX240" s="232">
        <f>'2024'!AQ26</f>
        <v>2</v>
      </c>
      <c r="AY240" s="233">
        <f>'2024'!AR26</f>
        <v>0</v>
      </c>
      <c r="AZ240" s="60">
        <f>'2024'!AS26</f>
        <v>17</v>
      </c>
      <c r="BA240" s="61">
        <f>'2024'!AT26</f>
        <v>2576.6</v>
      </c>
      <c r="BB240" s="61">
        <f>'2024'!AU26</f>
        <v>4</v>
      </c>
      <c r="BC240" s="61">
        <f>'2024'!AV26</f>
        <v>2</v>
      </c>
      <c r="BD240" s="61">
        <f>'2024'!AW26</f>
        <v>0</v>
      </c>
      <c r="BE240" s="61">
        <f>'2024'!AX26</f>
        <v>22</v>
      </c>
      <c r="BF240" s="62">
        <f>'2024'!AY26</f>
        <v>0.01</v>
      </c>
      <c r="BG240" s="62">
        <f>'2024'!AZ26</f>
        <v>0.41</v>
      </c>
      <c r="BH240" s="62">
        <f>'2024'!BA26</f>
        <v>1</v>
      </c>
      <c r="BI240" s="62">
        <f>'2024'!BB26</f>
        <v>1.5</v>
      </c>
      <c r="BJ240" s="62">
        <f>'2024'!BC26</f>
        <v>16.3</v>
      </c>
      <c r="BK240" s="62">
        <f>'2024'!BH26</f>
        <v>100</v>
      </c>
      <c r="BL240" s="62">
        <f>'2024'!BI26</f>
        <v>0</v>
      </c>
      <c r="BM240" s="62">
        <f>'2024'!BJ26</f>
        <v>94.1</v>
      </c>
      <c r="BN240" s="63">
        <f>'2024'!BK26</f>
        <v>5.9</v>
      </c>
      <c r="BO240" s="60">
        <f>'2024'!BL26</f>
        <v>161</v>
      </c>
      <c r="BP240" s="61">
        <f>'2024'!BM26</f>
        <v>2303</v>
      </c>
      <c r="BQ240" s="61">
        <f>'2024'!BN26</f>
        <v>16</v>
      </c>
      <c r="BR240" s="61">
        <f>'2024'!BO26</f>
        <v>9</v>
      </c>
      <c r="BS240" s="61">
        <f>'2024'!BP26</f>
        <v>2</v>
      </c>
      <c r="BT240" s="61">
        <f>'2024'!BQ26</f>
        <v>18</v>
      </c>
      <c r="BU240" s="62">
        <f>'2024'!BR26</f>
        <v>0.06</v>
      </c>
      <c r="BV240" s="62">
        <f>'2024'!BS26</f>
        <v>0.81</v>
      </c>
      <c r="BW240" s="62">
        <f>'2024'!BT26</f>
        <v>2.48</v>
      </c>
      <c r="BX240" s="62">
        <f>'2024'!BU26</f>
        <v>7.8</v>
      </c>
      <c r="BY240" s="62">
        <f>'2024'!BV26</f>
        <v>16.8</v>
      </c>
      <c r="BZ240" s="62">
        <f>'2024'!CA26</f>
        <v>16.7</v>
      </c>
      <c r="CA240" s="62">
        <f>'2024'!CB26</f>
        <v>10</v>
      </c>
      <c r="CB240" s="62">
        <f>'2024'!CC26</f>
        <v>93.9</v>
      </c>
      <c r="CC240" s="63">
        <f>'2024'!CD26</f>
        <v>6.1</v>
      </c>
      <c r="CD240" s="60">
        <f>'2024'!CE26</f>
        <v>452</v>
      </c>
      <c r="CE240" s="61">
        <f>'2024'!CF26</f>
        <v>2100.7999999999997</v>
      </c>
      <c r="CF240" s="61">
        <f>'2024'!CG26</f>
        <v>50</v>
      </c>
      <c r="CG240" s="61">
        <f>'2024'!CH26</f>
        <v>32</v>
      </c>
      <c r="CH240" s="61">
        <f>'2024'!CI26</f>
        <v>3</v>
      </c>
      <c r="CI240" s="61">
        <f>'2024'!CJ26</f>
        <v>19</v>
      </c>
      <c r="CJ240" s="62">
        <f>'2024'!CK26</f>
        <v>0.08</v>
      </c>
      <c r="CK240" s="62">
        <f>'2024'!CL26</f>
        <v>1.69</v>
      </c>
      <c r="CL240" s="62">
        <f>'2024'!CM26</f>
        <v>2.16</v>
      </c>
      <c r="CM240" s="62">
        <f>'2024'!CN26</f>
        <v>4.5999999999999996</v>
      </c>
      <c r="CN240" s="62">
        <f>'2024'!CO26</f>
        <v>15.2</v>
      </c>
      <c r="CO240" s="62">
        <f>'2024'!CT26</f>
        <v>60</v>
      </c>
      <c r="CP240" s="62">
        <f>'2024'!CU26</f>
        <v>11.1</v>
      </c>
      <c r="CQ240" s="62">
        <f>'2024'!CV26</f>
        <v>93.7</v>
      </c>
      <c r="CR240" s="63">
        <f>'2024'!CW26</f>
        <v>6.3</v>
      </c>
      <c r="CS240" s="60">
        <f>'2024'!CX26</f>
        <v>1123</v>
      </c>
      <c r="CT240" s="61">
        <f>'2024'!CY26</f>
        <v>2443.1999999999998</v>
      </c>
      <c r="CU240" s="61">
        <f>'2024'!CZ26</f>
        <v>93</v>
      </c>
      <c r="CV240" s="61">
        <f>'2024'!DA26</f>
        <v>62</v>
      </c>
      <c r="CW240" s="61">
        <f>'2024'!DB26</f>
        <v>7</v>
      </c>
      <c r="CX240" s="61">
        <f>'2024'!DC26</f>
        <v>18</v>
      </c>
      <c r="CY240" s="62">
        <f>'2024'!DD26</f>
        <v>0.31</v>
      </c>
      <c r="CZ240" s="62">
        <f>'2024'!DE26</f>
        <v>3.74</v>
      </c>
      <c r="DA240" s="62">
        <f>'2024'!DF26</f>
        <v>2.94</v>
      </c>
      <c r="DB240" s="62">
        <f>'2024'!DG26</f>
        <v>6.8</v>
      </c>
      <c r="DC240" s="62">
        <f>'2024'!DH26</f>
        <v>15</v>
      </c>
      <c r="DD240" s="62">
        <f>'2024'!DM26</f>
        <v>50</v>
      </c>
      <c r="DE240" s="62">
        <f>'2024'!DN26</f>
        <v>6.1</v>
      </c>
      <c r="DF240" s="62">
        <f>'2024'!DO26</f>
        <v>86.7</v>
      </c>
      <c r="DG240" s="63">
        <f>'2024'!DP26</f>
        <v>13.3</v>
      </c>
      <c r="DH240" s="60">
        <f>'2024'!DQ26</f>
        <v>855</v>
      </c>
      <c r="DI240" s="61">
        <f>'2024'!DR26</f>
        <v>2839.2</v>
      </c>
      <c r="DJ240" s="61">
        <f>'2024'!DS26</f>
        <v>97</v>
      </c>
      <c r="DK240" s="61">
        <f>'2024'!DT26</f>
        <v>63</v>
      </c>
      <c r="DL240" s="61">
        <f>'2024'!DU26</f>
        <v>6</v>
      </c>
      <c r="DM240" s="61">
        <f>'2024'!DV26</f>
        <v>19.200000000000003</v>
      </c>
      <c r="DN240" s="62">
        <f>'2024'!DW26</f>
        <v>1.1000000000000001</v>
      </c>
      <c r="DO240" s="62">
        <f>'2024'!DX26</f>
        <v>1.1000000000000001</v>
      </c>
      <c r="DP240" s="62">
        <f>'2024'!DY26</f>
        <v>2.37</v>
      </c>
      <c r="DQ240" s="62">
        <f>'2024'!DZ26</f>
        <v>6.6</v>
      </c>
      <c r="DR240" s="62">
        <f>'2024'!EA26</f>
        <v>11.1</v>
      </c>
      <c r="DS240" s="62">
        <f>'2024'!EF26</f>
        <v>15.8</v>
      </c>
      <c r="DT240" s="62">
        <f>'2024'!EG26</f>
        <v>11.3</v>
      </c>
      <c r="DU240" s="62">
        <f>'2024'!EH26</f>
        <v>89.2</v>
      </c>
      <c r="DV240" s="63">
        <f>'2024'!EI26</f>
        <v>10.8</v>
      </c>
    </row>
    <row r="241" spans="1:126" ht="15.75" customHeight="1" x14ac:dyDescent="0.2">
      <c r="A241" s="199">
        <f t="shared" si="19"/>
        <v>240</v>
      </c>
      <c r="B241" s="261">
        <f>'2023'!A34</f>
        <v>32</v>
      </c>
      <c r="C241" s="261">
        <v>2023</v>
      </c>
      <c r="D241" s="234" t="str">
        <f>'2023'!B34</f>
        <v>Demario Douglas</v>
      </c>
      <c r="E241" s="310" t="str" cm="1">
        <f t="array" ref="E241">_xlfn.IFS(F241&gt;12.5,"Cornerstone",AND(F241&gt;11.995,F241&lt;12.5),"Elite",AND(F241&gt;11,F241&lt;12.995),"Elite Upside",AND(F241&gt;=9.69,F241&lt;10.999),"Upside",AND(F241&gt;8.4,F241&lt;9.999),"Upside Lite",AND(F241&gt;7.25,F241&lt;8.999),"Outlier",AND(F241&gt;=6,F241&lt;7.25),"Outlier Lite",F241&lt;6.999,"Purgatory")</f>
        <v>Outlier Lite</v>
      </c>
      <c r="F241" s="313">
        <f>'2023'!C34</f>
        <v>6.9399999999999986</v>
      </c>
      <c r="G241" s="313">
        <f t="shared" si="20"/>
        <v>29.2</v>
      </c>
      <c r="H241" s="313" t="str" cm="1">
        <f t="array" ref="H241">_xlfn.IFS(E241="Cornerstone","A++",E241="Elite","A+",E241="Elite Upside","A",E241="Upside","B",E241="Upside Lite","C",E241="Outlier","D+",E241="Outlier Lite","D-",E241="Purgatory","F")</f>
        <v>D-</v>
      </c>
      <c r="I241" s="314">
        <f t="shared" si="21"/>
        <v>-0.85618786199725005</v>
      </c>
      <c r="J241" s="34" t="str">
        <f>'2023'!D34</f>
        <v>Liberty</v>
      </c>
      <c r="K241" s="200">
        <f>'2023'!E34</f>
        <v>8</v>
      </c>
      <c r="L241" s="318">
        <f>'2023'!F34</f>
        <v>36868</v>
      </c>
      <c r="M241" s="231">
        <f>'2023'!G34</f>
        <v>24.81917808219178</v>
      </c>
      <c r="N241" s="231" t="str">
        <f>'2023'!H34</f>
        <v>RS JR</v>
      </c>
      <c r="O241" s="231">
        <f>'2023'!I34</f>
        <v>22.397260273972602</v>
      </c>
      <c r="P241" s="231" t="str">
        <f>'2023'!J34</f>
        <v>Slot</v>
      </c>
      <c r="Q241" s="231" t="str">
        <f>'2023'!K34</f>
        <v>RAT</v>
      </c>
      <c r="R241" s="231" t="str">
        <f>'2023'!L34</f>
        <v>Elite Separator</v>
      </c>
      <c r="S241" s="200">
        <f>'2023'!M34</f>
        <v>68</v>
      </c>
      <c r="T241" s="200">
        <f>'2023'!N34</f>
        <v>179</v>
      </c>
      <c r="U241" s="200">
        <f>'2023'!O34</f>
        <v>4.4400000000000004</v>
      </c>
      <c r="V241" s="319">
        <f>'2023'!P34</f>
        <v>6</v>
      </c>
      <c r="W241" s="193">
        <f>'2023'!Q34</f>
        <v>0</v>
      </c>
      <c r="X241" s="194">
        <f>'2023'!R34</f>
        <v>3.6211624996671729E-2</v>
      </c>
      <c r="Y241" s="194">
        <f>'2023'!S34</f>
        <v>0.14418696771637948</v>
      </c>
      <c r="Z241" s="194">
        <f>'2023'!T34</f>
        <v>0.2114630467571644</v>
      </c>
      <c r="AA241" s="194">
        <f>'2023'!U34</f>
        <v>0.35249014944446416</v>
      </c>
      <c r="AB241" s="194">
        <f>'2023'!V34</f>
        <v>0.35249014944446416</v>
      </c>
      <c r="AC241" s="59">
        <f>'2023'!W34</f>
        <v>0.26789251357779276</v>
      </c>
      <c r="AD241" s="42">
        <f>'2023'!X34</f>
        <v>20.734246575342464</v>
      </c>
      <c r="AE241" s="183">
        <f>'2023'!Y34</f>
        <v>2.75</v>
      </c>
      <c r="AF241" s="183">
        <f>'2023'!Z34</f>
        <v>6.7</v>
      </c>
      <c r="AG241" s="183">
        <f>'2023'!AA34</f>
        <v>12.3</v>
      </c>
      <c r="AH241" s="183">
        <f>'2023'!AB34</f>
        <v>1.05</v>
      </c>
      <c r="AI241" s="183">
        <f>'2023'!AC34</f>
        <v>2.5099999999999998</v>
      </c>
      <c r="AJ241" s="288">
        <f>'2023'!AD34</f>
        <v>3.8821752265861029E-2</v>
      </c>
      <c r="AK241" s="288">
        <f>'2023'!AE34</f>
        <v>0.25104733131923462</v>
      </c>
      <c r="AL241" s="185">
        <f>'2023'!AF34</f>
        <v>0.05</v>
      </c>
      <c r="AM241" s="212">
        <f>DD241/100</f>
        <v>0.57100000000000006</v>
      </c>
      <c r="AN241" s="185">
        <f>'2023'!AG34</f>
        <v>0.11900000000000001</v>
      </c>
      <c r="AO241" s="185">
        <f>'2023'!AH34</f>
        <v>0.86349999999999993</v>
      </c>
      <c r="AP241" s="183">
        <f>'2023'!AI34</f>
        <v>92.119409665589856</v>
      </c>
      <c r="AQ241" s="186">
        <f>'2023'!AJ34</f>
        <v>81.975392851169985</v>
      </c>
      <c r="AR241" s="48">
        <f>'2023'!AK34</f>
        <v>7</v>
      </c>
      <c r="AS241" s="232">
        <f>'2023'!AL34</f>
        <v>5</v>
      </c>
      <c r="AT241" s="232">
        <f>'2023'!AM34</f>
        <v>5</v>
      </c>
      <c r="AU241" s="232">
        <f>'2023'!AN34</f>
        <v>4</v>
      </c>
      <c r="AV241" s="232">
        <f>'2023'!AO34</f>
        <v>9</v>
      </c>
      <c r="AW241" s="232">
        <f>'2023'!AP34</f>
        <v>3</v>
      </c>
      <c r="AX241" s="232">
        <f>'2023'!AQ34</f>
        <v>2</v>
      </c>
      <c r="AY241" s="233">
        <f>'2023'!AR34</f>
        <v>0</v>
      </c>
      <c r="AZ241" s="60">
        <f>'2023'!AS34</f>
        <v>0</v>
      </c>
      <c r="BA241" s="61">
        <f>'2023'!AT34</f>
        <v>3138</v>
      </c>
      <c r="BB241" s="61">
        <f>'2023'!AU34</f>
        <v>0</v>
      </c>
      <c r="BC241" s="61">
        <f>'2023'!AV34</f>
        <v>0</v>
      </c>
      <c r="BD241" s="61">
        <f>'2023'!AW34</f>
        <v>0</v>
      </c>
      <c r="BE241" s="61">
        <f>'2023'!AX34</f>
        <v>0</v>
      </c>
      <c r="BF241" s="62">
        <f>'2023'!AY34</f>
        <v>0</v>
      </c>
      <c r="BG241" s="62">
        <f>'2023'!AZ34</f>
        <v>0</v>
      </c>
      <c r="BH241" s="62">
        <f>'2023'!BA34</f>
        <v>0</v>
      </c>
      <c r="BI241" s="62">
        <f>'2023'!BA34</f>
        <v>0</v>
      </c>
      <c r="BJ241" s="62">
        <f>'2023'!BC34</f>
        <v>0</v>
      </c>
      <c r="BK241" s="62">
        <f>'2023'!BH34</f>
        <v>0</v>
      </c>
      <c r="BL241" s="62">
        <f>'2023'!BI34</f>
        <v>0</v>
      </c>
      <c r="BM241" s="62">
        <f>'2023'!BJ34</f>
        <v>0</v>
      </c>
      <c r="BN241" s="63">
        <f>'2023'!BK34</f>
        <v>0</v>
      </c>
      <c r="BO241" s="60">
        <f>'2023'!BL34</f>
        <v>136</v>
      </c>
      <c r="BP241" s="61">
        <f>'2023'!BM34</f>
        <v>3755.7</v>
      </c>
      <c r="BQ241" s="61">
        <f>'2023'!BN34</f>
        <v>14</v>
      </c>
      <c r="BR241" s="61">
        <f>'2023'!BO34</f>
        <v>9</v>
      </c>
      <c r="BS241" s="61">
        <f>'2023'!BP34</f>
        <v>1</v>
      </c>
      <c r="BT241" s="61">
        <f>'2023'!BQ34</f>
        <v>29</v>
      </c>
      <c r="BU241" s="62">
        <f>'2023'!BR34</f>
        <v>0.36</v>
      </c>
      <c r="BV241" s="62">
        <f>'2023'!BS34</f>
        <v>0.99</v>
      </c>
      <c r="BW241" s="62">
        <f>'2023'!BT34</f>
        <v>2.78</v>
      </c>
      <c r="BX241" s="62">
        <f>'2023'!BU34</f>
        <v>8.1</v>
      </c>
      <c r="BY241" s="62">
        <f>'2023'!BV34</f>
        <v>9.9</v>
      </c>
      <c r="BZ241" s="62">
        <f>'2023'!CA34</f>
        <v>0</v>
      </c>
      <c r="CA241" s="62">
        <f>'2023'!CB34</f>
        <v>0</v>
      </c>
      <c r="CB241" s="62">
        <f>'2023'!CC34</f>
        <v>5.7</v>
      </c>
      <c r="CC241" s="63">
        <f>'2023'!CD34</f>
        <v>94.3</v>
      </c>
      <c r="CD241" s="60">
        <f>'2023'!CE34</f>
        <v>364</v>
      </c>
      <c r="CE241" s="61">
        <f>'2023'!CF34</f>
        <v>2524.5</v>
      </c>
      <c r="CF241" s="61">
        <f>'2023'!CG34</f>
        <v>42</v>
      </c>
      <c r="CG241" s="61">
        <f>'2023'!CH34</f>
        <v>32</v>
      </c>
      <c r="CH241" s="61">
        <f>'2023'!CI34</f>
        <v>3</v>
      </c>
      <c r="CI241" s="61">
        <f>'2023'!CJ34</f>
        <v>25</v>
      </c>
      <c r="CJ241" s="62">
        <f>'2023'!CK34</f>
        <v>0.53</v>
      </c>
      <c r="CK241" s="62">
        <f>'2023'!CL34</f>
        <v>1.19</v>
      </c>
      <c r="CL241" s="62">
        <f>'2023'!CM34</f>
        <v>2.75</v>
      </c>
      <c r="CM241" s="62">
        <f>'2023'!CN34</f>
        <v>6.6</v>
      </c>
      <c r="CN241" s="62">
        <f>'2023'!CO34</f>
        <v>9.8000000000000007</v>
      </c>
      <c r="CO241" s="62">
        <f>'2023'!CT34</f>
        <v>50</v>
      </c>
      <c r="CP241" s="62">
        <f>'2023'!CU34</f>
        <v>5.9</v>
      </c>
      <c r="CQ241" s="62">
        <f>'2023'!CV34</f>
        <v>5.7</v>
      </c>
      <c r="CR241" s="63">
        <f>'2023'!CW34</f>
        <v>94.3</v>
      </c>
      <c r="CS241" s="60">
        <f>'2023'!CX34</f>
        <v>701</v>
      </c>
      <c r="CT241" s="61">
        <f>'2023'!CY34</f>
        <v>3315</v>
      </c>
      <c r="CU241" s="61">
        <f>'2023'!CZ34</f>
        <v>66</v>
      </c>
      <c r="CV241" s="61">
        <f>'2023'!DA34</f>
        <v>53</v>
      </c>
      <c r="CW241" s="61">
        <f>'2023'!DB34</f>
        <v>6</v>
      </c>
      <c r="CX241" s="61">
        <f>'2023'!DC34</f>
        <v>33</v>
      </c>
      <c r="CY241" s="62">
        <f>'2023'!DD34</f>
        <v>0.71</v>
      </c>
      <c r="CZ241" s="62">
        <f>'2023'!DE34</f>
        <v>1.99</v>
      </c>
      <c r="DA241" s="62">
        <f>'2023'!DF34</f>
        <v>2.75</v>
      </c>
      <c r="DB241" s="62">
        <f>'2023'!DG34</f>
        <v>6.7</v>
      </c>
      <c r="DC241" s="62">
        <f>'2023'!DH34</f>
        <v>8.8000000000000007</v>
      </c>
      <c r="DD241" s="62">
        <f>'2023'!DM34</f>
        <v>57.1</v>
      </c>
      <c r="DE241" s="62">
        <f>'2023'!DN34</f>
        <v>3.6</v>
      </c>
      <c r="DF241" s="62">
        <f>'2023'!DO34</f>
        <v>10.8</v>
      </c>
      <c r="DG241" s="63">
        <f>'2023'!DP34</f>
        <v>88.2</v>
      </c>
      <c r="DH241" s="60">
        <f>'2023'!DQ34</f>
        <v>993</v>
      </c>
      <c r="DI241" s="61">
        <f>'2023'!DR34</f>
        <v>2817.1</v>
      </c>
      <c r="DJ241" s="61">
        <f>'2023'!DS34</f>
        <v>112</v>
      </c>
      <c r="DK241" s="61">
        <f>'2023'!DT34</f>
        <v>76</v>
      </c>
      <c r="DL241" s="61">
        <f>'2023'!DU34</f>
        <v>6</v>
      </c>
      <c r="DM241" s="61">
        <f>'2023'!DV34</f>
        <v>21</v>
      </c>
      <c r="DN241" s="62">
        <f>'2023'!DW34</f>
        <v>1.05</v>
      </c>
      <c r="DO241" s="62">
        <f>'2023'!DX34</f>
        <v>2.5099999999999998</v>
      </c>
      <c r="DP241" s="62">
        <f>'2023'!DY34</f>
        <v>2.57</v>
      </c>
      <c r="DQ241" s="62">
        <f>'2023'!DZ34</f>
        <v>6.2</v>
      </c>
      <c r="DR241" s="62">
        <f>'2023'!EA34</f>
        <v>12.3</v>
      </c>
      <c r="DS241" s="62">
        <f>'2023'!EF34</f>
        <v>46.7</v>
      </c>
      <c r="DT241" s="62">
        <f>'2023'!EG34</f>
        <v>5</v>
      </c>
      <c r="DU241" s="62">
        <f>'2023'!EH34</f>
        <v>13</v>
      </c>
      <c r="DV241" s="63">
        <f>'2023'!EI34</f>
        <v>84.5</v>
      </c>
    </row>
    <row r="242" spans="1:126" ht="15.75" customHeight="1" x14ac:dyDescent="0.2">
      <c r="A242" s="199">
        <f t="shared" si="19"/>
        <v>241</v>
      </c>
      <c r="B242" s="261">
        <f>'2024'!A27</f>
        <v>25</v>
      </c>
      <c r="C242" s="261">
        <v>2024</v>
      </c>
      <c r="D242" s="234" t="str">
        <f>'2024'!B27</f>
        <v>Malik Washington</v>
      </c>
      <c r="E242" s="310" t="str" cm="1">
        <f t="array" ref="E242">_xlfn.IFS(F242&gt;12.5,"Cornerstone",AND(F242&gt;11.995,F242&lt;12.5),"Elite",AND(F242&gt;11,F242&lt;12.995),"Elite Upside",AND(F242&gt;=9.69,F242&lt;10.999),"Upside",AND(F242&gt;8.4,F242&lt;9.999),"Upside Lite",AND(F242&gt;7.25,F242&lt;8.999),"Outlier",AND(F242&gt;=6,F242&lt;7.25),"Outlier Lite",F242&lt;6.999,"Purgatory")</f>
        <v>Outlier Lite</v>
      </c>
      <c r="F242" s="313">
        <f>'2024'!C27</f>
        <v>6.8985714285714286</v>
      </c>
      <c r="G242" s="313">
        <f t="shared" si="20"/>
        <v>28.9</v>
      </c>
      <c r="H242" s="313" t="str" cm="1">
        <f t="array" ref="H242">_xlfn.IFS(E242="Cornerstone","A++",E242="Elite","A+",E242="Elite Upside","A",E242="Upside","B",E242="Upside Lite","C",E242="Outlier","D+",E242="Outlier Lite","D-",E242="Purgatory","F")</f>
        <v>D-</v>
      </c>
      <c r="I242" s="314">
        <f t="shared" si="21"/>
        <v>-0.87863000515728995</v>
      </c>
      <c r="J242" s="34" t="str">
        <f>'2024'!D27</f>
        <v>Virginia</v>
      </c>
      <c r="K242" s="200">
        <f>'2024'!E27</f>
        <v>4</v>
      </c>
      <c r="L242" s="318">
        <f>'2024'!F27</f>
        <v>36819</v>
      </c>
      <c r="M242" s="231">
        <f>'2024'!G27</f>
        <v>24.953424657534246</v>
      </c>
      <c r="N242" s="231" t="str">
        <f>'2024'!H27</f>
        <v>RS SR</v>
      </c>
      <c r="O242" s="231">
        <f>'2024'!I27</f>
        <v>23.534246575342465</v>
      </c>
      <c r="P242" s="231" t="str">
        <f>'2024'!J27</f>
        <v>Slot</v>
      </c>
      <c r="Q242" s="231" t="str">
        <f>'2024'!K27</f>
        <v>BALL HOG</v>
      </c>
      <c r="R242" s="231" t="str">
        <f>'2024'!L27</f>
        <v>Elite Separator</v>
      </c>
      <c r="S242" s="200">
        <f>'2024'!M27</f>
        <v>68</v>
      </c>
      <c r="T242" s="200">
        <f>'2024'!N27</f>
        <v>191</v>
      </c>
      <c r="U242" s="200">
        <f>'2024'!O27</f>
        <v>4.47</v>
      </c>
      <c r="V242" s="319">
        <f>'2024'!P27</f>
        <v>6</v>
      </c>
      <c r="W242" s="193">
        <f>'2024'!Q27</f>
        <v>1.9425019425019424E-2</v>
      </c>
      <c r="X242" s="194">
        <f>'2024'!R27</f>
        <v>5.1541182415361292E-2</v>
      </c>
      <c r="Y242" s="194">
        <f>'2024'!S27</f>
        <v>0.27166760669298734</v>
      </c>
      <c r="Z242" s="194">
        <f>'2024'!T27</f>
        <v>0.27500396259312088</v>
      </c>
      <c r="AA242" s="194">
        <f>'2024'!U27</f>
        <v>0.4598617756512493</v>
      </c>
      <c r="AB242" s="194">
        <f>'2024'!V27</f>
        <v>0.4598617756512493</v>
      </c>
      <c r="AC242" s="59">
        <f>'2024'!W27</f>
        <v>0.4368686868686868</v>
      </c>
      <c r="AD242" s="42">
        <f>'2024'!X27</f>
        <v>20.87945205479452</v>
      </c>
      <c r="AE242" s="183">
        <f>'2024'!Y27</f>
        <v>3.15</v>
      </c>
      <c r="AF242" s="183">
        <f>'2024'!Z27</f>
        <v>6.4</v>
      </c>
      <c r="AG242" s="183">
        <f>'2024'!AA27</f>
        <v>9.1999999999999993</v>
      </c>
      <c r="AH242" s="183">
        <f>'2024'!AB27</f>
        <v>0.77</v>
      </c>
      <c r="AI242" s="183">
        <f>'2024'!AC27</f>
        <v>1.66</v>
      </c>
      <c r="AJ242" s="288">
        <f>'2024'!AD27</f>
        <v>3.8692196531791907E-2</v>
      </c>
      <c r="AK242" s="288">
        <f>'2024'!AE27</f>
        <v>0.27539739884393061</v>
      </c>
      <c r="AL242" s="185">
        <f>'2024'!AF27</f>
        <v>2.6000000000000002E-2</v>
      </c>
      <c r="AM242" s="212">
        <f t="shared" ref="AM242:AM249" si="24">DS242/100</f>
        <v>0.64700000000000002</v>
      </c>
      <c r="AN242" s="185">
        <f>'2024'!AG27</f>
        <v>0.13950000000000001</v>
      </c>
      <c r="AO242" s="185">
        <f>'2024'!AH27</f>
        <v>0.82850000000000001</v>
      </c>
      <c r="AP242" s="183">
        <f>'2024'!AI27</f>
        <v>95.682666628275996</v>
      </c>
      <c r="AQ242" s="186">
        <f>'2024'!AJ27</f>
        <v>85.146270632586919</v>
      </c>
      <c r="AR242" s="48">
        <f>'2024'!AK27</f>
        <v>10</v>
      </c>
      <c r="AS242" s="232">
        <f>'2024'!AL27</f>
        <v>5</v>
      </c>
      <c r="AT242" s="232">
        <f>'2024'!AM27</f>
        <v>6</v>
      </c>
      <c r="AU242" s="232">
        <f>'2024'!AN27</f>
        <v>5</v>
      </c>
      <c r="AV242" s="232">
        <f>'2024'!AO27</f>
        <v>8</v>
      </c>
      <c r="AW242" s="232">
        <f>'2024'!AP27</f>
        <v>4</v>
      </c>
      <c r="AX242" s="232">
        <f>'2024'!AQ27</f>
        <v>1</v>
      </c>
      <c r="AY242" s="233">
        <f>'2024'!AR27</f>
        <v>0</v>
      </c>
      <c r="AZ242" s="60">
        <f>'2024'!AS27</f>
        <v>25</v>
      </c>
      <c r="BA242" s="61">
        <f>'2024'!AT27</f>
        <v>1287</v>
      </c>
      <c r="BB242" s="61">
        <f>'2024'!AU27</f>
        <v>13</v>
      </c>
      <c r="BC242" s="61">
        <f>'2024'!AV27</f>
        <v>6</v>
      </c>
      <c r="BD242" s="61">
        <f>'2024'!AW27</f>
        <v>0</v>
      </c>
      <c r="BE242" s="61">
        <f>'2024'!AX27</f>
        <v>0</v>
      </c>
      <c r="BF242" s="62">
        <f>'2024'!AY27</f>
        <v>0.04</v>
      </c>
      <c r="BG242" s="62">
        <f>'2024'!AZ27</f>
        <v>0.31</v>
      </c>
      <c r="BH242" s="62">
        <f>'2024'!BA27</f>
        <v>0.4</v>
      </c>
      <c r="BI242" s="62">
        <f>'2024'!BB27</f>
        <v>2.7</v>
      </c>
      <c r="BJ242" s="62">
        <f>'2024'!BC27</f>
        <v>7</v>
      </c>
      <c r="BK242" s="62">
        <f>'2024'!BH27</f>
        <v>6</v>
      </c>
      <c r="BL242" s="62">
        <f>'2024'!BI27</f>
        <v>0</v>
      </c>
      <c r="BM242" s="62">
        <f>'2024'!BJ27</f>
        <v>3.2</v>
      </c>
      <c r="BN242" s="63">
        <f>'2024'!BK27</f>
        <v>96.8</v>
      </c>
      <c r="BO242" s="60">
        <f>'2024'!BL27</f>
        <v>51</v>
      </c>
      <c r="BP242" s="61">
        <f>'2024'!BM27</f>
        <v>989.5</v>
      </c>
      <c r="BQ242" s="61">
        <f>'2024'!BN27</f>
        <v>8</v>
      </c>
      <c r="BR242" s="61">
        <f>'2024'!BO27</f>
        <v>5</v>
      </c>
      <c r="BS242" s="61">
        <f>'2024'!BP27</f>
        <v>0</v>
      </c>
      <c r="BT242" s="61">
        <f>'2024'!BQ27</f>
        <v>0</v>
      </c>
      <c r="BU242" s="62">
        <f>'2024'!BR27</f>
        <v>0.01</v>
      </c>
      <c r="BV242" s="62">
        <f>'2024'!BS27</f>
        <v>0.37</v>
      </c>
      <c r="BW242" s="62">
        <f>'2024'!BT27</f>
        <v>1.02</v>
      </c>
      <c r="BX242" s="62">
        <f>'2024'!BU27</f>
        <v>4.2</v>
      </c>
      <c r="BY242" s="62">
        <f>'2024'!BV27</f>
        <v>14</v>
      </c>
      <c r="BZ242" s="62">
        <f>'2024'!CA27</f>
        <v>100</v>
      </c>
      <c r="CA242" s="62">
        <f>'2024'!CB27</f>
        <v>0</v>
      </c>
      <c r="CB242" s="62">
        <f>'2024'!CC27</f>
        <v>13.7</v>
      </c>
      <c r="CC242" s="63">
        <f>'2024'!CD27</f>
        <v>84.3</v>
      </c>
      <c r="CD242" s="60">
        <f>'2024'!CE27</f>
        <v>578</v>
      </c>
      <c r="CE242" s="61">
        <f>'2024'!CF27</f>
        <v>2127.6000000000004</v>
      </c>
      <c r="CF242" s="61">
        <f>'2024'!CG27</f>
        <v>61</v>
      </c>
      <c r="CG242" s="61">
        <f>'2024'!CH27</f>
        <v>43</v>
      </c>
      <c r="CH242" s="61">
        <f>'2024'!CI27</f>
        <v>2</v>
      </c>
      <c r="CI242" s="61">
        <f>'2024'!CJ27</f>
        <v>0</v>
      </c>
      <c r="CJ242" s="62">
        <f>'2024'!CK27</f>
        <v>0.13</v>
      </c>
      <c r="CK242" s="62">
        <f>'2024'!CL27</f>
        <v>1.58</v>
      </c>
      <c r="CL242" s="62">
        <f>'2024'!CM27</f>
        <v>1.98</v>
      </c>
      <c r="CM242" s="62">
        <f>'2024'!CN27</f>
        <v>6</v>
      </c>
      <c r="CN242" s="62">
        <f>'2024'!CO27</f>
        <v>9.9</v>
      </c>
      <c r="CO242" s="62">
        <f>'2024'!CT27</f>
        <v>75</v>
      </c>
      <c r="CP242" s="62">
        <f>'2024'!CU27</f>
        <v>4.4000000000000004</v>
      </c>
      <c r="CQ242" s="62">
        <f>'2024'!CV27</f>
        <v>15.8</v>
      </c>
      <c r="CR242" s="63">
        <f>'2024'!CW27</f>
        <v>82.9</v>
      </c>
      <c r="CS242" s="60">
        <f>'2024'!CX27</f>
        <v>694</v>
      </c>
      <c r="CT242" s="61">
        <f>'2024'!CY27</f>
        <v>2523.6000000000004</v>
      </c>
      <c r="CU242" s="61">
        <f>'2024'!CZ27</f>
        <v>101</v>
      </c>
      <c r="CV242" s="61">
        <f>'2024'!DA27</f>
        <v>65</v>
      </c>
      <c r="CW242" s="61">
        <f>'2024'!DB27</f>
        <v>1</v>
      </c>
      <c r="CX242" s="61">
        <f>'2024'!DC27</f>
        <v>0</v>
      </c>
      <c r="CY242" s="62">
        <f>'2024'!DD27</f>
        <v>0.09</v>
      </c>
      <c r="CZ242" s="62">
        <f>'2024'!DE27</f>
        <v>1.66</v>
      </c>
      <c r="DA242" s="62">
        <f>'2024'!DF27</f>
        <v>1.8</v>
      </c>
      <c r="DB242" s="62">
        <f>'2024'!DG27</f>
        <v>5.3</v>
      </c>
      <c r="DC242" s="62">
        <f>'2024'!DH27</f>
        <v>9.1999999999999993</v>
      </c>
      <c r="DD242" s="62">
        <f>'2024'!DM27</f>
        <v>40</v>
      </c>
      <c r="DE242" s="62">
        <f>'2024'!DN27</f>
        <v>1.5</v>
      </c>
      <c r="DF242" s="62">
        <f>'2024'!DO27</f>
        <v>21.2</v>
      </c>
      <c r="DG242" s="63">
        <f>'2024'!DP27</f>
        <v>77.8</v>
      </c>
      <c r="DH242" s="60">
        <f>'2024'!DQ27</f>
        <v>1384</v>
      </c>
      <c r="DI242" s="61">
        <f>'2024'!DR27</f>
        <v>3009.6000000000004</v>
      </c>
      <c r="DJ242" s="61">
        <f>'2024'!DS27</f>
        <v>138</v>
      </c>
      <c r="DK242" s="61">
        <f>'2024'!DT27</f>
        <v>111</v>
      </c>
      <c r="DL242" s="61">
        <f>'2024'!DU27</f>
        <v>9</v>
      </c>
      <c r="DM242" s="61">
        <f>'2024'!DV27</f>
        <v>19.200000000000003</v>
      </c>
      <c r="DN242" s="62">
        <f>'2024'!DW27</f>
        <v>0.77</v>
      </c>
      <c r="DO242" s="62">
        <f>'2024'!DX27</f>
        <v>0.77</v>
      </c>
      <c r="DP242" s="62">
        <f>'2024'!DY27</f>
        <v>3.15</v>
      </c>
      <c r="DQ242" s="62">
        <f>'2024'!DZ27</f>
        <v>6.4</v>
      </c>
      <c r="DR242" s="62">
        <f>'2024'!EA27</f>
        <v>8.1</v>
      </c>
      <c r="DS242" s="62">
        <f>'2024'!EF27</f>
        <v>64.7</v>
      </c>
      <c r="DT242" s="62">
        <f>'2024'!EG27</f>
        <v>2.6</v>
      </c>
      <c r="DU242" s="62">
        <f>'2024'!EH27</f>
        <v>6.7</v>
      </c>
      <c r="DV242" s="63">
        <f>'2024'!EI27</f>
        <v>87.9</v>
      </c>
    </row>
    <row r="243" spans="1:126" ht="15.75" customHeight="1" x14ac:dyDescent="0.2">
      <c r="A243" s="199">
        <f t="shared" si="19"/>
        <v>236</v>
      </c>
      <c r="B243" s="261">
        <f>'2025'!A31</f>
        <v>29</v>
      </c>
      <c r="C243" s="261">
        <v>2025</v>
      </c>
      <c r="D243" s="234" t="str">
        <f>'2025'!B31</f>
        <v>Tez Johnson</v>
      </c>
      <c r="E243" s="310" t="str" cm="1">
        <f t="array" ref="E243">_xlfn.IFS(F243&gt;12.5,"Cornerstone",AND(F243&gt;11.995,F243&lt;12.5),"Elite",AND(F243&gt;11,F243&lt;12.995),"Elite Upside",AND(F243&gt;=9.69,F243&lt;10.999),"Upside",AND(F243&gt;8.4,F243&lt;9.999),"Upside Lite",AND(F243&gt;7.25,F243&lt;8.999),"Outlier",AND(F243&gt;=6,F243&lt;7.25),"Outlier Lite",F243&lt;6.999,"Purgatory")</f>
        <v>Outlier Lite</v>
      </c>
      <c r="F243" s="313">
        <f>'2025'!C31</f>
        <v>7.015714285714286</v>
      </c>
      <c r="G243" s="313">
        <f t="shared" si="20"/>
        <v>30.3</v>
      </c>
      <c r="H243" s="313" t="str" cm="1">
        <f t="array" ref="H243">_xlfn.IFS(E243="Cornerstone","A++",E243="Elite","A+",E243="Elite Upside","A",E243="Upside","B",E243="Upside Lite","C",E243="Outlier","D+",E243="Outlier Lite","D-",E243="Purgatory","F")</f>
        <v>D-</v>
      </c>
      <c r="I243" s="314">
        <f t="shared" si="21"/>
        <v>-0.81517291070476117</v>
      </c>
      <c r="J243" s="34" t="str">
        <f>'2025'!D31</f>
        <v>Oregon</v>
      </c>
      <c r="K243" s="200">
        <f>'2025'!E31</f>
        <v>2</v>
      </c>
      <c r="L243" s="318">
        <f>'2025'!F31</f>
        <v>37394</v>
      </c>
      <c r="M243" s="231">
        <f>'2025'!G31</f>
        <v>23.378082191780823</v>
      </c>
      <c r="N243" s="231" t="str">
        <f>'2025'!H31</f>
        <v>RS SR</v>
      </c>
      <c r="O243" s="231">
        <f>'2025'!I31</f>
        <v>22.958904109589042</v>
      </c>
      <c r="P243" s="231" t="str">
        <f>'2025'!J31</f>
        <v>Slot</v>
      </c>
      <c r="Q243" s="231" t="str">
        <f>'2025'!K31</f>
        <v>RAT</v>
      </c>
      <c r="R243" s="231" t="str">
        <f>'2025'!L31</f>
        <v>Elite Separator</v>
      </c>
      <c r="S243" s="320">
        <f>'2025'!M31</f>
        <v>70</v>
      </c>
      <c r="T243" s="320">
        <f>'2025'!N31</f>
        <v>154</v>
      </c>
      <c r="U243" s="231">
        <f>'2025'!O31</f>
        <v>4.51</v>
      </c>
      <c r="V243" s="279">
        <f>'2025'!P31</f>
        <v>7</v>
      </c>
      <c r="W243" s="193">
        <f>'2025'!Q31</f>
        <v>6.6098615374976508E-2</v>
      </c>
      <c r="X243" s="194">
        <f>'2025'!R31</f>
        <v>0.2485686356654099</v>
      </c>
      <c r="Y243" s="194">
        <f>'2025'!S31</f>
        <v>0.2710833834753143</v>
      </c>
      <c r="Z243" s="194">
        <f>'2025'!T31</f>
        <v>0.24338014248651321</v>
      </c>
      <c r="AA243" s="194">
        <f>'2025'!U31</f>
        <v>0.26774001192605845</v>
      </c>
      <c r="AB243" s="194">
        <f>'2025'!V31</f>
        <v>0.2694116977006864</v>
      </c>
      <c r="AC243" s="59">
        <f>'2025'!W31</f>
        <v>0.2694116977006864</v>
      </c>
      <c r="AD243" s="42">
        <f>'2025'!X31</f>
        <v>19.304109589041097</v>
      </c>
      <c r="AE243" s="183">
        <f>'2025'!Y31</f>
        <v>3.45</v>
      </c>
      <c r="AF243" s="183">
        <f>'2025'!Z31</f>
        <v>8.5</v>
      </c>
      <c r="AG243" s="183">
        <f>'2025'!AA31</f>
        <v>7.6</v>
      </c>
      <c r="AH243" s="183">
        <f>'2025'!AB31</f>
        <v>0.99</v>
      </c>
      <c r="AI243" s="183">
        <f>'2025'!AC31</f>
        <v>0</v>
      </c>
      <c r="AJ243" s="288">
        <f>'2025'!AD31</f>
        <v>8.6859688195991096E-3</v>
      </c>
      <c r="AK243" s="288">
        <f>'2025'!AE31</f>
        <v>0.28374164810690428</v>
      </c>
      <c r="AL243" s="185">
        <f>'2025'!AF31</f>
        <v>3.5000000000000003E-2</v>
      </c>
      <c r="AM243" s="212">
        <f t="shared" si="24"/>
        <v>0.33299999999999996</v>
      </c>
      <c r="AN243" s="185">
        <f>'2025'!AG31</f>
        <v>0.1105</v>
      </c>
      <c r="AO243" s="185">
        <f>'2025'!AH31</f>
        <v>0.86049999999999993</v>
      </c>
      <c r="AP243" s="183">
        <f>'2025'!AI31</f>
        <v>74.446545285479488</v>
      </c>
      <c r="AQ243" s="186">
        <f>'2025'!AJ31</f>
        <v>69.192751404634009</v>
      </c>
      <c r="AR243" s="48">
        <f>'2025'!AK31</f>
        <v>7</v>
      </c>
      <c r="AS243" s="232">
        <f>'2025'!AL31</f>
        <v>7</v>
      </c>
      <c r="AT243" s="232">
        <f>'2025'!AM31</f>
        <v>6</v>
      </c>
      <c r="AU243" s="232">
        <f>'2025'!AN31</f>
        <v>6</v>
      </c>
      <c r="AV243" s="232">
        <f>'2025'!AO31</f>
        <v>7</v>
      </c>
      <c r="AW243" s="232">
        <f>'2025'!AP31</f>
        <v>1</v>
      </c>
      <c r="AX243" s="232">
        <f>'2025'!AQ31</f>
        <v>0.5</v>
      </c>
      <c r="AY243" s="233">
        <f>'2025'!AR31</f>
        <v>1</v>
      </c>
      <c r="AZ243" s="60">
        <f>'2025'!AS31</f>
        <v>211</v>
      </c>
      <c r="BA243" s="61">
        <f>'2025'!AT31</f>
        <v>3192.2</v>
      </c>
      <c r="BB243" s="61">
        <f>'2025'!AU31</f>
        <v>23</v>
      </c>
      <c r="BC243" s="61">
        <f>'2025'!AV31</f>
        <v>18</v>
      </c>
      <c r="BD243" s="61">
        <f>'2025'!AW31</f>
        <v>0</v>
      </c>
      <c r="BE243" s="61">
        <f>'2025'!AX31</f>
        <v>22</v>
      </c>
      <c r="BF243" s="62">
        <f>'2025'!AY31</f>
        <v>0</v>
      </c>
      <c r="BG243" s="62">
        <f>'2025'!AZ31</f>
        <v>0</v>
      </c>
      <c r="BH243" s="62">
        <f>'2025'!BA31</f>
        <v>1.92</v>
      </c>
      <c r="BI243" s="62">
        <f>'2025'!BB31</f>
        <v>10.7</v>
      </c>
      <c r="BJ243" s="62">
        <f>'2025'!BC31</f>
        <v>2.8</v>
      </c>
      <c r="BK243" s="62">
        <f>'2025'!BH31</f>
        <v>0</v>
      </c>
      <c r="BL243" s="62">
        <f>'2025'!BI31</f>
        <v>5.3</v>
      </c>
      <c r="BM243" s="62">
        <f>'2025'!BJ31</f>
        <v>2.6</v>
      </c>
      <c r="BN243" s="63">
        <f>'2025'!BK31</f>
        <v>94.7</v>
      </c>
      <c r="BO243" s="60">
        <f>'2025'!BL31</f>
        <v>712</v>
      </c>
      <c r="BP243" s="61">
        <f>'2025'!BM31</f>
        <v>2864.3999999999996</v>
      </c>
      <c r="BQ243" s="61">
        <f>'2025'!BN31</f>
        <v>93</v>
      </c>
      <c r="BR243" s="61">
        <f>'2025'!BO31</f>
        <v>66</v>
      </c>
      <c r="BS243" s="61">
        <f>'2025'!BP31</f>
        <v>4</v>
      </c>
      <c r="BT243" s="61">
        <f>'2025'!BQ31</f>
        <v>15.600000000000001</v>
      </c>
      <c r="BU243" s="62">
        <f>'2025'!BR31</f>
        <v>0</v>
      </c>
      <c r="BV243" s="62">
        <f>'2025'!BS31</f>
        <v>0</v>
      </c>
      <c r="BW243" s="62">
        <f>'2025'!BT31</f>
        <v>2.27</v>
      </c>
      <c r="BX243" s="62">
        <f>'2025'!BU31</f>
        <v>7.5</v>
      </c>
      <c r="BY243" s="62">
        <f>'2025'!BV31</f>
        <v>5.7</v>
      </c>
      <c r="BZ243" s="62">
        <f>'2025'!CA31</f>
        <v>33.299999999999997</v>
      </c>
      <c r="CA243" s="62">
        <f>'2025'!CB31</f>
        <v>10.8</v>
      </c>
      <c r="CB243" s="62">
        <f>'2025'!CC31</f>
        <v>8.5</v>
      </c>
      <c r="CC243" s="63">
        <f>'2025'!CD31</f>
        <v>91.2</v>
      </c>
      <c r="CD243" s="60">
        <f>'2025'!CE31</f>
        <v>856</v>
      </c>
      <c r="CE243" s="61">
        <f>'2025'!CF31</f>
        <v>3157.7000000000003</v>
      </c>
      <c r="CF243" s="61">
        <f>'2025'!CG31</f>
        <v>81</v>
      </c>
      <c r="CG243" s="61">
        <f>'2025'!CH31</f>
        <v>55</v>
      </c>
      <c r="CH243" s="61">
        <f>'2025'!CI31</f>
        <v>4</v>
      </c>
      <c r="CI243" s="61">
        <f>'2025'!CJ31</f>
        <v>18.2</v>
      </c>
      <c r="CJ243" s="62">
        <f>'2025'!CK31</f>
        <v>1.1299999999999999</v>
      </c>
      <c r="CK243" s="62">
        <f>'2025'!CL31</f>
        <v>0</v>
      </c>
      <c r="CL243" s="62">
        <f>'2025'!CM31</f>
        <v>3.52</v>
      </c>
      <c r="CM243" s="62">
        <f>'2025'!CN31</f>
        <v>7.5</v>
      </c>
      <c r="CN243" s="62">
        <f>'2025'!CO31</f>
        <v>11</v>
      </c>
      <c r="CO243" s="62">
        <f>'2025'!CT31</f>
        <v>36.4</v>
      </c>
      <c r="CP243" s="62">
        <f>'2025'!CU31</f>
        <v>5.2</v>
      </c>
      <c r="CQ243" s="62">
        <f>'2025'!CV31</f>
        <v>17.600000000000001</v>
      </c>
      <c r="CR243" s="63">
        <f>'2025'!CW31</f>
        <v>80.900000000000006</v>
      </c>
      <c r="CS243" s="60">
        <f>'2025'!CX31</f>
        <v>1182</v>
      </c>
      <c r="CT243" s="61">
        <f>'2025'!CY31</f>
        <v>4856.5999999999995</v>
      </c>
      <c r="CU243" s="61">
        <f>'2025'!CZ31</f>
        <v>106</v>
      </c>
      <c r="CV243" s="61">
        <f>'2025'!DA31</f>
        <v>86</v>
      </c>
      <c r="CW243" s="61">
        <f>'2025'!DB31</f>
        <v>10</v>
      </c>
      <c r="CX243" s="61">
        <f>'2025'!DC31</f>
        <v>49</v>
      </c>
      <c r="CY243" s="62">
        <f>'2025'!DD31</f>
        <v>0.99</v>
      </c>
      <c r="CZ243" s="62">
        <f>'2025'!DE31</f>
        <v>0</v>
      </c>
      <c r="DA243" s="62">
        <f>'2025'!DF31</f>
        <v>3.45</v>
      </c>
      <c r="DB243" s="62">
        <f>'2025'!DG31</f>
        <v>8.5</v>
      </c>
      <c r="DC243" s="62">
        <f>'2025'!DH31</f>
        <v>7.6</v>
      </c>
      <c r="DD243" s="62">
        <f>'2025'!DM31</f>
        <v>50</v>
      </c>
      <c r="DE243" s="62">
        <f>'2025'!DN31</f>
        <v>7.5</v>
      </c>
      <c r="DF243" s="62">
        <f>'2025'!DO31</f>
        <v>6.1</v>
      </c>
      <c r="DG243" s="63">
        <f>'2025'!DP31</f>
        <v>92.8</v>
      </c>
      <c r="DH243" s="60">
        <f>'2025'!DQ31</f>
        <v>898</v>
      </c>
      <c r="DI243" s="61">
        <f>'2025'!DR31</f>
        <v>3354</v>
      </c>
      <c r="DJ243" s="61">
        <f>'2025'!DS31</f>
        <v>101</v>
      </c>
      <c r="DK243" s="61">
        <f>'2025'!DT31</f>
        <v>82</v>
      </c>
      <c r="DL243" s="61">
        <f>'2025'!DU31</f>
        <v>10</v>
      </c>
      <c r="DM243" s="61">
        <f>'2025'!DV31</f>
        <v>20</v>
      </c>
      <c r="DN243" s="62">
        <f>'2025'!DW31</f>
        <v>0.96</v>
      </c>
      <c r="DO243" s="62">
        <f>'2025'!DX31</f>
        <v>0</v>
      </c>
      <c r="DP243" s="62">
        <f>'2025'!DY31</f>
        <v>2.6</v>
      </c>
      <c r="DQ243" s="62">
        <f>'2025'!DZ31</f>
        <v>7.4</v>
      </c>
      <c r="DR243" s="62">
        <f>'2025'!EA31</f>
        <v>5.9</v>
      </c>
      <c r="DS243" s="62">
        <f>'2025'!EF31</f>
        <v>33.299999999999997</v>
      </c>
      <c r="DT243" s="62">
        <f>'2025'!EG31</f>
        <v>3.5</v>
      </c>
      <c r="DU243" s="62">
        <f>'2025'!EH31</f>
        <v>16</v>
      </c>
      <c r="DV243" s="63">
        <f>'2025'!EI31</f>
        <v>79.3</v>
      </c>
    </row>
    <row r="244" spans="1:126" ht="15.75" customHeight="1" x14ac:dyDescent="0.2">
      <c r="A244" s="199">
        <f t="shared" si="19"/>
        <v>242</v>
      </c>
      <c r="B244" s="261">
        <f>'2017'!A33</f>
        <v>31</v>
      </c>
      <c r="C244" s="261">
        <v>2017</v>
      </c>
      <c r="D244" s="234" t="str">
        <f>'2017'!B34</f>
        <v>Jehu Chesson</v>
      </c>
      <c r="E244" s="310" t="str" cm="1">
        <f t="array" ref="E244">_xlfn.IFS(F244&gt;12.5,"Cornerstone",AND(F244&gt;11.995,F244&lt;12.5),"Elite",AND(F244&gt;11,F244&lt;12.995),"Elite Upside",AND(F244&gt;=9.69,F244&lt;10.999),"Upside",AND(F244&gt;8.4,F244&lt;9.999),"Upside Lite",AND(F244&gt;7.25,F244&lt;8.999),"Outlier",AND(F244&gt;=6,F244&lt;7.25),"Outlier Lite",F244&lt;6.999,"Purgatory")</f>
        <v>Outlier Lite</v>
      </c>
      <c r="F244" s="313">
        <f>'2017'!C34</f>
        <v>6.8814285714285717</v>
      </c>
      <c r="G244" s="313">
        <f t="shared" si="20"/>
        <v>28.599999999999998</v>
      </c>
      <c r="H244" s="313" t="str" cm="1">
        <f t="array" ref="H244">_xlfn.IFS(E244="Cornerstone","A++",E244="Elite","A+",E244="Elite Upside","A",E244="Upside","B",E244="Upside Lite","C",E244="Outlier","D+",E244="Outlier Lite","D-",E244="Purgatory","F")</f>
        <v>D-</v>
      </c>
      <c r="I244" s="314">
        <f t="shared" si="21"/>
        <v>-0.88791640922351345</v>
      </c>
      <c r="J244" s="34" t="str">
        <f>'2017'!D34</f>
        <v>Michigan</v>
      </c>
      <c r="K244" s="200">
        <f>'2017'!E34</f>
        <v>2</v>
      </c>
      <c r="L244" s="318">
        <f>'2017'!F34</f>
        <v>34332</v>
      </c>
      <c r="M244" s="231">
        <f>'2017'!G34</f>
        <v>31.767123287671232</v>
      </c>
      <c r="N244" s="231" t="str">
        <f>'2017'!H34</f>
        <v>SR</v>
      </c>
      <c r="O244" s="231">
        <f>'2017'!I34</f>
        <v>23.342465753424658</v>
      </c>
      <c r="P244" s="231" t="str">
        <f>'2017'!J34</f>
        <v>Hybrid</v>
      </c>
      <c r="Q244" s="231" t="str">
        <f>'2017'!K34</f>
        <v>PROTO Z</v>
      </c>
      <c r="R244" s="231" t="str">
        <f>'2017'!L34</f>
        <v>N/A</v>
      </c>
      <c r="S244" s="320">
        <f>'2017'!M34</f>
        <v>74</v>
      </c>
      <c r="T244" s="320">
        <f>'2017'!N34</f>
        <v>205</v>
      </c>
      <c r="U244" s="231">
        <f>'2017'!O34</f>
        <v>4.47</v>
      </c>
      <c r="V244" s="279">
        <f>'2017'!P34</f>
        <v>4</v>
      </c>
      <c r="W244" s="193">
        <f>'2017'!Q34</f>
        <v>0</v>
      </c>
      <c r="X244" s="194">
        <f>'2017'!R34</f>
        <v>6.861223222601677E-2</v>
      </c>
      <c r="Y244" s="194">
        <f>'2017'!S34</f>
        <v>7.5416258570029385E-2</v>
      </c>
      <c r="Z244" s="194">
        <f>'2017'!T34</f>
        <v>0.24724919093851133</v>
      </c>
      <c r="AA244" s="194">
        <f>'2017'!U34</f>
        <v>0.18142235123367198</v>
      </c>
      <c r="AB244" s="194">
        <f>'2017'!V34</f>
        <v>0.21433577108609164</v>
      </c>
      <c r="AC244" s="59">
        <f>'2017'!W34</f>
        <v>0.21433577108609164</v>
      </c>
      <c r="AD244" s="42">
        <f>'2017'!X34</f>
        <v>21.684931506849313</v>
      </c>
      <c r="AE244" s="183">
        <f>'2017'!Y34</f>
        <v>2.1</v>
      </c>
      <c r="AF244" s="183">
        <f>'2017'!Z34</f>
        <v>5.7</v>
      </c>
      <c r="AG244" s="183">
        <f>'2017'!AA34</f>
        <v>13.9</v>
      </c>
      <c r="AH244" s="183">
        <f>'2017'!AB34</f>
        <v>0.35</v>
      </c>
      <c r="AI244" s="183">
        <f>'2017'!AC34</f>
        <v>1.35</v>
      </c>
      <c r="AJ244" s="288" t="str">
        <f>'2017'!AD34</f>
        <v>N/A</v>
      </c>
      <c r="AK244" s="288" t="str">
        <f>'2017'!AE34</f>
        <v>N/A</v>
      </c>
      <c r="AL244" s="185">
        <f>'2017'!AF34</f>
        <v>5.4000000000000006E-2</v>
      </c>
      <c r="AM244" s="212">
        <f t="shared" si="24"/>
        <v>0</v>
      </c>
      <c r="AN244" s="185">
        <f>'2017'!AG34</f>
        <v>0.72199999999999998</v>
      </c>
      <c r="AO244" s="185">
        <f>'2017'!AH34</f>
        <v>0.27500000000000002</v>
      </c>
      <c r="AP244" s="183">
        <f>'2017'!AI34</f>
        <v>102.69605580521768</v>
      </c>
      <c r="AQ244" s="186">
        <f>'2017'!AJ34</f>
        <v>103.74575490159869</v>
      </c>
      <c r="AR244" s="48">
        <f>'2017'!AK34</f>
        <v>6</v>
      </c>
      <c r="AS244" s="232">
        <f>'2017'!AL34</f>
        <v>3</v>
      </c>
      <c r="AT244" s="232">
        <f>'2017'!AM34</f>
        <v>4</v>
      </c>
      <c r="AU244" s="232">
        <f>'2017'!AN34</f>
        <v>4</v>
      </c>
      <c r="AV244" s="232">
        <f>'2017'!AO34</f>
        <v>8</v>
      </c>
      <c r="AW244" s="232">
        <f>'2017'!AP34</f>
        <v>7</v>
      </c>
      <c r="AX244" s="232">
        <f>'2017'!AQ34</f>
        <v>5</v>
      </c>
      <c r="AY244" s="233">
        <f>'2017'!AR34</f>
        <v>0</v>
      </c>
      <c r="AZ244" s="60">
        <f>'2017'!AS34</f>
        <v>0</v>
      </c>
      <c r="BA244" s="61">
        <f>'2017'!AT34</f>
        <v>2591</v>
      </c>
      <c r="BB244" s="61">
        <f>'2017'!AU34</f>
        <v>0</v>
      </c>
      <c r="BC244" s="61">
        <f>'2017'!AV34</f>
        <v>0</v>
      </c>
      <c r="BD244" s="61">
        <f>'2017'!AW34</f>
        <v>0</v>
      </c>
      <c r="BE244" s="61">
        <f>'2017'!AX34</f>
        <v>0</v>
      </c>
      <c r="BF244" s="62">
        <f>'2017'!AY34</f>
        <v>0</v>
      </c>
      <c r="BG244" s="62">
        <f>'2017'!AZ34</f>
        <v>0</v>
      </c>
      <c r="BH244" s="62">
        <f>'2017'!BA34</f>
        <v>0</v>
      </c>
      <c r="BI244" s="62">
        <f>'2017'!BB34</f>
        <v>0</v>
      </c>
      <c r="BJ244" s="62">
        <f>'2017'!BC34</f>
        <v>0</v>
      </c>
      <c r="BK244" s="62">
        <f>'2017'!BD34</f>
        <v>0</v>
      </c>
      <c r="BL244" s="62">
        <f>'2017'!BE34</f>
        <v>0</v>
      </c>
      <c r="BM244" s="62">
        <f>'2017'!BF34</f>
        <v>0</v>
      </c>
      <c r="BN244" s="63">
        <f>'2017'!BG34</f>
        <v>0</v>
      </c>
      <c r="BO244" s="60">
        <f>'2017'!BH34</f>
        <v>221</v>
      </c>
      <c r="BP244" s="61">
        <f>'2017'!BI34</f>
        <v>3221</v>
      </c>
      <c r="BQ244" s="61">
        <f>'2017'!BJ34</f>
        <v>0</v>
      </c>
      <c r="BR244" s="61">
        <f>'2017'!BK34</f>
        <v>15</v>
      </c>
      <c r="BS244" s="61">
        <f>'2017'!BL34</f>
        <v>1</v>
      </c>
      <c r="BT244" s="61">
        <f>'2017'!BM34</f>
        <v>21</v>
      </c>
      <c r="BU244" s="62">
        <f>'2017'!BN34</f>
        <v>0</v>
      </c>
      <c r="BV244" s="62">
        <f>'2017'!BO34</f>
        <v>0</v>
      </c>
      <c r="BW244" s="62">
        <f>'2017'!BP34</f>
        <v>0</v>
      </c>
      <c r="BX244" s="62">
        <f>'2017'!BQ34</f>
        <v>0</v>
      </c>
      <c r="BY244" s="62">
        <f>'2017'!BR34</f>
        <v>0</v>
      </c>
      <c r="BZ244" s="62">
        <f>'2017'!BS34</f>
        <v>0</v>
      </c>
      <c r="CA244" s="62">
        <f>'2017'!BT34</f>
        <v>0</v>
      </c>
      <c r="CB244" s="62">
        <f>'2017'!BU34</f>
        <v>0</v>
      </c>
      <c r="CC244" s="63">
        <f>'2017'!BV34</f>
        <v>0</v>
      </c>
      <c r="CD244" s="60">
        <f>'2017'!BW34</f>
        <v>154</v>
      </c>
      <c r="CE244" s="61">
        <f>'2017'!BX34</f>
        <v>2042</v>
      </c>
      <c r="CF244" s="61">
        <f>'2017'!BY34</f>
        <v>24</v>
      </c>
      <c r="CG244" s="61">
        <f>'2017'!BZ34</f>
        <v>14</v>
      </c>
      <c r="CH244" s="61">
        <f>'2017'!CA34</f>
        <v>0</v>
      </c>
      <c r="CI244" s="61">
        <f>'2017'!CB34</f>
        <v>10</v>
      </c>
      <c r="CJ244" s="62">
        <f>'2017'!CC34</f>
        <v>0</v>
      </c>
      <c r="CK244" s="62">
        <f>'2017'!CD34</f>
        <v>0</v>
      </c>
      <c r="CL244" s="62">
        <f>'2017'!CE34</f>
        <v>0.81</v>
      </c>
      <c r="CM244" s="62">
        <f>'2017'!CF34</f>
        <v>1.9</v>
      </c>
      <c r="CN244" s="62">
        <f>'2017'!CG34</f>
        <v>12.7</v>
      </c>
      <c r="CO244" s="62">
        <f>'2017'!CH34</f>
        <v>0</v>
      </c>
      <c r="CP244" s="62">
        <f>'2017'!CI34</f>
        <v>6.7</v>
      </c>
      <c r="CQ244" s="62">
        <f>'2017'!CJ34</f>
        <v>61.5</v>
      </c>
      <c r="CR244" s="63">
        <f>'2017'!CK34</f>
        <v>36.4</v>
      </c>
      <c r="CS244" s="60">
        <f>'2017'!CL34</f>
        <v>764</v>
      </c>
      <c r="CT244" s="61">
        <f>'2017'!CM34</f>
        <v>3090</v>
      </c>
      <c r="CU244" s="61">
        <f>'2017'!CN34</f>
        <v>79</v>
      </c>
      <c r="CV244" s="61">
        <f>'2017'!CO34</f>
        <v>50</v>
      </c>
      <c r="CW244" s="61">
        <f>'2017'!CP34</f>
        <v>9</v>
      </c>
      <c r="CX244" s="61">
        <f>'2017'!CQ34</f>
        <v>21</v>
      </c>
      <c r="CY244" s="62">
        <f>'2017'!CR34</f>
        <v>0</v>
      </c>
      <c r="CZ244" s="62">
        <f>'2017'!CS34</f>
        <v>0</v>
      </c>
      <c r="DA244" s="62">
        <f>'2017'!CT34</f>
        <v>2.1</v>
      </c>
      <c r="DB244" s="62">
        <f>'2017'!CU34</f>
        <v>5.7</v>
      </c>
      <c r="DC244" s="62">
        <f>'2017'!CV34</f>
        <v>13.7</v>
      </c>
      <c r="DD244" s="62">
        <f>'2017'!CW34</f>
        <v>0</v>
      </c>
      <c r="DE244" s="62">
        <f>'2017'!CX34</f>
        <v>9.1</v>
      </c>
      <c r="DF244" s="62">
        <f>'2017'!CY34</f>
        <v>66.8</v>
      </c>
      <c r="DG244" s="63">
        <f>'2017'!CZ34</f>
        <v>29.2</v>
      </c>
      <c r="DH244" s="60">
        <f>'2017'!DA34</f>
        <v>500</v>
      </c>
      <c r="DI244" s="61">
        <f>'2017'!DB34</f>
        <v>2756</v>
      </c>
      <c r="DJ244" s="61">
        <f>'2017'!DC34</f>
        <v>62</v>
      </c>
      <c r="DK244" s="61">
        <f>'2017'!DD34</f>
        <v>35</v>
      </c>
      <c r="DL244" s="61">
        <f>'2017'!DE34</f>
        <v>2</v>
      </c>
      <c r="DM244" s="61">
        <f>'2017'!DF34</f>
        <v>20</v>
      </c>
      <c r="DN244" s="62">
        <f>'2017'!DG34</f>
        <v>0.35</v>
      </c>
      <c r="DO244" s="62">
        <f>'2017'!DH34</f>
        <v>1.35</v>
      </c>
      <c r="DP244" s="62">
        <f>'2017'!DI34</f>
        <v>1.77</v>
      </c>
      <c r="DQ244" s="62">
        <f>'2017'!DJ34</f>
        <v>3.2</v>
      </c>
      <c r="DR244" s="62">
        <f>'2017'!DK34</f>
        <v>13.9</v>
      </c>
      <c r="DS244" s="62">
        <f>'2017'!DL34</f>
        <v>0</v>
      </c>
      <c r="DT244" s="62">
        <f>'2017'!DM34</f>
        <v>5.4</v>
      </c>
      <c r="DU244" s="62">
        <f>'2017'!DN34</f>
        <v>72.2</v>
      </c>
      <c r="DV244" s="63">
        <f>'2017'!DO34</f>
        <v>25.8</v>
      </c>
    </row>
    <row r="245" spans="1:126" ht="15.75" customHeight="1" x14ac:dyDescent="0.2">
      <c r="A245" s="199">
        <f t="shared" si="19"/>
        <v>237</v>
      </c>
      <c r="B245" s="261">
        <f>'2020'!A25</f>
        <v>23</v>
      </c>
      <c r="C245" s="261">
        <v>2020</v>
      </c>
      <c r="D245" s="234" t="str">
        <f>'2020'!B25</f>
        <v>Isaiah Hodgins</v>
      </c>
      <c r="E245" s="310" t="str" cm="1">
        <f t="array" ref="E245">_xlfn.IFS(F245&gt;12.5,"Cornerstone",AND(F245&gt;11.995,F245&lt;12.5),"Elite",AND(F245&gt;11,F245&lt;12.995),"Elite Upside",AND(F245&gt;=9.69,F245&lt;10.999),"Upside",AND(F245&gt;8.4,F245&lt;9.999),"Upside Lite",AND(F245&gt;7.25,F245&lt;8.999),"Outlier",AND(F245&gt;=6,F245&lt;7.25),"Outlier Lite",F245&lt;6.999,"Purgatory")</f>
        <v>Outlier Lite</v>
      </c>
      <c r="F245" s="313">
        <f>'2020'!C25</f>
        <v>6.9728571428571433</v>
      </c>
      <c r="G245" s="313">
        <f t="shared" si="20"/>
        <v>30</v>
      </c>
      <c r="H245" s="313" t="str" cm="1">
        <f t="array" ref="H245">_xlfn.IFS(E245="Cornerstone","A++",E245="Elite","A+",E245="Elite Upside","A",E245="Upside","B",E245="Upside Lite","C",E245="Outlier","D+",E245="Outlier Lite","D-",E245="Purgatory","F")</f>
        <v>D-</v>
      </c>
      <c r="I245" s="314">
        <f t="shared" si="21"/>
        <v>-0.83838892087032035</v>
      </c>
      <c r="J245" s="34" t="str">
        <f>'2020'!D25</f>
        <v>Oregon State</v>
      </c>
      <c r="K245" s="200">
        <f>'2020'!E25</f>
        <v>5</v>
      </c>
      <c r="L245" s="318">
        <f>'2020'!F25</f>
        <v>36089</v>
      </c>
      <c r="M245" s="231">
        <f>'2020'!G25</f>
        <v>26.953424657534246</v>
      </c>
      <c r="N245" s="231" t="str">
        <f>'2020'!H25</f>
        <v>JR</v>
      </c>
      <c r="O245" s="231">
        <f>'2020'!I25</f>
        <v>21.520547945205479</v>
      </c>
      <c r="P245" s="231" t="str">
        <f>'2020'!J25</f>
        <v>Wide</v>
      </c>
      <c r="Q245" s="231" t="str">
        <f>'2020'!K25</f>
        <v>SLOB</v>
      </c>
      <c r="R245" s="231" t="str">
        <f>'2020'!L25</f>
        <v>Elite Earner</v>
      </c>
      <c r="S245" s="320">
        <f>'2020'!M25</f>
        <v>76</v>
      </c>
      <c r="T245" s="320">
        <f>'2020'!N25</f>
        <v>210</v>
      </c>
      <c r="U245" s="200">
        <f>'2020'!O25</f>
        <v>4.6100000000000003</v>
      </c>
      <c r="V245" s="279">
        <f>'2020'!P25</f>
        <v>6</v>
      </c>
      <c r="W245" s="193">
        <f>'2020'!Q25</f>
        <v>0</v>
      </c>
      <c r="X245" s="194">
        <f>'2020'!R25</f>
        <v>0</v>
      </c>
      <c r="Y245" s="194">
        <f>'2020'!S25</f>
        <v>0.11634819532908705</v>
      </c>
      <c r="Z245" s="194">
        <f>'2020'!T25</f>
        <v>0.29297658862876252</v>
      </c>
      <c r="AA245" s="194">
        <f>'2020'!U25</f>
        <v>0.38255472067951651</v>
      </c>
      <c r="AB245" s="194">
        <f>'2020'!V25</f>
        <v>0.38255472067951651</v>
      </c>
      <c r="AC245" s="59">
        <f>'2020'!W25</f>
        <v>0.36342698464554068</v>
      </c>
      <c r="AD245" s="42">
        <f>'2020'!X25</f>
        <v>19.873972602739727</v>
      </c>
      <c r="AE245" s="183">
        <f>'2020'!Y25</f>
        <v>2.67</v>
      </c>
      <c r="AF245" s="183">
        <f>'2020'!Z25</f>
        <v>3.7</v>
      </c>
      <c r="AG245" s="183">
        <f>'2020'!AA25</f>
        <v>12.8</v>
      </c>
      <c r="AH245" s="183">
        <f>'2020'!AB25</f>
        <v>0.99</v>
      </c>
      <c r="AI245" s="183">
        <f>'2020'!AC25</f>
        <v>2.79</v>
      </c>
      <c r="AJ245" s="288">
        <f>'2020'!AD25</f>
        <v>5.0162254483347567E-2</v>
      </c>
      <c r="AK245" s="288">
        <f>'2020'!AE25</f>
        <v>0.21888983774551665</v>
      </c>
      <c r="AL245" s="185">
        <f>'2020'!AF25</f>
        <v>1.1000000000000001E-2</v>
      </c>
      <c r="AM245" s="212">
        <f t="shared" si="24"/>
        <v>0.59099999999999997</v>
      </c>
      <c r="AN245" s="185">
        <f>'2020'!AG25</f>
        <v>0.91649999999999998</v>
      </c>
      <c r="AO245" s="185">
        <f>'2020'!AH25</f>
        <v>8.2000000000000003E-2</v>
      </c>
      <c r="AP245" s="183">
        <f>'2020'!AI25</f>
        <v>92.992000119351403</v>
      </c>
      <c r="AQ245" s="186">
        <f>'2020'!AJ25</f>
        <v>97.776608381767048</v>
      </c>
      <c r="AR245" s="48">
        <f>'2020'!AK25</f>
        <v>9</v>
      </c>
      <c r="AS245" s="232">
        <f>'2020'!AL25</f>
        <v>7</v>
      </c>
      <c r="AT245" s="232">
        <f>'2020'!AM25</f>
        <v>5</v>
      </c>
      <c r="AU245" s="232">
        <f>'2020'!AN25</f>
        <v>1</v>
      </c>
      <c r="AV245" s="232">
        <f>'2020'!AO25</f>
        <v>5</v>
      </c>
      <c r="AW245" s="232">
        <f>'2020'!AP25</f>
        <v>6</v>
      </c>
      <c r="AX245" s="232">
        <f>'2020'!AQ25</f>
        <v>2</v>
      </c>
      <c r="AY245" s="233">
        <f>'2020'!AR25</f>
        <v>0</v>
      </c>
      <c r="AZ245" s="60">
        <f>'2020'!AS25</f>
        <v>0</v>
      </c>
      <c r="BA245" s="61">
        <f>'2020'!AT25</f>
        <v>1909</v>
      </c>
      <c r="BB245" s="61">
        <f>'2020'!AU25</f>
        <v>0</v>
      </c>
      <c r="BC245" s="61">
        <f>'2020'!AV25</f>
        <v>0</v>
      </c>
      <c r="BD245" s="61">
        <f>'2020'!AW25</f>
        <v>0</v>
      </c>
      <c r="BE245" s="61">
        <f>'2020'!AX25</f>
        <v>0</v>
      </c>
      <c r="BF245" s="62">
        <f>'2020'!AY25</f>
        <v>0</v>
      </c>
      <c r="BG245" s="62">
        <f>'2020'!AZ25</f>
        <v>0</v>
      </c>
      <c r="BH245" s="62">
        <f>'2020'!BA25</f>
        <v>0</v>
      </c>
      <c r="BI245" s="62">
        <f>'2020'!BB25</f>
        <v>0</v>
      </c>
      <c r="BJ245" s="62">
        <f>'2020'!BC25</f>
        <v>0</v>
      </c>
      <c r="BK245" s="62">
        <f>'2020'!BD25</f>
        <v>0</v>
      </c>
      <c r="BL245" s="62">
        <f>'2020'!BE25</f>
        <v>0</v>
      </c>
      <c r="BM245" s="62">
        <f>'2020'!BF25</f>
        <v>0</v>
      </c>
      <c r="BN245" s="63">
        <f>'2020'!BG25</f>
        <v>0</v>
      </c>
      <c r="BO245" s="60">
        <f>'2020'!BH25</f>
        <v>0</v>
      </c>
      <c r="BP245" s="61">
        <f>'2020'!BI25</f>
        <v>2086</v>
      </c>
      <c r="BQ245" s="61">
        <f>'2020'!BJ25</f>
        <v>0</v>
      </c>
      <c r="BR245" s="61">
        <f>'2020'!BK25</f>
        <v>0</v>
      </c>
      <c r="BS245" s="61">
        <f>'2020'!BL25</f>
        <v>0</v>
      </c>
      <c r="BT245" s="61">
        <f>'2020'!BM25</f>
        <v>0</v>
      </c>
      <c r="BU245" s="62">
        <f>'2020'!BN25</f>
        <v>0</v>
      </c>
      <c r="BV245" s="62">
        <f>'2020'!BO25</f>
        <v>0</v>
      </c>
      <c r="BW245" s="62">
        <f>'2020'!BP25</f>
        <v>0</v>
      </c>
      <c r="BX245" s="62">
        <f>'2020'!BQ25</f>
        <v>0</v>
      </c>
      <c r="BY245" s="62">
        <f>'2020'!BR25</f>
        <v>0</v>
      </c>
      <c r="BZ245" s="62">
        <f>'2020'!BS25</f>
        <v>0</v>
      </c>
      <c r="CA245" s="62">
        <f>'2020'!BT25</f>
        <v>0</v>
      </c>
      <c r="CB245" s="62">
        <f>'2020'!BU25</f>
        <v>0</v>
      </c>
      <c r="CC245" s="63">
        <f>'2020'!BV25</f>
        <v>0</v>
      </c>
      <c r="CD245" s="60">
        <f>'2020'!BW25</f>
        <v>274</v>
      </c>
      <c r="CE245" s="61">
        <f>'2020'!BX25</f>
        <v>2355</v>
      </c>
      <c r="CF245" s="61">
        <f>'2020'!BY25</f>
        <v>51</v>
      </c>
      <c r="CG245" s="61">
        <f>'2020'!BZ25</f>
        <v>31</v>
      </c>
      <c r="CH245" s="61">
        <f>'2020'!CA25</f>
        <v>2</v>
      </c>
      <c r="CI245" s="61">
        <f>'2020'!CB25</f>
        <v>11</v>
      </c>
      <c r="CJ245" s="62">
        <f>'2020'!CC25</f>
        <v>0.4</v>
      </c>
      <c r="CK245" s="62">
        <f>'2020'!CD25</f>
        <v>0.81</v>
      </c>
      <c r="CL245" s="62">
        <f>'2020'!CE25</f>
        <v>1.02</v>
      </c>
      <c r="CM245" s="62">
        <f>'2020'!CF25</f>
        <v>1.4</v>
      </c>
      <c r="CN245" s="62">
        <f>'2020'!CG25</f>
        <v>11.4</v>
      </c>
      <c r="CO245" s="62">
        <f>'2020'!CL25</f>
        <v>40</v>
      </c>
      <c r="CP245" s="62">
        <f>'2020'!CM25</f>
        <v>0</v>
      </c>
      <c r="CQ245" s="62">
        <f>'2020'!CN25</f>
        <v>94.3</v>
      </c>
      <c r="CR245" s="63">
        <f>'2020'!CO25</f>
        <v>5.3</v>
      </c>
      <c r="CS245" s="60">
        <f>'2020'!CP25</f>
        <v>876</v>
      </c>
      <c r="CT245" s="61">
        <f>'2020'!CQ25</f>
        <v>2990</v>
      </c>
      <c r="CU245" s="61">
        <f>'2020'!CR25</f>
        <v>80</v>
      </c>
      <c r="CV245" s="61">
        <f>'2020'!CS25</f>
        <v>59</v>
      </c>
      <c r="CW245" s="61">
        <f>'2020'!CT25</f>
        <v>5</v>
      </c>
      <c r="CX245" s="61">
        <f>'2020'!CU25</f>
        <v>17</v>
      </c>
      <c r="CY245" s="62">
        <f>'2020'!CV25</f>
        <v>0.99</v>
      </c>
      <c r="CZ245" s="62">
        <f>'2020'!CW25</f>
        <v>2.17</v>
      </c>
      <c r="DA245" s="62">
        <f>'2020'!CX25</f>
        <v>2.23</v>
      </c>
      <c r="DB245" s="62">
        <f>'2020'!CY25</f>
        <v>3.7</v>
      </c>
      <c r="DC245" s="62">
        <f>'2020'!CZ25</f>
        <v>12.2</v>
      </c>
      <c r="DD245" s="62">
        <f>'2020'!DE25</f>
        <v>76.2</v>
      </c>
      <c r="DE245" s="62">
        <f>'2020'!DF25</f>
        <v>3.3</v>
      </c>
      <c r="DF245" s="62">
        <f>'2020'!DG25</f>
        <v>87.8</v>
      </c>
      <c r="DG245" s="63">
        <f>'2020'!DH25</f>
        <v>11.9</v>
      </c>
      <c r="DH245" s="60">
        <f>'2020'!DI25</f>
        <v>1171</v>
      </c>
      <c r="DI245" s="61">
        <f>'2020'!DJ25</f>
        <v>3061</v>
      </c>
      <c r="DJ245" s="61">
        <f>'2020'!DK25</f>
        <v>118</v>
      </c>
      <c r="DK245" s="61">
        <f>'2020'!DL25</f>
        <v>86</v>
      </c>
      <c r="DL245" s="61">
        <f>'2020'!DM25</f>
        <v>13</v>
      </c>
      <c r="DM245" s="61">
        <f>'2020'!DN25</f>
        <v>30</v>
      </c>
      <c r="DN245" s="62">
        <f>'2020'!DO25</f>
        <v>0.74</v>
      </c>
      <c r="DO245" s="62">
        <f>'2020'!DP25</f>
        <v>2.79</v>
      </c>
      <c r="DP245" s="62">
        <f>'2020'!DQ25</f>
        <v>2.67</v>
      </c>
      <c r="DQ245" s="62">
        <f>'2020'!DR25</f>
        <v>3.4</v>
      </c>
      <c r="DR245" s="62">
        <f>'2020'!DS25</f>
        <v>12.8</v>
      </c>
      <c r="DS245" s="62">
        <f>'2020'!DX25</f>
        <v>59.1</v>
      </c>
      <c r="DT245" s="62">
        <f>'2020'!DY25</f>
        <v>1.1000000000000001</v>
      </c>
      <c r="DU245" s="62">
        <f>'2020'!DZ25</f>
        <v>95.5</v>
      </c>
      <c r="DV245" s="63">
        <f>'2020'!EA25</f>
        <v>4.5</v>
      </c>
    </row>
    <row r="246" spans="1:126" ht="15.75" customHeight="1" x14ac:dyDescent="0.2">
      <c r="A246" s="199">
        <f t="shared" si="19"/>
        <v>243</v>
      </c>
      <c r="B246" s="261">
        <f>'2020'!A26</f>
        <v>24</v>
      </c>
      <c r="C246" s="261">
        <v>2020</v>
      </c>
      <c r="D246" s="234" t="str">
        <f>'2020'!B26</f>
        <v>Collin Johnson</v>
      </c>
      <c r="E246" s="310" t="str" cm="1">
        <f t="array" ref="E246">_xlfn.IFS(F246&gt;12.5,"Cornerstone",AND(F246&gt;11.995,F246&lt;12.5),"Elite",AND(F246&gt;11,F246&lt;12.995),"Elite Upside",AND(F246&gt;=9.69,F246&lt;10.999),"Upside",AND(F246&gt;8.4,F246&lt;9.999),"Upside Lite",AND(F246&gt;7.25,F246&lt;8.999),"Outlier",AND(F246&gt;=6,F246&lt;7.25),"Outlier Lite",F246&lt;6.999,"Purgatory")</f>
        <v>Outlier Lite</v>
      </c>
      <c r="F246" s="313">
        <f>'2020'!C26</f>
        <v>6.8614285714285712</v>
      </c>
      <c r="G246" s="313">
        <f t="shared" si="20"/>
        <v>28.299999999999997</v>
      </c>
      <c r="H246" s="313" t="str" cm="1">
        <f t="array" ref="H246">_xlfn.IFS(E246="Cornerstone","A++",E246="Elite","A+",E246="Elite Upside","A",E246="Upside","B",E246="Upside Lite","C",E246="Outlier","D+",E246="Outlier Lite","D-",E246="Purgatory","F")</f>
        <v>D-</v>
      </c>
      <c r="I246" s="314">
        <f t="shared" si="21"/>
        <v>-0.89875054730077475</v>
      </c>
      <c r="J246" s="34" t="str">
        <f>'2020'!D26</f>
        <v>Texas</v>
      </c>
      <c r="K246" s="200">
        <f>'2020'!E26</f>
        <v>3</v>
      </c>
      <c r="L246" s="318">
        <f>'2020'!F26</f>
        <v>35696</v>
      </c>
      <c r="M246" s="231">
        <f>'2020'!G26</f>
        <v>28.030136986301368</v>
      </c>
      <c r="N246" s="231" t="str">
        <f>'2020'!H26</f>
        <v>SR</v>
      </c>
      <c r="O246" s="231">
        <f>'2020'!I26</f>
        <v>22.597260273972601</v>
      </c>
      <c r="P246" s="231" t="str">
        <f>'2020'!J26</f>
        <v>Wide</v>
      </c>
      <c r="Q246" s="231" t="str">
        <f>'2020'!K26</f>
        <v>SLOB</v>
      </c>
      <c r="R246" s="231" t="str">
        <f>'2020'!L26</f>
        <v>Poor Separator</v>
      </c>
      <c r="S246" s="320">
        <f>'2020'!M26</f>
        <v>78</v>
      </c>
      <c r="T246" s="320">
        <f>'2020'!N26</f>
        <v>220</v>
      </c>
      <c r="U246" s="200">
        <f>'2020'!O26</f>
        <v>4.58</v>
      </c>
      <c r="V246" s="279">
        <f>'2020'!P26</f>
        <v>5</v>
      </c>
      <c r="W246" s="193">
        <f>'2020'!Q26</f>
        <v>0</v>
      </c>
      <c r="X246" s="194">
        <f>'2020'!R26</f>
        <v>0.10416666666666667</v>
      </c>
      <c r="Y246" s="194">
        <f>'2020'!S26</f>
        <v>0.22734026745913818</v>
      </c>
      <c r="Z246" s="194">
        <f>'2020'!T26</f>
        <v>0.27247579529737204</v>
      </c>
      <c r="AA246" s="194">
        <f>'2020'!U26</f>
        <v>0.14863068332890189</v>
      </c>
      <c r="AB246" s="194">
        <f>'2020'!V26</f>
        <v>0.21055323931313696</v>
      </c>
      <c r="AC246" s="59">
        <f>'2020'!W26</f>
        <v>0.20002557734748011</v>
      </c>
      <c r="AD246" s="42">
        <f>'2020'!X26</f>
        <v>19.953424657534246</v>
      </c>
      <c r="AE246" s="183">
        <f>'2020'!Y26</f>
        <v>2</v>
      </c>
      <c r="AF246" s="183">
        <f>'2020'!Z26</f>
        <v>3.8</v>
      </c>
      <c r="AG246" s="183">
        <f>'2020'!AA26</f>
        <v>16.2</v>
      </c>
      <c r="AH246" s="183">
        <f>'2020'!AB26</f>
        <v>0.78</v>
      </c>
      <c r="AI246" s="183">
        <f>'2020'!AC26</f>
        <v>2.2400000000000002</v>
      </c>
      <c r="AJ246" s="288">
        <f>'2020'!AD26</f>
        <v>5.008944543828265E-2</v>
      </c>
      <c r="AK246" s="288">
        <f>'2020'!AE26</f>
        <v>0.15384615384615385</v>
      </c>
      <c r="AL246" s="185">
        <f>'2020'!AF26</f>
        <v>0.05</v>
      </c>
      <c r="AM246" s="212">
        <f t="shared" si="24"/>
        <v>0.35700000000000004</v>
      </c>
      <c r="AN246" s="185">
        <f>'2020'!AG26</f>
        <v>0.88050000000000006</v>
      </c>
      <c r="AO246" s="185">
        <f>'2020'!AH26</f>
        <v>0.11749999999999999</v>
      </c>
      <c r="AP246" s="183">
        <f>'2020'!AI26</f>
        <v>99.997873463404346</v>
      </c>
      <c r="AQ246" s="186">
        <f>'2020'!AJ26</f>
        <v>109.32051271663288</v>
      </c>
      <c r="AR246" s="48">
        <f>'2020'!AK26</f>
        <v>5</v>
      </c>
      <c r="AS246" s="232">
        <f>'2020'!AL26</f>
        <v>6</v>
      </c>
      <c r="AT246" s="232">
        <f>'2020'!AM26</f>
        <v>4</v>
      </c>
      <c r="AU246" s="232">
        <f>'2020'!AN26</f>
        <v>1</v>
      </c>
      <c r="AV246" s="232">
        <f>'2020'!AO26</f>
        <v>6</v>
      </c>
      <c r="AW246" s="232">
        <f>'2020'!AP26</f>
        <v>8</v>
      </c>
      <c r="AX246" s="232">
        <f>'2020'!AQ26</f>
        <v>4</v>
      </c>
      <c r="AY246" s="233">
        <f>'2020'!AR26</f>
        <v>0.5</v>
      </c>
      <c r="AZ246" s="60">
        <f>'2020'!AS26</f>
        <v>0</v>
      </c>
      <c r="BA246" s="61">
        <f>'2020'!AT26</f>
        <v>1751</v>
      </c>
      <c r="BB246" s="61">
        <f>'2020'!AU26</f>
        <v>0</v>
      </c>
      <c r="BC246" s="61">
        <f>'2020'!AV26</f>
        <v>0</v>
      </c>
      <c r="BD246" s="61">
        <f>'2020'!AW26</f>
        <v>0</v>
      </c>
      <c r="BE246" s="61">
        <f>'2020'!AX26</f>
        <v>0</v>
      </c>
      <c r="BF246" s="62">
        <f>'2020'!AY26</f>
        <v>0</v>
      </c>
      <c r="BG246" s="62">
        <f>'2020'!AZ26</f>
        <v>0</v>
      </c>
      <c r="BH246" s="62">
        <f>'2020'!BA26</f>
        <v>0</v>
      </c>
      <c r="BI246" s="62">
        <f>'2020'!BB26</f>
        <v>0</v>
      </c>
      <c r="BJ246" s="62">
        <f>'2020'!BC26</f>
        <v>0</v>
      </c>
      <c r="BK246" s="62">
        <f>'2020'!BD26</f>
        <v>0</v>
      </c>
      <c r="BL246" s="62">
        <f>'2020'!BE26</f>
        <v>0</v>
      </c>
      <c r="BM246" s="62">
        <f>'2020'!BF26</f>
        <v>0</v>
      </c>
      <c r="BN246" s="63">
        <f>'2020'!BG26</f>
        <v>0</v>
      </c>
      <c r="BO246" s="60">
        <f>'2020'!BH26</f>
        <v>315</v>
      </c>
      <c r="BP246" s="61">
        <f>'2020'!BI26</f>
        <v>3024</v>
      </c>
      <c r="BQ246" s="61">
        <f>'2020'!BJ26</f>
        <v>51</v>
      </c>
      <c r="BR246" s="61">
        <f>'2020'!BK26</f>
        <v>28</v>
      </c>
      <c r="BS246" s="61">
        <f>'2020'!BL26</f>
        <v>3</v>
      </c>
      <c r="BT246" s="61">
        <f>'2020'!BM26</f>
        <v>21</v>
      </c>
      <c r="BU246" s="62">
        <f>'2020'!BN26</f>
        <v>0.71</v>
      </c>
      <c r="BV246" s="62">
        <f>'2020'!BO26</f>
        <v>1</v>
      </c>
      <c r="BW246" s="62">
        <f>'2020'!BP26</f>
        <v>1.33</v>
      </c>
      <c r="BX246" s="62">
        <f>'2020'!BQ26</f>
        <v>3.8</v>
      </c>
      <c r="BY246" s="62">
        <f>'2020'!BR26</f>
        <v>12.8</v>
      </c>
      <c r="BZ246" s="62">
        <f>'2020'!BS26</f>
        <v>0</v>
      </c>
      <c r="CA246" s="62">
        <f>'2020'!BT26</f>
        <v>9.6999999999999993</v>
      </c>
      <c r="CB246" s="62">
        <f>'2020'!BU26</f>
        <v>91.9</v>
      </c>
      <c r="CC246" s="63">
        <f>'2020'!BV26</f>
        <v>8.1</v>
      </c>
      <c r="CD246" s="60">
        <f>'2020'!BW26</f>
        <v>765</v>
      </c>
      <c r="CE246" s="61">
        <f>'2020'!BX26</f>
        <v>3365</v>
      </c>
      <c r="CF246" s="61">
        <f>'2020'!BY26</f>
        <v>95</v>
      </c>
      <c r="CG246" s="61">
        <f>'2020'!BZ26</f>
        <v>54</v>
      </c>
      <c r="CH246" s="61">
        <f>'2020'!CA26</f>
        <v>2</v>
      </c>
      <c r="CI246" s="61">
        <f>'2020'!CB26</f>
        <v>18</v>
      </c>
      <c r="CJ246" s="62">
        <f>'2020'!CC26</f>
        <v>0.49</v>
      </c>
      <c r="CK246" s="62">
        <f>'2020'!CD26</f>
        <v>1.53</v>
      </c>
      <c r="CL246" s="62">
        <f>'2020'!CE26</f>
        <v>1.76</v>
      </c>
      <c r="CM246" s="62">
        <f>'2020'!CF26</f>
        <v>4.7</v>
      </c>
      <c r="CN246" s="62">
        <f>'2020'!CG26</f>
        <v>12.9</v>
      </c>
      <c r="CO246" s="62">
        <f>'2020'!CL26</f>
        <v>33.299999999999997</v>
      </c>
      <c r="CP246" s="62">
        <f>'2020'!CM26</f>
        <v>6.9</v>
      </c>
      <c r="CQ246" s="62">
        <f>'2020'!CN26</f>
        <v>89.2</v>
      </c>
      <c r="CR246" s="63">
        <f>'2020'!CO26</f>
        <v>10.8</v>
      </c>
      <c r="CS246" s="60">
        <f>'2020'!CP26</f>
        <v>985</v>
      </c>
      <c r="CT246" s="61">
        <f>'2020'!CQ26</f>
        <v>3615</v>
      </c>
      <c r="CU246" s="61">
        <f>'2020'!CR26</f>
        <v>103</v>
      </c>
      <c r="CV246" s="61">
        <f>'2020'!CS26</f>
        <v>68</v>
      </c>
      <c r="CW246" s="61">
        <f>'2020'!CT26</f>
        <v>7</v>
      </c>
      <c r="CX246" s="61">
        <f>'2020'!CU26</f>
        <v>28</v>
      </c>
      <c r="CY246" s="62">
        <f>'2020'!CV26</f>
        <v>0.78</v>
      </c>
      <c r="CZ246" s="62">
        <f>'2020'!CW26</f>
        <v>2.2400000000000002</v>
      </c>
      <c r="DA246" s="62">
        <f>'2020'!CX26</f>
        <v>1.92</v>
      </c>
      <c r="DB246" s="62">
        <f>'2020'!CY26</f>
        <v>3.8</v>
      </c>
      <c r="DC246" s="62">
        <f>'2020'!CZ26</f>
        <v>13.4</v>
      </c>
      <c r="DD246" s="62">
        <f>'2020'!DE26</f>
        <v>60</v>
      </c>
      <c r="DE246" s="62">
        <f>'2020'!DF26</f>
        <v>2.9</v>
      </c>
      <c r="DF246" s="62">
        <f>'2020'!DG26</f>
        <v>88.7</v>
      </c>
      <c r="DG246" s="63">
        <f>'2020'!DH26</f>
        <v>11.3</v>
      </c>
      <c r="DH246" s="60">
        <f>'2020'!DI26</f>
        <v>559</v>
      </c>
      <c r="DI246" s="61">
        <f>'2020'!DJ26</f>
        <v>3761</v>
      </c>
      <c r="DJ246" s="61">
        <f>'2020'!DK26</f>
        <v>57</v>
      </c>
      <c r="DK246" s="61">
        <f>'2020'!DL26</f>
        <v>38</v>
      </c>
      <c r="DL246" s="61">
        <f>'2020'!DM26</f>
        <v>3</v>
      </c>
      <c r="DM246" s="61">
        <f>'2020'!DN26</f>
        <v>32</v>
      </c>
      <c r="DN246" s="62">
        <f>'2020'!DO26</f>
        <v>0.62</v>
      </c>
      <c r="DO246" s="62">
        <f>'2020'!DP26</f>
        <v>2.0699999999999998</v>
      </c>
      <c r="DP246" s="62">
        <f>'2020'!DQ26</f>
        <v>2</v>
      </c>
      <c r="DQ246" s="62">
        <f>'2020'!DR26</f>
        <v>2.2000000000000002</v>
      </c>
      <c r="DR246" s="62">
        <f>'2020'!DS26</f>
        <v>16.2</v>
      </c>
      <c r="DS246" s="62">
        <f>'2020'!DX26</f>
        <v>35.700000000000003</v>
      </c>
      <c r="DT246" s="62">
        <f>'2020'!DY26</f>
        <v>5</v>
      </c>
      <c r="DU246" s="62">
        <f>'2020'!DZ26</f>
        <v>87.4</v>
      </c>
      <c r="DV246" s="63">
        <f>'2020'!EA26</f>
        <v>12.2</v>
      </c>
    </row>
    <row r="247" spans="1:126" ht="15.75" customHeight="1" x14ac:dyDescent="0.2">
      <c r="A247" s="199">
        <f t="shared" si="19"/>
        <v>245</v>
      </c>
      <c r="B247" s="261">
        <f>'2024'!A28</f>
        <v>26</v>
      </c>
      <c r="C247" s="261">
        <v>2024</v>
      </c>
      <c r="D247" s="234" t="str">
        <f>'2024'!B28</f>
        <v>Brenden Rice</v>
      </c>
      <c r="E247" s="310" t="str" cm="1">
        <f t="array" ref="E247">_xlfn.IFS(F247&gt;12.5,"Cornerstone",AND(F247&gt;11.995,F247&lt;12.5),"Elite",AND(F247&gt;11,F247&lt;12.995),"Elite Upside",AND(F247&gt;=9.69,F247&lt;10.999),"Upside",AND(F247&gt;8.4,F247&lt;9.999),"Upside Lite",AND(F247&gt;7.25,F247&lt;8.999),"Outlier",AND(F247&gt;=6,F247&lt;7.25),"Outlier Lite",F247&lt;6.999,"Purgatory")</f>
        <v>Outlier Lite</v>
      </c>
      <c r="F247" s="313">
        <f>'2024'!C28</f>
        <v>6.8314285714285727</v>
      </c>
      <c r="G247" s="313">
        <f t="shared" si="20"/>
        <v>27.700000000000003</v>
      </c>
      <c r="H247" s="313" t="str" cm="1">
        <f t="array" ref="H247">_xlfn.IFS(E247="Cornerstone","A++",E247="Elite","A+",E247="Elite Upside","A",E247="Upside","B",E247="Upside Lite","C",E247="Outlier","D+",E247="Outlier Lite","D-",E247="Purgatory","F")</f>
        <v>D-</v>
      </c>
      <c r="I247" s="314">
        <f t="shared" si="21"/>
        <v>-0.91500175441666531</v>
      </c>
      <c r="J247" s="34" t="str">
        <f>'2024'!D28</f>
        <v>USC</v>
      </c>
      <c r="K247" s="200">
        <f>'2024'!E28</f>
        <v>5</v>
      </c>
      <c r="L247" s="318">
        <f>'2024'!F28</f>
        <v>37333</v>
      </c>
      <c r="M247" s="231">
        <f>'2024'!G28</f>
        <v>23.545205479452054</v>
      </c>
      <c r="N247" s="231" t="str">
        <f>'2024'!H28</f>
        <v>SR</v>
      </c>
      <c r="O247" s="231">
        <f>'2024'!I28</f>
        <v>22.126027397260273</v>
      </c>
      <c r="P247" s="231" t="str">
        <f>'2024'!J28</f>
        <v>Wide</v>
      </c>
      <c r="Q247" s="231" t="str">
        <f>'2024'!K28</f>
        <v>SLOB</v>
      </c>
      <c r="R247" s="231" t="str">
        <f>'2024'!L28</f>
        <v>Elite Earner</v>
      </c>
      <c r="S247" s="200">
        <f>'2024'!M28</f>
        <v>74</v>
      </c>
      <c r="T247" s="200">
        <f>'2024'!N28</f>
        <v>208</v>
      </c>
      <c r="U247" s="200">
        <f>'2024'!O28</f>
        <v>4.5</v>
      </c>
      <c r="V247" s="319">
        <f>'2024'!P28</f>
        <v>7</v>
      </c>
      <c r="W247" s="193">
        <f>'2024'!Q28</f>
        <v>0</v>
      </c>
      <c r="X247" s="194">
        <f>'2024'!R28</f>
        <v>9.9255583126550875E-2</v>
      </c>
      <c r="Y247" s="194">
        <f>'2024'!S28</f>
        <v>0.20702070207020701</v>
      </c>
      <c r="Z247" s="194">
        <f>'2024'!T28</f>
        <v>0.13012181616832783</v>
      </c>
      <c r="AA247" s="194">
        <f>'2024'!U28</f>
        <v>0.19794794794794796</v>
      </c>
      <c r="AB247" s="194">
        <f>'2024'!V28</f>
        <v>0.20248432500907748</v>
      </c>
      <c r="AC247" s="59">
        <f>'2024'!W28</f>
        <v>0.19236010875862361</v>
      </c>
      <c r="AD247" s="42">
        <f>'2024'!X28</f>
        <v>19.471232876712328</v>
      </c>
      <c r="AE247" s="183">
        <f>'2024'!Y28</f>
        <v>2.75</v>
      </c>
      <c r="AF247" s="183">
        <f>'2024'!Z28</f>
        <v>6.3</v>
      </c>
      <c r="AG247" s="183">
        <f>'2024'!AA28</f>
        <v>15.1</v>
      </c>
      <c r="AH247" s="183">
        <f>'2024'!AB28</f>
        <v>1.5</v>
      </c>
      <c r="AI247" s="183">
        <f>'2024'!AC28</f>
        <v>1.5</v>
      </c>
      <c r="AJ247" s="288">
        <f>'2024'!AD28</f>
        <v>4.1719342604298361E-2</v>
      </c>
      <c r="AK247" s="288">
        <f>'2024'!AE28</f>
        <v>0.20164348925410874</v>
      </c>
      <c r="AL247" s="185">
        <f>'2024'!AF28</f>
        <v>4.2999999999999997E-2</v>
      </c>
      <c r="AM247" s="212">
        <f t="shared" si="24"/>
        <v>0.25</v>
      </c>
      <c r="AN247" s="185">
        <f>'2024'!AG28</f>
        <v>0.89400000000000002</v>
      </c>
      <c r="AO247" s="185">
        <f>'2024'!AH28</f>
        <v>0.10300000000000001</v>
      </c>
      <c r="AP247" s="183">
        <f>'2024'!AI28</f>
        <v>101.44795000762079</v>
      </c>
      <c r="AQ247" s="186">
        <f>'2024'!AJ28</f>
        <v>102.48489169557308</v>
      </c>
      <c r="AR247" s="48">
        <f>'2024'!AK28</f>
        <v>5</v>
      </c>
      <c r="AS247" s="232">
        <f>'2024'!AL28</f>
        <v>7</v>
      </c>
      <c r="AT247" s="232">
        <f>'2024'!AM28</f>
        <v>5</v>
      </c>
      <c r="AU247" s="232">
        <f>'2024'!AN28</f>
        <v>5</v>
      </c>
      <c r="AV247" s="232">
        <f>'2024'!AO28</f>
        <v>8</v>
      </c>
      <c r="AW247" s="232">
        <f>'2024'!AP28</f>
        <v>7</v>
      </c>
      <c r="AX247" s="232">
        <f>'2024'!AQ28</f>
        <v>0.5</v>
      </c>
      <c r="AY247" s="233">
        <f>'2024'!AR28</f>
        <v>0.25</v>
      </c>
      <c r="AZ247" s="60">
        <f>'2024'!AS28</f>
        <v>0</v>
      </c>
      <c r="BA247" s="61">
        <f>'2024'!AT28</f>
        <v>1</v>
      </c>
      <c r="BB247" s="61">
        <f>'2024'!AU28</f>
        <v>0</v>
      </c>
      <c r="BC247" s="61">
        <f>'2024'!AV28</f>
        <v>0</v>
      </c>
      <c r="BD247" s="61">
        <f>'2024'!AW28</f>
        <v>0</v>
      </c>
      <c r="BE247" s="61">
        <f>'2024'!AX28</f>
        <v>0</v>
      </c>
      <c r="BF247" s="62">
        <f>'2024'!AY28</f>
        <v>0</v>
      </c>
      <c r="BG247" s="62">
        <f>'2024'!AZ28</f>
        <v>0</v>
      </c>
      <c r="BH247" s="62">
        <f>'2024'!BA28</f>
        <v>0</v>
      </c>
      <c r="BI247" s="62">
        <f>'2024'!BB28</f>
        <v>0</v>
      </c>
      <c r="BJ247" s="62">
        <f>'2024'!BC28</f>
        <v>0</v>
      </c>
      <c r="BK247" s="62">
        <f>'2024'!BH28</f>
        <v>0</v>
      </c>
      <c r="BL247" s="62">
        <f>'2024'!BI28</f>
        <v>0</v>
      </c>
      <c r="BM247" s="62">
        <f>'2024'!BJ28</f>
        <v>0</v>
      </c>
      <c r="BN247" s="63">
        <f>'2024'!BK28</f>
        <v>0</v>
      </c>
      <c r="BO247" s="60">
        <f>'2024'!BL28</f>
        <v>120</v>
      </c>
      <c r="BP247" s="61">
        <f>'2024'!BM28</f>
        <v>1209</v>
      </c>
      <c r="BQ247" s="61">
        <f>'2024'!BN28</f>
        <v>15</v>
      </c>
      <c r="BR247" s="61">
        <f>'2024'!BO28</f>
        <v>6</v>
      </c>
      <c r="BS247" s="61">
        <f>'2024'!BP28</f>
        <v>2</v>
      </c>
      <c r="BT247" s="61">
        <f>'2024'!BQ28</f>
        <v>6</v>
      </c>
      <c r="BU247" s="62">
        <f>'2024'!BR28</f>
        <v>0.04</v>
      </c>
      <c r="BV247" s="62">
        <f>'2024'!BS28</f>
        <v>0.96</v>
      </c>
      <c r="BW247" s="62">
        <f>'2024'!BT28</f>
        <v>1.48</v>
      </c>
      <c r="BX247" s="62">
        <f>'2024'!BU28</f>
        <v>16.2</v>
      </c>
      <c r="BY247" s="62">
        <f>'2024'!BV28</f>
        <v>10.1</v>
      </c>
      <c r="BZ247" s="62">
        <f>'2024'!CA28</f>
        <v>50</v>
      </c>
      <c r="CA247" s="62">
        <f>'2024'!CB28</f>
        <v>14.3</v>
      </c>
      <c r="CB247" s="62">
        <f>'2024'!CC28</f>
        <v>95.4</v>
      </c>
      <c r="CC247" s="63">
        <f>'2024'!CD28</f>
        <v>3.4</v>
      </c>
      <c r="CD247" s="60">
        <f>'2024'!CE28</f>
        <v>299</v>
      </c>
      <c r="CE247" s="61">
        <f>'2024'!CF28</f>
        <v>1444.3000000000002</v>
      </c>
      <c r="CF247" s="61">
        <f>'2024'!CG28</f>
        <v>32</v>
      </c>
      <c r="CG247" s="61">
        <f>'2024'!CH28</f>
        <v>21</v>
      </c>
      <c r="CH247" s="61">
        <f>'2024'!CI28</f>
        <v>3</v>
      </c>
      <c r="CI247" s="61">
        <f>'2024'!CJ28</f>
        <v>8.8000000000000007</v>
      </c>
      <c r="CJ247" s="62">
        <f>'2024'!CK28</f>
        <v>0.14000000000000001</v>
      </c>
      <c r="CK247" s="62">
        <f>'2024'!CL28</f>
        <v>1.35</v>
      </c>
      <c r="CL247" s="62">
        <f>'2024'!CM28</f>
        <v>1.72</v>
      </c>
      <c r="CM247" s="62">
        <f>'2024'!CN28</f>
        <v>6.3</v>
      </c>
      <c r="CN247" s="62">
        <f>'2024'!CO28</f>
        <v>10.4</v>
      </c>
      <c r="CO247" s="62">
        <f>'2024'!CT28</f>
        <v>71.400000000000006</v>
      </c>
      <c r="CP247" s="62">
        <f>'2024'!CU28</f>
        <v>8.6999999999999993</v>
      </c>
      <c r="CQ247" s="62">
        <f>'2024'!CV28</f>
        <v>80.599999999999994</v>
      </c>
      <c r="CR247" s="63">
        <f>'2024'!CW28</f>
        <v>18.3</v>
      </c>
      <c r="CS247" s="60">
        <f>'2024'!CX28</f>
        <v>611</v>
      </c>
      <c r="CT247" s="61">
        <f>'2024'!CY28</f>
        <v>4695.5999999999995</v>
      </c>
      <c r="CU247" s="61">
        <f>'2024'!CZ28</f>
        <v>62</v>
      </c>
      <c r="CV247" s="61">
        <f>'2024'!DA28</f>
        <v>39</v>
      </c>
      <c r="CW247" s="61">
        <f>'2024'!DB28</f>
        <v>4</v>
      </c>
      <c r="CX247" s="61">
        <f>'2024'!DC28</f>
        <v>43.4</v>
      </c>
      <c r="CY247" s="62">
        <f>'2024'!DD28</f>
        <v>0.1</v>
      </c>
      <c r="CZ247" s="62">
        <f>'2024'!DE28</f>
        <v>1.19</v>
      </c>
      <c r="DA247" s="62">
        <f>'2024'!DF28</f>
        <v>1.87</v>
      </c>
      <c r="DB247" s="62">
        <f>'2024'!DG28</f>
        <v>6.3</v>
      </c>
      <c r="DC247" s="62">
        <f>'2024'!DH28</f>
        <v>13.5</v>
      </c>
      <c r="DD247" s="62">
        <f>'2024'!DM28</f>
        <v>56.3</v>
      </c>
      <c r="DE247" s="62">
        <f>'2024'!DN28</f>
        <v>11.4</v>
      </c>
      <c r="DF247" s="62">
        <f>'2024'!DO28</f>
        <v>92</v>
      </c>
      <c r="DG247" s="63">
        <f>'2024'!DP28</f>
        <v>8</v>
      </c>
      <c r="DH247" s="60">
        <f>'2024'!DQ28</f>
        <v>791</v>
      </c>
      <c r="DI247" s="61">
        <f>'2024'!DR28</f>
        <v>3996</v>
      </c>
      <c r="DJ247" s="61">
        <f>'2024'!DS28</f>
        <v>70</v>
      </c>
      <c r="DK247" s="61">
        <f>'2024'!DT28</f>
        <v>45</v>
      </c>
      <c r="DL247" s="61">
        <f>'2024'!DU28</f>
        <v>12</v>
      </c>
      <c r="DM247" s="61">
        <f>'2024'!DV28</f>
        <v>33.599999999999994</v>
      </c>
      <c r="DN247" s="62">
        <f>'2024'!DW28</f>
        <v>1.5</v>
      </c>
      <c r="DO247" s="62">
        <f>'2024'!DX28</f>
        <v>1.5</v>
      </c>
      <c r="DP247" s="62">
        <f>'2024'!DY28</f>
        <v>2.75</v>
      </c>
      <c r="DQ247" s="62">
        <f>'2024'!DZ28</f>
        <v>5.2</v>
      </c>
      <c r="DR247" s="62">
        <f>'2024'!EA28</f>
        <v>15.1</v>
      </c>
      <c r="DS247" s="62">
        <f>'2024'!EF28</f>
        <v>25</v>
      </c>
      <c r="DT247" s="62">
        <f>'2024'!EG28</f>
        <v>4.3</v>
      </c>
      <c r="DU247" s="62">
        <f>'2024'!EH28</f>
        <v>86.8</v>
      </c>
      <c r="DV247" s="63">
        <f>'2024'!EI28</f>
        <v>12.6</v>
      </c>
    </row>
    <row r="248" spans="1:126" ht="15.75" customHeight="1" x14ac:dyDescent="0.2">
      <c r="A248" s="199">
        <f t="shared" si="19"/>
        <v>246</v>
      </c>
      <c r="B248" s="261">
        <f>'2016'!A19</f>
        <v>17</v>
      </c>
      <c r="C248" s="261">
        <v>2016</v>
      </c>
      <c r="D248" s="234" t="str">
        <f>'2016'!B19</f>
        <v>Braxton Miller</v>
      </c>
      <c r="E248" s="310" t="str" cm="1">
        <f t="array" ref="E248">_xlfn.IFS(F248&gt;12.5,"Cornerstone",AND(F248&gt;11.995,F248&lt;12.5),"Elite",AND(F248&gt;11,F248&lt;12.995),"Elite Upside",AND(F248&gt;=9.69,F248&lt;10.999),"Upside",AND(F248&gt;8.4,F248&lt;9.999),"Upside Lite",AND(F248&gt;7.25,F248&lt;8.999),"Outlier",AND(F248&gt;=6,F248&lt;7.25),"Outlier Lite",F248&lt;6.999,"Purgatory")</f>
        <v>Outlier Lite</v>
      </c>
      <c r="F248" s="313">
        <f>'2016'!C19</f>
        <v>6.8157142857142849</v>
      </c>
      <c r="G248" s="313">
        <f t="shared" si="20"/>
        <v>27.400000000000002</v>
      </c>
      <c r="H248" s="313" t="str" cm="1">
        <f t="array" ref="H248">_xlfn.IFS(E248="Cornerstone","A++",E248="Elite","A+",E248="Elite Upside","A",E248="Upside","B",E248="Upside Lite","C",E248="Outlier","D+",E248="Outlier Lite","D-",E248="Purgatory","F")</f>
        <v>D-</v>
      </c>
      <c r="I248" s="314">
        <f t="shared" si="21"/>
        <v>-0.92351429147737152</v>
      </c>
      <c r="J248" s="34" t="str">
        <f>'2016'!D19</f>
        <v>Ohio State</v>
      </c>
      <c r="K248" s="200">
        <f>'2016'!E19</f>
        <v>2</v>
      </c>
      <c r="L248" s="318">
        <f>'2016'!F19</f>
        <v>33938</v>
      </c>
      <c r="M248" s="231">
        <f>'2016'!G19</f>
        <v>32.846575342465755</v>
      </c>
      <c r="N248" s="231" t="str">
        <f>'2016'!H19</f>
        <v>RS SR</v>
      </c>
      <c r="O248" s="231">
        <f>'2016'!I19</f>
        <v>23.421917808219177</v>
      </c>
      <c r="P248" s="231" t="str">
        <f>'2016'!J19</f>
        <v>Slot</v>
      </c>
      <c r="Q248" s="231" t="str">
        <f>'2016'!K19</f>
        <v>PROTO Z</v>
      </c>
      <c r="R248" s="231" t="str">
        <f>'2016'!L19</f>
        <v>N/A</v>
      </c>
      <c r="S248" s="320">
        <f>'2016'!M19</f>
        <v>73</v>
      </c>
      <c r="T248" s="320">
        <f>'2016'!N19</f>
        <v>205</v>
      </c>
      <c r="U248" s="231">
        <f>'2016'!O19</f>
        <v>4.5</v>
      </c>
      <c r="V248" s="279">
        <f>'2016'!P19</f>
        <v>3</v>
      </c>
      <c r="W248" s="193">
        <f>'2016'!Q19</f>
        <v>0</v>
      </c>
      <c r="X248" s="194">
        <f>'2016'!R19</f>
        <v>0</v>
      </c>
      <c r="Y248" s="194">
        <f>'2016'!S19</f>
        <v>0</v>
      </c>
      <c r="Z248" s="194">
        <f>'2016'!T19</f>
        <v>0</v>
      </c>
      <c r="AA248" s="194">
        <f>'2016'!U19</f>
        <v>0.13936430317848411</v>
      </c>
      <c r="AB248" s="194">
        <f>'2016'!V19</f>
        <v>0.13936430317848411</v>
      </c>
      <c r="AC248" s="59">
        <f>'2016'!W19</f>
        <v>0.13936430317848411</v>
      </c>
      <c r="AD248" s="42" t="str">
        <f>'2016'!X19</f>
        <v>N/A</v>
      </c>
      <c r="AE248" s="183">
        <f>'2016'!Y19</f>
        <v>1.94</v>
      </c>
      <c r="AF248" s="183">
        <f>'2016'!Z19</f>
        <v>6.2</v>
      </c>
      <c r="AG248" s="183">
        <f>'2016'!AA19</f>
        <v>11</v>
      </c>
      <c r="AH248" s="183">
        <f>'2016'!AB19</f>
        <v>0</v>
      </c>
      <c r="AI248" s="183">
        <f>'2016'!AC19</f>
        <v>0</v>
      </c>
      <c r="AJ248" s="288" t="str">
        <f>'2016'!AD19</f>
        <v>N/A</v>
      </c>
      <c r="AK248" s="288" t="str">
        <f>'2016'!AE19</f>
        <v>N/A</v>
      </c>
      <c r="AL248" s="185">
        <f>'2016'!AF19</f>
        <v>3.7000000000000005E-2</v>
      </c>
      <c r="AM248" s="212">
        <f t="shared" si="24"/>
        <v>0</v>
      </c>
      <c r="AN248" s="185">
        <f>'2016'!AG19</f>
        <v>2.2000000000000002E-2</v>
      </c>
      <c r="AO248" s="185">
        <f>'2016'!AH19</f>
        <v>0.44</v>
      </c>
      <c r="AP248" s="183">
        <f>'2016'!AI19</f>
        <v>99.984758420972412</v>
      </c>
      <c r="AQ248" s="186">
        <f>'2016'!AJ19</f>
        <v>98.966242879851833</v>
      </c>
      <c r="AR248" s="48">
        <f>'2016'!AK19</f>
        <v>3</v>
      </c>
      <c r="AS248" s="232">
        <f>'2016'!AL19</f>
        <v>0</v>
      </c>
      <c r="AT248" s="232">
        <f>'2016'!AM19</f>
        <v>3</v>
      </c>
      <c r="AU248" s="232">
        <f>'2016'!AN19</f>
        <v>5</v>
      </c>
      <c r="AV248" s="232">
        <f>'2016'!AO19</f>
        <v>8</v>
      </c>
      <c r="AW248" s="232">
        <f>'2016'!AP19</f>
        <v>6</v>
      </c>
      <c r="AX248" s="232">
        <f>'2016'!AQ19</f>
        <v>7</v>
      </c>
      <c r="AY248" s="233">
        <f>'2016'!AR19</f>
        <v>1</v>
      </c>
      <c r="AZ248" s="60">
        <f>'2016'!AS19</f>
        <v>0</v>
      </c>
      <c r="BA248" s="61">
        <f>'2016'!AT19</f>
        <v>1</v>
      </c>
      <c r="BB248" s="61">
        <f>'2016'!AU19</f>
        <v>0</v>
      </c>
      <c r="BC248" s="61">
        <f>'2016'!AV19</f>
        <v>0</v>
      </c>
      <c r="BD248" s="61">
        <f>'2016'!AW19</f>
        <v>0</v>
      </c>
      <c r="BE248" s="61">
        <f>'2016'!AX19</f>
        <v>0</v>
      </c>
      <c r="BF248" s="62">
        <f>'2016'!AY19</f>
        <v>0</v>
      </c>
      <c r="BG248" s="62">
        <f>'2016'!AZ19</f>
        <v>0</v>
      </c>
      <c r="BH248" s="62">
        <f>'2016'!BA19</f>
        <v>0</v>
      </c>
      <c r="BI248" s="62">
        <f>'2016'!BB19</f>
        <v>0</v>
      </c>
      <c r="BJ248" s="62">
        <f>'2016'!BC19</f>
        <v>0</v>
      </c>
      <c r="BK248" s="62">
        <f>'2016'!BD19</f>
        <v>0</v>
      </c>
      <c r="BL248" s="62">
        <f>'2016'!BE19</f>
        <v>0</v>
      </c>
      <c r="BM248" s="62">
        <f>'2016'!BF19</f>
        <v>0</v>
      </c>
      <c r="BN248" s="63">
        <f>'2016'!BG19</f>
        <v>0</v>
      </c>
      <c r="BO248" s="60">
        <f>'2016'!BH19</f>
        <v>0</v>
      </c>
      <c r="BP248" s="61">
        <f>'2016'!BI19</f>
        <v>1</v>
      </c>
      <c r="BQ248" s="61">
        <f>'2016'!BJ19</f>
        <v>0</v>
      </c>
      <c r="BR248" s="61">
        <f>'2016'!BK19</f>
        <v>0</v>
      </c>
      <c r="BS248" s="61">
        <f>'2016'!BL19</f>
        <v>0</v>
      </c>
      <c r="BT248" s="61">
        <f>'2016'!BM19</f>
        <v>0</v>
      </c>
      <c r="BU248" s="62">
        <f>'2016'!BN19</f>
        <v>0</v>
      </c>
      <c r="BV248" s="62">
        <f>'2016'!BO19</f>
        <v>0</v>
      </c>
      <c r="BW248" s="62">
        <f>'2016'!BP19</f>
        <v>0</v>
      </c>
      <c r="BX248" s="62">
        <f>'2016'!BQ19</f>
        <v>0</v>
      </c>
      <c r="BY248" s="62">
        <f>'2016'!BR19</f>
        <v>0</v>
      </c>
      <c r="BZ248" s="62">
        <f>'2016'!BS19</f>
        <v>0</v>
      </c>
      <c r="CA248" s="62">
        <f>'2016'!BT19</f>
        <v>0</v>
      </c>
      <c r="CB248" s="62">
        <f>'2016'!BU19</f>
        <v>0</v>
      </c>
      <c r="CC248" s="63">
        <f>'2016'!BV19</f>
        <v>0</v>
      </c>
      <c r="CD248" s="60">
        <f>'2016'!BW19</f>
        <v>0</v>
      </c>
      <c r="CE248" s="61">
        <f>'2016'!BX19</f>
        <v>1</v>
      </c>
      <c r="CF248" s="61">
        <f>'2016'!BY19</f>
        <v>0</v>
      </c>
      <c r="CG248" s="61">
        <f>'2016'!BZ19</f>
        <v>0</v>
      </c>
      <c r="CH248" s="61">
        <f>'2016'!CA19</f>
        <v>0</v>
      </c>
      <c r="CI248" s="61">
        <f>'2016'!CB19</f>
        <v>0</v>
      </c>
      <c r="CJ248" s="62">
        <f>'2016'!CC19</f>
        <v>0</v>
      </c>
      <c r="CK248" s="62">
        <f>'2016'!CD19</f>
        <v>0</v>
      </c>
      <c r="CL248" s="62">
        <f>'2016'!CE19</f>
        <v>0</v>
      </c>
      <c r="CM248" s="62">
        <f>'2016'!CF19</f>
        <v>0</v>
      </c>
      <c r="CN248" s="62">
        <f>'2016'!CG19</f>
        <v>0</v>
      </c>
      <c r="CO248" s="62">
        <f>'2016'!CH19</f>
        <v>0</v>
      </c>
      <c r="CP248" s="62">
        <f>'2016'!CI19</f>
        <v>0</v>
      </c>
      <c r="CQ248" s="62">
        <f>'2016'!CJ19</f>
        <v>0</v>
      </c>
      <c r="CR248" s="63">
        <f>'2016'!CK19</f>
        <v>0</v>
      </c>
      <c r="CS248" s="60">
        <f>'2016'!CL19</f>
        <v>0</v>
      </c>
      <c r="CT248" s="61">
        <f>'2016'!CM19</f>
        <v>1</v>
      </c>
      <c r="CU248" s="61">
        <f>'2016'!CN19</f>
        <v>0</v>
      </c>
      <c r="CV248" s="61">
        <f>'2016'!CO19</f>
        <v>0</v>
      </c>
      <c r="CW248" s="61">
        <f>'2016'!CP19</f>
        <v>0</v>
      </c>
      <c r="CX248" s="61">
        <f>'2016'!CQ19</f>
        <v>0</v>
      </c>
      <c r="CY248" s="62">
        <f>'2016'!CR19</f>
        <v>0</v>
      </c>
      <c r="CZ248" s="62">
        <f>'2016'!CS19</f>
        <v>0</v>
      </c>
      <c r="DA248" s="62">
        <f>'2016'!CT19</f>
        <v>0</v>
      </c>
      <c r="DB248" s="62">
        <f>'2016'!CU19</f>
        <v>0</v>
      </c>
      <c r="DC248" s="62">
        <f>'2016'!CV19</f>
        <v>0</v>
      </c>
      <c r="DD248" s="62">
        <f>'2016'!CW19</f>
        <v>0</v>
      </c>
      <c r="DE248" s="62">
        <f>'2016'!CX19</f>
        <v>0</v>
      </c>
      <c r="DF248" s="62">
        <f>'2016'!CY19</f>
        <v>0</v>
      </c>
      <c r="DG248" s="63">
        <f>'2016'!CZ19</f>
        <v>0</v>
      </c>
      <c r="DH248" s="60">
        <f>'2016'!DA19</f>
        <v>342</v>
      </c>
      <c r="DI248" s="61">
        <f>'2016'!DB19</f>
        <v>2454</v>
      </c>
      <c r="DJ248" s="61">
        <f>'2016'!DC19</f>
        <v>38</v>
      </c>
      <c r="DK248" s="61">
        <f>'2016'!DD19</f>
        <v>26</v>
      </c>
      <c r="DL248" s="61">
        <f>'2016'!DE19</f>
        <v>3</v>
      </c>
      <c r="DM248" s="61">
        <f>'2016'!DF19</f>
        <v>0</v>
      </c>
      <c r="DN248" s="62">
        <f>'2016'!DG19</f>
        <v>0</v>
      </c>
      <c r="DO248" s="62">
        <f>'2016'!DH19</f>
        <v>0</v>
      </c>
      <c r="DP248" s="62">
        <f>'2016'!DI19</f>
        <v>1.94</v>
      </c>
      <c r="DQ248" s="62">
        <f>'2016'!DJ19</f>
        <v>6.2</v>
      </c>
      <c r="DR248" s="62">
        <f>'2016'!DK19</f>
        <v>11</v>
      </c>
      <c r="DS248" s="62">
        <f>'2016'!DL19</f>
        <v>0</v>
      </c>
      <c r="DT248" s="62">
        <f>'2016'!DM19</f>
        <v>3.7</v>
      </c>
      <c r="DU248" s="62">
        <f>'2016'!DN19</f>
        <v>4.4000000000000004</v>
      </c>
      <c r="DV248" s="63">
        <f>'2016'!DO19</f>
        <v>88</v>
      </c>
    </row>
    <row r="249" spans="1:126" ht="15.75" customHeight="1" x14ac:dyDescent="0.2">
      <c r="A249" s="199">
        <f t="shared" si="19"/>
        <v>244</v>
      </c>
      <c r="B249" s="261">
        <f>'2020'!A27</f>
        <v>25</v>
      </c>
      <c r="C249" s="261">
        <v>2020</v>
      </c>
      <c r="D249" s="234" t="str">
        <f>'2020'!B27</f>
        <v>John Hightower</v>
      </c>
      <c r="E249" s="310" t="str" cm="1">
        <f t="array" ref="E249">_xlfn.IFS(F249&gt;12.5,"Cornerstone",AND(F249&gt;11.995,F249&lt;12.5),"Elite",AND(F249&gt;11,F249&lt;12.995),"Elite Upside",AND(F249&gt;=9.69,F249&lt;10.999),"Upside",AND(F249&gt;8.4,F249&lt;9.999),"Upside Lite",AND(F249&gt;7.25,F249&lt;8.999),"Outlier",AND(F249&gt;=6,F249&lt;7.25),"Outlier Lite",F249&lt;6.999,"Purgatory")</f>
        <v>Outlier Lite</v>
      </c>
      <c r="F249" s="313">
        <f>'2020'!C27</f>
        <v>6.8514285714285705</v>
      </c>
      <c r="G249" s="313">
        <f t="shared" si="20"/>
        <v>28.000000000000004</v>
      </c>
      <c r="H249" s="313" t="str" cm="1">
        <f t="array" ref="H249">_xlfn.IFS(E249="Cornerstone","A++",E249="Elite","A+",E249="Elite Upside","A",E249="Upside","B",E249="Upside Lite","C",E249="Outlier","D+",E249="Outlier Lite","D-",E249="Purgatory","F")</f>
        <v>D-</v>
      </c>
      <c r="I249" s="314">
        <f t="shared" si="21"/>
        <v>-0.90416761633940557</v>
      </c>
      <c r="J249" s="34" t="str">
        <f>'2020'!D27</f>
        <v>Boise State</v>
      </c>
      <c r="K249" s="200">
        <f>'2020'!E27</f>
        <v>7</v>
      </c>
      <c r="L249" s="318">
        <f>'2020'!F27</f>
        <v>35216</v>
      </c>
      <c r="M249" s="231">
        <f>'2020'!G27</f>
        <v>29.345205479452055</v>
      </c>
      <c r="N249" s="231" t="str">
        <f>'2020'!H27</f>
        <v>SR</v>
      </c>
      <c r="O249" s="231">
        <f>'2020'!I27</f>
        <v>23.912328767123288</v>
      </c>
      <c r="P249" s="231" t="str">
        <f>'2020'!J27</f>
        <v>Wide</v>
      </c>
      <c r="Q249" s="231" t="str">
        <f>'2020'!K27</f>
        <v>DEEP</v>
      </c>
      <c r="R249" s="231" t="str">
        <f>'2020'!L27</f>
        <v>Elite Earner</v>
      </c>
      <c r="S249" s="320">
        <f>'2020'!M27</f>
        <v>74</v>
      </c>
      <c r="T249" s="320">
        <f>'2020'!N27</f>
        <v>190</v>
      </c>
      <c r="U249" s="200">
        <f>'2020'!O27</f>
        <v>4.43</v>
      </c>
      <c r="V249" s="279">
        <f>'2020'!P27</f>
        <v>5</v>
      </c>
      <c r="W249" s="193">
        <f>'2020'!Q27</f>
        <v>0</v>
      </c>
      <c r="X249" s="194">
        <f>'2020'!R27</f>
        <v>0</v>
      </c>
      <c r="Y249" s="194">
        <f>'2020'!S27</f>
        <v>0</v>
      </c>
      <c r="Z249" s="194">
        <f>'2020'!T27</f>
        <v>0.13277133825079029</v>
      </c>
      <c r="AA249" s="194">
        <f>'2020'!U27</f>
        <v>0.25736899563318777</v>
      </c>
      <c r="AB249" s="194">
        <f>'2020'!V27</f>
        <v>0.25736899563318777</v>
      </c>
      <c r="AC249" s="59">
        <f>'2020'!W27</f>
        <v>0.19560043668122271</v>
      </c>
      <c r="AD249" s="42">
        <f>'2020'!X27</f>
        <v>23.279452054794522</v>
      </c>
      <c r="AE249" s="183">
        <f>'2020'!Y27</f>
        <v>4</v>
      </c>
      <c r="AF249" s="183">
        <f>'2020'!Z27</f>
        <v>7.1</v>
      </c>
      <c r="AG249" s="183">
        <f>'2020'!AA27</f>
        <v>18.600000000000001</v>
      </c>
      <c r="AH249" s="183">
        <f>'2020'!AB27</f>
        <v>0.78</v>
      </c>
      <c r="AI249" s="183">
        <f>'2020'!AC27</f>
        <v>2.0299999999999998</v>
      </c>
      <c r="AJ249" s="288">
        <f>'2020'!AD27</f>
        <v>4.5471898197242844E-2</v>
      </c>
      <c r="AK249" s="288">
        <f>'2020'!AE27</f>
        <v>0.20746553552492047</v>
      </c>
      <c r="AL249" s="185">
        <f>'2020'!AF27</f>
        <v>7.2999999999999995E-2</v>
      </c>
      <c r="AM249" s="212">
        <f t="shared" si="24"/>
        <v>0.375</v>
      </c>
      <c r="AN249" s="185">
        <f>'2020'!AG27</f>
        <v>0.90500000000000003</v>
      </c>
      <c r="AO249" s="185">
        <f>'2020'!AH27</f>
        <v>9.4E-2</v>
      </c>
      <c r="AP249" s="183">
        <f>'2020'!AI27</f>
        <v>98.666265767488142</v>
      </c>
      <c r="AQ249" s="186">
        <f>'2020'!AJ27</f>
        <v>99.674774703954611</v>
      </c>
      <c r="AR249" s="48">
        <f>'2020'!AK27</f>
        <v>5</v>
      </c>
      <c r="AS249" s="232">
        <f>'2020'!AL27</f>
        <v>0</v>
      </c>
      <c r="AT249" s="232">
        <f>'2020'!AM27</f>
        <v>8</v>
      </c>
      <c r="AU249" s="232">
        <f>'2020'!AN27</f>
        <v>5</v>
      </c>
      <c r="AV249" s="232">
        <f>'2020'!AO27</f>
        <v>9</v>
      </c>
      <c r="AW249" s="232">
        <f>'2020'!AP27</f>
        <v>6</v>
      </c>
      <c r="AX249" s="232">
        <f>'2020'!AQ27</f>
        <v>4</v>
      </c>
      <c r="AY249" s="233">
        <f>'2020'!AR27</f>
        <v>0</v>
      </c>
      <c r="AZ249" s="60">
        <f>'2020'!AS27</f>
        <v>0</v>
      </c>
      <c r="BA249" s="61">
        <f>'2020'!AT27</f>
        <v>4032</v>
      </c>
      <c r="BB249" s="61">
        <f>'2020'!AU27</f>
        <v>0</v>
      </c>
      <c r="BC249" s="61">
        <f>'2020'!AV27</f>
        <v>0</v>
      </c>
      <c r="BD249" s="61">
        <f>'2020'!AW27</f>
        <v>0</v>
      </c>
      <c r="BE249" s="61">
        <f>'2020'!AX27</f>
        <v>0</v>
      </c>
      <c r="BF249" s="62">
        <f>'2020'!AY27</f>
        <v>0</v>
      </c>
      <c r="BG249" s="62">
        <f>'2020'!AZ27</f>
        <v>0</v>
      </c>
      <c r="BH249" s="62">
        <f>'2020'!BA27</f>
        <v>0</v>
      </c>
      <c r="BI249" s="62">
        <f>'2020'!BB27</f>
        <v>0</v>
      </c>
      <c r="BJ249" s="62">
        <f>'2020'!BC27</f>
        <v>0</v>
      </c>
      <c r="BK249" s="62">
        <f>'2020'!BD27</f>
        <v>0</v>
      </c>
      <c r="BL249" s="62">
        <f>'2020'!BE27</f>
        <v>0</v>
      </c>
      <c r="BM249" s="62">
        <f>'2020'!BF27</f>
        <v>0</v>
      </c>
      <c r="BN249" s="63">
        <f>'2020'!BG27</f>
        <v>0</v>
      </c>
      <c r="BO249" s="60">
        <f>'2020'!BH27</f>
        <v>0</v>
      </c>
      <c r="BP249" s="61">
        <f>'2020'!BI27</f>
        <v>3878</v>
      </c>
      <c r="BQ249" s="61">
        <f>'2020'!BJ27</f>
        <v>0</v>
      </c>
      <c r="BR249" s="61">
        <f>'2020'!BK27</f>
        <v>0</v>
      </c>
      <c r="BS249" s="61">
        <f>'2020'!BL27</f>
        <v>0</v>
      </c>
      <c r="BT249" s="61">
        <f>'2020'!BM27</f>
        <v>0</v>
      </c>
      <c r="BU249" s="62">
        <f>'2020'!BN27</f>
        <v>0</v>
      </c>
      <c r="BV249" s="62">
        <f>'2020'!BO27</f>
        <v>0</v>
      </c>
      <c r="BW249" s="62">
        <f>'2020'!BP27</f>
        <v>0</v>
      </c>
      <c r="BX249" s="62">
        <f>'2020'!BQ27</f>
        <v>0</v>
      </c>
      <c r="BY249" s="62">
        <f>'2020'!BR27</f>
        <v>0</v>
      </c>
      <c r="BZ249" s="62">
        <f>'2020'!BS27</f>
        <v>0</v>
      </c>
      <c r="CA249" s="62">
        <f>'2020'!BT27</f>
        <v>0</v>
      </c>
      <c r="CB249" s="62">
        <f>'2020'!BU27</f>
        <v>0</v>
      </c>
      <c r="CC249" s="63">
        <f>'2020'!BV27</f>
        <v>0</v>
      </c>
      <c r="CD249" s="60">
        <f>'2020'!BW27</f>
        <v>0</v>
      </c>
      <c r="CE249" s="61">
        <f>'2020'!BX27</f>
        <v>3677</v>
      </c>
      <c r="CF249" s="61">
        <f>'2020'!BY27</f>
        <v>0</v>
      </c>
      <c r="CG249" s="61">
        <f>'2020'!BZ27</f>
        <v>0</v>
      </c>
      <c r="CH249" s="61">
        <f>'2020'!CA27</f>
        <v>0</v>
      </c>
      <c r="CI249" s="61">
        <f>'2020'!CB27</f>
        <v>0</v>
      </c>
      <c r="CJ249" s="62">
        <f>'2020'!CC27</f>
        <v>0</v>
      </c>
      <c r="CK249" s="62">
        <f>'2020'!CD27</f>
        <v>0</v>
      </c>
      <c r="CL249" s="62">
        <f>'2020'!CE27</f>
        <v>0</v>
      </c>
      <c r="CM249" s="62">
        <f>'2020'!CF27</f>
        <v>0</v>
      </c>
      <c r="CN249" s="62">
        <f>'2020'!CG27</f>
        <v>0</v>
      </c>
      <c r="CO249" s="62">
        <f>'2020'!CL27</f>
        <v>0</v>
      </c>
      <c r="CP249" s="62">
        <f>'2020'!CM27</f>
        <v>0</v>
      </c>
      <c r="CQ249" s="62">
        <f>'2020'!CN27</f>
        <v>0</v>
      </c>
      <c r="CR249" s="63">
        <f>'2020'!CO27</f>
        <v>0</v>
      </c>
      <c r="CS249" s="60">
        <f>'2020'!CP27</f>
        <v>504</v>
      </c>
      <c r="CT249" s="61">
        <f>'2020'!CQ27</f>
        <v>3796</v>
      </c>
      <c r="CU249" s="61">
        <f>'2020'!CR27</f>
        <v>46</v>
      </c>
      <c r="CV249" s="61">
        <f>'2020'!CS27</f>
        <v>31</v>
      </c>
      <c r="CW249" s="61">
        <f>'2020'!CT27</f>
        <v>6</v>
      </c>
      <c r="CX249" s="61">
        <f>'2020'!CU27</f>
        <v>31</v>
      </c>
      <c r="CY249" s="62">
        <f>'2020'!CV27</f>
        <v>0.78</v>
      </c>
      <c r="CZ249" s="62">
        <f>'2020'!CW27</f>
        <v>1.47</v>
      </c>
      <c r="DA249" s="62">
        <f>'2020'!CX27</f>
        <v>4</v>
      </c>
      <c r="DB249" s="62">
        <f>'2020'!CY27</f>
        <v>7.1</v>
      </c>
      <c r="DC249" s="62">
        <f>'2020'!CZ27</f>
        <v>18.600000000000001</v>
      </c>
      <c r="DD249" s="62">
        <f>'2020'!DE27</f>
        <v>11.1</v>
      </c>
      <c r="DE249" s="62">
        <f>'2020'!DF27</f>
        <v>8.8000000000000007</v>
      </c>
      <c r="DF249" s="62">
        <f>'2020'!DG27</f>
        <v>90.5</v>
      </c>
      <c r="DG249" s="63">
        <f>'2020'!DH27</f>
        <v>9.5</v>
      </c>
      <c r="DH249" s="60">
        <f>'2020'!DI27</f>
        <v>943</v>
      </c>
      <c r="DI249" s="61">
        <f>'2020'!DJ27</f>
        <v>3664</v>
      </c>
      <c r="DJ249" s="61">
        <f>'2020'!DK27</f>
        <v>89</v>
      </c>
      <c r="DK249" s="61">
        <f>'2020'!DL27</f>
        <v>51</v>
      </c>
      <c r="DL249" s="61">
        <f>'2020'!DM27</f>
        <v>8</v>
      </c>
      <c r="DM249" s="61">
        <f>'2020'!DN27</f>
        <v>31</v>
      </c>
      <c r="DN249" s="62">
        <f>'2020'!DO27</f>
        <v>0.46</v>
      </c>
      <c r="DO249" s="62">
        <f>'2020'!DP27</f>
        <v>2.0299999999999998</v>
      </c>
      <c r="DP249" s="62">
        <f>'2020'!DQ27</f>
        <v>2.68</v>
      </c>
      <c r="DQ249" s="62">
        <f>'2020'!DR27</f>
        <v>6.9</v>
      </c>
      <c r="DR249" s="62">
        <f>'2020'!DS27</f>
        <v>17.3</v>
      </c>
      <c r="DS249" s="62">
        <f>'2020'!DX27</f>
        <v>37.5</v>
      </c>
      <c r="DT249" s="62">
        <f>'2020'!DY27</f>
        <v>7.3</v>
      </c>
      <c r="DU249" s="62">
        <f>'2020'!DZ27</f>
        <v>90.5</v>
      </c>
      <c r="DV249" s="63">
        <f>'2020'!EA27</f>
        <v>9.3000000000000007</v>
      </c>
    </row>
    <row r="250" spans="1:126" ht="15.75" customHeight="1" x14ac:dyDescent="0.2">
      <c r="A250" s="199">
        <f t="shared" si="19"/>
        <v>248</v>
      </c>
      <c r="B250" s="261">
        <f>'2015'!A23</f>
        <v>21</v>
      </c>
      <c r="C250" s="261">
        <v>2015</v>
      </c>
      <c r="D250" s="234" t="str">
        <f>'2015'!B23</f>
        <v>Jamison Crowder</v>
      </c>
      <c r="E250" s="310" t="str" cm="1">
        <f t="array" ref="E250">_xlfn.IFS(F250&gt;12.5,"Cornerstone",AND(F250&gt;11.995,F250&lt;12.5),"Elite",AND(F250&gt;11,F250&lt;12.995),"Elite Upside",AND(F250&gt;=9.69,F250&lt;10.999),"Upside",AND(F250&gt;8.4,F250&lt;9.999),"Upside Lite",AND(F250&gt;7.25,F250&lt;8.999),"Outlier",AND(F250&gt;=6,F250&lt;7.25),"Outlier Lite",F250&lt;6.999,"Purgatory")</f>
        <v>Outlier Lite</v>
      </c>
      <c r="F250" s="313">
        <f>'2015'!C23</f>
        <v>6.7728571428571414</v>
      </c>
      <c r="G250" s="313">
        <f t="shared" si="20"/>
        <v>26.8</v>
      </c>
      <c r="H250" s="313" t="str" cm="1">
        <f t="array" ref="H250">_xlfn.IFS(E250="Cornerstone","A++",E250="Elite","A+",E250="Elite Upside","A",E250="Upside","B",E250="Upside Lite","C",E250="Outlier","D+",E250="Outlier Lite","D-",E250="Purgatory","F")</f>
        <v>D-</v>
      </c>
      <c r="I250" s="314">
        <f t="shared" si="21"/>
        <v>-0.94673030164293115</v>
      </c>
      <c r="J250" s="34" t="str">
        <f>'2015'!D23</f>
        <v>Duke</v>
      </c>
      <c r="K250" s="200">
        <f>'2015'!E23</f>
        <v>4</v>
      </c>
      <c r="L250" s="318">
        <f>'2015'!F23</f>
        <v>34137</v>
      </c>
      <c r="M250" s="231">
        <f>'2015'!G23</f>
        <v>32.301369863013697</v>
      </c>
      <c r="N250" s="231" t="str">
        <f>'2015'!H23</f>
        <v>SR</v>
      </c>
      <c r="O250" s="231">
        <f>'2015'!I23</f>
        <v>21.873972602739727</v>
      </c>
      <c r="P250" s="231" t="str">
        <f>'2015'!J23</f>
        <v>Wide</v>
      </c>
      <c r="Q250" s="231" t="str">
        <f>'2015'!K23</f>
        <v>BALL HOG</v>
      </c>
      <c r="R250" s="231" t="str">
        <f>'2015'!L23</f>
        <v>N/A</v>
      </c>
      <c r="S250" s="320">
        <f>'2015'!M23</f>
        <v>69</v>
      </c>
      <c r="T250" s="320">
        <f>'2015'!N23</f>
        <v>175</v>
      </c>
      <c r="U250" s="231">
        <f>'2015'!O23</f>
        <v>4.5599999999999996</v>
      </c>
      <c r="V250" s="279">
        <f>'2015'!P23</f>
        <v>4</v>
      </c>
      <c r="W250" s="193">
        <f>'2015'!Q23</f>
        <v>0</v>
      </c>
      <c r="X250" s="194">
        <f>'2015'!R23</f>
        <v>4.990203281900564E-2</v>
      </c>
      <c r="Y250" s="194">
        <f>'2015'!S23</f>
        <v>0.29100170699325334</v>
      </c>
      <c r="Z250" s="194">
        <f>'2015'!T23</f>
        <v>0.39154718719410375</v>
      </c>
      <c r="AA250" s="194">
        <f>'2015'!U23</f>
        <v>0.37093622313021851</v>
      </c>
      <c r="AB250" s="194">
        <f>'2015'!V23</f>
        <v>0.38124170516216116</v>
      </c>
      <c r="AC250" s="59">
        <f>'2015'!W23</f>
        <v>0.36217961990405306</v>
      </c>
      <c r="AD250" s="42">
        <f>'2015'!X23</f>
        <v>19.219178082191782</v>
      </c>
      <c r="AE250" s="183">
        <f>'2015'!Y23</f>
        <v>2.31</v>
      </c>
      <c r="AF250" s="183">
        <f>'2015'!Z23</f>
        <v>6.5</v>
      </c>
      <c r="AG250" s="183">
        <f>'2015'!AA23</f>
        <v>11</v>
      </c>
      <c r="AH250" s="183">
        <f>'2015'!AB23</f>
        <v>0</v>
      </c>
      <c r="AI250" s="183">
        <f>'2015'!AC23</f>
        <v>0</v>
      </c>
      <c r="AJ250" s="288" t="str">
        <f>'2015'!AD23</f>
        <v>N/A</v>
      </c>
      <c r="AK250" s="288" t="str">
        <f>'2015'!AE23</f>
        <v>N/A</v>
      </c>
      <c r="AL250" s="185">
        <f>'2015'!AF23</f>
        <v>0.106</v>
      </c>
      <c r="AM250" s="212">
        <f>DS250</f>
        <v>0</v>
      </c>
      <c r="AN250" s="185">
        <f>'2015'!AG23</f>
        <v>0.81900000000000006</v>
      </c>
      <c r="AO250" s="185">
        <f>'2015'!AH23</f>
        <v>0.17300000000000001</v>
      </c>
      <c r="AP250" s="183">
        <f>'2015'!AI23</f>
        <v>80.948475421705638</v>
      </c>
      <c r="AQ250" s="186">
        <f>'2015'!AJ23</f>
        <v>73.629406732600572</v>
      </c>
      <c r="AR250" s="48">
        <f>'2015'!AK23</f>
        <v>9</v>
      </c>
      <c r="AS250" s="232">
        <f>'2015'!AL23</f>
        <v>8</v>
      </c>
      <c r="AT250" s="232">
        <f>'2015'!AM23</f>
        <v>4</v>
      </c>
      <c r="AU250" s="232">
        <f>'2015'!AN23</f>
        <v>5</v>
      </c>
      <c r="AV250" s="232">
        <f>'2015'!AO23</f>
        <v>6</v>
      </c>
      <c r="AW250" s="232">
        <f>'2015'!AP23</f>
        <v>1</v>
      </c>
      <c r="AX250" s="232">
        <f>'2015'!AQ23</f>
        <v>5</v>
      </c>
      <c r="AY250" s="233">
        <f>'2015'!AR23</f>
        <v>0</v>
      </c>
      <c r="AZ250" s="60">
        <f>'2015'!AS23</f>
        <v>0</v>
      </c>
      <c r="BA250" s="61">
        <f>'2015'!AT23</f>
        <v>1</v>
      </c>
      <c r="BB250" s="61">
        <f>'2015'!AU23</f>
        <v>0</v>
      </c>
      <c r="BC250" s="61">
        <f>'2015'!AV23</f>
        <v>0</v>
      </c>
      <c r="BD250" s="61">
        <f>'2015'!AW23</f>
        <v>0</v>
      </c>
      <c r="BE250" s="61">
        <f>'2015'!AX23</f>
        <v>0</v>
      </c>
      <c r="BF250" s="62">
        <f>'2015'!AY23</f>
        <v>0</v>
      </c>
      <c r="BG250" s="62">
        <f>'2015'!AZ23</f>
        <v>0</v>
      </c>
      <c r="BH250" s="62">
        <f>'2015'!BA23</f>
        <v>0</v>
      </c>
      <c r="BI250" s="62">
        <f>'2015'!BB23</f>
        <v>0</v>
      </c>
      <c r="BJ250" s="62">
        <f>'2015'!BC23</f>
        <v>0</v>
      </c>
      <c r="BK250" s="62">
        <f>'2015'!BD23</f>
        <v>0</v>
      </c>
      <c r="BL250" s="62">
        <f>'2015'!BE23</f>
        <v>0</v>
      </c>
      <c r="BM250" s="62">
        <f>'2015'!BF23</f>
        <v>0</v>
      </c>
      <c r="BN250" s="63">
        <f>'2015'!BG23</f>
        <v>0</v>
      </c>
      <c r="BO250" s="60">
        <f>'2015'!BH23</f>
        <v>163</v>
      </c>
      <c r="BP250" s="61">
        <f>'2015'!BI23</f>
        <v>3266.3999999999996</v>
      </c>
      <c r="BQ250" s="61">
        <f>'2015'!BJ23</f>
        <v>0</v>
      </c>
      <c r="BR250" s="61">
        <f>'2015'!BK23</f>
        <v>0</v>
      </c>
      <c r="BS250" s="61">
        <f>'2015'!BL23</f>
        <v>0</v>
      </c>
      <c r="BT250" s="61">
        <f>'2015'!BM23</f>
        <v>0</v>
      </c>
      <c r="BU250" s="62">
        <f>'2015'!BN23</f>
        <v>0</v>
      </c>
      <c r="BV250" s="62">
        <f>'2015'!BO23</f>
        <v>0</v>
      </c>
      <c r="BW250" s="62">
        <f>'2015'!BP23</f>
        <v>0</v>
      </c>
      <c r="BX250" s="62">
        <f>'2015'!BQ23</f>
        <v>0</v>
      </c>
      <c r="BY250" s="62">
        <f>'2015'!BR23</f>
        <v>0</v>
      </c>
      <c r="BZ250" s="62">
        <f>'2015'!BS23</f>
        <v>0</v>
      </c>
      <c r="CA250" s="62">
        <f>'2015'!BT23</f>
        <v>0</v>
      </c>
      <c r="CB250" s="62">
        <f>'2015'!BU23</f>
        <v>0</v>
      </c>
      <c r="CC250" s="63">
        <f>'2015'!BV23</f>
        <v>0</v>
      </c>
      <c r="CD250" s="60">
        <f>'2015'!BW23</f>
        <v>1074</v>
      </c>
      <c r="CE250" s="61">
        <f>'2015'!BX23</f>
        <v>3690.7</v>
      </c>
      <c r="CF250" s="61">
        <f>'2015'!BY23</f>
        <v>0</v>
      </c>
      <c r="CG250" s="61">
        <f>'2015'!BZ23</f>
        <v>0</v>
      </c>
      <c r="CH250" s="61">
        <f>'2015'!CA23</f>
        <v>0</v>
      </c>
      <c r="CI250" s="61">
        <f>'2015'!CB23</f>
        <v>0</v>
      </c>
      <c r="CJ250" s="62">
        <f>'2015'!CC23</f>
        <v>0</v>
      </c>
      <c r="CK250" s="62">
        <f>'2015'!CD23</f>
        <v>0</v>
      </c>
      <c r="CL250" s="62">
        <f>'2015'!CE23</f>
        <v>0</v>
      </c>
      <c r="CM250" s="62">
        <f>'2015'!CF23</f>
        <v>0</v>
      </c>
      <c r="CN250" s="62">
        <f>'2015'!CG23</f>
        <v>0</v>
      </c>
      <c r="CO250" s="62">
        <f>'2015'!CH23</f>
        <v>0</v>
      </c>
      <c r="CP250" s="62">
        <f>'2015'!CI23</f>
        <v>0</v>
      </c>
      <c r="CQ250" s="62">
        <f>'2015'!CJ23</f>
        <v>0</v>
      </c>
      <c r="CR250" s="63">
        <f>'2015'!CK23</f>
        <v>0</v>
      </c>
      <c r="CS250" s="60">
        <f>'2015'!CL23</f>
        <v>1360</v>
      </c>
      <c r="CT250" s="61">
        <f>'2015'!CM23</f>
        <v>3473.4</v>
      </c>
      <c r="CU250" s="61">
        <f>'2015'!CN23</f>
        <v>0</v>
      </c>
      <c r="CV250" s="61">
        <f>'2015'!CO23</f>
        <v>0</v>
      </c>
      <c r="CW250" s="61">
        <f>'2015'!CP23</f>
        <v>0</v>
      </c>
      <c r="CX250" s="61">
        <f>'2015'!CQ23</f>
        <v>0</v>
      </c>
      <c r="CY250" s="62">
        <f>'2015'!CR23</f>
        <v>0</v>
      </c>
      <c r="CZ250" s="62">
        <f>'2015'!CS23</f>
        <v>0</v>
      </c>
      <c r="DA250" s="62">
        <f>'2015'!CT23</f>
        <v>0</v>
      </c>
      <c r="DB250" s="62">
        <f>'2015'!CU23</f>
        <v>0</v>
      </c>
      <c r="DC250" s="62">
        <f>'2015'!CV23</f>
        <v>0</v>
      </c>
      <c r="DD250" s="62">
        <f>'2015'!CW23</f>
        <v>0</v>
      </c>
      <c r="DE250" s="62">
        <f>'2015'!CX23</f>
        <v>0</v>
      </c>
      <c r="DF250" s="62">
        <f>'2015'!CY23</f>
        <v>0</v>
      </c>
      <c r="DG250" s="63">
        <f>'2015'!CZ23</f>
        <v>0</v>
      </c>
      <c r="DH250" s="60">
        <f>'2015'!DA23</f>
        <v>1044</v>
      </c>
      <c r="DI250" s="61">
        <f>'2015'!DB23</f>
        <v>2814.5</v>
      </c>
      <c r="DJ250" s="61">
        <f>'2015'!DC23</f>
        <v>0</v>
      </c>
      <c r="DK250" s="61">
        <f>'2015'!DD23</f>
        <v>84</v>
      </c>
      <c r="DL250" s="61">
        <f>'2015'!DE23</f>
        <v>6</v>
      </c>
      <c r="DM250" s="61">
        <f>'2015'!DF23</f>
        <v>0</v>
      </c>
      <c r="DN250" s="62">
        <f>'2015'!DG23</f>
        <v>0</v>
      </c>
      <c r="DO250" s="62">
        <f>'2015'!DH23</f>
        <v>0</v>
      </c>
      <c r="DP250" s="62">
        <f>'2015'!DI23</f>
        <v>2.31</v>
      </c>
      <c r="DQ250" s="62">
        <f>'2015'!DJ23</f>
        <v>6.5</v>
      </c>
      <c r="DR250" s="62">
        <f>'2015'!DK23</f>
        <v>11</v>
      </c>
      <c r="DS250" s="62">
        <f>'2015'!DL23</f>
        <v>0</v>
      </c>
      <c r="DT250" s="62">
        <f>'2015'!DM23</f>
        <v>10.6</v>
      </c>
      <c r="DU250" s="62">
        <f>'2015'!DN23</f>
        <v>81.900000000000006</v>
      </c>
      <c r="DV250" s="63">
        <f>'2015'!DO23</f>
        <v>17.3</v>
      </c>
    </row>
    <row r="251" spans="1:126" ht="15.75" customHeight="1" x14ac:dyDescent="0.2">
      <c r="A251" s="199">
        <f t="shared" si="19"/>
        <v>249</v>
      </c>
      <c r="B251" s="261">
        <f>'2019'!A23</f>
        <v>21</v>
      </c>
      <c r="C251" s="261">
        <v>2019</v>
      </c>
      <c r="D251" s="234" t="str">
        <f>'2019'!B23</f>
        <v>Kelvin Harmon</v>
      </c>
      <c r="E251" s="310" t="str" cm="1">
        <f t="array" ref="E251">_xlfn.IFS(F251&gt;12.5,"Cornerstone",AND(F251&gt;11.995,F251&lt;12.5),"Elite",AND(F251&gt;11,F251&lt;12.995),"Elite Upside",AND(F251&gt;=9.69,F251&lt;10.999),"Upside",AND(F251&gt;8.4,F251&lt;9.999),"Upside Lite",AND(F251&gt;7.25,F251&lt;8.999),"Outlier",AND(F251&gt;=6,F251&lt;7.25),"Outlier Lite",F251&lt;6.999,"Purgatory")</f>
        <v>Outlier Lite</v>
      </c>
      <c r="F251" s="313">
        <f>'2019'!C23</f>
        <v>6.7442857142857138</v>
      </c>
      <c r="G251" s="313">
        <f t="shared" si="20"/>
        <v>26.5</v>
      </c>
      <c r="H251" s="313" t="str" cm="1">
        <f t="array" ref="H251">_xlfn.IFS(E251="Cornerstone","A++",E251="Elite","A+",E251="Elite Upside","A",E251="Upside","B",E251="Upside Lite","C",E251="Outlier","D+",E251="Outlier Lite","D-",E251="Purgatory","F")</f>
        <v>D-</v>
      </c>
      <c r="I251" s="314">
        <f t="shared" si="21"/>
        <v>-0.96220764175330342</v>
      </c>
      <c r="J251" s="34" t="str">
        <f>'2019'!D23</f>
        <v>NC State</v>
      </c>
      <c r="K251" s="200">
        <f>'2019'!E23</f>
        <v>4</v>
      </c>
      <c r="L251" s="318">
        <f>'2019'!F23</f>
        <v>35779</v>
      </c>
      <c r="M251" s="231">
        <f>'2019'!G23</f>
        <v>27.802739726027397</v>
      </c>
      <c r="N251" s="231" t="str">
        <f>'2019'!H23</f>
        <v>JR</v>
      </c>
      <c r="O251" s="231">
        <f>'2019'!I23</f>
        <v>21.372602739726027</v>
      </c>
      <c r="P251" s="231" t="str">
        <f>'2019'!J23</f>
        <v>Wide</v>
      </c>
      <c r="Q251" s="231" t="str">
        <f>'2019'!K23</f>
        <v>SLOB</v>
      </c>
      <c r="R251" s="231" t="str">
        <f>'2019'!L23</f>
        <v>Elite Earner</v>
      </c>
      <c r="S251" s="320">
        <f>'2019'!M23</f>
        <v>74</v>
      </c>
      <c r="T251" s="320">
        <f>'2019'!N23</f>
        <v>216</v>
      </c>
      <c r="U251" s="200">
        <f>'2019'!O23</f>
        <v>4.5999999999999996</v>
      </c>
      <c r="V251" s="279">
        <f>'2019'!P23</f>
        <v>6</v>
      </c>
      <c r="W251" s="193">
        <f>'2019'!Q23</f>
        <v>0</v>
      </c>
      <c r="X251" s="194">
        <f>'2019'!R23</f>
        <v>0</v>
      </c>
      <c r="Y251" s="194">
        <f>'2019'!S23</f>
        <v>0.13656517883535324</v>
      </c>
      <c r="Z251" s="194">
        <f>'2019'!T23</f>
        <v>0.28336584006687099</v>
      </c>
      <c r="AA251" s="194">
        <f>'2019'!U23</f>
        <v>0.29132891181527881</v>
      </c>
      <c r="AB251" s="194">
        <f>'2019'!V23</f>
        <v>0.29132891181527881</v>
      </c>
      <c r="AC251" s="59">
        <f>'2019'!W23</f>
        <v>0.27676246622451484</v>
      </c>
      <c r="AD251" s="42">
        <f>'2019'!X23</f>
        <v>19.723287671232878</v>
      </c>
      <c r="AE251" s="183">
        <f>'2019'!Y23</f>
        <v>2.83</v>
      </c>
      <c r="AF251" s="183">
        <f>'2019'!Z23</f>
        <v>4</v>
      </c>
      <c r="AG251" s="183">
        <f>'2019'!AA23</f>
        <v>15.1</v>
      </c>
      <c r="AH251" s="183">
        <f>'2019'!AB23</f>
        <v>0.82</v>
      </c>
      <c r="AI251" s="183">
        <f>'2019'!AC23</f>
        <v>2.58</v>
      </c>
      <c r="AJ251" s="288">
        <f>'2019'!AD23</f>
        <v>7.1585160202360887E-2</v>
      </c>
      <c r="AK251" s="288">
        <f>'2019'!AE23</f>
        <v>0.20759696458684657</v>
      </c>
      <c r="AL251" s="185">
        <f>'2019'!AF23</f>
        <v>4.7E-2</v>
      </c>
      <c r="AM251" s="212">
        <f>DS251/100</f>
        <v>0.56700000000000006</v>
      </c>
      <c r="AN251" s="185">
        <f>'2019'!AG23</f>
        <v>0.94650000000000012</v>
      </c>
      <c r="AO251" s="185">
        <f>'2019'!AH23</f>
        <v>5.3499999999999999E-2</v>
      </c>
      <c r="AP251" s="183">
        <f>'2019'!AI23</f>
        <v>96.483360193824382</v>
      </c>
      <c r="AQ251" s="186">
        <f>'2019'!AJ23</f>
        <v>97.469556744579506</v>
      </c>
      <c r="AR251" s="48">
        <f>'2019'!AK23</f>
        <v>7</v>
      </c>
      <c r="AS251" s="232">
        <f>'2019'!AL23</f>
        <v>7</v>
      </c>
      <c r="AT251" s="232">
        <f>'2019'!AM23</f>
        <v>5</v>
      </c>
      <c r="AU251" s="232">
        <f>'2019'!AN23</f>
        <v>1</v>
      </c>
      <c r="AV251" s="232">
        <f>'2019'!AO23</f>
        <v>6</v>
      </c>
      <c r="AW251" s="232">
        <f>'2019'!AP23</f>
        <v>6</v>
      </c>
      <c r="AX251" s="232">
        <f>'2019'!AQ23</f>
        <v>2</v>
      </c>
      <c r="AY251" s="233">
        <f>'2019'!AR23</f>
        <v>0</v>
      </c>
      <c r="AZ251" s="60">
        <f>'2019'!AS23</f>
        <v>0</v>
      </c>
      <c r="BA251" s="61">
        <f>'2019'!AT23</f>
        <v>2652</v>
      </c>
      <c r="BB251" s="61">
        <f>'2019'!AU23</f>
        <v>0</v>
      </c>
      <c r="BC251" s="61">
        <f>'2019'!AV23</f>
        <v>0</v>
      </c>
      <c r="BD251" s="61">
        <f>'2019'!AW23</f>
        <v>0</v>
      </c>
      <c r="BE251" s="61">
        <f>'2019'!AX23</f>
        <v>0</v>
      </c>
      <c r="BF251" s="62">
        <f>'2019'!AY23</f>
        <v>0</v>
      </c>
      <c r="BG251" s="62">
        <f>'2019'!AZ23</f>
        <v>0</v>
      </c>
      <c r="BH251" s="62">
        <f>'2019'!BA23</f>
        <v>0</v>
      </c>
      <c r="BI251" s="62">
        <f>'2019'!BB23</f>
        <v>0</v>
      </c>
      <c r="BJ251" s="62">
        <f>'2019'!BC23</f>
        <v>0</v>
      </c>
      <c r="BK251" s="62">
        <f>'2019'!BD23</f>
        <v>0</v>
      </c>
      <c r="BL251" s="62">
        <f>'2019'!BE23</f>
        <v>0</v>
      </c>
      <c r="BM251" s="62">
        <f>'2019'!BF23</f>
        <v>0</v>
      </c>
      <c r="BN251" s="63">
        <f>'2019'!BG23</f>
        <v>0</v>
      </c>
      <c r="BO251" s="60">
        <f>'2019'!BH23</f>
        <v>0</v>
      </c>
      <c r="BP251" s="61">
        <f>'2019'!BI23</f>
        <v>2740</v>
      </c>
      <c r="BQ251" s="61">
        <f>'2019'!BJ23</f>
        <v>0</v>
      </c>
      <c r="BR251" s="61">
        <f>'2019'!BK23</f>
        <v>0</v>
      </c>
      <c r="BS251" s="61">
        <f>'2019'!BL23</f>
        <v>0</v>
      </c>
      <c r="BT251" s="61">
        <f>'2019'!BM23</f>
        <v>0</v>
      </c>
      <c r="BU251" s="62">
        <f>'2019'!BN23</f>
        <v>0</v>
      </c>
      <c r="BV251" s="62">
        <f>'2019'!BO23</f>
        <v>0</v>
      </c>
      <c r="BW251" s="62">
        <f>'2019'!BP23</f>
        <v>0</v>
      </c>
      <c r="BX251" s="62">
        <f>'2019'!BQ23</f>
        <v>0</v>
      </c>
      <c r="BY251" s="62">
        <f>'2019'!BR23</f>
        <v>0</v>
      </c>
      <c r="BZ251" s="62">
        <f>'2019'!BS23</f>
        <v>0</v>
      </c>
      <c r="CA251" s="62">
        <f>'2019'!BT23</f>
        <v>0</v>
      </c>
      <c r="CB251" s="62">
        <f>'2019'!BU23</f>
        <v>0</v>
      </c>
      <c r="CC251" s="63">
        <f>'2019'!BV23</f>
        <v>0</v>
      </c>
      <c r="CD251" s="60">
        <f>'2019'!BW23</f>
        <v>462</v>
      </c>
      <c r="CE251" s="61">
        <f>'2019'!BX23</f>
        <v>3383</v>
      </c>
      <c r="CF251" s="61">
        <f>'2019'!BY23</f>
        <v>45</v>
      </c>
      <c r="CG251" s="61">
        <f>'2019'!BZ23</f>
        <v>27</v>
      </c>
      <c r="CH251" s="61">
        <f>'2019'!CA23</f>
        <v>5</v>
      </c>
      <c r="CI251" s="61">
        <f>'2019'!CB23</f>
        <v>20</v>
      </c>
      <c r="CJ251" s="62">
        <f>'2019'!CC23</f>
        <v>0.96</v>
      </c>
      <c r="CK251" s="62">
        <f>'2019'!CD23</f>
        <v>1.26</v>
      </c>
      <c r="CL251" s="62">
        <f>'2019'!CE23</f>
        <v>1.78</v>
      </c>
      <c r="CM251" s="62">
        <f>'2019'!CF23</f>
        <v>5.0999999999999996</v>
      </c>
      <c r="CN251" s="62">
        <f>'2019'!CG23</f>
        <v>14.8</v>
      </c>
      <c r="CO251" s="62">
        <f>'2019'!CH23</f>
        <v>0</v>
      </c>
      <c r="CP251" s="62">
        <f>'2019'!CI23</f>
        <v>0</v>
      </c>
      <c r="CQ251" s="62">
        <f>'2019'!CJ23</f>
        <v>91.5</v>
      </c>
      <c r="CR251" s="63">
        <f>'2019'!CK23</f>
        <v>8.5</v>
      </c>
      <c r="CS251" s="60">
        <f>'2019'!CL23</f>
        <v>1017</v>
      </c>
      <c r="CT251" s="61">
        <f>'2019'!CM23</f>
        <v>3589</v>
      </c>
      <c r="CU251" s="61">
        <f>'2019'!CN23</f>
        <v>113</v>
      </c>
      <c r="CV251" s="61">
        <f>'2019'!CO23</f>
        <v>69</v>
      </c>
      <c r="CW251" s="61">
        <f>'2019'!CP23</f>
        <v>4</v>
      </c>
      <c r="CX251" s="61">
        <f>'2019'!CQ23</f>
        <v>17</v>
      </c>
      <c r="CY251" s="62">
        <f>'2019'!CR23</f>
        <v>0.61</v>
      </c>
      <c r="CZ251" s="62">
        <f>'2019'!CS23</f>
        <v>2.1</v>
      </c>
      <c r="DA251" s="62">
        <f>'2019'!CT23</f>
        <v>2.19</v>
      </c>
      <c r="DB251" s="62">
        <f>'2019'!CU23</f>
        <v>4</v>
      </c>
      <c r="DC251" s="62">
        <f>'2019'!CV23</f>
        <v>14.3</v>
      </c>
      <c r="DD251" s="62">
        <f>'2019'!DA23</f>
        <v>54.3</v>
      </c>
      <c r="DE251" s="62">
        <f>'2019'!DB23</f>
        <v>6.8</v>
      </c>
      <c r="DF251" s="62">
        <f>'2019'!DC23</f>
        <v>92.9</v>
      </c>
      <c r="DG251" s="63">
        <f>'2019'!DD23</f>
        <v>7.1</v>
      </c>
      <c r="DH251" s="60">
        <f>'2019'!DE23</f>
        <v>1186</v>
      </c>
      <c r="DI251" s="61">
        <f>'2019'!DF23</f>
        <v>4071</v>
      </c>
      <c r="DJ251" s="61">
        <f>'2019'!DG23</f>
        <v>117</v>
      </c>
      <c r="DK251" s="61">
        <f>'2019'!DH23</f>
        <v>81</v>
      </c>
      <c r="DL251" s="61">
        <f>'2019'!DI23</f>
        <v>7</v>
      </c>
      <c r="DM251" s="61">
        <f>'2019'!DJ23</f>
        <v>25</v>
      </c>
      <c r="DN251" s="62">
        <f>'2019'!DK23</f>
        <v>0.82</v>
      </c>
      <c r="DO251" s="62">
        <f>'2019'!DL23</f>
        <v>2.58</v>
      </c>
      <c r="DP251" s="62">
        <f>'2019'!DM23</f>
        <v>2.83</v>
      </c>
      <c r="DQ251" s="62">
        <f>'2019'!DN23</f>
        <v>3.1</v>
      </c>
      <c r="DR251" s="62">
        <f>'2019'!DO23</f>
        <v>15.1</v>
      </c>
      <c r="DS251" s="62">
        <f>'2019'!DT23</f>
        <v>56.7</v>
      </c>
      <c r="DT251" s="62">
        <f>'2019'!DU23</f>
        <v>4.7</v>
      </c>
      <c r="DU251" s="62">
        <f>'2019'!DV23</f>
        <v>96.4</v>
      </c>
      <c r="DV251" s="63">
        <f>'2019'!DW23</f>
        <v>3.6</v>
      </c>
    </row>
    <row r="252" spans="1:126" ht="15.75" customHeight="1" x14ac:dyDescent="0.2">
      <c r="A252" s="199">
        <f t="shared" si="19"/>
        <v>250</v>
      </c>
      <c r="B252" s="261">
        <f>'2022'!A29</f>
        <v>28</v>
      </c>
      <c r="C252" s="261">
        <v>2022</v>
      </c>
      <c r="D252" s="234" t="str">
        <f>'2022'!B29</f>
        <v>Velus Jones Jr.</v>
      </c>
      <c r="E252" s="310" t="str" cm="1">
        <f t="array" ref="E252">_xlfn.IFS(F252&gt;12.5,"Cornerstone",AND(F252&gt;11.995,F252&lt;12.5),"Elite",AND(F252&gt;11,F252&lt;12.995),"Elite Upside",AND(F252&gt;=9.69,F252&lt;10.999),"Upside",AND(F252&gt;8.4,F252&lt;9.999),"Upside Lite",AND(F252&gt;7.25,F252&lt;8.999),"Outlier",AND(F252&gt;=6,F252&lt;7.25),"Outlier Lite",F252&lt;6.999,"Purgatory")</f>
        <v>Outlier Lite</v>
      </c>
      <c r="F252" s="313">
        <f>'2022'!C29</f>
        <v>6.732857142857144</v>
      </c>
      <c r="G252" s="313">
        <f t="shared" si="20"/>
        <v>26.200000000000003</v>
      </c>
      <c r="H252" s="313" t="str" cm="1">
        <f t="array" ref="H252">_xlfn.IFS(E252="Cornerstone","A++",E252="Elite","A+",E252="Elite Upside","A",E252="Upside","B",E252="Upside Lite","C",E252="Outlier","D+",E252="Outlier Lite","D-",E252="Purgatory","F")</f>
        <v>D-</v>
      </c>
      <c r="I252" s="314">
        <f t="shared" si="21"/>
        <v>-0.96839857779745175</v>
      </c>
      <c r="J252" s="34" t="str">
        <f>'2022'!D29</f>
        <v>Tennessee</v>
      </c>
      <c r="K252" s="200">
        <f>'2022'!E29</f>
        <v>1</v>
      </c>
      <c r="L252" s="318">
        <f>'2022'!F29</f>
        <v>35561</v>
      </c>
      <c r="M252" s="231">
        <f>'2022'!G29</f>
        <v>28.4</v>
      </c>
      <c r="N252" s="231" t="str">
        <f>'2022'!H29</f>
        <v>RS SR</v>
      </c>
      <c r="O252" s="231">
        <f>'2022'!I29</f>
        <v>24.980821917808218</v>
      </c>
      <c r="P252" s="231" t="str">
        <f>'2022'!J29</f>
        <v>Hybrid</v>
      </c>
      <c r="Q252" s="231" t="str">
        <f>'2022'!K29</f>
        <v>PROTO Z</v>
      </c>
      <c r="R252" s="231" t="str">
        <f>'2022'!L29</f>
        <v>Elite Separator</v>
      </c>
      <c r="S252" s="320">
        <f>'2022'!M29</f>
        <v>72</v>
      </c>
      <c r="T252" s="320">
        <f>'2022'!N29</f>
        <v>201</v>
      </c>
      <c r="U252" s="200">
        <f>'2022'!O29</f>
        <v>4.3099999999999996</v>
      </c>
      <c r="V252" s="279">
        <f>'2022'!P29</f>
        <v>3</v>
      </c>
      <c r="W252" s="193">
        <f>'2022'!Q29</f>
        <v>1.098901098901099E-2</v>
      </c>
      <c r="X252" s="194">
        <f>'2022'!R29</f>
        <v>8.899297423887588E-2</v>
      </c>
      <c r="Y252" s="194">
        <f>'2022'!S29</f>
        <v>8.0183276059564712E-3</v>
      </c>
      <c r="Z252" s="194">
        <f>'2022'!T29</f>
        <v>0.13678553981436248</v>
      </c>
      <c r="AA252" s="194">
        <f>'2022'!U29</f>
        <v>0.24147217235188509</v>
      </c>
      <c r="AB252" s="194">
        <f>'2022'!V29</f>
        <v>0.24147217235188509</v>
      </c>
      <c r="AC252" s="59">
        <f>'2022'!W29</f>
        <v>0.24147217235188509</v>
      </c>
      <c r="AD252" s="42">
        <f>'2022'!X29</f>
        <v>24.326027397260273</v>
      </c>
      <c r="AE252" s="183">
        <f>'2022'!Y29</f>
        <v>2.8</v>
      </c>
      <c r="AF252" s="183">
        <f>'2022'!Z29</f>
        <v>8.8000000000000007</v>
      </c>
      <c r="AG252" s="183">
        <f>'2022'!AA29</f>
        <v>9.3000000000000007</v>
      </c>
      <c r="AH252" s="183">
        <f>'2022'!AB29</f>
        <v>0.83</v>
      </c>
      <c r="AI252" s="183">
        <f>'2022'!AC29</f>
        <v>2.15</v>
      </c>
      <c r="AJ252" s="288">
        <f>'2022'!AD29</f>
        <v>2.0817843866171002E-2</v>
      </c>
      <c r="AK252" s="288">
        <f>'2022'!AE29</f>
        <v>0.26022304832713755</v>
      </c>
      <c r="AL252" s="185">
        <f>'2022'!AF29</f>
        <v>4.5999999999999999E-2</v>
      </c>
      <c r="AM252" s="212">
        <f>DS252/100</f>
        <v>0.5</v>
      </c>
      <c r="AN252" s="185">
        <f>'2022'!AG29</f>
        <v>0.47350000000000003</v>
      </c>
      <c r="AO252" s="185">
        <f>'2022'!AH29</f>
        <v>0.51649999999999996</v>
      </c>
      <c r="AP252" s="183">
        <f>'2022'!AI29</f>
        <v>116.49759839341674</v>
      </c>
      <c r="AQ252" s="186">
        <f>'2022'!AJ29</f>
        <v>112.94960291665662</v>
      </c>
      <c r="AR252" s="48">
        <f>'2022'!AK29</f>
        <v>6</v>
      </c>
      <c r="AS252" s="232">
        <f>'2022'!AL29</f>
        <v>0</v>
      </c>
      <c r="AT252" s="232">
        <f>'2022'!AM29</f>
        <v>5</v>
      </c>
      <c r="AU252" s="232">
        <f>'2022'!AN29</f>
        <v>6</v>
      </c>
      <c r="AV252" s="232">
        <f>'2022'!AO29</f>
        <v>10</v>
      </c>
      <c r="AW252" s="232">
        <f>'2022'!AP29</f>
        <v>8</v>
      </c>
      <c r="AX252" s="232">
        <f>'2022'!AQ29</f>
        <v>7</v>
      </c>
      <c r="AY252" s="233">
        <f>'2022'!AR29</f>
        <v>0</v>
      </c>
      <c r="AZ252" s="60">
        <f>'2022'!AS29</f>
        <v>46</v>
      </c>
      <c r="BA252" s="61">
        <f>'2022'!AT29</f>
        <v>4186</v>
      </c>
      <c r="BB252" s="61">
        <f>'2022'!AU29</f>
        <v>10</v>
      </c>
      <c r="BC252" s="61">
        <f>'2022'!AV29</f>
        <v>6</v>
      </c>
      <c r="BD252" s="61">
        <f>'2022'!AW29</f>
        <v>0</v>
      </c>
      <c r="BE252" s="61">
        <f>'2022'!AX29</f>
        <v>26</v>
      </c>
      <c r="BF252" s="62">
        <f>'2022'!AY29</f>
        <v>-0.22</v>
      </c>
      <c r="BG252" s="62">
        <f>'2022'!AZ29</f>
        <v>0.1</v>
      </c>
      <c r="BH252" s="62">
        <f>'2022'!BA29</f>
        <v>1.44</v>
      </c>
      <c r="BI252" s="62">
        <f>'2022'!BB29</f>
        <v>5.8</v>
      </c>
      <c r="BJ252" s="62">
        <f>'2022'!BC29</f>
        <v>8.1</v>
      </c>
      <c r="BK252" s="62">
        <f>'2022'!BH29</f>
        <v>0</v>
      </c>
      <c r="BL252" s="62">
        <f>'2022'!BI29</f>
        <v>25</v>
      </c>
      <c r="BM252" s="62">
        <f>'2022'!BJ29</f>
        <v>18.8</v>
      </c>
      <c r="BN252" s="63">
        <f>'2022'!BK29</f>
        <v>68.8</v>
      </c>
      <c r="BO252" s="60">
        <f>'2022'!BL29</f>
        <v>266</v>
      </c>
      <c r="BP252" s="61">
        <f>'2022'!BM29</f>
        <v>2989</v>
      </c>
      <c r="BQ252" s="61">
        <f>'2022'!BN29</f>
        <v>34</v>
      </c>
      <c r="BR252" s="61">
        <f>'2022'!BO29</f>
        <v>24</v>
      </c>
      <c r="BS252" s="61">
        <f>'2022'!BP29</f>
        <v>1</v>
      </c>
      <c r="BT252" s="61">
        <f>'2022'!BQ29</f>
        <v>18</v>
      </c>
      <c r="BU252" s="62">
        <f>'2022'!BR29</f>
        <v>0.34</v>
      </c>
      <c r="BV252" s="62">
        <f>'2022'!BS29</f>
        <v>0.73</v>
      </c>
      <c r="BW252" s="62">
        <f>'2022'!BT29</f>
        <v>1.67</v>
      </c>
      <c r="BX252" s="62">
        <f>'2022'!BU29</f>
        <v>6.5</v>
      </c>
      <c r="BY252" s="62">
        <f>'2022'!BV29</f>
        <v>8.6999999999999993</v>
      </c>
      <c r="BZ252" s="62">
        <f>'2022'!CA29</f>
        <v>20</v>
      </c>
      <c r="CA252" s="62">
        <f>'2022'!CB29</f>
        <v>4</v>
      </c>
      <c r="CB252" s="62">
        <f>'2022'!CC29</f>
        <v>10.8</v>
      </c>
      <c r="CC252" s="63">
        <f>'2022'!CD29</f>
        <v>88.6</v>
      </c>
      <c r="CD252" s="60">
        <f>'2022'!CE29</f>
        <v>35</v>
      </c>
      <c r="CE252" s="61">
        <f>'2022'!CF29</f>
        <v>4365</v>
      </c>
      <c r="CF252" s="61">
        <f>'2022'!CG29</f>
        <v>6</v>
      </c>
      <c r="CG252" s="61">
        <f>'2022'!CH29</f>
        <v>6</v>
      </c>
      <c r="CH252" s="61">
        <f>'2022'!CI29</f>
        <v>0</v>
      </c>
      <c r="CI252" s="61">
        <f>'2022'!CJ29</f>
        <v>35</v>
      </c>
      <c r="CJ252" s="62">
        <f>'2022'!CK29</f>
        <v>0.44</v>
      </c>
      <c r="CK252" s="62">
        <f>'2022'!CL29</f>
        <v>0.08</v>
      </c>
      <c r="CL252" s="62">
        <f>'2022'!CM29</f>
        <v>0.78</v>
      </c>
      <c r="CM252" s="62">
        <f>'2022'!CN29</f>
        <v>3.5</v>
      </c>
      <c r="CN252" s="62">
        <f>'2022'!CO29</f>
        <v>0</v>
      </c>
      <c r="CO252" s="62">
        <f>'2022'!CT29</f>
        <v>100</v>
      </c>
      <c r="CP252" s="62">
        <f>'2022'!CU29</f>
        <v>0</v>
      </c>
      <c r="CQ252" s="62">
        <f>'2022'!CV29</f>
        <v>86</v>
      </c>
      <c r="CR252" s="63">
        <f>'2022'!CW29</f>
        <v>14</v>
      </c>
      <c r="CS252" s="60">
        <f>'2022'!CX29</f>
        <v>280</v>
      </c>
      <c r="CT252" s="61">
        <f>'2022'!CY29</f>
        <v>2047</v>
      </c>
      <c r="CU252" s="61">
        <f>'2022'!CZ29</f>
        <v>31</v>
      </c>
      <c r="CV252" s="61">
        <f>'2022'!DA29</f>
        <v>22</v>
      </c>
      <c r="CW252" s="61">
        <f>'2022'!DB29</f>
        <v>3</v>
      </c>
      <c r="CX252" s="61">
        <f>'2022'!DC29</f>
        <v>14</v>
      </c>
      <c r="CY252" s="62">
        <f>'2022'!DD29</f>
        <v>0.66</v>
      </c>
      <c r="CZ252" s="62">
        <f>'2022'!DE29</f>
        <v>0.98</v>
      </c>
      <c r="DA252" s="62">
        <f>'2022'!DF29</f>
        <v>1.67</v>
      </c>
      <c r="DB252" s="62">
        <f>'2022'!DG29</f>
        <v>8</v>
      </c>
      <c r="DC252" s="62">
        <f>'2022'!DH29</f>
        <v>9.3000000000000007</v>
      </c>
      <c r="DD252" s="62">
        <f>'2022'!DM29</f>
        <v>50</v>
      </c>
      <c r="DE252" s="62">
        <f>'2022'!DN29</f>
        <v>12</v>
      </c>
      <c r="DF252" s="62">
        <f>'2022'!DO29</f>
        <v>77.7</v>
      </c>
      <c r="DG252" s="63">
        <f>'2022'!DP29</f>
        <v>20.7</v>
      </c>
      <c r="DH252" s="60">
        <f>'2022'!DQ29</f>
        <v>807</v>
      </c>
      <c r="DI252" s="61">
        <f>'2022'!DR29</f>
        <v>3342</v>
      </c>
      <c r="DJ252" s="61">
        <f>'2022'!DS29</f>
        <v>81</v>
      </c>
      <c r="DK252" s="61">
        <f>'2022'!DT29</f>
        <v>62</v>
      </c>
      <c r="DL252" s="61">
        <f>'2022'!DU29</f>
        <v>7</v>
      </c>
      <c r="DM252" s="61">
        <f>'2022'!DV29</f>
        <v>33</v>
      </c>
      <c r="DN252" s="62">
        <f>'2022'!DW29</f>
        <v>0.83</v>
      </c>
      <c r="DO252" s="62">
        <f>'2022'!DX29</f>
        <v>2.15</v>
      </c>
      <c r="DP252" s="62">
        <f>'2022'!DY29</f>
        <v>2.8</v>
      </c>
      <c r="DQ252" s="62">
        <f>'2022'!DZ29</f>
        <v>8.8000000000000007</v>
      </c>
      <c r="DR252" s="62">
        <f>'2022'!EA29</f>
        <v>7.1</v>
      </c>
      <c r="DS252" s="62">
        <f>'2022'!EF29</f>
        <v>50</v>
      </c>
      <c r="DT252" s="62">
        <f>'2022'!EG29</f>
        <v>4.5999999999999996</v>
      </c>
      <c r="DU252" s="62">
        <f>'2022'!EH29</f>
        <v>17</v>
      </c>
      <c r="DV252" s="63">
        <f>'2022'!EI29</f>
        <v>82.6</v>
      </c>
    </row>
    <row r="253" spans="1:126" ht="15.75" customHeight="1" x14ac:dyDescent="0.2">
      <c r="A253" s="199">
        <f t="shared" si="19"/>
        <v>251</v>
      </c>
      <c r="B253" s="261">
        <f>'2020'!A30</f>
        <v>28</v>
      </c>
      <c r="C253" s="261">
        <v>2020</v>
      </c>
      <c r="D253" s="234" t="str">
        <f>'2020'!B29</f>
        <v>Isaiah Coulter</v>
      </c>
      <c r="E253" s="310" t="str" cm="1">
        <f t="array" ref="E253">_xlfn.IFS(F253&gt;12.5,"Cornerstone",AND(F253&gt;11.995,F253&lt;12.5),"Elite",AND(F253&gt;11,F253&lt;12.995),"Elite Upside",AND(F253&gt;=9.69,F253&lt;10.999),"Upside",AND(F253&gt;8.4,F253&lt;9.999),"Upside Lite",AND(F253&gt;7.25,F253&lt;8.999),"Outlier",AND(F253&gt;=6,F253&lt;7.25),"Outlier Lite",F253&lt;6.999,"Purgatory")</f>
        <v>Outlier Lite</v>
      </c>
      <c r="F253" s="313">
        <f>'2020'!C29</f>
        <v>6.7314285714285722</v>
      </c>
      <c r="G253" s="313">
        <f t="shared" si="20"/>
        <v>25.900000000000002</v>
      </c>
      <c r="H253" s="313" t="str" cm="1">
        <f t="array" ref="H253">_xlfn.IFS(E253="Cornerstone","A++",E253="Elite","A+",E253="Elite Upside","A",E253="Upside","B",E253="Upside Lite","C",E253="Outlier","D+",E253="Outlier Lite","D-",E253="Purgatory","F")</f>
        <v>D-</v>
      </c>
      <c r="I253" s="314">
        <f t="shared" si="21"/>
        <v>-0.96917244480297049</v>
      </c>
      <c r="J253" s="34" t="str">
        <f>'2020'!D29</f>
        <v>Rhode Island</v>
      </c>
      <c r="K253" s="200">
        <f>'2020'!E29</f>
        <v>11</v>
      </c>
      <c r="L253" s="318">
        <f>'2020'!F29</f>
        <v>36056</v>
      </c>
      <c r="M253" s="231">
        <f>'2020'!G29</f>
        <v>27.043835616438358</v>
      </c>
      <c r="N253" s="231" t="str">
        <f>'2020'!H29</f>
        <v>SR</v>
      </c>
      <c r="O253" s="231">
        <f>'2020'!I29</f>
        <v>21.610958904109587</v>
      </c>
      <c r="P253" s="231" t="str">
        <f>'2020'!J29</f>
        <v>N/A</v>
      </c>
      <c r="Q253" s="231" t="str">
        <f>'2020'!K29</f>
        <v>PROTO X</v>
      </c>
      <c r="R253" s="231" t="str">
        <f>'2020'!L29</f>
        <v>Elite Earner</v>
      </c>
      <c r="S253" s="320">
        <f>'2020'!M29</f>
        <v>75</v>
      </c>
      <c r="T253" s="320">
        <f>'2020'!N29</f>
        <v>198</v>
      </c>
      <c r="U253" s="200">
        <f>'2020'!O29</f>
        <v>4.45</v>
      </c>
      <c r="V253" s="279">
        <f>'2020'!P29</f>
        <v>5</v>
      </c>
      <c r="W253" s="193">
        <f>'2020'!Q29</f>
        <v>0</v>
      </c>
      <c r="X253" s="194">
        <f>'2020'!R29</f>
        <v>0</v>
      </c>
      <c r="Y253" s="194">
        <f>'2020'!S29</f>
        <v>0</v>
      </c>
      <c r="Z253" s="194">
        <f>'2020'!T29</f>
        <v>0.23845242795104618</v>
      </c>
      <c r="AA253" s="194">
        <f>'2020'!U29</f>
        <v>0.29358575868889519</v>
      </c>
      <c r="AB253" s="194">
        <f>'2020'!V29</f>
        <v>0.29358575868889519</v>
      </c>
      <c r="AC253" s="59">
        <f>'2020'!W29</f>
        <v>0.17615145521333711</v>
      </c>
      <c r="AD253" s="42">
        <f>'2020'!X29</f>
        <v>19.964383561643835</v>
      </c>
      <c r="AE253" s="183">
        <f>'2020'!Y29</f>
        <v>2.39</v>
      </c>
      <c r="AF253" s="183">
        <f>'2020'!Z29</f>
        <v>4.2</v>
      </c>
      <c r="AG253" s="183">
        <f>'2020'!AA29</f>
        <v>15.7</v>
      </c>
      <c r="AH253" s="183">
        <f>'2020'!AB29</f>
        <v>0</v>
      </c>
      <c r="AI253" s="183">
        <f>'2020'!AC29</f>
        <v>0</v>
      </c>
      <c r="AJ253" s="288">
        <f>'2020'!AD29</f>
        <v>5.2300288739172279E-2</v>
      </c>
      <c r="AK253" s="288">
        <f>'2020'!AE29</f>
        <v>0.19713185755534166</v>
      </c>
      <c r="AL253" s="185">
        <f>'2020'!AF29</f>
        <v>0</v>
      </c>
      <c r="AM253" s="212">
        <f>DS253/100</f>
        <v>0</v>
      </c>
      <c r="AN253" s="185">
        <f>'2020'!AG29</f>
        <v>0</v>
      </c>
      <c r="AO253" s="185">
        <f>'2020'!AH29</f>
        <v>0</v>
      </c>
      <c r="AP253" s="183">
        <f>'2020'!AI29</f>
        <v>100.98459823900774</v>
      </c>
      <c r="AQ253" s="186">
        <f>'2020'!AJ29</f>
        <v>104.09168252215956</v>
      </c>
      <c r="AR253" s="48">
        <f>'2020'!AK29</f>
        <v>4</v>
      </c>
      <c r="AS253" s="232">
        <f>'2020'!AL29</f>
        <v>6</v>
      </c>
      <c r="AT253" s="232">
        <f>'2020'!AM29</f>
        <v>4</v>
      </c>
      <c r="AU253" s="232">
        <f>'2020'!AN29</f>
        <v>1</v>
      </c>
      <c r="AV253" s="232">
        <f>'2020'!AO29</f>
        <v>9</v>
      </c>
      <c r="AW253" s="232">
        <f>'2020'!AP29</f>
        <v>7</v>
      </c>
      <c r="AX253" s="232">
        <f>'2020'!AQ29</f>
        <v>4</v>
      </c>
      <c r="AY253" s="233">
        <f>'2020'!AR29</f>
        <v>0</v>
      </c>
      <c r="AZ253" s="60">
        <f>'2020'!AS29</f>
        <v>0</v>
      </c>
      <c r="BA253" s="61">
        <f>'2020'!AT29</f>
        <v>3036</v>
      </c>
      <c r="BB253" s="61">
        <f>'2020'!AU29</f>
        <v>0</v>
      </c>
      <c r="BC253" s="61">
        <f>'2020'!AV29</f>
        <v>0</v>
      </c>
      <c r="BD253" s="61">
        <f>'2020'!AW29</f>
        <v>0</v>
      </c>
      <c r="BE253" s="61">
        <f>'2020'!AX29</f>
        <v>0</v>
      </c>
      <c r="BF253" s="62">
        <f>'2020'!AY29</f>
        <v>0</v>
      </c>
      <c r="BG253" s="62">
        <f>'2020'!AZ29</f>
        <v>0</v>
      </c>
      <c r="BH253" s="62">
        <f>'2020'!BA29</f>
        <v>0</v>
      </c>
      <c r="BI253" s="62">
        <f>'2020'!BB29</f>
        <v>0</v>
      </c>
      <c r="BJ253" s="62">
        <f>'2020'!BC29</f>
        <v>0</v>
      </c>
      <c r="BK253" s="62">
        <f>'2020'!BD29</f>
        <v>0</v>
      </c>
      <c r="BL253" s="62">
        <f>'2020'!BE29</f>
        <v>0</v>
      </c>
      <c r="BM253" s="62">
        <f>'2020'!BF29</f>
        <v>0</v>
      </c>
      <c r="BN253" s="63">
        <f>'2020'!BG29</f>
        <v>0</v>
      </c>
      <c r="BO253" s="60">
        <f>'2020'!BH29</f>
        <v>0</v>
      </c>
      <c r="BP253" s="61">
        <f>'2020'!BI29</f>
        <v>3036</v>
      </c>
      <c r="BQ253" s="61">
        <f>'2020'!BJ29</f>
        <v>0</v>
      </c>
      <c r="BR253" s="61">
        <f>'2020'!BK29</f>
        <v>0</v>
      </c>
      <c r="BS253" s="61">
        <f>'2020'!BL29</f>
        <v>0</v>
      </c>
      <c r="BT253" s="61">
        <f>'2020'!BM29</f>
        <v>0</v>
      </c>
      <c r="BU253" s="62">
        <f>'2020'!BN29</f>
        <v>0</v>
      </c>
      <c r="BV253" s="62">
        <f>'2020'!BO29</f>
        <v>0</v>
      </c>
      <c r="BW253" s="62">
        <f>'2020'!BP29</f>
        <v>0</v>
      </c>
      <c r="BX253" s="62">
        <f>'2020'!BQ29</f>
        <v>0</v>
      </c>
      <c r="BY253" s="62">
        <f>'2020'!BR29</f>
        <v>0</v>
      </c>
      <c r="BZ253" s="62">
        <f>'2020'!BS29</f>
        <v>0</v>
      </c>
      <c r="CA253" s="62">
        <f>'2020'!BT29</f>
        <v>0</v>
      </c>
      <c r="CB253" s="62">
        <f>'2020'!BU29</f>
        <v>0</v>
      </c>
      <c r="CC253" s="63">
        <f>'2020'!BV29</f>
        <v>0</v>
      </c>
      <c r="CD253" s="60">
        <f>'2020'!BW29</f>
        <v>0</v>
      </c>
      <c r="CE253" s="61">
        <f>'2020'!BX29</f>
        <v>3036</v>
      </c>
      <c r="CF253" s="61">
        <f>'2020'!BY29</f>
        <v>0</v>
      </c>
      <c r="CG253" s="61">
        <f>'2020'!BZ29</f>
        <v>0</v>
      </c>
      <c r="CH253" s="61">
        <f>'2020'!CA29</f>
        <v>0</v>
      </c>
      <c r="CI253" s="61">
        <f>'2020'!CB29</f>
        <v>0</v>
      </c>
      <c r="CJ253" s="62">
        <f>'2020'!CC29</f>
        <v>0</v>
      </c>
      <c r="CK253" s="62">
        <f>'2020'!CD29</f>
        <v>0</v>
      </c>
      <c r="CL253" s="62">
        <f>'2020'!CE29</f>
        <v>0</v>
      </c>
      <c r="CM253" s="62">
        <f>'2020'!CF29</f>
        <v>0</v>
      </c>
      <c r="CN253" s="62">
        <f>'2020'!CG29</f>
        <v>0</v>
      </c>
      <c r="CO253" s="62">
        <f>'2020'!CL29</f>
        <v>0</v>
      </c>
      <c r="CP253" s="62">
        <f>'2020'!CM29</f>
        <v>0</v>
      </c>
      <c r="CQ253" s="62">
        <f>'2020'!CN29</f>
        <v>0</v>
      </c>
      <c r="CR253" s="63">
        <f>'2020'!CO29</f>
        <v>0</v>
      </c>
      <c r="CS253" s="60">
        <f>'2020'!CP29</f>
        <v>604</v>
      </c>
      <c r="CT253" s="61">
        <f>'2020'!CQ29</f>
        <v>2533</v>
      </c>
      <c r="CU253" s="61">
        <f>'2020'!CR29</f>
        <v>16</v>
      </c>
      <c r="CV253" s="61">
        <f>'2020'!CS29</f>
        <v>42</v>
      </c>
      <c r="CW253" s="61">
        <f>'2020'!CT29</f>
        <v>3</v>
      </c>
      <c r="CX253" s="61">
        <f>'2020'!CU29</f>
        <v>0</v>
      </c>
      <c r="CY253" s="62">
        <f>'2020'!CV29</f>
        <v>0</v>
      </c>
      <c r="CZ253" s="62">
        <f>'2020'!CW29</f>
        <v>0</v>
      </c>
      <c r="DA253" s="62">
        <f>'2020'!CX29</f>
        <v>2.39</v>
      </c>
      <c r="DB253" s="62">
        <f>'2020'!CY29</f>
        <v>1.9</v>
      </c>
      <c r="DC253" s="62">
        <f>'2020'!CZ29</f>
        <v>15.7</v>
      </c>
      <c r="DD253" s="62">
        <f>'2020'!DE29</f>
        <v>0</v>
      </c>
      <c r="DE253" s="62">
        <f>'2020'!DF29</f>
        <v>0</v>
      </c>
      <c r="DF253" s="62">
        <f>'2020'!DG29</f>
        <v>0</v>
      </c>
      <c r="DG253" s="63">
        <f>'2020'!DH29</f>
        <v>0</v>
      </c>
      <c r="DH253" s="60">
        <f>'2020'!DI29</f>
        <v>1039</v>
      </c>
      <c r="DI253" s="61">
        <f>'2020'!DJ29</f>
        <v>3539</v>
      </c>
      <c r="DJ253" s="61">
        <f>'2020'!DK29</f>
        <v>124</v>
      </c>
      <c r="DK253" s="61">
        <f>'2020'!DL29</f>
        <v>72</v>
      </c>
      <c r="DL253" s="61">
        <f>'2020'!DM29</f>
        <v>8</v>
      </c>
      <c r="DM253" s="61">
        <f>'2020'!DN29</f>
        <v>0</v>
      </c>
      <c r="DN253" s="62">
        <f>'2020'!DO29</f>
        <v>0</v>
      </c>
      <c r="DO253" s="62">
        <f>'2020'!DP29</f>
        <v>0</v>
      </c>
      <c r="DP253" s="62">
        <f>'2020'!DQ29</f>
        <v>2.09</v>
      </c>
      <c r="DQ253" s="62">
        <f>'2020'!DR29</f>
        <v>4.2</v>
      </c>
      <c r="DR253" s="62">
        <f>'2020'!DS29</f>
        <v>13.8</v>
      </c>
      <c r="DS253" s="62">
        <f>'2020'!DX29</f>
        <v>0</v>
      </c>
      <c r="DT253" s="62">
        <f>'2020'!DY29</f>
        <v>0</v>
      </c>
      <c r="DU253" s="62">
        <f>'2020'!DZ29</f>
        <v>0</v>
      </c>
      <c r="DV253" s="63">
        <f>'2020'!EA29</f>
        <v>0</v>
      </c>
    </row>
    <row r="254" spans="1:126" ht="15.75" customHeight="1" x14ac:dyDescent="0.2">
      <c r="A254" s="199">
        <f t="shared" si="19"/>
        <v>252</v>
      </c>
      <c r="B254" s="261">
        <f>'2023'!A36</f>
        <v>34</v>
      </c>
      <c r="C254" s="261">
        <v>2023</v>
      </c>
      <c r="D254" s="234" t="str">
        <f>'2023'!B36</f>
        <v>Mitchell Tinsley</v>
      </c>
      <c r="E254" s="310" t="str" cm="1">
        <f t="array" ref="E254">_xlfn.IFS(F254&gt;12.5,"Cornerstone",AND(F254&gt;11.995,F254&lt;12.5),"Elite",AND(F254&gt;11,F254&lt;12.995),"Elite Upside",AND(F254&gt;=9.69,F254&lt;10.999),"Upside",AND(F254&gt;8.4,F254&lt;9.999),"Upside Lite",AND(F254&gt;7.25,F254&lt;8.999),"Outlier",AND(F254&gt;=6,F254&lt;7.25),"Outlier Lite",F254&lt;6.999,"Purgatory")</f>
        <v>Outlier Lite</v>
      </c>
      <c r="F254" s="313">
        <f>'2023'!C36</f>
        <v>6.7285714285714278</v>
      </c>
      <c r="G254" s="313">
        <f t="shared" si="20"/>
        <v>25.6</v>
      </c>
      <c r="H254" s="313" t="str" cm="1">
        <f t="array" ref="H254">_xlfn.IFS(E254="Cornerstone","A++",E254="Elite","A+",E254="Elite Upside","A",E254="Upside","B",E254="Upside Lite","C",E254="Outlier","D+",E254="Outlier Lite","D-",E254="Purgatory","F")</f>
        <v>D-</v>
      </c>
      <c r="I254" s="314">
        <f t="shared" si="21"/>
        <v>-0.97072017881400874</v>
      </c>
      <c r="J254" s="34" t="str">
        <f>'2023'!D36</f>
        <v>Penn State</v>
      </c>
      <c r="K254" s="200">
        <f>'2023'!E36</f>
        <v>2</v>
      </c>
      <c r="L254" s="318">
        <f>'2023'!F36</f>
        <v>36418</v>
      </c>
      <c r="M254" s="231">
        <f>'2023'!G36</f>
        <v>26.052054794520547</v>
      </c>
      <c r="N254" s="231" t="str">
        <f>'2023'!H36</f>
        <v>SR</v>
      </c>
      <c r="O254" s="231">
        <f>'2023'!I36</f>
        <v>23.63013698630137</v>
      </c>
      <c r="P254" s="231" t="str">
        <f>'2023'!J36</f>
        <v>Wide</v>
      </c>
      <c r="Q254" s="231" t="str">
        <f>'2023'!K36</f>
        <v>BALL HOG</v>
      </c>
      <c r="R254" s="231" t="str">
        <f>'2023'!L36</f>
        <v>Poor Separator</v>
      </c>
      <c r="S254" s="200">
        <f>'2023'!M36</f>
        <v>72</v>
      </c>
      <c r="T254" s="200">
        <f>'2023'!N36</f>
        <v>199</v>
      </c>
      <c r="U254" s="200">
        <f>'2023'!O36</f>
        <v>4.55</v>
      </c>
      <c r="V254" s="319">
        <f>'2023'!P36</f>
        <v>0</v>
      </c>
      <c r="W254" s="193">
        <f>'2023'!Q36</f>
        <v>5.1894135962636222E-2</v>
      </c>
      <c r="X254" s="194">
        <f>'2023'!R36</f>
        <v>0.26400759734093066</v>
      </c>
      <c r="Y254" s="194">
        <f>'2023'!S36</f>
        <v>0.19005847953216373</v>
      </c>
      <c r="Z254" s="194">
        <f>'2023'!T36</f>
        <v>0.23090352119635033</v>
      </c>
      <c r="AA254" s="194">
        <f>'2023'!U36</f>
        <v>0.16085300837776084</v>
      </c>
      <c r="AB254" s="194">
        <f>'2023'!V36</f>
        <v>0.21243030285934575</v>
      </c>
      <c r="AC254" s="59">
        <f>'2023'!W36</f>
        <v>0.21243030285934575</v>
      </c>
      <c r="AD254" s="42">
        <f>'2023'!X36</f>
        <v>19.972602739726028</v>
      </c>
      <c r="AE254" s="183">
        <f>'2023'!Y36</f>
        <v>2.44</v>
      </c>
      <c r="AF254" s="183">
        <f>'2023'!Z36</f>
        <v>6.3</v>
      </c>
      <c r="AG254" s="183">
        <f>'2023'!AA36</f>
        <v>11.9</v>
      </c>
      <c r="AH254" s="183">
        <f>'2023'!AB36</f>
        <v>0.96</v>
      </c>
      <c r="AI254" s="183">
        <f>'2023'!AC36</f>
        <v>2.0099999999999998</v>
      </c>
      <c r="AJ254" s="288">
        <f>'2023'!AD36</f>
        <v>4.8181818181818187E-2</v>
      </c>
      <c r="AK254" s="288">
        <f>'2023'!AE36</f>
        <v>0.18670454545454548</v>
      </c>
      <c r="AL254" s="185">
        <f>'2023'!AF36</f>
        <v>7.2999999999999995E-2</v>
      </c>
      <c r="AM254" s="212">
        <f>DD254/100</f>
        <v>0.5</v>
      </c>
      <c r="AN254" s="185">
        <f>'2023'!AG36</f>
        <v>0.83749999999999991</v>
      </c>
      <c r="AO254" s="185">
        <f>'2023'!AH36</f>
        <v>0.15999999999999998</v>
      </c>
      <c r="AP254" s="183">
        <f>'2023'!AI36</f>
        <v>92.861882925460236</v>
      </c>
      <c r="AQ254" s="186">
        <f>'2023'!AJ36</f>
        <v>90.033725563191567</v>
      </c>
      <c r="AR254" s="48">
        <f>'2023'!AK36</f>
        <v>6</v>
      </c>
      <c r="AS254" s="232">
        <f>'2023'!AL36</f>
        <v>6</v>
      </c>
      <c r="AT254" s="232">
        <f>'2023'!AM36</f>
        <v>4</v>
      </c>
      <c r="AU254" s="232">
        <f>'2023'!AN36</f>
        <v>4</v>
      </c>
      <c r="AV254" s="232">
        <f>'2023'!AO36</f>
        <v>7</v>
      </c>
      <c r="AW254" s="232">
        <f>'2023'!AP36</f>
        <v>5</v>
      </c>
      <c r="AX254" s="232">
        <f>'2023'!AQ36</f>
        <v>0</v>
      </c>
      <c r="AY254" s="233">
        <f>'2023'!AR36</f>
        <v>0.5</v>
      </c>
      <c r="AZ254" s="60">
        <f>'2023'!AS36</f>
        <v>100</v>
      </c>
      <c r="BA254" s="61">
        <f>'2023'!AT36</f>
        <v>1927</v>
      </c>
      <c r="BB254" s="61">
        <f>'2023'!AU36</f>
        <v>0</v>
      </c>
      <c r="BC254" s="61">
        <f>'2023'!AV36</f>
        <v>10</v>
      </c>
      <c r="BD254" s="61">
        <f>'2023'!AW36</f>
        <v>0</v>
      </c>
      <c r="BE254" s="61">
        <f>'2023'!AX36</f>
        <v>0</v>
      </c>
      <c r="BF254" s="62">
        <f>'2023'!AY36</f>
        <v>0</v>
      </c>
      <c r="BG254" s="62">
        <f>'2023'!AZ36</f>
        <v>0</v>
      </c>
      <c r="BH254" s="62">
        <f>'2023'!BA36</f>
        <v>0</v>
      </c>
      <c r="BI254" s="62">
        <f>'2023'!BA36</f>
        <v>0</v>
      </c>
      <c r="BJ254" s="62">
        <f>'2023'!BC36</f>
        <v>0</v>
      </c>
      <c r="BK254" s="62">
        <f>'2023'!BH36</f>
        <v>0</v>
      </c>
      <c r="BL254" s="62">
        <f>'2023'!BI36</f>
        <v>0</v>
      </c>
      <c r="BM254" s="62">
        <f>'2023'!BJ36</f>
        <v>0</v>
      </c>
      <c r="BN254" s="63">
        <f>'2023'!BK36</f>
        <v>0</v>
      </c>
      <c r="BO254" s="60">
        <f>'2023'!BL36</f>
        <v>556</v>
      </c>
      <c r="BP254" s="61">
        <f>'2023'!BM36</f>
        <v>2106</v>
      </c>
      <c r="BQ254" s="61">
        <f>'2023'!BN36</f>
        <v>0</v>
      </c>
      <c r="BR254" s="61">
        <f>'2023'!BO36</f>
        <v>47</v>
      </c>
      <c r="BS254" s="61">
        <f>'2023'!BP36</f>
        <v>4</v>
      </c>
      <c r="BT254" s="61">
        <f>'2023'!BQ36</f>
        <v>0</v>
      </c>
      <c r="BU254" s="62">
        <f>'2023'!BR36</f>
        <v>0</v>
      </c>
      <c r="BV254" s="62">
        <f>'2023'!BS36</f>
        <v>0</v>
      </c>
      <c r="BW254" s="62">
        <f>'2023'!BT36</f>
        <v>0</v>
      </c>
      <c r="BX254" s="62">
        <f>'2023'!BU36</f>
        <v>0</v>
      </c>
      <c r="BY254" s="62">
        <f>'2023'!BV36</f>
        <v>0</v>
      </c>
      <c r="BZ254" s="62">
        <f>'2023'!CA36</f>
        <v>0</v>
      </c>
      <c r="CA254" s="62">
        <f>'2023'!CB36</f>
        <v>0</v>
      </c>
      <c r="CB254" s="62">
        <f>'2023'!CC36</f>
        <v>0</v>
      </c>
      <c r="CC254" s="63">
        <f>'2023'!CD36</f>
        <v>0</v>
      </c>
      <c r="CD254" s="60">
        <f>'2023'!CE36</f>
        <v>377</v>
      </c>
      <c r="CE254" s="61">
        <f>'2023'!CF36</f>
        <v>1983.6000000000001</v>
      </c>
      <c r="CF254" s="61">
        <f>'2023'!CG36</f>
        <v>65</v>
      </c>
      <c r="CG254" s="61">
        <f>'2023'!CH36</f>
        <v>43</v>
      </c>
      <c r="CH254" s="61">
        <f>'2023'!CI36</f>
        <v>4</v>
      </c>
      <c r="CI254" s="61">
        <f>'2023'!CJ36</f>
        <v>12</v>
      </c>
      <c r="CJ254" s="62">
        <f>'2023'!CK36</f>
        <v>0.28999999999999998</v>
      </c>
      <c r="CK254" s="62">
        <f>'2023'!CL36</f>
        <v>1.02</v>
      </c>
      <c r="CL254" s="62">
        <f>'2023'!CM36</f>
        <v>1.01</v>
      </c>
      <c r="CM254" s="62">
        <f>'2023'!CN36</f>
        <v>3</v>
      </c>
      <c r="CN254" s="62">
        <f>'2023'!CO36</f>
        <v>11</v>
      </c>
      <c r="CO254" s="62">
        <f>'2023'!CT36</f>
        <v>44.4</v>
      </c>
      <c r="CP254" s="62">
        <f>'2023'!CU36</f>
        <v>6.5</v>
      </c>
      <c r="CQ254" s="62">
        <f>'2023'!CV36</f>
        <v>57.8</v>
      </c>
      <c r="CR254" s="63">
        <f>'2023'!CW36</f>
        <v>41.5</v>
      </c>
      <c r="CS254" s="60">
        <f>'2023'!CX36</f>
        <v>1402</v>
      </c>
      <c r="CT254" s="61">
        <f>'2023'!CY36</f>
        <v>6071.8</v>
      </c>
      <c r="CU254" s="61">
        <f>'2023'!CZ36</f>
        <v>121</v>
      </c>
      <c r="CV254" s="61">
        <f>'2023'!DA36</f>
        <v>86</v>
      </c>
      <c r="CW254" s="61">
        <f>'2023'!DB36</f>
        <v>14</v>
      </c>
      <c r="CX254" s="61">
        <f>'2023'!DC36</f>
        <v>63</v>
      </c>
      <c r="CY254" s="62">
        <f>'2023'!DD36</f>
        <v>0.96</v>
      </c>
      <c r="CZ254" s="62">
        <f>'2023'!DE36</f>
        <v>2.0099999999999998</v>
      </c>
      <c r="DA254" s="62">
        <f>'2023'!DF36</f>
        <v>2.44</v>
      </c>
      <c r="DB254" s="62">
        <f>'2023'!DG36</f>
        <v>6.3</v>
      </c>
      <c r="DC254" s="62">
        <f>'2023'!DH36</f>
        <v>12.9</v>
      </c>
      <c r="DD254" s="62">
        <f>'2023'!DM36</f>
        <v>50</v>
      </c>
      <c r="DE254" s="62">
        <f>'2023'!DN36</f>
        <v>2.2999999999999998</v>
      </c>
      <c r="DF254" s="62">
        <f>'2023'!DO36</f>
        <v>95.5</v>
      </c>
      <c r="DG254" s="63">
        <f>'2023'!DP36</f>
        <v>4.3</v>
      </c>
      <c r="DH254" s="60">
        <f>'2023'!DQ36</f>
        <v>528</v>
      </c>
      <c r="DI254" s="61">
        <f>'2023'!DR36</f>
        <v>3282.5</v>
      </c>
      <c r="DJ254" s="61">
        <f>'2023'!DS36</f>
        <v>78</v>
      </c>
      <c r="DK254" s="61">
        <f>'2023'!DT36</f>
        <v>51</v>
      </c>
      <c r="DL254" s="61">
        <f>'2023'!DU36</f>
        <v>5</v>
      </c>
      <c r="DM254" s="61">
        <f>'2023'!DV36</f>
        <v>29</v>
      </c>
      <c r="DN254" s="62">
        <f>'2023'!DW36</f>
        <v>0.54</v>
      </c>
      <c r="DO254" s="62">
        <f>'2023'!DX36</f>
        <v>1.37</v>
      </c>
      <c r="DP254" s="62">
        <f>'2023'!DY36</f>
        <v>1.59</v>
      </c>
      <c r="DQ254" s="62">
        <f>'2023'!DZ36</f>
        <v>4.2</v>
      </c>
      <c r="DR254" s="62">
        <f>'2023'!EA36</f>
        <v>11.9</v>
      </c>
      <c r="DS254" s="62">
        <f>'2023'!EF36</f>
        <v>62.5</v>
      </c>
      <c r="DT254" s="62">
        <f>'2023'!EG36</f>
        <v>7.3</v>
      </c>
      <c r="DU254" s="62">
        <f>'2023'!EH36</f>
        <v>72</v>
      </c>
      <c r="DV254" s="63">
        <f>'2023'!EI36</f>
        <v>27.7</v>
      </c>
    </row>
    <row r="255" spans="1:126" ht="15.75" customHeight="1" x14ac:dyDescent="0.2">
      <c r="A255" s="199">
        <f t="shared" si="19"/>
        <v>253</v>
      </c>
      <c r="B255" s="261">
        <f>'2018'!A23</f>
        <v>21</v>
      </c>
      <c r="C255" s="261">
        <v>2018</v>
      </c>
      <c r="D255" s="234" t="str">
        <f>'2018'!B22</f>
        <v>Cedrick Wilson</v>
      </c>
      <c r="E255" s="310" t="str" cm="1">
        <f t="array" ref="E255">_xlfn.IFS(F255&gt;12.5,"Cornerstone",AND(F255&gt;11.995,F255&lt;12.5),"Elite",AND(F255&gt;11,F255&lt;12.995),"Elite Upside",AND(F255&gt;=9.69,F255&lt;10.999),"Upside",AND(F255&gt;8.4,F255&lt;9.999),"Upside Lite",AND(F255&gt;7.25,F255&lt;8.999),"Outlier",AND(F255&gt;=6,F255&lt;7.25),"Outlier Lite",F255&lt;6.999,"Purgatory")</f>
        <v>Outlier Lite</v>
      </c>
      <c r="F255" s="313">
        <f>'2018'!C22</f>
        <v>6.6957142857142848</v>
      </c>
      <c r="G255" s="313">
        <f t="shared" si="20"/>
        <v>25.3</v>
      </c>
      <c r="H255" s="313" t="str" cm="1">
        <f t="array" ref="H255">_xlfn.IFS(E255="Cornerstone","A++",E255="Elite","A+",E255="Elite Upside","A",E255="Upside","B",E255="Upside Lite","C",E255="Outlier","D+",E255="Outlier Lite","D-",E255="Purgatory","F")</f>
        <v>D-</v>
      </c>
      <c r="I255" s="314">
        <f t="shared" si="21"/>
        <v>-0.98851911994093744</v>
      </c>
      <c r="J255" s="34" t="str">
        <f>'2018'!D22</f>
        <v>Boise State</v>
      </c>
      <c r="K255" s="200">
        <f>'2018'!E22</f>
        <v>7</v>
      </c>
      <c r="L255" s="318">
        <f>'2018'!F22</f>
        <v>35023</v>
      </c>
      <c r="M255" s="231">
        <f>'2018'!G22</f>
        <v>29.873972602739727</v>
      </c>
      <c r="N255" s="231" t="str">
        <f>'2018'!H22</f>
        <v>SR</v>
      </c>
      <c r="O255" s="231">
        <f>'2018'!I22</f>
        <v>22.446575342465753</v>
      </c>
      <c r="P255" s="231" t="str">
        <f>'2018'!J22</f>
        <v>Wide</v>
      </c>
      <c r="Q255" s="231" t="str">
        <f>'2018'!K22</f>
        <v>DEEP</v>
      </c>
      <c r="R255" s="231" t="str">
        <f>'2018'!L22</f>
        <v>Elite Earner</v>
      </c>
      <c r="S255" s="320">
        <f>'2018'!M22</f>
        <v>70</v>
      </c>
      <c r="T255" s="320">
        <f>'2018'!N22</f>
        <v>183</v>
      </c>
      <c r="U255" s="200">
        <f>'2018'!O22</f>
        <v>4.55</v>
      </c>
      <c r="V255" s="279">
        <f>'2018'!P22</f>
        <v>6</v>
      </c>
      <c r="W255" s="193">
        <f>'2018'!Q22</f>
        <v>0</v>
      </c>
      <c r="X255" s="194">
        <f>'2018'!R22</f>
        <v>0</v>
      </c>
      <c r="Y255" s="194">
        <f>'2018'!S22</f>
        <v>0</v>
      </c>
      <c r="Z255" s="194">
        <f>'2018'!T22</f>
        <v>0.29112944816915937</v>
      </c>
      <c r="AA255" s="194">
        <f>'2018'!U22</f>
        <v>0.41093282567310307</v>
      </c>
      <c r="AB255" s="194">
        <f>'2018'!V22</f>
        <v>0.41093282567310307</v>
      </c>
      <c r="AC255" s="59">
        <f>'2018'!W22</f>
        <v>0.31230894751155835</v>
      </c>
      <c r="AD255" s="42">
        <f>'2018'!X22</f>
        <v>20.794520547945204</v>
      </c>
      <c r="AE255" s="183">
        <f>'2018'!Y22</f>
        <v>3.74</v>
      </c>
      <c r="AF255" s="183">
        <f>'2018'!Z22</f>
        <v>7.7</v>
      </c>
      <c r="AG255" s="183">
        <f>'2018'!AA22</f>
        <v>16.3</v>
      </c>
      <c r="AH255" s="183">
        <f>'2018'!AB22</f>
        <v>0.89</v>
      </c>
      <c r="AI255" s="183">
        <f>'2018'!AC22</f>
        <v>3.37</v>
      </c>
      <c r="AJ255" s="288">
        <f>'2018'!AD22</f>
        <v>4.3381866313699537E-2</v>
      </c>
      <c r="AK255" s="288">
        <f>'2018'!AE22</f>
        <v>0.25344142951687626</v>
      </c>
      <c r="AL255" s="185">
        <f>'2018'!AF22</f>
        <v>6.7000000000000004E-2</v>
      </c>
      <c r="AM255" s="212">
        <f t="shared" ref="AM255:AM266" si="25">DS255/100</f>
        <v>0.68400000000000005</v>
      </c>
      <c r="AN255" s="185">
        <f>'2018'!AG22</f>
        <v>0.87749999999999995</v>
      </c>
      <c r="AO255" s="185">
        <f>'2018'!AH22</f>
        <v>0.11</v>
      </c>
      <c r="AP255" s="183">
        <f>'2018'!AI22</f>
        <v>85.395600881202128</v>
      </c>
      <c r="AQ255" s="186">
        <f>'2018'!AJ22</f>
        <v>79.369117266141885</v>
      </c>
      <c r="AR255" s="48">
        <f>'2018'!AK22</f>
        <v>8</v>
      </c>
      <c r="AS255" s="232">
        <f>'2018'!AL22</f>
        <v>5</v>
      </c>
      <c r="AT255" s="232">
        <f>'2018'!AM22</f>
        <v>7</v>
      </c>
      <c r="AU255" s="232">
        <f>'2018'!AN22</f>
        <v>6</v>
      </c>
      <c r="AV255" s="232">
        <f>'2018'!AO22</f>
        <v>7</v>
      </c>
      <c r="AW255" s="232">
        <f>'2018'!AP22</f>
        <v>2</v>
      </c>
      <c r="AX255" s="232">
        <f>'2018'!AQ22</f>
        <v>2</v>
      </c>
      <c r="AY255" s="233">
        <f>'2018'!AR22</f>
        <v>0</v>
      </c>
      <c r="AZ255" s="60">
        <f>'2018'!AS22</f>
        <v>0</v>
      </c>
      <c r="BA255" s="61">
        <f>'2018'!AT22</f>
        <v>3610</v>
      </c>
      <c r="BB255" s="61">
        <f>'2018'!AU22</f>
        <v>0</v>
      </c>
      <c r="BC255" s="61">
        <f>'2018'!AV22</f>
        <v>0</v>
      </c>
      <c r="BD255" s="61">
        <f>'2018'!AW22</f>
        <v>0</v>
      </c>
      <c r="BE255" s="61">
        <f>'2018'!AX22</f>
        <v>0</v>
      </c>
      <c r="BF255" s="62">
        <f>'2018'!AY22</f>
        <v>0</v>
      </c>
      <c r="BG255" s="62">
        <f>'2018'!AZ22</f>
        <v>0</v>
      </c>
      <c r="BH255" s="62">
        <f>'2018'!BA22</f>
        <v>0</v>
      </c>
      <c r="BI255" s="62">
        <f>'2018'!BB22</f>
        <v>0</v>
      </c>
      <c r="BJ255" s="62">
        <f>'2018'!BC22</f>
        <v>0</v>
      </c>
      <c r="BK255" s="62">
        <f>'2018'!BD22</f>
        <v>0</v>
      </c>
      <c r="BL255" s="62">
        <f>'2018'!BE22</f>
        <v>0</v>
      </c>
      <c r="BM255" s="62">
        <f>'2018'!BF22</f>
        <v>0</v>
      </c>
      <c r="BN255" s="63">
        <f>'2018'!BG22</f>
        <v>0</v>
      </c>
      <c r="BO255" s="60">
        <f>'2018'!BH22</f>
        <v>0</v>
      </c>
      <c r="BP255" s="61">
        <f>'2018'!BI22</f>
        <v>3926</v>
      </c>
      <c r="BQ255" s="61">
        <f>'2018'!BJ22</f>
        <v>0</v>
      </c>
      <c r="BR255" s="61">
        <f>'2018'!BK22</f>
        <v>0</v>
      </c>
      <c r="BS255" s="61">
        <f>'2018'!BL22</f>
        <v>0</v>
      </c>
      <c r="BT255" s="61">
        <f>'2018'!BM22</f>
        <v>0</v>
      </c>
      <c r="BU255" s="62">
        <f>'2018'!BN22</f>
        <v>0</v>
      </c>
      <c r="BV255" s="62">
        <f>'2018'!BO22</f>
        <v>0</v>
      </c>
      <c r="BW255" s="62">
        <f>'2018'!BP22</f>
        <v>0</v>
      </c>
      <c r="BX255" s="62">
        <f>'2018'!BQ22</f>
        <v>0</v>
      </c>
      <c r="BY255" s="62">
        <f>'2018'!BR22</f>
        <v>0</v>
      </c>
      <c r="BZ255" s="62">
        <f>'2018'!BS22</f>
        <v>0</v>
      </c>
      <c r="CA255" s="62">
        <f>'2018'!BT22</f>
        <v>0</v>
      </c>
      <c r="CB255" s="62">
        <f>'2018'!BU22</f>
        <v>0</v>
      </c>
      <c r="CC255" s="63">
        <f>'2018'!BV22</f>
        <v>0</v>
      </c>
      <c r="CD255" s="60">
        <f>'2018'!BW22</f>
        <v>0</v>
      </c>
      <c r="CE255" s="61">
        <f>'2018'!BX22</f>
        <v>4032</v>
      </c>
      <c r="CF255" s="61">
        <f>'2018'!BY22</f>
        <v>0</v>
      </c>
      <c r="CG255" s="61">
        <f>'2018'!BZ22</f>
        <v>0</v>
      </c>
      <c r="CH255" s="61">
        <f>'2018'!CA22</f>
        <v>0</v>
      </c>
      <c r="CI255" s="61">
        <f>'2018'!CB22</f>
        <v>0</v>
      </c>
      <c r="CJ255" s="62">
        <f>'2018'!CC22</f>
        <v>0</v>
      </c>
      <c r="CK255" s="62">
        <f>'2018'!CD22</f>
        <v>0</v>
      </c>
      <c r="CL255" s="62">
        <f>'2018'!CE22</f>
        <v>0</v>
      </c>
      <c r="CM255" s="62">
        <f>'2018'!CF22</f>
        <v>0</v>
      </c>
      <c r="CN255" s="62">
        <f>'2018'!CG22</f>
        <v>0</v>
      </c>
      <c r="CO255" s="62">
        <f>'2018'!CH22</f>
        <v>0</v>
      </c>
      <c r="CP255" s="62">
        <f>'2018'!CI22</f>
        <v>0</v>
      </c>
      <c r="CQ255" s="62">
        <f>'2018'!CJ22</f>
        <v>0</v>
      </c>
      <c r="CR255" s="63">
        <f>'2018'!CK22</f>
        <v>0</v>
      </c>
      <c r="CS255" s="60">
        <f>'2018'!CL22</f>
        <v>1129</v>
      </c>
      <c r="CT255" s="61">
        <f>'2018'!CM22</f>
        <v>3878</v>
      </c>
      <c r="CU255" s="61">
        <f>'2018'!CN22</f>
        <v>98</v>
      </c>
      <c r="CV255" s="61">
        <f>'2018'!CO22</f>
        <v>56</v>
      </c>
      <c r="CW255" s="61">
        <f>'2018'!CP22</f>
        <v>11</v>
      </c>
      <c r="CX255" s="61">
        <f>'2018'!CQ22</f>
        <v>28</v>
      </c>
      <c r="CY255" s="62">
        <f>'2018'!CR22</f>
        <v>0.89</v>
      </c>
      <c r="CZ255" s="62">
        <f>'2018'!CS22</f>
        <v>2.96</v>
      </c>
      <c r="DA255" s="62">
        <f>'2018'!CT22</f>
        <v>3.74</v>
      </c>
      <c r="DB255" s="62">
        <f>'2018'!CU22</f>
        <v>7.7</v>
      </c>
      <c r="DC255" s="62">
        <f>'2018'!CV22</f>
        <v>16.3</v>
      </c>
      <c r="DD255" s="62">
        <f>'2018'!CW22</f>
        <v>0</v>
      </c>
      <c r="DE255" s="62">
        <f>'2018'!CX22</f>
        <v>8.1999999999999993</v>
      </c>
      <c r="DF255" s="62">
        <f>'2018'!CY22</f>
        <v>91.3</v>
      </c>
      <c r="DG255" s="63">
        <f>'2018'!CZ22</f>
        <v>6.8</v>
      </c>
      <c r="DH255" s="60">
        <f>'2018'!DA22</f>
        <v>1511</v>
      </c>
      <c r="DI255" s="61">
        <f>'2018'!DB22</f>
        <v>3677</v>
      </c>
      <c r="DJ255" s="61">
        <f>'2018'!DC22</f>
        <v>130</v>
      </c>
      <c r="DK255" s="61">
        <f>'2018'!DD22</f>
        <v>83</v>
      </c>
      <c r="DL255" s="61">
        <f>'2018'!DE22</f>
        <v>7</v>
      </c>
      <c r="DM255" s="61">
        <f>'2018'!DF22</f>
        <v>26</v>
      </c>
      <c r="DN255" s="62">
        <f>'2018'!DG22</f>
        <v>0.62</v>
      </c>
      <c r="DO255" s="62">
        <f>'2018'!DH22</f>
        <v>3.37</v>
      </c>
      <c r="DP255" s="62">
        <f>'2018'!DI22</f>
        <v>3.45</v>
      </c>
      <c r="DQ255" s="62">
        <f>'2018'!DJ22</f>
        <v>7</v>
      </c>
      <c r="DR255" s="62">
        <f>'2018'!DK22</f>
        <v>14</v>
      </c>
      <c r="DS255" s="62">
        <f>'2018'!DP22</f>
        <v>68.400000000000006</v>
      </c>
      <c r="DT255" s="62">
        <f>'2018'!DQ22</f>
        <v>6.7</v>
      </c>
      <c r="DU255" s="62">
        <f>'2018'!DR22</f>
        <v>84.2</v>
      </c>
      <c r="DV255" s="63">
        <f>'2018'!DS22</f>
        <v>15.2</v>
      </c>
    </row>
    <row r="256" spans="1:126" ht="15.75" customHeight="1" x14ac:dyDescent="0.2">
      <c r="A256" s="199">
        <f t="shared" si="19"/>
        <v>254</v>
      </c>
      <c r="B256" s="261">
        <f>'2021'!A27</f>
        <v>25</v>
      </c>
      <c r="C256" s="261">
        <v>2021</v>
      </c>
      <c r="D256" s="234" t="str">
        <f>'2021'!B27</f>
        <v>Ihmir Smith-Marsette</v>
      </c>
      <c r="E256" s="310" t="str" cm="1">
        <f t="array" ref="E256">_xlfn.IFS(F256&gt;12.5,"Cornerstone",AND(F256&gt;11.995,F256&lt;12.5),"Elite",AND(F256&gt;11,F256&lt;12.995),"Elite Upside",AND(F256&gt;=9.69,F256&lt;10.999),"Upside",AND(F256&gt;8.4,F256&lt;9.999),"Upside Lite",AND(F256&gt;7.25,F256&lt;8.999),"Outlier",AND(F256&gt;=6,F256&lt;7.25),"Outlier Lite",F256&lt;6.999,"Purgatory")</f>
        <v>Outlier Lite</v>
      </c>
      <c r="F256" s="313">
        <f>'2021'!C27</f>
        <v>6.6914285714285713</v>
      </c>
      <c r="G256" s="313">
        <f t="shared" si="20"/>
        <v>25</v>
      </c>
      <c r="H256" s="313" t="str" cm="1">
        <f t="array" ref="H256">_xlfn.IFS(E256="Cornerstone","A++",E256="Elite","A+",E256="Elite Upside","A",E256="Upside","B",E256="Upside Lite","C",E256="Outlier","D+",E256="Outlier Lite","D-",E256="Purgatory","F")</f>
        <v>D-</v>
      </c>
      <c r="I256" s="314">
        <f t="shared" si="21"/>
        <v>-0.99084072095749298</v>
      </c>
      <c r="J256" s="34" t="str">
        <f>'2021'!D27</f>
        <v>Iowa</v>
      </c>
      <c r="K256" s="200">
        <f>'2021'!E27</f>
        <v>2</v>
      </c>
      <c r="L256" s="318">
        <f>'2021'!F27</f>
        <v>36401</v>
      </c>
      <c r="M256" s="231">
        <f>'2021'!G27</f>
        <v>26.098630136986301</v>
      </c>
      <c r="N256" s="231" t="str">
        <f>'2021'!H27</f>
        <v>SR</v>
      </c>
      <c r="O256" s="231">
        <f>'2021'!I27</f>
        <v>21.682191780821917</v>
      </c>
      <c r="P256" s="231" t="str">
        <f>'2021'!J27</f>
        <v>Wide</v>
      </c>
      <c r="Q256" s="231" t="str">
        <f>'2021'!K27</f>
        <v>PROTO Z</v>
      </c>
      <c r="R256" s="231" t="str">
        <f>'2021'!L27</f>
        <v>Elite Separator</v>
      </c>
      <c r="S256" s="320">
        <f>'2021'!M27</f>
        <v>72.75</v>
      </c>
      <c r="T256" s="320">
        <f>'2021'!N27</f>
        <v>181</v>
      </c>
      <c r="U256" s="200">
        <f>'2021'!O27</f>
        <v>4.5</v>
      </c>
      <c r="V256" s="279">
        <f>'2021'!P27</f>
        <v>5</v>
      </c>
      <c r="W256" s="193">
        <f>'2021'!Q27</f>
        <v>0</v>
      </c>
      <c r="X256" s="194">
        <f>'2021'!R27</f>
        <v>7.5616659927213906E-2</v>
      </c>
      <c r="Y256" s="194">
        <f>'2021'!S27</f>
        <v>0.12253903598099117</v>
      </c>
      <c r="Z256" s="194">
        <f>'2021'!T27</f>
        <v>0.24260752688172044</v>
      </c>
      <c r="AA256" s="194">
        <f>'2021'!U27</f>
        <v>0.21821631878557876</v>
      </c>
      <c r="AB256" s="194">
        <f>'2021'!V27</f>
        <v>0.23041192283364959</v>
      </c>
      <c r="AC256" s="59">
        <f>'2021'!W27</f>
        <v>0.23041192283364959</v>
      </c>
      <c r="AD256" s="42">
        <f>'2021'!X27</f>
        <v>20.019178082191782</v>
      </c>
      <c r="AE256" s="183">
        <f>'2021'!Y27</f>
        <v>2.15</v>
      </c>
      <c r="AF256" s="183">
        <f>'2021'!Z27</f>
        <v>5.0999999999999996</v>
      </c>
      <c r="AG256" s="183">
        <f>'2021'!AA27</f>
        <v>13.9</v>
      </c>
      <c r="AH256" s="183">
        <f>'2021'!AB27</f>
        <v>0.62</v>
      </c>
      <c r="AI256" s="183">
        <f>'2021'!AC27</f>
        <v>1.76</v>
      </c>
      <c r="AJ256" s="288">
        <f>'2021'!AD27</f>
        <v>2.1333333333333333E-2</v>
      </c>
      <c r="AK256" s="288">
        <f>'2021'!AE27</f>
        <v>0.192</v>
      </c>
      <c r="AL256" s="185">
        <f>'2021'!AF27</f>
        <v>0.107</v>
      </c>
      <c r="AM256" s="212">
        <f t="shared" si="25"/>
        <v>0.5</v>
      </c>
      <c r="AN256" s="185">
        <f>'2021'!AG27</f>
        <v>0.81800000000000006</v>
      </c>
      <c r="AO256" s="185">
        <f>'2021'!AH27</f>
        <v>0.18049999999999999</v>
      </c>
      <c r="AP256" s="183">
        <f>'2021'!AI27</f>
        <v>88.279225727785402</v>
      </c>
      <c r="AQ256" s="186">
        <f>'2021'!AJ27</f>
        <v>86.93146594485448</v>
      </c>
      <c r="AR256" s="48">
        <f>'2021'!AK27</f>
        <v>6</v>
      </c>
      <c r="AS256" s="232">
        <f>'2021'!AL27</f>
        <v>6</v>
      </c>
      <c r="AT256" s="232">
        <f>'2021'!AM27</f>
        <v>4</v>
      </c>
      <c r="AU256" s="232">
        <f>'2021'!AN27</f>
        <v>3</v>
      </c>
      <c r="AV256" s="232">
        <f>'2021'!AO27</f>
        <v>8</v>
      </c>
      <c r="AW256" s="232">
        <f>'2021'!AP27</f>
        <v>4</v>
      </c>
      <c r="AX256" s="232">
        <f>'2021'!AQ27</f>
        <v>4</v>
      </c>
      <c r="AY256" s="233">
        <f>'2021'!AR27</f>
        <v>0</v>
      </c>
      <c r="AZ256" s="60">
        <f>'2021'!AS27</f>
        <v>0</v>
      </c>
      <c r="BA256" s="61">
        <f>'2021'!AT27</f>
        <v>1991</v>
      </c>
      <c r="BB256" s="61">
        <f>'2021'!AU27</f>
        <v>0</v>
      </c>
      <c r="BC256" s="61">
        <f>'2021'!AV27</f>
        <v>0</v>
      </c>
      <c r="BD256" s="61">
        <f>'2021'!AW27</f>
        <v>0</v>
      </c>
      <c r="BE256" s="61">
        <f>'2021'!AX27</f>
        <v>0</v>
      </c>
      <c r="BF256" s="62">
        <f>'2021'!AY27</f>
        <v>0</v>
      </c>
      <c r="BG256" s="62">
        <f>'2021'!AZ27</f>
        <v>0</v>
      </c>
      <c r="BH256" s="62">
        <f>'2021'!BA27</f>
        <v>0</v>
      </c>
      <c r="BI256" s="62">
        <f>'2021'!BB27</f>
        <v>0</v>
      </c>
      <c r="BJ256" s="62">
        <f>'2021'!BC27</f>
        <v>0</v>
      </c>
      <c r="BK256" s="62">
        <f>'2021'!BD27</f>
        <v>0</v>
      </c>
      <c r="BL256" s="62">
        <f>'2021'!BE27</f>
        <v>0</v>
      </c>
      <c r="BM256" s="62">
        <f>'2021'!BF27</f>
        <v>0</v>
      </c>
      <c r="BN256" s="63">
        <f>'2021'!BG27</f>
        <v>0</v>
      </c>
      <c r="BO256" s="60">
        <f>'2021'!BH27</f>
        <v>187</v>
      </c>
      <c r="BP256" s="61">
        <f>'2021'!BI27</f>
        <v>2473</v>
      </c>
      <c r="BQ256" s="61">
        <f>'2021'!BJ27</f>
        <v>37</v>
      </c>
      <c r="BR256" s="61">
        <f>'2021'!BK27</f>
        <v>18</v>
      </c>
      <c r="BS256" s="61">
        <f>'2021'!BL27</f>
        <v>2</v>
      </c>
      <c r="BT256" s="61">
        <f>'2021'!BM27</f>
        <v>27</v>
      </c>
      <c r="BU256" s="62">
        <f>'2021'!BN27</f>
        <v>0.23</v>
      </c>
      <c r="BV256" s="62">
        <f>'2021'!BO27</f>
        <v>0.59</v>
      </c>
      <c r="BW256" s="62">
        <f>'2021'!BP27</f>
        <v>0.91</v>
      </c>
      <c r="BX256" s="62">
        <f>'2021'!BQ27</f>
        <v>2.9</v>
      </c>
      <c r="BY256" s="62">
        <f>'2021'!BR27</f>
        <v>13.8</v>
      </c>
      <c r="BZ256" s="62">
        <f>'2021'!BW27</f>
        <v>40</v>
      </c>
      <c r="CA256" s="62">
        <f>'2021'!BX27</f>
        <v>25</v>
      </c>
      <c r="CB256" s="62">
        <f>'2021'!BY27</f>
        <v>83.7</v>
      </c>
      <c r="CC256" s="63">
        <f>'2021'!BZ27</f>
        <v>16.3</v>
      </c>
      <c r="CD256" s="60">
        <f>'2021'!CA27</f>
        <v>361</v>
      </c>
      <c r="CE256" s="61">
        <f>'2021'!CB27</f>
        <v>2946</v>
      </c>
      <c r="CF256" s="61">
        <f>'2021'!CC27</f>
        <v>52</v>
      </c>
      <c r="CG256" s="61">
        <f>'2021'!CD27</f>
        <v>23</v>
      </c>
      <c r="CH256" s="61">
        <f>'2021'!CE27</f>
        <v>3</v>
      </c>
      <c r="CI256" s="61">
        <f>'2021'!CF27</f>
        <v>27</v>
      </c>
      <c r="CJ256" s="62">
        <f>'2021'!CG27</f>
        <v>0.39</v>
      </c>
      <c r="CK256" s="62">
        <f>'2021'!CH27</f>
        <v>0.89</v>
      </c>
      <c r="CL256" s="62">
        <f>'2021'!CI27</f>
        <v>1.65</v>
      </c>
      <c r="CM256" s="62">
        <f>'2021'!CJ27</f>
        <v>4</v>
      </c>
      <c r="CN256" s="62">
        <f>'2021'!CK27</f>
        <v>12.6</v>
      </c>
      <c r="CO256" s="62">
        <f>'2021'!CP27</f>
        <v>25</v>
      </c>
      <c r="CP256" s="62">
        <f>'2021'!CQ27</f>
        <v>14.8</v>
      </c>
      <c r="CQ256" s="62">
        <f>'2021'!CR27</f>
        <v>86.1</v>
      </c>
      <c r="CR256" s="63">
        <f>'2021'!CS27</f>
        <v>13</v>
      </c>
      <c r="CS256" s="60">
        <f>'2021'!CT27</f>
        <v>722</v>
      </c>
      <c r="CT256" s="61">
        <f>'2021'!CU27</f>
        <v>2976</v>
      </c>
      <c r="CU256" s="61">
        <f>'2021'!CV27</f>
        <v>74</v>
      </c>
      <c r="CV256" s="61">
        <f>'2021'!CW27</f>
        <v>44</v>
      </c>
      <c r="CW256" s="61">
        <f>'2021'!CX27</f>
        <v>5</v>
      </c>
      <c r="CX256" s="61">
        <f>'2021'!CY27</f>
        <v>16</v>
      </c>
      <c r="CY256" s="62">
        <f>'2021'!CZ27</f>
        <v>0.62</v>
      </c>
      <c r="CZ256" s="62">
        <f>'2021'!DA27</f>
        <v>1.76</v>
      </c>
      <c r="DA256" s="62">
        <f>'2021'!DB27</f>
        <v>2.15</v>
      </c>
      <c r="DB256" s="62">
        <f>'2021'!DC27</f>
        <v>4.8</v>
      </c>
      <c r="DC256" s="62">
        <f>'2021'!DD27</f>
        <v>12.1</v>
      </c>
      <c r="DD256" s="62">
        <f>'2021'!DI27</f>
        <v>56.3</v>
      </c>
      <c r="DE256" s="62">
        <f>'2021'!DJ27</f>
        <v>12</v>
      </c>
      <c r="DF256" s="62">
        <f>'2021'!DK27</f>
        <v>85.8</v>
      </c>
      <c r="DG256" s="63">
        <f>'2021'!DL27</f>
        <v>13.9</v>
      </c>
      <c r="DH256" s="60">
        <f>'2021'!DM27</f>
        <v>345</v>
      </c>
      <c r="DI256" s="61">
        <f>'2021'!DN27</f>
        <v>1581</v>
      </c>
      <c r="DJ256" s="61">
        <f>'2021'!DO27</f>
        <v>40</v>
      </c>
      <c r="DK256" s="61">
        <f>'2021'!DP27</f>
        <v>25</v>
      </c>
      <c r="DL256" s="61">
        <f>'2021'!DQ27</f>
        <v>4</v>
      </c>
      <c r="DM256" s="61">
        <f>'2021'!DR27</f>
        <v>9</v>
      </c>
      <c r="DN256" s="62">
        <f>'2021'!DS27</f>
        <v>0.6</v>
      </c>
      <c r="DO256" s="62">
        <f>'2021'!DT27</f>
        <v>1.58</v>
      </c>
      <c r="DP256" s="62">
        <f>'2021'!DU27</f>
        <v>1.84</v>
      </c>
      <c r="DQ256" s="62">
        <f>'2021'!DV27</f>
        <v>5.0999999999999996</v>
      </c>
      <c r="DR256" s="62">
        <f>'2021'!DW27</f>
        <v>13.9</v>
      </c>
      <c r="DS256" s="62">
        <f>'2021'!EB27</f>
        <v>50</v>
      </c>
      <c r="DT256" s="62">
        <f>'2021'!EC27</f>
        <v>10.7</v>
      </c>
      <c r="DU256" s="62">
        <f>'2021'!ED27</f>
        <v>77.8</v>
      </c>
      <c r="DV256" s="63">
        <f>'2021'!EE27</f>
        <v>22.2</v>
      </c>
    </row>
    <row r="257" spans="1:126" ht="15.75" customHeight="1" x14ac:dyDescent="0.2">
      <c r="A257" s="199">
        <f t="shared" si="19"/>
        <v>255</v>
      </c>
      <c r="B257" s="261">
        <f>'2021'!A28</f>
        <v>26</v>
      </c>
      <c r="C257" s="261">
        <v>2021</v>
      </c>
      <c r="D257" s="234" t="str">
        <f>'2021'!B28</f>
        <v>Kawaan Baker</v>
      </c>
      <c r="E257" s="310" t="str" cm="1">
        <f t="array" ref="E257">_xlfn.IFS(F257&gt;12.5,"Cornerstone",AND(F257&gt;11.995,F257&lt;12.5),"Elite",AND(F257&gt;11,F257&lt;12.995),"Elite Upside",AND(F257&gt;=9.69,F257&lt;10.999),"Upside",AND(F257&gt;8.4,F257&lt;9.999),"Upside Lite",AND(F257&gt;7.25,F257&lt;8.999),"Outlier",AND(F257&gt;=6,F257&lt;7.25),"Outlier Lite",F257&lt;6.999,"Purgatory")</f>
        <v>Outlier Lite</v>
      </c>
      <c r="F257" s="313">
        <f>'2021'!C28</f>
        <v>6.6828571428571433</v>
      </c>
      <c r="G257" s="313">
        <f t="shared" si="20"/>
        <v>24.7</v>
      </c>
      <c r="H257" s="313" t="str" cm="1">
        <f t="array" ref="H257">_xlfn.IFS(E257="Cornerstone","A++",E257="Elite","A+",E257="Elite Upside","A",E257="Upside","B",E257="Upside Lite","C",E257="Outlier","D+",E257="Outlier Lite","D-",E257="Purgatory","F")</f>
        <v>D-</v>
      </c>
      <c r="I257" s="314">
        <f t="shared" si="21"/>
        <v>-0.99548392299060451</v>
      </c>
      <c r="J257" s="34" t="str">
        <f>'2021'!D28</f>
        <v>South Alabama</v>
      </c>
      <c r="K257" s="200">
        <f>'2021'!E28</f>
        <v>7</v>
      </c>
      <c r="L257" s="318">
        <f>'2021'!F28</f>
        <v>36031</v>
      </c>
      <c r="M257" s="231">
        <f>'2021'!G28</f>
        <v>27.112328767123287</v>
      </c>
      <c r="N257" s="231" t="str">
        <f>'2021'!H28</f>
        <v>SR</v>
      </c>
      <c r="O257" s="231">
        <f>'2021'!I28</f>
        <v>22.695890410958903</v>
      </c>
      <c r="P257" s="231" t="str">
        <f>'2021'!J28</f>
        <v>Slot</v>
      </c>
      <c r="Q257" s="231" t="str">
        <f>'2021'!K28</f>
        <v>PROTO Z</v>
      </c>
      <c r="R257" s="231" t="str">
        <f>'2021'!L28</f>
        <v>Poor Separator</v>
      </c>
      <c r="S257" s="320">
        <f>'2021'!M28</f>
        <v>73</v>
      </c>
      <c r="T257" s="320">
        <f>'2021'!N28</f>
        <v>216</v>
      </c>
      <c r="U257" s="200">
        <f>'2021'!O28</f>
        <v>4.41</v>
      </c>
      <c r="V257" s="279">
        <f>'2021'!P28</f>
        <v>7</v>
      </c>
      <c r="W257" s="193">
        <f>'2021'!Q28</f>
        <v>0</v>
      </c>
      <c r="X257" s="194">
        <f>'2021'!R28</f>
        <v>3.5852372583479786E-2</v>
      </c>
      <c r="Y257" s="194">
        <f>'2021'!S28</f>
        <v>0.20254202542025421</v>
      </c>
      <c r="Z257" s="194">
        <f>'2021'!T28</f>
        <v>0.30115424973767052</v>
      </c>
      <c r="AA257" s="194">
        <f>'2021'!U28</f>
        <v>0.24236851783744023</v>
      </c>
      <c r="AB257" s="194">
        <f>'2021'!V28</f>
        <v>0.27176138378755538</v>
      </c>
      <c r="AC257" s="59">
        <f>'2021'!W28</f>
        <v>0.2065386516785421</v>
      </c>
      <c r="AD257" s="42">
        <f>'2021'!X28</f>
        <v>20.035616438356165</v>
      </c>
      <c r="AE257" s="183">
        <f>'2021'!Y28</f>
        <v>1.92</v>
      </c>
      <c r="AF257" s="183">
        <f>'2021'!Z28</f>
        <v>7</v>
      </c>
      <c r="AG257" s="183">
        <f>'2021'!AA28</f>
        <v>12.1</v>
      </c>
      <c r="AH257" s="183">
        <f>'2021'!AB28</f>
        <v>0.43</v>
      </c>
      <c r="AI257" s="183">
        <f>'2021'!AC28</f>
        <v>2.1</v>
      </c>
      <c r="AJ257" s="288">
        <f>'2021'!AD28</f>
        <v>5.2443095599393016E-2</v>
      </c>
      <c r="AK257" s="288">
        <f>'2021'!AE28</f>
        <v>0.15150227617602427</v>
      </c>
      <c r="AL257" s="185">
        <f>'2021'!AF28</f>
        <v>7.2999999999999995E-2</v>
      </c>
      <c r="AM257" s="212">
        <f t="shared" si="25"/>
        <v>0.5</v>
      </c>
      <c r="AN257" s="185">
        <f>'2021'!AG28</f>
        <v>0.21799999999999997</v>
      </c>
      <c r="AO257" s="185">
        <f>'2021'!AH28</f>
        <v>0.78200000000000003</v>
      </c>
      <c r="AP257" s="183">
        <f>'2021'!AI28</f>
        <v>114.21664234234096</v>
      </c>
      <c r="AQ257" s="186">
        <f>'2021'!AJ28</f>
        <v>113.05315075504836</v>
      </c>
      <c r="AR257" s="48">
        <f>'2021'!AK28</f>
        <v>5</v>
      </c>
      <c r="AS257" s="232">
        <f>'2021'!AL28</f>
        <v>6</v>
      </c>
      <c r="AT257" s="232">
        <f>'2021'!AM28</f>
        <v>3</v>
      </c>
      <c r="AU257" s="232">
        <f>'2021'!AN28</f>
        <v>5</v>
      </c>
      <c r="AV257" s="232">
        <f>'2021'!AO28</f>
        <v>9</v>
      </c>
      <c r="AW257" s="232">
        <f>'2021'!AP28</f>
        <v>8</v>
      </c>
      <c r="AX257" s="232">
        <f>'2021'!AQ28</f>
        <v>1</v>
      </c>
      <c r="AY257" s="233">
        <f>'2021'!AR28</f>
        <v>0</v>
      </c>
      <c r="AZ257" s="60">
        <f>'2021'!AS28</f>
        <v>0</v>
      </c>
      <c r="BA257" s="61">
        <f>'2021'!AT28</f>
        <v>3169</v>
      </c>
      <c r="BB257" s="61">
        <f>'2021'!AU28</f>
        <v>0</v>
      </c>
      <c r="BC257" s="61">
        <f>'2021'!AV28</f>
        <v>0</v>
      </c>
      <c r="BD257" s="61">
        <f>'2021'!AW28</f>
        <v>0</v>
      </c>
      <c r="BE257" s="61">
        <f>'2021'!AX28</f>
        <v>0</v>
      </c>
      <c r="BF257" s="62">
        <f>'2021'!AY28</f>
        <v>0</v>
      </c>
      <c r="BG257" s="62">
        <f>'2021'!AZ28</f>
        <v>0</v>
      </c>
      <c r="BH257" s="62">
        <f>'2021'!BA28</f>
        <v>0</v>
      </c>
      <c r="BI257" s="62">
        <f>'2021'!BB28</f>
        <v>0</v>
      </c>
      <c r="BJ257" s="62">
        <f>'2021'!BC28</f>
        <v>0</v>
      </c>
      <c r="BK257" s="62">
        <f>'2021'!BD28</f>
        <v>0</v>
      </c>
      <c r="BL257" s="62">
        <f>'2021'!BE28</f>
        <v>0</v>
      </c>
      <c r="BM257" s="62">
        <f>'2021'!BF28</f>
        <v>0</v>
      </c>
      <c r="BN257" s="63">
        <f>'2021'!BG28</f>
        <v>0</v>
      </c>
      <c r="BO257" s="60">
        <f>'2021'!BH28</f>
        <v>102</v>
      </c>
      <c r="BP257" s="61">
        <f>'2021'!BI28</f>
        <v>2845</v>
      </c>
      <c r="BQ257" s="61">
        <f>'2021'!BJ28</f>
        <v>12</v>
      </c>
      <c r="BR257" s="61">
        <f>'2021'!BK28</f>
        <v>7</v>
      </c>
      <c r="BS257" s="61">
        <f>'2021'!BL28</f>
        <v>1</v>
      </c>
      <c r="BT257" s="61">
        <f>'2021'!BM28</f>
        <v>15</v>
      </c>
      <c r="BU257" s="62">
        <f>'2021'!BN28</f>
        <v>0.84</v>
      </c>
      <c r="BV257" s="62">
        <f>'2021'!BO28</f>
        <v>0.59</v>
      </c>
      <c r="BW257" s="62">
        <f>'2021'!BP28</f>
        <v>1.82</v>
      </c>
      <c r="BX257" s="62">
        <f>'2021'!BQ28</f>
        <v>7.1</v>
      </c>
      <c r="BY257" s="62">
        <f>'2021'!BR28</f>
        <v>7.3</v>
      </c>
      <c r="BZ257" s="62">
        <f>'2021'!BW28</f>
        <v>0</v>
      </c>
      <c r="CA257" s="62">
        <f>'2021'!BX28</f>
        <v>30</v>
      </c>
      <c r="CB257" s="62">
        <f>'2021'!BY28</f>
        <v>91.4</v>
      </c>
      <c r="CC257" s="63">
        <f>'2021'!BZ28</f>
        <v>8.6</v>
      </c>
      <c r="CD257" s="60">
        <f>'2021'!CA28</f>
        <v>494</v>
      </c>
      <c r="CE257" s="61">
        <f>'2021'!CB28</f>
        <v>2439</v>
      </c>
      <c r="CF257" s="61">
        <f>'2021'!CC28</f>
        <v>53</v>
      </c>
      <c r="CG257" s="61">
        <f>'2021'!CD28</f>
        <v>34</v>
      </c>
      <c r="CH257" s="61">
        <f>'2021'!CE28</f>
        <v>4</v>
      </c>
      <c r="CI257" s="61">
        <f>'2021'!CF28</f>
        <v>19</v>
      </c>
      <c r="CJ257" s="62">
        <f>'2021'!CG28</f>
        <v>0.54</v>
      </c>
      <c r="CK257" s="62">
        <f>'2021'!CH28</f>
        <v>1.54</v>
      </c>
      <c r="CL257" s="62">
        <f>'2021'!CI28</f>
        <v>1.64</v>
      </c>
      <c r="CM257" s="62">
        <f>'2021'!CJ28</f>
        <v>7.6</v>
      </c>
      <c r="CN257" s="62">
        <f>'2021'!CK28</f>
        <v>9</v>
      </c>
      <c r="CO257" s="62">
        <f>'2021'!CP28</f>
        <v>50</v>
      </c>
      <c r="CP257" s="62">
        <f>'2021'!CQ28</f>
        <v>5.6</v>
      </c>
      <c r="CQ257" s="62">
        <f>'2021'!CR28</f>
        <v>8.4</v>
      </c>
      <c r="CR257" s="63">
        <f>'2021'!CS28</f>
        <v>90.4</v>
      </c>
      <c r="CS257" s="60">
        <f>'2021'!CT28</f>
        <v>574</v>
      </c>
      <c r="CT257" s="61">
        <f>'2021'!CU28</f>
        <v>1906</v>
      </c>
      <c r="CU257" s="61">
        <f>'2021'!CV28</f>
        <v>67</v>
      </c>
      <c r="CV257" s="61">
        <f>'2021'!CW28</f>
        <v>35</v>
      </c>
      <c r="CW257" s="61">
        <f>'2021'!CX28</f>
        <v>3</v>
      </c>
      <c r="CX257" s="61">
        <f>'2021'!CY28</f>
        <v>14</v>
      </c>
      <c r="CY257" s="62">
        <f>'2021'!CZ28</f>
        <v>0.25</v>
      </c>
      <c r="CZ257" s="62">
        <f>'2021'!DA28</f>
        <v>2.04</v>
      </c>
      <c r="DA257" s="62">
        <f>'2021'!DB28</f>
        <v>1.76</v>
      </c>
      <c r="DB257" s="62">
        <f>'2021'!DC28</f>
        <v>6.9</v>
      </c>
      <c r="DC257" s="62">
        <f>'2021'!DD28</f>
        <v>12.1</v>
      </c>
      <c r="DD257" s="62">
        <f>'2021'!DI28</f>
        <v>50</v>
      </c>
      <c r="DE257" s="62">
        <f>'2021'!DJ28</f>
        <v>14.6</v>
      </c>
      <c r="DF257" s="62">
        <f>'2021'!DK28</f>
        <v>16.7</v>
      </c>
      <c r="DG257" s="63">
        <f>'2021'!DL28</f>
        <v>83.3</v>
      </c>
      <c r="DH257" s="60">
        <f>'2021'!DM28</f>
        <v>659</v>
      </c>
      <c r="DI257" s="61">
        <f>'2021'!DN28</f>
        <v>2719</v>
      </c>
      <c r="DJ257" s="61">
        <f>'2021'!DO28</f>
        <v>70</v>
      </c>
      <c r="DK257" s="61">
        <f>'2021'!DP28</f>
        <v>51</v>
      </c>
      <c r="DL257" s="61">
        <f>'2021'!DQ28</f>
        <v>8</v>
      </c>
      <c r="DM257" s="61">
        <f>'2021'!DR28</f>
        <v>18</v>
      </c>
      <c r="DN257" s="62">
        <f>'2021'!DS28</f>
        <v>0.43</v>
      </c>
      <c r="DO257" s="62">
        <f>'2021'!DT28</f>
        <v>2.1</v>
      </c>
      <c r="DP257" s="62">
        <f>'2021'!DU28</f>
        <v>1.92</v>
      </c>
      <c r="DQ257" s="62">
        <f>'2021'!DV28</f>
        <v>7</v>
      </c>
      <c r="DR257" s="62">
        <f>'2021'!DW28</f>
        <v>8.1</v>
      </c>
      <c r="DS257" s="62">
        <f>'2021'!EB28</f>
        <v>50</v>
      </c>
      <c r="DT257" s="62">
        <f>'2021'!EC28</f>
        <v>7.3</v>
      </c>
      <c r="DU257" s="62">
        <f>'2021'!ED28</f>
        <v>26.9</v>
      </c>
      <c r="DV257" s="63">
        <f>'2021'!EE28</f>
        <v>73.099999999999994</v>
      </c>
    </row>
    <row r="258" spans="1:126" ht="15.75" customHeight="1" x14ac:dyDescent="0.2">
      <c r="A258" s="199">
        <f t="shared" si="19"/>
        <v>256</v>
      </c>
      <c r="B258" s="261">
        <f>'2021'!A29</f>
        <v>27</v>
      </c>
      <c r="C258" s="261">
        <v>2021</v>
      </c>
      <c r="D258" s="234" t="str">
        <f>'2021'!B29</f>
        <v>Dazz Newsome</v>
      </c>
      <c r="E258" s="310" t="str" cm="1">
        <f t="array" ref="E258">_xlfn.IFS(F258&gt;12.5,"Cornerstone",AND(F258&gt;11.995,F258&lt;12.5),"Elite",AND(F258&gt;11,F258&lt;12.995),"Elite Upside",AND(F258&gt;=9.69,F258&lt;10.999),"Upside",AND(F258&gt;8.4,F258&lt;9.999),"Upside Lite",AND(F258&gt;7.25,F258&lt;8.999),"Outlier",AND(F258&gt;=6,F258&lt;7.25),"Outlier Lite",F258&lt;6.999,"Purgatory")</f>
        <v>Outlier Lite</v>
      </c>
      <c r="F258" s="313">
        <f>'2021'!C29</f>
        <v>6.6671428571428573</v>
      </c>
      <c r="G258" s="313">
        <f t="shared" si="20"/>
        <v>24.4</v>
      </c>
      <c r="H258" s="313" t="str" cm="1">
        <f t="array" ref="H258">_xlfn.IFS(E258="Cornerstone","A++",E258="Elite","A+",E258="Elite Upside","A",E258="Upside","B",E258="Upside Lite","C",E258="Outlier","D+",E258="Outlier Lite","D-",E258="Purgatory","F")</f>
        <v>D-</v>
      </c>
      <c r="I258" s="314">
        <f t="shared" si="21"/>
        <v>-1.0039964600513098</v>
      </c>
      <c r="J258" s="34" t="str">
        <f>'2021'!D29</f>
        <v>North Carolina</v>
      </c>
      <c r="K258" s="200">
        <f>'2021'!E29</f>
        <v>4</v>
      </c>
      <c r="L258" s="318">
        <f>'2021'!F29</f>
        <v>36295</v>
      </c>
      <c r="M258" s="231">
        <f>'2021'!G29</f>
        <v>26.389041095890413</v>
      </c>
      <c r="N258" s="231" t="str">
        <f>'2021'!H29</f>
        <v>SR</v>
      </c>
      <c r="O258" s="231">
        <f>'2021'!I29</f>
        <v>21.972602739726028</v>
      </c>
      <c r="P258" s="231" t="str">
        <f>'2021'!J29</f>
        <v>Slot</v>
      </c>
      <c r="Q258" s="231" t="str">
        <f>'2021'!K29</f>
        <v>BALL HOG</v>
      </c>
      <c r="R258" s="231" t="str">
        <f>'2021'!L29</f>
        <v>Poor Earner</v>
      </c>
      <c r="S258" s="320">
        <f>'2021'!M29</f>
        <v>70.13</v>
      </c>
      <c r="T258" s="320">
        <f>'2021'!N29</f>
        <v>190</v>
      </c>
      <c r="U258" s="200">
        <f>'2021'!O29</f>
        <v>4.59</v>
      </c>
      <c r="V258" s="279">
        <f>'2021'!P29</f>
        <v>6</v>
      </c>
      <c r="W258" s="193">
        <f>'2021'!Q29</f>
        <v>0</v>
      </c>
      <c r="X258" s="194">
        <f>'2021'!R29</f>
        <v>8.3918669131238452E-2</v>
      </c>
      <c r="Y258" s="194">
        <f>'2021'!S29</f>
        <v>0.18467153284671534</v>
      </c>
      <c r="Z258" s="194">
        <f>'2021'!T29</f>
        <v>0.27395048439181918</v>
      </c>
      <c r="AA258" s="194">
        <f>'2021'!U29</f>
        <v>0.18910699474702791</v>
      </c>
      <c r="AB258" s="194">
        <f>'2021'!V29</f>
        <v>0.23152873956942355</v>
      </c>
      <c r="AC258" s="59">
        <f>'2021'!W29</f>
        <v>0.21995230259095236</v>
      </c>
      <c r="AD258" s="42">
        <f>'2021'!X29</f>
        <v>20.30958904109589</v>
      </c>
      <c r="AE258" s="183">
        <f>'2021'!Y29</f>
        <v>2.8</v>
      </c>
      <c r="AF258" s="183">
        <f>'2021'!Z29</f>
        <v>6.7</v>
      </c>
      <c r="AG258" s="183">
        <f>'2021'!AA29</f>
        <v>10.8</v>
      </c>
      <c r="AH258" s="183">
        <f>'2021'!AB29</f>
        <v>0.86</v>
      </c>
      <c r="AI258" s="183">
        <f>'2021'!AC29</f>
        <v>2.4500000000000002</v>
      </c>
      <c r="AJ258" s="288">
        <f>'2021'!AD29</f>
        <v>1.381578947368421E-2</v>
      </c>
      <c r="AK258" s="288">
        <f>'2021'!AE29</f>
        <v>0.17684210526315788</v>
      </c>
      <c r="AL258" s="185">
        <f>'2021'!AF29</f>
        <v>6.9000000000000006E-2</v>
      </c>
      <c r="AM258" s="212">
        <f t="shared" si="25"/>
        <v>0.8</v>
      </c>
      <c r="AN258" s="185">
        <f>'2021'!AG29</f>
        <v>5.4999999999999997E-3</v>
      </c>
      <c r="AO258" s="185">
        <f>'2021'!AH29</f>
        <v>0.99099999999999999</v>
      </c>
      <c r="AP258" s="183">
        <f>'2021'!AI29</f>
        <v>85.611647465953482</v>
      </c>
      <c r="AQ258" s="186">
        <f>'2021'!AJ29</f>
        <v>79.791679085997117</v>
      </c>
      <c r="AR258" s="48">
        <f>'2021'!AK29</f>
        <v>6</v>
      </c>
      <c r="AS258" s="232">
        <f>'2021'!AL29</f>
        <v>6</v>
      </c>
      <c r="AT258" s="232">
        <f>'2021'!AM29</f>
        <v>5</v>
      </c>
      <c r="AU258" s="232">
        <f>'2021'!AN29</f>
        <v>5</v>
      </c>
      <c r="AV258" s="232">
        <f>'2021'!AO29</f>
        <v>6</v>
      </c>
      <c r="AW258" s="232">
        <f>'2021'!AP29</f>
        <v>2</v>
      </c>
      <c r="AX258" s="232">
        <f>'2021'!AQ29</f>
        <v>2</v>
      </c>
      <c r="AY258" s="233">
        <f>'2021'!AR29</f>
        <v>0.75</v>
      </c>
      <c r="AZ258" s="60">
        <f>'2021'!AS29</f>
        <v>0</v>
      </c>
      <c r="BA258" s="61">
        <f>'2021'!AT29</f>
        <v>3811</v>
      </c>
      <c r="BB258" s="61">
        <f>'2021'!AU29</f>
        <v>0</v>
      </c>
      <c r="BC258" s="61">
        <f>'2021'!AV29</f>
        <v>0</v>
      </c>
      <c r="BD258" s="61">
        <f>'2021'!AW29</f>
        <v>0</v>
      </c>
      <c r="BE258" s="61">
        <f>'2021'!AX29</f>
        <v>0</v>
      </c>
      <c r="BF258" s="62">
        <f>'2021'!AY29</f>
        <v>0</v>
      </c>
      <c r="BG258" s="62">
        <f>'2021'!AZ29</f>
        <v>0</v>
      </c>
      <c r="BH258" s="62">
        <f>'2021'!BA29</f>
        <v>0</v>
      </c>
      <c r="BI258" s="62">
        <f>'2021'!BB29</f>
        <v>0</v>
      </c>
      <c r="BJ258" s="62">
        <f>'2021'!BC29</f>
        <v>0</v>
      </c>
      <c r="BK258" s="62">
        <f>'2021'!BD29</f>
        <v>0</v>
      </c>
      <c r="BL258" s="62">
        <f>'2021'!BE29</f>
        <v>0</v>
      </c>
      <c r="BM258" s="62">
        <f>'2021'!BF29</f>
        <v>0</v>
      </c>
      <c r="BN258" s="63">
        <f>'2021'!BG29</f>
        <v>0</v>
      </c>
      <c r="BO258" s="60">
        <f>'2021'!BH29</f>
        <v>227</v>
      </c>
      <c r="BP258" s="61">
        <f>'2021'!BI29</f>
        <v>2705</v>
      </c>
      <c r="BQ258" s="61">
        <f>'2021'!BJ29</f>
        <v>29</v>
      </c>
      <c r="BR258" s="61">
        <f>'2021'!BK29</f>
        <v>18</v>
      </c>
      <c r="BS258" s="61">
        <f>'2021'!BL29</f>
        <v>0</v>
      </c>
      <c r="BT258" s="61">
        <f>'2021'!BM29</f>
        <v>21</v>
      </c>
      <c r="BU258" s="62">
        <f>'2021'!BN29</f>
        <v>0.41</v>
      </c>
      <c r="BV258" s="62">
        <f>'2021'!BO29</f>
        <v>0.88</v>
      </c>
      <c r="BW258" s="62">
        <f>'2021'!BP29</f>
        <v>2.25</v>
      </c>
      <c r="BX258" s="62">
        <f>'2021'!BQ29</f>
        <v>8.1</v>
      </c>
      <c r="BY258" s="62">
        <f>'2021'!BR29</f>
        <v>8.4</v>
      </c>
      <c r="BZ258" s="62">
        <f>'2021'!BW29</f>
        <v>0</v>
      </c>
      <c r="CA258" s="62">
        <f>'2021'!BX29</f>
        <v>10</v>
      </c>
      <c r="CB258" s="62">
        <f>'2021'!BY29</f>
        <v>9.4</v>
      </c>
      <c r="CC258" s="63">
        <f>'2021'!BZ29</f>
        <v>86.8</v>
      </c>
      <c r="CD258" s="60">
        <f>'2021'!CA29</f>
        <v>506</v>
      </c>
      <c r="CE258" s="61">
        <f>'2021'!CB29</f>
        <v>2740</v>
      </c>
      <c r="CF258" s="61">
        <f>'2021'!CC29</f>
        <v>66</v>
      </c>
      <c r="CG258" s="61">
        <f>'2021'!CD29</f>
        <v>44</v>
      </c>
      <c r="CH258" s="61">
        <f>'2021'!CE29</f>
        <v>2</v>
      </c>
      <c r="CI258" s="61">
        <f>'2021'!CF29</f>
        <v>14</v>
      </c>
      <c r="CJ258" s="62">
        <f>'2021'!CG29</f>
        <v>0.53</v>
      </c>
      <c r="CK258" s="62">
        <f>'2021'!CH29</f>
        <v>1.22</v>
      </c>
      <c r="CL258" s="62">
        <f>'2021'!CI29</f>
        <v>1.92</v>
      </c>
      <c r="CM258" s="62">
        <f>'2021'!CJ29</f>
        <v>7.8</v>
      </c>
      <c r="CN258" s="62">
        <f>'2021'!CK29</f>
        <v>7.9</v>
      </c>
      <c r="CO258" s="62">
        <f>'2021'!CP29</f>
        <v>50</v>
      </c>
      <c r="CP258" s="62">
        <f>'2021'!CQ29</f>
        <v>12</v>
      </c>
      <c r="CQ258" s="62">
        <f>'2021'!CR29</f>
        <v>0.7</v>
      </c>
      <c r="CR258" s="63">
        <f>'2021'!CS29</f>
        <v>97.8</v>
      </c>
      <c r="CS258" s="60">
        <f>'2021'!CT29</f>
        <v>1018</v>
      </c>
      <c r="CT258" s="61">
        <f>'2021'!CU29</f>
        <v>3716</v>
      </c>
      <c r="CU258" s="61">
        <f>'2021'!CV29</f>
        <v>99</v>
      </c>
      <c r="CV258" s="61">
        <f>'2021'!CW29</f>
        <v>72</v>
      </c>
      <c r="CW258" s="61">
        <f>'2021'!CX29</f>
        <v>10</v>
      </c>
      <c r="CX258" s="61">
        <f>'2021'!CY29</f>
        <v>39</v>
      </c>
      <c r="CY258" s="62">
        <f>'2021'!CZ29</f>
        <v>0.86</v>
      </c>
      <c r="CZ258" s="62">
        <f>'2021'!DA29</f>
        <v>2.4500000000000002</v>
      </c>
      <c r="DA258" s="62">
        <f>'2021'!DB29</f>
        <v>2.8</v>
      </c>
      <c r="DB258" s="62">
        <f>'2021'!DC29</f>
        <v>6</v>
      </c>
      <c r="DC258" s="62">
        <f>'2021'!DD29</f>
        <v>10.8</v>
      </c>
      <c r="DD258" s="62">
        <f>'2021'!DI29</f>
        <v>63.6</v>
      </c>
      <c r="DE258" s="62">
        <f>'2021'!DJ29</f>
        <v>10</v>
      </c>
      <c r="DF258" s="62">
        <f>'2021'!DK29</f>
        <v>0.3</v>
      </c>
      <c r="DG258" s="63">
        <f>'2021'!DL29</f>
        <v>99.7</v>
      </c>
      <c r="DH258" s="60">
        <f>'2021'!DM29</f>
        <v>684</v>
      </c>
      <c r="DI258" s="61">
        <f>'2021'!DN29</f>
        <v>3617</v>
      </c>
      <c r="DJ258" s="61">
        <f>'2021'!DO29</f>
        <v>69</v>
      </c>
      <c r="DK258" s="61">
        <f>'2021'!DP29</f>
        <v>54</v>
      </c>
      <c r="DL258" s="61">
        <f>'2021'!DQ29</f>
        <v>6</v>
      </c>
      <c r="DM258" s="61">
        <f>'2021'!DR29</f>
        <v>31</v>
      </c>
      <c r="DN258" s="62">
        <f>'2021'!DS29</f>
        <v>0.79</v>
      </c>
      <c r="DO258" s="62">
        <f>'2021'!DT29</f>
        <v>1.92</v>
      </c>
      <c r="DP258" s="62">
        <f>'2021'!DU29</f>
        <v>1.89</v>
      </c>
      <c r="DQ258" s="62">
        <f>'2021'!DV29</f>
        <v>6.7</v>
      </c>
      <c r="DR258" s="62">
        <f>'2021'!DW29</f>
        <v>9</v>
      </c>
      <c r="DS258" s="62">
        <f>'2021'!EB29</f>
        <v>80</v>
      </c>
      <c r="DT258" s="62">
        <f>'2021'!EC29</f>
        <v>6.9</v>
      </c>
      <c r="DU258" s="62">
        <f>'2021'!ED29</f>
        <v>0.8</v>
      </c>
      <c r="DV258" s="63">
        <f>'2021'!EE29</f>
        <v>98.5</v>
      </c>
    </row>
    <row r="259" spans="1:126" ht="15.75" customHeight="1" x14ac:dyDescent="0.2">
      <c r="A259" s="199">
        <f t="shared" ref="A259:A322" si="26">_xlfn.RANK.EQ(F259,F$3:F$340)</f>
        <v>257</v>
      </c>
      <c r="B259" s="261">
        <f>'2018'!A22</f>
        <v>20</v>
      </c>
      <c r="C259" s="261">
        <v>2018</v>
      </c>
      <c r="D259" s="234" t="str">
        <f>'2018'!B23</f>
        <v>Richie James</v>
      </c>
      <c r="E259" s="310" t="str" cm="1">
        <f t="array" ref="E259">_xlfn.IFS(F259&gt;12.5,"Cornerstone",AND(F259&gt;11.995,F259&lt;12.5),"Elite",AND(F259&gt;11,F259&lt;12.995),"Elite Upside",AND(F259&gt;=9.69,F259&lt;10.999),"Upside",AND(F259&gt;8.4,F259&lt;9.999),"Upside Lite",AND(F259&gt;7.25,F259&lt;8.999),"Outlier",AND(F259&gt;=6,F259&lt;7.25),"Outlier Lite",F259&lt;6.999,"Purgatory")</f>
        <v>Outlier Lite</v>
      </c>
      <c r="F259" s="313">
        <f>'2018'!C23</f>
        <v>6.6400000000000006</v>
      </c>
      <c r="G259" s="313">
        <f t="shared" ref="G259:G322" si="27">(_xlfn.PERCENTRANK.EXC($F$3:$F$340,F259)*100)</f>
        <v>24.099999999999998</v>
      </c>
      <c r="H259" s="313" t="str" cm="1">
        <f t="array" ref="H259">_xlfn.IFS(E259="Cornerstone","A++",E259="Elite","A+",E259="Elite Upside","A",E259="Upside","B",E259="Upside Lite","C",E259="Outlier","D+",E259="Outlier Lite","D-",E259="Purgatory","F")</f>
        <v>D-</v>
      </c>
      <c r="I259" s="314">
        <f t="shared" ref="I259:I322" si="28">STANDARDIZE(F259,(AVERAGE($F$3:$F$310)),(_xlfn.STDEV.P($F$3:$F$309)))</f>
        <v>-1.0186999331561637</v>
      </c>
      <c r="J259" s="34" t="str">
        <f>'2018'!D23</f>
        <v>MTSU</v>
      </c>
      <c r="K259" s="200">
        <f>'2018'!E23</f>
        <v>10</v>
      </c>
      <c r="L259" s="318">
        <f>'2018'!F23</f>
        <v>34947</v>
      </c>
      <c r="M259" s="231">
        <f>'2018'!G23</f>
        <v>30.082191780821919</v>
      </c>
      <c r="N259" s="231" t="str">
        <f>'2018'!H23</f>
        <v>JR</v>
      </c>
      <c r="O259" s="231">
        <f>'2018'!I23</f>
        <v>22.654794520547945</v>
      </c>
      <c r="P259" s="231" t="str">
        <f>'2018'!J23</f>
        <v>Slot</v>
      </c>
      <c r="Q259" s="231" t="str">
        <f>'2018'!K23</f>
        <v>BALL HOG</v>
      </c>
      <c r="R259" s="231" t="str">
        <f>'2018'!L23</f>
        <v>Elite Earner</v>
      </c>
      <c r="S259" s="320">
        <f>'2018'!M23</f>
        <v>69</v>
      </c>
      <c r="T259" s="320">
        <f>'2018'!N23</f>
        <v>185</v>
      </c>
      <c r="U259" s="200">
        <f>'2018'!O23</f>
        <v>4.4800000000000004</v>
      </c>
      <c r="V259" s="279">
        <f>'2018'!P23</f>
        <v>7</v>
      </c>
      <c r="W259" s="193">
        <f>'2018'!Q23</f>
        <v>0</v>
      </c>
      <c r="X259" s="194">
        <f>'2018'!R23</f>
        <v>0</v>
      </c>
      <c r="Y259" s="194">
        <f>'2018'!S23</f>
        <v>0.32922013820335638</v>
      </c>
      <c r="Z259" s="194">
        <f>'2018'!T23</f>
        <v>0.38361661945231351</v>
      </c>
      <c r="AA259" s="194">
        <f>'2018'!U23</f>
        <v>8.8848039215686278E-2</v>
      </c>
      <c r="AB259" s="194">
        <f>'2018'!V23</f>
        <v>0.2362323293339999</v>
      </c>
      <c r="AC259" s="59">
        <f>'2018'!W23</f>
        <v>0.16536263053379993</v>
      </c>
      <c r="AD259" s="42">
        <f>'2018'!X23</f>
        <v>20</v>
      </c>
      <c r="AE259" s="183">
        <f>'2018'!Y23</f>
        <v>3.13</v>
      </c>
      <c r="AF259" s="183">
        <f>'2018'!Z23</f>
        <v>8.3000000000000007</v>
      </c>
      <c r="AG259" s="183">
        <f>'2018'!AA23</f>
        <v>9.6</v>
      </c>
      <c r="AH259" s="183">
        <f>'2018'!AB23</f>
        <v>0.73</v>
      </c>
      <c r="AI259" s="183">
        <f>'2018'!AC23</f>
        <v>2.92</v>
      </c>
      <c r="AJ259" s="288">
        <f>'2018'!AD23</f>
        <v>5.9896551724137936E-2</v>
      </c>
      <c r="AK259" s="288">
        <f>'2018'!AE23</f>
        <v>0.31279310344827588</v>
      </c>
      <c r="AL259" s="185">
        <f>'2018'!AF23</f>
        <v>0.13900000000000001</v>
      </c>
      <c r="AM259" s="212">
        <f t="shared" si="25"/>
        <v>0</v>
      </c>
      <c r="AN259" s="185">
        <f>'2018'!AG23</f>
        <v>6.0999999999999999E-2</v>
      </c>
      <c r="AO259" s="185">
        <f>'2018'!AH23</f>
        <v>0.89349999999999996</v>
      </c>
      <c r="AP259" s="183">
        <f>'2018'!AI23</f>
        <v>91.852222269448262</v>
      </c>
      <c r="AQ259" s="186">
        <f>'2018'!AJ23</f>
        <v>83.547276184487487</v>
      </c>
      <c r="AR259" s="48">
        <f>'2018'!AK23</f>
        <v>4</v>
      </c>
      <c r="AS259" s="232">
        <f>'2018'!AL23</f>
        <v>6</v>
      </c>
      <c r="AT259" s="232">
        <f>'2018'!AM23</f>
        <v>6</v>
      </c>
      <c r="AU259" s="232">
        <f>'2018'!AN23</f>
        <v>6</v>
      </c>
      <c r="AV259" s="232">
        <f>'2018'!AO23</f>
        <v>8</v>
      </c>
      <c r="AW259" s="232">
        <f>'2018'!AP23</f>
        <v>3</v>
      </c>
      <c r="AX259" s="232">
        <f>'2018'!AQ23</f>
        <v>1</v>
      </c>
      <c r="AY259" s="233">
        <f>'2018'!AR23</f>
        <v>0</v>
      </c>
      <c r="AZ259" s="60">
        <f>'2018'!AS23</f>
        <v>0</v>
      </c>
      <c r="BA259" s="61">
        <f>'2018'!AT23</f>
        <v>2707</v>
      </c>
      <c r="BB259" s="61">
        <f>'2018'!AU23</f>
        <v>0</v>
      </c>
      <c r="BC259" s="61">
        <f>'2018'!AV23</f>
        <v>0</v>
      </c>
      <c r="BD259" s="61">
        <f>'2018'!AW23</f>
        <v>0</v>
      </c>
      <c r="BE259" s="61">
        <f>'2018'!AX23</f>
        <v>0</v>
      </c>
      <c r="BF259" s="62">
        <f>'2018'!AY23</f>
        <v>0</v>
      </c>
      <c r="BG259" s="62">
        <f>'2018'!AZ23</f>
        <v>0</v>
      </c>
      <c r="BH259" s="62">
        <f>'2018'!BA23</f>
        <v>0</v>
      </c>
      <c r="BI259" s="62">
        <f>'2018'!BB23</f>
        <v>0</v>
      </c>
      <c r="BJ259" s="62">
        <f>'2018'!BC23</f>
        <v>0</v>
      </c>
      <c r="BK259" s="62">
        <f>'2018'!BD23</f>
        <v>0</v>
      </c>
      <c r="BL259" s="62">
        <f>'2018'!BE23</f>
        <v>0</v>
      </c>
      <c r="BM259" s="62">
        <f>'2018'!BF23</f>
        <v>0</v>
      </c>
      <c r="BN259" s="63">
        <f>'2018'!BG23</f>
        <v>0</v>
      </c>
      <c r="BO259" s="60">
        <f>'2018'!BH23</f>
        <v>0</v>
      </c>
      <c r="BP259" s="61">
        <f>'2018'!BI23</f>
        <v>2610</v>
      </c>
      <c r="BQ259" s="61">
        <f>'2018'!BJ23</f>
        <v>0</v>
      </c>
      <c r="BR259" s="61">
        <f>'2018'!BK23</f>
        <v>0</v>
      </c>
      <c r="BS259" s="61">
        <f>'2018'!BL23</f>
        <v>0</v>
      </c>
      <c r="BT259" s="61">
        <f>'2018'!BM23</f>
        <v>0</v>
      </c>
      <c r="BU259" s="62">
        <f>'2018'!BN23</f>
        <v>0</v>
      </c>
      <c r="BV259" s="62">
        <f>'2018'!BO23</f>
        <v>0</v>
      </c>
      <c r="BW259" s="62">
        <f>'2018'!BP23</f>
        <v>0</v>
      </c>
      <c r="BX259" s="62">
        <f>'2018'!BQ23</f>
        <v>0</v>
      </c>
      <c r="BY259" s="62">
        <f>'2018'!BR23</f>
        <v>0</v>
      </c>
      <c r="BZ259" s="62">
        <f>'2018'!BS23</f>
        <v>0</v>
      </c>
      <c r="CA259" s="62">
        <f>'2018'!BT23</f>
        <v>0</v>
      </c>
      <c r="CB259" s="62">
        <f>'2018'!BU23</f>
        <v>0</v>
      </c>
      <c r="CC259" s="63">
        <f>'2018'!BV23</f>
        <v>0</v>
      </c>
      <c r="CD259" s="60">
        <f>'2018'!BW23</f>
        <v>1334</v>
      </c>
      <c r="CE259" s="61">
        <f>'2018'!BX23</f>
        <v>4052</v>
      </c>
      <c r="CF259" s="61">
        <f>'2018'!BY23</f>
        <v>142</v>
      </c>
      <c r="CG259" s="61">
        <f>'2018'!BZ23</f>
        <v>106</v>
      </c>
      <c r="CH259" s="61">
        <f>'2018'!CA23</f>
        <v>8</v>
      </c>
      <c r="CI259" s="61">
        <f>'2018'!CB23</f>
        <v>31</v>
      </c>
      <c r="CJ259" s="62">
        <f>'2018'!CC23</f>
        <v>0</v>
      </c>
      <c r="CK259" s="62">
        <f>'2018'!CD23</f>
        <v>0</v>
      </c>
      <c r="CL259" s="62">
        <f>'2018'!CE23</f>
        <v>3.37</v>
      </c>
      <c r="CM259" s="62">
        <f>'2018'!CF23</f>
        <v>9</v>
      </c>
      <c r="CN259" s="62">
        <f>'2018'!CG23</f>
        <v>5.8</v>
      </c>
      <c r="CO259" s="62">
        <f>'2018'!CH23</f>
        <v>0</v>
      </c>
      <c r="CP259" s="62">
        <f>'2018'!CI23</f>
        <v>5.4</v>
      </c>
      <c r="CQ259" s="62">
        <f>'2018'!CJ23</f>
        <v>6.2</v>
      </c>
      <c r="CR259" s="63">
        <f>'2018'!CK23</f>
        <v>88.9</v>
      </c>
      <c r="CS259" s="60">
        <f>'2018'!CL23</f>
        <v>1625</v>
      </c>
      <c r="CT259" s="61">
        <f>'2018'!CM23</f>
        <v>4236</v>
      </c>
      <c r="CU259" s="61">
        <f>'2018'!CN23</f>
        <v>161</v>
      </c>
      <c r="CV259" s="61">
        <f>'2018'!CO23</f>
        <v>105</v>
      </c>
      <c r="CW259" s="61">
        <f>'2018'!CP23</f>
        <v>12</v>
      </c>
      <c r="CX259" s="61">
        <f>'2018'!CQ23</f>
        <v>39</v>
      </c>
      <c r="CY259" s="62">
        <f>'2018'!CR23</f>
        <v>0.73</v>
      </c>
      <c r="CZ259" s="62">
        <f>'2018'!CS23</f>
        <v>2.92</v>
      </c>
      <c r="DA259" s="62">
        <f>'2018'!CT23</f>
        <v>3.13</v>
      </c>
      <c r="DB259" s="62">
        <f>'2018'!CU23</f>
        <v>8.3000000000000007</v>
      </c>
      <c r="DC259" s="62">
        <f>'2018'!CV23</f>
        <v>9.6</v>
      </c>
      <c r="DD259" s="62">
        <f>'2018'!CW23</f>
        <v>0</v>
      </c>
      <c r="DE259" s="62">
        <f>'2018'!CX23</f>
        <v>6.3</v>
      </c>
      <c r="DF259" s="62">
        <f>'2018'!CY23</f>
        <v>4.7</v>
      </c>
      <c r="DG259" s="63">
        <f>'2018'!CZ23</f>
        <v>90.5</v>
      </c>
      <c r="DH259" s="60">
        <f>'2018'!DA23</f>
        <v>290</v>
      </c>
      <c r="DI259" s="61">
        <f>'2018'!DB23</f>
        <v>3264</v>
      </c>
      <c r="DJ259" s="61">
        <f>'2018'!DC23</f>
        <v>56</v>
      </c>
      <c r="DK259" s="61">
        <f>'2018'!DD23</f>
        <v>31</v>
      </c>
      <c r="DL259" s="61">
        <f>'2018'!DE23</f>
        <v>3</v>
      </c>
      <c r="DM259" s="61">
        <f>'2018'!DF23</f>
        <v>23</v>
      </c>
      <c r="DN259" s="62">
        <f>'2018'!DG23</f>
        <v>0.13</v>
      </c>
      <c r="DO259" s="62">
        <f>'2018'!DH23</f>
        <v>1.56</v>
      </c>
      <c r="DP259" s="62">
        <f>'2018'!DI23</f>
        <v>1.93</v>
      </c>
      <c r="DQ259" s="62">
        <f>'2018'!DJ23</f>
        <v>4.5</v>
      </c>
      <c r="DR259" s="62">
        <f>'2018'!DK23</f>
        <v>8.6999999999999993</v>
      </c>
      <c r="DS259" s="62">
        <f>'2018'!DP23</f>
        <v>0</v>
      </c>
      <c r="DT259" s="62">
        <f>'2018'!DQ23</f>
        <v>13.9</v>
      </c>
      <c r="DU259" s="62">
        <f>'2018'!DR23</f>
        <v>7.5</v>
      </c>
      <c r="DV259" s="63">
        <f>'2018'!DS23</f>
        <v>88.2</v>
      </c>
    </row>
    <row r="260" spans="1:126" ht="15.75" customHeight="1" x14ac:dyDescent="0.2">
      <c r="A260" s="199">
        <f t="shared" si="26"/>
        <v>258</v>
      </c>
      <c r="B260" s="261">
        <f>'2019'!A25</f>
        <v>23</v>
      </c>
      <c r="C260" s="261">
        <v>2019</v>
      </c>
      <c r="D260" s="234" t="str">
        <f>'2019'!B25</f>
        <v>Scott Miller</v>
      </c>
      <c r="E260" s="310" t="str" cm="1">
        <f t="array" ref="E260">_xlfn.IFS(F260&gt;12.5,"Cornerstone",AND(F260&gt;11.995,F260&lt;12.5),"Elite",AND(F260&gt;11,F260&lt;12.995),"Elite Upside",AND(F260&gt;=9.69,F260&lt;10.999),"Upside",AND(F260&gt;8.4,F260&lt;9.999),"Upside Lite",AND(F260&gt;7.25,F260&lt;8.999),"Outlier",AND(F260&gt;=6,F260&lt;7.25),"Outlier Lite",F260&lt;6.999,"Purgatory")</f>
        <v>Outlier Lite</v>
      </c>
      <c r="F260" s="313">
        <f>'2019'!C25</f>
        <v>6.5842857142857127</v>
      </c>
      <c r="G260" s="313">
        <f t="shared" si="27"/>
        <v>23.799999999999997</v>
      </c>
      <c r="H260" s="313" t="str" cm="1">
        <f t="array" ref="H260">_xlfn.IFS(E260="Cornerstone","A++",E260="Elite","A+",E260="Elite Upside","A",E260="Upside","B",E260="Upside Lite","C",E260="Outlier","D+",E260="Outlier Lite","D-",E260="Purgatory","F")</f>
        <v>D-</v>
      </c>
      <c r="I260" s="314">
        <f t="shared" si="28"/>
        <v>-1.0488807463713918</v>
      </c>
      <c r="J260" s="34" t="str">
        <f>'2019'!D25</f>
        <v>Bowling Green</v>
      </c>
      <c r="K260" s="200">
        <f>'2019'!E25</f>
        <v>7</v>
      </c>
      <c r="L260" s="318">
        <f>'2019'!F25</f>
        <v>35642</v>
      </c>
      <c r="M260" s="231">
        <f>'2019'!G25</f>
        <v>28.17808219178082</v>
      </c>
      <c r="N260" s="231" t="str">
        <f>'2019'!H25</f>
        <v>SR</v>
      </c>
      <c r="O260" s="231">
        <f>'2019'!I25</f>
        <v>21.747945205479454</v>
      </c>
      <c r="P260" s="231" t="str">
        <f>'2019'!J25</f>
        <v>Slot</v>
      </c>
      <c r="Q260" s="231" t="str">
        <f>'2019'!K25</f>
        <v>RAT</v>
      </c>
      <c r="R260" s="231" t="str">
        <f>'2019'!L25</f>
        <v>Elite Earner</v>
      </c>
      <c r="S260" s="320">
        <f>'2019'!M25</f>
        <v>69</v>
      </c>
      <c r="T260" s="320">
        <f>'2019'!N25</f>
        <v>174</v>
      </c>
      <c r="U260" s="200">
        <f>'2019'!O25</f>
        <v>4.3899999999999997</v>
      </c>
      <c r="V260" s="279">
        <f>'2019'!P25</f>
        <v>6</v>
      </c>
      <c r="W260" s="193">
        <f>'2019'!Q25</f>
        <v>0</v>
      </c>
      <c r="X260" s="194">
        <f>'2019'!R25</f>
        <v>5.6475170399221033E-3</v>
      </c>
      <c r="Y260" s="194">
        <f>'2019'!S25</f>
        <v>0.35680058975304091</v>
      </c>
      <c r="Z260" s="194">
        <f>'2019'!T25</f>
        <v>0.25602836879432622</v>
      </c>
      <c r="AA260" s="194">
        <f>'2019'!U25</f>
        <v>0.40083798882681565</v>
      </c>
      <c r="AB260" s="194">
        <f>'2019'!V25</f>
        <v>0.40083798882681565</v>
      </c>
      <c r="AC260" s="59">
        <f>'2019'!W25</f>
        <v>0.30463687150837993</v>
      </c>
      <c r="AD260" s="42">
        <f>'2019'!X25</f>
        <v>19.101369863013698</v>
      </c>
      <c r="AE260" s="183">
        <f>'2019'!Y25</f>
        <v>3.06</v>
      </c>
      <c r="AF260" s="183">
        <f>'2019'!Z25</f>
        <v>5.7</v>
      </c>
      <c r="AG260" s="183">
        <f>'2019'!AA25</f>
        <v>12.3</v>
      </c>
      <c r="AH260" s="183">
        <f>'2019'!AB25</f>
        <v>0.66</v>
      </c>
      <c r="AI260" s="183">
        <f>'2019'!AC25</f>
        <v>3.03</v>
      </c>
      <c r="AJ260" s="288">
        <f>'2019'!AD25</f>
        <v>4.2648083623693378E-2</v>
      </c>
      <c r="AK260" s="288">
        <f>'2019'!AE25</f>
        <v>0.24256097560975609</v>
      </c>
      <c r="AL260" s="185">
        <f>'2019'!AF25</f>
        <v>6.7000000000000004E-2</v>
      </c>
      <c r="AM260" s="212">
        <f t="shared" si="25"/>
        <v>0.375</v>
      </c>
      <c r="AN260" s="185">
        <f>'2019'!AG25</f>
        <v>8.7500000000000008E-2</v>
      </c>
      <c r="AO260" s="185">
        <f>'2019'!AH25</f>
        <v>0.91149999999999998</v>
      </c>
      <c r="AP260" s="183">
        <f>'2019'!AI25</f>
        <v>93.696024221867134</v>
      </c>
      <c r="AQ260" s="186">
        <f>'2019'!AJ25</f>
        <v>85.224368225835676</v>
      </c>
      <c r="AR260" s="48">
        <f>'2019'!AK25</f>
        <v>8</v>
      </c>
      <c r="AS260" s="232">
        <f>'2019'!AL25</f>
        <v>8</v>
      </c>
      <c r="AT260" s="232">
        <f>'2019'!AM25</f>
        <v>6</v>
      </c>
      <c r="AU260" s="232">
        <f>'2019'!AN25</f>
        <v>4</v>
      </c>
      <c r="AV260" s="232">
        <f>'2019'!AO25</f>
        <v>9</v>
      </c>
      <c r="AW260" s="232">
        <f>'2019'!AP25</f>
        <v>4</v>
      </c>
      <c r="AX260" s="232">
        <f>'2019'!AQ25</f>
        <v>2</v>
      </c>
      <c r="AY260" s="233">
        <f>'2019'!AR25</f>
        <v>0</v>
      </c>
      <c r="AZ260" s="60">
        <f>'2019'!AS25</f>
        <v>0</v>
      </c>
      <c r="BA260" s="61">
        <f>'2019'!AT25</f>
        <v>3639</v>
      </c>
      <c r="BB260" s="61">
        <f>'2019'!AU25</f>
        <v>0</v>
      </c>
      <c r="BC260" s="61">
        <f>'2019'!AV25</f>
        <v>0</v>
      </c>
      <c r="BD260" s="61">
        <f>'2019'!AW25</f>
        <v>0</v>
      </c>
      <c r="BE260" s="61">
        <f>'2019'!AX25</f>
        <v>0</v>
      </c>
      <c r="BF260" s="62">
        <f>'2019'!AY25</f>
        <v>0</v>
      </c>
      <c r="BG260" s="62">
        <f>'2019'!AZ25</f>
        <v>0</v>
      </c>
      <c r="BH260" s="62">
        <f>'2019'!BA25</f>
        <v>0</v>
      </c>
      <c r="BI260" s="62">
        <f>'2019'!BB25</f>
        <v>0</v>
      </c>
      <c r="BJ260" s="62">
        <f>'2019'!BC25</f>
        <v>0</v>
      </c>
      <c r="BK260" s="62">
        <f>'2019'!BD25</f>
        <v>0</v>
      </c>
      <c r="BL260" s="62">
        <f>'2019'!BE25</f>
        <v>0</v>
      </c>
      <c r="BM260" s="62">
        <f>'2019'!BF25</f>
        <v>0</v>
      </c>
      <c r="BN260" s="63">
        <f>'2019'!BG25</f>
        <v>0</v>
      </c>
      <c r="BO260" s="60">
        <f>'2019'!BH25</f>
        <v>29</v>
      </c>
      <c r="BP260" s="61">
        <f>'2019'!BI25</f>
        <v>5135</v>
      </c>
      <c r="BQ260" s="61">
        <f>'2019'!BJ25</f>
        <v>11</v>
      </c>
      <c r="BR260" s="61">
        <f>'2019'!BK25</f>
        <v>7</v>
      </c>
      <c r="BS260" s="61">
        <f>'2019'!BL25</f>
        <v>0</v>
      </c>
      <c r="BT260" s="61">
        <f>'2019'!BM25</f>
        <v>47</v>
      </c>
      <c r="BU260" s="62">
        <f>'2019'!BN25</f>
        <v>0</v>
      </c>
      <c r="BV260" s="62">
        <f>'2019'!BO25</f>
        <v>0</v>
      </c>
      <c r="BW260" s="62">
        <f>'2019'!BP25</f>
        <v>0.78</v>
      </c>
      <c r="BX260" s="62">
        <f>'2019'!BQ25</f>
        <v>2.7</v>
      </c>
      <c r="BY260" s="62">
        <f>'2019'!BR25</f>
        <v>13.9</v>
      </c>
      <c r="BZ260" s="62">
        <f>'2019'!BS25</f>
        <v>0</v>
      </c>
      <c r="CA260" s="62">
        <f>'2019'!BT25</f>
        <v>12.5</v>
      </c>
      <c r="CB260" s="62">
        <f>'2019'!BU25</f>
        <v>9.5</v>
      </c>
      <c r="CC260" s="63">
        <f>'2019'!BV25</f>
        <v>90.5</v>
      </c>
      <c r="CD260" s="60">
        <f>'2019'!BW25</f>
        <v>968</v>
      </c>
      <c r="CE260" s="61">
        <f>'2019'!BX25</f>
        <v>2713</v>
      </c>
      <c r="CF260" s="61">
        <f>'2019'!BY25</f>
        <v>116</v>
      </c>
      <c r="CG260" s="61">
        <f>'2019'!BZ25</f>
        <v>74</v>
      </c>
      <c r="CH260" s="61">
        <f>'2019'!CA25</f>
        <v>10</v>
      </c>
      <c r="CI260" s="61">
        <f>'2019'!CB25</f>
        <v>19</v>
      </c>
      <c r="CJ260" s="62">
        <f>'2019'!CC25</f>
        <v>0.44</v>
      </c>
      <c r="CK260" s="62">
        <f>'2019'!CD25</f>
        <v>2.16</v>
      </c>
      <c r="CL260" s="62">
        <f>'2019'!CE25</f>
        <v>2.3199999999999998</v>
      </c>
      <c r="CM260" s="62">
        <f>'2019'!CF25</f>
        <v>7.1</v>
      </c>
      <c r="CN260" s="62">
        <f>'2019'!CG25</f>
        <v>9.8000000000000007</v>
      </c>
      <c r="CO260" s="62">
        <f>'2019'!CH25</f>
        <v>0</v>
      </c>
      <c r="CP260" s="62">
        <f>'2019'!CI25</f>
        <v>6.3</v>
      </c>
      <c r="CQ260" s="62">
        <f>'2019'!CJ25</f>
        <v>2.9</v>
      </c>
      <c r="CR260" s="63">
        <f>'2019'!CK25</f>
        <v>97.1</v>
      </c>
      <c r="CS260" s="60">
        <f>'2019'!CL25</f>
        <v>722</v>
      </c>
      <c r="CT260" s="61">
        <f>'2019'!CM25</f>
        <v>2820</v>
      </c>
      <c r="CU260" s="61">
        <f>'2019'!CN25</f>
        <v>92</v>
      </c>
      <c r="CV260" s="61">
        <f>'2019'!CO25</f>
        <v>63</v>
      </c>
      <c r="CW260" s="61">
        <f>'2019'!CP25</f>
        <v>4</v>
      </c>
      <c r="CX260" s="61">
        <f>'2019'!CQ25</f>
        <v>21</v>
      </c>
      <c r="CY260" s="62">
        <f>'2019'!CR25</f>
        <v>0.62</v>
      </c>
      <c r="CZ260" s="62">
        <f>'2019'!CS25</f>
        <v>1.73</v>
      </c>
      <c r="DA260" s="62">
        <f>'2019'!CT25</f>
        <v>1.81</v>
      </c>
      <c r="DB260" s="62">
        <f>'2019'!CU25</f>
        <v>4.8</v>
      </c>
      <c r="DC260" s="62">
        <f>'2019'!CV25</f>
        <v>9.3000000000000007</v>
      </c>
      <c r="DD260" s="62">
        <f>'2019'!DA25</f>
        <v>0</v>
      </c>
      <c r="DE260" s="62">
        <f>'2019'!DB25</f>
        <v>8.6999999999999993</v>
      </c>
      <c r="DF260" s="62">
        <f>'2019'!DC25</f>
        <v>1.2</v>
      </c>
      <c r="DG260" s="63">
        <f>'2019'!DD25</f>
        <v>98.6</v>
      </c>
      <c r="DH260" s="60">
        <f>'2019'!DE25</f>
        <v>1148</v>
      </c>
      <c r="DI260" s="61">
        <f>'2019'!DF25</f>
        <v>2864</v>
      </c>
      <c r="DJ260" s="61">
        <f>'2019'!DG25</f>
        <v>107</v>
      </c>
      <c r="DK260" s="61">
        <f>'2019'!DH25</f>
        <v>70</v>
      </c>
      <c r="DL260" s="61">
        <f>'2019'!DI25</f>
        <v>9</v>
      </c>
      <c r="DM260" s="61">
        <f>'2019'!DJ25</f>
        <v>29</v>
      </c>
      <c r="DN260" s="62">
        <f>'2019'!DK25</f>
        <v>0.66</v>
      </c>
      <c r="DO260" s="62">
        <f>'2019'!DL25</f>
        <v>3.03</v>
      </c>
      <c r="DP260" s="62">
        <f>'2019'!DM25</f>
        <v>3.06</v>
      </c>
      <c r="DQ260" s="62">
        <f>'2019'!DN25</f>
        <v>5.7</v>
      </c>
      <c r="DR260" s="62">
        <f>'2019'!DO25</f>
        <v>12.3</v>
      </c>
      <c r="DS260" s="62">
        <f>'2019'!DT25</f>
        <v>37.5</v>
      </c>
      <c r="DT260" s="62">
        <f>'2019'!DU25</f>
        <v>6.7</v>
      </c>
      <c r="DU260" s="62">
        <f>'2019'!DV25</f>
        <v>16.3</v>
      </c>
      <c r="DV260" s="63">
        <f>'2019'!DW25</f>
        <v>83.7</v>
      </c>
    </row>
    <row r="261" spans="1:126" ht="15.75" customHeight="1" x14ac:dyDescent="0.2">
      <c r="A261" s="199">
        <f t="shared" si="26"/>
        <v>259</v>
      </c>
      <c r="B261" s="261">
        <f>'2019'!A27</f>
        <v>25</v>
      </c>
      <c r="C261" s="261">
        <v>2019</v>
      </c>
      <c r="D261" s="234" t="str">
        <f>'2019'!B26</f>
        <v>KeeSean Johnson</v>
      </c>
      <c r="E261" s="310" t="str" cm="1">
        <f t="array" ref="E261">_xlfn.IFS(F261&gt;12.5,"Cornerstone",AND(F261&gt;11.995,F261&lt;12.5),"Elite",AND(F261&gt;11,F261&lt;12.995),"Elite Upside",AND(F261&gt;=9.69,F261&lt;10.999),"Upside",AND(F261&gt;8.4,F261&lt;9.999),"Upside Lite",AND(F261&gt;7.25,F261&lt;8.999),"Outlier",AND(F261&gt;=6,F261&lt;7.25),"Outlier Lite",F261&lt;6.999,"Purgatory")</f>
        <v>Outlier Lite</v>
      </c>
      <c r="F261" s="313">
        <f>'2019'!C26</f>
        <v>6.5699999999999985</v>
      </c>
      <c r="G261" s="313">
        <f t="shared" si="27"/>
        <v>23.5</v>
      </c>
      <c r="H261" s="313" t="str" cm="1">
        <f t="array" ref="H261">_xlfn.IFS(E261="Cornerstone","A++",E261="Elite","A+",E261="Elite Upside","A",E261="Upside","B",E261="Upside Lite","C",E261="Outlier","D+",E261="Outlier Lite","D-",E261="Purgatory","F")</f>
        <v>D-</v>
      </c>
      <c r="I261" s="314">
        <f t="shared" si="28"/>
        <v>-1.0566194164265783</v>
      </c>
      <c r="J261" s="34" t="str">
        <f>'2019'!D26</f>
        <v>Fresno State</v>
      </c>
      <c r="K261" s="200">
        <f>'2019'!E26</f>
        <v>7</v>
      </c>
      <c r="L261" s="318">
        <f>'2019'!F26</f>
        <v>35347</v>
      </c>
      <c r="M261" s="231">
        <f>'2019'!G26</f>
        <v>28.986301369863014</v>
      </c>
      <c r="N261" s="231" t="str">
        <f>'2019'!H26</f>
        <v>SR</v>
      </c>
      <c r="O261" s="231">
        <f>'2019'!I26</f>
        <v>22.556164383561644</v>
      </c>
      <c r="P261" s="231" t="str">
        <f>'2019'!J26</f>
        <v>Hybrid</v>
      </c>
      <c r="Q261" s="231" t="str">
        <f>'2019'!K26</f>
        <v>BALL HOG</v>
      </c>
      <c r="R261" s="231" t="str">
        <f>'2019'!L26</f>
        <v>Elite Earner</v>
      </c>
      <c r="S261" s="320">
        <f>'2019'!M26</f>
        <v>73</v>
      </c>
      <c r="T261" s="320">
        <f>'2019'!N26</f>
        <v>201</v>
      </c>
      <c r="U261" s="200">
        <f>'2019'!O26</f>
        <v>4.5999999999999996</v>
      </c>
      <c r="V261" s="279">
        <f>'2019'!P26</f>
        <v>6</v>
      </c>
      <c r="W261" s="193">
        <f>'2019'!Q26</f>
        <v>0</v>
      </c>
      <c r="X261" s="194">
        <f>'2019'!R26</f>
        <v>0.15747663551401869</v>
      </c>
      <c r="Y261" s="194">
        <f>'2019'!S26</f>
        <v>0.30230739147438407</v>
      </c>
      <c r="Z261" s="194">
        <f>'2019'!T26</f>
        <v>0.3041128790153107</v>
      </c>
      <c r="AA261" s="194">
        <f>'2019'!U26</f>
        <v>0.35828877005347592</v>
      </c>
      <c r="AB261" s="194">
        <f>'2019'!V26</f>
        <v>0.35828877005347592</v>
      </c>
      <c r="AC261" s="59">
        <f>'2019'!W26</f>
        <v>0.27229946524064169</v>
      </c>
      <c r="AD261" s="42">
        <f>'2019'!X26</f>
        <v>19.909589041095892</v>
      </c>
      <c r="AE261" s="183">
        <f>'2019'!Y26</f>
        <v>3.33</v>
      </c>
      <c r="AF261" s="183">
        <f>'2019'!Z26</f>
        <v>6</v>
      </c>
      <c r="AG261" s="183">
        <f>'2019'!AA26</f>
        <v>11.7</v>
      </c>
      <c r="AH261" s="183">
        <f>'2019'!AB26</f>
        <v>0.62</v>
      </c>
      <c r="AI261" s="183">
        <f>'2019'!AC26</f>
        <v>3.05</v>
      </c>
      <c r="AJ261" s="288">
        <f>'2019'!AD26</f>
        <v>5.7156716417910446E-2</v>
      </c>
      <c r="AK261" s="288">
        <f>'2019'!AE26</f>
        <v>0.26341791044776119</v>
      </c>
      <c r="AL261" s="185">
        <f>'2019'!AF26</f>
        <v>6.8000000000000005E-2</v>
      </c>
      <c r="AM261" s="212">
        <f t="shared" si="25"/>
        <v>0.47799999999999998</v>
      </c>
      <c r="AN261" s="185">
        <f>'2019'!AG26</f>
        <v>0.72649999999999992</v>
      </c>
      <c r="AO261" s="185">
        <f>'2019'!AH26</f>
        <v>0.26900000000000002</v>
      </c>
      <c r="AP261" s="183">
        <f>'2019'!AI26</f>
        <v>89.783126847031028</v>
      </c>
      <c r="AQ261" s="186">
        <f>'2019'!AJ26</f>
        <v>88.868532348146687</v>
      </c>
      <c r="AR261" s="48">
        <f>'2019'!AK26</f>
        <v>7</v>
      </c>
      <c r="AS261" s="232">
        <f>'2019'!AL26</f>
        <v>6</v>
      </c>
      <c r="AT261" s="232">
        <f>'2019'!AM26</f>
        <v>6</v>
      </c>
      <c r="AU261" s="232">
        <f>'2019'!AN26</f>
        <v>5</v>
      </c>
      <c r="AV261" s="232">
        <f>'2019'!AO26</f>
        <v>6</v>
      </c>
      <c r="AW261" s="232">
        <f>'2019'!AP26</f>
        <v>4</v>
      </c>
      <c r="AX261" s="232">
        <f>'2019'!AQ26</f>
        <v>2</v>
      </c>
      <c r="AY261" s="233">
        <f>'2019'!AR26</f>
        <v>0</v>
      </c>
      <c r="AZ261" s="60">
        <f>'2019'!AS26</f>
        <v>0</v>
      </c>
      <c r="BA261" s="61">
        <f>'2019'!AT26</f>
        <v>3132</v>
      </c>
      <c r="BB261" s="61">
        <f>'2019'!AU26</f>
        <v>0</v>
      </c>
      <c r="BC261" s="61">
        <f>'2019'!AV26</f>
        <v>0</v>
      </c>
      <c r="BD261" s="61">
        <f>'2019'!AW26</f>
        <v>0</v>
      </c>
      <c r="BE261" s="61">
        <f>'2019'!AX26</f>
        <v>0</v>
      </c>
      <c r="BF261" s="62">
        <f>'2019'!AY26</f>
        <v>0</v>
      </c>
      <c r="BG261" s="62">
        <f>'2019'!AZ26</f>
        <v>0</v>
      </c>
      <c r="BH261" s="62">
        <f>'2019'!BA26</f>
        <v>0</v>
      </c>
      <c r="BI261" s="62">
        <f>'2019'!BB26</f>
        <v>0</v>
      </c>
      <c r="BJ261" s="62">
        <f>'2019'!BC26</f>
        <v>0</v>
      </c>
      <c r="BK261" s="62">
        <f>'2019'!BD26</f>
        <v>0</v>
      </c>
      <c r="BL261" s="62">
        <f>'2019'!BE26</f>
        <v>0</v>
      </c>
      <c r="BM261" s="62">
        <f>'2019'!BF26</f>
        <v>0</v>
      </c>
      <c r="BN261" s="63">
        <f>'2019'!BG26</f>
        <v>0</v>
      </c>
      <c r="BO261" s="60">
        <f>'2019'!BH26</f>
        <v>337</v>
      </c>
      <c r="BP261" s="61">
        <f>'2019'!BI26</f>
        <v>2140</v>
      </c>
      <c r="BQ261" s="61">
        <f>'2019'!BJ26</f>
        <v>59</v>
      </c>
      <c r="BR261" s="61">
        <f>'2019'!BK26</f>
        <v>37</v>
      </c>
      <c r="BS261" s="61">
        <f>'2019'!BL26</f>
        <v>2</v>
      </c>
      <c r="BT261" s="61">
        <f>'2019'!BM26</f>
        <v>20</v>
      </c>
      <c r="BU261" s="62">
        <f>'2019'!BN26</f>
        <v>0</v>
      </c>
      <c r="BV261" s="62">
        <f>'2019'!BO26</f>
        <v>0</v>
      </c>
      <c r="BW261" s="62">
        <f>'2019'!BP26</f>
        <v>1.1100000000000001</v>
      </c>
      <c r="BX261" s="62">
        <f>'2019'!BQ26</f>
        <v>3.9</v>
      </c>
      <c r="BY261" s="62">
        <f>'2019'!BR26</f>
        <v>6.6</v>
      </c>
      <c r="BZ261" s="62">
        <f>'2019'!BS26</f>
        <v>0</v>
      </c>
      <c r="CA261" s="62">
        <f>'2019'!BT26</f>
        <v>7.5</v>
      </c>
      <c r="CB261" s="62">
        <f>'2019'!BU26</f>
        <v>94.9</v>
      </c>
      <c r="CC261" s="63">
        <f>'2019'!BV26</f>
        <v>5.0999999999999996</v>
      </c>
      <c r="CD261" s="60">
        <f>'2019'!BW26</f>
        <v>773</v>
      </c>
      <c r="CE261" s="61">
        <f>'2019'!BX26</f>
        <v>2557</v>
      </c>
      <c r="CF261" s="61">
        <f>'2019'!BY26</f>
        <v>109</v>
      </c>
      <c r="CG261" s="61">
        <f>'2019'!BZ26</f>
        <v>66</v>
      </c>
      <c r="CH261" s="61">
        <f>'2019'!CA26</f>
        <v>6</v>
      </c>
      <c r="CI261" s="61">
        <f>'2019'!CB26</f>
        <v>13</v>
      </c>
      <c r="CJ261" s="62">
        <f>'2019'!CC26</f>
        <v>0.47</v>
      </c>
      <c r="CK261" s="62">
        <f>'2019'!CD26</f>
        <v>1.91</v>
      </c>
      <c r="CL261" s="62">
        <f>'2019'!CE26</f>
        <v>1.68</v>
      </c>
      <c r="CM261" s="62">
        <f>'2019'!CF26</f>
        <v>4.7</v>
      </c>
      <c r="CN261" s="62">
        <f>'2019'!CG26</f>
        <v>11.2</v>
      </c>
      <c r="CO261" s="62">
        <f>'2019'!CH26</f>
        <v>0</v>
      </c>
      <c r="CP261" s="62">
        <f>'2019'!CI26</f>
        <v>9.6</v>
      </c>
      <c r="CQ261" s="62">
        <f>'2019'!CJ26</f>
        <v>94</v>
      </c>
      <c r="CR261" s="63">
        <f>'2019'!CK26</f>
        <v>5.6</v>
      </c>
      <c r="CS261" s="60">
        <f>'2019'!CL26</f>
        <v>1013</v>
      </c>
      <c r="CT261" s="61">
        <f>'2019'!CM26</f>
        <v>3331</v>
      </c>
      <c r="CU261" s="61">
        <f>'2019'!CN26</f>
        <v>126</v>
      </c>
      <c r="CV261" s="61">
        <f>'2019'!CO26</f>
        <v>77</v>
      </c>
      <c r="CW261" s="61">
        <f>'2019'!CP26</f>
        <v>8</v>
      </c>
      <c r="CX261" s="61">
        <f>'2019'!CQ26</f>
        <v>19</v>
      </c>
      <c r="CY261" s="62">
        <f>'2019'!CR26</f>
        <v>0.52</v>
      </c>
      <c r="CZ261" s="62">
        <f>'2019'!CS26</f>
        <v>2.3199999999999998</v>
      </c>
      <c r="DA261" s="62">
        <f>'2019'!CT26</f>
        <v>2.23</v>
      </c>
      <c r="DB261" s="62">
        <f>'2019'!CU26</f>
        <v>6</v>
      </c>
      <c r="DC261" s="62">
        <f>'2019'!CV26</f>
        <v>11.7</v>
      </c>
      <c r="DD261" s="62">
        <f>'2019'!DA26</f>
        <v>46.2</v>
      </c>
      <c r="DE261" s="62">
        <f>'2019'!DB26</f>
        <v>2.5</v>
      </c>
      <c r="DF261" s="62">
        <f>'2019'!DC26</f>
        <v>75.7</v>
      </c>
      <c r="DG261" s="63">
        <f>'2019'!DD26</f>
        <v>23.4</v>
      </c>
      <c r="DH261" s="60">
        <f>'2019'!DE26</f>
        <v>1340</v>
      </c>
      <c r="DI261" s="61">
        <f>'2019'!DF26</f>
        <v>3740</v>
      </c>
      <c r="DJ261" s="61">
        <f>'2019'!DG26</f>
        <v>129</v>
      </c>
      <c r="DK261" s="61">
        <f>'2019'!DH26</f>
        <v>96</v>
      </c>
      <c r="DL261" s="61">
        <f>'2019'!DI26</f>
        <v>8</v>
      </c>
      <c r="DM261" s="61">
        <f>'2019'!DJ26</f>
        <v>26</v>
      </c>
      <c r="DN261" s="62">
        <f>'2019'!DK26</f>
        <v>0.62</v>
      </c>
      <c r="DO261" s="62">
        <f>'2019'!DL26</f>
        <v>3.05</v>
      </c>
      <c r="DP261" s="62">
        <f>'2019'!DM26</f>
        <v>3.33</v>
      </c>
      <c r="DQ261" s="62">
        <f>'2019'!DN26</f>
        <v>5.5</v>
      </c>
      <c r="DR261" s="62">
        <f>'2019'!DO26</f>
        <v>11.1</v>
      </c>
      <c r="DS261" s="62">
        <f>'2019'!DT26</f>
        <v>47.8</v>
      </c>
      <c r="DT261" s="62">
        <f>'2019'!DU26</f>
        <v>6.8</v>
      </c>
      <c r="DU261" s="62">
        <f>'2019'!DV26</f>
        <v>69.599999999999994</v>
      </c>
      <c r="DV261" s="63">
        <f>'2019'!DW26</f>
        <v>30.4</v>
      </c>
    </row>
    <row r="262" spans="1:126" ht="15.75" customHeight="1" x14ac:dyDescent="0.2">
      <c r="A262" s="199">
        <f t="shared" si="26"/>
        <v>260</v>
      </c>
      <c r="B262" s="261">
        <f>'2021'!A30</f>
        <v>28</v>
      </c>
      <c r="C262" s="261">
        <v>2021</v>
      </c>
      <c r="D262" s="234" t="str">
        <f>'2021'!B30</f>
        <v>Shi Smith</v>
      </c>
      <c r="E262" s="310" t="str" cm="1">
        <f t="array" ref="E262">_xlfn.IFS(F262&gt;12.5,"Cornerstone",AND(F262&gt;11.995,F262&lt;12.5),"Elite",AND(F262&gt;11,F262&lt;12.995),"Elite Upside",AND(F262&gt;=9.69,F262&lt;10.999),"Upside",AND(F262&gt;8.4,F262&lt;9.999),"Upside Lite",AND(F262&gt;7.25,F262&lt;8.999),"Outlier",AND(F262&gt;=6,F262&lt;7.25),"Outlier Lite",F262&lt;6.999,"Purgatory")</f>
        <v>Outlier Lite</v>
      </c>
      <c r="F262" s="313">
        <f>'2021'!C30</f>
        <v>6.5628571428571423</v>
      </c>
      <c r="G262" s="313">
        <f t="shared" si="27"/>
        <v>23.3</v>
      </c>
      <c r="H262" s="313" t="str" cm="1">
        <f t="array" ref="H262">_xlfn.IFS(E262="Cornerstone","A++",E262="Elite","A+",E262="Elite Upside","A",E262="Upside","B",E262="Upside Lite","C",E262="Outlier","D+",E262="Outlier Lite","D-",E262="Purgatory","F")</f>
        <v>D-</v>
      </c>
      <c r="I262" s="314">
        <f t="shared" si="28"/>
        <v>-1.060488751454171</v>
      </c>
      <c r="J262" s="34" t="str">
        <f>'2021'!D30</f>
        <v>South Carolina</v>
      </c>
      <c r="K262" s="200">
        <f>'2021'!E30</f>
        <v>1</v>
      </c>
      <c r="L262" s="318">
        <f>'2021'!F30</f>
        <v>36094</v>
      </c>
      <c r="M262" s="231">
        <f>'2021'!G30</f>
        <v>26.93972602739726</v>
      </c>
      <c r="N262" s="231" t="str">
        <f>'2021'!H30</f>
        <v>SR</v>
      </c>
      <c r="O262" s="231">
        <f>'2021'!I30</f>
        <v>22.523287671232875</v>
      </c>
      <c r="P262" s="231" t="str">
        <f>'2021'!J30</f>
        <v>Slot</v>
      </c>
      <c r="Q262" s="231" t="str">
        <f>'2021'!K30</f>
        <v>PROTO Z</v>
      </c>
      <c r="R262" s="231" t="str">
        <f>'2021'!L30</f>
        <v>Elite Earner</v>
      </c>
      <c r="S262" s="320">
        <f>'2021'!M30</f>
        <v>69.5</v>
      </c>
      <c r="T262" s="320">
        <f>'2021'!N30</f>
        <v>186</v>
      </c>
      <c r="U262" s="200">
        <f>'2021'!O30</f>
        <v>4.46</v>
      </c>
      <c r="V262" s="279">
        <f>'2021'!P30</f>
        <v>6</v>
      </c>
      <c r="W262" s="193">
        <f>'2021'!Q30</f>
        <v>0</v>
      </c>
      <c r="X262" s="194">
        <f>'2021'!R30</f>
        <v>0.1463851109520401</v>
      </c>
      <c r="Y262" s="194">
        <f>'2021'!S30</f>
        <v>0.18973780659712433</v>
      </c>
      <c r="Z262" s="194">
        <f>'2021'!T30</f>
        <v>0.18335208098987626</v>
      </c>
      <c r="AA262" s="194">
        <f>'2021'!U30</f>
        <v>0.33814102564102566</v>
      </c>
      <c r="AB262" s="194">
        <f>'2021'!V30</f>
        <v>0.33814102564102566</v>
      </c>
      <c r="AC262" s="59">
        <f>'2021'!W30</f>
        <v>0.33814102564102566</v>
      </c>
      <c r="AD262" s="42">
        <f>'2021'!X30</f>
        <v>21.876712328767123</v>
      </c>
      <c r="AE262" s="183">
        <f>'2021'!Y30</f>
        <v>2.59</v>
      </c>
      <c r="AF262" s="183">
        <f>'2021'!Z30</f>
        <v>6.2</v>
      </c>
      <c r="AG262" s="183">
        <f>'2021'!AA30</f>
        <v>11.3</v>
      </c>
      <c r="AH262" s="183">
        <f>'2021'!AB30</f>
        <v>0.4</v>
      </c>
      <c r="AI262" s="183">
        <f>'2021'!AC30</f>
        <v>2.27</v>
      </c>
      <c r="AJ262" s="288">
        <f>'2021'!AD30</f>
        <v>5.7282780410742494E-2</v>
      </c>
      <c r="AK262" s="288">
        <f>'2021'!AE30</f>
        <v>0.28641390205371248</v>
      </c>
      <c r="AL262" s="185">
        <f>'2021'!AF30</f>
        <v>9.5000000000000001E-2</v>
      </c>
      <c r="AM262" s="212">
        <f t="shared" si="25"/>
        <v>0.214</v>
      </c>
      <c r="AN262" s="185">
        <f>'2021'!AG30</f>
        <v>0.18099999999999999</v>
      </c>
      <c r="AO262" s="185">
        <f>'2021'!AH30</f>
        <v>0.80899999999999994</v>
      </c>
      <c r="AP262" s="183">
        <f>'2021'!AI30</f>
        <v>94.016375649381658</v>
      </c>
      <c r="AQ262" s="186">
        <f>'2021'!AJ30</f>
        <v>86.446955589946739</v>
      </c>
      <c r="AR262" s="48">
        <f>'2021'!AK30</f>
        <v>9</v>
      </c>
      <c r="AS262" s="232">
        <f>'2021'!AL30</f>
        <v>3</v>
      </c>
      <c r="AT262" s="232">
        <f>'2021'!AM30</f>
        <v>5</v>
      </c>
      <c r="AU262" s="232">
        <f>'2021'!AN30</f>
        <v>5</v>
      </c>
      <c r="AV262" s="232">
        <f>'2021'!AO30</f>
        <v>8</v>
      </c>
      <c r="AW262" s="232">
        <f>'2021'!AP30</f>
        <v>4</v>
      </c>
      <c r="AX262" s="232">
        <f>'2021'!AQ30</f>
        <v>2</v>
      </c>
      <c r="AY262" s="233">
        <f>'2021'!AR30</f>
        <v>0.5</v>
      </c>
      <c r="AZ262" s="60">
        <f>'2021'!AS30</f>
        <v>0</v>
      </c>
      <c r="BA262" s="61">
        <f>'2021'!AT30</f>
        <v>2771</v>
      </c>
      <c r="BB262" s="61">
        <f>'2021'!AU30</f>
        <v>0</v>
      </c>
      <c r="BC262" s="61">
        <f>'2021'!AV30</f>
        <v>0</v>
      </c>
      <c r="BD262" s="61">
        <f>'2021'!AW30</f>
        <v>0</v>
      </c>
      <c r="BE262" s="61">
        <f>'2021'!AX30</f>
        <v>0</v>
      </c>
      <c r="BF262" s="62">
        <f>'2021'!AY30</f>
        <v>0</v>
      </c>
      <c r="BG262" s="62">
        <f>'2021'!AZ30</f>
        <v>0</v>
      </c>
      <c r="BH262" s="62">
        <f>'2021'!BA30</f>
        <v>0</v>
      </c>
      <c r="BI262" s="62">
        <f>'2021'!BB30</f>
        <v>0</v>
      </c>
      <c r="BJ262" s="62">
        <f>'2021'!BC30</f>
        <v>0</v>
      </c>
      <c r="BK262" s="62">
        <f>'2021'!BD30</f>
        <v>0</v>
      </c>
      <c r="BL262" s="62">
        <f>'2021'!BE30</f>
        <v>0</v>
      </c>
      <c r="BM262" s="62">
        <f>'2021'!BF30</f>
        <v>0</v>
      </c>
      <c r="BN262" s="63">
        <f>'2021'!BG30</f>
        <v>0</v>
      </c>
      <c r="BO262" s="60">
        <f>'2021'!BH30</f>
        <v>409</v>
      </c>
      <c r="BP262" s="61">
        <f>'2021'!BI30</f>
        <v>2794</v>
      </c>
      <c r="BQ262" s="61">
        <f>'2021'!BJ30</f>
        <v>41</v>
      </c>
      <c r="BR262" s="61">
        <f>'2021'!BK30</f>
        <v>29</v>
      </c>
      <c r="BS262" s="61">
        <f>'2021'!BL30</f>
        <v>3</v>
      </c>
      <c r="BT262" s="61">
        <f>'2021'!BM30</f>
        <v>18</v>
      </c>
      <c r="BU262" s="62">
        <f>'2021'!BN30</f>
        <v>0.83</v>
      </c>
      <c r="BV262" s="62">
        <f>'2021'!BO30</f>
        <v>1.1100000000000001</v>
      </c>
      <c r="BW262" s="62">
        <f>'2021'!BP30</f>
        <v>1.58</v>
      </c>
      <c r="BX262" s="62">
        <f>'2021'!BQ30</f>
        <v>5.7</v>
      </c>
      <c r="BY262" s="62">
        <f>'2021'!BR30</f>
        <v>11.1</v>
      </c>
      <c r="BZ262" s="62">
        <f>'2021'!BW30</f>
        <v>25</v>
      </c>
      <c r="CA262" s="62">
        <f>'2021'!BX30</f>
        <v>0</v>
      </c>
      <c r="CB262" s="62">
        <f>'2021'!BY30</f>
        <v>0.7</v>
      </c>
      <c r="CC262" s="63">
        <f>'2021'!BZ30</f>
        <v>99.3</v>
      </c>
      <c r="CD262" s="60">
        <f>'2021'!CA30</f>
        <v>673</v>
      </c>
      <c r="CE262" s="61">
        <f>'2021'!CB30</f>
        <v>3547</v>
      </c>
      <c r="CF262" s="61">
        <f>'2021'!CC30</f>
        <v>62</v>
      </c>
      <c r="CG262" s="61">
        <f>'2021'!CD30</f>
        <v>45</v>
      </c>
      <c r="CH262" s="61">
        <f>'2021'!CE30</f>
        <v>4</v>
      </c>
      <c r="CI262" s="61">
        <f>'2021'!CF30</f>
        <v>32</v>
      </c>
      <c r="CJ262" s="62">
        <f>'2021'!CG30</f>
        <v>0.91</v>
      </c>
      <c r="CK262" s="62">
        <f>'2021'!CH30</f>
        <v>1.68</v>
      </c>
      <c r="CL262" s="62">
        <f>'2021'!CI30</f>
        <v>1.81</v>
      </c>
      <c r="CM262" s="62">
        <f>'2021'!CJ30</f>
        <v>6.8</v>
      </c>
      <c r="CN262" s="62">
        <f>'2021'!CK30</f>
        <v>11.5</v>
      </c>
      <c r="CO262" s="62">
        <f>'2021'!CP30</f>
        <v>66.7</v>
      </c>
      <c r="CP262" s="62">
        <f>'2021'!CQ30</f>
        <v>8.1999999999999993</v>
      </c>
      <c r="CQ262" s="62">
        <f>'2021'!CR30</f>
        <v>7.7</v>
      </c>
      <c r="CR262" s="63">
        <f>'2021'!CS30</f>
        <v>92.1</v>
      </c>
      <c r="CS262" s="60">
        <f>'2021'!CT30</f>
        <v>489</v>
      </c>
      <c r="CT262" s="61">
        <f>'2021'!CU30</f>
        <v>2667</v>
      </c>
      <c r="CU262" s="61">
        <f>'2021'!CV30</f>
        <v>75</v>
      </c>
      <c r="CV262" s="61">
        <f>'2021'!CW30</f>
        <v>43</v>
      </c>
      <c r="CW262" s="61">
        <f>'2021'!CX30</f>
        <v>2</v>
      </c>
      <c r="CX262" s="61">
        <f>'2021'!CY30</f>
        <v>12</v>
      </c>
      <c r="CY262" s="62">
        <f>'2021'!CZ30</f>
        <v>0.23</v>
      </c>
      <c r="CZ262" s="62">
        <f>'2021'!DA30</f>
        <v>1.3</v>
      </c>
      <c r="DA262" s="62">
        <f>'2021'!DB30</f>
        <v>1.52</v>
      </c>
      <c r="DB262" s="62">
        <f>'2021'!DC30</f>
        <v>5.7</v>
      </c>
      <c r="DC262" s="62">
        <f>'2021'!DD30</f>
        <v>11.3</v>
      </c>
      <c r="DD262" s="62">
        <f>'2021'!DI30</f>
        <v>29.4</v>
      </c>
      <c r="DE262" s="62">
        <f>'2021'!DJ30</f>
        <v>4.4000000000000004</v>
      </c>
      <c r="DF262" s="62">
        <f>'2021'!DK30</f>
        <v>9.5</v>
      </c>
      <c r="DG262" s="63">
        <f>'2021'!DL30</f>
        <v>90.5</v>
      </c>
      <c r="DH262" s="60">
        <f>'2021'!DM30</f>
        <v>633</v>
      </c>
      <c r="DI262" s="61">
        <f>'2021'!DN30</f>
        <v>1872</v>
      </c>
      <c r="DJ262" s="61">
        <f>'2021'!DO30</f>
        <v>84</v>
      </c>
      <c r="DK262" s="61">
        <f>'2021'!DP30</f>
        <v>57</v>
      </c>
      <c r="DL262" s="61">
        <f>'2021'!DQ30</f>
        <v>4</v>
      </c>
      <c r="DM262" s="61">
        <f>'2021'!DR30</f>
        <v>8</v>
      </c>
      <c r="DN262" s="62">
        <f>'2021'!DS30</f>
        <v>0.4</v>
      </c>
      <c r="DO262" s="62">
        <f>'2021'!DT30</f>
        <v>2.27</v>
      </c>
      <c r="DP262" s="62">
        <f>'2021'!DU30</f>
        <v>2.59</v>
      </c>
      <c r="DQ262" s="62">
        <f>'2021'!DV30</f>
        <v>6.2</v>
      </c>
      <c r="DR262" s="62">
        <f>'2021'!DW30</f>
        <v>7.5</v>
      </c>
      <c r="DS262" s="62">
        <f>'2021'!EB30</f>
        <v>21.4</v>
      </c>
      <c r="DT262" s="62">
        <f>'2021'!EC30</f>
        <v>9.5</v>
      </c>
      <c r="DU262" s="62">
        <f>'2021'!ED30</f>
        <v>26.7</v>
      </c>
      <c r="DV262" s="63">
        <f>'2021'!EE30</f>
        <v>71.3</v>
      </c>
    </row>
    <row r="263" spans="1:126" ht="15.75" customHeight="1" x14ac:dyDescent="0.2">
      <c r="A263" s="199">
        <f t="shared" si="26"/>
        <v>261</v>
      </c>
      <c r="B263" s="261">
        <f>'2021'!A31</f>
        <v>29</v>
      </c>
      <c r="C263" s="261">
        <v>2021</v>
      </c>
      <c r="D263" s="234" t="str">
        <f>'2021'!B31</f>
        <v>Dax Milne</v>
      </c>
      <c r="E263" s="310" t="str" cm="1">
        <f t="array" ref="E263">_xlfn.IFS(F263&gt;12.5,"Cornerstone",AND(F263&gt;11.995,F263&lt;12.5),"Elite",AND(F263&gt;11,F263&lt;12.995),"Elite Upside",AND(F263&gt;=9.69,F263&lt;10.999),"Upside",AND(F263&gt;8.4,F263&lt;9.999),"Upside Lite",AND(F263&gt;7.25,F263&lt;8.999),"Outlier",AND(F263&gt;=6,F263&lt;7.25),"Outlier Lite",F263&lt;6.999,"Purgatory")</f>
        <v>Outlier Lite</v>
      </c>
      <c r="F263" s="313">
        <f>'2021'!C31</f>
        <v>6.548571428571428</v>
      </c>
      <c r="G263" s="313">
        <f t="shared" si="27"/>
        <v>23</v>
      </c>
      <c r="H263" s="313" t="str" cm="1">
        <f t="array" ref="H263">_xlfn.IFS(E263="Cornerstone","A++",E263="Elite","A+",E263="Elite Upside","A",E263="Upside","B",E263="Upside Lite","C",E263="Outlier","D+",E263="Outlier Lite","D-",E263="Purgatory","F")</f>
        <v>D-</v>
      </c>
      <c r="I263" s="314">
        <f t="shared" si="28"/>
        <v>-1.0682274215093572</v>
      </c>
      <c r="J263" s="34" t="str">
        <f>'2021'!D31</f>
        <v>BYU</v>
      </c>
      <c r="K263" s="200">
        <f>'2021'!E31</f>
        <v>5</v>
      </c>
      <c r="L263" s="318">
        <f>'2021'!F31</f>
        <v>36334</v>
      </c>
      <c r="M263" s="231">
        <f>'2021'!G31</f>
        <v>26.282191780821918</v>
      </c>
      <c r="N263" s="231" t="str">
        <f>'2021'!H31</f>
        <v>JR</v>
      </c>
      <c r="O263" s="231">
        <f>'2021'!I31</f>
        <v>21.865753424657534</v>
      </c>
      <c r="P263" s="231" t="str">
        <f>'2021'!J31</f>
        <v>Hybrid</v>
      </c>
      <c r="Q263" s="231" t="str">
        <f>'2021'!K31</f>
        <v>BALL HOG</v>
      </c>
      <c r="R263" s="231" t="str">
        <f>'2021'!L31</f>
        <v>Elite Earner</v>
      </c>
      <c r="S263" s="320">
        <f>'2021'!M31</f>
        <v>73</v>
      </c>
      <c r="T263" s="320">
        <f>'2021'!N31</f>
        <v>190</v>
      </c>
      <c r="U263" s="200">
        <f>'2021'!O31</f>
        <v>4.54</v>
      </c>
      <c r="V263" s="279">
        <f>'2021'!P31</f>
        <v>7</v>
      </c>
      <c r="W263" s="193">
        <f>'2021'!Q31</f>
        <v>0</v>
      </c>
      <c r="X263" s="194">
        <f>'2021'!R31</f>
        <v>0</v>
      </c>
      <c r="Y263" s="194">
        <f>'2021'!S31</f>
        <v>2.5063567017798764E-2</v>
      </c>
      <c r="Z263" s="194">
        <f>'2021'!T31</f>
        <v>7.7006214536611731E-2</v>
      </c>
      <c r="AA263" s="194">
        <f>'2021'!U31</f>
        <v>0.29811794228356336</v>
      </c>
      <c r="AB263" s="194">
        <f>'2021'!V31</f>
        <v>0.29811794228356336</v>
      </c>
      <c r="AC263" s="59">
        <f>'2021'!W31</f>
        <v>0.2832120451693852</v>
      </c>
      <c r="AD263" s="42">
        <f>'2021'!X31</f>
        <v>21.219178082191782</v>
      </c>
      <c r="AE263" s="183">
        <f>'2021'!Y31</f>
        <v>3.9</v>
      </c>
      <c r="AF263" s="183">
        <f>'2021'!Z31</f>
        <v>5.3</v>
      </c>
      <c r="AG263" s="183">
        <f>'2021'!AA31</f>
        <v>14</v>
      </c>
      <c r="AH263" s="183">
        <f>'2021'!AB31</f>
        <v>0.73</v>
      </c>
      <c r="AI263" s="183">
        <f>'2021'!AC31</f>
        <v>3.17</v>
      </c>
      <c r="AJ263" s="288">
        <f>'2021'!AD31</f>
        <v>4.924242424242424E-2</v>
      </c>
      <c r="AK263" s="288">
        <f>'2021'!AE31</f>
        <v>0.24949494949494946</v>
      </c>
      <c r="AL263" s="185">
        <f>'2021'!AF31</f>
        <v>2.7999999999999997E-2</v>
      </c>
      <c r="AM263" s="212">
        <f t="shared" si="25"/>
        <v>0.6</v>
      </c>
      <c r="AN263" s="185">
        <f>'2021'!AG31</f>
        <v>0.63349999999999995</v>
      </c>
      <c r="AO263" s="185">
        <f>'2021'!AH31</f>
        <v>0.36349999999999999</v>
      </c>
      <c r="AP263" s="183">
        <f>'2021'!AI31</f>
        <v>89.445847875742146</v>
      </c>
      <c r="AQ263" s="186">
        <f>'2021'!AJ31</f>
        <v>88.534689139261758</v>
      </c>
      <c r="AR263" s="48">
        <f>'2021'!AK31</f>
        <v>7</v>
      </c>
      <c r="AS263" s="232">
        <f>'2021'!AL31</f>
        <v>4</v>
      </c>
      <c r="AT263" s="232">
        <f>'2021'!AM31</f>
        <v>7</v>
      </c>
      <c r="AU263" s="232">
        <f>'2021'!AN31</f>
        <v>3</v>
      </c>
      <c r="AV263" s="232">
        <f>'2021'!AO31</f>
        <v>7</v>
      </c>
      <c r="AW263" s="232">
        <f>'2021'!AP31</f>
        <v>4</v>
      </c>
      <c r="AX263" s="232">
        <f>'2021'!AQ31</f>
        <v>1</v>
      </c>
      <c r="AY263" s="233">
        <f>'2021'!AR31</f>
        <v>0</v>
      </c>
      <c r="AZ263" s="60">
        <f>'2021'!AS31</f>
        <v>0</v>
      </c>
      <c r="BA263" s="61">
        <f>'2021'!AT31</f>
        <v>2573</v>
      </c>
      <c r="BB263" s="61">
        <f>'2021'!AU31</f>
        <v>0</v>
      </c>
      <c r="BC263" s="61">
        <f>'2021'!AV31</f>
        <v>0</v>
      </c>
      <c r="BD263" s="61">
        <f>'2021'!AW31</f>
        <v>0</v>
      </c>
      <c r="BE263" s="61">
        <f>'2021'!AX31</f>
        <v>0</v>
      </c>
      <c r="BF263" s="62">
        <f>'2021'!AY31</f>
        <v>0</v>
      </c>
      <c r="BG263" s="62">
        <f>'2021'!AZ31</f>
        <v>0</v>
      </c>
      <c r="BH263" s="62">
        <f>'2021'!BA31</f>
        <v>0</v>
      </c>
      <c r="BI263" s="62">
        <f>'2021'!BB31</f>
        <v>0</v>
      </c>
      <c r="BJ263" s="62">
        <f>'2021'!BC31</f>
        <v>0</v>
      </c>
      <c r="BK263" s="62">
        <f>'2021'!BD31</f>
        <v>0</v>
      </c>
      <c r="BL263" s="62">
        <f>'2021'!BE31</f>
        <v>0</v>
      </c>
      <c r="BM263" s="62">
        <f>'2021'!BF31</f>
        <v>0</v>
      </c>
      <c r="BN263" s="63">
        <f>'2021'!BG31</f>
        <v>0</v>
      </c>
      <c r="BO263" s="60">
        <f>'2021'!BH31</f>
        <v>0</v>
      </c>
      <c r="BP263" s="61">
        <f>'2021'!BI31</f>
        <v>2530</v>
      </c>
      <c r="BQ263" s="61">
        <f>'2021'!BJ31</f>
        <v>0</v>
      </c>
      <c r="BR263" s="61">
        <f>'2021'!BK31</f>
        <v>0</v>
      </c>
      <c r="BS263" s="61">
        <f>'2021'!BL31</f>
        <v>0</v>
      </c>
      <c r="BT263" s="61">
        <f>'2021'!BM31</f>
        <v>0</v>
      </c>
      <c r="BU263" s="62">
        <f>'2021'!BN31</f>
        <v>0</v>
      </c>
      <c r="BV263" s="62">
        <f>'2021'!BO31</f>
        <v>0</v>
      </c>
      <c r="BW263" s="62">
        <f>'2021'!BP31</f>
        <v>0</v>
      </c>
      <c r="BX263" s="62">
        <f>'2021'!BQ31</f>
        <v>0</v>
      </c>
      <c r="BY263" s="62">
        <f>'2021'!BR31</f>
        <v>0</v>
      </c>
      <c r="BZ263" s="62">
        <f>'2021'!BW31</f>
        <v>0</v>
      </c>
      <c r="CA263" s="62">
        <f>'2021'!BX31</f>
        <v>0</v>
      </c>
      <c r="CB263" s="62">
        <f>'2021'!BY31</f>
        <v>0</v>
      </c>
      <c r="CC263" s="63">
        <f>'2021'!BZ31</f>
        <v>0</v>
      </c>
      <c r="CD263" s="60">
        <f>'2021'!CA31</f>
        <v>69</v>
      </c>
      <c r="CE263" s="61">
        <f>'2021'!CB31</f>
        <v>2753</v>
      </c>
      <c r="CF263" s="61">
        <f>'2021'!CC31</f>
        <v>16</v>
      </c>
      <c r="CG263" s="61">
        <f>'2021'!CD31</f>
        <v>10</v>
      </c>
      <c r="CH263" s="61">
        <f>'2021'!CE31</f>
        <v>1</v>
      </c>
      <c r="CI263" s="61">
        <f>'2021'!CF31</f>
        <v>18</v>
      </c>
      <c r="CJ263" s="62">
        <f>'2021'!CG31</f>
        <v>0.27</v>
      </c>
      <c r="CK263" s="62">
        <f>'2021'!CH31</f>
        <v>0.3</v>
      </c>
      <c r="CL263" s="62">
        <f>'2021'!CI31</f>
        <v>0.85</v>
      </c>
      <c r="CM263" s="62">
        <f>'2021'!CJ31</f>
        <v>0.9</v>
      </c>
      <c r="CN263" s="62">
        <f>'2021'!CK31</f>
        <v>11.3</v>
      </c>
      <c r="CO263" s="62">
        <f>'2021'!CP31</f>
        <v>66.7</v>
      </c>
      <c r="CP263" s="62">
        <f>'2021'!CQ31</f>
        <v>9.1</v>
      </c>
      <c r="CQ263" s="62">
        <f>'2021'!CR31</f>
        <v>52.4</v>
      </c>
      <c r="CR263" s="63">
        <f>'2021'!CS31</f>
        <v>45.2</v>
      </c>
      <c r="CS263" s="60">
        <f>'2021'!CT31</f>
        <v>285</v>
      </c>
      <c r="CT263" s="61">
        <f>'2021'!CU31</f>
        <v>3701</v>
      </c>
      <c r="CU263" s="61">
        <f>'2021'!CV31</f>
        <v>42</v>
      </c>
      <c r="CV263" s="61">
        <f>'2021'!CW31</f>
        <v>21</v>
      </c>
      <c r="CW263" s="61">
        <f>'2021'!CX31</f>
        <v>2</v>
      </c>
      <c r="CX263" s="61">
        <f>'2021'!CY31</f>
        <v>20</v>
      </c>
      <c r="CY263" s="62">
        <f>'2021'!CZ31</f>
        <v>0.22</v>
      </c>
      <c r="CZ263" s="62">
        <f>'2021'!DA31</f>
        <v>0.69</v>
      </c>
      <c r="DA263" s="62">
        <f>'2021'!DB31</f>
        <v>1.0900000000000001</v>
      </c>
      <c r="DB263" s="62">
        <f>'2021'!DC31</f>
        <v>1.1000000000000001</v>
      </c>
      <c r="DC263" s="62">
        <f>'2021'!DD31</f>
        <v>14</v>
      </c>
      <c r="DD263" s="62">
        <f>'2021'!DI31</f>
        <v>60</v>
      </c>
      <c r="DE263" s="62">
        <f>'2021'!DJ31</f>
        <v>12.5</v>
      </c>
      <c r="DF263" s="62">
        <f>'2021'!DK31</f>
        <v>47.8</v>
      </c>
      <c r="DG263" s="63">
        <f>'2021'!DL31</f>
        <v>52.2</v>
      </c>
      <c r="DH263" s="60">
        <f>'2021'!DM31</f>
        <v>1188</v>
      </c>
      <c r="DI263" s="61">
        <f>'2021'!DN31</f>
        <v>3985</v>
      </c>
      <c r="DJ263" s="61">
        <f>'2021'!DO31</f>
        <v>91</v>
      </c>
      <c r="DK263" s="61">
        <f>'2021'!DP31</f>
        <v>70</v>
      </c>
      <c r="DL263" s="61">
        <f>'2021'!DQ31</f>
        <v>8</v>
      </c>
      <c r="DM263" s="61">
        <f>'2021'!DR31</f>
        <v>34</v>
      </c>
      <c r="DN263" s="62">
        <f>'2021'!DS31</f>
        <v>0.73</v>
      </c>
      <c r="DO263" s="62">
        <f>'2021'!DT31</f>
        <v>3.17</v>
      </c>
      <c r="DP263" s="62">
        <f>'2021'!DU31</f>
        <v>3.9</v>
      </c>
      <c r="DQ263" s="62">
        <f>'2021'!DV31</f>
        <v>5.3</v>
      </c>
      <c r="DR263" s="62">
        <f>'2021'!DW31</f>
        <v>13.2</v>
      </c>
      <c r="DS263" s="62">
        <f>'2021'!EB31</f>
        <v>60</v>
      </c>
      <c r="DT263" s="62">
        <f>'2021'!EC31</f>
        <v>2.8</v>
      </c>
      <c r="DU263" s="62">
        <f>'2021'!ED31</f>
        <v>78.900000000000006</v>
      </c>
      <c r="DV263" s="63">
        <f>'2021'!EE31</f>
        <v>20.5</v>
      </c>
    </row>
    <row r="264" spans="1:126" ht="15.75" customHeight="1" x14ac:dyDescent="0.2">
      <c r="A264" s="199">
        <f t="shared" si="26"/>
        <v>262</v>
      </c>
      <c r="B264" s="261">
        <f>'2016'!A20</f>
        <v>18</v>
      </c>
      <c r="C264" s="261">
        <v>2016</v>
      </c>
      <c r="D264" s="234" t="str">
        <f>'2016'!B20</f>
        <v>Daniel Braverman</v>
      </c>
      <c r="E264" s="310" t="str" cm="1">
        <f t="array" ref="E264">_xlfn.IFS(F264&gt;12.5,"Cornerstone",AND(F264&gt;11.995,F264&lt;12.5),"Elite",AND(F264&gt;11,F264&lt;12.995),"Elite Upside",AND(F264&gt;=9.69,F264&lt;10.999),"Upside",AND(F264&gt;8.4,F264&lt;9.999),"Upside Lite",AND(F264&gt;7.25,F264&lt;8.999),"Outlier",AND(F264&gt;=6,F264&lt;7.25),"Outlier Lite",F264&lt;6.999,"Purgatory")</f>
        <v>Outlier Lite</v>
      </c>
      <c r="F264" s="313">
        <f>'2016'!C20</f>
        <v>6.5114285714285716</v>
      </c>
      <c r="G264" s="313">
        <f t="shared" si="27"/>
        <v>22.7</v>
      </c>
      <c r="H264" s="313" t="str" cm="1">
        <f t="array" ref="H264">_xlfn.IFS(E264="Cornerstone","A++",E264="Elite","A+",E264="Elite Upside","A",E264="Upside","B",E264="Upside Lite","C",E264="Outlier","D+",E264="Outlier Lite","D-",E264="Purgatory","F")</f>
        <v>D-</v>
      </c>
      <c r="I264" s="314">
        <f t="shared" si="28"/>
        <v>-1.0883479636528417</v>
      </c>
      <c r="J264" s="34" t="str">
        <f>'2016'!D20</f>
        <v>Western Michigan</v>
      </c>
      <c r="K264" s="200">
        <f>'2016'!E20</f>
        <v>9</v>
      </c>
      <c r="L264" s="318">
        <f>'2016'!F20</f>
        <v>34240</v>
      </c>
      <c r="M264" s="231">
        <f>'2016'!G20</f>
        <v>32.019178082191779</v>
      </c>
      <c r="N264" s="231" t="str">
        <f>'2016'!H20</f>
        <v>RS JR</v>
      </c>
      <c r="O264" s="231">
        <f>'2016'!I20</f>
        <v>22.594520547945205</v>
      </c>
      <c r="P264" s="231" t="str">
        <f>'2016'!J20</f>
        <v>Slot</v>
      </c>
      <c r="Q264" s="231" t="str">
        <f>'2016'!K20</f>
        <v>RAT</v>
      </c>
      <c r="R264" s="231" t="str">
        <f>'2016'!L20</f>
        <v>N/A</v>
      </c>
      <c r="S264" s="320">
        <f>'2016'!M20</f>
        <v>70</v>
      </c>
      <c r="T264" s="320">
        <f>'2016'!N20</f>
        <v>177</v>
      </c>
      <c r="U264" s="231">
        <f>'2016'!O20</f>
        <v>4.47</v>
      </c>
      <c r="V264" s="279">
        <f>'2016'!P20</f>
        <v>7</v>
      </c>
      <c r="W264" s="193">
        <f>'2016'!Q20</f>
        <v>0</v>
      </c>
      <c r="X264" s="194">
        <f>'2016'!R20</f>
        <v>4.2348955392433649E-2</v>
      </c>
      <c r="Y264" s="194">
        <f>'2016'!S20</f>
        <v>0</v>
      </c>
      <c r="Z264" s="194">
        <f>'2016'!T20</f>
        <v>0.27625899280575539</v>
      </c>
      <c r="AA264" s="194">
        <f>'2016'!U20</f>
        <v>0.36709539121114682</v>
      </c>
      <c r="AB264" s="194">
        <f>'2016'!V20</f>
        <v>0.36709539121114682</v>
      </c>
      <c r="AC264" s="59">
        <f>'2016'!W20</f>
        <v>0.25696677384780275</v>
      </c>
      <c r="AD264" s="42">
        <f>'2016'!X20</f>
        <v>20.93972602739726</v>
      </c>
      <c r="AE264" s="183">
        <f>'2016'!Y20</f>
        <v>3.14</v>
      </c>
      <c r="AF264" s="183">
        <f>'2016'!Z20</f>
        <v>7.9</v>
      </c>
      <c r="AG264" s="183">
        <f>'2016'!AA20</f>
        <v>7.7</v>
      </c>
      <c r="AH264" s="183">
        <f>'2016'!AB20</f>
        <v>0</v>
      </c>
      <c r="AI264" s="183">
        <f>'2016'!AC20</f>
        <v>0</v>
      </c>
      <c r="AJ264" s="288" t="str">
        <f>'2016'!AD20</f>
        <v>N/A</v>
      </c>
      <c r="AK264" s="288" t="str">
        <f>'2016'!AE20</f>
        <v>N/A</v>
      </c>
      <c r="AL264" s="185">
        <f>'2016'!AF20</f>
        <v>6.2E-2</v>
      </c>
      <c r="AM264" s="212">
        <f t="shared" si="25"/>
        <v>0</v>
      </c>
      <c r="AN264" s="185">
        <f>'2016'!AG20</f>
        <v>6.7500000000000004E-2</v>
      </c>
      <c r="AO264" s="185">
        <f>'2016'!AH20</f>
        <v>0.92449999999999988</v>
      </c>
      <c r="AP264" s="183">
        <f>'2016'!AI20</f>
        <v>88.669277451334295</v>
      </c>
      <c r="AQ264" s="186">
        <f>'2016'!AJ20</f>
        <v>82.411766031477015</v>
      </c>
      <c r="AR264" s="48">
        <f>'2016'!AK20</f>
        <v>7</v>
      </c>
      <c r="AS264" s="232">
        <f>'2016'!AL20</f>
        <v>5</v>
      </c>
      <c r="AT264" s="232">
        <f>'2016'!AM20</f>
        <v>6</v>
      </c>
      <c r="AU264" s="232">
        <f>'2016'!AN20</f>
        <v>6</v>
      </c>
      <c r="AV264" s="232">
        <f>'2016'!AO20</f>
        <v>8</v>
      </c>
      <c r="AW264" s="232">
        <f>'2016'!AP20</f>
        <v>3</v>
      </c>
      <c r="AX264" s="232">
        <f>'2016'!AQ20</f>
        <v>1</v>
      </c>
      <c r="AY264" s="233">
        <f>'2016'!AR20</f>
        <v>0</v>
      </c>
      <c r="AZ264" s="60">
        <f>'2016'!AS20</f>
        <v>0</v>
      </c>
      <c r="BA264" s="61">
        <f>'2016'!AT20</f>
        <v>1</v>
      </c>
      <c r="BB264" s="61">
        <f>'2016'!AU20</f>
        <v>0</v>
      </c>
      <c r="BC264" s="61">
        <f>'2016'!AV20</f>
        <v>0</v>
      </c>
      <c r="BD264" s="61">
        <f>'2016'!AW20</f>
        <v>0</v>
      </c>
      <c r="BE264" s="61">
        <f>'2016'!AX20</f>
        <v>0</v>
      </c>
      <c r="BF264" s="62">
        <f>'2016'!AY20</f>
        <v>0</v>
      </c>
      <c r="BG264" s="62">
        <f>'2016'!AZ20</f>
        <v>0</v>
      </c>
      <c r="BH264" s="62">
        <f>'2016'!BA20</f>
        <v>0</v>
      </c>
      <c r="BI264" s="62">
        <f>'2016'!BB20</f>
        <v>0</v>
      </c>
      <c r="BJ264" s="62">
        <f>'2016'!BC20</f>
        <v>0</v>
      </c>
      <c r="BK264" s="62">
        <f>'2016'!BD20</f>
        <v>0</v>
      </c>
      <c r="BL264" s="62">
        <f>'2016'!BE20</f>
        <v>0</v>
      </c>
      <c r="BM264" s="62">
        <f>'2016'!BF20</f>
        <v>0</v>
      </c>
      <c r="BN264" s="63">
        <f>'2016'!BG20</f>
        <v>0</v>
      </c>
      <c r="BO264" s="60">
        <f>'2016'!BH20</f>
        <v>135</v>
      </c>
      <c r="BP264" s="61">
        <f>'2016'!BI20</f>
        <v>3187.8</v>
      </c>
      <c r="BQ264" s="61">
        <f>'2016'!BJ20</f>
        <v>0</v>
      </c>
      <c r="BR264" s="61">
        <f>'2016'!BK20</f>
        <v>0</v>
      </c>
      <c r="BS264" s="61">
        <f>'2016'!BL20</f>
        <v>0</v>
      </c>
      <c r="BT264" s="61">
        <f>'2016'!BM20</f>
        <v>0</v>
      </c>
      <c r="BU264" s="62">
        <f>'2016'!BN20</f>
        <v>0</v>
      </c>
      <c r="BV264" s="62">
        <f>'2016'!BO20</f>
        <v>0</v>
      </c>
      <c r="BW264" s="62">
        <f>'2016'!BP20</f>
        <v>0</v>
      </c>
      <c r="BX264" s="62">
        <f>'2016'!BQ20</f>
        <v>0</v>
      </c>
      <c r="BY264" s="62">
        <f>'2016'!BR20</f>
        <v>0</v>
      </c>
      <c r="BZ264" s="62">
        <f>'2016'!BS20</f>
        <v>0</v>
      </c>
      <c r="CA264" s="62">
        <f>'2016'!BT20</f>
        <v>0</v>
      </c>
      <c r="CB264" s="62">
        <f>'2016'!BU20</f>
        <v>0</v>
      </c>
      <c r="CC264" s="63">
        <f>'2016'!BV20</f>
        <v>0</v>
      </c>
      <c r="CD264" s="60">
        <f>'2016'!BW20</f>
        <v>0</v>
      </c>
      <c r="CE264" s="61">
        <f>'2016'!BX20</f>
        <v>1</v>
      </c>
      <c r="CF264" s="61">
        <f>'2016'!BY20</f>
        <v>0</v>
      </c>
      <c r="CG264" s="61">
        <f>'2016'!BZ20</f>
        <v>0</v>
      </c>
      <c r="CH264" s="61">
        <f>'2016'!CA20</f>
        <v>0</v>
      </c>
      <c r="CI264" s="61">
        <f>'2016'!CB20</f>
        <v>0</v>
      </c>
      <c r="CJ264" s="62">
        <f>'2016'!CC20</f>
        <v>0</v>
      </c>
      <c r="CK264" s="62">
        <f>'2016'!CD20</f>
        <v>0</v>
      </c>
      <c r="CL264" s="62">
        <f>'2016'!CE20</f>
        <v>0</v>
      </c>
      <c r="CM264" s="62">
        <f>'2016'!CF20</f>
        <v>0</v>
      </c>
      <c r="CN264" s="62">
        <f>'2016'!CG20</f>
        <v>0</v>
      </c>
      <c r="CO264" s="62">
        <f>'2016'!CH20</f>
        <v>0</v>
      </c>
      <c r="CP264" s="62">
        <f>'2016'!CI20</f>
        <v>0</v>
      </c>
      <c r="CQ264" s="62">
        <f>'2016'!CJ20</f>
        <v>0</v>
      </c>
      <c r="CR264" s="63">
        <f>'2016'!CK20</f>
        <v>0</v>
      </c>
      <c r="CS264" s="60">
        <f>'2016'!CL20</f>
        <v>960</v>
      </c>
      <c r="CT264" s="61">
        <f>'2016'!CM20</f>
        <v>3475</v>
      </c>
      <c r="CU264" s="61">
        <f>'2016'!CN20</f>
        <v>107</v>
      </c>
      <c r="CV264" s="61">
        <f>'2016'!CO20</f>
        <v>818</v>
      </c>
      <c r="CW264" s="61">
        <f>'2016'!CP20</f>
        <v>6</v>
      </c>
      <c r="CX264" s="61">
        <f>'2016'!CQ20</f>
        <v>0</v>
      </c>
      <c r="CY264" s="62">
        <f>'2016'!CR20</f>
        <v>0</v>
      </c>
      <c r="CZ264" s="62">
        <f>'2016'!CS20</f>
        <v>0</v>
      </c>
      <c r="DA264" s="62">
        <f>'2016'!CT20</f>
        <v>2.5099999999999998</v>
      </c>
      <c r="DB264" s="62">
        <f>'2016'!CU20</f>
        <v>7.9</v>
      </c>
      <c r="DC264" s="62">
        <f>'2016'!CV20</f>
        <v>5.6</v>
      </c>
      <c r="DD264" s="62">
        <f>'2016'!CW20</f>
        <v>0</v>
      </c>
      <c r="DE264" s="62">
        <f>'2016'!CX20</f>
        <v>4.7</v>
      </c>
      <c r="DF264" s="62">
        <f>'2016'!CY20</f>
        <v>9.8000000000000007</v>
      </c>
      <c r="DG264" s="63">
        <f>'2016'!CZ20</f>
        <v>88.6</v>
      </c>
      <c r="DH264" s="60">
        <f>'2016'!DA20</f>
        <v>1370</v>
      </c>
      <c r="DI264" s="61">
        <f>'2016'!DB20</f>
        <v>3732</v>
      </c>
      <c r="DJ264" s="61">
        <f>'2016'!DC20</f>
        <v>135</v>
      </c>
      <c r="DK264" s="61">
        <f>'2016'!DD20</f>
        <v>106</v>
      </c>
      <c r="DL264" s="61">
        <f>'2016'!DE20</f>
        <v>13</v>
      </c>
      <c r="DM264" s="61">
        <f>'2016'!DF20</f>
        <v>0</v>
      </c>
      <c r="DN264" s="62">
        <f>'2016'!DG20</f>
        <v>0</v>
      </c>
      <c r="DO264" s="62">
        <f>'2016'!DH20</f>
        <v>0</v>
      </c>
      <c r="DP264" s="62">
        <f>'2016'!DI20</f>
        <v>3.14</v>
      </c>
      <c r="DQ264" s="62">
        <f>'2016'!DJ20</f>
        <v>6.7</v>
      </c>
      <c r="DR264" s="62">
        <f>'2016'!DK20</f>
        <v>7.7</v>
      </c>
      <c r="DS264" s="62">
        <f>'2016'!DL20</f>
        <v>0</v>
      </c>
      <c r="DT264" s="62">
        <f>'2016'!DM20</f>
        <v>6.2</v>
      </c>
      <c r="DU264" s="62">
        <f>'2016'!DN20</f>
        <v>3.7</v>
      </c>
      <c r="DV264" s="63">
        <f>'2016'!DO20</f>
        <v>96.3</v>
      </c>
    </row>
    <row r="265" spans="1:126" ht="15.75" customHeight="1" x14ac:dyDescent="0.2">
      <c r="A265" s="199">
        <f t="shared" si="26"/>
        <v>263</v>
      </c>
      <c r="B265" s="261">
        <f>'2020'!A29</f>
        <v>27</v>
      </c>
      <c r="C265" s="261">
        <v>2020</v>
      </c>
      <c r="D265" s="234" t="str">
        <f>'2020'!B30</f>
        <v>Tyrie Cleveland</v>
      </c>
      <c r="E265" s="310" t="str" cm="1">
        <f t="array" ref="E265">_xlfn.IFS(F265&gt;12.5,"Cornerstone",AND(F265&gt;11.995,F265&lt;12.5),"Elite",AND(F265&gt;11,F265&lt;12.995),"Elite Upside",AND(F265&gt;=9.69,F265&lt;10.999),"Upside",AND(F265&gt;8.4,F265&lt;9.999),"Upside Lite",AND(F265&gt;7.25,F265&lt;8.999),"Outlier",AND(F265&gt;=6,F265&lt;7.25),"Outlier Lite",F265&lt;6.999,"Purgatory")</f>
        <v>Outlier Lite</v>
      </c>
      <c r="F265" s="313">
        <f>'2020'!C30</f>
        <v>6.5042857142857144</v>
      </c>
      <c r="G265" s="313">
        <f t="shared" si="27"/>
        <v>22.400000000000002</v>
      </c>
      <c r="H265" s="313" t="str" cm="1">
        <f t="array" ref="H265">_xlfn.IFS(E265="Cornerstone","A++",E265="Elite","A+",E265="Elite Upside","A",E265="Upside","B",E265="Upside Lite","C",E265="Outlier","D+",E265="Outlier Lite","D-",E265="Purgatory","F")</f>
        <v>D-</v>
      </c>
      <c r="I265" s="314">
        <f t="shared" si="28"/>
        <v>-1.0922172986804348</v>
      </c>
      <c r="J265" s="34" t="str">
        <f>'2020'!D30</f>
        <v>Florida</v>
      </c>
      <c r="K265" s="200">
        <f>'2020'!E30</f>
        <v>1</v>
      </c>
      <c r="L265" s="318">
        <f>'2020'!F30</f>
        <v>35693</v>
      </c>
      <c r="M265" s="231">
        <f>'2020'!G30</f>
        <v>28.038356164383561</v>
      </c>
      <c r="N265" s="231" t="str">
        <f>'2020'!H30</f>
        <v>SR</v>
      </c>
      <c r="O265" s="231">
        <f>'2020'!I30</f>
        <v>22.605479452054794</v>
      </c>
      <c r="P265" s="231" t="str">
        <f>'2020'!J30</f>
        <v>Wide</v>
      </c>
      <c r="Q265" s="231" t="str">
        <f>'2020'!K30</f>
        <v>PROTO Z</v>
      </c>
      <c r="R265" s="231" t="str">
        <f>'2020'!L30</f>
        <v>Poor Earner</v>
      </c>
      <c r="S265" s="320">
        <f>'2020'!M30</f>
        <v>74</v>
      </c>
      <c r="T265" s="320">
        <f>'2020'!N30</f>
        <v>205</v>
      </c>
      <c r="U265" s="200">
        <f>'2020'!O30</f>
        <v>4.42</v>
      </c>
      <c r="V265" s="279">
        <f>'2020'!P30</f>
        <v>7</v>
      </c>
      <c r="W265" s="193">
        <f>'2020'!Q30</f>
        <v>0</v>
      </c>
      <c r="X265" s="194">
        <f>'2020'!R30</f>
        <v>0.10623885918003564</v>
      </c>
      <c r="Y265" s="194">
        <f>'2020'!S30</f>
        <v>0.20759493670886076</v>
      </c>
      <c r="Z265" s="194">
        <f>'2020'!T30</f>
        <v>7.6368876080691636E-2</v>
      </c>
      <c r="AA265" s="194">
        <f>'2020'!U30</f>
        <v>8.9769820971867004E-2</v>
      </c>
      <c r="AB265" s="194">
        <f>'2020'!V30</f>
        <v>0.14868237884036389</v>
      </c>
      <c r="AC265" s="59">
        <f>'2020'!W30</f>
        <v>0.14868237884036389</v>
      </c>
      <c r="AD265" s="42">
        <f>'2020'!X30</f>
        <v>19.961643835616439</v>
      </c>
      <c r="AE265" s="183">
        <f>'2020'!Y30</f>
        <v>1.72</v>
      </c>
      <c r="AF265" s="183">
        <f>'2020'!Z30</f>
        <v>5.0999999999999996</v>
      </c>
      <c r="AG265" s="183">
        <f>'2020'!AA30</f>
        <v>11</v>
      </c>
      <c r="AH265" s="183">
        <f>'2020'!AB30</f>
        <v>0.59</v>
      </c>
      <c r="AI265" s="183">
        <f>'2020'!AC30</f>
        <v>0.8</v>
      </c>
      <c r="AJ265" s="288">
        <f>'2020'!AD30</f>
        <v>3.92022792022792E-2</v>
      </c>
      <c r="AK265" s="288">
        <f>'2020'!AE30</f>
        <v>0.12740740740740739</v>
      </c>
      <c r="AL265" s="185">
        <f>'2020'!AF30</f>
        <v>7.400000000000001E-2</v>
      </c>
      <c r="AM265" s="212">
        <f t="shared" si="25"/>
        <v>0.375</v>
      </c>
      <c r="AN265" s="185">
        <f>'2020'!AG30</f>
        <v>0.78949999999999998</v>
      </c>
      <c r="AO265" s="185">
        <f>'2020'!AH30</f>
        <v>0.21049999999999996</v>
      </c>
      <c r="AP265" s="183">
        <f>'2020'!AI30</f>
        <v>107.42238226371812</v>
      </c>
      <c r="AQ265" s="186">
        <f>'2020'!AJ30</f>
        <v>108.52039110845109</v>
      </c>
      <c r="AR265" s="48">
        <f>'2020'!AK30</f>
        <v>3</v>
      </c>
      <c r="AS265" s="232">
        <f>'2020'!AL30</f>
        <v>6</v>
      </c>
      <c r="AT265" s="232">
        <f>'2020'!AM30</f>
        <v>2</v>
      </c>
      <c r="AU265" s="232">
        <f>'2020'!AN30</f>
        <v>3</v>
      </c>
      <c r="AV265" s="232">
        <f>'2020'!AO30</f>
        <v>9</v>
      </c>
      <c r="AW265" s="232">
        <f>'2020'!AP30</f>
        <v>8</v>
      </c>
      <c r="AX265" s="232">
        <f>'2020'!AQ30</f>
        <v>1</v>
      </c>
      <c r="AY265" s="233">
        <f>'2020'!AR30</f>
        <v>0.75</v>
      </c>
      <c r="AZ265" s="60">
        <f>'2020'!AS30</f>
        <v>0</v>
      </c>
      <c r="BA265" s="61">
        <f>'2020'!AT30</f>
        <v>2899</v>
      </c>
      <c r="BB265" s="61">
        <f>'2020'!AU30</f>
        <v>0</v>
      </c>
      <c r="BC265" s="61">
        <f>'2020'!AV30</f>
        <v>0</v>
      </c>
      <c r="BD265" s="61">
        <f>'2020'!AW30</f>
        <v>0</v>
      </c>
      <c r="BE265" s="61">
        <f>'2020'!AX30</f>
        <v>0</v>
      </c>
      <c r="BF265" s="62">
        <f>'2020'!AY30</f>
        <v>0</v>
      </c>
      <c r="BG265" s="62">
        <f>'2020'!AZ30</f>
        <v>0</v>
      </c>
      <c r="BH265" s="62">
        <f>'2020'!BA30</f>
        <v>0</v>
      </c>
      <c r="BI265" s="62">
        <f>'2020'!BB30</f>
        <v>0</v>
      </c>
      <c r="BJ265" s="62">
        <f>'2020'!BC30</f>
        <v>0</v>
      </c>
      <c r="BK265" s="62">
        <f>'2020'!BD30</f>
        <v>0</v>
      </c>
      <c r="BL265" s="62">
        <f>'2020'!BE30</f>
        <v>0</v>
      </c>
      <c r="BM265" s="62">
        <f>'2020'!BF30</f>
        <v>0</v>
      </c>
      <c r="BN265" s="63">
        <f>'2020'!BG30</f>
        <v>0</v>
      </c>
      <c r="BO265" s="60">
        <f>'2020'!BH30</f>
        <v>298</v>
      </c>
      <c r="BP265" s="61">
        <f>'2020'!BI30</f>
        <v>2805</v>
      </c>
      <c r="BQ265" s="61">
        <f>'2020'!BJ30</f>
        <v>27</v>
      </c>
      <c r="BR265" s="61">
        <f>'2020'!BK30</f>
        <v>14</v>
      </c>
      <c r="BS265" s="61">
        <f>'2020'!BL30</f>
        <v>2</v>
      </c>
      <c r="BT265" s="61">
        <f>'2020'!BM30</f>
        <v>18</v>
      </c>
      <c r="BU265" s="62">
        <f>'2020'!BN30</f>
        <v>0.63</v>
      </c>
      <c r="BV265" s="62">
        <f>'2020'!BO30</f>
        <v>1.22</v>
      </c>
      <c r="BW265" s="62">
        <f>'2020'!BP30</f>
        <v>1.45</v>
      </c>
      <c r="BX265" s="62">
        <f>'2020'!BQ30</f>
        <v>7.2</v>
      </c>
      <c r="BY265" s="62">
        <f>'2020'!BR30</f>
        <v>17.399999999999999</v>
      </c>
      <c r="BZ265" s="62">
        <f>'2020'!BS30</f>
        <v>0</v>
      </c>
      <c r="CA265" s="62">
        <f>'2020'!BT30</f>
        <v>12.5</v>
      </c>
      <c r="CB265" s="62">
        <f>'2020'!BU30</f>
        <v>71.2</v>
      </c>
      <c r="CC265" s="63">
        <f>'2020'!BV30</f>
        <v>28.3</v>
      </c>
      <c r="CD265" s="60">
        <f>'2020'!BW30</f>
        <v>410</v>
      </c>
      <c r="CE265" s="61">
        <f>'2020'!BX30</f>
        <v>1975</v>
      </c>
      <c r="CF265" s="61">
        <f>'2020'!BY30</f>
        <v>36</v>
      </c>
      <c r="CG265" s="61">
        <f>'2020'!BZ30</f>
        <v>22</v>
      </c>
      <c r="CH265" s="61">
        <f>'2020'!CA30</f>
        <v>2</v>
      </c>
      <c r="CI265" s="61">
        <f>'2020'!CB30</f>
        <v>10</v>
      </c>
      <c r="CJ265" s="62">
        <f>'2020'!CC30</f>
        <v>0.91</v>
      </c>
      <c r="CK265" s="62">
        <f>'2020'!CD30</f>
        <v>1.52</v>
      </c>
      <c r="CL265" s="62">
        <f>'2020'!CE30</f>
        <v>2.08</v>
      </c>
      <c r="CM265" s="62">
        <f>'2020'!CF30</f>
        <v>5.3</v>
      </c>
      <c r="CN265" s="62">
        <f>'2020'!CG30</f>
        <v>18.899999999999999</v>
      </c>
      <c r="CO265" s="62">
        <f>'2020'!CL30</f>
        <v>57.1</v>
      </c>
      <c r="CP265" s="62">
        <f>'2020'!CM30</f>
        <v>4.3</v>
      </c>
      <c r="CQ265" s="62">
        <f>'2020'!CN30</f>
        <v>96.5</v>
      </c>
      <c r="CR265" s="63">
        <f>'2020'!CO30</f>
        <v>3.5</v>
      </c>
      <c r="CS265" s="60">
        <f>'2020'!CP30</f>
        <v>212</v>
      </c>
      <c r="CT265" s="61">
        <f>'2020'!CQ30</f>
        <v>2776</v>
      </c>
      <c r="CU265" s="61">
        <f>'2020'!CR30</f>
        <v>28</v>
      </c>
      <c r="CV265" s="61">
        <f>'2020'!CS30</f>
        <v>18</v>
      </c>
      <c r="CW265" s="61">
        <f>'2020'!CT30</f>
        <v>3</v>
      </c>
      <c r="CX265" s="61">
        <f>'2020'!CU30</f>
        <v>28</v>
      </c>
      <c r="CY265" s="62">
        <f>'2020'!CV30</f>
        <v>0.59</v>
      </c>
      <c r="CZ265" s="62">
        <f>'2020'!CW30</f>
        <v>0.68</v>
      </c>
      <c r="DA265" s="62">
        <f>'2020'!CX30</f>
        <v>1.23</v>
      </c>
      <c r="DB265" s="62">
        <f>'2020'!CY30</f>
        <v>4.0999999999999996</v>
      </c>
      <c r="DC265" s="62">
        <f>'2020'!CZ30</f>
        <v>10.1</v>
      </c>
      <c r="DD265" s="62">
        <f>'2020'!DE30</f>
        <v>33.299999999999997</v>
      </c>
      <c r="DE265" s="62">
        <f>'2020'!DF30</f>
        <v>21.7</v>
      </c>
      <c r="DF265" s="62">
        <f>'2020'!DG30</f>
        <v>84.8</v>
      </c>
      <c r="DG265" s="63">
        <f>'2020'!DH30</f>
        <v>15.2</v>
      </c>
      <c r="DH265" s="60">
        <f>'2020'!DI30</f>
        <v>351</v>
      </c>
      <c r="DI265" s="61">
        <f>'2020'!DJ30</f>
        <v>3910</v>
      </c>
      <c r="DJ265" s="61">
        <f>'2020'!DK30</f>
        <v>34</v>
      </c>
      <c r="DK265" s="61">
        <f>'2020'!DL30</f>
        <v>25</v>
      </c>
      <c r="DL265" s="61">
        <f>'2020'!DM30</f>
        <v>1</v>
      </c>
      <c r="DM265" s="61">
        <f>'2020'!DN30</f>
        <v>33</v>
      </c>
      <c r="DN265" s="62">
        <f>'2020'!DO30</f>
        <v>0.57999999999999996</v>
      </c>
      <c r="DO265" s="62">
        <f>'2020'!DP30</f>
        <v>0.8</v>
      </c>
      <c r="DP265" s="62">
        <f>'2020'!DQ30</f>
        <v>1.72</v>
      </c>
      <c r="DQ265" s="62">
        <f>'2020'!DR30</f>
        <v>5.0999999999999996</v>
      </c>
      <c r="DR265" s="62">
        <f>'2020'!DS30</f>
        <v>11</v>
      </c>
      <c r="DS265" s="62">
        <f>'2020'!DX30</f>
        <v>37.5</v>
      </c>
      <c r="DT265" s="62">
        <f>'2020'!DY30</f>
        <v>7.4</v>
      </c>
      <c r="DU265" s="62">
        <f>'2020'!DZ30</f>
        <v>73.099999999999994</v>
      </c>
      <c r="DV265" s="63">
        <f>'2020'!EA30</f>
        <v>26.9</v>
      </c>
    </row>
    <row r="266" spans="1:126" ht="15.75" customHeight="1" x14ac:dyDescent="0.2">
      <c r="A266" s="199">
        <f t="shared" si="26"/>
        <v>264</v>
      </c>
      <c r="B266" s="261">
        <f>'2020'!A31</f>
        <v>29</v>
      </c>
      <c r="C266" s="261">
        <v>2020</v>
      </c>
      <c r="D266" s="234" t="str">
        <f>'2020'!B31</f>
        <v>K.J. Osborn</v>
      </c>
      <c r="E266" s="310" t="str" cm="1">
        <f t="array" ref="E266">_xlfn.IFS(F266&gt;12.5,"Cornerstone",AND(F266&gt;11.995,F266&lt;12.5),"Elite",AND(F266&gt;11,F266&lt;12.995),"Elite Upside",AND(F266&gt;=9.69,F266&lt;10.999),"Upside",AND(F266&gt;8.4,F266&lt;9.999),"Upside Lite",AND(F266&gt;7.25,F266&lt;8.999),"Outlier",AND(F266&gt;=6,F266&lt;7.25),"Outlier Lite",F266&lt;6.999,"Purgatory")</f>
        <v>Outlier Lite</v>
      </c>
      <c r="F266" s="313">
        <f>'2020'!C31</f>
        <v>6.4928571428571429</v>
      </c>
      <c r="G266" s="313">
        <f t="shared" si="27"/>
        <v>22.1</v>
      </c>
      <c r="H266" s="313" t="str" cm="1">
        <f t="array" ref="H266">_xlfn.IFS(E266="Cornerstone","A++",E266="Elite","A+",E266="Elite Upside","A",E266="Upside","B",E266="Upside Lite","C",E266="Outlier","D+",E266="Outlier Lite","D-",E266="Purgatory","F")</f>
        <v>D-</v>
      </c>
      <c r="I266" s="314">
        <f t="shared" si="28"/>
        <v>-1.098408234724584</v>
      </c>
      <c r="J266" s="34" t="str">
        <f>'2020'!D31</f>
        <v>Miami</v>
      </c>
      <c r="K266" s="200">
        <f>'2020'!E31</f>
        <v>4</v>
      </c>
      <c r="L266" s="318">
        <f>'2020'!F31</f>
        <v>35591</v>
      </c>
      <c r="M266" s="231">
        <f>'2020'!G31</f>
        <v>28.317808219178083</v>
      </c>
      <c r="N266" s="231" t="str">
        <f>'2020'!H31</f>
        <v>SR</v>
      </c>
      <c r="O266" s="231">
        <f>'2020'!I31</f>
        <v>22.884931506849316</v>
      </c>
      <c r="P266" s="231" t="str">
        <f>'2020'!J31</f>
        <v>Hybrid</v>
      </c>
      <c r="Q266" s="231" t="str">
        <f>'2020'!K31</f>
        <v>DEEP</v>
      </c>
      <c r="R266" s="231" t="str">
        <f>'2020'!L31</f>
        <v>Poor Separator</v>
      </c>
      <c r="S266" s="320">
        <f>'2020'!M31</f>
        <v>71</v>
      </c>
      <c r="T266" s="320">
        <f>'2020'!N31</f>
        <v>203</v>
      </c>
      <c r="U266" s="200">
        <f>'2020'!O31</f>
        <v>4.4800000000000004</v>
      </c>
      <c r="V266" s="279">
        <f>'2020'!P31</f>
        <v>5</v>
      </c>
      <c r="W266" s="193">
        <f>'2020'!Q31</f>
        <v>0</v>
      </c>
      <c r="X266" s="194">
        <f>'2020'!R31</f>
        <v>4.3640897755610975E-2</v>
      </c>
      <c r="Y266" s="194">
        <f>'2020'!S31</f>
        <v>0.14126074498567334</v>
      </c>
      <c r="Z266" s="194">
        <f>'2020'!T31</f>
        <v>0.28272583201267831</v>
      </c>
      <c r="AA266" s="194">
        <f>'2020'!U31</f>
        <v>0.16887928372954616</v>
      </c>
      <c r="AB266" s="194">
        <f>'2020'!V31</f>
        <v>0.22580255787111225</v>
      </c>
      <c r="AC266" s="59">
        <f>'2020'!W31</f>
        <v>0.21451242997755662</v>
      </c>
      <c r="AD266" s="42">
        <f>'2020'!X31</f>
        <v>21.238356164383561</v>
      </c>
      <c r="AE266" s="183">
        <f>'2020'!Y31</f>
        <v>2.4</v>
      </c>
      <c r="AF266" s="183">
        <f>'2020'!Z31</f>
        <v>7</v>
      </c>
      <c r="AG266" s="183">
        <f>'2020'!AA31</f>
        <v>16.2</v>
      </c>
      <c r="AH266" s="183">
        <f>'2020'!AB31</f>
        <v>0.5</v>
      </c>
      <c r="AI266" s="183">
        <f>'2020'!AC31</f>
        <v>2.25</v>
      </c>
      <c r="AJ266" s="288">
        <f>'2020'!AD31</f>
        <v>5.5082266910420473E-2</v>
      </c>
      <c r="AK266" s="288">
        <f>'2020'!AE31</f>
        <v>0.13890310786106033</v>
      </c>
      <c r="AL266" s="185">
        <f>'2020'!AF31</f>
        <v>7.400000000000001E-2</v>
      </c>
      <c r="AM266" s="212">
        <f t="shared" si="25"/>
        <v>0.435</v>
      </c>
      <c r="AN266" s="185">
        <f>'2020'!AG31</f>
        <v>0.61549999999999994</v>
      </c>
      <c r="AO266" s="185">
        <f>'2020'!AH31</f>
        <v>0.3765</v>
      </c>
      <c r="AP266" s="183">
        <f>'2020'!AI31</f>
        <v>100.7891952470162</v>
      </c>
      <c r="AQ266" s="186">
        <f>'2020'!AJ31</f>
        <v>95.690867560558999</v>
      </c>
      <c r="AR266" s="48">
        <f>'2020'!AK31</f>
        <v>6</v>
      </c>
      <c r="AS266" s="232">
        <f>'2020'!AL31</f>
        <v>4</v>
      </c>
      <c r="AT266" s="232">
        <f>'2020'!AM31</f>
        <v>4</v>
      </c>
      <c r="AU266" s="232">
        <f>'2020'!AN31</f>
        <v>5</v>
      </c>
      <c r="AV266" s="232">
        <f>'2020'!AO31</f>
        <v>8</v>
      </c>
      <c r="AW266" s="232">
        <f>'2020'!AP31</f>
        <v>5</v>
      </c>
      <c r="AX266" s="232">
        <f>'2020'!AQ31</f>
        <v>4</v>
      </c>
      <c r="AY266" s="233">
        <f>'2020'!AR31</f>
        <v>0.25</v>
      </c>
      <c r="AZ266" s="60">
        <f>'2020'!AS31</f>
        <v>0</v>
      </c>
      <c r="BA266" s="61">
        <f>'2020'!AT31</f>
        <v>3602</v>
      </c>
      <c r="BB266" s="61">
        <f>'2020'!AU31</f>
        <v>0</v>
      </c>
      <c r="BC266" s="61">
        <f>'2020'!AV31</f>
        <v>0</v>
      </c>
      <c r="BD266" s="61">
        <f>'2020'!AW31</f>
        <v>0</v>
      </c>
      <c r="BE266" s="61">
        <f>'2020'!AX31</f>
        <v>0</v>
      </c>
      <c r="BF266" s="62">
        <f>'2020'!AY31</f>
        <v>0</v>
      </c>
      <c r="BG266" s="62">
        <f>'2020'!AZ31</f>
        <v>0</v>
      </c>
      <c r="BH266" s="62">
        <f>'2020'!BA31</f>
        <v>0</v>
      </c>
      <c r="BI266" s="62">
        <f>'2020'!BB31</f>
        <v>0</v>
      </c>
      <c r="BJ266" s="62">
        <f>'2020'!BC31</f>
        <v>0</v>
      </c>
      <c r="BK266" s="62">
        <f>'2020'!BD31</f>
        <v>0</v>
      </c>
      <c r="BL266" s="62">
        <f>'2020'!BE31</f>
        <v>0</v>
      </c>
      <c r="BM266" s="62">
        <f>'2020'!BF31</f>
        <v>0</v>
      </c>
      <c r="BN266" s="63">
        <f>'2020'!BG31</f>
        <v>0</v>
      </c>
      <c r="BO266" s="60">
        <f>'2020'!BH31</f>
        <v>105</v>
      </c>
      <c r="BP266" s="61">
        <f>'2020'!BI31</f>
        <v>2406</v>
      </c>
      <c r="BQ266" s="61">
        <f>'2020'!BJ31</f>
        <v>17</v>
      </c>
      <c r="BR266" s="61">
        <f>'2020'!BK31</f>
        <v>8</v>
      </c>
      <c r="BS266" s="61">
        <f>'2020'!BL31</f>
        <v>1</v>
      </c>
      <c r="BT266" s="61">
        <f>'2020'!BM31</f>
        <v>11</v>
      </c>
      <c r="BU266" s="62">
        <f>'2020'!BN31</f>
        <v>0.25</v>
      </c>
      <c r="BV266" s="62">
        <f>'2020'!BO31</f>
        <v>0.37</v>
      </c>
      <c r="BW266" s="62">
        <f>'2020'!BP31</f>
        <v>0.83</v>
      </c>
      <c r="BX266" s="62">
        <f>'2020'!BQ31</f>
        <v>4.5999999999999996</v>
      </c>
      <c r="BY266" s="62">
        <f>'2020'!BR31</f>
        <v>17.100000000000001</v>
      </c>
      <c r="BZ266" s="62">
        <f>'2020'!BS31</f>
        <v>0</v>
      </c>
      <c r="CA266" s="62">
        <f>'2020'!BT31</f>
        <v>11.1</v>
      </c>
      <c r="CB266" s="62">
        <f>'2020'!BU31</f>
        <v>93.2</v>
      </c>
      <c r="CC266" s="63">
        <f>'2020'!BV31</f>
        <v>6.8</v>
      </c>
      <c r="CD266" s="60">
        <f>'2020'!BW31</f>
        <v>493</v>
      </c>
      <c r="CE266" s="61">
        <f>'2020'!BX31</f>
        <v>3490</v>
      </c>
      <c r="CF266" s="61">
        <f>'2020'!BY31</f>
        <v>56</v>
      </c>
      <c r="CG266" s="61">
        <f>'2020'!BZ31</f>
        <v>35</v>
      </c>
      <c r="CH266" s="61">
        <f>'2020'!CA31</f>
        <v>4</v>
      </c>
      <c r="CI266" s="61">
        <f>'2020'!CB31</f>
        <v>24</v>
      </c>
      <c r="CJ266" s="62">
        <f>'2020'!CC31</f>
        <v>0.59</v>
      </c>
      <c r="CK266" s="62">
        <f>'2020'!CD31</f>
        <v>1.23</v>
      </c>
      <c r="CL266" s="62">
        <f>'2020'!CE31</f>
        <v>1.77</v>
      </c>
      <c r="CM266" s="62">
        <f>'2020'!CF31</f>
        <v>6</v>
      </c>
      <c r="CN266" s="62">
        <f>'2020'!CG31</f>
        <v>12.8</v>
      </c>
      <c r="CO266" s="62">
        <f>'2020'!CL31</f>
        <v>66.7</v>
      </c>
      <c r="CP266" s="62">
        <f>'2020'!CM31</f>
        <v>7.9</v>
      </c>
      <c r="CQ266" s="62">
        <f>'2020'!CN31</f>
        <v>32.299999999999997</v>
      </c>
      <c r="CR266" s="63">
        <f>'2020'!CO31</f>
        <v>67.7</v>
      </c>
      <c r="CS266" s="60">
        <f>'2020'!CP31</f>
        <v>892</v>
      </c>
      <c r="CT266" s="61">
        <f>'2020'!CQ31</f>
        <v>3155</v>
      </c>
      <c r="CU266" s="61">
        <f>'2020'!CR31</f>
        <v>107</v>
      </c>
      <c r="CV266" s="61">
        <f>'2020'!CS31</f>
        <v>53</v>
      </c>
      <c r="CW266" s="61">
        <f>'2020'!CT31</f>
        <v>7</v>
      </c>
      <c r="CX266" s="61">
        <f>'2020'!CU31</f>
        <v>28</v>
      </c>
      <c r="CY266" s="62">
        <f>'2020'!CV31</f>
        <v>0.5</v>
      </c>
      <c r="CZ266" s="62">
        <f>'2020'!CW31</f>
        <v>2.25</v>
      </c>
      <c r="DA266" s="62">
        <f>'2020'!CX31</f>
        <v>2.4</v>
      </c>
      <c r="DB266" s="62">
        <f>'2020'!CY31</f>
        <v>7</v>
      </c>
      <c r="DC266" s="62">
        <f>'2020'!CZ31</f>
        <v>16.2</v>
      </c>
      <c r="DD266" s="62">
        <f>'2020'!DE31</f>
        <v>13.6</v>
      </c>
      <c r="DE266" s="62">
        <f>'2020'!DF31</f>
        <v>10.199999999999999</v>
      </c>
      <c r="DF266" s="62">
        <f>'2020'!DG31</f>
        <v>32</v>
      </c>
      <c r="DG266" s="63">
        <f>'2020'!DH31</f>
        <v>66.400000000000006</v>
      </c>
      <c r="DH266" s="60">
        <f>'2020'!DI31</f>
        <v>547</v>
      </c>
      <c r="DI266" s="61">
        <f>'2020'!DJ31</f>
        <v>3239</v>
      </c>
      <c r="DJ266" s="61">
        <f>'2020'!DK31</f>
        <v>81</v>
      </c>
      <c r="DK266" s="61">
        <f>'2020'!DL31</f>
        <v>50</v>
      </c>
      <c r="DL266" s="61">
        <f>'2020'!DM31</f>
        <v>5</v>
      </c>
      <c r="DM266" s="61">
        <f>'2020'!DN31</f>
        <v>27</v>
      </c>
      <c r="DN266" s="62">
        <f>'2020'!DO31</f>
        <v>0.46</v>
      </c>
      <c r="DO266" s="62">
        <f>'2020'!DP31</f>
        <v>1.25</v>
      </c>
      <c r="DP266" s="62">
        <f>'2020'!DQ31</f>
        <v>1.31</v>
      </c>
      <c r="DQ266" s="62">
        <f>'2020'!DR31</f>
        <v>2.9</v>
      </c>
      <c r="DR266" s="62">
        <f>'2020'!DS31</f>
        <v>11.1</v>
      </c>
      <c r="DS266" s="62">
        <f>'2020'!DX31</f>
        <v>43.5</v>
      </c>
      <c r="DT266" s="62">
        <f>'2020'!DY31</f>
        <v>7.4</v>
      </c>
      <c r="DU266" s="62">
        <f>'2020'!DZ31</f>
        <v>91.1</v>
      </c>
      <c r="DV266" s="63">
        <f>'2020'!EA31</f>
        <v>8.9</v>
      </c>
    </row>
    <row r="267" spans="1:126" ht="15.75" customHeight="1" x14ac:dyDescent="0.2">
      <c r="A267" s="199">
        <f t="shared" si="26"/>
        <v>265</v>
      </c>
      <c r="B267" s="261">
        <f>'2023'!A38</f>
        <v>36</v>
      </c>
      <c r="C267" s="261">
        <v>2023</v>
      </c>
      <c r="D267" s="234" t="str">
        <f>'2023'!B38</f>
        <v>Malik Heath</v>
      </c>
      <c r="E267" s="310" t="str" cm="1">
        <f t="array" ref="E267">_xlfn.IFS(F267&gt;12.5,"Cornerstone",AND(F267&gt;11.995,F267&lt;12.5),"Elite",AND(F267&gt;11,F267&lt;12.995),"Elite Upside",AND(F267&gt;=9.69,F267&lt;10.999),"Upside",AND(F267&gt;8.4,F267&lt;9.999),"Upside Lite",AND(F267&gt;7.25,F267&lt;8.999),"Outlier",AND(F267&gt;=6,F267&lt;7.25),"Outlier Lite",F267&lt;6.999,"Purgatory")</f>
        <v>Outlier Lite</v>
      </c>
      <c r="F267" s="313">
        <f>'2023'!C38</f>
        <v>6.4785714285714278</v>
      </c>
      <c r="G267" s="313">
        <f t="shared" si="27"/>
        <v>21.8</v>
      </c>
      <c r="H267" s="313" t="str" cm="1">
        <f t="array" ref="H267">_xlfn.IFS(E267="Cornerstone","A++",E267="Elite","A+",E267="Elite Upside","A",E267="Upside","B",E267="Upside Lite","C",E267="Outlier","D+",E267="Outlier Lite","D-",E267="Purgatory","F")</f>
        <v>D-</v>
      </c>
      <c r="I267" s="314">
        <f t="shared" si="28"/>
        <v>-1.106146904779771</v>
      </c>
      <c r="J267" s="34" t="str">
        <f>'2023'!D38</f>
        <v>Ole MIss</v>
      </c>
      <c r="K267" s="200">
        <f>'2023'!E38</f>
        <v>1</v>
      </c>
      <c r="L267" s="318">
        <f>'2023'!F38</f>
        <v>36588</v>
      </c>
      <c r="M267" s="231">
        <f>'2023'!G38</f>
        <v>25.586301369863012</v>
      </c>
      <c r="N267" s="231" t="str">
        <f>'2023'!H38</f>
        <v>RS SR</v>
      </c>
      <c r="O267" s="231">
        <f>'2023'!I38</f>
        <v>23.164383561643834</v>
      </c>
      <c r="P267" s="231" t="str">
        <f>'2023'!J38</f>
        <v>Wide</v>
      </c>
      <c r="Q267" s="231" t="str">
        <f>'2023'!K38</f>
        <v>SLOB</v>
      </c>
      <c r="R267" s="231" t="str">
        <f>'2023'!L38</f>
        <v>Elite Separator</v>
      </c>
      <c r="S267" s="200">
        <f>'2023'!M38</f>
        <v>74</v>
      </c>
      <c r="T267" s="200">
        <f>'2023'!N38</f>
        <v>213</v>
      </c>
      <c r="U267" s="200">
        <f>'2023'!O38</f>
        <v>4.6399999999999997</v>
      </c>
      <c r="V267" s="319">
        <f>'2023'!P38</f>
        <v>0</v>
      </c>
      <c r="W267" s="193">
        <f>'2023'!Q38</f>
        <v>0.17112024665981501</v>
      </c>
      <c r="X267" s="194">
        <f>'2023'!R38</f>
        <v>0.23176361957525393</v>
      </c>
      <c r="Y267" s="194">
        <f>'2023'!S38</f>
        <v>9.4192004418126585E-2</v>
      </c>
      <c r="Z267" s="194">
        <f>'2023'!T38</f>
        <v>8.9875759978852748E-2</v>
      </c>
      <c r="AA267" s="194">
        <f>'2023'!U38</f>
        <v>0.31147751331237566</v>
      </c>
      <c r="AB267" s="194">
        <f>'2023'!V38</f>
        <v>0.31147751331237566</v>
      </c>
      <c r="AC267" s="59">
        <f>'2023'!W38</f>
        <v>0.31147751331237566</v>
      </c>
      <c r="AD267" s="42">
        <f>'2023'!X38</f>
        <v>19.506849315068493</v>
      </c>
      <c r="AE267" s="183">
        <f>'2023'!Y38</f>
        <v>2.56</v>
      </c>
      <c r="AF267" s="183">
        <f>'2023'!Z38</f>
        <v>6</v>
      </c>
      <c r="AG267" s="183">
        <f>'2023'!AA38</f>
        <v>13</v>
      </c>
      <c r="AH267" s="183">
        <f>'2023'!AB38</f>
        <v>1.1499999999999999</v>
      </c>
      <c r="AI267" s="183">
        <f>'2023'!AC38</f>
        <v>2.65</v>
      </c>
      <c r="AJ267" s="288">
        <f>'2023'!AD38</f>
        <v>3.6910401647785786E-2</v>
      </c>
      <c r="AK267" s="288">
        <f>'2023'!AE38</f>
        <v>0.19246138002059732</v>
      </c>
      <c r="AL267" s="185">
        <f>'2023'!AF38</f>
        <v>7.6999999999999999E-2</v>
      </c>
      <c r="AM267" s="212">
        <f>DD267/100</f>
        <v>0.36399999999999999</v>
      </c>
      <c r="AN267" s="185">
        <f>'2023'!AG38</f>
        <v>0.96250000000000002</v>
      </c>
      <c r="AO267" s="185">
        <f>'2023'!AH38</f>
        <v>3.4000000000000002E-2</v>
      </c>
      <c r="AP267" s="183">
        <f>'2023'!AI38</f>
        <v>91.90469050667275</v>
      </c>
      <c r="AQ267" s="186">
        <f>'2023'!AJ38</f>
        <v>92.844086570344444</v>
      </c>
      <c r="AR267" s="48">
        <f>'2023'!AK38</f>
        <v>8</v>
      </c>
      <c r="AS267" s="232">
        <f>'2023'!AL38</f>
        <v>7</v>
      </c>
      <c r="AT267" s="232">
        <f>'2023'!AM38</f>
        <v>5</v>
      </c>
      <c r="AU267" s="232">
        <f>'2023'!AN38</f>
        <v>4</v>
      </c>
      <c r="AV267" s="232">
        <f>'2023'!AO38</f>
        <v>5</v>
      </c>
      <c r="AW267" s="232">
        <f>'2023'!AP38</f>
        <v>5</v>
      </c>
      <c r="AX267" s="232">
        <f>'2023'!AQ38</f>
        <v>0</v>
      </c>
      <c r="AY267" s="233">
        <f>'2023'!AR38</f>
        <v>0.5</v>
      </c>
      <c r="AZ267" s="60">
        <f>'2023'!AS38</f>
        <v>333</v>
      </c>
      <c r="BA267" s="61">
        <f>'2023'!AT38</f>
        <v>1946</v>
      </c>
      <c r="BB267" s="61">
        <f>'2023'!AU38</f>
        <v>0</v>
      </c>
      <c r="BC267" s="61">
        <f>'2023'!AV38</f>
        <v>28</v>
      </c>
      <c r="BD267" s="61">
        <f>'2023'!AW38</f>
        <v>4</v>
      </c>
      <c r="BE267" s="61">
        <f>'2023'!AX38</f>
        <v>0</v>
      </c>
      <c r="BF267" s="62">
        <f>'2023'!AY38</f>
        <v>0</v>
      </c>
      <c r="BG267" s="62">
        <f>'2023'!AZ38</f>
        <v>0</v>
      </c>
      <c r="BH267" s="62">
        <f>'2023'!BA38</f>
        <v>0</v>
      </c>
      <c r="BI267" s="62">
        <f>'2023'!BA38</f>
        <v>0</v>
      </c>
      <c r="BJ267" s="62">
        <f>'2023'!BC38</f>
        <v>0</v>
      </c>
      <c r="BK267" s="62">
        <f>'2023'!BH38</f>
        <v>0</v>
      </c>
      <c r="BL267" s="62">
        <f>'2023'!BI38</f>
        <v>0</v>
      </c>
      <c r="BM267" s="62">
        <f>'2023'!BJ38</f>
        <v>0</v>
      </c>
      <c r="BN267" s="63">
        <f>'2023'!BK38</f>
        <v>0</v>
      </c>
      <c r="BO267" s="60">
        <f>'2023'!BL38</f>
        <v>502</v>
      </c>
      <c r="BP267" s="61">
        <f>'2023'!BM38</f>
        <v>2166</v>
      </c>
      <c r="BQ267" s="61">
        <f>'2023'!BN38</f>
        <v>0</v>
      </c>
      <c r="BR267" s="61">
        <f>'2023'!BO38</f>
        <v>61</v>
      </c>
      <c r="BS267" s="61">
        <f>'2023'!BP38</f>
        <v>3</v>
      </c>
      <c r="BT267" s="61">
        <f>'2023'!BQ38</f>
        <v>0</v>
      </c>
      <c r="BU267" s="62">
        <f>'2023'!BR38</f>
        <v>0</v>
      </c>
      <c r="BV267" s="62">
        <f>'2023'!BS38</f>
        <v>0</v>
      </c>
      <c r="BW267" s="62">
        <f>'2023'!BT38</f>
        <v>0</v>
      </c>
      <c r="BX267" s="62">
        <f>'2023'!BU38</f>
        <v>0</v>
      </c>
      <c r="BY267" s="62">
        <f>'2023'!BV38</f>
        <v>0</v>
      </c>
      <c r="BZ267" s="62">
        <f>'2023'!CA38</f>
        <v>0</v>
      </c>
      <c r="CA267" s="62">
        <f>'2023'!CB38</f>
        <v>0</v>
      </c>
      <c r="CB267" s="62">
        <f>'2023'!CC38</f>
        <v>0</v>
      </c>
      <c r="CC267" s="63">
        <f>'2023'!CD38</f>
        <v>0</v>
      </c>
      <c r="CD267" s="60">
        <f>'2023'!CE38</f>
        <v>307</v>
      </c>
      <c r="CE267" s="61">
        <f>'2023'!CF38</f>
        <v>3259.3</v>
      </c>
      <c r="CF267" s="61">
        <f>'2023'!CG38</f>
        <v>58</v>
      </c>
      <c r="CG267" s="61">
        <f>'2023'!CH38</f>
        <v>37</v>
      </c>
      <c r="CH267" s="61">
        <f>'2023'!CI38</f>
        <v>3</v>
      </c>
      <c r="CI267" s="61">
        <f>'2023'!CJ38</f>
        <v>17</v>
      </c>
      <c r="CJ267" s="62">
        <f>'2023'!CK38</f>
        <v>0.15</v>
      </c>
      <c r="CK267" s="62">
        <f>'2023'!CL38</f>
        <v>0.61</v>
      </c>
      <c r="CL267" s="62">
        <f>'2023'!CM38</f>
        <v>0.87</v>
      </c>
      <c r="CM267" s="62">
        <f>'2023'!CN38</f>
        <v>0</v>
      </c>
      <c r="CN267" s="62">
        <f>'2023'!CO38</f>
        <v>0</v>
      </c>
      <c r="CO267" s="62">
        <f>'2023'!CT38</f>
        <v>27.3</v>
      </c>
      <c r="CP267" s="62">
        <f>'2023'!CU38</f>
        <v>5.0999999999999996</v>
      </c>
      <c r="CQ267" s="62">
        <f>'2023'!CV38</f>
        <v>99.2</v>
      </c>
      <c r="CR267" s="63">
        <f>'2023'!CW38</f>
        <v>0.8</v>
      </c>
      <c r="CS267" s="60">
        <f>'2023'!CX38</f>
        <v>442</v>
      </c>
      <c r="CT267" s="61">
        <f>'2023'!CY38</f>
        <v>4917.9000000000005</v>
      </c>
      <c r="CU267" s="61">
        <f>'2023'!CZ38</f>
        <v>53</v>
      </c>
      <c r="CV267" s="61">
        <f>'2023'!DA38</f>
        <v>35</v>
      </c>
      <c r="CW267" s="61">
        <f>'2023'!DB38</f>
        <v>5</v>
      </c>
      <c r="CX267" s="61">
        <f>'2023'!DC38</f>
        <v>37</v>
      </c>
      <c r="CY267" s="62">
        <f>'2023'!DD38</f>
        <v>0.68</v>
      </c>
      <c r="CZ267" s="62">
        <f>'2023'!DE38</f>
        <v>0.79</v>
      </c>
      <c r="DA267" s="62">
        <f>'2023'!DF38</f>
        <v>1.27</v>
      </c>
      <c r="DB267" s="62">
        <f>'2023'!DG38</f>
        <v>5.3</v>
      </c>
      <c r="DC267" s="62">
        <f>'2023'!DH38</f>
        <v>10.5</v>
      </c>
      <c r="DD267" s="62">
        <f>'2023'!DM38</f>
        <v>36.4</v>
      </c>
      <c r="DE267" s="62">
        <f>'2023'!DN38</f>
        <v>7.9</v>
      </c>
      <c r="DF267" s="62">
        <f>'2023'!DO38</f>
        <v>99.5</v>
      </c>
      <c r="DG267" s="63">
        <f>'2023'!DP38</f>
        <v>0.5</v>
      </c>
      <c r="DH267" s="60">
        <f>'2023'!DQ38</f>
        <v>971</v>
      </c>
      <c r="DI267" s="61">
        <f>'2023'!DR38</f>
        <v>3117.4</v>
      </c>
      <c r="DJ267" s="61">
        <f>'2023'!DS38</f>
        <v>87</v>
      </c>
      <c r="DK267" s="61">
        <f>'2023'!DT38</f>
        <v>60</v>
      </c>
      <c r="DL267" s="61">
        <f>'2023'!DU38</f>
        <v>5</v>
      </c>
      <c r="DM267" s="61">
        <f>'2023'!DV38</f>
        <v>22</v>
      </c>
      <c r="DN267" s="62">
        <f>'2023'!DW38</f>
        <v>1.1499999999999999</v>
      </c>
      <c r="DO267" s="62">
        <f>'2023'!DX38</f>
        <v>2.65</v>
      </c>
      <c r="DP267" s="62">
        <f>'2023'!DY38</f>
        <v>2.56</v>
      </c>
      <c r="DQ267" s="62">
        <f>'2023'!DZ38</f>
        <v>6</v>
      </c>
      <c r="DR267" s="62">
        <f>'2023'!EA38</f>
        <v>13</v>
      </c>
      <c r="DS267" s="62">
        <f>'2023'!EF38</f>
        <v>42.9</v>
      </c>
      <c r="DT267" s="62">
        <f>'2023'!EG38</f>
        <v>7.7</v>
      </c>
      <c r="DU267" s="62">
        <f>'2023'!EH38</f>
        <v>93</v>
      </c>
      <c r="DV267" s="63">
        <f>'2023'!EI38</f>
        <v>6.3</v>
      </c>
    </row>
    <row r="268" spans="1:126" ht="15.75" customHeight="1" x14ac:dyDescent="0.2">
      <c r="A268" s="199">
        <f t="shared" si="26"/>
        <v>266</v>
      </c>
      <c r="B268" s="261">
        <f>'2022'!A31</f>
        <v>29</v>
      </c>
      <c r="C268" s="261">
        <v>2022</v>
      </c>
      <c r="D268" s="234" t="str">
        <f>'2022'!B31</f>
        <v>Reggie Roberson Jr.</v>
      </c>
      <c r="E268" s="310" t="str" cm="1">
        <f t="array" ref="E268">_xlfn.IFS(F268&gt;12.5,"Cornerstone",AND(F268&gt;11.995,F268&lt;12.5),"Elite",AND(F268&gt;11,F268&lt;12.995),"Elite Upside",AND(F268&gt;=9.69,F268&lt;10.999),"Upside",AND(F268&gt;8.4,F268&lt;9.999),"Upside Lite",AND(F268&gt;7.25,F268&lt;8.999),"Outlier",AND(F268&gt;=6,F268&lt;7.25),"Outlier Lite",F268&lt;6.999,"Purgatory")</f>
        <v>Outlier Lite</v>
      </c>
      <c r="F268" s="313">
        <f>'2022'!C31</f>
        <v>6.4485714285714284</v>
      </c>
      <c r="G268" s="313">
        <f t="shared" si="27"/>
        <v>21.5</v>
      </c>
      <c r="H268" s="313" t="str" cm="1">
        <f t="array" ref="H268">_xlfn.IFS(E268="Cornerstone","A++",E268="Elite","A+",E268="Elite Upside","A",E268="Upside","B",E268="Upside Lite","C",E268="Outlier","D+",E268="Outlier Lite","D-",E268="Purgatory","F")</f>
        <v>D-</v>
      </c>
      <c r="I268" s="314">
        <f t="shared" si="28"/>
        <v>-1.1223981118956621</v>
      </c>
      <c r="J268" s="34" t="str">
        <f>'2022'!D31</f>
        <v>SMU</v>
      </c>
      <c r="K268" s="200">
        <f>'2022'!E31</f>
        <v>6</v>
      </c>
      <c r="L268" s="318">
        <f>'2022'!F31</f>
        <v>36021</v>
      </c>
      <c r="M268" s="231">
        <f>'2022'!G31</f>
        <v>27.139726027397259</v>
      </c>
      <c r="N268" s="231" t="str">
        <f>'2022'!H31</f>
        <v>SR</v>
      </c>
      <c r="O268" s="231">
        <f>'2022'!I31</f>
        <v>23.720547945205478</v>
      </c>
      <c r="P268" s="231" t="str">
        <f>'2022'!J31</f>
        <v>Wide</v>
      </c>
      <c r="Q268" s="231" t="str">
        <f>'2022'!K31</f>
        <v>PROTO Z</v>
      </c>
      <c r="R268" s="231" t="str">
        <f>'2022'!L31</f>
        <v>Poor Separator</v>
      </c>
      <c r="S268" s="320">
        <f>'2022'!M31</f>
        <v>72</v>
      </c>
      <c r="T268" s="320">
        <f>'2022'!N31</f>
        <v>201</v>
      </c>
      <c r="U268" s="200">
        <f>'2022'!O31</f>
        <v>4.58</v>
      </c>
      <c r="V268" s="279">
        <f>'2022'!P31</f>
        <v>0</v>
      </c>
      <c r="W268" s="193">
        <f>'2022'!Q31</f>
        <v>7.8472403871305257E-3</v>
      </c>
      <c r="X268" s="194">
        <f>'2022'!R31</f>
        <v>0.2460122699386503</v>
      </c>
      <c r="Y268" s="194">
        <f>'2022'!S31</f>
        <v>0.19990042320139406</v>
      </c>
      <c r="Z268" s="194">
        <f>'2022'!T31</f>
        <v>0.1490566037735849</v>
      </c>
      <c r="AA268" s="194">
        <f>'2022'!U31</f>
        <v>0.17104542966611933</v>
      </c>
      <c r="AB268" s="194">
        <f>'2022'!V31</f>
        <v>0.20852884980238481</v>
      </c>
      <c r="AC268" s="59">
        <f>'2022'!W31</f>
        <v>0.17724952233202709</v>
      </c>
      <c r="AD268" s="42">
        <f>'2022'!X31</f>
        <v>20.063013698630137</v>
      </c>
      <c r="AE268" s="183">
        <f>'2022'!Y31</f>
        <v>4.22</v>
      </c>
      <c r="AF268" s="183">
        <f>'2022'!Z31</f>
        <v>10.1</v>
      </c>
      <c r="AG268" s="183">
        <f>'2022'!AA31</f>
        <v>12.9</v>
      </c>
      <c r="AH268" s="183">
        <f>'2022'!AB31</f>
        <v>1.1399999999999999</v>
      </c>
      <c r="AI268" s="183">
        <f>'2022'!AC31</f>
        <v>3.34</v>
      </c>
      <c r="AJ268" s="288">
        <f>'2022'!AD31</f>
        <v>4.1279999999999997E-2</v>
      </c>
      <c r="AK268" s="288">
        <f>'2022'!AE31</f>
        <v>0.15686399999999998</v>
      </c>
      <c r="AL268" s="185">
        <f>'2022'!AF31</f>
        <v>9.0999999999999998E-2</v>
      </c>
      <c r="AM268" s="212">
        <f>DS268/100</f>
        <v>0.4</v>
      </c>
      <c r="AN268" s="185">
        <f>'2022'!AG31</f>
        <v>0.90449999999999997</v>
      </c>
      <c r="AO268" s="185">
        <f>'2022'!AH31</f>
        <v>9.5500000000000002E-2</v>
      </c>
      <c r="AP268" s="183">
        <f>'2022'!AI31</f>
        <v>91.361693482473967</v>
      </c>
      <c r="AQ268" s="186">
        <f>'2022'!AJ31</f>
        <v>88.579225176730077</v>
      </c>
      <c r="AR268" s="48">
        <f>'2022'!AK31</f>
        <v>4</v>
      </c>
      <c r="AS268" s="232">
        <f>'2022'!AL31</f>
        <v>6</v>
      </c>
      <c r="AT268" s="232">
        <f>'2022'!AM31</f>
        <v>8</v>
      </c>
      <c r="AU268" s="232">
        <f>'2022'!AN31</f>
        <v>8</v>
      </c>
      <c r="AV268" s="232">
        <f>'2022'!AO31</f>
        <v>6</v>
      </c>
      <c r="AW268" s="232">
        <f>'2022'!AP31</f>
        <v>4</v>
      </c>
      <c r="AX268" s="232">
        <f>'2022'!AQ31</f>
        <v>0</v>
      </c>
      <c r="AY268" s="233">
        <f>'2022'!AR31</f>
        <v>0</v>
      </c>
      <c r="AZ268" s="60">
        <f>'2022'!AS31</f>
        <v>30</v>
      </c>
      <c r="BA268" s="61">
        <f>'2022'!AT31</f>
        <v>3823</v>
      </c>
      <c r="BB268" s="61">
        <f>'2022'!AU31</f>
        <v>6</v>
      </c>
      <c r="BC268" s="61">
        <f>'2022'!AV31</f>
        <v>6</v>
      </c>
      <c r="BD268" s="61">
        <f>'2022'!AW31</f>
        <v>1</v>
      </c>
      <c r="BE268" s="61">
        <f>'2022'!AX31</f>
        <v>35</v>
      </c>
      <c r="BF268" s="62">
        <f>'2022'!AY31</f>
        <v>0.47</v>
      </c>
      <c r="BG268" s="62">
        <f>'2022'!AZ31</f>
        <v>0.25</v>
      </c>
      <c r="BH268" s="62">
        <f>'2022'!BA31</f>
        <v>0.49</v>
      </c>
      <c r="BI268" s="62">
        <f>'2022'!BB31</f>
        <v>2.2000000000000002</v>
      </c>
      <c r="BJ268" s="62">
        <f>'2022'!BC31</f>
        <v>3.5</v>
      </c>
      <c r="BK268" s="62">
        <f>'2022'!BH31</f>
        <v>0</v>
      </c>
      <c r="BL268" s="62">
        <f>'2022'!BI31</f>
        <v>0</v>
      </c>
      <c r="BM268" s="62">
        <f>'2022'!BJ31</f>
        <v>98.4</v>
      </c>
      <c r="BN268" s="63">
        <f>'2022'!BK31</f>
        <v>1.6</v>
      </c>
      <c r="BO268" s="60">
        <f>'2022'!BL31</f>
        <v>802</v>
      </c>
      <c r="BP268" s="61">
        <f>'2022'!BM31</f>
        <v>3260</v>
      </c>
      <c r="BQ268" s="61">
        <f>'2022'!BN31</f>
        <v>100</v>
      </c>
      <c r="BR268" s="61">
        <f>'2022'!BO31</f>
        <v>52</v>
      </c>
      <c r="BS268" s="61">
        <f>'2022'!BP31</f>
        <v>6</v>
      </c>
      <c r="BT268" s="61">
        <f>'2022'!BQ31</f>
        <v>28</v>
      </c>
      <c r="BU268" s="62">
        <f>'2022'!BR31</f>
        <v>0.39</v>
      </c>
      <c r="BV268" s="62">
        <f>'2022'!BS31</f>
        <v>2.0099999999999998</v>
      </c>
      <c r="BW268" s="62">
        <f>'2022'!BT31</f>
        <v>2.42</v>
      </c>
      <c r="BX268" s="62">
        <f>'2022'!BU31</f>
        <v>4.5</v>
      </c>
      <c r="BY268" s="62">
        <f>'2022'!BV31</f>
        <v>14.2</v>
      </c>
      <c r="BZ268" s="62">
        <f>'2022'!CA31</f>
        <v>48</v>
      </c>
      <c r="CA268" s="62">
        <f>'2022'!CB31</f>
        <v>14.8</v>
      </c>
      <c r="CB268" s="62">
        <f>'2022'!CC31</f>
        <v>93.4</v>
      </c>
      <c r="CC268" s="63">
        <f>'2022'!CD31</f>
        <v>6.4</v>
      </c>
      <c r="CD268" s="60">
        <f>'2022'!CE31</f>
        <v>803</v>
      </c>
      <c r="CE268" s="61">
        <f>'2022'!CF31</f>
        <v>4017</v>
      </c>
      <c r="CF268" s="61">
        <f>'2022'!CG31</f>
        <v>64</v>
      </c>
      <c r="CG268" s="61">
        <f>'2022'!CH31</f>
        <v>43</v>
      </c>
      <c r="CH268" s="61">
        <f>'2022'!CI31</f>
        <v>6</v>
      </c>
      <c r="CI268" s="61">
        <f>'2022'!CJ31</f>
        <v>35</v>
      </c>
      <c r="CJ268" s="62">
        <f>'2022'!CK31</f>
        <v>0.7</v>
      </c>
      <c r="CK268" s="62">
        <f>'2022'!CL31</f>
        <v>2.71</v>
      </c>
      <c r="CL268" s="62">
        <f>'2022'!CM31</f>
        <v>3.43</v>
      </c>
      <c r="CM268" s="62">
        <f>'2022'!CN31</f>
        <v>6.4</v>
      </c>
      <c r="CN268" s="62">
        <f>'2022'!CO31</f>
        <v>14.8</v>
      </c>
      <c r="CO268" s="62">
        <f>'2022'!CT31</f>
        <v>61.5</v>
      </c>
      <c r="CP268" s="62">
        <f>'2022'!CU31</f>
        <v>2.2999999999999998</v>
      </c>
      <c r="CQ268" s="62">
        <f>'2022'!CV31</f>
        <v>93.8</v>
      </c>
      <c r="CR268" s="63">
        <f>'2022'!CW31</f>
        <v>6.2</v>
      </c>
      <c r="CS268" s="60">
        <f>'2022'!CX31</f>
        <v>474</v>
      </c>
      <c r="CT268" s="61">
        <f>'2022'!CY31</f>
        <v>3180</v>
      </c>
      <c r="CU268" s="61">
        <f>'2022'!CZ31</f>
        <v>31</v>
      </c>
      <c r="CV268" s="61">
        <f>'2022'!DA31</f>
        <v>22</v>
      </c>
      <c r="CW268" s="61">
        <f>'2022'!DB31</f>
        <v>5</v>
      </c>
      <c r="CX268" s="61">
        <f>'2022'!DC31</f>
        <v>23</v>
      </c>
      <c r="CY268" s="62">
        <f>'2022'!DD31</f>
        <v>1.1399999999999999</v>
      </c>
      <c r="CZ268" s="62">
        <f>'2022'!DE31</f>
        <v>3.34</v>
      </c>
      <c r="DA268" s="62">
        <f>'2022'!DF31</f>
        <v>4.22</v>
      </c>
      <c r="DB268" s="62">
        <f>'2022'!DG31</f>
        <v>10.1</v>
      </c>
      <c r="DC268" s="62">
        <f>'2022'!DH31</f>
        <v>12.9</v>
      </c>
      <c r="DD268" s="62">
        <f>'2022'!DM31</f>
        <v>20</v>
      </c>
      <c r="DE268" s="62">
        <f>'2022'!DN31</f>
        <v>4.3</v>
      </c>
      <c r="DF268" s="62">
        <f>'2022'!DO31</f>
        <v>93.1</v>
      </c>
      <c r="DG268" s="63">
        <f>'2022'!DP31</f>
        <v>6.9</v>
      </c>
      <c r="DH268" s="60">
        <f>'2022'!DQ31</f>
        <v>625</v>
      </c>
      <c r="DI268" s="61">
        <f>'2022'!DR31</f>
        <v>3654</v>
      </c>
      <c r="DJ268" s="61">
        <f>'2022'!DS31</f>
        <v>72</v>
      </c>
      <c r="DK268" s="61">
        <f>'2022'!DT31</f>
        <v>50</v>
      </c>
      <c r="DL268" s="61">
        <f>'2022'!DU31</f>
        <v>6</v>
      </c>
      <c r="DM268" s="61">
        <f>'2022'!DV31</f>
        <v>39</v>
      </c>
      <c r="DN268" s="62">
        <f>'2022'!DW31</f>
        <v>0.71</v>
      </c>
      <c r="DO268" s="62">
        <f>'2022'!DX31</f>
        <v>1.34</v>
      </c>
      <c r="DP268" s="62">
        <f>'2022'!DY31</f>
        <v>1.72</v>
      </c>
      <c r="DQ268" s="62">
        <f>'2022'!DZ31</f>
        <v>5.6</v>
      </c>
      <c r="DR268" s="62">
        <f>'2022'!EA31</f>
        <v>9.4</v>
      </c>
      <c r="DS268" s="62">
        <f>'2022'!EF31</f>
        <v>40</v>
      </c>
      <c r="DT268" s="62">
        <f>'2022'!EG31</f>
        <v>9.1</v>
      </c>
      <c r="DU268" s="62">
        <f>'2022'!EH31</f>
        <v>87.8</v>
      </c>
      <c r="DV268" s="63">
        <f>'2022'!EI31</f>
        <v>12.2</v>
      </c>
    </row>
    <row r="269" spans="1:126" ht="15.75" customHeight="1" x14ac:dyDescent="0.2">
      <c r="A269" s="199">
        <f t="shared" si="26"/>
        <v>267</v>
      </c>
      <c r="B269" s="261">
        <f>'2023'!A39</f>
        <v>37</v>
      </c>
      <c r="C269" s="261">
        <v>2023</v>
      </c>
      <c r="D269" s="234" t="str">
        <f>'2023'!B39</f>
        <v>C.J. Johnson</v>
      </c>
      <c r="E269" s="310" t="str" cm="1">
        <f t="array" ref="E269">_xlfn.IFS(F269&gt;12.5,"Cornerstone",AND(F269&gt;11.995,F269&lt;12.5),"Elite",AND(F269&gt;11,F269&lt;12.995),"Elite Upside",AND(F269&gt;=9.69,F269&lt;10.999),"Upside",AND(F269&gt;8.4,F269&lt;9.999),"Upside Lite",AND(F269&gt;7.25,F269&lt;8.999),"Outlier",AND(F269&gt;=6,F269&lt;7.25),"Outlier Lite",F269&lt;6.999,"Purgatory")</f>
        <v>Outlier Lite</v>
      </c>
      <c r="F269" s="313">
        <f>'2023'!C39</f>
        <v>6.4214285714285717</v>
      </c>
      <c r="G269" s="313">
        <f t="shared" si="27"/>
        <v>21.2</v>
      </c>
      <c r="H269" s="313" t="str" cm="1">
        <f t="array" ref="H269">_xlfn.IFS(E269="Cornerstone","A++",E269="Elite","A+",E269="Elite Upside","A",E269="Upside","B",E269="Upside Lite","C",E269="Outlier","D+",E269="Outlier Lite","D-",E269="Purgatory","F")</f>
        <v>D-</v>
      </c>
      <c r="I269" s="314">
        <f t="shared" si="28"/>
        <v>-1.1371015850005159</v>
      </c>
      <c r="J269" s="34" t="str">
        <f>'2023'!D39</f>
        <v>ECU</v>
      </c>
      <c r="K269" s="200">
        <f>'2023'!E39</f>
        <v>6</v>
      </c>
      <c r="L269" s="318">
        <f>'2023'!F39</f>
        <v>36834</v>
      </c>
      <c r="M269" s="231">
        <f>'2023'!G39</f>
        <v>24.912328767123288</v>
      </c>
      <c r="N269" s="231" t="str">
        <f>'2023'!H39</f>
        <v>SR</v>
      </c>
      <c r="O269" s="231">
        <f>'2023'!I39</f>
        <v>22.490410958904111</v>
      </c>
      <c r="P269" s="231" t="str">
        <f>'2023'!J39</f>
        <v>Slot</v>
      </c>
      <c r="Q269" s="231" t="str">
        <f>'2023'!K39</f>
        <v>SLOB</v>
      </c>
      <c r="R269" s="231" t="str">
        <f>'2023'!L39</f>
        <v>Poor Separator</v>
      </c>
      <c r="S269" s="200">
        <f>'2023'!M39</f>
        <v>74</v>
      </c>
      <c r="T269" s="200">
        <f>'2023'!N39</f>
        <v>224</v>
      </c>
      <c r="U269" s="200">
        <f>'2023'!O39</f>
        <v>4.66</v>
      </c>
      <c r="V269" s="319">
        <f>'2023'!P39</f>
        <v>0</v>
      </c>
      <c r="W269" s="193">
        <f>'2023'!Q39</f>
        <v>0</v>
      </c>
      <c r="X269" s="194">
        <f>'2023'!R39</f>
        <v>0.26200369344413665</v>
      </c>
      <c r="Y269" s="194">
        <f>'2023'!S39</f>
        <v>0.19599303135888502</v>
      </c>
      <c r="Z269" s="194">
        <f>'2023'!T39</f>
        <v>0.16001969473165925</v>
      </c>
      <c r="AA269" s="194">
        <f>'2023'!U39</f>
        <v>0.26903217264663049</v>
      </c>
      <c r="AB269" s="194">
        <f>'2023'!V39</f>
        <v>0.26903217264663049</v>
      </c>
      <c r="AC269" s="59">
        <f>'2023'!W39</f>
        <v>0.22867734674963591</v>
      </c>
      <c r="AD269" s="42">
        <f>'2023'!X39</f>
        <v>18.832876712328765</v>
      </c>
      <c r="AE269" s="183">
        <f>'2023'!Y39</f>
        <v>2.38</v>
      </c>
      <c r="AF269" s="183">
        <f>'2023'!Z39</f>
        <v>6.9</v>
      </c>
      <c r="AG269" s="183">
        <f>'2023'!AA39</f>
        <v>10</v>
      </c>
      <c r="AH269" s="183">
        <f>'2023'!AB39</f>
        <v>0.99</v>
      </c>
      <c r="AI269" s="183">
        <f>'2023'!AC39</f>
        <v>2.1</v>
      </c>
      <c r="AJ269" s="288">
        <f>'2023'!AD39</f>
        <v>4.6850393700787397E-2</v>
      </c>
      <c r="AK269" s="288">
        <f>'2023'!AE39</f>
        <v>0.171003937007874</v>
      </c>
      <c r="AL269" s="185">
        <f>'2023'!AF39</f>
        <v>4.2999999999999997E-2</v>
      </c>
      <c r="AM269" s="212">
        <f>DD269/100</f>
        <v>0.38900000000000001</v>
      </c>
      <c r="AN269" s="185">
        <f>'2023'!AG39</f>
        <v>9.6000000000000002E-2</v>
      </c>
      <c r="AO269" s="185">
        <f>'2023'!AH39</f>
        <v>0.39600000000000002</v>
      </c>
      <c r="AP269" s="183">
        <f>'2023'!AI39</f>
        <v>95.002349783030098</v>
      </c>
      <c r="AQ269" s="186">
        <f>'2023'!AJ39</f>
        <v>95.97340831044292</v>
      </c>
      <c r="AR269" s="48">
        <f>'2023'!AK39</f>
        <v>6</v>
      </c>
      <c r="AS269" s="232">
        <f>'2023'!AL39</f>
        <v>8</v>
      </c>
      <c r="AT269" s="232">
        <f>'2023'!AM39</f>
        <v>4</v>
      </c>
      <c r="AU269" s="232">
        <f>'2023'!AN39</f>
        <v>4</v>
      </c>
      <c r="AV269" s="232">
        <f>'2023'!AO39</f>
        <v>4</v>
      </c>
      <c r="AW269" s="232">
        <f>'2023'!AP39</f>
        <v>5</v>
      </c>
      <c r="AX269" s="232">
        <f>'2023'!AQ39</f>
        <v>0</v>
      </c>
      <c r="AY269" s="233">
        <f>'2023'!AR39</f>
        <v>0.5</v>
      </c>
      <c r="AZ269" s="60">
        <f>'2023'!AS39</f>
        <v>0</v>
      </c>
      <c r="BA269" s="61">
        <f>'2023'!AT39</f>
        <v>3417.6000000000004</v>
      </c>
      <c r="BB269" s="61">
        <f>'2023'!AU39</f>
        <v>0</v>
      </c>
      <c r="BC269" s="61">
        <f>'2023'!AV39</f>
        <v>0</v>
      </c>
      <c r="BD269" s="61">
        <f>'2023'!AW39</f>
        <v>0</v>
      </c>
      <c r="BE269" s="61">
        <f>'2023'!AX39</f>
        <v>0</v>
      </c>
      <c r="BF269" s="62">
        <f>'2023'!AY39</f>
        <v>0</v>
      </c>
      <c r="BG269" s="62">
        <f>'2023'!AZ39</f>
        <v>0</v>
      </c>
      <c r="BH269" s="62">
        <f>'2023'!BA39</f>
        <v>0</v>
      </c>
      <c r="BI269" s="62">
        <f>'2023'!BA39</f>
        <v>0</v>
      </c>
      <c r="BJ269" s="62">
        <f>'2023'!BC39</f>
        <v>0</v>
      </c>
      <c r="BK269" s="62">
        <f>'2023'!BH39</f>
        <v>0</v>
      </c>
      <c r="BL269" s="62">
        <f>'2023'!BI39</f>
        <v>0</v>
      </c>
      <c r="BM269" s="62">
        <f>'2023'!BJ39</f>
        <v>0</v>
      </c>
      <c r="BN269" s="63">
        <f>'2023'!BK39</f>
        <v>0</v>
      </c>
      <c r="BO269" s="60">
        <f>'2023'!BL39</f>
        <v>908</v>
      </c>
      <c r="BP269" s="61">
        <f>'2023'!BM39</f>
        <v>3465.6000000000004</v>
      </c>
      <c r="BQ269" s="61">
        <f>'2023'!BN39</f>
        <v>95</v>
      </c>
      <c r="BR269" s="61">
        <f>'2023'!BO39</f>
        <v>0</v>
      </c>
      <c r="BS269" s="61">
        <f>'2023'!BP39</f>
        <v>0</v>
      </c>
      <c r="BT269" s="61">
        <f>'2023'!BQ39</f>
        <v>0</v>
      </c>
      <c r="BU269" s="62">
        <f>'2023'!BR39</f>
        <v>0.66</v>
      </c>
      <c r="BV269" s="62">
        <f>'2023'!BS39</f>
        <v>2.2200000000000002</v>
      </c>
      <c r="BW269" s="62">
        <f>'2023'!BT39</f>
        <v>2.71</v>
      </c>
      <c r="BX269" s="62">
        <f>'2023'!BU39</f>
        <v>0</v>
      </c>
      <c r="BY269" s="62">
        <f>'2023'!BV39</f>
        <v>0</v>
      </c>
      <c r="BZ269" s="62">
        <f>'2023'!CA39</f>
        <v>48</v>
      </c>
      <c r="CA269" s="62">
        <f>'2023'!CB39</f>
        <v>0</v>
      </c>
      <c r="CB269" s="62">
        <f>'2023'!CC39</f>
        <v>0</v>
      </c>
      <c r="CC269" s="63">
        <f>'2023'!CD39</f>
        <v>0</v>
      </c>
      <c r="CD269" s="60">
        <f>'2023'!CE39</f>
        <v>405</v>
      </c>
      <c r="CE269" s="61">
        <f>'2023'!CF39</f>
        <v>2066.4</v>
      </c>
      <c r="CF269" s="61">
        <f>'2023'!CG39</f>
        <v>48</v>
      </c>
      <c r="CG269" s="61">
        <f>'2023'!CH39</f>
        <v>0</v>
      </c>
      <c r="CH269" s="61">
        <f>'2023'!CI39</f>
        <v>0</v>
      </c>
      <c r="CI269" s="61">
        <f>'2023'!CJ39</f>
        <v>0</v>
      </c>
      <c r="CJ269" s="62">
        <f>'2023'!CK39</f>
        <v>0.18</v>
      </c>
      <c r="CK269" s="62">
        <f>'2023'!CL39</f>
        <v>1.38</v>
      </c>
      <c r="CL269" s="62">
        <f>'2023'!CM39</f>
        <v>1.56</v>
      </c>
      <c r="CM269" s="62">
        <f>'2023'!CN39</f>
        <v>0</v>
      </c>
      <c r="CN269" s="62">
        <f>'2023'!CO39</f>
        <v>0</v>
      </c>
      <c r="CO269" s="62">
        <f>'2023'!CT39</f>
        <v>31.3</v>
      </c>
      <c r="CP269" s="62">
        <f>'2023'!CU39</f>
        <v>0</v>
      </c>
      <c r="CQ269" s="62">
        <f>'2023'!CV39</f>
        <v>0</v>
      </c>
      <c r="CR269" s="63">
        <f>'2023'!CW39</f>
        <v>0</v>
      </c>
      <c r="CS269" s="60">
        <f>'2023'!CX39</f>
        <v>520</v>
      </c>
      <c r="CT269" s="61">
        <f>'2023'!CY39</f>
        <v>3249.6000000000004</v>
      </c>
      <c r="CU269" s="61">
        <f>'2023'!CZ39</f>
        <v>61</v>
      </c>
      <c r="CV269" s="61">
        <f>'2023'!DA39</f>
        <v>0</v>
      </c>
      <c r="CW269" s="61">
        <f>'2023'!DB39</f>
        <v>0</v>
      </c>
      <c r="CX269" s="61">
        <f>'2023'!DC39</f>
        <v>0</v>
      </c>
      <c r="CY269" s="62">
        <f>'2023'!DD39</f>
        <v>0.81</v>
      </c>
      <c r="CZ269" s="62">
        <f>'2023'!DE39</f>
        <v>1.47</v>
      </c>
      <c r="DA269" s="62">
        <f>'2023'!DF39</f>
        <v>1.39</v>
      </c>
      <c r="DB269" s="62">
        <f>'2023'!DG39</f>
        <v>6.9</v>
      </c>
      <c r="DC269" s="62">
        <f>'2023'!DH39</f>
        <v>11</v>
      </c>
      <c r="DD269" s="62">
        <f>'2023'!DM39</f>
        <v>38.9</v>
      </c>
      <c r="DE269" s="62">
        <f>'2023'!DN39</f>
        <v>0</v>
      </c>
      <c r="DF269" s="62">
        <f>'2023'!DO39</f>
        <v>0</v>
      </c>
      <c r="DG269" s="63">
        <f>'2023'!DP39</f>
        <v>0</v>
      </c>
      <c r="DH269" s="60">
        <f>'2023'!DQ39</f>
        <v>1016</v>
      </c>
      <c r="DI269" s="61">
        <f>'2023'!DR39</f>
        <v>3776.5</v>
      </c>
      <c r="DJ269" s="61">
        <f>'2023'!DS39</f>
        <v>93</v>
      </c>
      <c r="DK269" s="61">
        <f>'2023'!DT39</f>
        <v>67</v>
      </c>
      <c r="DL269" s="61">
        <f>'2023'!DU39</f>
        <v>10</v>
      </c>
      <c r="DM269" s="61">
        <f>'2023'!DV39</f>
        <v>28</v>
      </c>
      <c r="DN269" s="62">
        <f>'2023'!DW39</f>
        <v>0.99</v>
      </c>
      <c r="DO269" s="62">
        <f>'2023'!DX39</f>
        <v>2.1</v>
      </c>
      <c r="DP269" s="62">
        <f>'2023'!DY39</f>
        <v>2.38</v>
      </c>
      <c r="DQ269" s="62">
        <f>'2023'!DZ39</f>
        <v>6.9</v>
      </c>
      <c r="DR269" s="62">
        <f>'2023'!EA39</f>
        <v>10</v>
      </c>
      <c r="DS269" s="62">
        <f>'2023'!EF39</f>
        <v>50</v>
      </c>
      <c r="DT269" s="62">
        <f>'2023'!EG39</f>
        <v>4.3</v>
      </c>
      <c r="DU269" s="62">
        <f>'2023'!EH39</f>
        <v>19.2</v>
      </c>
      <c r="DV269" s="63">
        <f>'2023'!EI39</f>
        <v>79.2</v>
      </c>
    </row>
    <row r="270" spans="1:126" ht="15.75" customHeight="1" x14ac:dyDescent="0.2">
      <c r="A270" s="199">
        <f t="shared" si="26"/>
        <v>269</v>
      </c>
      <c r="B270" s="261">
        <f>'2020'!A32</f>
        <v>30</v>
      </c>
      <c r="C270" s="261">
        <v>2020</v>
      </c>
      <c r="D270" s="234" t="str">
        <f>'2020'!B32</f>
        <v>Quintez Cephus</v>
      </c>
      <c r="E270" s="310" t="str" cm="1">
        <f t="array" ref="E270">_xlfn.IFS(F270&gt;12.5,"Cornerstone",AND(F270&gt;11.995,F270&lt;12.5),"Elite",AND(F270&gt;11,F270&lt;12.995),"Elite Upside",AND(F270&gt;=9.69,F270&lt;10.999),"Upside",AND(F270&gt;8.4,F270&lt;9.999),"Upside Lite",AND(F270&gt;7.25,F270&lt;8.999),"Outlier",AND(F270&gt;=6,F270&lt;7.25),"Outlier Lite",F270&lt;6.999,"Purgatory")</f>
        <v>Outlier Lite</v>
      </c>
      <c r="F270" s="313">
        <f>'2020'!C32</f>
        <v>6.3542857142857141</v>
      </c>
      <c r="G270" s="313">
        <f t="shared" si="27"/>
        <v>20.599999999999998</v>
      </c>
      <c r="H270" s="313" t="str" cm="1">
        <f t="array" ref="H270">_xlfn.IFS(E270="Cornerstone","A++",E270="Elite","A+",E270="Elite Upside","A",E270="Upside","B",E270="Upside Lite","C",E270="Outlier","D+",E270="Outlier Lite","D-",E270="Purgatory","F")</f>
        <v>D-</v>
      </c>
      <c r="I270" s="314">
        <f t="shared" si="28"/>
        <v>-1.1734733342598924</v>
      </c>
      <c r="J270" s="34" t="str">
        <f>'2020'!D32</f>
        <v>Wisconsin</v>
      </c>
      <c r="K270" s="200">
        <f>'2020'!E32</f>
        <v>2</v>
      </c>
      <c r="L270" s="318">
        <f>'2020'!F32</f>
        <v>35886</v>
      </c>
      <c r="M270" s="231">
        <f>'2020'!G32</f>
        <v>27.509589041095889</v>
      </c>
      <c r="N270" s="231" t="str">
        <f>'2020'!H32</f>
        <v>RS JR</v>
      </c>
      <c r="O270" s="231">
        <f>'2020'!I32</f>
        <v>22.076712328767123</v>
      </c>
      <c r="P270" s="231" t="str">
        <f>'2020'!J32</f>
        <v>Hybrid</v>
      </c>
      <c r="Q270" s="231" t="str">
        <f>'2020'!K32</f>
        <v>PROTO Z</v>
      </c>
      <c r="R270" s="231" t="str">
        <f>'2020'!L32</f>
        <v>Elite Earner</v>
      </c>
      <c r="S270" s="320">
        <f>'2020'!M32</f>
        <v>73</v>
      </c>
      <c r="T270" s="320">
        <f>'2020'!N32</f>
        <v>207</v>
      </c>
      <c r="U270" s="200">
        <f>'2020'!O32</f>
        <v>4.7300000000000004</v>
      </c>
      <c r="V270" s="279">
        <f>'2020'!P32</f>
        <v>5</v>
      </c>
      <c r="W270" s="193">
        <f>'2020'!Q32</f>
        <v>0</v>
      </c>
      <c r="X270" s="194">
        <f>'2020'!R32</f>
        <v>3.7495013960909457E-2</v>
      </c>
      <c r="Y270" s="194">
        <f>'2020'!S32</f>
        <v>0.18631461509854966</v>
      </c>
      <c r="Z270" s="194">
        <f>'2020'!T32</f>
        <v>0</v>
      </c>
      <c r="AA270" s="194">
        <f>'2020'!U32</f>
        <v>0.32155603140613848</v>
      </c>
      <c r="AB270" s="194">
        <f>'2020'!V32</f>
        <v>0.32155603140613848</v>
      </c>
      <c r="AC270" s="59">
        <f>'2020'!W32</f>
        <v>0.32155603140613848</v>
      </c>
      <c r="AD270" s="42">
        <f>'2020'!X32</f>
        <v>21.443835616438356</v>
      </c>
      <c r="AE270" s="183">
        <f>'2020'!Y32</f>
        <v>3.26</v>
      </c>
      <c r="AF270" s="183">
        <f>'2020'!Z32</f>
        <v>4.8</v>
      </c>
      <c r="AG270" s="183">
        <f>'2020'!AA32</f>
        <v>13.2</v>
      </c>
      <c r="AH270" s="183">
        <f>'2020'!AB32</f>
        <v>0.8</v>
      </c>
      <c r="AI270" s="183">
        <f>'2020'!AC32</f>
        <v>2.57</v>
      </c>
      <c r="AJ270" s="288">
        <f>'2020'!AD32</f>
        <v>8.6836847946725859E-2</v>
      </c>
      <c r="AK270" s="288">
        <f>'2020'!AE32</f>
        <v>0.24241953385127635</v>
      </c>
      <c r="AL270" s="185">
        <f>'2020'!AF32</f>
        <v>7.8E-2</v>
      </c>
      <c r="AM270" s="212">
        <f>DS270/100</f>
        <v>0.66700000000000004</v>
      </c>
      <c r="AN270" s="185">
        <f>'2020'!AG32</f>
        <v>0.35299999999999998</v>
      </c>
      <c r="AO270" s="185">
        <f>'2020'!AH32</f>
        <v>0.14699999999999999</v>
      </c>
      <c r="AP270" s="183">
        <f>'2020'!AI32</f>
        <v>82.709572894456031</v>
      </c>
      <c r="AQ270" s="186">
        <f>'2020'!AJ32</f>
        <v>81.867034624395274</v>
      </c>
      <c r="AR270" s="48">
        <f>'2020'!AK32</f>
        <v>8</v>
      </c>
      <c r="AS270" s="232">
        <f>'2020'!AL32</f>
        <v>4</v>
      </c>
      <c r="AT270" s="232">
        <f>'2020'!AM32</f>
        <v>6</v>
      </c>
      <c r="AU270" s="232">
        <f>'2020'!AN32</f>
        <v>2</v>
      </c>
      <c r="AV270" s="232">
        <f>'2020'!AO32</f>
        <v>3</v>
      </c>
      <c r="AW270" s="232">
        <f>'2020'!AP32</f>
        <v>3</v>
      </c>
      <c r="AX270" s="232">
        <f>'2020'!AQ32</f>
        <v>4</v>
      </c>
      <c r="AY270" s="233">
        <f>'2020'!AR32</f>
        <v>0</v>
      </c>
      <c r="AZ270" s="60">
        <f>'2020'!AS32</f>
        <v>0</v>
      </c>
      <c r="BA270" s="61">
        <f>'2020'!AT32</f>
        <v>2968</v>
      </c>
      <c r="BB270" s="61">
        <f>'2020'!AU32</f>
        <v>0</v>
      </c>
      <c r="BC270" s="61">
        <f>'2020'!AV32</f>
        <v>0</v>
      </c>
      <c r="BD270" s="61">
        <f>'2020'!AW32</f>
        <v>0</v>
      </c>
      <c r="BE270" s="61">
        <f>'2020'!AX32</f>
        <v>0</v>
      </c>
      <c r="BF270" s="62">
        <f>'2020'!AY32</f>
        <v>0</v>
      </c>
      <c r="BG270" s="62">
        <f>'2020'!AZ32</f>
        <v>0</v>
      </c>
      <c r="BH270" s="62">
        <f>'2020'!BA32</f>
        <v>0</v>
      </c>
      <c r="BI270" s="62">
        <f>'2020'!BB32</f>
        <v>0</v>
      </c>
      <c r="BJ270" s="62">
        <f>'2020'!BC32</f>
        <v>0</v>
      </c>
      <c r="BK270" s="62">
        <f>'2020'!BD32</f>
        <v>0</v>
      </c>
      <c r="BL270" s="62">
        <f>'2020'!BE32</f>
        <v>0</v>
      </c>
      <c r="BM270" s="62">
        <f>'2020'!BF32</f>
        <v>0</v>
      </c>
      <c r="BN270" s="63">
        <f>'2020'!BG32</f>
        <v>0</v>
      </c>
      <c r="BO270" s="60">
        <f>'2020'!BH32</f>
        <v>94</v>
      </c>
      <c r="BP270" s="61">
        <f>'2020'!BI32</f>
        <v>2507</v>
      </c>
      <c r="BQ270" s="61">
        <f>'2020'!BJ32</f>
        <v>5</v>
      </c>
      <c r="BR270" s="61">
        <f>'2020'!BK32</f>
        <v>4</v>
      </c>
      <c r="BS270" s="61">
        <f>'2020'!BL32</f>
        <v>0</v>
      </c>
      <c r="BT270" s="61">
        <f>'2020'!BM32</f>
        <v>14</v>
      </c>
      <c r="BU270" s="62">
        <f>'2020'!BN32</f>
        <v>0.76</v>
      </c>
      <c r="BV270" s="62">
        <f>'2020'!BO32</f>
        <v>0.76</v>
      </c>
      <c r="BW270" s="62">
        <f>'2020'!BP32</f>
        <v>0</v>
      </c>
      <c r="BX270" s="62">
        <f>'2020'!BQ32</f>
        <v>0</v>
      </c>
      <c r="BY270" s="62">
        <f>'2020'!BR32</f>
        <v>0</v>
      </c>
      <c r="BZ270" s="62">
        <f>'2020'!BS32</f>
        <v>0</v>
      </c>
      <c r="CA270" s="62">
        <f>'2020'!BT32</f>
        <v>0</v>
      </c>
      <c r="CB270" s="62">
        <f>'2020'!BU32</f>
        <v>64.599999999999994</v>
      </c>
      <c r="CC270" s="63">
        <f>'2020'!BV32</f>
        <v>35.4</v>
      </c>
      <c r="CD270" s="60">
        <f>'2020'!BW32</f>
        <v>501</v>
      </c>
      <c r="CE270" s="61">
        <f>'2020'!BX32</f>
        <v>2689</v>
      </c>
      <c r="CF270" s="61">
        <f>'2020'!BY32</f>
        <v>39</v>
      </c>
      <c r="CG270" s="61">
        <f>'2020'!BZ32</f>
        <v>30</v>
      </c>
      <c r="CH270" s="61">
        <f>'2020'!CA32</f>
        <v>6</v>
      </c>
      <c r="CI270" s="61">
        <f>'2020'!CB32</f>
        <v>25</v>
      </c>
      <c r="CJ270" s="62">
        <f>'2020'!CC32</f>
        <v>1.29</v>
      </c>
      <c r="CK270" s="62">
        <f>'2020'!CD32</f>
        <v>2.39</v>
      </c>
      <c r="CL270" s="62">
        <f>'2020'!CE32</f>
        <v>3.34</v>
      </c>
      <c r="CM270" s="62">
        <f>'2020'!CF32</f>
        <v>6.1</v>
      </c>
      <c r="CN270" s="62">
        <f>'2020'!CG32</f>
        <v>13</v>
      </c>
      <c r="CO270" s="62">
        <f>'2020'!CL32</f>
        <v>54.5</v>
      </c>
      <c r="CP270" s="62">
        <f>'2020'!CM32</f>
        <v>3.2</v>
      </c>
      <c r="CQ270" s="62">
        <f>'2020'!CN32</f>
        <v>87</v>
      </c>
      <c r="CR270" s="63">
        <f>'2020'!CO32</f>
        <v>13</v>
      </c>
      <c r="CS270" s="60">
        <f>'2020'!CP32</f>
        <v>0</v>
      </c>
      <c r="CT270" s="61">
        <f>'2020'!CQ32</f>
        <v>2050</v>
      </c>
      <c r="CU270" s="61">
        <f>'2020'!CR32</f>
        <v>0</v>
      </c>
      <c r="CV270" s="61">
        <f>'2020'!CS32</f>
        <v>0</v>
      </c>
      <c r="CW270" s="61">
        <f>'2020'!CT32</f>
        <v>0</v>
      </c>
      <c r="CX270" s="61">
        <f>'2020'!CU32</f>
        <v>0</v>
      </c>
      <c r="CY270" s="62">
        <f>'2020'!CV32</f>
        <v>0</v>
      </c>
      <c r="CZ270" s="62">
        <f>'2020'!CW32</f>
        <v>0</v>
      </c>
      <c r="DA270" s="62">
        <f>'2020'!CX32</f>
        <v>0</v>
      </c>
      <c r="DB270" s="62">
        <f>'2020'!CY32</f>
        <v>0</v>
      </c>
      <c r="DC270" s="62">
        <f>'2020'!CZ32</f>
        <v>0</v>
      </c>
      <c r="DD270" s="62">
        <f>'2020'!DE32</f>
        <v>0</v>
      </c>
      <c r="DE270" s="62">
        <f>'2020'!DF32</f>
        <v>0</v>
      </c>
      <c r="DF270" s="62">
        <f>'2020'!DG32</f>
        <v>0</v>
      </c>
      <c r="DG270" s="63">
        <f>'2020'!DH32</f>
        <v>0</v>
      </c>
      <c r="DH270" s="60">
        <f>'2020'!DI32</f>
        <v>901</v>
      </c>
      <c r="DI270" s="61">
        <f>'2020'!DJ32</f>
        <v>2802</v>
      </c>
      <c r="DJ270" s="61">
        <f>'2020'!DK32</f>
        <v>91</v>
      </c>
      <c r="DK270" s="61">
        <f>'2020'!DL32</f>
        <v>59</v>
      </c>
      <c r="DL270" s="61">
        <f>'2020'!DM32</f>
        <v>7</v>
      </c>
      <c r="DM270" s="61">
        <f>'2020'!DN32</f>
        <v>18</v>
      </c>
      <c r="DN270" s="62">
        <f>'2020'!DO32</f>
        <v>0.8</v>
      </c>
      <c r="DO270" s="62">
        <f>'2020'!DP32</f>
        <v>2.57</v>
      </c>
      <c r="DP270" s="62">
        <f>'2020'!DQ32</f>
        <v>3.26</v>
      </c>
      <c r="DQ270" s="62">
        <f>'2020'!DR32</f>
        <v>4.8</v>
      </c>
      <c r="DR270" s="62">
        <f>'2020'!DS32</f>
        <v>13.2</v>
      </c>
      <c r="DS270" s="62">
        <f>'2020'!DX32</f>
        <v>66.7</v>
      </c>
      <c r="DT270" s="62">
        <f>'2020'!DY32</f>
        <v>7.8</v>
      </c>
      <c r="DU270" s="62">
        <f>'2020'!DZ32</f>
        <v>70.599999999999994</v>
      </c>
      <c r="DV270" s="63">
        <f>'2020'!EA32</f>
        <v>29.4</v>
      </c>
    </row>
    <row r="271" spans="1:126" ht="15.75" customHeight="1" x14ac:dyDescent="0.2">
      <c r="A271" s="199">
        <f t="shared" si="26"/>
        <v>270</v>
      </c>
      <c r="B271" s="261">
        <f>'2024'!A29</f>
        <v>27</v>
      </c>
      <c r="C271" s="261">
        <v>2024</v>
      </c>
      <c r="D271" s="234" t="str">
        <f>'2024'!B29</f>
        <v>Tahj Washington</v>
      </c>
      <c r="E271" s="310" t="str" cm="1">
        <f t="array" ref="E271">_xlfn.IFS(F271&gt;12.5,"Cornerstone",AND(F271&gt;11.995,F271&lt;12.5),"Elite",AND(F271&gt;11,F271&lt;12.995),"Elite Upside",AND(F271&gt;=9.69,F271&lt;10.999),"Upside",AND(F271&gt;8.4,F271&lt;9.999),"Upside Lite",AND(F271&gt;7.25,F271&lt;8.999),"Outlier",AND(F271&gt;=6,F271&lt;7.25),"Outlier Lite",F271&lt;6.999,"Purgatory")</f>
        <v>Outlier Lite</v>
      </c>
      <c r="F271" s="313">
        <f>'2024'!C29</f>
        <v>6.3157142857142858</v>
      </c>
      <c r="G271" s="313">
        <f t="shared" si="27"/>
        <v>20.3</v>
      </c>
      <c r="H271" s="313" t="str" cm="1">
        <f t="array" ref="H271">_xlfn.IFS(E271="Cornerstone","A++",E271="Elite","A+",E271="Elite Upside","A",E271="Upside","B",E271="Upside Lite","C",E271="Outlier","D+",E271="Outlier Lite","D-",E271="Purgatory","F")</f>
        <v>D-</v>
      </c>
      <c r="I271" s="314">
        <f t="shared" si="28"/>
        <v>-1.1943677434088955</v>
      </c>
      <c r="J271" s="34" t="str">
        <f>'2024'!D29</f>
        <v>USC</v>
      </c>
      <c r="K271" s="200">
        <f>'2024'!E29</f>
        <v>5</v>
      </c>
      <c r="L271" s="318">
        <f>'2024'!F29</f>
        <v>37027</v>
      </c>
      <c r="M271" s="231">
        <f>'2024'!G29</f>
        <v>24.383561643835616</v>
      </c>
      <c r="N271" s="231" t="str">
        <f>'2024'!H29</f>
        <v>RS SR</v>
      </c>
      <c r="O271" s="231">
        <f>'2024'!I29</f>
        <v>22.964383561643835</v>
      </c>
      <c r="P271" s="231" t="str">
        <f>'2024'!J29</f>
        <v>Slot</v>
      </c>
      <c r="Q271" s="231" t="str">
        <f>'2024'!K29</f>
        <v>PROTO Z</v>
      </c>
      <c r="R271" s="231" t="str">
        <f>'2024'!L29</f>
        <v>Poor Earner</v>
      </c>
      <c r="S271" s="200">
        <f>'2024'!M29</f>
        <v>69</v>
      </c>
      <c r="T271" s="200">
        <f>'2024'!N29</f>
        <v>174</v>
      </c>
      <c r="U271" s="200">
        <f>'2024'!O29</f>
        <v>4.5199999999999996</v>
      </c>
      <c r="V271" s="319">
        <f>'2024'!P29</f>
        <v>7</v>
      </c>
      <c r="W271" s="193">
        <f>'2024'!Q29</f>
        <v>7.6599004212945243E-3</v>
      </c>
      <c r="X271" s="194">
        <f>'2024'!R29</f>
        <v>0.21671735215093452</v>
      </c>
      <c r="Y271" s="194">
        <f>'2024'!S29</f>
        <v>0.16761649346295673</v>
      </c>
      <c r="Z271" s="194">
        <f>'2024'!T29</f>
        <v>0.16717778345685325</v>
      </c>
      <c r="AA271" s="194">
        <f>'2024'!U29</f>
        <v>0.24532224532224534</v>
      </c>
      <c r="AB271" s="194">
        <f>'2024'!V29</f>
        <v>0.24532224532224534</v>
      </c>
      <c r="AC271" s="59">
        <f>'2024'!W29</f>
        <v>0.23305613305613307</v>
      </c>
      <c r="AD271" s="42">
        <f>'2024'!X29</f>
        <v>19.32054794520548</v>
      </c>
      <c r="AE271" s="183">
        <f>'2024'!Y29</f>
        <v>3.06</v>
      </c>
      <c r="AF271" s="183">
        <f>'2024'!Z29</f>
        <v>8.6</v>
      </c>
      <c r="AG271" s="183">
        <f>'2024'!AA29</f>
        <v>10.9</v>
      </c>
      <c r="AH271" s="183">
        <f>'2024'!AB29</f>
        <v>1.37</v>
      </c>
      <c r="AI271" s="183">
        <f>'2024'!AC29</f>
        <v>1.71</v>
      </c>
      <c r="AJ271" s="288">
        <f>'2024'!AD29</f>
        <v>3.4576271186440681E-2</v>
      </c>
      <c r="AK271" s="288">
        <f>'2024'!AE29</f>
        <v>0.17864406779661016</v>
      </c>
      <c r="AL271" s="185">
        <f>'2024'!AF29</f>
        <v>1.7000000000000001E-2</v>
      </c>
      <c r="AM271" s="212">
        <f>DS271/100</f>
        <v>0.66700000000000004</v>
      </c>
      <c r="AN271" s="185">
        <f>'2024'!AG29</f>
        <v>6.1499999999999999E-2</v>
      </c>
      <c r="AO271" s="185">
        <f>'2024'!AH29</f>
        <v>0.88200000000000012</v>
      </c>
      <c r="AP271" s="183">
        <f>'2024'!AI29</f>
        <v>83.373014543915289</v>
      </c>
      <c r="AQ271" s="186">
        <f>'2024'!AJ29</f>
        <v>75.834727786990797</v>
      </c>
      <c r="AR271" s="48">
        <f>'2024'!AK29</f>
        <v>6</v>
      </c>
      <c r="AS271" s="232">
        <f>'2024'!AL29</f>
        <v>7</v>
      </c>
      <c r="AT271" s="232">
        <f>'2024'!AM29</f>
        <v>6</v>
      </c>
      <c r="AU271" s="232">
        <f>'2024'!AN29</f>
        <v>6</v>
      </c>
      <c r="AV271" s="232">
        <f>'2024'!AO29</f>
        <v>7</v>
      </c>
      <c r="AW271" s="232">
        <f>'2024'!AP29</f>
        <v>1</v>
      </c>
      <c r="AX271" s="232">
        <f>'2024'!AQ29</f>
        <v>0.5</v>
      </c>
      <c r="AY271" s="233">
        <f>'2024'!AR29</f>
        <v>0.5</v>
      </c>
      <c r="AZ271" s="60">
        <f>'2024'!AS29</f>
        <v>32</v>
      </c>
      <c r="BA271" s="61">
        <f>'2024'!AT29</f>
        <v>4177.5999999999995</v>
      </c>
      <c r="BB271" s="61">
        <f>'2024'!AU29</f>
        <v>3</v>
      </c>
      <c r="BC271" s="61">
        <f>'2024'!AV29</f>
        <v>3</v>
      </c>
      <c r="BD271" s="61">
        <f>'2024'!AW29</f>
        <v>0</v>
      </c>
      <c r="BE271" s="61">
        <f>'2024'!AX29</f>
        <v>33</v>
      </c>
      <c r="BF271" s="62">
        <f>'2024'!AY29</f>
        <v>0.03</v>
      </c>
      <c r="BG271" s="62">
        <f>'2024'!AZ29</f>
        <v>0.34</v>
      </c>
      <c r="BH271" s="62">
        <f>'2024'!BA29</f>
        <v>2</v>
      </c>
      <c r="BI271" s="62">
        <f>'2024'!BB29</f>
        <v>6.7</v>
      </c>
      <c r="BJ271" s="62">
        <f>'2024'!BC29</f>
        <v>4</v>
      </c>
      <c r="BK271" s="62">
        <f>'2024'!BH29</f>
        <v>0</v>
      </c>
      <c r="BL271" s="62">
        <f>'2024'!BI29</f>
        <v>0</v>
      </c>
      <c r="BM271" s="62">
        <f>'2024'!BJ29</f>
        <v>87.5</v>
      </c>
      <c r="BN271" s="63">
        <f>'2024'!BK29</f>
        <v>12.5</v>
      </c>
      <c r="BO271" s="60">
        <f>'2024'!BL29</f>
        <v>734</v>
      </c>
      <c r="BP271" s="61">
        <f>'2024'!BM29</f>
        <v>3386.8999999999996</v>
      </c>
      <c r="BQ271" s="61">
        <f>'2024'!BN29</f>
        <v>75</v>
      </c>
      <c r="BR271" s="61">
        <f>'2024'!BO29</f>
        <v>43</v>
      </c>
      <c r="BS271" s="61">
        <f>'2024'!BP29</f>
        <v>6</v>
      </c>
      <c r="BT271" s="61">
        <f>'2024'!BQ29</f>
        <v>31</v>
      </c>
      <c r="BU271" s="62">
        <f>'2024'!BR29</f>
        <v>0.13</v>
      </c>
      <c r="BV271" s="62">
        <f>'2024'!BS29</f>
        <v>1.76</v>
      </c>
      <c r="BW271" s="62">
        <f>'2024'!BT29</f>
        <v>1.77</v>
      </c>
      <c r="BX271" s="62">
        <f>'2024'!BU29</f>
        <v>7.9</v>
      </c>
      <c r="BY271" s="62">
        <f>'2024'!BV29</f>
        <v>12.3</v>
      </c>
      <c r="BZ271" s="62">
        <f>'2024'!CA29</f>
        <v>53.8</v>
      </c>
      <c r="CA271" s="62">
        <f>'2024'!CB29</f>
        <v>6.5</v>
      </c>
      <c r="CB271" s="62">
        <f>'2024'!CC29</f>
        <v>84</v>
      </c>
      <c r="CC271" s="63">
        <f>'2024'!CD29</f>
        <v>16</v>
      </c>
      <c r="CD271" s="60">
        <f>'2024'!CE29</f>
        <v>600</v>
      </c>
      <c r="CE271" s="61">
        <f>'2024'!CF29</f>
        <v>3579.6000000000004</v>
      </c>
      <c r="CF271" s="61">
        <f>'2024'!CG29</f>
        <v>88</v>
      </c>
      <c r="CG271" s="61">
        <f>'2024'!CH29</f>
        <v>54</v>
      </c>
      <c r="CH271" s="61">
        <f>'2024'!CI29</f>
        <v>1</v>
      </c>
      <c r="CI271" s="61">
        <f>'2024'!CJ29</f>
        <v>21</v>
      </c>
      <c r="CJ271" s="62">
        <f>'2024'!CK29</f>
        <v>0.06</v>
      </c>
      <c r="CK271" s="62">
        <f>'2024'!CL29</f>
        <v>1.2</v>
      </c>
      <c r="CL271" s="62">
        <f>'2024'!CM29</f>
        <v>1.46</v>
      </c>
      <c r="CM271" s="62">
        <f>'2024'!CN29</f>
        <v>4.9000000000000004</v>
      </c>
      <c r="CN271" s="62">
        <f>'2024'!CO29</f>
        <v>9.6999999999999993</v>
      </c>
      <c r="CO271" s="62">
        <f>'2024'!CT29</f>
        <v>27.8</v>
      </c>
      <c r="CP271" s="62">
        <f>'2024'!CU29</f>
        <v>6.9</v>
      </c>
      <c r="CQ271" s="62">
        <f>'2024'!CV29</f>
        <v>93.4</v>
      </c>
      <c r="CR271" s="63">
        <f>'2024'!CW29</f>
        <v>6.4</v>
      </c>
      <c r="CS271" s="60">
        <f>'2024'!CX29</f>
        <v>785</v>
      </c>
      <c r="CT271" s="61">
        <f>'2024'!CY29</f>
        <v>4695.5999999999995</v>
      </c>
      <c r="CU271" s="61">
        <f>'2024'!CZ29</f>
        <v>70</v>
      </c>
      <c r="CV271" s="61">
        <f>'2024'!DA29</f>
        <v>50</v>
      </c>
      <c r="CW271" s="61">
        <f>'2024'!DB29</f>
        <v>6</v>
      </c>
      <c r="CX271" s="61">
        <f>'2024'!DC29</f>
        <v>43</v>
      </c>
      <c r="CY271" s="62">
        <f>'2024'!DD29</f>
        <v>0.13</v>
      </c>
      <c r="CZ271" s="62">
        <f>'2024'!DE29</f>
        <v>1.71</v>
      </c>
      <c r="DA271" s="62">
        <f>'2024'!DF29</f>
        <v>2.34</v>
      </c>
      <c r="DB271" s="62">
        <f>'2024'!DG29</f>
        <v>7.8</v>
      </c>
      <c r="DC271" s="62">
        <f>'2024'!DH29</f>
        <v>10.9</v>
      </c>
      <c r="DD271" s="62">
        <f>'2024'!DM29</f>
        <v>60</v>
      </c>
      <c r="DE271" s="62">
        <f>'2024'!DN29</f>
        <v>10.7</v>
      </c>
      <c r="DF271" s="62">
        <f>'2024'!DO29</f>
        <v>4.5</v>
      </c>
      <c r="DG271" s="63">
        <f>'2024'!DP29</f>
        <v>87.4</v>
      </c>
      <c r="DH271" s="60">
        <f>'2024'!DQ29</f>
        <v>1062</v>
      </c>
      <c r="DI271" s="61">
        <f>'2024'!DR29</f>
        <v>4329</v>
      </c>
      <c r="DJ271" s="61">
        <f>'2024'!DS29</f>
        <v>74</v>
      </c>
      <c r="DK271" s="61">
        <f>'2024'!DT29</f>
        <v>59</v>
      </c>
      <c r="DL271" s="61">
        <f>'2024'!DU29</f>
        <v>8</v>
      </c>
      <c r="DM271" s="61">
        <f>'2024'!DV29</f>
        <v>36.4</v>
      </c>
      <c r="DN271" s="62">
        <f>'2024'!DW29</f>
        <v>1.37</v>
      </c>
      <c r="DO271" s="62">
        <f>'2024'!DX29</f>
        <v>1.37</v>
      </c>
      <c r="DP271" s="62">
        <f>'2024'!DY29</f>
        <v>3.06</v>
      </c>
      <c r="DQ271" s="62">
        <f>'2024'!DZ29</f>
        <v>8.6</v>
      </c>
      <c r="DR271" s="62">
        <f>'2024'!EA29</f>
        <v>10.7</v>
      </c>
      <c r="DS271" s="62">
        <f>'2024'!EF29</f>
        <v>66.7</v>
      </c>
      <c r="DT271" s="62">
        <f>'2024'!EG29</f>
        <v>1.7</v>
      </c>
      <c r="DU271" s="62">
        <f>'2024'!EH29</f>
        <v>7.8</v>
      </c>
      <c r="DV271" s="63">
        <f>'2024'!EI29</f>
        <v>89</v>
      </c>
    </row>
    <row r="272" spans="1:126" ht="15.75" customHeight="1" x14ac:dyDescent="0.2">
      <c r="A272" s="199">
        <f t="shared" si="26"/>
        <v>271</v>
      </c>
      <c r="B272" s="261">
        <f>'2023'!A41</f>
        <v>39</v>
      </c>
      <c r="C272" s="261">
        <v>2023</v>
      </c>
      <c r="D272" s="234" t="str">
        <f>'2023'!B41</f>
        <v>Charlie Jones</v>
      </c>
      <c r="E272" s="310" t="str" cm="1">
        <f t="array" ref="E272">_xlfn.IFS(F272&gt;12.5,"Cornerstone",AND(F272&gt;11.995,F272&lt;12.5),"Elite",AND(F272&gt;11,F272&lt;12.995),"Elite Upside",AND(F272&gt;=9.69,F272&lt;10.999),"Upside",AND(F272&gt;8.4,F272&lt;9.999),"Upside Lite",AND(F272&gt;7.25,F272&lt;8.999),"Outlier",AND(F272&gt;=6,F272&lt;7.25),"Outlier Lite",F272&lt;6.999,"Purgatory")</f>
        <v>Outlier Lite</v>
      </c>
      <c r="F272" s="313">
        <f>'2023'!C41</f>
        <v>6.2914285714285709</v>
      </c>
      <c r="G272" s="313">
        <f t="shared" si="27"/>
        <v>20</v>
      </c>
      <c r="H272" s="313" t="str" cm="1">
        <f t="array" ref="H272">_xlfn.IFS(E272="Cornerstone","A++",E272="Elite","A+",E272="Elite Upside","A",E272="Upside","B",E272="Upside Lite","C",E272="Outlier","D+",E272="Outlier Lite","D-",E272="Purgatory","F")</f>
        <v>D-</v>
      </c>
      <c r="I272" s="314">
        <f t="shared" si="28"/>
        <v>-1.2075234825027128</v>
      </c>
      <c r="J272" s="34" t="str">
        <f>'2023'!D41</f>
        <v>Purdue</v>
      </c>
      <c r="K272" s="200">
        <f>'2023'!E41</f>
        <v>2</v>
      </c>
      <c r="L272" s="318">
        <f>'2023'!F41</f>
        <v>36097</v>
      </c>
      <c r="M272" s="231">
        <f>'2023'!G41</f>
        <v>26.931506849315067</v>
      </c>
      <c r="N272" s="231" t="str">
        <f>'2023'!H41</f>
        <v>RS SR</v>
      </c>
      <c r="O272" s="231">
        <f>'2023'!I41</f>
        <v>24.509589041095889</v>
      </c>
      <c r="P272" s="231" t="str">
        <f>'2023'!J41</f>
        <v>Wide</v>
      </c>
      <c r="Q272" s="231" t="str">
        <f>'2023'!K41</f>
        <v>RAT</v>
      </c>
      <c r="R272" s="231" t="str">
        <f>'2023'!L41</f>
        <v>Elite Earner</v>
      </c>
      <c r="S272" s="200">
        <f>'2023'!M41</f>
        <v>71</v>
      </c>
      <c r="T272" s="200">
        <f>'2023'!N41</f>
        <v>175</v>
      </c>
      <c r="U272" s="200">
        <f>'2023'!O41</f>
        <v>4.43</v>
      </c>
      <c r="V272" s="319">
        <f>'2023'!P41</f>
        <v>4</v>
      </c>
      <c r="W272" s="193">
        <f>'2023'!Q41</f>
        <v>0.12517429331981239</v>
      </c>
      <c r="X272" s="194">
        <f>'2023'!R41</f>
        <v>0</v>
      </c>
      <c r="Y272" s="194">
        <f>'2023'!S41</f>
        <v>0</v>
      </c>
      <c r="Z272" s="194">
        <f>'2023'!T41</f>
        <v>9.2026973423244743E-2</v>
      </c>
      <c r="AA272" s="194">
        <f>'2023'!U41</f>
        <v>0.34868825579012092</v>
      </c>
      <c r="AB272" s="194">
        <f>'2023'!V41</f>
        <v>0.34868825579012092</v>
      </c>
      <c r="AC272" s="59">
        <f>'2023'!W41</f>
        <v>0.34868825579012092</v>
      </c>
      <c r="AD272" s="42">
        <f>'2023'!X41</f>
        <v>23.843835616438355</v>
      </c>
      <c r="AE272" s="183">
        <f>'2023'!Y41</f>
        <v>4.8</v>
      </c>
      <c r="AF272" s="183">
        <f>'2023'!Z41</f>
        <v>4.8</v>
      </c>
      <c r="AG272" s="183">
        <f>'2023'!AA41</f>
        <v>11.1</v>
      </c>
      <c r="AH272" s="183">
        <f>'2023'!AB41</f>
        <v>0.8</v>
      </c>
      <c r="AI272" s="183">
        <f>'2023'!AC41</f>
        <v>2.5299999999999998</v>
      </c>
      <c r="AJ272" s="288">
        <f>'2023'!AD41</f>
        <v>8.332108743570904E-2</v>
      </c>
      <c r="AK272" s="288">
        <f>'2023'!AE41</f>
        <v>0.22218956649522412</v>
      </c>
      <c r="AL272" s="185">
        <f>'2023'!AF41</f>
        <v>2.7000000000000003E-2</v>
      </c>
      <c r="AM272" s="212">
        <f>DD272/100</f>
        <v>0.6</v>
      </c>
      <c r="AN272" s="185">
        <f>'2023'!AG41</f>
        <v>0.85850000000000004</v>
      </c>
      <c r="AO272" s="185">
        <f>'2023'!AH41</f>
        <v>0.14149999999999999</v>
      </c>
      <c r="AP272" s="183">
        <f>'2023'!AI41</f>
        <v>90.87682373321276</v>
      </c>
      <c r="AQ272" s="186">
        <f>'2023'!AJ41</f>
        <v>86.279904139194613</v>
      </c>
      <c r="AR272" s="48">
        <f>'2023'!AK41</f>
        <v>9</v>
      </c>
      <c r="AS272" s="232">
        <f>'2023'!AL41</f>
        <v>0</v>
      </c>
      <c r="AT272" s="232">
        <f>'2023'!AM41</f>
        <v>9</v>
      </c>
      <c r="AU272" s="232">
        <f>'2023'!AN41</f>
        <v>2</v>
      </c>
      <c r="AV272" s="232">
        <f>'2023'!AO41</f>
        <v>9</v>
      </c>
      <c r="AW272" s="232">
        <f>'2023'!AP41</f>
        <v>4</v>
      </c>
      <c r="AX272" s="232">
        <f>'2023'!AQ41</f>
        <v>5</v>
      </c>
      <c r="AY272" s="233">
        <f>'2023'!AR41</f>
        <v>0</v>
      </c>
      <c r="AZ272" s="60">
        <f>'2023'!AS41</f>
        <v>395</v>
      </c>
      <c r="BA272" s="61">
        <f>'2023'!AT41</f>
        <v>3155.6</v>
      </c>
      <c r="BB272" s="61">
        <f>'2023'!AU41</f>
        <v>35</v>
      </c>
      <c r="BC272" s="61">
        <f>'2023'!AV41</f>
        <v>18</v>
      </c>
      <c r="BD272" s="61">
        <f>'2023'!AW41</f>
        <v>3</v>
      </c>
      <c r="BE272" s="61">
        <f>'2023'!AX41</f>
        <v>28</v>
      </c>
      <c r="BF272" s="62">
        <f>'2023'!AY41</f>
        <v>1.06</v>
      </c>
      <c r="BG272" s="62">
        <f>'2023'!AZ41</f>
        <v>1.1200000000000001</v>
      </c>
      <c r="BH272" s="62">
        <f>'2023'!BA41</f>
        <v>2.41</v>
      </c>
      <c r="BI272" s="62">
        <f>'2023'!BA41</f>
        <v>2.41</v>
      </c>
      <c r="BJ272" s="62">
        <f>'2023'!BC41</f>
        <v>18.600000000000001</v>
      </c>
      <c r="BK272" s="62">
        <f>'2023'!BH41</f>
        <v>50</v>
      </c>
      <c r="BL272" s="62">
        <f>'2023'!BI41</f>
        <v>5.3</v>
      </c>
      <c r="BM272" s="62">
        <f>'2023'!BJ41</f>
        <v>12.6</v>
      </c>
      <c r="BN272" s="63">
        <f>'2023'!BK41</f>
        <v>85.1</v>
      </c>
      <c r="BO272" s="60">
        <f>'2023'!BL41</f>
        <v>0</v>
      </c>
      <c r="BP272" s="61">
        <f>'2023'!BM41</f>
        <v>2975.7000000000003</v>
      </c>
      <c r="BQ272" s="61">
        <f>'2023'!BN41</f>
        <v>0</v>
      </c>
      <c r="BR272" s="61">
        <f>'2023'!BO41</f>
        <v>0</v>
      </c>
      <c r="BS272" s="61">
        <f>'2023'!BP41</f>
        <v>0</v>
      </c>
      <c r="BT272" s="61">
        <f>'2023'!BQ41</f>
        <v>0</v>
      </c>
      <c r="BU272" s="62">
        <f>'2023'!BR41</f>
        <v>0</v>
      </c>
      <c r="BV272" s="62">
        <f>'2023'!BS41</f>
        <v>0</v>
      </c>
      <c r="BW272" s="62">
        <f>'2023'!BT41</f>
        <v>0</v>
      </c>
      <c r="BX272" s="62">
        <f>'2023'!BU41</f>
        <v>0</v>
      </c>
      <c r="BY272" s="62">
        <f>'2023'!BV41</f>
        <v>0</v>
      </c>
      <c r="BZ272" s="62">
        <f>'2023'!CA41</f>
        <v>0</v>
      </c>
      <c r="CA272" s="62">
        <f>'2023'!CB41</f>
        <v>0</v>
      </c>
      <c r="CB272" s="62">
        <f>'2023'!CC41</f>
        <v>0</v>
      </c>
      <c r="CC272" s="63">
        <f>'2023'!CD41</f>
        <v>0</v>
      </c>
      <c r="CD272" s="60">
        <f>'2023'!CE41</f>
        <v>0</v>
      </c>
      <c r="CE272" s="61">
        <f>'2023'!CF41</f>
        <v>1581</v>
      </c>
      <c r="CF272" s="61">
        <f>'2023'!CG41</f>
        <v>0</v>
      </c>
      <c r="CG272" s="61">
        <f>'2023'!CH41</f>
        <v>0</v>
      </c>
      <c r="CH272" s="61">
        <f>'2023'!CI41</f>
        <v>0</v>
      </c>
      <c r="CI272" s="61">
        <f>'2023'!CJ41</f>
        <v>0</v>
      </c>
      <c r="CJ272" s="62">
        <f>'2023'!CK41</f>
        <v>0.7</v>
      </c>
      <c r="CK272" s="62">
        <f>'2023'!CL41</f>
        <v>0</v>
      </c>
      <c r="CL272" s="62">
        <f>'2023'!CM41</f>
        <v>0</v>
      </c>
      <c r="CM272" s="62">
        <f>'2023'!CN41</f>
        <v>0</v>
      </c>
      <c r="CN272" s="62">
        <f>'2023'!CO41</f>
        <v>0</v>
      </c>
      <c r="CO272" s="62">
        <f>'2023'!CT41</f>
        <v>0</v>
      </c>
      <c r="CP272" s="62">
        <f>'2023'!CU41</f>
        <v>0</v>
      </c>
      <c r="CQ272" s="62">
        <f>'2023'!CV41</f>
        <v>0</v>
      </c>
      <c r="CR272" s="63">
        <f>'2023'!CW41</f>
        <v>0</v>
      </c>
      <c r="CS272" s="60">
        <f>'2023'!CX41</f>
        <v>232</v>
      </c>
      <c r="CT272" s="61">
        <f>'2023'!CY41</f>
        <v>2521</v>
      </c>
      <c r="CU272" s="61">
        <f>'2023'!CZ41</f>
        <v>34</v>
      </c>
      <c r="CV272" s="61">
        <f>'2023'!DA41</f>
        <v>21</v>
      </c>
      <c r="CW272" s="61">
        <f>'2023'!DB41</f>
        <v>3</v>
      </c>
      <c r="CX272" s="61">
        <f>'2023'!DC41</f>
        <v>12</v>
      </c>
      <c r="CY272" s="62">
        <f>'2023'!DD41</f>
        <v>0.59</v>
      </c>
      <c r="CZ272" s="62">
        <f>'2023'!DE41</f>
        <v>0.8</v>
      </c>
      <c r="DA272" s="62">
        <f>'2023'!DF41</f>
        <v>1.21</v>
      </c>
      <c r="DB272" s="62">
        <f>'2023'!DG41</f>
        <v>4.8</v>
      </c>
      <c r="DC272" s="62">
        <f>'2023'!DH41</f>
        <v>14.9</v>
      </c>
      <c r="DD272" s="62">
        <f>'2023'!DM41</f>
        <v>60</v>
      </c>
      <c r="DE272" s="62">
        <f>'2023'!DN41</f>
        <v>8.6999999999999993</v>
      </c>
      <c r="DF272" s="62">
        <f>'2023'!DO41</f>
        <v>83.3</v>
      </c>
      <c r="DG272" s="63">
        <f>'2023'!DP41</f>
        <v>16.7</v>
      </c>
      <c r="DH272" s="60">
        <f>'2023'!DQ41</f>
        <v>1361</v>
      </c>
      <c r="DI272" s="61">
        <f>'2023'!DR41</f>
        <v>3903.2000000000003</v>
      </c>
      <c r="DJ272" s="61">
        <f>'2023'!DS41</f>
        <v>154</v>
      </c>
      <c r="DK272" s="61">
        <f>'2023'!DT41</f>
        <v>110</v>
      </c>
      <c r="DL272" s="61">
        <f>'2023'!DU41</f>
        <v>12</v>
      </c>
      <c r="DM272" s="61">
        <f>'2023'!DV41</f>
        <v>26</v>
      </c>
      <c r="DN272" s="62">
        <f>'2023'!DW41</f>
        <v>0.8</v>
      </c>
      <c r="DO272" s="62">
        <f>'2023'!DX41</f>
        <v>2.5299999999999998</v>
      </c>
      <c r="DP272" s="62">
        <f>'2023'!DY41</f>
        <v>2.7</v>
      </c>
      <c r="DQ272" s="62">
        <f>'2023'!DZ41</f>
        <v>3.9</v>
      </c>
      <c r="DR272" s="62">
        <f>'2023'!EA41</f>
        <v>11.1</v>
      </c>
      <c r="DS272" s="62">
        <f>'2023'!EF41</f>
        <v>52.4</v>
      </c>
      <c r="DT272" s="62">
        <f>'2023'!EG41</f>
        <v>2.7</v>
      </c>
      <c r="DU272" s="62">
        <f>'2023'!EH41</f>
        <v>88.4</v>
      </c>
      <c r="DV272" s="63">
        <f>'2023'!EI41</f>
        <v>11.6</v>
      </c>
    </row>
    <row r="273" spans="1:126" ht="15.75" customHeight="1" x14ac:dyDescent="0.2">
      <c r="A273" s="199">
        <f t="shared" si="26"/>
        <v>272</v>
      </c>
      <c r="B273" s="261">
        <f>'2016'!A21</f>
        <v>19</v>
      </c>
      <c r="C273" s="261">
        <v>2016</v>
      </c>
      <c r="D273" s="234" t="str">
        <f>'2016'!B21</f>
        <v>Mike Thomas</v>
      </c>
      <c r="E273" s="310" t="str" cm="1">
        <f t="array" ref="E273">_xlfn.IFS(F273&gt;12.5,"Cornerstone",AND(F273&gt;11.995,F273&lt;12.5),"Elite",AND(F273&gt;11,F273&lt;12.995),"Elite Upside",AND(F273&gt;=9.69,F273&lt;10.999),"Upside",AND(F273&gt;8.4,F273&lt;9.999),"Upside Lite",AND(F273&gt;7.25,F273&lt;8.999),"Outlier",AND(F273&gt;=6,F273&lt;7.25),"Outlier Lite",F273&lt;6.999,"Purgatory")</f>
        <v>Outlier Lite</v>
      </c>
      <c r="F273" s="313">
        <f>'2016'!C21</f>
        <v>6.2785714285714285</v>
      </c>
      <c r="G273" s="313">
        <f t="shared" si="27"/>
        <v>19.7</v>
      </c>
      <c r="H273" s="313" t="str" cm="1">
        <f t="array" ref="H273">_xlfn.IFS(E273="Cornerstone","A++",E273="Elite","A+",E273="Elite Upside","A",E273="Upside","B",E273="Upside Lite","C",E273="Outlier","D+",E273="Outlier Lite","D-",E273="Purgatory","F")</f>
        <v>D-</v>
      </c>
      <c r="I273" s="314">
        <f t="shared" si="28"/>
        <v>-1.2144882855523804</v>
      </c>
      <c r="J273" s="34" t="str">
        <f>'2016'!D21</f>
        <v>Southern Miss</v>
      </c>
      <c r="K273" s="200">
        <f>'2016'!E21</f>
        <v>8</v>
      </c>
      <c r="L273" s="318">
        <f>'2016'!F21</f>
        <v>34562</v>
      </c>
      <c r="M273" s="231">
        <f>'2016'!G21</f>
        <v>31.136986301369863</v>
      </c>
      <c r="N273" s="231" t="str">
        <f>'2016'!H21</f>
        <v>SR</v>
      </c>
      <c r="O273" s="231">
        <f>'2016'!I21</f>
        <v>21.712328767123289</v>
      </c>
      <c r="P273" s="231" t="str">
        <f>'2016'!J21</f>
        <v>Wide</v>
      </c>
      <c r="Q273" s="231" t="str">
        <f>'2016'!K21</f>
        <v>BALL HOG</v>
      </c>
      <c r="R273" s="231" t="str">
        <f>'2016'!L21</f>
        <v>N/A</v>
      </c>
      <c r="S273" s="320">
        <f>'2016'!M21</f>
        <v>73</v>
      </c>
      <c r="T273" s="320">
        <f>'2016'!N21</f>
        <v>197</v>
      </c>
      <c r="U273" s="231">
        <f>'2016'!O21</f>
        <v>4.53</v>
      </c>
      <c r="V273" s="279">
        <f>'2016'!P21</f>
        <v>6</v>
      </c>
      <c r="W273" s="193">
        <f>'2016'!Q21</f>
        <v>0</v>
      </c>
      <c r="X273" s="194">
        <f>'2016'!R21</f>
        <v>0</v>
      </c>
      <c r="Y273" s="194">
        <f>'2016'!S21</f>
        <v>0</v>
      </c>
      <c r="Z273" s="194">
        <f>'2016'!T21</f>
        <v>0.17796347879913341</v>
      </c>
      <c r="AA273" s="194">
        <f>'2016'!U21</f>
        <v>0.3247707706306433</v>
      </c>
      <c r="AB273" s="194">
        <f>'2016'!V21</f>
        <v>0.3247707706306433</v>
      </c>
      <c r="AC273" s="59">
        <f>'2016'!W21</f>
        <v>0.24682578567928892</v>
      </c>
      <c r="AD273" s="42">
        <f>'2016'!X21</f>
        <v>21.054794520547944</v>
      </c>
      <c r="AE273" s="183">
        <f>'2016'!Y21</f>
        <v>2.99</v>
      </c>
      <c r="AF273" s="183">
        <f>'2016'!Z21</f>
        <v>7.2</v>
      </c>
      <c r="AG273" s="183">
        <f>'2016'!AA21</f>
        <v>15.1</v>
      </c>
      <c r="AH273" s="183">
        <f>'2016'!AB21</f>
        <v>0</v>
      </c>
      <c r="AI273" s="183">
        <f>'2016'!AC21</f>
        <v>0</v>
      </c>
      <c r="AJ273" s="288" t="str">
        <f>'2016'!AD21</f>
        <v>N/A</v>
      </c>
      <c r="AK273" s="288" t="str">
        <f>'2016'!AE21</f>
        <v>N/A</v>
      </c>
      <c r="AL273" s="185">
        <f>'2016'!AF21</f>
        <v>0.09</v>
      </c>
      <c r="AM273" s="212">
        <f>DS273/100</f>
        <v>0</v>
      </c>
      <c r="AN273" s="185">
        <f>'2016'!AG21</f>
        <v>0.86850000000000005</v>
      </c>
      <c r="AO273" s="185">
        <f>'2016'!AH21</f>
        <v>0.13150000000000001</v>
      </c>
      <c r="AP273" s="183">
        <f>'2016'!AI21</f>
        <v>93.562843854646346</v>
      </c>
      <c r="AQ273" s="186">
        <f>'2016'!AJ21</f>
        <v>92.609746482183155</v>
      </c>
      <c r="AR273" s="48">
        <f>'2016'!AK21</f>
        <v>6</v>
      </c>
      <c r="AS273" s="232">
        <f>'2016'!AL21</f>
        <v>4</v>
      </c>
      <c r="AT273" s="232">
        <f>'2016'!AM21</f>
        <v>6</v>
      </c>
      <c r="AU273" s="232">
        <f>'2016'!AN21</f>
        <v>5</v>
      </c>
      <c r="AV273" s="232">
        <f>'2016'!AO21</f>
        <v>7</v>
      </c>
      <c r="AW273" s="232">
        <f>'2016'!AP21</f>
        <v>5</v>
      </c>
      <c r="AX273" s="232">
        <f>'2016'!AQ21</f>
        <v>2</v>
      </c>
      <c r="AY273" s="233">
        <f>'2016'!AR21</f>
        <v>0</v>
      </c>
      <c r="AZ273" s="60">
        <f>'2016'!AS21</f>
        <v>0</v>
      </c>
      <c r="BA273" s="61">
        <f>'2016'!AT21</f>
        <v>1</v>
      </c>
      <c r="BB273" s="61">
        <f>'2016'!AU21</f>
        <v>0</v>
      </c>
      <c r="BC273" s="61">
        <f>'2016'!AV21</f>
        <v>0</v>
      </c>
      <c r="BD273" s="61">
        <f>'2016'!AW21</f>
        <v>0</v>
      </c>
      <c r="BE273" s="61">
        <f>'2016'!AX21</f>
        <v>0</v>
      </c>
      <c r="BF273" s="62">
        <f>'2016'!AY21</f>
        <v>0</v>
      </c>
      <c r="BG273" s="62">
        <f>'2016'!AZ21</f>
        <v>0</v>
      </c>
      <c r="BH273" s="62">
        <f>'2016'!BA21</f>
        <v>0</v>
      </c>
      <c r="BI273" s="62">
        <f>'2016'!BB21</f>
        <v>0</v>
      </c>
      <c r="BJ273" s="62">
        <f>'2016'!BC21</f>
        <v>0</v>
      </c>
      <c r="BK273" s="62">
        <f>'2016'!BD21</f>
        <v>0</v>
      </c>
      <c r="BL273" s="62">
        <f>'2016'!BE21</f>
        <v>0</v>
      </c>
      <c r="BM273" s="62">
        <f>'2016'!BF21</f>
        <v>0</v>
      </c>
      <c r="BN273" s="63">
        <f>'2016'!BG21</f>
        <v>0</v>
      </c>
      <c r="BO273" s="60">
        <f>'2016'!BH21</f>
        <v>0</v>
      </c>
      <c r="BP273" s="61">
        <f>'2016'!BI21</f>
        <v>1</v>
      </c>
      <c r="BQ273" s="61">
        <f>'2016'!BJ21</f>
        <v>0</v>
      </c>
      <c r="BR273" s="61">
        <f>'2016'!BK21</f>
        <v>0</v>
      </c>
      <c r="BS273" s="61">
        <f>'2016'!BL21</f>
        <v>0</v>
      </c>
      <c r="BT273" s="61">
        <f>'2016'!BM21</f>
        <v>0</v>
      </c>
      <c r="BU273" s="62">
        <f>'2016'!BN21</f>
        <v>0</v>
      </c>
      <c r="BV273" s="62">
        <f>'2016'!BO21</f>
        <v>0</v>
      </c>
      <c r="BW273" s="62">
        <f>'2016'!BP21</f>
        <v>0</v>
      </c>
      <c r="BX273" s="62">
        <f>'2016'!BQ21</f>
        <v>0</v>
      </c>
      <c r="BY273" s="62">
        <f>'2016'!BR21</f>
        <v>0</v>
      </c>
      <c r="BZ273" s="62">
        <f>'2016'!BS21</f>
        <v>0</v>
      </c>
      <c r="CA273" s="62">
        <f>'2016'!BT21</f>
        <v>0</v>
      </c>
      <c r="CB273" s="62">
        <f>'2016'!BU21</f>
        <v>0</v>
      </c>
      <c r="CC273" s="63">
        <f>'2016'!BV21</f>
        <v>0</v>
      </c>
      <c r="CD273" s="60">
        <f>'2016'!BW21</f>
        <v>0</v>
      </c>
      <c r="CE273" s="61">
        <f>'2016'!BX21</f>
        <v>1</v>
      </c>
      <c r="CF273" s="61">
        <f>'2016'!BY21</f>
        <v>0</v>
      </c>
      <c r="CG273" s="61">
        <f>'2016'!BZ21</f>
        <v>0</v>
      </c>
      <c r="CH273" s="61">
        <f>'2016'!CA21</f>
        <v>0</v>
      </c>
      <c r="CI273" s="61">
        <f>'2016'!CB21</f>
        <v>0</v>
      </c>
      <c r="CJ273" s="62">
        <f>'2016'!CC21</f>
        <v>0</v>
      </c>
      <c r="CK273" s="62">
        <f>'2016'!CD21</f>
        <v>0</v>
      </c>
      <c r="CL273" s="62">
        <f>'2016'!CE21</f>
        <v>0</v>
      </c>
      <c r="CM273" s="62">
        <f>'2016'!CF21</f>
        <v>0</v>
      </c>
      <c r="CN273" s="62">
        <f>'2016'!CG21</f>
        <v>0</v>
      </c>
      <c r="CO273" s="62">
        <f>'2016'!CH21</f>
        <v>0</v>
      </c>
      <c r="CP273" s="62">
        <f>'2016'!CI21</f>
        <v>0</v>
      </c>
      <c r="CQ273" s="62">
        <f>'2016'!CJ21</f>
        <v>0</v>
      </c>
      <c r="CR273" s="63">
        <f>'2016'!CK21</f>
        <v>0</v>
      </c>
      <c r="CS273" s="60">
        <f>'2016'!CL21</f>
        <v>575</v>
      </c>
      <c r="CT273" s="61">
        <f>'2016'!CM21</f>
        <v>3231</v>
      </c>
      <c r="CU273" s="61">
        <f>'2016'!CN21</f>
        <v>70</v>
      </c>
      <c r="CV273" s="61">
        <f>'2016'!CO21</f>
        <v>40</v>
      </c>
      <c r="CW273" s="61">
        <f>'2016'!CP21</f>
        <v>5</v>
      </c>
      <c r="CX273" s="61">
        <f>'2016'!CQ21</f>
        <v>0</v>
      </c>
      <c r="CY273" s="62">
        <f>'2016'!CR21</f>
        <v>0</v>
      </c>
      <c r="CZ273" s="62">
        <f>'2016'!CS21</f>
        <v>0</v>
      </c>
      <c r="DA273" s="62">
        <f>'2016'!CT21</f>
        <v>1.39</v>
      </c>
      <c r="DB273" s="62">
        <f>'2016'!CU21</f>
        <v>4.8</v>
      </c>
      <c r="DC273" s="62">
        <f>'2016'!CV21</f>
        <v>15.1</v>
      </c>
      <c r="DD273" s="62">
        <f>'2016'!CW21</f>
        <v>0</v>
      </c>
      <c r="DE273" s="62">
        <f>'2016'!CX21</f>
        <v>4.8</v>
      </c>
      <c r="DF273" s="62">
        <f>'2016'!CY21</f>
        <v>90</v>
      </c>
      <c r="DG273" s="63">
        <f>'2016'!CZ21</f>
        <v>10</v>
      </c>
      <c r="DH273" s="60">
        <f>'2016'!DA21</f>
        <v>1392</v>
      </c>
      <c r="DI273" s="61">
        <f>'2016'!DB21</f>
        <v>4286.0999999999995</v>
      </c>
      <c r="DJ273" s="61">
        <f>'2016'!DC21</f>
        <v>113</v>
      </c>
      <c r="DK273" s="61">
        <f>'2016'!DD21</f>
        <v>71</v>
      </c>
      <c r="DL273" s="61">
        <f>'2016'!DE21</f>
        <v>14</v>
      </c>
      <c r="DM273" s="61">
        <f>'2016'!DF21</f>
        <v>0</v>
      </c>
      <c r="DN273" s="62">
        <f>'2016'!DG21</f>
        <v>0</v>
      </c>
      <c r="DO273" s="62">
        <f>'2016'!DH21</f>
        <v>0</v>
      </c>
      <c r="DP273" s="62">
        <f>'2016'!DI21</f>
        <v>2.99</v>
      </c>
      <c r="DQ273" s="62">
        <f>'2016'!DJ21</f>
        <v>7.2</v>
      </c>
      <c r="DR273" s="62">
        <f>'2016'!DK21</f>
        <v>14.2</v>
      </c>
      <c r="DS273" s="62">
        <f>'2016'!DL21</f>
        <v>0</v>
      </c>
      <c r="DT273" s="62">
        <f>'2016'!DM21</f>
        <v>9</v>
      </c>
      <c r="DU273" s="62">
        <f>'2016'!DN21</f>
        <v>83.7</v>
      </c>
      <c r="DV273" s="63">
        <f>'2016'!DO21</f>
        <v>16.3</v>
      </c>
    </row>
    <row r="274" spans="1:126" ht="15.75" customHeight="1" x14ac:dyDescent="0.2">
      <c r="A274" s="199">
        <f t="shared" si="26"/>
        <v>273</v>
      </c>
      <c r="B274" s="261">
        <f>'2015'!A24</f>
        <v>22</v>
      </c>
      <c r="C274" s="261">
        <v>2015</v>
      </c>
      <c r="D274" s="234" t="str">
        <f>'2015'!B24</f>
        <v>Justin Hardy</v>
      </c>
      <c r="E274" s="310" t="str" cm="1">
        <f t="array" ref="E274">_xlfn.IFS(F274&gt;12.5,"Cornerstone",AND(F274&gt;11.995,F274&lt;12.5),"Elite",AND(F274&gt;11,F274&lt;12.995),"Elite Upside",AND(F274&gt;=9.69,F274&lt;10.999),"Upside",AND(F274&gt;8.4,F274&lt;9.999),"Upside Lite",AND(F274&gt;7.25,F274&lt;8.999),"Outlier",AND(F274&gt;=6,F274&lt;7.25),"Outlier Lite",F274&lt;6.999,"Purgatory")</f>
        <v>Outlier Lite</v>
      </c>
      <c r="F274" s="313">
        <f>'2015'!C24</f>
        <v>6.218571428571428</v>
      </c>
      <c r="G274" s="313">
        <f t="shared" si="27"/>
        <v>19.400000000000002</v>
      </c>
      <c r="H274" s="313" t="str" cm="1">
        <f t="array" ref="H274">_xlfn.IFS(E274="Cornerstone","A++",E274="Elite","A+",E274="Elite Upside","A",E274="Upside","B",E274="Upside Lite","C",E274="Outlier","D+",E274="Outlier Lite","D-",E274="Purgatory","F")</f>
        <v>D-</v>
      </c>
      <c r="I274" s="314">
        <f t="shared" si="28"/>
        <v>-1.2469906997841635</v>
      </c>
      <c r="J274" s="34" t="str">
        <f>'2015'!D24</f>
        <v>East Carolina</v>
      </c>
      <c r="K274" s="200">
        <f>'2015'!E24</f>
        <v>6</v>
      </c>
      <c r="L274" s="318">
        <f>'2015'!F24</f>
        <v>33590</v>
      </c>
      <c r="M274" s="231">
        <f>'2015'!G24</f>
        <v>33.799999999999997</v>
      </c>
      <c r="N274" s="231" t="str">
        <f>'2015'!H24</f>
        <v>SR</v>
      </c>
      <c r="O274" s="231">
        <f>'2015'!I24</f>
        <v>23.372602739726027</v>
      </c>
      <c r="P274" s="231" t="str">
        <f>'2015'!J24</f>
        <v>Hybrid</v>
      </c>
      <c r="Q274" s="231" t="str">
        <f>'2015'!K24</f>
        <v>PROTO Z</v>
      </c>
      <c r="R274" s="231" t="str">
        <f>'2015'!L24</f>
        <v>N/A</v>
      </c>
      <c r="S274" s="320">
        <f>'2015'!M24</f>
        <v>70</v>
      </c>
      <c r="T274" s="320">
        <f>'2015'!N24</f>
        <v>192</v>
      </c>
      <c r="U274" s="231">
        <f>'2015'!O24</f>
        <v>4.5599999999999996</v>
      </c>
      <c r="V274" s="279">
        <f>'2015'!P24</f>
        <v>4</v>
      </c>
      <c r="W274" s="193">
        <f>'2015'!Q24</f>
        <v>0</v>
      </c>
      <c r="X274" s="194">
        <f>'2015'!R24</f>
        <v>0.22998951415588956</v>
      </c>
      <c r="Y274" s="194">
        <f>'2015'!S24</f>
        <v>0.31117994931005349</v>
      </c>
      <c r="Z274" s="194">
        <f>'2015'!T24</f>
        <v>0.30105509964830013</v>
      </c>
      <c r="AA274" s="194">
        <f>'2015'!U24</f>
        <v>0.30899689762150984</v>
      </c>
      <c r="AB274" s="194">
        <f>'2015'!V24</f>
        <v>0.31008842346578169</v>
      </c>
      <c r="AC274" s="59">
        <f>'2015'!W24</f>
        <v>0.26357515994591441</v>
      </c>
      <c r="AD274" s="42">
        <f>'2015'!X24</f>
        <v>19.715068493150685</v>
      </c>
      <c r="AE274" s="183">
        <f>'2015'!Y24</f>
        <v>2.39</v>
      </c>
      <c r="AF274" s="183">
        <f>'2015'!Z24</f>
        <v>5.0999999999999996</v>
      </c>
      <c r="AG274" s="183">
        <f>'2015'!AA24</f>
        <v>9.5</v>
      </c>
      <c r="AH274" s="183">
        <f>'2015'!AB24</f>
        <v>0</v>
      </c>
      <c r="AI274" s="183">
        <f>'2015'!AC24</f>
        <v>0</v>
      </c>
      <c r="AJ274" s="288" t="str">
        <f>'2015'!AD24</f>
        <v>N/A</v>
      </c>
      <c r="AK274" s="288" t="str">
        <f>'2015'!AE24</f>
        <v>N/A</v>
      </c>
      <c r="AL274" s="185">
        <f>'2015'!AF24</f>
        <v>0.04</v>
      </c>
      <c r="AM274" s="212">
        <f>DS274</f>
        <v>0</v>
      </c>
      <c r="AN274" s="185">
        <f>'2015'!AG24</f>
        <v>0.35100000000000003</v>
      </c>
      <c r="AO274" s="185">
        <f>'2015'!AH24</f>
        <v>0.64200000000000002</v>
      </c>
      <c r="AP274" s="183">
        <f>'2015'!AI24</f>
        <v>88.812041605528478</v>
      </c>
      <c r="AQ274" s="186">
        <f>'2015'!AJ24</f>
        <v>82.544455125279427</v>
      </c>
      <c r="AR274" s="48">
        <f>'2015'!AK24</f>
        <v>7</v>
      </c>
      <c r="AS274" s="232">
        <f>'2015'!AL24</f>
        <v>7</v>
      </c>
      <c r="AT274" s="232">
        <f>'2015'!AM24</f>
        <v>4</v>
      </c>
      <c r="AU274" s="232">
        <f>'2015'!AN24</f>
        <v>3</v>
      </c>
      <c r="AV274" s="232">
        <f>'2015'!AO24</f>
        <v>6</v>
      </c>
      <c r="AW274" s="232">
        <f>'2015'!AP24</f>
        <v>3</v>
      </c>
      <c r="AX274" s="232">
        <f>'2015'!AQ24</f>
        <v>5</v>
      </c>
      <c r="AY274" s="233">
        <f>'2015'!AR24</f>
        <v>0</v>
      </c>
      <c r="AZ274" s="60">
        <f>'2015'!AS24</f>
        <v>0</v>
      </c>
      <c r="BA274" s="61">
        <f>'2015'!AT24</f>
        <v>1</v>
      </c>
      <c r="BB274" s="61">
        <f>'2015'!AU24</f>
        <v>0</v>
      </c>
      <c r="BC274" s="61">
        <f>'2015'!AV24</f>
        <v>0</v>
      </c>
      <c r="BD274" s="61">
        <f>'2015'!AW24</f>
        <v>0</v>
      </c>
      <c r="BE274" s="61">
        <f>'2015'!AX24</f>
        <v>0</v>
      </c>
      <c r="BF274" s="62">
        <f>'2015'!AY24</f>
        <v>0</v>
      </c>
      <c r="BG274" s="62">
        <f>'2015'!AZ24</f>
        <v>0</v>
      </c>
      <c r="BH274" s="62">
        <f>'2015'!BA24</f>
        <v>0</v>
      </c>
      <c r="BI274" s="62">
        <f>'2015'!BB24</f>
        <v>0</v>
      </c>
      <c r="BJ274" s="62">
        <f>'2015'!BC24</f>
        <v>0</v>
      </c>
      <c r="BK274" s="62">
        <f>'2015'!BD24</f>
        <v>0</v>
      </c>
      <c r="BL274" s="62">
        <f>'2015'!BE24</f>
        <v>0</v>
      </c>
      <c r="BM274" s="62">
        <f>'2015'!BF24</f>
        <v>0</v>
      </c>
      <c r="BN274" s="63">
        <f>'2015'!BG24</f>
        <v>0</v>
      </c>
      <c r="BO274" s="60">
        <f>'2015'!BH24</f>
        <v>658</v>
      </c>
      <c r="BP274" s="61">
        <f>'2015'!BI24</f>
        <v>2861</v>
      </c>
      <c r="BQ274" s="61">
        <f>'2015'!BJ24</f>
        <v>0</v>
      </c>
      <c r="BR274" s="61">
        <f>'2015'!BK24</f>
        <v>0</v>
      </c>
      <c r="BS274" s="61">
        <f>'2015'!BL24</f>
        <v>0</v>
      </c>
      <c r="BT274" s="61">
        <f>'2015'!BM24</f>
        <v>0</v>
      </c>
      <c r="BU274" s="62">
        <f>'2015'!BN24</f>
        <v>0</v>
      </c>
      <c r="BV274" s="62">
        <f>'2015'!BO24</f>
        <v>0</v>
      </c>
      <c r="BW274" s="62">
        <f>'2015'!BP24</f>
        <v>0</v>
      </c>
      <c r="BX274" s="62">
        <f>'2015'!BQ24</f>
        <v>0</v>
      </c>
      <c r="BY274" s="62">
        <f>'2015'!BR24</f>
        <v>0</v>
      </c>
      <c r="BZ274" s="62">
        <f>'2015'!BS24</f>
        <v>0</v>
      </c>
      <c r="CA274" s="62">
        <f>'2015'!BT24</f>
        <v>0</v>
      </c>
      <c r="CB274" s="62">
        <f>'2015'!BU24</f>
        <v>0</v>
      </c>
      <c r="CC274" s="63">
        <f>'2015'!BV24</f>
        <v>0</v>
      </c>
      <c r="CD274" s="60">
        <f>'2015'!BW24</f>
        <v>1105</v>
      </c>
      <c r="CE274" s="61">
        <f>'2015'!BX24</f>
        <v>3551</v>
      </c>
      <c r="CF274" s="61">
        <f>'2015'!BY24</f>
        <v>0</v>
      </c>
      <c r="CG274" s="61">
        <f>'2015'!BZ24</f>
        <v>0</v>
      </c>
      <c r="CH274" s="61">
        <f>'2015'!CA24</f>
        <v>0</v>
      </c>
      <c r="CI274" s="61">
        <f>'2015'!CB24</f>
        <v>0</v>
      </c>
      <c r="CJ274" s="62">
        <f>'2015'!CC24</f>
        <v>0</v>
      </c>
      <c r="CK274" s="62">
        <f>'2015'!CD24</f>
        <v>0</v>
      </c>
      <c r="CL274" s="62">
        <f>'2015'!CE24</f>
        <v>0</v>
      </c>
      <c r="CM274" s="62">
        <f>'2015'!CF24</f>
        <v>0</v>
      </c>
      <c r="CN274" s="62">
        <f>'2015'!CG24</f>
        <v>0</v>
      </c>
      <c r="CO274" s="62">
        <f>'2015'!CH24</f>
        <v>0</v>
      </c>
      <c r="CP274" s="62">
        <f>'2015'!CI24</f>
        <v>0</v>
      </c>
      <c r="CQ274" s="62">
        <f>'2015'!CJ24</f>
        <v>0</v>
      </c>
      <c r="CR274" s="63">
        <f>'2015'!CK24</f>
        <v>0</v>
      </c>
      <c r="CS274" s="60">
        <f>'2015'!CL24</f>
        <v>1284</v>
      </c>
      <c r="CT274" s="61">
        <f>'2015'!CM24</f>
        <v>4265</v>
      </c>
      <c r="CU274" s="61">
        <f>'2015'!CN24</f>
        <v>0</v>
      </c>
      <c r="CV274" s="61">
        <f>'2015'!CO24</f>
        <v>0</v>
      </c>
      <c r="CW274" s="61">
        <f>'2015'!CP24</f>
        <v>0</v>
      </c>
      <c r="CX274" s="61">
        <f>'2015'!CQ24</f>
        <v>0</v>
      </c>
      <c r="CY274" s="62">
        <f>'2015'!CR24</f>
        <v>0</v>
      </c>
      <c r="CZ274" s="62">
        <f>'2015'!CS24</f>
        <v>0</v>
      </c>
      <c r="DA274" s="62">
        <f>'2015'!CT24</f>
        <v>0</v>
      </c>
      <c r="DB274" s="62">
        <f>'2015'!CU24</f>
        <v>0</v>
      </c>
      <c r="DC274" s="62">
        <f>'2015'!CV24</f>
        <v>0</v>
      </c>
      <c r="DD274" s="62">
        <f>'2015'!CW24</f>
        <v>0</v>
      </c>
      <c r="DE274" s="62">
        <f>'2015'!CX24</f>
        <v>0</v>
      </c>
      <c r="DF274" s="62">
        <f>'2015'!CY24</f>
        <v>0</v>
      </c>
      <c r="DG274" s="63">
        <f>'2015'!CZ24</f>
        <v>0</v>
      </c>
      <c r="DH274" s="60">
        <f>'2015'!DA24</f>
        <v>1494</v>
      </c>
      <c r="DI274" s="61">
        <f>'2015'!DB24</f>
        <v>4835</v>
      </c>
      <c r="DJ274" s="61">
        <f>'2015'!DC24</f>
        <v>167</v>
      </c>
      <c r="DK274" s="61">
        <f>'2015'!DD24</f>
        <v>21</v>
      </c>
      <c r="DL274" s="61">
        <f>'2015'!DE24</f>
        <v>10</v>
      </c>
      <c r="DM274" s="61">
        <f>'2015'!DF24</f>
        <v>0</v>
      </c>
      <c r="DN274" s="62">
        <f>'2015'!DG24</f>
        <v>0</v>
      </c>
      <c r="DO274" s="62">
        <f>'2015'!DH24</f>
        <v>0</v>
      </c>
      <c r="DP274" s="62">
        <f>'2015'!DI24</f>
        <v>2.39</v>
      </c>
      <c r="DQ274" s="62">
        <f>'2015'!DJ24</f>
        <v>5.0999999999999996</v>
      </c>
      <c r="DR274" s="62">
        <f>'2015'!DK24</f>
        <v>9.5</v>
      </c>
      <c r="DS274" s="62">
        <f>'2015'!DL24</f>
        <v>0</v>
      </c>
      <c r="DT274" s="62">
        <f>'2015'!DM24</f>
        <v>4</v>
      </c>
      <c r="DU274" s="62">
        <f>'2015'!DN24</f>
        <v>35.1</v>
      </c>
      <c r="DV274" s="63">
        <f>'2015'!DO24</f>
        <v>64.2</v>
      </c>
    </row>
    <row r="275" spans="1:126" ht="15.75" customHeight="1" x14ac:dyDescent="0.2">
      <c r="A275" s="199">
        <f t="shared" si="26"/>
        <v>268</v>
      </c>
      <c r="B275" s="261">
        <f>'2025'!A33</f>
        <v>31</v>
      </c>
      <c r="C275" s="261">
        <v>2025</v>
      </c>
      <c r="D275" s="234" t="str">
        <f>'2025'!B33</f>
        <v>Arian Smith</v>
      </c>
      <c r="E275" s="310" t="str" cm="1">
        <f t="array" ref="E275">_xlfn.IFS(F275&gt;12.5,"Cornerstone",AND(F275&gt;11.995,F275&lt;12.5),"Elite",AND(F275&gt;11,F275&lt;12.995),"Elite Upside",AND(F275&gt;=9.69,F275&lt;10.999),"Upside",AND(F275&gt;8.4,F275&lt;9.999),"Upside Lite",AND(F275&gt;7.25,F275&lt;8.999),"Outlier",AND(F275&gt;=6,F275&lt;7.25),"Outlier Lite",F275&lt;6.999,"Purgatory")</f>
        <v>Outlier Lite</v>
      </c>
      <c r="F275" s="313">
        <f>'2025'!C33</f>
        <v>6.4157142857142855</v>
      </c>
      <c r="G275" s="313">
        <f t="shared" si="27"/>
        <v>20.9</v>
      </c>
      <c r="H275" s="313" t="str" cm="1">
        <f t="array" ref="H275">_xlfn.IFS(E275="Cornerstone","A++",E275="Elite","A+",E275="Elite Upside","A",E275="Upside","B",E275="Upside Lite","C",E275="Outlier","D+",E275="Outlier Lite","D-",E275="Purgatory","F")</f>
        <v>D-</v>
      </c>
      <c r="I275" s="314">
        <f t="shared" si="28"/>
        <v>-1.1401970530225909</v>
      </c>
      <c r="J275" s="34" t="str">
        <f>'2025'!D33</f>
        <v>Georgia</v>
      </c>
      <c r="K275" s="200">
        <f>'2025'!E33</f>
        <v>1</v>
      </c>
      <c r="L275" s="318">
        <f>'2025'!F33</f>
        <v>37175</v>
      </c>
      <c r="M275" s="231">
        <f>'2025'!G33</f>
        <v>23.978082191780821</v>
      </c>
      <c r="N275" s="231" t="str">
        <f>'2025'!H33</f>
        <v>RS SR</v>
      </c>
      <c r="O275" s="231">
        <f>'2025'!I33</f>
        <v>23.55890410958904</v>
      </c>
      <c r="P275" s="231" t="str">
        <f>'2025'!J33</f>
        <v>Wide</v>
      </c>
      <c r="Q275" s="231" t="str">
        <f>'2025'!K33</f>
        <v>DEEP</v>
      </c>
      <c r="R275" s="231" t="str">
        <f>'2025'!L33</f>
        <v>Poor Earner</v>
      </c>
      <c r="S275" s="320">
        <f>'2025'!M33</f>
        <v>72</v>
      </c>
      <c r="T275" s="320">
        <f>'2025'!N33</f>
        <v>179</v>
      </c>
      <c r="U275" s="231">
        <f>'2025'!O33</f>
        <v>4.3600000000000003</v>
      </c>
      <c r="V275" s="279">
        <f>'2025'!P33</f>
        <v>4</v>
      </c>
      <c r="W275" s="193">
        <f>'2025'!Q33</f>
        <v>8.6034413765506204E-2</v>
      </c>
      <c r="X275" s="194">
        <f>'2025'!R33</f>
        <v>0.10123064708217547</v>
      </c>
      <c r="Y275" s="194">
        <f>'2025'!S33</f>
        <v>6.0831361946603588E-2</v>
      </c>
      <c r="Z275" s="194">
        <f>'2025'!T33</f>
        <v>3.5796172383136024E-2</v>
      </c>
      <c r="AA275" s="194">
        <f>'2025'!U33</f>
        <v>0.20360955770208439</v>
      </c>
      <c r="AB275" s="194">
        <f>'2025'!V33</f>
        <v>0.20360955770208439</v>
      </c>
      <c r="AC275" s="59">
        <f>'2025'!W33</f>
        <v>0.20360955770208439</v>
      </c>
      <c r="AD275" s="42">
        <f>'2025'!X33</f>
        <v>22.895890410958906</v>
      </c>
      <c r="AE275" s="183">
        <f>'2025'!Y33</f>
        <v>1.95</v>
      </c>
      <c r="AF275" s="183">
        <f>'2025'!Z33</f>
        <v>7.9</v>
      </c>
      <c r="AG275" s="183">
        <f>'2025'!AA33</f>
        <v>21</v>
      </c>
      <c r="AH275" s="183">
        <f>'2025'!AB33</f>
        <v>1.06</v>
      </c>
      <c r="AI275" s="183">
        <f>'2025'!AC33</f>
        <v>0</v>
      </c>
      <c r="AJ275" s="288">
        <f>'2025'!AD33</f>
        <v>2.1910112359550562E-2</v>
      </c>
      <c r="AK275" s="288">
        <f>'2025'!AE33</f>
        <v>0.15337078651685393</v>
      </c>
      <c r="AL275" s="185">
        <f>'2025'!AF33</f>
        <v>0.17199999999999999</v>
      </c>
      <c r="AM275" s="212">
        <f>DS275/100</f>
        <v>0.222</v>
      </c>
      <c r="AN275" s="185">
        <f>'2025'!AG33</f>
        <v>0.78449999999999998</v>
      </c>
      <c r="AO275" s="185">
        <f>'2025'!AH33</f>
        <v>0.2145</v>
      </c>
      <c r="AP275" s="183">
        <f>'2025'!AI33</f>
        <v>99.068838109898564</v>
      </c>
      <c r="AQ275" s="186">
        <f>'2025'!AJ33</f>
        <v>96.051644671156708</v>
      </c>
      <c r="AR275" s="48">
        <f>'2025'!AK33</f>
        <v>5</v>
      </c>
      <c r="AS275" s="232">
        <f>'2025'!AL33</f>
        <v>1</v>
      </c>
      <c r="AT275" s="232">
        <f>'2025'!AM33</f>
        <v>3</v>
      </c>
      <c r="AU275" s="232">
        <f>'2025'!AN33</f>
        <v>6</v>
      </c>
      <c r="AV275" s="232">
        <f>'2025'!AO33</f>
        <v>9</v>
      </c>
      <c r="AW275" s="232">
        <f>'2025'!AP33</f>
        <v>6</v>
      </c>
      <c r="AX275" s="232">
        <f>'2025'!AQ33</f>
        <v>4</v>
      </c>
      <c r="AY275" s="233">
        <f>'2025'!AR33</f>
        <v>1</v>
      </c>
      <c r="AZ275" s="60">
        <f>'2025'!AS33</f>
        <v>86</v>
      </c>
      <c r="BA275" s="61">
        <f>'2025'!AT33</f>
        <v>999.6</v>
      </c>
      <c r="BB275" s="61">
        <f>'2025'!AU33</f>
        <v>3</v>
      </c>
      <c r="BC275" s="61">
        <f>'2025'!AV33</f>
        <v>2</v>
      </c>
      <c r="BD275" s="61">
        <f>'2025'!AW33</f>
        <v>1</v>
      </c>
      <c r="BE275" s="61">
        <f>'2025'!AX33</f>
        <v>7.6</v>
      </c>
      <c r="BF275" s="62">
        <f>'2025'!AY33</f>
        <v>0</v>
      </c>
      <c r="BG275" s="62">
        <f>'2025'!AZ33</f>
        <v>0</v>
      </c>
      <c r="BH275" s="62">
        <f>'2025'!BA33</f>
        <v>17.2</v>
      </c>
      <c r="BI275" s="62">
        <f>'2025'!BB33</f>
        <v>3</v>
      </c>
      <c r="BJ275" s="62">
        <f>'2025'!BC33</f>
        <v>44</v>
      </c>
      <c r="BK275" s="62">
        <f>'2025'!BH33</f>
        <v>0</v>
      </c>
      <c r="BL275" s="62">
        <f>'2025'!BI33</f>
        <v>0</v>
      </c>
      <c r="BM275" s="62">
        <f>'2025'!BJ33</f>
        <v>40</v>
      </c>
      <c r="BN275" s="63">
        <f>'2025'!BK33</f>
        <v>60</v>
      </c>
      <c r="BO275" s="60">
        <f>'2025'!BL33</f>
        <v>102</v>
      </c>
      <c r="BP275" s="61">
        <f>'2025'!BM33</f>
        <v>1007.6</v>
      </c>
      <c r="BQ275" s="61">
        <f>'2025'!BN33</f>
        <v>6</v>
      </c>
      <c r="BR275" s="61">
        <f>'2025'!BO33</f>
        <v>3</v>
      </c>
      <c r="BS275" s="61">
        <f>'2025'!BP33</f>
        <v>2</v>
      </c>
      <c r="BT275" s="61">
        <f>'2025'!BQ33</f>
        <v>10.4</v>
      </c>
      <c r="BU275" s="62">
        <f>'2025'!BR33</f>
        <v>0</v>
      </c>
      <c r="BV275" s="62">
        <f>'2025'!BS33</f>
        <v>0</v>
      </c>
      <c r="BW275" s="62">
        <f>'2025'!BT33</f>
        <v>9.27</v>
      </c>
      <c r="BX275" s="62">
        <f>'2025'!BU33</f>
        <v>9</v>
      </c>
      <c r="BY275" s="62">
        <f>'2025'!BV33</f>
        <v>26.2</v>
      </c>
      <c r="BZ275" s="62">
        <f>'2025'!CA33</f>
        <v>33.299999999999997</v>
      </c>
      <c r="CA275" s="62">
        <f>'2025'!CB33</f>
        <v>0</v>
      </c>
      <c r="CB275" s="62">
        <f>'2025'!CC33</f>
        <v>61.5</v>
      </c>
      <c r="CC275" s="63">
        <f>'2025'!CD33</f>
        <v>38.5</v>
      </c>
      <c r="CD275" s="60">
        <f>'2025'!CE33</f>
        <v>198</v>
      </c>
      <c r="CE275" s="61">
        <f>'2025'!CF33</f>
        <v>3254.8999999999996</v>
      </c>
      <c r="CF275" s="61">
        <f>'2025'!CG33</f>
        <v>11</v>
      </c>
      <c r="CG275" s="61">
        <f>'2025'!CH33</f>
        <v>7</v>
      </c>
      <c r="CH275" s="61">
        <f>'2025'!CI33</f>
        <v>1</v>
      </c>
      <c r="CI275" s="61">
        <f>'2025'!CJ33</f>
        <v>23.1</v>
      </c>
      <c r="CJ275" s="62">
        <f>'2025'!CK33</f>
        <v>1.33</v>
      </c>
      <c r="CK275" s="62">
        <f>'2025'!CL33</f>
        <v>0</v>
      </c>
      <c r="CL275" s="62">
        <f>'2025'!CM33</f>
        <v>4.21</v>
      </c>
      <c r="CM275" s="62">
        <f>'2025'!CN33</f>
        <v>9.6</v>
      </c>
      <c r="CN275" s="62">
        <f>'2025'!CO33</f>
        <v>26.8</v>
      </c>
      <c r="CO275" s="62">
        <f>'2025'!CT33</f>
        <v>0</v>
      </c>
      <c r="CP275" s="62">
        <f>'2025'!CU33</f>
        <v>0</v>
      </c>
      <c r="CQ275" s="62">
        <f>'2025'!CV33</f>
        <v>74</v>
      </c>
      <c r="CR275" s="63">
        <f>'2025'!CW33</f>
        <v>26</v>
      </c>
      <c r="CS275" s="60">
        <f>'2025'!CX33</f>
        <v>153</v>
      </c>
      <c r="CT275" s="61">
        <f>'2025'!CY33</f>
        <v>4274.2</v>
      </c>
      <c r="CU275" s="61">
        <f>'2025'!CZ33</f>
        <v>20</v>
      </c>
      <c r="CV275" s="61">
        <f>'2025'!DA33</f>
        <v>8</v>
      </c>
      <c r="CW275" s="61">
        <f>'2025'!DB33</f>
        <v>2</v>
      </c>
      <c r="CX275" s="61">
        <f>'2025'!DC33</f>
        <v>29.400000000000002</v>
      </c>
      <c r="CY275" s="62">
        <f>'2025'!DD33</f>
        <v>1.06</v>
      </c>
      <c r="CZ275" s="62">
        <f>'2025'!DE33</f>
        <v>0</v>
      </c>
      <c r="DA275" s="62">
        <f>'2025'!DF33</f>
        <v>1.31</v>
      </c>
      <c r="DB275" s="62">
        <f>'2025'!DG33</f>
        <v>7.1</v>
      </c>
      <c r="DC275" s="62">
        <f>'2025'!DH33</f>
        <v>21</v>
      </c>
      <c r="DD275" s="62">
        <f>'2025'!DM33</f>
        <v>0</v>
      </c>
      <c r="DE275" s="62">
        <f>'2025'!DN33</f>
        <v>27.3</v>
      </c>
      <c r="DF275" s="62">
        <f>'2025'!DO33</f>
        <v>77.5</v>
      </c>
      <c r="DG275" s="63">
        <f>'2025'!DP33</f>
        <v>22.5</v>
      </c>
      <c r="DH275" s="60">
        <f>'2025'!DQ33</f>
        <v>801</v>
      </c>
      <c r="DI275" s="61">
        <f>'2025'!DR33</f>
        <v>3934</v>
      </c>
      <c r="DJ275" s="61">
        <f>'2025'!DS33</f>
        <v>72</v>
      </c>
      <c r="DK275" s="61">
        <f>'2025'!DT33</f>
        <v>48</v>
      </c>
      <c r="DL275" s="61">
        <f>'2025'!DU33</f>
        <v>4</v>
      </c>
      <c r="DM275" s="61">
        <f>'2025'!DV33</f>
        <v>27.599999999999998</v>
      </c>
      <c r="DN275" s="62">
        <f>'2025'!DW33</f>
        <v>0.92</v>
      </c>
      <c r="DO275" s="62">
        <f>'2025'!DX33</f>
        <v>0</v>
      </c>
      <c r="DP275" s="62">
        <f>'2025'!DY33</f>
        <v>1.95</v>
      </c>
      <c r="DQ275" s="62">
        <f>'2025'!DZ33</f>
        <v>7.9</v>
      </c>
      <c r="DR275" s="62">
        <f>'2025'!EA33</f>
        <v>12.6</v>
      </c>
      <c r="DS275" s="62">
        <f>'2025'!EF33</f>
        <v>22.2</v>
      </c>
      <c r="DT275" s="62">
        <f>'2025'!EG33</f>
        <v>17.2</v>
      </c>
      <c r="DU275" s="62">
        <f>'2025'!EH33</f>
        <v>79.400000000000006</v>
      </c>
      <c r="DV275" s="63">
        <f>'2025'!EI33</f>
        <v>20.399999999999999</v>
      </c>
    </row>
    <row r="276" spans="1:126" ht="15.75" customHeight="1" x14ac:dyDescent="0.2">
      <c r="A276" s="199">
        <f t="shared" si="26"/>
        <v>275</v>
      </c>
      <c r="B276" s="261">
        <f>'2024'!A30</f>
        <v>28</v>
      </c>
      <c r="C276" s="261">
        <v>2024</v>
      </c>
      <c r="D276" s="234" t="str">
        <f>'2024'!B30</f>
        <v>Jha'Quan Jackson</v>
      </c>
      <c r="E276" s="310" t="str" cm="1">
        <f t="array" ref="E276">_xlfn.IFS(F276&gt;12.5,"Cornerstone",AND(F276&gt;11.995,F276&lt;12.5),"Elite",AND(F276&gt;11,F276&lt;12.995),"Elite Upside",AND(F276&gt;=9.69,F276&lt;10.999),"Upside",AND(F276&gt;8.4,F276&lt;9.999),"Upside Lite",AND(F276&gt;7.25,F276&lt;8.999),"Outlier",AND(F276&gt;=6,F276&lt;7.25),"Outlier Lite",F276&lt;6.999,"Purgatory")</f>
        <v>Outlier Lite</v>
      </c>
      <c r="F276" s="313">
        <f>'2024'!C30</f>
        <v>6.1414285714285715</v>
      </c>
      <c r="G276" s="313">
        <f t="shared" si="27"/>
        <v>18.8</v>
      </c>
      <c r="H276" s="313" t="str" cm="1">
        <f t="array" ref="H276">_xlfn.IFS(E276="Cornerstone","A++",E276="Elite","A+",E276="Elite Upside","A",E276="Upside","B",E276="Upside Lite","C",E276="Outlier","D+",E276="Outlier Lite","D-",E276="Purgatory","F")</f>
        <v>D-</v>
      </c>
      <c r="I276" s="314">
        <f t="shared" si="28"/>
        <v>-1.2887795180821697</v>
      </c>
      <c r="J276" s="34" t="str">
        <f>'2024'!D30</f>
        <v>Tulane</v>
      </c>
      <c r="K276" s="200">
        <f>'2024'!E30</f>
        <v>6</v>
      </c>
      <c r="L276" s="318">
        <f>'2024'!F30</f>
        <v>36661</v>
      </c>
      <c r="M276" s="231">
        <f>'2024'!G30</f>
        <v>25.386301369863013</v>
      </c>
      <c r="N276" s="231" t="str">
        <f>'2024'!H30</f>
        <v>RS SR</v>
      </c>
      <c r="O276" s="231">
        <f>'2024'!I30</f>
        <v>23.967123287671232</v>
      </c>
      <c r="P276" s="231" t="str">
        <f>'2024'!J30</f>
        <v>Slot</v>
      </c>
      <c r="Q276" s="231" t="str">
        <f>'2024'!K30</f>
        <v>RAT</v>
      </c>
      <c r="R276" s="231" t="str">
        <f>'2024'!L30</f>
        <v>Poor Separator</v>
      </c>
      <c r="S276" s="200">
        <f>'2024'!M30</f>
        <v>69</v>
      </c>
      <c r="T276" s="200">
        <f>'2024'!N30</f>
        <v>188</v>
      </c>
      <c r="U276" s="200">
        <f>'2024'!O30</f>
        <v>4.42</v>
      </c>
      <c r="V276" s="319">
        <f>'2024'!P30</f>
        <v>6</v>
      </c>
      <c r="W276" s="193">
        <f>'2024'!Q30</f>
        <v>1.8801552644347404E-2</v>
      </c>
      <c r="X276" s="194">
        <f>'2024'!R30</f>
        <v>0.20043388039992457</v>
      </c>
      <c r="Y276" s="194">
        <f>'2024'!S30</f>
        <v>0.1112113014727983</v>
      </c>
      <c r="Z276" s="194">
        <f>'2024'!T30</f>
        <v>0.16725033208549692</v>
      </c>
      <c r="AA276" s="194">
        <f>'2024'!U30</f>
        <v>0.20418604651162792</v>
      </c>
      <c r="AB276" s="194">
        <f>'2024'!V30</f>
        <v>0.20418604651162792</v>
      </c>
      <c r="AC276" s="59">
        <f>'2024'!W30</f>
        <v>0.17355813953488372</v>
      </c>
      <c r="AD276" s="42">
        <f>'2024'!X30</f>
        <v>20.323287671232876</v>
      </c>
      <c r="AE276" s="183">
        <f>'2024'!Y30</f>
        <v>2.3199999999999998</v>
      </c>
      <c r="AF276" s="183">
        <f>'2024'!Z30</f>
        <v>10.6</v>
      </c>
      <c r="AG276" s="183">
        <f>'2024'!AA30</f>
        <v>11.7</v>
      </c>
      <c r="AH276" s="183">
        <f>'2024'!AB30</f>
        <v>0.76</v>
      </c>
      <c r="AI276" s="183">
        <f>'2024'!AC30</f>
        <v>2.0299999999999998</v>
      </c>
      <c r="AJ276" s="288">
        <f>'2024'!AD30</f>
        <v>4.1913439635535309E-2</v>
      </c>
      <c r="AK276" s="288">
        <f>'2024'!AE30</f>
        <v>0.18337129840546695</v>
      </c>
      <c r="AL276" s="185">
        <f>'2024'!AF30</f>
        <v>0.10300000000000001</v>
      </c>
      <c r="AM276" s="212">
        <f>DS276/100</f>
        <v>0.375</v>
      </c>
      <c r="AN276" s="185">
        <f>'2024'!AG30</f>
        <v>0.15750000000000003</v>
      </c>
      <c r="AO276" s="185">
        <f>'2024'!AH30</f>
        <v>0.84250000000000003</v>
      </c>
      <c r="AP276" s="183">
        <f>'2024'!AI30</f>
        <v>98.514184710141507</v>
      </c>
      <c r="AQ276" s="186">
        <f>'2024'!AJ30</f>
        <v>89.606888050279139</v>
      </c>
      <c r="AR276" s="48">
        <f>'2024'!AK30</f>
        <v>4</v>
      </c>
      <c r="AS276" s="232">
        <f>'2024'!AL30</f>
        <v>6</v>
      </c>
      <c r="AT276" s="232">
        <f>'2024'!AM30</f>
        <v>4</v>
      </c>
      <c r="AU276" s="232">
        <f>'2024'!AN30</f>
        <v>8</v>
      </c>
      <c r="AV276" s="232">
        <f>'2024'!AO30</f>
        <v>9</v>
      </c>
      <c r="AW276" s="232">
        <f>'2024'!AP30</f>
        <v>4</v>
      </c>
      <c r="AX276" s="232">
        <f>'2024'!AQ30</f>
        <v>1</v>
      </c>
      <c r="AY276" s="233">
        <f>'2024'!AR30</f>
        <v>0</v>
      </c>
      <c r="AZ276" s="60">
        <f>'2024'!AS30</f>
        <v>31</v>
      </c>
      <c r="BA276" s="61">
        <f>'2024'!AT30</f>
        <v>1648.8</v>
      </c>
      <c r="BB276" s="61">
        <f>'2024'!AU30</f>
        <v>3</v>
      </c>
      <c r="BC276" s="61">
        <f>'2024'!AV30</f>
        <v>2</v>
      </c>
      <c r="BD276" s="61">
        <f>'2024'!AW30</f>
        <v>1</v>
      </c>
      <c r="BE276" s="61">
        <f>'2024'!AX30</f>
        <v>12</v>
      </c>
      <c r="BF276" s="62">
        <f>'2024'!AY30</f>
        <v>0.09</v>
      </c>
      <c r="BG276" s="62">
        <f>'2024'!AZ30</f>
        <v>0.48</v>
      </c>
      <c r="BH276" s="62">
        <f>'2024'!BA30</f>
        <v>1.07</v>
      </c>
      <c r="BI276" s="62">
        <f>'2024'!BB30</f>
        <v>6</v>
      </c>
      <c r="BJ276" s="62">
        <f>'2024'!BC30</f>
        <v>12.7</v>
      </c>
      <c r="BK276" s="62">
        <f>'2024'!BH30</f>
        <v>0</v>
      </c>
      <c r="BL276" s="62">
        <f>'2024'!BI30</f>
        <v>0</v>
      </c>
      <c r="BM276" s="62">
        <f>'2024'!BJ30</f>
        <v>96.6</v>
      </c>
      <c r="BN276" s="63">
        <f>'2024'!BK30</f>
        <v>3.4</v>
      </c>
      <c r="BO276" s="60">
        <f>'2024'!BL30</f>
        <v>425</v>
      </c>
      <c r="BP276" s="61">
        <f>'2024'!BM30</f>
        <v>2120.3999999999996</v>
      </c>
      <c r="BQ276" s="61">
        <f>'2024'!BN30</f>
        <v>48</v>
      </c>
      <c r="BR276" s="61">
        <f>'2024'!BO30</f>
        <v>31</v>
      </c>
      <c r="BS276" s="61">
        <f>'2024'!BP30</f>
        <v>8</v>
      </c>
      <c r="BT276" s="61">
        <f>'2024'!BQ30</f>
        <v>21.6</v>
      </c>
      <c r="BU276" s="62">
        <f>'2024'!BR30</f>
        <v>0.14000000000000001</v>
      </c>
      <c r="BV276" s="62">
        <f>'2024'!BS30</f>
        <v>1.5</v>
      </c>
      <c r="BW276" s="62">
        <f>'2024'!BT30</f>
        <v>1.91</v>
      </c>
      <c r="BX276" s="62">
        <f>'2024'!BU30</f>
        <v>4.9000000000000004</v>
      </c>
      <c r="BY276" s="62">
        <f>'2024'!BV30</f>
        <v>11.1</v>
      </c>
      <c r="BZ276" s="62">
        <f>'2024'!CA30</f>
        <v>33.299999999999997</v>
      </c>
      <c r="CA276" s="62">
        <f>'2024'!CB30</f>
        <v>6.1</v>
      </c>
      <c r="CB276" s="62">
        <f>'2024'!CC30</f>
        <v>14.7</v>
      </c>
      <c r="CC276" s="63">
        <f>'2024'!CD30</f>
        <v>85.3</v>
      </c>
      <c r="CD276" s="60">
        <f>'2024'!CE30</f>
        <v>296</v>
      </c>
      <c r="CE276" s="61">
        <f>'2024'!CF30</f>
        <v>2661.6000000000004</v>
      </c>
      <c r="CF276" s="61">
        <f>'2024'!CG30</f>
        <v>26</v>
      </c>
      <c r="CG276" s="61">
        <f>'2024'!CH30</f>
        <v>18</v>
      </c>
      <c r="CH276" s="61">
        <f>'2024'!CI30</f>
        <v>1</v>
      </c>
      <c r="CI276" s="61">
        <f>'2024'!CJ30</f>
        <v>22.799999999999997</v>
      </c>
      <c r="CJ276" s="62">
        <f>'2024'!CK30</f>
        <v>0.03</v>
      </c>
      <c r="CK276" s="62">
        <f>'2024'!CL30</f>
        <v>0.78</v>
      </c>
      <c r="CL276" s="62">
        <f>'2024'!CM30</f>
        <v>1.57</v>
      </c>
      <c r="CM276" s="62">
        <f>'2024'!CN30</f>
        <v>6.9</v>
      </c>
      <c r="CN276" s="62">
        <f>'2024'!CO30</f>
        <v>12.9</v>
      </c>
      <c r="CO276" s="62">
        <f>'2024'!CT30</f>
        <v>33.299999999999997</v>
      </c>
      <c r="CP276" s="62">
        <f>'2024'!CU30</f>
        <v>10</v>
      </c>
      <c r="CQ276" s="62">
        <f>'2024'!CV30</f>
        <v>41</v>
      </c>
      <c r="CR276" s="63">
        <f>'2024'!CW30</f>
        <v>59</v>
      </c>
      <c r="CS276" s="60">
        <f>'2024'!CX30</f>
        <v>554</v>
      </c>
      <c r="CT276" s="61">
        <f>'2024'!CY30</f>
        <v>3312.4</v>
      </c>
      <c r="CU276" s="61">
        <f>'2024'!CZ30</f>
        <v>42</v>
      </c>
      <c r="CV276" s="61">
        <f>'2024'!DA30</f>
        <v>32</v>
      </c>
      <c r="CW276" s="61">
        <f>'2024'!DB30</f>
        <v>3</v>
      </c>
      <c r="CX276" s="61">
        <f>'2024'!DC30</f>
        <v>29.400000000000002</v>
      </c>
      <c r="CY276" s="62">
        <f>'2024'!DD30</f>
        <v>0.12</v>
      </c>
      <c r="CZ276" s="62">
        <f>'2024'!DE30</f>
        <v>1.46</v>
      </c>
      <c r="DA276" s="62">
        <f>'2024'!DF30</f>
        <v>2.3199999999999998</v>
      </c>
      <c r="DB276" s="62">
        <f>'2024'!DG30</f>
        <v>10.6</v>
      </c>
      <c r="DC276" s="62">
        <f>'2024'!DH30</f>
        <v>8.3000000000000007</v>
      </c>
      <c r="DD276" s="62">
        <f>'2024'!DM30</f>
        <v>40</v>
      </c>
      <c r="DE276" s="62">
        <f>'2024'!DN30</f>
        <v>5.9</v>
      </c>
      <c r="DF276" s="62">
        <f>'2024'!DO30</f>
        <v>13.9</v>
      </c>
      <c r="DG276" s="63">
        <f>'2024'!DP30</f>
        <v>86.1</v>
      </c>
      <c r="DH276" s="60">
        <f>'2024'!DQ30</f>
        <v>439</v>
      </c>
      <c r="DI276" s="61">
        <f>'2024'!DR30</f>
        <v>2150</v>
      </c>
      <c r="DJ276" s="61">
        <f>'2024'!DS30</f>
        <v>43</v>
      </c>
      <c r="DK276" s="61">
        <f>'2024'!DT30</f>
        <v>26</v>
      </c>
      <c r="DL276" s="61">
        <f>'2024'!DU30</f>
        <v>4</v>
      </c>
      <c r="DM276" s="61">
        <f>'2024'!DV30</f>
        <v>18</v>
      </c>
      <c r="DN276" s="62">
        <f>'2024'!DW30</f>
        <v>0.76</v>
      </c>
      <c r="DO276" s="62">
        <f>'2024'!DX30</f>
        <v>2.0299999999999998</v>
      </c>
      <c r="DP276" s="62">
        <f>'2024'!DY30</f>
        <v>2.2999999999999998</v>
      </c>
      <c r="DQ276" s="62">
        <f>'2024'!DZ30</f>
        <v>6.3</v>
      </c>
      <c r="DR276" s="62">
        <f>'2024'!EA30</f>
        <v>11.7</v>
      </c>
      <c r="DS276" s="62">
        <f>'2024'!EF30</f>
        <v>37.5</v>
      </c>
      <c r="DT276" s="62">
        <f>'2024'!EG30</f>
        <v>10.3</v>
      </c>
      <c r="DU276" s="62">
        <f>'2024'!EH30</f>
        <v>17.600000000000001</v>
      </c>
      <c r="DV276" s="63">
        <f>'2024'!EI30</f>
        <v>82.4</v>
      </c>
    </row>
    <row r="277" spans="1:126" ht="15.75" customHeight="1" x14ac:dyDescent="0.2">
      <c r="A277" s="199">
        <f t="shared" si="26"/>
        <v>274</v>
      </c>
      <c r="B277" s="261">
        <f>'2025'!A35</f>
        <v>33</v>
      </c>
      <c r="C277" s="261">
        <v>2025</v>
      </c>
      <c r="D277" s="234" t="str">
        <f>'2025'!B35</f>
        <v>Roc Taylor</v>
      </c>
      <c r="E277" s="310" t="str" cm="1">
        <f t="array" ref="E277">_xlfn.IFS(F277&gt;12.5,"Cornerstone",AND(F277&gt;11.995,F277&lt;12.5),"Elite",AND(F277&gt;11,F277&lt;12.995),"Elite Upside",AND(F277&gt;=9.69,F277&lt;10.999),"Upside",AND(F277&gt;8.4,F277&lt;9.999),"Upside Lite",AND(F277&gt;7.25,F277&lt;8.999),"Outlier",AND(F277&gt;=6,F277&lt;7.25),"Outlier Lite",F277&lt;6.999,"Purgatory")</f>
        <v>Outlier Lite</v>
      </c>
      <c r="F277" s="313">
        <f>'2025'!C35</f>
        <v>6.1657142857142855</v>
      </c>
      <c r="G277" s="313">
        <f t="shared" si="27"/>
        <v>19.100000000000001</v>
      </c>
      <c r="H277" s="313" t="str" cm="1">
        <f t="array" ref="H277">_xlfn.IFS(E277="Cornerstone","A++",E277="Elite","A+",E277="Elite Upside","A",E277="Upside","B",E277="Upside Lite","C",E277="Outlier","D+",E277="Outlier Lite","D-",E277="Purgatory","F")</f>
        <v>D-</v>
      </c>
      <c r="I277" s="314">
        <f t="shared" si="28"/>
        <v>-1.2756237789883531</v>
      </c>
      <c r="J277" s="34" t="str">
        <f>'2025'!D35</f>
        <v>Memphis</v>
      </c>
      <c r="K277" s="200">
        <f>'2025'!E35</f>
        <v>6</v>
      </c>
      <c r="L277" s="318">
        <f>'2025'!F35</f>
        <v>37408</v>
      </c>
      <c r="M277" s="231">
        <f>'2025'!G35</f>
        <v>23.339726027397262</v>
      </c>
      <c r="N277" s="231" t="str">
        <f>'2025'!H35</f>
        <v>SR</v>
      </c>
      <c r="O277" s="231">
        <f>'2025'!I35</f>
        <v>22.920547945205481</v>
      </c>
      <c r="P277" s="231" t="str">
        <f>'2025'!J35</f>
        <v>Wide</v>
      </c>
      <c r="Q277" s="231" t="str">
        <f>'2025'!K35</f>
        <v>BALL HOG</v>
      </c>
      <c r="R277" s="231" t="str">
        <f>'2025'!L35</f>
        <v>Poor Separator</v>
      </c>
      <c r="S277" s="320">
        <f>'2025'!M35</f>
        <v>72</v>
      </c>
      <c r="T277" s="320">
        <f>'2025'!N35</f>
        <v>213</v>
      </c>
      <c r="U277" s="231">
        <f>'2025'!O35</f>
        <v>4.5</v>
      </c>
      <c r="V277" s="279">
        <f>'2025'!P35</f>
        <v>0</v>
      </c>
      <c r="W277" s="193">
        <f>'2025'!Q35</f>
        <v>0</v>
      </c>
      <c r="X277" s="194">
        <f>'2025'!R35</f>
        <v>5.5938037865748712E-2</v>
      </c>
      <c r="Y277" s="194">
        <f>'2025'!S35</f>
        <v>7.3261265954675706E-2</v>
      </c>
      <c r="Z277" s="194">
        <f>'2025'!T35</f>
        <v>0.2718032375454888</v>
      </c>
      <c r="AA277" s="194">
        <f>'2025'!U35</f>
        <v>0.2713310580204778</v>
      </c>
      <c r="AB277" s="194">
        <f>'2025'!V35</f>
        <v>0.2715671477829833</v>
      </c>
      <c r="AC277" s="59">
        <f>'2025'!W35</f>
        <v>0.23083207561553579</v>
      </c>
      <c r="AD277" s="42">
        <f>'2025'!X35</f>
        <v>21.254794520547946</v>
      </c>
      <c r="AE277" s="183">
        <f>'2025'!Y35</f>
        <v>2.6</v>
      </c>
      <c r="AF277" s="183">
        <f>'2025'!Z35</f>
        <v>7.5</v>
      </c>
      <c r="AG277" s="183">
        <f>'2025'!AA35</f>
        <v>14.4</v>
      </c>
      <c r="AH277" s="183">
        <f>'2025'!AB35</f>
        <v>1.1000000000000001</v>
      </c>
      <c r="AI277" s="183">
        <f>'2025'!AC35</f>
        <v>1.1000000000000001</v>
      </c>
      <c r="AJ277" s="288">
        <f>'2025'!AD35</f>
        <v>7.2327044025157231E-2</v>
      </c>
      <c r="AK277" s="288">
        <f>'2025'!AE35</f>
        <v>0.18322851153039832</v>
      </c>
      <c r="AL277" s="185">
        <f>'2025'!AF35</f>
        <v>5.5999999999999994E-2</v>
      </c>
      <c r="AM277" s="212">
        <f>DS277/100</f>
        <v>0.6</v>
      </c>
      <c r="AN277" s="185">
        <f>'2025'!AG35</f>
        <v>0.96150000000000002</v>
      </c>
      <c r="AO277" s="185">
        <f>'2025'!AH35</f>
        <v>3.4000000000000002E-2</v>
      </c>
      <c r="AP277" s="183">
        <f>'2025'!AI35</f>
        <v>103.88660265203475</v>
      </c>
      <c r="AQ277" s="186">
        <f>'2025'!AJ35</f>
        <v>100.72268166663679</v>
      </c>
      <c r="AR277" s="48">
        <f>'2025'!AK35</f>
        <v>6</v>
      </c>
      <c r="AS277" s="232">
        <f>'2025'!AL35</f>
        <v>4</v>
      </c>
      <c r="AT277" s="232">
        <f>'2025'!AM35</f>
        <v>5</v>
      </c>
      <c r="AU277" s="232">
        <f>'2025'!AN35</f>
        <v>6</v>
      </c>
      <c r="AV277" s="232">
        <f>'2025'!AO35</f>
        <v>8</v>
      </c>
      <c r="AW277" s="232">
        <f>'2025'!AP35</f>
        <v>6</v>
      </c>
      <c r="AX277" s="232">
        <f>'2025'!AQ35</f>
        <v>0</v>
      </c>
      <c r="AY277" s="233">
        <f>'2025'!AR35</f>
        <v>0</v>
      </c>
      <c r="AZ277" s="60">
        <f>'2025'!AS35</f>
        <v>0</v>
      </c>
      <c r="BA277" s="61">
        <f>'2025'!AT35</f>
        <v>1</v>
      </c>
      <c r="BB277" s="61">
        <f>'2025'!AU35</f>
        <v>0</v>
      </c>
      <c r="BC277" s="61">
        <f>'2025'!AV35</f>
        <v>0</v>
      </c>
      <c r="BD277" s="61">
        <f>'2025'!AW35</f>
        <v>0</v>
      </c>
      <c r="BE277" s="61">
        <f>'2025'!AX35</f>
        <v>0</v>
      </c>
      <c r="BF277" s="62">
        <f>'2025'!AY35</f>
        <v>0</v>
      </c>
      <c r="BG277" s="62">
        <f>'2025'!AZ35</f>
        <v>0</v>
      </c>
      <c r="BH277" s="62">
        <f>'2025'!BA35</f>
        <v>0</v>
      </c>
      <c r="BI277" s="62">
        <f>'2025'!BB35</f>
        <v>0</v>
      </c>
      <c r="BJ277" s="62">
        <f>'2025'!BC35</f>
        <v>0</v>
      </c>
      <c r="BK277" s="62">
        <f>'2025'!BH35</f>
        <v>0</v>
      </c>
      <c r="BL277" s="62">
        <f>'2025'!BI35</f>
        <v>0</v>
      </c>
      <c r="BM277" s="62">
        <f>'2025'!BJ35</f>
        <v>0</v>
      </c>
      <c r="BN277" s="63">
        <f>'2025'!BK35</f>
        <v>0</v>
      </c>
      <c r="BO277" s="60">
        <f>'2025'!BL35</f>
        <v>117</v>
      </c>
      <c r="BP277" s="61">
        <f>'2025'!BM35</f>
        <v>2091.6</v>
      </c>
      <c r="BQ277" s="61">
        <f>'2025'!BN35</f>
        <v>18</v>
      </c>
      <c r="BR277" s="61">
        <f>'2025'!BO35</f>
        <v>8</v>
      </c>
      <c r="BS277" s="61">
        <f>'2025'!BP35</f>
        <v>0</v>
      </c>
      <c r="BT277" s="61">
        <f>'2025'!BQ35</f>
        <v>15.400000000000002</v>
      </c>
      <c r="BU277" s="62">
        <f>'2025'!BR35</f>
        <v>0</v>
      </c>
      <c r="BV277" s="62">
        <f>'2025'!BS35</f>
        <v>0</v>
      </c>
      <c r="BW277" s="62">
        <f>'2025'!BT35</f>
        <v>1.75</v>
      </c>
      <c r="BX277" s="62">
        <f>'2025'!BU35</f>
        <v>3.1</v>
      </c>
      <c r="BY277" s="62">
        <f>'2025'!BV35</f>
        <v>17.399999999999999</v>
      </c>
      <c r="BZ277" s="62">
        <f>'2025'!CA35</f>
        <v>28.6</v>
      </c>
      <c r="CA277" s="62">
        <f>'2025'!CB35</f>
        <v>20</v>
      </c>
      <c r="CB277" s="62">
        <f>'2025'!CC35</f>
        <v>91.3</v>
      </c>
      <c r="CC277" s="63">
        <f>'2025'!CD35</f>
        <v>8.6999999999999993</v>
      </c>
      <c r="CD277" s="60">
        <f>'2025'!CE35</f>
        <v>225</v>
      </c>
      <c r="CE277" s="61">
        <f>'2025'!CF35</f>
        <v>3071.2</v>
      </c>
      <c r="CF277" s="61">
        <f>'2025'!CG35</f>
        <v>34</v>
      </c>
      <c r="CG277" s="61">
        <f>'2025'!CH35</f>
        <v>20</v>
      </c>
      <c r="CH277" s="61">
        <f>'2025'!CI35</f>
        <v>1</v>
      </c>
      <c r="CI277" s="61">
        <f>'2025'!CJ35</f>
        <v>19.8</v>
      </c>
      <c r="CJ277" s="62">
        <f>'2025'!CK35</f>
        <v>0.74</v>
      </c>
      <c r="CK277" s="62">
        <f>'2025'!CL35</f>
        <v>0</v>
      </c>
      <c r="CL277" s="62">
        <f>'2025'!CM35</f>
        <v>1.43</v>
      </c>
      <c r="CM277" s="62">
        <f>'2025'!CN35</f>
        <v>5.3</v>
      </c>
      <c r="CN277" s="62">
        <f>'2025'!CO35</f>
        <v>10.3</v>
      </c>
      <c r="CO277" s="62">
        <f>'2025'!CT35</f>
        <v>25</v>
      </c>
      <c r="CP277" s="62">
        <f>'2025'!CU35</f>
        <v>9.1</v>
      </c>
      <c r="CQ277" s="62">
        <f>'2025'!CV35</f>
        <v>97.6</v>
      </c>
      <c r="CR277" s="63">
        <f>'2025'!CW35</f>
        <v>2.4</v>
      </c>
      <c r="CS277" s="60">
        <f>'2025'!CX35</f>
        <v>1083</v>
      </c>
      <c r="CT277" s="61">
        <f>'2025'!CY35</f>
        <v>3984.5</v>
      </c>
      <c r="CU277" s="61">
        <f>'2025'!CZ35</f>
        <v>102</v>
      </c>
      <c r="CV277" s="61">
        <f>'2025'!DA35</f>
        <v>68</v>
      </c>
      <c r="CW277" s="61">
        <f>'2025'!DB35</f>
        <v>4</v>
      </c>
      <c r="CX277" s="61">
        <f>'2025'!DC35</f>
        <v>32.5</v>
      </c>
      <c r="CY277" s="62">
        <f>'2025'!DD35</f>
        <v>1.1000000000000001</v>
      </c>
      <c r="CZ277" s="62">
        <f>'2025'!DE35</f>
        <v>1.1000000000000001</v>
      </c>
      <c r="DA277" s="62">
        <f>'2025'!DF35</f>
        <v>2.6</v>
      </c>
      <c r="DB277" s="62">
        <f>'2025'!DG35</f>
        <v>7.5</v>
      </c>
      <c r="DC277" s="62">
        <f>'2025'!DH35</f>
        <v>12.7</v>
      </c>
      <c r="DD277" s="62">
        <f>'2025'!DM35</f>
        <v>71.400000000000006</v>
      </c>
      <c r="DE277" s="62">
        <f>'2025'!DN35</f>
        <v>6.8</v>
      </c>
      <c r="DF277" s="62">
        <f>'2025'!DO35</f>
        <v>96.4</v>
      </c>
      <c r="DG277" s="63">
        <f>'2025'!DP35</f>
        <v>3.2</v>
      </c>
      <c r="DH277" s="60">
        <f>'2025'!DQ35</f>
        <v>954</v>
      </c>
      <c r="DI277" s="61">
        <f>'2025'!DR35</f>
        <v>3516</v>
      </c>
      <c r="DJ277" s="61">
        <f>'2025'!DS35</f>
        <v>106</v>
      </c>
      <c r="DK277" s="61">
        <f>'2025'!DT35</f>
        <v>67</v>
      </c>
      <c r="DL277" s="61">
        <f>'2025'!DU35</f>
        <v>2</v>
      </c>
      <c r="DM277" s="61">
        <f>'2025'!DV35</f>
        <v>22.799999999999997</v>
      </c>
      <c r="DN277" s="62">
        <f>'2025'!DW35</f>
        <v>1.05</v>
      </c>
      <c r="DO277" s="62">
        <f>'2025'!DX35</f>
        <v>0</v>
      </c>
      <c r="DP277" s="62">
        <f>'2025'!DY35</f>
        <v>2.2999999999999998</v>
      </c>
      <c r="DQ277" s="62">
        <f>'2025'!DZ35</f>
        <v>2.9</v>
      </c>
      <c r="DR277" s="62">
        <f>'2025'!EA35</f>
        <v>14.4</v>
      </c>
      <c r="DS277" s="62">
        <f>'2025'!EF35</f>
        <v>60</v>
      </c>
      <c r="DT277" s="62">
        <f>'2025'!EG35</f>
        <v>5.6</v>
      </c>
      <c r="DU277" s="62">
        <f>'2025'!EH35</f>
        <v>95.9</v>
      </c>
      <c r="DV277" s="63">
        <f>'2025'!EI35</f>
        <v>3.6</v>
      </c>
    </row>
    <row r="278" spans="1:126" ht="15.75" customHeight="1" x14ac:dyDescent="0.2">
      <c r="A278" s="199">
        <f t="shared" si="26"/>
        <v>276</v>
      </c>
      <c r="B278" s="261">
        <f>'2023'!A45</f>
        <v>43</v>
      </c>
      <c r="C278" s="261">
        <v>2023</v>
      </c>
      <c r="D278" s="234" t="str">
        <f>'2023'!B45</f>
        <v>Grant Dubose</v>
      </c>
      <c r="E278" s="310" t="str" cm="1">
        <f t="array" ref="E278">_xlfn.IFS(F278&gt;12.5,"Cornerstone",AND(F278&gt;11.995,F278&lt;12.5),"Elite",AND(F278&gt;11,F278&lt;12.995),"Elite Upside",AND(F278&gt;=9.69,F278&lt;10.999),"Upside",AND(F278&gt;8.4,F278&lt;9.999),"Upside Lite",AND(F278&gt;7.25,F278&lt;8.999),"Outlier",AND(F278&gt;=6,F278&lt;7.25),"Outlier Lite",F278&lt;6.999,"Purgatory")</f>
        <v>Outlier Lite</v>
      </c>
      <c r="F278" s="313">
        <f>'2023'!C45</f>
        <v>6.0785714285714283</v>
      </c>
      <c r="G278" s="313">
        <f t="shared" si="27"/>
        <v>18.5</v>
      </c>
      <c r="H278" s="313" t="str" cm="1">
        <f t="array" ref="H278">_xlfn.IFS(E278="Cornerstone","A++",E278="Elite","A+",E278="Elite Upside","A",E278="Upside","B",E278="Upside Lite","C",E278="Outlier","D+",E278="Outlier Lite","D-",E278="Purgatory","F")</f>
        <v>D-</v>
      </c>
      <c r="I278" s="314">
        <f t="shared" si="28"/>
        <v>-1.3228296663249901</v>
      </c>
      <c r="J278" s="34" t="str">
        <f>'2023'!D45</f>
        <v>Charlotte</v>
      </c>
      <c r="K278" s="200">
        <f>'2023'!E45</f>
        <v>10</v>
      </c>
      <c r="L278" s="318">
        <f>'2023'!F45</f>
        <v>37062</v>
      </c>
      <c r="M278" s="231">
        <f>'2023'!G45</f>
        <v>24.287671232876711</v>
      </c>
      <c r="N278" s="231" t="str">
        <f>'2023'!H45</f>
        <v>RS JR</v>
      </c>
      <c r="O278" s="231">
        <f>'2023'!I45</f>
        <v>21.865753424657534</v>
      </c>
      <c r="P278" s="231" t="str">
        <f>'2023'!J45</f>
        <v>Wide</v>
      </c>
      <c r="Q278" s="231" t="str">
        <f>'2023'!K45</f>
        <v>SLOB</v>
      </c>
      <c r="R278" s="231" t="str">
        <f>'2023'!L45</f>
        <v>Poor Separator</v>
      </c>
      <c r="S278" s="200">
        <f>'2023'!M45</f>
        <v>74</v>
      </c>
      <c r="T278" s="200">
        <f>'2023'!N45</f>
        <v>201</v>
      </c>
      <c r="U278" s="200">
        <f>'2023'!O45</f>
        <v>4.57</v>
      </c>
      <c r="V278" s="319">
        <f>'2023'!P45</f>
        <v>7</v>
      </c>
      <c r="W278" s="193">
        <f>'2023'!Q45</f>
        <v>0</v>
      </c>
      <c r="X278" s="194">
        <f>'2023'!R45</f>
        <v>0</v>
      </c>
      <c r="Y278" s="194">
        <f>'2023'!S45</f>
        <v>0</v>
      </c>
      <c r="Z278" s="194">
        <f>'2023'!T45</f>
        <v>0.29303547963206306</v>
      </c>
      <c r="AA278" s="194">
        <f>'2023'!U45</f>
        <v>0.24354243542435425</v>
      </c>
      <c r="AB278" s="194">
        <f>'2023'!V45</f>
        <v>0.26828895752820864</v>
      </c>
      <c r="AC278" s="59">
        <f>'2023'!W45</f>
        <v>0.18780227026974602</v>
      </c>
      <c r="AD278" s="42">
        <f>'2023'!X45</f>
        <v>20.202739726027396</v>
      </c>
      <c r="AE278" s="183">
        <f>'2023'!Y45</f>
        <v>2.34</v>
      </c>
      <c r="AF278" s="183">
        <f>'2023'!Z45</f>
        <v>4.8</v>
      </c>
      <c r="AG278" s="183">
        <f>'2023'!AA45</f>
        <v>11.7</v>
      </c>
      <c r="AH278" s="183">
        <f>'2023'!AB45</f>
        <v>1.3</v>
      </c>
      <c r="AI278" s="183">
        <f>'2023'!AC45</f>
        <v>2.2599999999999998</v>
      </c>
      <c r="AJ278" s="288">
        <f>'2023'!AD45</f>
        <v>6.8472222222222226E-2</v>
      </c>
      <c r="AK278" s="288">
        <f>'2023'!AE45</f>
        <v>0.18180555555555555</v>
      </c>
      <c r="AL278" s="185">
        <f>'2023'!AF45</f>
        <v>8.6999999999999994E-2</v>
      </c>
      <c r="AM278" s="212">
        <f>DD278/100</f>
        <v>0.46200000000000002</v>
      </c>
      <c r="AN278" s="185">
        <f>'2023'!AG45</f>
        <v>0.879</v>
      </c>
      <c r="AO278" s="185">
        <f>'2023'!AH45</f>
        <v>0.11900000000000001</v>
      </c>
      <c r="AP278" s="183">
        <f>'2023'!AI45</f>
        <v>92.163986746741557</v>
      </c>
      <c r="AQ278" s="186">
        <f>'2023'!AJ45</f>
        <v>93.106033185121035</v>
      </c>
      <c r="AR278" s="48">
        <f>'2023'!AK45</f>
        <v>5</v>
      </c>
      <c r="AS278" s="232">
        <f>'2023'!AL45</f>
        <v>6</v>
      </c>
      <c r="AT278" s="232">
        <f>'2023'!AM45</f>
        <v>4</v>
      </c>
      <c r="AU278" s="232">
        <f>'2023'!AN45</f>
        <v>2</v>
      </c>
      <c r="AV278" s="232">
        <f>'2023'!AO45</f>
        <v>6</v>
      </c>
      <c r="AW278" s="232">
        <f>'2023'!AP45</f>
        <v>5</v>
      </c>
      <c r="AX278" s="232">
        <f>'2023'!AQ45</f>
        <v>1</v>
      </c>
      <c r="AY278" s="233">
        <f>'2023'!AR45</f>
        <v>0.5</v>
      </c>
      <c r="AZ278" s="60">
        <f>'2023'!AS45</f>
        <v>0</v>
      </c>
      <c r="BA278" s="61">
        <f>'2023'!AT45</f>
        <v>1</v>
      </c>
      <c r="BB278" s="61">
        <f>'2023'!AU45</f>
        <v>0</v>
      </c>
      <c r="BC278" s="61">
        <f>'2023'!AV45</f>
        <v>0</v>
      </c>
      <c r="BD278" s="61">
        <f>'2023'!AW45</f>
        <v>0</v>
      </c>
      <c r="BE278" s="61">
        <f>'2023'!AX45</f>
        <v>0</v>
      </c>
      <c r="BF278" s="62">
        <f>'2023'!AY45</f>
        <v>0</v>
      </c>
      <c r="BG278" s="62">
        <f>'2023'!AZ45</f>
        <v>0</v>
      </c>
      <c r="BH278" s="62">
        <f>'2023'!BA45</f>
        <v>0</v>
      </c>
      <c r="BI278" s="62">
        <f>'2023'!BA45</f>
        <v>0</v>
      </c>
      <c r="BJ278" s="62">
        <f>'2023'!BC45</f>
        <v>0</v>
      </c>
      <c r="BK278" s="62">
        <f>'2023'!BH45</f>
        <v>0</v>
      </c>
      <c r="BL278" s="62">
        <f>'2023'!BI45</f>
        <v>0</v>
      </c>
      <c r="BM278" s="62">
        <f>'2023'!BJ45</f>
        <v>0</v>
      </c>
      <c r="BN278" s="63">
        <f>'2023'!BK45</f>
        <v>0</v>
      </c>
      <c r="BO278" s="60">
        <f>'2023'!BL45</f>
        <v>0</v>
      </c>
      <c r="BP278" s="61">
        <f>'2023'!BM45</f>
        <v>2750</v>
      </c>
      <c r="BQ278" s="61">
        <f>'2023'!BN45</f>
        <v>0</v>
      </c>
      <c r="BR278" s="61">
        <f>'2023'!BO45</f>
        <v>0</v>
      </c>
      <c r="BS278" s="61">
        <f>'2023'!BP45</f>
        <v>0</v>
      </c>
      <c r="BT278" s="61">
        <f>'2023'!BQ45</f>
        <v>24</v>
      </c>
      <c r="BU278" s="62">
        <f>'2023'!BR45</f>
        <v>0</v>
      </c>
      <c r="BV278" s="62">
        <f>'2023'!BS45</f>
        <v>0</v>
      </c>
      <c r="BW278" s="62">
        <f>'2023'!BT45</f>
        <v>0</v>
      </c>
      <c r="BX278" s="62">
        <f>'2023'!BU45</f>
        <v>0</v>
      </c>
      <c r="BY278" s="62">
        <f>'2023'!BV45</f>
        <v>0</v>
      </c>
      <c r="BZ278" s="62">
        <f>'2023'!CA45</f>
        <v>0</v>
      </c>
      <c r="CA278" s="62">
        <f>'2023'!CB45</f>
        <v>0</v>
      </c>
      <c r="CB278" s="62">
        <f>'2023'!CC45</f>
        <v>0</v>
      </c>
      <c r="CC278" s="63">
        <f>'2023'!CD45</f>
        <v>0</v>
      </c>
      <c r="CD278" s="60">
        <f>'2023'!CE45</f>
        <v>0</v>
      </c>
      <c r="CE278" s="61">
        <f>'2023'!CF45</f>
        <v>1337</v>
      </c>
      <c r="CF278" s="61">
        <f>'2023'!CG45</f>
        <v>0</v>
      </c>
      <c r="CG278" s="61">
        <f>'2023'!CH45</f>
        <v>0</v>
      </c>
      <c r="CH278" s="61">
        <f>'2023'!CI45</f>
        <v>0</v>
      </c>
      <c r="CI278" s="61">
        <f>'2023'!CJ45</f>
        <v>0</v>
      </c>
      <c r="CJ278" s="62">
        <f>'2023'!CK45</f>
        <v>0</v>
      </c>
      <c r="CK278" s="62">
        <f>'2023'!CL45</f>
        <v>0</v>
      </c>
      <c r="CL278" s="62">
        <f>'2023'!CM45</f>
        <v>0</v>
      </c>
      <c r="CM278" s="62">
        <f>'2023'!CN45</f>
        <v>0</v>
      </c>
      <c r="CN278" s="62">
        <f>'2023'!CO45</f>
        <v>0</v>
      </c>
      <c r="CO278" s="62">
        <f>'2023'!CT45</f>
        <v>0</v>
      </c>
      <c r="CP278" s="62">
        <f>'2023'!CU45</f>
        <v>0</v>
      </c>
      <c r="CQ278" s="62">
        <f>'2023'!CV45</f>
        <v>0</v>
      </c>
      <c r="CR278" s="63">
        <f>'2023'!CW45</f>
        <v>0</v>
      </c>
      <c r="CS278" s="60">
        <f>'2023'!CX45</f>
        <v>892</v>
      </c>
      <c r="CT278" s="61">
        <f>'2023'!CY45</f>
        <v>3044</v>
      </c>
      <c r="CU278" s="61">
        <f>'2023'!CZ45</f>
        <v>102</v>
      </c>
      <c r="CV278" s="61">
        <f>'2023'!DA45</f>
        <v>61</v>
      </c>
      <c r="CW278" s="61">
        <f>'2023'!DB45</f>
        <v>6</v>
      </c>
      <c r="CX278" s="61">
        <f>'2023'!DC45</f>
        <v>27</v>
      </c>
      <c r="CY278" s="62">
        <f>'2023'!DD45</f>
        <v>1.3</v>
      </c>
      <c r="CZ278" s="62">
        <f>'2023'!DE45</f>
        <v>2.2599999999999998</v>
      </c>
      <c r="DA278" s="62">
        <f>'2023'!DF45</f>
        <v>2.34</v>
      </c>
      <c r="DB278" s="62">
        <f>'2023'!DG45</f>
        <v>4.3</v>
      </c>
      <c r="DC278" s="62">
        <f>'2023'!DH45</f>
        <v>13.6</v>
      </c>
      <c r="DD278" s="62">
        <f>'2023'!DM45</f>
        <v>46.2</v>
      </c>
      <c r="DE278" s="62">
        <f>'2023'!DN45</f>
        <v>7.6</v>
      </c>
      <c r="DF278" s="62">
        <f>'2023'!DO45</f>
        <v>89.7</v>
      </c>
      <c r="DG278" s="63">
        <f>'2023'!DP45</f>
        <v>10.3</v>
      </c>
      <c r="DH278" s="60">
        <f>'2023'!DQ45</f>
        <v>792</v>
      </c>
      <c r="DI278" s="61">
        <f>'2023'!DR45</f>
        <v>3252</v>
      </c>
      <c r="DJ278" s="61">
        <f>'2023'!DS45</f>
        <v>106</v>
      </c>
      <c r="DK278" s="61">
        <f>'2023'!DT45</f>
        <v>63</v>
      </c>
      <c r="DL278" s="61">
        <f>'2023'!DU45</f>
        <v>9</v>
      </c>
      <c r="DM278" s="61">
        <f>'2023'!DV45</f>
        <v>27</v>
      </c>
      <c r="DN278" s="62">
        <f>'2023'!DW45</f>
        <v>1.0900000000000001</v>
      </c>
      <c r="DO278" s="62">
        <f>'2023'!DX45</f>
        <v>1.85</v>
      </c>
      <c r="DP278" s="62">
        <f>'2023'!DY45</f>
        <v>1.87</v>
      </c>
      <c r="DQ278" s="62">
        <f>'2023'!DZ45</f>
        <v>4.8</v>
      </c>
      <c r="DR278" s="62">
        <f>'2023'!EA45</f>
        <v>11.7</v>
      </c>
      <c r="DS278" s="62">
        <f>'2023'!EF45</f>
        <v>44.8</v>
      </c>
      <c r="DT278" s="62">
        <f>'2023'!EG45</f>
        <v>8.6999999999999993</v>
      </c>
      <c r="DU278" s="62">
        <f>'2023'!EH45</f>
        <v>86.1</v>
      </c>
      <c r="DV278" s="63">
        <f>'2023'!EI45</f>
        <v>13.5</v>
      </c>
    </row>
    <row r="279" spans="1:126" ht="15.75" customHeight="1" x14ac:dyDescent="0.2">
      <c r="A279" s="199">
        <f t="shared" si="26"/>
        <v>277</v>
      </c>
      <c r="B279" s="261">
        <f>'2015'!A25</f>
        <v>23</v>
      </c>
      <c r="C279" s="261">
        <v>2015</v>
      </c>
      <c r="D279" s="234" t="str">
        <f>'2015'!B25</f>
        <v>JJ Nelson</v>
      </c>
      <c r="E279" s="310" t="str" cm="1">
        <f t="array" ref="E279">_xlfn.IFS(F279&gt;12.5,"Cornerstone",AND(F279&gt;11.995,F279&lt;12.5),"Elite",AND(F279&gt;11,F279&lt;12.995),"Elite Upside",AND(F279&gt;=9.69,F279&lt;10.999),"Upside",AND(F279&gt;8.4,F279&lt;9.999),"Upside Lite",AND(F279&gt;7.25,F279&lt;8.999),"Outlier",AND(F279&gt;=6,F279&lt;7.25),"Outlier Lite",F279&lt;6.999,"Purgatory")</f>
        <v>Outlier Lite</v>
      </c>
      <c r="F279" s="313">
        <f>'2015'!C25</f>
        <v>6.0557142857142852</v>
      </c>
      <c r="G279" s="313">
        <f t="shared" si="27"/>
        <v>18.2</v>
      </c>
      <c r="H279" s="313" t="str" cm="1">
        <f t="array" ref="H279">_xlfn.IFS(E279="Cornerstone","A++",E279="Elite","A+",E279="Elite Upside","A",E279="Upside","B",E279="Upside Lite","C",E279="Outlier","D+",E279="Outlier Lite","D-",E279="Purgatory","F")</f>
        <v>D-</v>
      </c>
      <c r="I279" s="314">
        <f t="shared" si="28"/>
        <v>-1.3352115384132885</v>
      </c>
      <c r="J279" s="34" t="str">
        <f>'2015'!D25</f>
        <v>UAB</v>
      </c>
      <c r="K279" s="200">
        <f>'2015'!E25</f>
        <v>10</v>
      </c>
      <c r="L279" s="318">
        <f>'2015'!F25</f>
        <v>33718</v>
      </c>
      <c r="M279" s="231">
        <f>'2015'!G25</f>
        <v>33.449315068493149</v>
      </c>
      <c r="N279" s="231" t="str">
        <f>'2015'!H25</f>
        <v>SR</v>
      </c>
      <c r="O279" s="231">
        <f>'2015'!I25</f>
        <v>23.021917808219179</v>
      </c>
      <c r="P279" s="231" t="str">
        <f>'2015'!J25</f>
        <v>Wide</v>
      </c>
      <c r="Q279" s="231" t="str">
        <f>'2015'!K25</f>
        <v>RAT</v>
      </c>
      <c r="R279" s="231" t="str">
        <f>'2015'!L25</f>
        <v>N/A</v>
      </c>
      <c r="S279" s="320">
        <f>'2015'!M25</f>
        <v>70</v>
      </c>
      <c r="T279" s="320">
        <f>'2015'!N25</f>
        <v>156</v>
      </c>
      <c r="U279" s="231">
        <f>'2015'!O25</f>
        <v>4.28</v>
      </c>
      <c r="V279" s="279">
        <f>'2015'!P25</f>
        <v>5</v>
      </c>
      <c r="W279" s="193">
        <f>'2015'!Q25</f>
        <v>0</v>
      </c>
      <c r="X279" s="194">
        <f>'2015'!R25</f>
        <v>0.12717584369449378</v>
      </c>
      <c r="Y279" s="194">
        <f>'2015'!S25</f>
        <v>0.13406735751295337</v>
      </c>
      <c r="Z279" s="194">
        <f>'2015'!T25</f>
        <v>0.39385474860335196</v>
      </c>
      <c r="AA279" s="194">
        <f>'2015'!U25</f>
        <v>0.24553401748384646</v>
      </c>
      <c r="AB279" s="194">
        <f>'2015'!V25</f>
        <v>0.31969438304359921</v>
      </c>
      <c r="AC279" s="59">
        <f>'2015'!W25</f>
        <v>0.22378606813051943</v>
      </c>
      <c r="AD279" s="42">
        <f>'2015'!X25</f>
        <v>21.367123287671234</v>
      </c>
      <c r="AE279" s="183">
        <f>'2015'!Y25</f>
        <v>2.4300000000000002</v>
      </c>
      <c r="AF279" s="183">
        <f>'2015'!Z25</f>
        <v>9.5</v>
      </c>
      <c r="AG279" s="183">
        <f>'2015'!AA25</f>
        <v>15.6</v>
      </c>
      <c r="AH279" s="183">
        <f>'2015'!AB25</f>
        <v>0</v>
      </c>
      <c r="AI279" s="183">
        <f>'2015'!AC25</f>
        <v>0</v>
      </c>
      <c r="AJ279" s="288" t="str">
        <f>'2015'!AD25</f>
        <v>N/A</v>
      </c>
      <c r="AK279" s="288" t="str">
        <f>'2015'!AE25</f>
        <v>N/A</v>
      </c>
      <c r="AL279" s="185">
        <f>'2015'!AF25</f>
        <v>0.122</v>
      </c>
      <c r="AM279" s="212">
        <f>DS279</f>
        <v>0</v>
      </c>
      <c r="AN279" s="185">
        <f>'2015'!AG25</f>
        <v>0.76800000000000002</v>
      </c>
      <c r="AO279" s="185">
        <f>'2015'!AH25</f>
        <v>0.22899999999999998</v>
      </c>
      <c r="AP279" s="183">
        <f>'2015'!AI25</f>
        <v>92.977853968292138</v>
      </c>
      <c r="AQ279" s="186">
        <f>'2015'!AJ25</f>
        <v>86.416280447861297</v>
      </c>
      <c r="AR279" s="48">
        <f>'2015'!AK25</f>
        <v>6</v>
      </c>
      <c r="AS279" s="232">
        <f>'2015'!AL25</f>
        <v>4</v>
      </c>
      <c r="AT279" s="232">
        <f>'2015'!AM25</f>
        <v>4</v>
      </c>
      <c r="AU279" s="232">
        <f>'2015'!AN25</f>
        <v>7</v>
      </c>
      <c r="AV279" s="232">
        <f>'2015'!AO25</f>
        <v>10</v>
      </c>
      <c r="AW279" s="232">
        <f>'2015'!AP25</f>
        <v>4</v>
      </c>
      <c r="AX279" s="232">
        <f>'2015'!AQ25</f>
        <v>4</v>
      </c>
      <c r="AY279" s="233">
        <f>'2015'!AR25</f>
        <v>0</v>
      </c>
      <c r="AZ279" s="60">
        <f>'2015'!AS25</f>
        <v>0</v>
      </c>
      <c r="BA279" s="61">
        <f>'2015'!AT25</f>
        <v>1</v>
      </c>
      <c r="BB279" s="61">
        <f>'2015'!AU25</f>
        <v>0</v>
      </c>
      <c r="BC279" s="61">
        <f>'2015'!AV25</f>
        <v>0</v>
      </c>
      <c r="BD279" s="61">
        <f>'2015'!AW25</f>
        <v>0</v>
      </c>
      <c r="BE279" s="61">
        <f>'2015'!AX25</f>
        <v>0</v>
      </c>
      <c r="BF279" s="62">
        <f>'2015'!AY25</f>
        <v>0</v>
      </c>
      <c r="BG279" s="62">
        <f>'2015'!AZ25</f>
        <v>0</v>
      </c>
      <c r="BH279" s="62">
        <f>'2015'!BA25</f>
        <v>0</v>
      </c>
      <c r="BI279" s="62">
        <f>'2015'!BB25</f>
        <v>0</v>
      </c>
      <c r="BJ279" s="62">
        <f>'2015'!BC25</f>
        <v>0</v>
      </c>
      <c r="BK279" s="62">
        <f>'2015'!BD25</f>
        <v>0</v>
      </c>
      <c r="BL279" s="62">
        <f>'2015'!BE25</f>
        <v>0</v>
      </c>
      <c r="BM279" s="62">
        <f>'2015'!BF25</f>
        <v>0</v>
      </c>
      <c r="BN279" s="63">
        <f>'2015'!BG25</f>
        <v>0</v>
      </c>
      <c r="BO279" s="60">
        <f>'2015'!BH25</f>
        <v>358</v>
      </c>
      <c r="BP279" s="61">
        <f>'2015'!BI25</f>
        <v>2815</v>
      </c>
      <c r="BQ279" s="61">
        <f>'2015'!BJ25</f>
        <v>0</v>
      </c>
      <c r="BR279" s="61">
        <f>'2015'!BK25</f>
        <v>0</v>
      </c>
      <c r="BS279" s="61">
        <f>'2015'!BL25</f>
        <v>0</v>
      </c>
      <c r="BT279" s="61">
        <f>'2015'!BM25</f>
        <v>0</v>
      </c>
      <c r="BU279" s="62">
        <f>'2015'!BN25</f>
        <v>0</v>
      </c>
      <c r="BV279" s="62">
        <f>'2015'!BO25</f>
        <v>0</v>
      </c>
      <c r="BW279" s="62">
        <f>'2015'!BP25</f>
        <v>0</v>
      </c>
      <c r="BX279" s="62">
        <f>'2015'!BQ25</f>
        <v>0</v>
      </c>
      <c r="BY279" s="62">
        <f>'2015'!BR25</f>
        <v>0</v>
      </c>
      <c r="BZ279" s="62">
        <f>'2015'!BS25</f>
        <v>0</v>
      </c>
      <c r="CA279" s="62">
        <f>'2015'!BT25</f>
        <v>0</v>
      </c>
      <c r="CB279" s="62">
        <f>'2015'!BU25</f>
        <v>0</v>
      </c>
      <c r="CC279" s="63">
        <f>'2015'!BV25</f>
        <v>0</v>
      </c>
      <c r="CD279" s="60">
        <f>'2015'!BW25</f>
        <v>414</v>
      </c>
      <c r="CE279" s="61">
        <f>'2015'!BX25</f>
        <v>3088</v>
      </c>
      <c r="CF279" s="61">
        <f>'2015'!BY25</f>
        <v>0</v>
      </c>
      <c r="CG279" s="61">
        <f>'2015'!BZ25</f>
        <v>0</v>
      </c>
      <c r="CH279" s="61">
        <f>'2015'!CA25</f>
        <v>0</v>
      </c>
      <c r="CI279" s="61">
        <f>'2015'!CB25</f>
        <v>0</v>
      </c>
      <c r="CJ279" s="62">
        <f>'2015'!CC25</f>
        <v>0</v>
      </c>
      <c r="CK279" s="62">
        <f>'2015'!CD25</f>
        <v>0</v>
      </c>
      <c r="CL279" s="62">
        <f>'2015'!CE25</f>
        <v>0</v>
      </c>
      <c r="CM279" s="62">
        <f>'2015'!CF25</f>
        <v>0</v>
      </c>
      <c r="CN279" s="62">
        <f>'2015'!CG25</f>
        <v>0</v>
      </c>
      <c r="CO279" s="62">
        <f>'2015'!CH25</f>
        <v>0</v>
      </c>
      <c r="CP279" s="62">
        <f>'2015'!CI25</f>
        <v>0</v>
      </c>
      <c r="CQ279" s="62">
        <f>'2015'!CJ25</f>
        <v>0</v>
      </c>
      <c r="CR279" s="63">
        <f>'2015'!CK25</f>
        <v>0</v>
      </c>
      <c r="CS279" s="60">
        <f>'2015'!CL25</f>
        <v>846</v>
      </c>
      <c r="CT279" s="61">
        <f>'2015'!CM25</f>
        <v>2148</v>
      </c>
      <c r="CU279" s="61">
        <f>'2015'!CN25</f>
        <v>0</v>
      </c>
      <c r="CV279" s="61">
        <f>'2015'!CO25</f>
        <v>0</v>
      </c>
      <c r="CW279" s="61">
        <f>'2015'!CP25</f>
        <v>0</v>
      </c>
      <c r="CX279" s="61">
        <f>'2015'!CQ25</f>
        <v>0</v>
      </c>
      <c r="CY279" s="62">
        <f>'2015'!CR25</f>
        <v>0</v>
      </c>
      <c r="CZ279" s="62">
        <f>'2015'!CS25</f>
        <v>0</v>
      </c>
      <c r="DA279" s="62">
        <f>'2015'!CT25</f>
        <v>0</v>
      </c>
      <c r="DB279" s="62">
        <f>'2015'!CU25</f>
        <v>0</v>
      </c>
      <c r="DC279" s="62">
        <f>'2015'!CV25</f>
        <v>0</v>
      </c>
      <c r="DD279" s="62">
        <f>'2015'!CW25</f>
        <v>0</v>
      </c>
      <c r="DE279" s="62">
        <f>'2015'!CX25</f>
        <v>0</v>
      </c>
      <c r="DF279" s="62">
        <f>'2015'!CY25</f>
        <v>0</v>
      </c>
      <c r="DG279" s="63">
        <f>'2015'!CZ25</f>
        <v>0</v>
      </c>
      <c r="DH279" s="60">
        <f>'2015'!DA25</f>
        <v>646</v>
      </c>
      <c r="DI279" s="61">
        <f>'2015'!DB25</f>
        <v>2631</v>
      </c>
      <c r="DJ279" s="61">
        <f>'2015'!DC25</f>
        <v>64</v>
      </c>
      <c r="DK279" s="61">
        <f>'2015'!DD25</f>
        <v>36</v>
      </c>
      <c r="DL279" s="61">
        <f>'2015'!DE25</f>
        <v>4</v>
      </c>
      <c r="DM279" s="61">
        <f>'2015'!DF25</f>
        <v>0</v>
      </c>
      <c r="DN279" s="62">
        <f>'2015'!DG25</f>
        <v>0</v>
      </c>
      <c r="DO279" s="62">
        <f>'2015'!DH25</f>
        <v>0</v>
      </c>
      <c r="DP279" s="62">
        <f>'2015'!DI25</f>
        <v>2.4300000000000002</v>
      </c>
      <c r="DQ279" s="62">
        <f>'2015'!DJ25</f>
        <v>9.5</v>
      </c>
      <c r="DR279" s="62">
        <f>'2015'!DK25</f>
        <v>15.6</v>
      </c>
      <c r="DS279" s="62">
        <f>'2015'!DL25</f>
        <v>0</v>
      </c>
      <c r="DT279" s="62">
        <f>'2015'!DM25</f>
        <v>12.2</v>
      </c>
      <c r="DU279" s="62">
        <f>'2015'!DN25</f>
        <v>76.8</v>
      </c>
      <c r="DV279" s="63">
        <f>'2015'!DO25</f>
        <v>22.9</v>
      </c>
    </row>
    <row r="280" spans="1:126" ht="15.75" customHeight="1" x14ac:dyDescent="0.2">
      <c r="A280" s="199">
        <f t="shared" si="26"/>
        <v>278</v>
      </c>
      <c r="B280" s="261">
        <f>'2015'!A26</f>
        <v>24</v>
      </c>
      <c r="C280" s="261">
        <v>2015</v>
      </c>
      <c r="D280" s="234" t="str">
        <f>'2015'!B26</f>
        <v>Geremy Davis</v>
      </c>
      <c r="E280" s="310" t="str" cm="1">
        <f t="array" ref="E280">_xlfn.IFS(F280&gt;12.5,"Cornerstone",AND(F280&gt;11.995,F280&lt;12.5),"Elite",AND(F280&gt;11,F280&lt;12.995),"Elite Upside",AND(F280&gt;=9.69,F280&lt;10.999),"Upside",AND(F280&gt;8.4,F280&lt;9.999),"Upside Lite",AND(F280&gt;7.25,F280&lt;8.999),"Outlier",AND(F280&gt;=6,F280&lt;7.25),"Outlier Lite",F280&lt;6.999,"Purgatory")</f>
        <v>Outlier Lite</v>
      </c>
      <c r="F280" s="313">
        <f>'2015'!C26</f>
        <v>6.0471428571428572</v>
      </c>
      <c r="G280" s="313">
        <f t="shared" si="27"/>
        <v>17.899999999999999</v>
      </c>
      <c r="H280" s="313" t="str" cm="1">
        <f t="array" ref="H280">_xlfn.IFS(E280="Cornerstone","A++",E280="Elite","A+",E280="Elite Upside","A",E280="Upside","B",E280="Upside Lite","C",E280="Outlier","D+",E280="Outlier Lite","D-",E280="Purgatory","F")</f>
        <v>D-</v>
      </c>
      <c r="I280" s="314">
        <f t="shared" si="28"/>
        <v>-1.3398547404464001</v>
      </c>
      <c r="J280" s="34" t="str">
        <f>'2015'!D26</f>
        <v>UConn</v>
      </c>
      <c r="K280" s="200">
        <f>'2015'!E26</f>
        <v>9</v>
      </c>
      <c r="L280" s="318">
        <f>'2015'!F26</f>
        <v>33613</v>
      </c>
      <c r="M280" s="231">
        <f>'2015'!G26</f>
        <v>33.736986301369861</v>
      </c>
      <c r="N280" s="231" t="str">
        <f>'2015'!H26</f>
        <v>SR</v>
      </c>
      <c r="O280" s="231">
        <f>'2015'!I26</f>
        <v>23.30958904109589</v>
      </c>
      <c r="P280" s="231" t="str">
        <f>'2015'!J26</f>
        <v>Wide</v>
      </c>
      <c r="Q280" s="231" t="str">
        <f>'2015'!K26</f>
        <v>PROTO Z</v>
      </c>
      <c r="R280" s="231" t="str">
        <f>'2015'!L26</f>
        <v>N/A</v>
      </c>
      <c r="S280" s="320">
        <f>'2015'!M26</f>
        <v>74</v>
      </c>
      <c r="T280" s="320">
        <f>'2015'!N26</f>
        <v>216</v>
      </c>
      <c r="U280" s="231">
        <f>'2015'!O26</f>
        <v>4.47</v>
      </c>
      <c r="V280" s="279">
        <f>'2015'!P26</f>
        <v>6</v>
      </c>
      <c r="W280" s="193">
        <f>'2015'!Q26</f>
        <v>0</v>
      </c>
      <c r="X280" s="194">
        <f>'2015'!R26</f>
        <v>3.125E-2</v>
      </c>
      <c r="Y280" s="194">
        <f>'2015'!S26</f>
        <v>0.22169981916817361</v>
      </c>
      <c r="Z280" s="194">
        <f>'2015'!T26</f>
        <v>0.38612099644128112</v>
      </c>
      <c r="AA280" s="194">
        <f>'2015'!U26</f>
        <v>0.27976158513665894</v>
      </c>
      <c r="AB280" s="194">
        <f>'2015'!V26</f>
        <v>0.33294129078897006</v>
      </c>
      <c r="AC280" s="59">
        <f>'2015'!W26</f>
        <v>0.23305890355227901</v>
      </c>
      <c r="AD280" s="42">
        <f>'2015'!X26</f>
        <v>20.654794520547945</v>
      </c>
      <c r="AE280" s="183">
        <f>'2015'!Y26</f>
        <v>2.11</v>
      </c>
      <c r="AF280" s="183">
        <f>'2015'!Z26</f>
        <v>1.5</v>
      </c>
      <c r="AG280" s="183">
        <f>'2015'!AA26</f>
        <v>13.2</v>
      </c>
      <c r="AH280" s="183">
        <f>'2015'!AB26</f>
        <v>0</v>
      </c>
      <c r="AI280" s="183">
        <f>'2015'!AC26</f>
        <v>0</v>
      </c>
      <c r="AJ280" s="288" t="str">
        <f>'2015'!AD26</f>
        <v>N/A</v>
      </c>
      <c r="AK280" s="288" t="str">
        <f>'2015'!AE26</f>
        <v>N/A</v>
      </c>
      <c r="AL280" s="185">
        <f>'2015'!AF26</f>
        <v>0</v>
      </c>
      <c r="AM280" s="212">
        <f>DS280</f>
        <v>0</v>
      </c>
      <c r="AN280" s="185">
        <f>'2015'!AG26</f>
        <v>0.80200000000000005</v>
      </c>
      <c r="AO280" s="185">
        <f>'2015'!AH26</f>
        <v>0.19800000000000001</v>
      </c>
      <c r="AP280" s="183">
        <f>'2015'!AI26</f>
        <v>108.20657587281474</v>
      </c>
      <c r="AQ280" s="186">
        <f>'2015'!AJ26</f>
        <v>109.31260028656253</v>
      </c>
      <c r="AR280" s="48">
        <f>'2015'!AK26</f>
        <v>6</v>
      </c>
      <c r="AS280" s="232">
        <f>'2015'!AL26</f>
        <v>5</v>
      </c>
      <c r="AT280" s="232">
        <f>'2015'!AM26</f>
        <v>4</v>
      </c>
      <c r="AU280" s="232">
        <f>'2015'!AN26</f>
        <v>0</v>
      </c>
      <c r="AV280" s="232">
        <f>'2015'!AO26</f>
        <v>8</v>
      </c>
      <c r="AW280" s="232">
        <f>'2015'!AP26</f>
        <v>8</v>
      </c>
      <c r="AX280" s="232">
        <f>'2015'!AQ26</f>
        <v>2</v>
      </c>
      <c r="AY280" s="233">
        <f>'2015'!AR26</f>
        <v>0</v>
      </c>
      <c r="AZ280" s="60">
        <f>'2015'!AS26</f>
        <v>0</v>
      </c>
      <c r="BA280" s="61">
        <f>'2015'!AT26</f>
        <v>1</v>
      </c>
      <c r="BB280" s="61">
        <f>'2015'!AU26</f>
        <v>0</v>
      </c>
      <c r="BC280" s="61">
        <f>'2015'!AV26</f>
        <v>0</v>
      </c>
      <c r="BD280" s="61">
        <f>'2015'!AW26</f>
        <v>0</v>
      </c>
      <c r="BE280" s="61">
        <f>'2015'!AX26</f>
        <v>0</v>
      </c>
      <c r="BF280" s="62">
        <f>'2015'!AY26</f>
        <v>0</v>
      </c>
      <c r="BG280" s="62">
        <f>'2015'!AZ26</f>
        <v>0</v>
      </c>
      <c r="BH280" s="62">
        <f>'2015'!BA26</f>
        <v>0</v>
      </c>
      <c r="BI280" s="62">
        <f>'2015'!BB26</f>
        <v>0</v>
      </c>
      <c r="BJ280" s="62">
        <f>'2015'!BC26</f>
        <v>0</v>
      </c>
      <c r="BK280" s="62">
        <f>'2015'!BD26</f>
        <v>0</v>
      </c>
      <c r="BL280" s="62">
        <f>'2015'!BE26</f>
        <v>0</v>
      </c>
      <c r="BM280" s="62">
        <f>'2015'!BF26</f>
        <v>0</v>
      </c>
      <c r="BN280" s="63">
        <f>'2015'!BG26</f>
        <v>0</v>
      </c>
      <c r="BO280" s="60">
        <f>'2015'!BH26</f>
        <v>73</v>
      </c>
      <c r="BP280" s="61">
        <f>'2015'!BI26</f>
        <v>2336</v>
      </c>
      <c r="BQ280" s="61">
        <f>'2015'!BJ26</f>
        <v>0</v>
      </c>
      <c r="BR280" s="61">
        <f>'2015'!BK26</f>
        <v>0</v>
      </c>
      <c r="BS280" s="61">
        <f>'2015'!BL26</f>
        <v>0</v>
      </c>
      <c r="BT280" s="61">
        <f>'2015'!BM26</f>
        <v>0</v>
      </c>
      <c r="BU280" s="62">
        <f>'2015'!BN26</f>
        <v>0</v>
      </c>
      <c r="BV280" s="62">
        <f>'2015'!BO26</f>
        <v>0</v>
      </c>
      <c r="BW280" s="62">
        <f>'2015'!BP26</f>
        <v>0</v>
      </c>
      <c r="BX280" s="62">
        <f>'2015'!BQ26</f>
        <v>0</v>
      </c>
      <c r="BY280" s="62">
        <f>'2015'!BR26</f>
        <v>0</v>
      </c>
      <c r="BZ280" s="62">
        <f>'2015'!BS26</f>
        <v>0</v>
      </c>
      <c r="CA280" s="62">
        <f>'2015'!BT26</f>
        <v>0</v>
      </c>
      <c r="CB280" s="62">
        <f>'2015'!BU26</f>
        <v>0</v>
      </c>
      <c r="CC280" s="63">
        <f>'2015'!BV26</f>
        <v>0</v>
      </c>
      <c r="CD280" s="60">
        <f>'2015'!BW26</f>
        <v>613</v>
      </c>
      <c r="CE280" s="61">
        <f>'2015'!BX26</f>
        <v>2765</v>
      </c>
      <c r="CF280" s="61">
        <f>'2015'!BY26</f>
        <v>0</v>
      </c>
      <c r="CG280" s="61">
        <f>'2015'!BZ26</f>
        <v>0</v>
      </c>
      <c r="CH280" s="61">
        <f>'2015'!CA26</f>
        <v>0</v>
      </c>
      <c r="CI280" s="61">
        <f>'2015'!CB26</f>
        <v>0</v>
      </c>
      <c r="CJ280" s="62">
        <f>'2015'!CC26</f>
        <v>0</v>
      </c>
      <c r="CK280" s="62">
        <f>'2015'!CD26</f>
        <v>0</v>
      </c>
      <c r="CL280" s="62">
        <f>'2015'!CE26</f>
        <v>0</v>
      </c>
      <c r="CM280" s="62">
        <f>'2015'!CF26</f>
        <v>0</v>
      </c>
      <c r="CN280" s="62">
        <f>'2015'!CG26</f>
        <v>0</v>
      </c>
      <c r="CO280" s="62">
        <f>'2015'!CH26</f>
        <v>0</v>
      </c>
      <c r="CP280" s="62">
        <f>'2015'!CI26</f>
        <v>0</v>
      </c>
      <c r="CQ280" s="62">
        <f>'2015'!CJ26</f>
        <v>0</v>
      </c>
      <c r="CR280" s="63">
        <f>'2015'!CK26</f>
        <v>0</v>
      </c>
      <c r="CS280" s="60">
        <f>'2015'!CL26</f>
        <v>1085</v>
      </c>
      <c r="CT280" s="61">
        <f>'2015'!CM26</f>
        <v>2810</v>
      </c>
      <c r="CU280" s="61">
        <f>'2015'!CN26</f>
        <v>0</v>
      </c>
      <c r="CV280" s="61">
        <f>'2015'!CO26</f>
        <v>0</v>
      </c>
      <c r="CW280" s="61">
        <f>'2015'!CP26</f>
        <v>0</v>
      </c>
      <c r="CX280" s="61">
        <f>'2015'!CQ26</f>
        <v>0</v>
      </c>
      <c r="CY280" s="62">
        <f>'2015'!CR26</f>
        <v>0</v>
      </c>
      <c r="CZ280" s="62">
        <f>'2015'!CS26</f>
        <v>0</v>
      </c>
      <c r="DA280" s="62">
        <f>'2015'!CT26</f>
        <v>0</v>
      </c>
      <c r="DB280" s="62">
        <f>'2015'!CU26</f>
        <v>0</v>
      </c>
      <c r="DC280" s="62">
        <f>'2015'!CV26</f>
        <v>0</v>
      </c>
      <c r="DD280" s="62">
        <f>'2015'!CW26</f>
        <v>0</v>
      </c>
      <c r="DE280" s="62">
        <f>'2015'!CX26</f>
        <v>0</v>
      </c>
      <c r="DF280" s="62">
        <f>'2015'!CY26</f>
        <v>0</v>
      </c>
      <c r="DG280" s="63">
        <f>'2015'!CZ26</f>
        <v>0</v>
      </c>
      <c r="DH280" s="60">
        <f>'2015'!DA26</f>
        <v>521</v>
      </c>
      <c r="DI280" s="61">
        <f>'2015'!DB26</f>
        <v>1862.3000000000002</v>
      </c>
      <c r="DJ280" s="61">
        <f>'2015'!DC26</f>
        <v>73</v>
      </c>
      <c r="DK280" s="61">
        <f>'2015'!DD26</f>
        <v>44</v>
      </c>
      <c r="DL280" s="61">
        <f>'2015'!DE26</f>
        <v>3</v>
      </c>
      <c r="DM280" s="61">
        <f>'2015'!DF26</f>
        <v>0</v>
      </c>
      <c r="DN280" s="62">
        <f>'2015'!DG26</f>
        <v>0</v>
      </c>
      <c r="DO280" s="62">
        <f>'2015'!DH26</f>
        <v>0</v>
      </c>
      <c r="DP280" s="62">
        <f>'2015'!DI26</f>
        <v>2.11</v>
      </c>
      <c r="DQ280" s="62">
        <f>'2015'!DJ26</f>
        <v>1.5</v>
      </c>
      <c r="DR280" s="62">
        <f>'2015'!DK26</f>
        <v>13.2</v>
      </c>
      <c r="DS280" s="62">
        <f>'2015'!DL26</f>
        <v>0</v>
      </c>
      <c r="DT280" s="62">
        <f>'2015'!DM26</f>
        <v>0</v>
      </c>
      <c r="DU280" s="62">
        <f>'2015'!DN26</f>
        <v>80.2</v>
      </c>
      <c r="DV280" s="63">
        <f>'2015'!DO26</f>
        <v>19.8</v>
      </c>
    </row>
    <row r="281" spans="1:126" ht="15.75" customHeight="1" x14ac:dyDescent="0.2">
      <c r="A281" s="199">
        <f t="shared" si="26"/>
        <v>279</v>
      </c>
      <c r="B281" s="261">
        <f>'2022'!A35</f>
        <v>33</v>
      </c>
      <c r="C281" s="261">
        <v>2022</v>
      </c>
      <c r="D281" s="234" t="str">
        <f>'2022'!B35</f>
        <v>Michael Woods</v>
      </c>
      <c r="E281" s="310" t="str" cm="1">
        <f t="array" ref="E281">_xlfn.IFS(F281&gt;12.5,"Cornerstone",AND(F281&gt;11.995,F281&lt;12.5),"Elite",AND(F281&gt;11,F281&lt;12.995),"Elite Upside",AND(F281&gt;=9.69,F281&lt;10.999),"Upside",AND(F281&gt;8.4,F281&lt;9.999),"Upside Lite",AND(F281&gt;7.25,F281&lt;8.999),"Outlier",AND(F281&gt;=6,F281&lt;7.25),"Outlier Lite",F281&lt;6.999,"Purgatory")</f>
        <v>Outlier Lite</v>
      </c>
      <c r="F281" s="313">
        <f>'2022'!C35</f>
        <v>6.0142857142857151</v>
      </c>
      <c r="G281" s="313">
        <f t="shared" si="27"/>
        <v>17.599999999999998</v>
      </c>
      <c r="H281" s="313" t="str" cm="1">
        <f t="array" ref="H281">_xlfn.IFS(E281="Cornerstone","A++",E281="Elite","A+",E281="Elite Upside","A",E281="Upside","B",E281="Upside Lite","C",E281="Outlier","D+",E281="Outlier Lite","D-",E281="Purgatory","F")</f>
        <v>D-</v>
      </c>
      <c r="I281" s="314">
        <f t="shared" si="28"/>
        <v>-1.3576536815733284</v>
      </c>
      <c r="J281" s="34" t="str">
        <f>'2022'!D35</f>
        <v>Oklahoma</v>
      </c>
      <c r="K281" s="200">
        <f>'2022'!E35</f>
        <v>3</v>
      </c>
      <c r="L281" s="318">
        <f>'2022'!F35</f>
        <v>36604</v>
      </c>
      <c r="M281" s="231">
        <f>'2022'!G35</f>
        <v>25.542465753424658</v>
      </c>
      <c r="N281" s="231" t="str">
        <f>'2022'!H35</f>
        <v>SR</v>
      </c>
      <c r="O281" s="231">
        <f>'2022'!I35</f>
        <v>22.123287671232877</v>
      </c>
      <c r="P281" s="231" t="str">
        <f>'2022'!J35</f>
        <v>Wide</v>
      </c>
      <c r="Q281" s="231" t="str">
        <f>'2022'!K35</f>
        <v>PROTO Z</v>
      </c>
      <c r="R281" s="231" t="str">
        <f>'2022'!L35</f>
        <v>Elite Separator</v>
      </c>
      <c r="S281" s="320">
        <f>'2022'!M35</f>
        <v>73</v>
      </c>
      <c r="T281" s="320">
        <f>'2022'!N35</f>
        <v>198</v>
      </c>
      <c r="U281" s="200">
        <f>'2022'!O35</f>
        <v>4.5</v>
      </c>
      <c r="V281" s="279">
        <f>'2022'!P35</f>
        <v>6</v>
      </c>
      <c r="W281" s="193">
        <f>'2022'!Q35</f>
        <v>0</v>
      </c>
      <c r="X281" s="194">
        <f>'2022'!R35</f>
        <v>0</v>
      </c>
      <c r="Y281" s="194">
        <f>'2022'!S35</f>
        <v>0.18272138228941684</v>
      </c>
      <c r="Z281" s="194">
        <f>'2022'!T35</f>
        <v>0.25770191507077433</v>
      </c>
      <c r="AA281" s="194">
        <f>'2022'!U35</f>
        <v>0.11678832116788321</v>
      </c>
      <c r="AB281" s="194">
        <f>'2022'!V35</f>
        <v>0.18724511811932876</v>
      </c>
      <c r="AC281" s="59">
        <f>'2022'!W35</f>
        <v>0.1778828622133623</v>
      </c>
      <c r="AD281" s="42">
        <f>'2022'!X35</f>
        <v>20.479452054794521</v>
      </c>
      <c r="AE281" s="183">
        <f>'2022'!Y35</f>
        <v>1.91</v>
      </c>
      <c r="AF281" s="183">
        <f>'2022'!Z35</f>
        <v>6.5</v>
      </c>
      <c r="AG281" s="183">
        <f>'2022'!AA35</f>
        <v>12.1</v>
      </c>
      <c r="AH281" s="183">
        <f>'2022'!AB35</f>
        <v>0.83</v>
      </c>
      <c r="AI281" s="183">
        <f>'2022'!AC35</f>
        <v>2.13</v>
      </c>
      <c r="AJ281" s="288">
        <f>'2022'!AD35</f>
        <v>2.3875E-2</v>
      </c>
      <c r="AK281" s="288">
        <f>'2022'!AE35</f>
        <v>0.22919999999999999</v>
      </c>
      <c r="AL281" s="185">
        <f>'2022'!AF35</f>
        <v>7.6999999999999999E-2</v>
      </c>
      <c r="AM281" s="212">
        <f t="shared" ref="AM281:AM287" si="29">DS281/100</f>
        <v>0.4</v>
      </c>
      <c r="AN281" s="185">
        <f>'2022'!AG35</f>
        <v>0.84650000000000003</v>
      </c>
      <c r="AO281" s="185">
        <f>'2022'!AH35</f>
        <v>0.1535</v>
      </c>
      <c r="AP281" s="183">
        <f>'2022'!AI35</f>
        <v>96.570644718792863</v>
      </c>
      <c r="AQ281" s="186">
        <f>'2022'!AJ35</f>
        <v>95.586907757125189</v>
      </c>
      <c r="AR281" s="48">
        <f>'2022'!AK35</f>
        <v>4</v>
      </c>
      <c r="AS281" s="232">
        <f>'2022'!AL35</f>
        <v>6</v>
      </c>
      <c r="AT281" s="232">
        <f>'2022'!AM35</f>
        <v>3</v>
      </c>
      <c r="AU281" s="232">
        <f>'2022'!AN35</f>
        <v>5</v>
      </c>
      <c r="AV281" s="232">
        <f>'2022'!AO35</f>
        <v>8</v>
      </c>
      <c r="AW281" s="232">
        <f>'2022'!AP35</f>
        <v>5</v>
      </c>
      <c r="AX281" s="232">
        <f>'2022'!AQ35</f>
        <v>2</v>
      </c>
      <c r="AY281" s="233">
        <f>'2022'!AR35</f>
        <v>0</v>
      </c>
      <c r="AZ281" s="60">
        <f>'2022'!AS35</f>
        <v>0</v>
      </c>
      <c r="BA281" s="61">
        <f>'2022'!AT35</f>
        <v>5065</v>
      </c>
      <c r="BB281" s="61">
        <f>'2022'!AU35</f>
        <v>0</v>
      </c>
      <c r="BC281" s="61">
        <f>'2022'!AV35</f>
        <v>0</v>
      </c>
      <c r="BD281" s="61">
        <f>'2022'!AW35</f>
        <v>0</v>
      </c>
      <c r="BE281" s="61">
        <f>'2022'!AX35</f>
        <v>0</v>
      </c>
      <c r="BF281" s="62">
        <f>'2022'!AY35</f>
        <v>0</v>
      </c>
      <c r="BG281" s="62">
        <f>'2022'!AZ35</f>
        <v>0</v>
      </c>
      <c r="BH281" s="62">
        <f>'2022'!BA35</f>
        <v>0</v>
      </c>
      <c r="BI281" s="62">
        <f>'2022'!BB35</f>
        <v>0</v>
      </c>
      <c r="BJ281" s="62">
        <f>'2022'!BC35</f>
        <v>0</v>
      </c>
      <c r="BK281" s="62">
        <f>'2022'!BH35</f>
        <v>0</v>
      </c>
      <c r="BL281" s="62">
        <f>'2022'!BI35</f>
        <v>0</v>
      </c>
      <c r="BM281" s="62">
        <f>'2022'!BJ35</f>
        <v>0</v>
      </c>
      <c r="BN281" s="63">
        <f>'2022'!BK35</f>
        <v>0</v>
      </c>
      <c r="BO281" s="60">
        <f>'2022'!BL35</f>
        <v>0</v>
      </c>
      <c r="BP281" s="61">
        <f>'2022'!BM35</f>
        <v>4520</v>
      </c>
      <c r="BQ281" s="61">
        <f>'2022'!BN35</f>
        <v>38</v>
      </c>
      <c r="BR281" s="61">
        <f>'2022'!BO35</f>
        <v>18</v>
      </c>
      <c r="BS281" s="61">
        <f>'2022'!BP35</f>
        <v>1</v>
      </c>
      <c r="BT281" s="61">
        <f>'2022'!BQ35</f>
        <v>0</v>
      </c>
      <c r="BU281" s="62">
        <f>'2022'!BR35</f>
        <v>0.09</v>
      </c>
      <c r="BV281" s="62">
        <f>'2022'!BS35</f>
        <v>0.75</v>
      </c>
      <c r="BW281" s="62">
        <f>'2022'!BT35</f>
        <v>0</v>
      </c>
      <c r="BX281" s="62">
        <f>'2022'!BU35</f>
        <v>0</v>
      </c>
      <c r="BY281" s="62">
        <f>'2022'!BV35</f>
        <v>0</v>
      </c>
      <c r="BZ281" s="62">
        <f>'2022'!CA35</f>
        <v>0</v>
      </c>
      <c r="CA281" s="62">
        <f>'2022'!CB35</f>
        <v>14.3</v>
      </c>
      <c r="CB281" s="62">
        <f>'2022'!CC35</f>
        <v>92.3</v>
      </c>
      <c r="CC281" s="63">
        <f>'2022'!CD35</f>
        <v>7.7</v>
      </c>
      <c r="CD281" s="60">
        <f>'2022'!CE35</f>
        <v>423</v>
      </c>
      <c r="CE281" s="61">
        <f>'2022'!CF35</f>
        <v>2315</v>
      </c>
      <c r="CF281" s="61">
        <f>'2022'!CG35</f>
        <v>64</v>
      </c>
      <c r="CG281" s="61">
        <f>'2022'!CH35</f>
        <v>33</v>
      </c>
      <c r="CH281" s="61">
        <f>'2022'!CI35</f>
        <v>4</v>
      </c>
      <c r="CI281" s="61">
        <f>'2022'!CJ35</f>
        <v>14</v>
      </c>
      <c r="CJ281" s="62">
        <f>'2022'!CK35</f>
        <v>0.59</v>
      </c>
      <c r="CK281" s="62">
        <f>'2022'!CL35</f>
        <v>1.24</v>
      </c>
      <c r="CL281" s="62">
        <f>'2022'!CM35</f>
        <v>1.08</v>
      </c>
      <c r="CM281" s="62">
        <f>'2022'!CN35</f>
        <v>2.5</v>
      </c>
      <c r="CN281" s="62">
        <f>'2022'!CO35</f>
        <v>11.3</v>
      </c>
      <c r="CO281" s="62">
        <f>'2022'!CT35</f>
        <v>0</v>
      </c>
      <c r="CP281" s="62">
        <f>'2022'!CU35</f>
        <v>17.5</v>
      </c>
      <c r="CQ281" s="62">
        <f>'2022'!CV35</f>
        <v>80.7</v>
      </c>
      <c r="CR281" s="63">
        <f>'2022'!CW35</f>
        <v>18.8</v>
      </c>
      <c r="CS281" s="60">
        <f>'2022'!CX35</f>
        <v>619</v>
      </c>
      <c r="CT281" s="61">
        <f>'2022'!CY35</f>
        <v>2402</v>
      </c>
      <c r="CU281" s="61">
        <f>'2022'!CZ35</f>
        <v>52</v>
      </c>
      <c r="CV281" s="61">
        <f>'2022'!DA35</f>
        <v>33</v>
      </c>
      <c r="CW281" s="61">
        <f>'2022'!DB35</f>
        <v>5</v>
      </c>
      <c r="CX281" s="61">
        <f>'2022'!DC35</f>
        <v>20</v>
      </c>
      <c r="CY281" s="62">
        <f>'2022'!DD35</f>
        <v>0.83</v>
      </c>
      <c r="CZ281" s="62">
        <f>'2022'!DE35</f>
        <v>2.13</v>
      </c>
      <c r="DA281" s="62">
        <f>'2022'!DF35</f>
        <v>1.86</v>
      </c>
      <c r="DB281" s="62">
        <f>'2022'!DG35</f>
        <v>6.5</v>
      </c>
      <c r="DC281" s="62">
        <f>'2022'!DH35</f>
        <v>12.1</v>
      </c>
      <c r="DD281" s="62">
        <f>'2022'!DM35</f>
        <v>0</v>
      </c>
      <c r="DE281" s="62">
        <f>'2022'!DN35</f>
        <v>5.7</v>
      </c>
      <c r="DF281" s="62">
        <f>'2022'!DO35</f>
        <v>82.1</v>
      </c>
      <c r="DG281" s="63">
        <f>'2022'!DP35</f>
        <v>17.899999999999999</v>
      </c>
      <c r="DH281" s="60">
        <f>'2022'!DQ35</f>
        <v>400</v>
      </c>
      <c r="DI281" s="61">
        <f>'2022'!DR35</f>
        <v>3425</v>
      </c>
      <c r="DJ281" s="61">
        <f>'2022'!DS35</f>
        <v>53</v>
      </c>
      <c r="DK281" s="61">
        <f>'2022'!DT35</f>
        <v>36</v>
      </c>
      <c r="DL281" s="61">
        <f>'2022'!DU35</f>
        <v>2</v>
      </c>
      <c r="DM281" s="61">
        <f>'2022'!DV35</f>
        <v>32</v>
      </c>
      <c r="DN281" s="62">
        <f>'2022'!DW35</f>
        <v>0.47</v>
      </c>
      <c r="DO281" s="62">
        <f>'2022'!DX35</f>
        <v>1.1499999999999999</v>
      </c>
      <c r="DP281" s="62">
        <f>'2022'!DY35</f>
        <v>1.91</v>
      </c>
      <c r="DQ281" s="62">
        <f>'2022'!DZ35</f>
        <v>5.5</v>
      </c>
      <c r="DR281" s="62">
        <f>'2022'!EA35</f>
        <v>10.7</v>
      </c>
      <c r="DS281" s="62">
        <f>'2022'!EF35</f>
        <v>40</v>
      </c>
      <c r="DT281" s="62">
        <f>'2022'!EG35</f>
        <v>7.7</v>
      </c>
      <c r="DU281" s="62">
        <f>'2022'!EH35</f>
        <v>87.2</v>
      </c>
      <c r="DV281" s="63">
        <f>'2022'!EI35</f>
        <v>12.8</v>
      </c>
    </row>
    <row r="282" spans="1:126" ht="15.75" customHeight="1" x14ac:dyDescent="0.2">
      <c r="A282" s="199">
        <f t="shared" si="26"/>
        <v>280</v>
      </c>
      <c r="B282" s="261">
        <f>'2021'!A34</f>
        <v>32</v>
      </c>
      <c r="C282" s="261">
        <v>2021</v>
      </c>
      <c r="D282" s="234" t="str">
        <f>'2021'!B34</f>
        <v>Racey McMath</v>
      </c>
      <c r="E282" s="310" t="str" cm="1">
        <f t="array" ref="E282">_xlfn.IFS(F282&gt;12.5,"Cornerstone",AND(F282&gt;11.995,F282&lt;12.5),"Elite",AND(F282&gt;11,F282&lt;12.995),"Elite Upside",AND(F282&gt;=9.69,F282&lt;10.999),"Upside",AND(F282&gt;8.4,F282&lt;9.999),"Upside Lite",AND(F282&gt;7.25,F282&lt;8.999),"Outlier",AND(F282&gt;=6,F282&lt;7.25),"Outlier Lite",F282&lt;6.999,"Purgatory")</f>
        <v>Purgatory</v>
      </c>
      <c r="F282" s="313">
        <f>'2021'!C34</f>
        <v>5.9485714285714284</v>
      </c>
      <c r="G282" s="313">
        <f t="shared" si="27"/>
        <v>17.399999999999999</v>
      </c>
      <c r="H282" s="313" t="str" cm="1">
        <f t="array" ref="H282">_xlfn.IFS(E282="Cornerstone","A++",E282="Elite","A+",E282="Elite Upside","A",E282="Upside","B",E282="Upside Lite","C",E282="Outlier","D+",E282="Outlier Lite","D-",E282="Purgatory","F")</f>
        <v>F</v>
      </c>
      <c r="I282" s="314">
        <f t="shared" si="28"/>
        <v>-1.3932515638271865</v>
      </c>
      <c r="J282" s="34" t="str">
        <f>'2021'!D34</f>
        <v>LSU</v>
      </c>
      <c r="K282" s="200">
        <f>'2021'!E34</f>
        <v>1</v>
      </c>
      <c r="L282" s="318">
        <f>'2021'!F34</f>
        <v>36325</v>
      </c>
      <c r="M282" s="231">
        <f>'2021'!G34</f>
        <v>26.306849315068494</v>
      </c>
      <c r="N282" s="231" t="str">
        <f>'2021'!H34</f>
        <v>SR</v>
      </c>
      <c r="O282" s="231">
        <f>'2021'!I34</f>
        <v>21.890410958904109</v>
      </c>
      <c r="P282" s="231" t="str">
        <f>'2021'!J34</f>
        <v>Wide</v>
      </c>
      <c r="Q282" s="231" t="str">
        <f>'2021'!K34</f>
        <v>DEEP</v>
      </c>
      <c r="R282" s="231" t="str">
        <f>'2021'!L34</f>
        <v>Poor Earner</v>
      </c>
      <c r="S282" s="320">
        <f>'2021'!M34</f>
        <v>74.5</v>
      </c>
      <c r="T282" s="320">
        <f>'2021'!N34</f>
        <v>211</v>
      </c>
      <c r="U282" s="200">
        <f>'2021'!O34</f>
        <v>4.3899999999999997</v>
      </c>
      <c r="V282" s="279">
        <f>'2021'!P34</f>
        <v>6</v>
      </c>
      <c r="W282" s="193">
        <f>'2021'!Q34</f>
        <v>0</v>
      </c>
      <c r="X282" s="194">
        <f>'2021'!R34</f>
        <v>0</v>
      </c>
      <c r="Y282" s="194">
        <f>'2021'!S34</f>
        <v>1.4141414141414142E-2</v>
      </c>
      <c r="Z282" s="194">
        <f>'2021'!T34</f>
        <v>4.7310756972111553E-2</v>
      </c>
      <c r="AA282" s="194">
        <f>'2021'!U34</f>
        <v>6.2459961563100574E-2</v>
      </c>
      <c r="AB282" s="194">
        <f>'2021'!V34</f>
        <v>6.2459961563100574E-2</v>
      </c>
      <c r="AC282" s="59">
        <f>'2021'!W34</f>
        <v>6.2459961563100574E-2</v>
      </c>
      <c r="AD282" s="42" t="str">
        <f>'2021'!X34</f>
        <v>N/A</v>
      </c>
      <c r="AE282" s="183">
        <f>'2021'!Y34</f>
        <v>3.26</v>
      </c>
      <c r="AF282" s="183">
        <f>'2021'!Z34</f>
        <v>9.3000000000000007</v>
      </c>
      <c r="AG282" s="183">
        <f>'2021'!AA34</f>
        <v>16.5</v>
      </c>
      <c r="AH282" s="183">
        <f>'2021'!AB34</f>
        <v>1.18</v>
      </c>
      <c r="AI282" s="183">
        <f>'2021'!AC34</f>
        <v>0.88</v>
      </c>
      <c r="AJ282" s="288">
        <f>'2021'!AD34</f>
        <v>3.282051282051282E-2</v>
      </c>
      <c r="AK282" s="288">
        <f>'2021'!AE34</f>
        <v>0.13128205128205128</v>
      </c>
      <c r="AL282" s="185">
        <f>'2021'!AF34</f>
        <v>0.125</v>
      </c>
      <c r="AM282" s="212">
        <f t="shared" si="29"/>
        <v>0.8</v>
      </c>
      <c r="AN282" s="185">
        <f>'2021'!AG34</f>
        <v>0.84199999999999997</v>
      </c>
      <c r="AO282" s="185">
        <f>'2021'!AH34</f>
        <v>0.14350000000000002</v>
      </c>
      <c r="AP282" s="183">
        <f>'2021'!AI34</f>
        <v>113.61989144145957</v>
      </c>
      <c r="AQ282" s="186">
        <f>'2021'!AJ34</f>
        <v>115.94653392649214</v>
      </c>
      <c r="AR282" s="48">
        <f>'2021'!AK34</f>
        <v>1</v>
      </c>
      <c r="AS282" s="232">
        <f>'2021'!AL34</f>
        <v>0</v>
      </c>
      <c r="AT282" s="232">
        <f>'2021'!AM34</f>
        <v>6</v>
      </c>
      <c r="AU282" s="232">
        <f>'2021'!AN34</f>
        <v>7</v>
      </c>
      <c r="AV282" s="232">
        <f>'2021'!AO34</f>
        <v>9</v>
      </c>
      <c r="AW282" s="232">
        <f>'2021'!AP34</f>
        <v>9</v>
      </c>
      <c r="AX282" s="232">
        <f>'2021'!AQ34</f>
        <v>2</v>
      </c>
      <c r="AY282" s="233">
        <f>'2021'!AR34</f>
        <v>0</v>
      </c>
      <c r="AZ282" s="60">
        <f>'2021'!AS34</f>
        <v>0</v>
      </c>
      <c r="BA282" s="61">
        <f>'2021'!AT34</f>
        <v>2281</v>
      </c>
      <c r="BB282" s="61">
        <f>'2021'!AU34</f>
        <v>0</v>
      </c>
      <c r="BC282" s="61">
        <f>'2021'!AV34</f>
        <v>0</v>
      </c>
      <c r="BD282" s="61">
        <f>'2021'!AW34</f>
        <v>0</v>
      </c>
      <c r="BE282" s="61">
        <f>'2021'!AX34</f>
        <v>0</v>
      </c>
      <c r="BF282" s="62">
        <f>'2021'!AY34</f>
        <v>0</v>
      </c>
      <c r="BG282" s="62">
        <f>'2021'!AZ34</f>
        <v>0</v>
      </c>
      <c r="BH282" s="62">
        <f>'2021'!BA34</f>
        <v>0</v>
      </c>
      <c r="BI282" s="62">
        <f>'2021'!BB34</f>
        <v>0</v>
      </c>
      <c r="BJ282" s="62">
        <f>'2021'!BC34</f>
        <v>0</v>
      </c>
      <c r="BK282" s="62">
        <f>'2021'!BD34</f>
        <v>0</v>
      </c>
      <c r="BL282" s="62">
        <f>'2021'!BE34</f>
        <v>0</v>
      </c>
      <c r="BM282" s="62">
        <f>'2021'!BF34</f>
        <v>0</v>
      </c>
      <c r="BN282" s="63">
        <f>'2021'!BG34</f>
        <v>0</v>
      </c>
      <c r="BO282" s="60">
        <f>'2021'!BH34</f>
        <v>0</v>
      </c>
      <c r="BP282" s="61">
        <f>'2021'!BI34</f>
        <v>2645</v>
      </c>
      <c r="BQ282" s="61">
        <f>'2021'!BJ34</f>
        <v>1</v>
      </c>
      <c r="BR282" s="61">
        <f>'2021'!BK34</f>
        <v>0</v>
      </c>
      <c r="BS282" s="61">
        <f>'2021'!BL34</f>
        <v>0</v>
      </c>
      <c r="BT282" s="61">
        <f>'2021'!BM34</f>
        <v>0</v>
      </c>
      <c r="BU282" s="62">
        <f>'2021'!BN34</f>
        <v>0</v>
      </c>
      <c r="BV282" s="62">
        <f>'2021'!BO34</f>
        <v>0</v>
      </c>
      <c r="BW282" s="62">
        <f>'2021'!BP34</f>
        <v>0</v>
      </c>
      <c r="BX282" s="62">
        <f>'2021'!BQ34</f>
        <v>0</v>
      </c>
      <c r="BY282" s="62">
        <f>'2021'!BR34</f>
        <v>0</v>
      </c>
      <c r="BZ282" s="62">
        <f>'2021'!BW34</f>
        <v>0</v>
      </c>
      <c r="CA282" s="62">
        <f>'2021'!BX34</f>
        <v>0</v>
      </c>
      <c r="CB282" s="62">
        <f>'2021'!BY34</f>
        <v>100</v>
      </c>
      <c r="CC282" s="63">
        <f>'2021'!BZ34</f>
        <v>0</v>
      </c>
      <c r="CD282" s="60">
        <f>'2021'!CA34</f>
        <v>42</v>
      </c>
      <c r="CE282" s="61">
        <f>'2021'!CB34</f>
        <v>2970</v>
      </c>
      <c r="CF282" s="61">
        <f>'2021'!CC34</f>
        <v>2</v>
      </c>
      <c r="CG282" s="61">
        <f>'2021'!CD34</f>
        <v>2</v>
      </c>
      <c r="CH282" s="61">
        <f>'2021'!CE34</f>
        <v>0</v>
      </c>
      <c r="CI282" s="61">
        <f>'2021'!CF34</f>
        <v>17</v>
      </c>
      <c r="CJ282" s="62">
        <f>'2021'!CG34</f>
        <v>1.4</v>
      </c>
      <c r="CK282" s="62">
        <f>'2021'!CH34</f>
        <v>0.52</v>
      </c>
      <c r="CL282" s="62">
        <f>'2021'!CI34</f>
        <v>5.25</v>
      </c>
      <c r="CM282" s="62">
        <f>'2021'!CJ34</f>
        <v>14</v>
      </c>
      <c r="CN282" s="62">
        <f>'2021'!CK34</f>
        <v>0</v>
      </c>
      <c r="CO282" s="62">
        <f>'2021'!CP34</f>
        <v>0</v>
      </c>
      <c r="CP282" s="62">
        <f>'2021'!CQ34</f>
        <v>0</v>
      </c>
      <c r="CQ282" s="62">
        <f>'2021'!CR34</f>
        <v>60</v>
      </c>
      <c r="CR282" s="63">
        <f>'2021'!CS34</f>
        <v>0</v>
      </c>
      <c r="CS282" s="60">
        <f>'2021'!CT34</f>
        <v>285</v>
      </c>
      <c r="CT282" s="61">
        <f>'2021'!CU34</f>
        <v>6024</v>
      </c>
      <c r="CU282" s="61">
        <f>'2021'!CV34</f>
        <v>21</v>
      </c>
      <c r="CV282" s="61">
        <f>'2021'!CW34</f>
        <v>17</v>
      </c>
      <c r="CW282" s="61">
        <f>'2021'!CX34</f>
        <v>3</v>
      </c>
      <c r="CX282" s="61">
        <f>'2021'!CY34</f>
        <v>61</v>
      </c>
      <c r="CY282" s="62">
        <f>'2021'!CZ34</f>
        <v>1.18</v>
      </c>
      <c r="CZ282" s="62">
        <f>'2021'!DA34</f>
        <v>0.73</v>
      </c>
      <c r="DA282" s="62">
        <f>'2021'!DB34</f>
        <v>3.26</v>
      </c>
      <c r="DB282" s="62">
        <f>'2021'!DC34</f>
        <v>9.3000000000000007</v>
      </c>
      <c r="DC282" s="62">
        <f>'2021'!DD34</f>
        <v>9.6</v>
      </c>
      <c r="DD282" s="62">
        <f>'2021'!DI34</f>
        <v>75</v>
      </c>
      <c r="DE282" s="62">
        <f>'2021'!DJ34</f>
        <v>5.6</v>
      </c>
      <c r="DF282" s="62">
        <f>'2021'!DK34</f>
        <v>81.099999999999994</v>
      </c>
      <c r="DG282" s="63">
        <f>'2021'!DL34</f>
        <v>16</v>
      </c>
      <c r="DH282" s="60">
        <f>'2021'!DM34</f>
        <v>195</v>
      </c>
      <c r="DI282" s="61">
        <f>'2021'!DN34</f>
        <v>3122</v>
      </c>
      <c r="DJ282" s="61">
        <f>'2021'!DO34</f>
        <v>25</v>
      </c>
      <c r="DK282" s="61">
        <f>'2021'!DP34</f>
        <v>14</v>
      </c>
      <c r="DL282" s="61">
        <f>'2021'!DQ34</f>
        <v>1</v>
      </c>
      <c r="DM282" s="61">
        <f>'2021'!DR34</f>
        <v>24</v>
      </c>
      <c r="DN282" s="62">
        <f>'2021'!DS34</f>
        <v>0.75</v>
      </c>
      <c r="DO282" s="62">
        <f>'2021'!DT34</f>
        <v>0.88</v>
      </c>
      <c r="DP282" s="62">
        <f>'2021'!DU34</f>
        <v>1.28</v>
      </c>
      <c r="DQ282" s="62">
        <f>'2021'!DV34</f>
        <v>3.3</v>
      </c>
      <c r="DR282" s="62">
        <f>'2021'!DW34</f>
        <v>16.5</v>
      </c>
      <c r="DS282" s="62">
        <f>'2021'!EB34</f>
        <v>80</v>
      </c>
      <c r="DT282" s="62">
        <f>'2021'!EC34</f>
        <v>12.5</v>
      </c>
      <c r="DU282" s="62">
        <f>'2021'!ED34</f>
        <v>87.3</v>
      </c>
      <c r="DV282" s="63">
        <f>'2021'!EE34</f>
        <v>12.7</v>
      </c>
    </row>
    <row r="283" spans="1:126" ht="15.75" customHeight="1" x14ac:dyDescent="0.2">
      <c r="A283" s="199">
        <f t="shared" si="26"/>
        <v>281</v>
      </c>
      <c r="B283" s="261">
        <f>'2021'!A35</f>
        <v>33</v>
      </c>
      <c r="C283" s="261">
        <v>2021</v>
      </c>
      <c r="D283" s="234" t="str">
        <f>'2021'!B35</f>
        <v>Cornell Powell</v>
      </c>
      <c r="E283" s="310" t="str" cm="1">
        <f t="array" ref="E283">_xlfn.IFS(F283&gt;12.5,"Cornerstone",AND(F283&gt;11.995,F283&lt;12.5),"Elite",AND(F283&gt;11,F283&lt;12.995),"Elite Upside",AND(F283&gt;=9.69,F283&lt;10.999),"Upside",AND(F283&gt;8.4,F283&lt;9.999),"Upside Lite",AND(F283&gt;7.25,F283&lt;8.999),"Outlier",AND(F283&gt;=6,F283&lt;7.25),"Outlier Lite",F283&lt;6.999,"Purgatory")</f>
        <v>Purgatory</v>
      </c>
      <c r="F283" s="313">
        <f>'2021'!C35</f>
        <v>5.9357142857142851</v>
      </c>
      <c r="G283" s="313">
        <f t="shared" si="27"/>
        <v>17.100000000000001</v>
      </c>
      <c r="H283" s="313" t="str" cm="1">
        <f t="array" ref="H283">_xlfn.IFS(E283="Cornerstone","A++",E283="Elite","A+",E283="Elite Upside","A",E283="Upside","B",E283="Upside Lite","C",E283="Outlier","D+",E283="Outlier Lite","D-",E283="Purgatory","F")</f>
        <v>F</v>
      </c>
      <c r="I283" s="314">
        <f t="shared" si="28"/>
        <v>-1.4002163668768546</v>
      </c>
      <c r="J283" s="34" t="str">
        <f>'2021'!D35</f>
        <v>Clemson</v>
      </c>
      <c r="K283" s="200">
        <f>'2021'!E35</f>
        <v>4</v>
      </c>
      <c r="L283" s="318">
        <f>'2021'!F35</f>
        <v>35733</v>
      </c>
      <c r="M283" s="231">
        <f>'2021'!G35</f>
        <v>27.92876712328767</v>
      </c>
      <c r="N283" s="231" t="str">
        <f>'2021'!H35</f>
        <v>RS SR</v>
      </c>
      <c r="O283" s="231">
        <f>'2021'!I35</f>
        <v>23.512328767123286</v>
      </c>
      <c r="P283" s="231" t="str">
        <f>'2021'!J35</f>
        <v>Hybrid</v>
      </c>
      <c r="Q283" s="231" t="str">
        <f>'2021'!K35</f>
        <v>PROTO Z</v>
      </c>
      <c r="R283" s="231" t="str">
        <f>'2021'!L35</f>
        <v>Poor Separator</v>
      </c>
      <c r="S283" s="320">
        <f>'2021'!M35</f>
        <v>72.25</v>
      </c>
      <c r="T283" s="320">
        <f>'2021'!N35</f>
        <v>204</v>
      </c>
      <c r="U283" s="200">
        <f>'2021'!O35</f>
        <v>4.53</v>
      </c>
      <c r="V283" s="279">
        <f>'2021'!P35</f>
        <v>5</v>
      </c>
      <c r="W283" s="193">
        <f>'2021'!Q35</f>
        <v>1.7102417928051897E-2</v>
      </c>
      <c r="X283" s="194">
        <f>'2021'!R35</f>
        <v>1.7288444040036398E-2</v>
      </c>
      <c r="Y283" s="194">
        <f>'2021'!S35</f>
        <v>1.5053763440860216E-2</v>
      </c>
      <c r="Z283" s="194">
        <f>'2021'!T35</f>
        <v>2.8208092485549133E-2</v>
      </c>
      <c r="AA283" s="194">
        <f>'2021'!U35</f>
        <v>0.2109038737446198</v>
      </c>
      <c r="AB283" s="194">
        <f>'2021'!V35</f>
        <v>0.2109038737446198</v>
      </c>
      <c r="AC283" s="59">
        <f>'2021'!W35</f>
        <v>0.2003586800573888</v>
      </c>
      <c r="AD283" s="42">
        <f>'2021'!X35</f>
        <v>22.865753424657534</v>
      </c>
      <c r="AE283" s="183">
        <f>'2021'!Y35</f>
        <v>2.21</v>
      </c>
      <c r="AF283" s="183">
        <f>'2021'!Z35</f>
        <v>6.1</v>
      </c>
      <c r="AG283" s="183">
        <f>'2021'!AA35</f>
        <v>13.2</v>
      </c>
      <c r="AH283" s="183">
        <f>'2021'!AB35</f>
        <v>0.86</v>
      </c>
      <c r="AI283" s="183">
        <f>'2021'!AC35</f>
        <v>1.8</v>
      </c>
      <c r="AJ283" s="288">
        <f>'2021'!AD35</f>
        <v>4.2596371882086162E-2</v>
      </c>
      <c r="AK283" s="288">
        <f>'2021'!AE35</f>
        <v>0.15284580498866213</v>
      </c>
      <c r="AL283" s="185">
        <f>'2021'!AF35</f>
        <v>3.6000000000000004E-2</v>
      </c>
      <c r="AM283" s="212">
        <f t="shared" si="29"/>
        <v>0.41200000000000003</v>
      </c>
      <c r="AN283" s="185">
        <f>'2021'!AG35</f>
        <v>0.68149999999999999</v>
      </c>
      <c r="AO283" s="185">
        <f>'2021'!AH35</f>
        <v>0.3135</v>
      </c>
      <c r="AP283" s="183">
        <f>'2021'!AI35</f>
        <v>96.887411910395201</v>
      </c>
      <c r="AQ283" s="186">
        <f>'2021'!AJ35</f>
        <v>94.42633281588175</v>
      </c>
      <c r="AR283" s="48">
        <f>'2021'!AK35</f>
        <v>5</v>
      </c>
      <c r="AS283" s="232">
        <f>'2021'!AL35</f>
        <v>1</v>
      </c>
      <c r="AT283" s="232">
        <f>'2021'!AM35</f>
        <v>4</v>
      </c>
      <c r="AU283" s="232">
        <f>'2021'!AN35</f>
        <v>5</v>
      </c>
      <c r="AV283" s="232">
        <f>'2021'!AO35</f>
        <v>7</v>
      </c>
      <c r="AW283" s="232">
        <f>'2021'!AP35</f>
        <v>5</v>
      </c>
      <c r="AX283" s="232">
        <f>'2021'!AQ35</f>
        <v>4</v>
      </c>
      <c r="AY283" s="233">
        <f>'2021'!AR35</f>
        <v>0.5</v>
      </c>
      <c r="AZ283" s="60">
        <f>'2021'!AS35</f>
        <v>87</v>
      </c>
      <c r="BA283" s="61">
        <f>'2021'!AT35</f>
        <v>5087</v>
      </c>
      <c r="BB283" s="61">
        <f>'2021'!AU35</f>
        <v>15</v>
      </c>
      <c r="BC283" s="61">
        <f>'2021'!AV35</f>
        <v>12</v>
      </c>
      <c r="BD283" s="61">
        <f>'2021'!AW35</f>
        <v>0</v>
      </c>
      <c r="BE283" s="61">
        <f>'2021'!AX35</f>
        <v>45</v>
      </c>
      <c r="BF283" s="62">
        <f>'2021'!AY35</f>
        <v>0.35</v>
      </c>
      <c r="BG283" s="62">
        <f>'2021'!AZ35</f>
        <v>0.44</v>
      </c>
      <c r="BH283" s="62">
        <f>'2021'!BA35</f>
        <v>1.27</v>
      </c>
      <c r="BI283" s="62">
        <f>'2021'!BB35</f>
        <v>6.4</v>
      </c>
      <c r="BJ283" s="62">
        <f>'2021'!BC35</f>
        <v>2.5</v>
      </c>
      <c r="BK283" s="62">
        <f>'2021'!BD35</f>
        <v>0</v>
      </c>
      <c r="BL283" s="62">
        <f>'2021'!BE35</f>
        <v>0</v>
      </c>
      <c r="BM283" s="62">
        <f>'2021'!BF35</f>
        <v>77.3</v>
      </c>
      <c r="BN283" s="63">
        <f>'2021'!BG35</f>
        <v>22.7</v>
      </c>
      <c r="BO283" s="60">
        <f>'2021'!BH35</f>
        <v>57</v>
      </c>
      <c r="BP283" s="61">
        <f>'2021'!BI35</f>
        <v>3297</v>
      </c>
      <c r="BQ283" s="61">
        <f>'2021'!BJ35</f>
        <v>10</v>
      </c>
      <c r="BR283" s="61">
        <f>'2021'!BK35</f>
        <v>7</v>
      </c>
      <c r="BS283" s="61">
        <f>'2021'!BL35</f>
        <v>1</v>
      </c>
      <c r="BT283" s="61">
        <f>'2021'!BM35</f>
        <v>17</v>
      </c>
      <c r="BU283" s="62">
        <f>'2021'!BN35</f>
        <v>0.5</v>
      </c>
      <c r="BV283" s="62">
        <f>'2021'!BO35</f>
        <v>0.21</v>
      </c>
      <c r="BW283" s="62">
        <f>'2021'!BP35</f>
        <v>0.72</v>
      </c>
      <c r="BX283" s="62">
        <f>'2021'!BQ35</f>
        <v>4.4000000000000004</v>
      </c>
      <c r="BY283" s="62">
        <f>'2021'!BR35</f>
        <v>9.8000000000000007</v>
      </c>
      <c r="BZ283" s="62">
        <f>'2021'!BW35</f>
        <v>0</v>
      </c>
      <c r="CA283" s="62">
        <f>'2021'!BX35</f>
        <v>0</v>
      </c>
      <c r="CB283" s="62">
        <f>'2021'!BY35</f>
        <v>85.7</v>
      </c>
      <c r="CC283" s="63">
        <f>'2021'!BZ35</f>
        <v>10.4</v>
      </c>
      <c r="CD283" s="60">
        <f>'2021'!CA35</f>
        <v>63</v>
      </c>
      <c r="CE283" s="61">
        <f>'2021'!CB35</f>
        <v>4185</v>
      </c>
      <c r="CF283" s="61">
        <f>'2021'!CC35</f>
        <v>7</v>
      </c>
      <c r="CG283" s="61">
        <f>'2021'!CD35</f>
        <v>5</v>
      </c>
      <c r="CH283" s="61">
        <f>'2021'!CE35</f>
        <v>0</v>
      </c>
      <c r="CI283" s="61">
        <f>'2021'!CF35</f>
        <v>37</v>
      </c>
      <c r="CJ283" s="62">
        <f>'2021'!CG35</f>
        <v>-0.13</v>
      </c>
      <c r="CK283" s="62">
        <f>'2021'!CH35</f>
        <v>0.51</v>
      </c>
      <c r="CL283" s="62">
        <f>'2021'!CI35</f>
        <v>2.0299999999999998</v>
      </c>
      <c r="CM283" s="62">
        <f>'2021'!CJ35</f>
        <v>6.6</v>
      </c>
      <c r="CN283" s="62">
        <f>'2021'!CK35</f>
        <v>0</v>
      </c>
      <c r="CO283" s="62">
        <f>'2021'!CP35</f>
        <v>0</v>
      </c>
      <c r="CP283" s="62">
        <f>'2021'!CQ35</f>
        <v>16.7</v>
      </c>
      <c r="CQ283" s="62">
        <f>'2021'!CR35</f>
        <v>96.8</v>
      </c>
      <c r="CR283" s="63">
        <f>'2021'!CS35</f>
        <v>3.2</v>
      </c>
      <c r="CS283" s="60">
        <f>'2021'!CT35</f>
        <v>122</v>
      </c>
      <c r="CT283" s="61">
        <f>'2021'!CU35</f>
        <v>4325</v>
      </c>
      <c r="CU283" s="61">
        <f>'2021'!CV35</f>
        <v>24</v>
      </c>
      <c r="CV283" s="61">
        <f>'2021'!CW35</f>
        <v>15</v>
      </c>
      <c r="CW283" s="61">
        <f>'2021'!CX35</f>
        <v>2</v>
      </c>
      <c r="CX283" s="61">
        <f>'2021'!CY35</f>
        <v>40</v>
      </c>
      <c r="CY283" s="62">
        <f>'2021'!CZ35</f>
        <v>0.3</v>
      </c>
      <c r="CZ283" s="62">
        <f>'2021'!DA35</f>
        <v>0.37</v>
      </c>
      <c r="DA283" s="62">
        <f>'2021'!DB35</f>
        <v>1.34</v>
      </c>
      <c r="DB283" s="62">
        <f>'2021'!DC35</f>
        <v>3.7</v>
      </c>
      <c r="DC283" s="62">
        <f>'2021'!DD35</f>
        <v>11.3</v>
      </c>
      <c r="DD283" s="62">
        <f>'2021'!DI35</f>
        <v>33.299999999999997</v>
      </c>
      <c r="DE283" s="62">
        <f>'2021'!DJ35</f>
        <v>6.3</v>
      </c>
      <c r="DF283" s="62">
        <f>'2021'!DK35</f>
        <v>43.1</v>
      </c>
      <c r="DG283" s="63">
        <f>'2021'!DL35</f>
        <v>55.9</v>
      </c>
      <c r="DH283" s="60">
        <f>'2021'!DM35</f>
        <v>882</v>
      </c>
      <c r="DI283" s="61">
        <f>'2021'!DN35</f>
        <v>4182</v>
      </c>
      <c r="DJ283" s="61">
        <f>'2021'!DO35</f>
        <v>78</v>
      </c>
      <c r="DK283" s="61">
        <f>'2021'!DP35</f>
        <v>53</v>
      </c>
      <c r="DL283" s="61">
        <f>'2021'!DQ35</f>
        <v>7</v>
      </c>
      <c r="DM283" s="61">
        <f>'2021'!DR35</f>
        <v>31</v>
      </c>
      <c r="DN283" s="62">
        <f>'2021'!DS35</f>
        <v>0.86</v>
      </c>
      <c r="DO283" s="62">
        <f>'2021'!DT35</f>
        <v>1.8</v>
      </c>
      <c r="DP283" s="62">
        <f>'2021'!DU35</f>
        <v>2.21</v>
      </c>
      <c r="DQ283" s="62">
        <f>'2021'!DV35</f>
        <v>6.1</v>
      </c>
      <c r="DR283" s="62">
        <f>'2021'!DW35</f>
        <v>13.2</v>
      </c>
      <c r="DS283" s="62">
        <f>'2021'!EB35</f>
        <v>41.2</v>
      </c>
      <c r="DT283" s="62">
        <f>'2021'!EC35</f>
        <v>3.6</v>
      </c>
      <c r="DU283" s="62">
        <f>'2021'!ED35</f>
        <v>93.2</v>
      </c>
      <c r="DV283" s="63">
        <f>'2021'!EE35</f>
        <v>6.8</v>
      </c>
    </row>
    <row r="284" spans="1:126" ht="15.75" customHeight="1" x14ac:dyDescent="0.2">
      <c r="A284" s="199">
        <f t="shared" si="26"/>
        <v>282</v>
      </c>
      <c r="B284" s="261">
        <f>'2016'!A22</f>
        <v>20</v>
      </c>
      <c r="C284" s="261">
        <v>2016</v>
      </c>
      <c r="D284" s="234" t="str">
        <f>'2016'!B22</f>
        <v>Chris Moore</v>
      </c>
      <c r="E284" s="310" t="str" cm="1">
        <f t="array" ref="E284">_xlfn.IFS(F284&gt;12.5,"Cornerstone",AND(F284&gt;11.995,F284&lt;12.5),"Elite",AND(F284&gt;11,F284&lt;12.995),"Elite Upside",AND(F284&gt;=9.69,F284&lt;10.999),"Upside",AND(F284&gt;8.4,F284&lt;9.999),"Upside Lite",AND(F284&gt;7.25,F284&lt;8.999),"Outlier",AND(F284&gt;=6,F284&lt;7.25),"Outlier Lite",F284&lt;6.999,"Purgatory")</f>
        <v>Purgatory</v>
      </c>
      <c r="F284" s="313">
        <f>'2016'!C22</f>
        <v>5.9014285714285712</v>
      </c>
      <c r="G284" s="313">
        <f t="shared" si="27"/>
        <v>16.8</v>
      </c>
      <c r="H284" s="313" t="str" cm="1">
        <f t="array" ref="H284">_xlfn.IFS(E284="Cornerstone","A++",E284="Elite","A+",E284="Elite Upside","A",E284="Upside","B",E284="Upside Lite","C",E284="Outlier","D+",E284="Outlier Lite","D-",E284="Purgatory","F")</f>
        <v>F</v>
      </c>
      <c r="I284" s="314">
        <f t="shared" si="28"/>
        <v>-1.4187891750093018</v>
      </c>
      <c r="J284" s="34" t="str">
        <f>'2016'!D22</f>
        <v>Cincinnati</v>
      </c>
      <c r="K284" s="200">
        <f>'2016'!E22</f>
        <v>6</v>
      </c>
      <c r="L284" s="318">
        <f>'2016'!F22</f>
        <v>34136</v>
      </c>
      <c r="M284" s="231">
        <f>'2016'!G22</f>
        <v>32.304109589041097</v>
      </c>
      <c r="N284" s="231" t="str">
        <f>'2016'!H22</f>
        <v>SR</v>
      </c>
      <c r="O284" s="231">
        <f>'2016'!I22</f>
        <v>22.87945205479452</v>
      </c>
      <c r="P284" s="231" t="str">
        <f>'2016'!J22</f>
        <v>Wide</v>
      </c>
      <c r="Q284" s="231" t="str">
        <f>'2016'!K22</f>
        <v>DEEP</v>
      </c>
      <c r="R284" s="231" t="str">
        <f>'2016'!L22</f>
        <v>N/A</v>
      </c>
      <c r="S284" s="320">
        <f>'2016'!M22</f>
        <v>73</v>
      </c>
      <c r="T284" s="320">
        <f>'2016'!N22</f>
        <v>206</v>
      </c>
      <c r="U284" s="231">
        <f>'2016'!O22</f>
        <v>4.53</v>
      </c>
      <c r="V284" s="279">
        <f>'2016'!P22</f>
        <v>4</v>
      </c>
      <c r="W284" s="193">
        <f>'2016'!Q22</f>
        <v>0</v>
      </c>
      <c r="X284" s="194">
        <f>'2016'!R22</f>
        <v>3.9433277498604126E-2</v>
      </c>
      <c r="Y284" s="194">
        <f>'2016'!S22</f>
        <v>0.16341525209019508</v>
      </c>
      <c r="Z284" s="194">
        <f>'2016'!T22</f>
        <v>0.1616417532303015</v>
      </c>
      <c r="AA284" s="194">
        <f>'2016'!U22</f>
        <v>0.18870982680374182</v>
      </c>
      <c r="AB284" s="194">
        <f>'2016'!V22</f>
        <v>0.18870982680374182</v>
      </c>
      <c r="AC284" s="59">
        <f>'2016'!W22</f>
        <v>0.16040335278318055</v>
      </c>
      <c r="AD284" s="42" t="str">
        <f>'2016'!X22</f>
        <v>N/A</v>
      </c>
      <c r="AE284" s="183">
        <f>'2016'!Y22</f>
        <v>2.39</v>
      </c>
      <c r="AF284" s="183">
        <f>'2016'!Z22</f>
        <v>9.3000000000000007</v>
      </c>
      <c r="AG284" s="183">
        <f>'2016'!AA22</f>
        <v>19</v>
      </c>
      <c r="AH284" s="183">
        <f>'2016'!AB22</f>
        <v>0</v>
      </c>
      <c r="AI284" s="183">
        <f>'2016'!AC22</f>
        <v>0</v>
      </c>
      <c r="AJ284" s="288" t="str">
        <f>'2016'!AD22</f>
        <v>N/A</v>
      </c>
      <c r="AK284" s="288" t="str">
        <f>'2016'!AE22</f>
        <v>N/A</v>
      </c>
      <c r="AL284" s="185">
        <f>'2016'!AF22</f>
        <v>0.114</v>
      </c>
      <c r="AM284" s="212">
        <f t="shared" si="29"/>
        <v>0</v>
      </c>
      <c r="AN284" s="185">
        <f>'2016'!AG22</f>
        <v>0.91800000000000004</v>
      </c>
      <c r="AO284" s="185">
        <f>'2016'!AH22</f>
        <v>8.2000000000000003E-2</v>
      </c>
      <c r="AP284" s="183">
        <f>'2016'!AI22</f>
        <v>97.837288497752013</v>
      </c>
      <c r="AQ284" s="186">
        <f>'2016'!AJ22</f>
        <v>96.840648605734671</v>
      </c>
      <c r="AR284" s="48">
        <f>'2016'!AK22</f>
        <v>4</v>
      </c>
      <c r="AS284" s="232">
        <f>'2016'!AL22</f>
        <v>0</v>
      </c>
      <c r="AT284" s="232">
        <f>'2016'!AM22</f>
        <v>4</v>
      </c>
      <c r="AU284" s="232">
        <f>'2016'!AN22</f>
        <v>7</v>
      </c>
      <c r="AV284" s="232">
        <f>'2016'!AO22</f>
        <v>7</v>
      </c>
      <c r="AW284" s="232">
        <f>'2016'!AP22</f>
        <v>6</v>
      </c>
      <c r="AX284" s="232">
        <f>'2016'!AQ22</f>
        <v>5</v>
      </c>
      <c r="AY284" s="233">
        <f>'2016'!AR22</f>
        <v>0</v>
      </c>
      <c r="AZ284" s="60">
        <f>'2016'!AS22</f>
        <v>0</v>
      </c>
      <c r="BA284" s="61">
        <f>'2016'!AT22</f>
        <v>1</v>
      </c>
      <c r="BB284" s="61">
        <f>'2016'!AU22</f>
        <v>0</v>
      </c>
      <c r="BC284" s="61">
        <f>'2016'!AV22</f>
        <v>0</v>
      </c>
      <c r="BD284" s="61">
        <f>'2016'!AW22</f>
        <v>0</v>
      </c>
      <c r="BE284" s="61">
        <f>'2016'!AX22</f>
        <v>0</v>
      </c>
      <c r="BF284" s="62">
        <f>'2016'!AY22</f>
        <v>0</v>
      </c>
      <c r="BG284" s="62">
        <f>'2016'!AZ22</f>
        <v>0</v>
      </c>
      <c r="BH284" s="62">
        <f>'2016'!BA22</f>
        <v>0</v>
      </c>
      <c r="BI284" s="62">
        <f>'2016'!BB22</f>
        <v>0</v>
      </c>
      <c r="BJ284" s="62">
        <f>'2016'!BC22</f>
        <v>0</v>
      </c>
      <c r="BK284" s="62">
        <f>'2016'!BD22</f>
        <v>0</v>
      </c>
      <c r="BL284" s="62">
        <f>'2016'!BE22</f>
        <v>0</v>
      </c>
      <c r="BM284" s="62">
        <f>'2016'!BF22</f>
        <v>0</v>
      </c>
      <c r="BN284" s="63">
        <f>'2016'!BG22</f>
        <v>0</v>
      </c>
      <c r="BO284" s="60">
        <f>'2016'!BH22</f>
        <v>113</v>
      </c>
      <c r="BP284" s="61">
        <f>'2016'!BI22</f>
        <v>2865.6000000000004</v>
      </c>
      <c r="BQ284" s="61">
        <f>'2016'!BJ22</f>
        <v>0</v>
      </c>
      <c r="BR284" s="61">
        <f>'2016'!BK22</f>
        <v>0</v>
      </c>
      <c r="BS284" s="61">
        <f>'2016'!BL22</f>
        <v>0</v>
      </c>
      <c r="BT284" s="61">
        <f>'2016'!BM22</f>
        <v>0</v>
      </c>
      <c r="BU284" s="62">
        <f>'2016'!BN22</f>
        <v>0</v>
      </c>
      <c r="BV284" s="62">
        <f>'2016'!BO22</f>
        <v>0</v>
      </c>
      <c r="BW284" s="62">
        <f>'2016'!BP22</f>
        <v>0</v>
      </c>
      <c r="BX284" s="62">
        <f>'2016'!BQ22</f>
        <v>0</v>
      </c>
      <c r="BY284" s="62">
        <f>'2016'!BR22</f>
        <v>0</v>
      </c>
      <c r="BZ284" s="62">
        <f>'2016'!BS22</f>
        <v>0</v>
      </c>
      <c r="CA284" s="62">
        <f>'2016'!BT22</f>
        <v>0</v>
      </c>
      <c r="CB284" s="62">
        <f>'2016'!BU22</f>
        <v>0</v>
      </c>
      <c r="CC284" s="63">
        <f>'2016'!BV22</f>
        <v>0</v>
      </c>
      <c r="CD284" s="60">
        <f>'2016'!BW22</f>
        <v>645</v>
      </c>
      <c r="CE284" s="61">
        <f>'2016'!BX22</f>
        <v>3947</v>
      </c>
      <c r="CF284" s="61">
        <f>'2016'!BY22</f>
        <v>0</v>
      </c>
      <c r="CG284" s="61">
        <f>'2016'!BZ22</f>
        <v>0</v>
      </c>
      <c r="CH284" s="61">
        <f>'2016'!CA22</f>
        <v>0</v>
      </c>
      <c r="CI284" s="61">
        <f>'2016'!CB22</f>
        <v>0</v>
      </c>
      <c r="CJ284" s="62">
        <f>'2016'!CC22</f>
        <v>0</v>
      </c>
      <c r="CK284" s="62">
        <f>'2016'!CD22</f>
        <v>0</v>
      </c>
      <c r="CL284" s="62">
        <f>'2016'!CE22</f>
        <v>0</v>
      </c>
      <c r="CM284" s="62">
        <f>'2016'!CF22</f>
        <v>0</v>
      </c>
      <c r="CN284" s="62">
        <f>'2016'!CG22</f>
        <v>0</v>
      </c>
      <c r="CO284" s="62">
        <f>'2016'!CH22</f>
        <v>0</v>
      </c>
      <c r="CP284" s="62">
        <f>'2016'!CI22</f>
        <v>0</v>
      </c>
      <c r="CQ284" s="62">
        <f>'2016'!CJ22</f>
        <v>0</v>
      </c>
      <c r="CR284" s="63">
        <f>'2016'!CK22</f>
        <v>0</v>
      </c>
      <c r="CS284" s="60">
        <f>'2016'!CL22</f>
        <v>638</v>
      </c>
      <c r="CT284" s="61">
        <f>'2016'!CM22</f>
        <v>3947</v>
      </c>
      <c r="CU284" s="61">
        <f>'2016'!CN22</f>
        <v>59</v>
      </c>
      <c r="CV284" s="61">
        <f>'2016'!CO22</f>
        <v>29</v>
      </c>
      <c r="CW284" s="61">
        <f>'2016'!CP22</f>
        <v>8</v>
      </c>
      <c r="CX284" s="61">
        <f>'2016'!CQ22</f>
        <v>0</v>
      </c>
      <c r="CY284" s="62">
        <f>'2016'!CR22</f>
        <v>0</v>
      </c>
      <c r="CZ284" s="62">
        <f>'2016'!CS22</f>
        <v>0</v>
      </c>
      <c r="DA284" s="62">
        <f>'2016'!CT22</f>
        <v>2.16</v>
      </c>
      <c r="DB284" s="62">
        <f>'2016'!CU22</f>
        <v>9.3000000000000007</v>
      </c>
      <c r="DC284" s="62">
        <f>'2016'!CV22</f>
        <v>17.5</v>
      </c>
      <c r="DD284" s="62">
        <f>'2016'!CW22</f>
        <v>0</v>
      </c>
      <c r="DE284" s="62">
        <f>'2016'!CX22</f>
        <v>12.1</v>
      </c>
      <c r="DF284" s="62">
        <f>'2016'!CY22</f>
        <v>92.4</v>
      </c>
      <c r="DG284" s="63">
        <f>'2016'!CZ22</f>
        <v>7.6</v>
      </c>
      <c r="DH284" s="60">
        <f>'2016'!DA22</f>
        <v>815</v>
      </c>
      <c r="DI284" s="61">
        <f>'2016'!DB22</f>
        <v>4318.7999999999993</v>
      </c>
      <c r="DJ284" s="61">
        <f>'2016'!DC22</f>
        <v>72</v>
      </c>
      <c r="DK284" s="61">
        <f>'2016'!DD22</f>
        <v>39</v>
      </c>
      <c r="DL284" s="61">
        <f>'2016'!DE22</f>
        <v>7</v>
      </c>
      <c r="DM284" s="61">
        <f>'2016'!DF22</f>
        <v>0</v>
      </c>
      <c r="DN284" s="62">
        <f>'2016'!DG22</f>
        <v>0</v>
      </c>
      <c r="DO284" s="62">
        <f>'2016'!DH22</f>
        <v>0</v>
      </c>
      <c r="DP284" s="62">
        <f>'2016'!DI22</f>
        <v>2.39</v>
      </c>
      <c r="DQ284" s="62">
        <f>'2016'!DJ22</f>
        <v>5.8</v>
      </c>
      <c r="DR284" s="62">
        <f>'2016'!DK22</f>
        <v>19</v>
      </c>
      <c r="DS284" s="62">
        <f>'2016'!DL22</f>
        <v>0</v>
      </c>
      <c r="DT284" s="62">
        <f>'2016'!DM22</f>
        <v>11.4</v>
      </c>
      <c r="DU284" s="62">
        <f>'2016'!DN22</f>
        <v>91.2</v>
      </c>
      <c r="DV284" s="63">
        <f>'2016'!DO22</f>
        <v>8.8000000000000007</v>
      </c>
    </row>
    <row r="285" spans="1:126" ht="15.75" customHeight="1" x14ac:dyDescent="0.2">
      <c r="A285" s="199">
        <f t="shared" si="26"/>
        <v>283</v>
      </c>
      <c r="B285" s="261">
        <f>'2020'!A35</f>
        <v>33</v>
      </c>
      <c r="C285" s="261">
        <v>2020</v>
      </c>
      <c r="D285" s="234" t="str">
        <f>'2020'!B35</f>
        <v>James Proche</v>
      </c>
      <c r="E285" s="310" t="str" cm="1">
        <f t="array" ref="E285">_xlfn.IFS(F285&gt;12.5,"Cornerstone",AND(F285&gt;11.995,F285&lt;12.5),"Elite",AND(F285&gt;11,F285&lt;12.995),"Elite Upside",AND(F285&gt;=9.69,F285&lt;10.999),"Upside",AND(F285&gt;8.4,F285&lt;9.999),"Upside Lite",AND(F285&gt;7.25,F285&lt;8.999),"Outlier",AND(F285&gt;=6,F285&lt;7.25),"Outlier Lite",F285&lt;6.999,"Purgatory")</f>
        <v>Purgatory</v>
      </c>
      <c r="F285" s="313">
        <f>'2020'!C35</f>
        <v>5.89</v>
      </c>
      <c r="G285" s="313">
        <f t="shared" si="27"/>
        <v>16.5</v>
      </c>
      <c r="H285" s="313" t="str" cm="1">
        <f t="array" ref="H285">_xlfn.IFS(E285="Cornerstone","A++",E285="Elite","A+",E285="Elite Upside","A",E285="Upside","B",E285="Upside Lite","C",E285="Outlier","D+",E285="Outlier Lite","D-",E285="Purgatory","F")</f>
        <v>F</v>
      </c>
      <c r="I285" s="314">
        <f t="shared" si="28"/>
        <v>-1.4249801110534508</v>
      </c>
      <c r="J285" s="34" t="str">
        <f>'2020'!D35</f>
        <v>SMU</v>
      </c>
      <c r="K285" s="200">
        <f>'2020'!E35</f>
        <v>6</v>
      </c>
      <c r="L285" s="318">
        <f>'2020'!F35</f>
        <v>35329</v>
      </c>
      <c r="M285" s="231">
        <f>'2020'!G35</f>
        <v>29.035616438356165</v>
      </c>
      <c r="N285" s="231" t="str">
        <f>'2020'!H35</f>
        <v>RS SR</v>
      </c>
      <c r="O285" s="231">
        <f>'2020'!I35</f>
        <v>23.602739726027398</v>
      </c>
      <c r="P285" s="231" t="str">
        <f>'2020'!J35</f>
        <v>Hybrid</v>
      </c>
      <c r="Q285" s="231" t="str">
        <f>'2020'!K35</f>
        <v>BALL HOG</v>
      </c>
      <c r="R285" s="231" t="str">
        <f>'2020'!L35</f>
        <v>Elite Earner</v>
      </c>
      <c r="S285" s="320">
        <f>'2020'!M35</f>
        <v>71</v>
      </c>
      <c r="T285" s="320">
        <f>'2020'!N35</f>
        <v>201</v>
      </c>
      <c r="U285" s="200">
        <f>'2020'!O35</f>
        <v>4.62</v>
      </c>
      <c r="V285" s="279">
        <f>'2020'!P35</f>
        <v>6</v>
      </c>
      <c r="W285" s="193">
        <f>'2020'!Q35</f>
        <v>0</v>
      </c>
      <c r="X285" s="194">
        <f>'2020'!R35</f>
        <v>0.22380050505050506</v>
      </c>
      <c r="Y285" s="194">
        <f>'2020'!S35</f>
        <v>0.21344493852995031</v>
      </c>
      <c r="Z285" s="194">
        <f>'2020'!T35</f>
        <v>0.36779141104294477</v>
      </c>
      <c r="AA285" s="194">
        <f>'2020'!U35</f>
        <v>0.30495394573064477</v>
      </c>
      <c r="AB285" s="194">
        <f>'2020'!V35</f>
        <v>0.33637267838679474</v>
      </c>
      <c r="AC285" s="59">
        <f>'2020'!W35</f>
        <v>0.28591677662877552</v>
      </c>
      <c r="AD285" s="42">
        <f>'2020'!X35</f>
        <v>19.956164383561642</v>
      </c>
      <c r="AE285" s="183">
        <f>'2020'!Y35</f>
        <v>2.62</v>
      </c>
      <c r="AF285" s="183">
        <f>'2020'!Z35</f>
        <v>6</v>
      </c>
      <c r="AG285" s="183">
        <f>'2020'!AA35</f>
        <v>10.1</v>
      </c>
      <c r="AH285" s="183">
        <f>'2020'!AB35</f>
        <v>0.71</v>
      </c>
      <c r="AI285" s="183">
        <f>'2020'!AC35</f>
        <v>2.57</v>
      </c>
      <c r="AJ285" s="288">
        <f>'2020'!AD35</f>
        <v>9.1967346938775507E-2</v>
      </c>
      <c r="AK285" s="288">
        <f>'2020'!AE35</f>
        <v>0.25665306122448978</v>
      </c>
      <c r="AL285" s="185">
        <f>'2020'!AF35</f>
        <v>2.7000000000000003E-2</v>
      </c>
      <c r="AM285" s="212">
        <f t="shared" si="29"/>
        <v>0.46500000000000002</v>
      </c>
      <c r="AN285" s="185">
        <f>'2020'!AG35</f>
        <v>0.40300000000000002</v>
      </c>
      <c r="AO285" s="185">
        <f>'2020'!AH35</f>
        <v>0.59600000000000009</v>
      </c>
      <c r="AP285" s="183">
        <f>'2020'!AI35</f>
        <v>88.238506928941135</v>
      </c>
      <c r="AQ285" s="186">
        <f>'2020'!AJ35</f>
        <v>83.77504413627851</v>
      </c>
      <c r="AR285" s="48">
        <f>'2020'!AK35</f>
        <v>7</v>
      </c>
      <c r="AS285" s="232">
        <f>'2020'!AL35</f>
        <v>6</v>
      </c>
      <c r="AT285" s="232">
        <f>'2020'!AM35</f>
        <v>5</v>
      </c>
      <c r="AU285" s="232">
        <f>'2020'!AN35</f>
        <v>5</v>
      </c>
      <c r="AV285" s="232">
        <f>'2020'!AO35</f>
        <v>5</v>
      </c>
      <c r="AW285" s="232">
        <f>'2020'!AP35</f>
        <v>3</v>
      </c>
      <c r="AX285" s="232">
        <f>'2020'!AQ35</f>
        <v>2</v>
      </c>
      <c r="AY285" s="233">
        <f>'2020'!AR35</f>
        <v>0</v>
      </c>
      <c r="AZ285" s="60">
        <f>'2020'!AS35</f>
        <v>0</v>
      </c>
      <c r="BA285" s="61">
        <f>'2020'!AT35</f>
        <v>2620</v>
      </c>
      <c r="BB285" s="61">
        <f>'2020'!AU35</f>
        <v>0</v>
      </c>
      <c r="BC285" s="61">
        <f>'2020'!AV35</f>
        <v>0</v>
      </c>
      <c r="BD285" s="61">
        <f>'2020'!AW35</f>
        <v>0</v>
      </c>
      <c r="BE285" s="61">
        <f>'2020'!AX35</f>
        <v>0</v>
      </c>
      <c r="BF285" s="62">
        <f>'2020'!AY35</f>
        <v>0</v>
      </c>
      <c r="BG285" s="62">
        <f>'2020'!AZ35</f>
        <v>0</v>
      </c>
      <c r="BH285" s="62">
        <f>'2020'!BA35</f>
        <v>0</v>
      </c>
      <c r="BI285" s="62">
        <f>'2020'!BB35</f>
        <v>0</v>
      </c>
      <c r="BJ285" s="62">
        <f>'2020'!BC35</f>
        <v>0</v>
      </c>
      <c r="BK285" s="62">
        <f>'2020'!BD35</f>
        <v>0</v>
      </c>
      <c r="BL285" s="62">
        <f>'2020'!BE35</f>
        <v>0</v>
      </c>
      <c r="BM285" s="62">
        <f>'2020'!BF35</f>
        <v>0</v>
      </c>
      <c r="BN285" s="63">
        <f>'2020'!BG35</f>
        <v>0</v>
      </c>
      <c r="BO285" s="60">
        <f>'2020'!BH35</f>
        <v>709</v>
      </c>
      <c r="BP285" s="61">
        <f>'2020'!BI35</f>
        <v>3168</v>
      </c>
      <c r="BQ285" s="61">
        <f>'2020'!BJ35</f>
        <v>90</v>
      </c>
      <c r="BR285" s="61">
        <f>'2020'!BK35</f>
        <v>59</v>
      </c>
      <c r="BS285" s="61">
        <f>'2020'!BL35</f>
        <v>6</v>
      </c>
      <c r="BT285" s="61">
        <f>'2020'!BM35</f>
        <v>26</v>
      </c>
      <c r="BU285" s="62">
        <f>'2020'!BN35</f>
        <v>0.28000000000000003</v>
      </c>
      <c r="BV285" s="62">
        <f>'2020'!BO35</f>
        <v>1.55</v>
      </c>
      <c r="BW285" s="62">
        <f>'2020'!BP35</f>
        <v>2.66</v>
      </c>
      <c r="BX285" s="62">
        <f>'2020'!BQ35</f>
        <v>5.7</v>
      </c>
      <c r="BY285" s="62">
        <f>'2020'!BR35</f>
        <v>9.8000000000000007</v>
      </c>
      <c r="BZ285" s="62">
        <f>'2020'!BS35</f>
        <v>0</v>
      </c>
      <c r="CA285" s="62">
        <f>'2020'!BT35</f>
        <v>1.7</v>
      </c>
      <c r="CB285" s="62">
        <f>'2020'!BU35</f>
        <v>73.599999999999994</v>
      </c>
      <c r="CC285" s="63">
        <f>'2020'!BV35</f>
        <v>23.6</v>
      </c>
      <c r="CD285" s="60">
        <f>'2020'!BW35</f>
        <v>816</v>
      </c>
      <c r="CE285" s="61">
        <f>'2020'!BX35</f>
        <v>3823</v>
      </c>
      <c r="CF285" s="61">
        <f>'2020'!BY35</f>
        <v>60</v>
      </c>
      <c r="CG285" s="61">
        <f>'2020'!BZ35</f>
        <v>40</v>
      </c>
      <c r="CH285" s="61">
        <f>'2020'!CA35</f>
        <v>6</v>
      </c>
      <c r="CI285" s="61">
        <f>'2020'!CB35</f>
        <v>35</v>
      </c>
      <c r="CJ285" s="62">
        <f>'2020'!CC35</f>
        <v>1.0900000000000001</v>
      </c>
      <c r="CK285" s="62">
        <f>'2020'!CD35</f>
        <v>1.8</v>
      </c>
      <c r="CL285" s="62">
        <f>'2020'!CE35</f>
        <v>2.52</v>
      </c>
      <c r="CM285" s="62">
        <f>'2020'!CF35</f>
        <v>8.4</v>
      </c>
      <c r="CN285" s="62">
        <f>'2020'!CG35</f>
        <v>14.6</v>
      </c>
      <c r="CO285" s="62">
        <f>'2020'!CL35</f>
        <v>53.8</v>
      </c>
      <c r="CP285" s="62">
        <f>'2020'!CM35</f>
        <v>4.8</v>
      </c>
      <c r="CQ285" s="62">
        <f>'2020'!CN35</f>
        <v>23.2</v>
      </c>
      <c r="CR285" s="63">
        <f>'2020'!CO35</f>
        <v>76.2</v>
      </c>
      <c r="CS285" s="60">
        <f>'2020'!CP35</f>
        <v>1199</v>
      </c>
      <c r="CT285" s="61">
        <f>'2020'!CQ35</f>
        <v>3260</v>
      </c>
      <c r="CU285" s="61">
        <f>'2020'!CR35</f>
        <v>143</v>
      </c>
      <c r="CV285" s="61">
        <f>'2020'!CS35</f>
        <v>93</v>
      </c>
      <c r="CW285" s="61">
        <f>'2020'!CT35</f>
        <v>12</v>
      </c>
      <c r="CX285" s="61">
        <f>'2020'!CU35</f>
        <v>28</v>
      </c>
      <c r="CY285" s="62">
        <f>'2020'!CV35</f>
        <v>0.71</v>
      </c>
      <c r="CZ285" s="62">
        <f>'2020'!CW35</f>
        <v>2.57</v>
      </c>
      <c r="DA285" s="62">
        <f>'2020'!CX35</f>
        <v>2.57</v>
      </c>
      <c r="DB285" s="62">
        <f>'2020'!CY35</f>
        <v>6</v>
      </c>
      <c r="DC285" s="62">
        <f>'2020'!CZ35</f>
        <v>9.9</v>
      </c>
      <c r="DD285" s="62">
        <f>'2020'!DE35</f>
        <v>41.2</v>
      </c>
      <c r="DE285" s="62">
        <f>'2020'!DF35</f>
        <v>3.1</v>
      </c>
      <c r="DF285" s="62">
        <f>'2020'!DG35</f>
        <v>31.1</v>
      </c>
      <c r="DG285" s="63">
        <f>'2020'!DH35</f>
        <v>68.7</v>
      </c>
      <c r="DH285" s="60">
        <f>'2020'!DI35</f>
        <v>1225</v>
      </c>
      <c r="DI285" s="61">
        <f>'2020'!DJ35</f>
        <v>4017</v>
      </c>
      <c r="DJ285" s="61">
        <f>'2020'!DK35</f>
        <v>163</v>
      </c>
      <c r="DK285" s="61">
        <f>'2020'!DL35</f>
        <v>110</v>
      </c>
      <c r="DL285" s="61">
        <f>'2020'!DM35</f>
        <v>15</v>
      </c>
      <c r="DM285" s="61">
        <f>'2020'!DN35</f>
        <v>35</v>
      </c>
      <c r="DN285" s="62">
        <f>'2020'!DO35</f>
        <v>0.59</v>
      </c>
      <c r="DO285" s="62">
        <f>'2020'!DP35</f>
        <v>2.44</v>
      </c>
      <c r="DP285" s="62">
        <f>'2020'!DQ35</f>
        <v>2.62</v>
      </c>
      <c r="DQ285" s="62">
        <f>'2020'!DR35</f>
        <v>4.2</v>
      </c>
      <c r="DR285" s="62">
        <f>'2020'!DS35</f>
        <v>10.1</v>
      </c>
      <c r="DS285" s="62">
        <f>'2020'!DX35</f>
        <v>46.5</v>
      </c>
      <c r="DT285" s="62">
        <f>'2020'!DY35</f>
        <v>2.7</v>
      </c>
      <c r="DU285" s="62">
        <f>'2020'!DZ35</f>
        <v>49.5</v>
      </c>
      <c r="DV285" s="63">
        <f>'2020'!EA35</f>
        <v>50.5</v>
      </c>
    </row>
    <row r="286" spans="1:126" ht="15.75" customHeight="1" x14ac:dyDescent="0.2">
      <c r="A286" s="199">
        <f t="shared" si="26"/>
        <v>284</v>
      </c>
      <c r="B286" s="261">
        <f>'2024'!A32</f>
        <v>30</v>
      </c>
      <c r="C286" s="261">
        <v>2024</v>
      </c>
      <c r="D286" s="234" t="str">
        <f>'2024'!B32</f>
        <v>Bub Means</v>
      </c>
      <c r="E286" s="310" t="str" cm="1">
        <f t="array" ref="E286">_xlfn.IFS(F286&gt;12.5,"Cornerstone",AND(F286&gt;11.995,F286&lt;12.5),"Elite",AND(F286&gt;11,F286&lt;12.995),"Elite Upside",AND(F286&gt;=9.69,F286&lt;10.999),"Upside",AND(F286&gt;8.4,F286&lt;9.999),"Upside Lite",AND(F286&gt;7.25,F286&lt;8.999),"Outlier",AND(F286&gt;=6,F286&lt;7.25),"Outlier Lite",F286&lt;6.999,"Purgatory")</f>
        <v>Purgatory</v>
      </c>
      <c r="F286" s="313">
        <f>'2024'!C32</f>
        <v>5.8757142857142863</v>
      </c>
      <c r="G286" s="313">
        <f t="shared" si="27"/>
        <v>16.2</v>
      </c>
      <c r="H286" s="313" t="str" cm="1">
        <f t="array" ref="H286">_xlfn.IFS(E286="Cornerstone","A++",E286="Elite","A+",E286="Elite Upside","A",E286="Upside","B",E286="Upside Lite","C",E286="Outlier","D+",E286="Outlier Lite","D-",E286="Purgatory","F")</f>
        <v>F</v>
      </c>
      <c r="I286" s="314">
        <f t="shared" si="28"/>
        <v>-1.4327187811086368</v>
      </c>
      <c r="J286" s="34" t="str">
        <f>'2024'!D32</f>
        <v>Pittsburgh</v>
      </c>
      <c r="K286" s="200">
        <f>'2024'!E32</f>
        <v>4</v>
      </c>
      <c r="L286" s="318">
        <f>'2024'!F32</f>
        <v>36901</v>
      </c>
      <c r="M286" s="231">
        <f>'2024'!G32</f>
        <v>24.728767123287671</v>
      </c>
      <c r="N286" s="231" t="str">
        <f>'2024'!H32</f>
        <v>RS SR</v>
      </c>
      <c r="O286" s="231">
        <f>'2024'!I32</f>
        <v>23.30958904109589</v>
      </c>
      <c r="P286" s="231" t="str">
        <f>'2024'!J32</f>
        <v>Hybrid</v>
      </c>
      <c r="Q286" s="231" t="str">
        <f>'2024'!K32</f>
        <v>DEEP</v>
      </c>
      <c r="R286" s="231" t="str">
        <f>'2024'!L32</f>
        <v>Poor Separator</v>
      </c>
      <c r="S286" s="200">
        <f>'2024'!M32</f>
        <v>73</v>
      </c>
      <c r="T286" s="200">
        <f>'2024'!N32</f>
        <v>212</v>
      </c>
      <c r="U286" s="200">
        <f>'2024'!O32</f>
        <v>4.43</v>
      </c>
      <c r="V286" s="319">
        <f>'2024'!P32</f>
        <v>5</v>
      </c>
      <c r="W286" s="193">
        <f>'2024'!Q32</f>
        <v>0</v>
      </c>
      <c r="X286" s="194">
        <f>'2024'!R32</f>
        <v>0</v>
      </c>
      <c r="Y286" s="194">
        <f>'2024'!S32</f>
        <v>0.14886103995014885</v>
      </c>
      <c r="Z286" s="194">
        <f>'2024'!T32</f>
        <v>0.13741195967407815</v>
      </c>
      <c r="AA286" s="194">
        <f>'2024'!U32</f>
        <v>0.27700617283950618</v>
      </c>
      <c r="AB286" s="194">
        <f>'2024'!V32</f>
        <v>0.27700617283950618</v>
      </c>
      <c r="AC286" s="59">
        <f>'2024'!W32</f>
        <v>0.26315586419753084</v>
      </c>
      <c r="AD286" s="42">
        <f>'2024'!X32</f>
        <v>22.643835616438356</v>
      </c>
      <c r="AE286" s="183">
        <f>'2024'!Y32</f>
        <v>2.14</v>
      </c>
      <c r="AF286" s="183">
        <f>'2024'!Z32</f>
        <v>5.2</v>
      </c>
      <c r="AG286" s="183">
        <f>'2024'!AA32</f>
        <v>17.7</v>
      </c>
      <c r="AH286" s="183">
        <f>'2024'!AB32</f>
        <v>0</v>
      </c>
      <c r="AI286" s="183">
        <f>'2024'!AC32</f>
        <v>0</v>
      </c>
      <c r="AJ286" s="288">
        <f>'2024'!AD32</f>
        <v>6.5571030640668521E-2</v>
      </c>
      <c r="AK286" s="288">
        <f>'2024'!AE32</f>
        <v>0.17883008356545962</v>
      </c>
      <c r="AL286" s="185">
        <f>'2024'!AF32</f>
        <v>4.7E-2</v>
      </c>
      <c r="AM286" s="212">
        <f t="shared" si="29"/>
        <v>0.5</v>
      </c>
      <c r="AN286" s="185">
        <f>'2024'!AG32</f>
        <v>0.66850000000000009</v>
      </c>
      <c r="AO286" s="185">
        <f>'2024'!AH32</f>
        <v>0.33149999999999996</v>
      </c>
      <c r="AP286" s="183">
        <f>'2024'!AI32</f>
        <v>110.09078075109204</v>
      </c>
      <c r="AQ286" s="186">
        <f>'2024'!AJ32</f>
        <v>108.96931811118667</v>
      </c>
      <c r="AR286" s="48">
        <f>'2024'!AK32</f>
        <v>7</v>
      </c>
      <c r="AS286" s="232">
        <f>'2024'!AL32</f>
        <v>1</v>
      </c>
      <c r="AT286" s="232">
        <f>'2024'!AM32</f>
        <v>4</v>
      </c>
      <c r="AU286" s="232">
        <f>'2024'!AN32</f>
        <v>3</v>
      </c>
      <c r="AV286" s="232">
        <f>'2024'!AO32</f>
        <v>9</v>
      </c>
      <c r="AW286" s="232">
        <f>'2024'!AP32</f>
        <v>8</v>
      </c>
      <c r="AX286" s="232">
        <f>'2024'!AQ32</f>
        <v>2</v>
      </c>
      <c r="AY286" s="233">
        <f>'2024'!AR32</f>
        <v>0</v>
      </c>
      <c r="AZ286" s="60">
        <f>'2024'!AS32</f>
        <v>0</v>
      </c>
      <c r="BA286" s="61">
        <f>'2024'!AT32</f>
        <v>1</v>
      </c>
      <c r="BB286" s="61">
        <f>'2024'!AU32</f>
        <v>0</v>
      </c>
      <c r="BC286" s="61">
        <f>'2024'!AV32</f>
        <v>0</v>
      </c>
      <c r="BD286" s="61">
        <f>'2024'!AW32</f>
        <v>0</v>
      </c>
      <c r="BE286" s="61">
        <f>'2024'!AX32</f>
        <v>0</v>
      </c>
      <c r="BF286" s="62" t="str">
        <f>'2024'!AY32</f>
        <v>NA</v>
      </c>
      <c r="BG286" s="62" t="str">
        <f>'2024'!AZ32</f>
        <v>NA</v>
      </c>
      <c r="BH286" s="62">
        <f>'2024'!BA32</f>
        <v>0</v>
      </c>
      <c r="BI286" s="62">
        <f>'2024'!BB32</f>
        <v>0</v>
      </c>
      <c r="BJ286" s="62">
        <f>'2024'!BC32</f>
        <v>0</v>
      </c>
      <c r="BK286" s="62">
        <f>'2024'!BH32</f>
        <v>0</v>
      </c>
      <c r="BL286" s="62">
        <f>'2024'!BI32</f>
        <v>0</v>
      </c>
      <c r="BM286" s="62">
        <f>'2024'!BJ32</f>
        <v>0</v>
      </c>
      <c r="BN286" s="63">
        <f>'2024'!BK32</f>
        <v>0</v>
      </c>
      <c r="BO286" s="60">
        <f>'2024'!BL32</f>
        <v>0</v>
      </c>
      <c r="BP286" s="61">
        <f>'2024'!BM32</f>
        <v>1</v>
      </c>
      <c r="BQ286" s="61">
        <f>'2024'!BN32</f>
        <v>0</v>
      </c>
      <c r="BR286" s="61">
        <f>'2024'!BO32</f>
        <v>0</v>
      </c>
      <c r="BS286" s="61">
        <f>'2024'!BP32</f>
        <v>0</v>
      </c>
      <c r="BT286" s="61">
        <f>'2024'!BQ32</f>
        <v>0</v>
      </c>
      <c r="BU286" s="62" t="str">
        <f>'2024'!BR32</f>
        <v>NA</v>
      </c>
      <c r="BV286" s="62" t="str">
        <f>'2024'!BS32</f>
        <v>NA</v>
      </c>
      <c r="BW286" s="62">
        <f>'2024'!BT32</f>
        <v>0</v>
      </c>
      <c r="BX286" s="62">
        <f>'2024'!BU32</f>
        <v>0</v>
      </c>
      <c r="BY286" s="62">
        <f>'2024'!BV32</f>
        <v>0</v>
      </c>
      <c r="BZ286" s="62">
        <f>'2024'!CA32</f>
        <v>0</v>
      </c>
      <c r="CA286" s="62">
        <f>'2024'!CB32</f>
        <v>0</v>
      </c>
      <c r="CB286" s="62">
        <f>'2024'!CC32</f>
        <v>0</v>
      </c>
      <c r="CC286" s="63">
        <f>'2024'!CD32</f>
        <v>0</v>
      </c>
      <c r="CD286" s="60">
        <f>'2024'!CE32</f>
        <v>430</v>
      </c>
      <c r="CE286" s="61">
        <f>'2024'!CF32</f>
        <v>2888.6000000000004</v>
      </c>
      <c r="CF286" s="61">
        <f>'2024'!CG32</f>
        <v>39</v>
      </c>
      <c r="CG286" s="61">
        <f>'2024'!CH32</f>
        <v>22</v>
      </c>
      <c r="CH286" s="61">
        <f>'2024'!CI32</f>
        <v>2</v>
      </c>
      <c r="CI286" s="61">
        <f>'2024'!CJ32</f>
        <v>19.8</v>
      </c>
      <c r="CJ286" s="62" t="str">
        <f>'2024'!CK32</f>
        <v>NA</v>
      </c>
      <c r="CK286" s="62" t="str">
        <f>'2024'!CL32</f>
        <v>NA</v>
      </c>
      <c r="CL286" s="62">
        <f>'2024'!CM32</f>
        <v>2</v>
      </c>
      <c r="CM286" s="62">
        <f>'2024'!CN32</f>
        <v>7.5</v>
      </c>
      <c r="CN286" s="62">
        <f>'2024'!CO32</f>
        <v>17.5</v>
      </c>
      <c r="CO286" s="62">
        <f>'2024'!CT32</f>
        <v>50</v>
      </c>
      <c r="CP286" s="62">
        <f>'2024'!CU32</f>
        <v>8.3000000000000007</v>
      </c>
      <c r="CQ286" s="62">
        <f>'2024'!CV32</f>
        <v>94.3</v>
      </c>
      <c r="CR286" s="63">
        <f>'2024'!CW32</f>
        <v>5.2</v>
      </c>
      <c r="CS286" s="60">
        <f>'2024'!CX32</f>
        <v>398</v>
      </c>
      <c r="CT286" s="61">
        <f>'2024'!CY32</f>
        <v>2896.4</v>
      </c>
      <c r="CU286" s="61">
        <f>'2024'!CZ32</f>
        <v>45</v>
      </c>
      <c r="CV286" s="61">
        <f>'2024'!DA32</f>
        <v>27</v>
      </c>
      <c r="CW286" s="61">
        <f>'2024'!DB32</f>
        <v>2</v>
      </c>
      <c r="CX286" s="61">
        <f>'2024'!DC32</f>
        <v>13</v>
      </c>
      <c r="CY286" s="62">
        <f>'2024'!DD32</f>
        <v>0</v>
      </c>
      <c r="CZ286" s="62">
        <f>'2024'!DE32</f>
        <v>0</v>
      </c>
      <c r="DA286" s="62">
        <f>'2024'!DF32</f>
        <v>1.43</v>
      </c>
      <c r="DB286" s="62">
        <f>'2024'!DG32</f>
        <v>4.2</v>
      </c>
      <c r="DC286" s="62">
        <f>'2024'!DH32</f>
        <v>15.1</v>
      </c>
      <c r="DD286" s="62">
        <f>'2024'!DM32</f>
        <v>40</v>
      </c>
      <c r="DE286" s="62">
        <f>'2024'!DN32</f>
        <v>10</v>
      </c>
      <c r="DF286" s="62">
        <f>'2024'!DO32</f>
        <v>43.2</v>
      </c>
      <c r="DG286" s="63">
        <f>'2024'!DP32</f>
        <v>56.8</v>
      </c>
      <c r="DH286" s="60">
        <f>'2024'!DQ32</f>
        <v>718</v>
      </c>
      <c r="DI286" s="61">
        <f>'2024'!DR32</f>
        <v>2592</v>
      </c>
      <c r="DJ286" s="61">
        <f>'2024'!DS32</f>
        <v>82</v>
      </c>
      <c r="DK286" s="61">
        <f>'2024'!DT32</f>
        <v>41</v>
      </c>
      <c r="DL286" s="61">
        <f>'2024'!DU32</f>
        <v>6</v>
      </c>
      <c r="DM286" s="61">
        <f>'2024'!DV32</f>
        <v>16.799999999999997</v>
      </c>
      <c r="DN286" s="62">
        <f>'2024'!DW32</f>
        <v>0</v>
      </c>
      <c r="DO286" s="62">
        <f>'2024'!DX32</f>
        <v>0</v>
      </c>
      <c r="DP286" s="62">
        <f>'2024'!DY32</f>
        <v>2.14</v>
      </c>
      <c r="DQ286" s="62">
        <f>'2024'!DZ32</f>
        <v>5.2</v>
      </c>
      <c r="DR286" s="62">
        <f>'2024'!EA32</f>
        <v>17.7</v>
      </c>
      <c r="DS286" s="62">
        <f>'2024'!EF32</f>
        <v>50</v>
      </c>
      <c r="DT286" s="62">
        <f>'2024'!EG32</f>
        <v>4.7</v>
      </c>
      <c r="DU286" s="62">
        <f>'2024'!EH32</f>
        <v>90.5</v>
      </c>
      <c r="DV286" s="63">
        <f>'2024'!EI32</f>
        <v>9.5</v>
      </c>
    </row>
    <row r="287" spans="1:126" ht="15.75" customHeight="1" x14ac:dyDescent="0.2">
      <c r="A287" s="199">
        <f t="shared" si="26"/>
        <v>286</v>
      </c>
      <c r="B287" s="261">
        <f>'2017'!A35</f>
        <v>33</v>
      </c>
      <c r="C287" s="261">
        <v>2017</v>
      </c>
      <c r="D287" s="234" t="str">
        <f>'2017'!B36</f>
        <v>Stacy Coley</v>
      </c>
      <c r="E287" s="310" t="str" cm="1">
        <f t="array" ref="E287">_xlfn.IFS(F287&gt;12.5,"Cornerstone",AND(F287&gt;11.995,F287&lt;12.5),"Elite",AND(F287&gt;11,F287&lt;12.995),"Elite Upside",AND(F287&gt;=9.69,F287&lt;10.999),"Upside",AND(F287&gt;8.4,F287&lt;9.999),"Upside Lite",AND(F287&gt;7.25,F287&lt;8.999),"Outlier",AND(F287&gt;=6,F287&lt;7.25),"Outlier Lite",F287&lt;6.999,"Purgatory")</f>
        <v>Purgatory</v>
      </c>
      <c r="F287" s="313">
        <f>'2017'!C36</f>
        <v>5.8157142857142858</v>
      </c>
      <c r="G287" s="313">
        <f t="shared" si="27"/>
        <v>15.6</v>
      </c>
      <c r="H287" s="313" t="str" cm="1">
        <f t="array" ref="H287">_xlfn.IFS(E287="Cornerstone","A++",E287="Elite","A+",E287="Elite Upside","A",E287="Upside","B",E287="Upside Lite","C",E287="Outlier","D+",E287="Outlier Lite","D-",E287="Purgatory","F")</f>
        <v>F</v>
      </c>
      <c r="I287" s="314">
        <f t="shared" si="28"/>
        <v>-1.4652211953404199</v>
      </c>
      <c r="J287" s="34" t="str">
        <f>'2017'!D36</f>
        <v>Miami</v>
      </c>
      <c r="K287" s="200">
        <f>'2017'!E36</f>
        <v>4</v>
      </c>
      <c r="L287" s="318">
        <f>'2017'!F36</f>
        <v>34467</v>
      </c>
      <c r="M287" s="231">
        <f>'2017'!G36</f>
        <v>31.397260273972602</v>
      </c>
      <c r="N287" s="231" t="str">
        <f>'2017'!H36</f>
        <v>SR</v>
      </c>
      <c r="O287" s="231">
        <f>'2017'!I36</f>
        <v>22.972602739726028</v>
      </c>
      <c r="P287" s="231" t="str">
        <f>'2017'!J36</f>
        <v>Hybrid</v>
      </c>
      <c r="Q287" s="231" t="str">
        <f>'2017'!K36</f>
        <v>PROTO Z</v>
      </c>
      <c r="R287" s="231" t="str">
        <f>'2017'!L36</f>
        <v>N/A</v>
      </c>
      <c r="S287" s="320">
        <f>'2017'!M36</f>
        <v>72</v>
      </c>
      <c r="T287" s="320">
        <f>'2017'!N36</f>
        <v>195</v>
      </c>
      <c r="U287" s="231">
        <f>'2017'!O36</f>
        <v>4.45</v>
      </c>
      <c r="V287" s="279">
        <f>'2017'!P36</f>
        <v>7</v>
      </c>
      <c r="W287" s="193">
        <f>'2017'!Q36</f>
        <v>0</v>
      </c>
      <c r="X287" s="194">
        <f>'2017'!R36</f>
        <v>0.17120509849362689</v>
      </c>
      <c r="Y287" s="194">
        <f>'2017'!S36</f>
        <v>5.6632810095413974E-2</v>
      </c>
      <c r="Z287" s="194">
        <f>'2017'!T36</f>
        <v>0.19128262076624097</v>
      </c>
      <c r="AA287" s="194">
        <f>'2017'!U36</f>
        <v>0.21156004489337824</v>
      </c>
      <c r="AB287" s="194">
        <f>'2017'!V36</f>
        <v>0.21156004489337824</v>
      </c>
      <c r="AC287" s="59">
        <f>'2017'!W36</f>
        <v>0.20098204264870931</v>
      </c>
      <c r="AD287" s="42">
        <f>'2017'!X36</f>
        <v>22.331506849315069</v>
      </c>
      <c r="AE287" s="183">
        <f>'2017'!Y36</f>
        <v>2.96</v>
      </c>
      <c r="AF287" s="183">
        <f>'2017'!Z36</f>
        <v>7.9</v>
      </c>
      <c r="AG287" s="183">
        <f>'2017'!AA36</f>
        <v>12.5</v>
      </c>
      <c r="AH287" s="183">
        <f>'2017'!AB36</f>
        <v>0.56000000000000005</v>
      </c>
      <c r="AI287" s="183">
        <f>'2017'!AC36</f>
        <v>1.77</v>
      </c>
      <c r="AJ287" s="288" t="str">
        <f>'2017'!AD36</f>
        <v>N/A</v>
      </c>
      <c r="AK287" s="288" t="str">
        <f>'2017'!AE36</f>
        <v>N/A</v>
      </c>
      <c r="AL287" s="185">
        <f>'2017'!AF36</f>
        <v>7.400000000000001E-2</v>
      </c>
      <c r="AM287" s="212">
        <f t="shared" si="29"/>
        <v>0</v>
      </c>
      <c r="AN287" s="185">
        <f>'2017'!AG36</f>
        <v>0.55500000000000005</v>
      </c>
      <c r="AO287" s="185">
        <f>'2017'!AH36</f>
        <v>0.66249999999999998</v>
      </c>
      <c r="AP287" s="183">
        <f>'2017'!AI36</f>
        <v>99.454528568719738</v>
      </c>
      <c r="AQ287" s="186">
        <f>'2017'!AJ36</f>
        <v>96.425588724711176</v>
      </c>
      <c r="AR287" s="48">
        <f>'2017'!AK36</f>
        <v>5</v>
      </c>
      <c r="AS287" s="232">
        <f>'2017'!AL36</f>
        <v>2</v>
      </c>
      <c r="AT287" s="232">
        <f>'2017'!AM36</f>
        <v>5</v>
      </c>
      <c r="AU287" s="232">
        <f>'2017'!AN36</f>
        <v>6</v>
      </c>
      <c r="AV287" s="232">
        <f>'2017'!AO36</f>
        <v>9</v>
      </c>
      <c r="AW287" s="232">
        <f>'2017'!AP36</f>
        <v>6</v>
      </c>
      <c r="AX287" s="232">
        <f>'2017'!AQ36</f>
        <v>1</v>
      </c>
      <c r="AY287" s="233">
        <f>'2017'!AR36</f>
        <v>0</v>
      </c>
      <c r="AZ287" s="60">
        <f>'2017'!AS36</f>
        <v>0</v>
      </c>
      <c r="BA287" s="61">
        <f>'2017'!AT36</f>
        <v>3545</v>
      </c>
      <c r="BB287" s="61">
        <f>'2017'!AU36</f>
        <v>0</v>
      </c>
      <c r="BC287" s="61">
        <f>'2017'!AV36</f>
        <v>0</v>
      </c>
      <c r="BD287" s="61">
        <f>'2017'!AW36</f>
        <v>0</v>
      </c>
      <c r="BE287" s="61">
        <f>'2017'!AX36</f>
        <v>0</v>
      </c>
      <c r="BF287" s="62">
        <f>'2017'!AY36</f>
        <v>0</v>
      </c>
      <c r="BG287" s="62">
        <f>'2017'!AZ36</f>
        <v>0</v>
      </c>
      <c r="BH287" s="62">
        <f>'2017'!BA36</f>
        <v>0</v>
      </c>
      <c r="BI287" s="62">
        <f>'2017'!BB36</f>
        <v>0</v>
      </c>
      <c r="BJ287" s="62">
        <f>'2017'!BC36</f>
        <v>0</v>
      </c>
      <c r="BK287" s="62">
        <f>'2017'!BD36</f>
        <v>0</v>
      </c>
      <c r="BL287" s="62">
        <f>'2017'!BE36</f>
        <v>0</v>
      </c>
      <c r="BM287" s="62">
        <f>'2017'!BF36</f>
        <v>0</v>
      </c>
      <c r="BN287" s="63">
        <f>'2017'!BG36</f>
        <v>0</v>
      </c>
      <c r="BO287" s="60">
        <f>'2017'!BH36</f>
        <v>591</v>
      </c>
      <c r="BP287" s="61">
        <f>'2017'!BI36</f>
        <v>3452</v>
      </c>
      <c r="BQ287" s="61">
        <f>'2017'!BJ36</f>
        <v>0</v>
      </c>
      <c r="BR287" s="61">
        <f>'2017'!BK36</f>
        <v>33</v>
      </c>
      <c r="BS287" s="61">
        <f>'2017'!BL36</f>
        <v>7</v>
      </c>
      <c r="BT287" s="61">
        <f>'2017'!BM36</f>
        <v>25</v>
      </c>
      <c r="BU287" s="62">
        <f>'2017'!BN36</f>
        <v>0</v>
      </c>
      <c r="BV287" s="62">
        <f>'2017'!BO36</f>
        <v>0</v>
      </c>
      <c r="BW287" s="62">
        <f>'2017'!BP36</f>
        <v>0</v>
      </c>
      <c r="BX287" s="62">
        <f>'2017'!BQ36</f>
        <v>0</v>
      </c>
      <c r="BY287" s="62">
        <f>'2017'!BR36</f>
        <v>0</v>
      </c>
      <c r="BZ287" s="62">
        <f>'2017'!BS36</f>
        <v>0</v>
      </c>
      <c r="CA287" s="62">
        <f>'2017'!BT36</f>
        <v>0</v>
      </c>
      <c r="CB287" s="62">
        <f>'2017'!BU36</f>
        <v>0</v>
      </c>
      <c r="CC287" s="63">
        <f>'2017'!BV36</f>
        <v>0</v>
      </c>
      <c r="CD287" s="60">
        <f>'2017'!BW36</f>
        <v>184</v>
      </c>
      <c r="CE287" s="61">
        <f>'2017'!BX36</f>
        <v>3249</v>
      </c>
      <c r="CF287" s="61">
        <f>'2017'!BY36</f>
        <v>43</v>
      </c>
      <c r="CG287" s="61">
        <f>'2017'!BZ36</f>
        <v>23</v>
      </c>
      <c r="CH287" s="61">
        <f>'2017'!CA36</f>
        <v>0</v>
      </c>
      <c r="CI287" s="61">
        <f>'2017'!CB36</f>
        <v>26</v>
      </c>
      <c r="CJ287" s="62">
        <f>'2017'!CC36</f>
        <v>0</v>
      </c>
      <c r="CK287" s="62">
        <f>'2017'!CD36</f>
        <v>0</v>
      </c>
      <c r="CL287" s="62">
        <f>'2017'!CE36</f>
        <v>0.96</v>
      </c>
      <c r="CM287" s="62">
        <f>'2017'!CF36</f>
        <v>7.9</v>
      </c>
      <c r="CN287" s="62">
        <f>'2017'!CG36</f>
        <v>6.7</v>
      </c>
      <c r="CO287" s="62">
        <f>'2017'!CH36</f>
        <v>0</v>
      </c>
      <c r="CP287" s="62">
        <f>'2017'!CI36</f>
        <v>8</v>
      </c>
      <c r="CQ287" s="62">
        <f>'2017'!CJ36</f>
        <v>72.2</v>
      </c>
      <c r="CR287" s="63">
        <f>'2017'!CK36</f>
        <v>27.8</v>
      </c>
      <c r="CS287" s="60">
        <f>'2017'!CL36</f>
        <v>689</v>
      </c>
      <c r="CT287" s="61">
        <f>'2017'!CM36</f>
        <v>3602</v>
      </c>
      <c r="CU287" s="61">
        <f>'2017'!CN36</f>
        <v>66</v>
      </c>
      <c r="CV287" s="61">
        <f>'2017'!CO36</f>
        <v>47</v>
      </c>
      <c r="CW287" s="61">
        <f>'2017'!CP36</f>
        <v>4</v>
      </c>
      <c r="CX287" s="61">
        <f>'2017'!CQ36</f>
        <v>18</v>
      </c>
      <c r="CY287" s="62">
        <f>'2017'!CR36</f>
        <v>0</v>
      </c>
      <c r="CZ287" s="62">
        <f>'2017'!CS36</f>
        <v>0</v>
      </c>
      <c r="DA287" s="62">
        <f>'2017'!CT36</f>
        <v>2.78</v>
      </c>
      <c r="DB287" s="62">
        <f>'2017'!CU36</f>
        <v>6.4</v>
      </c>
      <c r="DC287" s="62">
        <f>'2017'!CV36</f>
        <v>10.7</v>
      </c>
      <c r="DD287" s="62">
        <f>'2017'!CW36</f>
        <v>0</v>
      </c>
      <c r="DE287" s="62">
        <f>'2017'!CX36</f>
        <v>2.1</v>
      </c>
      <c r="DF287" s="62">
        <f>'2017'!CY36</f>
        <v>11.6</v>
      </c>
      <c r="DG287" s="63">
        <f>'2017'!CZ36</f>
        <v>88</v>
      </c>
      <c r="DH287" s="60">
        <f>'2017'!DA36</f>
        <v>754</v>
      </c>
      <c r="DI287" s="61">
        <f>'2017'!DB36</f>
        <v>3564</v>
      </c>
      <c r="DJ287" s="61">
        <f>'2017'!DC36</f>
        <v>101</v>
      </c>
      <c r="DK287" s="61">
        <f>'2017'!DD36</f>
        <v>63</v>
      </c>
      <c r="DL287" s="61">
        <f>'2017'!DE36</f>
        <v>9</v>
      </c>
      <c r="DM287" s="61">
        <f>'2017'!DF36</f>
        <v>27</v>
      </c>
      <c r="DN287" s="62">
        <f>'2017'!DG36</f>
        <v>0.56000000000000005</v>
      </c>
      <c r="DO287" s="62">
        <f>'2017'!DH36</f>
        <v>1.77</v>
      </c>
      <c r="DP287" s="62">
        <f>'2017'!DI36</f>
        <v>2.96</v>
      </c>
      <c r="DQ287" s="62">
        <f>'2017'!DJ36</f>
        <v>5.2</v>
      </c>
      <c r="DR287" s="62">
        <f>'2017'!DK36</f>
        <v>12.5</v>
      </c>
      <c r="DS287" s="62">
        <f>'2017'!DL36</f>
        <v>0</v>
      </c>
      <c r="DT287" s="62">
        <f>'2017'!DM36</f>
        <v>7.4</v>
      </c>
      <c r="DU287" s="62">
        <f>'2017'!DN36</f>
        <v>55.5</v>
      </c>
      <c r="DV287" s="63">
        <f>'2017'!DO36</f>
        <v>44.5</v>
      </c>
    </row>
    <row r="288" spans="1:126" ht="15.75" customHeight="1" x14ac:dyDescent="0.2">
      <c r="A288" s="199">
        <f t="shared" si="26"/>
        <v>288</v>
      </c>
      <c r="B288" s="261">
        <f>'2015'!A27</f>
        <v>25</v>
      </c>
      <c r="C288" s="261">
        <v>2015</v>
      </c>
      <c r="D288" s="234" t="str">
        <f>'2015'!B27</f>
        <v>Da'Ron Brown</v>
      </c>
      <c r="E288" s="310" t="str" cm="1">
        <f t="array" ref="E288">_xlfn.IFS(F288&gt;12.5,"Cornerstone",AND(F288&gt;11.995,F288&lt;12.5),"Elite",AND(F288&gt;11,F288&lt;12.995),"Elite Upside",AND(F288&gt;=9.69,F288&lt;10.999),"Upside",AND(F288&gt;8.4,F288&lt;9.999),"Upside Lite",AND(F288&gt;7.25,F288&lt;8.999),"Outlier",AND(F288&gt;=6,F288&lt;7.25),"Outlier Lite",F288&lt;6.999,"Purgatory")</f>
        <v>Purgatory</v>
      </c>
      <c r="F288" s="313">
        <f>'2015'!C27</f>
        <v>5.7499999999999991</v>
      </c>
      <c r="G288" s="313">
        <f t="shared" si="27"/>
        <v>15</v>
      </c>
      <c r="H288" s="313" t="str" cm="1">
        <f t="array" ref="H288">_xlfn.IFS(E288="Cornerstone","A++",E288="Elite","A+",E288="Elite Upside","A",E288="Upside","B",E288="Upside Lite","C",E288="Outlier","D+",E288="Outlier Lite","D-",E288="Purgatory","F")</f>
        <v>F</v>
      </c>
      <c r="I288" s="314">
        <f t="shared" si="28"/>
        <v>-1.500819077594278</v>
      </c>
      <c r="J288" s="34" t="str">
        <f>'2015'!D27</f>
        <v>Northern Illinois</v>
      </c>
      <c r="K288" s="200">
        <f>'2015'!E27</f>
        <v>10</v>
      </c>
      <c r="L288" s="318">
        <f>'2015'!F27</f>
        <v>33502</v>
      </c>
      <c r="M288" s="231">
        <f>'2015'!G27</f>
        <v>34.041095890410958</v>
      </c>
      <c r="N288" s="231" t="str">
        <f>'2015'!H27</f>
        <v>SR</v>
      </c>
      <c r="O288" s="231">
        <f>'2015'!I27</f>
        <v>23.613698630136987</v>
      </c>
      <c r="P288" s="231" t="str">
        <f>'2015'!J27</f>
        <v>Wide</v>
      </c>
      <c r="Q288" s="231" t="str">
        <f>'2015'!K27</f>
        <v>BALL HOG</v>
      </c>
      <c r="R288" s="231" t="str">
        <f>'2015'!L27</f>
        <v>N/A</v>
      </c>
      <c r="S288" s="320">
        <f>'2015'!M27</f>
        <v>72</v>
      </c>
      <c r="T288" s="320">
        <f>'2015'!N27</f>
        <v>205</v>
      </c>
      <c r="U288" s="231">
        <f>'2015'!O27</f>
        <v>4.54</v>
      </c>
      <c r="V288" s="279">
        <f>'2015'!P27</f>
        <v>7</v>
      </c>
      <c r="W288" s="193">
        <f>'2015'!Q27</f>
        <v>0</v>
      </c>
      <c r="X288" s="194">
        <f>'2015'!R27</f>
        <v>9.509746012994684E-2</v>
      </c>
      <c r="Y288" s="194">
        <f>'2015'!S27</f>
        <v>4.8163013275702375E-2</v>
      </c>
      <c r="Z288" s="194">
        <f>'2015'!T27</f>
        <v>0.28152141359688532</v>
      </c>
      <c r="AA288" s="194">
        <f>'2015'!U27</f>
        <v>0.39605801413164743</v>
      </c>
      <c r="AB288" s="194">
        <f>'2015'!V27</f>
        <v>0.39605801413164743</v>
      </c>
      <c r="AC288" s="59">
        <f>'2015'!W27</f>
        <v>0.27724060989215316</v>
      </c>
      <c r="AD288" s="42">
        <f>'2015'!X27</f>
        <v>21.958904109589042</v>
      </c>
      <c r="AE288" s="183">
        <f>'2015'!Y27</f>
        <v>2.59</v>
      </c>
      <c r="AF288" s="183">
        <f>'2015'!Z27</f>
        <v>6.5</v>
      </c>
      <c r="AG288" s="183">
        <f>'2015'!AA27</f>
        <v>14.4</v>
      </c>
      <c r="AH288" s="183">
        <f>'2015'!AB27</f>
        <v>0</v>
      </c>
      <c r="AI288" s="183">
        <f>'2015'!AC27</f>
        <v>0</v>
      </c>
      <c r="AJ288" s="288" t="str">
        <f>'2015'!AD27</f>
        <v>N/A</v>
      </c>
      <c r="AK288" s="288" t="str">
        <f>'2015'!AE27</f>
        <v>N/A</v>
      </c>
      <c r="AL288" s="185">
        <f>'2015'!AF27</f>
        <v>0.105</v>
      </c>
      <c r="AM288" s="212">
        <f>DS288</f>
        <v>0</v>
      </c>
      <c r="AN288" s="185">
        <f>'2015'!AG27</f>
        <v>0.79299999999999993</v>
      </c>
      <c r="AO288" s="185">
        <f>'2015'!AH27</f>
        <v>0.20699999999999999</v>
      </c>
      <c r="AP288" s="183">
        <f>'2015'!AI27</f>
        <v>96.507362181721788</v>
      </c>
      <c r="AQ288" s="186">
        <f>'2015'!AJ27</f>
        <v>93.568179836189856</v>
      </c>
      <c r="AR288" s="48">
        <f>'2015'!AK27</f>
        <v>7</v>
      </c>
      <c r="AS288" s="232">
        <f>'2015'!AL27</f>
        <v>3</v>
      </c>
      <c r="AT288" s="232">
        <f>'2015'!AM27</f>
        <v>5</v>
      </c>
      <c r="AU288" s="232">
        <f>'2015'!AN27</f>
        <v>5</v>
      </c>
      <c r="AV288" s="232">
        <f>'2015'!AO27</f>
        <v>7</v>
      </c>
      <c r="AW288" s="232">
        <f>'2015'!AP27</f>
        <v>5</v>
      </c>
      <c r="AX288" s="232">
        <f>'2015'!AQ27</f>
        <v>1</v>
      </c>
      <c r="AY288" s="233">
        <f>'2015'!AR27</f>
        <v>0</v>
      </c>
      <c r="AZ288" s="60">
        <f>'2015'!AS27</f>
        <v>0</v>
      </c>
      <c r="BA288" s="61">
        <f>'2015'!AT27</f>
        <v>1</v>
      </c>
      <c r="BB288" s="61">
        <f>'2015'!AU27</f>
        <v>0</v>
      </c>
      <c r="BC288" s="61">
        <f>'2015'!AV27</f>
        <v>0</v>
      </c>
      <c r="BD288" s="61">
        <f>'2015'!AW27</f>
        <v>0</v>
      </c>
      <c r="BE288" s="61">
        <f>'2015'!AX27</f>
        <v>0</v>
      </c>
      <c r="BF288" s="62">
        <f>'2015'!AY27</f>
        <v>0</v>
      </c>
      <c r="BG288" s="62">
        <f>'2015'!AZ27</f>
        <v>0</v>
      </c>
      <c r="BH288" s="62">
        <f>'2015'!BA27</f>
        <v>0</v>
      </c>
      <c r="BI288" s="62">
        <f>'2015'!BB27</f>
        <v>0</v>
      </c>
      <c r="BJ288" s="62">
        <f>'2015'!BC27</f>
        <v>0</v>
      </c>
      <c r="BK288" s="62">
        <f>'2015'!BD27</f>
        <v>0</v>
      </c>
      <c r="BL288" s="62">
        <f>'2015'!BE27</f>
        <v>0</v>
      </c>
      <c r="BM288" s="62">
        <f>'2015'!BF27</f>
        <v>0</v>
      </c>
      <c r="BN288" s="63">
        <f>'2015'!BG27</f>
        <v>0</v>
      </c>
      <c r="BO288" s="60">
        <f>'2015'!BH27</f>
        <v>322</v>
      </c>
      <c r="BP288" s="61">
        <f>'2015'!BI27</f>
        <v>3386</v>
      </c>
      <c r="BQ288" s="61">
        <f>'2015'!BJ27</f>
        <v>0</v>
      </c>
      <c r="BR288" s="61">
        <f>'2015'!BK27</f>
        <v>0</v>
      </c>
      <c r="BS288" s="61">
        <f>'2015'!BL27</f>
        <v>0</v>
      </c>
      <c r="BT288" s="61">
        <f>'2015'!BM27</f>
        <v>0</v>
      </c>
      <c r="BU288" s="62">
        <f>'2015'!BN27</f>
        <v>0</v>
      </c>
      <c r="BV288" s="62">
        <f>'2015'!BO27</f>
        <v>0</v>
      </c>
      <c r="BW288" s="62">
        <f>'2015'!BP27</f>
        <v>0</v>
      </c>
      <c r="BX288" s="62">
        <f>'2015'!BQ27</f>
        <v>0</v>
      </c>
      <c r="BY288" s="62">
        <f>'2015'!BR27</f>
        <v>0</v>
      </c>
      <c r="BZ288" s="62">
        <f>'2015'!BS27</f>
        <v>0</v>
      </c>
      <c r="CA288" s="62">
        <f>'2015'!BT27</f>
        <v>0</v>
      </c>
      <c r="CB288" s="62">
        <f>'2015'!BU27</f>
        <v>0</v>
      </c>
      <c r="CC288" s="63">
        <f>'2015'!BV27</f>
        <v>0</v>
      </c>
      <c r="CD288" s="60">
        <f>'2015'!BW27</f>
        <v>156</v>
      </c>
      <c r="CE288" s="61">
        <f>'2015'!BX27</f>
        <v>3239</v>
      </c>
      <c r="CF288" s="61">
        <f>'2015'!BY27</f>
        <v>0</v>
      </c>
      <c r="CG288" s="61">
        <f>'2015'!BZ27</f>
        <v>0</v>
      </c>
      <c r="CH288" s="61">
        <f>'2015'!CA27</f>
        <v>0</v>
      </c>
      <c r="CI288" s="61">
        <f>'2015'!CB27</f>
        <v>0</v>
      </c>
      <c r="CJ288" s="62">
        <f>'2015'!CC27</f>
        <v>0</v>
      </c>
      <c r="CK288" s="62">
        <f>'2015'!CD27</f>
        <v>0</v>
      </c>
      <c r="CL288" s="62">
        <f>'2015'!CE27</f>
        <v>0</v>
      </c>
      <c r="CM288" s="62">
        <f>'2015'!CF27</f>
        <v>0</v>
      </c>
      <c r="CN288" s="62">
        <f>'2015'!CG27</f>
        <v>0</v>
      </c>
      <c r="CO288" s="62">
        <f>'2015'!CH27</f>
        <v>0</v>
      </c>
      <c r="CP288" s="62">
        <f>'2015'!CI27</f>
        <v>0</v>
      </c>
      <c r="CQ288" s="62">
        <f>'2015'!CJ27</f>
        <v>0</v>
      </c>
      <c r="CR288" s="63">
        <f>'2015'!CK27</f>
        <v>0</v>
      </c>
      <c r="CS288" s="60">
        <f>'2015'!CL27</f>
        <v>752</v>
      </c>
      <c r="CT288" s="61">
        <f>'2015'!CM27</f>
        <v>2671.2</v>
      </c>
      <c r="CU288" s="61">
        <f>'2015'!CN27</f>
        <v>0</v>
      </c>
      <c r="CV288" s="61">
        <f>'2015'!CO27</f>
        <v>0</v>
      </c>
      <c r="CW288" s="61">
        <f>'2015'!CP27</f>
        <v>0</v>
      </c>
      <c r="CX288" s="61">
        <f>'2015'!CQ27</f>
        <v>0</v>
      </c>
      <c r="CY288" s="62">
        <f>'2015'!CR27</f>
        <v>0</v>
      </c>
      <c r="CZ288" s="62">
        <f>'2015'!CS27</f>
        <v>0</v>
      </c>
      <c r="DA288" s="62">
        <f>'2015'!CT27</f>
        <v>0</v>
      </c>
      <c r="DB288" s="62">
        <f>'2015'!CU27</f>
        <v>0</v>
      </c>
      <c r="DC288" s="62">
        <f>'2015'!CV27</f>
        <v>0</v>
      </c>
      <c r="DD288" s="62">
        <f>'2015'!CW27</f>
        <v>0</v>
      </c>
      <c r="DE288" s="62">
        <f>'2015'!CX27</f>
        <v>0</v>
      </c>
      <c r="DF288" s="62">
        <f>'2015'!CY27</f>
        <v>0</v>
      </c>
      <c r="DG288" s="63">
        <f>'2015'!CZ27</f>
        <v>0</v>
      </c>
      <c r="DH288" s="60">
        <f>'2015'!DA27</f>
        <v>1065</v>
      </c>
      <c r="DI288" s="61">
        <f>'2015'!DB27</f>
        <v>2689</v>
      </c>
      <c r="DJ288" s="61">
        <f>'2015'!DC27</f>
        <v>126</v>
      </c>
      <c r="DK288" s="61">
        <f>'2015'!DD27</f>
        <v>68</v>
      </c>
      <c r="DL288" s="61">
        <f>'2015'!DE27</f>
        <v>6</v>
      </c>
      <c r="DM288" s="61">
        <f>'2015'!DF27</f>
        <v>0</v>
      </c>
      <c r="DN288" s="62">
        <f>'2015'!DG27</f>
        <v>0</v>
      </c>
      <c r="DO288" s="62">
        <f>'2015'!DH27</f>
        <v>0</v>
      </c>
      <c r="DP288" s="62">
        <f>'2015'!DI27</f>
        <v>2.59</v>
      </c>
      <c r="DQ288" s="62">
        <f>'2015'!DJ27</f>
        <v>6.5</v>
      </c>
      <c r="DR288" s="62">
        <f>'2015'!DK27</f>
        <v>14.4</v>
      </c>
      <c r="DS288" s="62">
        <f>'2015'!DL27</f>
        <v>0</v>
      </c>
      <c r="DT288" s="62">
        <f>'2015'!DM27</f>
        <v>10.5</v>
      </c>
      <c r="DU288" s="62">
        <f>'2015'!DN27</f>
        <v>79.3</v>
      </c>
      <c r="DV288" s="63">
        <f>'2015'!DO27</f>
        <v>20.7</v>
      </c>
    </row>
    <row r="289" spans="1:126" ht="15.75" customHeight="1" x14ac:dyDescent="0.2">
      <c r="A289" s="199">
        <f t="shared" si="26"/>
        <v>289</v>
      </c>
      <c r="B289" s="261">
        <f>'2016'!A23</f>
        <v>21</v>
      </c>
      <c r="C289" s="261">
        <v>2016</v>
      </c>
      <c r="D289" s="234" t="str">
        <f>'2016'!B23</f>
        <v>Aaron Burbridge</v>
      </c>
      <c r="E289" s="310" t="str" cm="1">
        <f t="array" ref="E289">_xlfn.IFS(F289&gt;12.5,"Cornerstone",AND(F289&gt;11.995,F289&lt;12.5),"Elite",AND(F289&gt;11,F289&lt;12.995),"Elite Upside",AND(F289&gt;=9.69,F289&lt;10.999),"Upside",AND(F289&gt;8.4,F289&lt;9.999),"Upside Lite",AND(F289&gt;7.25,F289&lt;8.999),"Outlier",AND(F289&gt;=6,F289&lt;7.25),"Outlier Lite",F289&lt;6.999,"Purgatory")</f>
        <v>Purgatory</v>
      </c>
      <c r="F289" s="313">
        <f>'2016'!C23</f>
        <v>5.6785714285714279</v>
      </c>
      <c r="G289" s="313">
        <f t="shared" si="27"/>
        <v>14.7</v>
      </c>
      <c r="H289" s="313" t="str" cm="1">
        <f t="array" ref="H289">_xlfn.IFS(E289="Cornerstone","A++",E289="Elite","A+",E289="Elite Upside","A",E289="Upside","B",E289="Upside Lite","C",E289="Outlier","D+",E289="Outlier Lite","D-",E289="Purgatory","F")</f>
        <v>F</v>
      </c>
      <c r="I289" s="314">
        <f t="shared" si="28"/>
        <v>-1.5395124278702099</v>
      </c>
      <c r="J289" s="34" t="str">
        <f>'2016'!D23</f>
        <v>Michigan State</v>
      </c>
      <c r="K289" s="200">
        <f>'2016'!E23</f>
        <v>2</v>
      </c>
      <c r="L289" s="318">
        <f>'2016'!F23</f>
        <v>34326</v>
      </c>
      <c r="M289" s="231">
        <f>'2016'!G23</f>
        <v>31.783561643835615</v>
      </c>
      <c r="N289" s="231" t="str">
        <f>'2016'!H23</f>
        <v>SR</v>
      </c>
      <c r="O289" s="231">
        <f>'2016'!I23</f>
        <v>22.358904109589041</v>
      </c>
      <c r="P289" s="231" t="str">
        <f>'2016'!J23</f>
        <v>Wide</v>
      </c>
      <c r="Q289" s="231" t="str">
        <f>'2016'!K23</f>
        <v>BALL HOG</v>
      </c>
      <c r="R289" s="231" t="str">
        <f>'2016'!L23</f>
        <v>N/A</v>
      </c>
      <c r="S289" s="320">
        <f>'2016'!M23</f>
        <v>72</v>
      </c>
      <c r="T289" s="320">
        <f>'2016'!N23</f>
        <v>206</v>
      </c>
      <c r="U289" s="231">
        <f>'2016'!O23</f>
        <v>4.5599999999999996</v>
      </c>
      <c r="V289" s="279">
        <f>'2016'!P23</f>
        <v>6</v>
      </c>
      <c r="W289" s="193">
        <f>'2016'!Q23</f>
        <v>0</v>
      </c>
      <c r="X289" s="194">
        <f>'2016'!R23</f>
        <v>0.17341591233920914</v>
      </c>
      <c r="Y289" s="194">
        <f>'2016'!S23</f>
        <v>0.10182123550097098</v>
      </c>
      <c r="Z289" s="194">
        <f>'2016'!T23</f>
        <v>0.10367796119316536</v>
      </c>
      <c r="AA289" s="194">
        <f>'2016'!U23</f>
        <v>0.38365355291247333</v>
      </c>
      <c r="AB289" s="194">
        <f>'2016'!V23</f>
        <v>0.38365355291247333</v>
      </c>
      <c r="AC289" s="59">
        <f>'2016'!W23</f>
        <v>0.38365355291247333</v>
      </c>
      <c r="AD289" s="42">
        <f>'2016'!X23</f>
        <v>21.701369863013699</v>
      </c>
      <c r="AE289" s="183">
        <f>'2016'!Y23</f>
        <v>2.85</v>
      </c>
      <c r="AF289" s="183">
        <f>'2016'!Z23</f>
        <v>3.5</v>
      </c>
      <c r="AG289" s="183">
        <f>'2016'!AA23</f>
        <v>12.4</v>
      </c>
      <c r="AH289" s="183">
        <f>'2016'!AB23</f>
        <v>0</v>
      </c>
      <c r="AI289" s="183">
        <f>'2016'!AC23</f>
        <v>0</v>
      </c>
      <c r="AJ289" s="288" t="str">
        <f>'2016'!AD23</f>
        <v>N/A</v>
      </c>
      <c r="AK289" s="288" t="str">
        <f>'2016'!AE23</f>
        <v>N/A</v>
      </c>
      <c r="AL289" s="185">
        <f>'2016'!AF23</f>
        <v>0.105</v>
      </c>
      <c r="AM289" s="212">
        <f>DS289/100</f>
        <v>0</v>
      </c>
      <c r="AN289" s="185">
        <f>'2016'!AG23</f>
        <v>0.80449999999999999</v>
      </c>
      <c r="AO289" s="185">
        <f>'2016'!AH23</f>
        <v>0.19350000000000001</v>
      </c>
      <c r="AP289" s="183">
        <f>'2016'!AI23</f>
        <v>95.287919639264928</v>
      </c>
      <c r="AQ289" s="186">
        <f>'2016'!AJ23</f>
        <v>92.385876056114995</v>
      </c>
      <c r="AR289" s="48">
        <f>'2016'!AK23</f>
        <v>10</v>
      </c>
      <c r="AS289" s="232">
        <f>'2016'!AL23</f>
        <v>3</v>
      </c>
      <c r="AT289" s="232">
        <f>'2016'!AM23</f>
        <v>5</v>
      </c>
      <c r="AU289" s="232">
        <f>'2016'!AN23</f>
        <v>0</v>
      </c>
      <c r="AV289" s="232">
        <f>'2016'!AO23</f>
        <v>6</v>
      </c>
      <c r="AW289" s="232">
        <f>'2016'!AP23</f>
        <v>5</v>
      </c>
      <c r="AX289" s="232">
        <f>'2016'!AQ23</f>
        <v>2</v>
      </c>
      <c r="AY289" s="233">
        <f>'2016'!AR23</f>
        <v>0</v>
      </c>
      <c r="AZ289" s="60">
        <f>'2016'!AS23</f>
        <v>0</v>
      </c>
      <c r="BA289" s="61">
        <f>'2016'!AT23</f>
        <v>1</v>
      </c>
      <c r="BB289" s="61">
        <f>'2016'!AU23</f>
        <v>0</v>
      </c>
      <c r="BC289" s="61">
        <f>'2016'!AV23</f>
        <v>0</v>
      </c>
      <c r="BD289" s="61">
        <f>'2016'!AW23</f>
        <v>0</v>
      </c>
      <c r="BE289" s="61">
        <f>'2016'!AX23</f>
        <v>0</v>
      </c>
      <c r="BF289" s="62">
        <f>'2016'!AY23</f>
        <v>0</v>
      </c>
      <c r="BG289" s="62">
        <f>'2016'!AZ23</f>
        <v>0</v>
      </c>
      <c r="BH289" s="62">
        <f>'2016'!BA23</f>
        <v>0</v>
      </c>
      <c r="BI289" s="62">
        <f>'2016'!BB23</f>
        <v>0</v>
      </c>
      <c r="BJ289" s="62">
        <f>'2016'!BC23</f>
        <v>0</v>
      </c>
      <c r="BK289" s="62">
        <f>'2016'!BD23</f>
        <v>0</v>
      </c>
      <c r="BL289" s="62">
        <f>'2016'!BE23</f>
        <v>0</v>
      </c>
      <c r="BM289" s="62">
        <f>'2016'!BF23</f>
        <v>0</v>
      </c>
      <c r="BN289" s="63">
        <f>'2016'!BG23</f>
        <v>0</v>
      </c>
      <c r="BO289" s="60">
        <f>'2016'!BH23</f>
        <v>364</v>
      </c>
      <c r="BP289" s="61">
        <f>'2016'!BI23</f>
        <v>2099</v>
      </c>
      <c r="BQ289" s="61">
        <f>'2016'!BJ23</f>
        <v>0</v>
      </c>
      <c r="BR289" s="61">
        <f>'2016'!BK23</f>
        <v>0</v>
      </c>
      <c r="BS289" s="61">
        <f>'2016'!BL23</f>
        <v>0</v>
      </c>
      <c r="BT289" s="61">
        <f>'2016'!BM23</f>
        <v>0</v>
      </c>
      <c r="BU289" s="62">
        <f>'2016'!BN23</f>
        <v>0</v>
      </c>
      <c r="BV289" s="62">
        <f>'2016'!BO23</f>
        <v>0</v>
      </c>
      <c r="BW289" s="62">
        <f>'2016'!BP23</f>
        <v>0</v>
      </c>
      <c r="BX289" s="62">
        <f>'2016'!BQ23</f>
        <v>0</v>
      </c>
      <c r="BY289" s="62">
        <f>'2016'!BR23</f>
        <v>0</v>
      </c>
      <c r="BZ289" s="62">
        <f>'2016'!BS23</f>
        <v>0</v>
      </c>
      <c r="CA289" s="62">
        <f>'2016'!BT23</f>
        <v>0</v>
      </c>
      <c r="CB289" s="62">
        <f>'2016'!BU23</f>
        <v>0</v>
      </c>
      <c r="CC289" s="63">
        <f>'2016'!BV23</f>
        <v>0</v>
      </c>
      <c r="CD289" s="60">
        <f>'2016'!BW23</f>
        <v>194</v>
      </c>
      <c r="CE289" s="61">
        <f>'2016'!BX23</f>
        <v>1905.3</v>
      </c>
      <c r="CF289" s="61">
        <f>'2016'!BY23</f>
        <v>0</v>
      </c>
      <c r="CG289" s="61">
        <f>'2016'!BZ23</f>
        <v>0</v>
      </c>
      <c r="CH289" s="61">
        <f>'2016'!CA23</f>
        <v>0</v>
      </c>
      <c r="CI289" s="61">
        <f>'2016'!CB23</f>
        <v>0</v>
      </c>
      <c r="CJ289" s="62">
        <f>'2016'!CC23</f>
        <v>0</v>
      </c>
      <c r="CK289" s="62">
        <f>'2016'!CD23</f>
        <v>0</v>
      </c>
      <c r="CL289" s="62">
        <f>'2016'!CE23</f>
        <v>0</v>
      </c>
      <c r="CM289" s="62">
        <f>'2016'!CF23</f>
        <v>0</v>
      </c>
      <c r="CN289" s="62">
        <f>'2016'!CG23</f>
        <v>0</v>
      </c>
      <c r="CO289" s="62">
        <f>'2016'!CH23</f>
        <v>0</v>
      </c>
      <c r="CP289" s="62">
        <f>'2016'!CI23</f>
        <v>0</v>
      </c>
      <c r="CQ289" s="62">
        <f>'2016'!CJ23</f>
        <v>0</v>
      </c>
      <c r="CR289" s="63">
        <f>'2016'!CK23</f>
        <v>0</v>
      </c>
      <c r="CS289" s="60">
        <f>'2016'!CL23</f>
        <v>358</v>
      </c>
      <c r="CT289" s="61">
        <f>'2016'!CM23</f>
        <v>3453</v>
      </c>
      <c r="CU289" s="61">
        <f>'2016'!CN23</f>
        <v>50</v>
      </c>
      <c r="CV289" s="61">
        <f>'2016'!CO23</f>
        <v>29</v>
      </c>
      <c r="CW289" s="61">
        <f>'2016'!CP23</f>
        <v>1</v>
      </c>
      <c r="CX289" s="61">
        <f>'2016'!CQ23</f>
        <v>0</v>
      </c>
      <c r="CY289" s="62">
        <f>'2016'!CR23</f>
        <v>0</v>
      </c>
      <c r="CZ289" s="62">
        <f>'2016'!CS23</f>
        <v>0</v>
      </c>
      <c r="DA289" s="62">
        <f>'2016'!CT23</f>
        <v>1.8</v>
      </c>
      <c r="DB289" s="62">
        <f>'2016'!CU23</f>
        <v>2.5</v>
      </c>
      <c r="DC289" s="62">
        <f>'2016'!CV23</f>
        <v>12.4</v>
      </c>
      <c r="DD289" s="62">
        <f>'2016'!CW23</f>
        <v>0</v>
      </c>
      <c r="DE289" s="62">
        <f>'2016'!CX23</f>
        <v>14.7</v>
      </c>
      <c r="DF289" s="62">
        <f>'2016'!CY23</f>
        <v>79.8</v>
      </c>
      <c r="DG289" s="63">
        <f>'2016'!CZ23</f>
        <v>20.2</v>
      </c>
      <c r="DH289" s="60">
        <f>'2016'!DA23</f>
        <v>1258</v>
      </c>
      <c r="DI289" s="61">
        <f>'2016'!DB23</f>
        <v>3279</v>
      </c>
      <c r="DJ289" s="61">
        <f>'2016'!DC23</f>
        <v>146</v>
      </c>
      <c r="DK289" s="61">
        <f>'2016'!DD23</f>
        <v>85</v>
      </c>
      <c r="DL289" s="61">
        <f>'2016'!DE23</f>
        <v>7</v>
      </c>
      <c r="DM289" s="61">
        <f>'2016'!DF23</f>
        <v>0</v>
      </c>
      <c r="DN289" s="62">
        <f>'2016'!DG23</f>
        <v>0</v>
      </c>
      <c r="DO289" s="62">
        <f>'2016'!DH23</f>
        <v>0</v>
      </c>
      <c r="DP289" s="62">
        <f>'2016'!DI23</f>
        <v>2.85</v>
      </c>
      <c r="DQ289" s="62">
        <f>'2016'!DJ23</f>
        <v>3.5</v>
      </c>
      <c r="DR289" s="62">
        <f>'2016'!DK23</f>
        <v>12.2</v>
      </c>
      <c r="DS289" s="62">
        <f>'2016'!DL23</f>
        <v>0</v>
      </c>
      <c r="DT289" s="62">
        <f>'2016'!DM23</f>
        <v>10.5</v>
      </c>
      <c r="DU289" s="62">
        <f>'2016'!DN23</f>
        <v>81.099999999999994</v>
      </c>
      <c r="DV289" s="63">
        <f>'2016'!DO23</f>
        <v>18.5</v>
      </c>
    </row>
    <row r="290" spans="1:126" ht="15.75" customHeight="1" x14ac:dyDescent="0.2">
      <c r="A290" s="199">
        <f t="shared" si="26"/>
        <v>290</v>
      </c>
      <c r="B290" s="261">
        <f>'2016'!A24</f>
        <v>22</v>
      </c>
      <c r="C290" s="261">
        <v>2016</v>
      </c>
      <c r="D290" s="234" t="str">
        <f>'2016'!B24</f>
        <v>Trevor Davis</v>
      </c>
      <c r="E290" s="310" t="str" cm="1">
        <f t="array" ref="E290">_xlfn.IFS(F290&gt;12.5,"Cornerstone",AND(F290&gt;11.995,F290&lt;12.5),"Elite",AND(F290&gt;11,F290&lt;12.995),"Elite Upside",AND(F290&gt;=9.69,F290&lt;10.999),"Upside",AND(F290&gt;8.4,F290&lt;9.999),"Upside Lite",AND(F290&gt;7.25,F290&lt;8.999),"Outlier",AND(F290&gt;=6,F290&lt;7.25),"Outlier Lite",F290&lt;6.999,"Purgatory")</f>
        <v>Purgatory</v>
      </c>
      <c r="F290" s="313">
        <f>'2016'!C24</f>
        <v>5.6585714285714284</v>
      </c>
      <c r="G290" s="313">
        <f t="shared" si="27"/>
        <v>14.399999999999999</v>
      </c>
      <c r="H290" s="313" t="str" cm="1">
        <f t="array" ref="H290">_xlfn.IFS(E290="Cornerstone","A++",E290="Elite","A+",E290="Elite Upside","A",E290="Upside","B",E290="Upside Lite","C",E290="Outlier","D+",E290="Outlier Lite","D-",E290="Purgatory","F")</f>
        <v>F</v>
      </c>
      <c r="I290" s="314">
        <f t="shared" si="28"/>
        <v>-1.5503465659474707</v>
      </c>
      <c r="J290" s="34" t="str">
        <f>'2016'!D24</f>
        <v>California</v>
      </c>
      <c r="K290" s="200">
        <f>'2016'!E24</f>
        <v>5</v>
      </c>
      <c r="L290" s="318">
        <f>'2016'!F24</f>
        <v>34154</v>
      </c>
      <c r="M290" s="231">
        <f>'2016'!G24</f>
        <v>32.254794520547946</v>
      </c>
      <c r="N290" s="231" t="str">
        <f>'2016'!H24</f>
        <v>RS SR</v>
      </c>
      <c r="O290" s="231">
        <f>'2016'!I24</f>
        <v>22.830136986301369</v>
      </c>
      <c r="P290" s="231" t="str">
        <f>'2016'!J24</f>
        <v>Wide</v>
      </c>
      <c r="Q290" s="231" t="str">
        <f>'2016'!K24</f>
        <v>PROTO Z</v>
      </c>
      <c r="R290" s="231" t="str">
        <f>'2016'!L24</f>
        <v>N/A</v>
      </c>
      <c r="S290" s="320">
        <f>'2016'!M24</f>
        <v>73</v>
      </c>
      <c r="T290" s="320">
        <f>'2016'!N24</f>
        <v>188</v>
      </c>
      <c r="U290" s="231">
        <f>'2016'!O24</f>
        <v>4.42</v>
      </c>
      <c r="V290" s="279">
        <f>'2016'!P24</f>
        <v>5</v>
      </c>
      <c r="W290" s="193">
        <f>'2016'!Q24</f>
        <v>0.16931902294596596</v>
      </c>
      <c r="X290" s="194">
        <f>'2016'!R24</f>
        <v>0.15558792372881355</v>
      </c>
      <c r="Y290" s="194">
        <f>'2016'!S24</f>
        <v>0</v>
      </c>
      <c r="Z290" s="194">
        <f>'2016'!T24</f>
        <v>0.11526209093541848</v>
      </c>
      <c r="AA290" s="194">
        <f>'2016'!U24</f>
        <v>0.13730304890525885</v>
      </c>
      <c r="AB290" s="194">
        <f>'2016'!V24</f>
        <v>0.1533110359256124</v>
      </c>
      <c r="AC290" s="59">
        <f>'2016'!W24</f>
        <v>0.14564548412933179</v>
      </c>
      <c r="AD290" s="42" t="str">
        <f>'2016'!X24</f>
        <v>N/A</v>
      </c>
      <c r="AE290" s="183">
        <f>'2016'!Y24</f>
        <v>2.4900000000000002</v>
      </c>
      <c r="AF290" s="183">
        <f>'2016'!Z24</f>
        <v>9.6999999999999993</v>
      </c>
      <c r="AG290" s="183">
        <f>'2016'!AA24</f>
        <v>12.4</v>
      </c>
      <c r="AH290" s="183">
        <f>'2016'!AB24</f>
        <v>0</v>
      </c>
      <c r="AI290" s="183">
        <f>'2016'!AC24</f>
        <v>0</v>
      </c>
      <c r="AJ290" s="288" t="str">
        <f>'2016'!AD24</f>
        <v>N/A</v>
      </c>
      <c r="AK290" s="288" t="str">
        <f>'2016'!AE24</f>
        <v>N/A</v>
      </c>
      <c r="AL290" s="185">
        <f>'2016'!AF24</f>
        <v>4.8000000000000001E-2</v>
      </c>
      <c r="AM290" s="212">
        <f>DS290/100</f>
        <v>0</v>
      </c>
      <c r="AN290" s="185">
        <f>'2016'!AG24</f>
        <v>0.9425</v>
      </c>
      <c r="AO290" s="185">
        <f>'2016'!AH24</f>
        <v>5.7500000000000002E-2</v>
      </c>
      <c r="AP290" s="183">
        <f>'2016'!AI24</f>
        <v>98.514184710141507</v>
      </c>
      <c r="AQ290" s="186">
        <f>'2016'!AJ24</f>
        <v>97.510649474044399</v>
      </c>
      <c r="AR290" s="48">
        <f>'2016'!AK24</f>
        <v>3</v>
      </c>
      <c r="AS290" s="232">
        <f>'2016'!AL24</f>
        <v>0</v>
      </c>
      <c r="AT290" s="232">
        <f>'2016'!AM24</f>
        <v>4</v>
      </c>
      <c r="AU290" s="232">
        <f>'2016'!AN24</f>
        <v>7</v>
      </c>
      <c r="AV290" s="232">
        <f>'2016'!AO24</f>
        <v>9</v>
      </c>
      <c r="AW290" s="232">
        <f>'2016'!AP24</f>
        <v>6</v>
      </c>
      <c r="AX290" s="232">
        <f>'2016'!AQ24</f>
        <v>4</v>
      </c>
      <c r="AY290" s="233">
        <f>'2016'!AR24</f>
        <v>0</v>
      </c>
      <c r="AZ290" s="60">
        <f>'2016'!AS24</f>
        <v>366</v>
      </c>
      <c r="BA290" s="61">
        <f>'2016'!AT24</f>
        <v>2161.6</v>
      </c>
      <c r="BB290" s="61">
        <f>'2016'!AU24</f>
        <v>0</v>
      </c>
      <c r="BC290" s="61">
        <f>'2016'!AV24</f>
        <v>0</v>
      </c>
      <c r="BD290" s="61">
        <f>'2016'!AW24</f>
        <v>0</v>
      </c>
      <c r="BE290" s="61">
        <f>'2016'!AX24</f>
        <v>0</v>
      </c>
      <c r="BF290" s="62">
        <f>'2016'!AY24</f>
        <v>0</v>
      </c>
      <c r="BG290" s="62">
        <f>'2016'!AZ24</f>
        <v>0</v>
      </c>
      <c r="BH290" s="62">
        <f>'2016'!BA24</f>
        <v>0</v>
      </c>
      <c r="BI290" s="62">
        <f>'2016'!BB24</f>
        <v>0</v>
      </c>
      <c r="BJ290" s="62">
        <f>'2016'!BC24</f>
        <v>0</v>
      </c>
      <c r="BK290" s="62">
        <f>'2016'!BD24</f>
        <v>0</v>
      </c>
      <c r="BL290" s="62">
        <f>'2016'!BE24</f>
        <v>0</v>
      </c>
      <c r="BM290" s="62">
        <f>'2016'!BF24</f>
        <v>0</v>
      </c>
      <c r="BN290" s="63">
        <f>'2016'!BG24</f>
        <v>0</v>
      </c>
      <c r="BO290" s="60">
        <f>'2016'!BH24</f>
        <v>235</v>
      </c>
      <c r="BP290" s="61">
        <f>'2016'!BI24</f>
        <v>1510.4</v>
      </c>
      <c r="BQ290" s="61">
        <f>'2016'!BJ24</f>
        <v>0</v>
      </c>
      <c r="BR290" s="61">
        <f>'2016'!BK24</f>
        <v>0</v>
      </c>
      <c r="BS290" s="61">
        <f>'2016'!BL24</f>
        <v>0</v>
      </c>
      <c r="BT290" s="61">
        <f>'2016'!BM24</f>
        <v>0</v>
      </c>
      <c r="BU290" s="62">
        <f>'2016'!BN24</f>
        <v>0</v>
      </c>
      <c r="BV290" s="62">
        <f>'2016'!BO24</f>
        <v>0</v>
      </c>
      <c r="BW290" s="62">
        <f>'2016'!BP24</f>
        <v>0</v>
      </c>
      <c r="BX290" s="62">
        <f>'2016'!BQ24</f>
        <v>0</v>
      </c>
      <c r="BY290" s="62">
        <f>'2016'!BR24</f>
        <v>0</v>
      </c>
      <c r="BZ290" s="62">
        <f>'2016'!BS24</f>
        <v>0</v>
      </c>
      <c r="CA290" s="62">
        <f>'2016'!BT24</f>
        <v>0</v>
      </c>
      <c r="CB290" s="62">
        <f>'2016'!BU24</f>
        <v>0</v>
      </c>
      <c r="CC290" s="63">
        <f>'2016'!BV24</f>
        <v>0</v>
      </c>
      <c r="CD290" s="60">
        <f>'2016'!BW24</f>
        <v>0</v>
      </c>
      <c r="CE290" s="61">
        <f>'2016'!BX24</f>
        <v>1</v>
      </c>
      <c r="CF290" s="61">
        <f>'2016'!BY24</f>
        <v>0</v>
      </c>
      <c r="CG290" s="61">
        <f>'2016'!BZ24</f>
        <v>0</v>
      </c>
      <c r="CH290" s="61">
        <f>'2016'!CA24</f>
        <v>0</v>
      </c>
      <c r="CI290" s="61">
        <f>'2016'!CB24</f>
        <v>0</v>
      </c>
      <c r="CJ290" s="62">
        <f>'2016'!CC24</f>
        <v>0</v>
      </c>
      <c r="CK290" s="62">
        <f>'2016'!CD24</f>
        <v>0</v>
      </c>
      <c r="CL290" s="62">
        <f>'2016'!CE24</f>
        <v>0</v>
      </c>
      <c r="CM290" s="62">
        <f>'2016'!CF24</f>
        <v>0</v>
      </c>
      <c r="CN290" s="62">
        <f>'2016'!CG24</f>
        <v>0</v>
      </c>
      <c r="CO290" s="62">
        <f>'2016'!CH24</f>
        <v>0</v>
      </c>
      <c r="CP290" s="62">
        <f>'2016'!CI24</f>
        <v>0</v>
      </c>
      <c r="CQ290" s="62">
        <f>'2016'!CJ24</f>
        <v>0</v>
      </c>
      <c r="CR290" s="63">
        <f>'2016'!CK24</f>
        <v>0</v>
      </c>
      <c r="CS290" s="60">
        <f>'2016'!CL24</f>
        <v>398</v>
      </c>
      <c r="CT290" s="61">
        <f>'2016'!CM24</f>
        <v>3453</v>
      </c>
      <c r="CU290" s="61">
        <f>'2016'!CN24</f>
        <v>40</v>
      </c>
      <c r="CV290" s="61">
        <f>'2016'!CO24</f>
        <v>24</v>
      </c>
      <c r="CW290" s="61">
        <f>'2016'!CP24</f>
        <v>5</v>
      </c>
      <c r="CX290" s="61">
        <f>'2016'!CQ24</f>
        <v>0</v>
      </c>
      <c r="CY290" s="62">
        <f>'2016'!CR24</f>
        <v>0</v>
      </c>
      <c r="CZ290" s="62">
        <f>'2016'!CS24</f>
        <v>0</v>
      </c>
      <c r="DA290" s="62">
        <f>'2016'!CT24</f>
        <v>1.93</v>
      </c>
      <c r="DB290" s="62">
        <f>'2016'!CU24</f>
        <v>6.8</v>
      </c>
      <c r="DC290" s="62">
        <f>'2016'!CV24</f>
        <v>12.4</v>
      </c>
      <c r="DD290" s="62">
        <f>'2016'!CW24</f>
        <v>0</v>
      </c>
      <c r="DE290" s="62">
        <f>'2016'!CX24</f>
        <v>7.7</v>
      </c>
      <c r="DF290" s="62">
        <f>'2016'!CY24</f>
        <v>92</v>
      </c>
      <c r="DG290" s="63">
        <f>'2016'!CZ24</f>
        <v>8</v>
      </c>
      <c r="DH290" s="60">
        <f>'2016'!DA24</f>
        <v>671</v>
      </c>
      <c r="DI290" s="61">
        <f>'2016'!DB24</f>
        <v>4887</v>
      </c>
      <c r="DJ290" s="61">
        <f>'2016'!DC24</f>
        <v>53</v>
      </c>
      <c r="DK290" s="61">
        <f>'2016'!DD24</f>
        <v>40</v>
      </c>
      <c r="DL290" s="61">
        <f>'2016'!DE24</f>
        <v>2</v>
      </c>
      <c r="DM290" s="61">
        <f>'2016'!DF24</f>
        <v>0</v>
      </c>
      <c r="DN290" s="62">
        <f>'2016'!DG24</f>
        <v>0</v>
      </c>
      <c r="DO290" s="62">
        <f>'2016'!DH24</f>
        <v>0</v>
      </c>
      <c r="DP290" s="62">
        <f>'2016'!DI24</f>
        <v>2.4900000000000002</v>
      </c>
      <c r="DQ290" s="62">
        <f>'2016'!DJ24</f>
        <v>9.6999999999999993</v>
      </c>
      <c r="DR290" s="62">
        <f>'2016'!DK24</f>
        <v>10.5</v>
      </c>
      <c r="DS290" s="62">
        <f>'2016'!DL24</f>
        <v>0</v>
      </c>
      <c r="DT290" s="62">
        <f>'2016'!DM24</f>
        <v>4.8</v>
      </c>
      <c r="DU290" s="62">
        <f>'2016'!DN24</f>
        <v>96.5</v>
      </c>
      <c r="DV290" s="63">
        <f>'2016'!DO24</f>
        <v>3.5</v>
      </c>
    </row>
    <row r="291" spans="1:126" ht="15.75" customHeight="1" x14ac:dyDescent="0.2">
      <c r="A291" s="199">
        <f t="shared" si="26"/>
        <v>291</v>
      </c>
      <c r="B291" s="261">
        <f>'2016'!A25</f>
        <v>23</v>
      </c>
      <c r="C291" s="261">
        <v>2016</v>
      </c>
      <c r="D291" s="234" t="str">
        <f>'2016'!B25</f>
        <v>Devin Lucien</v>
      </c>
      <c r="E291" s="310" t="str" cm="1">
        <f t="array" ref="E291">_xlfn.IFS(F291&gt;12.5,"Cornerstone",AND(F291&gt;11.995,F291&lt;12.5),"Elite",AND(F291&gt;11,F291&lt;12.995),"Elite Upside",AND(F291&gt;=9.69,F291&lt;10.999),"Upside",AND(F291&gt;8.4,F291&lt;9.999),"Upside Lite",AND(F291&gt;7.25,F291&lt;8.999),"Outlier",AND(F291&gt;=6,F291&lt;7.25),"Outlier Lite",F291&lt;6.999,"Purgatory")</f>
        <v>Purgatory</v>
      </c>
      <c r="F291" s="313">
        <f>'2016'!C25</f>
        <v>5.63</v>
      </c>
      <c r="G291" s="313">
        <f t="shared" si="27"/>
        <v>14.099999999999998</v>
      </c>
      <c r="H291" s="313" t="str" cm="1">
        <f t="array" ref="H291">_xlfn.IFS(E291="Cornerstone","A++",E291="Elite","A+",E291="Elite Upside","A",E291="Upside","B",E291="Upside Lite","C",E291="Outlier","D+",E291="Outlier Lite","D-",E291="Purgatory","F")</f>
        <v>F</v>
      </c>
      <c r="I291" s="314">
        <f t="shared" si="28"/>
        <v>-1.5658239060578436</v>
      </c>
      <c r="J291" s="34" t="str">
        <f>'2016'!D25</f>
        <v>Arizona State</v>
      </c>
      <c r="K291" s="200">
        <f>'2016'!E25</f>
        <v>3</v>
      </c>
      <c r="L291" s="318">
        <f>'2016'!F25</f>
        <v>34146</v>
      </c>
      <c r="M291" s="231">
        <f>'2016'!G25</f>
        <v>32.276712328767125</v>
      </c>
      <c r="N291" s="231" t="str">
        <f>'2016'!H25</f>
        <v>RS SR</v>
      </c>
      <c r="O291" s="231">
        <f>'2016'!I25</f>
        <v>22.852054794520548</v>
      </c>
      <c r="P291" s="231" t="str">
        <f>'2016'!J25</f>
        <v>Wide</v>
      </c>
      <c r="Q291" s="231" t="str">
        <f>'2016'!K25</f>
        <v>BALL HOG</v>
      </c>
      <c r="R291" s="231" t="str">
        <f>'2016'!L25</f>
        <v>N/A</v>
      </c>
      <c r="S291" s="320">
        <f>'2016'!M25</f>
        <v>74</v>
      </c>
      <c r="T291" s="320">
        <f>'2016'!N25</f>
        <v>195</v>
      </c>
      <c r="U291" s="231">
        <f>'2016'!O25</f>
        <v>4.49</v>
      </c>
      <c r="V291" s="279">
        <f>'2016'!P25</f>
        <v>7</v>
      </c>
      <c r="W291" s="193">
        <f>'2016'!Q25</f>
        <v>0</v>
      </c>
      <c r="X291" s="194">
        <f>'2016'!R25</f>
        <v>9.7414373801751386E-2</v>
      </c>
      <c r="Y291" s="194">
        <f>'2016'!S25</f>
        <v>0.12253750225917225</v>
      </c>
      <c r="Z291" s="194">
        <f>'2016'!T25</f>
        <v>6.7004169148302567E-2</v>
      </c>
      <c r="AA291" s="194">
        <f>'2016'!U25</f>
        <v>0.27673280082452978</v>
      </c>
      <c r="AB291" s="194">
        <f>'2016'!V25</f>
        <v>0.27673280082452978</v>
      </c>
      <c r="AC291" s="59">
        <f>'2016'!W25</f>
        <v>0.2628961607833033</v>
      </c>
      <c r="AD291" s="42">
        <f>'2016'!X25</f>
        <v>22.194520547945206</v>
      </c>
      <c r="AE291" s="183">
        <f>'2016'!Y25</f>
        <v>2.65</v>
      </c>
      <c r="AF291" s="183">
        <f>'2016'!Z25</f>
        <v>5.5</v>
      </c>
      <c r="AG291" s="183">
        <f>'2016'!AA25</f>
        <v>13</v>
      </c>
      <c r="AH291" s="183">
        <f>'2016'!AB25</f>
        <v>0</v>
      </c>
      <c r="AI291" s="183">
        <f>'2016'!AC25</f>
        <v>0</v>
      </c>
      <c r="AJ291" s="288" t="str">
        <f>'2016'!AD25</f>
        <v>N/A</v>
      </c>
      <c r="AK291" s="288" t="str">
        <f>'2016'!AE25</f>
        <v>N/A</v>
      </c>
      <c r="AL291" s="185">
        <f>'2016'!AF25</f>
        <v>4.2999999999999997E-2</v>
      </c>
      <c r="AM291" s="212">
        <f>DS291/100</f>
        <v>0</v>
      </c>
      <c r="AN291" s="185">
        <f>'2016'!AG25</f>
        <v>0.97550000000000003</v>
      </c>
      <c r="AO291" s="185">
        <f>'2016'!AH25</f>
        <v>2.4500000000000001E-2</v>
      </c>
      <c r="AP291" s="183">
        <f>'2016'!AI25</f>
        <v>95.957570335423796</v>
      </c>
      <c r="AQ291" s="186">
        <f>'2016'!AJ25</f>
        <v>96.938392569366826</v>
      </c>
      <c r="AR291" s="48">
        <f>'2016'!AK25</f>
        <v>7</v>
      </c>
      <c r="AS291" s="232">
        <f>'2016'!AL25</f>
        <v>2</v>
      </c>
      <c r="AT291" s="232">
        <f>'2016'!AM25</f>
        <v>5</v>
      </c>
      <c r="AU291" s="232">
        <f>'2016'!AN25</f>
        <v>4</v>
      </c>
      <c r="AV291" s="232">
        <f>'2016'!AO25</f>
        <v>8</v>
      </c>
      <c r="AW291" s="232">
        <f>'2016'!AP25</f>
        <v>6</v>
      </c>
      <c r="AX291" s="232">
        <f>'2016'!AQ25</f>
        <v>1</v>
      </c>
      <c r="AY291" s="233">
        <f>'2016'!AR25</f>
        <v>0</v>
      </c>
      <c r="AZ291" s="60">
        <f>'2016'!AS25</f>
        <v>0</v>
      </c>
      <c r="BA291" s="61">
        <f>'2016'!AT25</f>
        <v>1</v>
      </c>
      <c r="BB291" s="61">
        <f>'2016'!AU25</f>
        <v>0</v>
      </c>
      <c r="BC291" s="61">
        <f>'2016'!AV25</f>
        <v>0</v>
      </c>
      <c r="BD291" s="61">
        <f>'2016'!AW25</f>
        <v>0</v>
      </c>
      <c r="BE291" s="61">
        <f>'2016'!AX25</f>
        <v>0</v>
      </c>
      <c r="BF291" s="62">
        <f>'2016'!AY25</f>
        <v>0</v>
      </c>
      <c r="BG291" s="62">
        <f>'2016'!AZ25</f>
        <v>0</v>
      </c>
      <c r="BH291" s="62">
        <f>'2016'!BA25</f>
        <v>0</v>
      </c>
      <c r="BI291" s="62">
        <f>'2016'!BB25</f>
        <v>0</v>
      </c>
      <c r="BJ291" s="62">
        <f>'2016'!BC25</f>
        <v>0</v>
      </c>
      <c r="BK291" s="62">
        <f>'2016'!BD25</f>
        <v>0</v>
      </c>
      <c r="BL291" s="62">
        <f>'2016'!BE25</f>
        <v>0</v>
      </c>
      <c r="BM291" s="62">
        <f>'2016'!BF25</f>
        <v>0</v>
      </c>
      <c r="BN291" s="63">
        <f>'2016'!BG25</f>
        <v>0</v>
      </c>
      <c r="BO291" s="60">
        <f>'2016'!BH25</f>
        <v>188</v>
      </c>
      <c r="BP291" s="61">
        <f>'2016'!BI25</f>
        <v>1929.8999999999999</v>
      </c>
      <c r="BQ291" s="61">
        <f>'2016'!BJ25</f>
        <v>0</v>
      </c>
      <c r="BR291" s="61">
        <f>'2016'!BK25</f>
        <v>0</v>
      </c>
      <c r="BS291" s="61">
        <f>'2016'!BL25</f>
        <v>0</v>
      </c>
      <c r="BT291" s="61">
        <f>'2016'!BM25</f>
        <v>0</v>
      </c>
      <c r="BU291" s="62">
        <f>'2016'!BN25</f>
        <v>0</v>
      </c>
      <c r="BV291" s="62">
        <f>'2016'!BO25</f>
        <v>0</v>
      </c>
      <c r="BW291" s="62">
        <f>'2016'!BP25</f>
        <v>0</v>
      </c>
      <c r="BX291" s="62">
        <f>'2016'!BQ25</f>
        <v>0</v>
      </c>
      <c r="BY291" s="62">
        <f>'2016'!BR25</f>
        <v>0</v>
      </c>
      <c r="BZ291" s="62">
        <f>'2016'!BS25</f>
        <v>0</v>
      </c>
      <c r="CA291" s="62">
        <f>'2016'!BT25</f>
        <v>0</v>
      </c>
      <c r="CB291" s="62">
        <f>'2016'!BU25</f>
        <v>0</v>
      </c>
      <c r="CC291" s="63">
        <f>'2016'!BV25</f>
        <v>0</v>
      </c>
      <c r="CD291" s="60">
        <f>'2016'!BW25</f>
        <v>339</v>
      </c>
      <c r="CE291" s="61">
        <f>'2016'!BX25</f>
        <v>2766.5</v>
      </c>
      <c r="CF291" s="61">
        <f>'2016'!BY25</f>
        <v>0</v>
      </c>
      <c r="CG291" s="61">
        <f>'2016'!BZ25</f>
        <v>0</v>
      </c>
      <c r="CH291" s="61">
        <f>'2016'!CA25</f>
        <v>0</v>
      </c>
      <c r="CI291" s="61">
        <f>'2016'!CB25</f>
        <v>0</v>
      </c>
      <c r="CJ291" s="62">
        <f>'2016'!CC25</f>
        <v>0</v>
      </c>
      <c r="CK291" s="62">
        <f>'2016'!CD25</f>
        <v>0</v>
      </c>
      <c r="CL291" s="62">
        <f>'2016'!CE25</f>
        <v>0</v>
      </c>
      <c r="CM291" s="62">
        <f>'2016'!CF25</f>
        <v>0</v>
      </c>
      <c r="CN291" s="62">
        <f>'2016'!CG25</f>
        <v>0</v>
      </c>
      <c r="CO291" s="62">
        <f>'2016'!CH25</f>
        <v>0</v>
      </c>
      <c r="CP291" s="62">
        <f>'2016'!CI25</f>
        <v>0</v>
      </c>
      <c r="CQ291" s="62">
        <f>'2016'!CJ25</f>
        <v>0</v>
      </c>
      <c r="CR291" s="63">
        <f>'2016'!CK25</f>
        <v>0</v>
      </c>
      <c r="CS291" s="60">
        <f>'2016'!CL25</f>
        <v>225</v>
      </c>
      <c r="CT291" s="61">
        <f>'2016'!CM25</f>
        <v>3358</v>
      </c>
      <c r="CU291" s="61">
        <f>'2016'!CN25</f>
        <v>38</v>
      </c>
      <c r="CV291" s="61">
        <f>'2016'!CO25</f>
        <v>29</v>
      </c>
      <c r="CW291" s="61">
        <f>'2016'!CP25</f>
        <v>2</v>
      </c>
      <c r="CX291" s="61">
        <f>'2016'!CQ25</f>
        <v>0</v>
      </c>
      <c r="CY291" s="62">
        <f>'2016'!CR25</f>
        <v>0</v>
      </c>
      <c r="CZ291" s="62">
        <f>'2016'!CS25</f>
        <v>0</v>
      </c>
      <c r="DA291" s="62">
        <f>'2016'!CT25</f>
        <v>0.84</v>
      </c>
      <c r="DB291" s="62">
        <f>'2016'!CU25</f>
        <v>2.6</v>
      </c>
      <c r="DC291" s="62">
        <f>'2016'!CV25</f>
        <v>7.9</v>
      </c>
      <c r="DD291" s="62">
        <f>'2016'!CW25</f>
        <v>0</v>
      </c>
      <c r="DE291" s="62">
        <f>'2016'!CX25</f>
        <v>6.5</v>
      </c>
      <c r="DF291" s="62">
        <f>'2016'!CY25</f>
        <v>98.2</v>
      </c>
      <c r="DG291" s="63">
        <f>'2016'!CZ25</f>
        <v>1.8</v>
      </c>
      <c r="DH291" s="60">
        <f>'2016'!DA25</f>
        <v>1074</v>
      </c>
      <c r="DI291" s="61">
        <f>'2016'!DB25</f>
        <v>3881</v>
      </c>
      <c r="DJ291" s="61">
        <f>'2016'!DC25</f>
        <v>98</v>
      </c>
      <c r="DK291" s="61">
        <f>'2016'!DD25</f>
        <v>66</v>
      </c>
      <c r="DL291" s="61">
        <f>'2016'!DE25</f>
        <v>8</v>
      </c>
      <c r="DM291" s="61">
        <f>'2016'!DF25</f>
        <v>0</v>
      </c>
      <c r="DN291" s="62">
        <f>'2016'!DG25</f>
        <v>0</v>
      </c>
      <c r="DO291" s="62">
        <f>'2016'!DH25</f>
        <v>0</v>
      </c>
      <c r="DP291" s="62">
        <f>'2016'!DI25</f>
        <v>2.65</v>
      </c>
      <c r="DQ291" s="62">
        <f>'2016'!DJ25</f>
        <v>5.5</v>
      </c>
      <c r="DR291" s="62">
        <f>'2016'!DK25</f>
        <v>13</v>
      </c>
      <c r="DS291" s="62">
        <f>'2016'!DL25</f>
        <v>0</v>
      </c>
      <c r="DT291" s="62">
        <f>'2016'!DM25</f>
        <v>4.3</v>
      </c>
      <c r="DU291" s="62">
        <f>'2016'!DN25</f>
        <v>96.9</v>
      </c>
      <c r="DV291" s="63">
        <f>'2016'!DO25</f>
        <v>3.1</v>
      </c>
    </row>
    <row r="292" spans="1:126" ht="15.75" customHeight="1" x14ac:dyDescent="0.2">
      <c r="A292" s="199">
        <f t="shared" si="26"/>
        <v>287</v>
      </c>
      <c r="B292" s="261">
        <f>'2024'!A34</f>
        <v>32</v>
      </c>
      <c r="C292" s="261">
        <v>2024</v>
      </c>
      <c r="D292" s="234" t="str">
        <f>'2024'!B34</f>
        <v>Isaiah Williams</v>
      </c>
      <c r="E292" s="310" t="str" cm="1">
        <f t="array" ref="E292">_xlfn.IFS(F292&gt;12.5,"Cornerstone",AND(F292&gt;11.995,F292&lt;12.5),"Elite",AND(F292&gt;11,F292&lt;12.995),"Elite Upside",AND(F292&gt;=9.69,F292&lt;10.999),"Upside",AND(F292&gt;8.4,F292&lt;9.999),"Upside Lite",AND(F292&gt;7.25,F292&lt;8.999),"Outlier",AND(F292&gt;=6,F292&lt;7.25),"Outlier Lite",F292&lt;6.999,"Purgatory")</f>
        <v>Purgatory</v>
      </c>
      <c r="F292" s="313">
        <f>'2024'!C34</f>
        <v>5.7585714285714289</v>
      </c>
      <c r="G292" s="313">
        <f t="shared" si="27"/>
        <v>15.299999999999999</v>
      </c>
      <c r="H292" s="313" t="str" cm="1">
        <f t="array" ref="H292">_xlfn.IFS(E292="Cornerstone","A++",E292="Elite","A+",E292="Elite Upside","A",E292="Upside","B",E292="Upside Lite","C",E292="Outlier","D+",E292="Outlier Lite","D-",E292="Purgatory","F")</f>
        <v>F</v>
      </c>
      <c r="I292" s="314">
        <f t="shared" si="28"/>
        <v>-1.4961758755611656</v>
      </c>
      <c r="J292" s="34" t="str">
        <f>'2024'!D34</f>
        <v>Illinois</v>
      </c>
      <c r="K292" s="200">
        <f>'2024'!E34</f>
        <v>2</v>
      </c>
      <c r="L292" s="318">
        <f>'2024'!F34</f>
        <v>36920</v>
      </c>
      <c r="M292" s="231">
        <f>'2024'!G34</f>
        <v>24.676712328767124</v>
      </c>
      <c r="N292" s="231" t="str">
        <f>'2024'!H34</f>
        <v>RS JR</v>
      </c>
      <c r="O292" s="231">
        <f>'2024'!I34</f>
        <v>23.257534246575343</v>
      </c>
      <c r="P292" s="231" t="str">
        <f>'2024'!J34</f>
        <v>Slot</v>
      </c>
      <c r="Q292" s="231" t="str">
        <f>'2024'!K34</f>
        <v>RAT</v>
      </c>
      <c r="R292" s="231" t="str">
        <f>'2024'!L34</f>
        <v>Elite Separator</v>
      </c>
      <c r="S292" s="200">
        <f>'2024'!M34</f>
        <v>69</v>
      </c>
      <c r="T292" s="200">
        <f>'2024'!N34</f>
        <v>182</v>
      </c>
      <c r="U292" s="200">
        <f>'2024'!O34</f>
        <v>4.63</v>
      </c>
      <c r="V292" s="319">
        <f>'2024'!P34</f>
        <v>0</v>
      </c>
      <c r="W292" s="193">
        <f>'2024'!Q34</f>
        <v>1.2142471667566108E-2</v>
      </c>
      <c r="X292" s="194">
        <f>'2024'!R34</f>
        <v>0</v>
      </c>
      <c r="Y292" s="194">
        <f>'2024'!S34</f>
        <v>0.28008962868117798</v>
      </c>
      <c r="Z292" s="194">
        <f>'2024'!T34</f>
        <v>0.26984818769521318</v>
      </c>
      <c r="AA292" s="194">
        <f>'2024'!U34</f>
        <v>0.33226253464348698</v>
      </c>
      <c r="AB292" s="194">
        <f>'2024'!V34</f>
        <v>0.33226253464348698</v>
      </c>
      <c r="AC292" s="59">
        <f>'2024'!W34</f>
        <v>0.33226253464348698</v>
      </c>
      <c r="AD292" s="42">
        <f>'2024'!X34</f>
        <v>20.602739726027398</v>
      </c>
      <c r="AE292" s="183">
        <f>'2024'!Y34</f>
        <v>2.5099999999999998</v>
      </c>
      <c r="AF292" s="183">
        <f>'2024'!Z34</f>
        <v>8.3000000000000007</v>
      </c>
      <c r="AG292" s="183">
        <f>'2024'!AA34</f>
        <v>8.5</v>
      </c>
      <c r="AH292" s="183">
        <f>'2024'!AB34</f>
        <v>0.56000000000000005</v>
      </c>
      <c r="AI292" s="183">
        <f>'2024'!AC34</f>
        <v>3.56</v>
      </c>
      <c r="AJ292" s="288">
        <f>'2024'!AD34</f>
        <v>3.330805687203791E-2</v>
      </c>
      <c r="AK292" s="288">
        <f>'2024'!AE34</f>
        <v>0.26884360189573459</v>
      </c>
      <c r="AL292" s="185">
        <f>'2024'!AF34</f>
        <v>6.8000000000000005E-2</v>
      </c>
      <c r="AM292" s="212">
        <f>DS292/100</f>
        <v>0.214</v>
      </c>
      <c r="AN292" s="185">
        <f>'2024'!AG34</f>
        <v>0.16399999999999998</v>
      </c>
      <c r="AO292" s="185">
        <f>'2024'!AH34</f>
        <v>0.82350000000000001</v>
      </c>
      <c r="AP292" s="183">
        <f>'2024'!AI34</f>
        <v>79.20952693997117</v>
      </c>
      <c r="AQ292" s="186">
        <f>'2024'!AJ34</f>
        <v>72.047687689942322</v>
      </c>
      <c r="AR292" s="48">
        <f>'2024'!AK34</f>
        <v>9</v>
      </c>
      <c r="AS292" s="232">
        <f>'2024'!AL34</f>
        <v>5</v>
      </c>
      <c r="AT292" s="232">
        <f>'2024'!AM34</f>
        <v>5</v>
      </c>
      <c r="AU292" s="232">
        <f>'2024'!AN34</f>
        <v>6</v>
      </c>
      <c r="AV292" s="232">
        <f>'2024'!AO34</f>
        <v>5</v>
      </c>
      <c r="AW292" s="232">
        <f>'2024'!AP34</f>
        <v>1</v>
      </c>
      <c r="AX292" s="232">
        <f>'2024'!AQ34</f>
        <v>0</v>
      </c>
      <c r="AY292" s="233">
        <f>'2024'!AR34</f>
        <v>0.25</v>
      </c>
      <c r="AZ292" s="60">
        <f>'2024'!AS34</f>
        <v>9</v>
      </c>
      <c r="BA292" s="61">
        <f>'2024'!AT34</f>
        <v>741.2</v>
      </c>
      <c r="BB292" s="61">
        <f>'2024'!AU34</f>
        <v>3</v>
      </c>
      <c r="BC292" s="61">
        <f>'2024'!AV34</f>
        <v>3</v>
      </c>
      <c r="BD292" s="61">
        <f>'2024'!AW34</f>
        <v>0</v>
      </c>
      <c r="BE292" s="61">
        <f>'2024'!AX34</f>
        <v>6</v>
      </c>
      <c r="BF292" s="62">
        <f>'2024'!AY34</f>
        <v>-7.0000000000000007E-2</v>
      </c>
      <c r="BG292" s="62">
        <f>'2024'!AZ34</f>
        <v>0.08</v>
      </c>
      <c r="BH292" s="62">
        <f>'2024'!BA34</f>
        <v>2.25</v>
      </c>
      <c r="BI292" s="62">
        <f>'2024'!BB34</f>
        <v>8</v>
      </c>
      <c r="BJ292" s="62">
        <f>'2024'!BC34</f>
        <v>-5</v>
      </c>
      <c r="BK292" s="62">
        <f>'2024'!BH34</f>
        <v>0</v>
      </c>
      <c r="BL292" s="62">
        <f>'2024'!BI34</f>
        <v>0</v>
      </c>
      <c r="BM292" s="62">
        <f>'2024'!BJ34</f>
        <v>0</v>
      </c>
      <c r="BN292" s="63">
        <f>'2024'!BK34</f>
        <v>22.2</v>
      </c>
      <c r="BO292" s="60">
        <f>'2024'!BL34</f>
        <v>0</v>
      </c>
      <c r="BP292" s="61">
        <f>'2024'!BM34</f>
        <v>1</v>
      </c>
      <c r="BQ292" s="61">
        <f>'2024'!BN34</f>
        <v>0</v>
      </c>
      <c r="BR292" s="61">
        <f>'2024'!BO34</f>
        <v>0</v>
      </c>
      <c r="BS292" s="61">
        <f>'2024'!BP34</f>
        <v>0</v>
      </c>
      <c r="BT292" s="61">
        <f>'2024'!BQ34</f>
        <v>0</v>
      </c>
      <c r="BU292" s="62">
        <f>'2024'!BR34</f>
        <v>0.27</v>
      </c>
      <c r="BV292" s="62">
        <f>'2024'!BS34</f>
        <v>0</v>
      </c>
      <c r="BW292" s="62">
        <f>'2024'!BT34</f>
        <v>0</v>
      </c>
      <c r="BX292" s="62">
        <f>'2024'!BU34</f>
        <v>0</v>
      </c>
      <c r="BY292" s="62">
        <f>'2024'!BV34</f>
        <v>0</v>
      </c>
      <c r="BZ292" s="62">
        <f>'2024'!CA34</f>
        <v>0</v>
      </c>
      <c r="CA292" s="62">
        <f>'2024'!CB34</f>
        <v>0</v>
      </c>
      <c r="CB292" s="62">
        <f>'2024'!CC34</f>
        <v>0</v>
      </c>
      <c r="CC292" s="63">
        <f>'2024'!CD34</f>
        <v>0</v>
      </c>
      <c r="CD292" s="60">
        <f>'2024'!CE34</f>
        <v>525</v>
      </c>
      <c r="CE292" s="61">
        <f>'2024'!CF34</f>
        <v>1874.3999999999999</v>
      </c>
      <c r="CF292" s="61">
        <f>'2024'!CG34</f>
        <v>74</v>
      </c>
      <c r="CG292" s="61">
        <f>'2024'!CH34</f>
        <v>47</v>
      </c>
      <c r="CH292" s="61">
        <f>'2024'!CI34</f>
        <v>4</v>
      </c>
      <c r="CI292" s="61">
        <f>'2024'!CJ34</f>
        <v>13.200000000000001</v>
      </c>
      <c r="CJ292" s="62">
        <f>'2024'!CK34</f>
        <v>7.0000000000000007E-2</v>
      </c>
      <c r="CK292" s="62">
        <f>'2024'!CL34</f>
        <v>1.63</v>
      </c>
      <c r="CL292" s="62">
        <f>'2024'!CM34</f>
        <v>1.9</v>
      </c>
      <c r="CM292" s="62">
        <f>'2024'!CN34</f>
        <v>5.7</v>
      </c>
      <c r="CN292" s="62">
        <f>'2024'!CO34</f>
        <v>8.4</v>
      </c>
      <c r="CO292" s="62">
        <f>'2024'!CT34</f>
        <v>33.299999999999997</v>
      </c>
      <c r="CP292" s="62">
        <f>'2024'!CU34</f>
        <v>9.6</v>
      </c>
      <c r="CQ292" s="62">
        <f>'2024'!CV34</f>
        <v>25.6</v>
      </c>
      <c r="CR292" s="63">
        <f>'2024'!CW34</f>
        <v>73.400000000000006</v>
      </c>
      <c r="CS292" s="60">
        <f>'2024'!CX34</f>
        <v>743</v>
      </c>
      <c r="CT292" s="61">
        <f>'2024'!CY34</f>
        <v>2753.4</v>
      </c>
      <c r="CU292" s="61">
        <f>'2024'!CZ34</f>
        <v>104</v>
      </c>
      <c r="CV292" s="61">
        <f>'2024'!DA34</f>
        <v>82</v>
      </c>
      <c r="CW292" s="61">
        <f>'2024'!DB34</f>
        <v>5</v>
      </c>
      <c r="CX292" s="61">
        <f>'2024'!DC34</f>
        <v>15.6</v>
      </c>
      <c r="CY292" s="62">
        <f>'2024'!DD34</f>
        <v>0.11</v>
      </c>
      <c r="CZ292" s="62">
        <f>'2024'!DE34</f>
        <v>1.8</v>
      </c>
      <c r="DA292" s="62">
        <f>'2024'!DF34</f>
        <v>2.16</v>
      </c>
      <c r="DB292" s="62">
        <f>'2024'!DG34</f>
        <v>8.3000000000000007</v>
      </c>
      <c r="DC292" s="62">
        <f>'2024'!DH34</f>
        <v>3.6</v>
      </c>
      <c r="DD292" s="62">
        <f>'2024'!DM34</f>
        <v>62.5</v>
      </c>
      <c r="DE292" s="62">
        <f>'2024'!DN34</f>
        <v>5.7</v>
      </c>
      <c r="DF292" s="62">
        <f>'2024'!DO34</f>
        <v>16.100000000000001</v>
      </c>
      <c r="DG292" s="63">
        <f>'2024'!DP34</f>
        <v>83.3</v>
      </c>
      <c r="DH292" s="60">
        <f>'2024'!DQ34</f>
        <v>1055</v>
      </c>
      <c r="DI292" s="61">
        <f>'2024'!DR34</f>
        <v>3175.2000000000003</v>
      </c>
      <c r="DJ292" s="61">
        <f>'2024'!DS34</f>
        <v>127</v>
      </c>
      <c r="DK292" s="61">
        <f>'2024'!DT34</f>
        <v>82</v>
      </c>
      <c r="DL292" s="61">
        <f>'2024'!DU34</f>
        <v>5</v>
      </c>
      <c r="DM292" s="61">
        <f>'2024'!DV34</f>
        <v>22.799999999999997</v>
      </c>
      <c r="DN292" s="62">
        <f>'2024'!DW34</f>
        <v>0.56000000000000005</v>
      </c>
      <c r="DO292" s="62">
        <f>'2024'!DX34</f>
        <v>3.56</v>
      </c>
      <c r="DP292" s="62">
        <f>'2024'!DY34</f>
        <v>2.5099999999999998</v>
      </c>
      <c r="DQ292" s="62">
        <f>'2024'!DZ34</f>
        <v>6.7</v>
      </c>
      <c r="DR292" s="62">
        <f>'2024'!EA34</f>
        <v>8.5</v>
      </c>
      <c r="DS292" s="62">
        <f>'2024'!EF34</f>
        <v>21.4</v>
      </c>
      <c r="DT292" s="62">
        <f>'2024'!EG34</f>
        <v>6.8</v>
      </c>
      <c r="DU292" s="62">
        <f>'2024'!EH34</f>
        <v>16.7</v>
      </c>
      <c r="DV292" s="63">
        <f>'2024'!EI34</f>
        <v>81.400000000000006</v>
      </c>
    </row>
    <row r="293" spans="1:126" ht="15.75" customHeight="1" x14ac:dyDescent="0.2">
      <c r="A293" s="199">
        <f t="shared" si="26"/>
        <v>295</v>
      </c>
      <c r="B293" s="261">
        <f>'2020'!A38</f>
        <v>36</v>
      </c>
      <c r="C293" s="261">
        <v>2020</v>
      </c>
      <c r="D293" s="234" t="str">
        <f>'2020'!B38</f>
        <v>Marquez Callaway</v>
      </c>
      <c r="E293" s="310" t="str" cm="1">
        <f t="array" ref="E293">_xlfn.IFS(F293&gt;12.5,"Cornerstone",AND(F293&gt;11.995,F293&lt;12.5),"Elite",AND(F293&gt;11,F293&lt;12.995),"Elite Upside",AND(F293&gt;=9.69,F293&lt;10.999),"Upside",AND(F293&gt;8.4,F293&lt;9.999),"Upside Lite",AND(F293&gt;7.25,F293&lt;8.999),"Outlier",AND(F293&gt;=6,F293&lt;7.25),"Outlier Lite",F293&lt;6.999,"Purgatory")</f>
        <v>Purgatory</v>
      </c>
      <c r="F293" s="313">
        <f>'2020'!C38</f>
        <v>5.3585714285714294</v>
      </c>
      <c r="G293" s="313">
        <f t="shared" si="27"/>
        <v>12.9</v>
      </c>
      <c r="H293" s="313" t="str" cm="1">
        <f t="array" ref="H293">_xlfn.IFS(E293="Cornerstone","A++",E293="Elite","A+",E293="Elite Upside","A",E293="Upside","B",E293="Upside Lite","C",E293="Outlier","D+",E293="Outlier Lite","D-",E293="Purgatory","F")</f>
        <v>F</v>
      </c>
      <c r="I293" s="314">
        <f t="shared" si="28"/>
        <v>-1.7128586371063848</v>
      </c>
      <c r="J293" s="34" t="str">
        <f>'2020'!D38</f>
        <v>Tennessee</v>
      </c>
      <c r="K293" s="200">
        <f>'2020'!E38</f>
        <v>1</v>
      </c>
      <c r="L293" s="318">
        <f>'2020'!F38</f>
        <v>35881</v>
      </c>
      <c r="M293" s="231">
        <f>'2020'!G38</f>
        <v>27.523287671232875</v>
      </c>
      <c r="N293" s="231" t="str">
        <f>'2020'!H38</f>
        <v>SR</v>
      </c>
      <c r="O293" s="231">
        <f>'2020'!I38</f>
        <v>22.090410958904108</v>
      </c>
      <c r="P293" s="231" t="str">
        <f>'2020'!J38</f>
        <v>Wide</v>
      </c>
      <c r="Q293" s="231" t="str">
        <f>'2020'!K38</f>
        <v>SLOB</v>
      </c>
      <c r="R293" s="231" t="str">
        <f>'2020'!L38</f>
        <v>Poor Separator</v>
      </c>
      <c r="S293" s="320">
        <f>'2020'!M38</f>
        <v>74</v>
      </c>
      <c r="T293" s="320">
        <f>'2020'!N38</f>
        <v>205</v>
      </c>
      <c r="U293" s="200">
        <f>'2020'!O38</f>
        <v>4.55</v>
      </c>
      <c r="V293" s="279">
        <f>'2020'!P38</f>
        <v>0</v>
      </c>
      <c r="W293" s="193">
        <f>'2020'!Q38</f>
        <v>0</v>
      </c>
      <c r="X293" s="194">
        <f>'2020'!R38</f>
        <v>0</v>
      </c>
      <c r="Y293" s="194">
        <f>'2020'!S38</f>
        <v>0.19481765834932821</v>
      </c>
      <c r="Z293" s="194">
        <f>'2020'!T38</f>
        <v>0.25116673737802292</v>
      </c>
      <c r="AA293" s="194">
        <f>'2020'!U38</f>
        <v>0.22063933287004864</v>
      </c>
      <c r="AB293" s="194">
        <f>'2020'!V38</f>
        <v>0.23590303512403576</v>
      </c>
      <c r="AC293" s="59">
        <f>'2020'!W38</f>
        <v>0.23590303512403576</v>
      </c>
      <c r="AD293" s="42">
        <f>'2020'!X38</f>
        <v>20.443835616438356</v>
      </c>
      <c r="AE293" s="183">
        <f>'2020'!Y38</f>
        <v>2.08</v>
      </c>
      <c r="AF293" s="183">
        <f>'2020'!Z38</f>
        <v>4.7</v>
      </c>
      <c r="AG293" s="183">
        <f>'2020'!AA38</f>
        <v>19.8</v>
      </c>
      <c r="AH293" s="183">
        <f>'2020'!AB38</f>
        <v>0.94</v>
      </c>
      <c r="AI293" s="183">
        <f>'2020'!AC38</f>
        <v>2.2599999999999998</v>
      </c>
      <c r="AJ293" s="288">
        <f>'2020'!AD38</f>
        <v>5.4078740157480321E-2</v>
      </c>
      <c r="AK293" s="288">
        <f>'2020'!AE38</f>
        <v>0.13042519685039372</v>
      </c>
      <c r="AL293" s="185">
        <f>'2020'!AF38</f>
        <v>9.0999999999999998E-2</v>
      </c>
      <c r="AM293" s="212">
        <f>DS293/100</f>
        <v>0.58799999999999997</v>
      </c>
      <c r="AN293" s="185">
        <f>'2020'!AG38</f>
        <v>0.84450000000000003</v>
      </c>
      <c r="AO293" s="185">
        <f>'2020'!AH38</f>
        <v>0.151</v>
      </c>
      <c r="AP293" s="183">
        <f>'2020'!AI38</f>
        <v>95.661738692057028</v>
      </c>
      <c r="AQ293" s="186">
        <f>'2020'!AJ38</f>
        <v>96.639537107740551</v>
      </c>
      <c r="AR293" s="48">
        <f>'2020'!AK38</f>
        <v>6</v>
      </c>
      <c r="AS293" s="232">
        <f>'2020'!AL38</f>
        <v>6</v>
      </c>
      <c r="AT293" s="232">
        <f>'2020'!AM38</f>
        <v>4</v>
      </c>
      <c r="AU293" s="232">
        <f>'2020'!AN38</f>
        <v>2</v>
      </c>
      <c r="AV293" s="232">
        <f>'2020'!AO38</f>
        <v>7</v>
      </c>
      <c r="AW293" s="232">
        <f>'2020'!AP38</f>
        <v>6</v>
      </c>
      <c r="AX293" s="232">
        <f>'2020'!AQ38</f>
        <v>0</v>
      </c>
      <c r="AY293" s="233">
        <f>'2020'!AR38</f>
        <v>0</v>
      </c>
      <c r="AZ293" s="60">
        <f>'2020'!AS38</f>
        <v>0</v>
      </c>
      <c r="BA293" s="61">
        <f>'2020'!AT38</f>
        <v>2582</v>
      </c>
      <c r="BB293" s="61">
        <f>'2020'!AU38</f>
        <v>0</v>
      </c>
      <c r="BC293" s="61">
        <f>'2020'!AV38</f>
        <v>0</v>
      </c>
      <c r="BD293" s="61">
        <f>'2020'!AW38</f>
        <v>0</v>
      </c>
      <c r="BE293" s="61">
        <f>'2020'!AX38</f>
        <v>0</v>
      </c>
      <c r="BF293" s="62">
        <f>'2020'!AY38</f>
        <v>0</v>
      </c>
      <c r="BG293" s="62">
        <f>'2020'!AZ38</f>
        <v>0</v>
      </c>
      <c r="BH293" s="62">
        <f>'2020'!BA38</f>
        <v>0</v>
      </c>
      <c r="BI293" s="62">
        <f>'2020'!BB38</f>
        <v>0</v>
      </c>
      <c r="BJ293" s="62">
        <f>'2020'!BC38</f>
        <v>0</v>
      </c>
      <c r="BK293" s="62">
        <f>'2020'!BD38</f>
        <v>0</v>
      </c>
      <c r="BL293" s="62">
        <f>'2020'!BE38</f>
        <v>0</v>
      </c>
      <c r="BM293" s="62">
        <f>'2020'!BF38</f>
        <v>0</v>
      </c>
      <c r="BN293" s="63">
        <f>'2020'!BG38</f>
        <v>0</v>
      </c>
      <c r="BO293" s="60">
        <f>'2020'!BH38</f>
        <v>0</v>
      </c>
      <c r="BP293" s="61">
        <f>'2020'!BI38</f>
        <v>3100</v>
      </c>
      <c r="BQ293" s="61">
        <f>'2020'!BJ38</f>
        <v>3</v>
      </c>
      <c r="BR293" s="61">
        <f>'2020'!BK38</f>
        <v>1</v>
      </c>
      <c r="BS293" s="61">
        <f>'2020'!BL38</f>
        <v>0</v>
      </c>
      <c r="BT293" s="61">
        <f>'2020'!BM38</f>
        <v>28</v>
      </c>
      <c r="BU293" s="62">
        <f>'2020'!BN38</f>
        <v>-0.38</v>
      </c>
      <c r="BV293" s="62">
        <f>'2020'!BO38</f>
        <v>0.48</v>
      </c>
      <c r="BW293" s="62">
        <f>'2020'!BP38</f>
        <v>0</v>
      </c>
      <c r="BX293" s="62">
        <f>'2020'!BQ38</f>
        <v>0</v>
      </c>
      <c r="BY293" s="62">
        <f>'2020'!BR38</f>
        <v>0</v>
      </c>
      <c r="BZ293" s="62">
        <f>'2020'!BS38</f>
        <v>0</v>
      </c>
      <c r="CA293" s="62">
        <f>'2020'!BT38</f>
        <v>50</v>
      </c>
      <c r="CB293" s="62">
        <f>'2020'!BU38</f>
        <v>85.7</v>
      </c>
      <c r="CC293" s="63">
        <f>'2020'!BV38</f>
        <v>14.3</v>
      </c>
      <c r="CD293" s="60">
        <f>'2020'!BW38</f>
        <v>406</v>
      </c>
      <c r="CE293" s="61">
        <f>'2020'!BX38</f>
        <v>2084</v>
      </c>
      <c r="CF293" s="61">
        <f>'2020'!BY38</f>
        <v>39</v>
      </c>
      <c r="CG293" s="61">
        <f>'2020'!BZ38</f>
        <v>24</v>
      </c>
      <c r="CH293" s="61">
        <f>'2020'!CA38</f>
        <v>5</v>
      </c>
      <c r="CI293" s="61">
        <f>'2020'!CB38</f>
        <v>11</v>
      </c>
      <c r="CJ293" s="62">
        <f>'2020'!CC38</f>
        <v>1</v>
      </c>
      <c r="CK293" s="62">
        <f>'2020'!CD38</f>
        <v>1.54</v>
      </c>
      <c r="CL293" s="62">
        <f>'2020'!CE38</f>
        <v>1.74</v>
      </c>
      <c r="CM293" s="62">
        <f>'2020'!CF38</f>
        <v>5.5</v>
      </c>
      <c r="CN293" s="62">
        <f>'2020'!CG38</f>
        <v>12.6</v>
      </c>
      <c r="CO293" s="62">
        <f>'2020'!CL38</f>
        <v>57.1</v>
      </c>
      <c r="CP293" s="62">
        <f>'2020'!CM38</f>
        <v>4</v>
      </c>
      <c r="CQ293" s="62">
        <f>'2020'!CN38</f>
        <v>93.2</v>
      </c>
      <c r="CR293" s="63">
        <f>'2020'!CO38</f>
        <v>6.4</v>
      </c>
      <c r="CS293" s="60">
        <f>'2020'!CP38</f>
        <v>592</v>
      </c>
      <c r="CT293" s="61">
        <f>'2020'!CQ38</f>
        <v>2357</v>
      </c>
      <c r="CU293" s="61">
        <f>'2020'!CR38</f>
        <v>64</v>
      </c>
      <c r="CV293" s="61">
        <f>'2020'!CS38</f>
        <v>37</v>
      </c>
      <c r="CW293" s="61">
        <f>'2020'!CT38</f>
        <v>2</v>
      </c>
      <c r="CX293" s="61">
        <f>'2020'!CU38</f>
        <v>15</v>
      </c>
      <c r="CY293" s="62">
        <f>'2020'!CV38</f>
        <v>0.76</v>
      </c>
      <c r="CZ293" s="62">
        <f>'2020'!CW38</f>
        <v>2.2599999999999998</v>
      </c>
      <c r="DA293" s="62">
        <f>'2020'!CX38</f>
        <v>2.08</v>
      </c>
      <c r="DB293" s="62">
        <f>'2020'!CY38</f>
        <v>4.4000000000000004</v>
      </c>
      <c r="DC293" s="62">
        <f>'2020'!CZ38</f>
        <v>16.2</v>
      </c>
      <c r="DD293" s="62">
        <f>'2020'!DE38</f>
        <v>47.4</v>
      </c>
      <c r="DE293" s="62">
        <f>'2020'!DF38</f>
        <v>11.9</v>
      </c>
      <c r="DF293" s="62">
        <f>'2020'!DG38</f>
        <v>91.1</v>
      </c>
      <c r="DG293" s="63">
        <f>'2020'!DH38</f>
        <v>8.9</v>
      </c>
      <c r="DH293" s="60">
        <f>'2020'!DI38</f>
        <v>635</v>
      </c>
      <c r="DI293" s="61">
        <f>'2020'!DJ38</f>
        <v>2878</v>
      </c>
      <c r="DJ293" s="61">
        <f>'2020'!DK38</f>
        <v>58</v>
      </c>
      <c r="DK293" s="61">
        <f>'2020'!DL38</f>
        <v>30</v>
      </c>
      <c r="DL293" s="61">
        <f>'2020'!DM38</f>
        <v>6</v>
      </c>
      <c r="DM293" s="61">
        <f>'2020'!DN38</f>
        <v>19</v>
      </c>
      <c r="DN293" s="62">
        <f>'2020'!DO38</f>
        <v>0.94</v>
      </c>
      <c r="DO293" s="62">
        <f>'2020'!DP38</f>
        <v>1.76</v>
      </c>
      <c r="DP293" s="62">
        <f>'2020'!DQ38</f>
        <v>2.02</v>
      </c>
      <c r="DQ293" s="62">
        <f>'2020'!DR38</f>
        <v>4.7</v>
      </c>
      <c r="DR293" s="62">
        <f>'2020'!DS38</f>
        <v>19.8</v>
      </c>
      <c r="DS293" s="62">
        <f>'2020'!DX38</f>
        <v>58.8</v>
      </c>
      <c r="DT293" s="62">
        <f>'2020'!DY38</f>
        <v>9.1</v>
      </c>
      <c r="DU293" s="62">
        <f>'2020'!DZ38</f>
        <v>77.8</v>
      </c>
      <c r="DV293" s="63">
        <f>'2020'!EA38</f>
        <v>21.3</v>
      </c>
    </row>
    <row r="294" spans="1:126" ht="15.75" customHeight="1" x14ac:dyDescent="0.2">
      <c r="A294" s="199">
        <f t="shared" si="26"/>
        <v>292</v>
      </c>
      <c r="B294" s="261">
        <f>'2015'!A28</f>
        <v>26</v>
      </c>
      <c r="C294" s="261">
        <v>2015</v>
      </c>
      <c r="D294" s="234" t="str">
        <f>'2015'!B28</f>
        <v>Bud Sasser</v>
      </c>
      <c r="E294" s="310" t="str" cm="1">
        <f t="array" ref="E294">_xlfn.IFS(F294&gt;12.5,"Cornerstone",AND(F294&gt;11.995,F294&lt;12.5),"Elite",AND(F294&gt;11,F294&lt;12.995),"Elite Upside",AND(F294&gt;=9.69,F294&lt;10.999),"Upside",AND(F294&gt;8.4,F294&lt;9.999),"Upside Lite",AND(F294&gt;7.25,F294&lt;8.999),"Outlier",AND(F294&gt;=6,F294&lt;7.25),"Outlier Lite",F294&lt;6.999,"Purgatory")</f>
        <v>Purgatory</v>
      </c>
      <c r="F294" s="313">
        <f>'2015'!C28</f>
        <v>5.508571428571428</v>
      </c>
      <c r="G294" s="313">
        <f t="shared" si="27"/>
        <v>13.8</v>
      </c>
      <c r="H294" s="313" t="str" cm="1">
        <f t="array" ref="H294">_xlfn.IFS(E294="Cornerstone","A++",E294="Elite","A+",E294="Elite Upside","A",E294="Upside","B",E294="Upside Lite","C",E294="Outlier","D+",E294="Outlier Lite","D-",E294="Purgatory","F")</f>
        <v>F</v>
      </c>
      <c r="I294" s="314">
        <f t="shared" si="28"/>
        <v>-1.6316026015269283</v>
      </c>
      <c r="J294" s="34" t="str">
        <f>'2015'!D28</f>
        <v>Missouri</v>
      </c>
      <c r="K294" s="200">
        <f>'2015'!E28</f>
        <v>1</v>
      </c>
      <c r="L294" s="318">
        <f>'2015'!F28</f>
        <v>33753</v>
      </c>
      <c r="M294" s="231">
        <f>'2015'!G28</f>
        <v>33.353424657534248</v>
      </c>
      <c r="N294" s="231" t="str">
        <f>'2015'!H28</f>
        <v>SR</v>
      </c>
      <c r="O294" s="231">
        <f>'2015'!I28</f>
        <v>22.926027397260274</v>
      </c>
      <c r="P294" s="231" t="str">
        <f>'2015'!J28</f>
        <v>Wide</v>
      </c>
      <c r="Q294" s="231" t="str">
        <f>'2015'!K28</f>
        <v>SLOB</v>
      </c>
      <c r="R294" s="231" t="str">
        <f>'2015'!L28</f>
        <v>N/A</v>
      </c>
      <c r="S294" s="320">
        <f>'2015'!M28</f>
        <v>74</v>
      </c>
      <c r="T294" s="320">
        <f>'2015'!N28</f>
        <v>210</v>
      </c>
      <c r="U294" s="231">
        <f>'2015'!O28</f>
        <v>4.53</v>
      </c>
      <c r="V294" s="279">
        <f>'2015'!P28</f>
        <v>6</v>
      </c>
      <c r="W294" s="193">
        <f>'2015'!Q28</f>
        <v>0</v>
      </c>
      <c r="X294" s="194">
        <f>'2015'!R28</f>
        <v>7.6793856491480681E-3</v>
      </c>
      <c r="Y294" s="194">
        <f>'2015'!S28</f>
        <v>0.10601193207893529</v>
      </c>
      <c r="Z294" s="194">
        <f>'2015'!T28</f>
        <v>0.10980320588861513</v>
      </c>
      <c r="AA294" s="194">
        <f>'2015'!U28</f>
        <v>0.37651057401812688</v>
      </c>
      <c r="AB294" s="194">
        <f>'2015'!V28</f>
        <v>0.37651057401812688</v>
      </c>
      <c r="AC294" s="59">
        <f>'2015'!W28</f>
        <v>0.37651057401812688</v>
      </c>
      <c r="AD294" s="42">
        <f>'2015'!X28</f>
        <v>22.273972602739725</v>
      </c>
      <c r="AE294" s="183">
        <f>'2015'!Y28</f>
        <v>2.15</v>
      </c>
      <c r="AF294" s="183">
        <f>'2015'!Z28</f>
        <v>3.8</v>
      </c>
      <c r="AG294" s="183">
        <f>'2015'!AA28</f>
        <v>12.2</v>
      </c>
      <c r="AH294" s="183">
        <f>'2015'!AB28</f>
        <v>0</v>
      </c>
      <c r="AI294" s="183">
        <f>'2015'!AC28</f>
        <v>0</v>
      </c>
      <c r="AJ294" s="288" t="str">
        <f>'2015'!AD28</f>
        <v>N/A</v>
      </c>
      <c r="AK294" s="288" t="str">
        <f>'2015'!AE28</f>
        <v>N/A</v>
      </c>
      <c r="AL294" s="185">
        <f>'2015'!AF28</f>
        <v>2.5000000000000001E-2</v>
      </c>
      <c r="AM294" s="212">
        <f>DS294</f>
        <v>0</v>
      </c>
      <c r="AN294" s="185">
        <f>'2015'!AG28</f>
        <v>0.87599999999999989</v>
      </c>
      <c r="AO294" s="185">
        <f>'2015'!AH28</f>
        <v>0.124</v>
      </c>
      <c r="AP294" s="183">
        <f>'2015'!AI28</f>
        <v>99.737041672465637</v>
      </c>
      <c r="AQ294" s="186">
        <f>'2015'!AJ28</f>
        <v>100.75649545477908</v>
      </c>
      <c r="AR294" s="48">
        <f>'2015'!AK28</f>
        <v>10</v>
      </c>
      <c r="AS294" s="232">
        <f>'2015'!AL28</f>
        <v>2</v>
      </c>
      <c r="AT294" s="232">
        <f>'2015'!AM28</f>
        <v>4</v>
      </c>
      <c r="AU294" s="232">
        <f>'2015'!AN28</f>
        <v>1</v>
      </c>
      <c r="AV294" s="232">
        <f>'2015'!AO28</f>
        <v>7</v>
      </c>
      <c r="AW294" s="232">
        <f>'2015'!AP28</f>
        <v>6</v>
      </c>
      <c r="AX294" s="232">
        <f>'2015'!AQ28</f>
        <v>2</v>
      </c>
      <c r="AY294" s="233">
        <f>'2015'!AR28</f>
        <v>0</v>
      </c>
      <c r="AZ294" s="60">
        <f>'2015'!AS28</f>
        <v>0</v>
      </c>
      <c r="BA294" s="61">
        <f>'2015'!AT28</f>
        <v>1</v>
      </c>
      <c r="BB294" s="61">
        <f>'2015'!AU28</f>
        <v>0</v>
      </c>
      <c r="BC294" s="61">
        <f>'2015'!AV28</f>
        <v>0</v>
      </c>
      <c r="BD294" s="61">
        <f>'2015'!AW28</f>
        <v>0</v>
      </c>
      <c r="BE294" s="61">
        <f>'2015'!AX28</f>
        <v>0</v>
      </c>
      <c r="BF294" s="62">
        <f>'2015'!AY28</f>
        <v>0</v>
      </c>
      <c r="BG294" s="62">
        <f>'2015'!AZ28</f>
        <v>0</v>
      </c>
      <c r="BH294" s="62">
        <f>'2015'!BA28</f>
        <v>0</v>
      </c>
      <c r="BI294" s="62">
        <f>'2015'!BB28</f>
        <v>0</v>
      </c>
      <c r="BJ294" s="62">
        <f>'2015'!BC28</f>
        <v>0</v>
      </c>
      <c r="BK294" s="62">
        <f>'2015'!BD28</f>
        <v>0</v>
      </c>
      <c r="BL294" s="62">
        <f>'2015'!BE28</f>
        <v>0</v>
      </c>
      <c r="BM294" s="62">
        <f>'2015'!BF28</f>
        <v>0</v>
      </c>
      <c r="BN294" s="63">
        <f>'2015'!BG28</f>
        <v>0</v>
      </c>
      <c r="BO294" s="60">
        <f>'2015'!BH28</f>
        <v>16</v>
      </c>
      <c r="BP294" s="61">
        <f>'2015'!BI28</f>
        <v>2083.5</v>
      </c>
      <c r="BQ294" s="61">
        <f>'2015'!BJ28</f>
        <v>0</v>
      </c>
      <c r="BR294" s="61">
        <f>'2015'!BK28</f>
        <v>0</v>
      </c>
      <c r="BS294" s="61">
        <f>'2015'!BL28</f>
        <v>0</v>
      </c>
      <c r="BT294" s="61">
        <f>'2015'!BM28</f>
        <v>0</v>
      </c>
      <c r="BU294" s="62">
        <f>'2015'!BN28</f>
        <v>0</v>
      </c>
      <c r="BV294" s="62">
        <f>'2015'!BO28</f>
        <v>0</v>
      </c>
      <c r="BW294" s="62">
        <f>'2015'!BP28</f>
        <v>0</v>
      </c>
      <c r="BX294" s="62">
        <f>'2015'!BQ28</f>
        <v>0</v>
      </c>
      <c r="BY294" s="62">
        <f>'2015'!BR28</f>
        <v>0</v>
      </c>
      <c r="BZ294" s="62">
        <f>'2015'!BS28</f>
        <v>0</v>
      </c>
      <c r="CA294" s="62">
        <f>'2015'!BT28</f>
        <v>0</v>
      </c>
      <c r="CB294" s="62">
        <f>'2015'!BU28</f>
        <v>0</v>
      </c>
      <c r="CC294" s="63">
        <f>'2015'!BV28</f>
        <v>0</v>
      </c>
      <c r="CD294" s="60">
        <f>'2015'!BW28</f>
        <v>231</v>
      </c>
      <c r="CE294" s="61">
        <f>'2015'!BX28</f>
        <v>2179</v>
      </c>
      <c r="CF294" s="61">
        <f>'2015'!BY28</f>
        <v>0</v>
      </c>
      <c r="CG294" s="61">
        <f>'2015'!BZ28</f>
        <v>0</v>
      </c>
      <c r="CH294" s="61">
        <f>'2015'!CA28</f>
        <v>0</v>
      </c>
      <c r="CI294" s="61">
        <f>'2015'!CB28</f>
        <v>0</v>
      </c>
      <c r="CJ294" s="62">
        <f>'2015'!CC28</f>
        <v>0</v>
      </c>
      <c r="CK294" s="62">
        <f>'2015'!CD28</f>
        <v>0</v>
      </c>
      <c r="CL294" s="62">
        <f>'2015'!CE28</f>
        <v>0</v>
      </c>
      <c r="CM294" s="62">
        <f>'2015'!CF28</f>
        <v>0</v>
      </c>
      <c r="CN294" s="62">
        <f>'2015'!CG28</f>
        <v>0</v>
      </c>
      <c r="CO294" s="62">
        <f>'2015'!CH28</f>
        <v>0</v>
      </c>
      <c r="CP294" s="62">
        <f>'2015'!CI28</f>
        <v>0</v>
      </c>
      <c r="CQ294" s="62">
        <f>'2015'!CJ28</f>
        <v>0</v>
      </c>
      <c r="CR294" s="63">
        <f>'2015'!CK28</f>
        <v>0</v>
      </c>
      <c r="CS294" s="60">
        <f>'2015'!CL28</f>
        <v>361</v>
      </c>
      <c r="CT294" s="61">
        <f>'2015'!CM28</f>
        <v>3287.7000000000003</v>
      </c>
      <c r="CU294" s="61">
        <f>'2015'!CN28</f>
        <v>0</v>
      </c>
      <c r="CV294" s="61">
        <f>'2015'!CO28</f>
        <v>0</v>
      </c>
      <c r="CW294" s="61">
        <f>'2015'!CP28</f>
        <v>0</v>
      </c>
      <c r="CX294" s="61">
        <f>'2015'!CQ28</f>
        <v>0</v>
      </c>
      <c r="CY294" s="62">
        <f>'2015'!CR28</f>
        <v>0</v>
      </c>
      <c r="CZ294" s="62">
        <f>'2015'!CS28</f>
        <v>0</v>
      </c>
      <c r="DA294" s="62">
        <f>'2015'!CT28</f>
        <v>0</v>
      </c>
      <c r="DB294" s="62">
        <f>'2015'!CU28</f>
        <v>0</v>
      </c>
      <c r="DC294" s="62">
        <f>'2015'!CV28</f>
        <v>0</v>
      </c>
      <c r="DD294" s="62">
        <f>'2015'!CW28</f>
        <v>0</v>
      </c>
      <c r="DE294" s="62">
        <f>'2015'!CX28</f>
        <v>0</v>
      </c>
      <c r="DF294" s="62">
        <f>'2015'!CY28</f>
        <v>0</v>
      </c>
      <c r="DG294" s="63">
        <f>'2015'!CZ28</f>
        <v>0</v>
      </c>
      <c r="DH294" s="60">
        <f>'2015'!DA28</f>
        <v>997</v>
      </c>
      <c r="DI294" s="61">
        <f>'2015'!DB28</f>
        <v>2648</v>
      </c>
      <c r="DJ294" s="61">
        <f>'2015'!DC28</f>
        <v>117</v>
      </c>
      <c r="DK294" s="61">
        <f>'2015'!DD28</f>
        <v>77</v>
      </c>
      <c r="DL294" s="61">
        <f>'2015'!DE28</f>
        <v>12</v>
      </c>
      <c r="DM294" s="61">
        <f>'2015'!DF28</f>
        <v>0</v>
      </c>
      <c r="DN294" s="62">
        <f>'2015'!DG28</f>
        <v>0</v>
      </c>
      <c r="DO294" s="62">
        <f>'2015'!DH28</f>
        <v>0</v>
      </c>
      <c r="DP294" s="62">
        <f>'2015'!DI28</f>
        <v>2.15</v>
      </c>
      <c r="DQ294" s="62">
        <f>'2015'!DJ28</f>
        <v>3.8</v>
      </c>
      <c r="DR294" s="62">
        <f>'2015'!DK28</f>
        <v>12.2</v>
      </c>
      <c r="DS294" s="62">
        <f>'2015'!DL28</f>
        <v>0</v>
      </c>
      <c r="DT294" s="62">
        <f>'2015'!DM28</f>
        <v>2.5</v>
      </c>
      <c r="DU294" s="62">
        <f>'2015'!DN28</f>
        <v>87.6</v>
      </c>
      <c r="DV294" s="63">
        <f>'2015'!DO28</f>
        <v>12.4</v>
      </c>
    </row>
    <row r="295" spans="1:126" ht="15.75" customHeight="1" x14ac:dyDescent="0.2">
      <c r="A295" s="199">
        <f t="shared" si="26"/>
        <v>285</v>
      </c>
      <c r="B295" s="261">
        <f>'2025'!A42</f>
        <v>40</v>
      </c>
      <c r="C295" s="261">
        <v>2025</v>
      </c>
      <c r="D295" s="234" t="str">
        <f>'2025'!B42</f>
        <v>Ja'Corey Brooks</v>
      </c>
      <c r="E295" s="310" t="str" cm="1">
        <f t="array" ref="E295">_xlfn.IFS(F295&gt;12.5,"Cornerstone",AND(F295&gt;11.995,F295&lt;12.5),"Elite",AND(F295&gt;11,F295&lt;12.995),"Elite Upside",AND(F295&gt;=9.69,F295&lt;10.999),"Upside",AND(F295&gt;8.4,F295&lt;9.999),"Upside Lite",AND(F295&gt;7.25,F295&lt;8.999),"Outlier",AND(F295&gt;=6,F295&lt;7.25),"Outlier Lite",F295&lt;6.999,"Purgatory")</f>
        <v>Purgatory</v>
      </c>
      <c r="F295" s="313">
        <f>'2025'!C42</f>
        <v>5.8285714285714283</v>
      </c>
      <c r="G295" s="313">
        <f t="shared" si="27"/>
        <v>15.9</v>
      </c>
      <c r="H295" s="313" t="str" cm="1">
        <f t="array" ref="H295">_xlfn.IFS(E295="Cornerstone","A++",E295="Elite","A+",E295="Elite Upside","A",E295="Upside","B",E295="Upside Lite","C",E295="Outlier","D+",E295="Outlier Lite","D-",E295="Purgatory","F")</f>
        <v>F</v>
      </c>
      <c r="I295" s="314">
        <f t="shared" si="28"/>
        <v>-1.4582563922907525</v>
      </c>
      <c r="J295" s="34" t="str">
        <f>'2025'!D42</f>
        <v>Louisville</v>
      </c>
      <c r="K295" s="200">
        <f>'2025'!E42</f>
        <v>6</v>
      </c>
      <c r="L295" s="318">
        <f>'2025'!F42</f>
        <v>37195</v>
      </c>
      <c r="M295" s="231">
        <f>'2025'!G42</f>
        <v>23.923287671232877</v>
      </c>
      <c r="N295" s="231" t="str">
        <f>'2025'!H42</f>
        <v>SR</v>
      </c>
      <c r="O295" s="231">
        <f>'2025'!I42</f>
        <v>23.504109589041096</v>
      </c>
      <c r="P295" s="231" t="str">
        <f>'2025'!J42</f>
        <v>Wide</v>
      </c>
      <c r="Q295" s="231" t="str">
        <f>'2025'!K42</f>
        <v>PROTO Z</v>
      </c>
      <c r="R295" s="231" t="str">
        <f>'2025'!L42</f>
        <v>Poor Separator</v>
      </c>
      <c r="S295" s="320">
        <f>'2025'!M42</f>
        <v>74</v>
      </c>
      <c r="T295" s="320">
        <f>'2025'!N42</f>
        <v>184</v>
      </c>
      <c r="U295" s="231">
        <f>'2025'!O42</f>
        <v>4.5</v>
      </c>
      <c r="V295" s="279">
        <f>'2025'!P42</f>
        <v>0</v>
      </c>
      <c r="W295" s="193">
        <f>'2025'!Q42</f>
        <v>0</v>
      </c>
      <c r="X295" s="194">
        <f>'2025'!R42</f>
        <v>5.6771141336487287E-2</v>
      </c>
      <c r="Y295" s="194">
        <f>'2025'!S42</f>
        <v>0.18417816641617707</v>
      </c>
      <c r="Z295" s="194">
        <f>'2025'!T42</f>
        <v>2.2686025408348454E-2</v>
      </c>
      <c r="AA295" s="194">
        <f>'2025'!U42</f>
        <v>0.31963902562160795</v>
      </c>
      <c r="AB295" s="194">
        <f>'2025'!V42</f>
        <v>0.31963902562160795</v>
      </c>
      <c r="AC295" s="59">
        <f>'2025'!W42</f>
        <v>0.27169317177836677</v>
      </c>
      <c r="AD295" s="42">
        <f>'2025'!X42</f>
        <v>22.841095890410958</v>
      </c>
      <c r="AE295" s="183">
        <f>'2025'!Y42</f>
        <v>2.57</v>
      </c>
      <c r="AF295" s="183">
        <f>'2025'!Z42</f>
        <v>6</v>
      </c>
      <c r="AG295" s="183">
        <f>'2025'!AA42</f>
        <v>15.1</v>
      </c>
      <c r="AH295" s="183">
        <f>'2025'!AB42</f>
        <v>1.47</v>
      </c>
      <c r="AI295" s="183">
        <f>'2025'!AC42</f>
        <v>0</v>
      </c>
      <c r="AJ295" s="288">
        <f>'2025'!AD42</f>
        <v>5.8351431391905226E-2</v>
      </c>
      <c r="AK295" s="288">
        <f>'2025'!AE42</f>
        <v>0.17759131293188549</v>
      </c>
      <c r="AL295" s="185">
        <f>'2025'!AF42</f>
        <v>0.10300000000000001</v>
      </c>
      <c r="AM295" s="212">
        <f>DS295/100</f>
        <v>0.69599999999999995</v>
      </c>
      <c r="AN295" s="185">
        <f>'2025'!AG42</f>
        <v>0.85449999999999993</v>
      </c>
      <c r="AO295" s="185">
        <f>'2025'!AH42</f>
        <v>0.14549999999999999</v>
      </c>
      <c r="AP295" s="183">
        <f>'2025'!AI42</f>
        <v>89.74241731443378</v>
      </c>
      <c r="AQ295" s="186">
        <f>'2025'!AJ42</f>
        <v>90.65971188454543</v>
      </c>
      <c r="AR295" s="48">
        <f>'2025'!AK42</f>
        <v>7</v>
      </c>
      <c r="AS295" s="232">
        <f>'2025'!AL42</f>
        <v>1</v>
      </c>
      <c r="AT295" s="232">
        <f>'2025'!AM42</f>
        <v>5</v>
      </c>
      <c r="AU295" s="232">
        <f>'2025'!AN42</f>
        <v>5</v>
      </c>
      <c r="AV295" s="232">
        <f>'2025'!AO42</f>
        <v>8</v>
      </c>
      <c r="AW295" s="232">
        <f>'2025'!AP42</f>
        <v>5</v>
      </c>
      <c r="AX295" s="232">
        <f>'2025'!AQ42</f>
        <v>0</v>
      </c>
      <c r="AY295" s="233">
        <f>'2025'!AR42</f>
        <v>0.5</v>
      </c>
      <c r="AZ295" s="60">
        <f>'2025'!AS42</f>
        <v>0</v>
      </c>
      <c r="BA295" s="61">
        <f>'2025'!AT42</f>
        <v>1</v>
      </c>
      <c r="BB295" s="61">
        <f>'2025'!AU42</f>
        <v>0</v>
      </c>
      <c r="BC295" s="61">
        <f>'2025'!AV42</f>
        <v>0</v>
      </c>
      <c r="BD295" s="61">
        <f>'2025'!AW42</f>
        <v>0</v>
      </c>
      <c r="BE295" s="61">
        <f>'2025'!AX42</f>
        <v>1</v>
      </c>
      <c r="BF295" s="62">
        <f>'2025'!AY42</f>
        <v>0</v>
      </c>
      <c r="BG295" s="62">
        <f>'2025'!AZ42</f>
        <v>0</v>
      </c>
      <c r="BH295" s="62">
        <f>'2025'!BA42</f>
        <v>0</v>
      </c>
      <c r="BI295" s="62">
        <f>'2025'!BB42</f>
        <v>0</v>
      </c>
      <c r="BJ295" s="62">
        <f>'2025'!BC42</f>
        <v>0</v>
      </c>
      <c r="BK295" s="62">
        <f>'2025'!BH42</f>
        <v>0</v>
      </c>
      <c r="BL295" s="62">
        <f>'2025'!BI42</f>
        <v>0</v>
      </c>
      <c r="BM295" s="62">
        <f>'2025'!BJ42</f>
        <v>0</v>
      </c>
      <c r="BN295" s="63">
        <f>'2025'!BK42</f>
        <v>0</v>
      </c>
      <c r="BO295" s="60">
        <f>'2025'!BL42</f>
        <v>192</v>
      </c>
      <c r="BP295" s="61">
        <f>'2025'!BM42</f>
        <v>3382</v>
      </c>
      <c r="BQ295" s="61">
        <f>'2025'!BN42</f>
        <v>25</v>
      </c>
      <c r="BR295" s="61">
        <f>'2025'!BO42</f>
        <v>15</v>
      </c>
      <c r="BS295" s="61">
        <f>'2025'!BP42</f>
        <v>2</v>
      </c>
      <c r="BT295" s="61">
        <f>'2025'!BQ42</f>
        <v>32</v>
      </c>
      <c r="BU295" s="62">
        <f>'2025'!BR42</f>
        <v>0</v>
      </c>
      <c r="BV295" s="62">
        <f>'2025'!BS42</f>
        <v>0</v>
      </c>
      <c r="BW295" s="62">
        <f>'2025'!BT42</f>
        <v>1.04</v>
      </c>
      <c r="BX295" s="62">
        <f>'2025'!BU42</f>
        <v>6.5</v>
      </c>
      <c r="BY295" s="62">
        <f>'2025'!BV42</f>
        <v>11.6</v>
      </c>
      <c r="BZ295" s="62">
        <f>'2025'!CA42</f>
        <v>44.4</v>
      </c>
      <c r="CA295" s="62">
        <f>'2025'!CB42</f>
        <v>6.3</v>
      </c>
      <c r="CB295" s="62">
        <f>'2025'!CC42</f>
        <v>78.099999999999994</v>
      </c>
      <c r="CC295" s="63">
        <f>'2025'!CD42</f>
        <v>21.9</v>
      </c>
      <c r="CD295" s="60">
        <f>'2025'!CE42</f>
        <v>674</v>
      </c>
      <c r="CE295" s="61">
        <f>'2025'!CF42</f>
        <v>3659.5</v>
      </c>
      <c r="CF295" s="61">
        <f>'2025'!CG42</f>
        <v>65</v>
      </c>
      <c r="CG295" s="61">
        <f>'2025'!CH42</f>
        <v>39</v>
      </c>
      <c r="CH295" s="61">
        <f>'2025'!CI42</f>
        <v>8</v>
      </c>
      <c r="CI295" s="61">
        <f>'2025'!CJ42</f>
        <v>36.4</v>
      </c>
      <c r="CJ295" s="62">
        <f>'2025'!CK42</f>
        <v>0.94</v>
      </c>
      <c r="CK295" s="62">
        <f>'2025'!CL42</f>
        <v>0</v>
      </c>
      <c r="CL295" s="62">
        <f>'2025'!CM42</f>
        <v>2.29</v>
      </c>
      <c r="CM295" s="62">
        <f>'2025'!CN42</f>
        <v>6.5</v>
      </c>
      <c r="CN295" s="62">
        <f>'2025'!CO42</f>
        <v>13.7</v>
      </c>
      <c r="CO295" s="62">
        <f>'2025'!CT42</f>
        <v>25</v>
      </c>
      <c r="CP295" s="62">
        <f>'2025'!CU42</f>
        <v>11.4</v>
      </c>
      <c r="CQ295" s="62">
        <f>'2025'!CV42</f>
        <v>69.5</v>
      </c>
      <c r="CR295" s="63">
        <f>'2025'!CW42</f>
        <v>30.5</v>
      </c>
      <c r="CS295" s="60">
        <f>'2025'!CX42</f>
        <v>30</v>
      </c>
      <c r="CT295" s="61">
        <f>'2025'!CY42</f>
        <v>1322.4</v>
      </c>
      <c r="CU295" s="61">
        <f>'2025'!CZ42</f>
        <v>9</v>
      </c>
      <c r="CV295" s="61">
        <f>'2025'!DA42</f>
        <v>3</v>
      </c>
      <c r="CW295" s="61">
        <f>'2025'!DB42</f>
        <v>0</v>
      </c>
      <c r="CX295" s="61">
        <f>'2025'!DC42</f>
        <v>9.6000000000000014</v>
      </c>
      <c r="CY295" s="62">
        <f>'2025'!DD42</f>
        <v>1.47</v>
      </c>
      <c r="CZ295" s="62">
        <f>'2025'!DE42</f>
        <v>0</v>
      </c>
      <c r="DA295" s="62">
        <f>'2025'!DF42</f>
        <v>0.47</v>
      </c>
      <c r="DB295" s="62">
        <f>'2025'!DG42</f>
        <v>3.3</v>
      </c>
      <c r="DC295" s="62">
        <f>'2025'!DH42</f>
        <v>14.1</v>
      </c>
      <c r="DD295" s="62">
        <f>'2025'!DM42</f>
        <v>0</v>
      </c>
      <c r="DE295" s="62">
        <f>'2025'!DN42</f>
        <v>25</v>
      </c>
      <c r="DF295" s="62">
        <f>'2025'!DO42</f>
        <v>81.8</v>
      </c>
      <c r="DG295" s="63">
        <f>'2025'!DP42</f>
        <v>18.2</v>
      </c>
      <c r="DH295" s="60">
        <f>'2025'!DQ42</f>
        <v>1013</v>
      </c>
      <c r="DI295" s="61">
        <f>'2025'!DR42</f>
        <v>3169.2000000000003</v>
      </c>
      <c r="DJ295" s="61">
        <f>'2025'!DS42</f>
        <v>93</v>
      </c>
      <c r="DK295" s="61">
        <f>'2025'!DT42</f>
        <v>61</v>
      </c>
      <c r="DL295" s="61">
        <f>'2025'!DU42</f>
        <v>9</v>
      </c>
      <c r="DM295" s="61">
        <f>'2025'!DV42</f>
        <v>22.799999999999997</v>
      </c>
      <c r="DN295" s="62">
        <f>'2025'!DW42</f>
        <v>1.39</v>
      </c>
      <c r="DO295" s="62">
        <f>'2025'!DX42</f>
        <v>0</v>
      </c>
      <c r="DP295" s="62">
        <f>'2025'!DY42</f>
        <v>2.57</v>
      </c>
      <c r="DQ295" s="62">
        <f>'2025'!DZ42</f>
        <v>6</v>
      </c>
      <c r="DR295" s="62">
        <f>'2025'!EA42</f>
        <v>15.1</v>
      </c>
      <c r="DS295" s="62">
        <f>'2025'!EF42</f>
        <v>69.599999999999994</v>
      </c>
      <c r="DT295" s="62">
        <f>'2025'!EG42</f>
        <v>10.3</v>
      </c>
      <c r="DU295" s="62">
        <f>'2025'!EH42</f>
        <v>89.1</v>
      </c>
      <c r="DV295" s="63">
        <f>'2025'!EI42</f>
        <v>10.9</v>
      </c>
    </row>
    <row r="296" spans="1:126" ht="15.75" customHeight="1" x14ac:dyDescent="0.2">
      <c r="A296" s="199">
        <f t="shared" si="26"/>
        <v>294</v>
      </c>
      <c r="B296" s="261">
        <f>'2019'!A32</f>
        <v>30</v>
      </c>
      <c r="C296" s="261">
        <v>2019</v>
      </c>
      <c r="D296" s="234" t="str">
        <f>'2019'!B32</f>
        <v>Hunter Renfrow</v>
      </c>
      <c r="E296" s="310" t="str" cm="1">
        <f t="array" ref="E296">_xlfn.IFS(F296&gt;12.5,"Cornerstone",AND(F296&gt;11.995,F296&lt;12.5),"Elite",AND(F296&gt;11,F296&lt;12.995),"Elite Upside",AND(F296&gt;=9.69,F296&lt;10.999),"Upside",AND(F296&gt;8.4,F296&lt;9.999),"Upside Lite",AND(F296&gt;7.25,F296&lt;8.999),"Outlier",AND(F296&gt;=6,F296&lt;7.25),"Outlier Lite",F296&lt;6.999,"Purgatory")</f>
        <v>Purgatory</v>
      </c>
      <c r="F296" s="313">
        <f>'2019'!C32</f>
        <v>5.39</v>
      </c>
      <c r="G296" s="313">
        <f t="shared" si="27"/>
        <v>13.200000000000001</v>
      </c>
      <c r="H296" s="313" t="str" cm="1">
        <f t="array" ref="H296">_xlfn.IFS(E296="Cornerstone","A++",E296="Elite","A+",E296="Elite Upside","A",E296="Upside","B",E296="Upside Lite","C",E296="Outlier","D+",E296="Outlier Lite","D-",E296="Purgatory","F")</f>
        <v>F</v>
      </c>
      <c r="I296" s="314">
        <f t="shared" si="28"/>
        <v>-1.6958335629849755</v>
      </c>
      <c r="J296" s="34" t="str">
        <f>'2019'!D32</f>
        <v>Clemson</v>
      </c>
      <c r="K296" s="200">
        <f>'2019'!E32</f>
        <v>4</v>
      </c>
      <c r="L296" s="318">
        <f>'2019'!F32</f>
        <v>35054</v>
      </c>
      <c r="M296" s="231">
        <f>'2019'!G32</f>
        <v>29.789041095890411</v>
      </c>
      <c r="N296" s="231" t="str">
        <f>'2019'!H32</f>
        <v>SR</v>
      </c>
      <c r="O296" s="231">
        <f>'2019'!I32</f>
        <v>23.358904109589041</v>
      </c>
      <c r="P296" s="231" t="str">
        <f>'2019'!J32</f>
        <v>Slot</v>
      </c>
      <c r="Q296" s="231" t="str">
        <f>'2019'!K32</f>
        <v>PROTO Z</v>
      </c>
      <c r="R296" s="231" t="str">
        <f>'2019'!L32</f>
        <v>Elite Separator</v>
      </c>
      <c r="S296" s="320">
        <f>'2019'!M32</f>
        <v>72</v>
      </c>
      <c r="T296" s="320">
        <f>'2019'!N32</f>
        <v>185</v>
      </c>
      <c r="U296" s="200">
        <f>'2019'!O32</f>
        <v>4.59</v>
      </c>
      <c r="V296" s="279">
        <f>'2019'!P32</f>
        <v>5</v>
      </c>
      <c r="W296" s="193">
        <f>'2019'!Q32</f>
        <v>0</v>
      </c>
      <c r="X296" s="194">
        <f>'2019'!R32</f>
        <v>0.12965451814372678</v>
      </c>
      <c r="Y296" s="194">
        <f>'2019'!S32</f>
        <v>0.13477088948787064</v>
      </c>
      <c r="Z296" s="194">
        <f>'2019'!T32</f>
        <v>0.20473157415832574</v>
      </c>
      <c r="AA296" s="194">
        <f>'2019'!U32</f>
        <v>0.130127975122593</v>
      </c>
      <c r="AB296" s="194">
        <f>'2019'!V32</f>
        <v>0.16742977464045938</v>
      </c>
      <c r="AC296" s="59">
        <f>'2019'!W32</f>
        <v>0.1590582859084364</v>
      </c>
      <c r="AD296" s="42">
        <f>'2019'!X32</f>
        <v>21.709589041095889</v>
      </c>
      <c r="AE296" s="183">
        <f>'2019'!Y32</f>
        <v>1.95</v>
      </c>
      <c r="AF296" s="183">
        <f>'2019'!Z32</f>
        <v>4.2</v>
      </c>
      <c r="AG296" s="183">
        <f>'2019'!AA32</f>
        <v>9.5</v>
      </c>
      <c r="AH296" s="183">
        <f>'2019'!AB32</f>
        <v>0.65</v>
      </c>
      <c r="AI296" s="183">
        <f>'2019'!AC32</f>
        <v>1.28</v>
      </c>
      <c r="AJ296" s="288">
        <f>'2019'!AD32</f>
        <v>3.2261029411764702E-2</v>
      </c>
      <c r="AK296" s="288">
        <f>'2019'!AE32</f>
        <v>0.20431985294117644</v>
      </c>
      <c r="AL296" s="185">
        <f>'2019'!AF32</f>
        <v>0.02</v>
      </c>
      <c r="AM296" s="212">
        <f>DS296/100</f>
        <v>0.66700000000000004</v>
      </c>
      <c r="AN296" s="185">
        <f>'2019'!AG32</f>
        <v>7.6000000000000012E-2</v>
      </c>
      <c r="AO296" s="185">
        <f>'2019'!AH32</f>
        <v>0.92249999999999999</v>
      </c>
      <c r="AP296" s="183">
        <f>'2019'!AI32</f>
        <v>83.35870937474418</v>
      </c>
      <c r="AQ296" s="186">
        <f>'2019'!AJ32</f>
        <v>80.819976148576089</v>
      </c>
      <c r="AR296" s="48">
        <f>'2019'!AK32</f>
        <v>4</v>
      </c>
      <c r="AS296" s="232">
        <f>'2019'!AL32</f>
        <v>3</v>
      </c>
      <c r="AT296" s="232">
        <f>'2019'!AM32</f>
        <v>3</v>
      </c>
      <c r="AU296" s="232">
        <f>'2019'!AN32</f>
        <v>1</v>
      </c>
      <c r="AV296" s="232">
        <f>'2019'!AO32</f>
        <v>6</v>
      </c>
      <c r="AW296" s="232">
        <f>'2019'!AP32</f>
        <v>3</v>
      </c>
      <c r="AX296" s="232">
        <f>'2019'!AQ32</f>
        <v>4</v>
      </c>
      <c r="AY296" s="233">
        <f>'2019'!AR32</f>
        <v>1</v>
      </c>
      <c r="AZ296" s="60">
        <f>'2019'!AS32</f>
        <v>0</v>
      </c>
      <c r="BA296" s="61">
        <f>'2019'!AT32</f>
        <v>3404</v>
      </c>
      <c r="BB296" s="61">
        <f>'2019'!AU32</f>
        <v>0</v>
      </c>
      <c r="BC296" s="61">
        <f>'2019'!AV32</f>
        <v>0</v>
      </c>
      <c r="BD296" s="61">
        <f>'2019'!AW32</f>
        <v>0</v>
      </c>
      <c r="BE296" s="61">
        <f>'2019'!AX32</f>
        <v>0</v>
      </c>
      <c r="BF296" s="62">
        <f>'2019'!AY32</f>
        <v>0</v>
      </c>
      <c r="BG296" s="62">
        <f>'2019'!AZ32</f>
        <v>0</v>
      </c>
      <c r="BH296" s="62">
        <f>'2019'!BA32</f>
        <v>0</v>
      </c>
      <c r="BI296" s="62">
        <f>'2019'!BB32</f>
        <v>0</v>
      </c>
      <c r="BJ296" s="62">
        <f>'2019'!BC32</f>
        <v>0</v>
      </c>
      <c r="BK296" s="62">
        <f>'2019'!BD32</f>
        <v>0</v>
      </c>
      <c r="BL296" s="62">
        <f>'2019'!BE32</f>
        <v>0</v>
      </c>
      <c r="BM296" s="62">
        <f>'2019'!BF32</f>
        <v>0</v>
      </c>
      <c r="BN296" s="63">
        <f>'2019'!BG32</f>
        <v>0</v>
      </c>
      <c r="BO296" s="60">
        <f>'2019'!BH32</f>
        <v>492</v>
      </c>
      <c r="BP296" s="61">
        <f>'2019'!BI32</f>
        <v>3794.7</v>
      </c>
      <c r="BQ296" s="61">
        <f>'2019'!BJ32</f>
        <v>48</v>
      </c>
      <c r="BR296" s="61">
        <f>'2019'!BK32</f>
        <v>33</v>
      </c>
      <c r="BS296" s="61">
        <f>'2019'!BL32</f>
        <v>5</v>
      </c>
      <c r="BT296" s="61">
        <f>'2019'!BM32</f>
        <v>35</v>
      </c>
      <c r="BU296" s="62">
        <f>'2019'!BN32</f>
        <v>0</v>
      </c>
      <c r="BV296" s="62">
        <f>'2019'!BO32</f>
        <v>0</v>
      </c>
      <c r="BW296" s="62">
        <f>'2019'!BP32</f>
        <v>1.43</v>
      </c>
      <c r="BX296" s="62">
        <f>'2019'!BQ32</f>
        <v>4.9000000000000004</v>
      </c>
      <c r="BY296" s="62">
        <f>'2019'!BR32</f>
        <v>10.9</v>
      </c>
      <c r="BZ296" s="62">
        <f>'2019'!BS32</f>
        <v>0</v>
      </c>
      <c r="CA296" s="62">
        <f>'2019'!BT32</f>
        <v>10.8</v>
      </c>
      <c r="CB296" s="62">
        <f>'2019'!BU32</f>
        <v>14.1</v>
      </c>
      <c r="CC296" s="63">
        <f>'2019'!BV32</f>
        <v>85.9</v>
      </c>
      <c r="CD296" s="60">
        <f>'2019'!BW32</f>
        <v>495</v>
      </c>
      <c r="CE296" s="61">
        <f>'2019'!BX32</f>
        <v>3672.8999999999996</v>
      </c>
      <c r="CF296" s="61">
        <f>'2019'!BY32</f>
        <v>60</v>
      </c>
      <c r="CG296" s="61">
        <f>'2019'!BZ32</f>
        <v>44</v>
      </c>
      <c r="CH296" s="61">
        <f>'2019'!CA32</f>
        <v>6</v>
      </c>
      <c r="CI296" s="61">
        <f>'2019'!CB32</f>
        <v>45</v>
      </c>
      <c r="CJ296" s="62">
        <f>'2019'!CC32</f>
        <v>0.63</v>
      </c>
      <c r="CK296" s="62">
        <f>'2019'!CD32</f>
        <v>1.01</v>
      </c>
      <c r="CL296" s="62">
        <f>'2019'!CE32</f>
        <v>1.32</v>
      </c>
      <c r="CM296" s="62">
        <f>'2019'!CF32</f>
        <v>4.5</v>
      </c>
      <c r="CN296" s="62">
        <f>'2019'!CG32</f>
        <v>9.4</v>
      </c>
      <c r="CO296" s="62">
        <f>'2019'!CH32</f>
        <v>0</v>
      </c>
      <c r="CP296" s="62">
        <f>'2019'!CI32</f>
        <v>8.3000000000000007</v>
      </c>
      <c r="CQ296" s="62">
        <f>'2019'!CJ32</f>
        <v>7.9</v>
      </c>
      <c r="CR296" s="63">
        <f>'2019'!CK32</f>
        <v>92.1</v>
      </c>
      <c r="CS296" s="60">
        <f>'2019'!CL32</f>
        <v>675</v>
      </c>
      <c r="CT296" s="61">
        <f>'2019'!CM32</f>
        <v>3297</v>
      </c>
      <c r="CU296" s="61">
        <f>'2019'!CN32</f>
        <v>77</v>
      </c>
      <c r="CV296" s="61">
        <f>'2019'!CO32</f>
        <v>60</v>
      </c>
      <c r="CW296" s="61">
        <f>'2019'!CP32</f>
        <v>3</v>
      </c>
      <c r="CX296" s="61">
        <f>'2019'!CQ32</f>
        <v>17</v>
      </c>
      <c r="CY296" s="62">
        <f>'2019'!CR32</f>
        <v>0.65</v>
      </c>
      <c r="CZ296" s="62">
        <f>'2019'!CS32</f>
        <v>1.28</v>
      </c>
      <c r="DA296" s="62">
        <f>'2019'!CT32</f>
        <v>1.61</v>
      </c>
      <c r="DB296" s="62">
        <f>'2019'!CU32</f>
        <v>4.2</v>
      </c>
      <c r="DC296" s="62">
        <f>'2019'!CV32</f>
        <v>7</v>
      </c>
      <c r="DD296" s="62">
        <f>'2019'!DA32</f>
        <v>66.7</v>
      </c>
      <c r="DE296" s="62">
        <f>'2019'!DB32</f>
        <v>1.6</v>
      </c>
      <c r="DF296" s="62">
        <f>'2019'!DC32</f>
        <v>6.7</v>
      </c>
      <c r="DG296" s="63">
        <f>'2019'!DD32</f>
        <v>93.3</v>
      </c>
      <c r="DH296" s="60">
        <f>'2019'!DE32</f>
        <v>544</v>
      </c>
      <c r="DI296" s="61">
        <f>'2019'!DF32</f>
        <v>4180.5</v>
      </c>
      <c r="DJ296" s="61">
        <f>'2019'!DG32</f>
        <v>66</v>
      </c>
      <c r="DK296" s="61">
        <f>'2019'!DH32</f>
        <v>49</v>
      </c>
      <c r="DL296" s="61">
        <f>'2019'!DI32</f>
        <v>1</v>
      </c>
      <c r="DM296" s="61">
        <f>'2019'!DJ32</f>
        <v>37</v>
      </c>
      <c r="DN296" s="62">
        <f>'2019'!DK32</f>
        <v>0.41</v>
      </c>
      <c r="DO296" s="62">
        <f>'2019'!DL32</f>
        <v>1.07</v>
      </c>
      <c r="DP296" s="62">
        <f>'2019'!DM32</f>
        <v>1.95</v>
      </c>
      <c r="DQ296" s="62">
        <f>'2019'!DN32</f>
        <v>4.0999999999999996</v>
      </c>
      <c r="DR296" s="62">
        <f>'2019'!DO32</f>
        <v>9.5</v>
      </c>
      <c r="DS296" s="62">
        <f>'2019'!DT32</f>
        <v>66.7</v>
      </c>
      <c r="DT296" s="62">
        <f>'2019'!DU32</f>
        <v>2</v>
      </c>
      <c r="DU296" s="62">
        <f>'2019'!DV32</f>
        <v>8.5</v>
      </c>
      <c r="DV296" s="63">
        <f>'2019'!DW32</f>
        <v>91.2</v>
      </c>
    </row>
    <row r="297" spans="1:126" ht="15.75" customHeight="1" x14ac:dyDescent="0.2">
      <c r="A297" s="199">
        <f t="shared" si="26"/>
        <v>296</v>
      </c>
      <c r="B297" s="261">
        <f>'2022'!A44</f>
        <v>40</v>
      </c>
      <c r="C297" s="261">
        <v>2022</v>
      </c>
      <c r="D297" s="234" t="str">
        <f>'2022'!B44</f>
        <v>Dai'Jean Dixon</v>
      </c>
      <c r="E297" s="310" t="str" cm="1">
        <f t="array" ref="E297">_xlfn.IFS(F297&gt;12.5,"Cornerstone",AND(F297&gt;11.995,F297&lt;12.5),"Elite",AND(F297&gt;11,F297&lt;12.995),"Elite Upside",AND(F297&gt;=9.69,F297&lt;10.999),"Upside",AND(F297&gt;8.4,F297&lt;9.999),"Upside Lite",AND(F297&gt;7.25,F297&lt;8.999),"Outlier",AND(F297&gt;=6,F297&lt;7.25),"Outlier Lite",F297&lt;6.999,"Purgatory")</f>
        <v>Purgatory</v>
      </c>
      <c r="F297" s="313">
        <f>'2022'!C44</f>
        <v>5.3214285714285712</v>
      </c>
      <c r="G297" s="313">
        <f t="shared" si="27"/>
        <v>12.6</v>
      </c>
      <c r="H297" s="313" t="str" cm="1">
        <f t="array" ref="H297">_xlfn.IFS(E297="Cornerstone","A++",E297="Elite","A+",E297="Elite Upside","A",E297="Upside","B",E297="Upside Lite","C",E297="Outlier","D+",E297="Outlier Lite","D-",E297="Purgatory","F")</f>
        <v>F</v>
      </c>
      <c r="I297" s="314">
        <f t="shared" si="28"/>
        <v>-1.7329791792498701</v>
      </c>
      <c r="J297" s="34" t="str">
        <f>'2022'!D44</f>
        <v>Nicholls State</v>
      </c>
      <c r="K297" s="200">
        <f>'2022'!E44</f>
        <v>11</v>
      </c>
      <c r="L297" s="318">
        <f>'2022'!F44</f>
        <v>36084</v>
      </c>
      <c r="M297" s="231">
        <f>'2022'!G44</f>
        <v>26.967123287671232</v>
      </c>
      <c r="N297" s="231" t="str">
        <f>'2022'!H44</f>
        <v>SR</v>
      </c>
      <c r="O297" s="231">
        <f>'2022'!I44</f>
        <v>23.547945205479451</v>
      </c>
      <c r="P297" s="231" t="str">
        <f>'2022'!J44</f>
        <v>N/A</v>
      </c>
      <c r="Q297" s="231" t="str">
        <f>'2022'!K44</f>
        <v>SLOB</v>
      </c>
      <c r="R297" s="231" t="str">
        <f>'2022'!L44</f>
        <v>Elite Earner</v>
      </c>
      <c r="S297" s="320">
        <f>'2022'!M44</f>
        <v>76</v>
      </c>
      <c r="T297" s="320">
        <f>'2022'!N44</f>
        <v>201</v>
      </c>
      <c r="U297" s="200">
        <f>'2022'!O44</f>
        <v>4.62</v>
      </c>
      <c r="V297" s="279">
        <f>'2022'!P44</f>
        <v>0</v>
      </c>
      <c r="W297" s="193">
        <f>'2022'!Q44</f>
        <v>0</v>
      </c>
      <c r="X297" s="194">
        <f>'2022'!R44</f>
        <v>0.25490859851049424</v>
      </c>
      <c r="Y297" s="194">
        <f>'2022'!S44</f>
        <v>0.34153742414025623</v>
      </c>
      <c r="Z297" s="194">
        <f>'2022'!T44</f>
        <v>0.17865832464372611</v>
      </c>
      <c r="AA297" s="194">
        <f>'2022'!U44</f>
        <v>0.36960531169310218</v>
      </c>
      <c r="AB297" s="194">
        <f>'2022'!V44</f>
        <v>0.36960531169310218</v>
      </c>
      <c r="AC297" s="59">
        <f>'2022'!W44</f>
        <v>0.22176318701586131</v>
      </c>
      <c r="AD297" s="42">
        <f>'2022'!X44</f>
        <v>19.890410958904109</v>
      </c>
      <c r="AE297" s="183">
        <f>'2022'!Y44</f>
        <v>3.12</v>
      </c>
      <c r="AF297" s="183">
        <f>'2022'!Z44</f>
        <v>4.3</v>
      </c>
      <c r="AG297" s="183">
        <f>'2022'!AA44</f>
        <v>0</v>
      </c>
      <c r="AH297" s="183">
        <f>'2022'!AB44</f>
        <v>0</v>
      </c>
      <c r="AI297" s="183">
        <f>'2022'!AC44</f>
        <v>0</v>
      </c>
      <c r="AJ297" s="288">
        <f>'2022'!AD44</f>
        <v>7.161676646706587E-2</v>
      </c>
      <c r="AK297" s="288">
        <f>'2022'!AE44</f>
        <v>0.26467065868263473</v>
      </c>
      <c r="AL297" s="185">
        <f>'2022'!AF44</f>
        <v>0</v>
      </c>
      <c r="AM297" s="212">
        <f>DS297/100</f>
        <v>0</v>
      </c>
      <c r="AN297" s="185">
        <f>'2022'!AG44</f>
        <v>0</v>
      </c>
      <c r="AO297" s="185">
        <f>'2022'!AH44</f>
        <v>0</v>
      </c>
      <c r="AP297" s="183">
        <f>'2022'!AI44</f>
        <v>88.238506928941135</v>
      </c>
      <c r="AQ297" s="186">
        <f>'2022'!AJ44</f>
        <v>92.778539284128385</v>
      </c>
      <c r="AR297" s="48">
        <f>'2022'!AK44</f>
        <v>6</v>
      </c>
      <c r="AS297" s="232">
        <f>'2022'!AL44</f>
        <v>7</v>
      </c>
      <c r="AT297" s="232">
        <f>'2022'!AM44</f>
        <v>6</v>
      </c>
      <c r="AU297" s="232">
        <f>'2022'!AN44</f>
        <v>1</v>
      </c>
      <c r="AV297" s="232">
        <f>'2022'!AO44</f>
        <v>5</v>
      </c>
      <c r="AW297" s="232">
        <f>'2022'!AP44</f>
        <v>5</v>
      </c>
      <c r="AX297" s="232">
        <f>'2022'!AQ44</f>
        <v>0</v>
      </c>
      <c r="AY297" s="233">
        <f>'2022'!AR44</f>
        <v>0</v>
      </c>
      <c r="AZ297" s="60">
        <f>'2022'!AS44</f>
        <v>0</v>
      </c>
      <c r="BA297" s="61">
        <f>'2022'!AT44</f>
        <v>2877</v>
      </c>
      <c r="BB297" s="61">
        <f>'2022'!AU44</f>
        <v>0</v>
      </c>
      <c r="BC297" s="61">
        <f>'2022'!AV44</f>
        <v>0</v>
      </c>
      <c r="BD297" s="61">
        <f>'2022'!AW44</f>
        <v>0</v>
      </c>
      <c r="BE297" s="61">
        <f>'2022'!AX44</f>
        <v>0</v>
      </c>
      <c r="BF297" s="62">
        <f>'2022'!AY44</f>
        <v>0</v>
      </c>
      <c r="BG297" s="62">
        <f>'2022'!AZ44</f>
        <v>0</v>
      </c>
      <c r="BH297" s="62">
        <f>'2022'!BA44</f>
        <v>0</v>
      </c>
      <c r="BI297" s="62">
        <f>'2022'!BB44</f>
        <v>0</v>
      </c>
      <c r="BJ297" s="62">
        <f>'2022'!BC44</f>
        <v>0</v>
      </c>
      <c r="BK297" s="62">
        <f>'2022'!BH44</f>
        <v>0</v>
      </c>
      <c r="BL297" s="62">
        <f>'2022'!BI44</f>
        <v>0</v>
      </c>
      <c r="BM297" s="62">
        <f>'2022'!BJ44</f>
        <v>0</v>
      </c>
      <c r="BN297" s="63">
        <f>'2022'!BK44</f>
        <v>0</v>
      </c>
      <c r="BO297" s="60">
        <f>'2022'!BL44</f>
        <v>753</v>
      </c>
      <c r="BP297" s="61">
        <f>'2022'!BM44</f>
        <v>2954</v>
      </c>
      <c r="BQ297" s="61">
        <f>'2022'!BN44</f>
        <v>0</v>
      </c>
      <c r="BR297" s="61">
        <f>'2022'!BO44</f>
        <v>0</v>
      </c>
      <c r="BS297" s="61">
        <f>'2022'!BP44</f>
        <v>0</v>
      </c>
      <c r="BT297" s="61">
        <f>'2022'!BQ44</f>
        <v>0</v>
      </c>
      <c r="BU297" s="62">
        <f>'2022'!BR44</f>
        <v>0</v>
      </c>
      <c r="BV297" s="62">
        <f>'2022'!BS44</f>
        <v>0</v>
      </c>
      <c r="BW297" s="62">
        <f>'2022'!BT44</f>
        <v>0</v>
      </c>
      <c r="BX297" s="62">
        <f>'2022'!BU44</f>
        <v>0</v>
      </c>
      <c r="BY297" s="62">
        <f>'2022'!BV44</f>
        <v>0</v>
      </c>
      <c r="BZ297" s="62">
        <f>'2022'!CA44</f>
        <v>0</v>
      </c>
      <c r="CA297" s="62">
        <f>'2022'!CB44</f>
        <v>0</v>
      </c>
      <c r="CB297" s="62">
        <f>'2022'!CC44</f>
        <v>0</v>
      </c>
      <c r="CC297" s="63">
        <f>'2022'!CD44</f>
        <v>0</v>
      </c>
      <c r="CD297" s="60">
        <f>'2022'!CE44</f>
        <v>1013</v>
      </c>
      <c r="CE297" s="61">
        <f>'2022'!CF44</f>
        <v>2966</v>
      </c>
      <c r="CF297" s="61">
        <f>'2022'!CG44</f>
        <v>0</v>
      </c>
      <c r="CG297" s="61">
        <f>'2022'!CH44</f>
        <v>0</v>
      </c>
      <c r="CH297" s="61">
        <f>'2022'!CI44</f>
        <v>0</v>
      </c>
      <c r="CI297" s="61">
        <f>'2022'!CJ44</f>
        <v>0</v>
      </c>
      <c r="CJ297" s="62">
        <f>'2022'!CK44</f>
        <v>0</v>
      </c>
      <c r="CK297" s="62">
        <f>'2022'!CL44</f>
        <v>0</v>
      </c>
      <c r="CL297" s="62">
        <f>'2022'!CM44</f>
        <v>0</v>
      </c>
      <c r="CM297" s="62">
        <f>'2022'!CN44</f>
        <v>0</v>
      </c>
      <c r="CN297" s="62">
        <f>'2022'!CO44</f>
        <v>0</v>
      </c>
      <c r="CO297" s="62">
        <f>'2022'!CT44</f>
        <v>0</v>
      </c>
      <c r="CP297" s="62">
        <f>'2022'!CU44</f>
        <v>0</v>
      </c>
      <c r="CQ297" s="62">
        <f>'2022'!CV44</f>
        <v>0</v>
      </c>
      <c r="CR297" s="63">
        <f>'2022'!CW44</f>
        <v>0</v>
      </c>
      <c r="CS297" s="60">
        <f>'2022'!CX44</f>
        <v>514</v>
      </c>
      <c r="CT297" s="61">
        <f>'2022'!CY44</f>
        <v>2877</v>
      </c>
      <c r="CU297" s="61">
        <f>'2022'!CZ44</f>
        <v>0</v>
      </c>
      <c r="CV297" s="61">
        <f>'2022'!DA44</f>
        <v>0</v>
      </c>
      <c r="CW297" s="61">
        <f>'2022'!DB44</f>
        <v>0</v>
      </c>
      <c r="CX297" s="61">
        <f>'2022'!DC44</f>
        <v>0</v>
      </c>
      <c r="CY297" s="62">
        <f>'2022'!DD44</f>
        <v>0</v>
      </c>
      <c r="CZ297" s="62">
        <f>'2022'!DE44</f>
        <v>0</v>
      </c>
      <c r="DA297" s="62">
        <f>'2022'!DF44</f>
        <v>2.42</v>
      </c>
      <c r="DB297" s="62">
        <f>'2022'!DG44</f>
        <v>3.7</v>
      </c>
      <c r="DC297" s="62">
        <f>'2022'!DH44</f>
        <v>0</v>
      </c>
      <c r="DD297" s="62">
        <f>'2022'!DM44</f>
        <v>0</v>
      </c>
      <c r="DE297" s="62">
        <f>'2022'!DN44</f>
        <v>0</v>
      </c>
      <c r="DF297" s="62">
        <f>'2022'!DO44</f>
        <v>0</v>
      </c>
      <c r="DG297" s="63">
        <f>'2022'!DP44</f>
        <v>0</v>
      </c>
      <c r="DH297" s="60">
        <f>'2022'!DQ44</f>
        <v>1002</v>
      </c>
      <c r="DI297" s="61">
        <f>'2022'!DR44</f>
        <v>2711</v>
      </c>
      <c r="DJ297" s="61">
        <f>'2022'!DS44</f>
        <v>108</v>
      </c>
      <c r="DK297" s="61">
        <f>'2022'!DT44</f>
        <v>71</v>
      </c>
      <c r="DL297" s="61">
        <f>'2022'!DU44</f>
        <v>8</v>
      </c>
      <c r="DM297" s="61">
        <f>'2022'!DV44</f>
        <v>0</v>
      </c>
      <c r="DN297" s="62">
        <f>'2022'!DW44</f>
        <v>0</v>
      </c>
      <c r="DO297" s="62">
        <f>'2022'!DX44</f>
        <v>0</v>
      </c>
      <c r="DP297" s="62">
        <f>'2022'!DY44</f>
        <v>3.12</v>
      </c>
      <c r="DQ297" s="62">
        <f>'2022'!DZ44</f>
        <v>4.3</v>
      </c>
      <c r="DR297" s="62">
        <f>'2022'!EA44</f>
        <v>0</v>
      </c>
      <c r="DS297" s="62">
        <f>'2022'!EF44</f>
        <v>0</v>
      </c>
      <c r="DT297" s="62">
        <f>'2022'!EG44</f>
        <v>0</v>
      </c>
      <c r="DU297" s="62">
        <f>'2022'!EH44</f>
        <v>0</v>
      </c>
      <c r="DV297" s="63">
        <f>'2022'!EI44</f>
        <v>0</v>
      </c>
    </row>
    <row r="298" spans="1:126" ht="15.75" customHeight="1" x14ac:dyDescent="0.2">
      <c r="A298" s="199">
        <f t="shared" si="26"/>
        <v>297</v>
      </c>
      <c r="B298" s="261">
        <f>'2015'!A29</f>
        <v>27</v>
      </c>
      <c r="C298" s="261">
        <v>2015</v>
      </c>
      <c r="D298" s="234" t="str">
        <f>'2015'!B29</f>
        <v>Vince Mayle</v>
      </c>
      <c r="E298" s="310" t="str" cm="1">
        <f t="array" ref="E298">_xlfn.IFS(F298&gt;12.5,"Cornerstone",AND(F298&gt;11.995,F298&lt;12.5),"Elite",AND(F298&gt;11,F298&lt;12.995),"Elite Upside",AND(F298&gt;=9.69,F298&lt;10.999),"Upside",AND(F298&gt;8.4,F298&lt;9.999),"Upside Lite",AND(F298&gt;7.25,F298&lt;8.999),"Outlier",AND(F298&gt;=6,F298&lt;7.25),"Outlier Lite",F298&lt;6.999,"Purgatory")</f>
        <v>Purgatory</v>
      </c>
      <c r="F298" s="313">
        <f>'2015'!C29</f>
        <v>5.3</v>
      </c>
      <c r="G298" s="313">
        <f t="shared" si="27"/>
        <v>12.3</v>
      </c>
      <c r="H298" s="313" t="str" cm="1">
        <f t="array" ref="H298">_xlfn.IFS(E298="Cornerstone","A++",E298="Elite","A+",E298="Elite Upside","A",E298="Upside","B",E298="Upside Lite","C",E298="Outlier","D+",E298="Outlier Lite","D-",E298="Purgatory","F")</f>
        <v>F</v>
      </c>
      <c r="I298" s="314">
        <f t="shared" si="28"/>
        <v>-1.7445871843326497</v>
      </c>
      <c r="J298" s="34" t="str">
        <f>'2015'!D29</f>
        <v>Washington State</v>
      </c>
      <c r="K298" s="200">
        <f>'2015'!E29</f>
        <v>5</v>
      </c>
      <c r="L298" s="318">
        <f>'2015'!F29</f>
        <v>33401</v>
      </c>
      <c r="M298" s="231">
        <f>'2015'!G29</f>
        <v>34.317808219178083</v>
      </c>
      <c r="N298" s="231" t="str">
        <f>'2015'!H29</f>
        <v>RS SR</v>
      </c>
      <c r="O298" s="231">
        <f>'2015'!I29</f>
        <v>23.890410958904109</v>
      </c>
      <c r="P298" s="231" t="str">
        <f>'2015'!J29</f>
        <v>Wide</v>
      </c>
      <c r="Q298" s="231" t="str">
        <f>'2015'!K29</f>
        <v>SLOB</v>
      </c>
      <c r="R298" s="231" t="str">
        <f>'2015'!L29</f>
        <v>N/A</v>
      </c>
      <c r="S298" s="320">
        <f>'2015'!M29</f>
        <v>74</v>
      </c>
      <c r="T298" s="320">
        <f>'2015'!N29</f>
        <v>224</v>
      </c>
      <c r="U298" s="231">
        <f>'2015'!O29</f>
        <v>4.67</v>
      </c>
      <c r="V298" s="279">
        <f>'2015'!P29</f>
        <v>4</v>
      </c>
      <c r="W298" s="193">
        <f>'2015'!Q29</f>
        <v>0</v>
      </c>
      <c r="X298" s="194">
        <f>'2015'!R29</f>
        <v>0</v>
      </c>
      <c r="Y298" s="194">
        <f>'2015'!S29</f>
        <v>0</v>
      </c>
      <c r="Z298" s="194">
        <f>'2015'!T29</f>
        <v>0.13315217391304349</v>
      </c>
      <c r="AA298" s="194">
        <f>'2015'!U29</f>
        <v>0.25872295882763435</v>
      </c>
      <c r="AB298" s="194">
        <f>'2015'!V29</f>
        <v>0.25872295882763435</v>
      </c>
      <c r="AC298" s="59">
        <f>'2015'!W29</f>
        <v>0.24578681088625262</v>
      </c>
      <c r="AD298" s="42">
        <f>'2015'!X29</f>
        <v>23.238356164383561</v>
      </c>
      <c r="AE298" s="183">
        <f>'2015'!Y29</f>
        <v>2.69</v>
      </c>
      <c r="AF298" s="183">
        <f>'2015'!Z29</f>
        <v>7.8</v>
      </c>
      <c r="AG298" s="183">
        <f>'2015'!AA29</f>
        <v>9.8000000000000007</v>
      </c>
      <c r="AH298" s="183">
        <f>'2015'!AB29</f>
        <v>0</v>
      </c>
      <c r="AI298" s="183">
        <f>'2015'!AC29</f>
        <v>0</v>
      </c>
      <c r="AJ298" s="288" t="str">
        <f>'2015'!AD29</f>
        <v>N/A</v>
      </c>
      <c r="AK298" s="288" t="str">
        <f>'2015'!AE29</f>
        <v>N/A</v>
      </c>
      <c r="AL298" s="185">
        <f>'2015'!AF29</f>
        <v>0.152</v>
      </c>
      <c r="AM298" s="212">
        <f>DS298</f>
        <v>0</v>
      </c>
      <c r="AN298" s="185">
        <f>'2015'!AG29</f>
        <v>0.99299999999999999</v>
      </c>
      <c r="AO298" s="185">
        <f>'2015'!AH29</f>
        <v>6.9999999999999993E-3</v>
      </c>
      <c r="AP298" s="183">
        <f>'2015'!AI29</f>
        <v>94.1912351069804</v>
      </c>
      <c r="AQ298" s="186">
        <f>'2015'!AJ29</f>
        <v>95.154002893956942</v>
      </c>
      <c r="AR298" s="48">
        <f>'2015'!AK29</f>
        <v>6</v>
      </c>
      <c r="AS298" s="232">
        <f>'2015'!AL29</f>
        <v>0</v>
      </c>
      <c r="AT298" s="232">
        <f>'2015'!AM29</f>
        <v>5</v>
      </c>
      <c r="AU298" s="232">
        <f>'2015'!AN29</f>
        <v>6</v>
      </c>
      <c r="AV298" s="232">
        <f>'2015'!AO29</f>
        <v>4</v>
      </c>
      <c r="AW298" s="232">
        <f>'2015'!AP29</f>
        <v>5</v>
      </c>
      <c r="AX298" s="232">
        <f>'2015'!AQ29</f>
        <v>5</v>
      </c>
      <c r="AY298" s="233">
        <f>'2015'!AR29</f>
        <v>0</v>
      </c>
      <c r="AZ298" s="60">
        <f>'2015'!AS29</f>
        <v>0</v>
      </c>
      <c r="BA298" s="61">
        <f>'2015'!AT29</f>
        <v>1</v>
      </c>
      <c r="BB298" s="61">
        <f>'2015'!AU29</f>
        <v>0</v>
      </c>
      <c r="BC298" s="61">
        <f>'2015'!AV29</f>
        <v>0</v>
      </c>
      <c r="BD298" s="61">
        <f>'2015'!AW29</f>
        <v>0</v>
      </c>
      <c r="BE298" s="61">
        <f>'2015'!AX29</f>
        <v>0</v>
      </c>
      <c r="BF298" s="62">
        <f>'2015'!AY29</f>
        <v>0</v>
      </c>
      <c r="BG298" s="62">
        <f>'2015'!AZ29</f>
        <v>0</v>
      </c>
      <c r="BH298" s="62">
        <f>'2015'!BA29</f>
        <v>0</v>
      </c>
      <c r="BI298" s="62">
        <f>'2015'!BB29</f>
        <v>0</v>
      </c>
      <c r="BJ298" s="62">
        <f>'2015'!BC29</f>
        <v>0</v>
      </c>
      <c r="BK298" s="62">
        <f>'2015'!BD29</f>
        <v>0</v>
      </c>
      <c r="BL298" s="62">
        <f>'2015'!BE29</f>
        <v>0</v>
      </c>
      <c r="BM298" s="62">
        <f>'2015'!BF29</f>
        <v>0</v>
      </c>
      <c r="BN298" s="63">
        <f>'2015'!BG29</f>
        <v>0</v>
      </c>
      <c r="BO298" s="60">
        <f>'2015'!BH29</f>
        <v>0</v>
      </c>
      <c r="BP298" s="61">
        <f>'2015'!BI29</f>
        <v>1</v>
      </c>
      <c r="BQ298" s="61">
        <f>'2015'!BJ29</f>
        <v>0</v>
      </c>
      <c r="BR298" s="61">
        <f>'2015'!BK29</f>
        <v>0</v>
      </c>
      <c r="BS298" s="61">
        <f>'2015'!BL29</f>
        <v>0</v>
      </c>
      <c r="BT298" s="61">
        <f>'2015'!BM29</f>
        <v>0</v>
      </c>
      <c r="BU298" s="62">
        <f>'2015'!BN29</f>
        <v>0</v>
      </c>
      <c r="BV298" s="62">
        <f>'2015'!BO29</f>
        <v>0</v>
      </c>
      <c r="BW298" s="62">
        <f>'2015'!BP29</f>
        <v>0</v>
      </c>
      <c r="BX298" s="62">
        <f>'2015'!BQ29</f>
        <v>0</v>
      </c>
      <c r="BY298" s="62">
        <f>'2015'!BR29</f>
        <v>0</v>
      </c>
      <c r="BZ298" s="62">
        <f>'2015'!BS29</f>
        <v>0</v>
      </c>
      <c r="CA298" s="62">
        <f>'2015'!BT29</f>
        <v>0</v>
      </c>
      <c r="CB298" s="62">
        <f>'2015'!BU29</f>
        <v>0</v>
      </c>
      <c r="CC298" s="63">
        <f>'2015'!BV29</f>
        <v>0</v>
      </c>
      <c r="CD298" s="60">
        <f>'2015'!BW29</f>
        <v>0</v>
      </c>
      <c r="CE298" s="61">
        <f>'2015'!BX29</f>
        <v>1</v>
      </c>
      <c r="CF298" s="61">
        <f>'2015'!BY29</f>
        <v>0</v>
      </c>
      <c r="CG298" s="61">
        <f>'2015'!BZ29</f>
        <v>0</v>
      </c>
      <c r="CH298" s="61">
        <f>'2015'!CA29</f>
        <v>0</v>
      </c>
      <c r="CI298" s="61">
        <f>'2015'!CB29</f>
        <v>0</v>
      </c>
      <c r="CJ298" s="62">
        <f>'2015'!CC29</f>
        <v>0</v>
      </c>
      <c r="CK298" s="62">
        <f>'2015'!CD29</f>
        <v>0</v>
      </c>
      <c r="CL298" s="62">
        <f>'2015'!CE29</f>
        <v>0</v>
      </c>
      <c r="CM298" s="62">
        <f>'2015'!CF29</f>
        <v>0</v>
      </c>
      <c r="CN298" s="62">
        <f>'2015'!CG29</f>
        <v>0</v>
      </c>
      <c r="CO298" s="62">
        <f>'2015'!CH29</f>
        <v>0</v>
      </c>
      <c r="CP298" s="62">
        <f>'2015'!CI29</f>
        <v>0</v>
      </c>
      <c r="CQ298" s="62">
        <f>'2015'!CJ29</f>
        <v>0</v>
      </c>
      <c r="CR298" s="63">
        <f>'2015'!CK29</f>
        <v>0</v>
      </c>
      <c r="CS298" s="60">
        <f>'2015'!CL29</f>
        <v>539</v>
      </c>
      <c r="CT298" s="61">
        <f>'2015'!CM29</f>
        <v>4048</v>
      </c>
      <c r="CU298" s="61">
        <f>'2015'!CN29</f>
        <v>0</v>
      </c>
      <c r="CV298" s="61">
        <f>'2015'!CO29</f>
        <v>0</v>
      </c>
      <c r="CW298" s="61">
        <f>'2015'!CP29</f>
        <v>0</v>
      </c>
      <c r="CX298" s="61">
        <f>'2015'!CQ29</f>
        <v>0</v>
      </c>
      <c r="CY298" s="62">
        <f>'2015'!CR29</f>
        <v>0</v>
      </c>
      <c r="CZ298" s="62">
        <f>'2015'!CS29</f>
        <v>0</v>
      </c>
      <c r="DA298" s="62">
        <f>'2015'!CT29</f>
        <v>0</v>
      </c>
      <c r="DB298" s="62">
        <f>'2015'!CU29</f>
        <v>0</v>
      </c>
      <c r="DC298" s="62">
        <f>'2015'!CV29</f>
        <v>0</v>
      </c>
      <c r="DD298" s="62">
        <f>'2015'!CW29</f>
        <v>0</v>
      </c>
      <c r="DE298" s="62">
        <f>'2015'!CX29</f>
        <v>0</v>
      </c>
      <c r="DF298" s="62">
        <f>'2015'!CY29</f>
        <v>0</v>
      </c>
      <c r="DG298" s="63">
        <f>'2015'!CZ29</f>
        <v>0</v>
      </c>
      <c r="DH298" s="60">
        <f>'2015'!DA29</f>
        <v>1483</v>
      </c>
      <c r="DI298" s="61">
        <f>'2015'!DB29</f>
        <v>5732</v>
      </c>
      <c r="DJ298" s="61">
        <f>'2015'!DC29</f>
        <v>163</v>
      </c>
      <c r="DK298" s="61">
        <f>'2015'!DD29</f>
        <v>106</v>
      </c>
      <c r="DL298" s="61">
        <f>'2015'!DE29</f>
        <v>9</v>
      </c>
      <c r="DM298" s="61">
        <f>'2015'!DF29</f>
        <v>0</v>
      </c>
      <c r="DN298" s="62">
        <f>'2015'!DG29</f>
        <v>0</v>
      </c>
      <c r="DO298" s="62">
        <f>'2015'!DH29</f>
        <v>0</v>
      </c>
      <c r="DP298" s="62">
        <f>'2015'!DI29</f>
        <v>2.69</v>
      </c>
      <c r="DQ298" s="62">
        <f>'2015'!DJ29</f>
        <v>7.8</v>
      </c>
      <c r="DR298" s="62">
        <f>'2015'!DK29</f>
        <v>9.8000000000000007</v>
      </c>
      <c r="DS298" s="62">
        <f>'2015'!DL29</f>
        <v>0</v>
      </c>
      <c r="DT298" s="62">
        <f>'2015'!DM29</f>
        <v>15.2</v>
      </c>
      <c r="DU298" s="62">
        <f>'2015'!DN29</f>
        <v>99.3</v>
      </c>
      <c r="DV298" s="63">
        <f>'2015'!DO29</f>
        <v>0.7</v>
      </c>
    </row>
    <row r="299" spans="1:126" ht="15.75" customHeight="1" x14ac:dyDescent="0.2">
      <c r="A299" s="199">
        <f t="shared" si="26"/>
        <v>298</v>
      </c>
      <c r="B299" s="261">
        <f>'2018'!A28</f>
        <v>26</v>
      </c>
      <c r="C299" s="261">
        <v>2018</v>
      </c>
      <c r="D299" s="234" t="str">
        <f>'2018'!B28</f>
        <v>Trey Quinn</v>
      </c>
      <c r="E299" s="310" t="str" cm="1">
        <f t="array" ref="E299">_xlfn.IFS(F299&gt;12.5,"Cornerstone",AND(F299&gt;11.995,F299&lt;12.5),"Elite",AND(F299&gt;11,F299&lt;12.995),"Elite Upside",AND(F299&gt;=9.69,F299&lt;10.999),"Upside",AND(F299&gt;8.4,F299&lt;9.999),"Upside Lite",AND(F299&gt;7.25,F299&lt;8.999),"Outlier",AND(F299&gt;=6,F299&lt;7.25),"Outlier Lite",F299&lt;6.999,"Purgatory")</f>
        <v>Purgatory</v>
      </c>
      <c r="F299" s="313">
        <f>'2018'!C28</f>
        <v>5.234285714285714</v>
      </c>
      <c r="G299" s="313">
        <f t="shared" si="27"/>
        <v>12</v>
      </c>
      <c r="H299" s="313" t="str" cm="1">
        <f t="array" ref="H299">_xlfn.IFS(E299="Cornerstone","A++",E299="Elite","A+",E299="Elite Upside","A",E299="Upside","B",E299="Upside Lite","C",E299="Outlier","D+",E299="Outlier Lite","D-",E299="Purgatory","F")</f>
        <v>F</v>
      </c>
      <c r="I299" s="314">
        <f t="shared" si="28"/>
        <v>-1.7801850665865073</v>
      </c>
      <c r="J299" s="34" t="str">
        <f>'2018'!D28</f>
        <v>SMU</v>
      </c>
      <c r="K299" s="200">
        <f>'2018'!E28</f>
        <v>6</v>
      </c>
      <c r="L299" s="318">
        <f>'2018'!F28</f>
        <v>35040</v>
      </c>
      <c r="M299" s="231">
        <f>'2018'!G28</f>
        <v>29.827397260273973</v>
      </c>
      <c r="N299" s="231" t="str">
        <f>'2018'!H28</f>
        <v>JR</v>
      </c>
      <c r="O299" s="231">
        <f>'2018'!I28</f>
        <v>22.4</v>
      </c>
      <c r="P299" s="231" t="str">
        <f>'2018'!J28</f>
        <v>Slot</v>
      </c>
      <c r="Q299" s="231" t="str">
        <f>'2018'!K28</f>
        <v>RAT</v>
      </c>
      <c r="R299" s="231" t="str">
        <f>'2018'!L28</f>
        <v>Elite Earner</v>
      </c>
      <c r="S299" s="320">
        <f>'2018'!M28</f>
        <v>71</v>
      </c>
      <c r="T299" s="320">
        <f>'2018'!N28</f>
        <v>203</v>
      </c>
      <c r="U299" s="200">
        <f>'2018'!O28</f>
        <v>4.55</v>
      </c>
      <c r="V299" s="279">
        <f>'2018'!P28</f>
        <v>7</v>
      </c>
      <c r="W299" s="193">
        <f>'2018'!Q28</f>
        <v>0</v>
      </c>
      <c r="X299" s="194">
        <f>'2018'!R28</f>
        <v>0</v>
      </c>
      <c r="Y299" s="194">
        <f>'2018'!S28</f>
        <v>7.3664122137404586E-2</v>
      </c>
      <c r="Z299" s="194">
        <f>'2018'!T28</f>
        <v>2.6199494949494948E-2</v>
      </c>
      <c r="AA299" s="194">
        <f>'2018'!U28</f>
        <v>0.32330630394977766</v>
      </c>
      <c r="AB299" s="194">
        <f>'2018'!V28</f>
        <v>0.32330630394977766</v>
      </c>
      <c r="AC299" s="59">
        <f>'2018'!W28</f>
        <v>0.27481035835731099</v>
      </c>
      <c r="AD299" s="42">
        <f>'2018'!X28</f>
        <v>21.761643835616439</v>
      </c>
      <c r="AE299" s="183">
        <f>'2018'!Y28</f>
        <v>2.62</v>
      </c>
      <c r="AF299" s="183">
        <f>'2018'!Z28</f>
        <v>4.8</v>
      </c>
      <c r="AG299" s="183">
        <f>'2018'!AA28</f>
        <v>8.1999999999999993</v>
      </c>
      <c r="AH299" s="183">
        <f>'2018'!AB28</f>
        <v>0.6</v>
      </c>
      <c r="AI299" s="183">
        <f>'2018'!AC28</f>
        <v>2.54</v>
      </c>
      <c r="AJ299" s="288">
        <f>'2018'!AD28</f>
        <v>4.4514563106796121E-2</v>
      </c>
      <c r="AK299" s="288">
        <f>'2018'!AE28</f>
        <v>0.28192556634304211</v>
      </c>
      <c r="AL299" s="185">
        <f>'2018'!AF28</f>
        <v>1.7000000000000001E-2</v>
      </c>
      <c r="AM299" s="212">
        <f t="shared" ref="AM299:AM304" si="30">DS299/100</f>
        <v>0.57100000000000006</v>
      </c>
      <c r="AN299" s="185">
        <f>'2018'!AG28</f>
        <v>0.32700000000000001</v>
      </c>
      <c r="AO299" s="185">
        <f>'2018'!AH28</f>
        <v>0.17</v>
      </c>
      <c r="AP299" s="183">
        <f>'2018'!AI28</f>
        <v>94.728453436524759</v>
      </c>
      <c r="AQ299" s="186">
        <f>'2018'!AJ28</f>
        <v>89.936702736788888</v>
      </c>
      <c r="AR299" s="48">
        <f>'2018'!AK28</f>
        <v>7</v>
      </c>
      <c r="AS299" s="232">
        <f>'2018'!AL28</f>
        <v>3</v>
      </c>
      <c r="AT299" s="232">
        <f>'2018'!AM28</f>
        <v>5</v>
      </c>
      <c r="AU299" s="232">
        <f>'2018'!AN28</f>
        <v>2</v>
      </c>
      <c r="AV299" s="232">
        <f>'2018'!AO28</f>
        <v>7</v>
      </c>
      <c r="AW299" s="232">
        <f>'2018'!AP28</f>
        <v>4</v>
      </c>
      <c r="AX299" s="232">
        <f>'2018'!AQ28</f>
        <v>1</v>
      </c>
      <c r="AY299" s="233">
        <f>'2018'!AR28</f>
        <v>0</v>
      </c>
      <c r="AZ299" s="60">
        <f>'2018'!AS28</f>
        <v>0</v>
      </c>
      <c r="BA299" s="61">
        <f>'2018'!AT28</f>
        <v>4097</v>
      </c>
      <c r="BB299" s="61">
        <f>'2018'!AU28</f>
        <v>0</v>
      </c>
      <c r="BC299" s="61">
        <f>'2018'!AV28</f>
        <v>0</v>
      </c>
      <c r="BD299" s="61">
        <f>'2018'!AW28</f>
        <v>0</v>
      </c>
      <c r="BE299" s="61">
        <f>'2018'!AX28</f>
        <v>0</v>
      </c>
      <c r="BF299" s="62">
        <f>'2018'!AY28</f>
        <v>0</v>
      </c>
      <c r="BG299" s="62">
        <f>'2018'!AZ28</f>
        <v>0</v>
      </c>
      <c r="BH299" s="62">
        <f>'2018'!BA28</f>
        <v>0</v>
      </c>
      <c r="BI299" s="62">
        <f>'2018'!BB28</f>
        <v>0</v>
      </c>
      <c r="BJ299" s="62">
        <f>'2018'!BC28</f>
        <v>0</v>
      </c>
      <c r="BK299" s="62">
        <f>'2018'!BD28</f>
        <v>0</v>
      </c>
      <c r="BL299" s="62">
        <f>'2018'!BE28</f>
        <v>0</v>
      </c>
      <c r="BM299" s="62">
        <f>'2018'!BF28</f>
        <v>0</v>
      </c>
      <c r="BN299" s="63">
        <f>'2018'!BG28</f>
        <v>0</v>
      </c>
      <c r="BO299" s="60">
        <f>'2018'!BH28</f>
        <v>0</v>
      </c>
      <c r="BP299" s="61">
        <f>'2018'!BI28</f>
        <v>2024</v>
      </c>
      <c r="BQ299" s="61">
        <f>'2018'!BJ28</f>
        <v>37</v>
      </c>
      <c r="BR299" s="61">
        <f>'2018'!BK28</f>
        <v>17</v>
      </c>
      <c r="BS299" s="61">
        <f>'2018'!BL28</f>
        <v>0</v>
      </c>
      <c r="BT299" s="61">
        <f>'2018'!BM28</f>
        <v>0</v>
      </c>
      <c r="BU299" s="62">
        <f>'2018'!BN28</f>
        <v>0</v>
      </c>
      <c r="BV299" s="62">
        <f>'2018'!BO28</f>
        <v>0</v>
      </c>
      <c r="BW299" s="62">
        <f>'2018'!BP28</f>
        <v>0</v>
      </c>
      <c r="BX299" s="62">
        <f>'2018'!BQ28</f>
        <v>0</v>
      </c>
      <c r="BY299" s="62">
        <f>'2018'!BR28</f>
        <v>0</v>
      </c>
      <c r="BZ299" s="62">
        <f>'2018'!BS28</f>
        <v>0</v>
      </c>
      <c r="CA299" s="62">
        <f>'2018'!BT28</f>
        <v>19</v>
      </c>
      <c r="CB299" s="62">
        <f>'2018'!BU28</f>
        <v>15.7</v>
      </c>
      <c r="CC299" s="63">
        <f>'2018'!BV28</f>
        <v>83.2</v>
      </c>
      <c r="CD299" s="60">
        <f>'2018'!BW28</f>
        <v>193</v>
      </c>
      <c r="CE299" s="61">
        <f>'2018'!BX28</f>
        <v>2620</v>
      </c>
      <c r="CF299" s="61">
        <f>'2018'!BY28</f>
        <v>7</v>
      </c>
      <c r="CG299" s="61">
        <f>'2018'!BZ28</f>
        <v>5</v>
      </c>
      <c r="CH299" s="61">
        <f>'2018'!CA28</f>
        <v>0</v>
      </c>
      <c r="CI299" s="61">
        <f>'2018'!CB28</f>
        <v>19</v>
      </c>
      <c r="CJ299" s="62">
        <f>'2018'!CC28</f>
        <v>0</v>
      </c>
      <c r="CK299" s="62">
        <f>'2018'!CD28</f>
        <v>0</v>
      </c>
      <c r="CL299" s="62">
        <f>'2018'!CE28</f>
        <v>1.98</v>
      </c>
      <c r="CM299" s="62">
        <f>'2018'!CF28</f>
        <v>3.4</v>
      </c>
      <c r="CN299" s="62">
        <f>'2018'!CG28</f>
        <v>0</v>
      </c>
      <c r="CO299" s="62">
        <f>'2018'!CH28</f>
        <v>0</v>
      </c>
      <c r="CP299" s="62">
        <f>'2018'!CI28</f>
        <v>0</v>
      </c>
      <c r="CQ299" s="62">
        <f>'2018'!CJ28</f>
        <v>42.6</v>
      </c>
      <c r="CR299" s="63">
        <f>'2018'!CK28</f>
        <v>57.4</v>
      </c>
      <c r="CS299" s="60">
        <f>'2018'!CL28</f>
        <v>83</v>
      </c>
      <c r="CT299" s="61">
        <f>'2018'!CM28</f>
        <v>3168</v>
      </c>
      <c r="CU299" s="61">
        <f>'2018'!CN28</f>
        <v>0</v>
      </c>
      <c r="CV299" s="61">
        <f>'2018'!CO28</f>
        <v>0</v>
      </c>
      <c r="CW299" s="61">
        <f>'2018'!CP28</f>
        <v>0</v>
      </c>
      <c r="CX299" s="61">
        <f>'2018'!CQ28</f>
        <v>0</v>
      </c>
      <c r="CY299" s="62" t="str">
        <f>'2018'!CR28</f>
        <v>NA</v>
      </c>
      <c r="CZ299" s="62" t="str">
        <f>'2018'!CS28</f>
        <v>NA</v>
      </c>
      <c r="DA299" s="62">
        <f>'2018'!CT28</f>
        <v>0</v>
      </c>
      <c r="DB299" s="62">
        <f>'2018'!CU28</f>
        <v>0</v>
      </c>
      <c r="DC299" s="62">
        <f>'2018'!CV28</f>
        <v>0</v>
      </c>
      <c r="DD299" s="62">
        <f>'2018'!CW28</f>
        <v>0</v>
      </c>
      <c r="DE299" s="62">
        <f>'2018'!CX28</f>
        <v>0</v>
      </c>
      <c r="DF299" s="62">
        <f>'2018'!CY28</f>
        <v>0</v>
      </c>
      <c r="DG299" s="63">
        <f>'2018'!CZ28</f>
        <v>0</v>
      </c>
      <c r="DH299" s="60">
        <f>'2018'!DA28</f>
        <v>1236</v>
      </c>
      <c r="DI299" s="61">
        <f>'2018'!DB28</f>
        <v>3823</v>
      </c>
      <c r="DJ299" s="61">
        <f>'2018'!DC28</f>
        <v>154</v>
      </c>
      <c r="DK299" s="61">
        <f>'2018'!DD28</f>
        <v>114</v>
      </c>
      <c r="DL299" s="61">
        <f>'2018'!DE28</f>
        <v>13</v>
      </c>
      <c r="DM299" s="61">
        <f>'2018'!DF28</f>
        <v>35</v>
      </c>
      <c r="DN299" s="62">
        <f>'2018'!DG28</f>
        <v>0.6</v>
      </c>
      <c r="DO299" s="62">
        <f>'2018'!DH28</f>
        <v>2.54</v>
      </c>
      <c r="DP299" s="62">
        <f>'2018'!DI28</f>
        <v>2.62</v>
      </c>
      <c r="DQ299" s="62">
        <f>'2018'!DJ28</f>
        <v>4.8</v>
      </c>
      <c r="DR299" s="62">
        <f>'2018'!DK28</f>
        <v>8.1999999999999993</v>
      </c>
      <c r="DS299" s="62">
        <f>'2018'!DP28</f>
        <v>57.1</v>
      </c>
      <c r="DT299" s="62">
        <f>'2018'!DQ28</f>
        <v>1.7</v>
      </c>
      <c r="DU299" s="62">
        <f>'2018'!DR28</f>
        <v>65.400000000000006</v>
      </c>
      <c r="DV299" s="63">
        <f>'2018'!DS28</f>
        <v>34</v>
      </c>
    </row>
    <row r="300" spans="1:126" ht="15.75" customHeight="1" x14ac:dyDescent="0.2">
      <c r="A300" s="199">
        <f t="shared" si="26"/>
        <v>293</v>
      </c>
      <c r="B300" s="261">
        <f>'2025'!A43</f>
        <v>41</v>
      </c>
      <c r="C300" s="261">
        <v>2025</v>
      </c>
      <c r="D300" s="234" t="str">
        <f>'2025'!B43</f>
        <v>Konata Mumpfield</v>
      </c>
      <c r="E300" s="310" t="str" cm="1">
        <f t="array" ref="E300">_xlfn.IFS(F300&gt;12.5,"Cornerstone",AND(F300&gt;11.995,F300&lt;12.5),"Elite",AND(F300&gt;11,F300&lt;12.995),"Elite Upside",AND(F300&gt;=9.69,F300&lt;10.999),"Upside",AND(F300&gt;8.4,F300&lt;9.999),"Upside Lite",AND(F300&gt;7.25,F300&lt;8.999),"Outlier",AND(F300&gt;=6,F300&lt;7.25),"Outlier Lite",F300&lt;6.999,"Purgatory")</f>
        <v>Purgatory</v>
      </c>
      <c r="F300" s="313">
        <f>'2025'!C43</f>
        <v>5.402857142857143</v>
      </c>
      <c r="G300" s="313">
        <f t="shared" si="27"/>
        <v>13.5</v>
      </c>
      <c r="H300" s="313" t="str" cm="1">
        <f t="array" ref="H300">_xlfn.IFS(E300="Cornerstone","A++",E300="Elite","A+",E300="Elite Upside","A",E300="Upside","B",E300="Upside Lite","C",E300="Outlier","D+",E300="Outlier Lite","D-",E300="Purgatory","F")</f>
        <v>F</v>
      </c>
      <c r="I300" s="314">
        <f t="shared" si="28"/>
        <v>-1.6888687599353074</v>
      </c>
      <c r="J300" s="34" t="str">
        <f>'2025'!D43</f>
        <v>Pitt</v>
      </c>
      <c r="K300" s="200">
        <f>'2025'!E43</f>
        <v>4</v>
      </c>
      <c r="L300" s="318">
        <f>'2025'!F43</f>
        <v>37553</v>
      </c>
      <c r="M300" s="231">
        <f>'2025'!G43</f>
        <v>22.942465753424656</v>
      </c>
      <c r="N300" s="231" t="str">
        <f>'2025'!H43</f>
        <v>SR</v>
      </c>
      <c r="O300" s="231">
        <f>'2025'!I43</f>
        <v>22.523287671232875</v>
      </c>
      <c r="P300" s="231" t="str">
        <f>'2025'!J43</f>
        <v>Hybrid</v>
      </c>
      <c r="Q300" s="231" t="str">
        <f>'2025'!K43</f>
        <v>PROTO Z</v>
      </c>
      <c r="R300" s="231" t="str">
        <f>'2025'!L43</f>
        <v>Poor Earner</v>
      </c>
      <c r="S300" s="320">
        <f>'2025'!M43</f>
        <v>71</v>
      </c>
      <c r="T300" s="320">
        <f>'2025'!N43</f>
        <v>186</v>
      </c>
      <c r="U300" s="231">
        <f>'2025'!O43</f>
        <v>4.5999999999999996</v>
      </c>
      <c r="V300" s="279">
        <f>'2025'!P43</f>
        <v>7</v>
      </c>
      <c r="W300" s="193">
        <f>'2025'!Q43</f>
        <v>0</v>
      </c>
      <c r="X300" s="194">
        <f>'2025'!R43</f>
        <v>0.28697318007662836</v>
      </c>
      <c r="Y300" s="194">
        <f>'2025'!S43</f>
        <v>0.20721125074805502</v>
      </c>
      <c r="Z300" s="194">
        <f>'2025'!T43</f>
        <v>0.22183641975308643</v>
      </c>
      <c r="AA300" s="194">
        <f>'2025'!U43</f>
        <v>0.25384038965904837</v>
      </c>
      <c r="AB300" s="194">
        <f>'2025'!V43</f>
        <v>0.27040678486783837</v>
      </c>
      <c r="AC300" s="59">
        <f>'2025'!W43</f>
        <v>0.25688644562444646</v>
      </c>
      <c r="AD300" s="42">
        <f>'2025'!X43</f>
        <v>18.86849315068493</v>
      </c>
      <c r="AE300" s="183">
        <f>'2025'!Y43</f>
        <v>1.87</v>
      </c>
      <c r="AF300" s="183">
        <f>'2025'!Z43</f>
        <v>5</v>
      </c>
      <c r="AG300" s="183">
        <f>'2025'!AA43</f>
        <v>13.1</v>
      </c>
      <c r="AH300" s="183">
        <f>'2025'!AB43</f>
        <v>1.25</v>
      </c>
      <c r="AI300" s="183">
        <f>'2025'!AC43</f>
        <v>0.99</v>
      </c>
      <c r="AJ300" s="288">
        <f>'2025'!AD43</f>
        <v>3.4501845018450182E-2</v>
      </c>
      <c r="AK300" s="288">
        <f>'2025'!AE43</f>
        <v>0.15640836408364084</v>
      </c>
      <c r="AL300" s="185">
        <f>'2025'!AF43</f>
        <v>7.0999999999999994E-2</v>
      </c>
      <c r="AM300" s="212">
        <f t="shared" si="30"/>
        <v>0.6</v>
      </c>
      <c r="AN300" s="185">
        <f>'2025'!AG43</f>
        <v>0.43099999999999999</v>
      </c>
      <c r="AO300" s="185">
        <f>'2025'!AH43</f>
        <v>0.5655</v>
      </c>
      <c r="AP300" s="183">
        <f>'2025'!AI43</f>
        <v>83.08289350023766</v>
      </c>
      <c r="AQ300" s="186">
        <f>'2025'!AJ43</f>
        <v>78.880222617063041</v>
      </c>
      <c r="AR300" s="48">
        <f>'2025'!AK43</f>
        <v>7</v>
      </c>
      <c r="AS300" s="232">
        <f>'2025'!AL43</f>
        <v>8</v>
      </c>
      <c r="AT300" s="232">
        <f>'2025'!AM43</f>
        <v>3</v>
      </c>
      <c r="AU300" s="232">
        <f>'2025'!AN43</f>
        <v>3</v>
      </c>
      <c r="AV300" s="232">
        <f>'2025'!AO43</f>
        <v>6</v>
      </c>
      <c r="AW300" s="232">
        <f>'2025'!AP43</f>
        <v>2</v>
      </c>
      <c r="AX300" s="232">
        <f>'2025'!AQ43</f>
        <v>0.5</v>
      </c>
      <c r="AY300" s="233">
        <f>'2025'!AR43</f>
        <v>0</v>
      </c>
      <c r="AZ300" s="60">
        <f>'2025'!AS43</f>
        <v>0</v>
      </c>
      <c r="BA300" s="61">
        <f>'2025'!AT43</f>
        <v>2342.3999999999996</v>
      </c>
      <c r="BB300" s="61">
        <f>'2025'!AU43</f>
        <v>0</v>
      </c>
      <c r="BC300" s="61">
        <f>'2025'!AV43</f>
        <v>0</v>
      </c>
      <c r="BD300" s="61">
        <f>'2025'!AW43</f>
        <v>0</v>
      </c>
      <c r="BE300" s="61">
        <f>'2025'!AX43</f>
        <v>0</v>
      </c>
      <c r="BF300" s="62">
        <f>'2025'!AY43</f>
        <v>0</v>
      </c>
      <c r="BG300" s="62">
        <f>'2025'!AZ43</f>
        <v>0</v>
      </c>
      <c r="BH300" s="62">
        <f>'2025'!BA43</f>
        <v>0</v>
      </c>
      <c r="BI300" s="62">
        <f>'2025'!BB43</f>
        <v>0</v>
      </c>
      <c r="BJ300" s="62">
        <f>'2025'!BC43</f>
        <v>0</v>
      </c>
      <c r="BK300" s="62">
        <f>'2025'!BH43</f>
        <v>0</v>
      </c>
      <c r="BL300" s="62">
        <f>'2025'!BI43</f>
        <v>0</v>
      </c>
      <c r="BM300" s="62">
        <f>'2025'!BJ43</f>
        <v>0</v>
      </c>
      <c r="BN300" s="63">
        <f>'2025'!BK43</f>
        <v>0</v>
      </c>
      <c r="BO300" s="60">
        <f>'2025'!BL43</f>
        <v>749</v>
      </c>
      <c r="BP300" s="61">
        <f>'2025'!BM43</f>
        <v>2610</v>
      </c>
      <c r="BQ300" s="61">
        <f>'2025'!BN43</f>
        <v>96</v>
      </c>
      <c r="BR300" s="61">
        <f>'2025'!BO43</f>
        <v>63</v>
      </c>
      <c r="BS300" s="61">
        <f>'2025'!BP43</f>
        <v>8</v>
      </c>
      <c r="BT300" s="61">
        <f>'2025'!BQ43</f>
        <v>21</v>
      </c>
      <c r="BU300" s="62">
        <f>'2025'!BR43</f>
        <v>0.68</v>
      </c>
      <c r="BV300" s="62">
        <f>'2025'!BS43</f>
        <v>2.13</v>
      </c>
      <c r="BW300" s="62">
        <f>'2025'!BT43</f>
        <v>1.67</v>
      </c>
      <c r="BX300" s="62">
        <f>'2025'!BU43</f>
        <v>3.5</v>
      </c>
      <c r="BY300" s="62">
        <f>'2025'!BV43</f>
        <v>11.2</v>
      </c>
      <c r="BZ300" s="62">
        <f>'2025'!CA43</f>
        <v>46.7</v>
      </c>
      <c r="CA300" s="62">
        <f>'2025'!CB43</f>
        <v>6</v>
      </c>
      <c r="CB300" s="62">
        <f>'2025'!CC43</f>
        <v>71</v>
      </c>
      <c r="CC300" s="63">
        <f>'2025'!CD43</f>
        <v>28.8</v>
      </c>
      <c r="CD300" s="60">
        <f>'2025'!CE43</f>
        <v>554</v>
      </c>
      <c r="CE300" s="61">
        <f>'2025'!CF43</f>
        <v>2673.6000000000004</v>
      </c>
      <c r="CF300" s="61">
        <f>'2025'!CG43</f>
        <v>84</v>
      </c>
      <c r="CG300" s="61">
        <f>'2025'!CH43</f>
        <v>59</v>
      </c>
      <c r="CH300" s="61">
        <f>'2025'!CI43</f>
        <v>1</v>
      </c>
      <c r="CI300" s="61">
        <f>'2025'!CJ43</f>
        <v>13</v>
      </c>
      <c r="CJ300" s="62">
        <f>'2025'!CK43</f>
        <v>0.52</v>
      </c>
      <c r="CK300" s="62">
        <f>'2025'!CL43</f>
        <v>1.51</v>
      </c>
      <c r="CL300" s="62">
        <f>'2025'!CM43</f>
        <v>1.63</v>
      </c>
      <c r="CM300" s="62">
        <f>'2025'!CN43</f>
        <v>5</v>
      </c>
      <c r="CN300" s="62">
        <f>'2025'!CO43</f>
        <v>7.9</v>
      </c>
      <c r="CO300" s="62">
        <f>'2025'!CT43</f>
        <v>52.9</v>
      </c>
      <c r="CP300" s="62">
        <f>'2025'!CU43</f>
        <v>3.3</v>
      </c>
      <c r="CQ300" s="62">
        <f>'2025'!CV43</f>
        <v>54</v>
      </c>
      <c r="CR300" s="63">
        <f>'2025'!CW43</f>
        <v>45.8</v>
      </c>
      <c r="CS300" s="60">
        <f>'2025'!CX43</f>
        <v>575</v>
      </c>
      <c r="CT300" s="61">
        <f>'2025'!CY43</f>
        <v>2592</v>
      </c>
      <c r="CU300" s="61">
        <f>'2025'!CZ43</f>
        <v>74</v>
      </c>
      <c r="CV300" s="61">
        <f>'2025'!DA43</f>
        <v>44</v>
      </c>
      <c r="CW300" s="61">
        <f>'2025'!DB43</f>
        <v>5</v>
      </c>
      <c r="CX300" s="61">
        <f>'2025'!DC43</f>
        <v>16.799999999999997</v>
      </c>
      <c r="CY300" s="62">
        <f>'2025'!DD43</f>
        <v>0.99</v>
      </c>
      <c r="CZ300" s="62">
        <f>'2025'!DE43</f>
        <v>0.99</v>
      </c>
      <c r="DA300" s="62">
        <f>'2025'!DF43</f>
        <v>1.66</v>
      </c>
      <c r="DB300" s="62">
        <f>'2025'!DG43</f>
        <v>5</v>
      </c>
      <c r="DC300" s="62">
        <f>'2025'!DH43</f>
        <v>9.1999999999999993</v>
      </c>
      <c r="DD300" s="62">
        <f>'2025'!DM43</f>
        <v>33.299999999999997</v>
      </c>
      <c r="DE300" s="62">
        <f>'2025'!DN43</f>
        <v>2.2000000000000002</v>
      </c>
      <c r="DF300" s="62">
        <f>'2025'!DO43</f>
        <v>24</v>
      </c>
      <c r="DG300" s="63">
        <f>'2025'!DP43</f>
        <v>75.7</v>
      </c>
      <c r="DH300" s="60">
        <f>'2025'!DQ43</f>
        <v>813</v>
      </c>
      <c r="DI300" s="61">
        <f>'2025'!DR43</f>
        <v>3202.7999999999997</v>
      </c>
      <c r="DJ300" s="61">
        <f>'2025'!DS43</f>
        <v>83</v>
      </c>
      <c r="DK300" s="61">
        <f>'2025'!DT43</f>
        <v>52</v>
      </c>
      <c r="DL300" s="61">
        <f>'2025'!DU43</f>
        <v>5</v>
      </c>
      <c r="DM300" s="61">
        <f>'2025'!DV43</f>
        <v>27.599999999999998</v>
      </c>
      <c r="DN300" s="62">
        <f>'2025'!DW43</f>
        <v>1.25</v>
      </c>
      <c r="DO300" s="62">
        <f>'2025'!DX43</f>
        <v>0</v>
      </c>
      <c r="DP300" s="62">
        <f>'2025'!DY43</f>
        <v>1.87</v>
      </c>
      <c r="DQ300" s="62">
        <f>'2025'!DZ43</f>
        <v>4.3</v>
      </c>
      <c r="DR300" s="62">
        <f>'2025'!EA43</f>
        <v>13.1</v>
      </c>
      <c r="DS300" s="62">
        <f>'2025'!EF43</f>
        <v>60</v>
      </c>
      <c r="DT300" s="62">
        <f>'2025'!EG43</f>
        <v>7.1</v>
      </c>
      <c r="DU300" s="62">
        <f>'2025'!EH43</f>
        <v>62.2</v>
      </c>
      <c r="DV300" s="63">
        <f>'2025'!EI43</f>
        <v>37.4</v>
      </c>
    </row>
    <row r="301" spans="1:126" ht="15.75" customHeight="1" x14ac:dyDescent="0.2">
      <c r="A301" s="199">
        <f t="shared" si="26"/>
        <v>299</v>
      </c>
      <c r="B301" s="261">
        <f>'2020'!A39</f>
        <v>37</v>
      </c>
      <c r="C301" s="261">
        <v>2020</v>
      </c>
      <c r="D301" s="234" t="str">
        <f>'2020'!B39</f>
        <v>Freddie Swain</v>
      </c>
      <c r="E301" s="310" t="str" cm="1">
        <f t="array" ref="E301">_xlfn.IFS(F301&gt;12.5,"Cornerstone",AND(F301&gt;11.995,F301&lt;12.5),"Elite",AND(F301&gt;11,F301&lt;12.995),"Elite Upside",AND(F301&gt;=9.69,F301&lt;10.999),"Upside",AND(F301&gt;8.4,F301&lt;9.999),"Upside Lite",AND(F301&gt;7.25,F301&lt;8.999),"Outlier",AND(F301&gt;=6,F301&lt;7.25),"Outlier Lite",F301&lt;6.999,"Purgatory")</f>
        <v>Purgatory</v>
      </c>
      <c r="F301" s="313">
        <f>'2020'!C39</f>
        <v>5.2228571428571433</v>
      </c>
      <c r="G301" s="313">
        <f t="shared" si="27"/>
        <v>11.700000000000001</v>
      </c>
      <c r="H301" s="313" t="str" cm="1">
        <f t="array" ref="H301">_xlfn.IFS(E301="Cornerstone","A++",E301="Elite","A+",E301="Elite Upside","A",E301="Upside","B",E301="Upside Lite","C",E301="Outlier","D+",E301="Outlier Lite","D-",E301="Purgatory","F")</f>
        <v>F</v>
      </c>
      <c r="I301" s="314">
        <f t="shared" si="28"/>
        <v>-1.7863760026306561</v>
      </c>
      <c r="J301" s="34" t="str">
        <f>'2020'!D39</f>
        <v>Florida</v>
      </c>
      <c r="K301" s="200">
        <f>'2020'!E39</f>
        <v>1</v>
      </c>
      <c r="L301" s="318">
        <f>'2020'!F39</f>
        <v>36011</v>
      </c>
      <c r="M301" s="231">
        <f>'2020'!G39</f>
        <v>27.167123287671235</v>
      </c>
      <c r="N301" s="231" t="str">
        <f>'2020'!H39</f>
        <v>SR</v>
      </c>
      <c r="O301" s="231">
        <f>'2020'!I39</f>
        <v>21.734246575342464</v>
      </c>
      <c r="P301" s="231" t="str">
        <f>'2020'!J39</f>
        <v>Slot</v>
      </c>
      <c r="Q301" s="231" t="str">
        <f>'2020'!K39</f>
        <v>PROTO Z</v>
      </c>
      <c r="R301" s="231" t="str">
        <f>'2020'!L39</f>
        <v>Elite Separator</v>
      </c>
      <c r="S301" s="320">
        <f>'2020'!M39</f>
        <v>72</v>
      </c>
      <c r="T301" s="320">
        <f>'2020'!N39</f>
        <v>196</v>
      </c>
      <c r="U301" s="200">
        <f>'2020'!O39</f>
        <v>4.46</v>
      </c>
      <c r="V301" s="279">
        <f>'2020'!P39</f>
        <v>6</v>
      </c>
      <c r="W301" s="193">
        <f>'2020'!Q39</f>
        <v>0</v>
      </c>
      <c r="X301" s="194">
        <f>'2020'!R39</f>
        <v>4.2067736185383245E-2</v>
      </c>
      <c r="Y301" s="194">
        <f>'2020'!S39</f>
        <v>4.860759493670886E-2</v>
      </c>
      <c r="Z301" s="194">
        <f>'2020'!T39</f>
        <v>9.5461095100864549E-2</v>
      </c>
      <c r="AA301" s="194">
        <f>'2020'!U39</f>
        <v>0.13222506393861894</v>
      </c>
      <c r="AB301" s="194">
        <f>'2020'!V39</f>
        <v>0.13222506393861894</v>
      </c>
      <c r="AC301" s="59">
        <f>'2020'!W39</f>
        <v>0.13222506393861894</v>
      </c>
      <c r="AD301" s="42" t="str">
        <f>'2020'!X39</f>
        <v>N/A</v>
      </c>
      <c r="AE301" s="183">
        <f>'2020'!Y39</f>
        <v>2.65</v>
      </c>
      <c r="AF301" s="183">
        <f>'2020'!Z39</f>
        <v>8.4</v>
      </c>
      <c r="AG301" s="183">
        <f>'2020'!AA39</f>
        <v>11.1</v>
      </c>
      <c r="AH301" s="183">
        <f>'2020'!AB39</f>
        <v>0.87</v>
      </c>
      <c r="AI301" s="183">
        <f>'2020'!AC39</f>
        <v>1.18</v>
      </c>
      <c r="AJ301" s="288">
        <f>'2020'!AD39</f>
        <v>3.7292069632495164E-2</v>
      </c>
      <c r="AK301" s="288">
        <f>'2020'!AE39</f>
        <v>0.21442940038684721</v>
      </c>
      <c r="AL301" s="185">
        <f>'2020'!AF39</f>
        <v>2.6000000000000002E-2</v>
      </c>
      <c r="AM301" s="212">
        <f t="shared" si="30"/>
        <v>0.25</v>
      </c>
      <c r="AN301" s="185">
        <f>'2020'!AG39</f>
        <v>5.4500000000000007E-2</v>
      </c>
      <c r="AO301" s="185">
        <f>'2020'!AH39</f>
        <v>0.93100000000000005</v>
      </c>
      <c r="AP301" s="183">
        <f>'2020'!AI39</f>
        <v>99.071019501498952</v>
      </c>
      <c r="AQ301" s="186">
        <f>'2020'!AJ39</f>
        <v>96.053759627331502</v>
      </c>
      <c r="AR301" s="48">
        <f>'2020'!AK39</f>
        <v>3</v>
      </c>
      <c r="AS301" s="232">
        <f>'2020'!AL39</f>
        <v>0</v>
      </c>
      <c r="AT301" s="232">
        <f>'2020'!AM39</f>
        <v>5</v>
      </c>
      <c r="AU301" s="232">
        <f>'2020'!AN39</f>
        <v>6</v>
      </c>
      <c r="AV301" s="232">
        <f>'2020'!AO39</f>
        <v>8</v>
      </c>
      <c r="AW301" s="232">
        <f>'2020'!AP39</f>
        <v>6</v>
      </c>
      <c r="AX301" s="232">
        <f>'2020'!AQ39</f>
        <v>2</v>
      </c>
      <c r="AY301" s="233">
        <f>'2020'!AR39</f>
        <v>0</v>
      </c>
      <c r="AZ301" s="60">
        <f>'2020'!AS39</f>
        <v>0</v>
      </c>
      <c r="BA301" s="61">
        <f>'2020'!AT39</f>
        <v>2899</v>
      </c>
      <c r="BB301" s="61">
        <f>'2020'!AU39</f>
        <v>0</v>
      </c>
      <c r="BC301" s="61">
        <f>'2020'!AV39</f>
        <v>0</v>
      </c>
      <c r="BD301" s="61">
        <f>'2020'!AW39</f>
        <v>0</v>
      </c>
      <c r="BE301" s="61">
        <f>'2020'!AX39</f>
        <v>0</v>
      </c>
      <c r="BF301" s="62">
        <f>'2020'!AY39</f>
        <v>0</v>
      </c>
      <c r="BG301" s="62">
        <f>'2020'!AZ39</f>
        <v>0</v>
      </c>
      <c r="BH301" s="62">
        <f>'2020'!BA39</f>
        <v>0</v>
      </c>
      <c r="BI301" s="62">
        <f>'2020'!BB39</f>
        <v>0</v>
      </c>
      <c r="BJ301" s="62">
        <f>'2020'!BC39</f>
        <v>0</v>
      </c>
      <c r="BK301" s="62">
        <f>'2020'!BD39</f>
        <v>0</v>
      </c>
      <c r="BL301" s="62">
        <f>'2020'!BE39</f>
        <v>0</v>
      </c>
      <c r="BM301" s="62">
        <f>'2020'!BF39</f>
        <v>0</v>
      </c>
      <c r="BN301" s="63">
        <f>'2020'!BG39</f>
        <v>0</v>
      </c>
      <c r="BO301" s="60">
        <f>'2020'!BH39</f>
        <v>118</v>
      </c>
      <c r="BP301" s="61">
        <f>'2020'!BI39</f>
        <v>2805</v>
      </c>
      <c r="BQ301" s="61">
        <f>'2020'!BJ39</f>
        <v>13</v>
      </c>
      <c r="BR301" s="61">
        <f>'2020'!BK39</f>
        <v>8</v>
      </c>
      <c r="BS301" s="61">
        <f>'2020'!BL39</f>
        <v>2</v>
      </c>
      <c r="BT301" s="61">
        <f>'2020'!BM39</f>
        <v>18</v>
      </c>
      <c r="BU301" s="62">
        <f>'2020'!BN39</f>
        <v>1.65</v>
      </c>
      <c r="BV301" s="62">
        <f>'2020'!BO39</f>
        <v>0.62</v>
      </c>
      <c r="BW301" s="62">
        <f>'2020'!BP39</f>
        <v>1.22</v>
      </c>
      <c r="BX301" s="62">
        <f>'2020'!BQ39</f>
        <v>6.8</v>
      </c>
      <c r="BY301" s="62">
        <f>'2020'!BR39</f>
        <v>14.8</v>
      </c>
      <c r="BZ301" s="62">
        <f>'2020'!BS39</f>
        <v>0</v>
      </c>
      <c r="CA301" s="62">
        <f>'2020'!BT39</f>
        <v>0</v>
      </c>
      <c r="CB301" s="62">
        <f>'2020'!BU39</f>
        <v>2.9</v>
      </c>
      <c r="CC301" s="63">
        <f>'2020'!BV39</f>
        <v>96.1</v>
      </c>
      <c r="CD301" s="60">
        <f>'2020'!BW39</f>
        <v>96</v>
      </c>
      <c r="CE301" s="61">
        <f>'2020'!BX39</f>
        <v>1975</v>
      </c>
      <c r="CF301" s="61">
        <f>'2020'!BY39</f>
        <v>26</v>
      </c>
      <c r="CG301" s="61">
        <f>'2020'!BZ39</f>
        <v>8</v>
      </c>
      <c r="CH301" s="61">
        <f>'2020'!CA39</f>
        <v>1</v>
      </c>
      <c r="CI301" s="61">
        <f>'2020'!CB39</f>
        <v>10</v>
      </c>
      <c r="CJ301" s="62">
        <f>'2020'!CC39</f>
        <v>0.16</v>
      </c>
      <c r="CK301" s="62">
        <f>'2020'!CD39</f>
        <v>0.42</v>
      </c>
      <c r="CL301" s="62">
        <f>'2020'!CE39</f>
        <v>0.5</v>
      </c>
      <c r="CM301" s="62">
        <f>'2020'!CF39</f>
        <v>1.3</v>
      </c>
      <c r="CN301" s="62">
        <f>'2020'!CG39</f>
        <v>19.100000000000001</v>
      </c>
      <c r="CO301" s="62">
        <f>'2020'!CL39</f>
        <v>0</v>
      </c>
      <c r="CP301" s="62">
        <f>'2020'!CM39</f>
        <v>20</v>
      </c>
      <c r="CQ301" s="62">
        <f>'2020'!CN39</f>
        <v>73.099999999999994</v>
      </c>
      <c r="CR301" s="63">
        <f>'2020'!CO39</f>
        <v>25.9</v>
      </c>
      <c r="CS301" s="60">
        <f>'2020'!CP39</f>
        <v>265</v>
      </c>
      <c r="CT301" s="61">
        <f>'2020'!CQ39</f>
        <v>2776</v>
      </c>
      <c r="CU301" s="61">
        <f>'2020'!CR39</f>
        <v>22</v>
      </c>
      <c r="CV301" s="61">
        <f>'2020'!CS39</f>
        <v>14</v>
      </c>
      <c r="CW301" s="61">
        <f>'2020'!CT39</f>
        <v>5</v>
      </c>
      <c r="CX301" s="61">
        <f>'2020'!CU39</f>
        <v>28</v>
      </c>
      <c r="CY301" s="62">
        <f>'2020'!CV39</f>
        <v>0.87</v>
      </c>
      <c r="CZ301" s="62">
        <f>'2020'!CW39</f>
        <v>0.9</v>
      </c>
      <c r="DA301" s="62">
        <f>'2020'!CX39</f>
        <v>2.65</v>
      </c>
      <c r="DB301" s="62">
        <f>'2020'!CY39</f>
        <v>8.4</v>
      </c>
      <c r="DC301" s="62">
        <f>'2020'!CZ39</f>
        <v>11.1</v>
      </c>
      <c r="DD301" s="62">
        <f>'2020'!DE39</f>
        <v>0</v>
      </c>
      <c r="DE301" s="62">
        <f>'2020'!DF39</f>
        <v>0</v>
      </c>
      <c r="DF301" s="62">
        <f>'2020'!DG39</f>
        <v>4.2</v>
      </c>
      <c r="DG301" s="63">
        <f>'2020'!DH39</f>
        <v>93.3</v>
      </c>
      <c r="DH301" s="60">
        <f>'2020'!DI39</f>
        <v>517</v>
      </c>
      <c r="DI301" s="61">
        <f>'2020'!DJ39</f>
        <v>3910</v>
      </c>
      <c r="DJ301" s="61">
        <f>'2020'!DK39</f>
        <v>54</v>
      </c>
      <c r="DK301" s="61">
        <f>'2020'!DL39</f>
        <v>38</v>
      </c>
      <c r="DL301" s="61">
        <f>'2020'!DM39</f>
        <v>7</v>
      </c>
      <c r="DM301" s="61">
        <f>'2020'!DN39</f>
        <v>33</v>
      </c>
      <c r="DN301" s="62">
        <f>'2020'!DO39</f>
        <v>0.78</v>
      </c>
      <c r="DO301" s="62">
        <f>'2020'!DP39</f>
        <v>1.18</v>
      </c>
      <c r="DP301" s="62">
        <f>'2020'!DQ39</f>
        <v>2.41</v>
      </c>
      <c r="DQ301" s="62">
        <f>'2020'!DR39</f>
        <v>7.6</v>
      </c>
      <c r="DR301" s="62">
        <f>'2020'!DS39</f>
        <v>8.6999999999999993</v>
      </c>
      <c r="DS301" s="62">
        <f>'2020'!DX39</f>
        <v>25</v>
      </c>
      <c r="DT301" s="62">
        <f>'2020'!DY39</f>
        <v>2.6</v>
      </c>
      <c r="DU301" s="62">
        <f>'2020'!DZ39</f>
        <v>6.7</v>
      </c>
      <c r="DV301" s="63">
        <f>'2020'!EA39</f>
        <v>92.9</v>
      </c>
    </row>
    <row r="302" spans="1:126" ht="15.75" customHeight="1" x14ac:dyDescent="0.2">
      <c r="A302" s="199">
        <f t="shared" si="26"/>
        <v>300</v>
      </c>
      <c r="B302" s="261">
        <f>'2019'!A33</f>
        <v>31</v>
      </c>
      <c r="C302" s="261">
        <v>2019</v>
      </c>
      <c r="D302" s="234" t="str">
        <f>'2019'!B33</f>
        <v>Terry Godwin</v>
      </c>
      <c r="E302" s="310" t="str" cm="1">
        <f t="array" ref="E302">_xlfn.IFS(F302&gt;12.5,"Cornerstone",AND(F302&gt;11.995,F302&lt;12.5),"Elite",AND(F302&gt;11,F302&lt;12.995),"Elite Upside",AND(F302&gt;=9.69,F302&lt;10.999),"Upside",AND(F302&gt;8.4,F302&lt;9.999),"Upside Lite",AND(F302&gt;7.25,F302&lt;8.999),"Outlier",AND(F302&gt;=6,F302&lt;7.25),"Outlier Lite",F302&lt;6.999,"Purgatory")</f>
        <v>Purgatory</v>
      </c>
      <c r="F302" s="313">
        <f>'2019'!C33</f>
        <v>5.2042857142857137</v>
      </c>
      <c r="G302" s="313">
        <f t="shared" si="27"/>
        <v>11.5</v>
      </c>
      <c r="H302" s="313" t="str" cm="1">
        <f t="array" ref="H302">_xlfn.IFS(E302="Cornerstone","A++",E302="Elite","A+",E302="Elite Upside","A",E302="Upside","B",E302="Upside Lite","C",E302="Outlier","D+",E302="Outlier Lite","D-",E302="Purgatory","F")</f>
        <v>F</v>
      </c>
      <c r="I302" s="314">
        <f t="shared" si="28"/>
        <v>-1.7964362737023989</v>
      </c>
      <c r="J302" s="34" t="str">
        <f>'2019'!D33</f>
        <v>Georgia</v>
      </c>
      <c r="K302" s="200">
        <f>'2019'!E33</f>
        <v>1</v>
      </c>
      <c r="L302" s="318">
        <f>'2019'!F33</f>
        <v>35361</v>
      </c>
      <c r="M302" s="231">
        <f>'2019'!G33</f>
        <v>28.947945205479453</v>
      </c>
      <c r="N302" s="231" t="str">
        <f>'2019'!H33</f>
        <v>SR</v>
      </c>
      <c r="O302" s="231">
        <f>'2019'!I33</f>
        <v>22.517808219178082</v>
      </c>
      <c r="P302" s="231" t="str">
        <f>'2019'!J33</f>
        <v>Hybrid</v>
      </c>
      <c r="Q302" s="231" t="str">
        <f>'2019'!K33</f>
        <v>PROTO Z</v>
      </c>
      <c r="R302" s="231" t="str">
        <f>'2019'!L33</f>
        <v>Poor Separator</v>
      </c>
      <c r="S302" s="320">
        <f>'2019'!M33</f>
        <v>71</v>
      </c>
      <c r="T302" s="320">
        <f>'2019'!N33</f>
        <v>185</v>
      </c>
      <c r="U302" s="200">
        <f>'2019'!O33</f>
        <v>4.55</v>
      </c>
      <c r="V302" s="279">
        <f>'2019'!P33</f>
        <v>7</v>
      </c>
      <c r="W302" s="193">
        <f>'2019'!Q33</f>
        <v>0</v>
      </c>
      <c r="X302" s="194">
        <f>'2019'!R33</f>
        <v>0.15752285951787198</v>
      </c>
      <c r="Y302" s="194">
        <f>'2019'!S33</f>
        <v>0.15785288270377734</v>
      </c>
      <c r="Z302" s="194">
        <f>'2019'!T33</f>
        <v>0.24085940444779494</v>
      </c>
      <c r="AA302" s="194">
        <f>'2019'!U33</f>
        <v>0.12164296998420221</v>
      </c>
      <c r="AB302" s="194">
        <f>'2019'!V33</f>
        <v>0.18125118721599859</v>
      </c>
      <c r="AC302" s="59">
        <f>'2019'!W33</f>
        <v>0.18125118721599859</v>
      </c>
      <c r="AD302" s="42">
        <f>'2019'!X33</f>
        <v>20.86849315068493</v>
      </c>
      <c r="AE302" s="183">
        <f>'2019'!Y33</f>
        <v>2.4700000000000002</v>
      </c>
      <c r="AF302" s="183">
        <f>'2019'!Z33</f>
        <v>6.8</v>
      </c>
      <c r="AG302" s="183">
        <f>'2019'!AA33</f>
        <v>13.6</v>
      </c>
      <c r="AH302" s="183">
        <f>'2019'!AB33</f>
        <v>1.1499999999999999</v>
      </c>
      <c r="AI302" s="183">
        <f>'2019'!AC33</f>
        <v>2.27</v>
      </c>
      <c r="AJ302" s="288">
        <f>'2019'!AD33</f>
        <v>4.4909090909090912E-2</v>
      </c>
      <c r="AK302" s="288">
        <f>'2019'!AE33</f>
        <v>0.17322077922077925</v>
      </c>
      <c r="AL302" s="185">
        <f>'2019'!AF33</f>
        <v>4.2999999999999997E-2</v>
      </c>
      <c r="AM302" s="212">
        <f t="shared" si="30"/>
        <v>0.42899999999999999</v>
      </c>
      <c r="AN302" s="185">
        <f>'2019'!AG33</f>
        <v>0.52150000000000007</v>
      </c>
      <c r="AO302" s="185">
        <f>'2019'!AH33</f>
        <v>0.47350000000000003</v>
      </c>
      <c r="AP302" s="183">
        <f>'2019'!AI33</f>
        <v>86.328886136734383</v>
      </c>
      <c r="AQ302" s="186">
        <f>'2019'!AJ33</f>
        <v>81.96201973549725</v>
      </c>
      <c r="AR302" s="48">
        <f>'2019'!AK33</f>
        <v>5</v>
      </c>
      <c r="AS302" s="232">
        <f>'2019'!AL33</f>
        <v>5</v>
      </c>
      <c r="AT302" s="232">
        <f>'2019'!AM33</f>
        <v>4</v>
      </c>
      <c r="AU302" s="232">
        <f>'2019'!AN33</f>
        <v>5</v>
      </c>
      <c r="AV302" s="232">
        <f>'2019'!AO33</f>
        <v>7</v>
      </c>
      <c r="AW302" s="232">
        <f>'2019'!AP33</f>
        <v>3</v>
      </c>
      <c r="AX302" s="232">
        <f>'2019'!AQ33</f>
        <v>1</v>
      </c>
      <c r="AY302" s="233">
        <f>'2019'!AR33</f>
        <v>0</v>
      </c>
      <c r="AZ302" s="60">
        <f>'2019'!AS33</f>
        <v>0</v>
      </c>
      <c r="BA302" s="61">
        <f>'2019'!AT33</f>
        <v>2599</v>
      </c>
      <c r="BB302" s="61">
        <f>'2019'!AU33</f>
        <v>0</v>
      </c>
      <c r="BC302" s="61">
        <f>'2019'!AV33</f>
        <v>0</v>
      </c>
      <c r="BD302" s="61">
        <f>'2019'!AW33</f>
        <v>0</v>
      </c>
      <c r="BE302" s="61">
        <f>'2019'!AX33</f>
        <v>0</v>
      </c>
      <c r="BF302" s="62">
        <f>'2019'!AY33</f>
        <v>0</v>
      </c>
      <c r="BG302" s="62">
        <f>'2019'!AZ33</f>
        <v>0</v>
      </c>
      <c r="BH302" s="62">
        <f>'2019'!BA33</f>
        <v>0</v>
      </c>
      <c r="BI302" s="62">
        <f>'2019'!BB33</f>
        <v>0</v>
      </c>
      <c r="BJ302" s="62">
        <f>'2019'!BC33</f>
        <v>0</v>
      </c>
      <c r="BK302" s="62">
        <f>'2019'!BD33</f>
        <v>0</v>
      </c>
      <c r="BL302" s="62">
        <f>'2019'!BE33</f>
        <v>0</v>
      </c>
      <c r="BM302" s="62">
        <f>'2019'!BF33</f>
        <v>0</v>
      </c>
      <c r="BN302" s="63">
        <f>'2019'!BG33</f>
        <v>0</v>
      </c>
      <c r="BO302" s="60">
        <f>'2019'!BH33</f>
        <v>379</v>
      </c>
      <c r="BP302" s="61">
        <f>'2019'!BI33</f>
        <v>2406</v>
      </c>
      <c r="BQ302" s="61">
        <f>'2019'!BJ33</f>
        <v>53</v>
      </c>
      <c r="BR302" s="61">
        <f>'2019'!BK33</f>
        <v>35</v>
      </c>
      <c r="BS302" s="61">
        <f>'2019'!BL33</f>
        <v>2</v>
      </c>
      <c r="BT302" s="61">
        <f>'2019'!BM33</f>
        <v>14</v>
      </c>
      <c r="BU302" s="62">
        <f>'2019'!BN33</f>
        <v>0</v>
      </c>
      <c r="BV302" s="62">
        <f>'2019'!BO33</f>
        <v>0</v>
      </c>
      <c r="BW302" s="62">
        <f>'2019'!BP33</f>
        <v>1.45</v>
      </c>
      <c r="BX302" s="62">
        <f>'2019'!BQ33</f>
        <v>4.5</v>
      </c>
      <c r="BY302" s="62">
        <f>'2019'!BR33</f>
        <v>8.1</v>
      </c>
      <c r="BZ302" s="62">
        <f>'2019'!BS33</f>
        <v>0</v>
      </c>
      <c r="CA302" s="62">
        <f>'2019'!BT33</f>
        <v>0</v>
      </c>
      <c r="CB302" s="62">
        <f>'2019'!BU33</f>
        <v>27.6</v>
      </c>
      <c r="CC302" s="63">
        <f>'2019'!BV33</f>
        <v>71.599999999999994</v>
      </c>
      <c r="CD302" s="60">
        <f>'2019'!BW33</f>
        <v>397</v>
      </c>
      <c r="CE302" s="61">
        <f>'2019'!BX33</f>
        <v>2515</v>
      </c>
      <c r="CF302" s="61">
        <f>'2019'!BY33</f>
        <v>62</v>
      </c>
      <c r="CG302" s="61">
        <f>'2019'!BZ33</f>
        <v>38</v>
      </c>
      <c r="CH302" s="61">
        <f>'2019'!CA33</f>
        <v>0</v>
      </c>
      <c r="CI302" s="61">
        <f>'2019'!CB33</f>
        <v>16</v>
      </c>
      <c r="CJ302" s="62">
        <f>'2019'!CC33</f>
        <v>0.17</v>
      </c>
      <c r="CK302" s="62">
        <f>'2019'!CD33</f>
        <v>1.03</v>
      </c>
      <c r="CL302" s="62">
        <f>'2019'!CE33</f>
        <v>1.73</v>
      </c>
      <c r="CM302" s="62">
        <f>'2019'!CF33</f>
        <v>6</v>
      </c>
      <c r="CN302" s="62">
        <f>'2019'!CG33</f>
        <v>9.3000000000000007</v>
      </c>
      <c r="CO302" s="62">
        <f>'2019'!CH33</f>
        <v>0</v>
      </c>
      <c r="CP302" s="62">
        <f>'2019'!CI33</f>
        <v>7.3</v>
      </c>
      <c r="CQ302" s="62">
        <f>'2019'!CJ33</f>
        <v>47.9</v>
      </c>
      <c r="CR302" s="63">
        <f>'2019'!CK33</f>
        <v>51.2</v>
      </c>
      <c r="CS302" s="60">
        <f>'2019'!CL33</f>
        <v>639</v>
      </c>
      <c r="CT302" s="61">
        <f>'2019'!CM33</f>
        <v>2653</v>
      </c>
      <c r="CU302" s="61">
        <f>'2019'!CN33</f>
        <v>54</v>
      </c>
      <c r="CV302" s="61">
        <f>'2019'!CO33</f>
        <v>38</v>
      </c>
      <c r="CW302" s="61">
        <f>'2019'!CP33</f>
        <v>6</v>
      </c>
      <c r="CX302" s="61">
        <f>'2019'!CQ33</f>
        <v>24</v>
      </c>
      <c r="CY302" s="62">
        <f>'2019'!CR33</f>
        <v>0.92</v>
      </c>
      <c r="CZ302" s="62">
        <f>'2019'!CS33</f>
        <v>2.27</v>
      </c>
      <c r="DA302" s="62">
        <f>'2019'!CT33</f>
        <v>2.2599999999999998</v>
      </c>
      <c r="DB302" s="62">
        <f>'2019'!CU33</f>
        <v>6.3</v>
      </c>
      <c r="DC302" s="62">
        <f>'2019'!CV33</f>
        <v>12.1</v>
      </c>
      <c r="DD302" s="62">
        <f>'2019'!DA33</f>
        <v>57.1</v>
      </c>
      <c r="DE302" s="62">
        <f>'2019'!DB33</f>
        <v>11.6</v>
      </c>
      <c r="DF302" s="62">
        <f>'2019'!DC33</f>
        <v>57.6</v>
      </c>
      <c r="DG302" s="63">
        <f>'2019'!DD33</f>
        <v>42</v>
      </c>
      <c r="DH302" s="60">
        <f>'2019'!DE33</f>
        <v>385</v>
      </c>
      <c r="DI302" s="61">
        <f>'2019'!DF33</f>
        <v>3165</v>
      </c>
      <c r="DJ302" s="61">
        <f>'2019'!DG33</f>
        <v>34</v>
      </c>
      <c r="DK302" s="61">
        <f>'2019'!DH33</f>
        <v>22</v>
      </c>
      <c r="DL302" s="61">
        <f>'2019'!DI33</f>
        <v>3</v>
      </c>
      <c r="DM302" s="61">
        <f>'2019'!DJ33</f>
        <v>34</v>
      </c>
      <c r="DN302" s="62">
        <f>'2019'!DK33</f>
        <v>1.1499999999999999</v>
      </c>
      <c r="DO302" s="62">
        <f>'2019'!DL33</f>
        <v>1.21</v>
      </c>
      <c r="DP302" s="62">
        <f>'2019'!DM33</f>
        <v>2.4700000000000002</v>
      </c>
      <c r="DQ302" s="62">
        <f>'2019'!DN33</f>
        <v>6.8</v>
      </c>
      <c r="DR302" s="62">
        <f>'2019'!DO33</f>
        <v>13.6</v>
      </c>
      <c r="DS302" s="62">
        <f>'2019'!DT33</f>
        <v>42.9</v>
      </c>
      <c r="DT302" s="62">
        <f>'2019'!DU33</f>
        <v>4.3</v>
      </c>
      <c r="DU302" s="62">
        <f>'2019'!DV33</f>
        <v>46.7</v>
      </c>
      <c r="DV302" s="63">
        <f>'2019'!DW33</f>
        <v>52.7</v>
      </c>
    </row>
    <row r="303" spans="1:126" ht="15.75" customHeight="1" x14ac:dyDescent="0.2">
      <c r="A303" s="199">
        <f t="shared" si="26"/>
        <v>301</v>
      </c>
      <c r="B303" s="261">
        <f>'2024'!A38</f>
        <v>36</v>
      </c>
      <c r="C303" s="261">
        <v>2024</v>
      </c>
      <c r="D303" s="234" t="str">
        <f>'2024'!B38</f>
        <v>Cornelius Johnson</v>
      </c>
      <c r="E303" s="310" t="str" cm="1">
        <f t="array" ref="E303">_xlfn.IFS(F303&gt;12.5,"Cornerstone",AND(F303&gt;11.995,F303&lt;12.5),"Elite",AND(F303&gt;11,F303&lt;12.995),"Elite Upside",AND(F303&gt;=9.69,F303&lt;10.999),"Upside",AND(F303&gt;8.4,F303&lt;9.999),"Upside Lite",AND(F303&gt;7.25,F303&lt;8.999),"Outlier",AND(F303&gt;=6,F303&lt;7.25),"Outlier Lite",F303&lt;6.999,"Purgatory")</f>
        <v>Purgatory</v>
      </c>
      <c r="F303" s="313">
        <f>'2024'!C38</f>
        <v>5.1685714285714282</v>
      </c>
      <c r="G303" s="313">
        <f t="shared" si="27"/>
        <v>11.200000000000001</v>
      </c>
      <c r="H303" s="313" t="str" cm="1">
        <f t="array" ref="H303">_xlfn.IFS(E303="Cornerstone","A++",E303="Elite","A+",E303="Elite Upside","A",E303="Upside","B",E303="Upside Lite","C",E303="Outlier","D+",E303="Outlier Lite","D-",E303="Purgatory","F")</f>
        <v>F</v>
      </c>
      <c r="I303" s="314">
        <f t="shared" si="28"/>
        <v>-1.8157829488403647</v>
      </c>
      <c r="J303" s="34" t="str">
        <f>'2024'!D38</f>
        <v>Michigan</v>
      </c>
      <c r="K303" s="200">
        <f>'2024'!E38</f>
        <v>2</v>
      </c>
      <c r="L303" s="318">
        <f>'2024'!F38</f>
        <v>36859</v>
      </c>
      <c r="M303" s="231">
        <f>'2024'!G38</f>
        <v>24.843835616438355</v>
      </c>
      <c r="N303" s="231" t="str">
        <f>'2024'!H38</f>
        <v>RS SR</v>
      </c>
      <c r="O303" s="231">
        <f>'2024'!I38</f>
        <v>23.424657534246574</v>
      </c>
      <c r="P303" s="231" t="str">
        <f>'2024'!J38</f>
        <v>Wide</v>
      </c>
      <c r="Q303" s="231" t="str">
        <f>'2024'!K38</f>
        <v>PROTO X</v>
      </c>
      <c r="R303" s="231" t="str">
        <f>'2024'!L38</f>
        <v>Poor Earner</v>
      </c>
      <c r="S303" s="200">
        <f>'2024'!M38</f>
        <v>75</v>
      </c>
      <c r="T303" s="200">
        <f>'2024'!N38</f>
        <v>212</v>
      </c>
      <c r="U303" s="200">
        <f>'2024'!O38</f>
        <v>4.4400000000000004</v>
      </c>
      <c r="V303" s="319">
        <f>'2024'!P38</f>
        <v>7</v>
      </c>
      <c r="W303" s="193">
        <f>'2024'!Q38</f>
        <v>1.8709360814623974E-2</v>
      </c>
      <c r="X303" s="194">
        <f>'2024'!R38</f>
        <v>0.16380343587694765</v>
      </c>
      <c r="Y303" s="194">
        <f>'2024'!S38</f>
        <v>0.19364107689424701</v>
      </c>
      <c r="Z303" s="194">
        <f>'2024'!T38</f>
        <v>0.15981290196842721</v>
      </c>
      <c r="AA303" s="194">
        <f>'2024'!U38</f>
        <v>0.18842614256746218</v>
      </c>
      <c r="AB303" s="194">
        <f>'2024'!V38</f>
        <v>0.19103360973085459</v>
      </c>
      <c r="AC303" s="59">
        <f>'2024'!W38</f>
        <v>0.19103360973085459</v>
      </c>
      <c r="AD303" s="42" t="str">
        <f>'2024'!X38</f>
        <v>N/A</v>
      </c>
      <c r="AE303" s="183">
        <f>'2024'!Y38</f>
        <v>1.77</v>
      </c>
      <c r="AF303" s="183">
        <f>'2024'!Z38</f>
        <v>6.3</v>
      </c>
      <c r="AG303" s="183">
        <f>'2024'!AA38</f>
        <v>11.5</v>
      </c>
      <c r="AH303" s="183">
        <f>'2024'!AB38</f>
        <v>0.83</v>
      </c>
      <c r="AI303" s="183">
        <f>'2024'!AC38</f>
        <v>1.71</v>
      </c>
      <c r="AJ303" s="288">
        <f>'2024'!AD38</f>
        <v>3.2235099337748346E-2</v>
      </c>
      <c r="AK303" s="288">
        <f>'2024'!AE38</f>
        <v>0.16117549668874173</v>
      </c>
      <c r="AL303" s="185">
        <f>'2024'!AF38</f>
        <v>9.6000000000000002E-2</v>
      </c>
      <c r="AM303" s="212">
        <f t="shared" si="30"/>
        <v>0.81799999999999995</v>
      </c>
      <c r="AN303" s="185">
        <f>'2024'!AG38</f>
        <v>0.94950000000000001</v>
      </c>
      <c r="AO303" s="185">
        <f>'2024'!AH38</f>
        <v>5.0500000000000003E-2</v>
      </c>
      <c r="AP303" s="183">
        <f>'2024'!AI38</f>
        <v>109.10231759276564</v>
      </c>
      <c r="AQ303" s="186">
        <f>'2024'!AJ38</f>
        <v>112.4591670743629</v>
      </c>
      <c r="AR303" s="48">
        <f>'2024'!AK38</f>
        <v>5</v>
      </c>
      <c r="AS303" s="232">
        <f>'2024'!AL38</f>
        <v>0</v>
      </c>
      <c r="AT303" s="232">
        <f>'2024'!AM38</f>
        <v>3</v>
      </c>
      <c r="AU303" s="232">
        <f>'2024'!AN38</f>
        <v>5</v>
      </c>
      <c r="AV303" s="232">
        <f>'2024'!AO38</f>
        <v>9</v>
      </c>
      <c r="AW303" s="232">
        <f>'2024'!AP38</f>
        <v>8</v>
      </c>
      <c r="AX303" s="232">
        <f>'2024'!AQ38</f>
        <v>0.5</v>
      </c>
      <c r="AY303" s="233">
        <f>'2024'!AR38</f>
        <v>0.25</v>
      </c>
      <c r="AZ303" s="60">
        <f>'2024'!AS38</f>
        <v>61</v>
      </c>
      <c r="BA303" s="61">
        <f>'2024'!AT38</f>
        <v>3260.4</v>
      </c>
      <c r="BB303" s="61">
        <f>'2024'!AU38</f>
        <v>5</v>
      </c>
      <c r="BC303" s="61">
        <f>'2024'!AV38</f>
        <v>4</v>
      </c>
      <c r="BD303" s="61">
        <f>'2024'!AW38</f>
        <v>1</v>
      </c>
      <c r="BE303" s="61">
        <f>'2024'!AX38</f>
        <v>25</v>
      </c>
      <c r="BF303" s="62">
        <f>'2024'!AY38</f>
        <v>0.04</v>
      </c>
      <c r="BG303" s="62">
        <f>'2024'!AZ38</f>
        <v>0.56000000000000005</v>
      </c>
      <c r="BH303" s="62">
        <f>'2024'!BA38</f>
        <v>1.3</v>
      </c>
      <c r="BI303" s="62">
        <f>'2024'!BB38</f>
        <v>6.3</v>
      </c>
      <c r="BJ303" s="62">
        <f>'2024'!BC38</f>
        <v>11.6</v>
      </c>
      <c r="BK303" s="62">
        <f>'2024'!BH38</f>
        <v>50</v>
      </c>
      <c r="BL303" s="62">
        <f>'2024'!BI38</f>
        <v>0</v>
      </c>
      <c r="BM303" s="62">
        <f>'2024'!BJ38</f>
        <v>98</v>
      </c>
      <c r="BN303" s="63">
        <f>'2024'!BK38</f>
        <v>2</v>
      </c>
      <c r="BO303" s="60">
        <f>'2024'!BL38</f>
        <v>246</v>
      </c>
      <c r="BP303" s="61">
        <f>'2024'!BM38</f>
        <v>1501.8000000000002</v>
      </c>
      <c r="BQ303" s="61">
        <f>'2024'!BN38</f>
        <v>30</v>
      </c>
      <c r="BR303" s="61">
        <f>'2024'!BO38</f>
        <v>16</v>
      </c>
      <c r="BS303" s="61">
        <f>'2024'!BP38</f>
        <v>3</v>
      </c>
      <c r="BT303" s="61">
        <f>'2024'!BQ38</f>
        <v>9</v>
      </c>
      <c r="BU303" s="62">
        <f>'2024'!BR38</f>
        <v>0.09</v>
      </c>
      <c r="BV303" s="62">
        <f>'2024'!BS38</f>
        <v>1.57</v>
      </c>
      <c r="BW303" s="62">
        <f>'2024'!BT38</f>
        <v>2.1</v>
      </c>
      <c r="BX303" s="62">
        <f>'2024'!BU38</f>
        <v>4.5999999999999996</v>
      </c>
      <c r="BY303" s="62">
        <f>'2024'!BV38</f>
        <v>13.9</v>
      </c>
      <c r="BZ303" s="62">
        <f>'2024'!CA38</f>
        <v>20</v>
      </c>
      <c r="CA303" s="62">
        <f>'2024'!CB38</f>
        <v>11.1</v>
      </c>
      <c r="CB303" s="62">
        <f>'2024'!CC38</f>
        <v>91.2</v>
      </c>
      <c r="CC303" s="63">
        <f>'2024'!CD38</f>
        <v>8.8000000000000007</v>
      </c>
      <c r="CD303" s="60">
        <f>'2024'!CE38</f>
        <v>620</v>
      </c>
      <c r="CE303" s="61">
        <f>'2024'!CF38</f>
        <v>3201.7999999999997</v>
      </c>
      <c r="CF303" s="61">
        <f>'2024'!CG38</f>
        <v>66</v>
      </c>
      <c r="CG303" s="61">
        <f>'2024'!CH38</f>
        <v>39</v>
      </c>
      <c r="CH303" s="61">
        <f>'2024'!CI38</f>
        <v>3</v>
      </c>
      <c r="CI303" s="61">
        <f>'2024'!CJ38</f>
        <v>21</v>
      </c>
      <c r="CJ303" s="62">
        <f>'2024'!CK38</f>
        <v>0.09</v>
      </c>
      <c r="CK303" s="62">
        <f>'2024'!CL38</f>
        <v>1.59</v>
      </c>
      <c r="CL303" s="62">
        <f>'2024'!CM38</f>
        <v>1.72</v>
      </c>
      <c r="CM303" s="62">
        <f>'2024'!CN38</f>
        <v>5.4</v>
      </c>
      <c r="CN303" s="62">
        <f>'2024'!CO38</f>
        <v>14.6</v>
      </c>
      <c r="CO303" s="62">
        <f>'2024'!CT38</f>
        <v>35.299999999999997</v>
      </c>
      <c r="CP303" s="62">
        <f>'2024'!CU38</f>
        <v>15.2</v>
      </c>
      <c r="CQ303" s="62">
        <f>'2024'!CV38</f>
        <v>92.8</v>
      </c>
      <c r="CR303" s="63">
        <f>'2024'!CW38</f>
        <v>7.2</v>
      </c>
      <c r="CS303" s="60">
        <f>'2024'!CX38</f>
        <v>492</v>
      </c>
      <c r="CT303" s="61">
        <f>'2024'!CY38</f>
        <v>3078.6</v>
      </c>
      <c r="CU303" s="61">
        <f>'2024'!CZ38</f>
        <v>46</v>
      </c>
      <c r="CV303" s="61">
        <f>'2024'!DA38</f>
        <v>31</v>
      </c>
      <c r="CW303" s="61">
        <f>'2024'!DB38</f>
        <v>6</v>
      </c>
      <c r="CX303" s="61">
        <f>'2024'!DC38</f>
        <v>24</v>
      </c>
      <c r="CY303" s="62">
        <f>'2024'!DD38</f>
        <v>0.13</v>
      </c>
      <c r="CZ303" s="62">
        <f>'2024'!DE38</f>
        <v>1.45</v>
      </c>
      <c r="DA303" s="62">
        <f>'2024'!DF38</f>
        <v>1.54</v>
      </c>
      <c r="DB303" s="62">
        <f>'2024'!DG38</f>
        <v>6.3</v>
      </c>
      <c r="DC303" s="62">
        <f>'2024'!DH38</f>
        <v>10.1</v>
      </c>
      <c r="DD303" s="62">
        <f>'2024'!DM38</f>
        <v>42.9</v>
      </c>
      <c r="DE303" s="62">
        <f>'2024'!DN38</f>
        <v>8.8000000000000007</v>
      </c>
      <c r="DF303" s="62">
        <f>'2024'!DO38</f>
        <v>95.3</v>
      </c>
      <c r="DG303" s="63">
        <f>'2024'!DP38</f>
        <v>4.7</v>
      </c>
      <c r="DH303" s="60">
        <f>'2024'!DQ38</f>
        <v>604</v>
      </c>
      <c r="DI303" s="61">
        <f>'2024'!DR38</f>
        <v>3205.5</v>
      </c>
      <c r="DJ303" s="61">
        <f>'2024'!DS38</f>
        <v>66</v>
      </c>
      <c r="DK303" s="61">
        <f>'2024'!DT38</f>
        <v>47</v>
      </c>
      <c r="DL303" s="61">
        <f>'2024'!DU38</f>
        <v>1</v>
      </c>
      <c r="DM303" s="61">
        <f>'2024'!DV38</f>
        <v>24</v>
      </c>
      <c r="DN303" s="62">
        <f>'2024'!DW38</f>
        <v>0.83</v>
      </c>
      <c r="DO303" s="62">
        <f>'2024'!DX38</f>
        <v>1.71</v>
      </c>
      <c r="DP303" s="62">
        <f>'2024'!DY38</f>
        <v>1.77</v>
      </c>
      <c r="DQ303" s="62">
        <f>'2024'!DZ38</f>
        <v>2.6</v>
      </c>
      <c r="DR303" s="62">
        <f>'2024'!EA38</f>
        <v>11.5</v>
      </c>
      <c r="DS303" s="62">
        <f>'2024'!EF38</f>
        <v>81.8</v>
      </c>
      <c r="DT303" s="62">
        <f>'2024'!EG38</f>
        <v>9.6</v>
      </c>
      <c r="DU303" s="62">
        <f>'2024'!EH38</f>
        <v>94.6</v>
      </c>
      <c r="DV303" s="63">
        <f>'2024'!EI38</f>
        <v>5.4</v>
      </c>
    </row>
    <row r="304" spans="1:126" ht="15.75" customHeight="1" x14ac:dyDescent="0.2">
      <c r="A304" s="199">
        <f t="shared" si="26"/>
        <v>302</v>
      </c>
      <c r="B304" s="261">
        <f>'2021'!A38</f>
        <v>36</v>
      </c>
      <c r="C304" s="261">
        <v>2021</v>
      </c>
      <c r="D304" s="234" t="str">
        <f>'2021'!B38</f>
        <v>Jalen Camp</v>
      </c>
      <c r="E304" s="310" t="str" cm="1">
        <f t="array" ref="E304">_xlfn.IFS(F304&gt;12.5,"Cornerstone",AND(F304&gt;11.995,F304&lt;12.5),"Elite",AND(F304&gt;11,F304&lt;12.995),"Elite Upside",AND(F304&gt;=9.69,F304&lt;10.999),"Upside",AND(F304&gt;8.4,F304&lt;9.999),"Upside Lite",AND(F304&gt;7.25,F304&lt;8.999),"Outlier",AND(F304&gt;=6,F304&lt;7.25),"Outlier Lite",F304&lt;6.999,"Purgatory")</f>
        <v>Purgatory</v>
      </c>
      <c r="F304" s="313">
        <f>'2021'!C38</f>
        <v>5.1557142857142848</v>
      </c>
      <c r="G304" s="313">
        <f t="shared" si="27"/>
        <v>10.9</v>
      </c>
      <c r="H304" s="313" t="str" cm="1">
        <f t="array" ref="H304">_xlfn.IFS(E304="Cornerstone","A++",E304="Elite","A+",E304="Elite Upside","A",E304="Upside","B",E304="Upside Lite","C",E304="Outlier","D+",E304="Outlier Lite","D-",E304="Purgatory","F")</f>
        <v>F</v>
      </c>
      <c r="I304" s="314">
        <f t="shared" si="28"/>
        <v>-1.8227477518900328</v>
      </c>
      <c r="J304" s="34" t="str">
        <f>'2021'!D38</f>
        <v>Georgia Tech</v>
      </c>
      <c r="K304" s="200">
        <f>'2021'!E38</f>
        <v>4</v>
      </c>
      <c r="L304" s="318">
        <f>'2021'!F38</f>
        <v>35986</v>
      </c>
      <c r="M304" s="231">
        <f>'2021'!G38</f>
        <v>27.235616438356164</v>
      </c>
      <c r="N304" s="231" t="str">
        <f>'2021'!H38</f>
        <v>RS SR</v>
      </c>
      <c r="O304" s="231">
        <f>'2021'!I38</f>
        <v>22.81917808219178</v>
      </c>
      <c r="P304" s="231" t="str">
        <f>'2021'!J38</f>
        <v>Wide</v>
      </c>
      <c r="Q304" s="231" t="str">
        <f>'2021'!K38</f>
        <v>DEEP</v>
      </c>
      <c r="R304" s="231" t="str">
        <f>'2021'!L38</f>
        <v>Poor Separator</v>
      </c>
      <c r="S304" s="320">
        <f>'2021'!M38</f>
        <v>74</v>
      </c>
      <c r="T304" s="320">
        <f>'2021'!N38</f>
        <v>220</v>
      </c>
      <c r="U304" s="200">
        <f>'2021'!O38</f>
        <v>4.43</v>
      </c>
      <c r="V304" s="279">
        <f>'2021'!P38</f>
        <v>6</v>
      </c>
      <c r="W304" s="193">
        <f>'2021'!Q38</f>
        <v>0</v>
      </c>
      <c r="X304" s="194">
        <f>'2021'!R38</f>
        <v>5.2858683926645091E-2</v>
      </c>
      <c r="Y304" s="194">
        <f>'2021'!S38</f>
        <v>0.17079889807162535</v>
      </c>
      <c r="Z304" s="194">
        <f>'2021'!T38</f>
        <v>8.3385189794648415E-2</v>
      </c>
      <c r="AA304" s="194">
        <f>'2021'!U38</f>
        <v>0.209442491210447</v>
      </c>
      <c r="AB304" s="194">
        <f>'2021'!V38</f>
        <v>0.209442491210447</v>
      </c>
      <c r="AC304" s="59">
        <f>'2021'!W38</f>
        <v>0.19897036664992465</v>
      </c>
      <c r="AD304" s="42">
        <f>'2021'!X38</f>
        <v>22.172602739726027</v>
      </c>
      <c r="AE304" s="183">
        <f>'2021'!Y38</f>
        <v>1.57</v>
      </c>
      <c r="AF304" s="183">
        <f>'2021'!Z38</f>
        <v>4.2</v>
      </c>
      <c r="AG304" s="183">
        <f>'2021'!AA38</f>
        <v>16.600000000000001</v>
      </c>
      <c r="AH304" s="183">
        <f>'2021'!AB38</f>
        <v>1.62</v>
      </c>
      <c r="AI304" s="183">
        <f>'2021'!AC38</f>
        <v>2.79</v>
      </c>
      <c r="AJ304" s="288">
        <f>'2021'!AD38</f>
        <v>4.5179856115107914E-2</v>
      </c>
      <c r="AK304" s="288">
        <f>'2021'!AE38</f>
        <v>0.13177458033573142</v>
      </c>
      <c r="AL304" s="185">
        <f>'2021'!AF38</f>
        <v>9.4E-2</v>
      </c>
      <c r="AM304" s="212">
        <f t="shared" si="30"/>
        <v>0.58299999999999996</v>
      </c>
      <c r="AN304" s="185">
        <f>'2021'!AG38</f>
        <v>0.83099999999999996</v>
      </c>
      <c r="AO304" s="185">
        <f>'2021'!AH38</f>
        <v>0.16750000000000001</v>
      </c>
      <c r="AP304" s="183">
        <f>'2021'!AI38</f>
        <v>114.24514983603891</v>
      </c>
      <c r="AQ304" s="186">
        <f>'2021'!AJ38</f>
        <v>115.41289702563165</v>
      </c>
      <c r="AR304" s="48">
        <f>'2021'!AK38</f>
        <v>5</v>
      </c>
      <c r="AS304" s="232">
        <f>'2021'!AL38</f>
        <v>2</v>
      </c>
      <c r="AT304" s="232">
        <f>'2021'!AM38</f>
        <v>2</v>
      </c>
      <c r="AU304" s="232">
        <f>'2021'!AN38</f>
        <v>1</v>
      </c>
      <c r="AV304" s="232">
        <f>'2021'!AO38</f>
        <v>9</v>
      </c>
      <c r="AW304" s="232">
        <f>'2021'!AP38</f>
        <v>9</v>
      </c>
      <c r="AX304" s="232">
        <f>'2021'!AQ38</f>
        <v>2</v>
      </c>
      <c r="AY304" s="233">
        <f>'2021'!AR38</f>
        <v>0</v>
      </c>
      <c r="AZ304" s="60">
        <f>'2021'!AS38</f>
        <v>0</v>
      </c>
      <c r="BA304" s="61">
        <f>'2021'!AT38</f>
        <v>1697</v>
      </c>
      <c r="BB304" s="61">
        <f>'2021'!AU38</f>
        <v>1</v>
      </c>
      <c r="BC304" s="61">
        <f>'2021'!AV38</f>
        <v>0</v>
      </c>
      <c r="BD304" s="61">
        <f>'2021'!AW38</f>
        <v>0</v>
      </c>
      <c r="BE304" s="61">
        <f>'2021'!AX38</f>
        <v>0</v>
      </c>
      <c r="BF304" s="62">
        <f>'2021'!AY38</f>
        <v>0</v>
      </c>
      <c r="BG304" s="62">
        <f>'2021'!AZ38</f>
        <v>0</v>
      </c>
      <c r="BH304" s="62">
        <f>'2021'!BA38</f>
        <v>0</v>
      </c>
      <c r="BI304" s="62">
        <f>'2021'!BB38</f>
        <v>0</v>
      </c>
      <c r="BJ304" s="62">
        <f>'2021'!BC38</f>
        <v>0</v>
      </c>
      <c r="BK304" s="62">
        <f>'2021'!BD38</f>
        <v>0</v>
      </c>
      <c r="BL304" s="62">
        <f>'2021'!BE38</f>
        <v>0</v>
      </c>
      <c r="BM304" s="62">
        <f>'2021'!BF38</f>
        <v>100</v>
      </c>
      <c r="BN304" s="63">
        <f>'2021'!BG38</f>
        <v>0</v>
      </c>
      <c r="BO304" s="60">
        <f>'2021'!BH38</f>
        <v>49</v>
      </c>
      <c r="BP304" s="61">
        <f>'2021'!BI38</f>
        <v>927</v>
      </c>
      <c r="BQ304" s="61">
        <f>'2021'!BJ38</f>
        <v>6</v>
      </c>
      <c r="BR304" s="61">
        <f>'2021'!BK38</f>
        <v>1</v>
      </c>
      <c r="BS304" s="61">
        <f>'2021'!BL38</f>
        <v>0</v>
      </c>
      <c r="BT304" s="61">
        <f>'2021'!BM38</f>
        <v>10</v>
      </c>
      <c r="BU304" s="62">
        <f>'2021'!BN38</f>
        <v>1.66</v>
      </c>
      <c r="BV304" s="62">
        <f>'2021'!BO38</f>
        <v>1.63</v>
      </c>
      <c r="BW304" s="62">
        <f>'2021'!BP38</f>
        <v>1.2</v>
      </c>
      <c r="BX304" s="62">
        <f>'2021'!BQ38</f>
        <v>28</v>
      </c>
      <c r="BY304" s="62">
        <f>'2021'!BR38</f>
        <v>0</v>
      </c>
      <c r="BZ304" s="62">
        <f>'2021'!BW38</f>
        <v>0</v>
      </c>
      <c r="CA304" s="62">
        <f>'2021'!BX38</f>
        <v>0</v>
      </c>
      <c r="CB304" s="62">
        <f>'2021'!BY38</f>
        <v>88.4</v>
      </c>
      <c r="CC304" s="63">
        <f>'2021'!BZ38</f>
        <v>2.2999999999999998</v>
      </c>
      <c r="CD304" s="60">
        <f>'2021'!CA38</f>
        <v>186</v>
      </c>
      <c r="CE304" s="61">
        <f>'2021'!CB38</f>
        <v>1089</v>
      </c>
      <c r="CF304" s="61">
        <f>'2021'!CC38</f>
        <v>30</v>
      </c>
      <c r="CG304" s="61">
        <f>'2021'!CD38</f>
        <v>11</v>
      </c>
      <c r="CH304" s="61">
        <f>'2021'!CE38</f>
        <v>0</v>
      </c>
      <c r="CI304" s="61">
        <f>'2021'!CF38</f>
        <v>7</v>
      </c>
      <c r="CJ304" s="62">
        <f>'2021'!CG38</f>
        <v>0.34</v>
      </c>
      <c r="CK304" s="62">
        <f>'2021'!CH38</f>
        <v>1.67</v>
      </c>
      <c r="CL304" s="62">
        <f>'2021'!CI38</f>
        <v>1.96</v>
      </c>
      <c r="CM304" s="62">
        <f>'2021'!CJ38</f>
        <v>3.1</v>
      </c>
      <c r="CN304" s="62">
        <f>'2021'!CK38</f>
        <v>19.600000000000001</v>
      </c>
      <c r="CO304" s="62">
        <f>'2021'!CP38</f>
        <v>37.5</v>
      </c>
      <c r="CP304" s="62">
        <f>'2021'!CQ38</f>
        <v>8.3000000000000007</v>
      </c>
      <c r="CQ304" s="62">
        <f>'2021'!CR38</f>
        <v>97</v>
      </c>
      <c r="CR304" s="63">
        <f>'2021'!CS38</f>
        <v>1</v>
      </c>
      <c r="CS304" s="60">
        <f>'2021'!CT38</f>
        <v>134</v>
      </c>
      <c r="CT304" s="61">
        <f>'2021'!CU38</f>
        <v>1607</v>
      </c>
      <c r="CU304" s="61">
        <f>'2021'!CV38</f>
        <v>14</v>
      </c>
      <c r="CV304" s="61">
        <f>'2021'!CW38</f>
        <v>7</v>
      </c>
      <c r="CW304" s="61">
        <f>'2021'!CX38</f>
        <v>1</v>
      </c>
      <c r="CX304" s="61">
        <f>'2021'!CY38</f>
        <v>14</v>
      </c>
      <c r="CY304" s="62">
        <f>'2021'!CZ38</f>
        <v>1.62</v>
      </c>
      <c r="CZ304" s="62">
        <f>'2021'!DA38</f>
        <v>2.79</v>
      </c>
      <c r="DA304" s="62">
        <f>'2021'!DB38</f>
        <v>1.37</v>
      </c>
      <c r="DB304" s="62">
        <f>'2021'!DC38</f>
        <v>0.9</v>
      </c>
      <c r="DC304" s="62">
        <f>'2021'!DD38</f>
        <v>16.600000000000001</v>
      </c>
      <c r="DD304" s="62">
        <f>'2021'!DI38</f>
        <v>100</v>
      </c>
      <c r="DE304" s="62">
        <f>'2021'!DJ38</f>
        <v>0</v>
      </c>
      <c r="DF304" s="62">
        <f>'2021'!DK38</f>
        <v>92.1</v>
      </c>
      <c r="DG304" s="63">
        <f>'2021'!DL38</f>
        <v>7.9</v>
      </c>
      <c r="DH304" s="60">
        <f>'2021'!DM38</f>
        <v>417</v>
      </c>
      <c r="DI304" s="61">
        <f>'2021'!DN38</f>
        <v>1991</v>
      </c>
      <c r="DJ304" s="61">
        <f>'2021'!DO38</f>
        <v>47</v>
      </c>
      <c r="DK304" s="61">
        <f>'2021'!DP38</f>
        <v>29</v>
      </c>
      <c r="DL304" s="61">
        <f>'2021'!DQ38</f>
        <v>4</v>
      </c>
      <c r="DM304" s="61">
        <f>'2021'!DR38</f>
        <v>14</v>
      </c>
      <c r="DN304" s="62">
        <f>'2021'!DS38</f>
        <v>0.69</v>
      </c>
      <c r="DO304" s="62">
        <f>'2021'!DT38</f>
        <v>1.75</v>
      </c>
      <c r="DP304" s="62">
        <f>'2021'!DU38</f>
        <v>1.57</v>
      </c>
      <c r="DQ304" s="62">
        <f>'2021'!DV38</f>
        <v>4.2</v>
      </c>
      <c r="DR304" s="62">
        <f>'2021'!DW38</f>
        <v>13</v>
      </c>
      <c r="DS304" s="62">
        <f>'2021'!EB38</f>
        <v>58.3</v>
      </c>
      <c r="DT304" s="62">
        <f>'2021'!EC38</f>
        <v>9.4</v>
      </c>
      <c r="DU304" s="62">
        <f>'2021'!ED38</f>
        <v>74.099999999999994</v>
      </c>
      <c r="DV304" s="63">
        <f>'2021'!EE38</f>
        <v>25.6</v>
      </c>
    </row>
    <row r="305" spans="1:126" ht="15.75" customHeight="1" x14ac:dyDescent="0.2">
      <c r="A305" s="199">
        <f t="shared" si="26"/>
        <v>303</v>
      </c>
      <c r="B305" s="261">
        <f>'2015'!A30</f>
        <v>28</v>
      </c>
      <c r="C305" s="261">
        <v>2015</v>
      </c>
      <c r="D305" s="234" t="str">
        <f>'2015'!B30</f>
        <v>Keith Mumphery</v>
      </c>
      <c r="E305" s="310" t="str" cm="1">
        <f t="array" ref="E305">_xlfn.IFS(F305&gt;12.5,"Cornerstone",AND(F305&gt;11.995,F305&lt;12.5),"Elite",AND(F305&gt;11,F305&lt;12.995),"Elite Upside",AND(F305&gt;=9.69,F305&lt;10.999),"Upside",AND(F305&gt;8.4,F305&lt;9.999),"Upside Lite",AND(F305&gt;7.25,F305&lt;8.999),"Outlier",AND(F305&gt;=6,F305&lt;7.25),"Outlier Lite",F305&lt;6.999,"Purgatory")</f>
        <v>Purgatory</v>
      </c>
      <c r="F305" s="313">
        <f>'2015'!C30</f>
        <v>5.1442857142857141</v>
      </c>
      <c r="G305" s="313">
        <f t="shared" si="27"/>
        <v>10.6</v>
      </c>
      <c r="H305" s="313" t="str" cm="1">
        <f t="array" ref="H305">_xlfn.IFS(E305="Cornerstone","A++",E305="Elite","A+",E305="Elite Upside","A",E305="Upside","B",E305="Upside Lite","C",E305="Outlier","D+",E305="Outlier Lite","D-",E305="Purgatory","F")</f>
        <v>F</v>
      </c>
      <c r="I305" s="314">
        <f t="shared" si="28"/>
        <v>-1.8289386879341816</v>
      </c>
      <c r="J305" s="34" t="str">
        <f>'2015'!D30</f>
        <v>Michigan State</v>
      </c>
      <c r="K305" s="200">
        <f>'2015'!E30</f>
        <v>2</v>
      </c>
      <c r="L305" s="318">
        <f>'2015'!F30</f>
        <v>33760</v>
      </c>
      <c r="M305" s="231">
        <f>'2015'!G30</f>
        <v>33.334246575342469</v>
      </c>
      <c r="N305" s="231" t="str">
        <f>'2015'!H30</f>
        <v>SR</v>
      </c>
      <c r="O305" s="231">
        <f>'2015'!I30</f>
        <v>22.906849315068492</v>
      </c>
      <c r="P305" s="231" t="str">
        <f>'2015'!J30</f>
        <v>Wide</v>
      </c>
      <c r="Q305" s="231" t="str">
        <f>'2015'!K30</f>
        <v>DEEP</v>
      </c>
      <c r="R305" s="231" t="str">
        <f>'2015'!L30</f>
        <v>N/A</v>
      </c>
      <c r="S305" s="320">
        <f>'2015'!M30</f>
        <v>72</v>
      </c>
      <c r="T305" s="320">
        <f>'2015'!N30</f>
        <v>215</v>
      </c>
      <c r="U305" s="231">
        <f>'2015'!O30</f>
        <v>4.54</v>
      </c>
      <c r="V305" s="279">
        <f>'2015'!P30</f>
        <v>5</v>
      </c>
      <c r="W305" s="193">
        <f>'2015'!Q30</f>
        <v>0</v>
      </c>
      <c r="X305" s="194">
        <f>'2015'!R30</f>
        <v>1.1032531824611032E-2</v>
      </c>
      <c r="Y305" s="194">
        <f>'2015'!S30</f>
        <v>0.18871381458409675</v>
      </c>
      <c r="Z305" s="194">
        <f>'2015'!T30</f>
        <v>0.11769800031491105</v>
      </c>
      <c r="AA305" s="194">
        <f>'2015'!U30</f>
        <v>0.14335360556038226</v>
      </c>
      <c r="AB305" s="194">
        <f>'2015'!V30</f>
        <v>0.16603371007223949</v>
      </c>
      <c r="AC305" s="59">
        <f>'2015'!W30</f>
        <v>0.16603371007223949</v>
      </c>
      <c r="AD305" s="42" t="str">
        <f>'2015'!X30</f>
        <v>N/A</v>
      </c>
      <c r="AE305" s="183">
        <f>'2015'!Y30</f>
        <v>2.14</v>
      </c>
      <c r="AF305" s="183">
        <f>'2015'!Z30</f>
        <v>5.5</v>
      </c>
      <c r="AG305" s="183">
        <f>'2015'!AA30</f>
        <v>16.100000000000001</v>
      </c>
      <c r="AH305" s="183">
        <f>'2015'!AB30</f>
        <v>0</v>
      </c>
      <c r="AI305" s="183">
        <f>'2015'!AC30</f>
        <v>0</v>
      </c>
      <c r="AJ305" s="288" t="str">
        <f>'2015'!AD30</f>
        <v>N/A</v>
      </c>
      <c r="AK305" s="288" t="str">
        <f>'2015'!AE30</f>
        <v>N/A</v>
      </c>
      <c r="AL305" s="185">
        <f>'2015'!AF30</f>
        <v>7.0999999999999994E-2</v>
      </c>
      <c r="AM305" s="212">
        <f>DS305</f>
        <v>0</v>
      </c>
      <c r="AN305" s="185">
        <f>'2015'!AG30</f>
        <v>0.78900000000000003</v>
      </c>
      <c r="AO305" s="185">
        <f>'2015'!AH30</f>
        <v>0.20300000000000001</v>
      </c>
      <c r="AP305" s="183">
        <f>'2015'!AI30</f>
        <v>101.21503838570821</v>
      </c>
      <c r="AQ305" s="186">
        <f>'2015'!AJ30</f>
        <v>98.132481291613757</v>
      </c>
      <c r="AR305" s="48">
        <f>'2015'!AK30</f>
        <v>4</v>
      </c>
      <c r="AS305" s="232">
        <f>'2015'!AL30</f>
        <v>0</v>
      </c>
      <c r="AT305" s="232">
        <f>'2015'!AM30</f>
        <v>4</v>
      </c>
      <c r="AU305" s="232">
        <f>'2015'!AN30</f>
        <v>4</v>
      </c>
      <c r="AV305" s="232">
        <f>'2015'!AO30</f>
        <v>7</v>
      </c>
      <c r="AW305" s="232">
        <f>'2015'!AP30</f>
        <v>6</v>
      </c>
      <c r="AX305" s="232">
        <f>'2015'!AQ30</f>
        <v>4</v>
      </c>
      <c r="AY305" s="233">
        <f>'2015'!AR30</f>
        <v>0</v>
      </c>
      <c r="AZ305" s="60">
        <f>'2015'!AS30</f>
        <v>0</v>
      </c>
      <c r="BA305" s="61">
        <f>'2015'!AT30</f>
        <v>1</v>
      </c>
      <c r="BB305" s="61">
        <f>'2015'!AU30</f>
        <v>0</v>
      </c>
      <c r="BC305" s="61">
        <f>'2015'!AV30</f>
        <v>0</v>
      </c>
      <c r="BD305" s="61">
        <f>'2015'!AW30</f>
        <v>0</v>
      </c>
      <c r="BE305" s="61">
        <f>'2015'!AX30</f>
        <v>0</v>
      </c>
      <c r="BF305" s="62">
        <f>'2015'!AY30</f>
        <v>0</v>
      </c>
      <c r="BG305" s="62">
        <f>'2015'!AZ30</f>
        <v>0</v>
      </c>
      <c r="BH305" s="62">
        <f>'2015'!BA30</f>
        <v>0</v>
      </c>
      <c r="BI305" s="62">
        <f>'2015'!BB30</f>
        <v>0</v>
      </c>
      <c r="BJ305" s="62">
        <f>'2015'!BC30</f>
        <v>0</v>
      </c>
      <c r="BK305" s="62">
        <f>'2015'!BD30</f>
        <v>0</v>
      </c>
      <c r="BL305" s="62">
        <f>'2015'!BE30</f>
        <v>0</v>
      </c>
      <c r="BM305" s="62">
        <f>'2015'!BF30</f>
        <v>0</v>
      </c>
      <c r="BN305" s="63">
        <f>'2015'!BG30</f>
        <v>0</v>
      </c>
      <c r="BO305" s="60">
        <f>'2015'!BH30</f>
        <v>39</v>
      </c>
      <c r="BP305" s="61">
        <f>'2015'!BI30</f>
        <v>3535</v>
      </c>
      <c r="BQ305" s="61">
        <f>'2015'!BJ30</f>
        <v>0</v>
      </c>
      <c r="BR305" s="61">
        <f>'2015'!BK30</f>
        <v>0</v>
      </c>
      <c r="BS305" s="61">
        <f>'2015'!BL30</f>
        <v>0</v>
      </c>
      <c r="BT305" s="61">
        <f>'2015'!BM30</f>
        <v>0</v>
      </c>
      <c r="BU305" s="62">
        <f>'2015'!BN30</f>
        <v>0</v>
      </c>
      <c r="BV305" s="62">
        <f>'2015'!BO30</f>
        <v>0</v>
      </c>
      <c r="BW305" s="62">
        <f>'2015'!BP30</f>
        <v>0</v>
      </c>
      <c r="BX305" s="62">
        <f>'2015'!BQ30</f>
        <v>0</v>
      </c>
      <c r="BY305" s="62">
        <f>'2015'!BR30</f>
        <v>0</v>
      </c>
      <c r="BZ305" s="62">
        <f>'2015'!BS30</f>
        <v>0</v>
      </c>
      <c r="CA305" s="62">
        <f>'2015'!BT30</f>
        <v>0</v>
      </c>
      <c r="CB305" s="62">
        <f>'2015'!BU30</f>
        <v>0</v>
      </c>
      <c r="CC305" s="63">
        <f>'2015'!BV30</f>
        <v>0</v>
      </c>
      <c r="CD305" s="60">
        <f>'2015'!BW30</f>
        <v>515</v>
      </c>
      <c r="CE305" s="61">
        <f>'2015'!BX30</f>
        <v>2729</v>
      </c>
      <c r="CF305" s="61">
        <f>'2015'!BY30</f>
        <v>0</v>
      </c>
      <c r="CG305" s="61">
        <f>'2015'!BZ30</f>
        <v>0</v>
      </c>
      <c r="CH305" s="61">
        <f>'2015'!CA30</f>
        <v>0</v>
      </c>
      <c r="CI305" s="61">
        <f>'2015'!CB30</f>
        <v>0</v>
      </c>
      <c r="CJ305" s="62">
        <f>'2015'!CC30</f>
        <v>0</v>
      </c>
      <c r="CK305" s="62">
        <f>'2015'!CD30</f>
        <v>0</v>
      </c>
      <c r="CL305" s="62">
        <f>'2015'!CE30</f>
        <v>0</v>
      </c>
      <c r="CM305" s="62">
        <f>'2015'!CF30</f>
        <v>0</v>
      </c>
      <c r="CN305" s="62">
        <f>'2015'!CG30</f>
        <v>0</v>
      </c>
      <c r="CO305" s="62">
        <f>'2015'!CH30</f>
        <v>0</v>
      </c>
      <c r="CP305" s="62">
        <f>'2015'!CI30</f>
        <v>0</v>
      </c>
      <c r="CQ305" s="62">
        <f>'2015'!CJ30</f>
        <v>0</v>
      </c>
      <c r="CR305" s="63">
        <f>'2015'!CK30</f>
        <v>0</v>
      </c>
      <c r="CS305" s="60">
        <f>'2015'!CL30</f>
        <v>299</v>
      </c>
      <c r="CT305" s="61">
        <f>'2015'!CM30</f>
        <v>2540.3999999999996</v>
      </c>
      <c r="CU305" s="61">
        <f>'2015'!CN30</f>
        <v>0</v>
      </c>
      <c r="CV305" s="61">
        <f>'2015'!CO30</f>
        <v>0</v>
      </c>
      <c r="CW305" s="61">
        <f>'2015'!CP30</f>
        <v>0</v>
      </c>
      <c r="CX305" s="61">
        <f>'2015'!CQ30</f>
        <v>0</v>
      </c>
      <c r="CY305" s="62">
        <f>'2015'!CR30</f>
        <v>0</v>
      </c>
      <c r="CZ305" s="62">
        <f>'2015'!CS30</f>
        <v>0</v>
      </c>
      <c r="DA305" s="62">
        <f>'2015'!CT30</f>
        <v>0</v>
      </c>
      <c r="DB305" s="62">
        <f>'2015'!CU30</f>
        <v>0</v>
      </c>
      <c r="DC305" s="62">
        <f>'2015'!CV30</f>
        <v>0</v>
      </c>
      <c r="DD305" s="62">
        <f>'2015'!CW30</f>
        <v>0</v>
      </c>
      <c r="DE305" s="62">
        <f>'2015'!CX30</f>
        <v>0</v>
      </c>
      <c r="DF305" s="62">
        <f>'2015'!CY30</f>
        <v>0</v>
      </c>
      <c r="DG305" s="63">
        <f>'2015'!CZ30</f>
        <v>0</v>
      </c>
      <c r="DH305" s="60">
        <f>'2015'!DA30</f>
        <v>495</v>
      </c>
      <c r="DI305" s="61">
        <f>'2015'!DB30</f>
        <v>3453</v>
      </c>
      <c r="DJ305" s="61">
        <f>'2015'!DC30</f>
        <v>43</v>
      </c>
      <c r="DK305" s="61">
        <f>'2015'!DD30</f>
        <v>26</v>
      </c>
      <c r="DL305" s="61">
        <f>'2015'!DE30</f>
        <v>3</v>
      </c>
      <c r="DM305" s="61">
        <f>'2015'!DF30</f>
        <v>0</v>
      </c>
      <c r="DN305" s="62">
        <f>'2015'!DG30</f>
        <v>0</v>
      </c>
      <c r="DO305" s="62">
        <f>'2015'!DH30</f>
        <v>0</v>
      </c>
      <c r="DP305" s="62">
        <f>'2015'!DI30</f>
        <v>2.14</v>
      </c>
      <c r="DQ305" s="62">
        <f>'2015'!DJ30</f>
        <v>5.5</v>
      </c>
      <c r="DR305" s="62">
        <f>'2015'!DK30</f>
        <v>16.100000000000001</v>
      </c>
      <c r="DS305" s="62">
        <f>'2015'!DL30</f>
        <v>0</v>
      </c>
      <c r="DT305" s="62">
        <f>'2015'!DM30</f>
        <v>7.1</v>
      </c>
      <c r="DU305" s="62">
        <f>'2015'!DN30</f>
        <v>78.900000000000006</v>
      </c>
      <c r="DV305" s="63">
        <f>'2015'!DO30</f>
        <v>20.3</v>
      </c>
    </row>
    <row r="306" spans="1:126" ht="15.75" customHeight="1" x14ac:dyDescent="0.2">
      <c r="A306" s="199">
        <f t="shared" si="26"/>
        <v>304</v>
      </c>
      <c r="B306" s="261">
        <f>'2021'!A40</f>
        <v>38</v>
      </c>
      <c r="C306" s="261">
        <v>2021</v>
      </c>
      <c r="D306" s="234" t="str">
        <f>'2021'!B40</f>
        <v>Warren Jackson</v>
      </c>
      <c r="E306" s="310" t="str" cm="1">
        <f t="array" ref="E306">_xlfn.IFS(F306&gt;12.5,"Cornerstone",AND(F306&gt;11.995,F306&lt;12.5),"Elite",AND(F306&gt;11,F306&lt;12.995),"Elite Upside",AND(F306&gt;=9.69,F306&lt;10.999),"Upside",AND(F306&gt;8.4,F306&lt;9.999),"Upside Lite",AND(F306&gt;7.25,F306&lt;8.999),"Outlier",AND(F306&gt;=6,F306&lt;7.25),"Outlier Lite",F306&lt;6.999,"Purgatory")</f>
        <v>Purgatory</v>
      </c>
      <c r="F306" s="313">
        <f>'2021'!C40</f>
        <v>5.1014285714285705</v>
      </c>
      <c r="G306" s="313">
        <f t="shared" si="27"/>
        <v>10.299999999999999</v>
      </c>
      <c r="H306" s="313" t="str" cm="1">
        <f t="array" ref="H306">_xlfn.IFS(E306="Cornerstone","A++",E306="Elite","A+",E306="Elite Upside","A",E306="Upside","B",E306="Upside Lite","C",E306="Outlier","D+",E306="Outlier Lite","D-",E306="Purgatory","F")</f>
        <v>F</v>
      </c>
      <c r="I306" s="314">
        <f t="shared" si="28"/>
        <v>-1.8521546980997412</v>
      </c>
      <c r="J306" s="34" t="str">
        <f>'2021'!D40</f>
        <v>Colorado State</v>
      </c>
      <c r="K306" s="200">
        <f>'2021'!E40</f>
        <v>7</v>
      </c>
      <c r="L306" s="318">
        <f>'2021'!F40</f>
        <v>36327</v>
      </c>
      <c r="M306" s="231">
        <f>'2021'!G40</f>
        <v>26.301369863013697</v>
      </c>
      <c r="N306" s="231" t="str">
        <f>'2021'!H40</f>
        <v>SR</v>
      </c>
      <c r="O306" s="231">
        <f>'2021'!I40</f>
        <v>21.884931506849316</v>
      </c>
      <c r="P306" s="231" t="str">
        <f>'2021'!J40</f>
        <v>Hybrid</v>
      </c>
      <c r="Q306" s="231" t="str">
        <f>'2021'!K40</f>
        <v>SLOB</v>
      </c>
      <c r="R306" s="231" t="str">
        <f>'2021'!L40</f>
        <v>Elite Earner</v>
      </c>
      <c r="S306" s="320">
        <f>'2021'!M40</f>
        <v>78</v>
      </c>
      <c r="T306" s="320">
        <f>'2021'!N40</f>
        <v>219</v>
      </c>
      <c r="U306" s="200">
        <f>'2021'!O40</f>
        <v>4.72</v>
      </c>
      <c r="V306" s="279">
        <f>'2021'!P40</f>
        <v>0</v>
      </c>
      <c r="W306" s="193">
        <f>'2021'!Q40</f>
        <v>0</v>
      </c>
      <c r="X306" s="194">
        <f>'2021'!R40</f>
        <v>6.9755198736509608E-2</v>
      </c>
      <c r="Y306" s="194">
        <f>'2021'!S40</f>
        <v>0.11068597977589505</v>
      </c>
      <c r="Z306" s="194">
        <f>'2021'!T40</f>
        <v>0.30573770491803276</v>
      </c>
      <c r="AA306" s="194">
        <f>'2021'!U40</f>
        <v>0</v>
      </c>
      <c r="AB306" s="194">
        <f>'2021'!V40</f>
        <v>0.30573770491803276</v>
      </c>
      <c r="AC306" s="59">
        <f>'2021'!W40</f>
        <v>0.2323606557377049</v>
      </c>
      <c r="AD306" s="42">
        <f>'2021'!X40</f>
        <v>20.221917808219178</v>
      </c>
      <c r="AE306" s="183">
        <f>'2021'!Y40</f>
        <v>2.99</v>
      </c>
      <c r="AF306" s="183">
        <f>'2021'!Z40</f>
        <v>4.5</v>
      </c>
      <c r="AG306" s="183">
        <f>'2021'!AA40</f>
        <v>12.1</v>
      </c>
      <c r="AH306" s="183">
        <f>'2021'!AB40</f>
        <v>0.72</v>
      </c>
      <c r="AI306" s="183">
        <f>'2021'!AC40</f>
        <v>2.92</v>
      </c>
      <c r="AJ306" s="288">
        <f>'2021'!AD40</f>
        <v>8.5504915102770335E-2</v>
      </c>
      <c r="AK306" s="288">
        <f>'2021'!AE40</f>
        <v>0.23513851653261841</v>
      </c>
      <c r="AL306" s="185">
        <f>'2021'!AF40</f>
        <v>5.7000000000000002E-2</v>
      </c>
      <c r="AM306" s="212">
        <f t="shared" ref="AM306:AM324" si="31">DS306/100</f>
        <v>0</v>
      </c>
      <c r="AN306" s="185">
        <f>'2021'!AG40</f>
        <v>0.38950000000000001</v>
      </c>
      <c r="AO306" s="185">
        <f>'2021'!AH40</f>
        <v>0.1045</v>
      </c>
      <c r="AP306" s="183">
        <f>'2021'!AI40</f>
        <v>88.248252858027442</v>
      </c>
      <c r="AQ306" s="186">
        <f>'2021'!AJ40</f>
        <v>96.475494074553566</v>
      </c>
      <c r="AR306" s="48">
        <f>'2021'!AK40</f>
        <v>6</v>
      </c>
      <c r="AS306" s="232">
        <f>'2021'!AL40</f>
        <v>6</v>
      </c>
      <c r="AT306" s="232">
        <f>'2021'!AM40</f>
        <v>6</v>
      </c>
      <c r="AU306" s="232">
        <f>'2021'!AN40</f>
        <v>2</v>
      </c>
      <c r="AV306" s="232">
        <f>'2021'!AO40</f>
        <v>3</v>
      </c>
      <c r="AW306" s="232">
        <f>'2021'!AP40</f>
        <v>6</v>
      </c>
      <c r="AX306" s="232">
        <f>'2021'!AQ40</f>
        <v>0</v>
      </c>
      <c r="AY306" s="233">
        <f>'2021'!AR40</f>
        <v>0</v>
      </c>
      <c r="AZ306" s="60">
        <f>'2021'!AS40</f>
        <v>0</v>
      </c>
      <c r="BA306" s="61">
        <f>'2021'!AT40</f>
        <v>3181</v>
      </c>
      <c r="BB306" s="61">
        <f>'2021'!AU40</f>
        <v>0</v>
      </c>
      <c r="BC306" s="61">
        <f>'2021'!AV40</f>
        <v>0</v>
      </c>
      <c r="BD306" s="61">
        <f>'2021'!AW40</f>
        <v>0</v>
      </c>
      <c r="BE306" s="61">
        <f>'2021'!AX40</f>
        <v>0</v>
      </c>
      <c r="BF306" s="62">
        <f>'2021'!AY40</f>
        <v>0</v>
      </c>
      <c r="BG306" s="62">
        <f>'2021'!AZ40</f>
        <v>0</v>
      </c>
      <c r="BH306" s="62">
        <f>'2021'!BA40</f>
        <v>0</v>
      </c>
      <c r="BI306" s="62">
        <f>'2021'!BB40</f>
        <v>0</v>
      </c>
      <c r="BJ306" s="62">
        <f>'2021'!BC40</f>
        <v>0</v>
      </c>
      <c r="BK306" s="62">
        <f>'2021'!BD40</f>
        <v>0</v>
      </c>
      <c r="BL306" s="62">
        <f>'2021'!BE40</f>
        <v>0</v>
      </c>
      <c r="BM306" s="62">
        <f>'2021'!BF40</f>
        <v>0</v>
      </c>
      <c r="BN306" s="63">
        <f>'2021'!BG40</f>
        <v>0</v>
      </c>
      <c r="BO306" s="60">
        <f>'2021'!BH40</f>
        <v>265</v>
      </c>
      <c r="BP306" s="61">
        <f>'2021'!BI40</f>
        <v>3799</v>
      </c>
      <c r="BQ306" s="61">
        <f>'2021'!BJ40</f>
        <v>23</v>
      </c>
      <c r="BR306" s="61">
        <f>'2021'!BK40</f>
        <v>15</v>
      </c>
      <c r="BS306" s="61">
        <f>'2021'!BL40</f>
        <v>2</v>
      </c>
      <c r="BT306" s="61">
        <f>'2021'!BM40</f>
        <v>29</v>
      </c>
      <c r="BU306" s="62">
        <f>'2021'!BN40</f>
        <v>1.17</v>
      </c>
      <c r="BV306" s="62">
        <f>'2021'!BO40</f>
        <v>0.8</v>
      </c>
      <c r="BW306" s="62">
        <f>'2021'!BP40</f>
        <v>2.11</v>
      </c>
      <c r="BX306" s="62">
        <f>'2021'!BQ40</f>
        <v>4.9000000000000004</v>
      </c>
      <c r="BY306" s="62">
        <f>'2021'!BR40</f>
        <v>15.7</v>
      </c>
      <c r="BZ306" s="62">
        <f>'2021'!BW40</f>
        <v>71.400000000000006</v>
      </c>
      <c r="CA306" s="62">
        <f>'2021'!BX40</f>
        <v>6.3</v>
      </c>
      <c r="CB306" s="62">
        <f>'2021'!BY40</f>
        <v>54.3</v>
      </c>
      <c r="CC306" s="63">
        <f>'2021'!BZ40</f>
        <v>45.7</v>
      </c>
      <c r="CD306" s="60">
        <f>'2021'!CA40</f>
        <v>405</v>
      </c>
      <c r="CE306" s="61">
        <f>'2021'!CB40</f>
        <v>3659</v>
      </c>
      <c r="CF306" s="61">
        <f>'2021'!CC40</f>
        <v>49</v>
      </c>
      <c r="CG306" s="61">
        <f>'2021'!CD40</f>
        <v>32</v>
      </c>
      <c r="CH306" s="61">
        <f>'2021'!CE40</f>
        <v>4</v>
      </c>
      <c r="CI306" s="61">
        <f>'2021'!CF40</f>
        <v>26</v>
      </c>
      <c r="CJ306" s="62">
        <f>'2021'!CG40</f>
        <v>0.48</v>
      </c>
      <c r="CK306" s="62">
        <f>'2021'!CH40</f>
        <v>1.1000000000000001</v>
      </c>
      <c r="CL306" s="62">
        <f>'2021'!CI40</f>
        <v>1.19</v>
      </c>
      <c r="CM306" s="62">
        <f>'2021'!CJ40</f>
        <v>2.7</v>
      </c>
      <c r="CN306" s="62">
        <f>'2021'!CK40</f>
        <v>13.4</v>
      </c>
      <c r="CO306" s="62">
        <f>'2021'!CP40</f>
        <v>81.8</v>
      </c>
      <c r="CP306" s="62">
        <f>'2021'!CQ40</f>
        <v>11.1</v>
      </c>
      <c r="CQ306" s="62">
        <f>'2021'!CR40</f>
        <v>20.2</v>
      </c>
      <c r="CR306" s="63">
        <f>'2021'!CS40</f>
        <v>79.8</v>
      </c>
      <c r="CS306" s="60">
        <f>'2021'!CT40</f>
        <v>1119</v>
      </c>
      <c r="CT306" s="61">
        <f>'2021'!CU40</f>
        <v>3660</v>
      </c>
      <c r="CU306" s="61">
        <f>'2021'!CV40</f>
        <v>120</v>
      </c>
      <c r="CV306" s="61">
        <f>'2021'!CW40</f>
        <v>77</v>
      </c>
      <c r="CW306" s="61">
        <f>'2021'!CX40</f>
        <v>8</v>
      </c>
      <c r="CX306" s="61">
        <f>'2021'!CY40</f>
        <v>21</v>
      </c>
      <c r="CY306" s="62">
        <f>'2021'!CZ40</f>
        <v>0.72</v>
      </c>
      <c r="CZ306" s="62">
        <f>'2021'!DA40</f>
        <v>2.92</v>
      </c>
      <c r="DA306" s="62">
        <f>'2021'!DB40</f>
        <v>2.99</v>
      </c>
      <c r="DB306" s="62">
        <f>'2021'!DC40</f>
        <v>4.5</v>
      </c>
      <c r="DC306" s="62">
        <f>'2021'!DD40</f>
        <v>12.1</v>
      </c>
      <c r="DD306" s="62">
        <f>'2021'!DI40</f>
        <v>53.1</v>
      </c>
      <c r="DE306" s="62">
        <f>'2021'!DJ40</f>
        <v>3.8</v>
      </c>
      <c r="DF306" s="62">
        <f>'2021'!DK40</f>
        <v>77.900000000000006</v>
      </c>
      <c r="DG306" s="63">
        <f>'2021'!DL40</f>
        <v>20.9</v>
      </c>
      <c r="DH306" s="60">
        <f>'2021'!DM40</f>
        <v>0</v>
      </c>
      <c r="DI306" s="61">
        <f>'2021'!DN40</f>
        <v>798</v>
      </c>
      <c r="DJ306" s="61">
        <f>'2021'!DO40</f>
        <v>0</v>
      </c>
      <c r="DK306" s="61">
        <f>'2021'!DP40</f>
        <v>0</v>
      </c>
      <c r="DL306" s="61">
        <f>'2021'!DQ40</f>
        <v>0</v>
      </c>
      <c r="DM306" s="61">
        <f>'2021'!DR40</f>
        <v>0</v>
      </c>
      <c r="DN306" s="62">
        <f>'2021'!DS40</f>
        <v>0</v>
      </c>
      <c r="DO306" s="62">
        <f>'2021'!DT40</f>
        <v>0</v>
      </c>
      <c r="DP306" s="62">
        <f>'2021'!DU40</f>
        <v>0</v>
      </c>
      <c r="DQ306" s="62">
        <f>'2021'!DV40</f>
        <v>0</v>
      </c>
      <c r="DR306" s="62">
        <f>'2021'!DW40</f>
        <v>0</v>
      </c>
      <c r="DS306" s="62">
        <f>'2021'!EB40</f>
        <v>0</v>
      </c>
      <c r="DT306" s="62">
        <f>'2021'!EC40</f>
        <v>0</v>
      </c>
      <c r="DU306" s="62">
        <f>'2021'!ED40</f>
        <v>0</v>
      </c>
      <c r="DV306" s="63">
        <f>'2021'!EE40</f>
        <v>0</v>
      </c>
    </row>
    <row r="307" spans="1:126" ht="15.75" customHeight="1" x14ac:dyDescent="0.2">
      <c r="A307" s="199">
        <f t="shared" si="26"/>
        <v>305</v>
      </c>
      <c r="B307" s="261">
        <f>'2016'!A26</f>
        <v>24</v>
      </c>
      <c r="C307" s="261">
        <v>2016</v>
      </c>
      <c r="D307" s="234" t="str">
        <f>'2016'!B26</f>
        <v>Cody Core</v>
      </c>
      <c r="E307" s="310" t="str" cm="1">
        <f t="array" ref="E307">_xlfn.IFS(F307&gt;12.5,"Cornerstone",AND(F307&gt;11.995,F307&lt;12.5),"Elite",AND(F307&gt;11,F307&lt;12.995),"Elite Upside",AND(F307&gt;=9.69,F307&lt;10.999),"Upside",AND(F307&gt;8.4,F307&lt;9.999),"Upside Lite",AND(F307&gt;7.25,F307&lt;8.999),"Outlier",AND(F307&gt;=6,F307&lt;7.25),"Outlier Lite",F307&lt;6.999,"Purgatory")</f>
        <v>Purgatory</v>
      </c>
      <c r="F307" s="313">
        <f>'2016'!C26</f>
        <v>5.0957142857142861</v>
      </c>
      <c r="G307" s="313">
        <f t="shared" si="27"/>
        <v>10</v>
      </c>
      <c r="H307" s="313" t="str" cm="1">
        <f t="array" ref="H307">_xlfn.IFS(E307="Cornerstone","A++",E307="Elite","A+",E307="Elite Upside","A",E307="Upside","B",E307="Upside Lite","C",E307="Outlier","D+",E307="Outlier Lite","D-",E307="Purgatory","F")</f>
        <v>F</v>
      </c>
      <c r="I307" s="314">
        <f t="shared" si="28"/>
        <v>-1.855250166121815</v>
      </c>
      <c r="J307" s="34" t="str">
        <f>'2016'!D26</f>
        <v>Ole Miss</v>
      </c>
      <c r="K307" s="200">
        <f>'2016'!E26</f>
        <v>1</v>
      </c>
      <c r="L307" s="318">
        <f>'2016'!F26</f>
        <v>34441</v>
      </c>
      <c r="M307" s="231">
        <f>'2016'!G26</f>
        <v>31.468493150684932</v>
      </c>
      <c r="N307" s="231" t="str">
        <f>'2016'!H26</f>
        <v>SR</v>
      </c>
      <c r="O307" s="231">
        <f>'2016'!I26</f>
        <v>22.043835616438358</v>
      </c>
      <c r="P307" s="231" t="str">
        <f>'2016'!J26</f>
        <v>Hybrid</v>
      </c>
      <c r="Q307" s="231" t="str">
        <f>'2016'!K26</f>
        <v>PROTO X</v>
      </c>
      <c r="R307" s="231" t="str">
        <f>'2016'!L26</f>
        <v>N/A</v>
      </c>
      <c r="S307" s="320">
        <f>'2016'!M26</f>
        <v>75</v>
      </c>
      <c r="T307" s="320">
        <f>'2016'!N26</f>
        <v>205</v>
      </c>
      <c r="U307" s="231">
        <f>'2016'!O26</f>
        <v>4.47</v>
      </c>
      <c r="V307" s="279">
        <f>'2016'!P26</f>
        <v>6</v>
      </c>
      <c r="W307" s="193">
        <f>'2016'!Q26</f>
        <v>0</v>
      </c>
      <c r="X307" s="194">
        <f>'2016'!R26</f>
        <v>1.2312617354634161E-3</v>
      </c>
      <c r="Y307" s="194">
        <f>'2016'!S26</f>
        <v>5.3535710083539231E-2</v>
      </c>
      <c r="Z307" s="194">
        <f>'2016'!T26</f>
        <v>0.16253282754595857</v>
      </c>
      <c r="AA307" s="194">
        <f>'2016'!U26</f>
        <v>0.14824178349804643</v>
      </c>
      <c r="AB307" s="194">
        <f>'2016'!V26</f>
        <v>0.1553873055220025</v>
      </c>
      <c r="AC307" s="59">
        <f>'2016'!W26</f>
        <v>0.1553873055220025</v>
      </c>
      <c r="AD307" s="42" t="str">
        <f>'2016'!X26</f>
        <v>N/A</v>
      </c>
      <c r="AE307" s="183">
        <f>'2016'!Y26</f>
        <v>2.08</v>
      </c>
      <c r="AF307" s="183">
        <f>'2016'!Z26</f>
        <v>7.4</v>
      </c>
      <c r="AG307" s="183">
        <f>'2016'!AA26</f>
        <v>12.4</v>
      </c>
      <c r="AH307" s="183">
        <f>'2016'!AB26</f>
        <v>0</v>
      </c>
      <c r="AI307" s="183">
        <f>'2016'!AC26</f>
        <v>0</v>
      </c>
      <c r="AJ307" s="288" t="str">
        <f>'2016'!AD26</f>
        <v>N/A</v>
      </c>
      <c r="AK307" s="288" t="str">
        <f>'2016'!AE26</f>
        <v>N/A</v>
      </c>
      <c r="AL307" s="185">
        <f>'2016'!AF26</f>
        <v>5.0999999999999997E-2</v>
      </c>
      <c r="AM307" s="212">
        <f t="shared" si="31"/>
        <v>0</v>
      </c>
      <c r="AN307" s="185">
        <f>'2016'!AG26</f>
        <v>0.61899999999999999</v>
      </c>
      <c r="AO307" s="185">
        <f>'2016'!AH26</f>
        <v>0.376</v>
      </c>
      <c r="AP307" s="183">
        <f>'2016'!AI26</f>
        <v>102.69605580521768</v>
      </c>
      <c r="AQ307" s="186">
        <f>'2016'!AJ26</f>
        <v>105.85579804807803</v>
      </c>
      <c r="AR307" s="48">
        <f>'2016'!AK26</f>
        <v>4</v>
      </c>
      <c r="AS307" s="232">
        <f>'2016'!AL26</f>
        <v>0</v>
      </c>
      <c r="AT307" s="232">
        <f>'2016'!AM26</f>
        <v>4</v>
      </c>
      <c r="AU307" s="232">
        <f>'2016'!AN26</f>
        <v>5</v>
      </c>
      <c r="AV307" s="232">
        <f>'2016'!AO26</f>
        <v>8</v>
      </c>
      <c r="AW307" s="232">
        <f>'2016'!AP26</f>
        <v>7</v>
      </c>
      <c r="AX307" s="232">
        <f>'2016'!AQ26</f>
        <v>2</v>
      </c>
      <c r="AY307" s="233">
        <f>'2016'!AR26</f>
        <v>0</v>
      </c>
      <c r="AZ307" s="60">
        <f>'2016'!AS26</f>
        <v>0</v>
      </c>
      <c r="BA307" s="61">
        <f>'2016'!AT26</f>
        <v>1</v>
      </c>
      <c r="BB307" s="61">
        <f>'2016'!AU26</f>
        <v>0</v>
      </c>
      <c r="BC307" s="61">
        <f>'2016'!AV26</f>
        <v>0</v>
      </c>
      <c r="BD307" s="61">
        <f>'2016'!AW26</f>
        <v>0</v>
      </c>
      <c r="BE307" s="61">
        <f>'2016'!AX26</f>
        <v>0</v>
      </c>
      <c r="BF307" s="62">
        <f>'2016'!AY26</f>
        <v>0</v>
      </c>
      <c r="BG307" s="62">
        <f>'2016'!AZ26</f>
        <v>0</v>
      </c>
      <c r="BH307" s="62">
        <f>'2016'!BA26</f>
        <v>0</v>
      </c>
      <c r="BI307" s="62">
        <f>'2016'!BB26</f>
        <v>0</v>
      </c>
      <c r="BJ307" s="62">
        <f>'2016'!BC26</f>
        <v>0</v>
      </c>
      <c r="BK307" s="62">
        <f>'2016'!BD26</f>
        <v>0</v>
      </c>
      <c r="BL307" s="62">
        <f>'2016'!BE26</f>
        <v>0</v>
      </c>
      <c r="BM307" s="62">
        <f>'2016'!BF26</f>
        <v>0</v>
      </c>
      <c r="BN307" s="63">
        <f>'2016'!BG26</f>
        <v>0</v>
      </c>
      <c r="BO307" s="60">
        <f>'2016'!BH26</f>
        <v>4</v>
      </c>
      <c r="BP307" s="61">
        <f>'2016'!BI26</f>
        <v>3248.7000000000003</v>
      </c>
      <c r="BQ307" s="61">
        <f>'2016'!BJ26</f>
        <v>0</v>
      </c>
      <c r="BR307" s="61">
        <f>'2016'!BK26</f>
        <v>0</v>
      </c>
      <c r="BS307" s="61">
        <f>'2016'!BL26</f>
        <v>0</v>
      </c>
      <c r="BT307" s="61">
        <f>'2016'!BM26</f>
        <v>0</v>
      </c>
      <c r="BU307" s="62">
        <f>'2016'!BN26</f>
        <v>0</v>
      </c>
      <c r="BV307" s="62">
        <f>'2016'!BO26</f>
        <v>0</v>
      </c>
      <c r="BW307" s="62">
        <f>'2016'!BP26</f>
        <v>0</v>
      </c>
      <c r="BX307" s="62">
        <f>'2016'!BQ26</f>
        <v>0</v>
      </c>
      <c r="BY307" s="62">
        <f>'2016'!BR26</f>
        <v>0</v>
      </c>
      <c r="BZ307" s="62">
        <f>'2016'!BS26</f>
        <v>0</v>
      </c>
      <c r="CA307" s="62">
        <f>'2016'!BT26</f>
        <v>0</v>
      </c>
      <c r="CB307" s="62">
        <f>'2016'!BU26</f>
        <v>0</v>
      </c>
      <c r="CC307" s="63">
        <f>'2016'!BV26</f>
        <v>0</v>
      </c>
      <c r="CD307" s="60">
        <f>'2016'!BW26</f>
        <v>91</v>
      </c>
      <c r="CE307" s="61">
        <f>'2016'!BX26</f>
        <v>1699.8000000000002</v>
      </c>
      <c r="CF307" s="61">
        <f>'2016'!BY26</f>
        <v>0</v>
      </c>
      <c r="CG307" s="61">
        <f>'2016'!BZ26</f>
        <v>0</v>
      </c>
      <c r="CH307" s="61">
        <f>'2016'!CA26</f>
        <v>0</v>
      </c>
      <c r="CI307" s="61">
        <f>'2016'!CB26</f>
        <v>0</v>
      </c>
      <c r="CJ307" s="62">
        <f>'2016'!CC26</f>
        <v>0</v>
      </c>
      <c r="CK307" s="62">
        <f>'2016'!CD26</f>
        <v>0</v>
      </c>
      <c r="CL307" s="62">
        <f>'2016'!CE26</f>
        <v>0</v>
      </c>
      <c r="CM307" s="62">
        <f>'2016'!CF26</f>
        <v>0</v>
      </c>
      <c r="CN307" s="62">
        <f>'2016'!CG26</f>
        <v>0</v>
      </c>
      <c r="CO307" s="62">
        <f>'2016'!CH26</f>
        <v>0</v>
      </c>
      <c r="CP307" s="62">
        <f>'2016'!CI26</f>
        <v>0</v>
      </c>
      <c r="CQ307" s="62">
        <f>'2016'!CJ26</f>
        <v>0</v>
      </c>
      <c r="CR307" s="63">
        <f>'2016'!CK26</f>
        <v>0</v>
      </c>
      <c r="CS307" s="60">
        <f>'2016'!CL26</f>
        <v>557</v>
      </c>
      <c r="CT307" s="61">
        <f>'2016'!CM26</f>
        <v>3427</v>
      </c>
      <c r="CU307" s="61">
        <f>'2016'!CN26</f>
        <v>64</v>
      </c>
      <c r="CV307" s="61">
        <f>'2016'!CO26</f>
        <v>41</v>
      </c>
      <c r="CW307" s="61">
        <f>'2016'!CP26</f>
        <v>6</v>
      </c>
      <c r="CX307" s="61">
        <f>'2016'!CQ26</f>
        <v>0</v>
      </c>
      <c r="CY307" s="62">
        <f>'2016'!CR26</f>
        <v>0</v>
      </c>
      <c r="CZ307" s="62">
        <f>'2016'!CS26</f>
        <v>0</v>
      </c>
      <c r="DA307" s="62">
        <f>'2016'!CT26</f>
        <v>1.43</v>
      </c>
      <c r="DB307" s="62">
        <f>'2016'!CU26</f>
        <v>5.9</v>
      </c>
      <c r="DC307" s="62">
        <f>'2016'!CV26</f>
        <v>11.3</v>
      </c>
      <c r="DD307" s="62">
        <f>'2016'!CW26</f>
        <v>0</v>
      </c>
      <c r="DE307" s="62">
        <f>'2016'!CX26</f>
        <v>6.8</v>
      </c>
      <c r="DF307" s="62">
        <f>'2016'!CY26</f>
        <v>37.299999999999997</v>
      </c>
      <c r="DG307" s="63">
        <f>'2016'!CZ26</f>
        <v>61.7</v>
      </c>
      <c r="DH307" s="60">
        <f>'2016'!DA26</f>
        <v>645</v>
      </c>
      <c r="DI307" s="61">
        <f>'2016'!DB26</f>
        <v>4351</v>
      </c>
      <c r="DJ307" s="61">
        <f>'2016'!DC26</f>
        <v>56</v>
      </c>
      <c r="DK307" s="61">
        <f>'2016'!DD26</f>
        <v>37</v>
      </c>
      <c r="DL307" s="61">
        <f>'2016'!DE26</f>
        <v>4</v>
      </c>
      <c r="DM307" s="61">
        <f>'2016'!DF26</f>
        <v>0</v>
      </c>
      <c r="DN307" s="62">
        <f>'2016'!DG26</f>
        <v>0</v>
      </c>
      <c r="DO307" s="62">
        <f>'2016'!DH26</f>
        <v>0</v>
      </c>
      <c r="DP307" s="62">
        <f>'2016'!DI26</f>
        <v>2.08</v>
      </c>
      <c r="DQ307" s="62">
        <f>'2016'!DJ26</f>
        <v>7.4</v>
      </c>
      <c r="DR307" s="62">
        <f>'2016'!DK26</f>
        <v>12.4</v>
      </c>
      <c r="DS307" s="62">
        <f>'2016'!DL26</f>
        <v>0</v>
      </c>
      <c r="DT307" s="62">
        <f>'2016'!DM26</f>
        <v>5.0999999999999996</v>
      </c>
      <c r="DU307" s="62">
        <f>'2016'!DN26</f>
        <v>86.5</v>
      </c>
      <c r="DV307" s="63">
        <f>'2016'!DO26</f>
        <v>13.5</v>
      </c>
    </row>
    <row r="308" spans="1:126" ht="15.75" customHeight="1" x14ac:dyDescent="0.2">
      <c r="A308" s="199">
        <f t="shared" si="26"/>
        <v>306</v>
      </c>
      <c r="B308" s="261">
        <f>'2020'!A41</f>
        <v>39</v>
      </c>
      <c r="C308" s="261">
        <v>2020</v>
      </c>
      <c r="D308" s="234" t="str">
        <f>'2020'!B41</f>
        <v>Jauan Jennings</v>
      </c>
      <c r="E308" s="310" t="str" cm="1">
        <f t="array" ref="E308">_xlfn.IFS(F308&gt;12.5,"Cornerstone",AND(F308&gt;11.995,F308&lt;12.5),"Elite",AND(F308&gt;11,F308&lt;12.995),"Elite Upside",AND(F308&gt;=9.69,F308&lt;10.999),"Upside",AND(F308&gt;8.4,F308&lt;9.999),"Upside Lite",AND(F308&gt;7.25,F308&lt;8.999),"Outlier",AND(F308&gt;=6,F308&lt;7.25),"Outlier Lite",F308&lt;6.999,"Purgatory")</f>
        <v>Purgatory</v>
      </c>
      <c r="F308" s="313">
        <f>'2020'!C41</f>
        <v>5.0628571428571423</v>
      </c>
      <c r="G308" s="313">
        <f t="shared" si="27"/>
        <v>9.7000000000000011</v>
      </c>
      <c r="H308" s="313" t="str" cm="1">
        <f t="array" ref="H308">_xlfn.IFS(E308="Cornerstone","A++",E308="Elite","A+",E308="Elite Upside","A",E308="Upside","B",E308="Upside Lite","C",E308="Outlier","D+",E308="Outlier Lite","D-",E308="Purgatory","F")</f>
        <v>F</v>
      </c>
      <c r="I308" s="314">
        <f t="shared" si="28"/>
        <v>-1.8730491072487443</v>
      </c>
      <c r="J308" s="34" t="str">
        <f>'2020'!D41</f>
        <v>Tennessee</v>
      </c>
      <c r="K308" s="200">
        <f>'2020'!E41</f>
        <v>1</v>
      </c>
      <c r="L308" s="318">
        <f>'2020'!F41</f>
        <v>35621</v>
      </c>
      <c r="M308" s="231">
        <f>'2020'!G41</f>
        <v>28.235616438356164</v>
      </c>
      <c r="N308" s="231" t="str">
        <f>'2020'!H41</f>
        <v>RS SR</v>
      </c>
      <c r="O308" s="231">
        <f>'2020'!I41</f>
        <v>22.802739726027397</v>
      </c>
      <c r="P308" s="231" t="str">
        <f>'2020'!J41</f>
        <v>Slot</v>
      </c>
      <c r="Q308" s="231" t="str">
        <f>'2020'!K41</f>
        <v>SLOB</v>
      </c>
      <c r="R308" s="231" t="str">
        <f>'2020'!L41</f>
        <v>Elite Earner</v>
      </c>
      <c r="S308" s="320">
        <f>'2020'!M41</f>
        <v>75</v>
      </c>
      <c r="T308" s="320">
        <f>'2020'!N41</f>
        <v>212</v>
      </c>
      <c r="U308" s="200">
        <f>'2020'!O41</f>
        <v>4.72</v>
      </c>
      <c r="V308" s="279">
        <f>'2020'!P41</f>
        <v>7</v>
      </c>
      <c r="W308" s="193">
        <f>'2020'!Q41</f>
        <v>5.7707203718048022E-2</v>
      </c>
      <c r="X308" s="194">
        <f>'2020'!R41</f>
        <v>0.18709677419354839</v>
      </c>
      <c r="Y308" s="194">
        <f>'2020'!S41</f>
        <v>8.1573896353166978E-3</v>
      </c>
      <c r="Z308" s="194">
        <f>'2020'!T41</f>
        <v>0.18582944420873992</v>
      </c>
      <c r="AA308" s="194">
        <f>'2020'!U41</f>
        <v>0.3366921473245309</v>
      </c>
      <c r="AB308" s="194">
        <f>'2020'!V41</f>
        <v>0.3366921473245309</v>
      </c>
      <c r="AC308" s="59">
        <f>'2020'!W41</f>
        <v>0.3366921473245309</v>
      </c>
      <c r="AD308" s="42">
        <f>'2020'!X41</f>
        <v>22.169863013698631</v>
      </c>
      <c r="AE308" s="183">
        <f>'2020'!Y41</f>
        <v>3.17</v>
      </c>
      <c r="AF308" s="183">
        <f>'2020'!Z41</f>
        <v>8.3000000000000007</v>
      </c>
      <c r="AG308" s="183">
        <f>'2020'!AA41</f>
        <v>11.4</v>
      </c>
      <c r="AH308" s="183">
        <f>'2020'!AB41</f>
        <v>0.88</v>
      </c>
      <c r="AI308" s="183">
        <f>'2020'!AC41</f>
        <v>2.69</v>
      </c>
      <c r="AJ308" s="288">
        <f>'2020'!AD41</f>
        <v>8.1785345717234267E-2</v>
      </c>
      <c r="AK308" s="288">
        <f>'2020'!AE41</f>
        <v>0.21918472652218784</v>
      </c>
      <c r="AL308" s="185">
        <f>'2020'!AF41</f>
        <v>6.3E-2</v>
      </c>
      <c r="AM308" s="212">
        <f t="shared" si="31"/>
        <v>0.48</v>
      </c>
      <c r="AN308" s="185">
        <f>'2020'!AG41</f>
        <v>0.23250000000000001</v>
      </c>
      <c r="AO308" s="185">
        <f>'2020'!AH41</f>
        <v>0.751</v>
      </c>
      <c r="AP308" s="183">
        <f>'2020'!AI41</f>
        <v>85.427532447040264</v>
      </c>
      <c r="AQ308" s="186">
        <f>'2020'!AJ41</f>
        <v>88.055958445096195</v>
      </c>
      <c r="AR308" s="48">
        <f>'2020'!AK41</f>
        <v>9</v>
      </c>
      <c r="AS308" s="232">
        <f>'2020'!AL41</f>
        <v>2</v>
      </c>
      <c r="AT308" s="232">
        <f>'2020'!AM41</f>
        <v>6</v>
      </c>
      <c r="AU308" s="232">
        <f>'2020'!AN41</f>
        <v>6</v>
      </c>
      <c r="AV308" s="232">
        <f>'2020'!AO41</f>
        <v>3</v>
      </c>
      <c r="AW308" s="232">
        <f>'2020'!AP41</f>
        <v>4</v>
      </c>
      <c r="AX308" s="232">
        <f>'2020'!AQ41</f>
        <v>1</v>
      </c>
      <c r="AY308" s="233">
        <f>'2020'!AR41</f>
        <v>0</v>
      </c>
      <c r="AZ308" s="60">
        <f>'2020'!AS41</f>
        <v>149</v>
      </c>
      <c r="BA308" s="61">
        <f>'2020'!AT41</f>
        <v>2582</v>
      </c>
      <c r="BB308" s="61">
        <f>'2020'!AU41</f>
        <v>23</v>
      </c>
      <c r="BC308" s="61">
        <f>'2020'!AV41</f>
        <v>14</v>
      </c>
      <c r="BD308" s="61">
        <f>'2020'!AW41</f>
        <v>0</v>
      </c>
      <c r="BE308" s="61">
        <f>'2020'!AX41</f>
        <v>17</v>
      </c>
      <c r="BF308" s="62">
        <f>'2020'!AY41</f>
        <v>0</v>
      </c>
      <c r="BG308" s="62">
        <f>'2020'!AZ41</f>
        <v>0</v>
      </c>
      <c r="BH308" s="62">
        <f>'2020'!BA41</f>
        <v>1.05</v>
      </c>
      <c r="BI308" s="62">
        <f>'2020'!BB41</f>
        <v>5.7</v>
      </c>
      <c r="BJ308" s="62">
        <f>'2020'!BC41</f>
        <v>7.7</v>
      </c>
      <c r="BK308" s="62">
        <f>'2020'!BD41</f>
        <v>0</v>
      </c>
      <c r="BL308" s="62">
        <f>'2020'!BE41</f>
        <v>12.5</v>
      </c>
      <c r="BM308" s="62">
        <f>'2020'!BF41</f>
        <v>24.5</v>
      </c>
      <c r="BN308" s="63">
        <f>'2020'!BG41</f>
        <v>74.8</v>
      </c>
      <c r="BO308" s="60">
        <f>'2020'!BH41</f>
        <v>580</v>
      </c>
      <c r="BP308" s="61">
        <f>'2020'!BI41</f>
        <v>3100</v>
      </c>
      <c r="BQ308" s="61">
        <f>'2020'!BJ41</f>
        <v>63</v>
      </c>
      <c r="BR308" s="61">
        <f>'2020'!BK41</f>
        <v>40</v>
      </c>
      <c r="BS308" s="61">
        <f>'2020'!BL41</f>
        <v>7</v>
      </c>
      <c r="BT308" s="61">
        <f>'2020'!BM41</f>
        <v>28</v>
      </c>
      <c r="BU308" s="62">
        <f>'2020'!BN41</f>
        <v>0.51</v>
      </c>
      <c r="BV308" s="62">
        <f>'2020'!BO41</f>
        <v>1.53</v>
      </c>
      <c r="BW308" s="62">
        <f>'2020'!BP41</f>
        <v>1.66</v>
      </c>
      <c r="BX308" s="62">
        <f>'2020'!BQ41</f>
        <v>5.8</v>
      </c>
      <c r="BY308" s="62">
        <f>'2020'!BR41</f>
        <v>12.1</v>
      </c>
      <c r="BZ308" s="62">
        <f>'2020'!BS41</f>
        <v>0</v>
      </c>
      <c r="CA308" s="62">
        <f>'2020'!BT41</f>
        <v>9.1</v>
      </c>
      <c r="CB308" s="62">
        <f>'2020'!BU41</f>
        <v>78.2</v>
      </c>
      <c r="CC308" s="63">
        <f>'2020'!BV41</f>
        <v>21.8</v>
      </c>
      <c r="CD308" s="60">
        <f>'2020'!BW41</f>
        <v>17</v>
      </c>
      <c r="CE308" s="61">
        <f>'2020'!BX41</f>
        <v>2084</v>
      </c>
      <c r="CF308" s="61">
        <f>'2020'!BY41</f>
        <v>6</v>
      </c>
      <c r="CG308" s="61">
        <f>'2020'!BZ41</f>
        <v>3</v>
      </c>
      <c r="CH308" s="61">
        <f>'2020'!CA41</f>
        <v>0</v>
      </c>
      <c r="CI308" s="61">
        <f>'2020'!CB41</f>
        <v>11</v>
      </c>
      <c r="CJ308" s="62">
        <f>'2020'!CC41</f>
        <v>-0.24</v>
      </c>
      <c r="CK308" s="62">
        <f>'2020'!CD41</f>
        <v>0.46</v>
      </c>
      <c r="CL308" s="62">
        <f>'2020'!CE41</f>
        <v>1.42</v>
      </c>
      <c r="CM308" s="62">
        <f>'2020'!CF41</f>
        <v>2</v>
      </c>
      <c r="CN308" s="62">
        <f>'2020'!CG41</f>
        <v>0</v>
      </c>
      <c r="CO308" s="62">
        <f>'2020'!CL41</f>
        <v>0</v>
      </c>
      <c r="CP308" s="62">
        <f>'2020'!CM41</f>
        <v>40</v>
      </c>
      <c r="CQ308" s="62">
        <f>'2020'!CN41</f>
        <v>91.7</v>
      </c>
      <c r="CR308" s="63">
        <f>'2020'!CO41</f>
        <v>8.3000000000000007</v>
      </c>
      <c r="CS308" s="60">
        <f>'2020'!CP41</f>
        <v>438</v>
      </c>
      <c r="CT308" s="61">
        <f>'2020'!CQ41</f>
        <v>2357</v>
      </c>
      <c r="CU308" s="61">
        <f>'2020'!CR41</f>
        <v>44</v>
      </c>
      <c r="CV308" s="61">
        <f>'2020'!CS41</f>
        <v>30</v>
      </c>
      <c r="CW308" s="61">
        <f>'2020'!CT41</f>
        <v>3</v>
      </c>
      <c r="CX308" s="61">
        <f>'2020'!CU41</f>
        <v>15</v>
      </c>
      <c r="CY308" s="62">
        <f>'2020'!CV41</f>
        <v>0.88</v>
      </c>
      <c r="CZ308" s="62">
        <f>'2020'!CW41</f>
        <v>1.59</v>
      </c>
      <c r="DA308" s="62">
        <f>'2020'!CX41</f>
        <v>2.14</v>
      </c>
      <c r="DB308" s="62">
        <f>'2020'!CY41</f>
        <v>7.7</v>
      </c>
      <c r="DC308" s="62">
        <f>'2020'!CZ41</f>
        <v>10</v>
      </c>
      <c r="DD308" s="62">
        <f>'2020'!DE41</f>
        <v>66.7</v>
      </c>
      <c r="DE308" s="62">
        <f>'2020'!DF41</f>
        <v>11.8</v>
      </c>
      <c r="DF308" s="62">
        <f>'2020'!DG41</f>
        <v>35.1</v>
      </c>
      <c r="DG308" s="63">
        <f>'2020'!DH41</f>
        <v>63.5</v>
      </c>
      <c r="DH308" s="60">
        <f>'2020'!DI41</f>
        <v>969</v>
      </c>
      <c r="DI308" s="61">
        <f>'2020'!DJ41</f>
        <v>2878</v>
      </c>
      <c r="DJ308" s="61">
        <f>'2020'!DK41</f>
        <v>92</v>
      </c>
      <c r="DK308" s="61">
        <f>'2020'!DL41</f>
        <v>59</v>
      </c>
      <c r="DL308" s="61">
        <f>'2020'!DM41</f>
        <v>8</v>
      </c>
      <c r="DM308" s="61">
        <f>'2020'!DN41</f>
        <v>19</v>
      </c>
      <c r="DN308" s="62">
        <f>'2020'!DO41</f>
        <v>0.76</v>
      </c>
      <c r="DO308" s="62">
        <f>'2020'!DP41</f>
        <v>2.69</v>
      </c>
      <c r="DP308" s="62">
        <f>'2020'!DQ41</f>
        <v>3.17</v>
      </c>
      <c r="DQ308" s="62">
        <f>'2020'!DR41</f>
        <v>8.3000000000000007</v>
      </c>
      <c r="DR308" s="62">
        <f>'2020'!DS41</f>
        <v>11.4</v>
      </c>
      <c r="DS308" s="62">
        <f>'2020'!DX41</f>
        <v>48</v>
      </c>
      <c r="DT308" s="62">
        <f>'2020'!DY41</f>
        <v>6.3</v>
      </c>
      <c r="DU308" s="62">
        <f>'2020'!DZ41</f>
        <v>11.4</v>
      </c>
      <c r="DV308" s="63">
        <f>'2020'!EA41</f>
        <v>86.7</v>
      </c>
    </row>
    <row r="309" spans="1:126" ht="15.75" customHeight="1" x14ac:dyDescent="0.2">
      <c r="A309" s="199">
        <f t="shared" si="26"/>
        <v>307</v>
      </c>
      <c r="B309" s="261">
        <f>'2016'!A27</f>
        <v>25</v>
      </c>
      <c r="C309" s="261">
        <v>2016</v>
      </c>
      <c r="D309" s="234" t="str">
        <f>'2016'!B27</f>
        <v>DeMarcus Ayers</v>
      </c>
      <c r="E309" s="310" t="str" cm="1">
        <f t="array" ref="E309">_xlfn.IFS(F309&gt;12.5,"Cornerstone",AND(F309&gt;11.995,F309&lt;12.5),"Elite",AND(F309&gt;11,F309&lt;12.995),"Elite Upside",AND(F309&gt;=9.69,F309&lt;10.999),"Upside",AND(F309&gt;8.4,F309&lt;9.999),"Upside Lite",AND(F309&gt;7.25,F309&lt;8.999),"Outlier",AND(F309&gt;=6,F309&lt;7.25),"Outlier Lite",F309&lt;6.999,"Purgatory")</f>
        <v>Purgatory</v>
      </c>
      <c r="F309" s="313">
        <f>'2016'!C27</f>
        <v>5.0228571428571431</v>
      </c>
      <c r="G309" s="313">
        <f t="shared" si="27"/>
        <v>9.4</v>
      </c>
      <c r="H309" s="313" t="str" cm="1">
        <f t="array" ref="H309">_xlfn.IFS(E309="Cornerstone","A++",E309="Elite","A+",E309="Elite Upside","A",E309="Upside","B",E309="Upside Lite","C",E309="Outlier","D+",E309="Outlier Lite","D-",E309="Purgatory","F")</f>
        <v>F</v>
      </c>
      <c r="I309" s="314">
        <f t="shared" si="28"/>
        <v>-1.8947173834032658</v>
      </c>
      <c r="J309" s="34" t="str">
        <f>'2016'!D27</f>
        <v>Houston</v>
      </c>
      <c r="K309" s="200">
        <f>'2016'!E27</f>
        <v>6</v>
      </c>
      <c r="L309" s="318">
        <f>'2016'!F27</f>
        <v>34522</v>
      </c>
      <c r="M309" s="231">
        <f>'2016'!G27</f>
        <v>31.246575342465754</v>
      </c>
      <c r="N309" s="231" t="str">
        <f>'2016'!H27</f>
        <v>JR</v>
      </c>
      <c r="O309" s="231">
        <f>'2016'!I27</f>
        <v>21.82191780821918</v>
      </c>
      <c r="P309" s="231" t="str">
        <f>'2016'!J27</f>
        <v>Hybrid</v>
      </c>
      <c r="Q309" s="231" t="str">
        <f>'2016'!K27</f>
        <v>BALL HOG</v>
      </c>
      <c r="R309" s="231" t="str">
        <f>'2016'!L27</f>
        <v>N/A</v>
      </c>
      <c r="S309" s="320">
        <f>'2016'!M27</f>
        <v>69</v>
      </c>
      <c r="T309" s="320">
        <f>'2016'!N27</f>
        <v>182</v>
      </c>
      <c r="U309" s="231">
        <f>'2016'!O27</f>
        <v>4.72</v>
      </c>
      <c r="V309" s="279">
        <f>'2016'!P27</f>
        <v>7</v>
      </c>
      <c r="W309" s="193">
        <f>'2016'!Q27</f>
        <v>0</v>
      </c>
      <c r="X309" s="194">
        <f>'2016'!R27</f>
        <v>0</v>
      </c>
      <c r="Y309" s="194">
        <f>'2016'!S27</f>
        <v>3.5645736221551962E-2</v>
      </c>
      <c r="Z309" s="194">
        <f>'2016'!T27</f>
        <v>0.11025726695623121</v>
      </c>
      <c r="AA309" s="194">
        <f>'2016'!U27</f>
        <v>0.35701956271576524</v>
      </c>
      <c r="AB309" s="194">
        <f>'2016'!V27</f>
        <v>0.35701956271576524</v>
      </c>
      <c r="AC309" s="59">
        <f>'2016'!W27</f>
        <v>0.30346662830840043</v>
      </c>
      <c r="AD309" s="42">
        <f>'2016'!X27</f>
        <v>21.164383561643834</v>
      </c>
      <c r="AE309" s="183">
        <f>'2016'!Y27</f>
        <v>2.8</v>
      </c>
      <c r="AF309" s="183">
        <f>'2016'!Z27</f>
        <v>7.5</v>
      </c>
      <c r="AG309" s="183">
        <f>'2016'!AA27</f>
        <v>9.1999999999999993</v>
      </c>
      <c r="AH309" s="183">
        <f>'2016'!AB27</f>
        <v>0</v>
      </c>
      <c r="AI309" s="183">
        <f>'2016'!AC27</f>
        <v>0</v>
      </c>
      <c r="AJ309" s="288" t="str">
        <f>'2016'!AD27</f>
        <v>N/A</v>
      </c>
      <c r="AK309" s="288" t="str">
        <f>'2016'!AE27</f>
        <v>N/A</v>
      </c>
      <c r="AL309" s="185">
        <f>'2016'!AF27</f>
        <v>0.02</v>
      </c>
      <c r="AM309" s="212">
        <f t="shared" si="31"/>
        <v>0</v>
      </c>
      <c r="AN309" s="185">
        <f>'2016'!AG27</f>
        <v>0.376</v>
      </c>
      <c r="AO309" s="185">
        <f>'2016'!AH27</f>
        <v>0.61599999999999999</v>
      </c>
      <c r="AP309" s="183">
        <f>'2016'!AI27</f>
        <v>73.338730685666633</v>
      </c>
      <c r="AQ309" s="186">
        <f>'2016'!AJ27</f>
        <v>66.707707622368261</v>
      </c>
      <c r="AR309" s="48">
        <f>'2016'!AK27</f>
        <v>8</v>
      </c>
      <c r="AS309" s="232">
        <f>'2016'!AL27</f>
        <v>4</v>
      </c>
      <c r="AT309" s="232">
        <f>'2016'!AM27</f>
        <v>5</v>
      </c>
      <c r="AU309" s="232">
        <f>'2016'!AN27</f>
        <v>6</v>
      </c>
      <c r="AV309" s="232">
        <f>'2016'!AO27</f>
        <v>3</v>
      </c>
      <c r="AW309" s="232">
        <f>'2016'!AP27</f>
        <v>1</v>
      </c>
      <c r="AX309" s="232">
        <f>'2016'!AQ27</f>
        <v>1</v>
      </c>
      <c r="AY309" s="233">
        <f>'2016'!AR27</f>
        <v>0</v>
      </c>
      <c r="AZ309" s="60">
        <f>'2016'!AS27</f>
        <v>0</v>
      </c>
      <c r="BA309" s="61">
        <f>'2016'!AT27</f>
        <v>1</v>
      </c>
      <c r="BB309" s="61">
        <f>'2016'!AU27</f>
        <v>0</v>
      </c>
      <c r="BC309" s="61">
        <f>'2016'!AV27</f>
        <v>0</v>
      </c>
      <c r="BD309" s="61">
        <f>'2016'!AW27</f>
        <v>0</v>
      </c>
      <c r="BE309" s="61">
        <f>'2016'!AX27</f>
        <v>0</v>
      </c>
      <c r="BF309" s="62">
        <f>'2016'!AY27</f>
        <v>0</v>
      </c>
      <c r="BG309" s="62">
        <f>'2016'!AZ27</f>
        <v>0</v>
      </c>
      <c r="BH309" s="62">
        <f>'2016'!BA27</f>
        <v>0</v>
      </c>
      <c r="BI309" s="62">
        <f>'2016'!BB27</f>
        <v>0</v>
      </c>
      <c r="BJ309" s="62">
        <f>'2016'!BC27</f>
        <v>0</v>
      </c>
      <c r="BK309" s="62">
        <f>'2016'!BD27</f>
        <v>0</v>
      </c>
      <c r="BL309" s="62">
        <f>'2016'!BE27</f>
        <v>0</v>
      </c>
      <c r="BM309" s="62">
        <f>'2016'!BF27</f>
        <v>0</v>
      </c>
      <c r="BN309" s="63">
        <f>'2016'!BG27</f>
        <v>0</v>
      </c>
      <c r="BO309" s="60">
        <f>'2016'!BH27</f>
        <v>0</v>
      </c>
      <c r="BP309" s="61">
        <f>'2016'!BI27</f>
        <v>1</v>
      </c>
      <c r="BQ309" s="61">
        <f>'2016'!BJ27</f>
        <v>0</v>
      </c>
      <c r="BR309" s="61">
        <f>'2016'!BK27</f>
        <v>0</v>
      </c>
      <c r="BS309" s="61">
        <f>'2016'!BL27</f>
        <v>0</v>
      </c>
      <c r="BT309" s="61">
        <f>'2016'!BM27</f>
        <v>0</v>
      </c>
      <c r="BU309" s="62">
        <f>'2016'!BN27</f>
        <v>0</v>
      </c>
      <c r="BV309" s="62">
        <f>'2016'!BO27</f>
        <v>0</v>
      </c>
      <c r="BW309" s="62">
        <f>'2016'!BP27</f>
        <v>0</v>
      </c>
      <c r="BX309" s="62">
        <f>'2016'!BQ27</f>
        <v>0</v>
      </c>
      <c r="BY309" s="62">
        <f>'2016'!BR27</f>
        <v>0</v>
      </c>
      <c r="BZ309" s="62">
        <f>'2016'!BS27</f>
        <v>0</v>
      </c>
      <c r="CA309" s="62">
        <f>'2016'!BT27</f>
        <v>0</v>
      </c>
      <c r="CB309" s="62">
        <f>'2016'!BU27</f>
        <v>0</v>
      </c>
      <c r="CC309" s="63">
        <f>'2016'!BV27</f>
        <v>0</v>
      </c>
      <c r="CD309" s="60">
        <f>'2016'!BW27</f>
        <v>130</v>
      </c>
      <c r="CE309" s="61">
        <f>'2016'!BX27</f>
        <v>3647</v>
      </c>
      <c r="CF309" s="61">
        <f>'2016'!BY27</f>
        <v>0</v>
      </c>
      <c r="CG309" s="61">
        <f>'2016'!BZ27</f>
        <v>0</v>
      </c>
      <c r="CH309" s="61">
        <f>'2016'!CA27</f>
        <v>0</v>
      </c>
      <c r="CI309" s="61">
        <f>'2016'!CB27</f>
        <v>0</v>
      </c>
      <c r="CJ309" s="62">
        <f>'2016'!CC27</f>
        <v>0</v>
      </c>
      <c r="CK309" s="62">
        <f>'2016'!CD27</f>
        <v>0</v>
      </c>
      <c r="CL309" s="62">
        <f>'2016'!CE27</f>
        <v>0</v>
      </c>
      <c r="CM309" s="62">
        <f>'2016'!CF27</f>
        <v>0</v>
      </c>
      <c r="CN309" s="62">
        <f>'2016'!CG27</f>
        <v>0</v>
      </c>
      <c r="CO309" s="62">
        <f>'2016'!CH27</f>
        <v>0</v>
      </c>
      <c r="CP309" s="62">
        <f>'2016'!CI27</f>
        <v>0</v>
      </c>
      <c r="CQ309" s="62">
        <f>'2016'!CJ27</f>
        <v>0</v>
      </c>
      <c r="CR309" s="63">
        <f>'2016'!CK27</f>
        <v>0</v>
      </c>
      <c r="CS309" s="60">
        <f>'2016'!CL27</f>
        <v>330</v>
      </c>
      <c r="CT309" s="61">
        <f>'2016'!CM27</f>
        <v>2993</v>
      </c>
      <c r="CU309" s="61">
        <f>'2016'!CN27</f>
        <v>50</v>
      </c>
      <c r="CV309" s="61">
        <f>'2016'!CO27</f>
        <v>33</v>
      </c>
      <c r="CW309" s="61">
        <f>'2016'!CP27</f>
        <v>2</v>
      </c>
      <c r="CX309" s="61">
        <f>'2016'!CQ27</f>
        <v>0</v>
      </c>
      <c r="CY309" s="62">
        <f>'2016'!CR27</f>
        <v>0</v>
      </c>
      <c r="CZ309" s="62">
        <f>'2016'!CS27</f>
        <v>0</v>
      </c>
      <c r="DA309" s="62">
        <f>'2016'!CT27</f>
        <v>1.1100000000000001</v>
      </c>
      <c r="DB309" s="62">
        <f>'2016'!CU27</f>
        <v>4.8</v>
      </c>
      <c r="DC309" s="62">
        <f>'2016'!CV27</f>
        <v>9.1999999999999993</v>
      </c>
      <c r="DD309" s="62">
        <f>'2016'!CW27</f>
        <v>0</v>
      </c>
      <c r="DE309" s="62">
        <f>'2016'!CX27</f>
        <v>10.8</v>
      </c>
      <c r="DF309" s="62">
        <f>'2016'!CY27</f>
        <v>73</v>
      </c>
      <c r="DG309" s="63">
        <f>'2016'!CZ27</f>
        <v>26.7</v>
      </c>
      <c r="DH309" s="60">
        <f>'2016'!DA27</f>
        <v>1241</v>
      </c>
      <c r="DI309" s="61">
        <f>'2016'!DB27</f>
        <v>3476</v>
      </c>
      <c r="DJ309" s="61">
        <f>'2016'!DC27</f>
        <v>133</v>
      </c>
      <c r="DK309" s="61">
        <f>'2016'!DD27</f>
        <v>99</v>
      </c>
      <c r="DL309" s="61">
        <f>'2016'!DE27</f>
        <v>6</v>
      </c>
      <c r="DM309" s="61">
        <f>'2016'!DF27</f>
        <v>0</v>
      </c>
      <c r="DN309" s="62">
        <f>'2016'!DG27</f>
        <v>0</v>
      </c>
      <c r="DO309" s="62">
        <f>'2016'!DH27</f>
        <v>0</v>
      </c>
      <c r="DP309" s="62">
        <f>'2016'!DI27</f>
        <v>2.8</v>
      </c>
      <c r="DQ309" s="62">
        <f>'2016'!DJ27</f>
        <v>7.5</v>
      </c>
      <c r="DR309" s="62">
        <f>'2016'!DK27</f>
        <v>7.9</v>
      </c>
      <c r="DS309" s="62">
        <f>'2016'!DL27</f>
        <v>0</v>
      </c>
      <c r="DT309" s="62">
        <f>'2016'!DM27</f>
        <v>2</v>
      </c>
      <c r="DU309" s="62">
        <f>'2016'!DN27</f>
        <v>2.2000000000000002</v>
      </c>
      <c r="DV309" s="63">
        <f>'2016'!DO27</f>
        <v>96.5</v>
      </c>
    </row>
    <row r="310" spans="1:126" ht="15.75" customHeight="1" x14ac:dyDescent="0.2">
      <c r="A310" s="199">
        <f t="shared" si="26"/>
        <v>308</v>
      </c>
      <c r="B310" s="261">
        <f>'2018'!A32</f>
        <v>30</v>
      </c>
      <c r="C310" s="261">
        <v>2018</v>
      </c>
      <c r="D310" s="234" t="str">
        <f>'2018'!B32</f>
        <v>Marcell Ateman</v>
      </c>
      <c r="E310" s="310" t="str" cm="1">
        <f t="array" ref="E310">_xlfn.IFS(F310&gt;12.5,"Cornerstone",AND(F310&gt;11.995,F310&lt;12.5),"Elite",AND(F310&gt;11,F310&lt;12.995),"Elite Upside",AND(F310&gt;=9.69,F310&lt;10.999),"Upside",AND(F310&gt;8.4,F310&lt;9.999),"Upside Lite",AND(F310&gt;7.25,F310&lt;8.999),"Outlier",AND(F310&gt;=6,F310&lt;7.25),"Outlier Lite",F310&lt;6.999,"Purgatory")</f>
        <v>Purgatory</v>
      </c>
      <c r="F310" s="313">
        <f>'2018'!C32</f>
        <v>4.9657142857142853</v>
      </c>
      <c r="G310" s="313">
        <f t="shared" si="27"/>
        <v>9.1</v>
      </c>
      <c r="H310" s="313" t="str" cm="1">
        <f t="array" ref="H310">_xlfn.IFS(E310="Cornerstone","A++",E310="Elite","A+",E310="Elite Upside","A",E310="Upside","B",E310="Upside Lite","C",E310="Outlier","D+",E310="Outlier Lite","D-",E310="Purgatory","F")</f>
        <v>F</v>
      </c>
      <c r="I310" s="314">
        <f t="shared" si="28"/>
        <v>-1.9256720636240119</v>
      </c>
      <c r="J310" s="34" t="str">
        <f>'2018'!D32</f>
        <v>Oklahoma State</v>
      </c>
      <c r="K310" s="200">
        <f>'2018'!E32</f>
        <v>3</v>
      </c>
      <c r="L310" s="318">
        <f>'2018'!F32</f>
        <v>34593</v>
      </c>
      <c r="M310" s="231">
        <f>'2018'!G32</f>
        <v>31.052054794520547</v>
      </c>
      <c r="N310" s="231" t="str">
        <f>'2018'!H32</f>
        <v>SR</v>
      </c>
      <c r="O310" s="231">
        <f>'2018'!I32</f>
        <v>23.624657534246577</v>
      </c>
      <c r="P310" s="231" t="str">
        <f>'2018'!J32</f>
        <v>Hybrid</v>
      </c>
      <c r="Q310" s="231" t="str">
        <f>'2018'!K32</f>
        <v>SLOB</v>
      </c>
      <c r="R310" s="231" t="str">
        <f>'2018'!L32</f>
        <v>Poor Separator</v>
      </c>
      <c r="S310" s="320">
        <f>'2018'!M32</f>
        <v>76</v>
      </c>
      <c r="T310" s="320">
        <f>'2018'!N32</f>
        <v>216</v>
      </c>
      <c r="U310" s="200">
        <f>'2018'!O32</f>
        <v>4.62</v>
      </c>
      <c r="V310" s="279">
        <f>'2018'!P32</f>
        <v>7</v>
      </c>
      <c r="W310" s="193">
        <f>'2018'!Q32</f>
        <v>7.6687968880244511E-2</v>
      </c>
      <c r="X310" s="194">
        <f>'2018'!R32</f>
        <v>8.5106382978723402E-2</v>
      </c>
      <c r="Y310" s="194">
        <f>'2018'!S32</f>
        <v>0.16684818122413417</v>
      </c>
      <c r="Z310" s="194">
        <f>'2018'!T32</f>
        <v>0</v>
      </c>
      <c r="AA310" s="194">
        <f>'2018'!U32</f>
        <v>0.22850365684917967</v>
      </c>
      <c r="AB310" s="194">
        <f>'2018'!V32</f>
        <v>0.22850365684917967</v>
      </c>
      <c r="AC310" s="59">
        <f>'2018'!W32</f>
        <v>0.21707847400672067</v>
      </c>
      <c r="AD310" s="42">
        <f>'2018'!X32</f>
        <v>22.986301369863014</v>
      </c>
      <c r="AE310" s="183">
        <f>'2018'!Y32</f>
        <v>3.52</v>
      </c>
      <c r="AF310" s="183">
        <f>'2018'!Z32</f>
        <v>5.6</v>
      </c>
      <c r="AG310" s="183">
        <f>'2018'!AA32</f>
        <v>15.6</v>
      </c>
      <c r="AH310" s="183">
        <f>'2018'!AB32</f>
        <v>1.1499999999999999</v>
      </c>
      <c r="AI310" s="183">
        <f>'2018'!AC32</f>
        <v>2.2999999999999998</v>
      </c>
      <c r="AJ310" s="288">
        <f>'2018'!AD32</f>
        <v>8.8304498269896184E-2</v>
      </c>
      <c r="AK310" s="288">
        <f>'2018'!AE32</f>
        <v>0.18574394463667818</v>
      </c>
      <c r="AL310" s="185">
        <f>'2018'!AF32</f>
        <v>4.8000000000000001E-2</v>
      </c>
      <c r="AM310" s="212">
        <f t="shared" si="31"/>
        <v>0.55200000000000005</v>
      </c>
      <c r="AN310" s="185">
        <f>'2018'!AG32</f>
        <v>0.48599999999999999</v>
      </c>
      <c r="AO310" s="185">
        <f>'2018'!AH32</f>
        <v>1.3999999999999999E-2</v>
      </c>
      <c r="AP310" s="183">
        <f>'2018'!AI32</f>
        <v>94.823470132593457</v>
      </c>
      <c r="AQ310" s="186">
        <f>'2018'!AJ32</f>
        <v>99.70231087249617</v>
      </c>
      <c r="AR310" s="48">
        <f>'2018'!AK32</f>
        <v>6</v>
      </c>
      <c r="AS310" s="232">
        <f>'2018'!AL32</f>
        <v>1</v>
      </c>
      <c r="AT310" s="232">
        <f>'2018'!AM32</f>
        <v>7</v>
      </c>
      <c r="AU310" s="232">
        <f>'2018'!AN32</f>
        <v>4</v>
      </c>
      <c r="AV310" s="232">
        <f>'2018'!AO32</f>
        <v>5</v>
      </c>
      <c r="AW310" s="232">
        <f>'2018'!AP32</f>
        <v>6</v>
      </c>
      <c r="AX310" s="232">
        <f>'2018'!AQ32</f>
        <v>1</v>
      </c>
      <c r="AY310" s="233">
        <f>'2018'!AR32</f>
        <v>0</v>
      </c>
      <c r="AZ310" s="60">
        <f>'2018'!AS32</f>
        <v>276</v>
      </c>
      <c r="BA310" s="61">
        <f>'2018'!AT32</f>
        <v>3599</v>
      </c>
      <c r="BB310" s="61">
        <f>'2018'!AU32</f>
        <v>0</v>
      </c>
      <c r="BC310" s="61">
        <f>'2018'!AV32</f>
        <v>0</v>
      </c>
      <c r="BD310" s="61">
        <f>'2018'!AW32</f>
        <v>0</v>
      </c>
      <c r="BE310" s="61">
        <f>'2018'!AX32</f>
        <v>0</v>
      </c>
      <c r="BF310" s="62">
        <f>'2018'!AY32</f>
        <v>0</v>
      </c>
      <c r="BG310" s="62">
        <f>'2018'!AZ32</f>
        <v>0</v>
      </c>
      <c r="BH310" s="62">
        <f>'2018'!BA32</f>
        <v>0</v>
      </c>
      <c r="BI310" s="62">
        <f>'2018'!BB32</f>
        <v>0</v>
      </c>
      <c r="BJ310" s="62">
        <f>'2018'!BC32</f>
        <v>0</v>
      </c>
      <c r="BK310" s="62">
        <f>'2018'!BD32</f>
        <v>0</v>
      </c>
      <c r="BL310" s="62">
        <f>'2018'!BE32</f>
        <v>0</v>
      </c>
      <c r="BM310" s="62">
        <f>'2018'!BF32</f>
        <v>0</v>
      </c>
      <c r="BN310" s="63">
        <f>'2018'!BG32</f>
        <v>0</v>
      </c>
      <c r="BO310" s="60">
        <f>'2018'!BH32</f>
        <v>268</v>
      </c>
      <c r="BP310" s="61">
        <f>'2018'!BI32</f>
        <v>3149</v>
      </c>
      <c r="BQ310" s="61">
        <f>'2018'!BJ32</f>
        <v>36</v>
      </c>
      <c r="BR310" s="61">
        <f>'2018'!BK32</f>
        <v>20</v>
      </c>
      <c r="BS310" s="61">
        <f>'2018'!BL32</f>
        <v>0</v>
      </c>
      <c r="BT310" s="61">
        <f>'2018'!BM32</f>
        <v>19</v>
      </c>
      <c r="BU310" s="62">
        <f>'2018'!BN32</f>
        <v>0</v>
      </c>
      <c r="BV310" s="62">
        <f>'2018'!BO32</f>
        <v>0</v>
      </c>
      <c r="BW310" s="62">
        <f>'2018'!BP32</f>
        <v>1.68</v>
      </c>
      <c r="BX310" s="62">
        <f>'2018'!BQ32</f>
        <v>2.2999999999999998</v>
      </c>
      <c r="BY310" s="62">
        <f>'2018'!BR32</f>
        <v>15.6</v>
      </c>
      <c r="BZ310" s="62">
        <f>'2018'!BS32</f>
        <v>0</v>
      </c>
      <c r="CA310" s="62">
        <f>'2018'!BT32</f>
        <v>16.7</v>
      </c>
      <c r="CB310" s="62">
        <f>'2018'!BU32</f>
        <v>97</v>
      </c>
      <c r="CC310" s="63">
        <f>'2018'!BV32</f>
        <v>3</v>
      </c>
      <c r="CD310" s="60">
        <f>'2018'!BW32</f>
        <v>766</v>
      </c>
      <c r="CE310" s="61">
        <f>'2018'!BX32</f>
        <v>4591</v>
      </c>
      <c r="CF310" s="61">
        <f>'2018'!BY32</f>
        <v>68</v>
      </c>
      <c r="CG310" s="61">
        <f>'2018'!BZ32</f>
        <v>45</v>
      </c>
      <c r="CH310" s="61">
        <f>'2018'!CA32</f>
        <v>5</v>
      </c>
      <c r="CI310" s="61">
        <f>'2018'!CB32</f>
        <v>35</v>
      </c>
      <c r="CJ310" s="62">
        <f>'2018'!CC32</f>
        <v>0</v>
      </c>
      <c r="CK310" s="62">
        <f>'2018'!CD32</f>
        <v>0</v>
      </c>
      <c r="CL310" s="62">
        <f>'2018'!CE32</f>
        <v>2.1</v>
      </c>
      <c r="CM310" s="62">
        <f>'2018'!CF32</f>
        <v>2.2000000000000002</v>
      </c>
      <c r="CN310" s="62">
        <f>'2018'!CG32</f>
        <v>16.2</v>
      </c>
      <c r="CO310" s="62">
        <f>'2018'!CH32</f>
        <v>0</v>
      </c>
      <c r="CP310" s="62">
        <f>'2018'!CI32</f>
        <v>8.1999999999999993</v>
      </c>
      <c r="CQ310" s="62">
        <f>'2018'!CJ32</f>
        <v>92.6</v>
      </c>
      <c r="CR310" s="63">
        <f>'2018'!CK32</f>
        <v>7.4</v>
      </c>
      <c r="CS310" s="60">
        <f>'2018'!CL32</f>
        <v>0</v>
      </c>
      <c r="CT310" s="61">
        <f>'2018'!CM32</f>
        <v>4211</v>
      </c>
      <c r="CU310" s="61">
        <f>'2018'!CN32</f>
        <v>0</v>
      </c>
      <c r="CV310" s="61">
        <f>'2018'!CO32</f>
        <v>0</v>
      </c>
      <c r="CW310" s="61">
        <f>'2018'!CP32</f>
        <v>0</v>
      </c>
      <c r="CX310" s="61">
        <f>'2018'!CQ32</f>
        <v>0</v>
      </c>
      <c r="CY310" s="62" t="str">
        <f>'2018'!CR32</f>
        <v>NA</v>
      </c>
      <c r="CZ310" s="62" t="str">
        <f>'2018'!CS32</f>
        <v>NA</v>
      </c>
      <c r="DA310" s="62">
        <f>'2018'!CT32</f>
        <v>0</v>
      </c>
      <c r="DB310" s="62">
        <f>'2018'!CU32</f>
        <v>0</v>
      </c>
      <c r="DC310" s="62">
        <f>'2018'!CV32</f>
        <v>0</v>
      </c>
      <c r="DD310" s="62">
        <f>'2018'!CW32</f>
        <v>0</v>
      </c>
      <c r="DE310" s="62">
        <f>'2018'!CX32</f>
        <v>0</v>
      </c>
      <c r="DF310" s="62">
        <f>'2018'!CY32</f>
        <v>0</v>
      </c>
      <c r="DG310" s="63">
        <f>'2018'!CZ32</f>
        <v>0</v>
      </c>
      <c r="DH310" s="60">
        <f>'2018'!DA32</f>
        <v>1156</v>
      </c>
      <c r="DI310" s="61">
        <f>'2018'!DB32</f>
        <v>5059</v>
      </c>
      <c r="DJ310" s="61">
        <f>'2018'!DC32</f>
        <v>90</v>
      </c>
      <c r="DK310" s="61">
        <f>'2018'!DD32</f>
        <v>60</v>
      </c>
      <c r="DL310" s="61">
        <f>'2018'!DE32</f>
        <v>8</v>
      </c>
      <c r="DM310" s="61">
        <f>'2018'!DF32</f>
        <v>37</v>
      </c>
      <c r="DN310" s="62">
        <f>'2018'!DG32</f>
        <v>1.1499999999999999</v>
      </c>
      <c r="DO310" s="62">
        <f>'2018'!DH32</f>
        <v>2.2999999999999998</v>
      </c>
      <c r="DP310" s="62">
        <f>'2018'!DI32</f>
        <v>3.52</v>
      </c>
      <c r="DQ310" s="62">
        <f>'2018'!DJ32</f>
        <v>5.6</v>
      </c>
      <c r="DR310" s="62">
        <f>'2018'!DK32</f>
        <v>15.6</v>
      </c>
      <c r="DS310" s="62">
        <f>'2018'!DP32</f>
        <v>55.2</v>
      </c>
      <c r="DT310" s="62">
        <f>'2018'!DQ32</f>
        <v>4.8</v>
      </c>
      <c r="DU310" s="62">
        <f>'2018'!DR32</f>
        <v>97.2</v>
      </c>
      <c r="DV310" s="63">
        <f>'2018'!DS32</f>
        <v>2.8</v>
      </c>
    </row>
    <row r="311" spans="1:126" ht="15.75" customHeight="1" x14ac:dyDescent="0.2">
      <c r="A311" s="199">
        <f t="shared" si="26"/>
        <v>309</v>
      </c>
      <c r="B311" s="261">
        <f>'2019'!A36</f>
        <v>34</v>
      </c>
      <c r="C311" s="261">
        <v>2019</v>
      </c>
      <c r="D311" s="234" t="str">
        <f>'2019'!B36</f>
        <v>Riley Ridley</v>
      </c>
      <c r="E311" s="310" t="str" cm="1">
        <f t="array" ref="E311">_xlfn.IFS(F311&gt;12.5,"Cornerstone",AND(F311&gt;11.995,F311&lt;12.5),"Elite",AND(F311&gt;11,F311&lt;12.995),"Elite Upside",AND(F311&gt;=9.69,F311&lt;10.999),"Upside",AND(F311&gt;8.4,F311&lt;9.999),"Upside Lite",AND(F311&gt;7.25,F311&lt;8.999),"Outlier",AND(F311&gt;=6,F311&lt;7.25),"Outlier Lite",F311&lt;6.999,"Purgatory")</f>
        <v>Purgatory</v>
      </c>
      <c r="F311" s="313">
        <f>'2019'!C36</f>
        <v>4.871428571428571</v>
      </c>
      <c r="G311" s="313">
        <f t="shared" si="27"/>
        <v>8.7999999999999989</v>
      </c>
      <c r="H311" s="313" t="str" cm="1">
        <f t="array" ref="H311">_xlfn.IFS(E311="Cornerstone","A++",E311="Elite","A+",E311="Elite Upside","A",E311="Upside","B",E311="Upside Lite","C",E311="Outlier","D+",E311="Outlier Lite","D-",E311="Purgatory","F")</f>
        <v>F</v>
      </c>
      <c r="I311" s="314">
        <f t="shared" si="28"/>
        <v>-1.9767472859882422</v>
      </c>
      <c r="J311" s="34" t="str">
        <f>'2019'!D36</f>
        <v>Georgia</v>
      </c>
      <c r="K311" s="200">
        <f>'2019'!E36</f>
        <v>1</v>
      </c>
      <c r="L311" s="318">
        <f>'2019'!F36</f>
        <v>35267</v>
      </c>
      <c r="M311" s="231">
        <f>'2019'!G36</f>
        <v>29.205479452054796</v>
      </c>
      <c r="N311" s="231" t="str">
        <f>'2019'!H36</f>
        <v>JR</v>
      </c>
      <c r="O311" s="231">
        <f>'2019'!I36</f>
        <v>22.775342465753425</v>
      </c>
      <c r="P311" s="231" t="str">
        <f>'2019'!J36</f>
        <v>Wide</v>
      </c>
      <c r="Q311" s="231" t="str">
        <f>'2019'!K36</f>
        <v>DEEP</v>
      </c>
      <c r="R311" s="231" t="str">
        <f>'2019'!L36</f>
        <v>Poor Separator</v>
      </c>
      <c r="S311" s="320">
        <f>'2019'!M36</f>
        <v>73</v>
      </c>
      <c r="T311" s="320">
        <f>'2019'!N36</f>
        <v>201</v>
      </c>
      <c r="U311" s="200">
        <f>'2019'!O36</f>
        <v>4.58</v>
      </c>
      <c r="V311" s="279">
        <f>'2019'!P36</f>
        <v>4</v>
      </c>
      <c r="W311" s="193">
        <f>'2019'!Q36</f>
        <v>0</v>
      </c>
      <c r="X311" s="194">
        <f>'2019'!R36</f>
        <v>0</v>
      </c>
      <c r="Y311" s="194">
        <f>'2019'!S36</f>
        <v>9.4632206759443338E-2</v>
      </c>
      <c r="Z311" s="194">
        <f>'2019'!T36</f>
        <v>8.2171127026008289E-2</v>
      </c>
      <c r="AA311" s="194">
        <f>'2019'!U36</f>
        <v>0.17661927330173777</v>
      </c>
      <c r="AB311" s="194">
        <f>'2019'!V36</f>
        <v>0.17661927330173777</v>
      </c>
      <c r="AC311" s="59">
        <f>'2019'!W36</f>
        <v>0.17661927330173777</v>
      </c>
      <c r="AD311" s="42" t="str">
        <f>'2019'!X36</f>
        <v>N/A</v>
      </c>
      <c r="AE311" s="183">
        <f>'2019'!Y36</f>
        <v>1.91</v>
      </c>
      <c r="AF311" s="183">
        <f>'2019'!Z36</f>
        <v>3.3</v>
      </c>
      <c r="AG311" s="183">
        <f>'2019'!AA36</f>
        <v>17.399999999999999</v>
      </c>
      <c r="AH311" s="183">
        <f>'2019'!AB36</f>
        <v>0.88</v>
      </c>
      <c r="AI311" s="183">
        <f>'2019'!AC36</f>
        <v>1.6</v>
      </c>
      <c r="AJ311" s="288">
        <f>'2019'!AD36</f>
        <v>4.100178890876565E-2</v>
      </c>
      <c r="AK311" s="288">
        <f>'2019'!AE36</f>
        <v>0.1640071556350626</v>
      </c>
      <c r="AL311" s="185">
        <f>'2019'!AF36</f>
        <v>4.4000000000000004E-2</v>
      </c>
      <c r="AM311" s="212">
        <f t="shared" si="31"/>
        <v>0.75</v>
      </c>
      <c r="AN311" s="185">
        <f>'2019'!AG36</f>
        <v>0.90700000000000003</v>
      </c>
      <c r="AO311" s="185">
        <f>'2019'!AH36</f>
        <v>9.1499999999999998E-2</v>
      </c>
      <c r="AP311" s="183">
        <f>'2019'!AI36</f>
        <v>91.361693482473967</v>
      </c>
      <c r="AQ311" s="186">
        <f>'2019'!AJ36</f>
        <v>90.431018586174218</v>
      </c>
      <c r="AR311" s="48">
        <f>'2019'!AK36</f>
        <v>4</v>
      </c>
      <c r="AS311" s="232">
        <f>'2019'!AL36</f>
        <v>0</v>
      </c>
      <c r="AT311" s="232">
        <f>'2019'!AM36</f>
        <v>3</v>
      </c>
      <c r="AU311" s="232">
        <f>'2019'!AN36</f>
        <v>0</v>
      </c>
      <c r="AV311" s="232">
        <f>'2019'!AO36</f>
        <v>6</v>
      </c>
      <c r="AW311" s="232">
        <f>'2019'!AP36</f>
        <v>5</v>
      </c>
      <c r="AX311" s="232">
        <f>'2019'!AQ36</f>
        <v>5</v>
      </c>
      <c r="AY311" s="233">
        <f>'2019'!AR36</f>
        <v>0</v>
      </c>
      <c r="AZ311" s="60">
        <f>'2019'!AS36</f>
        <v>0</v>
      </c>
      <c r="BA311" s="61">
        <f>'2019'!AT36</f>
        <v>2599</v>
      </c>
      <c r="BB311" s="61">
        <f>'2019'!AU36</f>
        <v>0</v>
      </c>
      <c r="BC311" s="61">
        <f>'2019'!AV36</f>
        <v>0</v>
      </c>
      <c r="BD311" s="61">
        <f>'2019'!AW36</f>
        <v>0</v>
      </c>
      <c r="BE311" s="61">
        <f>'2019'!AX36</f>
        <v>0</v>
      </c>
      <c r="BF311" s="62">
        <f>'2019'!AY36</f>
        <v>0</v>
      </c>
      <c r="BG311" s="62">
        <f>'2019'!AZ36</f>
        <v>0</v>
      </c>
      <c r="BH311" s="62">
        <f>'2019'!BA36</f>
        <v>0</v>
      </c>
      <c r="BI311" s="62">
        <f>'2019'!BB36</f>
        <v>0</v>
      </c>
      <c r="BJ311" s="62">
        <f>'2019'!BC36</f>
        <v>0</v>
      </c>
      <c r="BK311" s="62">
        <f>'2019'!BD36</f>
        <v>0</v>
      </c>
      <c r="BL311" s="62">
        <f>'2019'!BE36</f>
        <v>0</v>
      </c>
      <c r="BM311" s="62">
        <f>'2019'!BF36</f>
        <v>0</v>
      </c>
      <c r="BN311" s="63">
        <f>'2019'!BG36</f>
        <v>0</v>
      </c>
      <c r="BO311" s="60">
        <f>'2019'!BH36</f>
        <v>0</v>
      </c>
      <c r="BP311" s="61">
        <f>'2019'!BI36</f>
        <v>2406</v>
      </c>
      <c r="BQ311" s="61">
        <f>'2019'!BJ36</f>
        <v>0</v>
      </c>
      <c r="BR311" s="61">
        <f>'2019'!BK36</f>
        <v>0</v>
      </c>
      <c r="BS311" s="61">
        <f>'2019'!BL36</f>
        <v>0</v>
      </c>
      <c r="BT311" s="61">
        <f>'2019'!BM36</f>
        <v>0</v>
      </c>
      <c r="BU311" s="62">
        <f>'2019'!BN36</f>
        <v>0</v>
      </c>
      <c r="BV311" s="62">
        <f>'2019'!BO36</f>
        <v>0</v>
      </c>
      <c r="BW311" s="62">
        <f>'2019'!BP36</f>
        <v>0</v>
      </c>
      <c r="BX311" s="62">
        <f>'2019'!BQ36</f>
        <v>0</v>
      </c>
      <c r="BY311" s="62">
        <f>'2019'!BR36</f>
        <v>0</v>
      </c>
      <c r="BZ311" s="62">
        <f>'2019'!BS36</f>
        <v>0</v>
      </c>
      <c r="CA311" s="62">
        <f>'2019'!BT36</f>
        <v>0</v>
      </c>
      <c r="CB311" s="62">
        <f>'2019'!BU36</f>
        <v>0</v>
      </c>
      <c r="CC311" s="63">
        <f>'2019'!BV36</f>
        <v>0</v>
      </c>
      <c r="CD311" s="60">
        <f>'2019'!BW36</f>
        <v>238</v>
      </c>
      <c r="CE311" s="61">
        <f>'2019'!BX36</f>
        <v>2515</v>
      </c>
      <c r="CF311" s="61">
        <f>'2019'!BY36</f>
        <v>24</v>
      </c>
      <c r="CG311" s="61">
        <f>'2019'!BZ36</f>
        <v>12</v>
      </c>
      <c r="CH311" s="61">
        <f>'2019'!CA36</f>
        <v>2</v>
      </c>
      <c r="CI311" s="61">
        <f>'2019'!CB36</f>
        <v>16</v>
      </c>
      <c r="CJ311" s="62">
        <f>'2019'!CC36</f>
        <v>1.1299999999999999</v>
      </c>
      <c r="CK311" s="62">
        <f>'2019'!CD36</f>
        <v>1.31</v>
      </c>
      <c r="CL311" s="62">
        <f>'2019'!CE36</f>
        <v>1.9</v>
      </c>
      <c r="CM311" s="62">
        <f>'2019'!CF36</f>
        <v>5.5</v>
      </c>
      <c r="CN311" s="62">
        <f>'2019'!CG36</f>
        <v>19.8</v>
      </c>
      <c r="CO311" s="62">
        <f>'2019'!CH36</f>
        <v>0</v>
      </c>
      <c r="CP311" s="62">
        <f>'2019'!CI36</f>
        <v>25</v>
      </c>
      <c r="CQ311" s="62">
        <f>'2019'!CJ36</f>
        <v>81.3</v>
      </c>
      <c r="CR311" s="63">
        <f>'2019'!CK36</f>
        <v>18.7</v>
      </c>
      <c r="CS311" s="60">
        <f>'2019'!CL36</f>
        <v>218</v>
      </c>
      <c r="CT311" s="61">
        <f>'2019'!CM36</f>
        <v>2653</v>
      </c>
      <c r="CU311" s="61">
        <f>'2019'!CN36</f>
        <v>25</v>
      </c>
      <c r="CV311" s="61">
        <f>'2019'!CO36</f>
        <v>14</v>
      </c>
      <c r="CW311" s="61">
        <f>'2019'!CP36</f>
        <v>2</v>
      </c>
      <c r="CX311" s="61">
        <f>'2019'!CQ36</f>
        <v>24</v>
      </c>
      <c r="CY311" s="62">
        <f>'2019'!CR36</f>
        <v>0.71</v>
      </c>
      <c r="CZ311" s="62">
        <f>'2019'!CS36</f>
        <v>1.23</v>
      </c>
      <c r="DA311" s="62">
        <f>'2019'!CT36</f>
        <v>1.42</v>
      </c>
      <c r="DB311" s="62">
        <f>'2019'!CU36</f>
        <v>2.1</v>
      </c>
      <c r="DC311" s="62">
        <f>'2019'!CV36</f>
        <v>17.399999999999999</v>
      </c>
      <c r="DD311" s="62">
        <f>'2019'!DA36</f>
        <v>20</v>
      </c>
      <c r="DE311" s="62">
        <f>'2019'!DB36</f>
        <v>17.600000000000001</v>
      </c>
      <c r="DF311" s="62">
        <f>'2019'!DC36</f>
        <v>90.4</v>
      </c>
      <c r="DG311" s="63">
        <f>'2019'!DD36</f>
        <v>9.6</v>
      </c>
      <c r="DH311" s="60">
        <f>'2019'!DE36</f>
        <v>559</v>
      </c>
      <c r="DI311" s="61">
        <f>'2019'!DF36</f>
        <v>3165</v>
      </c>
      <c r="DJ311" s="61">
        <f>'2019'!DG36</f>
        <v>60</v>
      </c>
      <c r="DK311" s="61">
        <f>'2019'!DH36</f>
        <v>43</v>
      </c>
      <c r="DL311" s="61">
        <f>'2019'!DI36</f>
        <v>9</v>
      </c>
      <c r="DM311" s="61">
        <f>'2019'!DJ36</f>
        <v>34</v>
      </c>
      <c r="DN311" s="62">
        <f>'2019'!DK36</f>
        <v>0.88</v>
      </c>
      <c r="DO311" s="62">
        <f>'2019'!DL36</f>
        <v>1.6</v>
      </c>
      <c r="DP311" s="62">
        <f>'2019'!DM36</f>
        <v>1.91</v>
      </c>
      <c r="DQ311" s="62">
        <f>'2019'!DN36</f>
        <v>3.3</v>
      </c>
      <c r="DR311" s="62">
        <f>'2019'!DO36</f>
        <v>13.2</v>
      </c>
      <c r="DS311" s="62">
        <f>'2019'!DT36</f>
        <v>75</v>
      </c>
      <c r="DT311" s="62">
        <f>'2019'!DU36</f>
        <v>4.4000000000000004</v>
      </c>
      <c r="DU311" s="62">
        <f>'2019'!DV36</f>
        <v>91</v>
      </c>
      <c r="DV311" s="63">
        <f>'2019'!DW36</f>
        <v>8.6999999999999993</v>
      </c>
    </row>
    <row r="312" spans="1:126" ht="15.75" customHeight="1" x14ac:dyDescent="0.2">
      <c r="A312" s="199">
        <f t="shared" si="26"/>
        <v>310</v>
      </c>
      <c r="B312" s="261">
        <f>'2018'!A34</f>
        <v>32</v>
      </c>
      <c r="C312" s="261">
        <v>2018</v>
      </c>
      <c r="D312" s="234" t="str">
        <f>'2018'!B33</f>
        <v>Auden Tate</v>
      </c>
      <c r="E312" s="310" t="str" cm="1">
        <f t="array" ref="E312">_xlfn.IFS(F312&gt;12.5,"Cornerstone",AND(F312&gt;11.995,F312&lt;12.5),"Elite",AND(F312&gt;11,F312&lt;12.995),"Elite Upside",AND(F312&gt;=9.69,F312&lt;10.999),"Upside",AND(F312&gt;8.4,F312&lt;9.999),"Upside Lite",AND(F312&gt;7.25,F312&lt;8.999),"Outlier",AND(F312&gt;=6,F312&lt;7.25),"Outlier Lite",F312&lt;6.999,"Purgatory")</f>
        <v>Purgatory</v>
      </c>
      <c r="F312" s="313">
        <f>'2018'!C33</f>
        <v>4.83</v>
      </c>
      <c r="G312" s="313">
        <f t="shared" si="27"/>
        <v>8.5</v>
      </c>
      <c r="H312" s="313" t="str" cm="1">
        <f t="array" ref="H312">_xlfn.IFS(E312="Cornerstone","A++",E312="Elite","A+",E312="Elite Upside","A",E312="Upside","B",E312="Upside Lite","C",E312="Outlier","D+",E312="Outlier Lite","D-",E312="Purgatory","F")</f>
        <v>F</v>
      </c>
      <c r="I312" s="314">
        <f t="shared" si="28"/>
        <v>-1.9991894291482826</v>
      </c>
      <c r="J312" s="34" t="str">
        <f>'2018'!D33</f>
        <v>Florida State</v>
      </c>
      <c r="K312" s="200">
        <f>'2018'!E33</f>
        <v>4</v>
      </c>
      <c r="L312" s="318">
        <f>'2018'!F33</f>
        <v>35464</v>
      </c>
      <c r="M312" s="231">
        <f>'2018'!G33</f>
        <v>28.665753424657535</v>
      </c>
      <c r="N312" s="231" t="str">
        <f>'2018'!H33</f>
        <v>JR</v>
      </c>
      <c r="O312" s="231">
        <f>'2018'!I33</f>
        <v>21.238356164383561</v>
      </c>
      <c r="P312" s="231" t="str">
        <f>'2018'!J33</f>
        <v>Wide</v>
      </c>
      <c r="Q312" s="231" t="str">
        <f>'2018'!K33</f>
        <v>SLOB</v>
      </c>
      <c r="R312" s="231" t="str">
        <f>'2018'!L33</f>
        <v>Poor Separator</v>
      </c>
      <c r="S312" s="320">
        <f>'2018'!M33</f>
        <v>77</v>
      </c>
      <c r="T312" s="320">
        <f>'2018'!N33</f>
        <v>227</v>
      </c>
      <c r="U312" s="200">
        <f>'2018'!O33</f>
        <v>4.68</v>
      </c>
      <c r="V312" s="279">
        <f>'2018'!P33</f>
        <v>7</v>
      </c>
      <c r="W312" s="193">
        <f>'2018'!Q33</f>
        <v>0</v>
      </c>
      <c r="X312" s="194">
        <f>'2018'!R33</f>
        <v>0</v>
      </c>
      <c r="Y312" s="194">
        <f>'2018'!S33</f>
        <v>0</v>
      </c>
      <c r="Z312" s="194">
        <f>'2018'!T33</f>
        <v>0.11913778036702592</v>
      </c>
      <c r="AA312" s="194">
        <f>'2018'!U33</f>
        <v>0.21481771854174833</v>
      </c>
      <c r="AB312" s="194">
        <f>'2018'!V33</f>
        <v>0.21481771854174833</v>
      </c>
      <c r="AC312" s="59">
        <f>'2018'!W33</f>
        <v>0.20407683261466092</v>
      </c>
      <c r="AD312" s="42">
        <f>'2018'!X33</f>
        <v>20.6</v>
      </c>
      <c r="AE312" s="183">
        <f>'2018'!Y33</f>
        <v>1.79</v>
      </c>
      <c r="AF312" s="183">
        <f>'2018'!Z33</f>
        <v>4.4000000000000004</v>
      </c>
      <c r="AG312" s="183">
        <f>'2018'!AA33</f>
        <v>15.7</v>
      </c>
      <c r="AH312" s="183">
        <f>'2018'!AB33</f>
        <v>0.87</v>
      </c>
      <c r="AI312" s="183">
        <f>'2018'!AC33</f>
        <v>1.68</v>
      </c>
      <c r="AJ312" s="288">
        <f>'2018'!AD33</f>
        <v>5.8795620437956199E-2</v>
      </c>
      <c r="AK312" s="288">
        <f>'2018'!AE33</f>
        <v>0.16005474452554744</v>
      </c>
      <c r="AL312" s="185">
        <f>'2018'!AF33</f>
        <v>4.8000000000000001E-2</v>
      </c>
      <c r="AM312" s="212">
        <f t="shared" si="31"/>
        <v>0.66700000000000004</v>
      </c>
      <c r="AN312" s="185">
        <f>'2018'!AG33</f>
        <v>0.86949999999999994</v>
      </c>
      <c r="AO312" s="185">
        <f>'2018'!AH33</f>
        <v>0.129</v>
      </c>
      <c r="AP312" s="183">
        <f>'2018'!AI33</f>
        <v>94.639500741349337</v>
      </c>
      <c r="AQ312" s="186">
        <f>'2018'!AJ33</f>
        <v>101.47931329045917</v>
      </c>
      <c r="AR312" s="48">
        <f>'2018'!AK33</f>
        <v>5</v>
      </c>
      <c r="AS312" s="232">
        <f>'2018'!AL33</f>
        <v>5</v>
      </c>
      <c r="AT312" s="232">
        <f>'2018'!AM33</f>
        <v>3</v>
      </c>
      <c r="AU312" s="232">
        <f>'2018'!AN33</f>
        <v>1</v>
      </c>
      <c r="AV312" s="232">
        <f>'2018'!AO33</f>
        <v>4</v>
      </c>
      <c r="AW312" s="232">
        <f>'2018'!AP33</f>
        <v>6</v>
      </c>
      <c r="AX312" s="232">
        <f>'2018'!AQ33</f>
        <v>1</v>
      </c>
      <c r="AY312" s="233">
        <f>'2018'!AR33</f>
        <v>0</v>
      </c>
      <c r="AZ312" s="60">
        <f>'2018'!AS33</f>
        <v>0</v>
      </c>
      <c r="BA312" s="61">
        <f>'2018'!AT33</f>
        <v>4423</v>
      </c>
      <c r="BB312" s="61">
        <f>'2018'!AU33</f>
        <v>0</v>
      </c>
      <c r="BC312" s="61">
        <f>'2018'!AV33</f>
        <v>0</v>
      </c>
      <c r="BD312" s="61">
        <f>'2018'!AW33</f>
        <v>0</v>
      </c>
      <c r="BE312" s="61">
        <f>'2018'!AX33</f>
        <v>0</v>
      </c>
      <c r="BF312" s="62">
        <f>'2018'!AY33</f>
        <v>0</v>
      </c>
      <c r="BG312" s="62">
        <f>'2018'!AZ33</f>
        <v>0</v>
      </c>
      <c r="BH312" s="62">
        <f>'2018'!BA33</f>
        <v>0</v>
      </c>
      <c r="BI312" s="62">
        <f>'2018'!BB33</f>
        <v>0</v>
      </c>
      <c r="BJ312" s="62">
        <f>'2018'!BC33</f>
        <v>0</v>
      </c>
      <c r="BK312" s="62">
        <f>'2018'!BD33</f>
        <v>0</v>
      </c>
      <c r="BL312" s="62">
        <f>'2018'!BE33</f>
        <v>0</v>
      </c>
      <c r="BM312" s="62">
        <f>'2018'!BF33</f>
        <v>0</v>
      </c>
      <c r="BN312" s="63">
        <f>'2018'!BG33</f>
        <v>0</v>
      </c>
      <c r="BO312" s="60">
        <f>'2018'!BH33</f>
        <v>0</v>
      </c>
      <c r="BP312" s="61">
        <f>'2018'!BI33</f>
        <v>4246</v>
      </c>
      <c r="BQ312" s="61">
        <f>'2018'!BJ33</f>
        <v>0</v>
      </c>
      <c r="BR312" s="61">
        <f>'2018'!BK33</f>
        <v>0</v>
      </c>
      <c r="BS312" s="61">
        <f>'2018'!BL33</f>
        <v>0</v>
      </c>
      <c r="BT312" s="61">
        <f>'2018'!BM33</f>
        <v>0</v>
      </c>
      <c r="BU312" s="62">
        <f>'2018'!BN33</f>
        <v>0</v>
      </c>
      <c r="BV312" s="62">
        <f>'2018'!BO33</f>
        <v>0</v>
      </c>
      <c r="BW312" s="62">
        <f>'2018'!BP33</f>
        <v>0</v>
      </c>
      <c r="BX312" s="62">
        <f>'2018'!BQ33</f>
        <v>0</v>
      </c>
      <c r="BY312" s="62">
        <f>'2018'!BR33</f>
        <v>0</v>
      </c>
      <c r="BZ312" s="62">
        <f>'2018'!BS33</f>
        <v>0</v>
      </c>
      <c r="CA312" s="62">
        <f>'2018'!BT33</f>
        <v>0</v>
      </c>
      <c r="CB312" s="62">
        <f>'2018'!BU33</f>
        <v>0</v>
      </c>
      <c r="CC312" s="63">
        <f>'2018'!BV33</f>
        <v>0</v>
      </c>
      <c r="CD312" s="60">
        <f>'2018'!BW33</f>
        <v>0</v>
      </c>
      <c r="CE312" s="61">
        <f>'2018'!BX33</f>
        <v>3325</v>
      </c>
      <c r="CF312" s="61">
        <f>'2018'!BY33</f>
        <v>0</v>
      </c>
      <c r="CG312" s="61">
        <f>'2018'!BZ33</f>
        <v>0</v>
      </c>
      <c r="CH312" s="61">
        <f>'2018'!CA33</f>
        <v>0</v>
      </c>
      <c r="CI312" s="61">
        <f>'2018'!CB33</f>
        <v>0</v>
      </c>
      <c r="CJ312" s="62">
        <f>'2018'!CC33</f>
        <v>0</v>
      </c>
      <c r="CK312" s="62">
        <f>'2018'!CD33</f>
        <v>0</v>
      </c>
      <c r="CL312" s="62">
        <f>'2018'!CE33</f>
        <v>0</v>
      </c>
      <c r="CM312" s="62">
        <f>'2018'!CF33</f>
        <v>0</v>
      </c>
      <c r="CN312" s="62">
        <f>'2018'!CG33</f>
        <v>0</v>
      </c>
      <c r="CO312" s="62">
        <f>'2018'!CH33</f>
        <v>0</v>
      </c>
      <c r="CP312" s="62">
        <f>'2018'!CI33</f>
        <v>0</v>
      </c>
      <c r="CQ312" s="62">
        <f>'2018'!CJ33</f>
        <v>0</v>
      </c>
      <c r="CR312" s="63">
        <f>'2018'!CK33</f>
        <v>0</v>
      </c>
      <c r="CS312" s="60">
        <f>'2018'!CL33</f>
        <v>409</v>
      </c>
      <c r="CT312" s="61">
        <f>'2018'!CM33</f>
        <v>3433</v>
      </c>
      <c r="CU312" s="61">
        <f>'2018'!CN33</f>
        <v>45</v>
      </c>
      <c r="CV312" s="61">
        <f>'2018'!CO33</f>
        <v>25</v>
      </c>
      <c r="CW312" s="61">
        <f>'2018'!CP33</f>
        <v>6</v>
      </c>
      <c r="CX312" s="61">
        <f>'2018'!CQ33</f>
        <v>23</v>
      </c>
      <c r="CY312" s="62">
        <f>'2018'!CR33</f>
        <v>0.87</v>
      </c>
      <c r="CZ312" s="62">
        <f>'2018'!CS33</f>
        <v>1.32</v>
      </c>
      <c r="DA312" s="62">
        <f>'2018'!CT33</f>
        <v>1.55</v>
      </c>
      <c r="DB312" s="62">
        <f>'2018'!CU33</f>
        <v>4.4000000000000004</v>
      </c>
      <c r="DC312" s="62">
        <f>'2018'!CV33</f>
        <v>15.7</v>
      </c>
      <c r="DD312" s="62">
        <f>'2018'!CW33</f>
        <v>0</v>
      </c>
      <c r="DE312" s="62">
        <f>'2018'!CX33</f>
        <v>7.4</v>
      </c>
      <c r="DF312" s="62">
        <f>'2018'!CY33</f>
        <v>85.7</v>
      </c>
      <c r="DG312" s="63">
        <f>'2018'!CZ33</f>
        <v>14.3</v>
      </c>
      <c r="DH312" s="60">
        <f>'2018'!DA33</f>
        <v>548</v>
      </c>
      <c r="DI312" s="61">
        <f>'2018'!DB33</f>
        <v>2551</v>
      </c>
      <c r="DJ312" s="61">
        <f>'2018'!DC33</f>
        <v>67</v>
      </c>
      <c r="DK312" s="61">
        <f>'2018'!DD33</f>
        <v>40</v>
      </c>
      <c r="DL312" s="61">
        <f>'2018'!DE33</f>
        <v>10</v>
      </c>
      <c r="DM312" s="61">
        <f>'2018'!DF33</f>
        <v>21</v>
      </c>
      <c r="DN312" s="62">
        <f>'2018'!DG33</f>
        <v>0.66</v>
      </c>
      <c r="DO312" s="62">
        <f>'2018'!DH33</f>
        <v>1.68</v>
      </c>
      <c r="DP312" s="62">
        <f>'2018'!DI33</f>
        <v>1.79</v>
      </c>
      <c r="DQ312" s="62">
        <f>'2018'!DJ33</f>
        <v>3.1</v>
      </c>
      <c r="DR312" s="62">
        <f>'2018'!DK33</f>
        <v>13.4</v>
      </c>
      <c r="DS312" s="62">
        <f>'2018'!DP33</f>
        <v>66.7</v>
      </c>
      <c r="DT312" s="62">
        <f>'2018'!DQ33</f>
        <v>4.8</v>
      </c>
      <c r="DU312" s="62">
        <f>'2018'!DR33</f>
        <v>88.2</v>
      </c>
      <c r="DV312" s="63">
        <f>'2018'!DS33</f>
        <v>11.5</v>
      </c>
    </row>
    <row r="313" spans="1:126" ht="15.75" customHeight="1" x14ac:dyDescent="0.2">
      <c r="A313" s="199">
        <f t="shared" si="26"/>
        <v>311</v>
      </c>
      <c r="B313" s="261">
        <f>'2024'!A42</f>
        <v>40</v>
      </c>
      <c r="C313" s="261">
        <v>2024</v>
      </c>
      <c r="D313" s="234" t="str">
        <f>'2024'!B42</f>
        <v>Jordan Whittington</v>
      </c>
      <c r="E313" s="310" t="str" cm="1">
        <f t="array" ref="E313">_xlfn.IFS(F313&gt;12.5,"Cornerstone",AND(F313&gt;11.995,F313&lt;12.5),"Elite",AND(F313&gt;11,F313&lt;12.995),"Elite Upside",AND(F313&gt;=9.69,F313&lt;10.999),"Upside",AND(F313&gt;8.4,F313&lt;9.999),"Upside Lite",AND(F313&gt;7.25,F313&lt;8.999),"Outlier",AND(F313&gt;=6,F313&lt;7.25),"Outlier Lite",F313&lt;6.999,"Purgatory")</f>
        <v>Purgatory</v>
      </c>
      <c r="F313" s="313">
        <f>'2024'!C42</f>
        <v>4.7728571428571422</v>
      </c>
      <c r="G313" s="313">
        <f t="shared" si="27"/>
        <v>8.2000000000000011</v>
      </c>
      <c r="H313" s="313" t="str" cm="1">
        <f t="array" ref="H313">_xlfn.IFS(E313="Cornerstone","A++",E313="Elite","A+",E313="Elite Upside","A",E313="Upside","B",E313="Upside Lite","C",E313="Outlier","D+",E313="Outlier Lite","D-",E313="Purgatory","F")</f>
        <v>F</v>
      </c>
      <c r="I313" s="314">
        <f t="shared" si="28"/>
        <v>-2.0301441093690284</v>
      </c>
      <c r="J313" s="34" t="str">
        <f>'2024'!D42</f>
        <v>Texas</v>
      </c>
      <c r="K313" s="200">
        <f>'2024'!E42</f>
        <v>3</v>
      </c>
      <c r="L313" s="318">
        <f>'2024'!F42</f>
        <v>36575</v>
      </c>
      <c r="M313" s="231">
        <f>'2024'!G42</f>
        <v>25.621917808219177</v>
      </c>
      <c r="N313" s="231" t="str">
        <f>'2024'!H42</f>
        <v>RS SR</v>
      </c>
      <c r="O313" s="231">
        <f>'2024'!I42</f>
        <v>24.202739726027396</v>
      </c>
      <c r="P313" s="231" t="str">
        <f>'2024'!J42</f>
        <v>Slot</v>
      </c>
      <c r="Q313" s="231" t="str">
        <f>'2024'!K42</f>
        <v>RAT</v>
      </c>
      <c r="R313" s="231" t="str">
        <f>'2024'!L42</f>
        <v>Poor Earner</v>
      </c>
      <c r="S313" s="200">
        <f>'2024'!M42</f>
        <v>73</v>
      </c>
      <c r="T313" s="200">
        <f>'2024'!N42</f>
        <v>205</v>
      </c>
      <c r="U313" s="200">
        <f>'2024'!O42</f>
        <v>4.47</v>
      </c>
      <c r="V313" s="319">
        <f>'2024'!P42</f>
        <v>6</v>
      </c>
      <c r="W313" s="193">
        <f>'2024'!Q42</f>
        <v>5.8762530245419976E-2</v>
      </c>
      <c r="X313" s="194">
        <f>'2024'!R42</f>
        <v>0.14709032488397</v>
      </c>
      <c r="Y313" s="194">
        <f>'2024'!S42</f>
        <v>0.23894029661554064</v>
      </c>
      <c r="Z313" s="194">
        <f>'2024'!T42</f>
        <v>0.20776241157351347</v>
      </c>
      <c r="AA313" s="194">
        <f>'2024'!U42</f>
        <v>0.12205366408064434</v>
      </c>
      <c r="AB313" s="194">
        <f>'2024'!V42</f>
        <v>0.1804969803480925</v>
      </c>
      <c r="AC313" s="59">
        <f>'2024'!W42</f>
        <v>0.17147213133068787</v>
      </c>
      <c r="AD313" s="42">
        <f>'2024'!X42</f>
        <v>21.547945205479451</v>
      </c>
      <c r="AE313" s="183">
        <f>'2024'!Y42</f>
        <v>1.57</v>
      </c>
      <c r="AF313" s="183">
        <f>'2024'!Z42</f>
        <v>7.1</v>
      </c>
      <c r="AG313" s="183">
        <f>'2024'!AA42</f>
        <v>8.1</v>
      </c>
      <c r="AH313" s="183">
        <f>'2024'!AB42</f>
        <v>0.68</v>
      </c>
      <c r="AI313" s="183">
        <f>'2024'!AC42</f>
        <v>1.61</v>
      </c>
      <c r="AJ313" s="288">
        <f>'2024'!AD42</f>
        <v>3.0769230769230769E-3</v>
      </c>
      <c r="AK313" s="288">
        <f>'2024'!AE42</f>
        <v>0.16615384615384615</v>
      </c>
      <c r="AL313" s="185">
        <f>'2024'!AF42</f>
        <v>6.8000000000000005E-2</v>
      </c>
      <c r="AM313" s="212">
        <f t="shared" si="31"/>
        <v>0</v>
      </c>
      <c r="AN313" s="185">
        <f>'2024'!AG42</f>
        <v>0.26349999999999996</v>
      </c>
      <c r="AO313" s="185">
        <f>'2024'!AH42</f>
        <v>0.72850000000000004</v>
      </c>
      <c r="AP313" s="183">
        <f>'2024'!AI42</f>
        <v>102.69605580521768</v>
      </c>
      <c r="AQ313" s="186">
        <f>'2024'!AJ42</f>
        <v>101.64992106927117</v>
      </c>
      <c r="AR313" s="48">
        <f>'2024'!AK42</f>
        <v>4</v>
      </c>
      <c r="AS313" s="232">
        <f>'2024'!AL42</f>
        <v>3</v>
      </c>
      <c r="AT313" s="232">
        <f>'2024'!AM42</f>
        <v>2</v>
      </c>
      <c r="AU313" s="232">
        <f>'2024'!AN42</f>
        <v>5</v>
      </c>
      <c r="AV313" s="232">
        <f>'2024'!AO42</f>
        <v>8</v>
      </c>
      <c r="AW313" s="232">
        <f>'2024'!AP42</f>
        <v>6</v>
      </c>
      <c r="AX313" s="232">
        <f>'2024'!AQ42</f>
        <v>1</v>
      </c>
      <c r="AY313" s="233">
        <f>'2024'!AR42</f>
        <v>1</v>
      </c>
      <c r="AZ313" s="60">
        <f>'2024'!AS42</f>
        <v>17</v>
      </c>
      <c r="BA313" s="61">
        <f>'2024'!AT42</f>
        <v>289.3</v>
      </c>
      <c r="BB313" s="61">
        <f>'2024'!AU42</f>
        <v>2</v>
      </c>
      <c r="BC313" s="61">
        <f>'2024'!AV42</f>
        <v>2</v>
      </c>
      <c r="BD313" s="61">
        <f>'2024'!AW42</f>
        <v>0</v>
      </c>
      <c r="BE313" s="61">
        <f>'2024'!AX42</f>
        <v>2.5</v>
      </c>
      <c r="BF313" s="62">
        <f>'2024'!AY42</f>
        <v>0</v>
      </c>
      <c r="BG313" s="62">
        <f>'2024'!AZ42</f>
        <v>0.4</v>
      </c>
      <c r="BH313" s="62">
        <f>'2024'!BA42</f>
        <v>1.7</v>
      </c>
      <c r="BI313" s="62">
        <f>'2024'!BB42</f>
        <v>9.5</v>
      </c>
      <c r="BJ313" s="62">
        <f>'2024'!BC42</f>
        <v>-1</v>
      </c>
      <c r="BK313" s="62">
        <f>'2024'!BH42</f>
        <v>0</v>
      </c>
      <c r="BL313" s="62">
        <f>'2024'!BI42</f>
        <v>0</v>
      </c>
      <c r="BM313" s="62">
        <f>'2024'!BJ42</f>
        <v>0</v>
      </c>
      <c r="BN313" s="63">
        <f>'2024'!BK42</f>
        <v>0</v>
      </c>
      <c r="BO313" s="60">
        <f>'2024'!BL42</f>
        <v>206</v>
      </c>
      <c r="BP313" s="61">
        <f>'2024'!BM42</f>
        <v>1400.5</v>
      </c>
      <c r="BQ313" s="61">
        <f>'2024'!BN42</f>
        <v>24</v>
      </c>
      <c r="BR313" s="61">
        <f>'2024'!BO42</f>
        <v>21</v>
      </c>
      <c r="BS313" s="61">
        <f>'2024'!BP42</f>
        <v>0</v>
      </c>
      <c r="BT313" s="61">
        <f>'2024'!BQ42</f>
        <v>16</v>
      </c>
      <c r="BU313" s="62">
        <f>'2024'!BR42</f>
        <v>0.11</v>
      </c>
      <c r="BV313" s="62">
        <f>'2024'!BS42</f>
        <v>1.1499999999999999</v>
      </c>
      <c r="BW313" s="62">
        <f>'2024'!BT42</f>
        <v>2.17</v>
      </c>
      <c r="BX313" s="62">
        <f>'2024'!BU42</f>
        <v>8.1999999999999993</v>
      </c>
      <c r="BY313" s="62">
        <f>'2024'!BV42</f>
        <v>4.7</v>
      </c>
      <c r="BZ313" s="62">
        <f>'2024'!CA42</f>
        <v>0</v>
      </c>
      <c r="CA313" s="62">
        <f>'2024'!CB42</f>
        <v>0</v>
      </c>
      <c r="CB313" s="62">
        <f>'2024'!CC42</f>
        <v>11</v>
      </c>
      <c r="CC313" s="63">
        <f>'2024'!CD42</f>
        <v>89</v>
      </c>
      <c r="CD313" s="60">
        <f>'2024'!CE42</f>
        <v>377</v>
      </c>
      <c r="CE313" s="61">
        <f>'2024'!CF42</f>
        <v>1577.8</v>
      </c>
      <c r="CF313" s="61">
        <f>'2024'!CG42</f>
        <v>36</v>
      </c>
      <c r="CG313" s="61">
        <f>'2024'!CH42</f>
        <v>26</v>
      </c>
      <c r="CH313" s="61">
        <f>'2024'!CI42</f>
        <v>3</v>
      </c>
      <c r="CI313" s="61">
        <f>'2024'!CJ42</f>
        <v>16.8</v>
      </c>
      <c r="CJ313" s="62">
        <f>'2024'!CK42</f>
        <v>0.23</v>
      </c>
      <c r="CK313" s="62">
        <f>'2024'!CL42</f>
        <v>2.1800000000000002</v>
      </c>
      <c r="CL313" s="62">
        <f>'2024'!CM42</f>
        <v>2.37</v>
      </c>
      <c r="CM313" s="62">
        <f>'2024'!CN42</f>
        <v>6.5</v>
      </c>
      <c r="CN313" s="62">
        <f>'2024'!CO42</f>
        <v>11.8</v>
      </c>
      <c r="CO313" s="62">
        <f>'2024'!CT42</f>
        <v>100</v>
      </c>
      <c r="CP313" s="62">
        <f>'2024'!CU42</f>
        <v>13.3</v>
      </c>
      <c r="CQ313" s="62">
        <f>'2024'!CV42</f>
        <v>14.2</v>
      </c>
      <c r="CR313" s="63">
        <f>'2024'!CW42</f>
        <v>84.6</v>
      </c>
      <c r="CS313" s="60">
        <f>'2024'!CX42</f>
        <v>652</v>
      </c>
      <c r="CT313" s="61">
        <f>'2024'!CY42</f>
        <v>3138.2000000000003</v>
      </c>
      <c r="CU313" s="61">
        <f>'2024'!CZ42</f>
        <v>72</v>
      </c>
      <c r="CV313" s="61">
        <f>'2024'!DA42</f>
        <v>50</v>
      </c>
      <c r="CW313" s="61">
        <f>'2024'!DB42</f>
        <v>1</v>
      </c>
      <c r="CX313" s="61">
        <f>'2024'!DC42</f>
        <v>22.099999999999998</v>
      </c>
      <c r="CY313" s="62">
        <f>'2024'!DD42</f>
        <v>0.1</v>
      </c>
      <c r="CZ313" s="62">
        <f>'2024'!DE42</f>
        <v>1.61</v>
      </c>
      <c r="DA313" s="62">
        <f>'2024'!DF42</f>
        <v>1.57</v>
      </c>
      <c r="DB313" s="62">
        <f>'2024'!DG42</f>
        <v>7.1</v>
      </c>
      <c r="DC313" s="62">
        <f>'2024'!DH42</f>
        <v>8.1</v>
      </c>
      <c r="DD313" s="62">
        <f>'2024'!DM42</f>
        <v>50</v>
      </c>
      <c r="DE313" s="62">
        <f>'2024'!DN42</f>
        <v>5.7</v>
      </c>
      <c r="DF313" s="62">
        <f>'2024'!DO42</f>
        <v>36.299999999999997</v>
      </c>
      <c r="DG313" s="63">
        <f>'2024'!DP42</f>
        <v>63.5</v>
      </c>
      <c r="DH313" s="60">
        <f>'2024'!DQ42</f>
        <v>494</v>
      </c>
      <c r="DI313" s="61">
        <f>'2024'!DR42</f>
        <v>4047.4000000000005</v>
      </c>
      <c r="DJ313" s="61">
        <f>'2024'!DS42</f>
        <v>55</v>
      </c>
      <c r="DK313" s="61">
        <f>'2024'!DT42</f>
        <v>41</v>
      </c>
      <c r="DL313" s="61">
        <f>'2024'!DU42</f>
        <v>1</v>
      </c>
      <c r="DM313" s="61">
        <f>'2024'!DV42</f>
        <v>25.2</v>
      </c>
      <c r="DN313" s="62">
        <f>'2024'!DW42</f>
        <v>0.68</v>
      </c>
      <c r="DO313" s="62">
        <f>'2024'!DX42</f>
        <v>1.36</v>
      </c>
      <c r="DP313" s="62">
        <f>'2024'!DY42</f>
        <v>1.52</v>
      </c>
      <c r="DQ313" s="62">
        <f>'2024'!DZ42</f>
        <v>5.7</v>
      </c>
      <c r="DR313" s="62">
        <f>'2024'!EA42</f>
        <v>7.2</v>
      </c>
      <c r="DS313" s="62">
        <f>'2024'!EF42</f>
        <v>0</v>
      </c>
      <c r="DT313" s="62">
        <f>'2024'!EG42</f>
        <v>6.8</v>
      </c>
      <c r="DU313" s="62">
        <f>'2024'!EH42</f>
        <v>16.399999999999999</v>
      </c>
      <c r="DV313" s="63">
        <f>'2024'!EI42</f>
        <v>82.2</v>
      </c>
    </row>
    <row r="314" spans="1:126" ht="15.75" customHeight="1" x14ac:dyDescent="0.2">
      <c r="A314" s="199">
        <f t="shared" si="26"/>
        <v>312</v>
      </c>
      <c r="B314" s="261">
        <f>'2016'!A28</f>
        <v>26</v>
      </c>
      <c r="C314" s="261">
        <v>2016</v>
      </c>
      <c r="D314" s="234" t="str">
        <f>'2016'!B28</f>
        <v>Jakeem Grant</v>
      </c>
      <c r="E314" s="310" t="str" cm="1">
        <f t="array" ref="E314">_xlfn.IFS(F314&gt;12.5,"Cornerstone",AND(F314&gt;11.995,F314&lt;12.5),"Elite",AND(F314&gt;11,F314&lt;12.995),"Elite Upside",AND(F314&gt;=9.69,F314&lt;10.999),"Upside",AND(F314&gt;8.4,F314&lt;9.999),"Upside Lite",AND(F314&gt;7.25,F314&lt;8.999),"Outlier",AND(F314&gt;=6,F314&lt;7.25),"Outlier Lite",F314&lt;6.999,"Purgatory")</f>
        <v>Purgatory</v>
      </c>
      <c r="F314" s="313">
        <f>'2016'!C28</f>
        <v>4.7157142857142844</v>
      </c>
      <c r="G314" s="313">
        <f t="shared" si="27"/>
        <v>7.9</v>
      </c>
      <c r="H314" s="313" t="str" cm="1">
        <f t="array" ref="H314">_xlfn.IFS(E314="Cornerstone","A++",E314="Elite","A+",E314="Elite Upside","A",E314="Upside","B",E314="Upside Lite","C",E314="Outlier","D+",E314="Outlier Lite","D-",E314="Purgatory","F")</f>
        <v>F</v>
      </c>
      <c r="I314" s="314">
        <f t="shared" si="28"/>
        <v>-2.0610987895897748</v>
      </c>
      <c r="J314" s="34" t="str">
        <f>'2016'!D28</f>
        <v>Texas Tech</v>
      </c>
      <c r="K314" s="200">
        <f>'2016'!E28</f>
        <v>3</v>
      </c>
      <c r="L314" s="318">
        <f>'2016'!F28</f>
        <v>33890</v>
      </c>
      <c r="M314" s="231">
        <f>'2016'!G28</f>
        <v>32.978082191780821</v>
      </c>
      <c r="N314" s="231" t="str">
        <f>'2016'!H28</f>
        <v>SR</v>
      </c>
      <c r="O314" s="231">
        <f>'2016'!I28</f>
        <v>23.553424657534247</v>
      </c>
      <c r="P314" s="231" t="str">
        <f>'2016'!J28</f>
        <v>Slot</v>
      </c>
      <c r="Q314" s="231" t="str">
        <f>'2016'!K28</f>
        <v>RAT</v>
      </c>
      <c r="R314" s="231" t="str">
        <f>'2016'!L28</f>
        <v>N/A</v>
      </c>
      <c r="S314" s="320">
        <f>'2016'!M28</f>
        <v>65</v>
      </c>
      <c r="T314" s="320">
        <f>'2016'!N28</f>
        <v>165</v>
      </c>
      <c r="U314" s="231">
        <f>'2016'!O28</f>
        <v>4.38</v>
      </c>
      <c r="V314" s="279">
        <f>'2016'!P28</f>
        <v>6</v>
      </c>
      <c r="W314" s="193">
        <f>'2016'!Q28</f>
        <v>0</v>
      </c>
      <c r="X314" s="194">
        <f>'2016'!R28</f>
        <v>6.1378863194294357E-2</v>
      </c>
      <c r="Y314" s="194">
        <f>'2016'!S28</f>
        <v>0.18422514349194594</v>
      </c>
      <c r="Z314" s="194">
        <f>'2016'!T28</f>
        <v>0.22240683598385949</v>
      </c>
      <c r="AA314" s="194">
        <f>'2016'!U28</f>
        <v>0.24831549742370193</v>
      </c>
      <c r="AB314" s="194">
        <f>'2016'!V28</f>
        <v>0.24831549742370193</v>
      </c>
      <c r="AC314" s="59">
        <f>'2016'!W28</f>
        <v>0.23589972255251682</v>
      </c>
      <c r="AD314" s="42">
        <f>'2016'!X28</f>
        <v>21.898630136986302</v>
      </c>
      <c r="AE314" s="183">
        <f>'2016'!Y28</f>
        <v>2.74</v>
      </c>
      <c r="AF314" s="183">
        <f>'2016'!Z28</f>
        <v>9.6999999999999993</v>
      </c>
      <c r="AG314" s="183">
        <f>'2016'!AA28</f>
        <v>9.5</v>
      </c>
      <c r="AH314" s="183">
        <f>'2016'!AB28</f>
        <v>0</v>
      </c>
      <c r="AI314" s="183">
        <f>'2016'!AC28</f>
        <v>0</v>
      </c>
      <c r="AJ314" s="288" t="str">
        <f>'2016'!AD28</f>
        <v>N/A</v>
      </c>
      <c r="AK314" s="288" t="str">
        <f>'2016'!AE28</f>
        <v>N/A</v>
      </c>
      <c r="AL314" s="185">
        <f>'2016'!AF28</f>
        <v>9.0999999999999998E-2</v>
      </c>
      <c r="AM314" s="212">
        <f t="shared" si="31"/>
        <v>0</v>
      </c>
      <c r="AN314" s="185">
        <f>'2016'!AG28</f>
        <v>5.9500000000000004E-2</v>
      </c>
      <c r="AO314" s="185">
        <f>'2016'!AH28</f>
        <v>0.92049999999999998</v>
      </c>
      <c r="AP314" s="183">
        <f>'2016'!AI28</f>
        <v>89.663873769375229</v>
      </c>
      <c r="AQ314" s="186">
        <f>'2016'!AJ28</f>
        <v>74.568691819134585</v>
      </c>
      <c r="AR314" s="48">
        <f>'2016'!AK28</f>
        <v>6</v>
      </c>
      <c r="AS314" s="232">
        <f>'2016'!AL28</f>
        <v>3</v>
      </c>
      <c r="AT314" s="232">
        <f>'2016'!AM28</f>
        <v>5</v>
      </c>
      <c r="AU314" s="232">
        <f>'2016'!AN28</f>
        <v>7</v>
      </c>
      <c r="AV314" s="232">
        <f>'2016'!AO28</f>
        <v>9</v>
      </c>
      <c r="AW314" s="232">
        <f>'2016'!AP28</f>
        <v>1</v>
      </c>
      <c r="AX314" s="232">
        <f>'2016'!AQ28</f>
        <v>2</v>
      </c>
      <c r="AY314" s="233">
        <f>'2016'!AR28</f>
        <v>0</v>
      </c>
      <c r="AZ314" s="60">
        <f>'2016'!AS28</f>
        <v>0</v>
      </c>
      <c r="BA314" s="61">
        <f>'2016'!AT28</f>
        <v>1</v>
      </c>
      <c r="BB314" s="61">
        <f>'2016'!AU28</f>
        <v>0</v>
      </c>
      <c r="BC314" s="61">
        <f>'2016'!AV28</f>
        <v>0</v>
      </c>
      <c r="BD314" s="61">
        <f>'2016'!AW28</f>
        <v>0</v>
      </c>
      <c r="BE314" s="61">
        <f>'2016'!AX28</f>
        <v>0</v>
      </c>
      <c r="BF314" s="62">
        <f>'2016'!AY28</f>
        <v>0</v>
      </c>
      <c r="BG314" s="62">
        <f>'2016'!AZ28</f>
        <v>0</v>
      </c>
      <c r="BH314" s="62">
        <f>'2016'!BA28</f>
        <v>0</v>
      </c>
      <c r="BI314" s="62">
        <f>'2016'!BB28</f>
        <v>0</v>
      </c>
      <c r="BJ314" s="62">
        <f>'2016'!BC28</f>
        <v>0</v>
      </c>
      <c r="BK314" s="62">
        <f>'2016'!BD28</f>
        <v>0</v>
      </c>
      <c r="BL314" s="62">
        <f>'2016'!BE28</f>
        <v>0</v>
      </c>
      <c r="BM314" s="62">
        <f>'2016'!BF28</f>
        <v>0</v>
      </c>
      <c r="BN314" s="63">
        <f>'2016'!BG28</f>
        <v>0</v>
      </c>
      <c r="BO314" s="60">
        <f>'2016'!BH28</f>
        <v>284</v>
      </c>
      <c r="BP314" s="61">
        <f>'2016'!BI28</f>
        <v>4627</v>
      </c>
      <c r="BQ314" s="61">
        <f>'2016'!BJ28</f>
        <v>0</v>
      </c>
      <c r="BR314" s="61">
        <f>'2016'!BK28</f>
        <v>0</v>
      </c>
      <c r="BS314" s="61">
        <f>'2016'!BL28</f>
        <v>0</v>
      </c>
      <c r="BT314" s="61">
        <f>'2016'!BM28</f>
        <v>0</v>
      </c>
      <c r="BU314" s="62">
        <f>'2016'!BN28</f>
        <v>0</v>
      </c>
      <c r="BV314" s="62">
        <f>'2016'!BO28</f>
        <v>0</v>
      </c>
      <c r="BW314" s="62">
        <f>'2016'!BP28</f>
        <v>0</v>
      </c>
      <c r="BX314" s="62">
        <f>'2016'!BQ28</f>
        <v>0</v>
      </c>
      <c r="BY314" s="62">
        <f>'2016'!BR28</f>
        <v>0</v>
      </c>
      <c r="BZ314" s="62">
        <f>'2016'!BS28</f>
        <v>0</v>
      </c>
      <c r="CA314" s="62">
        <f>'2016'!BT28</f>
        <v>0</v>
      </c>
      <c r="CB314" s="62">
        <f>'2016'!BU28</f>
        <v>0</v>
      </c>
      <c r="CC314" s="63">
        <f>'2016'!BV28</f>
        <v>0</v>
      </c>
      <c r="CD314" s="60">
        <f>'2016'!BW28</f>
        <v>796</v>
      </c>
      <c r="CE314" s="61">
        <f>'2016'!BX28</f>
        <v>4320.8</v>
      </c>
      <c r="CF314" s="61">
        <f>'2016'!BY28</f>
        <v>0</v>
      </c>
      <c r="CG314" s="61">
        <f>'2016'!BZ28</f>
        <v>0</v>
      </c>
      <c r="CH314" s="61">
        <f>'2016'!CA28</f>
        <v>0</v>
      </c>
      <c r="CI314" s="61">
        <f>'2016'!CB28</f>
        <v>0</v>
      </c>
      <c r="CJ314" s="62">
        <f>'2016'!CC28</f>
        <v>0</v>
      </c>
      <c r="CK314" s="62">
        <f>'2016'!CD28</f>
        <v>0</v>
      </c>
      <c r="CL314" s="62">
        <f>'2016'!CE28</f>
        <v>0</v>
      </c>
      <c r="CM314" s="62">
        <f>'2016'!CF28</f>
        <v>0</v>
      </c>
      <c r="CN314" s="62">
        <f>'2016'!CG28</f>
        <v>0</v>
      </c>
      <c r="CO314" s="62">
        <f>'2016'!CH28</f>
        <v>0</v>
      </c>
      <c r="CP314" s="62">
        <f>'2016'!CI28</f>
        <v>0</v>
      </c>
      <c r="CQ314" s="62">
        <f>'2016'!CJ28</f>
        <v>0</v>
      </c>
      <c r="CR314" s="63">
        <f>'2016'!CK28</f>
        <v>0</v>
      </c>
      <c r="CS314" s="60">
        <f>'2016'!CL28</f>
        <v>937</v>
      </c>
      <c r="CT314" s="61">
        <f>'2016'!CM28</f>
        <v>4213</v>
      </c>
      <c r="CU314" s="61">
        <f>'2016'!CN28</f>
        <v>115</v>
      </c>
      <c r="CV314" s="61">
        <f>'2016'!CO28</f>
        <v>66</v>
      </c>
      <c r="CW314" s="61">
        <f>'2016'!CP28</f>
        <v>7</v>
      </c>
      <c r="CX314" s="61">
        <f>'2016'!CQ28</f>
        <v>0</v>
      </c>
      <c r="CY314" s="62">
        <f>'2016'!CR28</f>
        <v>0</v>
      </c>
      <c r="CZ314" s="62">
        <f>'2016'!CS28</f>
        <v>0</v>
      </c>
      <c r="DA314" s="62">
        <f>'2016'!CT28</f>
        <v>2.1800000000000002</v>
      </c>
      <c r="DB314" s="62">
        <f>'2016'!CU28</f>
        <v>7.7</v>
      </c>
      <c r="DC314" s="62">
        <f>'2016'!CV28</f>
        <v>9.5</v>
      </c>
      <c r="DD314" s="62">
        <f>'2016'!CW28</f>
        <v>0</v>
      </c>
      <c r="DE314" s="62">
        <f>'2016'!CX28</f>
        <v>15.4</v>
      </c>
      <c r="DF314" s="62">
        <f>'2016'!CY28</f>
        <v>5.2</v>
      </c>
      <c r="DG314" s="63">
        <f>'2016'!CZ28</f>
        <v>93.5</v>
      </c>
      <c r="DH314" s="60">
        <f>'2016'!DA28</f>
        <v>1253</v>
      </c>
      <c r="DI314" s="61">
        <f>'2016'!DB28</f>
        <v>5046</v>
      </c>
      <c r="DJ314" s="61">
        <f>'2016'!DC28</f>
        <v>124</v>
      </c>
      <c r="DK314" s="61">
        <f>'2016'!DD28</f>
        <v>90</v>
      </c>
      <c r="DL314" s="61">
        <f>'2016'!DE28</f>
        <v>10</v>
      </c>
      <c r="DM314" s="61">
        <f>'2016'!DF28</f>
        <v>0</v>
      </c>
      <c r="DN314" s="62">
        <f>'2016'!DG28</f>
        <v>0</v>
      </c>
      <c r="DO314" s="62">
        <f>'2016'!DH28</f>
        <v>0</v>
      </c>
      <c r="DP314" s="62">
        <f>'2016'!DI28</f>
        <v>2.74</v>
      </c>
      <c r="DQ314" s="62">
        <f>'2016'!DJ28</f>
        <v>9.6999999999999993</v>
      </c>
      <c r="DR314" s="62">
        <f>'2016'!DK28</f>
        <v>7.2</v>
      </c>
      <c r="DS314" s="62">
        <f>'2016'!DL28</f>
        <v>0</v>
      </c>
      <c r="DT314" s="62">
        <f>'2016'!DM28</f>
        <v>9.1</v>
      </c>
      <c r="DU314" s="62">
        <f>'2016'!DN28</f>
        <v>6.7</v>
      </c>
      <c r="DV314" s="63">
        <f>'2016'!DO28</f>
        <v>90.6</v>
      </c>
    </row>
    <row r="315" spans="1:126" ht="15.75" customHeight="1" x14ac:dyDescent="0.2">
      <c r="A315" s="199">
        <f t="shared" si="26"/>
        <v>313</v>
      </c>
      <c r="B315" s="261">
        <f>'2017'!A46</f>
        <v>44</v>
      </c>
      <c r="C315" s="261">
        <v>2017</v>
      </c>
      <c r="D315" s="234" t="str">
        <f>'2017'!B46</f>
        <v>Noah Brown</v>
      </c>
      <c r="E315" s="310" t="str" cm="1">
        <f t="array" ref="E315">_xlfn.IFS(F315&gt;12.5,"Cornerstone",AND(F315&gt;11.995,F315&lt;12.5),"Elite",AND(F315&gt;11,F315&lt;12.995),"Elite Upside",AND(F315&gt;=9.69,F315&lt;10.999),"Upside",AND(F315&gt;8.4,F315&lt;9.999),"Upside Lite",AND(F315&gt;7.25,F315&lt;8.999),"Outlier",AND(F315&gt;=6,F315&lt;7.25),"Outlier Lite",F315&lt;6.999,"Purgatory")</f>
        <v>Purgatory</v>
      </c>
      <c r="F315" s="313">
        <f>'2017'!C46</f>
        <v>4.652857142857143</v>
      </c>
      <c r="G315" s="313">
        <f t="shared" si="27"/>
        <v>7.6</v>
      </c>
      <c r="H315" s="313" t="str" cm="1">
        <f t="array" ref="H315">_xlfn.IFS(E315="Cornerstone","A++",E315="Elite","A+",E315="Elite Upside","A",E315="Upside","B",E315="Upside Lite","C",E315="Outlier","D+",E315="Outlier Lite","D-",E315="Purgatory","F")</f>
        <v>F</v>
      </c>
      <c r="I315" s="314">
        <f t="shared" si="28"/>
        <v>-2.0951489378325943</v>
      </c>
      <c r="J315" s="34" t="str">
        <f>'2017'!D46</f>
        <v>Ohio State</v>
      </c>
      <c r="K315" s="200">
        <f>'2017'!E46</f>
        <v>2</v>
      </c>
      <c r="L315" s="318">
        <f>'2017'!F46</f>
        <v>35070</v>
      </c>
      <c r="M315" s="231">
        <f>'2017'!G46</f>
        <v>29.745205479452054</v>
      </c>
      <c r="N315" s="231" t="str">
        <f>'2017'!H46</f>
        <v>JR</v>
      </c>
      <c r="O315" s="231">
        <f>'2017'!I46</f>
        <v>21.32054794520548</v>
      </c>
      <c r="P315" s="231" t="str">
        <f>'2017'!J46</f>
        <v>Wide</v>
      </c>
      <c r="Q315" s="231" t="str">
        <f>'2017'!K46</f>
        <v>SLOB</v>
      </c>
      <c r="R315" s="231" t="str">
        <f>'2017'!L46</f>
        <v>N/A</v>
      </c>
      <c r="S315" s="320">
        <f>'2017'!M46</f>
        <v>74</v>
      </c>
      <c r="T315" s="320">
        <f>'2017'!N46</f>
        <v>225</v>
      </c>
      <c r="U315" s="231">
        <f>'2017'!O46</f>
        <v>4.5599999999999996</v>
      </c>
      <c r="V315" s="279">
        <f>'2017'!P46</f>
        <v>7</v>
      </c>
      <c r="W315" s="193">
        <f>'2017'!Q46</f>
        <v>0</v>
      </c>
      <c r="X315" s="194">
        <f>'2017'!R46</f>
        <v>0</v>
      </c>
      <c r="Y315" s="194">
        <f>'2017'!S46</f>
        <v>2.4278392230914487E-3</v>
      </c>
      <c r="Z315" s="194">
        <f>'2017'!T46</f>
        <v>0</v>
      </c>
      <c r="AA315" s="194">
        <f>'2017'!U46</f>
        <v>0.1566152407667134</v>
      </c>
      <c r="AB315" s="194">
        <f>'2017'!V46</f>
        <v>0.1566152407667134</v>
      </c>
      <c r="AC315" s="59">
        <f>'2017'!W46</f>
        <v>0.1566152407667134</v>
      </c>
      <c r="AD315" s="42" t="str">
        <f>'2017'!X46</f>
        <v>N/A</v>
      </c>
      <c r="AE315" s="183">
        <f>'2017'!Y46</f>
        <v>1.66</v>
      </c>
      <c r="AF315" s="183">
        <f>'2017'!Z46</f>
        <v>3.1</v>
      </c>
      <c r="AG315" s="183">
        <f>'2017'!AA46</f>
        <v>12.6</v>
      </c>
      <c r="AH315" s="183">
        <f>'2017'!AB46</f>
        <v>0.75</v>
      </c>
      <c r="AI315" s="183">
        <f>'2017'!AC46</f>
        <v>1.04</v>
      </c>
      <c r="AJ315" s="288" t="str">
        <f>'2017'!AD46</f>
        <v>N/A</v>
      </c>
      <c r="AK315" s="288" t="str">
        <f>'2017'!AE46</f>
        <v>N/A</v>
      </c>
      <c r="AL315" s="185">
        <f>'2017'!AF46</f>
        <v>8.5999999999999993E-2</v>
      </c>
      <c r="AM315" s="212">
        <f t="shared" si="31"/>
        <v>0</v>
      </c>
      <c r="AN315" s="185">
        <f>'2017'!AG46</f>
        <v>0.8640000000000001</v>
      </c>
      <c r="AO315" s="185">
        <f>'2017'!AH46</f>
        <v>6.6000000000000003E-2</v>
      </c>
      <c r="AP315" s="183">
        <f>'2017'!AI46</f>
        <v>104.07661125647869</v>
      </c>
      <c r="AQ315" s="186">
        <f>'2017'!AJ46</f>
        <v>105.14042158428265</v>
      </c>
      <c r="AR315" s="48">
        <f>'2017'!AK46</f>
        <v>4</v>
      </c>
      <c r="AS315" s="232">
        <f>'2017'!AL46</f>
        <v>0</v>
      </c>
      <c r="AT315" s="232">
        <f>'2017'!AM46</f>
        <v>2</v>
      </c>
      <c r="AU315" s="232">
        <f>'2017'!AN46</f>
        <v>0</v>
      </c>
      <c r="AV315" s="232">
        <f>'2017'!AO46</f>
        <v>6</v>
      </c>
      <c r="AW315" s="232">
        <f>'2017'!AP46</f>
        <v>7</v>
      </c>
      <c r="AX315" s="232">
        <f>'2017'!AQ46</f>
        <v>1</v>
      </c>
      <c r="AY315" s="233">
        <f>'2017'!AR46</f>
        <v>1</v>
      </c>
      <c r="AZ315" s="60">
        <f>'2017'!AS46</f>
        <v>0</v>
      </c>
      <c r="BA315" s="61">
        <f>'2017'!AT46</f>
        <v>2178</v>
      </c>
      <c r="BB315" s="61">
        <f>'2017'!AU46</f>
        <v>0</v>
      </c>
      <c r="BC315" s="61">
        <f>'2017'!AV46</f>
        <v>0</v>
      </c>
      <c r="BD315" s="61">
        <f>'2017'!AW46</f>
        <v>0</v>
      </c>
      <c r="BE315" s="61">
        <f>'2017'!AX46</f>
        <v>0</v>
      </c>
      <c r="BF315" s="62">
        <f>'2017'!AY46</f>
        <v>0</v>
      </c>
      <c r="BG315" s="62">
        <f>'2017'!AZ46</f>
        <v>0</v>
      </c>
      <c r="BH315" s="62">
        <f>'2017'!BA46</f>
        <v>0</v>
      </c>
      <c r="BI315" s="62">
        <f>'2017'!BB46</f>
        <v>0</v>
      </c>
      <c r="BJ315" s="62">
        <f>'2017'!BC46</f>
        <v>0</v>
      </c>
      <c r="BK315" s="62">
        <f>'2017'!BD46</f>
        <v>0</v>
      </c>
      <c r="BL315" s="62">
        <f>'2017'!BE46</f>
        <v>0</v>
      </c>
      <c r="BM315" s="62">
        <f>'2017'!BF46</f>
        <v>0</v>
      </c>
      <c r="BN315" s="63">
        <f>'2017'!BG46</f>
        <v>0</v>
      </c>
      <c r="BO315" s="60">
        <f>'2017'!BH46</f>
        <v>0</v>
      </c>
      <c r="BP315" s="61">
        <f>'2017'!BI46</f>
        <v>2846</v>
      </c>
      <c r="BQ315" s="61">
        <f>'2017'!BJ46</f>
        <v>0</v>
      </c>
      <c r="BR315" s="61">
        <f>'2017'!BK46</f>
        <v>0</v>
      </c>
      <c r="BS315" s="61">
        <f>'2017'!BL46</f>
        <v>0</v>
      </c>
      <c r="BT315" s="61">
        <f>'2017'!BM46</f>
        <v>0</v>
      </c>
      <c r="BU315" s="62">
        <f>'2017'!BN46</f>
        <v>0</v>
      </c>
      <c r="BV315" s="62">
        <f>'2017'!BO46</f>
        <v>0</v>
      </c>
      <c r="BW315" s="62">
        <f>'2017'!BP46</f>
        <v>0</v>
      </c>
      <c r="BX315" s="62">
        <f>'2017'!BQ46</f>
        <v>0</v>
      </c>
      <c r="BY315" s="62">
        <f>'2017'!BR46</f>
        <v>0</v>
      </c>
      <c r="BZ315" s="62">
        <f>'2017'!BS46</f>
        <v>0</v>
      </c>
      <c r="CA315" s="62">
        <f>'2017'!BT46</f>
        <v>0</v>
      </c>
      <c r="CB315" s="62">
        <f>'2017'!BU46</f>
        <v>0</v>
      </c>
      <c r="CC315" s="63">
        <f>'2017'!BV46</f>
        <v>0</v>
      </c>
      <c r="CD315" s="60">
        <f>'2017'!BW46</f>
        <v>9</v>
      </c>
      <c r="CE315" s="61">
        <f>'2017'!BX46</f>
        <v>3707</v>
      </c>
      <c r="CF315" s="61">
        <f>'2017'!BY46</f>
        <v>1</v>
      </c>
      <c r="CG315" s="61">
        <f>'2017'!BZ46</f>
        <v>1</v>
      </c>
      <c r="CH315" s="61">
        <f>'2017'!CA46</f>
        <v>0</v>
      </c>
      <c r="CI315" s="61">
        <f>'2017'!CB46</f>
        <v>42</v>
      </c>
      <c r="CJ315" s="62">
        <f>'2017'!CC46</f>
        <v>0</v>
      </c>
      <c r="CK315" s="62">
        <f>'2017'!CD46</f>
        <v>0</v>
      </c>
      <c r="CL315" s="62">
        <f>'2017'!CE46</f>
        <v>0.28999999999999998</v>
      </c>
      <c r="CM315" s="62">
        <f>'2017'!CF46</f>
        <v>0</v>
      </c>
      <c r="CN315" s="62">
        <f>'2017'!CG46</f>
        <v>0</v>
      </c>
      <c r="CO315" s="62">
        <f>'2017'!CH46</f>
        <v>0</v>
      </c>
      <c r="CP315" s="62">
        <f>'2017'!CI46</f>
        <v>0</v>
      </c>
      <c r="CQ315" s="62">
        <f>'2017'!CJ46</f>
        <v>6.1</v>
      </c>
      <c r="CR315" s="63">
        <f>'2017'!CK46</f>
        <v>93.9</v>
      </c>
      <c r="CS315" s="60">
        <f>'2017'!CL46</f>
        <v>0</v>
      </c>
      <c r="CT315" s="61">
        <f>'2017'!CM46</f>
        <v>2455</v>
      </c>
      <c r="CU315" s="61">
        <f>'2017'!CN46</f>
        <v>0</v>
      </c>
      <c r="CV315" s="61">
        <f>'2017'!CO46</f>
        <v>0</v>
      </c>
      <c r="CW315" s="61">
        <f>'2017'!CP46</f>
        <v>0</v>
      </c>
      <c r="CX315" s="61">
        <f>'2017'!CQ46</f>
        <v>19</v>
      </c>
      <c r="CY315" s="62">
        <f>'2017'!CR46</f>
        <v>0</v>
      </c>
      <c r="CZ315" s="62">
        <f>'2017'!CS46</f>
        <v>0</v>
      </c>
      <c r="DA315" s="62">
        <f>'2017'!CT46</f>
        <v>0</v>
      </c>
      <c r="DB315" s="62">
        <f>'2017'!CU46</f>
        <v>0</v>
      </c>
      <c r="DC315" s="62">
        <f>'2017'!CV46</f>
        <v>0</v>
      </c>
      <c r="DD315" s="62">
        <f>'2017'!CW46</f>
        <v>0</v>
      </c>
      <c r="DE315" s="62">
        <f>'2017'!CX46</f>
        <v>0</v>
      </c>
      <c r="DF315" s="62">
        <f>'2017'!CY46</f>
        <v>0</v>
      </c>
      <c r="DG315" s="63">
        <f>'2017'!CZ46</f>
        <v>0</v>
      </c>
      <c r="DH315" s="60">
        <f>'2017'!DA46</f>
        <v>402</v>
      </c>
      <c r="DI315" s="61">
        <f>'2017'!DB46</f>
        <v>2566.8000000000002</v>
      </c>
      <c r="DJ315" s="61">
        <f>'2017'!DC46</f>
        <v>49</v>
      </c>
      <c r="DK315" s="61">
        <f>'2017'!DD46</f>
        <v>32</v>
      </c>
      <c r="DL315" s="61">
        <f>'2017'!DE46</f>
        <v>7</v>
      </c>
      <c r="DM315" s="61">
        <f>'2017'!DF46</f>
        <v>26</v>
      </c>
      <c r="DN315" s="62">
        <f>'2017'!DG46</f>
        <v>0.75</v>
      </c>
      <c r="DO315" s="62">
        <f>'2017'!DH46</f>
        <v>1.04</v>
      </c>
      <c r="DP315" s="62">
        <f>'2017'!DI46</f>
        <v>1.66</v>
      </c>
      <c r="DQ315" s="62">
        <f>'2017'!DJ46</f>
        <v>3.1</v>
      </c>
      <c r="DR315" s="62">
        <f>'2017'!DK46</f>
        <v>12.6</v>
      </c>
      <c r="DS315" s="62">
        <f>'2017'!DL46</f>
        <v>0</v>
      </c>
      <c r="DT315" s="62">
        <f>'2017'!DM46</f>
        <v>8.6</v>
      </c>
      <c r="DU315" s="62">
        <f>'2017'!DN46</f>
        <v>86.4</v>
      </c>
      <c r="DV315" s="63">
        <f>'2017'!DO46</f>
        <v>13.2</v>
      </c>
    </row>
    <row r="316" spans="1:126" ht="15.75" customHeight="1" x14ac:dyDescent="0.2">
      <c r="A316" s="199">
        <f t="shared" si="26"/>
        <v>314</v>
      </c>
      <c r="B316" s="261">
        <f>'2016'!A29</f>
        <v>27</v>
      </c>
      <c r="C316" s="261">
        <v>2016</v>
      </c>
      <c r="D316" s="234" t="str">
        <f>'2016'!B29</f>
        <v>Kolby Listenbee</v>
      </c>
      <c r="E316" s="310" t="str" cm="1">
        <f t="array" ref="E316">_xlfn.IFS(F316&gt;12.5,"Cornerstone",AND(F316&gt;11.995,F316&lt;12.5),"Elite",AND(F316&gt;11,F316&lt;12.995),"Elite Upside",AND(F316&gt;=9.69,F316&lt;10.999),"Upside",AND(F316&gt;8.4,F316&lt;9.999),"Upside Lite",AND(F316&gt;7.25,F316&lt;8.999),"Outlier",AND(F316&gt;=6,F316&lt;7.25),"Outlier Lite",F316&lt;6.999,"Purgatory")</f>
        <v>Purgatory</v>
      </c>
      <c r="F316" s="313">
        <f>'2016'!C29</f>
        <v>4.6385714285714288</v>
      </c>
      <c r="G316" s="313">
        <f t="shared" si="27"/>
        <v>7.3</v>
      </c>
      <c r="H316" s="313" t="str" cm="1">
        <f t="array" ref="H316">_xlfn.IFS(E316="Cornerstone","A++",E316="Elite","A+",E316="Elite Upside","A",E316="Upside","B",E316="Upside Lite","C",E316="Outlier","D+",E316="Outlier Lite","D-",E316="Purgatory","F")</f>
        <v>F</v>
      </c>
      <c r="I316" s="314">
        <f t="shared" si="28"/>
        <v>-2.1028876078877805</v>
      </c>
      <c r="J316" s="34" t="str">
        <f>'2016'!D29</f>
        <v>TCU</v>
      </c>
      <c r="K316" s="200">
        <f>'2016'!E29</f>
        <v>3</v>
      </c>
      <c r="L316" s="318">
        <f>'2016'!F29</f>
        <v>34535</v>
      </c>
      <c r="M316" s="231">
        <f>'2016'!G29</f>
        <v>31.210958904109589</v>
      </c>
      <c r="N316" s="231" t="str">
        <f>'2016'!H29</f>
        <v>SR</v>
      </c>
      <c r="O316" s="231">
        <f>'2016'!I29</f>
        <v>21.786301369863015</v>
      </c>
      <c r="P316" s="231" t="str">
        <f>'2016'!J29</f>
        <v>Wide</v>
      </c>
      <c r="Q316" s="231" t="str">
        <f>'2016'!K29</f>
        <v>DEEP</v>
      </c>
      <c r="R316" s="231" t="str">
        <f>'2016'!L29</f>
        <v>N/A</v>
      </c>
      <c r="S316" s="320">
        <f>'2016'!M29</f>
        <v>72</v>
      </c>
      <c r="T316" s="320">
        <f>'2016'!N29</f>
        <v>197</v>
      </c>
      <c r="U316" s="231">
        <f>'2016'!O29</f>
        <v>4.3899999999999997</v>
      </c>
      <c r="V316" s="279">
        <f>'2016'!P29</f>
        <v>6</v>
      </c>
      <c r="W316" s="193">
        <f>'2016'!Q29</f>
        <v>0</v>
      </c>
      <c r="X316" s="194">
        <f>'2016'!R29</f>
        <v>2.7719050974864927E-2</v>
      </c>
      <c r="Y316" s="194">
        <f>'2016'!S29</f>
        <v>5.0817498895271762E-2</v>
      </c>
      <c r="Z316" s="194">
        <f>'2016'!T29</f>
        <v>0.17783018867924527</v>
      </c>
      <c r="AA316" s="194">
        <f>'2016'!U29</f>
        <v>0.15622546710629615</v>
      </c>
      <c r="AB316" s="194">
        <f>'2016'!V29</f>
        <v>0.16702782789277071</v>
      </c>
      <c r="AC316" s="59">
        <f>'2016'!W29</f>
        <v>0.15867643649813218</v>
      </c>
      <c r="AD316" s="42" t="str">
        <f>'2016'!X29</f>
        <v>N/A</v>
      </c>
      <c r="AE316" s="183">
        <f>'2016'!Y29</f>
        <v>2.15</v>
      </c>
      <c r="AF316" s="183">
        <f>'2016'!Z29</f>
        <v>3.7</v>
      </c>
      <c r="AG316" s="183">
        <f>'2016'!AA29</f>
        <v>21.8</v>
      </c>
      <c r="AH316" s="183">
        <f>'2016'!AB29</f>
        <v>0</v>
      </c>
      <c r="AI316" s="183">
        <f>'2016'!AC29</f>
        <v>0</v>
      </c>
      <c r="AJ316" s="288" t="str">
        <f>'2016'!AD29</f>
        <v>N/A</v>
      </c>
      <c r="AK316" s="288" t="str">
        <f>'2016'!AE29</f>
        <v>N/A</v>
      </c>
      <c r="AL316" s="185">
        <f>'2016'!AF29</f>
        <v>6.3E-2</v>
      </c>
      <c r="AM316" s="212">
        <f t="shared" si="31"/>
        <v>0</v>
      </c>
      <c r="AN316" s="185">
        <f>'2016'!AG29</f>
        <v>0.95599999999999996</v>
      </c>
      <c r="AO316" s="185">
        <f>'2016'!AH29</f>
        <v>4.2500000000000003E-2</v>
      </c>
      <c r="AP316" s="183">
        <f>'2016'!AI29</f>
        <v>106.08113087188406</v>
      </c>
      <c r="AQ316" s="186">
        <f>'2016'!AJ29</f>
        <v>102.85037437824366</v>
      </c>
      <c r="AR316" s="48">
        <f>'2016'!AK29</f>
        <v>4</v>
      </c>
      <c r="AS316" s="232">
        <f>'2016'!AL29</f>
        <v>0</v>
      </c>
      <c r="AT316" s="232">
        <f>'2016'!AM29</f>
        <v>4</v>
      </c>
      <c r="AU316" s="232">
        <f>'2016'!AN29</f>
        <v>1</v>
      </c>
      <c r="AV316" s="232">
        <f>'2016'!AO29</f>
        <v>9</v>
      </c>
      <c r="AW316" s="232">
        <f>'2016'!AP29</f>
        <v>7</v>
      </c>
      <c r="AX316" s="232">
        <f>'2016'!AQ29</f>
        <v>2</v>
      </c>
      <c r="AY316" s="233">
        <f>'2016'!AR29</f>
        <v>0</v>
      </c>
      <c r="AZ316" s="60">
        <f>'2016'!AS29</f>
        <v>0</v>
      </c>
      <c r="BA316" s="61">
        <f>'2016'!AT29</f>
        <v>1</v>
      </c>
      <c r="BB316" s="61">
        <f>'2016'!AU29</f>
        <v>0</v>
      </c>
      <c r="BC316" s="61">
        <f>'2016'!AV29</f>
        <v>0</v>
      </c>
      <c r="BD316" s="61">
        <f>'2016'!AW29</f>
        <v>0</v>
      </c>
      <c r="BE316" s="61">
        <f>'2016'!AX29</f>
        <v>0</v>
      </c>
      <c r="BF316" s="62">
        <f>'2016'!AY29</f>
        <v>0</v>
      </c>
      <c r="BG316" s="62">
        <f>'2016'!AZ29</f>
        <v>0</v>
      </c>
      <c r="BH316" s="62">
        <f>'2016'!BA29</f>
        <v>0</v>
      </c>
      <c r="BI316" s="62">
        <f>'2016'!BB29</f>
        <v>0</v>
      </c>
      <c r="BJ316" s="62">
        <f>'2016'!BC29</f>
        <v>0</v>
      </c>
      <c r="BK316" s="62">
        <f>'2016'!BD29</f>
        <v>0</v>
      </c>
      <c r="BL316" s="62">
        <f>'2016'!BE29</f>
        <v>0</v>
      </c>
      <c r="BM316" s="62">
        <f>'2016'!BF29</f>
        <v>0</v>
      </c>
      <c r="BN316" s="63">
        <f>'2016'!BG29</f>
        <v>0</v>
      </c>
      <c r="BO316" s="60">
        <f>'2016'!BH29</f>
        <v>59</v>
      </c>
      <c r="BP316" s="61">
        <f>'2016'!BI29</f>
        <v>2128.5</v>
      </c>
      <c r="BQ316" s="61">
        <f>'2016'!BJ29</f>
        <v>0</v>
      </c>
      <c r="BR316" s="61">
        <f>'2016'!BK29</f>
        <v>0</v>
      </c>
      <c r="BS316" s="61">
        <f>'2016'!BL29</f>
        <v>0</v>
      </c>
      <c r="BT316" s="61">
        <f>'2016'!BM29</f>
        <v>0</v>
      </c>
      <c r="BU316" s="62">
        <f>'2016'!BN29</f>
        <v>0</v>
      </c>
      <c r="BV316" s="62">
        <f>'2016'!BO29</f>
        <v>0</v>
      </c>
      <c r="BW316" s="62">
        <f>'2016'!BP29</f>
        <v>0</v>
      </c>
      <c r="BX316" s="62">
        <f>'2016'!BQ29</f>
        <v>0</v>
      </c>
      <c r="BY316" s="62">
        <f>'2016'!BR29</f>
        <v>0</v>
      </c>
      <c r="BZ316" s="62">
        <f>'2016'!BS29</f>
        <v>0</v>
      </c>
      <c r="CA316" s="62">
        <f>'2016'!BT29</f>
        <v>0</v>
      </c>
      <c r="CB316" s="62">
        <f>'2016'!BU29</f>
        <v>0</v>
      </c>
      <c r="CC316" s="63">
        <f>'2016'!BV29</f>
        <v>0</v>
      </c>
      <c r="CD316" s="60">
        <f>'2016'!BW29</f>
        <v>23</v>
      </c>
      <c r="CE316" s="61">
        <f>'2016'!BX29</f>
        <v>452.6</v>
      </c>
      <c r="CF316" s="61">
        <f>'2016'!BY29</f>
        <v>0</v>
      </c>
      <c r="CG316" s="61">
        <f>'2016'!BZ29</f>
        <v>0</v>
      </c>
      <c r="CH316" s="61">
        <f>'2016'!CA29</f>
        <v>0</v>
      </c>
      <c r="CI316" s="61">
        <f>'2016'!CB29</f>
        <v>0</v>
      </c>
      <c r="CJ316" s="62">
        <f>'2016'!CC29</f>
        <v>0</v>
      </c>
      <c r="CK316" s="62">
        <f>'2016'!CD29</f>
        <v>0</v>
      </c>
      <c r="CL316" s="62">
        <f>'2016'!CE29</f>
        <v>0</v>
      </c>
      <c r="CM316" s="62">
        <f>'2016'!CF29</f>
        <v>0</v>
      </c>
      <c r="CN316" s="62">
        <f>'2016'!CG29</f>
        <v>0</v>
      </c>
      <c r="CO316" s="62">
        <f>'2016'!CH29</f>
        <v>0</v>
      </c>
      <c r="CP316" s="62">
        <f>'2016'!CI29</f>
        <v>0</v>
      </c>
      <c r="CQ316" s="62">
        <f>'2016'!CJ29</f>
        <v>0</v>
      </c>
      <c r="CR316" s="63">
        <f>'2016'!CK29</f>
        <v>0</v>
      </c>
      <c r="CS316" s="60">
        <f>'2016'!CL29</f>
        <v>754</v>
      </c>
      <c r="CT316" s="61">
        <f>'2016'!CM29</f>
        <v>4240</v>
      </c>
      <c r="CU316" s="61">
        <f>'2016'!CN29</f>
        <v>84</v>
      </c>
      <c r="CV316" s="61">
        <f>'2016'!CO29</f>
        <v>41</v>
      </c>
      <c r="CW316" s="61">
        <f>'2016'!CP29</f>
        <v>4</v>
      </c>
      <c r="CX316" s="61">
        <f>'2016'!CQ29</f>
        <v>0</v>
      </c>
      <c r="CY316" s="62">
        <f>'2016'!CR29</f>
        <v>0</v>
      </c>
      <c r="CZ316" s="62">
        <f>'2016'!CS29</f>
        <v>0</v>
      </c>
      <c r="DA316" s="62">
        <f>'2016'!CT29</f>
        <v>2.15</v>
      </c>
      <c r="DB316" s="62">
        <f>'2016'!CU29</f>
        <v>2.7</v>
      </c>
      <c r="DC316" s="62">
        <f>'2016'!CV29</f>
        <v>21.8</v>
      </c>
      <c r="DD316" s="62">
        <f>'2016'!CW29</f>
        <v>0</v>
      </c>
      <c r="DE316" s="62">
        <f>'2016'!CX29</f>
        <v>8.9</v>
      </c>
      <c r="DF316" s="62">
        <f>'2016'!CY29</f>
        <v>94.6</v>
      </c>
      <c r="DG316" s="63">
        <f>'2016'!CZ29</f>
        <v>5.4</v>
      </c>
      <c r="DH316" s="60">
        <f>'2016'!DA29</f>
        <v>597</v>
      </c>
      <c r="DI316" s="61">
        <f>'2016'!DB29</f>
        <v>3821.3999999999996</v>
      </c>
      <c r="DJ316" s="61">
        <f>'2016'!DC29</f>
        <v>56</v>
      </c>
      <c r="DK316" s="61">
        <f>'2016'!DD29</f>
        <v>30</v>
      </c>
      <c r="DL316" s="61">
        <f>'2016'!DE29</f>
        <v>5</v>
      </c>
      <c r="DM316" s="61">
        <f>'2016'!DF29</f>
        <v>0</v>
      </c>
      <c r="DN316" s="62">
        <f>'2016'!DG29</f>
        <v>0</v>
      </c>
      <c r="DO316" s="62">
        <f>'2016'!DH29</f>
        <v>0</v>
      </c>
      <c r="DP316" s="62">
        <f>'2016'!DI29</f>
        <v>1.94</v>
      </c>
      <c r="DQ316" s="62">
        <f>'2016'!DJ29</f>
        <v>3.7</v>
      </c>
      <c r="DR316" s="62">
        <f>'2016'!DK29</f>
        <v>21.1</v>
      </c>
      <c r="DS316" s="62">
        <f>'2016'!DL29</f>
        <v>0</v>
      </c>
      <c r="DT316" s="62">
        <f>'2016'!DM29</f>
        <v>6.3</v>
      </c>
      <c r="DU316" s="62">
        <f>'2016'!DN29</f>
        <v>96.6</v>
      </c>
      <c r="DV316" s="63">
        <f>'2016'!DO29</f>
        <v>3.1</v>
      </c>
    </row>
    <row r="317" spans="1:126" ht="15.75" customHeight="1" x14ac:dyDescent="0.2">
      <c r="A317" s="199">
        <f t="shared" si="26"/>
        <v>315</v>
      </c>
      <c r="B317" s="261">
        <f>'2021'!A46</f>
        <v>44</v>
      </c>
      <c r="C317" s="261">
        <v>2021</v>
      </c>
      <c r="D317" s="234" t="str">
        <f>'2021'!B46</f>
        <v>Tre Nixon</v>
      </c>
      <c r="E317" s="310" t="str" cm="1">
        <f t="array" ref="E317">_xlfn.IFS(F317&gt;12.5,"Cornerstone",AND(F317&gt;11.995,F317&lt;12.5),"Elite",AND(F317&gt;11,F317&lt;12.995),"Elite Upside",AND(F317&gt;=9.69,F317&lt;10.999),"Upside",AND(F317&gt;8.4,F317&lt;9.999),"Upside Lite",AND(F317&gt;7.25,F317&lt;8.999),"Outlier",AND(F317&gt;=6,F317&lt;7.25),"Outlier Lite",F317&lt;6.999,"Purgatory")</f>
        <v>Purgatory</v>
      </c>
      <c r="F317" s="313">
        <f>'2021'!C46</f>
        <v>4.621428571428571</v>
      </c>
      <c r="G317" s="313">
        <f t="shared" si="27"/>
        <v>7.0000000000000009</v>
      </c>
      <c r="H317" s="313" t="str" cm="1">
        <f t="array" ref="H317">_xlfn.IFS(E317="Cornerstone","A++",E317="Elite","A+",E317="Elite Upside","A",E317="Upside","B",E317="Upside Lite","C",E317="Outlier","D+",E317="Outlier Lite","D-",E317="Purgatory","F")</f>
        <v>F</v>
      </c>
      <c r="I317" s="314">
        <f t="shared" si="28"/>
        <v>-2.1121740119540044</v>
      </c>
      <c r="J317" s="34" t="str">
        <f>'2021'!D46</f>
        <v>UCF</v>
      </c>
      <c r="K317" s="200">
        <f>'2021'!E46</f>
        <v>6</v>
      </c>
      <c r="L317" s="318">
        <f>'2021'!F46</f>
        <v>35821</v>
      </c>
      <c r="M317" s="231">
        <f>'2021'!G46</f>
        <v>27.687671232876713</v>
      </c>
      <c r="N317" s="231" t="str">
        <f>'2021'!H46</f>
        <v>RS SR</v>
      </c>
      <c r="O317" s="231">
        <f>'2021'!I46</f>
        <v>23.271232876712329</v>
      </c>
      <c r="P317" s="231" t="str">
        <f>'2021'!J46</f>
        <v>Wide</v>
      </c>
      <c r="Q317" s="231" t="str">
        <f>'2021'!K46</f>
        <v>PROTO Z</v>
      </c>
      <c r="R317" s="231" t="str">
        <f>'2021'!L46</f>
        <v>Elite Separator</v>
      </c>
      <c r="S317" s="320">
        <f>'2021'!M46</f>
        <v>72.13</v>
      </c>
      <c r="T317" s="320">
        <f>'2021'!N46</f>
        <v>187</v>
      </c>
      <c r="U317" s="200">
        <f>'2021'!O46</f>
        <v>4.4400000000000004</v>
      </c>
      <c r="V317" s="279">
        <f>'2021'!P46</f>
        <v>7</v>
      </c>
      <c r="W317" s="193">
        <f>'2021'!Q46</f>
        <v>0</v>
      </c>
      <c r="X317" s="194">
        <f>'2021'!R46</f>
        <v>4.8211113930474499E-3</v>
      </c>
      <c r="Y317" s="194">
        <f>'2021'!S46</f>
        <v>0.1679115625933672</v>
      </c>
      <c r="Z317" s="194">
        <f>'2021'!T46</f>
        <v>0.20160310905999515</v>
      </c>
      <c r="AA317" s="194">
        <f>'2021'!U46</f>
        <v>7.2747621712367094E-2</v>
      </c>
      <c r="AB317" s="194">
        <f>'2021'!V46</f>
        <v>0.13717536538618114</v>
      </c>
      <c r="AC317" s="59">
        <f>'2021'!W46</f>
        <v>0.11659906057825396</v>
      </c>
      <c r="AD317" s="42">
        <f>'2021'!X46</f>
        <v>21.608219178082191</v>
      </c>
      <c r="AE317" s="183">
        <f>'2021'!Y46</f>
        <v>2.06</v>
      </c>
      <c r="AF317" s="183">
        <f>'2021'!Z46</f>
        <v>5.9</v>
      </c>
      <c r="AG317" s="183">
        <f>'2021'!AA46</f>
        <v>14.6</v>
      </c>
      <c r="AH317" s="183">
        <f>'2021'!AB46</f>
        <v>0.54</v>
      </c>
      <c r="AI317" s="183">
        <f>'2021'!AC46</f>
        <v>1.9</v>
      </c>
      <c r="AJ317" s="288">
        <f>'2021'!AD46</f>
        <v>1.5846153846153847E-2</v>
      </c>
      <c r="AK317" s="288">
        <f>'2021'!AE46</f>
        <v>0.24561538461538462</v>
      </c>
      <c r="AL317" s="185">
        <f>'2021'!AF46</f>
        <v>0.20800000000000002</v>
      </c>
      <c r="AM317" s="212">
        <f t="shared" si="31"/>
        <v>0.5</v>
      </c>
      <c r="AN317" s="185">
        <f>'2021'!AG46</f>
        <v>0.94850000000000001</v>
      </c>
      <c r="AO317" s="185">
        <f>'2021'!AH46</f>
        <v>5.1499999999999997E-2</v>
      </c>
      <c r="AP317" s="183">
        <f>'2021'!AI46</f>
        <v>96.236478253996111</v>
      </c>
      <c r="AQ317" s="186">
        <f>'2021'!AJ46</f>
        <v>93.558362373333807</v>
      </c>
      <c r="AR317" s="48">
        <f>'2021'!AK46</f>
        <v>2</v>
      </c>
      <c r="AS317" s="232">
        <f>'2021'!AL46</f>
        <v>3</v>
      </c>
      <c r="AT317" s="232">
        <f>'2021'!AM46</f>
        <v>4</v>
      </c>
      <c r="AU317" s="232">
        <f>'2021'!AN46</f>
        <v>4</v>
      </c>
      <c r="AV317" s="232">
        <f>'2021'!AO46</f>
        <v>9</v>
      </c>
      <c r="AW317" s="232">
        <f>'2021'!AP46</f>
        <v>5</v>
      </c>
      <c r="AX317" s="232">
        <f>'2021'!AQ46</f>
        <v>1</v>
      </c>
      <c r="AY317" s="233">
        <f>'2021'!AR46</f>
        <v>0</v>
      </c>
      <c r="AZ317" s="60">
        <f>'2021'!AS46</f>
        <v>0</v>
      </c>
      <c r="BA317" s="61">
        <f>'2021'!AT46</f>
        <v>2726</v>
      </c>
      <c r="BB317" s="61">
        <f>'2021'!AU46</f>
        <v>0</v>
      </c>
      <c r="BC317" s="61">
        <f>'2021'!AV46</f>
        <v>0</v>
      </c>
      <c r="BD317" s="61">
        <f>'2021'!AW46</f>
        <v>0</v>
      </c>
      <c r="BE317" s="61">
        <f>'2021'!AX46</f>
        <v>0</v>
      </c>
      <c r="BF317" s="62">
        <f>'2021'!AY46</f>
        <v>0</v>
      </c>
      <c r="BG317" s="62">
        <f>'2021'!AZ46</f>
        <v>0</v>
      </c>
      <c r="BH317" s="62">
        <f>'2021'!BA46</f>
        <v>0</v>
      </c>
      <c r="BI317" s="62">
        <f>'2021'!BB46</f>
        <v>0</v>
      </c>
      <c r="BJ317" s="62">
        <f>'2021'!BC46</f>
        <v>0</v>
      </c>
      <c r="BK317" s="62">
        <f>'2021'!BD46</f>
        <v>0</v>
      </c>
      <c r="BL317" s="62">
        <f>'2021'!BE46</f>
        <v>0</v>
      </c>
      <c r="BM317" s="62">
        <f>'2021'!BF46</f>
        <v>0</v>
      </c>
      <c r="BN317" s="63">
        <f>'2021'!BG46</f>
        <v>0</v>
      </c>
      <c r="BO317" s="60">
        <f>'2021'!BH46</f>
        <v>19</v>
      </c>
      <c r="BP317" s="61">
        <f>'2021'!BI46</f>
        <v>3941</v>
      </c>
      <c r="BQ317" s="61">
        <f>'2021'!BJ46</f>
        <v>4</v>
      </c>
      <c r="BR317" s="61">
        <f>'2021'!BK46</f>
        <v>1</v>
      </c>
      <c r="BS317" s="61">
        <f>'2021'!BL46</f>
        <v>0</v>
      </c>
      <c r="BT317" s="61">
        <f>'2021'!BM46</f>
        <v>38</v>
      </c>
      <c r="BU317" s="62">
        <f>'2021'!BN46</f>
        <v>2.4900000000000002</v>
      </c>
      <c r="BV317" s="62">
        <f>'2021'!BO46</f>
        <v>0.43</v>
      </c>
      <c r="BW317" s="62">
        <f>'2021'!BP46</f>
        <v>0.41</v>
      </c>
      <c r="BX317" s="62">
        <f>'2021'!BQ46</f>
        <v>4</v>
      </c>
      <c r="BY317" s="62">
        <f>'2021'!BR46</f>
        <v>14.5</v>
      </c>
      <c r="BZ317" s="62">
        <f>'2021'!BW46</f>
        <v>0</v>
      </c>
      <c r="CA317" s="62">
        <f>'2021'!BX46</f>
        <v>0</v>
      </c>
      <c r="CB317" s="62">
        <f>'2021'!BY46</f>
        <v>93.6</v>
      </c>
      <c r="CC317" s="63">
        <f>'2021'!BZ46</f>
        <v>6.4</v>
      </c>
      <c r="CD317" s="60">
        <f>'2021'!CA46</f>
        <v>562</v>
      </c>
      <c r="CE317" s="61">
        <f>'2021'!CB46</f>
        <v>3347</v>
      </c>
      <c r="CF317" s="61">
        <f>'2021'!CC46</f>
        <v>77</v>
      </c>
      <c r="CG317" s="61">
        <f>'2021'!CD46</f>
        <v>40</v>
      </c>
      <c r="CH317" s="61">
        <f>'2021'!CE46</f>
        <v>4</v>
      </c>
      <c r="CI317" s="61">
        <f>'2021'!CF46</f>
        <v>29</v>
      </c>
      <c r="CJ317" s="62">
        <f>'2021'!CG46</f>
        <v>0.56999999999999995</v>
      </c>
      <c r="CK317" s="62">
        <f>'2021'!CH46</f>
        <v>1.67</v>
      </c>
      <c r="CL317" s="62">
        <f>'2021'!CI46</f>
        <v>1.57</v>
      </c>
      <c r="CM317" s="62">
        <f>'2021'!CJ46</f>
        <v>2.8</v>
      </c>
      <c r="CN317" s="62">
        <f>'2021'!CK46</f>
        <v>17.2</v>
      </c>
      <c r="CO317" s="62">
        <f>'2021'!CP46</f>
        <v>12.5</v>
      </c>
      <c r="CP317" s="62">
        <f>'2021'!CQ46</f>
        <v>9.1</v>
      </c>
      <c r="CQ317" s="62">
        <f>'2021'!CR46</f>
        <v>93.5</v>
      </c>
      <c r="CR317" s="63">
        <f>'2021'!CS46</f>
        <v>6.5</v>
      </c>
      <c r="CS317" s="60">
        <f>'2021'!CT46</f>
        <v>830</v>
      </c>
      <c r="CT317" s="61">
        <f>'2021'!CU46</f>
        <v>4117</v>
      </c>
      <c r="CU317" s="61">
        <f>'2021'!CV46</f>
        <v>91</v>
      </c>
      <c r="CV317" s="61">
        <f>'2021'!CW46</f>
        <v>49</v>
      </c>
      <c r="CW317" s="61">
        <f>'2021'!CX46</f>
        <v>7</v>
      </c>
      <c r="CX317" s="61">
        <f>'2021'!CY46</f>
        <v>36</v>
      </c>
      <c r="CY317" s="62">
        <f>'2021'!CZ46</f>
        <v>0.54</v>
      </c>
      <c r="CZ317" s="62">
        <f>'2021'!DA46</f>
        <v>1.9</v>
      </c>
      <c r="DA317" s="62">
        <f>'2021'!DB46</f>
        <v>1.89</v>
      </c>
      <c r="DB317" s="62">
        <f>'2021'!DC46</f>
        <v>5.9</v>
      </c>
      <c r="DC317" s="62">
        <f>'2021'!DD46</f>
        <v>14.6</v>
      </c>
      <c r="DD317" s="62">
        <f>'2021'!DI46</f>
        <v>30</v>
      </c>
      <c r="DE317" s="62">
        <f>'2021'!DJ46</f>
        <v>12.5</v>
      </c>
      <c r="DF317" s="62">
        <f>'2021'!DK46</f>
        <v>94.2</v>
      </c>
      <c r="DG317" s="63">
        <f>'2021'!DL46</f>
        <v>5.8</v>
      </c>
      <c r="DH317" s="60">
        <f>'2021'!DM46</f>
        <v>260</v>
      </c>
      <c r="DI317" s="61">
        <f>'2021'!DN46</f>
        <v>3574</v>
      </c>
      <c r="DJ317" s="61">
        <f>'2021'!DO46</f>
        <v>33</v>
      </c>
      <c r="DK317" s="61">
        <f>'2021'!DP46</f>
        <v>19</v>
      </c>
      <c r="DL317" s="61">
        <f>'2021'!DQ46</f>
        <v>2</v>
      </c>
      <c r="DM317" s="61">
        <f>'2021'!DR46</f>
        <v>32</v>
      </c>
      <c r="DN317" s="62">
        <f>'2021'!DS46</f>
        <v>0.54</v>
      </c>
      <c r="DO317" s="62">
        <f>'2021'!DT46</f>
        <v>1.52</v>
      </c>
      <c r="DP317" s="62">
        <f>'2021'!DU46</f>
        <v>2.06</v>
      </c>
      <c r="DQ317" s="62">
        <f>'2021'!DV46</f>
        <v>3.3</v>
      </c>
      <c r="DR317" s="62">
        <f>'2021'!DW46</f>
        <v>13.8</v>
      </c>
      <c r="DS317" s="62">
        <f>'2021'!EB46</f>
        <v>50</v>
      </c>
      <c r="DT317" s="62">
        <f>'2021'!EC46</f>
        <v>20.8</v>
      </c>
      <c r="DU317" s="62">
        <f>'2021'!ED46</f>
        <v>95.5</v>
      </c>
      <c r="DV317" s="63">
        <f>'2021'!EE46</f>
        <v>4.5</v>
      </c>
    </row>
    <row r="318" spans="1:126" ht="15.75" customHeight="1" x14ac:dyDescent="0.2">
      <c r="A318" s="199">
        <f t="shared" si="26"/>
        <v>316</v>
      </c>
      <c r="B318" s="261">
        <f>'2018'!A33</f>
        <v>31</v>
      </c>
      <c r="C318" s="261">
        <v>2018</v>
      </c>
      <c r="D318" s="234" t="str">
        <f>'2018'!B34</f>
        <v>Javon Wims</v>
      </c>
      <c r="E318" s="310" t="str" cm="1">
        <f t="array" ref="E318">_xlfn.IFS(F318&gt;12.5,"Cornerstone",AND(F318&gt;11.995,F318&lt;12.5),"Elite",AND(F318&gt;11,F318&lt;12.995),"Elite Upside",AND(F318&gt;=9.69,F318&lt;10.999),"Upside",AND(F318&gt;8.4,F318&lt;9.999),"Upside Lite",AND(F318&gt;7.25,F318&lt;8.999),"Outlier",AND(F318&gt;=6,F318&lt;7.25),"Outlier Lite",F318&lt;6.999,"Purgatory")</f>
        <v>Purgatory</v>
      </c>
      <c r="F318" s="313">
        <f>'2018'!C34</f>
        <v>4.6114285714285712</v>
      </c>
      <c r="G318" s="313">
        <f t="shared" si="27"/>
        <v>6.7</v>
      </c>
      <c r="H318" s="313" t="str" cm="1">
        <f t="array" ref="H318">_xlfn.IFS(E318="Cornerstone","A++",E318="Elite","A+",E318="Elite Upside","A",E318="Upside","B",E318="Upside Lite","C",E318="Outlier","D+",E318="Outlier Lite","D-",E318="Purgatory","F")</f>
        <v>F</v>
      </c>
      <c r="I318" s="314">
        <f t="shared" si="28"/>
        <v>-2.1175910809926348</v>
      </c>
      <c r="J318" s="34" t="str">
        <f>'2018'!D34</f>
        <v>Georgia</v>
      </c>
      <c r="K318" s="200">
        <f>'2018'!E34</f>
        <v>1</v>
      </c>
      <c r="L318" s="318">
        <f>'2018'!F34</f>
        <v>34588</v>
      </c>
      <c r="M318" s="231">
        <f>'2018'!G34</f>
        <v>31.065753424657533</v>
      </c>
      <c r="N318" s="231" t="str">
        <f>'2018'!H34</f>
        <v>SR</v>
      </c>
      <c r="O318" s="231">
        <f>'2018'!I34</f>
        <v>23.638356164383563</v>
      </c>
      <c r="P318" s="231" t="str">
        <f>'2018'!J34</f>
        <v>Wide</v>
      </c>
      <c r="Q318" s="231" t="str">
        <f>'2018'!K34</f>
        <v>SLOB</v>
      </c>
      <c r="R318" s="231" t="str">
        <f>'2018'!L34</f>
        <v>Poor Separator</v>
      </c>
      <c r="S318" s="320">
        <f>'2018'!M34</f>
        <v>76</v>
      </c>
      <c r="T318" s="320">
        <f>'2018'!N34</f>
        <v>223</v>
      </c>
      <c r="U318" s="200">
        <f>'2018'!O34</f>
        <v>4.53</v>
      </c>
      <c r="V318" s="279">
        <f>'2018'!P34</f>
        <v>7</v>
      </c>
      <c r="W318" s="193">
        <f>'2018'!Q34</f>
        <v>0</v>
      </c>
      <c r="X318" s="194">
        <f>'2018'!R34</f>
        <v>0</v>
      </c>
      <c r="Y318" s="194">
        <f>'2018'!S34</f>
        <v>0</v>
      </c>
      <c r="Z318" s="194">
        <f>'2018'!T34</f>
        <v>7.5546719681908542E-2</v>
      </c>
      <c r="AA318" s="194">
        <f>'2018'!U34</f>
        <v>0.27139087825103658</v>
      </c>
      <c r="AB318" s="194">
        <f>'2018'!V34</f>
        <v>0.27139087825103658</v>
      </c>
      <c r="AC318" s="59">
        <f>'2018'!W34</f>
        <v>0.27139087825103658</v>
      </c>
      <c r="AD318" s="42">
        <f>'2018'!X34</f>
        <v>23</v>
      </c>
      <c r="AE318" s="183">
        <f>'2018'!Y34</f>
        <v>2.57</v>
      </c>
      <c r="AF318" s="183">
        <f>'2018'!Z34</f>
        <v>3.5</v>
      </c>
      <c r="AG318" s="183">
        <f>'2018'!AA34</f>
        <v>13.7</v>
      </c>
      <c r="AH318" s="183">
        <f>'2018'!AB34</f>
        <v>0.91</v>
      </c>
      <c r="AI318" s="183">
        <f>'2018'!AC34</f>
        <v>2.56</v>
      </c>
      <c r="AJ318" s="288">
        <f>'2018'!AD34</f>
        <v>8.9236111111111099E-2</v>
      </c>
      <c r="AK318" s="288">
        <f>'2018'!AE34</f>
        <v>0.17490277777777777</v>
      </c>
      <c r="AL318" s="185">
        <f>'2018'!AF34</f>
        <v>0.13200000000000001</v>
      </c>
      <c r="AM318" s="212">
        <f t="shared" si="31"/>
        <v>0.44</v>
      </c>
      <c r="AN318" s="185">
        <f>'2018'!AG34</f>
        <v>0.88049999999999995</v>
      </c>
      <c r="AO318" s="185">
        <f>'2018'!AH34</f>
        <v>0.1195</v>
      </c>
      <c r="AP318" s="183">
        <f>'2018'!AI34</f>
        <v>105.91123949028494</v>
      </c>
      <c r="AQ318" s="186">
        <f>'2018'!AJ34</f>
        <v>111.36056621621314</v>
      </c>
      <c r="AR318" s="48">
        <f>'2018'!AK34</f>
        <v>7</v>
      </c>
      <c r="AS318" s="232">
        <f>'2018'!AL34</f>
        <v>0</v>
      </c>
      <c r="AT318" s="232">
        <f>'2018'!AM34</f>
        <v>5</v>
      </c>
      <c r="AU318" s="232">
        <f>'2018'!AN34</f>
        <v>0</v>
      </c>
      <c r="AV318" s="232">
        <f>'2018'!AO34</f>
        <v>7</v>
      </c>
      <c r="AW318" s="232">
        <f>'2018'!AP34</f>
        <v>8</v>
      </c>
      <c r="AX318" s="232">
        <f>'2018'!AQ34</f>
        <v>1</v>
      </c>
      <c r="AY318" s="233">
        <f>'2018'!AR34</f>
        <v>0</v>
      </c>
      <c r="AZ318" s="60">
        <f>'2018'!AS34</f>
        <v>0</v>
      </c>
      <c r="BA318" s="61">
        <f>'2018'!AT34</f>
        <v>4085</v>
      </c>
      <c r="BB318" s="61">
        <f>'2018'!AU34</f>
        <v>0</v>
      </c>
      <c r="BC318" s="61">
        <f>'2018'!AV34</f>
        <v>0</v>
      </c>
      <c r="BD318" s="61">
        <f>'2018'!AW34</f>
        <v>0</v>
      </c>
      <c r="BE318" s="61">
        <f>'2018'!AX34</f>
        <v>0</v>
      </c>
      <c r="BF318" s="62">
        <f>'2018'!AY34</f>
        <v>0</v>
      </c>
      <c r="BG318" s="62">
        <f>'2018'!AZ34</f>
        <v>0</v>
      </c>
      <c r="BH318" s="62">
        <f>'2018'!BA34</f>
        <v>0</v>
      </c>
      <c r="BI318" s="62">
        <f>'2018'!BB34</f>
        <v>0</v>
      </c>
      <c r="BJ318" s="62">
        <f>'2018'!BC34</f>
        <v>0</v>
      </c>
      <c r="BK318" s="62">
        <f>'2018'!BD34</f>
        <v>0</v>
      </c>
      <c r="BL318" s="62">
        <f>'2018'!BE34</f>
        <v>0</v>
      </c>
      <c r="BM318" s="62">
        <f>'2018'!BF34</f>
        <v>0</v>
      </c>
      <c r="BN318" s="63">
        <f>'2018'!BG34</f>
        <v>0</v>
      </c>
      <c r="BO318" s="60">
        <f>'2018'!BH34</f>
        <v>0</v>
      </c>
      <c r="BP318" s="61">
        <f>'2018'!BI34</f>
        <v>2599</v>
      </c>
      <c r="BQ318" s="61">
        <f>'2018'!BJ34</f>
        <v>0</v>
      </c>
      <c r="BR318" s="61">
        <f>'2018'!BK34</f>
        <v>0</v>
      </c>
      <c r="BS318" s="61">
        <f>'2018'!BL34</f>
        <v>0</v>
      </c>
      <c r="BT318" s="61">
        <f>'2018'!BM34</f>
        <v>0</v>
      </c>
      <c r="BU318" s="62">
        <f>'2018'!BN34</f>
        <v>0</v>
      </c>
      <c r="BV318" s="62">
        <f>'2018'!BO34</f>
        <v>0</v>
      </c>
      <c r="BW318" s="62">
        <f>'2018'!BP34</f>
        <v>0</v>
      </c>
      <c r="BX318" s="62">
        <f>'2018'!BQ34</f>
        <v>0</v>
      </c>
      <c r="BY318" s="62">
        <f>'2018'!BR34</f>
        <v>0</v>
      </c>
      <c r="BZ318" s="62">
        <f>'2018'!BS34</f>
        <v>0</v>
      </c>
      <c r="CA318" s="62">
        <f>'2018'!BT34</f>
        <v>0</v>
      </c>
      <c r="CB318" s="62">
        <f>'2018'!BU34</f>
        <v>0</v>
      </c>
      <c r="CC318" s="63">
        <f>'2018'!BV34</f>
        <v>0</v>
      </c>
      <c r="CD318" s="60">
        <f>'2018'!BW34</f>
        <v>0</v>
      </c>
      <c r="CE318" s="61">
        <f>'2018'!BX34</f>
        <v>2406</v>
      </c>
      <c r="CF318" s="61">
        <f>'2018'!BY34</f>
        <v>0</v>
      </c>
      <c r="CG318" s="61">
        <f>'2018'!BZ34</f>
        <v>0</v>
      </c>
      <c r="CH318" s="61">
        <f>'2018'!CA34</f>
        <v>0</v>
      </c>
      <c r="CI318" s="61">
        <f>'2018'!CB34</f>
        <v>0</v>
      </c>
      <c r="CJ318" s="62">
        <f>'2018'!CC34</f>
        <v>0</v>
      </c>
      <c r="CK318" s="62">
        <f>'2018'!CD34</f>
        <v>0</v>
      </c>
      <c r="CL318" s="62">
        <f>'2018'!CE34</f>
        <v>0</v>
      </c>
      <c r="CM318" s="62">
        <f>'2018'!CF34</f>
        <v>0</v>
      </c>
      <c r="CN318" s="62">
        <f>'2018'!CG34</f>
        <v>0</v>
      </c>
      <c r="CO318" s="62">
        <f>'2018'!CH34</f>
        <v>0</v>
      </c>
      <c r="CP318" s="62">
        <f>'2018'!CI34</f>
        <v>0</v>
      </c>
      <c r="CQ318" s="62">
        <f>'2018'!CJ34</f>
        <v>0</v>
      </c>
      <c r="CR318" s="63">
        <f>'2018'!CK34</f>
        <v>0</v>
      </c>
      <c r="CS318" s="60">
        <f>'2018'!CL34</f>
        <v>190</v>
      </c>
      <c r="CT318" s="61">
        <f>'2018'!CM34</f>
        <v>2515</v>
      </c>
      <c r="CU318" s="61">
        <f>'2018'!CN34</f>
        <v>36</v>
      </c>
      <c r="CV318" s="61">
        <f>'2018'!CO34</f>
        <v>17</v>
      </c>
      <c r="CW318" s="61">
        <f>'2018'!CP34</f>
        <v>1</v>
      </c>
      <c r="CX318" s="61">
        <f>'2018'!CQ34</f>
        <v>16</v>
      </c>
      <c r="CY318" s="62">
        <f>'2018'!CR34</f>
        <v>0.6</v>
      </c>
      <c r="CZ318" s="62">
        <f>'2018'!CS34</f>
        <v>0.8</v>
      </c>
      <c r="DA318" s="62">
        <f>'2018'!CT34</f>
        <v>0.97</v>
      </c>
      <c r="DB318" s="62">
        <f>'2018'!CU34</f>
        <v>2.8</v>
      </c>
      <c r="DC318" s="62">
        <f>'2018'!CV34</f>
        <v>13</v>
      </c>
      <c r="DD318" s="62">
        <f>'2018'!CW34</f>
        <v>0</v>
      </c>
      <c r="DE318" s="62">
        <f>'2018'!CX34</f>
        <v>0</v>
      </c>
      <c r="DF318" s="62">
        <f>'2018'!CY34</f>
        <v>93.3</v>
      </c>
      <c r="DG318" s="63">
        <f>'2018'!CZ34</f>
        <v>6.7</v>
      </c>
      <c r="DH318" s="60">
        <f>'2018'!DA34</f>
        <v>720</v>
      </c>
      <c r="DI318" s="61">
        <f>'2018'!DB34</f>
        <v>2653</v>
      </c>
      <c r="DJ318" s="61">
        <f>'2018'!DC34</f>
        <v>74</v>
      </c>
      <c r="DK318" s="61">
        <f>'2018'!DD34</f>
        <v>46</v>
      </c>
      <c r="DL318" s="61">
        <f>'2018'!DE34</f>
        <v>7</v>
      </c>
      <c r="DM318" s="61">
        <f>'2018'!DF34</f>
        <v>24</v>
      </c>
      <c r="DN318" s="62">
        <f>'2018'!DG34</f>
        <v>0.91</v>
      </c>
      <c r="DO318" s="62">
        <f>'2018'!DH34</f>
        <v>2.56</v>
      </c>
      <c r="DP318" s="62">
        <f>'2018'!DI34</f>
        <v>2.57</v>
      </c>
      <c r="DQ318" s="62">
        <f>'2018'!DJ34</f>
        <v>3.5</v>
      </c>
      <c r="DR318" s="62">
        <f>'2018'!DK34</f>
        <v>13.7</v>
      </c>
      <c r="DS318" s="62">
        <f>'2018'!DP34</f>
        <v>44</v>
      </c>
      <c r="DT318" s="62">
        <f>'2018'!DQ34</f>
        <v>13.2</v>
      </c>
      <c r="DU318" s="62">
        <f>'2018'!DR34</f>
        <v>82.8</v>
      </c>
      <c r="DV318" s="63">
        <f>'2018'!DS34</f>
        <v>17.2</v>
      </c>
    </row>
    <row r="319" spans="1:126" ht="15.75" customHeight="1" x14ac:dyDescent="0.2">
      <c r="A319" s="199">
        <f t="shared" si="26"/>
        <v>317</v>
      </c>
      <c r="B319" s="261">
        <f>'2018'!A35</f>
        <v>33</v>
      </c>
      <c r="C319" s="261">
        <v>2018</v>
      </c>
      <c r="D319" s="234" t="str">
        <f>'2018'!B35</f>
        <v>Jaleel Scott</v>
      </c>
      <c r="E319" s="310" t="str" cm="1">
        <f t="array" ref="E319">_xlfn.IFS(F319&gt;12.5,"Cornerstone",AND(F319&gt;11.995,F319&lt;12.5),"Elite",AND(F319&gt;11,F319&lt;12.995),"Elite Upside",AND(F319&gt;=9.69,F319&lt;10.999),"Upside",AND(F319&gt;8.4,F319&lt;9.999),"Upside Lite",AND(F319&gt;7.25,F319&lt;8.999),"Outlier",AND(F319&gt;=6,F319&lt;7.25),"Outlier Lite",F319&lt;6.999,"Purgatory")</f>
        <v>Purgatory</v>
      </c>
      <c r="F319" s="313">
        <f>'2018'!C35</f>
        <v>4.5885714285714281</v>
      </c>
      <c r="G319" s="313">
        <f t="shared" si="27"/>
        <v>6.4</v>
      </c>
      <c r="H319" s="313" t="str" cm="1">
        <f t="array" ref="H319">_xlfn.IFS(E319="Cornerstone","A++",E319="Elite","A+",E319="Elite Upside","A",E319="Upside","B",E319="Upside Lite","C",E319="Outlier","D+",E319="Outlier Lite","D-",E319="Purgatory","F")</f>
        <v>F</v>
      </c>
      <c r="I319" s="314">
        <f t="shared" si="28"/>
        <v>-2.1299729530809333</v>
      </c>
      <c r="J319" s="34" t="str">
        <f>'2018'!D35</f>
        <v>NMST</v>
      </c>
      <c r="K319" s="200">
        <f>'2018'!E35</f>
        <v>10</v>
      </c>
      <c r="L319" s="318">
        <f>'2018'!F35</f>
        <v>34753</v>
      </c>
      <c r="M319" s="231">
        <f>'2018'!G35</f>
        <v>30.613698630136987</v>
      </c>
      <c r="N319" s="231" t="str">
        <f>'2018'!H35</f>
        <v>SR</v>
      </c>
      <c r="O319" s="231">
        <f>'2018'!I35</f>
        <v>23.186301369863013</v>
      </c>
      <c r="P319" s="231" t="str">
        <f>'2018'!J35</f>
        <v>Wide</v>
      </c>
      <c r="Q319" s="231" t="str">
        <f>'2018'!K35</f>
        <v>SLOB</v>
      </c>
      <c r="R319" s="231" t="str">
        <f>'2018'!L35</f>
        <v>Poor Separator</v>
      </c>
      <c r="S319" s="320">
        <f>'2018'!M35</f>
        <v>77</v>
      </c>
      <c r="T319" s="320">
        <f>'2018'!N35</f>
        <v>209</v>
      </c>
      <c r="U319" s="200">
        <f>'2018'!O35</f>
        <v>4.5599999999999996</v>
      </c>
      <c r="V319" s="279">
        <f>'2018'!P35</f>
        <v>4</v>
      </c>
      <c r="W319" s="193">
        <f>'2018'!Q35</f>
        <v>0</v>
      </c>
      <c r="X319" s="194">
        <f>'2018'!R35</f>
        <v>0</v>
      </c>
      <c r="Y319" s="194">
        <f>'2018'!S35</f>
        <v>0</v>
      </c>
      <c r="Z319" s="194">
        <f>'2018'!T35</f>
        <v>9.6752136752136758E-2</v>
      </c>
      <c r="AA319" s="194">
        <f>'2018'!U35</f>
        <v>0.24400723654454998</v>
      </c>
      <c r="AB319" s="194">
        <f>'2018'!V35</f>
        <v>0.24400723654454998</v>
      </c>
      <c r="AC319" s="59">
        <f>'2018'!W35</f>
        <v>0.17080506558118497</v>
      </c>
      <c r="AD319" s="42">
        <f>'2018'!X35</f>
        <v>22.547945205479451</v>
      </c>
      <c r="AE319" s="183">
        <f>'2018'!Y35</f>
        <v>1.86</v>
      </c>
      <c r="AF319" s="183">
        <f>'2018'!Z35</f>
        <v>2.6</v>
      </c>
      <c r="AG319" s="183">
        <f>'2018'!AA35</f>
        <v>14.2</v>
      </c>
      <c r="AH319" s="183">
        <f>'2018'!AB35</f>
        <v>0.7</v>
      </c>
      <c r="AI319" s="183">
        <f>'2018'!AC35</f>
        <v>1.83</v>
      </c>
      <c r="AJ319" s="288">
        <f>'2018'!AD35</f>
        <v>6.0333642261353106E-2</v>
      </c>
      <c r="AK319" s="288">
        <f>'2018'!AE35</f>
        <v>0.14997219647822058</v>
      </c>
      <c r="AL319" s="185">
        <f>'2018'!AF35</f>
        <v>7.2999999999999995E-2</v>
      </c>
      <c r="AM319" s="212">
        <f t="shared" si="31"/>
        <v>0.51400000000000001</v>
      </c>
      <c r="AN319" s="185">
        <f>'2018'!AG35</f>
        <v>0.90749999999999997</v>
      </c>
      <c r="AO319" s="185">
        <f>'2018'!AH35</f>
        <v>9.2499999999999999E-2</v>
      </c>
      <c r="AP319" s="183">
        <f>'2018'!AI35</f>
        <v>96.675607789351304</v>
      </c>
      <c r="AQ319" s="186">
        <f>'2018'!AJ35</f>
        <v>103.6625744382732</v>
      </c>
      <c r="AR319" s="48">
        <f>'2018'!AK35</f>
        <v>4</v>
      </c>
      <c r="AS319" s="232">
        <f>'2018'!AL35</f>
        <v>1</v>
      </c>
      <c r="AT319" s="232">
        <f>'2018'!AM35</f>
        <v>3</v>
      </c>
      <c r="AU319" s="232">
        <f>'2018'!AN35</f>
        <v>0</v>
      </c>
      <c r="AV319" s="232">
        <f>'2018'!AO35</f>
        <v>6</v>
      </c>
      <c r="AW319" s="232">
        <f>'2018'!AP35</f>
        <v>7</v>
      </c>
      <c r="AX319" s="232">
        <f>'2018'!AQ35</f>
        <v>5</v>
      </c>
      <c r="AY319" s="233">
        <f>'2018'!AR35</f>
        <v>0</v>
      </c>
      <c r="AZ319" s="60">
        <f>'2018'!AS35</f>
        <v>0</v>
      </c>
      <c r="BA319" s="61">
        <f>'2018'!AT35</f>
        <v>2886</v>
      </c>
      <c r="BB319" s="61">
        <f>'2018'!AU35</f>
        <v>0</v>
      </c>
      <c r="BC319" s="61">
        <f>'2018'!AV35</f>
        <v>0</v>
      </c>
      <c r="BD319" s="61">
        <f>'2018'!AW35</f>
        <v>0</v>
      </c>
      <c r="BE319" s="61">
        <f>'2018'!AX35</f>
        <v>0</v>
      </c>
      <c r="BF319" s="62">
        <f>'2018'!AY35</f>
        <v>0</v>
      </c>
      <c r="BG319" s="62">
        <f>'2018'!AZ35</f>
        <v>0</v>
      </c>
      <c r="BH319" s="62">
        <f>'2018'!BA35</f>
        <v>0</v>
      </c>
      <c r="BI319" s="62">
        <f>'2018'!BB35</f>
        <v>0</v>
      </c>
      <c r="BJ319" s="62">
        <f>'2018'!BC35</f>
        <v>0</v>
      </c>
      <c r="BK319" s="62">
        <f>'2018'!BD35</f>
        <v>0</v>
      </c>
      <c r="BL319" s="62">
        <f>'2018'!BE35</f>
        <v>0</v>
      </c>
      <c r="BM319" s="62">
        <f>'2018'!BF35</f>
        <v>0</v>
      </c>
      <c r="BN319" s="63">
        <f>'2018'!BG35</f>
        <v>0</v>
      </c>
      <c r="BO319" s="60">
        <f>'2018'!BH35</f>
        <v>0</v>
      </c>
      <c r="BP319" s="61">
        <f>'2018'!BI35</f>
        <v>2899</v>
      </c>
      <c r="BQ319" s="61">
        <f>'2018'!BJ35</f>
        <v>0</v>
      </c>
      <c r="BR319" s="61">
        <f>'2018'!BK35</f>
        <v>0</v>
      </c>
      <c r="BS319" s="61">
        <f>'2018'!BL35</f>
        <v>0</v>
      </c>
      <c r="BT319" s="61">
        <f>'2018'!BM35</f>
        <v>0</v>
      </c>
      <c r="BU319" s="62">
        <f>'2018'!BN35</f>
        <v>0</v>
      </c>
      <c r="BV319" s="62">
        <f>'2018'!BO35</f>
        <v>0</v>
      </c>
      <c r="BW319" s="62">
        <f>'2018'!BP35</f>
        <v>0</v>
      </c>
      <c r="BX319" s="62">
        <f>'2018'!BQ35</f>
        <v>0</v>
      </c>
      <c r="BY319" s="62">
        <f>'2018'!BR35</f>
        <v>0</v>
      </c>
      <c r="BZ319" s="62">
        <f>'2018'!BS35</f>
        <v>0</v>
      </c>
      <c r="CA319" s="62">
        <f>'2018'!BT35</f>
        <v>0</v>
      </c>
      <c r="CB319" s="62">
        <f>'2018'!BU35</f>
        <v>0</v>
      </c>
      <c r="CC319" s="63">
        <f>'2018'!BV35</f>
        <v>0</v>
      </c>
      <c r="CD319" s="60">
        <f>'2018'!BW35</f>
        <v>0</v>
      </c>
      <c r="CE319" s="61">
        <f>'2018'!BX35</f>
        <v>3034</v>
      </c>
      <c r="CF319" s="61">
        <f>'2018'!BY35</f>
        <v>0</v>
      </c>
      <c r="CG319" s="61">
        <f>'2018'!BZ35</f>
        <v>0</v>
      </c>
      <c r="CH319" s="61">
        <f>'2018'!CA35</f>
        <v>0</v>
      </c>
      <c r="CI319" s="61">
        <f>'2018'!CB35</f>
        <v>0</v>
      </c>
      <c r="CJ319" s="62">
        <f>'2018'!CC35</f>
        <v>0</v>
      </c>
      <c r="CK319" s="62">
        <f>'2018'!CD35</f>
        <v>0</v>
      </c>
      <c r="CL319" s="62">
        <f>'2018'!CE35</f>
        <v>0</v>
      </c>
      <c r="CM319" s="62">
        <f>'2018'!CF35</f>
        <v>0</v>
      </c>
      <c r="CN319" s="62">
        <f>'2018'!CG35</f>
        <v>0</v>
      </c>
      <c r="CO319" s="62">
        <f>'2018'!CH35</f>
        <v>0</v>
      </c>
      <c r="CP319" s="62">
        <f>'2018'!CI35</f>
        <v>0</v>
      </c>
      <c r="CQ319" s="62">
        <f>'2018'!CJ35</f>
        <v>0</v>
      </c>
      <c r="CR319" s="63">
        <f>'2018'!CK35</f>
        <v>0</v>
      </c>
      <c r="CS319" s="60">
        <f>'2018'!CL35</f>
        <v>283</v>
      </c>
      <c r="CT319" s="61">
        <f>'2018'!CM35</f>
        <v>2925</v>
      </c>
      <c r="CU319" s="61">
        <f>'2018'!CN35</f>
        <v>46</v>
      </c>
      <c r="CV319" s="61">
        <f>'2018'!CO35</f>
        <v>22</v>
      </c>
      <c r="CW319" s="61">
        <f>'2018'!CP35</f>
        <v>5</v>
      </c>
      <c r="CX319" s="61">
        <f>'2018'!CQ35</f>
        <v>22</v>
      </c>
      <c r="CY319" s="62">
        <f>'2018'!CR35</f>
        <v>0.7</v>
      </c>
      <c r="CZ319" s="62">
        <f>'2018'!CS35</f>
        <v>0.67</v>
      </c>
      <c r="DA319" s="62">
        <f>'2018'!CT35</f>
        <v>1.46</v>
      </c>
      <c r="DB319" s="62">
        <f>'2018'!CU35</f>
        <v>2.5</v>
      </c>
      <c r="DC319" s="62">
        <f>'2018'!CV35</f>
        <v>11.3</v>
      </c>
      <c r="DD319" s="62">
        <f>'2018'!CW35</f>
        <v>0</v>
      </c>
      <c r="DE319" s="62">
        <f>'2018'!CX35</f>
        <v>12</v>
      </c>
      <c r="DF319" s="62">
        <f>'2018'!CY35</f>
        <v>93.9</v>
      </c>
      <c r="DG319" s="63">
        <f>'2018'!CZ35</f>
        <v>6.1</v>
      </c>
      <c r="DH319" s="60">
        <f>'2018'!DA35</f>
        <v>1079</v>
      </c>
      <c r="DI319" s="61">
        <f>'2018'!DB35</f>
        <v>4422</v>
      </c>
      <c r="DJ319" s="61">
        <f>'2018'!DC35</f>
        <v>122</v>
      </c>
      <c r="DK319" s="61">
        <f>'2018'!DD35</f>
        <v>76</v>
      </c>
      <c r="DL319" s="61">
        <f>'2018'!DE35</f>
        <v>9</v>
      </c>
      <c r="DM319" s="61">
        <f>'2018'!DF35</f>
        <v>29</v>
      </c>
      <c r="DN319" s="62">
        <f>'2018'!DG35</f>
        <v>0.69</v>
      </c>
      <c r="DO319" s="62">
        <f>'2018'!DH35</f>
        <v>1.83</v>
      </c>
      <c r="DP319" s="62">
        <f>'2018'!DI35</f>
        <v>1.86</v>
      </c>
      <c r="DQ319" s="62">
        <f>'2018'!DJ35</f>
        <v>2.6</v>
      </c>
      <c r="DR319" s="62">
        <f>'2018'!DK35</f>
        <v>14.2</v>
      </c>
      <c r="DS319" s="62">
        <f>'2018'!DP35</f>
        <v>51.4</v>
      </c>
      <c r="DT319" s="62">
        <f>'2018'!DQ35</f>
        <v>7.3</v>
      </c>
      <c r="DU319" s="62">
        <f>'2018'!DR35</f>
        <v>87.6</v>
      </c>
      <c r="DV319" s="63">
        <f>'2018'!DS35</f>
        <v>12.4</v>
      </c>
    </row>
    <row r="320" spans="1:126" ht="15.75" customHeight="1" x14ac:dyDescent="0.2">
      <c r="A320" s="199">
        <f t="shared" si="26"/>
        <v>318</v>
      </c>
      <c r="B320" s="261">
        <f>'2019'!A38</f>
        <v>36</v>
      </c>
      <c r="C320" s="261">
        <v>2019</v>
      </c>
      <c r="D320" s="234" t="str">
        <f>'2019'!B38</f>
        <v>Juwann Winfree</v>
      </c>
      <c r="E320" s="310" t="str" cm="1">
        <f t="array" ref="E320">_xlfn.IFS(F320&gt;12.5,"Cornerstone",AND(F320&gt;11.995,F320&lt;12.5),"Elite",AND(F320&gt;11,F320&lt;12.995),"Elite Upside",AND(F320&gt;=9.69,F320&lt;10.999),"Upside",AND(F320&gt;8.4,F320&lt;9.999),"Upside Lite",AND(F320&gt;7.25,F320&lt;8.999),"Outlier",AND(F320&gt;=6,F320&lt;7.25),"Outlier Lite",F320&lt;6.999,"Purgatory")</f>
        <v>Purgatory</v>
      </c>
      <c r="F320" s="313">
        <f>'2019'!C38</f>
        <v>4.5442857142857136</v>
      </c>
      <c r="G320" s="313">
        <f t="shared" si="27"/>
        <v>6.1</v>
      </c>
      <c r="H320" s="313" t="str" cm="1">
        <f t="array" ref="H320">_xlfn.IFS(E320="Cornerstone","A++",E320="Elite","A+",E320="Elite Upside","A",E320="Upside","B",E320="Upside Lite","C",E320="Outlier","D+",E320="Outlier Lite","D-",E320="Purgatory","F")</f>
        <v>F</v>
      </c>
      <c r="I320" s="314">
        <f t="shared" si="28"/>
        <v>-2.1539628302520111</v>
      </c>
      <c r="J320" s="34" t="str">
        <f>'2019'!D38</f>
        <v>Colorado</v>
      </c>
      <c r="K320" s="200">
        <f>'2019'!E38</f>
        <v>5</v>
      </c>
      <c r="L320" s="318">
        <f>'2019'!F38</f>
        <v>35312</v>
      </c>
      <c r="M320" s="231">
        <f>'2019'!G38</f>
        <v>29.082191780821919</v>
      </c>
      <c r="N320" s="231" t="str">
        <f>'2019'!H38</f>
        <v>SR</v>
      </c>
      <c r="O320" s="231">
        <f>'2019'!I38</f>
        <v>22.652054794520549</v>
      </c>
      <c r="P320" s="231" t="str">
        <f>'2019'!J38</f>
        <v>Hybrid</v>
      </c>
      <c r="Q320" s="231" t="str">
        <f>'2019'!K38</f>
        <v>PROTO Z</v>
      </c>
      <c r="R320" s="231" t="str">
        <f>'2019'!L38</f>
        <v>Poor Earner</v>
      </c>
      <c r="S320" s="320">
        <f>'2019'!M38</f>
        <v>73</v>
      </c>
      <c r="T320" s="320">
        <f>'2019'!N38</f>
        <v>209</v>
      </c>
      <c r="U320" s="200">
        <f>'2019'!O38</f>
        <v>4.53</v>
      </c>
      <c r="V320" s="279">
        <f>'2019'!P38</f>
        <v>6</v>
      </c>
      <c r="W320" s="193">
        <f>'2019'!Q38</f>
        <v>0</v>
      </c>
      <c r="X320" s="194">
        <f>'2019'!R38</f>
        <v>0</v>
      </c>
      <c r="Y320" s="194">
        <f>'2019'!S38</f>
        <v>0</v>
      </c>
      <c r="Z320" s="194">
        <f>'2019'!T38</f>
        <v>0.104</v>
      </c>
      <c r="AA320" s="194">
        <f>'2019'!U38</f>
        <v>0.10818030050083473</v>
      </c>
      <c r="AB320" s="194">
        <f>'2019'!V38</f>
        <v>0.10818030050083473</v>
      </c>
      <c r="AC320" s="59">
        <f>'2019'!W38</f>
        <v>0.10277128547579299</v>
      </c>
      <c r="AD320" s="42" t="str">
        <f>'2019'!X38</f>
        <v>N/A</v>
      </c>
      <c r="AE320" s="183">
        <f>'2019'!Y38</f>
        <v>2.76</v>
      </c>
      <c r="AF320" s="183">
        <f>'2019'!Z38</f>
        <v>6.2</v>
      </c>
      <c r="AG320" s="183">
        <f>'2019'!AA38</f>
        <v>11.1</v>
      </c>
      <c r="AH320" s="183">
        <f>'2019'!AB38</f>
        <v>1.18</v>
      </c>
      <c r="AI320" s="183">
        <f>'2019'!AC38</f>
        <v>1.37</v>
      </c>
      <c r="AJ320" s="288">
        <f>'2019'!AD38</f>
        <v>2.6358024691358027E-2</v>
      </c>
      <c r="AK320" s="288">
        <f>'2019'!AE38</f>
        <v>0.13932098765432099</v>
      </c>
      <c r="AL320" s="185">
        <f>'2019'!AF38</f>
        <v>3.4000000000000002E-2</v>
      </c>
      <c r="AM320" s="212">
        <f t="shared" si="31"/>
        <v>0.28600000000000003</v>
      </c>
      <c r="AN320" s="185">
        <f>'2019'!AG38</f>
        <v>0.67049999999999998</v>
      </c>
      <c r="AO320" s="185">
        <f>'2019'!AH38</f>
        <v>0.32950000000000002</v>
      </c>
      <c r="AP320" s="183">
        <f>'2019'!AI38</f>
        <v>99.262103378787231</v>
      </c>
      <c r="AQ320" s="186">
        <f>'2019'!AJ38</f>
        <v>98.250949313585167</v>
      </c>
      <c r="AR320" s="48">
        <f>'2019'!AK38</f>
        <v>2</v>
      </c>
      <c r="AS320" s="232">
        <f>'2019'!AL38</f>
        <v>0</v>
      </c>
      <c r="AT320" s="232">
        <f>'2019'!AM38</f>
        <v>5</v>
      </c>
      <c r="AU320" s="232">
        <f>'2019'!AN38</f>
        <v>5</v>
      </c>
      <c r="AV320" s="232">
        <f>'2019'!AO38</f>
        <v>7</v>
      </c>
      <c r="AW320" s="232">
        <f>'2019'!AP38</f>
        <v>6</v>
      </c>
      <c r="AX320" s="232">
        <f>'2019'!AQ38</f>
        <v>2</v>
      </c>
      <c r="AY320" s="233">
        <f>'2019'!AR38</f>
        <v>0</v>
      </c>
      <c r="AZ320" s="60">
        <f>'2019'!AS38</f>
        <v>0</v>
      </c>
      <c r="BA320" s="61">
        <f>'2019'!AT38</f>
        <v>3415</v>
      </c>
      <c r="BB320" s="61">
        <f>'2019'!AU38</f>
        <v>14</v>
      </c>
      <c r="BC320" s="61">
        <f>'2019'!AV38</f>
        <v>11</v>
      </c>
      <c r="BD320" s="61">
        <f>'2019'!AW38</f>
        <v>2</v>
      </c>
      <c r="BE320" s="61">
        <f>'2019'!AX38</f>
        <v>0</v>
      </c>
      <c r="BF320" s="62">
        <f>'2019'!AY38</f>
        <v>0</v>
      </c>
      <c r="BG320" s="62">
        <f>'2019'!AZ38</f>
        <v>0</v>
      </c>
      <c r="BH320" s="62">
        <f>'2019'!BA38</f>
        <v>0</v>
      </c>
      <c r="BI320" s="62">
        <f>'2019'!BB38</f>
        <v>0</v>
      </c>
      <c r="BJ320" s="62">
        <f>'2019'!BC38</f>
        <v>0</v>
      </c>
      <c r="BK320" s="62">
        <f>'2019'!BD38</f>
        <v>0</v>
      </c>
      <c r="BL320" s="62">
        <f>'2019'!BE38</f>
        <v>0</v>
      </c>
      <c r="BM320" s="62">
        <f>'2019'!BF38</f>
        <v>96.4</v>
      </c>
      <c r="BN320" s="63">
        <f>'2019'!BG38</f>
        <v>3.6</v>
      </c>
      <c r="BO320" s="60">
        <f>'2019'!BH38</f>
        <v>0</v>
      </c>
      <c r="BP320" s="61">
        <f>'2019'!BI38</f>
        <v>3128</v>
      </c>
      <c r="BQ320" s="61">
        <f>'2019'!BJ38</f>
        <v>0</v>
      </c>
      <c r="BR320" s="61">
        <f>'2019'!BK38</f>
        <v>0</v>
      </c>
      <c r="BS320" s="61">
        <f>'2019'!BL38</f>
        <v>0</v>
      </c>
      <c r="BT320" s="61">
        <f>'2019'!BM38</f>
        <v>0</v>
      </c>
      <c r="BU320" s="62">
        <f>'2019'!BN38</f>
        <v>0</v>
      </c>
      <c r="BV320" s="62">
        <f>'2019'!BO38</f>
        <v>0</v>
      </c>
      <c r="BW320" s="62">
        <f>'2019'!BP38</f>
        <v>0</v>
      </c>
      <c r="BX320" s="62">
        <f>'2019'!BQ38</f>
        <v>0</v>
      </c>
      <c r="BY320" s="62">
        <f>'2019'!BR38</f>
        <v>0</v>
      </c>
      <c r="BZ320" s="62">
        <f>'2019'!BS38</f>
        <v>0</v>
      </c>
      <c r="CA320" s="62">
        <f>'2019'!BT38</f>
        <v>0</v>
      </c>
      <c r="CB320" s="62">
        <f>'2019'!BU38</f>
        <v>0</v>
      </c>
      <c r="CC320" s="63">
        <f>'2019'!BV38</f>
        <v>0</v>
      </c>
      <c r="CD320" s="60">
        <f>'2019'!BW38</f>
        <v>0</v>
      </c>
      <c r="CE320" s="61">
        <f>'2019'!BX38</f>
        <v>3563</v>
      </c>
      <c r="CF320" s="61">
        <f>'2019'!BY38</f>
        <v>0</v>
      </c>
      <c r="CG320" s="61">
        <f>'2019'!BZ38</f>
        <v>0</v>
      </c>
      <c r="CH320" s="61">
        <f>'2019'!CA38</f>
        <v>0</v>
      </c>
      <c r="CI320" s="61">
        <f>'2019'!CB38</f>
        <v>0</v>
      </c>
      <c r="CJ320" s="62">
        <f>'2019'!CC38</f>
        <v>0</v>
      </c>
      <c r="CK320" s="62">
        <f>'2019'!CD38</f>
        <v>0</v>
      </c>
      <c r="CL320" s="62">
        <f>'2019'!CE38</f>
        <v>0</v>
      </c>
      <c r="CM320" s="62">
        <f>'2019'!CF38</f>
        <v>0</v>
      </c>
      <c r="CN320" s="62">
        <f>'2019'!CG38</f>
        <v>0</v>
      </c>
      <c r="CO320" s="62">
        <f>'2019'!CH38</f>
        <v>0</v>
      </c>
      <c r="CP320" s="62">
        <f>'2019'!CI38</f>
        <v>0</v>
      </c>
      <c r="CQ320" s="62">
        <f>'2019'!CJ38</f>
        <v>0</v>
      </c>
      <c r="CR320" s="63">
        <f>'2019'!CK38</f>
        <v>0</v>
      </c>
      <c r="CS320" s="60">
        <f>'2019'!CL38</f>
        <v>325</v>
      </c>
      <c r="CT320" s="61">
        <f>'2019'!CM38</f>
        <v>3125</v>
      </c>
      <c r="CU320" s="61">
        <f>'2019'!CN38</f>
        <v>27</v>
      </c>
      <c r="CV320" s="61">
        <f>'2019'!CO38</f>
        <v>21</v>
      </c>
      <c r="CW320" s="61">
        <f>'2019'!CP38</f>
        <v>2</v>
      </c>
      <c r="CX320" s="61">
        <f>'2019'!CQ38</f>
        <v>19</v>
      </c>
      <c r="CY320" s="62">
        <f>'2019'!CR38</f>
        <v>1.18</v>
      </c>
      <c r="CZ320" s="62">
        <f>'2019'!CS38</f>
        <v>1.37</v>
      </c>
      <c r="DA320" s="62">
        <f>'2019'!CT38</f>
        <v>2.76</v>
      </c>
      <c r="DB320" s="62">
        <f>'2019'!CU38</f>
        <v>6.2</v>
      </c>
      <c r="DC320" s="62">
        <f>'2019'!CV38</f>
        <v>9.1999999999999993</v>
      </c>
      <c r="DD320" s="62">
        <f>'2019'!DA38</f>
        <v>50</v>
      </c>
      <c r="DE320" s="62">
        <f>'2019'!DB38</f>
        <v>4.5</v>
      </c>
      <c r="DF320" s="62">
        <f>'2019'!DC38</f>
        <v>72.3</v>
      </c>
      <c r="DG320" s="63">
        <f>'2019'!DD38</f>
        <v>27.7</v>
      </c>
      <c r="DH320" s="60">
        <f>'2019'!DE38</f>
        <v>324</v>
      </c>
      <c r="DI320" s="61">
        <f>'2019'!DF38</f>
        <v>2995</v>
      </c>
      <c r="DJ320" s="61">
        <f>'2019'!DG38</f>
        <v>44</v>
      </c>
      <c r="DK320" s="61">
        <f>'2019'!DH38</f>
        <v>28</v>
      </c>
      <c r="DL320" s="61">
        <f>'2019'!DI38</f>
        <v>2</v>
      </c>
      <c r="DM320" s="61">
        <f>'2019'!DJ38</f>
        <v>19</v>
      </c>
      <c r="DN320" s="62">
        <f>'2019'!DK38</f>
        <v>0.56000000000000005</v>
      </c>
      <c r="DO320" s="62">
        <f>'2019'!DL38</f>
        <v>1.1200000000000001</v>
      </c>
      <c r="DP320" s="62">
        <f>'2019'!DM38</f>
        <v>1.22</v>
      </c>
      <c r="DQ320" s="62">
        <f>'2019'!DN38</f>
        <v>4.4000000000000004</v>
      </c>
      <c r="DR320" s="62">
        <f>'2019'!DO38</f>
        <v>11.1</v>
      </c>
      <c r="DS320" s="62">
        <f>'2019'!DT38</f>
        <v>28.6</v>
      </c>
      <c r="DT320" s="62">
        <f>'2019'!DU38</f>
        <v>3.4</v>
      </c>
      <c r="DU320" s="62">
        <f>'2019'!DV38</f>
        <v>61.8</v>
      </c>
      <c r="DV320" s="63">
        <f>'2019'!DW38</f>
        <v>38.200000000000003</v>
      </c>
    </row>
    <row r="321" spans="1:126" ht="15.75" customHeight="1" x14ac:dyDescent="0.2">
      <c r="A321" s="199">
        <f t="shared" si="26"/>
        <v>319</v>
      </c>
      <c r="B321" s="261">
        <f>'2024'!A44</f>
        <v>42</v>
      </c>
      <c r="C321" s="261">
        <v>2024</v>
      </c>
      <c r="D321" s="234" t="str">
        <f>'2024'!B44</f>
        <v>Casey Washington</v>
      </c>
      <c r="E321" s="310" t="str" cm="1">
        <f t="array" ref="E321">_xlfn.IFS(F321&gt;12.5,"Cornerstone",AND(F321&gt;11.995,F321&lt;12.5),"Elite",AND(F321&gt;11,F321&lt;12.995),"Elite Upside",AND(F321&gt;=9.69,F321&lt;10.999),"Upside",AND(F321&gt;8.4,F321&lt;9.999),"Upside Lite",AND(F321&gt;7.25,F321&lt;8.999),"Outlier",AND(F321&gt;=6,F321&lt;7.25),"Outlier Lite",F321&lt;6.999,"Purgatory")</f>
        <v>Purgatory</v>
      </c>
      <c r="F321" s="313">
        <f>'2024'!C44</f>
        <v>4.5285714285714294</v>
      </c>
      <c r="G321" s="313">
        <f t="shared" si="27"/>
        <v>5.8000000000000007</v>
      </c>
      <c r="H321" s="313" t="str" cm="1">
        <f t="array" ref="H321">_xlfn.IFS(E321="Cornerstone","A++",E321="Elite","A+",E321="Elite Upside","A",E321="Upside","B",E321="Upside Lite","C",E321="Outlier","D+",E321="Outlier Lite","D-",E321="Purgatory","F")</f>
        <v>F</v>
      </c>
      <c r="I321" s="314">
        <f t="shared" si="28"/>
        <v>-2.1624753673127155</v>
      </c>
      <c r="J321" s="34" t="str">
        <f>'2024'!D44</f>
        <v>Illinois</v>
      </c>
      <c r="K321" s="200">
        <f>'2024'!E44</f>
        <v>2</v>
      </c>
      <c r="L321" s="318">
        <f>'2024'!F44</f>
        <v>36956</v>
      </c>
      <c r="M321" s="231">
        <f>'2024'!G44</f>
        <v>24.578082191780823</v>
      </c>
      <c r="N321" s="231" t="str">
        <f>'2024'!H44</f>
        <v>RS SR</v>
      </c>
      <c r="O321" s="231">
        <f>'2024'!I44</f>
        <v>23.158904109589042</v>
      </c>
      <c r="P321" s="231" t="str">
        <f>'2024'!J44</f>
        <v>Wide</v>
      </c>
      <c r="Q321" s="231" t="str">
        <f>'2024'!K44</f>
        <v>PROTO Z</v>
      </c>
      <c r="R321" s="231" t="str">
        <f>'2024'!L44</f>
        <v>Poor Separator</v>
      </c>
      <c r="S321" s="200">
        <f>'2024'!M44</f>
        <v>74</v>
      </c>
      <c r="T321" s="200">
        <f>'2024'!N44</f>
        <v>190</v>
      </c>
      <c r="U321" s="200">
        <f>'2024'!O44</f>
        <v>4.4800000000000004</v>
      </c>
      <c r="V321" s="319">
        <f>'2024'!P44</f>
        <v>6</v>
      </c>
      <c r="W321" s="193">
        <f>'2024'!Q44</f>
        <v>7.1235833783054509E-2</v>
      </c>
      <c r="X321" s="194">
        <f>'2024'!R44</f>
        <v>8.6657946370176583E-2</v>
      </c>
      <c r="Y321" s="194">
        <f>'2024'!S44</f>
        <v>0.15685019206145967</v>
      </c>
      <c r="Z321" s="194">
        <f>'2024'!T44</f>
        <v>0.10931938693978353</v>
      </c>
      <c r="AA321" s="194">
        <f>'2024'!U44</f>
        <v>0.21101033005794909</v>
      </c>
      <c r="AB321" s="194">
        <f>'2024'!V44</f>
        <v>0.21101033005794909</v>
      </c>
      <c r="AC321" s="59">
        <f>'2024'!W44</f>
        <v>0.21101033005794909</v>
      </c>
      <c r="AD321" s="42">
        <f>'2024'!X44</f>
        <v>22.493150684931507</v>
      </c>
      <c r="AE321" s="183">
        <f>'2024'!Y44</f>
        <v>1.63</v>
      </c>
      <c r="AF321" s="183">
        <f>'2024'!Z44</f>
        <v>4.9000000000000004</v>
      </c>
      <c r="AG321" s="183">
        <f>'2024'!AA44</f>
        <v>11.1</v>
      </c>
      <c r="AH321" s="183">
        <f>'2024'!AB44</f>
        <v>0.97</v>
      </c>
      <c r="AI321" s="183">
        <f>'2024'!AC44</f>
        <v>2.2200000000000002</v>
      </c>
      <c r="AJ321" s="288">
        <f>'2024'!AD44</f>
        <v>5.3522388059701484E-2</v>
      </c>
      <c r="AK321" s="288">
        <f>'2024'!AE44</f>
        <v>0.1313731343283582</v>
      </c>
      <c r="AL321" s="185">
        <f>'2024'!AF44</f>
        <v>3.9E-2</v>
      </c>
      <c r="AM321" s="212">
        <f t="shared" si="31"/>
        <v>0.59099999999999997</v>
      </c>
      <c r="AN321" s="185">
        <f>'2024'!AG44</f>
        <v>0.95</v>
      </c>
      <c r="AO321" s="185">
        <f>'2024'!AH44</f>
        <v>0.05</v>
      </c>
      <c r="AP321" s="183">
        <f>'2024'!AI44</f>
        <v>94.334714763217121</v>
      </c>
      <c r="AQ321" s="186">
        <f>'2024'!AJ44</f>
        <v>95.298949115431441</v>
      </c>
      <c r="AR321" s="48">
        <f>'2024'!AK44</f>
        <v>6</v>
      </c>
      <c r="AS321" s="232">
        <f>'2024'!AL44</f>
        <v>2</v>
      </c>
      <c r="AT321" s="232">
        <f>'2024'!AM44</f>
        <v>2</v>
      </c>
      <c r="AU321" s="232">
        <f>'2024'!AN44</f>
        <v>2</v>
      </c>
      <c r="AV321" s="232">
        <f>'2024'!AO44</f>
        <v>8</v>
      </c>
      <c r="AW321" s="232">
        <f>'2024'!AP44</f>
        <v>5</v>
      </c>
      <c r="AX321" s="232">
        <f>'2024'!AQ44</f>
        <v>1</v>
      </c>
      <c r="AY321" s="233">
        <f>'2024'!AR44</f>
        <v>0.25</v>
      </c>
      <c r="AZ321" s="60">
        <f>'2024'!AS44</f>
        <v>132</v>
      </c>
      <c r="BA321" s="61">
        <f>'2024'!AT44</f>
        <v>1853</v>
      </c>
      <c r="BB321" s="61">
        <f>'2024'!AU44</f>
        <v>23</v>
      </c>
      <c r="BC321" s="61">
        <f>'2024'!AV44</f>
        <v>11</v>
      </c>
      <c r="BD321" s="61">
        <f>'2024'!AW44</f>
        <v>0</v>
      </c>
      <c r="BE321" s="61">
        <f>'2024'!AX44</f>
        <v>15</v>
      </c>
      <c r="BF321" s="62">
        <f>'2024'!AY44</f>
        <v>0.04</v>
      </c>
      <c r="BG321" s="62">
        <f>'2024'!AZ44</f>
        <v>0.68</v>
      </c>
      <c r="BH321" s="62">
        <f>'2024'!BA44</f>
        <v>1.1000000000000001</v>
      </c>
      <c r="BI321" s="62">
        <f>'2024'!BB44</f>
        <v>1.4</v>
      </c>
      <c r="BJ321" s="62">
        <f>'2024'!BC44</f>
        <v>10.9</v>
      </c>
      <c r="BK321" s="62">
        <f>'2024'!BH44</f>
        <v>50</v>
      </c>
      <c r="BL321" s="62">
        <f>'2024'!BI44</f>
        <v>15.4</v>
      </c>
      <c r="BM321" s="62">
        <f>'2024'!BJ44</f>
        <v>99.2</v>
      </c>
      <c r="BN321" s="63">
        <f>'2024'!BK44</f>
        <v>0.8</v>
      </c>
      <c r="BO321" s="60">
        <f>'2024'!BL44</f>
        <v>106</v>
      </c>
      <c r="BP321" s="61">
        <f>'2024'!BM44</f>
        <v>1223.2</v>
      </c>
      <c r="BQ321" s="61">
        <f>'2024'!BN44</f>
        <v>20</v>
      </c>
      <c r="BR321" s="61">
        <f>'2024'!BO44</f>
        <v>10</v>
      </c>
      <c r="BS321" s="61">
        <f>'2024'!BP44</f>
        <v>0</v>
      </c>
      <c r="BT321" s="61">
        <f>'2024'!BQ44</f>
        <v>10.4</v>
      </c>
      <c r="BU321" s="62">
        <f>'2024'!BR44</f>
        <v>0.05</v>
      </c>
      <c r="BV321" s="62">
        <f>'2024'!BS44</f>
        <v>0.91</v>
      </c>
      <c r="BW321" s="62">
        <f>'2024'!BT44</f>
        <v>0.9</v>
      </c>
      <c r="BX321" s="62">
        <f>'2024'!BU44</f>
        <v>1.9</v>
      </c>
      <c r="BY321" s="62">
        <f>'2024'!BV44</f>
        <v>10.3</v>
      </c>
      <c r="BZ321" s="62">
        <f>'2024'!CA44</f>
        <v>60</v>
      </c>
      <c r="CA321" s="62">
        <f>'2024'!CB44</f>
        <v>9.1</v>
      </c>
      <c r="CB321" s="62">
        <f>'2024'!CC44</f>
        <v>98.4</v>
      </c>
      <c r="CC321" s="63">
        <f>'2024'!CD44</f>
        <v>1.6</v>
      </c>
      <c r="CD321" s="60">
        <f>'2024'!CE44</f>
        <v>294</v>
      </c>
      <c r="CE321" s="61">
        <f>'2024'!CF44</f>
        <v>1874.3999999999999</v>
      </c>
      <c r="CF321" s="61">
        <f>'2024'!CG44</f>
        <v>47</v>
      </c>
      <c r="CG321" s="61">
        <f>'2024'!CH44</f>
        <v>21</v>
      </c>
      <c r="CH321" s="61">
        <f>'2024'!CI44</f>
        <v>0</v>
      </c>
      <c r="CI321" s="61">
        <f>'2024'!CJ44</f>
        <v>13.200000000000001</v>
      </c>
      <c r="CJ321" s="62">
        <f>'2024'!CK44</f>
        <v>0.03</v>
      </c>
      <c r="CK321" s="62">
        <f>'2024'!CL44</f>
        <v>0.91</v>
      </c>
      <c r="CL321" s="62">
        <f>'2024'!CM44</f>
        <v>1.1499999999999999</v>
      </c>
      <c r="CM321" s="62">
        <f>'2024'!CN44</f>
        <v>3.4</v>
      </c>
      <c r="CN321" s="62">
        <f>'2024'!CO44</f>
        <v>13.8</v>
      </c>
      <c r="CO321" s="62">
        <f>'2024'!CT44</f>
        <v>29.4</v>
      </c>
      <c r="CP321" s="62">
        <f>'2024'!CU44</f>
        <v>4.5</v>
      </c>
      <c r="CQ321" s="62">
        <f>'2024'!CV44</f>
        <v>98.6</v>
      </c>
      <c r="CR321" s="63">
        <f>'2024'!CW44</f>
        <v>1.4</v>
      </c>
      <c r="CS321" s="60">
        <f>'2024'!CX44</f>
        <v>301</v>
      </c>
      <c r="CT321" s="61">
        <f>'2024'!CY44</f>
        <v>2753.4</v>
      </c>
      <c r="CU321" s="61">
        <f>'2024'!CZ44</f>
        <v>45</v>
      </c>
      <c r="CV321" s="61">
        <f>'2024'!DA44</f>
        <v>31</v>
      </c>
      <c r="CW321" s="61">
        <f>'2024'!DB44</f>
        <v>0</v>
      </c>
      <c r="CX321" s="61">
        <f>'2024'!DC44</f>
        <v>15.6</v>
      </c>
      <c r="CY321" s="62">
        <f>'2024'!DD44</f>
        <v>0.03</v>
      </c>
      <c r="CZ321" s="62">
        <f>'2024'!DE44</f>
        <v>0.8</v>
      </c>
      <c r="DA321" s="62">
        <f>'2024'!DF44</f>
        <v>1.31</v>
      </c>
      <c r="DB321" s="62">
        <f>'2024'!DG44</f>
        <v>2.2000000000000002</v>
      </c>
      <c r="DC321" s="62">
        <f>'2024'!DH44</f>
        <v>11.1</v>
      </c>
      <c r="DD321" s="62">
        <f>'2024'!DM44</f>
        <v>71.400000000000006</v>
      </c>
      <c r="DE321" s="62">
        <f>'2024'!DN44</f>
        <v>3.1</v>
      </c>
      <c r="DF321" s="62">
        <f>'2024'!DO44</f>
        <v>94.7</v>
      </c>
      <c r="DG321" s="63">
        <f>'2024'!DP44</f>
        <v>5.3</v>
      </c>
      <c r="DH321" s="60">
        <f>'2024'!DQ44</f>
        <v>670</v>
      </c>
      <c r="DI321" s="61">
        <f>'2024'!DR44</f>
        <v>3175.2000000000003</v>
      </c>
      <c r="DJ321" s="61">
        <f>'2024'!DS44</f>
        <v>76</v>
      </c>
      <c r="DK321" s="61">
        <f>'2024'!DT44</f>
        <v>49</v>
      </c>
      <c r="DL321" s="61">
        <f>'2024'!DU44</f>
        <v>4</v>
      </c>
      <c r="DM321" s="61">
        <f>'2024'!DV44</f>
        <v>22.799999999999997</v>
      </c>
      <c r="DN321" s="62">
        <f>'2024'!DW44</f>
        <v>0.97</v>
      </c>
      <c r="DO321" s="62">
        <f>'2024'!DX44</f>
        <v>2.2200000000000002</v>
      </c>
      <c r="DP321" s="62">
        <f>'2024'!DY44</f>
        <v>1.63</v>
      </c>
      <c r="DQ321" s="62">
        <f>'2024'!DZ44</f>
        <v>4.9000000000000004</v>
      </c>
      <c r="DR321" s="62">
        <f>'2024'!EA44</f>
        <v>10.1</v>
      </c>
      <c r="DS321" s="62">
        <f>'2024'!EF44</f>
        <v>59.1</v>
      </c>
      <c r="DT321" s="62">
        <f>'2024'!EG44</f>
        <v>3.9</v>
      </c>
      <c r="DU321" s="62">
        <f>'2024'!EH44</f>
        <v>95.3</v>
      </c>
      <c r="DV321" s="63">
        <f>'2024'!EI44</f>
        <v>4.7</v>
      </c>
    </row>
    <row r="322" spans="1:126" ht="15.75" customHeight="1" x14ac:dyDescent="0.2">
      <c r="A322" s="199">
        <f t="shared" si="26"/>
        <v>320</v>
      </c>
      <c r="B322" s="261">
        <f>'2019'!A40</f>
        <v>38</v>
      </c>
      <c r="C322" s="261">
        <v>2019</v>
      </c>
      <c r="D322" s="234" t="str">
        <f>'2019'!B39</f>
        <v>Olabisi Johnson</v>
      </c>
      <c r="E322" s="310" t="str" cm="1">
        <f t="array" ref="E322">_xlfn.IFS(F322&gt;12.5,"Cornerstone",AND(F322&gt;11.995,F322&lt;12.5),"Elite",AND(F322&gt;11,F322&lt;12.995),"Elite Upside",AND(F322&gt;=9.69,F322&lt;10.999),"Upside",AND(F322&gt;8.4,F322&lt;9.999),"Upside Lite",AND(F322&gt;7.25,F322&lt;8.999),"Outlier",AND(F322&gt;=6,F322&lt;7.25),"Outlier Lite",F322&lt;6.999,"Purgatory")</f>
        <v>Purgatory</v>
      </c>
      <c r="F322" s="313">
        <f>'2019'!C39</f>
        <v>4.5157142857142851</v>
      </c>
      <c r="G322" s="313">
        <f t="shared" si="27"/>
        <v>5.6000000000000005</v>
      </c>
      <c r="H322" s="313" t="str" cm="1">
        <f t="array" ref="H322">_xlfn.IFS(E322="Cornerstone","A++",E322="Elite","A+",E322="Elite Upside","A",E322="Upside","B",E322="Upside Lite","C",E322="Outlier","D+",E322="Outlier Lite","D-",E322="Purgatory","F")</f>
        <v>F</v>
      </c>
      <c r="I322" s="314">
        <f t="shared" si="28"/>
        <v>-2.169440170362384</v>
      </c>
      <c r="J322" s="34" t="str">
        <f>'2019'!D39</f>
        <v>Colorado State</v>
      </c>
      <c r="K322" s="200">
        <f>'2019'!E39</f>
        <v>7</v>
      </c>
      <c r="L322" s="318">
        <f>'2019'!F39</f>
        <v>35506</v>
      </c>
      <c r="M322" s="231">
        <f>'2019'!G39</f>
        <v>28.550684931506851</v>
      </c>
      <c r="N322" s="231" t="str">
        <f>'2019'!H39</f>
        <v>SR</v>
      </c>
      <c r="O322" s="231">
        <f>'2019'!I39</f>
        <v>22.12054794520548</v>
      </c>
      <c r="P322" s="231" t="str">
        <f>'2019'!J39</f>
        <v>Wide</v>
      </c>
      <c r="Q322" s="231" t="str">
        <f>'2019'!K39</f>
        <v>PROTO Z</v>
      </c>
      <c r="R322" s="231" t="str">
        <f>'2019'!L39</f>
        <v>Poor Earner</v>
      </c>
      <c r="S322" s="320">
        <f>'2019'!M39</f>
        <v>72</v>
      </c>
      <c r="T322" s="320">
        <f>'2019'!N39</f>
        <v>205</v>
      </c>
      <c r="U322" s="200">
        <f>'2019'!O39</f>
        <v>4.51</v>
      </c>
      <c r="V322" s="279">
        <f>'2019'!P39</f>
        <v>7</v>
      </c>
      <c r="W322" s="193">
        <f>'2019'!Q39</f>
        <v>0</v>
      </c>
      <c r="X322" s="194">
        <f>'2019'!R39</f>
        <v>5.0590219224283303E-3</v>
      </c>
      <c r="Y322" s="194">
        <f>'2019'!S39</f>
        <v>0.19270669600754481</v>
      </c>
      <c r="Z322" s="194">
        <f>'2019'!T39</f>
        <v>0.15662016320084232</v>
      </c>
      <c r="AA322" s="194">
        <f>'2019'!U39</f>
        <v>0.21754577753484558</v>
      </c>
      <c r="AB322" s="194">
        <f>'2019'!V39</f>
        <v>0.21754577753484558</v>
      </c>
      <c r="AC322" s="59">
        <f>'2019'!W39</f>
        <v>0.16533479092648265</v>
      </c>
      <c r="AD322" s="42">
        <f>'2019'!X39</f>
        <v>21.471232876712328</v>
      </c>
      <c r="AE322" s="183">
        <f>'2019'!Y39</f>
        <v>1.99</v>
      </c>
      <c r="AF322" s="183">
        <f>'2019'!Z39</f>
        <v>3.9</v>
      </c>
      <c r="AG322" s="183">
        <f>'2019'!AA39</f>
        <v>14.9</v>
      </c>
      <c r="AH322" s="183">
        <f>'2019'!AB39</f>
        <v>0.9</v>
      </c>
      <c r="AI322" s="183">
        <f>'2019'!AC39</f>
        <v>1.72</v>
      </c>
      <c r="AJ322" s="288">
        <f>'2019'!AD39</f>
        <v>2.75E-2</v>
      </c>
      <c r="AK322" s="288">
        <f>'2019'!AE39</f>
        <v>0.16</v>
      </c>
      <c r="AL322" s="185">
        <f>'2019'!AF39</f>
        <v>5.2999999999999999E-2</v>
      </c>
      <c r="AM322" s="212">
        <f t="shared" si="31"/>
        <v>0.45500000000000002</v>
      </c>
      <c r="AN322" s="185">
        <f>'2019'!AG39</f>
        <v>0.78049999999999997</v>
      </c>
      <c r="AO322" s="185">
        <f>'2019'!AH39</f>
        <v>0.21350000000000002</v>
      </c>
      <c r="AP322" s="183">
        <f>'2019'!AI39</f>
        <v>99.100920672229179</v>
      </c>
      <c r="AQ322" s="186">
        <f>'2019'!AJ39</f>
        <v>96.082750142220192</v>
      </c>
      <c r="AR322" s="48">
        <f>'2019'!AK39</f>
        <v>4</v>
      </c>
      <c r="AS322" s="232">
        <f>'2019'!AL39</f>
        <v>4</v>
      </c>
      <c r="AT322" s="232">
        <f>'2019'!AM39</f>
        <v>3</v>
      </c>
      <c r="AU322" s="232">
        <f>'2019'!AN39</f>
        <v>1</v>
      </c>
      <c r="AV322" s="232">
        <f>'2019'!AO39</f>
        <v>7</v>
      </c>
      <c r="AW322" s="232">
        <f>'2019'!AP39</f>
        <v>6</v>
      </c>
      <c r="AX322" s="232">
        <f>'2019'!AQ39</f>
        <v>1</v>
      </c>
      <c r="AY322" s="233">
        <f>'2019'!AR39</f>
        <v>0</v>
      </c>
      <c r="AZ322" s="60">
        <f>'2019'!AS39</f>
        <v>0</v>
      </c>
      <c r="BA322" s="61">
        <f>'2019'!AT39</f>
        <v>4181</v>
      </c>
      <c r="BB322" s="61">
        <f>'2019'!AU39</f>
        <v>0</v>
      </c>
      <c r="BC322" s="61">
        <f>'2019'!AV39</f>
        <v>0</v>
      </c>
      <c r="BD322" s="61">
        <f>'2019'!AW39</f>
        <v>0</v>
      </c>
      <c r="BE322" s="61">
        <f>'2019'!AX39</f>
        <v>0</v>
      </c>
      <c r="BF322" s="62">
        <f>'2019'!AY39</f>
        <v>0</v>
      </c>
      <c r="BG322" s="62">
        <f>'2019'!AZ39</f>
        <v>0</v>
      </c>
      <c r="BH322" s="62">
        <f>'2019'!BA39</f>
        <v>0</v>
      </c>
      <c r="BI322" s="62">
        <f>'2019'!BB39</f>
        <v>0</v>
      </c>
      <c r="BJ322" s="62">
        <f>'2019'!BC39</f>
        <v>0</v>
      </c>
      <c r="BK322" s="62">
        <f>'2019'!BD39</f>
        <v>0</v>
      </c>
      <c r="BL322" s="62">
        <f>'2019'!BE39</f>
        <v>0</v>
      </c>
      <c r="BM322" s="62">
        <f>'2019'!BF39</f>
        <v>0</v>
      </c>
      <c r="BN322" s="63">
        <f>'2019'!BG39</f>
        <v>0</v>
      </c>
      <c r="BO322" s="60">
        <f>'2019'!BH39</f>
        <v>15</v>
      </c>
      <c r="BP322" s="61">
        <f>'2019'!BI39</f>
        <v>2965</v>
      </c>
      <c r="BQ322" s="61">
        <f>'2019'!BJ39</f>
        <v>4</v>
      </c>
      <c r="BR322" s="61">
        <f>'2019'!BK39</f>
        <v>2</v>
      </c>
      <c r="BS322" s="61">
        <f>'2019'!BL39</f>
        <v>1</v>
      </c>
      <c r="BT322" s="61">
        <f>'2019'!BM39</f>
        <v>24</v>
      </c>
      <c r="BU322" s="62">
        <f>'2019'!BN39</f>
        <v>0</v>
      </c>
      <c r="BV322" s="62">
        <f>'2019'!BO39</f>
        <v>0</v>
      </c>
      <c r="BW322" s="62">
        <f>'2019'!BP39</f>
        <v>0.71</v>
      </c>
      <c r="BX322" s="62">
        <f>'2019'!BQ39</f>
        <v>9</v>
      </c>
      <c r="BY322" s="62">
        <f>'2019'!BR39</f>
        <v>0</v>
      </c>
      <c r="BZ322" s="62">
        <f>'2019'!BS39</f>
        <v>0</v>
      </c>
      <c r="CA322" s="62">
        <f>'2019'!BT39</f>
        <v>33.299999999999997</v>
      </c>
      <c r="CB322" s="62">
        <f>'2019'!BU39</f>
        <v>17.399999999999999</v>
      </c>
      <c r="CC322" s="63">
        <f>'2019'!BV39</f>
        <v>82.6</v>
      </c>
      <c r="CD322" s="60">
        <f>'2019'!BW39</f>
        <v>613</v>
      </c>
      <c r="CE322" s="61">
        <f>'2019'!BX39</f>
        <v>3181</v>
      </c>
      <c r="CF322" s="61">
        <f>'2019'!BY39</f>
        <v>49</v>
      </c>
      <c r="CG322" s="61">
        <f>'2019'!BZ39</f>
        <v>28</v>
      </c>
      <c r="CH322" s="61">
        <f>'2019'!CA39</f>
        <v>4</v>
      </c>
      <c r="CI322" s="61">
        <f>'2019'!CB39</f>
        <v>29</v>
      </c>
      <c r="CJ322" s="62">
        <f>'2019'!CC39</f>
        <v>1.03</v>
      </c>
      <c r="CK322" s="62">
        <f>'2019'!CD39</f>
        <v>1.94</v>
      </c>
      <c r="CL322" s="62">
        <f>'2019'!CE39</f>
        <v>2.16</v>
      </c>
      <c r="CM322" s="62">
        <f>'2019'!CF39</f>
        <v>6.3</v>
      </c>
      <c r="CN322" s="62">
        <f>'2019'!CG39</f>
        <v>17</v>
      </c>
      <c r="CO322" s="62">
        <f>'2019'!CH39</f>
        <v>0</v>
      </c>
      <c r="CP322" s="62">
        <f>'2019'!CI39</f>
        <v>15.2</v>
      </c>
      <c r="CQ322" s="62">
        <f>'2019'!CJ39</f>
        <v>86.7</v>
      </c>
      <c r="CR322" s="63">
        <f>'2019'!CK39</f>
        <v>12.3</v>
      </c>
      <c r="CS322" s="60">
        <f>'2019'!CL39</f>
        <v>595</v>
      </c>
      <c r="CT322" s="61">
        <f>'2019'!CM39</f>
        <v>3799</v>
      </c>
      <c r="CU322" s="61">
        <f>'2019'!CN39</f>
        <v>66</v>
      </c>
      <c r="CV322" s="61">
        <f>'2019'!CO39</f>
        <v>41</v>
      </c>
      <c r="CW322" s="61">
        <f>'2019'!CP39</f>
        <v>2</v>
      </c>
      <c r="CX322" s="61">
        <f>'2019'!CQ39</f>
        <v>29</v>
      </c>
      <c r="CY322" s="62">
        <f>'2019'!CR39</f>
        <v>0.6</v>
      </c>
      <c r="CZ322" s="62">
        <f>'2019'!CS39</f>
        <v>1.44</v>
      </c>
      <c r="DA322" s="62">
        <f>'2019'!CT39</f>
        <v>1.63</v>
      </c>
      <c r="DB322" s="62">
        <f>'2019'!CU39</f>
        <v>3.1</v>
      </c>
      <c r="DC322" s="62">
        <f>'2019'!CV39</f>
        <v>14.9</v>
      </c>
      <c r="DD322" s="62">
        <f>'2019'!DA39</f>
        <v>62.5</v>
      </c>
      <c r="DE322" s="62">
        <f>'2019'!DB39</f>
        <v>6.8</v>
      </c>
      <c r="DF322" s="62">
        <f>'2019'!DC39</f>
        <v>78.599999999999994</v>
      </c>
      <c r="DG322" s="63">
        <f>'2019'!DD39</f>
        <v>20.6</v>
      </c>
      <c r="DH322" s="60">
        <f>'2019'!DE39</f>
        <v>796</v>
      </c>
      <c r="DI322" s="61">
        <f>'2019'!DF39</f>
        <v>3659</v>
      </c>
      <c r="DJ322" s="61">
        <f>'2019'!DG39</f>
        <v>75</v>
      </c>
      <c r="DK322" s="61">
        <f>'2019'!DH39</f>
        <v>54</v>
      </c>
      <c r="DL322" s="61">
        <f>'2019'!DI39</f>
        <v>4</v>
      </c>
      <c r="DM322" s="61">
        <f>'2019'!DJ39</f>
        <v>26</v>
      </c>
      <c r="DN322" s="62">
        <f>'2019'!DK39</f>
        <v>0.9</v>
      </c>
      <c r="DO322" s="62">
        <f>'2019'!DL39</f>
        <v>1.72</v>
      </c>
      <c r="DP322" s="62">
        <f>'2019'!DM39</f>
        <v>1.99</v>
      </c>
      <c r="DQ322" s="62">
        <f>'2019'!DN39</f>
        <v>3.9</v>
      </c>
      <c r="DR322" s="62">
        <f>'2019'!DO39</f>
        <v>14.5</v>
      </c>
      <c r="DS322" s="62">
        <f>'2019'!DT39</f>
        <v>45.5</v>
      </c>
      <c r="DT322" s="62">
        <f>'2019'!DU39</f>
        <v>5.3</v>
      </c>
      <c r="DU322" s="62">
        <f>'2019'!DV39</f>
        <v>77.5</v>
      </c>
      <c r="DV322" s="63">
        <f>'2019'!DW39</f>
        <v>22.1</v>
      </c>
    </row>
    <row r="323" spans="1:126" ht="15.75" customHeight="1" x14ac:dyDescent="0.2">
      <c r="A323" s="199">
        <f t="shared" ref="A323:A340" si="32">_xlfn.RANK.EQ(F323,F$3:F$340)</f>
        <v>321</v>
      </c>
      <c r="B323" s="261">
        <f>'2019'!A41</f>
        <v>39</v>
      </c>
      <c r="C323" s="261">
        <v>2019</v>
      </c>
      <c r="D323" s="234" t="str">
        <f>'2019'!B41</f>
        <v>Travis Fulgham</v>
      </c>
      <c r="E323" s="310" t="str" cm="1">
        <f t="array" ref="E323">_xlfn.IFS(F323&gt;12.5,"Cornerstone",AND(F323&gt;11.995,F323&lt;12.5),"Elite",AND(F323&gt;11,F323&lt;12.995),"Elite Upside",AND(F323&gt;=9.69,F323&lt;10.999),"Upside",AND(F323&gt;8.4,F323&lt;9.999),"Upside Lite",AND(F323&gt;7.25,F323&lt;8.999),"Outlier",AND(F323&gt;=6,F323&lt;7.25),"Outlier Lite",F323&lt;6.999,"Purgatory")</f>
        <v>Purgatory</v>
      </c>
      <c r="F323" s="313">
        <f>'2019'!C41</f>
        <v>4.4657142857142853</v>
      </c>
      <c r="G323" s="313">
        <f t="shared" ref="G323:G340" si="33">(_xlfn.PERCENTRANK.EXC($F$3:$F$340,F323)*100)</f>
        <v>5.3</v>
      </c>
      <c r="H323" s="313" t="str" cm="1">
        <f t="array" ref="H323">_xlfn.IFS(E323="Cornerstone","A++",E323="Elite","A+",E323="Elite Upside","A",E323="Upside","B",E323="Upside Lite","C",E323="Outlier","D+",E323="Outlier Lite","D-",E323="Purgatory","F")</f>
        <v>F</v>
      </c>
      <c r="I323" s="314">
        <f t="shared" ref="I323:I340" si="34">STANDARDIZE(F323,(AVERAGE($F$3:$F$310)),(_xlfn.STDEV.P($F$3:$F$309)))</f>
        <v>-2.1965255155555363</v>
      </c>
      <c r="J323" s="34" t="str">
        <f>'2019'!D41</f>
        <v>Old Dominion</v>
      </c>
      <c r="K323" s="200">
        <f>'2019'!E41</f>
        <v>10</v>
      </c>
      <c r="L323" s="318">
        <f>'2019'!F41</f>
        <v>34955</v>
      </c>
      <c r="M323" s="231">
        <f>'2019'!G41</f>
        <v>30.06027397260274</v>
      </c>
      <c r="N323" s="231" t="str">
        <f>'2019'!H41</f>
        <v>SR</v>
      </c>
      <c r="O323" s="231">
        <f>'2019'!I41</f>
        <v>23.63013698630137</v>
      </c>
      <c r="P323" s="231" t="str">
        <f>'2019'!J41</f>
        <v>Wide</v>
      </c>
      <c r="Q323" s="231" t="str">
        <f>'2019'!K41</f>
        <v>SLOB</v>
      </c>
      <c r="R323" s="231" t="str">
        <f>'2019'!L41</f>
        <v>Poor Separator</v>
      </c>
      <c r="S323" s="320">
        <f>'2019'!M41</f>
        <v>74</v>
      </c>
      <c r="T323" s="320">
        <f>'2019'!N41</f>
        <v>216</v>
      </c>
      <c r="U323" s="200">
        <f>'2019'!O41</f>
        <v>4.58</v>
      </c>
      <c r="V323" s="279">
        <f>'2019'!P41</f>
        <v>6</v>
      </c>
      <c r="W323" s="193">
        <f>'2019'!Q41</f>
        <v>0</v>
      </c>
      <c r="X323" s="194">
        <f>'2019'!R41</f>
        <v>3.3788914198936981E-2</v>
      </c>
      <c r="Y323" s="194">
        <f>'2019'!S41</f>
        <v>0.15713346482577251</v>
      </c>
      <c r="Z323" s="194">
        <f>'2019'!T41</f>
        <v>0.19495299356754081</v>
      </c>
      <c r="AA323" s="194">
        <f>'2019'!U41</f>
        <v>0.30387205387205385</v>
      </c>
      <c r="AB323" s="194">
        <f>'2019'!V41</f>
        <v>0.30387205387205385</v>
      </c>
      <c r="AC323" s="59">
        <f>'2019'!W41</f>
        <v>0.21271043771043768</v>
      </c>
      <c r="AD323" s="42">
        <f>'2019'!X41</f>
        <v>22.980821917808218</v>
      </c>
      <c r="AE323" s="183">
        <f>'2019'!Y41</f>
        <v>2.2000000000000002</v>
      </c>
      <c r="AF323" s="183">
        <f>'2019'!Z41</f>
        <v>4.8</v>
      </c>
      <c r="AG323" s="183">
        <f>'2019'!AA41</f>
        <v>15.6</v>
      </c>
      <c r="AH323" s="183">
        <f>'2019'!AB41</f>
        <v>0.75</v>
      </c>
      <c r="AI323" s="183">
        <f>'2019'!AC41</f>
        <v>2.2599999999999998</v>
      </c>
      <c r="AJ323" s="288">
        <f>'2019'!AD41</f>
        <v>5.2816251154201292E-2</v>
      </c>
      <c r="AK323" s="288">
        <f>'2019'!AE41</f>
        <v>0.16454293628808864</v>
      </c>
      <c r="AL323" s="185">
        <f>'2019'!AF41</f>
        <v>7.400000000000001E-2</v>
      </c>
      <c r="AM323" s="212">
        <f t="shared" si="31"/>
        <v>0.57700000000000007</v>
      </c>
      <c r="AN323" s="185">
        <f>'2019'!AG41</f>
        <v>0.80149999999999999</v>
      </c>
      <c r="AO323" s="185">
        <f>'2019'!AH41</f>
        <v>0.19849999999999998</v>
      </c>
      <c r="AP323" s="183">
        <f>'2019'!AI41</f>
        <v>98.179730309524274</v>
      </c>
      <c r="AQ323" s="186">
        <f>'2019'!AJ41</f>
        <v>99.183266164730924</v>
      </c>
      <c r="AR323" s="48">
        <f>'2019'!AK41</f>
        <v>6</v>
      </c>
      <c r="AS323" s="232">
        <f>'2019'!AL41</f>
        <v>1</v>
      </c>
      <c r="AT323" s="232">
        <f>'2019'!AM41</f>
        <v>4</v>
      </c>
      <c r="AU323" s="232">
        <f>'2019'!AN41</f>
        <v>2</v>
      </c>
      <c r="AV323" s="232">
        <f>'2019'!AO41</f>
        <v>6</v>
      </c>
      <c r="AW323" s="232">
        <f>'2019'!AP41</f>
        <v>6</v>
      </c>
      <c r="AX323" s="232">
        <f>'2019'!AQ41</f>
        <v>2</v>
      </c>
      <c r="AY323" s="233">
        <f>'2019'!AR41</f>
        <v>0</v>
      </c>
      <c r="AZ323" s="60">
        <f>'2019'!AS41</f>
        <v>0</v>
      </c>
      <c r="BA323" s="61">
        <f>'2019'!AT41</f>
        <v>3510</v>
      </c>
      <c r="BB323" s="61">
        <f>'2019'!AU41</f>
        <v>0</v>
      </c>
      <c r="BC323" s="61">
        <f>'2019'!AV41</f>
        <v>0</v>
      </c>
      <c r="BD323" s="61">
        <f>'2019'!AW41</f>
        <v>0</v>
      </c>
      <c r="BE323" s="61">
        <f>'2019'!AX41</f>
        <v>0</v>
      </c>
      <c r="BF323" s="62">
        <f>'2019'!AY41</f>
        <v>0</v>
      </c>
      <c r="BG323" s="62">
        <f>'2019'!AZ41</f>
        <v>0</v>
      </c>
      <c r="BH323" s="62">
        <f>'2019'!BA41</f>
        <v>0</v>
      </c>
      <c r="BI323" s="62">
        <f>'2019'!BB41</f>
        <v>0</v>
      </c>
      <c r="BJ323" s="62">
        <f>'2019'!BC41</f>
        <v>0</v>
      </c>
      <c r="BK323" s="62">
        <f>'2019'!BD41</f>
        <v>0</v>
      </c>
      <c r="BL323" s="62">
        <f>'2019'!BE41</f>
        <v>0</v>
      </c>
      <c r="BM323" s="62">
        <f>'2019'!BF41</f>
        <v>0</v>
      </c>
      <c r="BN323" s="63">
        <f>'2019'!BG41</f>
        <v>0</v>
      </c>
      <c r="BO323" s="60">
        <f>'2019'!BH41</f>
        <v>89</v>
      </c>
      <c r="BP323" s="61">
        <f>'2019'!BI41</f>
        <v>2634</v>
      </c>
      <c r="BQ323" s="61">
        <f>'2019'!BJ41</f>
        <v>10</v>
      </c>
      <c r="BR323" s="61">
        <f>'2019'!BK41</f>
        <v>6</v>
      </c>
      <c r="BS323" s="61">
        <f>'2019'!BL41</f>
        <v>0</v>
      </c>
      <c r="BT323" s="61">
        <f>'2019'!BM41</f>
        <v>20</v>
      </c>
      <c r="BU323" s="62">
        <f>'2019'!BN41</f>
        <v>0</v>
      </c>
      <c r="BV323" s="62">
        <f>'2019'!BO41</f>
        <v>0</v>
      </c>
      <c r="BW323" s="62">
        <f>'2019'!BP41</f>
        <v>0.73</v>
      </c>
      <c r="BX323" s="62">
        <f>'2019'!BQ41</f>
        <v>2.2000000000000002</v>
      </c>
      <c r="BY323" s="62">
        <f>'2019'!BR41</f>
        <v>13.1</v>
      </c>
      <c r="BZ323" s="62">
        <f>'2019'!BS41</f>
        <v>0</v>
      </c>
      <c r="CA323" s="62">
        <f>'2019'!BT41</f>
        <v>14.3</v>
      </c>
      <c r="CB323" s="62">
        <f>'2019'!BU41</f>
        <v>48</v>
      </c>
      <c r="CC323" s="63">
        <f>'2019'!BV41</f>
        <v>52</v>
      </c>
      <c r="CD323" s="60">
        <f>'2019'!BW41</f>
        <v>478</v>
      </c>
      <c r="CE323" s="61">
        <f>'2019'!BX41</f>
        <v>3042</v>
      </c>
      <c r="CF323" s="61">
        <f>'2019'!BY41</f>
        <v>56</v>
      </c>
      <c r="CG323" s="61">
        <f>'2019'!BZ41</f>
        <v>29</v>
      </c>
      <c r="CH323" s="61">
        <f>'2019'!CA41</f>
        <v>8</v>
      </c>
      <c r="CI323" s="61">
        <f>'2019'!CB41</f>
        <v>31</v>
      </c>
      <c r="CJ323" s="62">
        <f>'2019'!CC41</f>
        <v>0.7</v>
      </c>
      <c r="CK323" s="62">
        <f>'2019'!CD41</f>
        <v>1.39</v>
      </c>
      <c r="CL323" s="62">
        <f>'2019'!CE41</f>
        <v>1.41</v>
      </c>
      <c r="CM323" s="62">
        <f>'2019'!CF41</f>
        <v>4.4000000000000004</v>
      </c>
      <c r="CN323" s="62">
        <f>'2019'!CG41</f>
        <v>13.4</v>
      </c>
      <c r="CO323" s="62">
        <f>'2019'!CH41</f>
        <v>0</v>
      </c>
      <c r="CP323" s="62">
        <f>'2019'!CI41</f>
        <v>12.1</v>
      </c>
      <c r="CQ323" s="62">
        <f>'2019'!CJ41</f>
        <v>91.9</v>
      </c>
      <c r="CR323" s="63">
        <f>'2019'!CK41</f>
        <v>8.1</v>
      </c>
      <c r="CS323" s="60">
        <f>'2019'!CL41</f>
        <v>394</v>
      </c>
      <c r="CT323" s="61">
        <f>'2019'!CM41</f>
        <v>2021</v>
      </c>
      <c r="CU323" s="61">
        <f>'2019'!CN41</f>
        <v>64</v>
      </c>
      <c r="CV323" s="61">
        <f>'2019'!CO41</f>
        <v>30</v>
      </c>
      <c r="CW323" s="61">
        <f>'2019'!CP41</f>
        <v>1</v>
      </c>
      <c r="CX323" s="61">
        <f>'2019'!CQ41</f>
        <v>9</v>
      </c>
      <c r="CY323" s="62">
        <f>'2019'!CR41</f>
        <v>0.28000000000000003</v>
      </c>
      <c r="CZ323" s="62">
        <f>'2019'!CS41</f>
        <v>1.22</v>
      </c>
      <c r="DA323" s="62">
        <f>'2019'!CT41</f>
        <v>1.27</v>
      </c>
      <c r="DB323" s="62">
        <f>'2019'!CU41</f>
        <v>4.8</v>
      </c>
      <c r="DC323" s="62">
        <f>'2019'!CV41</f>
        <v>13.3</v>
      </c>
      <c r="DD323" s="62">
        <f>'2019'!DA41</f>
        <v>35.700000000000003</v>
      </c>
      <c r="DE323" s="62">
        <f>'2019'!DB41</f>
        <v>18.899999999999999</v>
      </c>
      <c r="DF323" s="62">
        <f>'2019'!DC41</f>
        <v>71.5</v>
      </c>
      <c r="DG323" s="63">
        <f>'2019'!DD41</f>
        <v>28.5</v>
      </c>
      <c r="DH323" s="60">
        <f>'2019'!DE41</f>
        <v>1083</v>
      </c>
      <c r="DI323" s="61">
        <f>'2019'!DF41</f>
        <v>3564</v>
      </c>
      <c r="DJ323" s="61">
        <f>'2019'!DG41</f>
        <v>107</v>
      </c>
      <c r="DK323" s="61">
        <f>'2019'!DH41</f>
        <v>63</v>
      </c>
      <c r="DL323" s="61">
        <f>'2019'!DI41</f>
        <v>9</v>
      </c>
      <c r="DM323" s="61">
        <f>'2019'!DJ41</f>
        <v>21</v>
      </c>
      <c r="DN323" s="62">
        <f>'2019'!DK41</f>
        <v>0.75</v>
      </c>
      <c r="DO323" s="62">
        <f>'2019'!DL41</f>
        <v>2.2599999999999998</v>
      </c>
      <c r="DP323" s="62">
        <f>'2019'!DM41</f>
        <v>2.2000000000000002</v>
      </c>
      <c r="DQ323" s="62">
        <f>'2019'!DN41</f>
        <v>3.3</v>
      </c>
      <c r="DR323" s="62">
        <f>'2019'!DO41</f>
        <v>15.6</v>
      </c>
      <c r="DS323" s="62">
        <f>'2019'!DT41</f>
        <v>57.7</v>
      </c>
      <c r="DT323" s="62">
        <f>'2019'!DU41</f>
        <v>7.4</v>
      </c>
      <c r="DU323" s="62">
        <f>'2019'!DV41</f>
        <v>88.8</v>
      </c>
      <c r="DV323" s="63">
        <f>'2019'!DW41</f>
        <v>11.2</v>
      </c>
    </row>
    <row r="324" spans="1:126" ht="15.75" customHeight="1" x14ac:dyDescent="0.2">
      <c r="A324" s="199">
        <f t="shared" si="32"/>
        <v>322</v>
      </c>
      <c r="B324" s="261">
        <f>'2018'!A37</f>
        <v>35</v>
      </c>
      <c r="C324" s="261">
        <v>2018</v>
      </c>
      <c r="D324" s="234" t="str">
        <f>'2018'!B36</f>
        <v>Dylan Cantrell</v>
      </c>
      <c r="E324" s="310" t="str" cm="1">
        <f t="array" ref="E324">_xlfn.IFS(F324&gt;12.5,"Cornerstone",AND(F324&gt;11.995,F324&lt;12.5),"Elite",AND(F324&gt;11,F324&lt;12.995),"Elite Upside",AND(F324&gt;=9.69,F324&lt;10.999),"Upside",AND(F324&gt;8.4,F324&lt;9.999),"Upside Lite",AND(F324&gt;7.25,F324&lt;8.999),"Outlier",AND(F324&gt;=6,F324&lt;7.25),"Outlier Lite",F324&lt;6.999,"Purgatory")</f>
        <v>Purgatory</v>
      </c>
      <c r="F324" s="313">
        <f>'2018'!C36</f>
        <v>4.4614285714285717</v>
      </c>
      <c r="G324" s="313">
        <f t="shared" si="33"/>
        <v>5</v>
      </c>
      <c r="H324" s="313" t="str" cm="1">
        <f t="array" ref="H324">_xlfn.IFS(E324="Cornerstone","A++",E324="Elite","A+",E324="Elite Upside","A",E324="Upside","B",E324="Upside Lite","C",E324="Outlier","D+",E324="Outlier Lite","D-",E324="Purgatory","F")</f>
        <v>F</v>
      </c>
      <c r="I324" s="314">
        <f t="shared" si="34"/>
        <v>-2.1988471165720918</v>
      </c>
      <c r="J324" s="34" t="str">
        <f>'2018'!D36</f>
        <v>Texas Tech</v>
      </c>
      <c r="K324" s="200">
        <f>'2018'!E36</f>
        <v>3</v>
      </c>
      <c r="L324" s="318">
        <f>'2018'!F36</f>
        <v>34514</v>
      </c>
      <c r="M324" s="231">
        <f>'2018'!G36</f>
        <v>31.268493150684932</v>
      </c>
      <c r="N324" s="231" t="str">
        <f>'2018'!H36</f>
        <v>RS SR</v>
      </c>
      <c r="O324" s="231">
        <f>'2018'!I36</f>
        <v>23.841095890410958</v>
      </c>
      <c r="P324" s="231" t="str">
        <f>'2018'!J36</f>
        <v>Wide</v>
      </c>
      <c r="Q324" s="231" t="str">
        <f>'2018'!K36</f>
        <v>PROTO X</v>
      </c>
      <c r="R324" s="231" t="str">
        <f>'2018'!L36</f>
        <v>Poor Separator</v>
      </c>
      <c r="S324" s="320">
        <f>'2018'!M36</f>
        <v>75</v>
      </c>
      <c r="T324" s="320">
        <f>'2018'!N36</f>
        <v>205</v>
      </c>
      <c r="U324" s="200">
        <f>'2018'!O36</f>
        <v>4.4400000000000004</v>
      </c>
      <c r="V324" s="279">
        <f>'2018'!P36</f>
        <v>6</v>
      </c>
      <c r="W324" s="193">
        <f>'2018'!Q36</f>
        <v>1.3706677109849227E-2</v>
      </c>
      <c r="X324" s="194">
        <f>'2018'!R36</f>
        <v>7.4056491811060998E-2</v>
      </c>
      <c r="Y324" s="194">
        <f>'2018'!S36</f>
        <v>0</v>
      </c>
      <c r="Z324" s="194">
        <f>'2018'!T36</f>
        <v>0.12149028077753779</v>
      </c>
      <c r="AA324" s="194">
        <f>'2018'!U36</f>
        <v>0.18810511756569848</v>
      </c>
      <c r="AB324" s="194">
        <f>'2018'!V36</f>
        <v>0.18810511756569848</v>
      </c>
      <c r="AC324" s="59">
        <f>'2018'!W36</f>
        <v>0.17869986168741353</v>
      </c>
      <c r="AD324" s="42" t="str">
        <f>'2018'!X36</f>
        <v>N/A</v>
      </c>
      <c r="AE324" s="183">
        <f>'2018'!Y36</f>
        <v>1.61</v>
      </c>
      <c r="AF324" s="183">
        <f>'2018'!Z36</f>
        <v>4.8</v>
      </c>
      <c r="AG324" s="183">
        <f>'2018'!AA36</f>
        <v>11.1</v>
      </c>
      <c r="AH324" s="183">
        <f>'2018'!AB36</f>
        <v>0.52</v>
      </c>
      <c r="AI324" s="183">
        <f>'2018'!AC36</f>
        <v>1.51</v>
      </c>
      <c r="AJ324" s="288">
        <f>'2018'!AD36</f>
        <v>6.5735294117647058E-2</v>
      </c>
      <c r="AK324" s="288">
        <f>'2018'!AE36</f>
        <v>0.13877450980392156</v>
      </c>
      <c r="AL324" s="185">
        <f>'2018'!AF36</f>
        <v>4.0999999999999995E-2</v>
      </c>
      <c r="AM324" s="212">
        <f t="shared" si="31"/>
        <v>0.44400000000000001</v>
      </c>
      <c r="AN324" s="185">
        <f>'2018'!AG36</f>
        <v>0.874</v>
      </c>
      <c r="AO324" s="185">
        <f>'2018'!AH36</f>
        <v>0.11000000000000001</v>
      </c>
      <c r="AP324" s="183">
        <f>'2018'!AI36</f>
        <v>105.49988257791017</v>
      </c>
      <c r="AQ324" s="186">
        <f>'2018'!AJ36</f>
        <v>108.74589268983205</v>
      </c>
      <c r="AR324" s="48">
        <f>'2018'!AK36</f>
        <v>4</v>
      </c>
      <c r="AS324" s="232">
        <f>'2018'!AL36</f>
        <v>0</v>
      </c>
      <c r="AT324" s="232">
        <f>'2018'!AM36</f>
        <v>2</v>
      </c>
      <c r="AU324" s="232">
        <f>'2018'!AN36</f>
        <v>2</v>
      </c>
      <c r="AV324" s="232">
        <f>'2018'!AO36</f>
        <v>9</v>
      </c>
      <c r="AW324" s="232">
        <f>'2018'!AP36</f>
        <v>8</v>
      </c>
      <c r="AX324" s="232">
        <f>'2018'!AQ36</f>
        <v>2</v>
      </c>
      <c r="AY324" s="233">
        <f>'2018'!AR36</f>
        <v>0</v>
      </c>
      <c r="AZ324" s="60">
        <f>'2018'!AS36</f>
        <v>70</v>
      </c>
      <c r="BA324" s="61">
        <f>'2018'!AT36</f>
        <v>5107</v>
      </c>
      <c r="BB324" s="61">
        <f>'2018'!AU36</f>
        <v>0</v>
      </c>
      <c r="BC324" s="61">
        <f>'2018'!AV36</f>
        <v>0</v>
      </c>
      <c r="BD324" s="61">
        <f>'2018'!AW36</f>
        <v>0</v>
      </c>
      <c r="BE324" s="61">
        <f>'2018'!AX36</f>
        <v>0</v>
      </c>
      <c r="BF324" s="62">
        <f>'2018'!AY36</f>
        <v>0</v>
      </c>
      <c r="BG324" s="62">
        <f>'2018'!AZ36</f>
        <v>0</v>
      </c>
      <c r="BH324" s="62">
        <f>'2018'!BA36</f>
        <v>0</v>
      </c>
      <c r="BI324" s="62">
        <f>'2018'!BB36</f>
        <v>0</v>
      </c>
      <c r="BJ324" s="62">
        <f>'2018'!BC36</f>
        <v>0</v>
      </c>
      <c r="BK324" s="62">
        <f>'2018'!BD36</f>
        <v>0</v>
      </c>
      <c r="BL324" s="62">
        <f>'2018'!BE36</f>
        <v>0</v>
      </c>
      <c r="BM324" s="62">
        <f>'2018'!BF36</f>
        <v>0</v>
      </c>
      <c r="BN324" s="63">
        <f>'2018'!BG36</f>
        <v>0</v>
      </c>
      <c r="BO324" s="60">
        <f>'2018'!BH36</f>
        <v>312</v>
      </c>
      <c r="BP324" s="61">
        <f>'2018'!BI36</f>
        <v>4213</v>
      </c>
      <c r="BQ324" s="61">
        <f>'2018'!BJ36</f>
        <v>38</v>
      </c>
      <c r="BR324" s="61">
        <f>'2018'!BK36</f>
        <v>20</v>
      </c>
      <c r="BS324" s="61">
        <f>'2018'!BL36</f>
        <v>2</v>
      </c>
      <c r="BT324" s="61">
        <f>'2018'!BM36</f>
        <v>40</v>
      </c>
      <c r="BU324" s="62">
        <f>'2018'!BN36</f>
        <v>0</v>
      </c>
      <c r="BV324" s="62">
        <f>'2018'!BO36</f>
        <v>0</v>
      </c>
      <c r="BW324" s="62">
        <f>'2018'!BP36</f>
        <v>1.19</v>
      </c>
      <c r="BX324" s="62">
        <f>'2018'!BQ36</f>
        <v>2.9</v>
      </c>
      <c r="BY324" s="62">
        <f>'2018'!BR36</f>
        <v>14.3</v>
      </c>
      <c r="BZ324" s="62">
        <f>'2018'!BS36</f>
        <v>0</v>
      </c>
      <c r="CA324" s="62">
        <f>'2018'!BT36</f>
        <v>4.8</v>
      </c>
      <c r="CB324" s="62">
        <f>'2018'!BU36</f>
        <v>94.8</v>
      </c>
      <c r="CC324" s="63">
        <f>'2018'!BV36</f>
        <v>3.5</v>
      </c>
      <c r="CD324" s="60">
        <f>'2018'!BW36</f>
        <v>0</v>
      </c>
      <c r="CE324" s="61">
        <f>'2018'!BX36</f>
        <v>5046</v>
      </c>
      <c r="CF324" s="61">
        <f>'2018'!BY36</f>
        <v>0</v>
      </c>
      <c r="CG324" s="61">
        <f>'2018'!BZ36</f>
        <v>0</v>
      </c>
      <c r="CH324" s="61">
        <f>'2018'!CA36</f>
        <v>0</v>
      </c>
      <c r="CI324" s="61">
        <f>'2018'!CB36</f>
        <v>0</v>
      </c>
      <c r="CJ324" s="62">
        <f>'2018'!CC36</f>
        <v>0</v>
      </c>
      <c r="CK324" s="62">
        <f>'2018'!CD36</f>
        <v>0</v>
      </c>
      <c r="CL324" s="62">
        <f>'2018'!CE36</f>
        <v>0</v>
      </c>
      <c r="CM324" s="62">
        <f>'2018'!CF36</f>
        <v>0</v>
      </c>
      <c r="CN324" s="62">
        <f>'2018'!CG36</f>
        <v>0</v>
      </c>
      <c r="CO324" s="62">
        <f>'2018'!CH36</f>
        <v>0</v>
      </c>
      <c r="CP324" s="62">
        <f>'2018'!CI36</f>
        <v>0</v>
      </c>
      <c r="CQ324" s="62">
        <f>'2018'!CJ36</f>
        <v>0</v>
      </c>
      <c r="CR324" s="63">
        <f>'2018'!CK36</f>
        <v>0</v>
      </c>
      <c r="CS324" s="60">
        <f>'2018'!CL36</f>
        <v>675</v>
      </c>
      <c r="CT324" s="61">
        <f>'2018'!CM36</f>
        <v>5556</v>
      </c>
      <c r="CU324" s="61">
        <f>'2018'!CN36</f>
        <v>84</v>
      </c>
      <c r="CV324" s="61">
        <f>'2018'!CO36</f>
        <v>58</v>
      </c>
      <c r="CW324" s="61">
        <f>'2018'!CP36</f>
        <v>8</v>
      </c>
      <c r="CX324" s="61">
        <f>'2018'!CQ36</f>
        <v>47</v>
      </c>
      <c r="CY324" s="62">
        <f>'2018'!CR36</f>
        <v>0.46</v>
      </c>
      <c r="CZ324" s="62">
        <f>'2018'!CS36</f>
        <v>1.31</v>
      </c>
      <c r="DA324" s="62">
        <f>'2018'!CT36</f>
        <v>1.61</v>
      </c>
      <c r="DB324" s="62">
        <f>'2018'!CU36</f>
        <v>4.8</v>
      </c>
      <c r="DC324" s="62">
        <f>'2018'!CV36</f>
        <v>11.1</v>
      </c>
      <c r="DD324" s="62">
        <f>'2018'!CW36</f>
        <v>0</v>
      </c>
      <c r="DE324" s="62">
        <f>'2018'!CX36</f>
        <v>7.9</v>
      </c>
      <c r="DF324" s="62">
        <f>'2018'!CY36</f>
        <v>94.1</v>
      </c>
      <c r="DG324" s="63">
        <f>'2018'!CZ36</f>
        <v>5</v>
      </c>
      <c r="DH324" s="60">
        <f>'2018'!DA36</f>
        <v>816</v>
      </c>
      <c r="DI324" s="61">
        <f>'2018'!DB36</f>
        <v>4338</v>
      </c>
      <c r="DJ324" s="61">
        <f>'2018'!DC36</f>
        <v>112</v>
      </c>
      <c r="DK324" s="61">
        <f>'2018'!DD36</f>
        <v>71</v>
      </c>
      <c r="DL324" s="61">
        <f>'2018'!DE36</f>
        <v>7</v>
      </c>
      <c r="DM324" s="61">
        <f>'2018'!DF36</f>
        <v>35</v>
      </c>
      <c r="DN324" s="62">
        <f>'2018'!DG36</f>
        <v>0.52</v>
      </c>
      <c r="DO324" s="62">
        <f>'2018'!DH36</f>
        <v>1.51</v>
      </c>
      <c r="DP324" s="62">
        <f>'2018'!DI36</f>
        <v>1.49</v>
      </c>
      <c r="DQ324" s="62">
        <f>'2018'!DJ36</f>
        <v>4.8</v>
      </c>
      <c r="DR324" s="62">
        <f>'2018'!DK36</f>
        <v>9.8000000000000007</v>
      </c>
      <c r="DS324" s="62">
        <f>'2018'!DP36</f>
        <v>44.4</v>
      </c>
      <c r="DT324" s="62">
        <f>'2018'!DQ36</f>
        <v>4.0999999999999996</v>
      </c>
      <c r="DU324" s="62">
        <f>'2018'!DR36</f>
        <v>80.7</v>
      </c>
      <c r="DV324" s="63">
        <f>'2018'!DS36</f>
        <v>17</v>
      </c>
    </row>
    <row r="325" spans="1:126" ht="15.75" customHeight="1" x14ac:dyDescent="0.2">
      <c r="A325" s="199">
        <f t="shared" si="32"/>
        <v>323</v>
      </c>
      <c r="B325" s="261">
        <f>'2015'!A31</f>
        <v>29</v>
      </c>
      <c r="C325" s="261">
        <v>2015</v>
      </c>
      <c r="D325" s="234" t="str">
        <f>'2015'!B31</f>
        <v>Mario Alford</v>
      </c>
      <c r="E325" s="310" t="str" cm="1">
        <f t="array" ref="E325">_xlfn.IFS(F325&gt;12.5,"Cornerstone",AND(F325&gt;11.995,F325&lt;12.5),"Elite",AND(F325&gt;11,F325&lt;12.995),"Elite Upside",AND(F325&gt;=9.69,F325&lt;10.999),"Upside",AND(F325&gt;8.4,F325&lt;9.999),"Upside Lite",AND(F325&gt;7.25,F325&lt;8.999),"Outlier",AND(F325&gt;=6,F325&lt;7.25),"Outlier Lite",F325&lt;6.999,"Purgatory")</f>
        <v>Purgatory</v>
      </c>
      <c r="F325" s="313">
        <f>'2015'!C31</f>
        <v>4.3614285714285712</v>
      </c>
      <c r="G325" s="313">
        <f t="shared" si="33"/>
        <v>4.7</v>
      </c>
      <c r="H325" s="313" t="str" cm="1">
        <f t="array" ref="H325">_xlfn.IFS(E325="Cornerstone","A++",E325="Elite","A+",E325="Elite Upside","A",E325="Upside","B",E325="Upside Lite","C",E325="Outlier","D+",E325="Outlier Lite","D-",E325="Purgatory","F")</f>
        <v>F</v>
      </c>
      <c r="I325" s="314">
        <f t="shared" si="34"/>
        <v>-2.2530178069583973</v>
      </c>
      <c r="J325" s="34" t="str">
        <f>'2015'!D31</f>
        <v>West Virginia</v>
      </c>
      <c r="K325" s="200">
        <f>'2015'!E31</f>
        <v>3</v>
      </c>
      <c r="L325" s="318">
        <f>'2015'!F31</f>
        <v>33659</v>
      </c>
      <c r="M325" s="231">
        <f>'2015'!G31</f>
        <v>33.610958904109587</v>
      </c>
      <c r="N325" s="231" t="str">
        <f>'2015'!H31</f>
        <v>SR</v>
      </c>
      <c r="O325" s="231">
        <f>'2015'!I31</f>
        <v>23.183561643835617</v>
      </c>
      <c r="P325" s="231" t="str">
        <f>'2015'!J31</f>
        <v>Wide</v>
      </c>
      <c r="Q325" s="231" t="str">
        <f>'2015'!K31</f>
        <v>RAT</v>
      </c>
      <c r="R325" s="231" t="str">
        <f>'2015'!L31</f>
        <v>N/A</v>
      </c>
      <c r="S325" s="320">
        <f>'2015'!M31</f>
        <v>68</v>
      </c>
      <c r="T325" s="320">
        <f>'2015'!N31</f>
        <v>180</v>
      </c>
      <c r="U325" s="231">
        <f>'2015'!O31</f>
        <v>4.43</v>
      </c>
      <c r="V325" s="279">
        <f>'2015'!P31</f>
        <v>7</v>
      </c>
      <c r="W325" s="193">
        <f>'2015'!Q31</f>
        <v>0</v>
      </c>
      <c r="X325" s="194">
        <f>'2015'!R31</f>
        <v>0</v>
      </c>
      <c r="Y325" s="194">
        <f>'2015'!S31</f>
        <v>0</v>
      </c>
      <c r="Z325" s="194">
        <f>'2015'!T31</f>
        <v>0.23400737631947094</v>
      </c>
      <c r="AA325" s="194">
        <f>'2015'!U31</f>
        <v>0.22931327347731134</v>
      </c>
      <c r="AB325" s="194">
        <f>'2015'!V31</f>
        <v>0.23166032489839114</v>
      </c>
      <c r="AC325" s="59">
        <f>'2015'!W31</f>
        <v>0.22007730865347158</v>
      </c>
      <c r="AD325" s="42">
        <f>'2015'!X31</f>
        <v>21.528767123287672</v>
      </c>
      <c r="AE325" s="183">
        <f>'2015'!Y31</f>
        <v>1.73</v>
      </c>
      <c r="AF325" s="183">
        <f>'2015'!Z31</f>
        <v>7.3</v>
      </c>
      <c r="AG325" s="183">
        <f>'2015'!AA31</f>
        <v>11.2</v>
      </c>
      <c r="AH325" s="183">
        <f>'2015'!AB31</f>
        <v>0</v>
      </c>
      <c r="AI325" s="183">
        <f>'2015'!AC31</f>
        <v>0</v>
      </c>
      <c r="AJ325" s="288" t="str">
        <f>'2015'!AD31</f>
        <v>N/A</v>
      </c>
      <c r="AK325" s="288" t="str">
        <f>'2015'!AE31</f>
        <v>N/A</v>
      </c>
      <c r="AL325" s="185">
        <f>'2015'!AF31</f>
        <v>0.156</v>
      </c>
      <c r="AM325" s="212">
        <f>DS325</f>
        <v>0</v>
      </c>
      <c r="AN325" s="185">
        <f>'2015'!AG31</f>
        <v>0.94299999999999995</v>
      </c>
      <c r="AO325" s="185">
        <f>'2015'!AH31</f>
        <v>4.2999999999999997E-2</v>
      </c>
      <c r="AP325" s="183">
        <f>'2015'!AI31</f>
        <v>93.473304411304554</v>
      </c>
      <c r="AQ325" s="186">
        <f>'2015'!AJ31</f>
        <v>83.18019924389435</v>
      </c>
      <c r="AR325" s="48">
        <f>'2015'!AK31</f>
        <v>6</v>
      </c>
      <c r="AS325" s="232">
        <f>'2015'!AL31</f>
        <v>3</v>
      </c>
      <c r="AT325" s="232">
        <f>'2015'!AM31</f>
        <v>2</v>
      </c>
      <c r="AU325" s="232">
        <f>'2015'!AN31</f>
        <v>5</v>
      </c>
      <c r="AV325" s="232">
        <f>'2015'!AO31</f>
        <v>9</v>
      </c>
      <c r="AW325" s="232">
        <f>'2015'!AP31</f>
        <v>3</v>
      </c>
      <c r="AX325" s="232">
        <f>'2015'!AQ31</f>
        <v>1</v>
      </c>
      <c r="AY325" s="233">
        <f>'2015'!AR31</f>
        <v>0</v>
      </c>
      <c r="AZ325" s="60">
        <f>'2015'!AS31</f>
        <v>0</v>
      </c>
      <c r="BA325" s="61">
        <f>'2015'!AT31</f>
        <v>1</v>
      </c>
      <c r="BB325" s="61">
        <f>'2015'!AU31</f>
        <v>0</v>
      </c>
      <c r="BC325" s="61">
        <f>'2015'!AV31</f>
        <v>0</v>
      </c>
      <c r="BD325" s="61">
        <f>'2015'!AW31</f>
        <v>0</v>
      </c>
      <c r="BE325" s="61">
        <f>'2015'!AX31</f>
        <v>0</v>
      </c>
      <c r="BF325" s="62">
        <f>'2015'!AY31</f>
        <v>0</v>
      </c>
      <c r="BG325" s="62">
        <f>'2015'!AZ31</f>
        <v>0</v>
      </c>
      <c r="BH325" s="62">
        <f>'2015'!BA31</f>
        <v>0</v>
      </c>
      <c r="BI325" s="62">
        <f>'2015'!BB31</f>
        <v>0</v>
      </c>
      <c r="BJ325" s="62">
        <f>'2015'!BC31</f>
        <v>0</v>
      </c>
      <c r="BK325" s="62">
        <f>'2015'!BD31</f>
        <v>0</v>
      </c>
      <c r="BL325" s="62">
        <f>'2015'!BE31</f>
        <v>0</v>
      </c>
      <c r="BM325" s="62">
        <f>'2015'!BF31</f>
        <v>0</v>
      </c>
      <c r="BN325" s="63">
        <f>'2015'!BG31</f>
        <v>0</v>
      </c>
      <c r="BO325" s="60">
        <f>'2015'!BH31</f>
        <v>0</v>
      </c>
      <c r="BP325" s="61">
        <f>'2015'!BI31</f>
        <v>1</v>
      </c>
      <c r="BQ325" s="61">
        <f>'2015'!BJ31</f>
        <v>0</v>
      </c>
      <c r="BR325" s="61">
        <f>'2015'!BK31</f>
        <v>0</v>
      </c>
      <c r="BS325" s="61">
        <f>'2015'!BL31</f>
        <v>0</v>
      </c>
      <c r="BT325" s="61">
        <f>'2015'!BM31</f>
        <v>0</v>
      </c>
      <c r="BU325" s="62">
        <f>'2015'!BN31</f>
        <v>0</v>
      </c>
      <c r="BV325" s="62">
        <f>'2015'!BO31</f>
        <v>0</v>
      </c>
      <c r="BW325" s="62">
        <f>'2015'!BP31</f>
        <v>0</v>
      </c>
      <c r="BX325" s="62">
        <f>'2015'!BQ31</f>
        <v>0</v>
      </c>
      <c r="BY325" s="62">
        <f>'2015'!BR31</f>
        <v>0</v>
      </c>
      <c r="BZ325" s="62">
        <f>'2015'!BS31</f>
        <v>0</v>
      </c>
      <c r="CA325" s="62">
        <f>'2015'!BT31</f>
        <v>0</v>
      </c>
      <c r="CB325" s="62">
        <f>'2015'!BU31</f>
        <v>0</v>
      </c>
      <c r="CC325" s="63">
        <f>'2015'!BV31</f>
        <v>0</v>
      </c>
      <c r="CD325" s="60">
        <f>'2015'!BW31</f>
        <v>0</v>
      </c>
      <c r="CE325" s="61">
        <f>'2015'!BX31</f>
        <v>1</v>
      </c>
      <c r="CF325" s="61">
        <f>'2015'!BY31</f>
        <v>0</v>
      </c>
      <c r="CG325" s="61">
        <f>'2015'!BZ31</f>
        <v>0</v>
      </c>
      <c r="CH325" s="61">
        <f>'2015'!CA31</f>
        <v>0</v>
      </c>
      <c r="CI325" s="61">
        <f>'2015'!CB31</f>
        <v>0</v>
      </c>
      <c r="CJ325" s="62">
        <f>'2015'!CC31</f>
        <v>0</v>
      </c>
      <c r="CK325" s="62">
        <f>'2015'!CD31</f>
        <v>0</v>
      </c>
      <c r="CL325" s="62">
        <f>'2015'!CE31</f>
        <v>0</v>
      </c>
      <c r="CM325" s="62">
        <f>'2015'!CF31</f>
        <v>0</v>
      </c>
      <c r="CN325" s="62">
        <f>'2015'!CG31</f>
        <v>0</v>
      </c>
      <c r="CO325" s="62">
        <f>'2015'!CH31</f>
        <v>0</v>
      </c>
      <c r="CP325" s="62">
        <f>'2015'!CI31</f>
        <v>0</v>
      </c>
      <c r="CQ325" s="62">
        <f>'2015'!CJ31</f>
        <v>0</v>
      </c>
      <c r="CR325" s="63">
        <f>'2015'!CK31</f>
        <v>0</v>
      </c>
      <c r="CS325" s="60">
        <f>'2015'!CL31</f>
        <v>552</v>
      </c>
      <c r="CT325" s="61">
        <f>'2015'!CM31</f>
        <v>2358.9</v>
      </c>
      <c r="CU325" s="61">
        <f>'2015'!CN31</f>
        <v>0</v>
      </c>
      <c r="CV325" s="61">
        <f>'2015'!CO31</f>
        <v>0</v>
      </c>
      <c r="CW325" s="61">
        <f>'2015'!CP31</f>
        <v>0</v>
      </c>
      <c r="CX325" s="61">
        <f>'2015'!CQ31</f>
        <v>0</v>
      </c>
      <c r="CY325" s="62">
        <f>'2015'!CR31</f>
        <v>0</v>
      </c>
      <c r="CZ325" s="62">
        <f>'2015'!CS31</f>
        <v>0</v>
      </c>
      <c r="DA325" s="62">
        <f>'2015'!CT31</f>
        <v>0</v>
      </c>
      <c r="DB325" s="62">
        <f>'2015'!CU31</f>
        <v>0</v>
      </c>
      <c r="DC325" s="62">
        <f>'2015'!CV31</f>
        <v>0</v>
      </c>
      <c r="DD325" s="62">
        <f>'2015'!CW31</f>
        <v>0</v>
      </c>
      <c r="DE325" s="62">
        <f>'2015'!CX31</f>
        <v>0</v>
      </c>
      <c r="DF325" s="62">
        <f>'2015'!CY31</f>
        <v>0</v>
      </c>
      <c r="DG325" s="63">
        <f>'2015'!CZ31</f>
        <v>0</v>
      </c>
      <c r="DH325" s="60">
        <f>'2015'!DA31</f>
        <v>945</v>
      </c>
      <c r="DI325" s="61">
        <f>'2015'!DB31</f>
        <v>4121</v>
      </c>
      <c r="DJ325" s="61">
        <f>'2015'!DC31</f>
        <v>112</v>
      </c>
      <c r="DK325" s="61">
        <f>'2015'!DD31</f>
        <v>65</v>
      </c>
      <c r="DL325" s="61">
        <f>'2015'!DE31</f>
        <v>11</v>
      </c>
      <c r="DM325" s="61">
        <f>'2015'!DF31</f>
        <v>0</v>
      </c>
      <c r="DN325" s="62">
        <f>'2015'!DG31</f>
        <v>0</v>
      </c>
      <c r="DO325" s="62">
        <f>'2015'!DH31</f>
        <v>0</v>
      </c>
      <c r="DP325" s="62">
        <f>'2015'!DI31</f>
        <v>1.73</v>
      </c>
      <c r="DQ325" s="62">
        <f>'2015'!DJ31</f>
        <v>7.3</v>
      </c>
      <c r="DR325" s="62">
        <f>'2015'!DK31</f>
        <v>11.2</v>
      </c>
      <c r="DS325" s="62">
        <f>'2015'!DL31</f>
        <v>0</v>
      </c>
      <c r="DT325" s="62">
        <f>'2015'!DM31</f>
        <v>15.6</v>
      </c>
      <c r="DU325" s="62">
        <f>'2015'!DN31</f>
        <v>94.3</v>
      </c>
      <c r="DV325" s="63">
        <f>'2015'!DO31</f>
        <v>4.3</v>
      </c>
    </row>
    <row r="326" spans="1:126" ht="15.75" customHeight="1" x14ac:dyDescent="0.2">
      <c r="A326" s="199">
        <f t="shared" si="32"/>
        <v>324</v>
      </c>
      <c r="B326" s="261">
        <f>'2016'!A30</f>
        <v>28</v>
      </c>
      <c r="C326" s="261">
        <v>2016</v>
      </c>
      <c r="D326" s="234" t="str">
        <f>'2016'!B30</f>
        <v>Charone Peake</v>
      </c>
      <c r="E326" s="310" t="str" cm="1">
        <f t="array" ref="E326">_xlfn.IFS(F326&gt;12.5,"Cornerstone",AND(F326&gt;11.995,F326&lt;12.5),"Elite",AND(F326&gt;11,F326&lt;12.995),"Elite Upside",AND(F326&gt;=9.69,F326&lt;10.999),"Upside",AND(F326&gt;8.4,F326&lt;9.999),"Upside Lite",AND(F326&gt;7.25,F326&lt;8.999),"Outlier",AND(F326&gt;=6,F326&lt;7.25),"Outlier Lite",F326&lt;6.999,"Purgatory")</f>
        <v>Purgatory</v>
      </c>
      <c r="F326" s="313">
        <f>'2016'!C30</f>
        <v>4.3528571428571423</v>
      </c>
      <c r="G326" s="313">
        <f t="shared" si="33"/>
        <v>4.3999999999999995</v>
      </c>
      <c r="H326" s="313" t="str" cm="1">
        <f t="array" ref="H326">_xlfn.IFS(E326="Cornerstone","A++",E326="Elite","A+",E326="Elite Upside","A",E326="Upside","B",E326="Upside Lite","C",E326="Outlier","D+",E326="Outlier Lite","D-",E326="Purgatory","F")</f>
        <v>F</v>
      </c>
      <c r="I326" s="314">
        <f t="shared" si="34"/>
        <v>-2.257661008991509</v>
      </c>
      <c r="J326" s="34" t="str">
        <f>'2016'!D30</f>
        <v>Clemson</v>
      </c>
      <c r="K326" s="200">
        <f>'2016'!E30</f>
        <v>4</v>
      </c>
      <c r="L326" s="318">
        <f>'2016'!F30</f>
        <v>33893</v>
      </c>
      <c r="M326" s="231">
        <f>'2016'!G30</f>
        <v>32.969863013698628</v>
      </c>
      <c r="N326" s="231" t="str">
        <f>'2016'!H30</f>
        <v>RS SR</v>
      </c>
      <c r="O326" s="231">
        <f>'2016'!I30</f>
        <v>23.545205479452054</v>
      </c>
      <c r="P326" s="231" t="str">
        <f>'2016'!J30</f>
        <v>Hybrid</v>
      </c>
      <c r="Q326" s="231" t="str">
        <f>'2016'!K30</f>
        <v>PROTO Z</v>
      </c>
      <c r="R326" s="231" t="str">
        <f>'2016'!L30</f>
        <v>N/A</v>
      </c>
      <c r="S326" s="320">
        <f>'2016'!M30</f>
        <v>74</v>
      </c>
      <c r="T326" s="320">
        <f>'2016'!N30</f>
        <v>209</v>
      </c>
      <c r="U326" s="231">
        <f>'2016'!O30</f>
        <v>4.45</v>
      </c>
      <c r="V326" s="279">
        <f>'2016'!P30</f>
        <v>7</v>
      </c>
      <c r="W326" s="193">
        <f>'2016'!Q30</f>
        <v>1.7964677900915944E-2</v>
      </c>
      <c r="X326" s="194">
        <f>'2016'!R30</f>
        <v>4.1138483616359724E-2</v>
      </c>
      <c r="Y326" s="194">
        <f>'2016'!S30</f>
        <v>0.12608826178324828</v>
      </c>
      <c r="Z326" s="194">
        <f>'2016'!T30</f>
        <v>7.0391793080868709E-2</v>
      </c>
      <c r="AA326" s="194">
        <f>'2016'!U30</f>
        <v>0.16514390132480586</v>
      </c>
      <c r="AB326" s="194">
        <f>'2016'!V30</f>
        <v>0.16514390132480586</v>
      </c>
      <c r="AC326" s="59">
        <f>'2016'!W30</f>
        <v>0.15688670625856554</v>
      </c>
      <c r="AD326" s="42" t="str">
        <f>'2016'!X30</f>
        <v>N/A</v>
      </c>
      <c r="AE326" s="183">
        <f>'2016'!Y30</f>
        <v>1.95</v>
      </c>
      <c r="AF326" s="183">
        <f>'2016'!Z30</f>
        <v>5.4</v>
      </c>
      <c r="AG326" s="183">
        <f>'2016'!AA30</f>
        <v>12.6</v>
      </c>
      <c r="AH326" s="183">
        <f>'2016'!AB30</f>
        <v>0</v>
      </c>
      <c r="AI326" s="183">
        <f>'2016'!AC30</f>
        <v>0</v>
      </c>
      <c r="AJ326" s="288" t="str">
        <f>'2016'!AD30</f>
        <v>N/A</v>
      </c>
      <c r="AK326" s="288" t="str">
        <f>'2016'!AE30</f>
        <v>N/A</v>
      </c>
      <c r="AL326" s="185">
        <f>'2016'!AF30</f>
        <v>9.0999999999999998E-2</v>
      </c>
      <c r="AM326" s="212">
        <f t="shared" ref="AM326:AM332" si="35">DS326/100</f>
        <v>0</v>
      </c>
      <c r="AN326" s="185">
        <f>'2016'!AG30</f>
        <v>0.59899999999999998</v>
      </c>
      <c r="AO326" s="185">
        <f>'2016'!AH30</f>
        <v>0.40100000000000002</v>
      </c>
      <c r="AP326" s="183">
        <f>'2016'!AI30</f>
        <v>106.59485369673038</v>
      </c>
      <c r="AQ326" s="186">
        <f>'2016'!AJ30</f>
        <v>107.68440402782147</v>
      </c>
      <c r="AR326" s="48">
        <f>'2016'!AK30</f>
        <v>4</v>
      </c>
      <c r="AS326" s="232">
        <f>'2016'!AL30</f>
        <v>0</v>
      </c>
      <c r="AT326" s="232">
        <f>'2016'!AM30</f>
        <v>3</v>
      </c>
      <c r="AU326" s="232">
        <f>'2016'!AN30</f>
        <v>3</v>
      </c>
      <c r="AV326" s="232">
        <f>'2016'!AO30</f>
        <v>9</v>
      </c>
      <c r="AW326" s="232">
        <f>'2016'!AP30</f>
        <v>7</v>
      </c>
      <c r="AX326" s="232">
        <f>'2016'!AQ30</f>
        <v>1</v>
      </c>
      <c r="AY326" s="233">
        <f>'2016'!AR30</f>
        <v>0</v>
      </c>
      <c r="AZ326" s="60">
        <f>'2016'!AS30</f>
        <v>71</v>
      </c>
      <c r="BA326" s="61">
        <f>'2016'!AT30</f>
        <v>3952.2000000000003</v>
      </c>
      <c r="BB326" s="61">
        <f>'2016'!AU30</f>
        <v>0</v>
      </c>
      <c r="BC326" s="61">
        <f>'2016'!AV30</f>
        <v>0</v>
      </c>
      <c r="BD326" s="61">
        <f>'2016'!AW30</f>
        <v>0</v>
      </c>
      <c r="BE326" s="61">
        <f>'2016'!AX30</f>
        <v>0</v>
      </c>
      <c r="BF326" s="62">
        <f>'2016'!AY30</f>
        <v>0</v>
      </c>
      <c r="BG326" s="62">
        <f>'2016'!AZ30</f>
        <v>0</v>
      </c>
      <c r="BH326" s="62">
        <f>'2016'!BA30</f>
        <v>0</v>
      </c>
      <c r="BI326" s="62">
        <f>'2016'!BB30</f>
        <v>0</v>
      </c>
      <c r="BJ326" s="62">
        <f>'2016'!BC30</f>
        <v>0</v>
      </c>
      <c r="BK326" s="62">
        <f>'2016'!BD30</f>
        <v>0</v>
      </c>
      <c r="BL326" s="62">
        <f>'2016'!BE30</f>
        <v>0</v>
      </c>
      <c r="BM326" s="62">
        <f>'2016'!BF30</f>
        <v>0</v>
      </c>
      <c r="BN326" s="63">
        <f>'2016'!BG30</f>
        <v>0</v>
      </c>
      <c r="BO326" s="60">
        <f>'2016'!BH30</f>
        <v>172</v>
      </c>
      <c r="BP326" s="61">
        <f>'2016'!BI30</f>
        <v>4181</v>
      </c>
      <c r="BQ326" s="61">
        <f>'2016'!BJ30</f>
        <v>0</v>
      </c>
      <c r="BR326" s="61">
        <f>'2016'!BK30</f>
        <v>0</v>
      </c>
      <c r="BS326" s="61">
        <f>'2016'!BL30</f>
        <v>0</v>
      </c>
      <c r="BT326" s="61">
        <f>'2016'!BM30</f>
        <v>0</v>
      </c>
      <c r="BU326" s="62">
        <f>'2016'!BN30</f>
        <v>0</v>
      </c>
      <c r="BV326" s="62">
        <f>'2016'!BO30</f>
        <v>0</v>
      </c>
      <c r="BW326" s="62">
        <f>'2016'!BP30</f>
        <v>0</v>
      </c>
      <c r="BX326" s="62">
        <f>'2016'!BQ30</f>
        <v>0</v>
      </c>
      <c r="BY326" s="62">
        <f>'2016'!BR30</f>
        <v>0</v>
      </c>
      <c r="BZ326" s="62">
        <f>'2016'!BS30</f>
        <v>0</v>
      </c>
      <c r="CA326" s="62">
        <f>'2016'!BT30</f>
        <v>0</v>
      </c>
      <c r="CB326" s="62">
        <f>'2016'!BU30</f>
        <v>0</v>
      </c>
      <c r="CC326" s="63">
        <f>'2016'!BV30</f>
        <v>0</v>
      </c>
      <c r="CD326" s="60">
        <f>'2016'!BW30</f>
        <v>84</v>
      </c>
      <c r="CE326" s="61">
        <f>'2016'!BX30</f>
        <v>666.2</v>
      </c>
      <c r="CF326" s="61">
        <f>'2016'!BY30</f>
        <v>0</v>
      </c>
      <c r="CG326" s="61">
        <f>'2016'!BZ30</f>
        <v>0</v>
      </c>
      <c r="CH326" s="61">
        <f>'2016'!CA30</f>
        <v>0</v>
      </c>
      <c r="CI326" s="61">
        <f>'2016'!CB30</f>
        <v>0</v>
      </c>
      <c r="CJ326" s="62">
        <f>'2016'!CC30</f>
        <v>0</v>
      </c>
      <c r="CK326" s="62">
        <f>'2016'!CD30</f>
        <v>0</v>
      </c>
      <c r="CL326" s="62">
        <f>'2016'!CE30</f>
        <v>0</v>
      </c>
      <c r="CM326" s="62">
        <f>'2016'!CF30</f>
        <v>0</v>
      </c>
      <c r="CN326" s="62">
        <f>'2016'!CG30</f>
        <v>0</v>
      </c>
      <c r="CO326" s="62">
        <f>'2016'!CH30</f>
        <v>0</v>
      </c>
      <c r="CP326" s="62">
        <f>'2016'!CI30</f>
        <v>0</v>
      </c>
      <c r="CQ326" s="62">
        <f>'2016'!CJ30</f>
        <v>0</v>
      </c>
      <c r="CR326" s="63">
        <f>'2016'!CK30</f>
        <v>0</v>
      </c>
      <c r="CS326" s="60">
        <f>'2016'!CL30</f>
        <v>129</v>
      </c>
      <c r="CT326" s="61">
        <f>'2016'!CM30</f>
        <v>1832.6000000000001</v>
      </c>
      <c r="CU326" s="61">
        <f>'2016'!CN30</f>
        <v>17</v>
      </c>
      <c r="CV326" s="61">
        <f>'2016'!CO30</f>
        <v>12</v>
      </c>
      <c r="CW326" s="61">
        <f>'2016'!CP30</f>
        <v>2</v>
      </c>
      <c r="CX326" s="61">
        <f>'2016'!CQ30</f>
        <v>0</v>
      </c>
      <c r="CY326" s="62">
        <f>'2016'!CR30</f>
        <v>0</v>
      </c>
      <c r="CZ326" s="62">
        <f>'2016'!CS30</f>
        <v>0</v>
      </c>
      <c r="DA326" s="62">
        <f>'2016'!CT30</f>
        <v>1.03</v>
      </c>
      <c r="DB326" s="62">
        <f>'2016'!CU30</f>
        <v>4.0999999999999996</v>
      </c>
      <c r="DC326" s="62">
        <f>'2016'!CV30</f>
        <v>3.2</v>
      </c>
      <c r="DD326" s="62">
        <f>'2016'!CW30</f>
        <v>0</v>
      </c>
      <c r="DE326" s="62">
        <f>'2016'!CX30</f>
        <v>0</v>
      </c>
      <c r="DF326" s="62">
        <f>'2016'!CY30</f>
        <v>24.2</v>
      </c>
      <c r="DG326" s="63">
        <f>'2016'!CZ30</f>
        <v>75.8</v>
      </c>
      <c r="DH326" s="60">
        <f>'2016'!DA30</f>
        <v>723</v>
      </c>
      <c r="DI326" s="61">
        <f>'2016'!DB30</f>
        <v>4378</v>
      </c>
      <c r="DJ326" s="61">
        <f>'2016'!DC30</f>
        <v>81</v>
      </c>
      <c r="DK326" s="61">
        <f>'2016'!DD30</f>
        <v>50</v>
      </c>
      <c r="DL326" s="61">
        <f>'2016'!DE30</f>
        <v>5</v>
      </c>
      <c r="DM326" s="61">
        <f>'2016'!DF30</f>
        <v>0</v>
      </c>
      <c r="DN326" s="62">
        <f>'2016'!DG30</f>
        <v>0</v>
      </c>
      <c r="DO326" s="62">
        <f>'2016'!DH30</f>
        <v>0</v>
      </c>
      <c r="DP326" s="62">
        <f>'2016'!DI30</f>
        <v>1.95</v>
      </c>
      <c r="DQ326" s="62">
        <f>'2016'!DJ30</f>
        <v>5.4</v>
      </c>
      <c r="DR326" s="62">
        <f>'2016'!DK30</f>
        <v>12.6</v>
      </c>
      <c r="DS326" s="62">
        <f>'2016'!DL30</f>
        <v>0</v>
      </c>
      <c r="DT326" s="62">
        <f>'2016'!DM30</f>
        <v>9.1</v>
      </c>
      <c r="DU326" s="62">
        <f>'2016'!DN30</f>
        <v>95.6</v>
      </c>
      <c r="DV326" s="63">
        <f>'2016'!DO30</f>
        <v>4.4000000000000004</v>
      </c>
    </row>
    <row r="327" spans="1:126" ht="15.75" customHeight="1" x14ac:dyDescent="0.2">
      <c r="A327" s="199">
        <f t="shared" si="32"/>
        <v>325</v>
      </c>
      <c r="B327" s="261">
        <f>'2018'!A38</f>
        <v>36</v>
      </c>
      <c r="C327" s="261">
        <v>2018</v>
      </c>
      <c r="D327" s="234" t="str">
        <f>'2018'!B38</f>
        <v>Ray-Ray McCloud</v>
      </c>
      <c r="E327" s="310" t="str" cm="1">
        <f t="array" ref="E327">_xlfn.IFS(F327&gt;12.5,"Cornerstone",AND(F327&gt;11.995,F327&lt;12.5),"Elite",AND(F327&gt;11,F327&lt;12.995),"Elite Upside",AND(F327&gt;=9.69,F327&lt;10.999),"Upside",AND(F327&gt;8.4,F327&lt;9.999),"Upside Lite",AND(F327&gt;7.25,F327&lt;8.999),"Outlier",AND(F327&gt;=6,F327&lt;7.25),"Outlier Lite",F327&lt;6.999,"Purgatory")</f>
        <v>Purgatory</v>
      </c>
      <c r="F327" s="313">
        <f>'2018'!C38</f>
        <v>4.2257142857142851</v>
      </c>
      <c r="G327" s="313">
        <f t="shared" si="33"/>
        <v>4.1000000000000005</v>
      </c>
      <c r="H327" s="313" t="str" cm="1">
        <f t="array" ref="H327">_xlfn.IFS(E327="Cornerstone","A++",E327="Elite","A+",E327="Elite Upside","A",E327="Upside","B",E327="Upside Lite","C",E327="Outlier","D+",E327="Outlier Lite","D-",E327="Purgatory","F")</f>
        <v>F</v>
      </c>
      <c r="I327" s="314">
        <f t="shared" si="34"/>
        <v>-2.3265351724826684</v>
      </c>
      <c r="J327" s="34" t="str">
        <f>'2018'!D38</f>
        <v>Clemson</v>
      </c>
      <c r="K327" s="200">
        <f>'2018'!E38</f>
        <v>4</v>
      </c>
      <c r="L327" s="318">
        <f>'2018'!F38</f>
        <v>35353</v>
      </c>
      <c r="M327" s="231">
        <f>'2018'!G38</f>
        <v>28.969863013698632</v>
      </c>
      <c r="N327" s="231" t="str">
        <f>'2018'!H38</f>
        <v>JR</v>
      </c>
      <c r="O327" s="231">
        <f>'2018'!I38</f>
        <v>21.542465753424658</v>
      </c>
      <c r="P327" s="231" t="str">
        <f>'2018'!J38</f>
        <v>Wide</v>
      </c>
      <c r="Q327" s="231" t="str">
        <f>'2018'!K38</f>
        <v>RAT</v>
      </c>
      <c r="R327" s="231" t="str">
        <f>'2018'!L38</f>
        <v>Poor Separator</v>
      </c>
      <c r="S327" s="320">
        <f>'2018'!M38</f>
        <v>69</v>
      </c>
      <c r="T327" s="320">
        <f>'2018'!N38</f>
        <v>190</v>
      </c>
      <c r="U327" s="200">
        <f>'2018'!O38</f>
        <v>4.53</v>
      </c>
      <c r="V327" s="279">
        <f>'2018'!P38</f>
        <v>6</v>
      </c>
      <c r="W327" s="193">
        <f>'2018'!Q38</f>
        <v>0</v>
      </c>
      <c r="X327" s="194">
        <f>'2018'!R38</f>
        <v>0</v>
      </c>
      <c r="Y327" s="194">
        <f>'2018'!S38</f>
        <v>5.739766750514521E-2</v>
      </c>
      <c r="Z327" s="194">
        <f>'2018'!T38</f>
        <v>9.4230385306448394E-2</v>
      </c>
      <c r="AA327" s="194">
        <f>'2018'!U38</f>
        <v>0.15256293600242646</v>
      </c>
      <c r="AB327" s="194">
        <f>'2018'!V38</f>
        <v>0.15256293600242646</v>
      </c>
      <c r="AC327" s="59">
        <f>'2018'!W38</f>
        <v>0.14493478920230513</v>
      </c>
      <c r="AD327" s="42" t="str">
        <f>'2018'!X38</f>
        <v>N/A</v>
      </c>
      <c r="AE327" s="183">
        <f>'2018'!Y38</f>
        <v>1.75</v>
      </c>
      <c r="AF327" s="183">
        <f>'2018'!Z38</f>
        <v>5.9</v>
      </c>
      <c r="AG327" s="183">
        <f>'2018'!AA38</f>
        <v>6.1</v>
      </c>
      <c r="AH327" s="183">
        <f>'2018'!AB38</f>
        <v>0.44</v>
      </c>
      <c r="AI327" s="183">
        <f>'2018'!AC38</f>
        <v>1.07</v>
      </c>
      <c r="AJ327" s="288">
        <f>'2018'!AD38</f>
        <v>4.8667992047713722E-2</v>
      </c>
      <c r="AK327" s="288">
        <f>'2018'!AE38</f>
        <v>0.14027833001988071</v>
      </c>
      <c r="AL327" s="185">
        <f>'2018'!AF38</f>
        <v>0</v>
      </c>
      <c r="AM327" s="212">
        <f t="shared" si="35"/>
        <v>0</v>
      </c>
      <c r="AN327" s="185">
        <f>'2018'!AG38</f>
        <v>0.82499999999999996</v>
      </c>
      <c r="AO327" s="185">
        <f>'2018'!AH38</f>
        <v>0.158</v>
      </c>
      <c r="AP327" s="183">
        <f>'2018'!AI38</f>
        <v>90.23827579889749</v>
      </c>
      <c r="AQ327" s="186">
        <f>'2018'!AJ38</f>
        <v>82.079256922781127</v>
      </c>
      <c r="AR327" s="48">
        <f>'2018'!AK38</f>
        <v>3</v>
      </c>
      <c r="AS327" s="232">
        <f>'2018'!AL38</f>
        <v>0</v>
      </c>
      <c r="AT327" s="232">
        <f>'2018'!AM38</f>
        <v>3</v>
      </c>
      <c r="AU327" s="232">
        <f>'2018'!AN38</f>
        <v>4</v>
      </c>
      <c r="AV327" s="232">
        <f>'2018'!AO38</f>
        <v>7</v>
      </c>
      <c r="AW327" s="232">
        <f>'2018'!AP38</f>
        <v>3</v>
      </c>
      <c r="AX327" s="232">
        <f>'2018'!AQ38</f>
        <v>2</v>
      </c>
      <c r="AY327" s="233">
        <f>'2018'!AR38</f>
        <v>0.5</v>
      </c>
      <c r="AZ327" s="60">
        <f>'2018'!AS38</f>
        <v>0</v>
      </c>
      <c r="BA327" s="61">
        <f>'2018'!AT38</f>
        <v>4330</v>
      </c>
      <c r="BB327" s="61">
        <f>'2018'!AU38</f>
        <v>0</v>
      </c>
      <c r="BC327" s="61">
        <f>'2018'!AV38</f>
        <v>0</v>
      </c>
      <c r="BD327" s="61">
        <f>'2018'!AW38</f>
        <v>0</v>
      </c>
      <c r="BE327" s="61">
        <f>'2018'!AX38</f>
        <v>0</v>
      </c>
      <c r="BF327" s="62">
        <f>'2018'!AY38</f>
        <v>0</v>
      </c>
      <c r="BG327" s="62">
        <f>'2018'!AZ38</f>
        <v>0</v>
      </c>
      <c r="BH327" s="62">
        <f>'2018'!BA38</f>
        <v>0</v>
      </c>
      <c r="BI327" s="62">
        <f>'2018'!BB38</f>
        <v>0</v>
      </c>
      <c r="BJ327" s="62">
        <f>'2018'!BC38</f>
        <v>0</v>
      </c>
      <c r="BK327" s="62">
        <f>'2018'!BD38</f>
        <v>0</v>
      </c>
      <c r="BL327" s="62">
        <f>'2018'!BE38</f>
        <v>0</v>
      </c>
      <c r="BM327" s="62">
        <f>'2018'!BF38</f>
        <v>0</v>
      </c>
      <c r="BN327" s="63">
        <f>'2018'!BG38</f>
        <v>0</v>
      </c>
      <c r="BO327" s="60">
        <f>'2018'!BH38</f>
        <v>0</v>
      </c>
      <c r="BP327" s="61">
        <f>'2018'!BI38</f>
        <v>3404</v>
      </c>
      <c r="BQ327" s="61">
        <f>'2018'!BJ38</f>
        <v>0</v>
      </c>
      <c r="BR327" s="61">
        <f>'2018'!BK38</f>
        <v>0</v>
      </c>
      <c r="BS327" s="61">
        <f>'2018'!BL38</f>
        <v>0</v>
      </c>
      <c r="BT327" s="61">
        <f>'2018'!BM38</f>
        <v>0</v>
      </c>
      <c r="BU327" s="62">
        <f>'2018'!BN38</f>
        <v>0</v>
      </c>
      <c r="BV327" s="62">
        <f>'2018'!BO38</f>
        <v>0</v>
      </c>
      <c r="BW327" s="62">
        <f>'2018'!BP38</f>
        <v>0</v>
      </c>
      <c r="BX327" s="62">
        <f>'2018'!BQ38</f>
        <v>0</v>
      </c>
      <c r="BY327" s="62">
        <f>'2018'!BR38</f>
        <v>0</v>
      </c>
      <c r="BZ327" s="62">
        <f>'2018'!BS38</f>
        <v>0</v>
      </c>
      <c r="CA327" s="62">
        <f>'2018'!BT38</f>
        <v>0</v>
      </c>
      <c r="CB327" s="62">
        <f>'2018'!BU38</f>
        <v>0</v>
      </c>
      <c r="CC327" s="63">
        <f>'2018'!BV38</f>
        <v>0</v>
      </c>
      <c r="CD327" s="60">
        <f>'2018'!BW38</f>
        <v>251</v>
      </c>
      <c r="CE327" s="61">
        <f>'2018'!BX38</f>
        <v>4373</v>
      </c>
      <c r="CF327" s="61">
        <f>'2018'!BY38</f>
        <v>37</v>
      </c>
      <c r="CG327" s="61">
        <f>'2018'!BZ38</f>
        <v>29</v>
      </c>
      <c r="CH327" s="61">
        <f>'2018'!CA38</f>
        <v>1</v>
      </c>
      <c r="CI327" s="61">
        <f>'2018'!CB38</f>
        <v>35</v>
      </c>
      <c r="CJ327" s="62">
        <f>'2018'!CC38</f>
        <v>0</v>
      </c>
      <c r="CK327" s="62">
        <f>'2018'!CD38</f>
        <v>0</v>
      </c>
      <c r="CL327" s="62">
        <f>'2018'!CE38</f>
        <v>1.65</v>
      </c>
      <c r="CM327" s="62">
        <f>'2018'!CF38</f>
        <v>7.6</v>
      </c>
      <c r="CN327" s="62">
        <f>'2018'!CG38</f>
        <v>3.4</v>
      </c>
      <c r="CO327" s="62">
        <f>'2018'!CH38</f>
        <v>0</v>
      </c>
      <c r="CP327" s="62">
        <f>'2018'!CI38</f>
        <v>3.3</v>
      </c>
      <c r="CQ327" s="62">
        <f>'2018'!CJ38</f>
        <v>86.1</v>
      </c>
      <c r="CR327" s="63">
        <f>'2018'!CK38</f>
        <v>12.7</v>
      </c>
      <c r="CS327" s="60">
        <f>'2018'!CL38</f>
        <v>472</v>
      </c>
      <c r="CT327" s="61">
        <f>'2018'!CM38</f>
        <v>5009</v>
      </c>
      <c r="CU327" s="61">
        <f>'2018'!CN38</f>
        <v>64</v>
      </c>
      <c r="CV327" s="61">
        <f>'2018'!CO38</f>
        <v>49</v>
      </c>
      <c r="CW327" s="61">
        <f>'2018'!CP38</f>
        <v>2</v>
      </c>
      <c r="CX327" s="61">
        <f>'2018'!CQ38</f>
        <v>45</v>
      </c>
      <c r="CY327" s="62">
        <f>'2018'!CR38</f>
        <v>0.44</v>
      </c>
      <c r="CZ327" s="62">
        <f>'2018'!CS38</f>
        <v>0.89</v>
      </c>
      <c r="DA327" s="62">
        <f>'2018'!CT38</f>
        <v>1.75</v>
      </c>
      <c r="DB327" s="62">
        <f>'2018'!CU38</f>
        <v>2.2000000000000002</v>
      </c>
      <c r="DC327" s="62">
        <f>'2018'!CV38</f>
        <v>4.8</v>
      </c>
      <c r="DD327" s="62">
        <f>'2018'!CW38</f>
        <v>0</v>
      </c>
      <c r="DE327" s="62">
        <f>'2018'!CX38</f>
        <v>7.5</v>
      </c>
      <c r="DF327" s="62">
        <f>'2018'!CY38</f>
        <v>82</v>
      </c>
      <c r="DG327" s="63">
        <f>'2018'!CZ38</f>
        <v>16.5</v>
      </c>
      <c r="DH327" s="60">
        <f>'2018'!DA38</f>
        <v>503</v>
      </c>
      <c r="DI327" s="61">
        <f>'2018'!DB38</f>
        <v>3297</v>
      </c>
      <c r="DJ327" s="61">
        <f>'2018'!DC38</f>
        <v>66</v>
      </c>
      <c r="DK327" s="61">
        <f>'2018'!DD38</f>
        <v>50</v>
      </c>
      <c r="DL327" s="61">
        <f>'2018'!DE38</f>
        <v>1</v>
      </c>
      <c r="DM327" s="61">
        <f>'2018'!DF38</f>
        <v>17</v>
      </c>
      <c r="DN327" s="62">
        <f>'2018'!DG38</f>
        <v>0.36</v>
      </c>
      <c r="DO327" s="62">
        <f>'2018'!DH38</f>
        <v>1.07</v>
      </c>
      <c r="DP327" s="62">
        <f>'2018'!DI38</f>
        <v>1.44</v>
      </c>
      <c r="DQ327" s="62">
        <f>'2018'!DJ38</f>
        <v>5.9</v>
      </c>
      <c r="DR327" s="62">
        <f>'2018'!DK38</f>
        <v>6.1</v>
      </c>
      <c r="DS327" s="62">
        <f>'2018'!DP38</f>
        <v>0</v>
      </c>
      <c r="DT327" s="62">
        <f>'2018'!DQ38</f>
        <v>0</v>
      </c>
      <c r="DU327" s="62">
        <f>'2018'!DR38</f>
        <v>83</v>
      </c>
      <c r="DV327" s="63">
        <f>'2018'!DS38</f>
        <v>15.1</v>
      </c>
    </row>
    <row r="328" spans="1:126" ht="15.75" customHeight="1" x14ac:dyDescent="0.2">
      <c r="A328" s="199">
        <f t="shared" si="32"/>
        <v>326</v>
      </c>
      <c r="B328" s="261">
        <f>'2020'!A49</f>
        <v>47</v>
      </c>
      <c r="C328" s="261">
        <v>2020</v>
      </c>
      <c r="D328" s="234" t="str">
        <f>'2020'!B48</f>
        <v>Darrell Stewart Jr.</v>
      </c>
      <c r="E328" s="310" t="str" cm="1">
        <f t="array" ref="E328">_xlfn.IFS(F328&gt;12.5,"Cornerstone",AND(F328&gt;11.995,F328&lt;12.5),"Elite",AND(F328&gt;11,F328&lt;12.995),"Elite Upside",AND(F328&gt;=9.69,F328&lt;10.999),"Upside",AND(F328&gt;8.4,F328&lt;9.999),"Upside Lite",AND(F328&gt;7.25,F328&lt;8.999),"Outlier",AND(F328&gt;=6,F328&lt;7.25),"Outlier Lite",F328&lt;6.999,"Purgatory")</f>
        <v>Purgatory</v>
      </c>
      <c r="F328" s="313">
        <f>'2020'!C48</f>
        <v>4.2014285714285711</v>
      </c>
      <c r="G328" s="313">
        <f t="shared" si="33"/>
        <v>3.8</v>
      </c>
      <c r="H328" s="313" t="str" cm="1">
        <f t="array" ref="H328">_xlfn.IFS(E328="Cornerstone","A++",E328="Elite","A+",E328="Elite Upside","A",E328="Upside","B",E328="Upside Lite","C",E328="Outlier","D+",E328="Outlier Lite","D-",E328="Purgatory","F")</f>
        <v>F</v>
      </c>
      <c r="I328" s="314">
        <f t="shared" si="34"/>
        <v>-2.339690911576485</v>
      </c>
      <c r="J328" s="34" t="str">
        <f>'2020'!D48</f>
        <v>Michigan State</v>
      </c>
      <c r="K328" s="200">
        <f>'2020'!E48</f>
        <v>2</v>
      </c>
      <c r="L328" s="318">
        <f>'2020'!F48</f>
        <v>35260</v>
      </c>
      <c r="M328" s="231">
        <f>'2020'!G48</f>
        <v>29.224657534246575</v>
      </c>
      <c r="N328" s="231" t="str">
        <f>'2020'!H48</f>
        <v>RS SR</v>
      </c>
      <c r="O328" s="231">
        <f>'2020'!I48</f>
        <v>23.791780821917808</v>
      </c>
      <c r="P328" s="231" t="str">
        <f>'2020'!J48</f>
        <v>Hybrid</v>
      </c>
      <c r="Q328" s="231" t="str">
        <f>'2020'!K48</f>
        <v>PROTO Z</v>
      </c>
      <c r="R328" s="231" t="str">
        <f>'2020'!L48</f>
        <v>Elite Earner</v>
      </c>
      <c r="S328" s="320">
        <f>'2020'!M48</f>
        <v>72</v>
      </c>
      <c r="T328" s="320">
        <f>'2020'!N48</f>
        <v>212</v>
      </c>
      <c r="U328" s="200">
        <f>'2020'!O48</f>
        <v>4.5199999999999996</v>
      </c>
      <c r="V328" s="279">
        <f>'2020'!P48</f>
        <v>0</v>
      </c>
      <c r="W328" s="193">
        <f>'2020'!Q48</f>
        <v>0</v>
      </c>
      <c r="X328" s="194">
        <f>'2020'!R48</f>
        <v>1.0869565217391304E-2</v>
      </c>
      <c r="Y328" s="194">
        <f>'2020'!S48</f>
        <v>0.17905646890636168</v>
      </c>
      <c r="Z328" s="194">
        <f>'2020'!T48</f>
        <v>0.14624645892351273</v>
      </c>
      <c r="AA328" s="194">
        <f>'2020'!U48</f>
        <v>0.2190446260213702</v>
      </c>
      <c r="AB328" s="194">
        <f>'2020'!V48</f>
        <v>0.2190446260213702</v>
      </c>
      <c r="AC328" s="59">
        <f>'2020'!W48</f>
        <v>0.2190446260213702</v>
      </c>
      <c r="AD328" s="42">
        <f>'2020'!X48</f>
        <v>23.158904109589042</v>
      </c>
      <c r="AE328" s="183">
        <f>'2020'!Y48</f>
        <v>2.82</v>
      </c>
      <c r="AF328" s="183">
        <f>'2020'!Z48</f>
        <v>4.8</v>
      </c>
      <c r="AG328" s="183">
        <f>'2020'!AA48</f>
        <v>10.6</v>
      </c>
      <c r="AH328" s="183">
        <f>'2020'!AB48</f>
        <v>0.46</v>
      </c>
      <c r="AI328" s="183">
        <f>'2020'!AC48</f>
        <v>2.14</v>
      </c>
      <c r="AJ328" s="288">
        <f>'2020'!AD48</f>
        <v>6.068866571018651E-2</v>
      </c>
      <c r="AK328" s="288">
        <f>'2020'!AE48</f>
        <v>0.29130559540889522</v>
      </c>
      <c r="AL328" s="185">
        <f>'2020'!AF48</f>
        <v>0.19399999999999998</v>
      </c>
      <c r="AM328" s="212">
        <f t="shared" si="35"/>
        <v>0.33299999999999996</v>
      </c>
      <c r="AN328" s="185">
        <f>'2020'!AG48</f>
        <v>0.37749999999999995</v>
      </c>
      <c r="AO328" s="185">
        <f>'2020'!AH48</f>
        <v>0.621</v>
      </c>
      <c r="AP328" s="183">
        <f>'2020'!AI48</f>
        <v>101.58091427189679</v>
      </c>
      <c r="AQ328" s="186">
        <f>'2020'!AJ48</f>
        <v>98.487214235740396</v>
      </c>
      <c r="AR328" s="48">
        <f>'2020'!AK48</f>
        <v>6</v>
      </c>
      <c r="AS328" s="232">
        <f>'2020'!AL48</f>
        <v>0</v>
      </c>
      <c r="AT328" s="232">
        <f>'2020'!AM48</f>
        <v>5</v>
      </c>
      <c r="AU328" s="232">
        <f>'2020'!AN48</f>
        <v>2</v>
      </c>
      <c r="AV328" s="232">
        <f>'2020'!AO48</f>
        <v>7</v>
      </c>
      <c r="AW328" s="232">
        <f>'2020'!AP48</f>
        <v>6</v>
      </c>
      <c r="AX328" s="232">
        <f>'2020'!AQ48</f>
        <v>0</v>
      </c>
      <c r="AY328" s="233">
        <f>'2020'!AR48</f>
        <v>0</v>
      </c>
      <c r="AZ328" s="60">
        <f>'2020'!AS48</f>
        <v>0</v>
      </c>
      <c r="BA328" s="61">
        <f>'2020'!AT48</f>
        <v>3279</v>
      </c>
      <c r="BB328" s="61">
        <f>'2020'!AU48</f>
        <v>0</v>
      </c>
      <c r="BC328" s="61">
        <f>'2020'!AV48</f>
        <v>0</v>
      </c>
      <c r="BD328" s="61">
        <f>'2020'!AW48</f>
        <v>0</v>
      </c>
      <c r="BE328" s="61">
        <f>'2020'!AX48</f>
        <v>0</v>
      </c>
      <c r="BF328" s="62">
        <f>'2020'!AY48</f>
        <v>0</v>
      </c>
      <c r="BG328" s="62">
        <f>'2020'!AZ48</f>
        <v>0</v>
      </c>
      <c r="BH328" s="62">
        <f>'2020'!BA48</f>
        <v>0</v>
      </c>
      <c r="BI328" s="62">
        <f>'2020'!BB48</f>
        <v>0</v>
      </c>
      <c r="BJ328" s="62">
        <f>'2020'!BC48</f>
        <v>0</v>
      </c>
      <c r="BK328" s="62">
        <f>'2020'!BD48</f>
        <v>0</v>
      </c>
      <c r="BL328" s="62">
        <f>'2020'!BE48</f>
        <v>0</v>
      </c>
      <c r="BM328" s="62">
        <f>'2020'!BF48</f>
        <v>0</v>
      </c>
      <c r="BN328" s="63">
        <f>'2020'!BG48</f>
        <v>0</v>
      </c>
      <c r="BO328" s="60">
        <f>'2020'!BH48</f>
        <v>29</v>
      </c>
      <c r="BP328" s="61">
        <f>'2020'!BI48</f>
        <v>2668</v>
      </c>
      <c r="BQ328" s="61">
        <f>'2020'!BJ48</f>
        <v>6</v>
      </c>
      <c r="BR328" s="61">
        <f>'2020'!BK48</f>
        <v>3</v>
      </c>
      <c r="BS328" s="61">
        <f>'2020'!BL48</f>
        <v>0</v>
      </c>
      <c r="BT328" s="61">
        <f>'2020'!BM48</f>
        <v>19</v>
      </c>
      <c r="BU328" s="62">
        <f>'2020'!BN48</f>
        <v>0.04</v>
      </c>
      <c r="BV328" s="62">
        <f>'2020'!BO48</f>
        <v>0.19</v>
      </c>
      <c r="BW328" s="62">
        <f>'2020'!BP48</f>
        <v>0.81</v>
      </c>
      <c r="BX328" s="62">
        <f>'2020'!BQ48</f>
        <v>4.7</v>
      </c>
      <c r="BY328" s="62">
        <f>'2020'!BR48</f>
        <v>0</v>
      </c>
      <c r="BZ328" s="62">
        <f>'2020'!BS48</f>
        <v>0</v>
      </c>
      <c r="CA328" s="62">
        <f>'2020'!BT48</f>
        <v>25</v>
      </c>
      <c r="CB328" s="62">
        <f>'2020'!BU48</f>
        <v>86.5</v>
      </c>
      <c r="CC328" s="63">
        <f>'2020'!BV48</f>
        <v>13.5</v>
      </c>
      <c r="CD328" s="60">
        <f>'2020'!BW48</f>
        <v>501</v>
      </c>
      <c r="CE328" s="61">
        <f>'2020'!BX48</f>
        <v>2798</v>
      </c>
      <c r="CF328" s="61">
        <f>'2020'!BY48</f>
        <v>79</v>
      </c>
      <c r="CG328" s="61">
        <f>'2020'!BZ48</f>
        <v>52</v>
      </c>
      <c r="CH328" s="61">
        <f>'2020'!CA48</f>
        <v>2</v>
      </c>
      <c r="CI328" s="61">
        <f>'2020'!CB48</f>
        <v>20</v>
      </c>
      <c r="CJ328" s="62">
        <f>'2020'!CC48</f>
        <v>0.35</v>
      </c>
      <c r="CK328" s="62">
        <f>'2020'!CD48</f>
        <v>1.18</v>
      </c>
      <c r="CL328" s="62">
        <f>'2020'!CE48</f>
        <v>1.62</v>
      </c>
      <c r="CM328" s="62">
        <f>'2020'!CF48</f>
        <v>5.8</v>
      </c>
      <c r="CN328" s="62">
        <f>'2020'!CG48</f>
        <v>7.6</v>
      </c>
      <c r="CO328" s="62">
        <f>'2020'!CL48</f>
        <v>47.1</v>
      </c>
      <c r="CP328" s="62">
        <f>'2020'!CM48</f>
        <v>11.9</v>
      </c>
      <c r="CQ328" s="62">
        <f>'2020'!CN48</f>
        <v>34.6</v>
      </c>
      <c r="CR328" s="63">
        <f>'2020'!CO48</f>
        <v>64.5</v>
      </c>
      <c r="CS328" s="60">
        <f>'2020'!CP48</f>
        <v>413</v>
      </c>
      <c r="CT328" s="61">
        <f>'2020'!CQ48</f>
        <v>2824</v>
      </c>
      <c r="CU328" s="61">
        <f>'2020'!CR48</f>
        <v>88</v>
      </c>
      <c r="CV328" s="61">
        <f>'2020'!CS48</f>
        <v>48</v>
      </c>
      <c r="CW328" s="61">
        <f>'2020'!CT48</f>
        <v>1</v>
      </c>
      <c r="CX328" s="61">
        <f>'2020'!CU48</f>
        <v>12</v>
      </c>
      <c r="CY328" s="62">
        <f>'2020'!CV48</f>
        <v>0.19</v>
      </c>
      <c r="CZ328" s="62">
        <f>'2020'!CW48</f>
        <v>1</v>
      </c>
      <c r="DA328" s="62">
        <f>'2020'!CX48</f>
        <v>1.21</v>
      </c>
      <c r="DB328" s="62">
        <f>'2020'!CY48</f>
        <v>2.8</v>
      </c>
      <c r="DC328" s="62">
        <f>'2020'!CZ48</f>
        <v>10.6</v>
      </c>
      <c r="DD328" s="62">
        <f>'2020'!DE48</f>
        <v>35</v>
      </c>
      <c r="DE328" s="62">
        <f>'2020'!DF48</f>
        <v>4</v>
      </c>
      <c r="DF328" s="62">
        <f>'2020'!DG48</f>
        <v>54.8</v>
      </c>
      <c r="DG328" s="63">
        <f>'2020'!DH48</f>
        <v>44.9</v>
      </c>
      <c r="DH328" s="60">
        <f>'2020'!DI48</f>
        <v>697</v>
      </c>
      <c r="DI328" s="61">
        <f>'2020'!DJ48</f>
        <v>3182</v>
      </c>
      <c r="DJ328" s="61">
        <f>'2020'!DK48</f>
        <v>87</v>
      </c>
      <c r="DK328" s="61">
        <f>'2020'!DL48</f>
        <v>50</v>
      </c>
      <c r="DL328" s="61">
        <f>'2020'!DM48</f>
        <v>4</v>
      </c>
      <c r="DM328" s="61">
        <f>'2020'!DN48</f>
        <v>17</v>
      </c>
      <c r="DN328" s="62">
        <f>'2020'!DO48</f>
        <v>0.46</v>
      </c>
      <c r="DO328" s="62">
        <f>'2020'!DP48</f>
        <v>2.14</v>
      </c>
      <c r="DP328" s="62">
        <f>'2020'!DQ48</f>
        <v>2.82</v>
      </c>
      <c r="DQ328" s="62">
        <f>'2020'!DR48</f>
        <v>4.8</v>
      </c>
      <c r="DR328" s="62">
        <f>'2020'!DS48</f>
        <v>10.3</v>
      </c>
      <c r="DS328" s="62">
        <f>'2020'!DX48</f>
        <v>33.299999999999997</v>
      </c>
      <c r="DT328" s="62">
        <f>'2020'!DY48</f>
        <v>19.399999999999999</v>
      </c>
      <c r="DU328" s="62">
        <f>'2020'!DZ48</f>
        <v>20.7</v>
      </c>
      <c r="DV328" s="63">
        <f>'2020'!EA48</f>
        <v>79.3</v>
      </c>
    </row>
    <row r="329" spans="1:126" ht="15.75" customHeight="1" x14ac:dyDescent="0.2">
      <c r="A329" s="199">
        <f t="shared" si="32"/>
        <v>327</v>
      </c>
      <c r="B329" s="261">
        <f>'2018'!A39</f>
        <v>37</v>
      </c>
      <c r="C329" s="261">
        <v>2018</v>
      </c>
      <c r="D329" s="234" t="str">
        <f>'2018'!B39</f>
        <v>Braxton Berrios</v>
      </c>
      <c r="E329" s="310" t="str" cm="1">
        <f t="array" ref="E329">_xlfn.IFS(F329&gt;12.5,"Cornerstone",AND(F329&gt;11.995,F329&lt;12.5),"Elite",AND(F329&gt;11,F329&lt;12.995),"Elite Upside",AND(F329&gt;=9.69,F329&lt;10.999),"Upside",AND(F329&gt;8.4,F329&lt;9.999),"Upside Lite",AND(F329&gt;7.25,F329&lt;8.999),"Outlier",AND(F329&gt;=6,F329&lt;7.25),"Outlier Lite",F329&lt;6.999,"Purgatory")</f>
        <v>Purgatory</v>
      </c>
      <c r="F329" s="313">
        <f>'2018'!C39</f>
        <v>4.169999999999999</v>
      </c>
      <c r="G329" s="313">
        <f t="shared" si="33"/>
        <v>3.5000000000000004</v>
      </c>
      <c r="H329" s="313" t="str" cm="1">
        <f t="array" ref="H329">_xlfn.IFS(E329="Cornerstone","A++",E329="Elite","A+",E329="Elite Upside","A",E329="Upside","B",E329="Upside Lite","C",E329="Outlier","D+",E329="Outlier Lite","D-",E329="Purgatory","F")</f>
        <v>F</v>
      </c>
      <c r="I329" s="314">
        <f t="shared" si="34"/>
        <v>-2.3567159856978956</v>
      </c>
      <c r="J329" s="34" t="str">
        <f>'2018'!D39</f>
        <v>Miami</v>
      </c>
      <c r="K329" s="200">
        <f>'2018'!E39</f>
        <v>4</v>
      </c>
      <c r="L329" s="318">
        <f>'2018'!F39</f>
        <v>34978</v>
      </c>
      <c r="M329" s="231">
        <f>'2018'!G39</f>
        <v>29.997260273972604</v>
      </c>
      <c r="N329" s="231" t="str">
        <f>'2018'!H39</f>
        <v>SR</v>
      </c>
      <c r="O329" s="231">
        <f>'2018'!I39</f>
        <v>22.56986301369863</v>
      </c>
      <c r="P329" s="231" t="str">
        <f>'2018'!J39</f>
        <v>Hybrid</v>
      </c>
      <c r="Q329" s="231" t="str">
        <f>'2018'!K39</f>
        <v>RAT</v>
      </c>
      <c r="R329" s="231" t="str">
        <f>'2018'!L39</f>
        <v>Poor Earner</v>
      </c>
      <c r="S329" s="320">
        <f>'2018'!M39</f>
        <v>69</v>
      </c>
      <c r="T329" s="320">
        <f>'2018'!N39</f>
        <v>190</v>
      </c>
      <c r="U329" s="200">
        <f>'2018'!O39</f>
        <v>4.4400000000000004</v>
      </c>
      <c r="V329" s="279">
        <f>'2018'!P39</f>
        <v>6</v>
      </c>
      <c r="W329" s="193">
        <f>'2018'!Q39</f>
        <v>0</v>
      </c>
      <c r="X329" s="194">
        <f>'2018'!R39</f>
        <v>7.1406586642043704E-2</v>
      </c>
      <c r="Y329" s="194">
        <f>'2018'!S39</f>
        <v>2.3875624652970572E-2</v>
      </c>
      <c r="Z329" s="194">
        <f>'2018'!T39</f>
        <v>4.9943883277216612E-2</v>
      </c>
      <c r="AA329" s="194">
        <f>'2018'!U39</f>
        <v>0.21535045987947987</v>
      </c>
      <c r="AB329" s="194">
        <f>'2018'!V39</f>
        <v>0.21535045987947987</v>
      </c>
      <c r="AC329" s="59">
        <f>'2018'!W39</f>
        <v>0.20458293688550586</v>
      </c>
      <c r="AD329" s="42">
        <f>'2018'!X39</f>
        <v>21.931506849315067</v>
      </c>
      <c r="AE329" s="183">
        <f>'2018'!Y39</f>
        <v>1.69</v>
      </c>
      <c r="AF329" s="183">
        <f>'2018'!Z39</f>
        <v>4.7</v>
      </c>
      <c r="AG329" s="183">
        <f>'2018'!AA39</f>
        <v>16</v>
      </c>
      <c r="AH329" s="183">
        <f>'2018'!AB39</f>
        <v>0.62</v>
      </c>
      <c r="AI329" s="183">
        <f>'2018'!AC39</f>
        <v>1.58</v>
      </c>
      <c r="AJ329" s="288">
        <f>'2018'!AD39</f>
        <v>2.4889543446244475E-2</v>
      </c>
      <c r="AK329" s="288">
        <f>'2018'!AE39</f>
        <v>0.18418262150220913</v>
      </c>
      <c r="AL329" s="185">
        <f>'2018'!AF39</f>
        <v>6.8000000000000005E-2</v>
      </c>
      <c r="AM329" s="212">
        <f t="shared" si="35"/>
        <v>0.7</v>
      </c>
      <c r="AN329" s="185">
        <f>'2018'!AG39</f>
        <v>0.4375</v>
      </c>
      <c r="AO329" s="185">
        <f>'2018'!AH39</f>
        <v>0.5625</v>
      </c>
      <c r="AP329" s="183">
        <f>'2018'!AI39</f>
        <v>97.780378974648457</v>
      </c>
      <c r="AQ329" s="186">
        <f>'2018'!AJ39</f>
        <v>88.939430378224642</v>
      </c>
      <c r="AR329" s="48">
        <f>'2018'!AK39</f>
        <v>5</v>
      </c>
      <c r="AS329" s="232">
        <f>'2018'!AL39</f>
        <v>3</v>
      </c>
      <c r="AT329" s="232">
        <f>'2018'!AM39</f>
        <v>2</v>
      </c>
      <c r="AU329" s="232">
        <f>'2018'!AN39</f>
        <v>2</v>
      </c>
      <c r="AV329" s="232">
        <f>'2018'!AO39</f>
        <v>9</v>
      </c>
      <c r="AW329" s="232">
        <f>'2018'!AP39</f>
        <v>4</v>
      </c>
      <c r="AX329" s="232">
        <f>'2018'!AQ39</f>
        <v>2</v>
      </c>
      <c r="AY329" s="233">
        <f>'2018'!AR39</f>
        <v>0</v>
      </c>
      <c r="AZ329" s="60">
        <f>'2018'!AS39</f>
        <v>0</v>
      </c>
      <c r="BA329" s="61">
        <f>'2018'!AT39</f>
        <v>3452</v>
      </c>
      <c r="BB329" s="61">
        <f>'2018'!AU39</f>
        <v>0</v>
      </c>
      <c r="BC329" s="61">
        <f>'2018'!AV39</f>
        <v>0</v>
      </c>
      <c r="BD329" s="61">
        <f>'2018'!AW39</f>
        <v>0</v>
      </c>
      <c r="BE329" s="61">
        <f>'2018'!AX39</f>
        <v>0</v>
      </c>
      <c r="BF329" s="62">
        <f>'2018'!AY39</f>
        <v>0</v>
      </c>
      <c r="BG329" s="62">
        <f>'2018'!AZ39</f>
        <v>0</v>
      </c>
      <c r="BH329" s="62">
        <f>'2018'!BA39</f>
        <v>0</v>
      </c>
      <c r="BI329" s="62">
        <f>'2018'!BB39</f>
        <v>0</v>
      </c>
      <c r="BJ329" s="62">
        <f>'2018'!BC39</f>
        <v>0</v>
      </c>
      <c r="BK329" s="62">
        <f>'2018'!BD39</f>
        <v>0</v>
      </c>
      <c r="BL329" s="62">
        <f>'2018'!BE39</f>
        <v>0</v>
      </c>
      <c r="BM329" s="62">
        <f>'2018'!BF39</f>
        <v>0</v>
      </c>
      <c r="BN329" s="63">
        <f>'2018'!BG39</f>
        <v>0</v>
      </c>
      <c r="BO329" s="60">
        <f>'2018'!BH39</f>
        <v>232</v>
      </c>
      <c r="BP329" s="61">
        <f>'2018'!BI39</f>
        <v>3249</v>
      </c>
      <c r="BQ329" s="61">
        <f>'2018'!BJ39</f>
        <v>41</v>
      </c>
      <c r="BR329" s="61">
        <f>'2018'!BK39</f>
        <v>21</v>
      </c>
      <c r="BS329" s="61">
        <f>'2018'!BL39</f>
        <v>3</v>
      </c>
      <c r="BT329" s="61">
        <f>'2018'!BM39</f>
        <v>26</v>
      </c>
      <c r="BU329" s="62">
        <f>'2018'!BN39</f>
        <v>0</v>
      </c>
      <c r="BV329" s="62">
        <f>'2018'!BO39</f>
        <v>0</v>
      </c>
      <c r="BW329" s="62">
        <f>'2018'!BP39</f>
        <v>1.18</v>
      </c>
      <c r="BX329" s="62">
        <f>'2018'!BQ39</f>
        <v>2.8</v>
      </c>
      <c r="BY329" s="62">
        <f>'2018'!BR39</f>
        <v>11.7</v>
      </c>
      <c r="BZ329" s="62">
        <f>'2018'!BS39</f>
        <v>0</v>
      </c>
      <c r="CA329" s="62">
        <f>'2018'!BT39</f>
        <v>8.6999999999999993</v>
      </c>
      <c r="CB329" s="62">
        <f>'2018'!BU39</f>
        <v>12.8</v>
      </c>
      <c r="CC329" s="63">
        <f>'2018'!BV39</f>
        <v>87.2</v>
      </c>
      <c r="CD329" s="60">
        <f>'2018'!BW39</f>
        <v>86</v>
      </c>
      <c r="CE329" s="61">
        <f>'2018'!BX39</f>
        <v>3602</v>
      </c>
      <c r="CF329" s="61">
        <f>'2018'!BY39</f>
        <v>14</v>
      </c>
      <c r="CG329" s="61">
        <f>'2018'!BZ39</f>
        <v>12</v>
      </c>
      <c r="CH329" s="61">
        <f>'2018'!CA39</f>
        <v>0</v>
      </c>
      <c r="CI329" s="61">
        <f>'2018'!CB39</f>
        <v>18</v>
      </c>
      <c r="CJ329" s="62">
        <f>'2018'!CC39</f>
        <v>0</v>
      </c>
      <c r="CK329" s="62">
        <f>'2018'!CD39</f>
        <v>0</v>
      </c>
      <c r="CL329" s="62">
        <f>'2018'!CE39</f>
        <v>1.1200000000000001</v>
      </c>
      <c r="CM329" s="62">
        <f>'2018'!CF39</f>
        <v>4.3</v>
      </c>
      <c r="CN329" s="62">
        <f>'2018'!CG39</f>
        <v>4.5</v>
      </c>
      <c r="CO329" s="62">
        <f>'2018'!CH39</f>
        <v>0</v>
      </c>
      <c r="CP329" s="62">
        <f>'2018'!CI39</f>
        <v>0</v>
      </c>
      <c r="CQ329" s="62">
        <f>'2018'!CJ39</f>
        <v>4.8</v>
      </c>
      <c r="CR329" s="63">
        <f>'2018'!CK39</f>
        <v>95.2</v>
      </c>
      <c r="CS329" s="60">
        <f>'2018'!CL39</f>
        <v>178</v>
      </c>
      <c r="CT329" s="61">
        <f>'2018'!CM39</f>
        <v>3564</v>
      </c>
      <c r="CU329" s="61">
        <f>'2018'!CN39</f>
        <v>21</v>
      </c>
      <c r="CV329" s="61">
        <f>'2018'!CO39</f>
        <v>12</v>
      </c>
      <c r="CW329" s="61">
        <f>'2018'!CP39</f>
        <v>2</v>
      </c>
      <c r="CX329" s="61">
        <f>'2018'!CQ39</f>
        <v>27</v>
      </c>
      <c r="CY329" s="62">
        <f>'2018'!CR39</f>
        <v>0.52</v>
      </c>
      <c r="CZ329" s="62">
        <f>'2018'!CS39</f>
        <v>0.49</v>
      </c>
      <c r="DA329" s="62">
        <f>'2018'!CT39</f>
        <v>1.1399999999999999</v>
      </c>
      <c r="DB329" s="62">
        <f>'2018'!CU39</f>
        <v>4.0999999999999996</v>
      </c>
      <c r="DC329" s="62">
        <f>'2018'!CV39</f>
        <v>16</v>
      </c>
      <c r="DD329" s="62">
        <f>'2018'!CW39</f>
        <v>0</v>
      </c>
      <c r="DE329" s="62">
        <f>'2018'!CX39</f>
        <v>7.7</v>
      </c>
      <c r="DF329" s="62">
        <f>'2018'!CY39</f>
        <v>84.6</v>
      </c>
      <c r="DG329" s="63">
        <f>'2018'!CZ39</f>
        <v>15.4</v>
      </c>
      <c r="DH329" s="60">
        <f>'2018'!DA39</f>
        <v>679</v>
      </c>
      <c r="DI329" s="61">
        <f>'2018'!DB39</f>
        <v>3153</v>
      </c>
      <c r="DJ329" s="61">
        <f>'2018'!DC39</f>
        <v>84</v>
      </c>
      <c r="DK329" s="61">
        <f>'2018'!DD39</f>
        <v>55</v>
      </c>
      <c r="DL329" s="61">
        <f>'2018'!DE39</f>
        <v>9</v>
      </c>
      <c r="DM329" s="61">
        <f>'2018'!DF39</f>
        <v>26</v>
      </c>
      <c r="DN329" s="62">
        <f>'2018'!DG39</f>
        <v>0.62</v>
      </c>
      <c r="DO329" s="62">
        <f>'2018'!DH39</f>
        <v>1.58</v>
      </c>
      <c r="DP329" s="62">
        <f>'2018'!DI39</f>
        <v>1.69</v>
      </c>
      <c r="DQ329" s="62">
        <f>'2018'!DJ39</f>
        <v>4.7</v>
      </c>
      <c r="DR329" s="62">
        <f>'2018'!DK39</f>
        <v>10.9</v>
      </c>
      <c r="DS329" s="62">
        <f>'2018'!DP39</f>
        <v>70</v>
      </c>
      <c r="DT329" s="62">
        <f>'2018'!DQ39</f>
        <v>6.8</v>
      </c>
      <c r="DU329" s="62">
        <f>'2018'!DR39</f>
        <v>2.9</v>
      </c>
      <c r="DV329" s="63">
        <f>'2018'!DS39</f>
        <v>97.1</v>
      </c>
    </row>
    <row r="330" spans="1:126" ht="15.75" customHeight="1" x14ac:dyDescent="0.2">
      <c r="A330" s="199">
        <f t="shared" si="32"/>
        <v>328</v>
      </c>
      <c r="B330" s="261">
        <f>'2016'!A31</f>
        <v>29</v>
      </c>
      <c r="C330" s="261">
        <v>2016</v>
      </c>
      <c r="D330" s="234" t="str">
        <f>'2016'!B31</f>
        <v>Devin Fuller</v>
      </c>
      <c r="E330" s="310" t="str" cm="1">
        <f t="array" ref="E330">_xlfn.IFS(F330&gt;12.5,"Cornerstone",AND(F330&gt;11.995,F330&lt;12.5),"Elite",AND(F330&gt;11,F330&lt;12.995),"Elite Upside",AND(F330&gt;=9.69,F330&lt;10.999),"Upside",AND(F330&gt;8.4,F330&lt;9.999),"Upside Lite",AND(F330&gt;7.25,F330&lt;8.999),"Outlier",AND(F330&gt;=6,F330&lt;7.25),"Outlier Lite",F330&lt;6.999,"Purgatory")</f>
        <v>Purgatory</v>
      </c>
      <c r="F330" s="313">
        <f>'2016'!C31</f>
        <v>4.1157142857142857</v>
      </c>
      <c r="G330" s="313">
        <f t="shared" si="33"/>
        <v>3.2</v>
      </c>
      <c r="H330" s="313" t="str" cm="1">
        <f t="array" ref="H330">_xlfn.IFS(E330="Cornerstone","A++",E330="Elite","A+",E330="Elite Upside","A",E330="Upside","B",E330="Upside Lite","C",E330="Outlier","D+",E330="Outlier Lite","D-",E330="Purgatory","F")</f>
        <v>F</v>
      </c>
      <c r="I330" s="314">
        <f t="shared" si="34"/>
        <v>-2.3861229319076034</v>
      </c>
      <c r="J330" s="34" t="str">
        <f>'2016'!D31</f>
        <v>UCLA</v>
      </c>
      <c r="K330" s="200">
        <f>'2016'!E31</f>
        <v>5</v>
      </c>
      <c r="L330" s="318">
        <f>'2016'!F31</f>
        <v>34363</v>
      </c>
      <c r="M330" s="231">
        <f>'2016'!G31</f>
        <v>31.682191780821917</v>
      </c>
      <c r="N330" s="231" t="str">
        <f>'2016'!H31</f>
        <v>SR</v>
      </c>
      <c r="O330" s="231">
        <f>'2016'!I31</f>
        <v>22.257534246575343</v>
      </c>
      <c r="P330" s="231" t="str">
        <f>'2016'!J31</f>
        <v>Hybrid</v>
      </c>
      <c r="Q330" s="231" t="str">
        <f>'2016'!K31</f>
        <v>PROTO Z</v>
      </c>
      <c r="R330" s="231" t="str">
        <f>'2016'!L31</f>
        <v>N/A</v>
      </c>
      <c r="S330" s="320">
        <f>'2016'!M31</f>
        <v>72</v>
      </c>
      <c r="T330" s="320">
        <f>'2016'!N31</f>
        <v>194</v>
      </c>
      <c r="U330" s="231">
        <f>'2016'!O31</f>
        <v>4.3899999999999997</v>
      </c>
      <c r="V330" s="279">
        <f>'2016'!P31</f>
        <v>7</v>
      </c>
      <c r="W330" s="193">
        <f>'2016'!Q31</f>
        <v>0</v>
      </c>
      <c r="X330" s="194">
        <f>'2016'!R31</f>
        <v>5.7228065933180194E-2</v>
      </c>
      <c r="Y330" s="194">
        <f>'2016'!S31</f>
        <v>0.15606361829025844</v>
      </c>
      <c r="Z330" s="194">
        <f>'2016'!T31</f>
        <v>0.13132817153067303</v>
      </c>
      <c r="AA330" s="194">
        <f>'2016'!U31</f>
        <v>8.1500361874193655E-2</v>
      </c>
      <c r="AB330" s="194">
        <f>'2016'!V31</f>
        <v>0.11878199008222605</v>
      </c>
      <c r="AC330" s="59">
        <f>'2016'!W31</f>
        <v>0.11284289057811474</v>
      </c>
      <c r="AD330" s="42" t="str">
        <f>'2016'!X31</f>
        <v>N/A</v>
      </c>
      <c r="AE330" s="183">
        <f>'2016'!Y31</f>
        <v>1.55</v>
      </c>
      <c r="AF330" s="183">
        <f>'2016'!Z31</f>
        <v>7.8</v>
      </c>
      <c r="AG330" s="183">
        <f>'2016'!AA31</f>
        <v>10.6</v>
      </c>
      <c r="AH330" s="183">
        <f>'2016'!AB31</f>
        <v>0</v>
      </c>
      <c r="AI330" s="183">
        <f>'2016'!AC31</f>
        <v>0</v>
      </c>
      <c r="AJ330" s="288" t="str">
        <f>'2016'!AD31</f>
        <v>N/A</v>
      </c>
      <c r="AK330" s="288" t="str">
        <f>'2016'!AE31</f>
        <v>N/A</v>
      </c>
      <c r="AL330" s="185">
        <f>'2016'!AF31</f>
        <v>0</v>
      </c>
      <c r="AM330" s="212">
        <f t="shared" si="35"/>
        <v>0</v>
      </c>
      <c r="AN330" s="185">
        <f>'2016'!AG31</f>
        <v>0.44199999999999995</v>
      </c>
      <c r="AO330" s="185">
        <f>'2016'!AH31</f>
        <v>0.54300000000000004</v>
      </c>
      <c r="AP330" s="183">
        <f>'2016'!AI31</f>
        <v>104.4656821784036</v>
      </c>
      <c r="AQ330" s="186">
        <f>'2016'!AJ31</f>
        <v>101.2841250222298</v>
      </c>
      <c r="AR330" s="48">
        <f>'2016'!AK31</f>
        <v>2</v>
      </c>
      <c r="AS330" s="232">
        <f>'2016'!AL31</f>
        <v>0</v>
      </c>
      <c r="AT330" s="232">
        <f>'2016'!AM31</f>
        <v>2</v>
      </c>
      <c r="AU330" s="232">
        <f>'2016'!AN31</f>
        <v>6</v>
      </c>
      <c r="AV330" s="232">
        <f>'2016'!AO31</f>
        <v>9</v>
      </c>
      <c r="AW330" s="232">
        <f>'2016'!AP31</f>
        <v>6</v>
      </c>
      <c r="AX330" s="232">
        <f>'2016'!AQ31</f>
        <v>1</v>
      </c>
      <c r="AY330" s="233">
        <f>'2016'!AR31</f>
        <v>0</v>
      </c>
      <c r="AZ330" s="60">
        <f>'2016'!AS31</f>
        <v>0</v>
      </c>
      <c r="BA330" s="61">
        <f>'2016'!AT31</f>
        <v>1</v>
      </c>
      <c r="BB330" s="61">
        <f>'2016'!AU31</f>
        <v>0</v>
      </c>
      <c r="BC330" s="61">
        <f>'2016'!AV31</f>
        <v>0</v>
      </c>
      <c r="BD330" s="61">
        <f>'2016'!AW31</f>
        <v>0</v>
      </c>
      <c r="BE330" s="61">
        <f>'2016'!AX31</f>
        <v>0</v>
      </c>
      <c r="BF330" s="62">
        <f>'2016'!AY31</f>
        <v>0</v>
      </c>
      <c r="BG330" s="62">
        <f>'2016'!AZ31</f>
        <v>0</v>
      </c>
      <c r="BH330" s="62">
        <f>'2016'!BA31</f>
        <v>0</v>
      </c>
      <c r="BI330" s="62">
        <f>'2016'!BB31</f>
        <v>0</v>
      </c>
      <c r="BJ330" s="62">
        <f>'2016'!BC31</f>
        <v>0</v>
      </c>
      <c r="BK330" s="62">
        <f>'2016'!BD31</f>
        <v>0</v>
      </c>
      <c r="BL330" s="62">
        <f>'2016'!BE31</f>
        <v>0</v>
      </c>
      <c r="BM330" s="62">
        <f>'2016'!BF31</f>
        <v>0</v>
      </c>
      <c r="BN330" s="63">
        <f>'2016'!BG31</f>
        <v>0</v>
      </c>
      <c r="BO330" s="60">
        <f>'2016'!BH31</f>
        <v>142</v>
      </c>
      <c r="BP330" s="61">
        <f>'2016'!BI31</f>
        <v>2481.2999999999997</v>
      </c>
      <c r="BQ330" s="61">
        <f>'2016'!BJ31</f>
        <v>0</v>
      </c>
      <c r="BR330" s="61">
        <f>'2016'!BK31</f>
        <v>0</v>
      </c>
      <c r="BS330" s="61">
        <f>'2016'!BL31</f>
        <v>0</v>
      </c>
      <c r="BT330" s="61">
        <f>'2016'!BM31</f>
        <v>0</v>
      </c>
      <c r="BU330" s="62">
        <f>'2016'!BN31</f>
        <v>0</v>
      </c>
      <c r="BV330" s="62">
        <f>'2016'!BO31</f>
        <v>0</v>
      </c>
      <c r="BW330" s="62">
        <f>'2016'!BP31</f>
        <v>0</v>
      </c>
      <c r="BX330" s="62">
        <f>'2016'!BQ31</f>
        <v>0</v>
      </c>
      <c r="BY330" s="62">
        <f>'2016'!BR31</f>
        <v>0</v>
      </c>
      <c r="BZ330" s="62">
        <f>'2016'!BS31</f>
        <v>0</v>
      </c>
      <c r="CA330" s="62">
        <f>'2016'!BT31</f>
        <v>0</v>
      </c>
      <c r="CB330" s="62">
        <f>'2016'!BU31</f>
        <v>0</v>
      </c>
      <c r="CC330" s="63">
        <f>'2016'!BV31</f>
        <v>0</v>
      </c>
      <c r="CD330" s="60">
        <f>'2016'!BW31</f>
        <v>471</v>
      </c>
      <c r="CE330" s="61">
        <f>'2016'!BX31</f>
        <v>3018</v>
      </c>
      <c r="CF330" s="61">
        <f>'2016'!BY31</f>
        <v>0</v>
      </c>
      <c r="CG330" s="61">
        <f>'2016'!BZ31</f>
        <v>0</v>
      </c>
      <c r="CH330" s="61">
        <f>'2016'!CA31</f>
        <v>0</v>
      </c>
      <c r="CI330" s="61">
        <f>'2016'!CB31</f>
        <v>0</v>
      </c>
      <c r="CJ330" s="62">
        <f>'2016'!CC31</f>
        <v>0</v>
      </c>
      <c r="CK330" s="62">
        <f>'2016'!CD31</f>
        <v>0</v>
      </c>
      <c r="CL330" s="62">
        <f>'2016'!CE31</f>
        <v>0</v>
      </c>
      <c r="CM330" s="62">
        <f>'2016'!CF31</f>
        <v>0</v>
      </c>
      <c r="CN330" s="62">
        <f>'2016'!CG31</f>
        <v>0</v>
      </c>
      <c r="CO330" s="62">
        <f>'2016'!CH31</f>
        <v>0</v>
      </c>
      <c r="CP330" s="62">
        <f>'2016'!CI31</f>
        <v>0</v>
      </c>
      <c r="CQ330" s="62">
        <f>'2016'!CJ31</f>
        <v>0</v>
      </c>
      <c r="CR330" s="63">
        <f>'2016'!CK31</f>
        <v>0</v>
      </c>
      <c r="CS330" s="60">
        <f>'2016'!CL31</f>
        <v>441</v>
      </c>
      <c r="CT330" s="61">
        <f>'2016'!CM31</f>
        <v>3358</v>
      </c>
      <c r="CU330" s="61">
        <f>'2016'!CN31</f>
        <v>77</v>
      </c>
      <c r="CV330" s="61">
        <f>'2016'!CO31</f>
        <v>57</v>
      </c>
      <c r="CW330" s="61">
        <f>'2016'!CP31</f>
        <v>1</v>
      </c>
      <c r="CX330" s="61">
        <f>'2016'!CQ31</f>
        <v>0</v>
      </c>
      <c r="CY330" s="62">
        <f>'2016'!CR31</f>
        <v>0</v>
      </c>
      <c r="CZ330" s="62">
        <f>'2016'!CS31</f>
        <v>0</v>
      </c>
      <c r="DA330" s="62">
        <f>'2016'!CT31</f>
        <v>1.2</v>
      </c>
      <c r="DB330" s="62">
        <f>'2016'!CU31</f>
        <v>7.8</v>
      </c>
      <c r="DC330" s="62">
        <f>'2016'!CV31</f>
        <v>5</v>
      </c>
      <c r="DD330" s="62">
        <f>'2016'!CW31</f>
        <v>0</v>
      </c>
      <c r="DE330" s="62">
        <f>'2016'!CX31</f>
        <v>6.6</v>
      </c>
      <c r="DF330" s="62">
        <f>'2016'!CY31</f>
        <v>0.8</v>
      </c>
      <c r="DG330" s="63">
        <f>'2016'!CZ31</f>
        <v>97.9</v>
      </c>
      <c r="DH330" s="60">
        <f>'2016'!DA31</f>
        <v>259</v>
      </c>
      <c r="DI330" s="61">
        <f>'2016'!DB31</f>
        <v>3177.8999999999996</v>
      </c>
      <c r="DJ330" s="61">
        <f>'2016'!DC31</f>
        <v>32</v>
      </c>
      <c r="DK330" s="61">
        <f>'2016'!DD31</f>
        <v>24</v>
      </c>
      <c r="DL330" s="61">
        <f>'2016'!DE31</f>
        <v>3</v>
      </c>
      <c r="DM330" s="61">
        <f>'2016'!DF31</f>
        <v>0</v>
      </c>
      <c r="DN330" s="62">
        <f>'2016'!DG31</f>
        <v>0</v>
      </c>
      <c r="DO330" s="62">
        <f>'2016'!DH31</f>
        <v>0</v>
      </c>
      <c r="DP330" s="62">
        <f>'2016'!DI31</f>
        <v>1.55</v>
      </c>
      <c r="DQ330" s="62">
        <f>'2016'!DJ31</f>
        <v>3.4</v>
      </c>
      <c r="DR330" s="62">
        <f>'2016'!DK31</f>
        <v>10.6</v>
      </c>
      <c r="DS330" s="62">
        <f>'2016'!DL31</f>
        <v>0</v>
      </c>
      <c r="DT330" s="62">
        <f>'2016'!DM31</f>
        <v>0</v>
      </c>
      <c r="DU330" s="62">
        <f>'2016'!DN31</f>
        <v>87.6</v>
      </c>
      <c r="DV330" s="63">
        <f>'2016'!DO31</f>
        <v>10.7</v>
      </c>
    </row>
    <row r="331" spans="1:126" ht="15.75" customHeight="1" x14ac:dyDescent="0.2">
      <c r="A331" s="199">
        <f t="shared" si="32"/>
        <v>329</v>
      </c>
      <c r="B331" s="261">
        <f>'2022'!A50</f>
        <v>48</v>
      </c>
      <c r="C331" s="261">
        <v>2022</v>
      </c>
      <c r="D331" s="234" t="str">
        <f>'2022'!B50</f>
        <v>Josh Johnson</v>
      </c>
      <c r="E331" s="310" t="str" cm="1">
        <f t="array" ref="E331">_xlfn.IFS(F331&gt;12.5,"Cornerstone",AND(F331&gt;11.995,F331&lt;12.5),"Elite",AND(F331&gt;11,F331&lt;12.995),"Elite Upside",AND(F331&gt;=9.69,F331&lt;10.999),"Upside",AND(F331&gt;8.4,F331&lt;9.999),"Upside Lite",AND(F331&gt;7.25,F331&lt;8.999),"Outlier",AND(F331&gt;=6,F331&lt;7.25),"Outlier Lite",F331&lt;6.999,"Purgatory")</f>
        <v>Purgatory</v>
      </c>
      <c r="F331" s="313">
        <f>'2022'!C50</f>
        <v>4.0671428571428567</v>
      </c>
      <c r="G331" s="313">
        <f t="shared" si="33"/>
        <v>2.9000000000000004</v>
      </c>
      <c r="H331" s="313" t="str" cm="1">
        <f t="array" ref="H331">_xlfn.IFS(E331="Cornerstone","A++",E331="Elite","A+",E331="Elite Upside","A",E331="Upside","B",E331="Upside Lite","C",E331="Outlier","D+",E331="Outlier Lite","D-",E331="Purgatory","F")</f>
        <v>F</v>
      </c>
      <c r="I331" s="314">
        <f t="shared" si="34"/>
        <v>-2.4124344100952375</v>
      </c>
      <c r="J331" s="34" t="str">
        <f>'2022'!D50</f>
        <v>Tulsa</v>
      </c>
      <c r="K331" s="200">
        <f>'2022'!E50</f>
        <v>6</v>
      </c>
      <c r="L331" s="318">
        <f>'2022'!F50</f>
        <v>36443</v>
      </c>
      <c r="M331" s="231">
        <f>'2022'!G50</f>
        <v>25.983561643835618</v>
      </c>
      <c r="N331" s="200" t="str">
        <f>'2022'!H50</f>
        <v>RS SR</v>
      </c>
      <c r="O331" s="231">
        <f>'2022'!I50</f>
        <v>22.564383561643837</v>
      </c>
      <c r="P331" s="231" t="str">
        <f>'2022'!J50</f>
        <v>Slot</v>
      </c>
      <c r="Q331" s="231" t="str">
        <f>'2022'!K50</f>
        <v>BALL HOG</v>
      </c>
      <c r="R331" s="231" t="str">
        <f>'2022'!L50</f>
        <v>Poor Earner</v>
      </c>
      <c r="S331" s="320">
        <f>'2022'!M50</f>
        <v>71</v>
      </c>
      <c r="T331" s="320">
        <f>'2022'!N50</f>
        <v>171</v>
      </c>
      <c r="U331" s="200">
        <f>'2022'!O50</f>
        <v>4.5</v>
      </c>
      <c r="V331" s="279">
        <f>'2022'!P50</f>
        <v>0</v>
      </c>
      <c r="W331" s="193">
        <f>'2022'!Q50</f>
        <v>0</v>
      </c>
      <c r="X331" s="194">
        <f>'2022'!R50</f>
        <v>2.7180627625401532E-3</v>
      </c>
      <c r="Y331" s="194">
        <f>'2022'!S50</f>
        <v>0.14662322274881517</v>
      </c>
      <c r="Z331" s="194">
        <f>'2022'!T50</f>
        <v>0.21934065934065933</v>
      </c>
      <c r="AA331" s="194">
        <f>'2022'!U50</f>
        <v>0.33405039950829746</v>
      </c>
      <c r="AB331" s="194">
        <f>'2022'!V50</f>
        <v>0.33405039950829746</v>
      </c>
      <c r="AC331" s="59">
        <f>'2022'!W50</f>
        <v>0.28394283958205285</v>
      </c>
      <c r="AD331" s="42">
        <f>'2022'!X50</f>
        <v>20.920547945205481</v>
      </c>
      <c r="AE331" s="183">
        <f>'2022'!Y50</f>
        <v>2.4300000000000002</v>
      </c>
      <c r="AF331" s="183">
        <f>'2022'!Z50</f>
        <v>4.4000000000000004</v>
      </c>
      <c r="AG331" s="183">
        <f>'2022'!AA50</f>
        <v>11.8</v>
      </c>
      <c r="AH331" s="183">
        <f>'2022'!AB50</f>
        <v>0.66</v>
      </c>
      <c r="AI331" s="183">
        <f>'2022'!AC50</f>
        <v>2.72</v>
      </c>
      <c r="AJ331" s="288">
        <f>'2022'!AD50</f>
        <v>2.2171113155473781E-3</v>
      </c>
      <c r="AK331" s="288">
        <f>'2022'!AE50</f>
        <v>4.2125114995400184E-2</v>
      </c>
      <c r="AL331" s="185">
        <f>'2022'!AF50</f>
        <v>8.5999999999999993E-2</v>
      </c>
      <c r="AM331" s="212">
        <f t="shared" si="35"/>
        <v>0.5</v>
      </c>
      <c r="AN331" s="185">
        <f>'2022'!AG50</f>
        <v>7.4999999999999997E-3</v>
      </c>
      <c r="AO331" s="185">
        <f>'2022'!AH50</f>
        <v>0.49249999999999999</v>
      </c>
      <c r="AP331" s="183">
        <f>'2022'!AI50</f>
        <v>83.401920438957475</v>
      </c>
      <c r="AQ331" s="186">
        <f>'2022'!AJ50</f>
        <v>79.183111874849757</v>
      </c>
      <c r="AR331" s="48">
        <f>'2022'!AK50</f>
        <v>7</v>
      </c>
      <c r="AS331" s="232">
        <f>'2022'!AL50</f>
        <v>5</v>
      </c>
      <c r="AT331" s="232">
        <f>'2022'!AM50</f>
        <v>4</v>
      </c>
      <c r="AU331" s="232">
        <f>'2022'!AN50</f>
        <v>1</v>
      </c>
      <c r="AV331" s="232">
        <f>'2022'!AO50</f>
        <v>8</v>
      </c>
      <c r="AW331" s="232">
        <f>'2022'!AP50</f>
        <v>2</v>
      </c>
      <c r="AX331" s="232">
        <f>'2022'!AQ50</f>
        <v>0</v>
      </c>
      <c r="AY331" s="233">
        <f>'2022'!AR50</f>
        <v>0</v>
      </c>
      <c r="AZ331" s="60">
        <f>'2022'!AS50</f>
        <v>0</v>
      </c>
      <c r="BA331" s="61">
        <f>'2022'!AT50</f>
        <v>2077</v>
      </c>
      <c r="BB331" s="61">
        <f>'2022'!AU50</f>
        <v>6</v>
      </c>
      <c r="BC331" s="61">
        <f>'2022'!AV50</f>
        <v>0</v>
      </c>
      <c r="BD331" s="61">
        <f>'2022'!AW50</f>
        <v>0</v>
      </c>
      <c r="BE331" s="61">
        <f>'2022'!AX50</f>
        <v>0</v>
      </c>
      <c r="BF331" s="62">
        <f>'2022'!AY50</f>
        <v>0</v>
      </c>
      <c r="BG331" s="62">
        <f>'2022'!AZ50</f>
        <v>0</v>
      </c>
      <c r="BH331" s="62">
        <f>'2022'!BA50</f>
        <v>0</v>
      </c>
      <c r="BI331" s="62">
        <f>'2022'!BB50</f>
        <v>0</v>
      </c>
      <c r="BJ331" s="62">
        <f>'2022'!BC50</f>
        <v>0</v>
      </c>
      <c r="BK331" s="62">
        <f>'2022'!BH50</f>
        <v>0</v>
      </c>
      <c r="BL331" s="62">
        <f>'2022'!BI50</f>
        <v>0</v>
      </c>
      <c r="BM331" s="62">
        <f>'2022'!BJ50</f>
        <v>0</v>
      </c>
      <c r="BN331" s="63">
        <f>'2022'!BK50</f>
        <v>0</v>
      </c>
      <c r="BO331" s="60">
        <f>'2022'!BL50</f>
        <v>11</v>
      </c>
      <c r="BP331" s="61">
        <f>'2022'!BM50</f>
        <v>4047</v>
      </c>
      <c r="BQ331" s="61">
        <f>'2022'!BN50</f>
        <v>4</v>
      </c>
      <c r="BR331" s="61">
        <f>'2022'!BO50</f>
        <v>0</v>
      </c>
      <c r="BS331" s="61">
        <f>'2022'!BP50</f>
        <v>0</v>
      </c>
      <c r="BT331" s="61">
        <f>'2022'!BQ50</f>
        <v>0</v>
      </c>
      <c r="BU331" s="62">
        <f>'2022'!BR50</f>
        <v>1.33</v>
      </c>
      <c r="BV331" s="62">
        <f>'2022'!BS50</f>
        <v>0.44</v>
      </c>
      <c r="BW331" s="62">
        <f>'2022'!BT50</f>
        <v>0</v>
      </c>
      <c r="BX331" s="62">
        <f>'2022'!BU50</f>
        <v>0</v>
      </c>
      <c r="BY331" s="62">
        <f>'2022'!BV50</f>
        <v>0</v>
      </c>
      <c r="BZ331" s="62">
        <f>'2022'!CA50</f>
        <v>0</v>
      </c>
      <c r="CA331" s="62">
        <f>'2022'!CB50</f>
        <v>0</v>
      </c>
      <c r="CB331" s="62">
        <f>'2022'!CC50</f>
        <v>0</v>
      </c>
      <c r="CC331" s="63">
        <f>'2022'!CD50</f>
        <v>0</v>
      </c>
      <c r="CD331" s="60">
        <f>'2022'!CE50</f>
        <v>495</v>
      </c>
      <c r="CE331" s="61">
        <f>'2022'!CF50</f>
        <v>3376</v>
      </c>
      <c r="CF331" s="61">
        <f>'2022'!CG50</f>
        <v>86</v>
      </c>
      <c r="CG331" s="61">
        <f>'2022'!CH50</f>
        <v>0</v>
      </c>
      <c r="CH331" s="61">
        <f>'2022'!CI50</f>
        <v>0</v>
      </c>
      <c r="CI331" s="61">
        <f>'2022'!CJ50</f>
        <v>0</v>
      </c>
      <c r="CJ331" s="62">
        <f>'2022'!CK50</f>
        <v>0.3</v>
      </c>
      <c r="CK331" s="62">
        <f>'2022'!CL50</f>
        <v>1.21</v>
      </c>
      <c r="CL331" s="62">
        <f>'2022'!CM50</f>
        <v>1.63</v>
      </c>
      <c r="CM331" s="62">
        <f>'2022'!CN50</f>
        <v>3.3</v>
      </c>
      <c r="CN331" s="62">
        <f>'2022'!CO50</f>
        <v>10.6</v>
      </c>
      <c r="CO331" s="62">
        <f>'2022'!CT50</f>
        <v>41.7</v>
      </c>
      <c r="CP331" s="62">
        <f>'2022'!CU50</f>
        <v>0</v>
      </c>
      <c r="CQ331" s="62">
        <f>'2022'!CV50</f>
        <v>0</v>
      </c>
      <c r="CR331" s="63">
        <f>'2022'!CW50</f>
        <v>0</v>
      </c>
      <c r="CS331" s="60">
        <f>'2022'!CX50</f>
        <v>499</v>
      </c>
      <c r="CT331" s="61">
        <f>'2022'!CY50</f>
        <v>2275</v>
      </c>
      <c r="CU331" s="61">
        <f>'2022'!CZ50</f>
        <v>68</v>
      </c>
      <c r="CV331" s="61">
        <f>'2022'!DA50</f>
        <v>0</v>
      </c>
      <c r="CW331" s="61">
        <f>'2022'!DB50</f>
        <v>0</v>
      </c>
      <c r="CX331" s="61">
        <f>'2022'!DC50</f>
        <v>0</v>
      </c>
      <c r="CY331" s="62">
        <f>'2022'!DD50</f>
        <v>0.5</v>
      </c>
      <c r="CZ331" s="62">
        <f>'2022'!DE50</f>
        <v>1.6</v>
      </c>
      <c r="DA331" s="62">
        <f>'2022'!DF50</f>
        <v>2.4300000000000002</v>
      </c>
      <c r="DB331" s="62">
        <f>'2022'!DG50</f>
        <v>3.8</v>
      </c>
      <c r="DC331" s="62">
        <f>'2022'!DH50</f>
        <v>11.8</v>
      </c>
      <c r="DD331" s="62">
        <f>'2022'!DM50</f>
        <v>12.5</v>
      </c>
      <c r="DE331" s="62">
        <f>'2022'!DN50</f>
        <v>0</v>
      </c>
      <c r="DF331" s="62">
        <f>'2022'!DO50</f>
        <v>0</v>
      </c>
      <c r="DG331" s="63">
        <f>'2022'!DP50</f>
        <v>0</v>
      </c>
      <c r="DH331" s="60">
        <f>'2022'!DQ50</f>
        <v>1087</v>
      </c>
      <c r="DI331" s="61">
        <f>'2022'!DR50</f>
        <v>3254</v>
      </c>
      <c r="DJ331" s="61">
        <f>'2022'!DS50</f>
        <v>20</v>
      </c>
      <c r="DK331" s="61">
        <f>'2022'!DT50</f>
        <v>85</v>
      </c>
      <c r="DL331" s="61">
        <f>'2022'!DU50</f>
        <v>6</v>
      </c>
      <c r="DM331" s="61">
        <f>'2022'!DV50</f>
        <v>18</v>
      </c>
      <c r="DN331" s="62">
        <f>'2022'!DW50</f>
        <v>0.66</v>
      </c>
      <c r="DO331" s="62">
        <f>'2022'!DX50</f>
        <v>2.72</v>
      </c>
      <c r="DP331" s="62">
        <f>'2022'!DY50</f>
        <v>2.41</v>
      </c>
      <c r="DQ331" s="62">
        <f>'2022'!DZ50</f>
        <v>4.4000000000000004</v>
      </c>
      <c r="DR331" s="62">
        <f>'2022'!EA50</f>
        <v>11.7</v>
      </c>
      <c r="DS331" s="62">
        <f>'2022'!EF50</f>
        <v>50</v>
      </c>
      <c r="DT331" s="62">
        <f>'2022'!EG50</f>
        <v>8.6</v>
      </c>
      <c r="DU331" s="62">
        <f>'2022'!EH50</f>
        <v>1.5</v>
      </c>
      <c r="DV331" s="63">
        <f>'2022'!EI50</f>
        <v>98.5</v>
      </c>
    </row>
    <row r="332" spans="1:126" ht="15.75" customHeight="1" x14ac:dyDescent="0.2">
      <c r="A332" s="199">
        <f t="shared" si="32"/>
        <v>330</v>
      </c>
      <c r="B332" s="261">
        <f>'2024'!A47</f>
        <v>45</v>
      </c>
      <c r="C332" s="261">
        <v>2024</v>
      </c>
      <c r="D332" s="234" t="str">
        <f>'2024'!B47</f>
        <v>Marcus Rosemy-Jacksaint</v>
      </c>
      <c r="E332" s="310" t="str" cm="1">
        <f t="array" ref="E332">_xlfn.IFS(F332&gt;12.5,"Cornerstone",AND(F332&gt;11.995,F332&lt;12.5),"Elite",AND(F332&gt;11,F332&lt;12.995),"Elite Upside",AND(F332&gt;=9.69,F332&lt;10.999),"Upside",AND(F332&gt;8.4,F332&lt;9.999),"Upside Lite",AND(F332&gt;7.25,F332&lt;8.999),"Outlier",AND(F332&gt;=6,F332&lt;7.25),"Outlier Lite",F332&lt;6.999,"Purgatory")</f>
        <v>Purgatory</v>
      </c>
      <c r="F332" s="313">
        <f>'2024'!C47</f>
        <v>3.9142857142857146</v>
      </c>
      <c r="G332" s="313">
        <f t="shared" si="33"/>
        <v>2.6</v>
      </c>
      <c r="H332" s="313" t="str" cm="1">
        <f t="array" ref="H332">_xlfn.IFS(E332="Cornerstone","A++",E332="Elite","A+",E332="Elite Upside","A",E332="Upside","B",E332="Upside Lite","C",E332="Outlier","D+",E332="Outlier Lite","D-",E332="Purgatory","F")</f>
        <v>F</v>
      </c>
      <c r="I332" s="314">
        <f t="shared" si="34"/>
        <v>-2.4952381796857317</v>
      </c>
      <c r="J332" s="34" t="str">
        <f>'2024'!D47</f>
        <v>Georgia</v>
      </c>
      <c r="K332" s="200">
        <f>'2024'!E47</f>
        <v>1</v>
      </c>
      <c r="L332" s="318">
        <f>'2024'!F47</f>
        <v>37264</v>
      </c>
      <c r="M332" s="231">
        <f>'2024'!G47</f>
        <v>23.734246575342464</v>
      </c>
      <c r="N332" s="231" t="str">
        <f>'2024'!H47</f>
        <v>SR</v>
      </c>
      <c r="O332" s="231">
        <f>'2024'!I47</f>
        <v>22.315068493150687</v>
      </c>
      <c r="P332" s="231" t="str">
        <f>'2024'!J47</f>
        <v>Wide</v>
      </c>
      <c r="Q332" s="231" t="str">
        <f>'2024'!K47</f>
        <v>PROTO Z</v>
      </c>
      <c r="R332" s="231" t="str">
        <f>'2024'!L47</f>
        <v>Poor Separator</v>
      </c>
      <c r="S332" s="200">
        <f>'2024'!M47</f>
        <v>73</v>
      </c>
      <c r="T332" s="200">
        <f>'2024'!N47</f>
        <v>206</v>
      </c>
      <c r="U332" s="200">
        <f>'2024'!O47</f>
        <v>4.59</v>
      </c>
      <c r="V332" s="319">
        <f>'2024'!P47</f>
        <v>7</v>
      </c>
      <c r="W332" s="193">
        <f>'2024'!Q47</f>
        <v>0</v>
      </c>
      <c r="X332" s="194">
        <f>'2024'!R47</f>
        <v>4.1349873282646388E-2</v>
      </c>
      <c r="Y332" s="194">
        <f>'2024'!S47</f>
        <v>2.8704919534613856E-2</v>
      </c>
      <c r="Z332" s="194">
        <f>'2024'!T47</f>
        <v>7.5926551762982991E-2</v>
      </c>
      <c r="AA332" s="194">
        <f>'2024'!U47</f>
        <v>0.13479805487666607</v>
      </c>
      <c r="AB332" s="194">
        <f>'2024'!V47</f>
        <v>0.13479805487666607</v>
      </c>
      <c r="AC332" s="59">
        <f>'2024'!W47</f>
        <v>0.13479805487666607</v>
      </c>
      <c r="AD332" s="42" t="str">
        <f>'2024'!X47</f>
        <v>N/A</v>
      </c>
      <c r="AE332" s="183">
        <f>'2024'!Y47</f>
        <v>2.4700000000000002</v>
      </c>
      <c r="AF332" s="183">
        <f>'2024'!Z47</f>
        <v>4.8</v>
      </c>
      <c r="AG332" s="183">
        <f>'2024'!AA47</f>
        <v>11.7</v>
      </c>
      <c r="AH332" s="183">
        <f>'2024'!AB47</f>
        <v>0</v>
      </c>
      <c r="AI332" s="183">
        <f>'2024'!AC47</f>
        <v>0</v>
      </c>
      <c r="AJ332" s="288">
        <f>'2024'!AD47</f>
        <v>5.0785046728971966E-2</v>
      </c>
      <c r="AK332" s="288">
        <f>'2024'!AE47</f>
        <v>0.15697196261682245</v>
      </c>
      <c r="AL332" s="185">
        <f>'2024'!AF47</f>
        <v>0</v>
      </c>
      <c r="AM332" s="212">
        <f t="shared" si="35"/>
        <v>0.63600000000000001</v>
      </c>
      <c r="AN332" s="185">
        <f>'2024'!AG47</f>
        <v>0.85899999999999999</v>
      </c>
      <c r="AO332" s="185">
        <f>'2024'!AH47</f>
        <v>0.14100000000000001</v>
      </c>
      <c r="AP332" s="183">
        <f>'2024'!AI47</f>
        <v>92.821049357823242</v>
      </c>
      <c r="AQ332" s="186">
        <f>'2024'!AJ47</f>
        <v>91.875508429314749</v>
      </c>
      <c r="AR332" s="48">
        <f>'2024'!AK47</f>
        <v>3</v>
      </c>
      <c r="AS332" s="232">
        <f>'2024'!AL47</f>
        <v>0</v>
      </c>
      <c r="AT332" s="232">
        <f>'2024'!AM47</f>
        <v>4</v>
      </c>
      <c r="AU332" s="232">
        <f>'2024'!AN47</f>
        <v>2</v>
      </c>
      <c r="AV332" s="232">
        <f>'2024'!AO47</f>
        <v>6</v>
      </c>
      <c r="AW332" s="232">
        <f>'2024'!AP47</f>
        <v>5</v>
      </c>
      <c r="AX332" s="232">
        <f>'2024'!AQ47</f>
        <v>0.5</v>
      </c>
      <c r="AY332" s="233">
        <f>'2024'!AR47</f>
        <v>0.5</v>
      </c>
      <c r="AZ332" s="60">
        <f>'2024'!AS47</f>
        <v>0</v>
      </c>
      <c r="BA332" s="61">
        <f>'2024'!AT47</f>
        <v>1</v>
      </c>
      <c r="BB332" s="61">
        <f>'2024'!AU47</f>
        <v>0</v>
      </c>
      <c r="BC332" s="61">
        <f>'2024'!AV47</f>
        <v>0</v>
      </c>
      <c r="BD332" s="61">
        <f>'2024'!AW47</f>
        <v>0</v>
      </c>
      <c r="BE332" s="61">
        <f>'2024'!AX47</f>
        <v>0</v>
      </c>
      <c r="BF332" s="62">
        <f>'2024'!AY47</f>
        <v>0</v>
      </c>
      <c r="BG332" s="62">
        <f>'2024'!AZ47</f>
        <v>0</v>
      </c>
      <c r="BH332" s="62">
        <f>'2024'!BA47</f>
        <v>0</v>
      </c>
      <c r="BI332" s="62">
        <f>'2024'!BB47</f>
        <v>0</v>
      </c>
      <c r="BJ332" s="62">
        <f>'2024'!BC47</f>
        <v>0</v>
      </c>
      <c r="BK332" s="62">
        <f>'2024'!BH47</f>
        <v>0</v>
      </c>
      <c r="BL332" s="62">
        <f>'2024'!BI47</f>
        <v>0</v>
      </c>
      <c r="BM332" s="62">
        <f>'2024'!BJ47</f>
        <v>0</v>
      </c>
      <c r="BN332" s="63">
        <f>'2024'!BK47</f>
        <v>0</v>
      </c>
      <c r="BO332" s="60">
        <f>'2024'!BL47</f>
        <v>62</v>
      </c>
      <c r="BP332" s="61">
        <f>'2024'!BM47</f>
        <v>1499.4</v>
      </c>
      <c r="BQ332" s="61">
        <f>'2024'!BN47</f>
        <v>6</v>
      </c>
      <c r="BR332" s="61">
        <f>'2024'!BO47</f>
        <v>4</v>
      </c>
      <c r="BS332" s="61">
        <f>'2024'!BP47</f>
        <v>1</v>
      </c>
      <c r="BT332" s="61">
        <f>'2024'!BQ47</f>
        <v>11.399999999999999</v>
      </c>
      <c r="BU332" s="62" t="str">
        <f>'2024'!BR47</f>
        <v>NA</v>
      </c>
      <c r="BV332" s="62">
        <f>'2024'!BS47</f>
        <v>0.26</v>
      </c>
      <c r="BW332" s="62">
        <f>'2024'!BT47</f>
        <v>1.68</v>
      </c>
      <c r="BX332" s="62">
        <f>'2024'!BU47</f>
        <v>4.5</v>
      </c>
      <c r="BY332" s="62">
        <f>'2024'!BV47</f>
        <v>14.3</v>
      </c>
      <c r="BZ332" s="62">
        <f>'2024'!CA47</f>
        <v>0</v>
      </c>
      <c r="CA332" s="62">
        <f>'2024'!CB47</f>
        <v>0</v>
      </c>
      <c r="CB332" s="62">
        <f>'2024'!CC47</f>
        <v>87.2</v>
      </c>
      <c r="CC332" s="63">
        <f>'2024'!CD47</f>
        <v>12.8</v>
      </c>
      <c r="CD332" s="60">
        <f>'2024'!CE47</f>
        <v>94</v>
      </c>
      <c r="CE332" s="61">
        <f>'2024'!CF47</f>
        <v>3274.7000000000003</v>
      </c>
      <c r="CF332" s="61">
        <f>'2024'!CG47</f>
        <v>11</v>
      </c>
      <c r="CG332" s="61">
        <f>'2024'!CH47</f>
        <v>7</v>
      </c>
      <c r="CH332" s="61">
        <f>'2024'!CI47</f>
        <v>0</v>
      </c>
      <c r="CI332" s="61">
        <f>'2024'!CJ47</f>
        <v>33.800000000000004</v>
      </c>
      <c r="CJ332" s="62">
        <f>'2024'!CK47</f>
        <v>0</v>
      </c>
      <c r="CK332" s="62">
        <f>'2024'!CL47</f>
        <v>0</v>
      </c>
      <c r="CL332" s="62">
        <f>'2024'!CM47</f>
        <v>0.76</v>
      </c>
      <c r="CM332" s="62">
        <f>'2024'!CN47</f>
        <v>4.5999999999999996</v>
      </c>
      <c r="CN332" s="62">
        <f>'2024'!CO47</f>
        <v>8.5</v>
      </c>
      <c r="CO332" s="62">
        <f>'2024'!CT47</f>
        <v>50</v>
      </c>
      <c r="CP332" s="62">
        <f>'2024'!CU47</f>
        <v>22.2</v>
      </c>
      <c r="CQ332" s="62">
        <f>'2024'!CV47</f>
        <v>94.6</v>
      </c>
      <c r="CR332" s="63">
        <f>'2024'!CW47</f>
        <v>5.4</v>
      </c>
      <c r="CS332" s="60">
        <f>'2024'!CX47</f>
        <v>337</v>
      </c>
      <c r="CT332" s="61">
        <f>'2024'!CY47</f>
        <v>4438.5</v>
      </c>
      <c r="CU332" s="61">
        <f>'2024'!CZ47</f>
        <v>43</v>
      </c>
      <c r="CV332" s="61">
        <f>'2024'!DA47</f>
        <v>29</v>
      </c>
      <c r="CW332" s="61">
        <f>'2024'!DB47</f>
        <v>2</v>
      </c>
      <c r="CX332" s="61">
        <f>'2024'!DC47</f>
        <v>31.5</v>
      </c>
      <c r="CY332" s="62">
        <f>'2024'!DD47</f>
        <v>0</v>
      </c>
      <c r="CZ332" s="62">
        <f>'2024'!DE47</f>
        <v>0</v>
      </c>
      <c r="DA332" s="62">
        <f>'2024'!DF47</f>
        <v>1.31</v>
      </c>
      <c r="DB332" s="62">
        <f>'2024'!DG47</f>
        <v>3.2</v>
      </c>
      <c r="DC332" s="62">
        <f>'2024'!DH47</f>
        <v>10</v>
      </c>
      <c r="DD332" s="62">
        <f>'2024'!DM47</f>
        <v>35.700000000000003</v>
      </c>
      <c r="DE332" s="62">
        <f>'2024'!DN47</f>
        <v>0</v>
      </c>
      <c r="DF332" s="62">
        <f>'2024'!DO47</f>
        <v>90.4</v>
      </c>
      <c r="DG332" s="63">
        <f>'2024'!DP47</f>
        <v>9.6</v>
      </c>
      <c r="DH332" s="60">
        <f>'2024'!DQ47</f>
        <v>535</v>
      </c>
      <c r="DI332" s="61">
        <f>'2024'!DR47</f>
        <v>3968.9</v>
      </c>
      <c r="DJ332" s="61">
        <f>'2024'!DS47</f>
        <v>45</v>
      </c>
      <c r="DK332" s="61">
        <f>'2024'!DT47</f>
        <v>34</v>
      </c>
      <c r="DL332" s="61">
        <f>'2024'!DU47</f>
        <v>4</v>
      </c>
      <c r="DM332" s="61">
        <f>'2024'!DV47</f>
        <v>27.3</v>
      </c>
      <c r="DN332" s="62">
        <f>'2024'!DW47</f>
        <v>0</v>
      </c>
      <c r="DO332" s="62">
        <f>'2024'!DX47</f>
        <v>0</v>
      </c>
      <c r="DP332" s="62">
        <f>'2024'!DY47</f>
        <v>2.4700000000000002</v>
      </c>
      <c r="DQ332" s="62">
        <f>'2024'!DZ47</f>
        <v>4.8</v>
      </c>
      <c r="DR332" s="62">
        <f>'2024'!EA47</f>
        <v>11.7</v>
      </c>
      <c r="DS332" s="62">
        <f>'2024'!EF47</f>
        <v>63.6</v>
      </c>
      <c r="DT332" s="62">
        <f>'2024'!EG47</f>
        <v>0</v>
      </c>
      <c r="DU332" s="62">
        <f>'2024'!EH47</f>
        <v>81.400000000000006</v>
      </c>
      <c r="DV332" s="63">
        <f>'2024'!EI47</f>
        <v>18.600000000000001</v>
      </c>
    </row>
    <row r="333" spans="1:126" ht="15.75" customHeight="1" x14ac:dyDescent="0.2">
      <c r="A333" s="199">
        <f t="shared" si="32"/>
        <v>331</v>
      </c>
      <c r="B333" s="261">
        <f>'2023'!A69</f>
        <v>67</v>
      </c>
      <c r="C333" s="261">
        <v>2023</v>
      </c>
      <c r="D333" s="234" t="str">
        <f>'2023'!B69</f>
        <v>Jalen Brooks</v>
      </c>
      <c r="E333" s="310" t="str" cm="1">
        <f t="array" ref="E333">_xlfn.IFS(F333&gt;12.5,"Cornerstone",AND(F333&gt;11.995,F333&lt;12.5),"Elite",AND(F333&gt;11,F333&lt;12.995),"Elite Upside",AND(F333&gt;=9.69,F333&lt;10.999),"Upside",AND(F333&gt;8.4,F333&lt;9.999),"Upside Lite",AND(F333&gt;7.25,F333&lt;8.999),"Outlier",AND(F333&gt;=6,F333&lt;7.25),"Outlier Lite",F333&lt;6.999,"Purgatory")</f>
        <v>Purgatory</v>
      </c>
      <c r="F333" s="313">
        <f>'2023'!C69</f>
        <v>3.8757142857142863</v>
      </c>
      <c r="G333" s="313">
        <f t="shared" si="33"/>
        <v>2.2999999999999998</v>
      </c>
      <c r="H333" s="313" t="str" cm="1">
        <f t="array" ref="H333">_xlfn.IFS(E333="Cornerstone","A++",E333="Elite","A+",E333="Elite Upside","A",E333="Upside","B",E333="Upside Lite","C",E333="Outlier","D+",E333="Outlier Lite","D-",E333="Purgatory","F")</f>
        <v>F</v>
      </c>
      <c r="I333" s="314">
        <f t="shared" si="34"/>
        <v>-2.5161325888347346</v>
      </c>
      <c r="J333" s="34" t="str">
        <f>'2023'!D69</f>
        <v>South Carolina</v>
      </c>
      <c r="K333" s="200">
        <f>'2023'!E69</f>
        <v>1</v>
      </c>
      <c r="L333" s="318">
        <f>'2023'!F69</f>
        <v>36653</v>
      </c>
      <c r="M333" s="231">
        <f>'2023'!G69</f>
        <v>25.408219178082192</v>
      </c>
      <c r="N333" s="231" t="str">
        <f>'2023'!H69</f>
        <v>RS SR</v>
      </c>
      <c r="O333" s="231">
        <f>'2023'!I69</f>
        <v>22.986301369863014</v>
      </c>
      <c r="P333" s="231" t="str">
        <f>'2023'!J69</f>
        <v>Slot</v>
      </c>
      <c r="Q333" s="231" t="str">
        <f>'2023'!K69</f>
        <v>PROTO Z</v>
      </c>
      <c r="R333" s="231" t="str">
        <f>'2023'!L69</f>
        <v>Poor Earner</v>
      </c>
      <c r="S333" s="200">
        <f>'2023'!M69</f>
        <v>73</v>
      </c>
      <c r="T333" s="200">
        <f>'2023'!N69</f>
        <v>201</v>
      </c>
      <c r="U333" s="200">
        <f>'2023'!O69</f>
        <v>4.6900000000000004</v>
      </c>
      <c r="V333" s="319">
        <f>'2023'!P69</f>
        <v>7</v>
      </c>
      <c r="W333" s="193">
        <f>'2023'!Q69</f>
        <v>0</v>
      </c>
      <c r="X333" s="194">
        <f>'2023'!R69</f>
        <v>0</v>
      </c>
      <c r="Y333" s="194">
        <f>'2023'!S69</f>
        <v>0.10683760683760683</v>
      </c>
      <c r="Z333" s="194">
        <f>'2023'!T69</f>
        <v>0.17992047713717693</v>
      </c>
      <c r="AA333" s="194">
        <f>'2023'!U69</f>
        <v>0.15993589743589742</v>
      </c>
      <c r="AB333" s="194">
        <f>'2023'!V69</f>
        <v>0.16992818728653719</v>
      </c>
      <c r="AC333" s="59">
        <f>'2023'!W69</f>
        <v>0.16992818728653719</v>
      </c>
      <c r="AD333" s="42" t="str">
        <f>'2023'!X69</f>
        <v>N/A</v>
      </c>
      <c r="AE333" s="183">
        <f>'2023'!Y69</f>
        <v>1.76</v>
      </c>
      <c r="AF333" s="183">
        <f>'2023'!Z69</f>
        <v>6.8</v>
      </c>
      <c r="AG333" s="183">
        <f>'2023'!AA69</f>
        <v>11.4</v>
      </c>
      <c r="AH333" s="183">
        <f>'2023'!AB69</f>
        <v>0.65</v>
      </c>
      <c r="AI333" s="183">
        <f>'2023'!AC69</f>
        <v>1.35</v>
      </c>
      <c r="AJ333" s="288">
        <f>'2023'!AD69</f>
        <v>2.4689378757515031E-2</v>
      </c>
      <c r="AK333" s="288">
        <f>'2023'!AE69</f>
        <v>0.1375551102204409</v>
      </c>
      <c r="AL333" s="185">
        <f>'2023'!AF69</f>
        <v>5.7000000000000002E-2</v>
      </c>
      <c r="AM333" s="212">
        <f>DD333/100</f>
        <v>0.44400000000000001</v>
      </c>
      <c r="AN333" s="185">
        <f>'2023'!AG69</f>
        <v>0.18</v>
      </c>
      <c r="AO333" s="185">
        <f>'2023'!AH69</f>
        <v>0.80149999999999988</v>
      </c>
      <c r="AP333" s="183">
        <f>'2023'!AI69</f>
        <v>83.087306855575363</v>
      </c>
      <c r="AQ333" s="186">
        <f>'2023'!AJ69</f>
        <v>82.240920719941045</v>
      </c>
      <c r="AR333" s="48">
        <f>'2023'!AK69</f>
        <v>4</v>
      </c>
      <c r="AS333" s="232">
        <f>'2023'!AL69</f>
        <v>0</v>
      </c>
      <c r="AT333" s="232">
        <f>'2023'!AM69</f>
        <v>3</v>
      </c>
      <c r="AU333" s="232">
        <f>'2023'!AN69</f>
        <v>4</v>
      </c>
      <c r="AV333" s="232">
        <f>'2023'!AO69</f>
        <v>4</v>
      </c>
      <c r="AW333" s="232">
        <f>'2023'!AP69</f>
        <v>3</v>
      </c>
      <c r="AX333" s="232">
        <f>'2023'!AQ69</f>
        <v>1</v>
      </c>
      <c r="AY333" s="233">
        <f>'2023'!AR69</f>
        <v>0.75</v>
      </c>
      <c r="AZ333" s="60">
        <f>'2023'!AS69</f>
        <v>0</v>
      </c>
      <c r="BA333" s="61">
        <f>'2023'!AT69</f>
        <v>1</v>
      </c>
      <c r="BB333" s="61">
        <f>'2023'!AU69</f>
        <v>0</v>
      </c>
      <c r="BC333" s="61">
        <f>'2023'!AV69</f>
        <v>0</v>
      </c>
      <c r="BD333" s="61">
        <f>'2023'!AW69</f>
        <v>0</v>
      </c>
      <c r="BE333" s="61">
        <f>'2023'!AX69</f>
        <v>1</v>
      </c>
      <c r="BF333" s="62">
        <f>'2023'!AY69</f>
        <v>0</v>
      </c>
      <c r="BG333" s="62">
        <f>'2023'!AZ69</f>
        <v>0</v>
      </c>
      <c r="BH333" s="62">
        <f>'2023'!BA69</f>
        <v>0</v>
      </c>
      <c r="BI333" s="62">
        <f>'2023'!BA69</f>
        <v>0</v>
      </c>
      <c r="BJ333" s="62">
        <f>'2023'!BC69</f>
        <v>0</v>
      </c>
      <c r="BK333" s="62">
        <f>'2023'!BH69</f>
        <v>0</v>
      </c>
      <c r="BL333" s="62">
        <f>'2023'!BI69</f>
        <v>0</v>
      </c>
      <c r="BM333" s="62">
        <f>'2023'!BJ69</f>
        <v>0</v>
      </c>
      <c r="BN333" s="63">
        <f>'2023'!BK69</f>
        <v>0</v>
      </c>
      <c r="BO333" s="60">
        <f>'2023'!BL69</f>
        <v>0</v>
      </c>
      <c r="BP333" s="61">
        <f>'2023'!BM69</f>
        <v>1</v>
      </c>
      <c r="BQ333" s="61">
        <f>'2023'!BN69</f>
        <v>0</v>
      </c>
      <c r="BR333" s="61">
        <f>'2023'!BO69</f>
        <v>0</v>
      </c>
      <c r="BS333" s="61">
        <f>'2023'!BP69</f>
        <v>0</v>
      </c>
      <c r="BT333" s="61">
        <f>'2023'!BQ69</f>
        <v>1</v>
      </c>
      <c r="BU333" s="62">
        <f>'2023'!BR69</f>
        <v>0</v>
      </c>
      <c r="BV333" s="62">
        <f>'2023'!BS69</f>
        <v>0</v>
      </c>
      <c r="BW333" s="62">
        <f>'2023'!BT69</f>
        <v>0</v>
      </c>
      <c r="BX333" s="62">
        <f>'2023'!BU69</f>
        <v>0</v>
      </c>
      <c r="BY333" s="62">
        <f>'2023'!BV69</f>
        <v>0</v>
      </c>
      <c r="BZ333" s="62">
        <f>'2023'!CA69</f>
        <v>0</v>
      </c>
      <c r="CA333" s="62">
        <f>'2023'!CB69</f>
        <v>0</v>
      </c>
      <c r="CB333" s="62">
        <f>'2023'!CC69</f>
        <v>0</v>
      </c>
      <c r="CC333" s="63">
        <f>'2023'!CD69</f>
        <v>0</v>
      </c>
      <c r="CD333" s="60">
        <f>'2023'!CE69</f>
        <v>100</v>
      </c>
      <c r="CE333" s="61">
        <f>'2023'!CF69</f>
        <v>936</v>
      </c>
      <c r="CF333" s="61">
        <f>'2023'!CG69</f>
        <v>29</v>
      </c>
      <c r="CG333" s="61">
        <f>'2023'!CH69</f>
        <v>11</v>
      </c>
      <c r="CH333" s="61">
        <f>'2023'!CI69</f>
        <v>0</v>
      </c>
      <c r="CI333" s="61">
        <f>'2023'!CJ69</f>
        <v>8</v>
      </c>
      <c r="CJ333" s="62">
        <f>'2023'!CK69</f>
        <v>-0.25</v>
      </c>
      <c r="CK333" s="62">
        <f>'2023'!CL69</f>
        <v>0.75</v>
      </c>
      <c r="CL333" s="62">
        <f>'2023'!CM69</f>
        <v>0.68</v>
      </c>
      <c r="CM333" s="62">
        <f>'2023'!CN69</f>
        <v>2.4</v>
      </c>
      <c r="CN333" s="62">
        <f>'2023'!CO69</f>
        <v>12.9</v>
      </c>
      <c r="CO333" s="62">
        <f>'2023'!CT69</f>
        <v>0</v>
      </c>
      <c r="CP333" s="62">
        <f>'2023'!CU69</f>
        <v>35.299999999999997</v>
      </c>
      <c r="CQ333" s="62">
        <f>'2023'!CV69</f>
        <v>16.5</v>
      </c>
      <c r="CR333" s="63">
        <f>'2023'!CW69</f>
        <v>83.5</v>
      </c>
      <c r="CS333" s="60">
        <f>'2023'!CX69</f>
        <v>181</v>
      </c>
      <c r="CT333" s="61">
        <f>'2023'!CY69</f>
        <v>1006</v>
      </c>
      <c r="CU333" s="61">
        <f>'2023'!CZ69</f>
        <v>31</v>
      </c>
      <c r="CV333" s="61">
        <f>'2023'!DA69</f>
        <v>14</v>
      </c>
      <c r="CW333" s="61">
        <f>'2023'!DB69</f>
        <v>1</v>
      </c>
      <c r="CX333" s="61">
        <f>'2023'!DC69</f>
        <v>22</v>
      </c>
      <c r="CY333" s="62">
        <f>'2023'!DD69</f>
        <v>0.38</v>
      </c>
      <c r="CZ333" s="62">
        <f>'2023'!DE69</f>
        <v>1.21</v>
      </c>
      <c r="DA333" s="62">
        <f>'2023'!DF69</f>
        <v>1.02</v>
      </c>
      <c r="DB333" s="62">
        <f>'2023'!DG69</f>
        <v>2.6</v>
      </c>
      <c r="DC333" s="62">
        <f>'2023'!DH69</f>
        <v>14</v>
      </c>
      <c r="DD333" s="62">
        <f>'2023'!DM69</f>
        <v>44.4</v>
      </c>
      <c r="DE333" s="62">
        <f>'2023'!DN69</f>
        <v>6.7</v>
      </c>
      <c r="DF333" s="62">
        <f>'2023'!DO69</f>
        <v>19</v>
      </c>
      <c r="DG333" s="63">
        <f>'2023'!DP69</f>
        <v>78.3</v>
      </c>
      <c r="DH333" s="60">
        <f>'2023'!DQ69</f>
        <v>499</v>
      </c>
      <c r="DI333" s="61">
        <f>'2023'!DR69</f>
        <v>3120</v>
      </c>
      <c r="DJ333" s="61">
        <f>'2023'!DS69</f>
        <v>46</v>
      </c>
      <c r="DK333" s="61">
        <f>'2023'!DT69</f>
        <v>33</v>
      </c>
      <c r="DL333" s="61">
        <f>'2023'!DU69</f>
        <v>1</v>
      </c>
      <c r="DM333" s="61">
        <f>'2023'!DV69</f>
        <v>23</v>
      </c>
      <c r="DN333" s="62">
        <f>'2023'!DW69</f>
        <v>0.65</v>
      </c>
      <c r="DO333" s="62">
        <f>'2023'!DX69</f>
        <v>1.35</v>
      </c>
      <c r="DP333" s="62">
        <f>'2023'!DY69</f>
        <v>1.76</v>
      </c>
      <c r="DQ333" s="62">
        <f>'2023'!DZ69</f>
        <v>6.8</v>
      </c>
      <c r="DR333" s="62">
        <f>'2023'!EA69</f>
        <v>11.4</v>
      </c>
      <c r="DS333" s="62">
        <f>'2023'!EF69</f>
        <v>57.1</v>
      </c>
      <c r="DT333" s="62">
        <f>'2023'!EG69</f>
        <v>5.7</v>
      </c>
      <c r="DU333" s="62">
        <f>'2023'!EH69</f>
        <v>17</v>
      </c>
      <c r="DV333" s="63">
        <f>'2023'!EI69</f>
        <v>82</v>
      </c>
    </row>
    <row r="334" spans="1:126" ht="15.75" customHeight="1" x14ac:dyDescent="0.2">
      <c r="A334" s="199">
        <f t="shared" si="32"/>
        <v>332</v>
      </c>
      <c r="B334" s="261">
        <f>'2019'!A45</f>
        <v>43</v>
      </c>
      <c r="C334" s="261">
        <v>2019</v>
      </c>
      <c r="D334" s="234" t="str">
        <f>'2019'!B45</f>
        <v>John Ursua</v>
      </c>
      <c r="E334" s="310" t="str" cm="1">
        <f t="array" ref="E334">_xlfn.IFS(F334&gt;12.5,"Cornerstone",AND(F334&gt;11.995,F334&lt;12.5),"Elite",AND(F334&gt;11,F334&lt;12.995),"Elite Upside",AND(F334&gt;=9.69,F334&lt;10.999),"Upside",AND(F334&gt;8.4,F334&lt;9.999),"Upside Lite",AND(F334&gt;7.25,F334&lt;8.999),"Outlier",AND(F334&gt;=6,F334&lt;7.25),"Outlier Lite",F334&lt;6.999,"Purgatory")</f>
        <v>Purgatory</v>
      </c>
      <c r="F334" s="313">
        <f>'2019'!C45</f>
        <v>3.8599999999999994</v>
      </c>
      <c r="G334" s="313">
        <f t="shared" si="33"/>
        <v>2</v>
      </c>
      <c r="H334" s="313" t="str" cm="1">
        <f t="array" ref="H334">_xlfn.IFS(E334="Cornerstone","A++",E334="Elite","A+",E334="Elite Upside","A",E334="Upside","B",E334="Upside Lite","C",E334="Outlier","D+",E334="Outlier Lite","D-",E334="Purgatory","F")</f>
        <v>F</v>
      </c>
      <c r="I334" s="314">
        <f t="shared" si="34"/>
        <v>-2.5246451258954403</v>
      </c>
      <c r="J334" s="34" t="str">
        <f>'2019'!D45</f>
        <v>Hawaii</v>
      </c>
      <c r="K334" s="200">
        <f>'2019'!E45</f>
        <v>7</v>
      </c>
      <c r="L334" s="318">
        <f>'2019'!F45</f>
        <v>34351</v>
      </c>
      <c r="M334" s="231">
        <f>'2019'!G45</f>
        <v>31.715068493150685</v>
      </c>
      <c r="N334" s="231" t="str">
        <f>'2019'!H45</f>
        <v>JR</v>
      </c>
      <c r="O334" s="231">
        <f>'2019'!I45</f>
        <v>25.284931506849315</v>
      </c>
      <c r="P334" s="231" t="str">
        <f>'2019'!J45</f>
        <v>Slot</v>
      </c>
      <c r="Q334" s="231" t="str">
        <f>'2019'!K45</f>
        <v>BALL HOG</v>
      </c>
      <c r="R334" s="231" t="str">
        <f>'2019'!L45</f>
        <v>Elite Separator</v>
      </c>
      <c r="S334" s="320">
        <f>'2019'!M45</f>
        <v>69</v>
      </c>
      <c r="T334" s="320">
        <f>'2019'!N45</f>
        <v>182</v>
      </c>
      <c r="U334" s="200">
        <f>'2019'!O45</f>
        <v>4.5599999999999996</v>
      </c>
      <c r="V334" s="279">
        <f>'2019'!P45</f>
        <v>7</v>
      </c>
      <c r="W334" s="193">
        <f>'2019'!Q45</f>
        <v>0</v>
      </c>
      <c r="X334" s="194">
        <f>'2019'!R45</f>
        <v>0</v>
      </c>
      <c r="Y334" s="194">
        <f>'2019'!S45</f>
        <v>0.20470957613814755</v>
      </c>
      <c r="Z334" s="194">
        <f>'2019'!T45</f>
        <v>0.23702914001421463</v>
      </c>
      <c r="AA334" s="194">
        <f>'2019'!U45</f>
        <v>0.30916206261510126</v>
      </c>
      <c r="AB334" s="194">
        <f>'2019'!V45</f>
        <v>0.30916206261510126</v>
      </c>
      <c r="AC334" s="59">
        <f>'2019'!W45</f>
        <v>0.23496316758747696</v>
      </c>
      <c r="AD334" s="42">
        <f>'2019'!X45</f>
        <v>22.638356164383563</v>
      </c>
      <c r="AE334" s="183">
        <f>'2019'!Y45</f>
        <v>3.49</v>
      </c>
      <c r="AF334" s="183">
        <f>'2019'!Z45</f>
        <v>8.1999999999999993</v>
      </c>
      <c r="AG334" s="183">
        <f>'2019'!AA45</f>
        <v>12.1</v>
      </c>
      <c r="AH334" s="183">
        <f>'2019'!AB45</f>
        <v>0.67</v>
      </c>
      <c r="AI334" s="183">
        <f>'2019'!AC45</f>
        <v>3.1</v>
      </c>
      <c r="AJ334" s="288">
        <f>'2019'!AD45</f>
        <v>3.643335815338794E-2</v>
      </c>
      <c r="AK334" s="288">
        <f>'2019'!AE45</f>
        <v>0.21513030528667165</v>
      </c>
      <c r="AL334" s="185">
        <f>'2019'!AF45</f>
        <v>0.127</v>
      </c>
      <c r="AM334" s="212">
        <f>DS334/100</f>
        <v>0.47600000000000003</v>
      </c>
      <c r="AN334" s="185">
        <f>'2019'!AG45</f>
        <v>3.4500000000000003E-2</v>
      </c>
      <c r="AO334" s="185">
        <f>'2019'!AH45</f>
        <v>0.96150000000000002</v>
      </c>
      <c r="AP334" s="183">
        <f>'2019'!AI45</f>
        <v>84.186414438573863</v>
      </c>
      <c r="AQ334" s="186">
        <f>'2019'!AJ45</f>
        <v>76.5745830019046</v>
      </c>
      <c r="AR334" s="48">
        <f>'2019'!AK45</f>
        <v>6</v>
      </c>
      <c r="AS334" s="232">
        <f>'2019'!AL45</f>
        <v>1</v>
      </c>
      <c r="AT334" s="232">
        <f>'2019'!AM45</f>
        <v>6</v>
      </c>
      <c r="AU334" s="232">
        <f>'2019'!AN45</f>
        <v>6</v>
      </c>
      <c r="AV334" s="232">
        <f>'2019'!AO45</f>
        <v>6</v>
      </c>
      <c r="AW334" s="232">
        <f>'2019'!AP45</f>
        <v>2</v>
      </c>
      <c r="AX334" s="232">
        <f>'2019'!AQ45</f>
        <v>1</v>
      </c>
      <c r="AY334" s="233">
        <f>'2019'!AR45</f>
        <v>0</v>
      </c>
      <c r="AZ334" s="60">
        <f>'2019'!AS45</f>
        <v>0</v>
      </c>
      <c r="BA334" s="61">
        <f>'2019'!AT45</f>
        <v>2794</v>
      </c>
      <c r="BB334" s="61">
        <f>'2019'!AU45</f>
        <v>0</v>
      </c>
      <c r="BC334" s="61">
        <f>'2019'!AV45</f>
        <v>0</v>
      </c>
      <c r="BD334" s="61">
        <f>'2019'!AW45</f>
        <v>0</v>
      </c>
      <c r="BE334" s="61">
        <f>'2019'!AX45</f>
        <v>0</v>
      </c>
      <c r="BF334" s="62">
        <f>'2019'!AY45</f>
        <v>0</v>
      </c>
      <c r="BG334" s="62">
        <f>'2019'!AZ45</f>
        <v>0</v>
      </c>
      <c r="BH334" s="62">
        <f>'2019'!BA45</f>
        <v>0</v>
      </c>
      <c r="BI334" s="62">
        <f>'2019'!BB45</f>
        <v>0</v>
      </c>
      <c r="BJ334" s="62">
        <f>'2019'!BC45</f>
        <v>0</v>
      </c>
      <c r="BK334" s="62">
        <f>'2019'!BD45</f>
        <v>0</v>
      </c>
      <c r="BL334" s="62">
        <f>'2019'!BE45</f>
        <v>0</v>
      </c>
      <c r="BM334" s="62">
        <f>'2019'!BF45</f>
        <v>0</v>
      </c>
      <c r="BN334" s="63">
        <f>'2019'!BG45</f>
        <v>0</v>
      </c>
      <c r="BO334" s="60">
        <f>'2019'!BH45</f>
        <v>0</v>
      </c>
      <c r="BP334" s="61">
        <f>'2019'!BI45</f>
        <v>2501</v>
      </c>
      <c r="BQ334" s="61">
        <f>'2019'!BJ45</f>
        <v>0</v>
      </c>
      <c r="BR334" s="61">
        <f>'2019'!BK45</f>
        <v>0</v>
      </c>
      <c r="BS334" s="61">
        <f>'2019'!BL45</f>
        <v>0</v>
      </c>
      <c r="BT334" s="61">
        <f>'2019'!BM45</f>
        <v>0</v>
      </c>
      <c r="BU334" s="62">
        <f>'2019'!BN45</f>
        <v>0</v>
      </c>
      <c r="BV334" s="62">
        <f>'2019'!BO45</f>
        <v>0</v>
      </c>
      <c r="BW334" s="62">
        <f>'2019'!BP45</f>
        <v>0</v>
      </c>
      <c r="BX334" s="62">
        <f>'2019'!BQ45</f>
        <v>0</v>
      </c>
      <c r="BY334" s="62">
        <f>'2019'!BR45</f>
        <v>0</v>
      </c>
      <c r="BZ334" s="62">
        <f>'2019'!BS45</f>
        <v>0</v>
      </c>
      <c r="CA334" s="62">
        <f>'2019'!BT45</f>
        <v>0</v>
      </c>
      <c r="CB334" s="62">
        <f>'2019'!BU45</f>
        <v>0</v>
      </c>
      <c r="CC334" s="63">
        <f>'2019'!BV45</f>
        <v>0</v>
      </c>
      <c r="CD334" s="60">
        <f>'2019'!BW45</f>
        <v>652</v>
      </c>
      <c r="CE334" s="61">
        <f>'2019'!BX45</f>
        <v>3185</v>
      </c>
      <c r="CF334" s="61">
        <f>'2019'!BY45</f>
        <v>83</v>
      </c>
      <c r="CG334" s="61">
        <f>'2019'!BZ45</f>
        <v>52</v>
      </c>
      <c r="CH334" s="61">
        <f>'2019'!CA45</f>
        <v>3</v>
      </c>
      <c r="CI334" s="61">
        <f>'2019'!CB45</f>
        <v>25</v>
      </c>
      <c r="CJ334" s="62">
        <f>'2019'!CC45</f>
        <v>0.43</v>
      </c>
      <c r="CK334" s="62">
        <f>'2019'!CD45</f>
        <v>1.49</v>
      </c>
      <c r="CL334" s="62">
        <f>'2019'!CE45</f>
        <v>2.15</v>
      </c>
      <c r="CM334" s="62">
        <f>'2019'!CF45</f>
        <v>5.5</v>
      </c>
      <c r="CN334" s="62">
        <f>'2019'!CG45</f>
        <v>9.8000000000000007</v>
      </c>
      <c r="CO334" s="62">
        <f>'2019'!CH45</f>
        <v>0</v>
      </c>
      <c r="CP334" s="62">
        <f>'2019'!CI45</f>
        <v>8.8000000000000007</v>
      </c>
      <c r="CQ334" s="62">
        <f>'2019'!CJ45</f>
        <v>0.9</v>
      </c>
      <c r="CR334" s="63">
        <f>'2019'!CK45</f>
        <v>99.1</v>
      </c>
      <c r="CS334" s="60">
        <f>'2019'!CL45</f>
        <v>667</v>
      </c>
      <c r="CT334" s="61">
        <f>'2019'!CM45</f>
        <v>2814</v>
      </c>
      <c r="CU334" s="61">
        <f>'2019'!CN45</f>
        <v>62</v>
      </c>
      <c r="CV334" s="61">
        <f>'2019'!CO45</f>
        <v>47</v>
      </c>
      <c r="CW334" s="61">
        <f>'2019'!CP45</f>
        <v>5</v>
      </c>
      <c r="CX334" s="61">
        <f>'2019'!CQ45</f>
        <v>19</v>
      </c>
      <c r="CY334" s="62">
        <f>'2019'!CR45</f>
        <v>0.67</v>
      </c>
      <c r="CZ334" s="62">
        <f>'2019'!CS45</f>
        <v>3.1</v>
      </c>
      <c r="DA334" s="62">
        <f>'2019'!CT45</f>
        <v>3.49</v>
      </c>
      <c r="DB334" s="62">
        <f>'2019'!CU45</f>
        <v>8.1999999999999993</v>
      </c>
      <c r="DC334" s="62">
        <f>'2019'!CV45</f>
        <v>9</v>
      </c>
      <c r="DD334" s="62">
        <f>'2019'!DA45</f>
        <v>50</v>
      </c>
      <c r="DE334" s="62">
        <f>'2019'!DB45</f>
        <v>4.0999999999999996</v>
      </c>
      <c r="DF334" s="62">
        <f>'2019'!DC45</f>
        <v>3.9</v>
      </c>
      <c r="DG334" s="63">
        <f>'2019'!DD45</f>
        <v>96.1</v>
      </c>
      <c r="DH334" s="60">
        <f>'2019'!DE45</f>
        <v>1343</v>
      </c>
      <c r="DI334" s="61">
        <f>'2019'!DF45</f>
        <v>4344</v>
      </c>
      <c r="DJ334" s="61">
        <f>'2019'!DG45</f>
        <v>145</v>
      </c>
      <c r="DK334" s="61">
        <f>'2019'!DH45</f>
        <v>89</v>
      </c>
      <c r="DL334" s="61">
        <f>'2019'!DI45</f>
        <v>16</v>
      </c>
      <c r="DM334" s="61">
        <f>'2019'!DJ45</f>
        <v>43</v>
      </c>
      <c r="DN334" s="62">
        <f>'2019'!DK45</f>
        <v>0.6</v>
      </c>
      <c r="DO334" s="62">
        <f>'2019'!DL45</f>
        <v>2.63</v>
      </c>
      <c r="DP334" s="62">
        <f>'2019'!DM45</f>
        <v>2.33</v>
      </c>
      <c r="DQ334" s="62">
        <f>'2019'!DN45</f>
        <v>6.1</v>
      </c>
      <c r="DR334" s="62">
        <f>'2019'!DO45</f>
        <v>12.1</v>
      </c>
      <c r="DS334" s="62">
        <f>'2019'!DT45</f>
        <v>47.6</v>
      </c>
      <c r="DT334" s="62">
        <f>'2019'!DU45</f>
        <v>12.7</v>
      </c>
      <c r="DU334" s="62">
        <f>'2019'!DV45</f>
        <v>3</v>
      </c>
      <c r="DV334" s="63">
        <f>'2019'!DW45</f>
        <v>96.2</v>
      </c>
    </row>
    <row r="335" spans="1:126" ht="15.75" customHeight="1" x14ac:dyDescent="0.2">
      <c r="A335" s="199">
        <f t="shared" si="32"/>
        <v>333</v>
      </c>
      <c r="B335" s="261">
        <f>'2018'!A42</f>
        <v>40</v>
      </c>
      <c r="C335" s="261">
        <v>2018</v>
      </c>
      <c r="D335" s="234" t="str">
        <f>'2018'!B42</f>
        <v>Austin Proehl</v>
      </c>
      <c r="E335" s="310" t="str" cm="1">
        <f t="array" ref="E335">_xlfn.IFS(F335&gt;12.5,"Cornerstone",AND(F335&gt;11.995,F335&lt;12.5),"Elite",AND(F335&gt;11,F335&lt;12.995),"Elite Upside",AND(F335&gt;=9.69,F335&lt;10.999),"Upside",AND(F335&gt;8.4,F335&lt;9.999),"Upside Lite",AND(F335&gt;7.25,F335&lt;8.999),"Outlier",AND(F335&gt;=6,F335&lt;7.25),"Outlier Lite",F335&lt;6.999,"Purgatory")</f>
        <v>Purgatory</v>
      </c>
      <c r="F335" s="313">
        <f>'2018'!C42</f>
        <v>3.7271428571428564</v>
      </c>
      <c r="G335" s="313">
        <f t="shared" si="33"/>
        <v>1.7000000000000002</v>
      </c>
      <c r="H335" s="313" t="str" cm="1">
        <f t="array" ref="H335">_xlfn.IFS(E335="Cornerstone","A++",E335="Elite","A+",E335="Elite Upside","A",E335="Upside","B",E335="Upside Lite","C",E335="Outlier","D+",E335="Outlier Lite","D-",E335="Purgatory","F")</f>
        <v>F</v>
      </c>
      <c r="I335" s="314">
        <f t="shared" si="34"/>
        <v>-2.5966147574086738</v>
      </c>
      <c r="J335" s="34" t="str">
        <f>'2018'!D42</f>
        <v>North Carolina</v>
      </c>
      <c r="K335" s="200">
        <f>'2018'!E42</f>
        <v>4</v>
      </c>
      <c r="L335" s="318">
        <f>'2018'!F42</f>
        <v>34983</v>
      </c>
      <c r="M335" s="231">
        <f>'2018'!G42</f>
        <v>29.983561643835618</v>
      </c>
      <c r="N335" s="231" t="str">
        <f>'2018'!H42</f>
        <v>SR</v>
      </c>
      <c r="O335" s="231">
        <f>'2018'!I42</f>
        <v>22.556164383561644</v>
      </c>
      <c r="P335" s="231" t="str">
        <f>'2018'!J42</f>
        <v>Wide</v>
      </c>
      <c r="Q335" s="231" t="str">
        <f>'2018'!K42</f>
        <v>RAT</v>
      </c>
      <c r="R335" s="231" t="str">
        <f>'2018'!L42</f>
        <v>Poor Separator</v>
      </c>
      <c r="S335" s="320">
        <f>'2018'!M42</f>
        <v>70</v>
      </c>
      <c r="T335" s="320">
        <f>'2018'!N42</f>
        <v>174</v>
      </c>
      <c r="U335" s="200">
        <f>'2018'!O42</f>
        <v>4.41</v>
      </c>
      <c r="V335" s="279">
        <f>'2018'!P42</f>
        <v>7</v>
      </c>
      <c r="W335" s="193">
        <f>'2018'!Q42</f>
        <v>0</v>
      </c>
      <c r="X335" s="194">
        <f>'2018'!R42</f>
        <v>2.9330381848367459E-2</v>
      </c>
      <c r="Y335" s="194">
        <f>'2018'!S42</f>
        <v>6.1224489795918366E-2</v>
      </c>
      <c r="Z335" s="194">
        <f>'2018'!T42</f>
        <v>0.15665179742849647</v>
      </c>
      <c r="AA335" s="194">
        <f>'2018'!U42</f>
        <v>0.12458410351201479</v>
      </c>
      <c r="AB335" s="194">
        <f>'2018'!V42</f>
        <v>0.14061795047025563</v>
      </c>
      <c r="AC335" s="59">
        <f>'2018'!W42</f>
        <v>0.13358705294674283</v>
      </c>
      <c r="AD335" s="42" t="str">
        <f>'2018'!X42</f>
        <v>N/A</v>
      </c>
      <c r="AE335" s="183">
        <f>'2018'!Y42</f>
        <v>2.3199999999999998</v>
      </c>
      <c r="AF335" s="183">
        <f>'2018'!Z42</f>
        <v>4.5999999999999996</v>
      </c>
      <c r="AG335" s="183">
        <f>'2018'!AA42</f>
        <v>13.5</v>
      </c>
      <c r="AH335" s="183">
        <f>'2018'!AB42</f>
        <v>0.8</v>
      </c>
      <c r="AI335" s="183">
        <f>'2018'!AC42</f>
        <v>1.57</v>
      </c>
      <c r="AJ335" s="288">
        <f>'2018'!AD42</f>
        <v>4.1305637982195845E-2</v>
      </c>
      <c r="AK335" s="288">
        <f>'2018'!AE42</f>
        <v>0.17899109792284867</v>
      </c>
      <c r="AL335" s="185">
        <f>'2018'!AF42</f>
        <v>0</v>
      </c>
      <c r="AM335" s="212">
        <f>DS335/100</f>
        <v>0.33299999999999996</v>
      </c>
      <c r="AN335" s="185">
        <f>'2018'!AG42</f>
        <v>0.7569999999999999</v>
      </c>
      <c r="AO335" s="185">
        <f>'2018'!AH42</f>
        <v>0.21800000000000003</v>
      </c>
      <c r="AP335" s="183">
        <f>'2018'!AI42</f>
        <v>92.007850775774656</v>
      </c>
      <c r="AQ335" s="186">
        <f>'2018'!AJ42</f>
        <v>85.514731698967836</v>
      </c>
      <c r="AR335" s="48">
        <f>'2018'!AK42</f>
        <v>3</v>
      </c>
      <c r="AS335" s="232">
        <f>'2018'!AL42</f>
        <v>0</v>
      </c>
      <c r="AT335" s="232">
        <f>'2018'!AM42</f>
        <v>4</v>
      </c>
      <c r="AU335" s="232">
        <f>'2018'!AN42</f>
        <v>2</v>
      </c>
      <c r="AV335" s="232">
        <f>'2018'!AO42</f>
        <v>9</v>
      </c>
      <c r="AW335" s="232">
        <f>'2018'!AP42</f>
        <v>4</v>
      </c>
      <c r="AX335" s="232">
        <f>'2018'!AQ42</f>
        <v>1</v>
      </c>
      <c r="AY335" s="233">
        <f>'2018'!AR42</f>
        <v>0</v>
      </c>
      <c r="AZ335" s="60">
        <f>'2018'!AS42</f>
        <v>0</v>
      </c>
      <c r="BA335" s="61">
        <f>'2018'!AT42</f>
        <v>3599</v>
      </c>
      <c r="BB335" s="61">
        <f>'2018'!AU42</f>
        <v>0</v>
      </c>
      <c r="BC335" s="61">
        <f>'2018'!AV42</f>
        <v>0</v>
      </c>
      <c r="BD335" s="61">
        <f>'2018'!AW42</f>
        <v>0</v>
      </c>
      <c r="BE335" s="61">
        <f>'2018'!AX42</f>
        <v>0</v>
      </c>
      <c r="BF335" s="62">
        <f>'2018'!AY42</f>
        <v>0</v>
      </c>
      <c r="BG335" s="62">
        <f>'2018'!AZ42</f>
        <v>0</v>
      </c>
      <c r="BH335" s="62">
        <f>'2018'!BA42</f>
        <v>0</v>
      </c>
      <c r="BI335" s="62">
        <f>'2018'!BB42</f>
        <v>0</v>
      </c>
      <c r="BJ335" s="62">
        <f>'2018'!BC42</f>
        <v>0</v>
      </c>
      <c r="BK335" s="62">
        <f>'2018'!BD42</f>
        <v>0</v>
      </c>
      <c r="BL335" s="62">
        <f>'2018'!BE42</f>
        <v>0</v>
      </c>
      <c r="BM335" s="62">
        <f>'2018'!BF42</f>
        <v>0</v>
      </c>
      <c r="BN335" s="63">
        <f>'2018'!BG42</f>
        <v>0</v>
      </c>
      <c r="BO335" s="60">
        <f>'2018'!BH42</f>
        <v>106</v>
      </c>
      <c r="BP335" s="61">
        <f>'2018'!BI42</f>
        <v>3614</v>
      </c>
      <c r="BQ335" s="61">
        <f>'2018'!BJ42</f>
        <v>20</v>
      </c>
      <c r="BR335" s="61">
        <f>'2018'!BK42</f>
        <v>15</v>
      </c>
      <c r="BS335" s="61">
        <f>'2018'!BL42</f>
        <v>0</v>
      </c>
      <c r="BT335" s="61">
        <f>'2018'!BM42</f>
        <v>29</v>
      </c>
      <c r="BU335" s="62">
        <f>'2018'!BN42</f>
        <v>0</v>
      </c>
      <c r="BV335" s="62">
        <f>'2018'!BO42</f>
        <v>0</v>
      </c>
      <c r="BW335" s="62">
        <f>'2018'!BP42</f>
        <v>0.79</v>
      </c>
      <c r="BX335" s="62">
        <f>'2018'!BQ42</f>
        <v>5.9</v>
      </c>
      <c r="BY335" s="62">
        <f>'2018'!BR42</f>
        <v>2</v>
      </c>
      <c r="BZ335" s="62">
        <f>'2018'!BS42</f>
        <v>0</v>
      </c>
      <c r="CA335" s="62">
        <f>'2018'!BT42</f>
        <v>11.8</v>
      </c>
      <c r="CB335" s="62">
        <f>'2018'!BU42</f>
        <v>5</v>
      </c>
      <c r="CC335" s="63">
        <f>'2018'!BV42</f>
        <v>90.7</v>
      </c>
      <c r="CD335" s="60">
        <f>'2018'!BW42</f>
        <v>225</v>
      </c>
      <c r="CE335" s="61">
        <f>'2018'!BX42</f>
        <v>3675</v>
      </c>
      <c r="CF335" s="61">
        <f>'2018'!BY42</f>
        <v>14</v>
      </c>
      <c r="CG335" s="61">
        <f>'2018'!BZ42</f>
        <v>12</v>
      </c>
      <c r="CH335" s="61">
        <f>'2018'!CA42</f>
        <v>1</v>
      </c>
      <c r="CI335" s="61">
        <f>'2018'!CB42</f>
        <v>31</v>
      </c>
      <c r="CJ335" s="62">
        <f>'2018'!CC42</f>
        <v>0</v>
      </c>
      <c r="CK335" s="62">
        <f>'2018'!CD42</f>
        <v>0</v>
      </c>
      <c r="CL335" s="62">
        <f>'2018'!CE42</f>
        <v>3</v>
      </c>
      <c r="CM335" s="62">
        <f>'2018'!CF42</f>
        <v>14</v>
      </c>
      <c r="CN335" s="62">
        <f>'2018'!CG42</f>
        <v>5.3</v>
      </c>
      <c r="CO335" s="62">
        <f>'2018'!CH42</f>
        <v>0</v>
      </c>
      <c r="CP335" s="62">
        <f>'2018'!CI42</f>
        <v>7.7</v>
      </c>
      <c r="CQ335" s="62">
        <f>'2018'!CJ42</f>
        <v>10.3</v>
      </c>
      <c r="CR335" s="63">
        <f>'2018'!CK42</f>
        <v>85.9</v>
      </c>
      <c r="CS335" s="60">
        <f>'2018'!CL42</f>
        <v>597</v>
      </c>
      <c r="CT335" s="61">
        <f>'2018'!CM42</f>
        <v>3811</v>
      </c>
      <c r="CU335" s="61">
        <f>'2018'!CN42</f>
        <v>74</v>
      </c>
      <c r="CV335" s="61">
        <f>'2018'!CO42</f>
        <v>43</v>
      </c>
      <c r="CW335" s="61">
        <f>'2018'!CP42</f>
        <v>3</v>
      </c>
      <c r="CX335" s="61">
        <f>'2018'!CQ42</f>
        <v>30</v>
      </c>
      <c r="CY335" s="62">
        <f>'2018'!CR42</f>
        <v>0.42</v>
      </c>
      <c r="CZ335" s="62">
        <f>'2018'!CS42</f>
        <v>1.3</v>
      </c>
      <c r="DA335" s="62">
        <f>'2018'!CT42</f>
        <v>1.64</v>
      </c>
      <c r="DB335" s="62">
        <f>'2018'!CU42</f>
        <v>3.7</v>
      </c>
      <c r="DC335" s="62">
        <f>'2018'!CV42</f>
        <v>13.5</v>
      </c>
      <c r="DD335" s="62">
        <f>'2018'!CW42</f>
        <v>0</v>
      </c>
      <c r="DE335" s="62">
        <f>'2018'!CX42</f>
        <v>10.4</v>
      </c>
      <c r="DF335" s="62">
        <f>'2018'!CY42</f>
        <v>82.1</v>
      </c>
      <c r="DG335" s="63">
        <f>'2018'!CZ42</f>
        <v>16.8</v>
      </c>
      <c r="DH335" s="60">
        <f>'2018'!DA42</f>
        <v>337</v>
      </c>
      <c r="DI335" s="61">
        <f>'2018'!DB42</f>
        <v>2705</v>
      </c>
      <c r="DJ335" s="61">
        <f>'2018'!DC42</f>
        <v>32</v>
      </c>
      <c r="DK335" s="61">
        <f>'2018'!DD42</f>
        <v>21</v>
      </c>
      <c r="DL335" s="61">
        <f>'2018'!DE42</f>
        <v>1</v>
      </c>
      <c r="DM335" s="61">
        <f>'2018'!DF42</f>
        <v>21</v>
      </c>
      <c r="DN335" s="62">
        <f>'2018'!DG42</f>
        <v>0.8</v>
      </c>
      <c r="DO335" s="62">
        <f>'2018'!DH42</f>
        <v>1.57</v>
      </c>
      <c r="DP335" s="62">
        <f>'2018'!DI42</f>
        <v>2.3199999999999998</v>
      </c>
      <c r="DQ335" s="62">
        <f>'2018'!DJ42</f>
        <v>4.5999999999999996</v>
      </c>
      <c r="DR335" s="62">
        <f>'2018'!DK42</f>
        <v>11.4</v>
      </c>
      <c r="DS335" s="62">
        <f>'2018'!DP42</f>
        <v>33.299999999999997</v>
      </c>
      <c r="DT335" s="62">
        <f>'2018'!DQ42</f>
        <v>0</v>
      </c>
      <c r="DU335" s="62">
        <f>'2018'!DR42</f>
        <v>69.3</v>
      </c>
      <c r="DV335" s="63">
        <f>'2018'!DS42</f>
        <v>26.8</v>
      </c>
    </row>
    <row r="336" spans="1:126" ht="15.75" customHeight="1" x14ac:dyDescent="0.2">
      <c r="A336" s="199">
        <f t="shared" si="32"/>
        <v>334</v>
      </c>
      <c r="B336" s="261">
        <f>'2015'!A32</f>
        <v>30</v>
      </c>
      <c r="C336" s="261">
        <v>2015</v>
      </c>
      <c r="D336" s="234" t="str">
        <f>'2015'!B32</f>
        <v>Kaelin Clay</v>
      </c>
      <c r="E336" s="310" t="str" cm="1">
        <f t="array" ref="E336">_xlfn.IFS(F336&gt;12.5,"Cornerstone",AND(F336&gt;11.995,F336&lt;12.5),"Elite",AND(F336&gt;11,F336&lt;12.995),"Elite Upside",AND(F336&gt;=9.69,F336&lt;10.999),"Upside",AND(F336&gt;8.4,F336&lt;9.999),"Upside Lite",AND(F336&gt;7.25,F336&lt;8.999),"Outlier",AND(F336&gt;=6,F336&lt;7.25),"Outlier Lite",F336&lt;6.999,"Purgatory")</f>
        <v>Purgatory</v>
      </c>
      <c r="F336" s="313">
        <f>'2015'!C32</f>
        <v>3.6842857142857142</v>
      </c>
      <c r="G336" s="313">
        <f t="shared" si="33"/>
        <v>1.4000000000000001</v>
      </c>
      <c r="H336" s="313" t="str" cm="1">
        <f t="array" ref="H336">_xlfn.IFS(E336="Cornerstone","A++",E336="Elite","A+",E336="Elite Upside","A",E336="Upside","B",E336="Upside Lite","C",E336="Outlier","D+",E336="Outlier Lite","D-",E336="Purgatory","F")</f>
        <v>F</v>
      </c>
      <c r="I336" s="314">
        <f t="shared" si="34"/>
        <v>-2.6198307675742329</v>
      </c>
      <c r="J336" s="34" t="str">
        <f>'2015'!D32</f>
        <v>Utah</v>
      </c>
      <c r="K336" s="200">
        <f>'2015'!E32</f>
        <v>5</v>
      </c>
      <c r="L336" s="318">
        <f>'2015'!F32</f>
        <v>33605</v>
      </c>
      <c r="M336" s="231">
        <f>'2015'!G32</f>
        <v>33.758904109589039</v>
      </c>
      <c r="N336" s="231" t="str">
        <f>'2015'!H32</f>
        <v>SR</v>
      </c>
      <c r="O336" s="231">
        <f>'2015'!I32</f>
        <v>23.331506849315069</v>
      </c>
      <c r="P336" s="231" t="str">
        <f>'2015'!J32</f>
        <v>Slot</v>
      </c>
      <c r="Q336" s="231" t="str">
        <f>'2015'!K32</f>
        <v>PROTO Z</v>
      </c>
      <c r="R336" s="231" t="str">
        <f>'2015'!L32</f>
        <v>N/A</v>
      </c>
      <c r="S336" s="320">
        <f>'2015'!M32</f>
        <v>70</v>
      </c>
      <c r="T336" s="320">
        <f>'2015'!N32</f>
        <v>195</v>
      </c>
      <c r="U336" s="231">
        <f>'2015'!O32</f>
        <v>4.51</v>
      </c>
      <c r="V336" s="279">
        <f>'2015'!P32</f>
        <v>6</v>
      </c>
      <c r="W336" s="193">
        <f>'2015'!Q32</f>
        <v>0</v>
      </c>
      <c r="X336" s="194">
        <f>'2015'!R32</f>
        <v>0</v>
      </c>
      <c r="Y336" s="194">
        <f>'2015'!S32</f>
        <v>0</v>
      </c>
      <c r="Z336" s="194">
        <f>'2015'!T32</f>
        <v>0</v>
      </c>
      <c r="AA336" s="194">
        <f>'2015'!U32</f>
        <v>0.20233463035019456</v>
      </c>
      <c r="AB336" s="194">
        <f>'2015'!V32</f>
        <v>0.20233463035019456</v>
      </c>
      <c r="AC336" s="59">
        <f>'2015'!W32</f>
        <v>0.19221789883268481</v>
      </c>
      <c r="AD336" s="42">
        <f>'2015'!X32</f>
        <v>22.67945205479452</v>
      </c>
      <c r="AE336" s="183">
        <f>'2015'!Y32</f>
        <v>1.59</v>
      </c>
      <c r="AF336" s="183">
        <f>'2015'!Z32</f>
        <v>5.7</v>
      </c>
      <c r="AG336" s="183">
        <f>'2015'!AA32</f>
        <v>10.199999999999999</v>
      </c>
      <c r="AH336" s="183">
        <f>'2015'!AB32</f>
        <v>0</v>
      </c>
      <c r="AI336" s="183">
        <f>'2015'!AC32</f>
        <v>0</v>
      </c>
      <c r="AJ336" s="288" t="str">
        <f>'2015'!AD32</f>
        <v>N/A</v>
      </c>
      <c r="AK336" s="288" t="str">
        <f>'2015'!AE32</f>
        <v>N/A</v>
      </c>
      <c r="AL336" s="185">
        <f>'2015'!AF32</f>
        <v>8.5000000000000006E-2</v>
      </c>
      <c r="AM336" s="212">
        <f>DS336</f>
        <v>0</v>
      </c>
      <c r="AN336" s="185">
        <f>'2015'!AG32</f>
        <v>0.10300000000000001</v>
      </c>
      <c r="AO336" s="185">
        <f>'2015'!AH32</f>
        <v>0.89700000000000002</v>
      </c>
      <c r="AP336" s="183">
        <f>'2015'!AI32</f>
        <v>94.266729419925326</v>
      </c>
      <c r="AQ336" s="186">
        <f>'2015'!AJ32</f>
        <v>87.614198207166439</v>
      </c>
      <c r="AR336" s="48">
        <f>'2015'!AK32</f>
        <v>5</v>
      </c>
      <c r="AS336" s="232">
        <f>'2015'!AL32</f>
        <v>1</v>
      </c>
      <c r="AT336" s="232">
        <f>'2015'!AM32</f>
        <v>2</v>
      </c>
      <c r="AU336" s="232">
        <f>'2015'!AN32</f>
        <v>4</v>
      </c>
      <c r="AV336" s="232">
        <f>'2015'!AO32</f>
        <v>7</v>
      </c>
      <c r="AW336" s="232">
        <f>'2015'!AP32</f>
        <v>4</v>
      </c>
      <c r="AX336" s="232">
        <f>'2015'!AQ32</f>
        <v>2</v>
      </c>
      <c r="AY336" s="233">
        <f>'2015'!AR32</f>
        <v>0</v>
      </c>
      <c r="AZ336" s="60">
        <f>'2015'!AS32</f>
        <v>0</v>
      </c>
      <c r="BA336" s="61">
        <f>'2015'!AT32</f>
        <v>1</v>
      </c>
      <c r="BB336" s="61">
        <f>'2015'!AU32</f>
        <v>0</v>
      </c>
      <c r="BC336" s="61">
        <f>'2015'!AV32</f>
        <v>0</v>
      </c>
      <c r="BD336" s="61">
        <f>'2015'!AW32</f>
        <v>0</v>
      </c>
      <c r="BE336" s="61">
        <f>'2015'!AX32</f>
        <v>0</v>
      </c>
      <c r="BF336" s="62">
        <f>'2015'!AY32</f>
        <v>0</v>
      </c>
      <c r="BG336" s="62">
        <f>'2015'!AZ32</f>
        <v>0</v>
      </c>
      <c r="BH336" s="62">
        <f>'2015'!BA32</f>
        <v>0</v>
      </c>
      <c r="BI336" s="62">
        <f>'2015'!BB32</f>
        <v>0</v>
      </c>
      <c r="BJ336" s="62">
        <f>'2015'!BC32</f>
        <v>0</v>
      </c>
      <c r="BK336" s="62">
        <f>'2015'!BD32</f>
        <v>0</v>
      </c>
      <c r="BL336" s="62">
        <f>'2015'!BE32</f>
        <v>0</v>
      </c>
      <c r="BM336" s="62">
        <f>'2015'!BF32</f>
        <v>0</v>
      </c>
      <c r="BN336" s="63">
        <f>'2015'!BG32</f>
        <v>0</v>
      </c>
      <c r="BO336" s="60">
        <f>'2015'!BH32</f>
        <v>0</v>
      </c>
      <c r="BP336" s="61">
        <f>'2015'!BI32</f>
        <v>1</v>
      </c>
      <c r="BQ336" s="61">
        <f>'2015'!BJ32</f>
        <v>0</v>
      </c>
      <c r="BR336" s="61">
        <f>'2015'!BK32</f>
        <v>0</v>
      </c>
      <c r="BS336" s="61">
        <f>'2015'!BL32</f>
        <v>0</v>
      </c>
      <c r="BT336" s="61">
        <f>'2015'!BM32</f>
        <v>0</v>
      </c>
      <c r="BU336" s="62">
        <f>'2015'!BN32</f>
        <v>0</v>
      </c>
      <c r="BV336" s="62">
        <f>'2015'!BO32</f>
        <v>0</v>
      </c>
      <c r="BW336" s="62">
        <f>'2015'!BP32</f>
        <v>0</v>
      </c>
      <c r="BX336" s="62">
        <f>'2015'!BQ32</f>
        <v>0</v>
      </c>
      <c r="BY336" s="62">
        <f>'2015'!BR32</f>
        <v>0</v>
      </c>
      <c r="BZ336" s="62">
        <f>'2015'!BS32</f>
        <v>0</v>
      </c>
      <c r="CA336" s="62">
        <f>'2015'!BT32</f>
        <v>0</v>
      </c>
      <c r="CB336" s="62">
        <f>'2015'!BU32</f>
        <v>0</v>
      </c>
      <c r="CC336" s="63">
        <f>'2015'!BV32</f>
        <v>0</v>
      </c>
      <c r="CD336" s="60">
        <f>'2015'!BW32</f>
        <v>0</v>
      </c>
      <c r="CE336" s="61">
        <f>'2015'!BX32</f>
        <v>1</v>
      </c>
      <c r="CF336" s="61">
        <f>'2015'!BY32</f>
        <v>0</v>
      </c>
      <c r="CG336" s="61">
        <f>'2015'!BZ32</f>
        <v>0</v>
      </c>
      <c r="CH336" s="61">
        <f>'2015'!CA32</f>
        <v>0</v>
      </c>
      <c r="CI336" s="61">
        <f>'2015'!CB32</f>
        <v>0</v>
      </c>
      <c r="CJ336" s="62">
        <f>'2015'!CC32</f>
        <v>0</v>
      </c>
      <c r="CK336" s="62">
        <f>'2015'!CD32</f>
        <v>0</v>
      </c>
      <c r="CL336" s="62">
        <f>'2015'!CE32</f>
        <v>0</v>
      </c>
      <c r="CM336" s="62">
        <f>'2015'!CF32</f>
        <v>0</v>
      </c>
      <c r="CN336" s="62">
        <f>'2015'!CG32</f>
        <v>0</v>
      </c>
      <c r="CO336" s="62">
        <f>'2015'!CH32</f>
        <v>0</v>
      </c>
      <c r="CP336" s="62">
        <f>'2015'!CI32</f>
        <v>0</v>
      </c>
      <c r="CQ336" s="62">
        <f>'2015'!CJ32</f>
        <v>0</v>
      </c>
      <c r="CR336" s="63">
        <f>'2015'!CK32</f>
        <v>0</v>
      </c>
      <c r="CS336" s="60">
        <f>'2015'!CL32</f>
        <v>0</v>
      </c>
      <c r="CT336" s="61">
        <f>'2015'!CM32</f>
        <v>1</v>
      </c>
      <c r="CU336" s="61">
        <f>'2015'!CN32</f>
        <v>0</v>
      </c>
      <c r="CV336" s="61">
        <f>'2015'!CO32</f>
        <v>0</v>
      </c>
      <c r="CW336" s="61">
        <f>'2015'!CP32</f>
        <v>0</v>
      </c>
      <c r="CX336" s="61">
        <f>'2015'!CQ32</f>
        <v>0</v>
      </c>
      <c r="CY336" s="62">
        <f>'2015'!CR32</f>
        <v>0</v>
      </c>
      <c r="CZ336" s="62">
        <f>'2015'!CS32</f>
        <v>0</v>
      </c>
      <c r="DA336" s="62">
        <f>'2015'!CT32</f>
        <v>0</v>
      </c>
      <c r="DB336" s="62">
        <f>'2015'!CU32</f>
        <v>0</v>
      </c>
      <c r="DC336" s="62">
        <f>'2015'!CV32</f>
        <v>0</v>
      </c>
      <c r="DD336" s="62">
        <f>'2015'!CW32</f>
        <v>0</v>
      </c>
      <c r="DE336" s="62">
        <f>'2015'!CX32</f>
        <v>0</v>
      </c>
      <c r="DF336" s="62">
        <f>'2015'!CY32</f>
        <v>0</v>
      </c>
      <c r="DG336" s="63">
        <f>'2015'!CZ32</f>
        <v>0</v>
      </c>
      <c r="DH336" s="60">
        <f>'2015'!DA32</f>
        <v>520</v>
      </c>
      <c r="DI336" s="61">
        <f>'2015'!DB32</f>
        <v>2570</v>
      </c>
      <c r="DJ336" s="61">
        <f>'2015'!DC32</f>
        <v>70</v>
      </c>
      <c r="DK336" s="61">
        <f>'2015'!DD32</f>
        <v>43</v>
      </c>
      <c r="DL336" s="61">
        <f>'2015'!DE32</f>
        <v>4</v>
      </c>
      <c r="DM336" s="61">
        <f>'2015'!DF32</f>
        <v>0</v>
      </c>
      <c r="DN336" s="62">
        <f>'2015'!DG32</f>
        <v>0</v>
      </c>
      <c r="DO336" s="62">
        <f>'2015'!DH32</f>
        <v>0</v>
      </c>
      <c r="DP336" s="62">
        <f>'2015'!DI32</f>
        <v>1.59</v>
      </c>
      <c r="DQ336" s="62">
        <f>'2015'!DJ32</f>
        <v>5.7</v>
      </c>
      <c r="DR336" s="62">
        <f>'2015'!DK32</f>
        <v>10.199999999999999</v>
      </c>
      <c r="DS336" s="62">
        <f>'2015'!DL32</f>
        <v>0</v>
      </c>
      <c r="DT336" s="62">
        <f>'2015'!DM32</f>
        <v>8.5</v>
      </c>
      <c r="DU336" s="62">
        <f>'2015'!DN32</f>
        <v>10.3</v>
      </c>
      <c r="DV336" s="63">
        <f>'2015'!DO32</f>
        <v>89.7</v>
      </c>
    </row>
    <row r="337" spans="1:126" ht="15.75" customHeight="1" x14ac:dyDescent="0.2">
      <c r="A337" s="199">
        <f t="shared" si="32"/>
        <v>335</v>
      </c>
      <c r="B337" s="261">
        <f>'2015'!A33</f>
        <v>31</v>
      </c>
      <c r="C337" s="261">
        <v>2015</v>
      </c>
      <c r="D337" s="234" t="str">
        <f>'2015'!B33</f>
        <v>Evan Spencer</v>
      </c>
      <c r="E337" s="310" t="str" cm="1">
        <f t="array" ref="E337">_xlfn.IFS(F337&gt;12.5,"Cornerstone",AND(F337&gt;11.995,F337&lt;12.5),"Elite",AND(F337&gt;11,F337&lt;12.995),"Elite Upside",AND(F337&gt;=9.69,F337&lt;10.999),"Upside",AND(F337&gt;8.4,F337&lt;9.999),"Upside Lite",AND(F337&gt;7.25,F337&lt;8.999),"Outlier",AND(F337&gt;=6,F337&lt;7.25),"Outlier Lite",F337&lt;6.999,"Purgatory")</f>
        <v>Purgatory</v>
      </c>
      <c r="F337" s="313">
        <f>'2015'!C33</f>
        <v>3.495714285714286</v>
      </c>
      <c r="G337" s="313">
        <f t="shared" si="33"/>
        <v>1.0999999999999999</v>
      </c>
      <c r="H337" s="313" t="str" cm="1">
        <f t="array" ref="H337">_xlfn.IFS(E337="Cornerstone","A++",E337="Elite","A+",E337="Elite Upside","A",E337="Upside","B",E337="Upside Lite","C",E337="Outlier","D+",E337="Outlier Lite","D-",E337="Purgatory","F")</f>
        <v>F</v>
      </c>
      <c r="I337" s="314">
        <f t="shared" si="34"/>
        <v>-2.7219812123026936</v>
      </c>
      <c r="J337" s="34" t="str">
        <f>'2015'!D33</f>
        <v>Ohio State</v>
      </c>
      <c r="K337" s="200">
        <f>'2015'!E33</f>
        <v>2</v>
      </c>
      <c r="L337" s="318">
        <f>'2015'!F33</f>
        <v>34115</v>
      </c>
      <c r="M337" s="231">
        <f>'2015'!G33</f>
        <v>32.361643835616441</v>
      </c>
      <c r="N337" s="231" t="str">
        <f>'2015'!H33</f>
        <v>SR</v>
      </c>
      <c r="O337" s="231">
        <f>'2015'!I33</f>
        <v>21.934246575342467</v>
      </c>
      <c r="P337" s="231" t="str">
        <f>'2015'!J33</f>
        <v>Hybrid</v>
      </c>
      <c r="Q337" s="231" t="str">
        <f>'2015'!K33</f>
        <v>PROTO Z</v>
      </c>
      <c r="R337" s="231" t="str">
        <f>'2015'!L33</f>
        <v>N/A</v>
      </c>
      <c r="S337" s="320">
        <f>'2015'!M33</f>
        <v>74</v>
      </c>
      <c r="T337" s="320">
        <f>'2015'!N33</f>
        <v>208</v>
      </c>
      <c r="U337" s="231">
        <f>'2015'!O33</f>
        <v>4.45</v>
      </c>
      <c r="V337" s="279">
        <f>'2015'!P33</f>
        <v>6</v>
      </c>
      <c r="W337" s="193">
        <f>'2015'!Q33</f>
        <v>0</v>
      </c>
      <c r="X337" s="194">
        <f>'2015'!R33</f>
        <v>6.1417322834645668E-2</v>
      </c>
      <c r="Y337" s="194">
        <f>'2015'!S33</f>
        <v>6.8119208615076379E-2</v>
      </c>
      <c r="Z337" s="194">
        <f>'2015'!T33</f>
        <v>0.10624692572552878</v>
      </c>
      <c r="AA337" s="194">
        <f>'2015'!U33</f>
        <v>4.0194227137847316E-2</v>
      </c>
      <c r="AB337" s="194">
        <f>'2015'!V33</f>
        <v>7.3220576431688056E-2</v>
      </c>
      <c r="AC337" s="59">
        <f>'2015'!W33</f>
        <v>7.3220576431688056E-2</v>
      </c>
      <c r="AD337" s="42" t="str">
        <f>'2015'!X33</f>
        <v>N/A</v>
      </c>
      <c r="AE337" s="183">
        <f>'2015'!Y33</f>
        <v>0.55000000000000004</v>
      </c>
      <c r="AF337" s="183">
        <f>'2015'!Z33</f>
        <v>5.4</v>
      </c>
      <c r="AG337" s="183">
        <f>'2015'!AA33</f>
        <v>12.4</v>
      </c>
      <c r="AH337" s="183">
        <f>'2015'!AB33</f>
        <v>0</v>
      </c>
      <c r="AI337" s="183">
        <f>'2015'!AC33</f>
        <v>0</v>
      </c>
      <c r="AJ337" s="288" t="str">
        <f>'2015'!AD33</f>
        <v>N/A</v>
      </c>
      <c r="AK337" s="288" t="str">
        <f>'2015'!AE33</f>
        <v>N/A</v>
      </c>
      <c r="AL337" s="185">
        <f>'2015'!AF33</f>
        <v>0.11800000000000001</v>
      </c>
      <c r="AM337" s="212">
        <f>DS337</f>
        <v>0</v>
      </c>
      <c r="AN337" s="185">
        <f>'2015'!AG33</f>
        <v>0.65400000000000003</v>
      </c>
      <c r="AO337" s="185">
        <f>'2015'!AH33</f>
        <v>0.33600000000000002</v>
      </c>
      <c r="AP337" s="183">
        <f>'2015'!AI33</f>
        <v>106.08483047330105</v>
      </c>
      <c r="AQ337" s="186">
        <f>'2015'!AJ33</f>
        <v>107.16916764491323</v>
      </c>
      <c r="AR337" s="48">
        <f>'2015'!AK33</f>
        <v>1</v>
      </c>
      <c r="AS337" s="232">
        <f>'2015'!AL33</f>
        <v>0</v>
      </c>
      <c r="AT337" s="232">
        <f>'2015'!AM33</f>
        <v>0</v>
      </c>
      <c r="AU337" s="232">
        <f>'2015'!AN33</f>
        <v>3</v>
      </c>
      <c r="AV337" s="232">
        <f>'2015'!AO33</f>
        <v>9</v>
      </c>
      <c r="AW337" s="232">
        <f>'2015'!AP33</f>
        <v>7</v>
      </c>
      <c r="AX337" s="232">
        <f>'2015'!AQ33</f>
        <v>2</v>
      </c>
      <c r="AY337" s="233">
        <f>'2015'!AR33</f>
        <v>0</v>
      </c>
      <c r="AZ337" s="60">
        <f>'2015'!AS33</f>
        <v>0</v>
      </c>
      <c r="BA337" s="61">
        <f>'2015'!AT33</f>
        <v>1</v>
      </c>
      <c r="BB337" s="61">
        <f>'2015'!AU33</f>
        <v>0</v>
      </c>
      <c r="BC337" s="61">
        <f>'2015'!AV33</f>
        <v>0</v>
      </c>
      <c r="BD337" s="61">
        <f>'2015'!AW33</f>
        <v>0</v>
      </c>
      <c r="BE337" s="61">
        <f>'2015'!AX33</f>
        <v>0</v>
      </c>
      <c r="BF337" s="62">
        <f>'2015'!AY33</f>
        <v>0</v>
      </c>
      <c r="BG337" s="62">
        <f>'2015'!AZ33</f>
        <v>0</v>
      </c>
      <c r="BH337" s="62">
        <f>'2015'!BA33</f>
        <v>0</v>
      </c>
      <c r="BI337" s="62">
        <f>'2015'!BB33</f>
        <v>0</v>
      </c>
      <c r="BJ337" s="62">
        <f>'2015'!BC33</f>
        <v>0</v>
      </c>
      <c r="BK337" s="62">
        <f>'2015'!BD33</f>
        <v>0</v>
      </c>
      <c r="BL337" s="62">
        <f>'2015'!BE33</f>
        <v>0</v>
      </c>
      <c r="BM337" s="62">
        <f>'2015'!BF33</f>
        <v>0</v>
      </c>
      <c r="BN337" s="63">
        <f>'2015'!BG33</f>
        <v>0</v>
      </c>
      <c r="BO337" s="60">
        <f>'2015'!BH33</f>
        <v>78</v>
      </c>
      <c r="BP337" s="61">
        <f>'2015'!BI33</f>
        <v>1270</v>
      </c>
      <c r="BQ337" s="61">
        <f>'2015'!BJ33</f>
        <v>0</v>
      </c>
      <c r="BR337" s="61">
        <f>'2015'!BK33</f>
        <v>0</v>
      </c>
      <c r="BS337" s="61">
        <f>'2015'!BL33</f>
        <v>0</v>
      </c>
      <c r="BT337" s="61">
        <f>'2015'!BM33</f>
        <v>0</v>
      </c>
      <c r="BU337" s="62">
        <f>'2015'!BN33</f>
        <v>0</v>
      </c>
      <c r="BV337" s="62">
        <f>'2015'!BO33</f>
        <v>0</v>
      </c>
      <c r="BW337" s="62">
        <f>'2015'!BP33</f>
        <v>0</v>
      </c>
      <c r="BX337" s="62">
        <f>'2015'!BQ33</f>
        <v>0</v>
      </c>
      <c r="BY337" s="62">
        <f>'2015'!BR33</f>
        <v>0</v>
      </c>
      <c r="BZ337" s="62">
        <f>'2015'!BS33</f>
        <v>0</v>
      </c>
      <c r="CA337" s="62">
        <f>'2015'!BT33</f>
        <v>0</v>
      </c>
      <c r="CB337" s="62">
        <f>'2015'!BU33</f>
        <v>0</v>
      </c>
      <c r="CC337" s="63">
        <f>'2015'!BV33</f>
        <v>0</v>
      </c>
      <c r="CD337" s="60">
        <f>'2015'!BW33</f>
        <v>136</v>
      </c>
      <c r="CE337" s="61">
        <f>'2015'!BX33</f>
        <v>1996.5</v>
      </c>
      <c r="CF337" s="61">
        <f>'2015'!BY33</f>
        <v>0</v>
      </c>
      <c r="CG337" s="61">
        <f>'2015'!BZ33</f>
        <v>0</v>
      </c>
      <c r="CH337" s="61">
        <f>'2015'!CA33</f>
        <v>0</v>
      </c>
      <c r="CI337" s="61">
        <f>'2015'!CB33</f>
        <v>0</v>
      </c>
      <c r="CJ337" s="62">
        <f>'2015'!CC33</f>
        <v>0</v>
      </c>
      <c r="CK337" s="62">
        <f>'2015'!CD33</f>
        <v>0</v>
      </c>
      <c r="CL337" s="62">
        <f>'2015'!CE33</f>
        <v>0</v>
      </c>
      <c r="CM337" s="62">
        <f>'2015'!CF33</f>
        <v>0</v>
      </c>
      <c r="CN337" s="62">
        <f>'2015'!CG33</f>
        <v>0</v>
      </c>
      <c r="CO337" s="62">
        <f>'2015'!CH33</f>
        <v>0</v>
      </c>
      <c r="CP337" s="62">
        <f>'2015'!CI33</f>
        <v>0</v>
      </c>
      <c r="CQ337" s="62">
        <f>'2015'!CJ33</f>
        <v>0</v>
      </c>
      <c r="CR337" s="63">
        <f>'2015'!CK33</f>
        <v>0</v>
      </c>
      <c r="CS337" s="60">
        <f>'2015'!CL33</f>
        <v>216</v>
      </c>
      <c r="CT337" s="61">
        <f>'2015'!CM33</f>
        <v>2033</v>
      </c>
      <c r="CU337" s="61">
        <f>'2015'!CN33</f>
        <v>0</v>
      </c>
      <c r="CV337" s="61">
        <f>'2015'!CO33</f>
        <v>0</v>
      </c>
      <c r="CW337" s="61">
        <f>'2015'!CP33</f>
        <v>0</v>
      </c>
      <c r="CX337" s="61">
        <f>'2015'!CQ33</f>
        <v>0</v>
      </c>
      <c r="CY337" s="62">
        <f>'2015'!CR33</f>
        <v>0</v>
      </c>
      <c r="CZ337" s="62">
        <f>'2015'!CS33</f>
        <v>0</v>
      </c>
      <c r="DA337" s="62">
        <f>'2015'!CT33</f>
        <v>0</v>
      </c>
      <c r="DB337" s="62">
        <f>'2015'!CU33</f>
        <v>0</v>
      </c>
      <c r="DC337" s="62">
        <f>'2015'!CV33</f>
        <v>0</v>
      </c>
      <c r="DD337" s="62">
        <f>'2015'!CW33</f>
        <v>0</v>
      </c>
      <c r="DE337" s="62">
        <f>'2015'!CX33</f>
        <v>0</v>
      </c>
      <c r="DF337" s="62">
        <f>'2015'!CY33</f>
        <v>0</v>
      </c>
      <c r="DG337" s="63">
        <f>'2015'!CZ33</f>
        <v>0</v>
      </c>
      <c r="DH337" s="60">
        <f>'2015'!DA33</f>
        <v>149</v>
      </c>
      <c r="DI337" s="61">
        <f>'2015'!DB33</f>
        <v>3707</v>
      </c>
      <c r="DJ337" s="61">
        <f>'2015'!DC33</f>
        <v>36</v>
      </c>
      <c r="DK337" s="61">
        <f>'2015'!DD33</f>
        <v>15</v>
      </c>
      <c r="DL337" s="61">
        <f>'2015'!DE33</f>
        <v>3</v>
      </c>
      <c r="DM337" s="61">
        <f>'2015'!DF33</f>
        <v>0</v>
      </c>
      <c r="DN337" s="62">
        <f>'2015'!DG33</f>
        <v>0</v>
      </c>
      <c r="DO337" s="62">
        <f>'2015'!DH33</f>
        <v>0</v>
      </c>
      <c r="DP337" s="62">
        <f>'2015'!DI33</f>
        <v>0.55000000000000004</v>
      </c>
      <c r="DQ337" s="62">
        <f>'2015'!DJ33</f>
        <v>5.4</v>
      </c>
      <c r="DR337" s="62">
        <f>'2015'!DK33</f>
        <v>12.4</v>
      </c>
      <c r="DS337" s="62">
        <f>'2015'!DL33</f>
        <v>0</v>
      </c>
      <c r="DT337" s="62">
        <f>'2015'!DM33</f>
        <v>11.8</v>
      </c>
      <c r="DU337" s="62">
        <f>'2015'!DN33</f>
        <v>65.400000000000006</v>
      </c>
      <c r="DV337" s="63">
        <f>'2015'!DO33</f>
        <v>33.6</v>
      </c>
    </row>
    <row r="338" spans="1:126" ht="15.75" customHeight="1" x14ac:dyDescent="0.2">
      <c r="A338" s="199">
        <f t="shared" si="32"/>
        <v>336</v>
      </c>
      <c r="B338" s="261">
        <f>'2016'!A32</f>
        <v>30</v>
      </c>
      <c r="C338" s="261">
        <v>2016</v>
      </c>
      <c r="D338" s="234" t="str">
        <f>'2016'!B32</f>
        <v>Kenny Lawler</v>
      </c>
      <c r="E338" s="310" t="str" cm="1">
        <f t="array" ref="E338">_xlfn.IFS(F338&gt;12.5,"Cornerstone",AND(F338&gt;11.995,F338&lt;12.5),"Elite",AND(F338&gt;11,F338&lt;12.995),"Elite Upside",AND(F338&gt;=9.69,F338&lt;10.999),"Upside",AND(F338&gt;8.4,F338&lt;9.999),"Upside Lite",AND(F338&gt;7.25,F338&lt;8.999),"Outlier",AND(F338&gt;=6,F338&lt;7.25),"Outlier Lite",F338&lt;6.999,"Purgatory")</f>
        <v>Purgatory</v>
      </c>
      <c r="F338" s="313">
        <f>'2016'!C32</f>
        <v>3.3271428571428574</v>
      </c>
      <c r="G338" s="313">
        <f t="shared" si="33"/>
        <v>0.8</v>
      </c>
      <c r="H338" s="313" t="str" cm="1">
        <f t="array" ref="H338">_xlfn.IFS(E338="Cornerstone","A++",E338="Elite","A+",E338="Elite Upside","A",E338="Upside","B",E338="Upside Lite","C",E338="Outlier","D+",E338="Outlier Lite","D-",E338="Purgatory","F")</f>
        <v>F</v>
      </c>
      <c r="I338" s="314">
        <f t="shared" si="34"/>
        <v>-2.8132975189538931</v>
      </c>
      <c r="J338" s="34" t="str">
        <f>'2016'!D32</f>
        <v>California</v>
      </c>
      <c r="K338" s="200">
        <f>'2016'!E32</f>
        <v>5</v>
      </c>
      <c r="L338" s="318">
        <f>'2016'!F32</f>
        <v>34510</v>
      </c>
      <c r="M338" s="231">
        <f>'2016'!G32</f>
        <v>31.279452054794522</v>
      </c>
      <c r="N338" s="231" t="str">
        <f>'2016'!H32</f>
        <v>JR</v>
      </c>
      <c r="O338" s="231">
        <f>'2016'!I32</f>
        <v>21.854794520547944</v>
      </c>
      <c r="P338" s="231" t="str">
        <f>'2016'!J32</f>
        <v>Wide</v>
      </c>
      <c r="Q338" s="231" t="str">
        <f>'2016'!K32</f>
        <v>SLOB</v>
      </c>
      <c r="R338" s="231" t="str">
        <f>'2016'!L32</f>
        <v>N/A</v>
      </c>
      <c r="S338" s="320">
        <f>'2016'!M32</f>
        <v>74</v>
      </c>
      <c r="T338" s="320">
        <f>'2016'!N32</f>
        <v>203</v>
      </c>
      <c r="U338" s="231">
        <f>'2016'!O32</f>
        <v>4.6399999999999997</v>
      </c>
      <c r="V338" s="279">
        <f>'2016'!P32</f>
        <v>7</v>
      </c>
      <c r="W338" s="193">
        <f>'2016'!Q32</f>
        <v>0</v>
      </c>
      <c r="X338" s="194">
        <f>'2016'!R32</f>
        <v>0</v>
      </c>
      <c r="Y338" s="194">
        <f>'2016'!S32</f>
        <v>9.5188456685137438E-2</v>
      </c>
      <c r="Z338" s="194">
        <f>'2016'!T32</f>
        <v>0.1845562488481689</v>
      </c>
      <c r="AA338" s="194">
        <f>'2016'!U32</f>
        <v>0.13464293022304072</v>
      </c>
      <c r="AB338" s="194">
        <f>'2016'!V32</f>
        <v>0.15959958953560482</v>
      </c>
      <c r="AC338" s="59">
        <f>'2016'!W32</f>
        <v>0.15161961005882457</v>
      </c>
      <c r="AD338" s="42" t="str">
        <f>'2016'!X32</f>
        <v>N/A</v>
      </c>
      <c r="AE338" s="183">
        <f>'2016'!Y32</f>
        <v>2.04</v>
      </c>
      <c r="AF338" s="183">
        <f>'2016'!Z32</f>
        <v>3.4</v>
      </c>
      <c r="AG338" s="183">
        <f>'2016'!AA32</f>
        <v>12.7</v>
      </c>
      <c r="AH338" s="183">
        <f>'2016'!AB32</f>
        <v>0</v>
      </c>
      <c r="AI338" s="183">
        <f>'2016'!AC32</f>
        <v>0</v>
      </c>
      <c r="AJ338" s="288" t="str">
        <f>'2016'!AD32</f>
        <v>N/A</v>
      </c>
      <c r="AK338" s="288" t="str">
        <f>'2016'!AE32</f>
        <v>N/A</v>
      </c>
      <c r="AL338" s="185">
        <f>'2016'!AF32</f>
        <v>0</v>
      </c>
      <c r="AM338" s="212">
        <f>DS338/100</f>
        <v>0</v>
      </c>
      <c r="AN338" s="185">
        <f>'2016'!AG32</f>
        <v>0.98699999999999999</v>
      </c>
      <c r="AO338" s="185">
        <f>'2016'!AH32</f>
        <v>1.15E-2</v>
      </c>
      <c r="AP338" s="183">
        <f>'2016'!AI32</f>
        <v>87.589916304481548</v>
      </c>
      <c r="AQ338" s="186">
        <f>'2016'!AJ32</f>
        <v>88.485209266572411</v>
      </c>
      <c r="AR338" s="48">
        <f>'2016'!AK32</f>
        <v>4</v>
      </c>
      <c r="AS338" s="232">
        <f>'2016'!AL32</f>
        <v>0</v>
      </c>
      <c r="AT338" s="232">
        <f>'2016'!AM32</f>
        <v>4</v>
      </c>
      <c r="AU338" s="232">
        <f>'2016'!AN32</f>
        <v>0</v>
      </c>
      <c r="AV338" s="232">
        <f>'2016'!AO32</f>
        <v>5</v>
      </c>
      <c r="AW338" s="232">
        <f>'2016'!AP32</f>
        <v>4</v>
      </c>
      <c r="AX338" s="232">
        <f>'2016'!AQ32</f>
        <v>1</v>
      </c>
      <c r="AY338" s="233">
        <f>'2016'!AR32</f>
        <v>0</v>
      </c>
      <c r="AZ338" s="60">
        <f>'2016'!AS32</f>
        <v>0</v>
      </c>
      <c r="BA338" s="61">
        <f>'2016'!AT32</f>
        <v>1</v>
      </c>
      <c r="BB338" s="61">
        <f>'2016'!AU32</f>
        <v>0</v>
      </c>
      <c r="BC338" s="61">
        <f>'2016'!AV32</f>
        <v>0</v>
      </c>
      <c r="BD338" s="61">
        <f>'2016'!AW32</f>
        <v>0</v>
      </c>
      <c r="BE338" s="61">
        <f>'2016'!AX32</f>
        <v>0</v>
      </c>
      <c r="BF338" s="62">
        <f>'2016'!AY32</f>
        <v>0</v>
      </c>
      <c r="BG338" s="62">
        <f>'2016'!AZ32</f>
        <v>0</v>
      </c>
      <c r="BH338" s="62">
        <f>'2016'!BA32</f>
        <v>0</v>
      </c>
      <c r="BI338" s="62">
        <f>'2016'!BB32</f>
        <v>0</v>
      </c>
      <c r="BJ338" s="62">
        <f>'2016'!BC32</f>
        <v>0</v>
      </c>
      <c r="BK338" s="62">
        <f>'2016'!BD32</f>
        <v>0</v>
      </c>
      <c r="BL338" s="62">
        <f>'2016'!BE32</f>
        <v>0</v>
      </c>
      <c r="BM338" s="62">
        <f>'2016'!BF32</f>
        <v>0</v>
      </c>
      <c r="BN338" s="63">
        <f>'2016'!BG32</f>
        <v>0</v>
      </c>
      <c r="BO338" s="60">
        <f>'2016'!BH32</f>
        <v>0</v>
      </c>
      <c r="BP338" s="61">
        <f>'2016'!BI32</f>
        <v>1</v>
      </c>
      <c r="BQ338" s="61">
        <f>'2016'!BJ32</f>
        <v>0</v>
      </c>
      <c r="BR338" s="61">
        <f>'2016'!BK32</f>
        <v>0</v>
      </c>
      <c r="BS338" s="61">
        <f>'2016'!BL32</f>
        <v>0</v>
      </c>
      <c r="BT338" s="61">
        <f>'2016'!BM32</f>
        <v>0</v>
      </c>
      <c r="BU338" s="62">
        <f>'2016'!BN32</f>
        <v>0</v>
      </c>
      <c r="BV338" s="62">
        <f>'2016'!BO32</f>
        <v>0</v>
      </c>
      <c r="BW338" s="62">
        <f>'2016'!BP32</f>
        <v>0</v>
      </c>
      <c r="BX338" s="62">
        <f>'2016'!BQ32</f>
        <v>0</v>
      </c>
      <c r="BY338" s="62">
        <f>'2016'!BR32</f>
        <v>0</v>
      </c>
      <c r="BZ338" s="62">
        <f>'2016'!BS32</f>
        <v>0</v>
      </c>
      <c r="CA338" s="62">
        <f>'2016'!BT32</f>
        <v>0</v>
      </c>
      <c r="CB338" s="62">
        <f>'2016'!BU32</f>
        <v>0</v>
      </c>
      <c r="CC338" s="63">
        <f>'2016'!BV32</f>
        <v>0</v>
      </c>
      <c r="CD338" s="60">
        <f>'2016'!BW32</f>
        <v>347</v>
      </c>
      <c r="CE338" s="61">
        <f>'2016'!BX32</f>
        <v>3645.3999999999996</v>
      </c>
      <c r="CF338" s="61">
        <f>'2016'!BY32</f>
        <v>0</v>
      </c>
      <c r="CG338" s="61">
        <f>'2016'!BZ32</f>
        <v>0</v>
      </c>
      <c r="CH338" s="61">
        <f>'2016'!CA32</f>
        <v>0</v>
      </c>
      <c r="CI338" s="61">
        <f>'2016'!CB32</f>
        <v>0</v>
      </c>
      <c r="CJ338" s="62">
        <f>'2016'!CC32</f>
        <v>0</v>
      </c>
      <c r="CK338" s="62">
        <f>'2016'!CD32</f>
        <v>0</v>
      </c>
      <c r="CL338" s="62">
        <f>'2016'!CE32</f>
        <v>0</v>
      </c>
      <c r="CM338" s="62">
        <f>'2016'!CF32</f>
        <v>0</v>
      </c>
      <c r="CN338" s="62">
        <f>'2016'!CG32</f>
        <v>0</v>
      </c>
      <c r="CO338" s="62">
        <f>'2016'!CH32</f>
        <v>0</v>
      </c>
      <c r="CP338" s="62">
        <f>'2016'!CI32</f>
        <v>0</v>
      </c>
      <c r="CQ338" s="62">
        <f>'2016'!CJ32</f>
        <v>0</v>
      </c>
      <c r="CR338" s="63">
        <f>'2016'!CK32</f>
        <v>0</v>
      </c>
      <c r="CS338" s="60">
        <f>'2016'!CL32</f>
        <v>701</v>
      </c>
      <c r="CT338" s="61">
        <f>'2016'!CM32</f>
        <v>3798.3</v>
      </c>
      <c r="CU338" s="61">
        <f>'2016'!CN32</f>
        <v>78</v>
      </c>
      <c r="CV338" s="61">
        <f>'2016'!CO32</f>
        <v>54</v>
      </c>
      <c r="CW338" s="61">
        <f>'2016'!CP32</f>
        <v>9</v>
      </c>
      <c r="CX338" s="61">
        <f>'2016'!CQ32</f>
        <v>0</v>
      </c>
      <c r="CY338" s="62">
        <f>'2016'!CR32</f>
        <v>0</v>
      </c>
      <c r="CZ338" s="62">
        <f>'2016'!CS32</f>
        <v>0</v>
      </c>
      <c r="DA338" s="62">
        <f>'2016'!CT32</f>
        <v>2.04</v>
      </c>
      <c r="DB338" s="62">
        <f>'2016'!CU32</f>
        <v>2.4</v>
      </c>
      <c r="DC338" s="62">
        <f>'2016'!CV32</f>
        <v>12.7</v>
      </c>
      <c r="DD338" s="62">
        <f>'2016'!CW32</f>
        <v>0</v>
      </c>
      <c r="DE338" s="62">
        <f>'2016'!CX32</f>
        <v>5.3</v>
      </c>
      <c r="DF338" s="62">
        <f>'2016'!CY32</f>
        <v>98.6</v>
      </c>
      <c r="DG338" s="63">
        <f>'2016'!CZ32</f>
        <v>1.1000000000000001</v>
      </c>
      <c r="DH338" s="60">
        <f>'2016'!DA32</f>
        <v>658</v>
      </c>
      <c r="DI338" s="61">
        <f>'2016'!DB32</f>
        <v>4887</v>
      </c>
      <c r="DJ338" s="61">
        <f>'2016'!DC32</f>
        <v>87</v>
      </c>
      <c r="DK338" s="61">
        <f>'2016'!DD32</f>
        <v>52</v>
      </c>
      <c r="DL338" s="61">
        <f>'2016'!DE32</f>
        <v>13</v>
      </c>
      <c r="DM338" s="61">
        <f>'2016'!DF32</f>
        <v>0</v>
      </c>
      <c r="DN338" s="62">
        <f>'2016'!DG32</f>
        <v>0</v>
      </c>
      <c r="DO338" s="62">
        <f>'2016'!DH32</f>
        <v>0</v>
      </c>
      <c r="DP338" s="62">
        <f>'2016'!DI32</f>
        <v>1.67</v>
      </c>
      <c r="DQ338" s="62">
        <f>'2016'!DJ32</f>
        <v>3.4</v>
      </c>
      <c r="DR338" s="62">
        <f>'2016'!DK32</f>
        <v>12.1</v>
      </c>
      <c r="DS338" s="62">
        <f>'2016'!DL32</f>
        <v>0</v>
      </c>
      <c r="DT338" s="62">
        <f>'2016'!DM32</f>
        <v>10.3</v>
      </c>
      <c r="DU338" s="62">
        <f>'2016'!DN32</f>
        <v>98.8</v>
      </c>
      <c r="DV338" s="63">
        <f>'2016'!DO32</f>
        <v>1.2</v>
      </c>
    </row>
    <row r="339" spans="1:126" ht="15.75" customHeight="1" x14ac:dyDescent="0.2">
      <c r="A339" s="199">
        <f t="shared" si="32"/>
        <v>337</v>
      </c>
      <c r="B339" s="261">
        <f>'2018'!A45</f>
        <v>43</v>
      </c>
      <c r="C339" s="261">
        <v>2018</v>
      </c>
      <c r="D339" s="234" t="str">
        <f>'2018'!B45</f>
        <v>Russell Gage</v>
      </c>
      <c r="E339" s="310" t="str" cm="1">
        <f t="array" ref="E339">_xlfn.IFS(F339&gt;12.5,"Cornerstone",AND(F339&gt;11.995,F339&lt;12.5),"Elite",AND(F339&gt;11,F339&lt;12.995),"Elite Upside",AND(F339&gt;=9.69,F339&lt;10.999),"Upside",AND(F339&gt;8.4,F339&lt;9.999),"Upside Lite",AND(F339&gt;7.25,F339&lt;8.999),"Outlier",AND(F339&gt;=6,F339&lt;7.25),"Outlier Lite",F339&lt;6.999,"Purgatory")</f>
        <v>Purgatory</v>
      </c>
      <c r="F339" s="313">
        <f>'2018'!C45</f>
        <v>3.05</v>
      </c>
      <c r="G339" s="313">
        <f t="shared" si="33"/>
        <v>0.5</v>
      </c>
      <c r="H339" s="313" t="str" cm="1">
        <f t="array" ref="H339">_xlfn.IFS(E339="Cornerstone","A++",E339="Elite","A+",E339="Elite Upside","A",E339="Upside","B",E339="Upside Lite","C",E339="Outlier","D+",E339="Outlier Lite","D-",E339="Purgatory","F")</f>
        <v>F</v>
      </c>
      <c r="I339" s="314">
        <f t="shared" si="34"/>
        <v>-2.9634277180245099</v>
      </c>
      <c r="J339" s="34" t="str">
        <f>'2018'!D45</f>
        <v>LSU</v>
      </c>
      <c r="K339" s="200">
        <f>'2018'!E45</f>
        <v>1</v>
      </c>
      <c r="L339" s="318">
        <f>'2018'!F45</f>
        <v>35086</v>
      </c>
      <c r="M339" s="231">
        <f>'2018'!G45</f>
        <v>29.701369863013699</v>
      </c>
      <c r="N339" s="231" t="str">
        <f>'2018'!H45</f>
        <v>SR</v>
      </c>
      <c r="O339" s="231">
        <f>'2018'!I45</f>
        <v>22.273972602739725</v>
      </c>
      <c r="P339" s="231" t="str">
        <f>'2018'!J45</f>
        <v>Hybrid</v>
      </c>
      <c r="Q339" s="231" t="str">
        <f>'2018'!K45</f>
        <v>PROTO Z</v>
      </c>
      <c r="R339" s="231" t="str">
        <f>'2018'!L45</f>
        <v>Poor Earner</v>
      </c>
      <c r="S339" s="320">
        <f>'2018'!M45</f>
        <v>72</v>
      </c>
      <c r="T339" s="320">
        <f>'2018'!N45</f>
        <v>183</v>
      </c>
      <c r="U339" s="200">
        <f>'2018'!O45</f>
        <v>4.42</v>
      </c>
      <c r="V339" s="279">
        <f>'2018'!P45</f>
        <v>6</v>
      </c>
      <c r="W339" s="193">
        <f>'2018'!Q45</f>
        <v>0</v>
      </c>
      <c r="X339" s="194">
        <f>'2018'!R45</f>
        <v>0</v>
      </c>
      <c r="Y339" s="194">
        <f>'2018'!S45</f>
        <v>0</v>
      </c>
      <c r="Z339" s="194">
        <f>'2018'!T45</f>
        <v>2.7181060938185005E-2</v>
      </c>
      <c r="AA339" s="194">
        <f>'2018'!U45</f>
        <v>0.10775047258979206</v>
      </c>
      <c r="AB339" s="194">
        <f>'2018'!V45</f>
        <v>0.10775047258979206</v>
      </c>
      <c r="AC339" s="59">
        <f>'2018'!W45</f>
        <v>0.10775047258979206</v>
      </c>
      <c r="AD339" s="42" t="str">
        <f>'2018'!X45</f>
        <v>N/A</v>
      </c>
      <c r="AE339" s="183">
        <f>'2018'!Y45</f>
        <v>1.47</v>
      </c>
      <c r="AF339" s="183">
        <f>'2018'!Z45</f>
        <v>2</v>
      </c>
      <c r="AG339" s="183">
        <f>'2018'!AA45</f>
        <v>12</v>
      </c>
      <c r="AH339" s="183">
        <f>'2018'!AB45</f>
        <v>0.46</v>
      </c>
      <c r="AI339" s="183">
        <f>'2018'!AC45</f>
        <v>0.95</v>
      </c>
      <c r="AJ339" s="288">
        <f>'2018'!AD45</f>
        <v>3.0947368421052633E-2</v>
      </c>
      <c r="AK339" s="288">
        <f>'2018'!AE45</f>
        <v>0.17021052631578948</v>
      </c>
      <c r="AL339" s="185">
        <f>'2018'!AF45</f>
        <v>8.6999999999999994E-2</v>
      </c>
      <c r="AM339" s="212">
        <f>DS339/100</f>
        <v>0.33299999999999996</v>
      </c>
      <c r="AN339" s="185">
        <f>'2018'!AG45</f>
        <v>0.65550000000000008</v>
      </c>
      <c r="AO339" s="185">
        <f>'2018'!AH45</f>
        <v>0.3175</v>
      </c>
      <c r="AP339" s="183">
        <f>'2018'!AI45</f>
        <v>95.894126606148376</v>
      </c>
      <c r="AQ339" s="186">
        <f>'2018'!AJ45</f>
        <v>92.973620671789973</v>
      </c>
      <c r="AR339" s="48">
        <f>'2018'!AK45</f>
        <v>2</v>
      </c>
      <c r="AS339" s="232">
        <f>'2018'!AL45</f>
        <v>0</v>
      </c>
      <c r="AT339" s="232">
        <f>'2018'!AM45</f>
        <v>1</v>
      </c>
      <c r="AU339" s="232">
        <f>'2018'!AN45</f>
        <v>0</v>
      </c>
      <c r="AV339" s="232">
        <f>'2018'!AO45</f>
        <v>9</v>
      </c>
      <c r="AW339" s="232">
        <f>'2018'!AP45</f>
        <v>5</v>
      </c>
      <c r="AX339" s="232">
        <f>'2018'!AQ45</f>
        <v>2</v>
      </c>
      <c r="AY339" s="233">
        <f>'2018'!AR45</f>
        <v>0</v>
      </c>
      <c r="AZ339" s="60">
        <f>'2018'!AS45</f>
        <v>0</v>
      </c>
      <c r="BA339" s="61">
        <f>'2018'!AT45</f>
        <v>3599</v>
      </c>
      <c r="BB339" s="61">
        <f>'2018'!AU45</f>
        <v>0</v>
      </c>
      <c r="BC339" s="61">
        <f>'2018'!AV45</f>
        <v>0</v>
      </c>
      <c r="BD339" s="61">
        <f>'2018'!AW45</f>
        <v>0</v>
      </c>
      <c r="BE339" s="61">
        <f>'2018'!AX45</f>
        <v>0</v>
      </c>
      <c r="BF339" s="62">
        <f>'2018'!AY45</f>
        <v>0</v>
      </c>
      <c r="BG339" s="62">
        <f>'2018'!AZ45</f>
        <v>0</v>
      </c>
      <c r="BH339" s="62">
        <f>'2018'!BA45</f>
        <v>0</v>
      </c>
      <c r="BI339" s="62">
        <f>'2018'!BB45</f>
        <v>0</v>
      </c>
      <c r="BJ339" s="62">
        <f>'2018'!BC45</f>
        <v>0</v>
      </c>
      <c r="BK339" s="62">
        <f>'2018'!BD45</f>
        <v>0</v>
      </c>
      <c r="BL339" s="62">
        <f>'2018'!BE45</f>
        <v>0</v>
      </c>
      <c r="BM339" s="62">
        <f>'2018'!BF45</f>
        <v>0</v>
      </c>
      <c r="BN339" s="63">
        <f>'2018'!BG45</f>
        <v>0</v>
      </c>
      <c r="BO339" s="60">
        <f>'2018'!BH45</f>
        <v>0</v>
      </c>
      <c r="BP339" s="61">
        <f>'2018'!BI45</f>
        <v>3149</v>
      </c>
      <c r="BQ339" s="61">
        <f>'2018'!BJ45</f>
        <v>0</v>
      </c>
      <c r="BR339" s="61">
        <f>'2018'!BK45</f>
        <v>0</v>
      </c>
      <c r="BS339" s="61">
        <f>'2018'!BL45</f>
        <v>0</v>
      </c>
      <c r="BT339" s="61">
        <f>'2018'!BM45</f>
        <v>0</v>
      </c>
      <c r="BU339" s="62">
        <f>'2018'!BN45</f>
        <v>0</v>
      </c>
      <c r="BV339" s="62">
        <f>'2018'!BO45</f>
        <v>0</v>
      </c>
      <c r="BW339" s="62">
        <f>'2018'!BP45</f>
        <v>0</v>
      </c>
      <c r="BX339" s="62">
        <f>'2018'!BQ45</f>
        <v>0</v>
      </c>
      <c r="BY339" s="62">
        <f>'2018'!BR45</f>
        <v>0</v>
      </c>
      <c r="BZ339" s="62">
        <f>'2018'!BS45</f>
        <v>0</v>
      </c>
      <c r="CA339" s="62">
        <f>'2018'!BT45</f>
        <v>0</v>
      </c>
      <c r="CB339" s="62">
        <f>'2018'!BU45</f>
        <v>0</v>
      </c>
      <c r="CC339" s="63">
        <f>'2018'!BV45</f>
        <v>0</v>
      </c>
      <c r="CD339" s="60">
        <f>'2018'!BW45</f>
        <v>0</v>
      </c>
      <c r="CE339" s="61">
        <f>'2018'!BX45</f>
        <v>4591</v>
      </c>
      <c r="CF339" s="61">
        <f>'2018'!BY45</f>
        <v>0</v>
      </c>
      <c r="CG339" s="61">
        <f>'2018'!BZ45</f>
        <v>0</v>
      </c>
      <c r="CH339" s="61">
        <f>'2018'!CA45</f>
        <v>0</v>
      </c>
      <c r="CI339" s="61">
        <f>'2018'!CB45</f>
        <v>0</v>
      </c>
      <c r="CJ339" s="62">
        <f>'2018'!CC45</f>
        <v>0</v>
      </c>
      <c r="CK339" s="62">
        <f>'2018'!CD45</f>
        <v>0</v>
      </c>
      <c r="CL339" s="62">
        <f>'2018'!CE45</f>
        <v>0</v>
      </c>
      <c r="CM339" s="62">
        <f>'2018'!CF45</f>
        <v>0</v>
      </c>
      <c r="CN339" s="62">
        <f>'2018'!CG45</f>
        <v>0</v>
      </c>
      <c r="CO339" s="62">
        <f>'2018'!CH45</f>
        <v>0</v>
      </c>
      <c r="CP339" s="62">
        <f>'2018'!CI45</f>
        <v>0</v>
      </c>
      <c r="CQ339" s="62">
        <f>'2018'!CJ45</f>
        <v>0</v>
      </c>
      <c r="CR339" s="63">
        <f>'2018'!CK45</f>
        <v>0</v>
      </c>
      <c r="CS339" s="60">
        <f>'2018'!CL45</f>
        <v>62</v>
      </c>
      <c r="CT339" s="61">
        <f>'2018'!CM45</f>
        <v>2281</v>
      </c>
      <c r="CU339" s="61">
        <f>'2018'!CN45</f>
        <v>9</v>
      </c>
      <c r="CV339" s="61">
        <f>'2018'!CO45</f>
        <v>5</v>
      </c>
      <c r="CW339" s="61">
        <f>'2018'!CP45</f>
        <v>1</v>
      </c>
      <c r="CX339" s="61">
        <f>'2018'!CQ45</f>
        <v>12</v>
      </c>
      <c r="CY339" s="62">
        <f>'2018'!CR45</f>
        <v>0.46</v>
      </c>
      <c r="CZ339" s="62">
        <f>'2018'!CS45</f>
        <v>0.35</v>
      </c>
      <c r="DA339" s="62">
        <f>'2018'!CT45</f>
        <v>1.02</v>
      </c>
      <c r="DB339" s="62">
        <f>'2018'!CU45</f>
        <v>2</v>
      </c>
      <c r="DC339" s="62">
        <f>'2018'!CV45</f>
        <v>0</v>
      </c>
      <c r="DD339" s="62">
        <f>'2018'!CW45</f>
        <v>0</v>
      </c>
      <c r="DE339" s="62">
        <f>'2018'!CX45</f>
        <v>28.6</v>
      </c>
      <c r="DF339" s="62">
        <f>'2018'!CY45</f>
        <v>98.4</v>
      </c>
      <c r="DG339" s="63">
        <f>'2018'!CZ45</f>
        <v>1.6</v>
      </c>
      <c r="DH339" s="60">
        <f>'2018'!DA45</f>
        <v>285</v>
      </c>
      <c r="DI339" s="61">
        <f>'2018'!DB45</f>
        <v>2645</v>
      </c>
      <c r="DJ339" s="61">
        <f>'2018'!DC45</f>
        <v>39</v>
      </c>
      <c r="DK339" s="61">
        <f>'2018'!DD45</f>
        <v>21</v>
      </c>
      <c r="DL339" s="61">
        <f>'2018'!DE45</f>
        <v>3</v>
      </c>
      <c r="DM339" s="61">
        <f>'2018'!DF45</f>
        <v>17</v>
      </c>
      <c r="DN339" s="62">
        <f>'2018'!DG45</f>
        <v>0.44</v>
      </c>
      <c r="DO339" s="62">
        <f>'2018'!DH45</f>
        <v>0.95</v>
      </c>
      <c r="DP339" s="62">
        <f>'2018'!DI45</f>
        <v>1.47</v>
      </c>
      <c r="DQ339" s="62">
        <f>'2018'!DJ45</f>
        <v>1.6</v>
      </c>
      <c r="DR339" s="62">
        <f>'2018'!DK45</f>
        <v>12</v>
      </c>
      <c r="DS339" s="62">
        <f>'2018'!DP45</f>
        <v>33.299999999999997</v>
      </c>
      <c r="DT339" s="62">
        <f>'2018'!DQ45</f>
        <v>8.6999999999999993</v>
      </c>
      <c r="DU339" s="62">
        <f>'2018'!DR45</f>
        <v>32.700000000000003</v>
      </c>
      <c r="DV339" s="63">
        <f>'2018'!DS45</f>
        <v>61.9</v>
      </c>
    </row>
    <row r="340" spans="1:126" ht="15.75" customHeight="1" thickBot="1" x14ac:dyDescent="0.25">
      <c r="A340" s="218">
        <f t="shared" si="32"/>
        <v>338</v>
      </c>
      <c r="B340" s="315">
        <f>'2021'!A50</f>
        <v>48</v>
      </c>
      <c r="C340" s="315">
        <v>2021</v>
      </c>
      <c r="D340" s="235" t="str">
        <f>'2021'!B50</f>
        <v>Frank Darby</v>
      </c>
      <c r="E340" s="311" t="str" cm="1">
        <f t="array" ref="E340">_xlfn.IFS(F340&gt;12.5,"Cornerstone",AND(F340&gt;11.995,F340&lt;12.5),"Elite",AND(F340&gt;11,F340&lt;12.995),"Elite Upside",AND(F340&gt;=9.69,F340&lt;10.999),"Upside",AND(F340&gt;8.4,F340&lt;9.999),"Upside Lite",AND(F340&gt;7.25,F340&lt;8.999),"Outlier",AND(F340&gt;=6,F340&lt;7.25),"Outlier Lite",F340&lt;6.999,"Purgatory")</f>
        <v>Purgatory</v>
      </c>
      <c r="F340" s="316">
        <f>'2021'!C50</f>
        <v>3.0057142857142858</v>
      </c>
      <c r="G340" s="316">
        <f t="shared" si="33"/>
        <v>0.2</v>
      </c>
      <c r="H340" s="313" t="str" cm="1">
        <f t="array" ref="H340">_xlfn.IFS(E340="Cornerstone","A++",E340="Elite","A+",E340="Elite Upside","A",E340="Upside","B",E340="Upside Lite","C",E340="Outlier","D+",E340="Outlier Lite","D-",E340="Purgatory","F")</f>
        <v>F</v>
      </c>
      <c r="I340" s="317">
        <f t="shared" si="34"/>
        <v>-2.9874175951955877</v>
      </c>
      <c r="J340" s="237" t="str">
        <f>'2021'!D50</f>
        <v>Arizona State</v>
      </c>
      <c r="K340" s="238">
        <f>'2021'!E50</f>
        <v>5</v>
      </c>
      <c r="L340" s="321">
        <f>'2021'!F50</f>
        <v>35681</v>
      </c>
      <c r="M340" s="242">
        <f>'2021'!G50</f>
        <v>28.07123287671233</v>
      </c>
      <c r="N340" s="242" t="str">
        <f>'2021'!H50</f>
        <v>SR</v>
      </c>
      <c r="O340" s="242">
        <f>'2021'!I50</f>
        <v>23.654794520547945</v>
      </c>
      <c r="P340" s="242" t="str">
        <f>'2021'!J50</f>
        <v>Wide</v>
      </c>
      <c r="Q340" s="242" t="str">
        <f>'2021'!K50</f>
        <v>DEEP</v>
      </c>
      <c r="R340" s="242" t="str">
        <f>'2021'!L50</f>
        <v>Elite Separator</v>
      </c>
      <c r="S340" s="322">
        <f>'2021'!M50</f>
        <v>72</v>
      </c>
      <c r="T340" s="322">
        <f>'2021'!N50</f>
        <v>201</v>
      </c>
      <c r="U340" s="238">
        <f>'2021'!O50</f>
        <v>4.6100000000000003</v>
      </c>
      <c r="V340" s="281">
        <f>'2021'!P50</f>
        <v>6</v>
      </c>
      <c r="W340" s="195">
        <f>'2021'!Q50</f>
        <v>0</v>
      </c>
      <c r="X340" s="196">
        <f>'2021'!R50</f>
        <v>7.0397111913357402E-2</v>
      </c>
      <c r="Y340" s="196">
        <f>'2021'!S50</f>
        <v>0.13917355371900827</v>
      </c>
      <c r="Z340" s="196">
        <f>'2021'!T50</f>
        <v>0.19041731066460588</v>
      </c>
      <c r="AA340" s="196">
        <f>'2021'!U50</f>
        <v>5.9202059202059204E-2</v>
      </c>
      <c r="AB340" s="196">
        <f>'2021'!V50</f>
        <v>0.12480968493333254</v>
      </c>
      <c r="AC340" s="287">
        <f>'2021'!W50</f>
        <v>0.1185692006866659</v>
      </c>
      <c r="AD340" s="289" t="str">
        <f>'2021'!X50</f>
        <v>N/A</v>
      </c>
      <c r="AE340" s="187">
        <f>'2021'!Y50</f>
        <v>1.73</v>
      </c>
      <c r="AF340" s="187">
        <f>'2021'!Z50</f>
        <v>5.0999999999999996</v>
      </c>
      <c r="AG340" s="187">
        <f>'2021'!AA50</f>
        <v>18.100000000000001</v>
      </c>
      <c r="AH340" s="187">
        <f>'2021'!AB50</f>
        <v>0.66</v>
      </c>
      <c r="AI340" s="187">
        <f>'2021'!AC50</f>
        <v>1.69</v>
      </c>
      <c r="AJ340" s="290">
        <f>'2021'!AD50</f>
        <v>1.8260869565217389E-2</v>
      </c>
      <c r="AK340" s="290">
        <f>'2021'!AE50</f>
        <v>0.2008695652173913</v>
      </c>
      <c r="AL340" s="189">
        <f>'2021'!AF50</f>
        <v>0.14300000000000002</v>
      </c>
      <c r="AM340" s="213">
        <f>DS340/100</f>
        <v>1</v>
      </c>
      <c r="AN340" s="189">
        <f>'2021'!AG50</f>
        <v>0.94650000000000001</v>
      </c>
      <c r="AO340" s="189">
        <f>'2021'!AH50</f>
        <v>5.3500000000000006E-2</v>
      </c>
      <c r="AP340" s="187">
        <f>'2021'!AI50</f>
        <v>89.006628685664921</v>
      </c>
      <c r="AQ340" s="190">
        <f>'2021'!AJ50</f>
        <v>86.295885113836476</v>
      </c>
      <c r="AR340" s="245">
        <f>'2021'!AK50</f>
        <v>2</v>
      </c>
      <c r="AS340" s="246">
        <f>'2021'!AL50</f>
        <v>0</v>
      </c>
      <c r="AT340" s="246">
        <f>'2021'!AM50</f>
        <v>2</v>
      </c>
      <c r="AU340" s="246">
        <f>'2021'!AN50</f>
        <v>3</v>
      </c>
      <c r="AV340" s="246">
        <f>'2021'!AO50</f>
        <v>5</v>
      </c>
      <c r="AW340" s="246">
        <f>'2021'!AP50</f>
        <v>4</v>
      </c>
      <c r="AX340" s="246">
        <f>'2021'!AQ50</f>
        <v>2</v>
      </c>
      <c r="AY340" s="247">
        <f>'2021'!AR50</f>
        <v>0</v>
      </c>
      <c r="AZ340" s="248">
        <f>'2021'!AS50</f>
        <v>0</v>
      </c>
      <c r="BA340" s="249">
        <f>'2021'!AT50</f>
        <v>3111</v>
      </c>
      <c r="BB340" s="249">
        <f>'2021'!AU50</f>
        <v>0</v>
      </c>
      <c r="BC340" s="249">
        <f>'2021'!AV50</f>
        <v>0</v>
      </c>
      <c r="BD340" s="249">
        <f>'2021'!AW50</f>
        <v>0</v>
      </c>
      <c r="BE340" s="249">
        <f>'2021'!AX50</f>
        <v>0</v>
      </c>
      <c r="BF340" s="250">
        <f>'2021'!AY50</f>
        <v>0</v>
      </c>
      <c r="BG340" s="250">
        <f>'2021'!AZ50</f>
        <v>0</v>
      </c>
      <c r="BH340" s="250">
        <f>'2021'!BA50</f>
        <v>0</v>
      </c>
      <c r="BI340" s="250">
        <f>'2021'!BB50</f>
        <v>0</v>
      </c>
      <c r="BJ340" s="250">
        <f>'2021'!BC50</f>
        <v>0</v>
      </c>
      <c r="BK340" s="250">
        <f>'2021'!BD50</f>
        <v>0</v>
      </c>
      <c r="BL340" s="250">
        <f>'2021'!BE50</f>
        <v>0</v>
      </c>
      <c r="BM340" s="250">
        <f>'2021'!BF50</f>
        <v>0</v>
      </c>
      <c r="BN340" s="252">
        <f>'2021'!BG50</f>
        <v>0</v>
      </c>
      <c r="BO340" s="248">
        <f>'2021'!BH50</f>
        <v>234</v>
      </c>
      <c r="BP340" s="249">
        <f>'2021'!BI50</f>
        <v>3324</v>
      </c>
      <c r="BQ340" s="249">
        <f>'2021'!BJ50</f>
        <v>15</v>
      </c>
      <c r="BR340" s="249">
        <f>'2021'!BK50</f>
        <v>9</v>
      </c>
      <c r="BS340" s="249">
        <f>'2021'!BL50</f>
        <v>2</v>
      </c>
      <c r="BT340" s="249">
        <f>'2021'!BM50</f>
        <v>21</v>
      </c>
      <c r="BU340" s="250">
        <f>'2021'!BN50</f>
        <v>1.63</v>
      </c>
      <c r="BV340" s="250">
        <f>'2021'!BO50</f>
        <v>1.34</v>
      </c>
      <c r="BW340" s="250">
        <f>'2021'!BP50</f>
        <v>3.3</v>
      </c>
      <c r="BX340" s="250">
        <f>'2021'!BQ50</f>
        <v>3.6</v>
      </c>
      <c r="BY340" s="250">
        <f>'2021'!BR50</f>
        <v>26.2</v>
      </c>
      <c r="BZ340" s="250">
        <f>'2021'!BW50</f>
        <v>60</v>
      </c>
      <c r="CA340" s="250">
        <f>'2021'!BX50</f>
        <v>10</v>
      </c>
      <c r="CB340" s="250">
        <f>'2021'!BY50</f>
        <v>81.3</v>
      </c>
      <c r="CC340" s="252">
        <f>'2021'!BZ50</f>
        <v>18.8</v>
      </c>
      <c r="CD340" s="248">
        <f>'2021'!CA50</f>
        <v>421</v>
      </c>
      <c r="CE340" s="249">
        <f>'2021'!CB50</f>
        <v>3025</v>
      </c>
      <c r="CF340" s="249">
        <f>'2021'!CC50</f>
        <v>50</v>
      </c>
      <c r="CG340" s="249">
        <f>'2021'!CD50</f>
        <v>21</v>
      </c>
      <c r="CH340" s="249">
        <f>'2021'!CE50</f>
        <v>2</v>
      </c>
      <c r="CI340" s="249">
        <f>'2021'!CF50</f>
        <v>20</v>
      </c>
      <c r="CJ340" s="250">
        <f>'2021'!CG50</f>
        <v>0.9</v>
      </c>
      <c r="CK340" s="250">
        <f>'2021'!CH50</f>
        <v>1.64</v>
      </c>
      <c r="CL340" s="250">
        <f>'2021'!CI50</f>
        <v>1.59</v>
      </c>
      <c r="CM340" s="250">
        <f>'2021'!CJ50</f>
        <v>3.7</v>
      </c>
      <c r="CN340" s="250">
        <f>'2021'!CK50</f>
        <v>22.5</v>
      </c>
      <c r="CO340" s="250">
        <f>'2021'!CP50</f>
        <v>27.8</v>
      </c>
      <c r="CP340" s="250">
        <f>'2021'!CQ50</f>
        <v>16</v>
      </c>
      <c r="CQ340" s="250">
        <f>'2021'!CR50</f>
        <v>93.2</v>
      </c>
      <c r="CR340" s="252">
        <f>'2021'!CS50</f>
        <v>6.8</v>
      </c>
      <c r="CS340" s="248">
        <f>'2021'!CT50</f>
        <v>616</v>
      </c>
      <c r="CT340" s="249">
        <f>'2021'!CU50</f>
        <v>3235</v>
      </c>
      <c r="CU340" s="249">
        <f>'2021'!CV50</f>
        <v>55</v>
      </c>
      <c r="CV340" s="249">
        <f>'2021'!CW50</f>
        <v>31</v>
      </c>
      <c r="CW340" s="249">
        <f>'2021'!CX50</f>
        <v>8</v>
      </c>
      <c r="CX340" s="249">
        <f>'2021'!CY50</f>
        <v>21</v>
      </c>
      <c r="CY340" s="250">
        <f>'2021'!CZ50</f>
        <v>0.66</v>
      </c>
      <c r="CZ340" s="250">
        <f>'2021'!DA50</f>
        <v>1.69</v>
      </c>
      <c r="DA340" s="250">
        <f>'2021'!DB50</f>
        <v>1.73</v>
      </c>
      <c r="DB340" s="250">
        <f>'2021'!DC50</f>
        <v>5.0999999999999996</v>
      </c>
      <c r="DC340" s="250">
        <f>'2021'!DD50</f>
        <v>18.100000000000001</v>
      </c>
      <c r="DD340" s="250">
        <f>'2021'!DI50</f>
        <v>70</v>
      </c>
      <c r="DE340" s="250">
        <f>'2021'!DJ50</f>
        <v>11.4</v>
      </c>
      <c r="DF340" s="250">
        <f>'2021'!DK50</f>
        <v>92.6</v>
      </c>
      <c r="DG340" s="252">
        <f>'2021'!DL50</f>
        <v>7.4</v>
      </c>
      <c r="DH340" s="248">
        <f>'2021'!DM50</f>
        <v>46</v>
      </c>
      <c r="DI340" s="249">
        <f>'2021'!DN50</f>
        <v>777</v>
      </c>
      <c r="DJ340" s="249">
        <f>'2021'!DO50</f>
        <v>12</v>
      </c>
      <c r="DK340" s="249">
        <f>'2021'!DP50</f>
        <v>6</v>
      </c>
      <c r="DL340" s="249">
        <f>'2021'!DQ50</f>
        <v>1</v>
      </c>
      <c r="DM340" s="249">
        <f>'2021'!DR50</f>
        <v>5</v>
      </c>
      <c r="DN340" s="250">
        <f>'2021'!DS50</f>
        <v>0.24</v>
      </c>
      <c r="DO340" s="250">
        <f>'2021'!DT50</f>
        <v>0.78</v>
      </c>
      <c r="DP340" s="250">
        <f>'2021'!DU50</f>
        <v>0.84</v>
      </c>
      <c r="DQ340" s="250">
        <f>'2021'!DV50</f>
        <v>2.2999999999999998</v>
      </c>
      <c r="DR340" s="250">
        <f>'2021'!DW50</f>
        <v>13.3</v>
      </c>
      <c r="DS340" s="250">
        <f>'2021'!EB50</f>
        <v>100</v>
      </c>
      <c r="DT340" s="250">
        <f>'2021'!EC50</f>
        <v>14.3</v>
      </c>
      <c r="DU340" s="250">
        <f>'2021'!ED50</f>
        <v>96.7</v>
      </c>
      <c r="DV340" s="252">
        <f>'2021'!EE50</f>
        <v>3.3</v>
      </c>
    </row>
  </sheetData>
  <autoFilter ref="A2:DV340" xr:uid="{00000000-0009-0000-0000-000001000000}">
    <sortState xmlns:xlrd2="http://schemas.microsoft.com/office/spreadsheetml/2017/richdata2" ref="A3:DV340">
      <sortCondition ref="A2:A340"/>
    </sortState>
  </autoFilter>
  <mergeCells count="10">
    <mergeCell ref="BO1:CC1"/>
    <mergeCell ref="CD1:CR1"/>
    <mergeCell ref="CS1:DG1"/>
    <mergeCell ref="DH1:DV1"/>
    <mergeCell ref="A1:I1"/>
    <mergeCell ref="J1:V1"/>
    <mergeCell ref="W1:AC1"/>
    <mergeCell ref="AD1:AQ1"/>
    <mergeCell ref="AR1:AY1"/>
    <mergeCell ref="AZ1:BN1"/>
  </mergeCells>
  <conditionalFormatting sqref="C3:C340">
    <cfRule type="cellIs" dxfId="257" priority="5" operator="equal">
      <formula>2025</formula>
    </cfRule>
  </conditionalFormatting>
  <conditionalFormatting sqref="D3:E340">
    <cfRule type="expression" dxfId="256" priority="8" stopIfTrue="1">
      <formula>$F3&gt;12.5</formula>
    </cfRule>
    <cfRule type="expression" dxfId="255" priority="9" stopIfTrue="1">
      <formula>AND($F3&gt;11.995,$F3&lt;12.5)</formula>
    </cfRule>
    <cfRule type="expression" dxfId="254" priority="10" stopIfTrue="1">
      <formula>AND($F3&gt;11,$F3&lt;11.995)</formula>
    </cfRule>
    <cfRule type="expression" dxfId="253" priority="11" stopIfTrue="1">
      <formula>AND($F3&gt;=9.69,$F3&lt;10.999)</formula>
    </cfRule>
    <cfRule type="expression" dxfId="252" priority="12" stopIfTrue="1">
      <formula>AND($F3&gt;8.4,$F3&lt;9.999)</formula>
    </cfRule>
    <cfRule type="expression" dxfId="251" priority="13" stopIfTrue="1">
      <formula>AND($F3&gt;7.25,$F3&lt;8.999)</formula>
    </cfRule>
    <cfRule type="expression" dxfId="250" priority="14" stopIfTrue="1">
      <formula>AND($F3&gt;=6,$F3&lt;7.25)</formula>
    </cfRule>
    <cfRule type="expression" dxfId="249" priority="15" stopIfTrue="1">
      <formula>$F3&lt;6.999</formula>
    </cfRule>
  </conditionalFormatting>
  <conditionalFormatting sqref="F3:F340">
    <cfRule type="colorScale" priority="320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G3:H340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340">
    <cfRule type="containsText" dxfId="248" priority="16" stopIfTrue="1" operator="containsText" text="SR">
      <formula>NOT(ISERROR(SEARCH(("SR"),(N3))))</formula>
    </cfRule>
  </conditionalFormatting>
  <conditionalFormatting sqref="W3:AA340">
    <cfRule type="cellIs" dxfId="247" priority="1" operator="between">
      <formula>0.2</formula>
      <formula>0.2499</formula>
    </cfRule>
    <cfRule type="cellIs" dxfId="246" priority="2" operator="equal">
      <formula>0</formula>
    </cfRule>
    <cfRule type="colorScale" priority="17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AB3:AC340">
    <cfRule type="colorScale" priority="18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E598"/>
  </sheetPr>
  <dimension ref="B3:O14"/>
  <sheetViews>
    <sheetView workbookViewId="0">
      <selection activeCell="C6" sqref="C6"/>
    </sheetView>
  </sheetViews>
  <sheetFormatPr baseColWidth="10" defaultColWidth="14.5" defaultRowHeight="15" customHeight="1" x14ac:dyDescent="0.2"/>
  <cols>
    <col min="1" max="1" width="7" style="324" customWidth="1"/>
    <col min="2" max="2" width="12" style="324" customWidth="1"/>
    <col min="3" max="3" width="20" style="324" customWidth="1"/>
    <col min="4" max="4" width="3.5" style="324" customWidth="1"/>
    <col min="5" max="5" width="12.83203125" style="324" bestFit="1" customWidth="1"/>
    <col min="6" max="6" width="6.5" style="324" customWidth="1"/>
    <col min="7" max="7" width="12.1640625" style="324" bestFit="1" customWidth="1"/>
    <col min="8" max="8" width="9.1640625" style="324" customWidth="1"/>
    <col min="9" max="9" width="12" style="324" bestFit="1" customWidth="1"/>
    <col min="10" max="10" width="20" style="324" customWidth="1"/>
    <col min="11" max="11" width="3.5" style="324" customWidth="1"/>
    <col min="12" max="12" width="12.83203125" style="324" bestFit="1" customWidth="1"/>
    <col min="13" max="13" width="6.5" style="324" bestFit="1" customWidth="1"/>
    <col min="14" max="14" width="12.1640625" style="324" bestFit="1" customWidth="1"/>
    <col min="15" max="25" width="8.6640625" style="324" customWidth="1"/>
    <col min="26" max="16384" width="14.5" style="324"/>
  </cols>
  <sheetData>
    <row r="3" spans="2:15" ht="15" customHeight="1" thickBot="1" x14ac:dyDescent="0.25"/>
    <row r="4" spans="2:15" ht="15" customHeight="1" x14ac:dyDescent="0.2">
      <c r="B4" s="385" t="s">
        <v>100</v>
      </c>
      <c r="C4" s="386"/>
      <c r="D4" s="10"/>
      <c r="E4" s="325" t="s">
        <v>101</v>
      </c>
      <c r="F4" s="326" t="s">
        <v>102</v>
      </c>
      <c r="G4" s="327" t="s">
        <v>103</v>
      </c>
      <c r="I4" s="385" t="s">
        <v>100</v>
      </c>
      <c r="J4" s="386"/>
      <c r="K4" s="10"/>
      <c r="L4" s="325" t="s">
        <v>101</v>
      </c>
      <c r="M4" s="326" t="s">
        <v>102</v>
      </c>
      <c r="N4" s="327" t="s">
        <v>103</v>
      </c>
    </row>
    <row r="5" spans="2:15" ht="15" customHeight="1" x14ac:dyDescent="0.2">
      <c r="B5" s="328" t="s">
        <v>104</v>
      </c>
      <c r="C5" s="329" t="s">
        <v>262</v>
      </c>
      <c r="D5" s="10"/>
      <c r="E5" s="330" t="s">
        <v>105</v>
      </c>
      <c r="F5" s="331">
        <f>VLOOKUP($C$5,Overall!$D$2:$AY$616,40,FALSE)</f>
        <v>69.192751404634009</v>
      </c>
      <c r="G5" s="332" t="e" cm="1">
        <f t="array" ref="G5">_xlfn.IFS(F5=10,"A+",F5=9,"A",F5=8,"B+",F5=7,"B",F5=6,"B-",F5=5,"C+",F5=4,"C",F5=3,"C-",F5=2,"D+",F5=1,"D",F5=0,"F")</f>
        <v>#N/A</v>
      </c>
      <c r="I5" s="328" t="s">
        <v>104</v>
      </c>
      <c r="J5" s="329" t="s">
        <v>239</v>
      </c>
      <c r="K5" s="10"/>
      <c r="L5" s="330" t="s">
        <v>105</v>
      </c>
      <c r="M5" s="331">
        <f>VLOOKUP($J$5,Overall!$D$2:$AY$616,40,FALSE)</f>
        <v>96.27767098539212</v>
      </c>
      <c r="N5" s="332" t="e" cm="1">
        <f t="array" ref="N5">_xlfn.IFS(M5=10,"A+",M5=9,"A",M5=8,"B+",M5=7,"B",M5=6,"B-",M5=5,"C+",M5=4,"C",M5=3,"C-",M5=2,"D+",M5=1,"D",M5=0,"F")</f>
        <v>#N/A</v>
      </c>
    </row>
    <row r="6" spans="2:15" ht="15" customHeight="1" x14ac:dyDescent="0.2">
      <c r="B6" s="333" t="s">
        <v>75</v>
      </c>
      <c r="C6" s="334" t="str">
        <f>VLOOKUP($C$5,Overall!$D$2:$AY$616,6,FALSE)</f>
        <v>Oregon</v>
      </c>
      <c r="D6" s="10"/>
      <c r="E6" s="330" t="s">
        <v>106</v>
      </c>
      <c r="F6" s="331">
        <f>VLOOKUP($C$5,Overall!$D$2:$AY$616,41,FALSE)</f>
        <v>7</v>
      </c>
      <c r="G6" s="332" t="str" cm="1">
        <f t="array" ref="G6">_xlfn.IFS(F6=10,"A+",F6=9,"A",F6=8,"B+",F6=7,"B",F6=6,"B-",F6=5,"C+",F6=4,"C",F6=3,"C-",F6=2,"D+",F6=1,"D",F6=0,"F")</f>
        <v>B</v>
      </c>
      <c r="I6" s="333" t="s">
        <v>75</v>
      </c>
      <c r="J6" s="334" t="str">
        <f>VLOOKUP($J$5,Overall!$D$2:$AY$616,6,FALSE)</f>
        <v>Washington</v>
      </c>
      <c r="K6" s="10"/>
      <c r="L6" s="330" t="s">
        <v>106</v>
      </c>
      <c r="M6" s="331">
        <f>VLOOKUP($J$5,Overall!$D$2:$AY$616,41,FALSE)</f>
        <v>6</v>
      </c>
      <c r="N6" s="332" t="str" cm="1">
        <f t="array" ref="N6">_xlfn.IFS(M6=10,"A+",M6=9,"A",M6=8,"B+",M6=7,"B",M6=6,"B-",M6=5,"C+",M6=4,"C",M6=3,"C-",M6=2,"D+",M6=1,"D",M6=0,"F")</f>
        <v>B-</v>
      </c>
    </row>
    <row r="7" spans="2:15" ht="15" customHeight="1" x14ac:dyDescent="0.2">
      <c r="B7" s="333" t="s">
        <v>71</v>
      </c>
      <c r="C7" s="335" t="str">
        <f>VLOOKUP($C$5,Overall!$D$2:$AY$616,10,FALSE)</f>
        <v>RS SR</v>
      </c>
      <c r="D7" s="10"/>
      <c r="E7" s="330" t="s">
        <v>8</v>
      </c>
      <c r="F7" s="331">
        <f>VLOOKUP($C$5,Overall!$D$2:$AY$616,42,FALSE)</f>
        <v>7</v>
      </c>
      <c r="G7" s="332" t="str" cm="1">
        <f t="array" ref="G7">_xlfn.IFS(F7=10,"A+",F7=9,"A",F7=8,"B+",F7=7,"B",F7=6,"B-",F7=5,"C+",F7=4,"C",F7=3,"C-",F7=2,"D+",F7=1,"D",F7=0,"F")</f>
        <v>B</v>
      </c>
      <c r="I7" s="333" t="s">
        <v>71</v>
      </c>
      <c r="J7" s="335" t="str">
        <f>VLOOKUP($J$5,Overall!$D$2:$AY$616,10,FALSE)</f>
        <v>JR</v>
      </c>
      <c r="K7" s="10"/>
      <c r="L7" s="330" t="s">
        <v>8</v>
      </c>
      <c r="M7" s="331">
        <f>VLOOKUP($J$5,Overall!$D$2:$AY$616,42,FALSE)</f>
        <v>2</v>
      </c>
      <c r="N7" s="332" t="str" cm="1">
        <f t="array" ref="N7">_xlfn.IFS(M7=10,"A+",M7=9,"A",M7=8,"B+",M7=7,"B",M7=6,"B-",M7=5,"C+",M7=4,"C",M7=3,"C-",M7=2,"D+",M7=1,"D",M7=0,"F")</f>
        <v>D+</v>
      </c>
    </row>
    <row r="8" spans="2:15" ht="15" customHeight="1" x14ac:dyDescent="0.2">
      <c r="B8" s="333" t="s">
        <v>53</v>
      </c>
      <c r="C8" s="335" t="str">
        <f>VLOOKUP($C$5,Overall!$D$2:$AY$616,12,FALSE)</f>
        <v>Slot</v>
      </c>
      <c r="D8" s="10"/>
      <c r="E8" s="330" t="s">
        <v>10</v>
      </c>
      <c r="F8" s="331">
        <f>VLOOKUP($C$5,Overall!$D$2:$AY$616,43,FALSE)</f>
        <v>6</v>
      </c>
      <c r="G8" s="332" t="str" cm="1">
        <f t="array" ref="G8">_xlfn.IFS(F8=10,"A+",F8=9,"A",F8=8,"B+",F8=7,"B",F8=6,"B-",F8=5,"C+",F8=4,"C",F8=3,"C-",F8=2,"D+",F8=1,"D",F8=0,"F")</f>
        <v>B-</v>
      </c>
      <c r="I8" s="333" t="s">
        <v>53</v>
      </c>
      <c r="J8" s="335" t="str">
        <f>VLOOKUP($J$5,Overall!$D$2:$AY$616,12,FALSE)</f>
        <v>Hybrid</v>
      </c>
      <c r="K8" s="10"/>
      <c r="L8" s="330" t="s">
        <v>10</v>
      </c>
      <c r="M8" s="331">
        <f>VLOOKUP($J$5,Overall!$D$2:$AY$616,43,FALSE)</f>
        <v>4</v>
      </c>
      <c r="N8" s="332" t="str" cm="1">
        <f t="array" ref="N8">_xlfn.IFS(M8=10,"A+",M8=9,"A",M8=8,"B+",M8=7,"B",M8=6,"B-",M8=5,"C+",M8=4,"C",M8=3,"C-",M8=2,"D+",M8=1,"D",M8=0,"F")</f>
        <v>C</v>
      </c>
    </row>
    <row r="9" spans="2:15" ht="15" customHeight="1" thickBot="1" x14ac:dyDescent="0.25">
      <c r="B9" s="333" t="s">
        <v>55</v>
      </c>
      <c r="C9" s="335" t="str">
        <f>VLOOKUP($C$5,Overall!$D$2:$AY$616,13,FALSE)</f>
        <v>RAT</v>
      </c>
      <c r="D9" s="10"/>
      <c r="E9" s="336" t="s">
        <v>20</v>
      </c>
      <c r="F9" s="337">
        <f>VLOOKUP($C$5,Overall!$D$2:$AY$616,44,FALSE)</f>
        <v>6</v>
      </c>
      <c r="G9" s="338" t="str" cm="1">
        <f t="array" ref="G9">_xlfn.IFS(F9=10,"A+",F9=9,"A",F9=8,"B+",F9=7,"B",F9=6,"B-",F9=5,"C+",F9=4,"C",F9=3,"C-",F9=2,"D+",F9=1,"D",F9=0,"F")</f>
        <v>B-</v>
      </c>
      <c r="I9" s="333" t="s">
        <v>55</v>
      </c>
      <c r="J9" s="335" t="str">
        <f>VLOOKUP($J$5,Overall!$D$2:$AY$616,13,FALSE)</f>
        <v>BALL HOG</v>
      </c>
      <c r="K9" s="10"/>
      <c r="L9" s="336" t="s">
        <v>20</v>
      </c>
      <c r="M9" s="337">
        <f>VLOOKUP($J$5,Overall!$D$2:$AY$616,44,FALSE)</f>
        <v>3</v>
      </c>
      <c r="N9" s="338" t="str" cm="1">
        <f t="array" ref="N9">_xlfn.IFS(M9=10,"A+",M9=9,"A",M9=8,"B+",M9=7,"B",M9=6,"B-",M9=5,"C+",M9=4,"C",M9=3,"C-",M9=2,"D+",M9=1,"D",M9=0,"F")</f>
        <v>C-</v>
      </c>
    </row>
    <row r="10" spans="2:15" ht="15" customHeight="1" thickBot="1" x14ac:dyDescent="0.25">
      <c r="B10" s="333" t="s">
        <v>57</v>
      </c>
      <c r="C10" s="335" t="str">
        <f>VLOOKUP($C$5,Overall!$D$2:$AY$616,14,FALSE)</f>
        <v>Elite Separator</v>
      </c>
      <c r="D10" s="10"/>
      <c r="E10" s="10"/>
      <c r="F10" s="339"/>
      <c r="G10" s="10"/>
      <c r="I10" s="333" t="s">
        <v>57</v>
      </c>
      <c r="J10" s="335" t="str">
        <f>VLOOKUP($J$5,Overall!$D$2:$AY$616,14,FALSE)</f>
        <v>Poor Separator</v>
      </c>
      <c r="K10" s="10"/>
      <c r="L10" s="10"/>
      <c r="M10" s="339"/>
      <c r="N10" s="10"/>
    </row>
    <row r="11" spans="2:15" ht="15" customHeight="1" x14ac:dyDescent="0.2">
      <c r="B11" s="333" t="s">
        <v>76</v>
      </c>
      <c r="C11" s="340">
        <f>VLOOKUP($C$5,Overall!$D$2:$AY$616,15,FALSE)</f>
        <v>70</v>
      </c>
      <c r="D11" s="10"/>
      <c r="E11" s="387" t="s">
        <v>107</v>
      </c>
      <c r="F11" s="388"/>
      <c r="G11" s="389"/>
      <c r="I11" s="333" t="s">
        <v>76</v>
      </c>
      <c r="J11" s="340">
        <f>VLOOKUP($J$5,Overall!$D$2:$AY$616,15,FALSE)</f>
        <v>73</v>
      </c>
      <c r="K11" s="10"/>
      <c r="L11" s="387" t="s">
        <v>107</v>
      </c>
      <c r="M11" s="388"/>
      <c r="N11" s="389"/>
    </row>
    <row r="12" spans="2:15" ht="15" customHeight="1" x14ac:dyDescent="0.2">
      <c r="B12" s="333" t="s">
        <v>77</v>
      </c>
      <c r="C12" s="340">
        <f>VLOOKUP($C$5,Overall!$D$2:$AY$616,16,FALSE)</f>
        <v>154</v>
      </c>
      <c r="D12" s="341"/>
      <c r="E12" s="342" t="s">
        <v>2</v>
      </c>
      <c r="F12" s="343">
        <f>VLOOKUP($C$5,Overall!$D$2:$AY$616,3,FALSE)</f>
        <v>7.015714285714286</v>
      </c>
      <c r="G12" s="344">
        <f>VLOOKUP($C$5,Overall!$D$2:$AY$616,4,FALSE)</f>
        <v>55.1</v>
      </c>
      <c r="H12" s="345"/>
      <c r="I12" s="333" t="s">
        <v>77</v>
      </c>
      <c r="J12" s="340">
        <f>VLOOKUP($J$5,Overall!$D$2:$AY$616,16,FALSE)</f>
        <v>203</v>
      </c>
      <c r="K12" s="341"/>
      <c r="L12" s="342" t="s">
        <v>2</v>
      </c>
      <c r="M12" s="343">
        <f>VLOOKUP($J$5,Overall!$D$2:$AY$616,3,FALSE)</f>
        <v>8.6371428571428552</v>
      </c>
      <c r="N12" s="344">
        <f>VLOOKUP($J$5,Overall!$D$2:$AY$616,4,FALSE)</f>
        <v>74.400000000000006</v>
      </c>
      <c r="O12" s="345"/>
    </row>
    <row r="13" spans="2:15" ht="15" customHeight="1" thickBot="1" x14ac:dyDescent="0.25">
      <c r="B13" s="333" t="s">
        <v>78</v>
      </c>
      <c r="C13" s="335">
        <f>VLOOKUP($C$5,Overall!$D$2:$AY$616,17,FALSE)</f>
        <v>22.09645447862324</v>
      </c>
      <c r="D13" s="10"/>
      <c r="E13" s="346" t="s">
        <v>964</v>
      </c>
      <c r="F13" s="390" t="str">
        <f>VLOOKUP($C$5,Overall!$D$2:$AY$616,2,FALSE)</f>
        <v>Outlier Lite</v>
      </c>
      <c r="G13" s="391"/>
      <c r="I13" s="333" t="s">
        <v>78</v>
      </c>
      <c r="J13" s="335">
        <f>VLOOKUP($J$5,Overall!$D$2:$AY$616,17,FALSE)</f>
        <v>26.782324684934608</v>
      </c>
      <c r="K13" s="10"/>
      <c r="L13" s="346" t="s">
        <v>964</v>
      </c>
      <c r="M13" s="390" t="str">
        <f>VLOOKUP($J$5,Overall!$D$2:$AY$616,2,FALSE)</f>
        <v>Upside Lite</v>
      </c>
      <c r="N13" s="391"/>
    </row>
    <row r="14" spans="2:15" ht="15" customHeight="1" thickBot="1" x14ac:dyDescent="0.25">
      <c r="B14" s="347" t="s">
        <v>108</v>
      </c>
      <c r="C14" s="348">
        <f>VLOOKUP($C$5,Overall!$D$2:$AY$616,18,FALSE)</f>
        <v>4.51</v>
      </c>
      <c r="D14" s="10"/>
      <c r="E14" s="10"/>
      <c r="F14" s="10"/>
      <c r="G14" s="10"/>
      <c r="I14" s="347" t="s">
        <v>108</v>
      </c>
      <c r="J14" s="348">
        <f>VLOOKUP($J$5,Overall!$D$2:$AY$616,18,FALSE)</f>
        <v>4.5199999999999996</v>
      </c>
      <c r="K14" s="10"/>
      <c r="L14" s="10"/>
      <c r="M14" s="10"/>
      <c r="N14" s="10"/>
    </row>
  </sheetData>
  <mergeCells count="6">
    <mergeCell ref="B4:C4"/>
    <mergeCell ref="E11:G11"/>
    <mergeCell ref="F13:G13"/>
    <mergeCell ref="I4:J4"/>
    <mergeCell ref="L11:N11"/>
    <mergeCell ref="M13:N13"/>
  </mergeCells>
  <conditionalFormatting sqref="F5:F9">
    <cfRule type="cellIs" dxfId="245" priority="53" operator="equal">
      <formula>0</formula>
    </cfRule>
    <cfRule type="cellIs" dxfId="244" priority="43" operator="equal">
      <formula>10</formula>
    </cfRule>
    <cfRule type="cellIs" dxfId="243" priority="44" operator="equal">
      <formula>9</formula>
    </cfRule>
    <cfRule type="cellIs" dxfId="242" priority="45" operator="equal">
      <formula>8</formula>
    </cfRule>
    <cfRule type="cellIs" dxfId="241" priority="46" operator="equal">
      <formula>7</formula>
    </cfRule>
    <cfRule type="cellIs" dxfId="240" priority="47" operator="equal">
      <formula>6</formula>
    </cfRule>
    <cfRule type="cellIs" dxfId="239" priority="48" operator="equal">
      <formula>5</formula>
    </cfRule>
    <cfRule type="cellIs" dxfId="238" priority="49" operator="equal">
      <formula>4</formula>
    </cfRule>
    <cfRule type="cellIs" dxfId="237" priority="50" operator="equal">
      <formula>3</formula>
    </cfRule>
    <cfRule type="cellIs" dxfId="236" priority="51" operator="equal">
      <formula>2</formula>
    </cfRule>
    <cfRule type="cellIs" dxfId="235" priority="52" operator="equal">
      <formula>1</formula>
    </cfRule>
  </conditionalFormatting>
  <conditionalFormatting sqref="F12">
    <cfRule type="colorScale" priority="34">
      <colorScale>
        <cfvo type="num" val="0"/>
        <cfvo type="formula" val="9"/>
        <cfvo type="num" val="12.99"/>
        <color rgb="FFFC5B75"/>
        <color rgb="FFFFEB84"/>
        <color rgb="FF00B050"/>
      </colorScale>
    </cfRule>
  </conditionalFormatting>
  <conditionalFormatting sqref="F13">
    <cfRule type="expression" dxfId="234" priority="42" stopIfTrue="1">
      <formula>$F12&lt;6.999</formula>
    </cfRule>
    <cfRule type="expression" dxfId="233" priority="41" stopIfTrue="1">
      <formula>AND($F12&gt;=6,$F12&lt;7.25)</formula>
    </cfRule>
    <cfRule type="expression" dxfId="232" priority="40" stopIfTrue="1">
      <formula>AND($F12&gt;7.25,$F12&lt;8.999)</formula>
    </cfRule>
    <cfRule type="expression" dxfId="231" priority="39" stopIfTrue="1">
      <formula>AND($F12&gt;8.4,$F12&lt;9.999)</formula>
    </cfRule>
    <cfRule type="expression" dxfId="230" priority="38" stopIfTrue="1">
      <formula>AND($F12&gt;=9.69,$F12&lt;10.999)</formula>
    </cfRule>
    <cfRule type="expression" dxfId="229" priority="37" stopIfTrue="1">
      <formula>AND($F12&gt;11,$F12&lt;11.995)</formula>
    </cfRule>
    <cfRule type="expression" dxfId="228" priority="36" stopIfTrue="1">
      <formula>AND($F12&gt;11.995,$F12&lt;12.5)</formula>
    </cfRule>
    <cfRule type="expression" dxfId="227" priority="35" stopIfTrue="1">
      <formula>$F12&gt;12.5</formula>
    </cfRule>
  </conditionalFormatting>
  <conditionalFormatting sqref="G5:G9">
    <cfRule type="cellIs" dxfId="226" priority="54" operator="equal">
      <formula>"A+"</formula>
    </cfRule>
    <cfRule type="cellIs" dxfId="225" priority="55" operator="equal">
      <formula>"A"</formula>
    </cfRule>
    <cfRule type="cellIs" dxfId="224" priority="56" operator="equal">
      <formula>"B+"</formula>
    </cfRule>
    <cfRule type="cellIs" dxfId="223" priority="57" operator="equal">
      <formula>"B"</formula>
    </cfRule>
    <cfRule type="cellIs" dxfId="222" priority="58" operator="equal">
      <formula>"B-"</formula>
    </cfRule>
    <cfRule type="cellIs" dxfId="221" priority="59" operator="equal">
      <formula>"C+"</formula>
    </cfRule>
    <cfRule type="cellIs" dxfId="220" priority="60" operator="equal">
      <formula>"C"</formula>
    </cfRule>
    <cfRule type="cellIs" dxfId="219" priority="61" operator="equal">
      <formula>"C-"</formula>
    </cfRule>
    <cfRule type="cellIs" dxfId="218" priority="62" operator="equal">
      <formula>"D+"</formula>
    </cfRule>
    <cfRule type="cellIs" dxfId="217" priority="63" operator="equal">
      <formula>"D"</formula>
    </cfRule>
    <cfRule type="cellIs" dxfId="216" priority="64" operator="equal">
      <formula>"F"</formula>
    </cfRule>
  </conditionalFormatting>
  <conditionalFormatting sqref="G12">
    <cfRule type="colorScale" priority="33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conditionalFormatting sqref="M5:M9">
    <cfRule type="cellIs" dxfId="215" priority="12" operator="equal">
      <formula>9</formula>
    </cfRule>
    <cfRule type="cellIs" dxfId="214" priority="11" operator="equal">
      <formula>10</formula>
    </cfRule>
    <cfRule type="cellIs" dxfId="213" priority="21" operator="equal">
      <formula>0</formula>
    </cfRule>
    <cfRule type="cellIs" dxfId="212" priority="20" operator="equal">
      <formula>1</formula>
    </cfRule>
    <cfRule type="cellIs" dxfId="211" priority="19" operator="equal">
      <formula>2</formula>
    </cfRule>
    <cfRule type="cellIs" dxfId="210" priority="18" operator="equal">
      <formula>3</formula>
    </cfRule>
    <cfRule type="cellIs" dxfId="209" priority="17" operator="equal">
      <formula>4</formula>
    </cfRule>
    <cfRule type="cellIs" dxfId="208" priority="16" operator="equal">
      <formula>5</formula>
    </cfRule>
    <cfRule type="cellIs" dxfId="207" priority="15" operator="equal">
      <formula>6</formula>
    </cfRule>
    <cfRule type="cellIs" dxfId="206" priority="14" operator="equal">
      <formula>7</formula>
    </cfRule>
    <cfRule type="cellIs" dxfId="205" priority="13" operator="equal">
      <formula>8</formula>
    </cfRule>
  </conditionalFormatting>
  <conditionalFormatting sqref="M12">
    <cfRule type="colorScale" priority="2">
      <colorScale>
        <cfvo type="num" val="0"/>
        <cfvo type="formula" val="9"/>
        <cfvo type="num" val="12.99"/>
        <color rgb="FFFC5B75"/>
        <color rgb="FFFFEB84"/>
        <color rgb="FF00B050"/>
      </colorScale>
    </cfRule>
  </conditionalFormatting>
  <conditionalFormatting sqref="M13">
    <cfRule type="expression" dxfId="204" priority="3" stopIfTrue="1">
      <formula>$M12&gt;12.5</formula>
    </cfRule>
    <cfRule type="expression" dxfId="203" priority="4" stopIfTrue="1">
      <formula>AND($M12&gt;11.995,$M12&lt;12.5)</formula>
    </cfRule>
    <cfRule type="expression" dxfId="202" priority="5" stopIfTrue="1">
      <formula>AND($M12&gt;11,$M12&lt;11.995)</formula>
    </cfRule>
    <cfRule type="expression" dxfId="201" priority="6" stopIfTrue="1">
      <formula>AND($M12&gt;=9.69,$M12&lt;10.999)</formula>
    </cfRule>
    <cfRule type="expression" dxfId="200" priority="7" stopIfTrue="1">
      <formula>AND($M12&gt;8.4,$M12&lt;9.999)</formula>
    </cfRule>
    <cfRule type="expression" dxfId="199" priority="8" stopIfTrue="1">
      <formula>AND($M12&gt;7.25,$M12&lt;8.999)</formula>
    </cfRule>
    <cfRule type="expression" dxfId="198" priority="9" stopIfTrue="1">
      <formula>AND($M12&gt;=6,$M12&lt;7.25)</formula>
    </cfRule>
    <cfRule type="expression" dxfId="197" priority="10" stopIfTrue="1">
      <formula>$M12&lt;6.999</formula>
    </cfRule>
  </conditionalFormatting>
  <conditionalFormatting sqref="N5:N9">
    <cfRule type="cellIs" dxfId="196" priority="32" operator="equal">
      <formula>"F"</formula>
    </cfRule>
    <cfRule type="cellIs" dxfId="195" priority="22" operator="equal">
      <formula>"A+"</formula>
    </cfRule>
    <cfRule type="cellIs" dxfId="194" priority="23" operator="equal">
      <formula>"A"</formula>
    </cfRule>
    <cfRule type="cellIs" dxfId="193" priority="24" operator="equal">
      <formula>"B+"</formula>
    </cfRule>
    <cfRule type="cellIs" dxfId="192" priority="25" operator="equal">
      <formula>"B"</formula>
    </cfRule>
    <cfRule type="cellIs" dxfId="191" priority="26" operator="equal">
      <formula>"B-"</formula>
    </cfRule>
    <cfRule type="cellIs" dxfId="190" priority="27" operator="equal">
      <formula>"C+"</formula>
    </cfRule>
    <cfRule type="cellIs" dxfId="189" priority="28" operator="equal">
      <formula>"C"</formula>
    </cfRule>
    <cfRule type="cellIs" dxfId="188" priority="29" operator="equal">
      <formula>"C-"</formula>
    </cfRule>
    <cfRule type="cellIs" dxfId="187" priority="30" operator="equal">
      <formula>"D+"</formula>
    </cfRule>
    <cfRule type="cellIs" dxfId="186" priority="31" operator="equal">
      <formula>"D"</formula>
    </cfRule>
  </conditionalFormatting>
  <conditionalFormatting sqref="N12">
    <cfRule type="colorScale" priority="1">
      <colorScale>
        <cfvo type="num" val="0"/>
        <cfvo type="num" val="50"/>
        <cfvo type="num" val="100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8EAADB"/>
  </sheetPr>
  <dimension ref="A2:G499"/>
  <sheetViews>
    <sheetView zoomScale="80" zoomScaleNormal="8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4.5" defaultRowHeight="15" customHeight="1" x14ac:dyDescent="0.2"/>
  <cols>
    <col min="1" max="1" width="8.5" customWidth="1"/>
    <col min="2" max="2" width="1.6640625" customWidth="1"/>
    <col min="3" max="3" width="11.5" customWidth="1"/>
    <col min="4" max="4" width="7.1640625" customWidth="1"/>
    <col min="5" max="5" width="25.5" customWidth="1"/>
    <col min="6" max="6" width="12.33203125" customWidth="1"/>
    <col min="7" max="7" width="11.1640625" customWidth="1"/>
    <col min="8" max="26" width="10.83203125" customWidth="1"/>
  </cols>
  <sheetData>
    <row r="2" spans="1:7" x14ac:dyDescent="0.2">
      <c r="A2" s="91" t="s">
        <v>69</v>
      </c>
      <c r="B2" s="91"/>
      <c r="C2" s="91" t="s">
        <v>70</v>
      </c>
      <c r="D2" s="90" t="s">
        <v>71</v>
      </c>
      <c r="E2" s="91" t="s">
        <v>72</v>
      </c>
      <c r="F2" s="92" t="s">
        <v>2</v>
      </c>
      <c r="G2" s="92" t="s">
        <v>73</v>
      </c>
    </row>
    <row r="3" spans="1:7" x14ac:dyDescent="0.2">
      <c r="A3" s="31">
        <v>1</v>
      </c>
      <c r="B3" s="31"/>
      <c r="C3" s="31">
        <v>1</v>
      </c>
      <c r="D3" s="31">
        <v>2024</v>
      </c>
      <c r="E3" s="32" t="s">
        <v>109</v>
      </c>
      <c r="F3" s="33">
        <v>12.785714285714286</v>
      </c>
      <c r="G3" s="33">
        <v>99.7</v>
      </c>
    </row>
    <row r="4" spans="1:7" x14ac:dyDescent="0.2">
      <c r="A4" s="31">
        <v>2</v>
      </c>
      <c r="B4" s="31"/>
      <c r="C4" s="31">
        <v>1</v>
      </c>
      <c r="D4" s="31">
        <v>2021</v>
      </c>
      <c r="E4" s="32" t="s">
        <v>110</v>
      </c>
      <c r="F4" s="33">
        <v>12.768571428571429</v>
      </c>
      <c r="G4" s="33">
        <v>99.5</v>
      </c>
    </row>
    <row r="5" spans="1:7" x14ac:dyDescent="0.2">
      <c r="A5" s="31">
        <v>3</v>
      </c>
      <c r="B5" s="31"/>
      <c r="C5" s="31">
        <v>2</v>
      </c>
      <c r="D5" s="31">
        <v>2024</v>
      </c>
      <c r="E5" s="32" t="s">
        <v>111</v>
      </c>
      <c r="F5" s="33">
        <v>12.674285714285714</v>
      </c>
      <c r="G5" s="33">
        <v>99.3</v>
      </c>
    </row>
    <row r="6" spans="1:7" x14ac:dyDescent="0.2">
      <c r="A6" s="31">
        <v>4</v>
      </c>
      <c r="B6" s="31"/>
      <c r="C6" s="31">
        <v>1</v>
      </c>
      <c r="D6" s="31">
        <v>2020</v>
      </c>
      <c r="E6" s="32" t="s">
        <v>112</v>
      </c>
      <c r="F6" s="33">
        <v>12.611428571428572</v>
      </c>
      <c r="G6" s="33">
        <v>99.1</v>
      </c>
    </row>
    <row r="7" spans="1:7" x14ac:dyDescent="0.2">
      <c r="A7" s="31">
        <v>5</v>
      </c>
      <c r="B7" s="31"/>
      <c r="C7" s="31">
        <v>2</v>
      </c>
      <c r="D7" s="31">
        <v>2020</v>
      </c>
      <c r="E7" s="32" t="s">
        <v>113</v>
      </c>
      <c r="F7" s="33">
        <v>12.508571428571429</v>
      </c>
      <c r="G7" s="33">
        <v>98.9</v>
      </c>
    </row>
    <row r="8" spans="1:7" x14ac:dyDescent="0.2">
      <c r="A8" s="31">
        <v>6</v>
      </c>
      <c r="B8" s="31"/>
      <c r="C8" s="31">
        <v>1</v>
      </c>
      <c r="D8" s="31">
        <v>2023</v>
      </c>
      <c r="E8" s="32" t="s">
        <v>114</v>
      </c>
      <c r="F8" s="33">
        <v>12.251428571428573</v>
      </c>
      <c r="G8" s="33">
        <v>98.7</v>
      </c>
    </row>
    <row r="9" spans="1:7" x14ac:dyDescent="0.2">
      <c r="A9" s="31">
        <v>7</v>
      </c>
      <c r="B9" s="31"/>
      <c r="C9" s="31">
        <v>1</v>
      </c>
      <c r="D9" s="31">
        <v>2022</v>
      </c>
      <c r="E9" s="32" t="s">
        <v>115</v>
      </c>
      <c r="F9" s="33">
        <v>12.218571428571428</v>
      </c>
      <c r="G9" s="33">
        <v>98.5</v>
      </c>
    </row>
    <row r="10" spans="1:7" x14ac:dyDescent="0.2">
      <c r="A10" s="31">
        <v>8</v>
      </c>
      <c r="B10" s="31"/>
      <c r="C10" s="31">
        <v>1</v>
      </c>
      <c r="D10" s="31">
        <v>2018</v>
      </c>
      <c r="E10" s="32" t="s">
        <v>116</v>
      </c>
      <c r="F10" s="33">
        <v>12.217142857142857</v>
      </c>
      <c r="G10" s="33">
        <v>98.3</v>
      </c>
    </row>
    <row r="11" spans="1:7" x14ac:dyDescent="0.2">
      <c r="A11" s="31">
        <v>9</v>
      </c>
      <c r="B11" s="31"/>
      <c r="C11" s="31">
        <v>1</v>
      </c>
      <c r="D11" s="31">
        <v>2019</v>
      </c>
      <c r="E11" s="32" t="s">
        <v>117</v>
      </c>
      <c r="F11" s="33">
        <v>12.177142857142858</v>
      </c>
      <c r="G11" s="33">
        <v>98.1</v>
      </c>
    </row>
    <row r="12" spans="1:7" x14ac:dyDescent="0.2">
      <c r="A12" s="31">
        <v>10</v>
      </c>
      <c r="B12" s="31"/>
      <c r="C12" s="31">
        <v>2</v>
      </c>
      <c r="D12" s="31">
        <v>2022</v>
      </c>
      <c r="E12" s="32" t="s">
        <v>118</v>
      </c>
      <c r="F12" s="33">
        <v>12.022857142857143</v>
      </c>
      <c r="G12" s="33">
        <v>97.899999999999991</v>
      </c>
    </row>
    <row r="13" spans="1:7" x14ac:dyDescent="0.2">
      <c r="A13" s="31">
        <v>11</v>
      </c>
      <c r="B13" s="31"/>
      <c r="C13" s="31">
        <v>3</v>
      </c>
      <c r="D13" s="31">
        <v>2020</v>
      </c>
      <c r="E13" s="32" t="s">
        <v>119</v>
      </c>
      <c r="F13" s="33">
        <v>11.964285714285714</v>
      </c>
      <c r="G13" s="33">
        <v>97.7</v>
      </c>
    </row>
    <row r="14" spans="1:7" x14ac:dyDescent="0.2">
      <c r="A14" s="31">
        <v>12</v>
      </c>
      <c r="B14" s="31"/>
      <c r="C14" s="31">
        <v>2</v>
      </c>
      <c r="D14" s="31">
        <v>2021</v>
      </c>
      <c r="E14" s="32" t="s">
        <v>120</v>
      </c>
      <c r="F14" s="33">
        <v>11.957142857142857</v>
      </c>
      <c r="G14" s="33">
        <v>97.5</v>
      </c>
    </row>
    <row r="15" spans="1:7" x14ac:dyDescent="0.2">
      <c r="A15" s="31">
        <v>13</v>
      </c>
      <c r="B15" s="31"/>
      <c r="C15" s="31">
        <v>3</v>
      </c>
      <c r="D15" s="31">
        <v>2021</v>
      </c>
      <c r="E15" s="32" t="s">
        <v>121</v>
      </c>
      <c r="F15" s="33">
        <v>11.948571428571427</v>
      </c>
      <c r="G15" s="33">
        <v>97.3</v>
      </c>
    </row>
    <row r="16" spans="1:7" x14ac:dyDescent="0.2">
      <c r="A16" s="31">
        <v>14</v>
      </c>
      <c r="B16" s="31"/>
      <c r="C16" s="31">
        <v>3</v>
      </c>
      <c r="D16" s="31">
        <v>2022</v>
      </c>
      <c r="E16" s="32" t="s">
        <v>122</v>
      </c>
      <c r="F16" s="33">
        <v>11.927142857142858</v>
      </c>
      <c r="G16" s="33">
        <v>97.1</v>
      </c>
    </row>
    <row r="17" spans="1:7" x14ac:dyDescent="0.2">
      <c r="A17" s="31">
        <v>15</v>
      </c>
      <c r="B17" s="31"/>
      <c r="C17" s="31">
        <v>2</v>
      </c>
      <c r="D17" s="31">
        <v>2019</v>
      </c>
      <c r="E17" s="32" t="s">
        <v>123</v>
      </c>
      <c r="F17" s="33">
        <v>11.785714285714286</v>
      </c>
      <c r="G17" s="33">
        <v>96.899999999999991</v>
      </c>
    </row>
    <row r="18" spans="1:7" x14ac:dyDescent="0.2">
      <c r="A18" s="31">
        <v>16</v>
      </c>
      <c r="B18" s="31"/>
      <c r="C18" s="31">
        <v>3</v>
      </c>
      <c r="D18" s="31">
        <v>2024</v>
      </c>
      <c r="E18" s="32" t="s">
        <v>124</v>
      </c>
      <c r="F18" s="33">
        <v>11.757142857142856</v>
      </c>
      <c r="G18" s="33">
        <v>96.7</v>
      </c>
    </row>
    <row r="19" spans="1:7" x14ac:dyDescent="0.2">
      <c r="A19" s="31">
        <v>17</v>
      </c>
      <c r="B19" s="31"/>
      <c r="C19" s="31">
        <v>4</v>
      </c>
      <c r="D19" s="31">
        <v>2022</v>
      </c>
      <c r="E19" s="32" t="s">
        <v>125</v>
      </c>
      <c r="F19" s="33">
        <v>11.752857142857144</v>
      </c>
      <c r="G19" s="33">
        <v>96.5</v>
      </c>
    </row>
    <row r="20" spans="1:7" x14ac:dyDescent="0.2">
      <c r="A20" s="31">
        <v>18</v>
      </c>
      <c r="B20" s="31"/>
      <c r="C20" s="31">
        <v>4</v>
      </c>
      <c r="D20" s="31">
        <v>2024</v>
      </c>
      <c r="E20" s="32" t="s">
        <v>126</v>
      </c>
      <c r="F20" s="33">
        <v>11.625714285714285</v>
      </c>
      <c r="G20" s="33">
        <v>96.3</v>
      </c>
    </row>
    <row r="21" spans="1:7" ht="15.75" customHeight="1" x14ac:dyDescent="0.2">
      <c r="A21" s="31">
        <v>19</v>
      </c>
      <c r="B21" s="31"/>
      <c r="C21" s="31">
        <v>4</v>
      </c>
      <c r="D21" s="31">
        <v>2020</v>
      </c>
      <c r="E21" s="32" t="s">
        <v>127</v>
      </c>
      <c r="F21" s="33">
        <v>11.622857142857143</v>
      </c>
      <c r="G21" s="33">
        <v>96.1</v>
      </c>
    </row>
    <row r="22" spans="1:7" ht="15.75" customHeight="1" x14ac:dyDescent="0.2">
      <c r="A22" s="31">
        <v>20</v>
      </c>
      <c r="B22" s="31"/>
      <c r="C22" s="31">
        <v>4</v>
      </c>
      <c r="D22" s="31">
        <v>2021</v>
      </c>
      <c r="E22" s="32" t="s">
        <v>128</v>
      </c>
      <c r="F22" s="33">
        <v>11.572857142857142</v>
      </c>
      <c r="G22" s="33">
        <v>95.899999999999991</v>
      </c>
    </row>
    <row r="23" spans="1:7" ht="15.75" customHeight="1" x14ac:dyDescent="0.2">
      <c r="A23" s="31">
        <v>21</v>
      </c>
      <c r="B23" s="31"/>
      <c r="C23" s="31">
        <v>1</v>
      </c>
      <c r="D23" s="31">
        <v>2025</v>
      </c>
      <c r="E23" s="32" t="s">
        <v>129</v>
      </c>
      <c r="F23" s="33">
        <v>11.568571428571429</v>
      </c>
      <c r="G23" s="33">
        <v>95.7</v>
      </c>
    </row>
    <row r="24" spans="1:7" ht="15.75" customHeight="1" x14ac:dyDescent="0.2">
      <c r="A24" s="31">
        <v>22</v>
      </c>
      <c r="B24" s="31"/>
      <c r="C24" s="31">
        <v>2</v>
      </c>
      <c r="D24" s="31">
        <v>2018</v>
      </c>
      <c r="E24" s="32" t="s">
        <v>130</v>
      </c>
      <c r="F24" s="33">
        <v>11.565714285714284</v>
      </c>
      <c r="G24" s="33">
        <v>95.5</v>
      </c>
    </row>
    <row r="25" spans="1:7" ht="15.75" customHeight="1" x14ac:dyDescent="0.2">
      <c r="A25" s="31">
        <v>23</v>
      </c>
      <c r="B25" s="31"/>
      <c r="C25" s="31">
        <v>5</v>
      </c>
      <c r="D25" s="31">
        <v>2022</v>
      </c>
      <c r="E25" s="32" t="s">
        <v>131</v>
      </c>
      <c r="F25" s="33">
        <v>11.561428571428573</v>
      </c>
      <c r="G25" s="33">
        <v>95.3</v>
      </c>
    </row>
    <row r="26" spans="1:7" ht="15.75" customHeight="1" x14ac:dyDescent="0.2">
      <c r="A26" s="31">
        <v>24</v>
      </c>
      <c r="B26" s="31"/>
      <c r="C26" s="31">
        <v>3</v>
      </c>
      <c r="D26" s="31">
        <v>2019</v>
      </c>
      <c r="E26" s="32" t="s">
        <v>132</v>
      </c>
      <c r="F26" s="33">
        <v>11.457142857142857</v>
      </c>
      <c r="G26" s="33">
        <v>95.1</v>
      </c>
    </row>
    <row r="27" spans="1:7" ht="15.75" customHeight="1" x14ac:dyDescent="0.2">
      <c r="A27" s="31">
        <v>25</v>
      </c>
      <c r="B27" s="31"/>
      <c r="C27" s="31">
        <v>2</v>
      </c>
      <c r="D27" s="31">
        <v>2025</v>
      </c>
      <c r="E27" s="32" t="s">
        <v>133</v>
      </c>
      <c r="F27" s="33">
        <v>11.438571428571427</v>
      </c>
      <c r="G27" s="33">
        <v>94.899999999999991</v>
      </c>
    </row>
    <row r="28" spans="1:7" ht="15.75" customHeight="1" x14ac:dyDescent="0.2">
      <c r="A28" s="31">
        <v>26</v>
      </c>
      <c r="B28" s="31"/>
      <c r="C28" s="31">
        <v>5</v>
      </c>
      <c r="D28" s="31">
        <v>2024</v>
      </c>
      <c r="E28" s="32" t="s">
        <v>134</v>
      </c>
      <c r="F28" s="33">
        <v>11.422857142857143</v>
      </c>
      <c r="G28" s="33">
        <v>94.699999999999989</v>
      </c>
    </row>
    <row r="29" spans="1:7" ht="15.75" customHeight="1" x14ac:dyDescent="0.2">
      <c r="A29" s="31">
        <v>27</v>
      </c>
      <c r="B29" s="31"/>
      <c r="C29" s="31">
        <v>5</v>
      </c>
      <c r="D29" s="31">
        <v>2020</v>
      </c>
      <c r="E29" s="32" t="s">
        <v>135</v>
      </c>
      <c r="F29" s="33">
        <v>11.382857142857144</v>
      </c>
      <c r="G29" s="33">
        <v>94.5</v>
      </c>
    </row>
    <row r="30" spans="1:7" ht="15.75" customHeight="1" x14ac:dyDescent="0.2">
      <c r="A30" s="31">
        <v>28</v>
      </c>
      <c r="B30" s="31"/>
      <c r="C30" s="31">
        <v>6</v>
      </c>
      <c r="D30" s="31">
        <v>2022</v>
      </c>
      <c r="E30" s="32" t="s">
        <v>136</v>
      </c>
      <c r="F30" s="33">
        <v>11.347142857142858</v>
      </c>
      <c r="G30" s="33">
        <v>94.3</v>
      </c>
    </row>
    <row r="31" spans="1:7" ht="15.75" customHeight="1" x14ac:dyDescent="0.2">
      <c r="A31" s="31">
        <v>29</v>
      </c>
      <c r="B31" s="31"/>
      <c r="C31" s="31">
        <v>6</v>
      </c>
      <c r="D31" s="31">
        <v>2020</v>
      </c>
      <c r="E31" s="32" t="s">
        <v>137</v>
      </c>
      <c r="F31" s="33">
        <v>11.207142857142857</v>
      </c>
      <c r="G31" s="33">
        <v>94.1</v>
      </c>
    </row>
    <row r="32" spans="1:7" ht="15.75" customHeight="1" x14ac:dyDescent="0.2">
      <c r="A32" s="31">
        <v>30</v>
      </c>
      <c r="B32" s="31"/>
      <c r="C32" s="31">
        <v>1</v>
      </c>
      <c r="D32" s="31">
        <v>2017</v>
      </c>
      <c r="E32" s="32" t="s">
        <v>138</v>
      </c>
      <c r="F32" s="33">
        <v>11.204285714285716</v>
      </c>
      <c r="G32" s="33">
        <v>93.899999999999991</v>
      </c>
    </row>
    <row r="33" spans="1:7" ht="15.75" customHeight="1" x14ac:dyDescent="0.2">
      <c r="A33" s="31">
        <v>31</v>
      </c>
      <c r="B33" s="31"/>
      <c r="C33" s="31">
        <v>2</v>
      </c>
      <c r="D33" s="31">
        <v>2023</v>
      </c>
      <c r="E33" s="32" t="s">
        <v>139</v>
      </c>
      <c r="F33" s="33">
        <v>11.125714285714285</v>
      </c>
      <c r="G33" s="33">
        <v>93.7</v>
      </c>
    </row>
    <row r="34" spans="1:7" ht="15.75" customHeight="1" x14ac:dyDescent="0.2">
      <c r="A34" s="31">
        <v>32</v>
      </c>
      <c r="B34" s="31"/>
      <c r="C34" s="31">
        <v>2</v>
      </c>
      <c r="D34" s="31">
        <v>2017</v>
      </c>
      <c r="E34" s="32" t="s">
        <v>140</v>
      </c>
      <c r="F34" s="33">
        <v>11.108571428571429</v>
      </c>
      <c r="G34" s="33">
        <v>93.5</v>
      </c>
    </row>
    <row r="35" spans="1:7" ht="15.75" customHeight="1" x14ac:dyDescent="0.2">
      <c r="A35" s="31">
        <v>33</v>
      </c>
      <c r="B35" s="31"/>
      <c r="C35" s="31">
        <v>3</v>
      </c>
      <c r="D35" s="31">
        <v>2025</v>
      </c>
      <c r="E35" s="32" t="s">
        <v>141</v>
      </c>
      <c r="F35" s="33">
        <v>10.95142857142857</v>
      </c>
      <c r="G35" s="33">
        <v>93.300000000000011</v>
      </c>
    </row>
    <row r="36" spans="1:7" ht="15.75" customHeight="1" x14ac:dyDescent="0.2">
      <c r="A36" s="31">
        <v>34</v>
      </c>
      <c r="B36" s="31"/>
      <c r="C36" s="31">
        <v>7</v>
      </c>
      <c r="D36" s="31">
        <v>2022</v>
      </c>
      <c r="E36" s="32" t="s">
        <v>142</v>
      </c>
      <c r="F36" s="33">
        <v>10.9</v>
      </c>
      <c r="G36" s="33">
        <v>93.100000000000009</v>
      </c>
    </row>
    <row r="37" spans="1:7" ht="15.75" customHeight="1" x14ac:dyDescent="0.2">
      <c r="A37" s="31">
        <v>35</v>
      </c>
      <c r="B37" s="31"/>
      <c r="C37" s="31">
        <v>5</v>
      </c>
      <c r="D37" s="31">
        <v>2021</v>
      </c>
      <c r="E37" s="32" t="s">
        <v>143</v>
      </c>
      <c r="F37" s="33">
        <v>10.828571428571427</v>
      </c>
      <c r="G37" s="33">
        <v>92.9</v>
      </c>
    </row>
    <row r="38" spans="1:7" ht="15.75" customHeight="1" x14ac:dyDescent="0.2">
      <c r="A38" s="31">
        <v>36</v>
      </c>
      <c r="B38" s="31"/>
      <c r="C38" s="31">
        <v>3</v>
      </c>
      <c r="D38" s="31">
        <v>2017</v>
      </c>
      <c r="E38" s="32" t="s">
        <v>144</v>
      </c>
      <c r="F38" s="33">
        <v>10.78857142857143</v>
      </c>
      <c r="G38" s="33">
        <v>92.7</v>
      </c>
    </row>
    <row r="39" spans="1:7" ht="15.75" customHeight="1" x14ac:dyDescent="0.2">
      <c r="A39" s="31">
        <v>37</v>
      </c>
      <c r="B39" s="31"/>
      <c r="C39" s="31">
        <v>4</v>
      </c>
      <c r="D39" s="31">
        <v>2025</v>
      </c>
      <c r="E39" s="32" t="s">
        <v>145</v>
      </c>
      <c r="F39" s="33">
        <v>10.772857142857143</v>
      </c>
      <c r="G39" s="33">
        <v>92.5</v>
      </c>
    </row>
    <row r="40" spans="1:7" ht="15.75" customHeight="1" x14ac:dyDescent="0.2">
      <c r="A40" s="31">
        <v>38</v>
      </c>
      <c r="B40" s="31"/>
      <c r="C40" s="31">
        <v>4</v>
      </c>
      <c r="D40" s="31">
        <v>2017</v>
      </c>
      <c r="E40" s="32" t="s">
        <v>146</v>
      </c>
      <c r="F40" s="33">
        <v>10.66</v>
      </c>
      <c r="G40" s="33">
        <v>92.300000000000011</v>
      </c>
    </row>
    <row r="41" spans="1:7" ht="15.75" customHeight="1" x14ac:dyDescent="0.2">
      <c r="A41" s="31">
        <v>39</v>
      </c>
      <c r="B41" s="31"/>
      <c r="C41" s="31">
        <v>6</v>
      </c>
      <c r="D41" s="31">
        <v>2021</v>
      </c>
      <c r="E41" s="32" t="s">
        <v>147</v>
      </c>
      <c r="F41" s="33">
        <v>10.629999999999999</v>
      </c>
      <c r="G41" s="33">
        <v>92.100000000000009</v>
      </c>
    </row>
    <row r="42" spans="1:7" ht="15.75" customHeight="1" x14ac:dyDescent="0.2">
      <c r="A42" s="31">
        <v>40</v>
      </c>
      <c r="B42" s="31"/>
      <c r="C42" s="31">
        <v>3</v>
      </c>
      <c r="D42" s="31">
        <v>2023</v>
      </c>
      <c r="E42" s="32" t="s">
        <v>148</v>
      </c>
      <c r="F42" s="33">
        <v>10.624285714285715</v>
      </c>
      <c r="G42" s="33">
        <v>91.9</v>
      </c>
    </row>
    <row r="43" spans="1:7" ht="15.75" customHeight="1" x14ac:dyDescent="0.2">
      <c r="A43" s="31">
        <v>41</v>
      </c>
      <c r="B43" s="31"/>
      <c r="C43" s="31">
        <v>5</v>
      </c>
      <c r="D43" s="31">
        <v>2017</v>
      </c>
      <c r="E43" s="32" t="s">
        <v>149</v>
      </c>
      <c r="F43" s="33">
        <v>10.617142857142856</v>
      </c>
      <c r="G43" s="33">
        <v>91.7</v>
      </c>
    </row>
    <row r="44" spans="1:7" ht="15.75" customHeight="1" x14ac:dyDescent="0.2">
      <c r="A44" s="31">
        <v>42</v>
      </c>
      <c r="B44" s="31"/>
      <c r="C44" s="31">
        <v>4</v>
      </c>
      <c r="D44" s="31">
        <v>2019</v>
      </c>
      <c r="E44" s="32" t="s">
        <v>150</v>
      </c>
      <c r="F44" s="33">
        <v>10.584285714285715</v>
      </c>
      <c r="G44" s="33">
        <v>91.5</v>
      </c>
    </row>
    <row r="45" spans="1:7" ht="15.75" customHeight="1" x14ac:dyDescent="0.2">
      <c r="A45" s="31">
        <v>43</v>
      </c>
      <c r="B45" s="31"/>
      <c r="C45" s="31">
        <v>6</v>
      </c>
      <c r="D45" s="31">
        <v>2017</v>
      </c>
      <c r="E45" s="32" t="s">
        <v>151</v>
      </c>
      <c r="F45" s="33">
        <v>10.575714285714287</v>
      </c>
      <c r="G45" s="33">
        <v>91.3</v>
      </c>
    </row>
    <row r="46" spans="1:7" ht="15.75" customHeight="1" x14ac:dyDescent="0.2">
      <c r="A46" s="31">
        <v>44</v>
      </c>
      <c r="B46" s="31"/>
      <c r="C46" s="31">
        <v>8</v>
      </c>
      <c r="D46" s="31">
        <v>2022</v>
      </c>
      <c r="E46" s="32" t="s">
        <v>152</v>
      </c>
      <c r="F46" s="33">
        <v>10.564285714285713</v>
      </c>
      <c r="G46" s="33">
        <v>91.100000000000009</v>
      </c>
    </row>
    <row r="47" spans="1:7" ht="15.75" customHeight="1" x14ac:dyDescent="0.2">
      <c r="A47" s="31">
        <v>45</v>
      </c>
      <c r="B47" s="31"/>
      <c r="C47" s="31">
        <v>7</v>
      </c>
      <c r="D47" s="31">
        <v>2021</v>
      </c>
      <c r="E47" s="32" t="s">
        <v>153</v>
      </c>
      <c r="F47" s="33">
        <v>10.561428571428573</v>
      </c>
      <c r="G47" s="33">
        <v>90.9</v>
      </c>
    </row>
    <row r="48" spans="1:7" ht="15.75" customHeight="1" x14ac:dyDescent="0.2">
      <c r="A48" s="31">
        <v>46</v>
      </c>
      <c r="B48" s="31"/>
      <c r="C48" s="31">
        <v>5</v>
      </c>
      <c r="D48" s="31">
        <v>2025</v>
      </c>
      <c r="E48" s="32" t="s">
        <v>154</v>
      </c>
      <c r="F48" s="33">
        <v>10.531428571428572</v>
      </c>
      <c r="G48" s="33">
        <v>90.7</v>
      </c>
    </row>
    <row r="49" spans="1:7" ht="15.75" customHeight="1" x14ac:dyDescent="0.2">
      <c r="A49" s="31">
        <v>47</v>
      </c>
      <c r="B49" s="31"/>
      <c r="C49" s="31">
        <v>4</v>
      </c>
      <c r="D49" s="31">
        <v>2023</v>
      </c>
      <c r="E49" s="32" t="s">
        <v>155</v>
      </c>
      <c r="F49" s="33">
        <v>10.491428571428571</v>
      </c>
      <c r="G49" s="33">
        <v>90.5</v>
      </c>
    </row>
    <row r="50" spans="1:7" ht="15.75" customHeight="1" x14ac:dyDescent="0.2">
      <c r="A50" s="31">
        <v>48</v>
      </c>
      <c r="B50" s="31"/>
      <c r="C50" s="31">
        <v>5</v>
      </c>
      <c r="D50" s="31">
        <v>2019</v>
      </c>
      <c r="E50" s="32" t="s">
        <v>156</v>
      </c>
      <c r="F50" s="33">
        <v>10.459999999999999</v>
      </c>
      <c r="G50" s="33">
        <v>90.3</v>
      </c>
    </row>
    <row r="51" spans="1:7" ht="15.75" customHeight="1" x14ac:dyDescent="0.2">
      <c r="A51" s="31">
        <v>49</v>
      </c>
      <c r="B51" s="31"/>
      <c r="C51" s="31">
        <v>8</v>
      </c>
      <c r="D51" s="31">
        <v>2021</v>
      </c>
      <c r="E51" s="32" t="s">
        <v>157</v>
      </c>
      <c r="F51" s="33">
        <v>10.314285714285715</v>
      </c>
      <c r="G51" s="33">
        <v>90.100000000000009</v>
      </c>
    </row>
    <row r="52" spans="1:7" ht="15.75" customHeight="1" x14ac:dyDescent="0.2">
      <c r="A52" s="31">
        <v>50</v>
      </c>
      <c r="B52" s="31"/>
      <c r="C52" s="31">
        <v>7</v>
      </c>
      <c r="D52" s="31">
        <v>2020</v>
      </c>
      <c r="E52" s="32" t="s">
        <v>158</v>
      </c>
      <c r="F52" s="33">
        <v>10.305714285714286</v>
      </c>
      <c r="G52" s="33">
        <v>89.9</v>
      </c>
    </row>
    <row r="53" spans="1:7" ht="15.75" customHeight="1" x14ac:dyDescent="0.2">
      <c r="A53" s="31">
        <v>51</v>
      </c>
      <c r="B53" s="31"/>
      <c r="C53" s="31">
        <v>9</v>
      </c>
      <c r="D53" s="31">
        <v>2022</v>
      </c>
      <c r="E53" s="32" t="s">
        <v>159</v>
      </c>
      <c r="F53" s="33">
        <v>10.257142857142856</v>
      </c>
      <c r="G53" s="33">
        <v>89.7</v>
      </c>
    </row>
    <row r="54" spans="1:7" ht="15.75" customHeight="1" x14ac:dyDescent="0.2">
      <c r="A54" s="31">
        <v>52</v>
      </c>
      <c r="B54" s="31"/>
      <c r="C54" s="31">
        <v>5</v>
      </c>
      <c r="D54" s="31">
        <v>2023</v>
      </c>
      <c r="E54" s="32" t="s">
        <v>160</v>
      </c>
      <c r="F54" s="33">
        <v>10.185714285714285</v>
      </c>
      <c r="G54" s="33">
        <v>89.5</v>
      </c>
    </row>
    <row r="55" spans="1:7" ht="15.75" customHeight="1" x14ac:dyDescent="0.2">
      <c r="A55" s="31">
        <v>53</v>
      </c>
      <c r="B55" s="31"/>
      <c r="C55" s="31">
        <v>6</v>
      </c>
      <c r="D55" s="31">
        <v>2023</v>
      </c>
      <c r="E55" s="32" t="s">
        <v>161</v>
      </c>
      <c r="F55" s="33">
        <v>10.014285714285714</v>
      </c>
      <c r="G55" s="33">
        <v>89.3</v>
      </c>
    </row>
    <row r="56" spans="1:7" ht="15.75" customHeight="1" x14ac:dyDescent="0.2">
      <c r="A56" s="31">
        <v>54</v>
      </c>
      <c r="B56" s="31"/>
      <c r="C56" s="31">
        <v>7</v>
      </c>
      <c r="D56" s="31">
        <v>2023</v>
      </c>
      <c r="E56" s="32" t="s">
        <v>162</v>
      </c>
      <c r="F56" s="33">
        <v>10.008571428571429</v>
      </c>
      <c r="G56" s="33">
        <v>89.1</v>
      </c>
    </row>
    <row r="57" spans="1:7" ht="15.75" customHeight="1" x14ac:dyDescent="0.2">
      <c r="A57" s="31">
        <v>55</v>
      </c>
      <c r="B57" s="31"/>
      <c r="C57" s="31">
        <v>8</v>
      </c>
      <c r="D57" s="31">
        <v>2023</v>
      </c>
      <c r="E57" s="32" t="s">
        <v>163</v>
      </c>
      <c r="F57" s="33">
        <v>9.982857142857144</v>
      </c>
      <c r="G57" s="33">
        <v>88.9</v>
      </c>
    </row>
    <row r="58" spans="1:7" ht="15.75" customHeight="1" x14ac:dyDescent="0.2">
      <c r="A58" s="31">
        <v>56</v>
      </c>
      <c r="B58" s="31"/>
      <c r="C58" s="31">
        <v>10</v>
      </c>
      <c r="D58" s="31">
        <v>2022</v>
      </c>
      <c r="E58" s="32" t="s">
        <v>164</v>
      </c>
      <c r="F58" s="33">
        <v>9.9457142857142848</v>
      </c>
      <c r="G58" s="33">
        <v>88.7</v>
      </c>
    </row>
    <row r="59" spans="1:7" ht="15.75" customHeight="1" x14ac:dyDescent="0.2">
      <c r="A59" s="31">
        <v>57</v>
      </c>
      <c r="B59" s="31"/>
      <c r="C59" s="31">
        <v>11</v>
      </c>
      <c r="D59" s="31">
        <v>2022</v>
      </c>
      <c r="E59" s="32" t="s">
        <v>165</v>
      </c>
      <c r="F59" s="33">
        <v>9.9428571428571413</v>
      </c>
      <c r="G59" s="33">
        <v>88.5</v>
      </c>
    </row>
    <row r="60" spans="1:7" ht="15.75" customHeight="1" x14ac:dyDescent="0.2">
      <c r="A60" s="31">
        <v>58</v>
      </c>
      <c r="B60" s="31"/>
      <c r="C60" s="31">
        <v>9</v>
      </c>
      <c r="D60" s="31">
        <v>2021</v>
      </c>
      <c r="E60" s="32" t="s">
        <v>166</v>
      </c>
      <c r="F60" s="33">
        <v>9.9371428571428577</v>
      </c>
      <c r="G60" s="33">
        <v>88.3</v>
      </c>
    </row>
    <row r="61" spans="1:7" ht="15.75" customHeight="1" x14ac:dyDescent="0.2">
      <c r="A61" s="31">
        <v>59</v>
      </c>
      <c r="B61" s="31"/>
      <c r="C61" s="31">
        <v>6</v>
      </c>
      <c r="D61" s="31">
        <v>2025</v>
      </c>
      <c r="E61" s="32" t="s">
        <v>167</v>
      </c>
      <c r="F61" s="33">
        <v>9.9042857142857166</v>
      </c>
      <c r="G61" s="33">
        <v>88.1</v>
      </c>
    </row>
    <row r="62" spans="1:7" ht="15.75" customHeight="1" x14ac:dyDescent="0.2">
      <c r="A62" s="31">
        <v>60</v>
      </c>
      <c r="B62" s="31"/>
      <c r="C62" s="31">
        <v>3</v>
      </c>
      <c r="D62" s="31">
        <v>2018</v>
      </c>
      <c r="E62" s="32" t="s">
        <v>168</v>
      </c>
      <c r="F62" s="33">
        <v>9.894285714285715</v>
      </c>
      <c r="G62" s="33">
        <v>87.9</v>
      </c>
    </row>
    <row r="63" spans="1:7" ht="15.75" customHeight="1" x14ac:dyDescent="0.2">
      <c r="A63" s="31">
        <v>61</v>
      </c>
      <c r="B63" s="31"/>
      <c r="C63" s="31">
        <v>6</v>
      </c>
      <c r="D63" s="31">
        <v>2019</v>
      </c>
      <c r="E63" s="32" t="s">
        <v>169</v>
      </c>
      <c r="F63" s="33">
        <v>9.831428571428571</v>
      </c>
      <c r="G63" s="33">
        <v>87.7</v>
      </c>
    </row>
    <row r="64" spans="1:7" ht="15.75" customHeight="1" x14ac:dyDescent="0.2">
      <c r="A64" s="31">
        <v>62</v>
      </c>
      <c r="B64" s="31"/>
      <c r="C64" s="31">
        <v>12</v>
      </c>
      <c r="D64" s="31">
        <v>2022</v>
      </c>
      <c r="E64" s="32" t="s">
        <v>170</v>
      </c>
      <c r="F64" s="33">
        <v>9.8142857142857149</v>
      </c>
      <c r="G64" s="33">
        <v>87.5</v>
      </c>
    </row>
    <row r="65" spans="1:7" ht="15.75" customHeight="1" x14ac:dyDescent="0.2">
      <c r="A65" s="31">
        <v>63</v>
      </c>
      <c r="B65" s="31"/>
      <c r="C65" s="31">
        <v>7</v>
      </c>
      <c r="D65" s="31">
        <v>2025</v>
      </c>
      <c r="E65" s="32" t="s">
        <v>171</v>
      </c>
      <c r="F65" s="33">
        <v>9.8085714285714278</v>
      </c>
      <c r="G65" s="33">
        <v>87.3</v>
      </c>
    </row>
    <row r="66" spans="1:7" ht="15.75" customHeight="1" x14ac:dyDescent="0.2">
      <c r="A66" s="31">
        <v>64</v>
      </c>
      <c r="B66" s="31"/>
      <c r="C66" s="31">
        <v>13</v>
      </c>
      <c r="D66" s="31">
        <v>2022</v>
      </c>
      <c r="E66" s="32" t="s">
        <v>172</v>
      </c>
      <c r="F66" s="33">
        <v>9.8042857142857134</v>
      </c>
      <c r="G66" s="33">
        <v>87.1</v>
      </c>
    </row>
    <row r="67" spans="1:7" ht="15.75" customHeight="1" x14ac:dyDescent="0.2">
      <c r="A67" s="31">
        <v>65</v>
      </c>
      <c r="B67" s="31"/>
      <c r="C67" s="31">
        <v>8</v>
      </c>
      <c r="D67" s="31">
        <v>2025</v>
      </c>
      <c r="E67" s="32" t="s">
        <v>173</v>
      </c>
      <c r="F67" s="33">
        <v>9.7728571428571431</v>
      </c>
      <c r="G67" s="33">
        <v>86.9</v>
      </c>
    </row>
    <row r="68" spans="1:7" ht="15.75" customHeight="1" x14ac:dyDescent="0.2">
      <c r="A68" s="31">
        <v>66</v>
      </c>
      <c r="B68" s="31"/>
      <c r="C68" s="31">
        <v>6</v>
      </c>
      <c r="D68" s="31">
        <v>2024</v>
      </c>
      <c r="E68" s="32" t="s">
        <v>174</v>
      </c>
      <c r="F68" s="33">
        <v>9.7554285714285722</v>
      </c>
      <c r="G68" s="33">
        <v>86.7</v>
      </c>
    </row>
    <row r="69" spans="1:7" ht="15.75" customHeight="1" x14ac:dyDescent="0.2">
      <c r="A69" s="31">
        <v>67</v>
      </c>
      <c r="B69" s="31"/>
      <c r="C69" s="31">
        <v>9</v>
      </c>
      <c r="D69" s="31">
        <v>2023</v>
      </c>
      <c r="E69" s="32" t="s">
        <v>175</v>
      </c>
      <c r="F69" s="33">
        <v>9.735714285714284</v>
      </c>
      <c r="G69" s="33">
        <v>86.5</v>
      </c>
    </row>
    <row r="70" spans="1:7" ht="15.75" customHeight="1" x14ac:dyDescent="0.2">
      <c r="A70" s="31">
        <v>68</v>
      </c>
      <c r="B70" s="31"/>
      <c r="C70" s="31">
        <v>8</v>
      </c>
      <c r="D70" s="31">
        <v>2020</v>
      </c>
      <c r="E70" s="32" t="s">
        <v>176</v>
      </c>
      <c r="F70" s="33">
        <v>9.7099999999999991</v>
      </c>
      <c r="G70" s="33">
        <v>86.3</v>
      </c>
    </row>
    <row r="71" spans="1:7" ht="15.75" customHeight="1" x14ac:dyDescent="0.2">
      <c r="A71" s="31">
        <v>69</v>
      </c>
      <c r="B71" s="31"/>
      <c r="C71" s="31">
        <v>7</v>
      </c>
      <c r="D71" s="31">
        <v>2017</v>
      </c>
      <c r="E71" s="32" t="s">
        <v>177</v>
      </c>
      <c r="F71" s="33">
        <v>9.6985714285714284</v>
      </c>
      <c r="G71" s="33">
        <v>86.1</v>
      </c>
    </row>
    <row r="72" spans="1:7" ht="15.75" customHeight="1" x14ac:dyDescent="0.2">
      <c r="A72" s="31">
        <v>70</v>
      </c>
      <c r="B72" s="31"/>
      <c r="C72" s="31">
        <v>4</v>
      </c>
      <c r="D72" s="31">
        <v>2018</v>
      </c>
      <c r="E72" s="32" t="s">
        <v>178</v>
      </c>
      <c r="F72" s="33">
        <v>9.6528571428571439</v>
      </c>
      <c r="G72" s="33">
        <v>85.9</v>
      </c>
    </row>
    <row r="73" spans="1:7" ht="15.75" customHeight="1" x14ac:dyDescent="0.2">
      <c r="A73" s="31">
        <v>71</v>
      </c>
      <c r="B73" s="31"/>
      <c r="C73" s="31">
        <v>7</v>
      </c>
      <c r="D73" s="31">
        <v>2024</v>
      </c>
      <c r="E73" s="32" t="s">
        <v>179</v>
      </c>
      <c r="F73" s="33">
        <v>9.5442857142857154</v>
      </c>
      <c r="G73" s="33">
        <v>85.7</v>
      </c>
    </row>
    <row r="74" spans="1:7" ht="15.75" customHeight="1" x14ac:dyDescent="0.2">
      <c r="A74" s="31">
        <v>72</v>
      </c>
      <c r="B74" s="31"/>
      <c r="C74" s="31">
        <v>9</v>
      </c>
      <c r="D74" s="31">
        <v>2025</v>
      </c>
      <c r="E74" s="32" t="s">
        <v>180</v>
      </c>
      <c r="F74" s="33">
        <v>9.53857142857143</v>
      </c>
      <c r="G74" s="33">
        <v>85.5</v>
      </c>
    </row>
    <row r="75" spans="1:7" ht="15.75" customHeight="1" x14ac:dyDescent="0.2">
      <c r="A75" s="31">
        <v>73</v>
      </c>
      <c r="B75" s="31"/>
      <c r="C75" s="31">
        <v>10</v>
      </c>
      <c r="D75" s="31">
        <v>2025</v>
      </c>
      <c r="E75" s="32" t="s">
        <v>181</v>
      </c>
      <c r="F75" s="33">
        <v>9.5228571428571431</v>
      </c>
      <c r="G75" s="33">
        <v>85.3</v>
      </c>
    </row>
    <row r="76" spans="1:7" ht="15.75" customHeight="1" x14ac:dyDescent="0.2">
      <c r="A76" s="31">
        <v>74</v>
      </c>
      <c r="B76" s="31"/>
      <c r="C76" s="31">
        <v>10</v>
      </c>
      <c r="D76" s="31">
        <v>2021</v>
      </c>
      <c r="E76" s="32" t="s">
        <v>182</v>
      </c>
      <c r="F76" s="33">
        <v>9.5171428571428578</v>
      </c>
      <c r="G76" s="33">
        <v>85.1</v>
      </c>
    </row>
    <row r="77" spans="1:7" ht="15.75" customHeight="1" x14ac:dyDescent="0.2">
      <c r="A77" s="31">
        <v>75</v>
      </c>
      <c r="B77" s="31"/>
      <c r="C77" s="31">
        <v>9</v>
      </c>
      <c r="D77" s="31">
        <v>2020</v>
      </c>
      <c r="E77" s="32" t="s">
        <v>183</v>
      </c>
      <c r="F77" s="33">
        <v>9.5071428571428562</v>
      </c>
      <c r="G77" s="33">
        <v>84.899999999999991</v>
      </c>
    </row>
    <row r="78" spans="1:7" ht="15.75" customHeight="1" x14ac:dyDescent="0.2">
      <c r="A78" s="31">
        <v>76</v>
      </c>
      <c r="B78" s="31"/>
      <c r="C78" s="31">
        <v>11</v>
      </c>
      <c r="D78" s="31">
        <v>2021</v>
      </c>
      <c r="E78" s="32" t="s">
        <v>184</v>
      </c>
      <c r="F78" s="33">
        <v>9.4842857142857149</v>
      </c>
      <c r="G78" s="33">
        <v>84.7</v>
      </c>
    </row>
    <row r="79" spans="1:7" ht="15.75" customHeight="1" x14ac:dyDescent="0.2">
      <c r="A79" s="31">
        <v>77</v>
      </c>
      <c r="B79" s="31"/>
      <c r="C79" s="31">
        <v>8</v>
      </c>
      <c r="D79" s="31">
        <v>2024</v>
      </c>
      <c r="E79" s="32" t="s">
        <v>185</v>
      </c>
      <c r="F79" s="33">
        <v>9.4771428571428569</v>
      </c>
      <c r="G79" s="33">
        <v>84.5</v>
      </c>
    </row>
    <row r="80" spans="1:7" ht="15.75" customHeight="1" x14ac:dyDescent="0.2">
      <c r="A80" s="31">
        <v>78</v>
      </c>
      <c r="B80" s="31"/>
      <c r="C80" s="31">
        <v>9</v>
      </c>
      <c r="D80" s="31">
        <v>2024</v>
      </c>
      <c r="E80" s="32" t="s">
        <v>186</v>
      </c>
      <c r="F80" s="33">
        <v>9.4485714285714284</v>
      </c>
      <c r="G80" s="33">
        <v>84.3</v>
      </c>
    </row>
    <row r="81" spans="1:7" ht="15.75" customHeight="1" x14ac:dyDescent="0.2">
      <c r="A81" s="31">
        <v>79</v>
      </c>
      <c r="B81" s="31"/>
      <c r="C81" s="31">
        <v>11</v>
      </c>
      <c r="D81" s="31">
        <v>2025</v>
      </c>
      <c r="E81" s="32" t="s">
        <v>187</v>
      </c>
      <c r="F81" s="33">
        <v>9.4385714285714304</v>
      </c>
      <c r="G81" s="33">
        <v>84.1</v>
      </c>
    </row>
    <row r="82" spans="1:7" ht="15.75" customHeight="1" x14ac:dyDescent="0.2">
      <c r="A82" s="31">
        <v>80</v>
      </c>
      <c r="B82" s="31"/>
      <c r="C82" s="31">
        <v>8</v>
      </c>
      <c r="D82" s="31">
        <v>2017</v>
      </c>
      <c r="E82" s="32" t="s">
        <v>188</v>
      </c>
      <c r="F82" s="33">
        <v>9.4385714285714286</v>
      </c>
      <c r="G82" s="33">
        <v>83.899999999999991</v>
      </c>
    </row>
    <row r="83" spans="1:7" ht="15.75" customHeight="1" x14ac:dyDescent="0.2">
      <c r="A83" s="31">
        <v>81</v>
      </c>
      <c r="B83" s="31"/>
      <c r="C83" s="31">
        <v>5</v>
      </c>
      <c r="D83" s="31">
        <v>2018</v>
      </c>
      <c r="E83" s="32" t="s">
        <v>189</v>
      </c>
      <c r="F83" s="33">
        <v>9.4342857142857142</v>
      </c>
      <c r="G83" s="33">
        <v>83.7</v>
      </c>
    </row>
    <row r="84" spans="1:7" ht="15.75" customHeight="1" x14ac:dyDescent="0.2">
      <c r="A84" s="31">
        <v>82</v>
      </c>
      <c r="B84" s="31"/>
      <c r="C84" s="31">
        <v>10</v>
      </c>
      <c r="D84" s="31">
        <v>2024</v>
      </c>
      <c r="E84" s="32" t="s">
        <v>190</v>
      </c>
      <c r="F84" s="33">
        <v>9.4285714285714288</v>
      </c>
      <c r="G84" s="33">
        <v>83.3</v>
      </c>
    </row>
    <row r="85" spans="1:7" ht="15.75" customHeight="1" x14ac:dyDescent="0.2">
      <c r="A85" s="31">
        <v>82</v>
      </c>
      <c r="B85" s="31"/>
      <c r="C85" s="31">
        <v>12</v>
      </c>
      <c r="D85" s="31">
        <v>2025</v>
      </c>
      <c r="E85" s="32" t="s">
        <v>191</v>
      </c>
      <c r="F85" s="33">
        <v>9.4285714285714288</v>
      </c>
      <c r="G85" s="33">
        <v>83.3</v>
      </c>
    </row>
    <row r="86" spans="1:7" ht="15.75" customHeight="1" x14ac:dyDescent="0.2">
      <c r="A86" s="31">
        <v>84</v>
      </c>
      <c r="B86" s="31"/>
      <c r="C86" s="31">
        <v>10</v>
      </c>
      <c r="D86" s="31">
        <v>2020</v>
      </c>
      <c r="E86" s="32" t="s">
        <v>192</v>
      </c>
      <c r="F86" s="33">
        <v>9.4242857142857144</v>
      </c>
      <c r="G86" s="33">
        <v>83.1</v>
      </c>
    </row>
    <row r="87" spans="1:7" ht="15.75" customHeight="1" x14ac:dyDescent="0.2">
      <c r="A87" s="31">
        <v>85</v>
      </c>
      <c r="B87" s="31"/>
      <c r="C87" s="31">
        <v>6</v>
      </c>
      <c r="D87" s="31">
        <v>2018</v>
      </c>
      <c r="E87" s="32" t="s">
        <v>193</v>
      </c>
      <c r="F87" s="33">
        <v>9.4071428571428584</v>
      </c>
      <c r="G87" s="33">
        <v>82.899999999999991</v>
      </c>
    </row>
    <row r="88" spans="1:7" ht="15.75" customHeight="1" x14ac:dyDescent="0.2">
      <c r="A88" s="31">
        <v>86</v>
      </c>
      <c r="B88" s="31"/>
      <c r="C88" s="31">
        <v>14</v>
      </c>
      <c r="D88" s="31">
        <v>2022</v>
      </c>
      <c r="E88" s="32" t="s">
        <v>194</v>
      </c>
      <c r="F88" s="33">
        <v>9.4014285714285712</v>
      </c>
      <c r="G88" s="33">
        <v>82.699999999999989</v>
      </c>
    </row>
    <row r="89" spans="1:7" ht="15.75" customHeight="1" x14ac:dyDescent="0.2">
      <c r="A89" s="31">
        <v>87</v>
      </c>
      <c r="B89" s="31"/>
      <c r="C89" s="31">
        <v>11</v>
      </c>
      <c r="D89" s="31">
        <v>2020</v>
      </c>
      <c r="E89" s="32" t="s">
        <v>195</v>
      </c>
      <c r="F89" s="33">
        <v>9.3642857142857157</v>
      </c>
      <c r="G89" s="33">
        <v>82.5</v>
      </c>
    </row>
    <row r="90" spans="1:7" ht="15.75" customHeight="1" x14ac:dyDescent="0.2">
      <c r="A90" s="31">
        <v>88</v>
      </c>
      <c r="B90" s="31"/>
      <c r="C90" s="31">
        <v>12</v>
      </c>
      <c r="D90" s="31">
        <v>2021</v>
      </c>
      <c r="E90" s="32" t="s">
        <v>196</v>
      </c>
      <c r="F90" s="33">
        <v>9.3571428571428577</v>
      </c>
      <c r="G90" s="33">
        <v>82.3</v>
      </c>
    </row>
    <row r="91" spans="1:7" ht="15.75" customHeight="1" x14ac:dyDescent="0.2">
      <c r="A91" s="31">
        <v>89</v>
      </c>
      <c r="B91" s="31"/>
      <c r="C91" s="31">
        <v>13</v>
      </c>
      <c r="D91" s="31">
        <v>2021</v>
      </c>
      <c r="E91" s="32" t="s">
        <v>197</v>
      </c>
      <c r="F91" s="33">
        <v>9.3271428571428565</v>
      </c>
      <c r="G91" s="33">
        <v>82.1</v>
      </c>
    </row>
    <row r="92" spans="1:7" ht="15.75" customHeight="1" x14ac:dyDescent="0.2">
      <c r="A92" s="31">
        <v>90</v>
      </c>
      <c r="B92" s="31"/>
      <c r="C92" s="31">
        <v>12</v>
      </c>
      <c r="D92" s="31">
        <v>2020</v>
      </c>
      <c r="E92" s="32" t="s">
        <v>198</v>
      </c>
      <c r="F92" s="33">
        <v>9.2985714285714298</v>
      </c>
      <c r="G92" s="33">
        <v>81.899999999999991</v>
      </c>
    </row>
    <row r="93" spans="1:7" ht="15.75" customHeight="1" x14ac:dyDescent="0.2">
      <c r="A93" s="31">
        <v>91</v>
      </c>
      <c r="B93" s="31"/>
      <c r="C93" s="31">
        <v>7</v>
      </c>
      <c r="D93" s="31">
        <v>2019</v>
      </c>
      <c r="E93" s="32" t="s">
        <v>199</v>
      </c>
      <c r="F93" s="33">
        <v>9.2871428571428574</v>
      </c>
      <c r="G93" s="33">
        <v>81.699999999999989</v>
      </c>
    </row>
    <row r="94" spans="1:7" ht="15.75" customHeight="1" x14ac:dyDescent="0.2">
      <c r="A94" s="31">
        <v>92</v>
      </c>
      <c r="B94" s="31"/>
      <c r="C94" s="31">
        <v>11</v>
      </c>
      <c r="D94" s="31">
        <v>2024</v>
      </c>
      <c r="E94" s="32" t="s">
        <v>200</v>
      </c>
      <c r="F94" s="33">
        <v>9.2514285714285727</v>
      </c>
      <c r="G94" s="33">
        <v>81.5</v>
      </c>
    </row>
    <row r="95" spans="1:7" ht="15.75" customHeight="1" x14ac:dyDescent="0.2">
      <c r="A95" s="31">
        <v>93</v>
      </c>
      <c r="B95" s="31"/>
      <c r="C95" s="31">
        <v>13</v>
      </c>
      <c r="D95" s="31">
        <v>2020</v>
      </c>
      <c r="E95" s="32" t="s">
        <v>201</v>
      </c>
      <c r="F95" s="33">
        <v>9.2457142857142856</v>
      </c>
      <c r="G95" s="33">
        <v>81.3</v>
      </c>
    </row>
    <row r="96" spans="1:7" ht="15.75" customHeight="1" x14ac:dyDescent="0.2">
      <c r="A96" s="31">
        <v>94</v>
      </c>
      <c r="B96" s="31"/>
      <c r="C96" s="31">
        <v>15</v>
      </c>
      <c r="D96" s="31">
        <v>2022</v>
      </c>
      <c r="E96" s="32" t="s">
        <v>202</v>
      </c>
      <c r="F96" s="33">
        <v>9.2414285714285711</v>
      </c>
      <c r="G96" s="33">
        <v>81.100000000000009</v>
      </c>
    </row>
    <row r="97" spans="1:7" ht="15.75" customHeight="1" x14ac:dyDescent="0.2">
      <c r="A97" s="31">
        <v>95</v>
      </c>
      <c r="B97" s="31"/>
      <c r="C97" s="31">
        <v>13</v>
      </c>
      <c r="D97" s="31">
        <v>2025</v>
      </c>
      <c r="E97" s="32" t="s">
        <v>203</v>
      </c>
      <c r="F97" s="33">
        <v>9.1657142857142855</v>
      </c>
      <c r="G97" s="33">
        <v>80.900000000000006</v>
      </c>
    </row>
    <row r="98" spans="1:7" ht="15.75" customHeight="1" x14ac:dyDescent="0.2">
      <c r="A98" s="31">
        <v>96</v>
      </c>
      <c r="B98" s="31"/>
      <c r="C98" s="31">
        <v>14</v>
      </c>
      <c r="D98" s="31">
        <v>2021</v>
      </c>
      <c r="E98" s="32" t="s">
        <v>204</v>
      </c>
      <c r="F98" s="33">
        <v>9.122857142857141</v>
      </c>
      <c r="G98" s="33">
        <v>80.7</v>
      </c>
    </row>
    <row r="99" spans="1:7" ht="15.75" customHeight="1" x14ac:dyDescent="0.2">
      <c r="A99" s="31">
        <v>97</v>
      </c>
      <c r="B99" s="31"/>
      <c r="C99" s="31">
        <v>7</v>
      </c>
      <c r="D99" s="31">
        <v>2018</v>
      </c>
      <c r="E99" s="32" t="s">
        <v>205</v>
      </c>
      <c r="F99" s="33">
        <v>9.0785714285714274</v>
      </c>
      <c r="G99" s="33">
        <v>80.5</v>
      </c>
    </row>
    <row r="100" spans="1:7" ht="15.75" customHeight="1" x14ac:dyDescent="0.2">
      <c r="A100" s="31">
        <v>98</v>
      </c>
      <c r="B100" s="31"/>
      <c r="C100" s="31">
        <v>16</v>
      </c>
      <c r="D100" s="31">
        <v>2022</v>
      </c>
      <c r="E100" s="32" t="s">
        <v>206</v>
      </c>
      <c r="F100" s="33">
        <v>9.0671428571428567</v>
      </c>
      <c r="G100" s="33">
        <v>80.300000000000011</v>
      </c>
    </row>
    <row r="101" spans="1:7" ht="15.75" customHeight="1" x14ac:dyDescent="0.2">
      <c r="A101" s="31">
        <v>99</v>
      </c>
      <c r="B101" s="31"/>
      <c r="C101" s="31">
        <v>10</v>
      </c>
      <c r="D101" s="31">
        <v>2023</v>
      </c>
      <c r="E101" s="32" t="s">
        <v>207</v>
      </c>
      <c r="F101" s="33">
        <v>9.0599999999999987</v>
      </c>
      <c r="G101" s="33">
        <v>80.100000000000009</v>
      </c>
    </row>
    <row r="102" spans="1:7" ht="15.75" customHeight="1" x14ac:dyDescent="0.2">
      <c r="A102" s="31">
        <v>100</v>
      </c>
      <c r="B102" s="31"/>
      <c r="C102" s="31">
        <v>15</v>
      </c>
      <c r="D102" s="31">
        <v>2021</v>
      </c>
      <c r="E102" s="32" t="s">
        <v>208</v>
      </c>
      <c r="F102" s="33">
        <v>9.0571428571428587</v>
      </c>
      <c r="G102" s="33">
        <v>79.900000000000006</v>
      </c>
    </row>
    <row r="103" spans="1:7" ht="15.75" customHeight="1" x14ac:dyDescent="0.2">
      <c r="A103" s="31">
        <v>101</v>
      </c>
      <c r="B103" s="31"/>
      <c r="C103" s="31">
        <v>9</v>
      </c>
      <c r="D103" s="31">
        <v>2017</v>
      </c>
      <c r="E103" s="32" t="s">
        <v>209</v>
      </c>
      <c r="F103" s="33">
        <v>9.0500000000000007</v>
      </c>
      <c r="G103" s="33">
        <v>79.5</v>
      </c>
    </row>
    <row r="104" spans="1:7" ht="15.75" customHeight="1" x14ac:dyDescent="0.2">
      <c r="A104" s="31">
        <v>101</v>
      </c>
      <c r="B104" s="31"/>
      <c r="C104" s="31">
        <v>14</v>
      </c>
      <c r="D104" s="31">
        <v>2025</v>
      </c>
      <c r="E104" s="32" t="s">
        <v>210</v>
      </c>
      <c r="F104" s="33">
        <v>9.0500000000000007</v>
      </c>
      <c r="G104" s="33">
        <v>79.5</v>
      </c>
    </row>
    <row r="105" spans="1:7" ht="15.75" customHeight="1" x14ac:dyDescent="0.2">
      <c r="A105" s="31">
        <v>103</v>
      </c>
      <c r="B105" s="31"/>
      <c r="C105" s="31">
        <v>10</v>
      </c>
      <c r="D105" s="31">
        <v>2017</v>
      </c>
      <c r="E105" s="32" t="s">
        <v>211</v>
      </c>
      <c r="F105" s="33">
        <v>9.0314285714285703</v>
      </c>
      <c r="G105" s="33">
        <v>79.3</v>
      </c>
    </row>
    <row r="106" spans="1:7" ht="15.75" customHeight="1" x14ac:dyDescent="0.2">
      <c r="A106" s="31">
        <v>104</v>
      </c>
      <c r="B106" s="31"/>
      <c r="C106" s="31">
        <v>8</v>
      </c>
      <c r="D106" s="31">
        <v>2019</v>
      </c>
      <c r="E106" s="32" t="s">
        <v>212</v>
      </c>
      <c r="F106" s="33">
        <v>9.0214285714285722</v>
      </c>
      <c r="G106" s="33">
        <v>79.100000000000009</v>
      </c>
    </row>
    <row r="107" spans="1:7" ht="15.75" customHeight="1" x14ac:dyDescent="0.2">
      <c r="A107" s="31">
        <v>105</v>
      </c>
      <c r="B107" s="31"/>
      <c r="C107" s="31">
        <v>11</v>
      </c>
      <c r="D107" s="31">
        <v>2017</v>
      </c>
      <c r="E107" s="32" t="s">
        <v>213</v>
      </c>
      <c r="F107" s="33">
        <v>8.982857142857144</v>
      </c>
      <c r="G107" s="33">
        <v>78.900000000000006</v>
      </c>
    </row>
    <row r="108" spans="1:7" ht="15.75" customHeight="1" x14ac:dyDescent="0.2">
      <c r="A108" s="31">
        <v>106</v>
      </c>
      <c r="B108" s="31"/>
      <c r="C108" s="31">
        <v>17</v>
      </c>
      <c r="D108" s="31">
        <v>2022</v>
      </c>
      <c r="E108" s="32" t="s">
        <v>214</v>
      </c>
      <c r="F108" s="33">
        <v>8.9728571428571424</v>
      </c>
      <c r="G108" s="33">
        <v>78.7</v>
      </c>
    </row>
    <row r="109" spans="1:7" ht="15.75" customHeight="1" x14ac:dyDescent="0.2">
      <c r="A109" s="31">
        <v>107</v>
      </c>
      <c r="B109" s="31"/>
      <c r="C109" s="31">
        <v>12</v>
      </c>
      <c r="D109" s="31">
        <v>2017</v>
      </c>
      <c r="E109" s="32" t="s">
        <v>215</v>
      </c>
      <c r="F109" s="33">
        <v>8.9514285714285702</v>
      </c>
      <c r="G109" s="33">
        <v>78.5</v>
      </c>
    </row>
    <row r="110" spans="1:7" ht="15.75" customHeight="1" x14ac:dyDescent="0.2">
      <c r="A110" s="31">
        <v>108</v>
      </c>
      <c r="B110" s="31"/>
      <c r="C110" s="31">
        <v>8</v>
      </c>
      <c r="D110" s="31">
        <v>2018</v>
      </c>
      <c r="E110" s="32" t="s">
        <v>216</v>
      </c>
      <c r="F110" s="33">
        <v>8.9314285714285724</v>
      </c>
      <c r="G110" s="33">
        <v>78.3</v>
      </c>
    </row>
    <row r="111" spans="1:7" ht="15.75" customHeight="1" x14ac:dyDescent="0.2">
      <c r="A111" s="31">
        <v>109</v>
      </c>
      <c r="B111" s="31"/>
      <c r="C111" s="31">
        <v>9</v>
      </c>
      <c r="D111" s="31">
        <v>2018</v>
      </c>
      <c r="E111" s="32" t="s">
        <v>217</v>
      </c>
      <c r="F111" s="33">
        <v>8.91</v>
      </c>
      <c r="G111" s="33">
        <v>78.100000000000009</v>
      </c>
    </row>
    <row r="112" spans="1:7" ht="15.75" customHeight="1" x14ac:dyDescent="0.2">
      <c r="A112" s="31">
        <v>110</v>
      </c>
      <c r="B112" s="31"/>
      <c r="C112" s="31">
        <v>11</v>
      </c>
      <c r="D112" s="31">
        <v>2023</v>
      </c>
      <c r="E112" s="32" t="s">
        <v>218</v>
      </c>
      <c r="F112" s="33">
        <v>8.8428571428571434</v>
      </c>
      <c r="G112" s="33">
        <v>77.900000000000006</v>
      </c>
    </row>
    <row r="113" spans="1:7" ht="15.75" customHeight="1" x14ac:dyDescent="0.2">
      <c r="A113" s="31">
        <v>111</v>
      </c>
      <c r="B113" s="31"/>
      <c r="C113" s="31">
        <v>12</v>
      </c>
      <c r="D113" s="31">
        <v>2024</v>
      </c>
      <c r="E113" s="32" t="s">
        <v>219</v>
      </c>
      <c r="F113" s="33">
        <v>8.8371428571428581</v>
      </c>
      <c r="G113" s="33">
        <v>77.7</v>
      </c>
    </row>
    <row r="114" spans="1:7" ht="15.75" customHeight="1" x14ac:dyDescent="0.2">
      <c r="A114" s="31">
        <v>112</v>
      </c>
      <c r="B114" s="31"/>
      <c r="C114" s="31">
        <v>18</v>
      </c>
      <c r="D114" s="31">
        <v>2022</v>
      </c>
      <c r="E114" s="32" t="s">
        <v>220</v>
      </c>
      <c r="F114" s="33">
        <v>8.8371428571428563</v>
      </c>
      <c r="G114" s="33">
        <v>77.5</v>
      </c>
    </row>
    <row r="115" spans="1:7" ht="15.75" customHeight="1" x14ac:dyDescent="0.2">
      <c r="A115" s="31">
        <v>113</v>
      </c>
      <c r="B115" s="31"/>
      <c r="C115" s="31">
        <v>10</v>
      </c>
      <c r="D115" s="31">
        <v>2018</v>
      </c>
      <c r="E115" s="32" t="s">
        <v>221</v>
      </c>
      <c r="F115" s="33">
        <v>8.8328571428571419</v>
      </c>
      <c r="G115" s="33">
        <v>77.3</v>
      </c>
    </row>
    <row r="116" spans="1:7" ht="15.75" customHeight="1" x14ac:dyDescent="0.2">
      <c r="A116" s="31">
        <v>114</v>
      </c>
      <c r="B116" s="31"/>
      <c r="C116" s="31">
        <v>13</v>
      </c>
      <c r="D116" s="31">
        <v>2024</v>
      </c>
      <c r="E116" s="32" t="s">
        <v>222</v>
      </c>
      <c r="F116" s="33">
        <v>8.7942857142857154</v>
      </c>
      <c r="G116" s="33">
        <v>77.100000000000009</v>
      </c>
    </row>
    <row r="117" spans="1:7" ht="15.75" customHeight="1" x14ac:dyDescent="0.2">
      <c r="A117" s="31">
        <v>115</v>
      </c>
      <c r="B117" s="31"/>
      <c r="C117" s="31">
        <v>12</v>
      </c>
      <c r="D117" s="31">
        <v>2023</v>
      </c>
      <c r="E117" s="32" t="s">
        <v>223</v>
      </c>
      <c r="F117" s="33">
        <v>8.76</v>
      </c>
      <c r="G117" s="33">
        <v>76.900000000000006</v>
      </c>
    </row>
    <row r="118" spans="1:7" ht="15.75" customHeight="1" x14ac:dyDescent="0.2">
      <c r="A118" s="31">
        <v>116</v>
      </c>
      <c r="B118" s="31"/>
      <c r="C118" s="31">
        <v>13</v>
      </c>
      <c r="D118" s="31">
        <v>2023</v>
      </c>
      <c r="E118" s="32" t="s">
        <v>224</v>
      </c>
      <c r="F118" s="33">
        <v>8.7514285714285709</v>
      </c>
      <c r="G118" s="33">
        <v>76.7</v>
      </c>
    </row>
    <row r="119" spans="1:7" ht="15.75" customHeight="1" x14ac:dyDescent="0.2">
      <c r="A119" s="31">
        <v>117</v>
      </c>
      <c r="B119" s="31"/>
      <c r="C119" s="31">
        <v>11</v>
      </c>
      <c r="D119" s="31">
        <v>2018</v>
      </c>
      <c r="E119" s="32" t="s">
        <v>225</v>
      </c>
      <c r="F119" s="33">
        <v>8.7199999999999989</v>
      </c>
      <c r="G119" s="33">
        <v>76.5</v>
      </c>
    </row>
    <row r="120" spans="1:7" ht="15.75" customHeight="1" x14ac:dyDescent="0.2">
      <c r="A120" s="31">
        <v>118</v>
      </c>
      <c r="B120" s="31"/>
      <c r="C120" s="31">
        <v>13</v>
      </c>
      <c r="D120" s="31">
        <v>2017</v>
      </c>
      <c r="E120" s="32" t="s">
        <v>226</v>
      </c>
      <c r="F120" s="33">
        <v>8.6971428571428575</v>
      </c>
      <c r="G120" s="33">
        <v>76.3</v>
      </c>
    </row>
    <row r="121" spans="1:7" ht="15.75" customHeight="1" x14ac:dyDescent="0.2">
      <c r="A121" s="31">
        <v>119</v>
      </c>
      <c r="B121" s="31"/>
      <c r="C121" s="31">
        <v>14</v>
      </c>
      <c r="D121" s="31">
        <v>2017</v>
      </c>
      <c r="E121" s="32" t="s">
        <v>227</v>
      </c>
      <c r="F121" s="33">
        <v>8.6757142857142853</v>
      </c>
      <c r="G121" s="33">
        <v>76.099999999999994</v>
      </c>
    </row>
    <row r="122" spans="1:7" ht="15.75" customHeight="1" x14ac:dyDescent="0.2">
      <c r="A122" s="31">
        <v>120</v>
      </c>
      <c r="B122" s="31"/>
      <c r="C122" s="31">
        <v>14</v>
      </c>
      <c r="D122" s="31">
        <v>2020</v>
      </c>
      <c r="E122" s="32" t="s">
        <v>228</v>
      </c>
      <c r="F122" s="33">
        <v>8.67</v>
      </c>
      <c r="G122" s="33">
        <v>75.900000000000006</v>
      </c>
    </row>
    <row r="123" spans="1:7" ht="15.75" customHeight="1" x14ac:dyDescent="0.2">
      <c r="A123" s="31">
        <v>121</v>
      </c>
      <c r="B123" s="31"/>
      <c r="C123" s="31">
        <v>19</v>
      </c>
      <c r="D123" s="31">
        <v>2022</v>
      </c>
      <c r="E123" s="32" t="s">
        <v>229</v>
      </c>
      <c r="F123" s="33">
        <v>8.6471428571428568</v>
      </c>
      <c r="G123" s="33">
        <v>75.7</v>
      </c>
    </row>
    <row r="124" spans="1:7" ht="15.75" customHeight="1" x14ac:dyDescent="0.2">
      <c r="A124" s="31">
        <v>122</v>
      </c>
      <c r="B124" s="31"/>
      <c r="C124" s="31">
        <v>14</v>
      </c>
      <c r="D124" s="31">
        <v>2023</v>
      </c>
      <c r="E124" s="32" t="s">
        <v>230</v>
      </c>
      <c r="F124" s="33">
        <v>8.5657142857142841</v>
      </c>
      <c r="G124" s="33">
        <v>75.5</v>
      </c>
    </row>
    <row r="125" spans="1:7" ht="15.75" customHeight="1" x14ac:dyDescent="0.2">
      <c r="A125" s="31">
        <v>123</v>
      </c>
      <c r="B125" s="31"/>
      <c r="C125" s="31">
        <v>9</v>
      </c>
      <c r="D125" s="31">
        <v>2019</v>
      </c>
      <c r="E125" s="32" t="s">
        <v>231</v>
      </c>
      <c r="F125" s="33">
        <v>8.5471428571428572</v>
      </c>
      <c r="G125" s="33">
        <v>75.3</v>
      </c>
    </row>
    <row r="126" spans="1:7" ht="15.75" customHeight="1" x14ac:dyDescent="0.2">
      <c r="A126" s="31">
        <v>124</v>
      </c>
      <c r="B126" s="31"/>
      <c r="C126" s="31">
        <v>12</v>
      </c>
      <c r="D126" s="31">
        <v>2018</v>
      </c>
      <c r="E126" s="32" t="s">
        <v>232</v>
      </c>
      <c r="F126" s="33">
        <v>8.5071428571428562</v>
      </c>
      <c r="G126" s="33">
        <v>75.099999999999994</v>
      </c>
    </row>
    <row r="127" spans="1:7" ht="15.75" customHeight="1" x14ac:dyDescent="0.2">
      <c r="A127" s="31">
        <v>125</v>
      </c>
      <c r="B127" s="31"/>
      <c r="C127" s="31">
        <v>15</v>
      </c>
      <c r="D127" s="31">
        <v>2017</v>
      </c>
      <c r="E127" s="32" t="s">
        <v>233</v>
      </c>
      <c r="F127" s="33">
        <v>8.4957142857142856</v>
      </c>
      <c r="G127" s="33">
        <v>74.8</v>
      </c>
    </row>
    <row r="128" spans="1:7" ht="15.75" customHeight="1" x14ac:dyDescent="0.2">
      <c r="A128" s="31">
        <v>126</v>
      </c>
      <c r="B128" s="31"/>
      <c r="C128" s="31">
        <v>13</v>
      </c>
      <c r="D128" s="31">
        <v>2018</v>
      </c>
      <c r="E128" s="32" t="s">
        <v>234</v>
      </c>
      <c r="F128" s="33">
        <v>8.4885714285714293</v>
      </c>
      <c r="G128" s="33">
        <v>74.599999999999994</v>
      </c>
    </row>
    <row r="129" spans="1:7" ht="15.75" customHeight="1" x14ac:dyDescent="0.2">
      <c r="A129" s="31">
        <v>127</v>
      </c>
      <c r="B129" s="31"/>
      <c r="C129" s="31">
        <v>17</v>
      </c>
      <c r="D129" s="31">
        <v>2017</v>
      </c>
      <c r="E129" s="32" t="s">
        <v>235</v>
      </c>
      <c r="F129" s="33">
        <v>8.4600000000000009</v>
      </c>
      <c r="G129" s="33">
        <v>74.400000000000006</v>
      </c>
    </row>
    <row r="130" spans="1:7" ht="15.75" customHeight="1" x14ac:dyDescent="0.2">
      <c r="A130" s="31">
        <v>128</v>
      </c>
      <c r="B130" s="31"/>
      <c r="C130" s="31">
        <v>15</v>
      </c>
      <c r="D130" s="31">
        <v>2023</v>
      </c>
      <c r="E130" s="32" t="s">
        <v>236</v>
      </c>
      <c r="F130" s="33">
        <v>8.4528571428571428</v>
      </c>
      <c r="G130" s="33">
        <v>74.2</v>
      </c>
    </row>
    <row r="131" spans="1:7" ht="15.75" customHeight="1" x14ac:dyDescent="0.2">
      <c r="A131" s="31">
        <v>129</v>
      </c>
      <c r="B131" s="31"/>
      <c r="C131" s="31">
        <v>14</v>
      </c>
      <c r="D131" s="31">
        <v>2024</v>
      </c>
      <c r="E131" s="32" t="s">
        <v>237</v>
      </c>
      <c r="F131" s="33">
        <v>8.3999999999999986</v>
      </c>
      <c r="G131" s="33">
        <v>74</v>
      </c>
    </row>
    <row r="132" spans="1:7" ht="15.75" customHeight="1" x14ac:dyDescent="0.2">
      <c r="A132" s="31">
        <v>130</v>
      </c>
      <c r="B132" s="31"/>
      <c r="C132" s="31">
        <v>16</v>
      </c>
      <c r="D132" s="31">
        <v>2017</v>
      </c>
      <c r="E132" s="32" t="s">
        <v>238</v>
      </c>
      <c r="F132" s="33">
        <v>8.3871428571428552</v>
      </c>
      <c r="G132" s="33">
        <v>73.599999999999994</v>
      </c>
    </row>
    <row r="133" spans="1:7" ht="15.75" customHeight="1" x14ac:dyDescent="0.2">
      <c r="A133" s="31">
        <v>130</v>
      </c>
      <c r="B133" s="31"/>
      <c r="C133" s="31">
        <v>15</v>
      </c>
      <c r="D133" s="31">
        <v>2024</v>
      </c>
      <c r="E133" s="32" t="s">
        <v>239</v>
      </c>
      <c r="F133" s="33">
        <v>8.3871428571428552</v>
      </c>
      <c r="G133" s="33">
        <v>73.599999999999994</v>
      </c>
    </row>
    <row r="134" spans="1:7" ht="15.75" customHeight="1" x14ac:dyDescent="0.2">
      <c r="A134" s="31">
        <v>132</v>
      </c>
      <c r="B134" s="31"/>
      <c r="C134" s="31">
        <v>14</v>
      </c>
      <c r="D134" s="31">
        <v>2018</v>
      </c>
      <c r="E134" s="32" t="s">
        <v>240</v>
      </c>
      <c r="F134" s="33">
        <v>8.3757142857142863</v>
      </c>
      <c r="G134" s="33">
        <v>73.400000000000006</v>
      </c>
    </row>
    <row r="135" spans="1:7" ht="15.75" customHeight="1" x14ac:dyDescent="0.2">
      <c r="A135" s="31">
        <v>133</v>
      </c>
      <c r="B135" s="31"/>
      <c r="C135" s="31">
        <v>18</v>
      </c>
      <c r="D135" s="31">
        <v>2017</v>
      </c>
      <c r="E135" s="32" t="s">
        <v>241</v>
      </c>
      <c r="F135" s="33">
        <v>8.3414285714285707</v>
      </c>
      <c r="G135" s="33">
        <v>73.2</v>
      </c>
    </row>
    <row r="136" spans="1:7" ht="15.75" customHeight="1" x14ac:dyDescent="0.2">
      <c r="A136" s="31">
        <v>134</v>
      </c>
      <c r="B136" s="31"/>
      <c r="C136" s="31">
        <v>16</v>
      </c>
      <c r="D136" s="31">
        <v>2024</v>
      </c>
      <c r="E136" s="32" t="s">
        <v>242</v>
      </c>
      <c r="F136" s="33">
        <v>8.3228571428571438</v>
      </c>
      <c r="G136" s="33">
        <v>73</v>
      </c>
    </row>
    <row r="137" spans="1:7" ht="15.75" customHeight="1" x14ac:dyDescent="0.2">
      <c r="A137" s="31">
        <v>135</v>
      </c>
      <c r="B137" s="31"/>
      <c r="C137" s="31">
        <v>16</v>
      </c>
      <c r="D137" s="31">
        <v>2023</v>
      </c>
      <c r="E137" s="32" t="s">
        <v>243</v>
      </c>
      <c r="F137" s="33">
        <v>8.3171428571428567</v>
      </c>
      <c r="G137" s="33">
        <v>72.8</v>
      </c>
    </row>
    <row r="138" spans="1:7" ht="15.75" customHeight="1" x14ac:dyDescent="0.2">
      <c r="A138" s="31">
        <v>136</v>
      </c>
      <c r="B138" s="31"/>
      <c r="C138" s="31">
        <v>16</v>
      </c>
      <c r="D138" s="31">
        <v>2021</v>
      </c>
      <c r="E138" s="32" t="s">
        <v>244</v>
      </c>
      <c r="F138" s="33">
        <v>8.3142857142857132</v>
      </c>
      <c r="G138" s="33">
        <v>72.599999999999994</v>
      </c>
    </row>
    <row r="139" spans="1:7" ht="15.75" customHeight="1" x14ac:dyDescent="0.2">
      <c r="A139" s="31">
        <v>137</v>
      </c>
      <c r="B139" s="31"/>
      <c r="C139" s="31">
        <v>17</v>
      </c>
      <c r="D139" s="31">
        <v>2021</v>
      </c>
      <c r="E139" s="32" t="s">
        <v>245</v>
      </c>
      <c r="F139" s="33">
        <v>8.2857142857142865</v>
      </c>
      <c r="G139" s="33">
        <v>72.399999999999991</v>
      </c>
    </row>
    <row r="140" spans="1:7" ht="15.75" customHeight="1" x14ac:dyDescent="0.2">
      <c r="A140" s="31">
        <v>138</v>
      </c>
      <c r="B140" s="31"/>
      <c r="C140" s="31">
        <v>18</v>
      </c>
      <c r="D140" s="31">
        <v>2021</v>
      </c>
      <c r="E140" s="32" t="s">
        <v>246</v>
      </c>
      <c r="F140" s="33">
        <v>8.2514285714285727</v>
      </c>
      <c r="G140" s="33">
        <v>72.2</v>
      </c>
    </row>
    <row r="141" spans="1:7" ht="15.75" customHeight="1" x14ac:dyDescent="0.2">
      <c r="A141" s="31">
        <v>139</v>
      </c>
      <c r="B141" s="31"/>
      <c r="C141" s="31">
        <v>19</v>
      </c>
      <c r="D141" s="31">
        <v>2017</v>
      </c>
      <c r="E141" s="32" t="s">
        <v>247</v>
      </c>
      <c r="F141" s="33">
        <v>8.2457142857142856</v>
      </c>
      <c r="G141" s="33">
        <v>72</v>
      </c>
    </row>
    <row r="142" spans="1:7" ht="15.75" customHeight="1" x14ac:dyDescent="0.2">
      <c r="A142" s="31">
        <v>140</v>
      </c>
      <c r="B142" s="31"/>
      <c r="C142" s="31">
        <v>17</v>
      </c>
      <c r="D142" s="31">
        <v>2023</v>
      </c>
      <c r="E142" s="32" t="s">
        <v>248</v>
      </c>
      <c r="F142" s="33">
        <v>8.235714285714284</v>
      </c>
      <c r="G142" s="33">
        <v>71.8</v>
      </c>
    </row>
    <row r="143" spans="1:7" ht="15.75" customHeight="1" x14ac:dyDescent="0.2">
      <c r="A143" s="31">
        <v>141</v>
      </c>
      <c r="B143" s="31"/>
      <c r="C143" s="31">
        <v>15</v>
      </c>
      <c r="D143" s="31">
        <v>2020</v>
      </c>
      <c r="E143" s="32" t="s">
        <v>249</v>
      </c>
      <c r="F143" s="33">
        <v>8.2285714285714278</v>
      </c>
      <c r="G143" s="33">
        <v>71.599999999999994</v>
      </c>
    </row>
    <row r="144" spans="1:7" ht="15.75" customHeight="1" x14ac:dyDescent="0.2">
      <c r="A144" s="31">
        <v>142</v>
      </c>
      <c r="B144" s="31"/>
      <c r="C144" s="31">
        <v>18</v>
      </c>
      <c r="D144" s="31">
        <v>2023</v>
      </c>
      <c r="E144" s="32" t="s">
        <v>250</v>
      </c>
      <c r="F144" s="33">
        <v>8.2214285714285715</v>
      </c>
      <c r="G144" s="33">
        <v>71.399999999999991</v>
      </c>
    </row>
    <row r="145" spans="1:7" ht="15.75" customHeight="1" x14ac:dyDescent="0.2">
      <c r="A145" s="31">
        <v>143</v>
      </c>
      <c r="B145" s="31"/>
      <c r="C145" s="31">
        <v>15</v>
      </c>
      <c r="D145" s="31">
        <v>2018</v>
      </c>
      <c r="E145" s="32" t="s">
        <v>251</v>
      </c>
      <c r="F145" s="33">
        <v>8.2085714285714282</v>
      </c>
      <c r="G145" s="33">
        <v>71.2</v>
      </c>
    </row>
    <row r="146" spans="1:7" ht="15.75" customHeight="1" x14ac:dyDescent="0.2">
      <c r="A146" s="31">
        <v>144</v>
      </c>
      <c r="B146" s="31"/>
      <c r="C146" s="31">
        <v>16</v>
      </c>
      <c r="D146" s="31">
        <v>2020</v>
      </c>
      <c r="E146" s="32" t="s">
        <v>252</v>
      </c>
      <c r="F146" s="33">
        <v>8.1800000000000015</v>
      </c>
      <c r="G146" s="33">
        <v>71</v>
      </c>
    </row>
    <row r="147" spans="1:7" ht="15.75" customHeight="1" x14ac:dyDescent="0.2">
      <c r="A147" s="31">
        <v>145</v>
      </c>
      <c r="B147" s="31"/>
      <c r="C147" s="31">
        <v>17</v>
      </c>
      <c r="D147" s="31">
        <v>2020</v>
      </c>
      <c r="E147" s="32" t="s">
        <v>253</v>
      </c>
      <c r="F147" s="33">
        <v>8.154285714285713</v>
      </c>
      <c r="G147" s="33">
        <v>70.8</v>
      </c>
    </row>
    <row r="148" spans="1:7" ht="15.75" customHeight="1" x14ac:dyDescent="0.2">
      <c r="A148" s="31">
        <v>146</v>
      </c>
      <c r="B148" s="31"/>
      <c r="C148" s="31">
        <v>17</v>
      </c>
      <c r="D148" s="31">
        <v>2024</v>
      </c>
      <c r="E148" s="32" t="s">
        <v>254</v>
      </c>
      <c r="F148" s="33">
        <v>8.1285714285714299</v>
      </c>
      <c r="G148" s="33">
        <v>70.599999999999994</v>
      </c>
    </row>
    <row r="149" spans="1:7" ht="15.75" customHeight="1" x14ac:dyDescent="0.2">
      <c r="A149" s="31">
        <v>147</v>
      </c>
      <c r="B149" s="31"/>
      <c r="C149" s="31">
        <v>18</v>
      </c>
      <c r="D149" s="31">
        <v>2020</v>
      </c>
      <c r="E149" s="32" t="s">
        <v>255</v>
      </c>
      <c r="F149" s="33">
        <v>8.1199999999999992</v>
      </c>
      <c r="G149" s="33">
        <v>70.399999999999991</v>
      </c>
    </row>
    <row r="150" spans="1:7" ht="15.75" customHeight="1" x14ac:dyDescent="0.2">
      <c r="A150" s="31">
        <v>148</v>
      </c>
      <c r="B150" s="31"/>
      <c r="C150" s="31">
        <v>18</v>
      </c>
      <c r="D150" s="31">
        <v>2024</v>
      </c>
      <c r="E150" s="32" t="s">
        <v>256</v>
      </c>
      <c r="F150" s="33">
        <v>8.1142857142857139</v>
      </c>
      <c r="G150" s="33">
        <v>70.199999999999989</v>
      </c>
    </row>
    <row r="151" spans="1:7" ht="15.75" customHeight="1" x14ac:dyDescent="0.2">
      <c r="A151" s="31">
        <v>149</v>
      </c>
      <c r="B151" s="31"/>
      <c r="C151" s="31">
        <v>19</v>
      </c>
      <c r="D151" s="31">
        <v>2020</v>
      </c>
      <c r="E151" s="32" t="s">
        <v>257</v>
      </c>
      <c r="F151" s="33">
        <v>8.1100000000000012</v>
      </c>
      <c r="G151" s="33">
        <v>70</v>
      </c>
    </row>
    <row r="152" spans="1:7" ht="15.75" customHeight="1" x14ac:dyDescent="0.2">
      <c r="A152" s="31">
        <v>150</v>
      </c>
      <c r="B152" s="31"/>
      <c r="C152" s="31">
        <v>20</v>
      </c>
      <c r="D152" s="31">
        <v>2017</v>
      </c>
      <c r="E152" s="32" t="s">
        <v>258</v>
      </c>
      <c r="F152" s="33">
        <v>8.0771428571428565</v>
      </c>
      <c r="G152" s="33">
        <v>69.8</v>
      </c>
    </row>
    <row r="153" spans="1:7" ht="15.75" customHeight="1" x14ac:dyDescent="0.2">
      <c r="A153" s="31">
        <v>151</v>
      </c>
      <c r="B153" s="31"/>
      <c r="C153" s="31">
        <v>16</v>
      </c>
      <c r="D153" s="31">
        <v>2018</v>
      </c>
      <c r="E153" s="32" t="s">
        <v>259</v>
      </c>
      <c r="F153" s="33">
        <v>8.07</v>
      </c>
      <c r="G153" s="33">
        <v>69.599999999999994</v>
      </c>
    </row>
    <row r="154" spans="1:7" ht="15.75" customHeight="1" x14ac:dyDescent="0.2">
      <c r="A154" s="31">
        <v>152</v>
      </c>
      <c r="B154" s="31"/>
      <c r="C154" s="31">
        <v>15</v>
      </c>
      <c r="D154" s="31">
        <v>2025</v>
      </c>
      <c r="E154" s="32" t="s">
        <v>260</v>
      </c>
      <c r="F154" s="33">
        <v>8.06</v>
      </c>
      <c r="G154" s="33">
        <v>69.399999999999991</v>
      </c>
    </row>
    <row r="155" spans="1:7" ht="15.75" customHeight="1" x14ac:dyDescent="0.2">
      <c r="A155" s="31">
        <v>153</v>
      </c>
      <c r="B155" s="31"/>
      <c r="C155" s="31">
        <v>10</v>
      </c>
      <c r="D155" s="31">
        <v>2019</v>
      </c>
      <c r="E155" s="32" t="s">
        <v>261</v>
      </c>
      <c r="F155" s="33">
        <v>8.0542857142857134</v>
      </c>
      <c r="G155" s="33">
        <v>69.199999999999989</v>
      </c>
    </row>
    <row r="156" spans="1:7" ht="15.75" customHeight="1" x14ac:dyDescent="0.2">
      <c r="A156" s="31">
        <v>154</v>
      </c>
      <c r="B156" s="31"/>
      <c r="C156" s="31">
        <v>16</v>
      </c>
      <c r="D156" s="31">
        <v>2025</v>
      </c>
      <c r="E156" s="32" t="s">
        <v>262</v>
      </c>
      <c r="F156" s="33">
        <v>8.0157142857142851</v>
      </c>
      <c r="G156" s="33">
        <v>69</v>
      </c>
    </row>
    <row r="157" spans="1:7" ht="15.75" customHeight="1" x14ac:dyDescent="0.2">
      <c r="A157" s="31">
        <v>155</v>
      </c>
      <c r="B157" s="31"/>
      <c r="C157" s="31">
        <v>20</v>
      </c>
      <c r="D157" s="31">
        <v>2022</v>
      </c>
      <c r="E157" s="32" t="s">
        <v>263</v>
      </c>
      <c r="F157" s="33">
        <v>7.9971428571428582</v>
      </c>
      <c r="G157" s="33">
        <v>68.8</v>
      </c>
    </row>
    <row r="158" spans="1:7" ht="15.75" customHeight="1" x14ac:dyDescent="0.2">
      <c r="A158" s="31">
        <v>156</v>
      </c>
      <c r="B158" s="31"/>
      <c r="C158" s="31">
        <v>11</v>
      </c>
      <c r="D158" s="31">
        <v>2019</v>
      </c>
      <c r="E158" s="32" t="s">
        <v>264</v>
      </c>
      <c r="F158" s="33">
        <v>7.9799999999999995</v>
      </c>
      <c r="G158" s="33">
        <v>68.600000000000009</v>
      </c>
    </row>
    <row r="159" spans="1:7" ht="15.75" customHeight="1" x14ac:dyDescent="0.2">
      <c r="A159" s="31">
        <v>157</v>
      </c>
      <c r="B159" s="31"/>
      <c r="C159" s="31">
        <v>19</v>
      </c>
      <c r="D159" s="31">
        <v>2023</v>
      </c>
      <c r="E159" s="32" t="s">
        <v>265</v>
      </c>
      <c r="F159" s="33">
        <v>7.9771428571428569</v>
      </c>
      <c r="G159" s="33">
        <v>68.400000000000006</v>
      </c>
    </row>
    <row r="160" spans="1:7" ht="15.75" customHeight="1" x14ac:dyDescent="0.2">
      <c r="A160" s="31">
        <v>158</v>
      </c>
      <c r="B160" s="31"/>
      <c r="C160" s="31">
        <v>19</v>
      </c>
      <c r="D160" s="31">
        <v>2024</v>
      </c>
      <c r="E160" s="32" t="s">
        <v>266</v>
      </c>
      <c r="F160" s="33">
        <v>7.975714285714286</v>
      </c>
      <c r="G160" s="33">
        <v>68.2</v>
      </c>
    </row>
    <row r="161" spans="1:7" ht="15.75" customHeight="1" x14ac:dyDescent="0.2">
      <c r="A161" s="31">
        <v>159</v>
      </c>
      <c r="B161" s="31"/>
      <c r="C161" s="31">
        <v>20</v>
      </c>
      <c r="D161" s="31">
        <v>2020</v>
      </c>
      <c r="E161" s="32" t="s">
        <v>267</v>
      </c>
      <c r="F161" s="33">
        <v>7.9671428571428571</v>
      </c>
      <c r="G161" s="33">
        <v>68</v>
      </c>
    </row>
    <row r="162" spans="1:7" ht="15.75" customHeight="1" x14ac:dyDescent="0.2">
      <c r="A162" s="31">
        <v>160</v>
      </c>
      <c r="B162" s="31"/>
      <c r="C162" s="31">
        <v>20</v>
      </c>
      <c r="D162" s="31">
        <v>2023</v>
      </c>
      <c r="E162" s="32" t="s">
        <v>268</v>
      </c>
      <c r="F162" s="33">
        <v>7.9642857142857144</v>
      </c>
      <c r="G162" s="33">
        <v>67.800000000000011</v>
      </c>
    </row>
    <row r="163" spans="1:7" ht="15.75" customHeight="1" x14ac:dyDescent="0.2">
      <c r="A163" s="31">
        <v>161</v>
      </c>
      <c r="B163" s="31"/>
      <c r="C163" s="31">
        <v>20</v>
      </c>
      <c r="D163" s="31">
        <v>2024</v>
      </c>
      <c r="E163" s="32" t="s">
        <v>269</v>
      </c>
      <c r="F163" s="33">
        <v>7.9585714285714282</v>
      </c>
      <c r="G163" s="33">
        <v>67.600000000000009</v>
      </c>
    </row>
    <row r="164" spans="1:7" ht="15.75" customHeight="1" x14ac:dyDescent="0.2">
      <c r="A164" s="31">
        <v>162</v>
      </c>
      <c r="B164" s="31"/>
      <c r="C164" s="31">
        <v>21</v>
      </c>
      <c r="D164" s="31">
        <v>2022</v>
      </c>
      <c r="E164" s="32" t="s">
        <v>270</v>
      </c>
      <c r="F164" s="33">
        <v>7.9385714285714286</v>
      </c>
      <c r="G164" s="33">
        <v>67.400000000000006</v>
      </c>
    </row>
    <row r="165" spans="1:7" ht="15.75" customHeight="1" x14ac:dyDescent="0.2">
      <c r="A165" s="31">
        <v>163</v>
      </c>
      <c r="B165" s="31"/>
      <c r="C165" s="31">
        <v>17</v>
      </c>
      <c r="D165" s="31">
        <v>2018</v>
      </c>
      <c r="E165" s="32" t="s">
        <v>271</v>
      </c>
      <c r="F165" s="33">
        <v>7.9371428571428577</v>
      </c>
      <c r="G165" s="33">
        <v>67.2</v>
      </c>
    </row>
    <row r="166" spans="1:7" ht="15.75" customHeight="1" x14ac:dyDescent="0.2">
      <c r="A166" s="31">
        <v>164</v>
      </c>
      <c r="B166" s="31"/>
      <c r="C166" s="31">
        <v>17</v>
      </c>
      <c r="D166" s="31">
        <v>2025</v>
      </c>
      <c r="E166" s="32" t="s">
        <v>272</v>
      </c>
      <c r="F166" s="33">
        <v>7.838571428571429</v>
      </c>
      <c r="G166" s="33">
        <v>67</v>
      </c>
    </row>
    <row r="167" spans="1:7" ht="15.75" customHeight="1" x14ac:dyDescent="0.2">
      <c r="A167" s="31">
        <v>165</v>
      </c>
      <c r="B167" s="31"/>
      <c r="C167" s="31">
        <v>18</v>
      </c>
      <c r="D167" s="31">
        <v>2018</v>
      </c>
      <c r="E167" s="32" t="s">
        <v>273</v>
      </c>
      <c r="F167" s="33">
        <v>7.7885714285714283</v>
      </c>
      <c r="G167" s="33">
        <v>66.8</v>
      </c>
    </row>
    <row r="168" spans="1:7" ht="15.75" customHeight="1" x14ac:dyDescent="0.2">
      <c r="A168" s="31">
        <v>166</v>
      </c>
      <c r="B168" s="31"/>
      <c r="C168" s="31">
        <v>12</v>
      </c>
      <c r="D168" s="31">
        <v>2019</v>
      </c>
      <c r="E168" s="32" t="s">
        <v>274</v>
      </c>
      <c r="F168" s="33">
        <v>7.7871428571428583</v>
      </c>
      <c r="G168" s="33">
        <v>66.600000000000009</v>
      </c>
    </row>
    <row r="169" spans="1:7" ht="15.75" customHeight="1" x14ac:dyDescent="0.2">
      <c r="A169" s="31">
        <v>167</v>
      </c>
      <c r="B169" s="31"/>
      <c r="C169" s="31">
        <v>21</v>
      </c>
      <c r="D169" s="31">
        <v>2017</v>
      </c>
      <c r="E169" s="32" t="s">
        <v>275</v>
      </c>
      <c r="F169" s="33">
        <v>7.7785714285714285</v>
      </c>
      <c r="G169" s="33">
        <v>66.400000000000006</v>
      </c>
    </row>
    <row r="170" spans="1:7" ht="15.75" customHeight="1" x14ac:dyDescent="0.2">
      <c r="A170" s="31">
        <v>168</v>
      </c>
      <c r="B170" s="31"/>
      <c r="C170" s="31">
        <v>13</v>
      </c>
      <c r="D170" s="31">
        <v>2019</v>
      </c>
      <c r="E170" s="32" t="s">
        <v>276</v>
      </c>
      <c r="F170" s="33">
        <v>7.7714285714285722</v>
      </c>
      <c r="G170" s="33">
        <v>66.2</v>
      </c>
    </row>
    <row r="171" spans="1:7" ht="15.75" customHeight="1" x14ac:dyDescent="0.2">
      <c r="A171" s="31">
        <v>169</v>
      </c>
      <c r="B171" s="31"/>
      <c r="C171" s="31">
        <v>19</v>
      </c>
      <c r="D171" s="31">
        <v>2021</v>
      </c>
      <c r="E171" s="32" t="s">
        <v>277</v>
      </c>
      <c r="F171" s="33">
        <v>7.7471428571428564</v>
      </c>
      <c r="G171" s="33">
        <v>66</v>
      </c>
    </row>
    <row r="172" spans="1:7" ht="15.75" customHeight="1" x14ac:dyDescent="0.2">
      <c r="A172" s="31">
        <v>170</v>
      </c>
      <c r="B172" s="31"/>
      <c r="C172" s="31">
        <v>20</v>
      </c>
      <c r="D172" s="31">
        <v>2021</v>
      </c>
      <c r="E172" s="32" t="s">
        <v>278</v>
      </c>
      <c r="F172" s="33">
        <v>7.7457142857142873</v>
      </c>
      <c r="G172" s="33">
        <v>65.8</v>
      </c>
    </row>
    <row r="173" spans="1:7" ht="15.75" customHeight="1" x14ac:dyDescent="0.2">
      <c r="A173" s="31">
        <v>171</v>
      </c>
      <c r="B173" s="31"/>
      <c r="C173" s="31">
        <v>21</v>
      </c>
      <c r="D173" s="31">
        <v>2021</v>
      </c>
      <c r="E173" s="32" t="s">
        <v>279</v>
      </c>
      <c r="F173" s="33">
        <v>7.7028571428571428</v>
      </c>
      <c r="G173" s="33">
        <v>65.600000000000009</v>
      </c>
    </row>
    <row r="174" spans="1:7" ht="15.75" customHeight="1" x14ac:dyDescent="0.2">
      <c r="A174" s="31">
        <v>172</v>
      </c>
      <c r="B174" s="31"/>
      <c r="C174" s="31">
        <v>18</v>
      </c>
      <c r="D174" s="31">
        <v>2025</v>
      </c>
      <c r="E174" s="32" t="s">
        <v>280</v>
      </c>
      <c r="F174" s="33">
        <v>7.6857142857142851</v>
      </c>
      <c r="G174" s="33">
        <v>65.400000000000006</v>
      </c>
    </row>
    <row r="175" spans="1:7" ht="15.75" customHeight="1" x14ac:dyDescent="0.2">
      <c r="A175" s="31">
        <v>173</v>
      </c>
      <c r="B175" s="31"/>
      <c r="C175" s="31">
        <v>21</v>
      </c>
      <c r="D175" s="31">
        <v>2024</v>
      </c>
      <c r="E175" s="32" t="s">
        <v>281</v>
      </c>
      <c r="F175" s="33">
        <v>7.6828571428571415</v>
      </c>
      <c r="G175" s="33">
        <v>65.2</v>
      </c>
    </row>
    <row r="176" spans="1:7" ht="15.75" customHeight="1" x14ac:dyDescent="0.2">
      <c r="A176" s="31">
        <v>174</v>
      </c>
      <c r="B176" s="31"/>
      <c r="C176" s="31">
        <v>14</v>
      </c>
      <c r="D176" s="31">
        <v>2019</v>
      </c>
      <c r="E176" s="32" t="s">
        <v>282</v>
      </c>
      <c r="F176" s="33">
        <v>7.6757142857142853</v>
      </c>
      <c r="G176" s="33">
        <v>65</v>
      </c>
    </row>
    <row r="177" spans="1:7" ht="15.75" customHeight="1" x14ac:dyDescent="0.2">
      <c r="A177" s="31">
        <v>175</v>
      </c>
      <c r="B177" s="31"/>
      <c r="C177" s="31">
        <v>22</v>
      </c>
      <c r="D177" s="31">
        <v>2017</v>
      </c>
      <c r="E177" s="32" t="s">
        <v>283</v>
      </c>
      <c r="F177" s="33">
        <v>7.6357142857142861</v>
      </c>
      <c r="G177" s="33">
        <v>64.8</v>
      </c>
    </row>
    <row r="178" spans="1:7" ht="15.75" customHeight="1" x14ac:dyDescent="0.2">
      <c r="A178" s="31">
        <v>176</v>
      </c>
      <c r="B178" s="31"/>
      <c r="C178" s="31">
        <v>19</v>
      </c>
      <c r="D178" s="31">
        <v>2025</v>
      </c>
      <c r="E178" s="32" t="s">
        <v>284</v>
      </c>
      <c r="F178" s="33">
        <v>7.6185714285714283</v>
      </c>
      <c r="G178" s="33">
        <v>64.600000000000009</v>
      </c>
    </row>
    <row r="179" spans="1:7" ht="15.75" customHeight="1" x14ac:dyDescent="0.2">
      <c r="A179" s="31">
        <v>177</v>
      </c>
      <c r="B179" s="31"/>
      <c r="C179" s="31">
        <v>15</v>
      </c>
      <c r="D179" s="31">
        <v>2019</v>
      </c>
      <c r="E179" s="32" t="s">
        <v>285</v>
      </c>
      <c r="F179" s="33">
        <v>7.5928571428571416</v>
      </c>
      <c r="G179" s="33">
        <v>64.400000000000006</v>
      </c>
    </row>
    <row r="180" spans="1:7" ht="15.75" customHeight="1" x14ac:dyDescent="0.2">
      <c r="A180" s="31">
        <v>178</v>
      </c>
      <c r="B180" s="31"/>
      <c r="C180" s="31">
        <v>22</v>
      </c>
      <c r="D180" s="31">
        <v>2021</v>
      </c>
      <c r="E180" s="32" t="s">
        <v>286</v>
      </c>
      <c r="F180" s="33">
        <v>7.588571428571429</v>
      </c>
      <c r="G180" s="33">
        <v>64.2</v>
      </c>
    </row>
    <row r="181" spans="1:7" ht="15.75" customHeight="1" x14ac:dyDescent="0.2">
      <c r="A181" s="31">
        <v>179</v>
      </c>
      <c r="B181" s="31"/>
      <c r="C181" s="31">
        <v>16</v>
      </c>
      <c r="D181" s="31">
        <v>2019</v>
      </c>
      <c r="E181" s="32" t="s">
        <v>287</v>
      </c>
      <c r="F181" s="33">
        <v>7.5371428571428583</v>
      </c>
      <c r="G181" s="33">
        <v>64</v>
      </c>
    </row>
    <row r="182" spans="1:7" ht="15.75" customHeight="1" x14ac:dyDescent="0.2">
      <c r="A182" s="31">
        <v>180</v>
      </c>
      <c r="B182" s="31"/>
      <c r="C182" s="31">
        <v>21</v>
      </c>
      <c r="D182" s="31">
        <v>2020</v>
      </c>
      <c r="E182" s="32" t="s">
        <v>288</v>
      </c>
      <c r="F182" s="33">
        <v>7.531428571428572</v>
      </c>
      <c r="G182" s="33">
        <v>63.800000000000004</v>
      </c>
    </row>
    <row r="183" spans="1:7" ht="15.75" customHeight="1" x14ac:dyDescent="0.2">
      <c r="A183" s="31">
        <v>181</v>
      </c>
      <c r="B183" s="31"/>
      <c r="C183" s="31">
        <v>21</v>
      </c>
      <c r="D183" s="31">
        <v>2023</v>
      </c>
      <c r="E183" s="32" t="s">
        <v>289</v>
      </c>
      <c r="F183" s="33">
        <v>7.5028571428571436</v>
      </c>
      <c r="G183" s="33">
        <v>63.6</v>
      </c>
    </row>
    <row r="184" spans="1:7" ht="15.75" customHeight="1" x14ac:dyDescent="0.2">
      <c r="A184" s="31">
        <v>182</v>
      </c>
      <c r="B184" s="31"/>
      <c r="C184" s="31">
        <v>22</v>
      </c>
      <c r="D184" s="31">
        <v>2024</v>
      </c>
      <c r="E184" s="32" t="s">
        <v>290</v>
      </c>
      <c r="F184" s="33">
        <v>7.4957142857142856</v>
      </c>
      <c r="G184" s="33">
        <v>63.4</v>
      </c>
    </row>
    <row r="185" spans="1:7" ht="15.75" customHeight="1" x14ac:dyDescent="0.2">
      <c r="A185" s="31">
        <v>183</v>
      </c>
      <c r="B185" s="31"/>
      <c r="C185" s="31">
        <v>17</v>
      </c>
      <c r="D185" s="31">
        <v>2019</v>
      </c>
      <c r="E185" s="32" t="s">
        <v>291</v>
      </c>
      <c r="F185" s="33">
        <v>7.4471428571428575</v>
      </c>
      <c r="G185" s="33">
        <v>63.2</v>
      </c>
    </row>
    <row r="186" spans="1:7" ht="15.75" customHeight="1" x14ac:dyDescent="0.2">
      <c r="A186" s="31">
        <v>184</v>
      </c>
      <c r="B186" s="31"/>
      <c r="C186" s="31">
        <v>22</v>
      </c>
      <c r="D186" s="31">
        <v>2023</v>
      </c>
      <c r="E186" s="32" t="s">
        <v>292</v>
      </c>
      <c r="F186" s="33">
        <v>7.4428571428571431</v>
      </c>
      <c r="G186" s="33">
        <v>63</v>
      </c>
    </row>
    <row r="187" spans="1:7" ht="15.75" customHeight="1" x14ac:dyDescent="0.2">
      <c r="A187" s="31">
        <v>185</v>
      </c>
      <c r="B187" s="31"/>
      <c r="C187" s="31">
        <v>18</v>
      </c>
      <c r="D187" s="31">
        <v>2019</v>
      </c>
      <c r="E187" s="32" t="s">
        <v>293</v>
      </c>
      <c r="F187" s="33">
        <v>7.4399999999999995</v>
      </c>
      <c r="G187" s="33">
        <v>62.8</v>
      </c>
    </row>
    <row r="188" spans="1:7" ht="15.75" customHeight="1" x14ac:dyDescent="0.2">
      <c r="A188" s="31">
        <v>186</v>
      </c>
      <c r="B188" s="31"/>
      <c r="C188" s="31">
        <v>20</v>
      </c>
      <c r="D188" s="31">
        <v>2025</v>
      </c>
      <c r="E188" s="32" t="s">
        <v>294</v>
      </c>
      <c r="F188" s="33">
        <v>7.4114285714285728</v>
      </c>
      <c r="G188" s="33">
        <v>62.6</v>
      </c>
    </row>
    <row r="189" spans="1:7" ht="15.75" customHeight="1" x14ac:dyDescent="0.2">
      <c r="A189" s="31">
        <v>187</v>
      </c>
      <c r="B189" s="31"/>
      <c r="C189" s="31">
        <v>23</v>
      </c>
      <c r="D189" s="31">
        <v>2017</v>
      </c>
      <c r="E189" s="32" t="s">
        <v>295</v>
      </c>
      <c r="F189" s="33">
        <v>7.4057142857142848</v>
      </c>
      <c r="G189" s="33">
        <v>62.4</v>
      </c>
    </row>
    <row r="190" spans="1:7" ht="15.75" customHeight="1" x14ac:dyDescent="0.2">
      <c r="A190" s="31">
        <v>188</v>
      </c>
      <c r="B190" s="31"/>
      <c r="C190" s="31">
        <v>22</v>
      </c>
      <c r="D190" s="31">
        <v>2022</v>
      </c>
      <c r="E190" s="32" t="s">
        <v>296</v>
      </c>
      <c r="F190" s="33">
        <v>7.395714285714285</v>
      </c>
      <c r="G190" s="33">
        <v>62.2</v>
      </c>
    </row>
    <row r="191" spans="1:7" ht="15.75" customHeight="1" x14ac:dyDescent="0.2">
      <c r="A191" s="31">
        <v>189</v>
      </c>
      <c r="B191" s="31"/>
      <c r="C191" s="31">
        <v>22</v>
      </c>
      <c r="D191" s="31">
        <v>2020</v>
      </c>
      <c r="E191" s="32" t="s">
        <v>297</v>
      </c>
      <c r="F191" s="33">
        <v>7.3885714285714279</v>
      </c>
      <c r="G191" s="33">
        <v>62</v>
      </c>
    </row>
    <row r="192" spans="1:7" ht="15.75" customHeight="1" x14ac:dyDescent="0.2">
      <c r="A192" s="31">
        <v>190</v>
      </c>
      <c r="B192" s="31"/>
      <c r="C192" s="31">
        <v>23</v>
      </c>
      <c r="D192" s="31">
        <v>2022</v>
      </c>
      <c r="E192" s="32" t="s">
        <v>298</v>
      </c>
      <c r="F192" s="33">
        <v>7.362857142857143</v>
      </c>
      <c r="G192" s="33">
        <v>61.8</v>
      </c>
    </row>
    <row r="193" spans="1:7" ht="15.75" customHeight="1" x14ac:dyDescent="0.2">
      <c r="A193" s="31">
        <v>191</v>
      </c>
      <c r="B193" s="31"/>
      <c r="C193" s="31">
        <v>23</v>
      </c>
      <c r="D193" s="31">
        <v>2023</v>
      </c>
      <c r="E193" s="32" t="s">
        <v>299</v>
      </c>
      <c r="F193" s="33">
        <v>7.3500000000000005</v>
      </c>
      <c r="G193" s="33">
        <v>61.6</v>
      </c>
    </row>
    <row r="194" spans="1:7" ht="15.75" customHeight="1" x14ac:dyDescent="0.2">
      <c r="A194" s="31">
        <v>192</v>
      </c>
      <c r="B194" s="31"/>
      <c r="C194" s="31">
        <v>21</v>
      </c>
      <c r="D194" s="31">
        <v>2025</v>
      </c>
      <c r="E194" s="32" t="s">
        <v>300</v>
      </c>
      <c r="F194" s="33">
        <v>7.33</v>
      </c>
      <c r="G194" s="33">
        <v>61.4</v>
      </c>
    </row>
    <row r="195" spans="1:7" ht="15.75" customHeight="1" x14ac:dyDescent="0.2">
      <c r="A195" s="31">
        <v>193</v>
      </c>
      <c r="B195" s="31"/>
      <c r="C195" s="31">
        <v>24</v>
      </c>
      <c r="D195" s="31">
        <v>2022</v>
      </c>
      <c r="E195" s="32" t="s">
        <v>301</v>
      </c>
      <c r="F195" s="33">
        <v>7.3157142857142849</v>
      </c>
      <c r="G195" s="33">
        <v>61.199999999999996</v>
      </c>
    </row>
    <row r="196" spans="1:7" ht="15.75" customHeight="1" x14ac:dyDescent="0.2">
      <c r="A196" s="31">
        <v>194</v>
      </c>
      <c r="B196" s="31"/>
      <c r="C196" s="31">
        <v>19</v>
      </c>
      <c r="D196" s="31">
        <v>2019</v>
      </c>
      <c r="E196" s="32" t="s">
        <v>302</v>
      </c>
      <c r="F196" s="33">
        <v>7.3042857142857143</v>
      </c>
      <c r="G196" s="33">
        <v>61</v>
      </c>
    </row>
    <row r="197" spans="1:7" ht="15.75" customHeight="1" x14ac:dyDescent="0.2">
      <c r="A197" s="31">
        <v>195</v>
      </c>
      <c r="B197" s="31"/>
      <c r="C197" s="31">
        <v>24</v>
      </c>
      <c r="D197" s="31">
        <v>2017</v>
      </c>
      <c r="E197" s="32" t="s">
        <v>303</v>
      </c>
      <c r="F197" s="33">
        <v>7.2999999999999989</v>
      </c>
      <c r="G197" s="33">
        <v>60.8</v>
      </c>
    </row>
    <row r="198" spans="1:7" ht="15.75" customHeight="1" x14ac:dyDescent="0.2">
      <c r="A198" s="31">
        <v>196</v>
      </c>
      <c r="B198" s="31"/>
      <c r="C198" s="31">
        <v>25</v>
      </c>
      <c r="D198" s="31">
        <v>2017</v>
      </c>
      <c r="E198" s="32" t="s">
        <v>304</v>
      </c>
      <c r="F198" s="33">
        <v>7.2785714285714294</v>
      </c>
      <c r="G198" s="33">
        <v>60.6</v>
      </c>
    </row>
    <row r="199" spans="1:7" ht="15.75" customHeight="1" x14ac:dyDescent="0.2">
      <c r="A199" s="31">
        <v>197</v>
      </c>
      <c r="B199" s="31"/>
      <c r="C199" s="31">
        <v>24</v>
      </c>
      <c r="D199" s="31">
        <v>2023</v>
      </c>
      <c r="E199" s="32" t="s">
        <v>305</v>
      </c>
      <c r="F199" s="33">
        <v>7.2742857142857149</v>
      </c>
      <c r="G199" s="33">
        <v>60.4</v>
      </c>
    </row>
    <row r="200" spans="1:7" ht="15.75" customHeight="1" x14ac:dyDescent="0.2">
      <c r="A200" s="31">
        <v>198</v>
      </c>
      <c r="B200" s="31"/>
      <c r="C200" s="31">
        <v>22</v>
      </c>
      <c r="D200" s="31">
        <v>2025</v>
      </c>
      <c r="E200" s="32" t="s">
        <v>306</v>
      </c>
      <c r="F200" s="33">
        <v>7.2314285714285722</v>
      </c>
      <c r="G200" s="33">
        <v>60.199999999999996</v>
      </c>
    </row>
    <row r="201" spans="1:7" ht="15.75" customHeight="1" x14ac:dyDescent="0.2">
      <c r="A201" s="31">
        <v>199</v>
      </c>
      <c r="B201" s="31"/>
      <c r="C201" s="31">
        <v>26</v>
      </c>
      <c r="D201" s="31">
        <v>2017</v>
      </c>
      <c r="E201" s="32" t="s">
        <v>307</v>
      </c>
      <c r="F201" s="33">
        <v>7.2042857142857146</v>
      </c>
      <c r="G201" s="33">
        <v>60</v>
      </c>
    </row>
    <row r="202" spans="1:7" ht="15.75" customHeight="1" x14ac:dyDescent="0.2">
      <c r="A202" s="31">
        <v>200</v>
      </c>
      <c r="B202" s="31"/>
      <c r="C202" s="31">
        <v>23</v>
      </c>
      <c r="D202" s="31">
        <v>2025</v>
      </c>
      <c r="E202" s="32" t="s">
        <v>308</v>
      </c>
      <c r="F202" s="33">
        <v>7.1842857142857133</v>
      </c>
      <c r="G202" s="33">
        <v>59.8</v>
      </c>
    </row>
    <row r="203" spans="1:7" ht="15.75" customHeight="1" x14ac:dyDescent="0.2">
      <c r="A203" s="31">
        <v>201</v>
      </c>
      <c r="B203" s="31"/>
      <c r="C203" s="31">
        <v>27</v>
      </c>
      <c r="D203" s="31">
        <v>2017</v>
      </c>
      <c r="E203" s="32" t="s">
        <v>309</v>
      </c>
      <c r="F203" s="33">
        <v>7.1685714285714282</v>
      </c>
      <c r="G203" s="33">
        <v>59.599999999999994</v>
      </c>
    </row>
    <row r="204" spans="1:7" ht="15.75" customHeight="1" x14ac:dyDescent="0.2">
      <c r="A204" s="31">
        <v>202</v>
      </c>
      <c r="B204" s="31"/>
      <c r="C204" s="31">
        <v>25</v>
      </c>
      <c r="D204" s="31">
        <v>2022</v>
      </c>
      <c r="E204" s="32" t="s">
        <v>310</v>
      </c>
      <c r="F204" s="33">
        <v>7.1685714285714273</v>
      </c>
      <c r="G204" s="33">
        <v>59.4</v>
      </c>
    </row>
    <row r="205" spans="1:7" ht="15.75" customHeight="1" x14ac:dyDescent="0.2">
      <c r="A205" s="31">
        <v>203</v>
      </c>
      <c r="B205" s="31"/>
      <c r="C205" s="31">
        <v>25</v>
      </c>
      <c r="D205" s="31">
        <v>2023</v>
      </c>
      <c r="E205" s="32" t="s">
        <v>311</v>
      </c>
      <c r="F205" s="33">
        <v>7.1357142857142852</v>
      </c>
      <c r="G205" s="33">
        <v>59.199999999999996</v>
      </c>
    </row>
    <row r="206" spans="1:7" ht="15.75" customHeight="1" x14ac:dyDescent="0.2">
      <c r="A206" s="31">
        <v>204</v>
      </c>
      <c r="B206" s="31"/>
      <c r="C206" s="31">
        <v>19</v>
      </c>
      <c r="D206" s="31">
        <v>2018</v>
      </c>
      <c r="E206" s="32" t="s">
        <v>312</v>
      </c>
      <c r="F206" s="33">
        <v>7.112857142857143</v>
      </c>
      <c r="G206" s="33">
        <v>59</v>
      </c>
    </row>
    <row r="207" spans="1:7" ht="15.75" customHeight="1" x14ac:dyDescent="0.2">
      <c r="A207" s="31">
        <v>205</v>
      </c>
      <c r="B207" s="31"/>
      <c r="C207" s="31">
        <v>26</v>
      </c>
      <c r="D207" s="31">
        <v>2023</v>
      </c>
      <c r="E207" s="32" t="s">
        <v>313</v>
      </c>
      <c r="F207" s="33">
        <v>7.105714285714285</v>
      </c>
      <c r="G207" s="33">
        <v>58.8</v>
      </c>
    </row>
    <row r="208" spans="1:7" ht="15.75" customHeight="1" x14ac:dyDescent="0.2">
      <c r="A208" s="31">
        <v>206</v>
      </c>
      <c r="B208" s="31"/>
      <c r="C208" s="31">
        <v>23</v>
      </c>
      <c r="D208" s="31">
        <v>2024</v>
      </c>
      <c r="E208" s="32" t="s">
        <v>314</v>
      </c>
      <c r="F208" s="33">
        <v>7.0814285714285727</v>
      </c>
      <c r="G208" s="33">
        <v>58.599999999999994</v>
      </c>
    </row>
    <row r="209" spans="1:7" ht="15.75" customHeight="1" x14ac:dyDescent="0.2">
      <c r="A209" s="31">
        <v>207</v>
      </c>
      <c r="B209" s="31"/>
      <c r="C209" s="31">
        <v>28</v>
      </c>
      <c r="D209" s="31">
        <v>2017</v>
      </c>
      <c r="E209" s="32" t="s">
        <v>315</v>
      </c>
      <c r="F209" s="33">
        <v>7.06</v>
      </c>
      <c r="G209" s="33">
        <v>58.4</v>
      </c>
    </row>
    <row r="210" spans="1:7" ht="15.75" customHeight="1" x14ac:dyDescent="0.2">
      <c r="A210" s="31">
        <v>208</v>
      </c>
      <c r="B210" s="31"/>
      <c r="C210" s="31">
        <v>27</v>
      </c>
      <c r="D210" s="31">
        <v>2023</v>
      </c>
      <c r="E210" s="32" t="s">
        <v>316</v>
      </c>
      <c r="F210" s="33">
        <v>7.0542857142857143</v>
      </c>
      <c r="G210" s="33">
        <v>58.199999999999996</v>
      </c>
    </row>
    <row r="211" spans="1:7" ht="15.75" customHeight="1" x14ac:dyDescent="0.2">
      <c r="A211" s="31">
        <v>209</v>
      </c>
      <c r="B211" s="31"/>
      <c r="C211" s="31">
        <v>23</v>
      </c>
      <c r="D211" s="31">
        <v>2021</v>
      </c>
      <c r="E211" s="32" t="s">
        <v>317</v>
      </c>
      <c r="F211" s="33">
        <v>7.0271428571428576</v>
      </c>
      <c r="G211" s="33">
        <v>57.999999999999993</v>
      </c>
    </row>
    <row r="212" spans="1:7" ht="15.75" customHeight="1" x14ac:dyDescent="0.2">
      <c r="A212" s="31">
        <v>210</v>
      </c>
      <c r="B212" s="31"/>
      <c r="C212" s="31">
        <v>29</v>
      </c>
      <c r="D212" s="31">
        <v>2017</v>
      </c>
      <c r="E212" s="32" t="s">
        <v>318</v>
      </c>
      <c r="F212" s="33">
        <v>7.0228571428571422</v>
      </c>
      <c r="G212" s="33">
        <v>57.8</v>
      </c>
    </row>
    <row r="213" spans="1:7" ht="15.75" customHeight="1" x14ac:dyDescent="0.2">
      <c r="A213" s="31">
        <v>211</v>
      </c>
      <c r="B213" s="31"/>
      <c r="C213" s="31">
        <v>24</v>
      </c>
      <c r="D213" s="31">
        <v>2025</v>
      </c>
      <c r="E213" s="32" t="s">
        <v>319</v>
      </c>
      <c r="F213" s="33">
        <v>7.0142857142857133</v>
      </c>
      <c r="G213" s="33">
        <v>57.4</v>
      </c>
    </row>
    <row r="214" spans="1:7" ht="15.75" customHeight="1" x14ac:dyDescent="0.2">
      <c r="A214" s="31">
        <v>211</v>
      </c>
      <c r="B214" s="31"/>
      <c r="C214" s="31">
        <v>24</v>
      </c>
      <c r="D214" s="31">
        <v>2024</v>
      </c>
      <c r="E214" s="32" t="s">
        <v>320</v>
      </c>
      <c r="F214" s="33">
        <v>7.0142857142857133</v>
      </c>
      <c r="G214" s="33">
        <v>57.4</v>
      </c>
    </row>
    <row r="215" spans="1:7" ht="15.75" customHeight="1" x14ac:dyDescent="0.2">
      <c r="A215" s="31">
        <v>213</v>
      </c>
      <c r="B215" s="31"/>
      <c r="C215" s="31">
        <v>30</v>
      </c>
      <c r="D215" s="31">
        <v>2017</v>
      </c>
      <c r="E215" s="32" t="s">
        <v>321</v>
      </c>
      <c r="F215" s="33">
        <v>6.9799999999999995</v>
      </c>
      <c r="G215" s="33">
        <v>57.199999999999996</v>
      </c>
    </row>
    <row r="216" spans="1:7" ht="15.75" customHeight="1" x14ac:dyDescent="0.2">
      <c r="A216" s="31">
        <v>214</v>
      </c>
      <c r="B216" s="31"/>
      <c r="C216" s="31">
        <v>25</v>
      </c>
      <c r="D216" s="31">
        <v>2025</v>
      </c>
      <c r="E216" s="32" t="s">
        <v>322</v>
      </c>
      <c r="F216" s="33">
        <v>6.9728571428571433</v>
      </c>
      <c r="G216" s="33">
        <v>56.999999999999993</v>
      </c>
    </row>
    <row r="217" spans="1:7" ht="15.75" customHeight="1" x14ac:dyDescent="0.2">
      <c r="A217" s="31">
        <v>215</v>
      </c>
      <c r="B217" s="31"/>
      <c r="C217" s="31">
        <v>26</v>
      </c>
      <c r="D217" s="31">
        <v>2025</v>
      </c>
      <c r="E217" s="32" t="s">
        <v>323</v>
      </c>
      <c r="F217" s="33">
        <v>6.9714285714285706</v>
      </c>
      <c r="G217" s="33">
        <v>56.8</v>
      </c>
    </row>
    <row r="218" spans="1:7" ht="15.75" customHeight="1" x14ac:dyDescent="0.2">
      <c r="A218" s="31">
        <v>216</v>
      </c>
      <c r="B218" s="31"/>
      <c r="C218" s="31">
        <v>25</v>
      </c>
      <c r="D218" s="31">
        <v>2024</v>
      </c>
      <c r="E218" s="32" t="s">
        <v>324</v>
      </c>
      <c r="F218" s="33">
        <v>6.9642857142857144</v>
      </c>
      <c r="G218" s="33">
        <v>56.599999999999994</v>
      </c>
    </row>
    <row r="219" spans="1:7" ht="15.75" customHeight="1" x14ac:dyDescent="0.2">
      <c r="A219" s="31">
        <v>217</v>
      </c>
      <c r="B219" s="31"/>
      <c r="C219" s="31">
        <v>24</v>
      </c>
      <c r="D219" s="31">
        <v>2021</v>
      </c>
      <c r="E219" s="32" t="s">
        <v>325</v>
      </c>
      <c r="F219" s="33">
        <v>6.9542857142857146</v>
      </c>
      <c r="G219" s="33">
        <v>56.399999999999991</v>
      </c>
    </row>
    <row r="220" spans="1:7" ht="15.75" customHeight="1" x14ac:dyDescent="0.2">
      <c r="A220" s="31">
        <v>218</v>
      </c>
      <c r="B220" s="31"/>
      <c r="C220" s="31">
        <v>28</v>
      </c>
      <c r="D220" s="31">
        <v>2023</v>
      </c>
      <c r="E220" s="32" t="s">
        <v>326</v>
      </c>
      <c r="F220" s="33">
        <v>6.9514285714285711</v>
      </c>
      <c r="G220" s="33">
        <v>56.2</v>
      </c>
    </row>
    <row r="221" spans="1:7" ht="15.75" customHeight="1" x14ac:dyDescent="0.2">
      <c r="A221" s="31">
        <v>219</v>
      </c>
      <c r="B221" s="31"/>
      <c r="C221" s="31">
        <v>29</v>
      </c>
      <c r="D221" s="31">
        <v>2023</v>
      </c>
      <c r="E221" s="32" t="s">
        <v>327</v>
      </c>
      <c r="F221" s="33">
        <v>6.9399999999999986</v>
      </c>
      <c r="G221" s="33">
        <v>56.000000000000007</v>
      </c>
    </row>
    <row r="222" spans="1:7" ht="15.75" customHeight="1" x14ac:dyDescent="0.2">
      <c r="A222" s="31">
        <v>220</v>
      </c>
      <c r="B222" s="31"/>
      <c r="C222" s="31">
        <v>30</v>
      </c>
      <c r="D222" s="31">
        <v>2023</v>
      </c>
      <c r="E222" s="32" t="s">
        <v>328</v>
      </c>
      <c r="F222" s="33">
        <v>6.9085714285714284</v>
      </c>
      <c r="G222" s="33">
        <v>55.800000000000004</v>
      </c>
    </row>
    <row r="223" spans="1:7" ht="15.75" customHeight="1" x14ac:dyDescent="0.2">
      <c r="A223" s="31">
        <v>221</v>
      </c>
      <c r="B223" s="31"/>
      <c r="C223" s="31">
        <v>20</v>
      </c>
      <c r="D223" s="31">
        <v>2019</v>
      </c>
      <c r="E223" s="32" t="s">
        <v>329</v>
      </c>
      <c r="F223" s="33">
        <v>6.8985714285714286</v>
      </c>
      <c r="G223" s="33">
        <v>55.400000000000006</v>
      </c>
    </row>
    <row r="224" spans="1:7" ht="15.75" customHeight="1" x14ac:dyDescent="0.2">
      <c r="A224" s="31">
        <v>221</v>
      </c>
      <c r="B224" s="31"/>
      <c r="C224" s="31">
        <v>26</v>
      </c>
      <c r="D224" s="31">
        <v>2024</v>
      </c>
      <c r="E224" s="32" t="s">
        <v>330</v>
      </c>
      <c r="F224" s="33">
        <v>6.8985714285714286</v>
      </c>
      <c r="G224" s="33">
        <v>55.400000000000006</v>
      </c>
    </row>
    <row r="225" spans="1:7" ht="15.75" customHeight="1" x14ac:dyDescent="0.2">
      <c r="A225" s="31">
        <v>223</v>
      </c>
      <c r="B225" s="31"/>
      <c r="C225" s="31">
        <v>32</v>
      </c>
      <c r="D225" s="31">
        <v>2017</v>
      </c>
      <c r="E225" s="32" t="s">
        <v>331</v>
      </c>
      <c r="F225" s="33">
        <v>6.8814285714285717</v>
      </c>
      <c r="G225" s="33">
        <v>55.2</v>
      </c>
    </row>
    <row r="226" spans="1:7" ht="15.75" customHeight="1" x14ac:dyDescent="0.2">
      <c r="A226" s="31">
        <v>224</v>
      </c>
      <c r="B226" s="31"/>
      <c r="C226" s="31">
        <v>27</v>
      </c>
      <c r="D226" s="31">
        <v>2025</v>
      </c>
      <c r="E226" s="32" t="s">
        <v>332</v>
      </c>
      <c r="F226" s="33">
        <v>6.8728571428571428</v>
      </c>
      <c r="G226" s="33">
        <v>55.000000000000007</v>
      </c>
    </row>
    <row r="227" spans="1:7" ht="15.75" customHeight="1" x14ac:dyDescent="0.2">
      <c r="A227" s="31">
        <v>225</v>
      </c>
      <c r="B227" s="31"/>
      <c r="C227" s="31">
        <v>31</v>
      </c>
      <c r="D227" s="31">
        <v>2023</v>
      </c>
      <c r="E227" s="32" t="s">
        <v>333</v>
      </c>
      <c r="F227" s="33">
        <v>6.8699999999999992</v>
      </c>
      <c r="G227" s="33">
        <v>54.800000000000004</v>
      </c>
    </row>
    <row r="228" spans="1:7" ht="15.75" customHeight="1" x14ac:dyDescent="0.2">
      <c r="A228" s="31">
        <v>226</v>
      </c>
      <c r="B228" s="31"/>
      <c r="C228" s="31">
        <v>32</v>
      </c>
      <c r="D228" s="31">
        <v>2023</v>
      </c>
      <c r="E228" s="32" t="s">
        <v>334</v>
      </c>
      <c r="F228" s="33">
        <v>6.8614285714285712</v>
      </c>
      <c r="G228" s="33">
        <v>54.6</v>
      </c>
    </row>
    <row r="229" spans="1:7" ht="15.75" customHeight="1" x14ac:dyDescent="0.2">
      <c r="A229" s="31">
        <v>227</v>
      </c>
      <c r="B229" s="31"/>
      <c r="C229" s="31">
        <v>23</v>
      </c>
      <c r="D229" s="31">
        <v>2020</v>
      </c>
      <c r="E229" s="32" t="s">
        <v>335</v>
      </c>
      <c r="F229" s="33">
        <v>6.8514285714285705</v>
      </c>
      <c r="G229" s="33">
        <v>54.400000000000006</v>
      </c>
    </row>
    <row r="230" spans="1:7" ht="15.75" customHeight="1" x14ac:dyDescent="0.2">
      <c r="A230" s="31">
        <v>228</v>
      </c>
      <c r="B230" s="31"/>
      <c r="C230" s="31">
        <v>24</v>
      </c>
      <c r="D230" s="31">
        <v>2020</v>
      </c>
      <c r="E230" s="32" t="s">
        <v>336</v>
      </c>
      <c r="F230" s="33">
        <v>6.797142857142858</v>
      </c>
      <c r="G230" s="33">
        <v>54.2</v>
      </c>
    </row>
    <row r="231" spans="1:7" ht="15.75" customHeight="1" x14ac:dyDescent="0.2">
      <c r="A231" s="31">
        <v>229</v>
      </c>
      <c r="B231" s="31"/>
      <c r="C231" s="31">
        <v>25</v>
      </c>
      <c r="D231" s="31">
        <v>2020</v>
      </c>
      <c r="E231" s="32" t="s">
        <v>337</v>
      </c>
      <c r="F231" s="33">
        <v>6.7442857142857155</v>
      </c>
      <c r="G231" s="33">
        <v>54</v>
      </c>
    </row>
    <row r="232" spans="1:7" ht="15.75" customHeight="1" x14ac:dyDescent="0.2">
      <c r="A232" s="31">
        <v>230</v>
      </c>
      <c r="B232" s="31"/>
      <c r="C232" s="31">
        <v>21</v>
      </c>
      <c r="D232" s="31">
        <v>2019</v>
      </c>
      <c r="E232" s="32" t="s">
        <v>338</v>
      </c>
      <c r="F232" s="33">
        <v>6.7442857142857138</v>
      </c>
      <c r="G232" s="33">
        <v>53.6</v>
      </c>
    </row>
    <row r="233" spans="1:7" ht="15.75" customHeight="1" x14ac:dyDescent="0.2">
      <c r="A233" s="31">
        <v>230</v>
      </c>
      <c r="B233" s="31"/>
      <c r="C233" s="31">
        <v>28</v>
      </c>
      <c r="D233" s="31">
        <v>2025</v>
      </c>
      <c r="E233" s="32" t="s">
        <v>339</v>
      </c>
      <c r="F233" s="33">
        <v>6.7442857142857138</v>
      </c>
      <c r="G233" s="33">
        <v>53.6</v>
      </c>
    </row>
    <row r="234" spans="1:7" ht="15.75" customHeight="1" x14ac:dyDescent="0.2">
      <c r="A234" s="31">
        <v>232</v>
      </c>
      <c r="B234" s="31"/>
      <c r="C234" s="31">
        <v>26</v>
      </c>
      <c r="D234" s="31">
        <v>2022</v>
      </c>
      <c r="E234" s="32" t="s">
        <v>340</v>
      </c>
      <c r="F234" s="33">
        <v>6.732857142857144</v>
      </c>
      <c r="G234" s="33">
        <v>53.400000000000006</v>
      </c>
    </row>
    <row r="235" spans="1:7" ht="15.75" customHeight="1" x14ac:dyDescent="0.2">
      <c r="A235" s="31">
        <v>233</v>
      </c>
      <c r="B235" s="31"/>
      <c r="C235" s="31">
        <v>26</v>
      </c>
      <c r="D235" s="31">
        <v>2020</v>
      </c>
      <c r="E235" s="32" t="s">
        <v>341</v>
      </c>
      <c r="F235" s="33">
        <v>6.7314285714285722</v>
      </c>
      <c r="G235" s="33">
        <v>53.2</v>
      </c>
    </row>
    <row r="236" spans="1:7" ht="15.75" customHeight="1" x14ac:dyDescent="0.2">
      <c r="A236" s="31">
        <v>234</v>
      </c>
      <c r="B236" s="31"/>
      <c r="C236" s="31">
        <v>22</v>
      </c>
      <c r="D236" s="31">
        <v>2019</v>
      </c>
      <c r="E236" s="32" t="s">
        <v>342</v>
      </c>
      <c r="F236" s="33">
        <v>6.7228571428571433</v>
      </c>
      <c r="G236" s="33">
        <v>53</v>
      </c>
    </row>
    <row r="237" spans="1:7" ht="15.75" customHeight="1" x14ac:dyDescent="0.2">
      <c r="A237" s="31">
        <v>235</v>
      </c>
      <c r="B237" s="31"/>
      <c r="C237" s="31">
        <v>21</v>
      </c>
      <c r="D237" s="31">
        <v>2018</v>
      </c>
      <c r="E237" s="32" t="s">
        <v>343</v>
      </c>
      <c r="F237" s="33">
        <v>6.6957142857142848</v>
      </c>
      <c r="G237" s="33">
        <v>52.800000000000004</v>
      </c>
    </row>
    <row r="238" spans="1:7" ht="15.75" customHeight="1" x14ac:dyDescent="0.2">
      <c r="A238" s="31">
        <v>236</v>
      </c>
      <c r="B238" s="31"/>
      <c r="C238" s="31">
        <v>25</v>
      </c>
      <c r="D238" s="31">
        <v>2021</v>
      </c>
      <c r="E238" s="32" t="s">
        <v>344</v>
      </c>
      <c r="F238" s="33">
        <v>6.6914285714285713</v>
      </c>
      <c r="G238" s="33">
        <v>52.6</v>
      </c>
    </row>
    <row r="239" spans="1:7" ht="15.75" customHeight="1" x14ac:dyDescent="0.2">
      <c r="A239" s="31">
        <v>237</v>
      </c>
      <c r="B239" s="31"/>
      <c r="C239" s="31">
        <v>26</v>
      </c>
      <c r="D239" s="31">
        <v>2021</v>
      </c>
      <c r="E239" s="32" t="s">
        <v>345</v>
      </c>
      <c r="F239" s="33">
        <v>6.6671428571428573</v>
      </c>
      <c r="G239" s="33">
        <v>52.400000000000006</v>
      </c>
    </row>
    <row r="240" spans="1:7" ht="15.75" customHeight="1" x14ac:dyDescent="0.2">
      <c r="A240" s="31">
        <v>238</v>
      </c>
      <c r="B240" s="31"/>
      <c r="C240" s="31">
        <v>31</v>
      </c>
      <c r="D240" s="31">
        <v>2017</v>
      </c>
      <c r="E240" s="32" t="s">
        <v>346</v>
      </c>
      <c r="F240" s="33">
        <v>6.6514285714285712</v>
      </c>
      <c r="G240" s="33">
        <v>52.2</v>
      </c>
    </row>
    <row r="241" spans="1:7" ht="15.75" customHeight="1" x14ac:dyDescent="0.2">
      <c r="A241" s="31">
        <v>239</v>
      </c>
      <c r="B241" s="31"/>
      <c r="C241" s="31">
        <v>27</v>
      </c>
      <c r="D241" s="31">
        <v>2022</v>
      </c>
      <c r="E241" s="32" t="s">
        <v>347</v>
      </c>
      <c r="F241" s="33">
        <v>6.6471428571428577</v>
      </c>
      <c r="G241" s="33">
        <v>52</v>
      </c>
    </row>
    <row r="242" spans="1:7" ht="15.75" customHeight="1" x14ac:dyDescent="0.2">
      <c r="A242" s="31">
        <v>240</v>
      </c>
      <c r="B242" s="31"/>
      <c r="C242" s="31">
        <v>20</v>
      </c>
      <c r="D242" s="31">
        <v>2018</v>
      </c>
      <c r="E242" s="32" t="s">
        <v>348</v>
      </c>
      <c r="F242" s="33">
        <v>6.6400000000000006</v>
      </c>
      <c r="G242" s="33">
        <v>51.800000000000004</v>
      </c>
    </row>
    <row r="243" spans="1:7" ht="15.75" customHeight="1" x14ac:dyDescent="0.2">
      <c r="A243" s="31">
        <v>241</v>
      </c>
      <c r="B243" s="31"/>
      <c r="C243" s="31">
        <v>29</v>
      </c>
      <c r="D243" s="31">
        <v>2025</v>
      </c>
      <c r="E243" s="32" t="s">
        <v>349</v>
      </c>
      <c r="F243" s="33">
        <v>6.6342857142857152</v>
      </c>
      <c r="G243" s="33">
        <v>51.6</v>
      </c>
    </row>
    <row r="244" spans="1:7" ht="15.75" customHeight="1" x14ac:dyDescent="0.2">
      <c r="A244" s="31">
        <v>242</v>
      </c>
      <c r="B244" s="31"/>
      <c r="C244" s="31">
        <v>30</v>
      </c>
      <c r="D244" s="31">
        <v>2025</v>
      </c>
      <c r="E244" s="32" t="s">
        <v>350</v>
      </c>
      <c r="F244" s="33">
        <v>6.6214285714285728</v>
      </c>
      <c r="G244" s="33">
        <v>51.4</v>
      </c>
    </row>
    <row r="245" spans="1:7" ht="15.75" customHeight="1" x14ac:dyDescent="0.2">
      <c r="A245" s="31">
        <v>243</v>
      </c>
      <c r="B245" s="31"/>
      <c r="C245" s="31">
        <v>28</v>
      </c>
      <c r="D245" s="31">
        <v>2020</v>
      </c>
      <c r="E245" s="32" t="s">
        <v>351</v>
      </c>
      <c r="F245" s="33">
        <v>6.6114285714285712</v>
      </c>
      <c r="G245" s="33">
        <v>51.2</v>
      </c>
    </row>
    <row r="246" spans="1:7" ht="15.75" customHeight="1" x14ac:dyDescent="0.2">
      <c r="A246" s="31">
        <v>244</v>
      </c>
      <c r="B246" s="31"/>
      <c r="C246" s="31">
        <v>28</v>
      </c>
      <c r="D246" s="31">
        <v>2022</v>
      </c>
      <c r="E246" s="32" t="s">
        <v>352</v>
      </c>
      <c r="F246" s="33">
        <v>6.6042857142857141</v>
      </c>
      <c r="G246" s="33">
        <v>51</v>
      </c>
    </row>
    <row r="247" spans="1:7" ht="15.75" customHeight="1" x14ac:dyDescent="0.2">
      <c r="A247" s="31">
        <v>245</v>
      </c>
      <c r="B247" s="31"/>
      <c r="C247" s="31">
        <v>33</v>
      </c>
      <c r="D247" s="31">
        <v>2023</v>
      </c>
      <c r="E247" s="32" t="s">
        <v>353</v>
      </c>
      <c r="F247" s="33">
        <v>6.5842857142857145</v>
      </c>
      <c r="G247" s="33">
        <v>50.8</v>
      </c>
    </row>
    <row r="248" spans="1:7" ht="15.75" customHeight="1" x14ac:dyDescent="0.2">
      <c r="A248" s="31">
        <v>246</v>
      </c>
      <c r="B248" s="31"/>
      <c r="C248" s="31">
        <v>23</v>
      </c>
      <c r="D248" s="31">
        <v>2019</v>
      </c>
      <c r="E248" s="32" t="s">
        <v>354</v>
      </c>
      <c r="F248" s="33">
        <v>6.5842857142857127</v>
      </c>
      <c r="G248" s="33">
        <v>50.6</v>
      </c>
    </row>
    <row r="249" spans="1:7" ht="15.75" customHeight="1" x14ac:dyDescent="0.2">
      <c r="A249" s="31">
        <v>247</v>
      </c>
      <c r="B249" s="31"/>
      <c r="C249" s="31">
        <v>25</v>
      </c>
      <c r="D249" s="31">
        <v>2019</v>
      </c>
      <c r="E249" s="32" t="s">
        <v>355</v>
      </c>
      <c r="F249" s="33">
        <v>6.5699999999999985</v>
      </c>
      <c r="G249" s="33">
        <v>50.4</v>
      </c>
    </row>
    <row r="250" spans="1:7" ht="15.75" customHeight="1" x14ac:dyDescent="0.2">
      <c r="A250" s="31">
        <v>248</v>
      </c>
      <c r="B250" s="31"/>
      <c r="C250" s="31">
        <v>27</v>
      </c>
      <c r="D250" s="31">
        <v>2021</v>
      </c>
      <c r="E250" s="32" t="s">
        <v>356</v>
      </c>
      <c r="F250" s="33">
        <v>6.5628571428571423</v>
      </c>
      <c r="G250" s="33">
        <v>50.2</v>
      </c>
    </row>
    <row r="251" spans="1:7" ht="15.75" customHeight="1" x14ac:dyDescent="0.2">
      <c r="A251" s="31">
        <v>249</v>
      </c>
      <c r="B251" s="31"/>
      <c r="C251" s="31">
        <v>28</v>
      </c>
      <c r="D251" s="31">
        <v>2021</v>
      </c>
      <c r="E251" s="32" t="s">
        <v>357</v>
      </c>
      <c r="F251" s="33">
        <v>6.548571428571428</v>
      </c>
      <c r="G251" s="33">
        <v>50</v>
      </c>
    </row>
    <row r="252" spans="1:7" ht="15.75" customHeight="1" x14ac:dyDescent="0.2">
      <c r="A252" s="31">
        <v>250</v>
      </c>
      <c r="B252" s="31"/>
      <c r="C252" s="31">
        <v>31</v>
      </c>
      <c r="D252" s="31">
        <v>2025</v>
      </c>
      <c r="E252" s="32" t="s">
        <v>358</v>
      </c>
      <c r="F252" s="33">
        <v>6.5057142857142845</v>
      </c>
      <c r="G252" s="33">
        <v>49.7</v>
      </c>
    </row>
    <row r="253" spans="1:7" ht="15.75" customHeight="1" x14ac:dyDescent="0.2">
      <c r="A253" s="31">
        <v>251</v>
      </c>
      <c r="B253" s="31"/>
      <c r="C253" s="31">
        <v>27</v>
      </c>
      <c r="D253" s="31">
        <v>2020</v>
      </c>
      <c r="E253" s="32" t="s">
        <v>359</v>
      </c>
      <c r="F253" s="33">
        <v>6.5042857142857144</v>
      </c>
      <c r="G253" s="33">
        <v>49.5</v>
      </c>
    </row>
    <row r="254" spans="1:7" ht="15.75" customHeight="1" x14ac:dyDescent="0.2">
      <c r="A254" s="31">
        <v>252</v>
      </c>
      <c r="B254" s="31"/>
      <c r="C254" s="31">
        <v>34</v>
      </c>
      <c r="D254" s="31">
        <v>2023</v>
      </c>
      <c r="E254" s="32" t="s">
        <v>360</v>
      </c>
      <c r="F254" s="33">
        <v>6.4971428571428564</v>
      </c>
      <c r="G254" s="33">
        <v>49.3</v>
      </c>
    </row>
    <row r="255" spans="1:7" ht="15.75" customHeight="1" x14ac:dyDescent="0.2">
      <c r="A255" s="31">
        <v>253</v>
      </c>
      <c r="B255" s="31"/>
      <c r="C255" s="31">
        <v>32</v>
      </c>
      <c r="D255" s="31">
        <v>2025</v>
      </c>
      <c r="E255" s="32" t="s">
        <v>361</v>
      </c>
      <c r="F255" s="33">
        <v>6.4928571428571429</v>
      </c>
      <c r="G255" s="33">
        <v>49.1</v>
      </c>
    </row>
    <row r="256" spans="1:7" ht="15.75" customHeight="1" x14ac:dyDescent="0.2">
      <c r="A256" s="31">
        <v>254</v>
      </c>
      <c r="B256" s="31"/>
      <c r="C256" s="31">
        <v>35</v>
      </c>
      <c r="D256" s="31">
        <v>2023</v>
      </c>
      <c r="E256" s="32" t="s">
        <v>362</v>
      </c>
      <c r="F256" s="33">
        <v>6.4785714285714278</v>
      </c>
      <c r="G256" s="33">
        <v>48.9</v>
      </c>
    </row>
    <row r="257" spans="1:7" ht="15.75" customHeight="1" x14ac:dyDescent="0.2">
      <c r="A257" s="31">
        <v>255</v>
      </c>
      <c r="B257" s="31"/>
      <c r="C257" s="31">
        <v>29</v>
      </c>
      <c r="D257" s="31">
        <v>2022</v>
      </c>
      <c r="E257" s="32" t="s">
        <v>363</v>
      </c>
      <c r="F257" s="33">
        <v>6.4485714285714284</v>
      </c>
      <c r="G257" s="33">
        <v>48.699999999999996</v>
      </c>
    </row>
    <row r="258" spans="1:7" ht="15.75" customHeight="1" x14ac:dyDescent="0.2">
      <c r="A258" s="31">
        <v>256</v>
      </c>
      <c r="B258" s="31"/>
      <c r="C258" s="31">
        <v>33</v>
      </c>
      <c r="D258" s="31">
        <v>2025</v>
      </c>
      <c r="E258" s="32" t="s">
        <v>364</v>
      </c>
      <c r="F258" s="33">
        <v>6.4428571428571422</v>
      </c>
      <c r="G258" s="33">
        <v>48.5</v>
      </c>
    </row>
    <row r="259" spans="1:7" ht="15.75" customHeight="1" x14ac:dyDescent="0.2">
      <c r="A259" s="31">
        <v>257</v>
      </c>
      <c r="B259" s="31"/>
      <c r="C259" s="31">
        <v>29</v>
      </c>
      <c r="D259" s="31">
        <v>2021</v>
      </c>
      <c r="E259" s="32" t="s">
        <v>365</v>
      </c>
      <c r="F259" s="33">
        <v>6.4328571428571433</v>
      </c>
      <c r="G259" s="33">
        <v>48.3</v>
      </c>
    </row>
    <row r="260" spans="1:7" ht="15.75" customHeight="1" x14ac:dyDescent="0.2">
      <c r="A260" s="31">
        <v>258</v>
      </c>
      <c r="B260" s="31"/>
      <c r="C260" s="31">
        <v>30</v>
      </c>
      <c r="D260" s="31">
        <v>2022</v>
      </c>
      <c r="E260" s="32" t="s">
        <v>366</v>
      </c>
      <c r="F260" s="33">
        <v>6.4042857142857139</v>
      </c>
      <c r="G260" s="33">
        <v>48.1</v>
      </c>
    </row>
    <row r="261" spans="1:7" ht="15.75" customHeight="1" x14ac:dyDescent="0.2">
      <c r="A261" s="31">
        <v>259</v>
      </c>
      <c r="B261" s="31"/>
      <c r="C261" s="31">
        <v>31</v>
      </c>
      <c r="D261" s="31">
        <v>2022</v>
      </c>
      <c r="E261" s="32" t="s">
        <v>367</v>
      </c>
      <c r="F261" s="33">
        <v>6.3999999999999995</v>
      </c>
      <c r="G261" s="33">
        <v>47.9</v>
      </c>
    </row>
    <row r="262" spans="1:7" ht="15.75" customHeight="1" x14ac:dyDescent="0.2">
      <c r="A262" s="31">
        <v>260</v>
      </c>
      <c r="B262" s="31"/>
      <c r="C262" s="31">
        <v>29</v>
      </c>
      <c r="D262" s="31">
        <v>2020</v>
      </c>
      <c r="E262" s="32" t="s">
        <v>368</v>
      </c>
      <c r="F262" s="33">
        <v>6.3542857142857141</v>
      </c>
      <c r="G262" s="33">
        <v>47.699999999999996</v>
      </c>
    </row>
    <row r="263" spans="1:7" ht="15.75" customHeight="1" x14ac:dyDescent="0.2">
      <c r="A263" s="31">
        <v>261</v>
      </c>
      <c r="B263" s="31"/>
      <c r="C263" s="31">
        <v>34</v>
      </c>
      <c r="D263" s="31">
        <v>2025</v>
      </c>
      <c r="E263" s="32" t="s">
        <v>369</v>
      </c>
      <c r="F263" s="33">
        <v>6.3457142857142861</v>
      </c>
      <c r="G263" s="33">
        <v>47.5</v>
      </c>
    </row>
    <row r="264" spans="1:7" ht="15.75" customHeight="1" x14ac:dyDescent="0.2">
      <c r="A264" s="31">
        <v>262</v>
      </c>
      <c r="B264" s="31"/>
      <c r="C264" s="31">
        <v>35</v>
      </c>
      <c r="D264" s="31">
        <v>2025</v>
      </c>
      <c r="E264" s="32" t="s">
        <v>370</v>
      </c>
      <c r="F264" s="33">
        <v>6.3442857142857134</v>
      </c>
      <c r="G264" s="33">
        <v>47.3</v>
      </c>
    </row>
    <row r="265" spans="1:7" ht="15.75" customHeight="1" x14ac:dyDescent="0.2">
      <c r="A265" s="31">
        <v>263</v>
      </c>
      <c r="B265" s="31"/>
      <c r="C265" s="31">
        <v>27</v>
      </c>
      <c r="D265" s="31">
        <v>2024</v>
      </c>
      <c r="E265" s="32" t="s">
        <v>371</v>
      </c>
      <c r="F265" s="33">
        <v>6.3157142857142858</v>
      </c>
      <c r="G265" s="33">
        <v>47.099999999999994</v>
      </c>
    </row>
    <row r="266" spans="1:7" ht="15.75" customHeight="1" x14ac:dyDescent="0.2">
      <c r="A266" s="31">
        <v>264</v>
      </c>
      <c r="B266" s="31"/>
      <c r="C266" s="31">
        <v>30</v>
      </c>
      <c r="D266" s="31">
        <v>2020</v>
      </c>
      <c r="E266" s="32" t="s">
        <v>372</v>
      </c>
      <c r="F266" s="33">
        <v>6.3142857142857149</v>
      </c>
      <c r="G266" s="33">
        <v>46.9</v>
      </c>
    </row>
    <row r="267" spans="1:7" ht="15.75" customHeight="1" x14ac:dyDescent="0.2">
      <c r="A267" s="31">
        <v>265</v>
      </c>
      <c r="B267" s="31"/>
      <c r="C267" s="31">
        <v>36</v>
      </c>
      <c r="D267" s="31">
        <v>2025</v>
      </c>
      <c r="E267" s="32" t="s">
        <v>373</v>
      </c>
      <c r="F267" s="33">
        <v>6.3128571428571423</v>
      </c>
      <c r="G267" s="33">
        <v>46.7</v>
      </c>
    </row>
    <row r="268" spans="1:7" ht="15.75" customHeight="1" x14ac:dyDescent="0.2">
      <c r="A268" s="31">
        <v>266</v>
      </c>
      <c r="B268" s="31"/>
      <c r="C268" s="31">
        <v>36</v>
      </c>
      <c r="D268" s="31">
        <v>2023</v>
      </c>
      <c r="E268" s="32" t="s">
        <v>374</v>
      </c>
      <c r="F268" s="33">
        <v>6.3114285714285714</v>
      </c>
      <c r="G268" s="33">
        <v>46.300000000000004</v>
      </c>
    </row>
    <row r="269" spans="1:7" ht="15.75" customHeight="1" x14ac:dyDescent="0.2">
      <c r="A269" s="31">
        <v>266</v>
      </c>
      <c r="B269" s="31"/>
      <c r="C269" s="31">
        <v>37</v>
      </c>
      <c r="D269" s="31">
        <v>2025</v>
      </c>
      <c r="E269" s="32" t="s">
        <v>375</v>
      </c>
      <c r="F269" s="33">
        <v>6.3114285714285714</v>
      </c>
      <c r="G269" s="33">
        <v>46.300000000000004</v>
      </c>
    </row>
    <row r="270" spans="1:7" ht="15.75" customHeight="1" x14ac:dyDescent="0.2">
      <c r="A270" s="31">
        <v>268</v>
      </c>
      <c r="B270" s="31"/>
      <c r="C270" s="31">
        <v>37</v>
      </c>
      <c r="D270" s="31">
        <v>2023</v>
      </c>
      <c r="E270" s="32" t="s">
        <v>376</v>
      </c>
      <c r="F270" s="33">
        <v>6.2914285714285709</v>
      </c>
      <c r="G270" s="33">
        <v>46.1</v>
      </c>
    </row>
    <row r="271" spans="1:7" ht="15.75" customHeight="1" x14ac:dyDescent="0.2">
      <c r="A271" s="31">
        <v>269</v>
      </c>
      <c r="B271" s="31"/>
      <c r="C271" s="31">
        <v>38</v>
      </c>
      <c r="D271" s="31">
        <v>2023</v>
      </c>
      <c r="E271" s="32" t="s">
        <v>377</v>
      </c>
      <c r="F271" s="33">
        <v>6.2885714285714283</v>
      </c>
      <c r="G271" s="33">
        <v>45.9</v>
      </c>
    </row>
    <row r="272" spans="1:7" ht="15.75" customHeight="1" x14ac:dyDescent="0.2">
      <c r="A272" s="31">
        <v>270</v>
      </c>
      <c r="B272" s="31"/>
      <c r="C272" s="31">
        <v>39</v>
      </c>
      <c r="D272" s="31">
        <v>2023</v>
      </c>
      <c r="E272" s="32" t="s">
        <v>378</v>
      </c>
      <c r="F272" s="33">
        <v>6.2799999999999994</v>
      </c>
      <c r="G272" s="33">
        <v>45.7</v>
      </c>
    </row>
    <row r="273" spans="1:7" ht="15.75" customHeight="1" x14ac:dyDescent="0.2">
      <c r="A273" s="31">
        <v>271</v>
      </c>
      <c r="B273" s="31"/>
      <c r="C273" s="31">
        <v>32</v>
      </c>
      <c r="D273" s="31">
        <v>2022</v>
      </c>
      <c r="E273" s="32" t="s">
        <v>379</v>
      </c>
      <c r="F273" s="33">
        <v>6.2785714285714294</v>
      </c>
      <c r="G273" s="33">
        <v>45.5</v>
      </c>
    </row>
    <row r="274" spans="1:7" ht="15.75" customHeight="1" x14ac:dyDescent="0.2">
      <c r="A274" s="31">
        <v>272</v>
      </c>
      <c r="B274" s="31"/>
      <c r="C274" s="31">
        <v>33</v>
      </c>
      <c r="D274" s="31">
        <v>2022</v>
      </c>
      <c r="E274" s="32" t="s">
        <v>380</v>
      </c>
      <c r="F274" s="33">
        <v>6.2642857142857151</v>
      </c>
      <c r="G274" s="33">
        <v>45.300000000000004</v>
      </c>
    </row>
    <row r="275" spans="1:7" ht="15.75" customHeight="1" x14ac:dyDescent="0.2">
      <c r="A275" s="31">
        <v>273</v>
      </c>
      <c r="B275" s="31"/>
      <c r="C275" s="31">
        <v>31</v>
      </c>
      <c r="D275" s="31">
        <v>2020</v>
      </c>
      <c r="E275" s="32" t="s">
        <v>381</v>
      </c>
      <c r="F275" s="33">
        <v>6.2428571428571429</v>
      </c>
      <c r="G275" s="33">
        <v>45.1</v>
      </c>
    </row>
    <row r="276" spans="1:7" ht="15.75" customHeight="1" x14ac:dyDescent="0.2">
      <c r="A276" s="31">
        <v>274</v>
      </c>
      <c r="B276" s="31"/>
      <c r="C276" s="31">
        <v>40</v>
      </c>
      <c r="D276" s="31">
        <v>2023</v>
      </c>
      <c r="E276" s="32" t="s">
        <v>382</v>
      </c>
      <c r="F276" s="33">
        <v>6.2285714285714278</v>
      </c>
      <c r="G276" s="33">
        <v>44.9</v>
      </c>
    </row>
    <row r="277" spans="1:7" ht="15.75" customHeight="1" x14ac:dyDescent="0.2">
      <c r="A277" s="31">
        <v>275</v>
      </c>
      <c r="B277" s="31"/>
      <c r="C277" s="31">
        <v>22</v>
      </c>
      <c r="D277" s="31">
        <v>2018</v>
      </c>
      <c r="E277" s="32" t="s">
        <v>383</v>
      </c>
      <c r="F277" s="33">
        <v>6.2228571428571424</v>
      </c>
      <c r="G277" s="33">
        <v>44.7</v>
      </c>
    </row>
    <row r="278" spans="1:7" ht="15.75" customHeight="1" x14ac:dyDescent="0.2">
      <c r="A278" s="31">
        <v>276</v>
      </c>
      <c r="B278" s="31"/>
      <c r="C278" s="31">
        <v>32</v>
      </c>
      <c r="D278" s="31">
        <v>2020</v>
      </c>
      <c r="E278" s="32" t="s">
        <v>384</v>
      </c>
      <c r="F278" s="33">
        <v>6.1899999999999995</v>
      </c>
      <c r="G278" s="33">
        <v>44.5</v>
      </c>
    </row>
    <row r="279" spans="1:7" ht="15.75" customHeight="1" x14ac:dyDescent="0.2">
      <c r="A279" s="31">
        <v>277</v>
      </c>
      <c r="B279" s="31"/>
      <c r="C279" s="31">
        <v>38</v>
      </c>
      <c r="D279" s="31">
        <v>2025</v>
      </c>
      <c r="E279" s="32" t="s">
        <v>385</v>
      </c>
      <c r="F279" s="33">
        <v>6.1657142857142855</v>
      </c>
      <c r="G279" s="33">
        <v>44.3</v>
      </c>
    </row>
    <row r="280" spans="1:7" ht="15.75" customHeight="1" x14ac:dyDescent="0.2">
      <c r="A280" s="31">
        <v>278</v>
      </c>
      <c r="B280" s="31"/>
      <c r="C280" s="31">
        <v>24</v>
      </c>
      <c r="D280" s="31">
        <v>2019</v>
      </c>
      <c r="E280" s="32" t="s">
        <v>386</v>
      </c>
      <c r="F280" s="33">
        <v>6.1642857142857146</v>
      </c>
      <c r="G280" s="33">
        <v>44.1</v>
      </c>
    </row>
    <row r="281" spans="1:7" ht="15.75" customHeight="1" x14ac:dyDescent="0.2">
      <c r="A281" s="31">
        <v>279</v>
      </c>
      <c r="B281" s="31"/>
      <c r="C281" s="31">
        <v>39</v>
      </c>
      <c r="D281" s="31">
        <v>2025</v>
      </c>
      <c r="E281" s="32" t="s">
        <v>387</v>
      </c>
      <c r="F281" s="33">
        <v>6.152857142857143</v>
      </c>
      <c r="G281" s="33">
        <v>43.9</v>
      </c>
    </row>
    <row r="282" spans="1:7" ht="15.75" customHeight="1" x14ac:dyDescent="0.2">
      <c r="A282" s="31">
        <v>280</v>
      </c>
      <c r="B282" s="31"/>
      <c r="C282" s="31">
        <v>26</v>
      </c>
      <c r="D282" s="31">
        <v>2019</v>
      </c>
      <c r="E282" s="32" t="s">
        <v>388</v>
      </c>
      <c r="F282" s="33">
        <v>6.0642857142857149</v>
      </c>
      <c r="G282" s="33">
        <v>43.7</v>
      </c>
    </row>
    <row r="283" spans="1:7" ht="15.75" customHeight="1" x14ac:dyDescent="0.2">
      <c r="A283" s="31">
        <v>281</v>
      </c>
      <c r="B283" s="31"/>
      <c r="C283" s="31">
        <v>30</v>
      </c>
      <c r="D283" s="31">
        <v>2021</v>
      </c>
      <c r="E283" s="32" t="s">
        <v>389</v>
      </c>
      <c r="F283" s="33">
        <v>6.0399999999999991</v>
      </c>
      <c r="G283" s="33">
        <v>43.5</v>
      </c>
    </row>
    <row r="284" spans="1:7" ht="15.75" customHeight="1" x14ac:dyDescent="0.2">
      <c r="A284" s="31">
        <v>282</v>
      </c>
      <c r="B284" s="31"/>
      <c r="C284" s="31">
        <v>34</v>
      </c>
      <c r="D284" s="31">
        <v>2022</v>
      </c>
      <c r="E284" s="32" t="s">
        <v>390</v>
      </c>
      <c r="F284" s="33">
        <v>6.0085714285714289</v>
      </c>
      <c r="G284" s="33">
        <v>43.3</v>
      </c>
    </row>
    <row r="285" spans="1:7" ht="15.75" customHeight="1" x14ac:dyDescent="0.2">
      <c r="A285" s="31">
        <v>283</v>
      </c>
      <c r="B285" s="31"/>
      <c r="C285" s="31">
        <v>31</v>
      </c>
      <c r="D285" s="31">
        <v>2021</v>
      </c>
      <c r="E285" s="32" t="s">
        <v>391</v>
      </c>
      <c r="F285" s="33">
        <v>5.9799999999999995</v>
      </c>
      <c r="G285" s="33">
        <v>42.9</v>
      </c>
    </row>
    <row r="286" spans="1:7" ht="15.75" customHeight="1" x14ac:dyDescent="0.2">
      <c r="A286" s="31">
        <v>283</v>
      </c>
      <c r="B286" s="31"/>
      <c r="C286" s="31">
        <v>34</v>
      </c>
      <c r="D286" s="31">
        <v>2017</v>
      </c>
      <c r="E286" s="32" t="s">
        <v>392</v>
      </c>
      <c r="F286" s="33">
        <v>5.9799999999999995</v>
      </c>
      <c r="G286" s="33">
        <v>42.9</v>
      </c>
    </row>
    <row r="287" spans="1:7" ht="15.75" customHeight="1" x14ac:dyDescent="0.2">
      <c r="A287" s="31">
        <v>285</v>
      </c>
      <c r="B287" s="31"/>
      <c r="C287" s="31">
        <v>41</v>
      </c>
      <c r="D287" s="31">
        <v>2023</v>
      </c>
      <c r="E287" s="32" t="s">
        <v>393</v>
      </c>
      <c r="F287" s="33">
        <v>5.9657142857142844</v>
      </c>
      <c r="G287" s="33">
        <v>42.699999999999996</v>
      </c>
    </row>
    <row r="288" spans="1:7" ht="15.75" customHeight="1" x14ac:dyDescent="0.2">
      <c r="A288" s="31">
        <v>286</v>
      </c>
      <c r="B288" s="31"/>
      <c r="C288" s="31">
        <v>40</v>
      </c>
      <c r="D288" s="31">
        <v>2025</v>
      </c>
      <c r="E288" s="32" t="s">
        <v>394</v>
      </c>
      <c r="F288" s="33">
        <v>5.9642857142857144</v>
      </c>
      <c r="G288" s="33">
        <v>42.5</v>
      </c>
    </row>
    <row r="289" spans="1:7" ht="15.75" customHeight="1" x14ac:dyDescent="0.2">
      <c r="A289" s="31">
        <v>287</v>
      </c>
      <c r="B289" s="31"/>
      <c r="C289" s="31">
        <v>32</v>
      </c>
      <c r="D289" s="31">
        <v>2021</v>
      </c>
      <c r="E289" s="32" t="s">
        <v>395</v>
      </c>
      <c r="F289" s="33">
        <v>5.9485714285714284</v>
      </c>
      <c r="G289" s="33">
        <v>42.3</v>
      </c>
    </row>
    <row r="290" spans="1:7" ht="15.75" customHeight="1" x14ac:dyDescent="0.2">
      <c r="A290" s="31">
        <v>288</v>
      </c>
      <c r="B290" s="31"/>
      <c r="C290" s="31">
        <v>42</v>
      </c>
      <c r="D290" s="31">
        <v>2023</v>
      </c>
      <c r="E290" s="32" t="s">
        <v>396</v>
      </c>
      <c r="F290" s="33">
        <v>5.9214285714285717</v>
      </c>
      <c r="G290" s="33">
        <v>42.1</v>
      </c>
    </row>
    <row r="291" spans="1:7" ht="15.75" customHeight="1" x14ac:dyDescent="0.2">
      <c r="A291" s="31">
        <v>289</v>
      </c>
      <c r="B291" s="31"/>
      <c r="C291" s="31">
        <v>41</v>
      </c>
      <c r="D291" s="31">
        <v>2025</v>
      </c>
      <c r="E291" s="32" t="s">
        <v>397</v>
      </c>
      <c r="F291" s="33">
        <v>5.9142857142857128</v>
      </c>
      <c r="G291" s="33">
        <v>41.9</v>
      </c>
    </row>
    <row r="292" spans="1:7" ht="15.75" customHeight="1" x14ac:dyDescent="0.2">
      <c r="A292" s="31">
        <v>290</v>
      </c>
      <c r="B292" s="31"/>
      <c r="C292" s="31">
        <v>35</v>
      </c>
      <c r="D292" s="31">
        <v>2022</v>
      </c>
      <c r="E292" s="32" t="s">
        <v>398</v>
      </c>
      <c r="F292" s="33">
        <v>5.9128571428571428</v>
      </c>
      <c r="G292" s="33">
        <v>41.699999999999996</v>
      </c>
    </row>
    <row r="293" spans="1:7" ht="15.75" customHeight="1" x14ac:dyDescent="0.2">
      <c r="A293" s="31">
        <v>291</v>
      </c>
      <c r="B293" s="31"/>
      <c r="C293" s="31">
        <v>28</v>
      </c>
      <c r="D293" s="31">
        <v>2024</v>
      </c>
      <c r="E293" s="32" t="s">
        <v>399</v>
      </c>
      <c r="F293" s="33">
        <v>5.8985714285714277</v>
      </c>
      <c r="G293" s="33">
        <v>41.5</v>
      </c>
    </row>
    <row r="294" spans="1:7" ht="15.75" customHeight="1" x14ac:dyDescent="0.2">
      <c r="A294" s="31">
        <v>292</v>
      </c>
      <c r="B294" s="31"/>
      <c r="C294" s="31">
        <v>29</v>
      </c>
      <c r="D294" s="31">
        <v>2024</v>
      </c>
      <c r="E294" s="32" t="s">
        <v>400</v>
      </c>
      <c r="F294" s="33">
        <v>5.8914285714285715</v>
      </c>
      <c r="G294" s="33">
        <v>41.3</v>
      </c>
    </row>
    <row r="295" spans="1:7" ht="15.75" customHeight="1" x14ac:dyDescent="0.2">
      <c r="A295" s="31">
        <v>293</v>
      </c>
      <c r="B295" s="31"/>
      <c r="C295" s="31">
        <v>33</v>
      </c>
      <c r="D295" s="31">
        <v>2020</v>
      </c>
      <c r="E295" s="32" t="s">
        <v>401</v>
      </c>
      <c r="F295" s="33">
        <v>5.89</v>
      </c>
      <c r="G295" s="33">
        <v>41.099999999999994</v>
      </c>
    </row>
    <row r="296" spans="1:7" ht="15.75" customHeight="1" x14ac:dyDescent="0.2">
      <c r="A296" s="31">
        <v>294</v>
      </c>
      <c r="B296" s="31"/>
      <c r="C296" s="31">
        <v>42</v>
      </c>
      <c r="D296" s="31">
        <v>2025</v>
      </c>
      <c r="E296" s="32" t="s">
        <v>402</v>
      </c>
      <c r="F296" s="33">
        <v>5.8528571428571423</v>
      </c>
      <c r="G296" s="33">
        <v>40.9</v>
      </c>
    </row>
    <row r="297" spans="1:7" ht="15.75" customHeight="1" x14ac:dyDescent="0.2">
      <c r="A297" s="31">
        <v>295</v>
      </c>
      <c r="B297" s="31"/>
      <c r="C297" s="31">
        <v>23</v>
      </c>
      <c r="D297" s="31">
        <v>2018</v>
      </c>
      <c r="E297" s="32" t="s">
        <v>403</v>
      </c>
      <c r="F297" s="33">
        <v>5.8328571428571427</v>
      </c>
      <c r="G297" s="33">
        <v>40.699999999999996</v>
      </c>
    </row>
    <row r="298" spans="1:7" ht="15.75" customHeight="1" x14ac:dyDescent="0.2">
      <c r="A298" s="31">
        <v>296</v>
      </c>
      <c r="B298" s="31"/>
      <c r="C298" s="31">
        <v>36</v>
      </c>
      <c r="D298" s="31">
        <v>2022</v>
      </c>
      <c r="E298" s="32" t="s">
        <v>404</v>
      </c>
      <c r="F298" s="33">
        <v>5.8299999999999992</v>
      </c>
      <c r="G298" s="33">
        <v>40.5</v>
      </c>
    </row>
    <row r="299" spans="1:7" ht="15.75" customHeight="1" x14ac:dyDescent="0.2">
      <c r="A299" s="31">
        <v>297</v>
      </c>
      <c r="B299" s="31"/>
      <c r="C299" s="31">
        <v>33</v>
      </c>
      <c r="D299" s="31">
        <v>2017</v>
      </c>
      <c r="E299" s="32" t="s">
        <v>405</v>
      </c>
      <c r="F299" s="33">
        <v>5.8157142857142858</v>
      </c>
      <c r="G299" s="33">
        <v>40.300000000000004</v>
      </c>
    </row>
    <row r="300" spans="1:7" ht="15.75" customHeight="1" x14ac:dyDescent="0.2">
      <c r="A300" s="31">
        <v>298</v>
      </c>
      <c r="B300" s="31"/>
      <c r="C300" s="31">
        <v>34</v>
      </c>
      <c r="D300" s="31">
        <v>2020</v>
      </c>
      <c r="E300" s="32" t="s">
        <v>406</v>
      </c>
      <c r="F300" s="33">
        <v>5.8142857142857149</v>
      </c>
      <c r="G300" s="33">
        <v>40.1</v>
      </c>
    </row>
    <row r="301" spans="1:7" ht="15.75" customHeight="1" x14ac:dyDescent="0.2">
      <c r="A301" s="31">
        <v>299</v>
      </c>
      <c r="B301" s="31"/>
      <c r="C301" s="31">
        <v>27</v>
      </c>
      <c r="D301" s="31">
        <v>2019</v>
      </c>
      <c r="E301" s="32" t="s">
        <v>407</v>
      </c>
      <c r="F301" s="33">
        <v>5.8128571428571423</v>
      </c>
      <c r="G301" s="33">
        <v>39.900000000000006</v>
      </c>
    </row>
    <row r="302" spans="1:7" ht="15.75" customHeight="1" x14ac:dyDescent="0.2">
      <c r="A302" s="31">
        <v>300</v>
      </c>
      <c r="B302" s="31"/>
      <c r="C302" s="31">
        <v>35</v>
      </c>
      <c r="D302" s="31">
        <v>2017</v>
      </c>
      <c r="E302" s="32" t="s">
        <v>408</v>
      </c>
      <c r="F302" s="33">
        <v>5.8085714285714296</v>
      </c>
      <c r="G302" s="33">
        <v>39.700000000000003</v>
      </c>
    </row>
    <row r="303" spans="1:7" ht="15.75" customHeight="1" x14ac:dyDescent="0.2">
      <c r="A303" s="31">
        <v>301</v>
      </c>
      <c r="B303" s="31"/>
      <c r="C303" s="31">
        <v>36</v>
      </c>
      <c r="D303" s="31">
        <v>2017</v>
      </c>
      <c r="E303" s="32" t="s">
        <v>409</v>
      </c>
      <c r="F303" s="33">
        <v>5.7842857142857138</v>
      </c>
      <c r="G303" s="33">
        <v>39.5</v>
      </c>
    </row>
    <row r="304" spans="1:7" ht="15.75" customHeight="1" x14ac:dyDescent="0.2">
      <c r="A304" s="31">
        <v>302</v>
      </c>
      <c r="B304" s="31"/>
      <c r="C304" s="31">
        <v>24</v>
      </c>
      <c r="D304" s="31">
        <v>2018</v>
      </c>
      <c r="E304" s="32" t="s">
        <v>410</v>
      </c>
      <c r="F304" s="33">
        <v>5.7785714285714285</v>
      </c>
      <c r="G304" s="33">
        <v>39.300000000000004</v>
      </c>
    </row>
    <row r="305" spans="1:7" ht="15.75" customHeight="1" x14ac:dyDescent="0.2">
      <c r="A305" s="31">
        <v>303</v>
      </c>
      <c r="B305" s="31"/>
      <c r="C305" s="31">
        <v>30</v>
      </c>
      <c r="D305" s="31">
        <v>2024</v>
      </c>
      <c r="E305" s="32" t="s">
        <v>411</v>
      </c>
      <c r="F305" s="33">
        <v>5.7585714285714289</v>
      </c>
      <c r="G305" s="33">
        <v>39.1</v>
      </c>
    </row>
    <row r="306" spans="1:7" ht="15.75" customHeight="1" x14ac:dyDescent="0.2">
      <c r="A306" s="31">
        <v>304</v>
      </c>
      <c r="B306" s="31"/>
      <c r="C306" s="31">
        <v>37</v>
      </c>
      <c r="D306" s="31">
        <v>2022</v>
      </c>
      <c r="E306" s="32" t="s">
        <v>412</v>
      </c>
      <c r="F306" s="33">
        <v>5.7442857142857138</v>
      </c>
      <c r="G306" s="33">
        <v>38.9</v>
      </c>
    </row>
    <row r="307" spans="1:7" ht="15.75" customHeight="1" x14ac:dyDescent="0.2">
      <c r="A307" s="31">
        <v>305</v>
      </c>
      <c r="B307" s="31"/>
      <c r="C307" s="31">
        <v>37</v>
      </c>
      <c r="D307" s="31">
        <v>2017</v>
      </c>
      <c r="E307" s="32" t="s">
        <v>413</v>
      </c>
      <c r="F307" s="33">
        <v>5.6899999999999986</v>
      </c>
      <c r="G307" s="33">
        <v>38.700000000000003</v>
      </c>
    </row>
    <row r="308" spans="1:7" ht="15.75" customHeight="1" x14ac:dyDescent="0.2">
      <c r="A308" s="31">
        <v>306</v>
      </c>
      <c r="B308" s="31"/>
      <c r="C308" s="31">
        <v>33</v>
      </c>
      <c r="D308" s="31">
        <v>2021</v>
      </c>
      <c r="E308" s="32" t="s">
        <v>414</v>
      </c>
      <c r="F308" s="33">
        <v>5.6857142857142851</v>
      </c>
      <c r="G308" s="33">
        <v>38.5</v>
      </c>
    </row>
    <row r="309" spans="1:7" ht="15.75" customHeight="1" x14ac:dyDescent="0.2">
      <c r="A309" s="31">
        <v>307</v>
      </c>
      <c r="B309" s="31"/>
      <c r="C309" s="31">
        <v>38</v>
      </c>
      <c r="D309" s="31">
        <v>2017</v>
      </c>
      <c r="E309" s="32" t="s">
        <v>415</v>
      </c>
      <c r="F309" s="33">
        <v>5.669999999999999</v>
      </c>
      <c r="G309" s="33">
        <v>38.299999999999997</v>
      </c>
    </row>
    <row r="310" spans="1:7" ht="15.75" customHeight="1" x14ac:dyDescent="0.2">
      <c r="A310" s="31">
        <v>308</v>
      </c>
      <c r="B310" s="31"/>
      <c r="C310" s="31">
        <v>43</v>
      </c>
      <c r="D310" s="31">
        <v>2025</v>
      </c>
      <c r="E310" s="32" t="s">
        <v>416</v>
      </c>
      <c r="F310" s="33">
        <v>5.6499999999999995</v>
      </c>
      <c r="G310" s="33">
        <v>38.1</v>
      </c>
    </row>
    <row r="311" spans="1:7" ht="15.75" customHeight="1" x14ac:dyDescent="0.2">
      <c r="A311" s="31">
        <v>309</v>
      </c>
      <c r="B311" s="31"/>
      <c r="C311" s="31">
        <v>29</v>
      </c>
      <c r="D311" s="31">
        <v>2019</v>
      </c>
      <c r="E311" s="32" t="s">
        <v>417</v>
      </c>
      <c r="F311" s="33">
        <v>5.6357142857142861</v>
      </c>
      <c r="G311" s="33">
        <v>37.9</v>
      </c>
    </row>
    <row r="312" spans="1:7" ht="15.75" customHeight="1" x14ac:dyDescent="0.2">
      <c r="A312" s="31">
        <v>310</v>
      </c>
      <c r="B312" s="31"/>
      <c r="C312" s="31">
        <v>31</v>
      </c>
      <c r="D312" s="31">
        <v>2024</v>
      </c>
      <c r="E312" s="32" t="s">
        <v>418</v>
      </c>
      <c r="F312" s="33">
        <v>5.6257142857142863</v>
      </c>
      <c r="G312" s="33">
        <v>37.700000000000003</v>
      </c>
    </row>
    <row r="313" spans="1:7" ht="15.75" customHeight="1" x14ac:dyDescent="0.2">
      <c r="A313" s="31">
        <v>311</v>
      </c>
      <c r="B313" s="31"/>
      <c r="C313" s="31">
        <v>39</v>
      </c>
      <c r="D313" s="31">
        <v>2017</v>
      </c>
      <c r="E313" s="32" t="s">
        <v>419</v>
      </c>
      <c r="F313" s="33">
        <v>5.6171428571428574</v>
      </c>
      <c r="G313" s="33">
        <v>37.5</v>
      </c>
    </row>
    <row r="314" spans="1:7" ht="15.75" customHeight="1" x14ac:dyDescent="0.2">
      <c r="A314" s="31">
        <v>312</v>
      </c>
      <c r="B314" s="31"/>
      <c r="C314" s="31">
        <v>32</v>
      </c>
      <c r="D314" s="31">
        <v>2024</v>
      </c>
      <c r="E314" s="32" t="s">
        <v>420</v>
      </c>
      <c r="F314" s="33">
        <v>5.6042857142857141</v>
      </c>
      <c r="G314" s="33">
        <v>37.299999999999997</v>
      </c>
    </row>
    <row r="315" spans="1:7" ht="15.75" customHeight="1" x14ac:dyDescent="0.2">
      <c r="A315" s="31">
        <v>313</v>
      </c>
      <c r="B315" s="31"/>
      <c r="C315" s="31">
        <v>38</v>
      </c>
      <c r="D315" s="31">
        <v>2022</v>
      </c>
      <c r="E315" s="32" t="s">
        <v>421</v>
      </c>
      <c r="F315" s="33">
        <v>5.5871428571428572</v>
      </c>
      <c r="G315" s="33">
        <v>37.1</v>
      </c>
    </row>
    <row r="316" spans="1:7" ht="15.75" customHeight="1" x14ac:dyDescent="0.2">
      <c r="A316" s="31">
        <v>314</v>
      </c>
      <c r="B316" s="31"/>
      <c r="C316" s="31">
        <v>33</v>
      </c>
      <c r="D316" s="31">
        <v>2024</v>
      </c>
      <c r="E316" s="32" t="s">
        <v>422</v>
      </c>
      <c r="F316" s="33">
        <v>5.5842857142857136</v>
      </c>
      <c r="G316" s="33">
        <v>36.9</v>
      </c>
    </row>
    <row r="317" spans="1:7" ht="15.75" customHeight="1" x14ac:dyDescent="0.2">
      <c r="A317" s="31">
        <v>315</v>
      </c>
      <c r="B317" s="31"/>
      <c r="C317" s="31">
        <v>34</v>
      </c>
      <c r="D317" s="31">
        <v>2024</v>
      </c>
      <c r="E317" s="32" t="s">
        <v>423</v>
      </c>
      <c r="F317" s="33">
        <v>5.5828571428571427</v>
      </c>
      <c r="G317" s="33">
        <v>36.700000000000003</v>
      </c>
    </row>
    <row r="318" spans="1:7" ht="15.75" customHeight="1" x14ac:dyDescent="0.2">
      <c r="A318" s="31">
        <v>316</v>
      </c>
      <c r="B318" s="31"/>
      <c r="C318" s="31">
        <v>43</v>
      </c>
      <c r="D318" s="31">
        <v>2023</v>
      </c>
      <c r="E318" s="32" t="s">
        <v>424</v>
      </c>
      <c r="F318" s="33">
        <v>5.5785714285714283</v>
      </c>
      <c r="G318" s="33">
        <v>36.5</v>
      </c>
    </row>
    <row r="319" spans="1:7" ht="15.75" customHeight="1" x14ac:dyDescent="0.2">
      <c r="A319" s="31">
        <v>317</v>
      </c>
      <c r="B319" s="31"/>
      <c r="C319" s="31">
        <v>44</v>
      </c>
      <c r="D319" s="31">
        <v>2023</v>
      </c>
      <c r="E319" s="32" t="s">
        <v>425</v>
      </c>
      <c r="F319" s="33">
        <v>5.5628571428571423</v>
      </c>
      <c r="G319" s="33">
        <v>36.299999999999997</v>
      </c>
    </row>
    <row r="320" spans="1:7" ht="15.75" customHeight="1" x14ac:dyDescent="0.2">
      <c r="A320" s="31">
        <v>318</v>
      </c>
      <c r="B320" s="31"/>
      <c r="C320" s="31">
        <v>44</v>
      </c>
      <c r="D320" s="31">
        <v>2025</v>
      </c>
      <c r="E320" s="32" t="s">
        <v>426</v>
      </c>
      <c r="F320" s="33">
        <v>5.5442857142857145</v>
      </c>
      <c r="G320" s="33">
        <v>36.1</v>
      </c>
    </row>
    <row r="321" spans="1:7" ht="15.75" customHeight="1" x14ac:dyDescent="0.2">
      <c r="A321" s="31">
        <v>319</v>
      </c>
      <c r="B321" s="31"/>
      <c r="C321" s="31">
        <v>28</v>
      </c>
      <c r="D321" s="31">
        <v>2019</v>
      </c>
      <c r="E321" s="32" t="s">
        <v>427</v>
      </c>
      <c r="F321" s="33">
        <v>5.5228571428571414</v>
      </c>
      <c r="G321" s="33">
        <v>35.9</v>
      </c>
    </row>
    <row r="322" spans="1:7" ht="15.75" customHeight="1" x14ac:dyDescent="0.2">
      <c r="A322" s="31">
        <v>320</v>
      </c>
      <c r="B322" s="31"/>
      <c r="C322" s="31">
        <v>45</v>
      </c>
      <c r="D322" s="31">
        <v>2025</v>
      </c>
      <c r="E322" s="32" t="s">
        <v>428</v>
      </c>
      <c r="F322" s="33">
        <v>5.51</v>
      </c>
      <c r="G322" s="33">
        <v>35.699999999999996</v>
      </c>
    </row>
    <row r="323" spans="1:7" ht="15.75" customHeight="1" x14ac:dyDescent="0.2">
      <c r="A323" s="31">
        <v>321</v>
      </c>
      <c r="B323" s="31"/>
      <c r="C323" s="31">
        <v>46</v>
      </c>
      <c r="D323" s="31">
        <v>2025</v>
      </c>
      <c r="E323" s="32" t="s">
        <v>429</v>
      </c>
      <c r="F323" s="33">
        <v>5.5071428571428571</v>
      </c>
      <c r="G323" s="33">
        <v>35.5</v>
      </c>
    </row>
    <row r="324" spans="1:7" ht="15.75" customHeight="1" x14ac:dyDescent="0.2">
      <c r="A324" s="31">
        <v>322</v>
      </c>
      <c r="B324" s="31"/>
      <c r="C324" s="31">
        <v>45</v>
      </c>
      <c r="D324" s="31">
        <v>2023</v>
      </c>
      <c r="E324" s="32" t="s">
        <v>430</v>
      </c>
      <c r="F324" s="33">
        <v>5.3999999999999995</v>
      </c>
      <c r="G324" s="33">
        <v>35.299999999999997</v>
      </c>
    </row>
    <row r="325" spans="1:7" ht="15.75" customHeight="1" x14ac:dyDescent="0.2">
      <c r="A325" s="31">
        <v>323</v>
      </c>
      <c r="B325" s="31"/>
      <c r="C325" s="31">
        <v>30</v>
      </c>
      <c r="D325" s="31">
        <v>2019</v>
      </c>
      <c r="E325" s="32" t="s">
        <v>431</v>
      </c>
      <c r="F325" s="33">
        <v>5.39</v>
      </c>
      <c r="G325" s="33">
        <v>35.099999999999994</v>
      </c>
    </row>
    <row r="326" spans="1:7" ht="15.75" customHeight="1" x14ac:dyDescent="0.2">
      <c r="A326" s="31">
        <v>324</v>
      </c>
      <c r="B326" s="31"/>
      <c r="C326" s="31">
        <v>39</v>
      </c>
      <c r="D326" s="31">
        <v>2022</v>
      </c>
      <c r="E326" s="32" t="s">
        <v>432</v>
      </c>
      <c r="F326" s="33">
        <v>5.3771428571428572</v>
      </c>
      <c r="G326" s="33">
        <v>34.9</v>
      </c>
    </row>
    <row r="327" spans="1:7" ht="15.75" customHeight="1" x14ac:dyDescent="0.2">
      <c r="A327" s="31">
        <v>325</v>
      </c>
      <c r="B327" s="31"/>
      <c r="C327" s="31">
        <v>40</v>
      </c>
      <c r="D327" s="31">
        <v>2017</v>
      </c>
      <c r="E327" s="32" t="s">
        <v>433</v>
      </c>
      <c r="F327" s="33">
        <v>5.3757142857142846</v>
      </c>
      <c r="G327" s="33">
        <v>34.699999999999996</v>
      </c>
    </row>
    <row r="328" spans="1:7" ht="15.75" customHeight="1" x14ac:dyDescent="0.2">
      <c r="A328" s="31">
        <v>326</v>
      </c>
      <c r="B328" s="31"/>
      <c r="C328" s="31">
        <v>41</v>
      </c>
      <c r="D328" s="31">
        <v>2017</v>
      </c>
      <c r="E328" s="32" t="s">
        <v>434</v>
      </c>
      <c r="F328" s="33">
        <v>5.3585714285714285</v>
      </c>
      <c r="G328" s="33">
        <v>34.5</v>
      </c>
    </row>
    <row r="329" spans="1:7" ht="15.75" customHeight="1" x14ac:dyDescent="0.2">
      <c r="A329" s="31">
        <v>327</v>
      </c>
      <c r="B329" s="31"/>
      <c r="C329" s="31">
        <v>40</v>
      </c>
      <c r="D329" s="31">
        <v>2022</v>
      </c>
      <c r="E329" s="32" t="s">
        <v>435</v>
      </c>
      <c r="F329" s="33">
        <v>5.3428571428571434</v>
      </c>
      <c r="G329" s="33">
        <v>34.300000000000004</v>
      </c>
    </row>
    <row r="330" spans="1:7" ht="15.75" customHeight="1" x14ac:dyDescent="0.2">
      <c r="A330" s="31">
        <v>328</v>
      </c>
      <c r="B330" s="31"/>
      <c r="C330" s="31">
        <v>35</v>
      </c>
      <c r="D330" s="31">
        <v>2020</v>
      </c>
      <c r="E330" s="32" t="s">
        <v>436</v>
      </c>
      <c r="F330" s="33">
        <v>5.3342857142857145</v>
      </c>
      <c r="G330" s="33">
        <v>34.1</v>
      </c>
    </row>
    <row r="331" spans="1:7" ht="15.75" customHeight="1" x14ac:dyDescent="0.2">
      <c r="A331" s="31">
        <v>329</v>
      </c>
      <c r="B331" s="31"/>
      <c r="C331" s="31">
        <v>42</v>
      </c>
      <c r="D331" s="31">
        <v>2017</v>
      </c>
      <c r="E331" s="32" t="s">
        <v>437</v>
      </c>
      <c r="F331" s="33">
        <v>5.3142857142857149</v>
      </c>
      <c r="G331" s="33">
        <v>33.900000000000006</v>
      </c>
    </row>
    <row r="332" spans="1:7" ht="15.75" customHeight="1" x14ac:dyDescent="0.2">
      <c r="A332" s="31">
        <v>330</v>
      </c>
      <c r="B332" s="31"/>
      <c r="C332" s="31">
        <v>34</v>
      </c>
      <c r="D332" s="31">
        <v>2021</v>
      </c>
      <c r="E332" s="32" t="s">
        <v>438</v>
      </c>
      <c r="F332" s="33">
        <v>5.3128571428571423</v>
      </c>
      <c r="G332" s="33">
        <v>33.700000000000003</v>
      </c>
    </row>
    <row r="333" spans="1:7" ht="15.75" customHeight="1" x14ac:dyDescent="0.2">
      <c r="A333" s="31">
        <v>331</v>
      </c>
      <c r="B333" s="31"/>
      <c r="C333" s="31">
        <v>47</v>
      </c>
      <c r="D333" s="31">
        <v>2025</v>
      </c>
      <c r="E333" s="32" t="s">
        <v>439</v>
      </c>
      <c r="F333" s="33">
        <v>5.2971428571428572</v>
      </c>
      <c r="G333" s="33">
        <v>33.5</v>
      </c>
    </row>
    <row r="334" spans="1:7" ht="15.75" customHeight="1" x14ac:dyDescent="0.2">
      <c r="A334" s="31">
        <v>332</v>
      </c>
      <c r="B334" s="31"/>
      <c r="C334" s="31">
        <v>46</v>
      </c>
      <c r="D334" s="31">
        <v>2023</v>
      </c>
      <c r="E334" s="32" t="s">
        <v>440</v>
      </c>
      <c r="F334" s="33">
        <v>5.2842857142857138</v>
      </c>
      <c r="G334" s="33">
        <v>33.300000000000004</v>
      </c>
    </row>
    <row r="335" spans="1:7" ht="15.75" customHeight="1" x14ac:dyDescent="0.2">
      <c r="A335" s="31">
        <v>333</v>
      </c>
      <c r="B335" s="31"/>
      <c r="C335" s="31">
        <v>25</v>
      </c>
      <c r="D335" s="31">
        <v>2018</v>
      </c>
      <c r="E335" s="32" t="s">
        <v>441</v>
      </c>
      <c r="F335" s="33">
        <v>5.2728571428571422</v>
      </c>
      <c r="G335" s="33">
        <v>32.9</v>
      </c>
    </row>
    <row r="336" spans="1:7" ht="15.75" customHeight="1" x14ac:dyDescent="0.2">
      <c r="A336" s="31">
        <v>333</v>
      </c>
      <c r="B336" s="31"/>
      <c r="C336" s="31">
        <v>48</v>
      </c>
      <c r="D336" s="31">
        <v>2025</v>
      </c>
      <c r="E336" s="32" t="s">
        <v>442</v>
      </c>
      <c r="F336" s="33">
        <v>5.2728571428571422</v>
      </c>
      <c r="G336" s="33">
        <v>32.9</v>
      </c>
    </row>
    <row r="337" spans="1:7" ht="15.75" customHeight="1" x14ac:dyDescent="0.2">
      <c r="A337" s="31">
        <v>335</v>
      </c>
      <c r="B337" s="31"/>
      <c r="C337" s="31">
        <v>41</v>
      </c>
      <c r="D337" s="31">
        <v>2022</v>
      </c>
      <c r="E337" s="32" t="s">
        <v>443</v>
      </c>
      <c r="F337" s="33">
        <v>5.2357142857142867</v>
      </c>
      <c r="G337" s="33">
        <v>32.700000000000003</v>
      </c>
    </row>
    <row r="338" spans="1:7" ht="15.75" customHeight="1" x14ac:dyDescent="0.2">
      <c r="A338" s="31">
        <v>336</v>
      </c>
      <c r="B338" s="31"/>
      <c r="C338" s="31">
        <v>26</v>
      </c>
      <c r="D338" s="31">
        <v>2018</v>
      </c>
      <c r="E338" s="32" t="s">
        <v>444</v>
      </c>
      <c r="F338" s="33">
        <v>5.234285714285714</v>
      </c>
      <c r="G338" s="33">
        <v>32.5</v>
      </c>
    </row>
    <row r="339" spans="1:7" ht="15.75" customHeight="1" x14ac:dyDescent="0.2">
      <c r="A339" s="31">
        <v>337</v>
      </c>
      <c r="B339" s="31"/>
      <c r="C339" s="31">
        <v>36</v>
      </c>
      <c r="D339" s="31">
        <v>2020</v>
      </c>
      <c r="E339" s="32" t="s">
        <v>445</v>
      </c>
      <c r="F339" s="33">
        <v>5.2228571428571433</v>
      </c>
      <c r="G339" s="33">
        <v>32.300000000000004</v>
      </c>
    </row>
    <row r="340" spans="1:7" ht="15.75" customHeight="1" x14ac:dyDescent="0.2">
      <c r="A340" s="31">
        <v>338</v>
      </c>
      <c r="B340" s="31"/>
      <c r="C340" s="31">
        <v>49</v>
      </c>
      <c r="D340" s="31">
        <v>2025</v>
      </c>
      <c r="E340" s="32" t="s">
        <v>446</v>
      </c>
      <c r="F340" s="33">
        <v>5.1957142857142866</v>
      </c>
      <c r="G340" s="33">
        <v>32.1</v>
      </c>
    </row>
    <row r="341" spans="1:7" ht="15.75" customHeight="1" x14ac:dyDescent="0.2">
      <c r="A341" s="31">
        <v>339</v>
      </c>
      <c r="B341" s="31"/>
      <c r="C341" s="31">
        <v>35</v>
      </c>
      <c r="D341" s="31">
        <v>2024</v>
      </c>
      <c r="E341" s="32" t="s">
        <v>447</v>
      </c>
      <c r="F341" s="33">
        <v>5.1899999999999995</v>
      </c>
      <c r="G341" s="33">
        <v>31.900000000000002</v>
      </c>
    </row>
    <row r="342" spans="1:7" ht="15.75" customHeight="1" x14ac:dyDescent="0.2">
      <c r="A342" s="31">
        <v>340</v>
      </c>
      <c r="B342" s="31"/>
      <c r="C342" s="31">
        <v>47</v>
      </c>
      <c r="D342" s="31">
        <v>2023</v>
      </c>
      <c r="E342" s="32" t="s">
        <v>448</v>
      </c>
      <c r="F342" s="33">
        <v>5.18</v>
      </c>
      <c r="G342" s="33">
        <v>31.7</v>
      </c>
    </row>
    <row r="343" spans="1:7" ht="15.75" customHeight="1" x14ac:dyDescent="0.2">
      <c r="A343" s="31">
        <v>341</v>
      </c>
      <c r="B343" s="31"/>
      <c r="C343" s="31">
        <v>37</v>
      </c>
      <c r="D343" s="31">
        <v>2020</v>
      </c>
      <c r="E343" s="32" t="s">
        <v>449</v>
      </c>
      <c r="F343" s="33">
        <v>5.1742857142857144</v>
      </c>
      <c r="G343" s="33">
        <v>31.5</v>
      </c>
    </row>
    <row r="344" spans="1:7" ht="15.75" customHeight="1" x14ac:dyDescent="0.2">
      <c r="A344" s="31">
        <v>342</v>
      </c>
      <c r="B344" s="31"/>
      <c r="C344" s="31">
        <v>36</v>
      </c>
      <c r="D344" s="31">
        <v>2024</v>
      </c>
      <c r="E344" s="32" t="s">
        <v>450</v>
      </c>
      <c r="F344" s="33">
        <v>5.1685714285714282</v>
      </c>
      <c r="G344" s="33">
        <v>31.3</v>
      </c>
    </row>
    <row r="345" spans="1:7" ht="15.75" customHeight="1" x14ac:dyDescent="0.2">
      <c r="A345" s="31">
        <v>343</v>
      </c>
      <c r="B345" s="31"/>
      <c r="C345" s="31">
        <v>35</v>
      </c>
      <c r="D345" s="31">
        <v>2021</v>
      </c>
      <c r="E345" s="32" t="s">
        <v>451</v>
      </c>
      <c r="F345" s="33">
        <v>5.1657142857142855</v>
      </c>
      <c r="G345" s="33">
        <v>31.1</v>
      </c>
    </row>
    <row r="346" spans="1:7" ht="15.75" customHeight="1" x14ac:dyDescent="0.2">
      <c r="A346" s="31">
        <v>344</v>
      </c>
      <c r="B346" s="31"/>
      <c r="C346" s="31">
        <v>27</v>
      </c>
      <c r="D346" s="31">
        <v>2018</v>
      </c>
      <c r="E346" s="32" t="s">
        <v>452</v>
      </c>
      <c r="F346" s="33">
        <v>5.1371428571428561</v>
      </c>
      <c r="G346" s="33">
        <v>30.9</v>
      </c>
    </row>
    <row r="347" spans="1:7" ht="15.75" customHeight="1" x14ac:dyDescent="0.2">
      <c r="A347" s="31">
        <v>345</v>
      </c>
      <c r="B347" s="31"/>
      <c r="C347" s="31">
        <v>42</v>
      </c>
      <c r="D347" s="31">
        <v>2022</v>
      </c>
      <c r="E347" s="32" t="s">
        <v>453</v>
      </c>
      <c r="F347" s="33">
        <v>5.1100000000000003</v>
      </c>
      <c r="G347" s="33">
        <v>30.7</v>
      </c>
    </row>
    <row r="348" spans="1:7" ht="15.75" customHeight="1" x14ac:dyDescent="0.2">
      <c r="A348" s="31">
        <v>346</v>
      </c>
      <c r="B348" s="31"/>
      <c r="C348" s="31">
        <v>38</v>
      </c>
      <c r="D348" s="31">
        <v>2020</v>
      </c>
      <c r="E348" s="32" t="s">
        <v>454</v>
      </c>
      <c r="F348" s="33">
        <v>5.1085714285714294</v>
      </c>
      <c r="G348" s="33">
        <v>30.5</v>
      </c>
    </row>
    <row r="349" spans="1:7" ht="15.75" customHeight="1" x14ac:dyDescent="0.2">
      <c r="A349" s="31">
        <v>347</v>
      </c>
      <c r="B349" s="31"/>
      <c r="C349" s="31">
        <v>48</v>
      </c>
      <c r="D349" s="31">
        <v>2023</v>
      </c>
      <c r="E349" s="32" t="s">
        <v>455</v>
      </c>
      <c r="F349" s="33">
        <v>5.0871428571428572</v>
      </c>
      <c r="G349" s="33">
        <v>30.099999999999998</v>
      </c>
    </row>
    <row r="350" spans="1:7" ht="15.75" customHeight="1" x14ac:dyDescent="0.2">
      <c r="A350" s="31">
        <v>347</v>
      </c>
      <c r="B350" s="31"/>
      <c r="C350" s="31">
        <v>48</v>
      </c>
      <c r="D350" s="31">
        <v>2023</v>
      </c>
      <c r="E350" s="32" t="s">
        <v>456</v>
      </c>
      <c r="F350" s="33">
        <v>5.0871428571428572</v>
      </c>
      <c r="G350" s="33">
        <v>30.099999999999998</v>
      </c>
    </row>
    <row r="351" spans="1:7" ht="15.75" customHeight="1" x14ac:dyDescent="0.2">
      <c r="A351" s="31">
        <v>349</v>
      </c>
      <c r="B351" s="31"/>
      <c r="C351" s="31">
        <v>50</v>
      </c>
      <c r="D351" s="31">
        <v>2023</v>
      </c>
      <c r="E351" s="32" t="s">
        <v>457</v>
      </c>
      <c r="F351" s="33">
        <v>5.0699999999999994</v>
      </c>
      <c r="G351" s="33">
        <v>29.9</v>
      </c>
    </row>
    <row r="352" spans="1:7" ht="15.75" customHeight="1" x14ac:dyDescent="0.2">
      <c r="A352" s="31">
        <v>350</v>
      </c>
      <c r="B352" s="31"/>
      <c r="C352" s="31">
        <v>31</v>
      </c>
      <c r="D352" s="31">
        <v>2019</v>
      </c>
      <c r="E352" s="32" t="s">
        <v>458</v>
      </c>
      <c r="F352" s="33">
        <v>5.0657142857142858</v>
      </c>
      <c r="G352" s="33">
        <v>29.7</v>
      </c>
    </row>
    <row r="353" spans="1:7" ht="15.75" customHeight="1" x14ac:dyDescent="0.2">
      <c r="A353" s="31">
        <v>351</v>
      </c>
      <c r="B353" s="31"/>
      <c r="C353" s="31">
        <v>39</v>
      </c>
      <c r="D353" s="31">
        <v>2020</v>
      </c>
      <c r="E353" s="32" t="s">
        <v>459</v>
      </c>
      <c r="F353" s="33">
        <v>5.0628571428571423</v>
      </c>
      <c r="G353" s="33">
        <v>29.5</v>
      </c>
    </row>
    <row r="354" spans="1:7" ht="15.75" customHeight="1" x14ac:dyDescent="0.2">
      <c r="A354" s="31">
        <v>352</v>
      </c>
      <c r="B354" s="31"/>
      <c r="C354" s="31">
        <v>51</v>
      </c>
      <c r="D354" s="31">
        <v>2023</v>
      </c>
      <c r="E354" s="32" t="s">
        <v>460</v>
      </c>
      <c r="F354" s="33">
        <v>4.9971428571428573</v>
      </c>
      <c r="G354" s="33">
        <v>29.299999999999997</v>
      </c>
    </row>
    <row r="355" spans="1:7" ht="15.75" customHeight="1" x14ac:dyDescent="0.2">
      <c r="A355" s="31">
        <v>353</v>
      </c>
      <c r="B355" s="31"/>
      <c r="C355" s="31">
        <v>36</v>
      </c>
      <c r="D355" s="31">
        <v>2021</v>
      </c>
      <c r="E355" s="32" t="s">
        <v>461</v>
      </c>
      <c r="F355" s="33">
        <v>4.9785714285714286</v>
      </c>
      <c r="G355" s="33">
        <v>29.099999999999998</v>
      </c>
    </row>
    <row r="356" spans="1:7" ht="15.75" customHeight="1" x14ac:dyDescent="0.2">
      <c r="A356" s="31">
        <v>354</v>
      </c>
      <c r="B356" s="31"/>
      <c r="C356" s="31">
        <v>28</v>
      </c>
      <c r="D356" s="31">
        <v>2018</v>
      </c>
      <c r="E356" s="32" t="s">
        <v>462</v>
      </c>
      <c r="F356" s="33">
        <v>4.9728571428571433</v>
      </c>
      <c r="G356" s="33">
        <v>28.9</v>
      </c>
    </row>
    <row r="357" spans="1:7" ht="15.75" customHeight="1" x14ac:dyDescent="0.2">
      <c r="A357" s="31">
        <v>355</v>
      </c>
      <c r="B357" s="31"/>
      <c r="C357" s="31">
        <v>43</v>
      </c>
      <c r="D357" s="31">
        <v>2017</v>
      </c>
      <c r="E357" s="32" t="s">
        <v>463</v>
      </c>
      <c r="F357" s="33">
        <v>4.9557142857142846</v>
      </c>
      <c r="G357" s="33">
        <v>28.7</v>
      </c>
    </row>
    <row r="358" spans="1:7" ht="15.75" customHeight="1" x14ac:dyDescent="0.2">
      <c r="A358" s="31">
        <v>356</v>
      </c>
      <c r="B358" s="31"/>
      <c r="C358" s="31">
        <v>32</v>
      </c>
      <c r="D358" s="31">
        <v>2019</v>
      </c>
      <c r="E358" s="32" t="s">
        <v>464</v>
      </c>
      <c r="F358" s="33">
        <v>4.9542857142857137</v>
      </c>
      <c r="G358" s="33">
        <v>28.499999999999996</v>
      </c>
    </row>
    <row r="359" spans="1:7" ht="15.75" customHeight="1" x14ac:dyDescent="0.2">
      <c r="A359" s="31">
        <v>357</v>
      </c>
      <c r="B359" s="31"/>
      <c r="C359" s="31">
        <v>29</v>
      </c>
      <c r="D359" s="31">
        <v>2018</v>
      </c>
      <c r="E359" s="32" t="s">
        <v>465</v>
      </c>
      <c r="F359" s="33">
        <v>4.95</v>
      </c>
      <c r="G359" s="33">
        <v>28.299999999999997</v>
      </c>
    </row>
    <row r="360" spans="1:7" ht="15.75" customHeight="1" x14ac:dyDescent="0.2">
      <c r="A360" s="31">
        <v>358</v>
      </c>
      <c r="B360" s="31"/>
      <c r="C360" s="31">
        <v>37</v>
      </c>
      <c r="D360" s="31">
        <v>2024</v>
      </c>
      <c r="E360" s="32" t="s">
        <v>466</v>
      </c>
      <c r="F360" s="33">
        <v>4.9471428571428566</v>
      </c>
      <c r="G360" s="33">
        <v>28.1</v>
      </c>
    </row>
    <row r="361" spans="1:7" ht="15.75" customHeight="1" x14ac:dyDescent="0.2">
      <c r="A361" s="31">
        <v>359</v>
      </c>
      <c r="B361" s="31"/>
      <c r="C361" s="31">
        <v>38</v>
      </c>
      <c r="D361" s="31">
        <v>2024</v>
      </c>
      <c r="E361" s="32" t="s">
        <v>467</v>
      </c>
      <c r="F361" s="33">
        <v>4.944285714285714</v>
      </c>
      <c r="G361" s="33">
        <v>27.900000000000002</v>
      </c>
    </row>
    <row r="362" spans="1:7" ht="15.75" customHeight="1" x14ac:dyDescent="0.2">
      <c r="A362" s="31">
        <v>360</v>
      </c>
      <c r="B362" s="31"/>
      <c r="C362" s="31">
        <v>50</v>
      </c>
      <c r="D362" s="31">
        <v>2025</v>
      </c>
      <c r="E362" s="32" t="s">
        <v>468</v>
      </c>
      <c r="F362" s="33">
        <v>4.9157142857142855</v>
      </c>
      <c r="G362" s="33">
        <v>27.700000000000003</v>
      </c>
    </row>
    <row r="363" spans="1:7" ht="15.75" customHeight="1" x14ac:dyDescent="0.2">
      <c r="A363" s="31">
        <v>361</v>
      </c>
      <c r="B363" s="31"/>
      <c r="C363" s="31">
        <v>37</v>
      </c>
      <c r="D363" s="31">
        <v>2021</v>
      </c>
      <c r="E363" s="32" t="s">
        <v>469</v>
      </c>
      <c r="F363" s="33">
        <v>4.9057142857142848</v>
      </c>
      <c r="G363" s="33">
        <v>27.500000000000004</v>
      </c>
    </row>
    <row r="364" spans="1:7" ht="15.75" customHeight="1" x14ac:dyDescent="0.2">
      <c r="A364" s="31">
        <v>362</v>
      </c>
      <c r="B364" s="31"/>
      <c r="C364" s="31">
        <v>43</v>
      </c>
      <c r="D364" s="31">
        <v>2022</v>
      </c>
      <c r="E364" s="32" t="s">
        <v>470</v>
      </c>
      <c r="F364" s="33">
        <v>4.9014285714285721</v>
      </c>
      <c r="G364" s="33">
        <v>27.1</v>
      </c>
    </row>
    <row r="365" spans="1:7" ht="15.75" customHeight="1" x14ac:dyDescent="0.2">
      <c r="A365" s="31">
        <v>362</v>
      </c>
      <c r="B365" s="31"/>
      <c r="C365" s="31">
        <v>51</v>
      </c>
      <c r="D365" s="31">
        <v>2025</v>
      </c>
      <c r="E365" s="32" t="s">
        <v>471</v>
      </c>
      <c r="F365" s="33">
        <v>4.9014285714285721</v>
      </c>
      <c r="G365" s="33">
        <v>27.1</v>
      </c>
    </row>
    <row r="366" spans="1:7" ht="15.75" customHeight="1" x14ac:dyDescent="0.2">
      <c r="A366" s="31">
        <v>364</v>
      </c>
      <c r="B366" s="31"/>
      <c r="C366" s="31">
        <v>33</v>
      </c>
      <c r="D366" s="31">
        <v>2019</v>
      </c>
      <c r="E366" s="32" t="s">
        <v>472</v>
      </c>
      <c r="F366" s="33">
        <v>4.8942857142857124</v>
      </c>
      <c r="G366" s="33">
        <v>26.900000000000002</v>
      </c>
    </row>
    <row r="367" spans="1:7" ht="15.75" customHeight="1" x14ac:dyDescent="0.2">
      <c r="A367" s="31">
        <v>365</v>
      </c>
      <c r="B367" s="31"/>
      <c r="C367" s="31">
        <v>38</v>
      </c>
      <c r="D367" s="31">
        <v>2021</v>
      </c>
      <c r="E367" s="32" t="s">
        <v>473</v>
      </c>
      <c r="F367" s="33">
        <v>4.8871428571428561</v>
      </c>
      <c r="G367" s="33">
        <v>26.700000000000003</v>
      </c>
    </row>
    <row r="368" spans="1:7" ht="15.75" customHeight="1" x14ac:dyDescent="0.2">
      <c r="A368" s="31">
        <v>366</v>
      </c>
      <c r="B368" s="31"/>
      <c r="C368" s="31">
        <v>39</v>
      </c>
      <c r="D368" s="31">
        <v>2024</v>
      </c>
      <c r="E368" s="32" t="s">
        <v>474</v>
      </c>
      <c r="F368" s="33">
        <v>4.88</v>
      </c>
      <c r="G368" s="33">
        <v>26.5</v>
      </c>
    </row>
    <row r="369" spans="1:7" ht="15.75" customHeight="1" x14ac:dyDescent="0.2">
      <c r="A369" s="31">
        <v>367</v>
      </c>
      <c r="B369" s="31"/>
      <c r="C369" s="31">
        <v>39</v>
      </c>
      <c r="D369" s="31">
        <v>2021</v>
      </c>
      <c r="E369" s="32" t="s">
        <v>475</v>
      </c>
      <c r="F369" s="33">
        <v>4.8614285714285712</v>
      </c>
      <c r="G369" s="33">
        <v>26.1</v>
      </c>
    </row>
    <row r="370" spans="1:7" ht="15.75" customHeight="1" x14ac:dyDescent="0.2">
      <c r="A370" s="31">
        <v>367</v>
      </c>
      <c r="B370" s="31"/>
      <c r="C370" s="31">
        <v>52</v>
      </c>
      <c r="D370" s="31">
        <v>2025</v>
      </c>
      <c r="E370" s="32" t="s">
        <v>476</v>
      </c>
      <c r="F370" s="33">
        <v>4.8614285714285712</v>
      </c>
      <c r="G370" s="33">
        <v>26.1</v>
      </c>
    </row>
    <row r="371" spans="1:7" ht="15.75" customHeight="1" x14ac:dyDescent="0.2">
      <c r="A371" s="31">
        <v>369</v>
      </c>
      <c r="B371" s="31"/>
      <c r="C371" s="31">
        <v>53</v>
      </c>
      <c r="D371" s="31">
        <v>2025</v>
      </c>
      <c r="E371" s="32" t="s">
        <v>477</v>
      </c>
      <c r="F371" s="33">
        <v>4.8600000000000003</v>
      </c>
      <c r="G371" s="33">
        <v>25.900000000000002</v>
      </c>
    </row>
    <row r="372" spans="1:7" ht="15.75" customHeight="1" x14ac:dyDescent="0.2">
      <c r="A372" s="31">
        <v>370</v>
      </c>
      <c r="B372" s="31"/>
      <c r="C372" s="31">
        <v>54</v>
      </c>
      <c r="D372" s="31">
        <v>2025</v>
      </c>
      <c r="E372" s="32" t="s">
        <v>478</v>
      </c>
      <c r="F372" s="33">
        <v>4.8371428571428572</v>
      </c>
      <c r="G372" s="33">
        <v>25.7</v>
      </c>
    </row>
    <row r="373" spans="1:7" ht="15.75" customHeight="1" x14ac:dyDescent="0.2">
      <c r="A373" s="31">
        <v>371</v>
      </c>
      <c r="B373" s="31"/>
      <c r="C373" s="31">
        <v>52</v>
      </c>
      <c r="D373" s="31">
        <v>2023</v>
      </c>
      <c r="E373" s="32" t="s">
        <v>479</v>
      </c>
      <c r="F373" s="33">
        <v>4.8314285714285718</v>
      </c>
      <c r="G373" s="33">
        <v>25.5</v>
      </c>
    </row>
    <row r="374" spans="1:7" ht="15.75" customHeight="1" x14ac:dyDescent="0.2">
      <c r="A374" s="31">
        <v>372</v>
      </c>
      <c r="B374" s="31"/>
      <c r="C374" s="31">
        <v>40</v>
      </c>
      <c r="D374" s="31">
        <v>2021</v>
      </c>
      <c r="E374" s="32" t="s">
        <v>480</v>
      </c>
      <c r="F374" s="33">
        <v>4.8214285714285712</v>
      </c>
      <c r="G374" s="33">
        <v>25.3</v>
      </c>
    </row>
    <row r="375" spans="1:7" ht="15.75" customHeight="1" x14ac:dyDescent="0.2">
      <c r="A375" s="31">
        <v>373</v>
      </c>
      <c r="B375" s="31"/>
      <c r="C375" s="31">
        <v>41</v>
      </c>
      <c r="D375" s="31">
        <v>2021</v>
      </c>
      <c r="E375" s="32" t="s">
        <v>481</v>
      </c>
      <c r="F375" s="33">
        <v>4.8028571428571425</v>
      </c>
      <c r="G375" s="33">
        <v>25.1</v>
      </c>
    </row>
    <row r="376" spans="1:7" ht="15.75" customHeight="1" x14ac:dyDescent="0.2">
      <c r="A376" s="31">
        <v>374</v>
      </c>
      <c r="B376" s="31"/>
      <c r="C376" s="31">
        <v>55</v>
      </c>
      <c r="D376" s="31">
        <v>2025</v>
      </c>
      <c r="E376" s="32" t="s">
        <v>482</v>
      </c>
      <c r="F376" s="33">
        <v>4.7871428571428565</v>
      </c>
      <c r="G376" s="33">
        <v>24.8</v>
      </c>
    </row>
    <row r="377" spans="1:7" ht="15.75" customHeight="1" x14ac:dyDescent="0.2">
      <c r="A377" s="31">
        <v>375</v>
      </c>
      <c r="B377" s="31"/>
      <c r="C377" s="31">
        <v>53</v>
      </c>
      <c r="D377" s="31">
        <v>2023</v>
      </c>
      <c r="E377" s="32" t="s">
        <v>483</v>
      </c>
      <c r="F377" s="33">
        <v>4.7799999999999994</v>
      </c>
      <c r="G377" s="33">
        <v>24.6</v>
      </c>
    </row>
    <row r="378" spans="1:7" ht="15.75" customHeight="1" x14ac:dyDescent="0.2">
      <c r="A378" s="31">
        <v>376</v>
      </c>
      <c r="B378" s="31"/>
      <c r="C378" s="31">
        <v>40</v>
      </c>
      <c r="D378" s="31">
        <v>2024</v>
      </c>
      <c r="E378" s="32" t="s">
        <v>484</v>
      </c>
      <c r="F378" s="33">
        <v>4.7728571428571422</v>
      </c>
      <c r="G378" s="33">
        <v>24.4</v>
      </c>
    </row>
    <row r="379" spans="1:7" ht="15.75" customHeight="1" x14ac:dyDescent="0.2">
      <c r="A379" s="31">
        <v>377</v>
      </c>
      <c r="B379" s="31"/>
      <c r="C379" s="31">
        <v>56</v>
      </c>
      <c r="D379" s="31">
        <v>2025</v>
      </c>
      <c r="E379" s="32" t="s">
        <v>485</v>
      </c>
      <c r="F379" s="33">
        <v>4.76</v>
      </c>
      <c r="G379" s="33">
        <v>24.2</v>
      </c>
    </row>
    <row r="380" spans="1:7" ht="15.75" customHeight="1" x14ac:dyDescent="0.2">
      <c r="A380" s="31">
        <v>378</v>
      </c>
      <c r="B380" s="31"/>
      <c r="C380" s="31">
        <v>40</v>
      </c>
      <c r="D380" s="31">
        <v>2020</v>
      </c>
      <c r="E380" s="32" t="s">
        <v>486</v>
      </c>
      <c r="F380" s="33">
        <v>4.7285714285714278</v>
      </c>
      <c r="G380" s="33">
        <v>24</v>
      </c>
    </row>
    <row r="381" spans="1:7" ht="15.75" customHeight="1" x14ac:dyDescent="0.2">
      <c r="A381" s="31">
        <v>379</v>
      </c>
      <c r="B381" s="31"/>
      <c r="C381" s="31">
        <v>42</v>
      </c>
      <c r="D381" s="31">
        <v>2021</v>
      </c>
      <c r="E381" s="32" t="s">
        <v>487</v>
      </c>
      <c r="F381" s="33">
        <v>4.7257142857142869</v>
      </c>
      <c r="G381" s="33">
        <v>23.799999999999997</v>
      </c>
    </row>
    <row r="382" spans="1:7" ht="15.75" customHeight="1" x14ac:dyDescent="0.2">
      <c r="A382" s="31">
        <v>380</v>
      </c>
      <c r="B382" s="31"/>
      <c r="C382" s="31">
        <v>30</v>
      </c>
      <c r="D382" s="31">
        <v>2018</v>
      </c>
      <c r="E382" s="32" t="s">
        <v>488</v>
      </c>
      <c r="F382" s="33">
        <v>4.7157142857142853</v>
      </c>
      <c r="G382" s="33">
        <v>23.599999999999998</v>
      </c>
    </row>
    <row r="383" spans="1:7" ht="15.75" customHeight="1" x14ac:dyDescent="0.2">
      <c r="A383" s="31">
        <v>381</v>
      </c>
      <c r="B383" s="31"/>
      <c r="C383" s="31">
        <v>41</v>
      </c>
      <c r="D383" s="31">
        <v>2024</v>
      </c>
      <c r="E383" s="32" t="s">
        <v>489</v>
      </c>
      <c r="F383" s="33">
        <v>4.6985714285714275</v>
      </c>
      <c r="G383" s="33">
        <v>23.400000000000002</v>
      </c>
    </row>
    <row r="384" spans="1:7" ht="15.75" customHeight="1" x14ac:dyDescent="0.2">
      <c r="A384" s="31">
        <v>382</v>
      </c>
      <c r="B384" s="31"/>
      <c r="C384" s="31">
        <v>43</v>
      </c>
      <c r="D384" s="31">
        <v>2021</v>
      </c>
      <c r="E384" s="32" t="s">
        <v>490</v>
      </c>
      <c r="F384" s="33">
        <v>4.6628571428571428</v>
      </c>
      <c r="G384" s="33">
        <v>23.200000000000003</v>
      </c>
    </row>
    <row r="385" spans="1:7" ht="15.75" customHeight="1" x14ac:dyDescent="0.2">
      <c r="A385" s="31">
        <v>383</v>
      </c>
      <c r="B385" s="31"/>
      <c r="C385" s="31">
        <v>44</v>
      </c>
      <c r="D385" s="31">
        <v>2017</v>
      </c>
      <c r="E385" s="32" t="s">
        <v>491</v>
      </c>
      <c r="F385" s="33">
        <v>4.652857142857143</v>
      </c>
      <c r="G385" s="33">
        <v>22.8</v>
      </c>
    </row>
    <row r="386" spans="1:7" ht="15.75" customHeight="1" x14ac:dyDescent="0.2">
      <c r="A386" s="31">
        <v>383</v>
      </c>
      <c r="B386" s="31"/>
      <c r="C386" s="31">
        <v>44</v>
      </c>
      <c r="D386" s="31">
        <v>2017</v>
      </c>
      <c r="E386" s="32" t="s">
        <v>492</v>
      </c>
      <c r="F386" s="33">
        <v>4.652857142857143</v>
      </c>
      <c r="G386" s="33">
        <v>22.8</v>
      </c>
    </row>
    <row r="387" spans="1:7" ht="15.75" customHeight="1" x14ac:dyDescent="0.2">
      <c r="A387" s="31">
        <v>385</v>
      </c>
      <c r="B387" s="31"/>
      <c r="C387" s="31">
        <v>57</v>
      </c>
      <c r="D387" s="31">
        <v>2025</v>
      </c>
      <c r="E387" s="32" t="s">
        <v>493</v>
      </c>
      <c r="F387" s="33">
        <v>4.6400000000000006</v>
      </c>
      <c r="G387" s="33">
        <v>22.6</v>
      </c>
    </row>
    <row r="388" spans="1:7" ht="15.75" customHeight="1" x14ac:dyDescent="0.2">
      <c r="A388" s="31">
        <v>386</v>
      </c>
      <c r="B388" s="31"/>
      <c r="C388" s="31">
        <v>54</v>
      </c>
      <c r="D388" s="31">
        <v>2023</v>
      </c>
      <c r="E388" s="32" t="s">
        <v>494</v>
      </c>
      <c r="F388" s="33">
        <v>4.6242857142857146</v>
      </c>
      <c r="G388" s="33">
        <v>22.400000000000002</v>
      </c>
    </row>
    <row r="389" spans="1:7" ht="15.75" customHeight="1" x14ac:dyDescent="0.2">
      <c r="A389" s="31">
        <v>387</v>
      </c>
      <c r="B389" s="31"/>
      <c r="C389" s="31">
        <v>58</v>
      </c>
      <c r="D389" s="31">
        <v>2025</v>
      </c>
      <c r="E389" s="32" t="s">
        <v>495</v>
      </c>
      <c r="F389" s="33">
        <v>4.6214285714285719</v>
      </c>
      <c r="G389" s="33">
        <v>22.2</v>
      </c>
    </row>
    <row r="390" spans="1:7" ht="15.75" customHeight="1" x14ac:dyDescent="0.2">
      <c r="A390" s="31">
        <v>388</v>
      </c>
      <c r="B390" s="31"/>
      <c r="C390" s="31">
        <v>44</v>
      </c>
      <c r="D390" s="31">
        <v>2021</v>
      </c>
      <c r="E390" s="32" t="s">
        <v>496</v>
      </c>
      <c r="F390" s="33">
        <v>4.621428571428571</v>
      </c>
      <c r="G390" s="33">
        <v>21.8</v>
      </c>
    </row>
    <row r="391" spans="1:7" ht="15.75" customHeight="1" x14ac:dyDescent="0.2">
      <c r="A391" s="31">
        <v>388</v>
      </c>
      <c r="B391" s="31"/>
      <c r="C391" s="31">
        <v>34</v>
      </c>
      <c r="D391" s="31">
        <v>2019</v>
      </c>
      <c r="E391" s="32" t="s">
        <v>497</v>
      </c>
      <c r="F391" s="33">
        <v>4.621428571428571</v>
      </c>
      <c r="G391" s="33">
        <v>21.8</v>
      </c>
    </row>
    <row r="392" spans="1:7" ht="15.75" customHeight="1" x14ac:dyDescent="0.2">
      <c r="A392" s="31">
        <v>390</v>
      </c>
      <c r="B392" s="31"/>
      <c r="C392" s="31">
        <v>41</v>
      </c>
      <c r="D392" s="31">
        <v>2020</v>
      </c>
      <c r="E392" s="32" t="s">
        <v>498</v>
      </c>
      <c r="F392" s="33">
        <v>4.6028571428571441</v>
      </c>
      <c r="G392" s="33">
        <v>21.6</v>
      </c>
    </row>
    <row r="393" spans="1:7" ht="15.75" customHeight="1" x14ac:dyDescent="0.2">
      <c r="A393" s="31">
        <v>391</v>
      </c>
      <c r="B393" s="31"/>
      <c r="C393" s="31">
        <v>32</v>
      </c>
      <c r="D393" s="31">
        <v>2018</v>
      </c>
      <c r="E393" s="32" t="s">
        <v>499</v>
      </c>
      <c r="F393" s="33">
        <v>4.58</v>
      </c>
      <c r="G393" s="33">
        <v>21.4</v>
      </c>
    </row>
    <row r="394" spans="1:7" ht="15.75" customHeight="1" x14ac:dyDescent="0.2">
      <c r="A394" s="31">
        <v>392</v>
      </c>
      <c r="B394" s="31"/>
      <c r="C394" s="31">
        <v>42</v>
      </c>
      <c r="D394" s="31">
        <v>2020</v>
      </c>
      <c r="E394" s="32" t="s">
        <v>500</v>
      </c>
      <c r="F394" s="33">
        <v>4.5785714285714283</v>
      </c>
      <c r="G394" s="33">
        <v>21.2</v>
      </c>
    </row>
    <row r="395" spans="1:7" ht="15.75" customHeight="1" x14ac:dyDescent="0.2">
      <c r="A395" s="31">
        <v>393</v>
      </c>
      <c r="B395" s="31"/>
      <c r="C395" s="31">
        <v>35</v>
      </c>
      <c r="D395" s="31">
        <v>2019</v>
      </c>
      <c r="E395" s="32" t="s">
        <v>501</v>
      </c>
      <c r="F395" s="33">
        <v>4.5571428571428569</v>
      </c>
      <c r="G395" s="33">
        <v>21</v>
      </c>
    </row>
    <row r="396" spans="1:7" ht="15.75" customHeight="1" x14ac:dyDescent="0.2">
      <c r="A396" s="31">
        <v>394</v>
      </c>
      <c r="B396" s="31"/>
      <c r="C396" s="31">
        <v>36</v>
      </c>
      <c r="D396" s="31">
        <v>2019</v>
      </c>
      <c r="E396" s="32" t="s">
        <v>502</v>
      </c>
      <c r="F396" s="33">
        <v>4.5442857142857136</v>
      </c>
      <c r="G396" s="33">
        <v>20.8</v>
      </c>
    </row>
    <row r="397" spans="1:7" ht="15.75" customHeight="1" x14ac:dyDescent="0.2">
      <c r="A397" s="31">
        <v>395</v>
      </c>
      <c r="B397" s="31"/>
      <c r="C397" s="31">
        <v>55</v>
      </c>
      <c r="D397" s="31">
        <v>2023</v>
      </c>
      <c r="E397" s="32" t="s">
        <v>503</v>
      </c>
      <c r="F397" s="33">
        <v>4.532857142857142</v>
      </c>
      <c r="G397" s="33">
        <v>20.599999999999998</v>
      </c>
    </row>
    <row r="398" spans="1:7" ht="15.75" customHeight="1" x14ac:dyDescent="0.2">
      <c r="A398" s="31">
        <v>396</v>
      </c>
      <c r="B398" s="31"/>
      <c r="C398" s="31">
        <v>38</v>
      </c>
      <c r="D398" s="31">
        <v>2019</v>
      </c>
      <c r="E398" s="32" t="s">
        <v>504</v>
      </c>
      <c r="F398" s="33">
        <v>4.5157142857142851</v>
      </c>
      <c r="G398" s="33">
        <v>20.399999999999999</v>
      </c>
    </row>
    <row r="399" spans="1:7" ht="15.75" customHeight="1" x14ac:dyDescent="0.2">
      <c r="A399" s="31">
        <v>397</v>
      </c>
      <c r="B399" s="31"/>
      <c r="C399" s="31">
        <v>56</v>
      </c>
      <c r="D399" s="31">
        <v>2023</v>
      </c>
      <c r="E399" s="32" t="s">
        <v>505</v>
      </c>
      <c r="F399" s="33">
        <v>4.5028571428571436</v>
      </c>
      <c r="G399" s="33">
        <v>20.200000000000003</v>
      </c>
    </row>
    <row r="400" spans="1:7" ht="15.75" customHeight="1" x14ac:dyDescent="0.2">
      <c r="A400" s="31">
        <v>398</v>
      </c>
      <c r="B400" s="31"/>
      <c r="C400" s="31">
        <v>46</v>
      </c>
      <c r="D400" s="31">
        <v>2017</v>
      </c>
      <c r="E400" s="32" t="s">
        <v>506</v>
      </c>
      <c r="F400" s="33">
        <v>4.5028571428571427</v>
      </c>
      <c r="G400" s="33">
        <v>20</v>
      </c>
    </row>
    <row r="401" spans="1:7" ht="15.75" customHeight="1" x14ac:dyDescent="0.2">
      <c r="A401" s="31">
        <v>399</v>
      </c>
      <c r="B401" s="31"/>
      <c r="C401" s="31">
        <v>43</v>
      </c>
      <c r="D401" s="31">
        <v>2020</v>
      </c>
      <c r="E401" s="32" t="s">
        <v>507</v>
      </c>
      <c r="F401" s="33">
        <v>4.5</v>
      </c>
      <c r="G401" s="33">
        <v>19.8</v>
      </c>
    </row>
    <row r="402" spans="1:7" ht="15.75" customHeight="1" x14ac:dyDescent="0.2">
      <c r="A402" s="31">
        <v>400</v>
      </c>
      <c r="B402" s="31"/>
      <c r="C402" s="31">
        <v>37</v>
      </c>
      <c r="D402" s="31">
        <v>2019</v>
      </c>
      <c r="E402" s="32" t="s">
        <v>508</v>
      </c>
      <c r="F402" s="33">
        <v>4.4871428571428567</v>
      </c>
      <c r="G402" s="33">
        <v>19.600000000000001</v>
      </c>
    </row>
    <row r="403" spans="1:7" ht="15.75" customHeight="1" x14ac:dyDescent="0.2">
      <c r="A403" s="31">
        <v>401</v>
      </c>
      <c r="B403" s="31"/>
      <c r="C403" s="31">
        <v>44</v>
      </c>
      <c r="D403" s="31">
        <v>2022</v>
      </c>
      <c r="E403" s="32" t="s">
        <v>509</v>
      </c>
      <c r="F403" s="33">
        <v>4.4557142857142855</v>
      </c>
      <c r="G403" s="33">
        <v>19.400000000000002</v>
      </c>
    </row>
    <row r="404" spans="1:7" ht="15.75" customHeight="1" x14ac:dyDescent="0.2">
      <c r="A404" s="31">
        <v>402</v>
      </c>
      <c r="B404" s="31"/>
      <c r="C404" s="31">
        <v>47</v>
      </c>
      <c r="D404" s="31">
        <v>2017</v>
      </c>
      <c r="E404" s="32" t="s">
        <v>510</v>
      </c>
      <c r="F404" s="33">
        <v>4.4514285714285711</v>
      </c>
      <c r="G404" s="33">
        <v>19.2</v>
      </c>
    </row>
    <row r="405" spans="1:7" ht="15.75" customHeight="1" x14ac:dyDescent="0.2">
      <c r="A405" s="31">
        <v>403</v>
      </c>
      <c r="B405" s="31"/>
      <c r="C405" s="31">
        <v>45</v>
      </c>
      <c r="D405" s="31">
        <v>2022</v>
      </c>
      <c r="E405" s="32" t="s">
        <v>511</v>
      </c>
      <c r="F405" s="33">
        <v>4.4471428571428575</v>
      </c>
      <c r="G405" s="33">
        <v>19</v>
      </c>
    </row>
    <row r="406" spans="1:7" ht="15.75" customHeight="1" x14ac:dyDescent="0.2">
      <c r="A406" s="31">
        <v>404</v>
      </c>
      <c r="B406" s="31"/>
      <c r="C406" s="31">
        <v>44</v>
      </c>
      <c r="D406" s="31">
        <v>2020</v>
      </c>
      <c r="E406" s="32" t="s">
        <v>512</v>
      </c>
      <c r="F406" s="33">
        <v>4.4399999999999995</v>
      </c>
      <c r="G406" s="33">
        <v>18.8</v>
      </c>
    </row>
    <row r="407" spans="1:7" ht="15.75" customHeight="1" x14ac:dyDescent="0.2">
      <c r="A407" s="31">
        <v>405</v>
      </c>
      <c r="B407" s="31"/>
      <c r="C407" s="31">
        <v>46</v>
      </c>
      <c r="D407" s="31">
        <v>2022</v>
      </c>
      <c r="E407" s="32" t="s">
        <v>513</v>
      </c>
      <c r="F407" s="33">
        <v>4.4342857142857142</v>
      </c>
      <c r="G407" s="33">
        <v>18.600000000000001</v>
      </c>
    </row>
    <row r="408" spans="1:7" ht="15.75" customHeight="1" x14ac:dyDescent="0.2">
      <c r="A408" s="31">
        <v>406</v>
      </c>
      <c r="B408" s="31"/>
      <c r="C408" s="31">
        <v>47</v>
      </c>
      <c r="D408" s="31">
        <v>2022</v>
      </c>
      <c r="E408" s="32" t="s">
        <v>514</v>
      </c>
      <c r="F408" s="33">
        <v>4.394285714285715</v>
      </c>
      <c r="G408" s="33">
        <v>18.399999999999999</v>
      </c>
    </row>
    <row r="409" spans="1:7" ht="15.75" customHeight="1" x14ac:dyDescent="0.2">
      <c r="A409" s="31">
        <v>407</v>
      </c>
      <c r="B409" s="31"/>
      <c r="C409" s="31">
        <v>31</v>
      </c>
      <c r="D409" s="31">
        <v>2018</v>
      </c>
      <c r="E409" s="32" t="s">
        <v>515</v>
      </c>
      <c r="F409" s="33">
        <v>4.3614285714285712</v>
      </c>
      <c r="G409" s="33">
        <v>18.2</v>
      </c>
    </row>
    <row r="410" spans="1:7" ht="15.75" customHeight="1" x14ac:dyDescent="0.2">
      <c r="A410" s="31">
        <v>408</v>
      </c>
      <c r="B410" s="31"/>
      <c r="C410" s="31">
        <v>33</v>
      </c>
      <c r="D410" s="31">
        <v>2018</v>
      </c>
      <c r="E410" s="32" t="s">
        <v>516</v>
      </c>
      <c r="F410" s="33">
        <v>4.3385714285714281</v>
      </c>
      <c r="G410" s="33">
        <v>18</v>
      </c>
    </row>
    <row r="411" spans="1:7" ht="15.75" customHeight="1" x14ac:dyDescent="0.2">
      <c r="A411" s="31">
        <v>409</v>
      </c>
      <c r="B411" s="31"/>
      <c r="C411" s="31">
        <v>48</v>
      </c>
      <c r="D411" s="31">
        <v>2017</v>
      </c>
      <c r="E411" s="32" t="s">
        <v>517</v>
      </c>
      <c r="F411" s="33">
        <v>4.3157142857142849</v>
      </c>
      <c r="G411" s="33">
        <v>17.8</v>
      </c>
    </row>
    <row r="412" spans="1:7" ht="15.75" customHeight="1" x14ac:dyDescent="0.2">
      <c r="A412" s="31">
        <v>410</v>
      </c>
      <c r="B412" s="31"/>
      <c r="C412" s="31">
        <v>39</v>
      </c>
      <c r="D412" s="31">
        <v>2019</v>
      </c>
      <c r="E412" s="32" t="s">
        <v>518</v>
      </c>
      <c r="F412" s="33">
        <v>4.3099999999999996</v>
      </c>
      <c r="G412" s="33">
        <v>17.599999999999998</v>
      </c>
    </row>
    <row r="413" spans="1:7" ht="15.75" customHeight="1" x14ac:dyDescent="0.2">
      <c r="A413" s="31">
        <v>411</v>
      </c>
      <c r="B413" s="31"/>
      <c r="C413" s="31">
        <v>42</v>
      </c>
      <c r="D413" s="31">
        <v>2024</v>
      </c>
      <c r="E413" s="32" t="s">
        <v>519</v>
      </c>
      <c r="F413" s="33">
        <v>4.2785714285714294</v>
      </c>
      <c r="G413" s="33">
        <v>17.399999999999999</v>
      </c>
    </row>
    <row r="414" spans="1:7" ht="15.75" customHeight="1" x14ac:dyDescent="0.2">
      <c r="A414" s="31">
        <v>412</v>
      </c>
      <c r="B414" s="31"/>
      <c r="C414" s="31">
        <v>59</v>
      </c>
      <c r="D414" s="31">
        <v>2025</v>
      </c>
      <c r="E414" s="32" t="s">
        <v>520</v>
      </c>
      <c r="F414" s="33">
        <v>4.2771428571428567</v>
      </c>
      <c r="G414" s="33">
        <v>17.2</v>
      </c>
    </row>
    <row r="415" spans="1:7" ht="15.75" customHeight="1" x14ac:dyDescent="0.2">
      <c r="A415" s="31">
        <v>413</v>
      </c>
      <c r="B415" s="31"/>
      <c r="C415" s="31">
        <v>57</v>
      </c>
      <c r="D415" s="31">
        <v>2023</v>
      </c>
      <c r="E415" s="32" t="s">
        <v>521</v>
      </c>
      <c r="F415" s="33">
        <v>4.2571428571428571</v>
      </c>
      <c r="G415" s="33">
        <v>17</v>
      </c>
    </row>
    <row r="416" spans="1:7" ht="15.75" customHeight="1" x14ac:dyDescent="0.2">
      <c r="A416" s="31">
        <v>414</v>
      </c>
      <c r="B416" s="31"/>
      <c r="C416" s="31">
        <v>43</v>
      </c>
      <c r="D416" s="31">
        <v>2024</v>
      </c>
      <c r="E416" s="32" t="s">
        <v>522</v>
      </c>
      <c r="F416" s="33">
        <v>4.2271428571428569</v>
      </c>
      <c r="G416" s="33">
        <v>16.8</v>
      </c>
    </row>
    <row r="417" spans="1:7" ht="15.75" customHeight="1" x14ac:dyDescent="0.2">
      <c r="A417" s="31">
        <v>415</v>
      </c>
      <c r="B417" s="31"/>
      <c r="C417" s="31">
        <v>40</v>
      </c>
      <c r="D417" s="31">
        <v>2019</v>
      </c>
      <c r="E417" s="32" t="s">
        <v>523</v>
      </c>
      <c r="F417" s="33">
        <v>4.2157142857142853</v>
      </c>
      <c r="G417" s="33">
        <v>16.600000000000001</v>
      </c>
    </row>
    <row r="418" spans="1:7" ht="15.75" customHeight="1" x14ac:dyDescent="0.2">
      <c r="A418" s="31">
        <v>416</v>
      </c>
      <c r="B418" s="31"/>
      <c r="C418" s="31">
        <v>35</v>
      </c>
      <c r="D418" s="31">
        <v>2018</v>
      </c>
      <c r="E418" s="32" t="s">
        <v>524</v>
      </c>
      <c r="F418" s="33">
        <v>4.2114285714285717</v>
      </c>
      <c r="G418" s="33">
        <v>16.400000000000002</v>
      </c>
    </row>
    <row r="419" spans="1:7" ht="15.75" customHeight="1" x14ac:dyDescent="0.2">
      <c r="A419" s="31">
        <v>417</v>
      </c>
      <c r="B419" s="31"/>
      <c r="C419" s="31">
        <v>58</v>
      </c>
      <c r="D419" s="31">
        <v>2023</v>
      </c>
      <c r="E419" s="32" t="s">
        <v>525</v>
      </c>
      <c r="F419" s="33">
        <v>4.2057142857142855</v>
      </c>
      <c r="G419" s="33">
        <v>16.2</v>
      </c>
    </row>
    <row r="420" spans="1:7" ht="15.75" customHeight="1" x14ac:dyDescent="0.2">
      <c r="A420" s="31">
        <v>418</v>
      </c>
      <c r="B420" s="31"/>
      <c r="C420" s="31">
        <v>45</v>
      </c>
      <c r="D420" s="31">
        <v>2020</v>
      </c>
      <c r="E420" s="32" t="s">
        <v>526</v>
      </c>
      <c r="F420" s="33">
        <v>4.2014285714285711</v>
      </c>
      <c r="G420" s="33">
        <v>16</v>
      </c>
    </row>
    <row r="421" spans="1:7" ht="15.75" customHeight="1" x14ac:dyDescent="0.2">
      <c r="A421" s="31">
        <v>419</v>
      </c>
      <c r="B421" s="31"/>
      <c r="C421" s="31">
        <v>41</v>
      </c>
      <c r="D421" s="31">
        <v>2019</v>
      </c>
      <c r="E421" s="32" t="s">
        <v>527</v>
      </c>
      <c r="F421" s="33">
        <v>4.1871428571428568</v>
      </c>
      <c r="G421" s="33">
        <v>15.8</v>
      </c>
    </row>
    <row r="422" spans="1:7" ht="15.75" customHeight="1" x14ac:dyDescent="0.2">
      <c r="A422" s="31">
        <v>420</v>
      </c>
      <c r="B422" s="31"/>
      <c r="C422" s="31">
        <v>59</v>
      </c>
      <c r="D422" s="31">
        <v>2023</v>
      </c>
      <c r="E422" s="32" t="s">
        <v>528</v>
      </c>
      <c r="F422" s="33">
        <v>4.1828571428571433</v>
      </c>
      <c r="G422" s="33">
        <v>15.6</v>
      </c>
    </row>
    <row r="423" spans="1:7" ht="15.75" customHeight="1" x14ac:dyDescent="0.2">
      <c r="A423" s="31">
        <v>421</v>
      </c>
      <c r="B423" s="31"/>
      <c r="C423" s="31">
        <v>48</v>
      </c>
      <c r="D423" s="31">
        <v>2022</v>
      </c>
      <c r="E423" s="32" t="s">
        <v>529</v>
      </c>
      <c r="F423" s="33">
        <v>4.1814285714285706</v>
      </c>
      <c r="G423" s="33">
        <v>15.4</v>
      </c>
    </row>
    <row r="424" spans="1:7" ht="15.75" customHeight="1" x14ac:dyDescent="0.2">
      <c r="A424" s="31">
        <v>422</v>
      </c>
      <c r="B424" s="31"/>
      <c r="C424" s="31">
        <v>47</v>
      </c>
      <c r="D424" s="31">
        <v>2020</v>
      </c>
      <c r="E424" s="32" t="s">
        <v>530</v>
      </c>
      <c r="F424" s="33">
        <v>4.1757142857142853</v>
      </c>
      <c r="G424" s="33">
        <v>15.2</v>
      </c>
    </row>
    <row r="425" spans="1:7" ht="15.75" customHeight="1" x14ac:dyDescent="0.2">
      <c r="A425" s="31">
        <v>423</v>
      </c>
      <c r="B425" s="31"/>
      <c r="C425" s="31">
        <v>60</v>
      </c>
      <c r="D425" s="31">
        <v>2023</v>
      </c>
      <c r="E425" s="32" t="s">
        <v>531</v>
      </c>
      <c r="F425" s="33">
        <v>4.17</v>
      </c>
      <c r="G425" s="33">
        <v>15</v>
      </c>
    </row>
    <row r="426" spans="1:7" ht="15.75" customHeight="1" x14ac:dyDescent="0.2">
      <c r="A426" s="31">
        <v>424</v>
      </c>
      <c r="B426" s="31"/>
      <c r="C426" s="31">
        <v>34</v>
      </c>
      <c r="D426" s="31">
        <v>2018</v>
      </c>
      <c r="E426" s="32" t="s">
        <v>532</v>
      </c>
      <c r="F426" s="33">
        <v>4.169999999999999</v>
      </c>
      <c r="G426" s="33">
        <v>14.799999999999999</v>
      </c>
    </row>
    <row r="427" spans="1:7" ht="15.75" customHeight="1" x14ac:dyDescent="0.2">
      <c r="A427" s="31">
        <v>425</v>
      </c>
      <c r="B427" s="31"/>
      <c r="C427" s="31">
        <v>61</v>
      </c>
      <c r="D427" s="31">
        <v>2023</v>
      </c>
      <c r="E427" s="32" t="s">
        <v>533</v>
      </c>
      <c r="F427" s="33">
        <v>4.1571428571428575</v>
      </c>
      <c r="G427" s="33">
        <v>14.6</v>
      </c>
    </row>
    <row r="428" spans="1:7" ht="15.75" customHeight="1" x14ac:dyDescent="0.2">
      <c r="A428" s="31">
        <v>426</v>
      </c>
      <c r="B428" s="31"/>
      <c r="C428" s="31">
        <v>49</v>
      </c>
      <c r="D428" s="31">
        <v>2022</v>
      </c>
      <c r="E428" s="32" t="s">
        <v>534</v>
      </c>
      <c r="F428" s="33">
        <v>4.1499999999999995</v>
      </c>
      <c r="G428" s="33">
        <v>14.399999999999999</v>
      </c>
    </row>
    <row r="429" spans="1:7" ht="15.75" customHeight="1" x14ac:dyDescent="0.2">
      <c r="A429" s="31">
        <v>427</v>
      </c>
      <c r="B429" s="31"/>
      <c r="C429" s="31">
        <v>42</v>
      </c>
      <c r="D429" s="31">
        <v>2019</v>
      </c>
      <c r="E429" s="32" t="s">
        <v>535</v>
      </c>
      <c r="F429" s="33">
        <v>4.1471428571428568</v>
      </c>
      <c r="G429" s="33">
        <v>14.2</v>
      </c>
    </row>
    <row r="430" spans="1:7" ht="15.75" customHeight="1" x14ac:dyDescent="0.2">
      <c r="A430" s="31">
        <v>428</v>
      </c>
      <c r="B430" s="31"/>
      <c r="C430" s="31">
        <v>50</v>
      </c>
      <c r="D430" s="31">
        <v>2017</v>
      </c>
      <c r="E430" s="32" t="s">
        <v>536</v>
      </c>
      <c r="F430" s="33">
        <v>4.0957142857142852</v>
      </c>
      <c r="G430" s="33">
        <v>14.000000000000002</v>
      </c>
    </row>
    <row r="431" spans="1:7" ht="15.75" customHeight="1" x14ac:dyDescent="0.2">
      <c r="A431" s="31">
        <v>429</v>
      </c>
      <c r="B431" s="31"/>
      <c r="C431" s="31">
        <v>60</v>
      </c>
      <c r="D431" s="31">
        <v>2025</v>
      </c>
      <c r="E431" s="32" t="s">
        <v>537</v>
      </c>
      <c r="F431" s="33">
        <v>4.0928571428571434</v>
      </c>
      <c r="G431" s="33">
        <v>13.8</v>
      </c>
    </row>
    <row r="432" spans="1:7" ht="15.75" customHeight="1" x14ac:dyDescent="0.2">
      <c r="A432" s="31">
        <v>430</v>
      </c>
      <c r="B432" s="31"/>
      <c r="C432" s="31">
        <v>50</v>
      </c>
      <c r="D432" s="31">
        <v>2022</v>
      </c>
      <c r="E432" s="32" t="s">
        <v>538</v>
      </c>
      <c r="F432" s="33">
        <v>4.0671428571428567</v>
      </c>
      <c r="G432" s="33">
        <v>13.600000000000001</v>
      </c>
    </row>
    <row r="433" spans="1:7" ht="15.75" customHeight="1" x14ac:dyDescent="0.2">
      <c r="A433" s="31">
        <v>431</v>
      </c>
      <c r="B433" s="31"/>
      <c r="C433" s="31">
        <v>36</v>
      </c>
      <c r="D433" s="31">
        <v>2018</v>
      </c>
      <c r="E433" s="32" t="s">
        <v>539</v>
      </c>
      <c r="F433" s="33">
        <v>4.0657142857142858</v>
      </c>
      <c r="G433" s="33">
        <v>13.4</v>
      </c>
    </row>
    <row r="434" spans="1:7" ht="15.75" customHeight="1" x14ac:dyDescent="0.2">
      <c r="A434" s="31">
        <v>432</v>
      </c>
      <c r="B434" s="31"/>
      <c r="C434" s="31">
        <v>61</v>
      </c>
      <c r="D434" s="31">
        <v>2025</v>
      </c>
      <c r="E434" s="32" t="s">
        <v>540</v>
      </c>
      <c r="F434" s="33">
        <v>4.0385714285714291</v>
      </c>
      <c r="G434" s="33">
        <v>13.200000000000001</v>
      </c>
    </row>
    <row r="435" spans="1:7" ht="15.75" customHeight="1" x14ac:dyDescent="0.2">
      <c r="A435" s="31">
        <v>433</v>
      </c>
      <c r="B435" s="31"/>
      <c r="C435" s="31">
        <v>46</v>
      </c>
      <c r="D435" s="31">
        <v>2020</v>
      </c>
      <c r="E435" s="32" t="s">
        <v>541</v>
      </c>
      <c r="F435" s="33">
        <v>4.0371428571428583</v>
      </c>
      <c r="G435" s="33">
        <v>13</v>
      </c>
    </row>
    <row r="436" spans="1:7" ht="15.75" customHeight="1" x14ac:dyDescent="0.2">
      <c r="A436" s="31">
        <v>434</v>
      </c>
      <c r="B436" s="31"/>
      <c r="C436" s="31">
        <v>62</v>
      </c>
      <c r="D436" s="31">
        <v>2025</v>
      </c>
      <c r="E436" s="32" t="s">
        <v>542</v>
      </c>
      <c r="F436" s="33">
        <v>4.0200000000000005</v>
      </c>
      <c r="G436" s="33">
        <v>12.8</v>
      </c>
    </row>
    <row r="437" spans="1:7" ht="15.75" customHeight="1" x14ac:dyDescent="0.2">
      <c r="A437" s="31">
        <v>435</v>
      </c>
      <c r="B437" s="31"/>
      <c r="C437" s="31">
        <v>63</v>
      </c>
      <c r="D437" s="31">
        <v>2025</v>
      </c>
      <c r="E437" s="32" t="s">
        <v>543</v>
      </c>
      <c r="F437" s="33">
        <v>4.0128571428571425</v>
      </c>
      <c r="G437" s="33">
        <v>12.6</v>
      </c>
    </row>
    <row r="438" spans="1:7" ht="15.75" customHeight="1" x14ac:dyDescent="0.2">
      <c r="A438" s="31">
        <v>436</v>
      </c>
      <c r="B438" s="31"/>
      <c r="C438" s="31">
        <v>44</v>
      </c>
      <c r="D438" s="31">
        <v>2024</v>
      </c>
      <c r="E438" s="32" t="s">
        <v>544</v>
      </c>
      <c r="F438" s="33">
        <v>3.9885714285714293</v>
      </c>
      <c r="G438" s="33">
        <v>12.4</v>
      </c>
    </row>
    <row r="439" spans="1:7" ht="15.75" customHeight="1" x14ac:dyDescent="0.2">
      <c r="A439" s="31">
        <v>437</v>
      </c>
      <c r="B439" s="31"/>
      <c r="C439" s="31">
        <v>62</v>
      </c>
      <c r="D439" s="31">
        <v>2023</v>
      </c>
      <c r="E439" s="32" t="s">
        <v>545</v>
      </c>
      <c r="F439" s="33">
        <v>3.9885714285714284</v>
      </c>
      <c r="G439" s="33">
        <v>12.2</v>
      </c>
    </row>
    <row r="440" spans="1:7" ht="15.75" customHeight="1" x14ac:dyDescent="0.2">
      <c r="A440" s="31">
        <v>438</v>
      </c>
      <c r="B440" s="31"/>
      <c r="C440" s="31">
        <v>37</v>
      </c>
      <c r="D440" s="31">
        <v>2018</v>
      </c>
      <c r="E440" s="32" t="s">
        <v>546</v>
      </c>
      <c r="F440" s="33">
        <v>3.9757142857142851</v>
      </c>
      <c r="G440" s="33">
        <v>12</v>
      </c>
    </row>
    <row r="441" spans="1:7" ht="15.75" customHeight="1" x14ac:dyDescent="0.2">
      <c r="A441" s="31">
        <v>439</v>
      </c>
      <c r="B441" s="31"/>
      <c r="C441" s="31">
        <v>63</v>
      </c>
      <c r="D441" s="31">
        <v>2023</v>
      </c>
      <c r="E441" s="32" t="s">
        <v>547</v>
      </c>
      <c r="F441" s="33">
        <v>3.9428571428571422</v>
      </c>
      <c r="G441" s="33">
        <v>11.799999999999999</v>
      </c>
    </row>
    <row r="442" spans="1:7" ht="15.75" customHeight="1" x14ac:dyDescent="0.2">
      <c r="A442" s="31">
        <v>440</v>
      </c>
      <c r="B442" s="31"/>
      <c r="C442" s="31">
        <v>64</v>
      </c>
      <c r="D442" s="31">
        <v>2025</v>
      </c>
      <c r="E442" s="32" t="s">
        <v>548</v>
      </c>
      <c r="F442" s="33">
        <v>3.9342857142857142</v>
      </c>
      <c r="G442" s="33">
        <v>11.600000000000001</v>
      </c>
    </row>
    <row r="443" spans="1:7" ht="15.75" customHeight="1" x14ac:dyDescent="0.2">
      <c r="A443" s="31">
        <v>441</v>
      </c>
      <c r="B443" s="31"/>
      <c r="C443" s="31">
        <v>65</v>
      </c>
      <c r="D443" s="31">
        <v>2025</v>
      </c>
      <c r="E443" s="32" t="s">
        <v>549</v>
      </c>
      <c r="F443" s="33">
        <v>3.9285714285714288</v>
      </c>
      <c r="G443" s="33">
        <v>11.4</v>
      </c>
    </row>
    <row r="444" spans="1:7" ht="15.75" customHeight="1" x14ac:dyDescent="0.2">
      <c r="A444" s="31">
        <v>442</v>
      </c>
      <c r="B444" s="31"/>
      <c r="C444" s="31">
        <v>45</v>
      </c>
      <c r="D444" s="31">
        <v>2024</v>
      </c>
      <c r="E444" s="32" t="s">
        <v>550</v>
      </c>
      <c r="F444" s="33">
        <v>3.9142857142857146</v>
      </c>
      <c r="G444" s="33">
        <v>11.200000000000001</v>
      </c>
    </row>
    <row r="445" spans="1:7" ht="15.75" customHeight="1" x14ac:dyDescent="0.2">
      <c r="A445" s="31">
        <v>443</v>
      </c>
      <c r="B445" s="31"/>
      <c r="C445" s="31">
        <v>64</v>
      </c>
      <c r="D445" s="31">
        <v>2023</v>
      </c>
      <c r="E445" s="32" t="s">
        <v>551</v>
      </c>
      <c r="F445" s="33">
        <v>3.8842857142857143</v>
      </c>
      <c r="G445" s="33">
        <v>11</v>
      </c>
    </row>
    <row r="446" spans="1:7" ht="15.75" customHeight="1" x14ac:dyDescent="0.2">
      <c r="A446" s="31">
        <v>444</v>
      </c>
      <c r="B446" s="31"/>
      <c r="C446" s="31">
        <v>65</v>
      </c>
      <c r="D446" s="31">
        <v>2023</v>
      </c>
      <c r="E446" s="32" t="s">
        <v>552</v>
      </c>
      <c r="F446" s="33">
        <v>3.8757142857142863</v>
      </c>
      <c r="G446" s="33">
        <v>10.8</v>
      </c>
    </row>
    <row r="447" spans="1:7" ht="15.75" customHeight="1" x14ac:dyDescent="0.2">
      <c r="A447" s="31">
        <v>445</v>
      </c>
      <c r="B447" s="31"/>
      <c r="C447" s="31">
        <v>43</v>
      </c>
      <c r="D447" s="31">
        <v>2019</v>
      </c>
      <c r="E447" s="32" t="s">
        <v>553</v>
      </c>
      <c r="F447" s="33">
        <v>3.8599999999999994</v>
      </c>
      <c r="G447" s="33">
        <v>10.6</v>
      </c>
    </row>
    <row r="448" spans="1:7" ht="15.75" customHeight="1" x14ac:dyDescent="0.2">
      <c r="A448" s="31">
        <v>446</v>
      </c>
      <c r="B448" s="31"/>
      <c r="C448" s="31">
        <v>51</v>
      </c>
      <c r="D448" s="31">
        <v>2022</v>
      </c>
      <c r="E448" s="32" t="s">
        <v>554</v>
      </c>
      <c r="F448" s="33">
        <v>3.8557142857142859</v>
      </c>
      <c r="G448" s="33">
        <v>10.4</v>
      </c>
    </row>
    <row r="449" spans="1:7" ht="15.75" customHeight="1" x14ac:dyDescent="0.2">
      <c r="A449" s="31">
        <v>447</v>
      </c>
      <c r="B449" s="31"/>
      <c r="C449" s="31">
        <v>46</v>
      </c>
      <c r="D449" s="31">
        <v>2024</v>
      </c>
      <c r="E449" s="32" t="s">
        <v>555</v>
      </c>
      <c r="F449" s="33">
        <v>3.7471428571428564</v>
      </c>
      <c r="G449" s="33">
        <v>10.199999999999999</v>
      </c>
    </row>
    <row r="450" spans="1:7" ht="15.75" customHeight="1" x14ac:dyDescent="0.2">
      <c r="A450" s="31">
        <v>448</v>
      </c>
      <c r="B450" s="31"/>
      <c r="C450" s="31">
        <v>66</v>
      </c>
      <c r="D450" s="31">
        <v>2025</v>
      </c>
      <c r="E450" s="32" t="s">
        <v>556</v>
      </c>
      <c r="F450" s="33">
        <v>3.7457142857142856</v>
      </c>
      <c r="G450" s="33">
        <v>10</v>
      </c>
    </row>
    <row r="451" spans="1:7" ht="15.75" customHeight="1" x14ac:dyDescent="0.2">
      <c r="A451" s="31">
        <v>449</v>
      </c>
      <c r="B451" s="31"/>
      <c r="C451" s="31">
        <v>51</v>
      </c>
      <c r="D451" s="31">
        <v>2017</v>
      </c>
      <c r="E451" s="32" t="s">
        <v>557</v>
      </c>
      <c r="F451" s="33">
        <v>3.7157142857142857</v>
      </c>
      <c r="G451" s="33">
        <v>9.8000000000000007</v>
      </c>
    </row>
    <row r="452" spans="1:7" ht="15.75" customHeight="1" x14ac:dyDescent="0.2">
      <c r="A452" s="31">
        <v>450</v>
      </c>
      <c r="B452" s="31"/>
      <c r="C452" s="31">
        <v>38</v>
      </c>
      <c r="D452" s="31">
        <v>2018</v>
      </c>
      <c r="E452" s="32" t="s">
        <v>558</v>
      </c>
      <c r="F452" s="33">
        <v>3.7100000000000004</v>
      </c>
      <c r="G452" s="33">
        <v>9.6</v>
      </c>
    </row>
    <row r="453" spans="1:7" ht="15.75" customHeight="1" x14ac:dyDescent="0.2">
      <c r="A453" s="31">
        <v>451</v>
      </c>
      <c r="B453" s="31"/>
      <c r="C453" s="31">
        <v>45</v>
      </c>
      <c r="D453" s="31">
        <v>2021</v>
      </c>
      <c r="E453" s="32" t="s">
        <v>559</v>
      </c>
      <c r="F453" s="33">
        <v>3.7057142857142855</v>
      </c>
      <c r="G453" s="33">
        <v>9.4</v>
      </c>
    </row>
    <row r="454" spans="1:7" ht="15.75" customHeight="1" x14ac:dyDescent="0.2">
      <c r="A454" s="31">
        <v>452</v>
      </c>
      <c r="B454" s="31"/>
      <c r="C454" s="31">
        <v>48</v>
      </c>
      <c r="D454" s="31">
        <v>2020</v>
      </c>
      <c r="E454" s="32" t="s">
        <v>560</v>
      </c>
      <c r="F454" s="33">
        <v>3.6857142857142859</v>
      </c>
      <c r="G454" s="33">
        <v>9.1999999999999993</v>
      </c>
    </row>
    <row r="455" spans="1:7" ht="15.75" customHeight="1" x14ac:dyDescent="0.2">
      <c r="A455" s="31">
        <v>453</v>
      </c>
      <c r="B455" s="31"/>
      <c r="C455" s="31">
        <v>39</v>
      </c>
      <c r="D455" s="31">
        <v>2018</v>
      </c>
      <c r="E455" s="32" t="s">
        <v>561</v>
      </c>
      <c r="F455" s="33">
        <v>3.6685714285714286</v>
      </c>
      <c r="G455" s="33">
        <v>9</v>
      </c>
    </row>
    <row r="456" spans="1:7" ht="15.75" customHeight="1" x14ac:dyDescent="0.2">
      <c r="A456" s="31">
        <v>454</v>
      </c>
      <c r="B456" s="31"/>
      <c r="C456" s="31">
        <v>66</v>
      </c>
      <c r="D456" s="31">
        <v>2023</v>
      </c>
      <c r="E456" s="32" t="s">
        <v>562</v>
      </c>
      <c r="F456" s="33">
        <v>3.6500000000000004</v>
      </c>
      <c r="G456" s="33">
        <v>8.7999999999999989</v>
      </c>
    </row>
    <row r="457" spans="1:7" ht="15.75" customHeight="1" x14ac:dyDescent="0.2">
      <c r="A457" s="31">
        <v>455</v>
      </c>
      <c r="B457" s="31"/>
      <c r="C457" s="31">
        <v>40</v>
      </c>
      <c r="D457" s="31">
        <v>2018</v>
      </c>
      <c r="E457" s="32" t="s">
        <v>563</v>
      </c>
      <c r="F457" s="33">
        <v>3.6157142857142857</v>
      </c>
      <c r="G457" s="33">
        <v>8.6</v>
      </c>
    </row>
    <row r="458" spans="1:7" ht="15.75" customHeight="1" x14ac:dyDescent="0.2">
      <c r="A458" s="31">
        <v>456</v>
      </c>
      <c r="B458" s="31"/>
      <c r="C458" s="31">
        <v>67</v>
      </c>
      <c r="D458" s="31">
        <v>2023</v>
      </c>
      <c r="E458" s="32" t="s">
        <v>564</v>
      </c>
      <c r="F458" s="33">
        <v>3.5142857142857142</v>
      </c>
      <c r="G458" s="33">
        <v>8.4</v>
      </c>
    </row>
    <row r="459" spans="1:7" ht="15.75" customHeight="1" x14ac:dyDescent="0.2">
      <c r="A459" s="31">
        <v>457</v>
      </c>
      <c r="B459" s="31"/>
      <c r="C459" s="31">
        <v>41</v>
      </c>
      <c r="D459" s="31">
        <v>2018</v>
      </c>
      <c r="E459" s="32" t="s">
        <v>565</v>
      </c>
      <c r="F459" s="33">
        <v>3.4771428571428564</v>
      </c>
      <c r="G459" s="33">
        <v>8.2000000000000011</v>
      </c>
    </row>
    <row r="460" spans="1:7" ht="15.75" customHeight="1" x14ac:dyDescent="0.2">
      <c r="A460" s="31">
        <v>458</v>
      </c>
      <c r="B460" s="31"/>
      <c r="C460" s="31">
        <v>49</v>
      </c>
      <c r="D460" s="31">
        <v>2020</v>
      </c>
      <c r="E460" s="32" t="s">
        <v>566</v>
      </c>
      <c r="F460" s="33">
        <v>3.4185714285714282</v>
      </c>
      <c r="G460" s="33">
        <v>8</v>
      </c>
    </row>
    <row r="461" spans="1:7" ht="15.75" customHeight="1" x14ac:dyDescent="0.2">
      <c r="A461" s="31">
        <v>459</v>
      </c>
      <c r="B461" s="31"/>
      <c r="C461" s="31">
        <v>44</v>
      </c>
      <c r="D461" s="31">
        <v>2019</v>
      </c>
      <c r="E461" s="32" t="s">
        <v>567</v>
      </c>
      <c r="F461" s="33">
        <v>3.3014285714285716</v>
      </c>
      <c r="G461" s="33">
        <v>7.8</v>
      </c>
    </row>
    <row r="462" spans="1:7" ht="15.75" customHeight="1" x14ac:dyDescent="0.2">
      <c r="A462" s="31">
        <v>460</v>
      </c>
      <c r="B462" s="31"/>
      <c r="C462" s="31">
        <v>47</v>
      </c>
      <c r="D462" s="31">
        <v>2024</v>
      </c>
      <c r="E462" s="32" t="s">
        <v>568</v>
      </c>
      <c r="F462" s="33">
        <v>3.2828571428571438</v>
      </c>
      <c r="G462" s="33">
        <v>7.6</v>
      </c>
    </row>
    <row r="463" spans="1:7" ht="15.75" customHeight="1" x14ac:dyDescent="0.2">
      <c r="A463" s="31">
        <v>461</v>
      </c>
      <c r="B463" s="31"/>
      <c r="C463" s="31">
        <v>68</v>
      </c>
      <c r="D463" s="31">
        <v>2023</v>
      </c>
      <c r="E463" s="32" t="s">
        <v>569</v>
      </c>
      <c r="F463" s="33">
        <v>3.2314285714285722</v>
      </c>
      <c r="G463" s="33">
        <v>7.3999999999999995</v>
      </c>
    </row>
    <row r="464" spans="1:7" ht="15.75" customHeight="1" x14ac:dyDescent="0.2">
      <c r="A464" s="31">
        <v>462</v>
      </c>
      <c r="B464" s="31"/>
      <c r="C464" s="31">
        <v>67</v>
      </c>
      <c r="D464" s="31">
        <v>2025</v>
      </c>
      <c r="E464" s="32" t="s">
        <v>570</v>
      </c>
      <c r="F464" s="33">
        <v>3.2257142857142851</v>
      </c>
      <c r="G464" s="33">
        <v>7.1999999999999993</v>
      </c>
    </row>
    <row r="465" spans="1:7" ht="15.75" customHeight="1" x14ac:dyDescent="0.2">
      <c r="A465" s="31">
        <v>463</v>
      </c>
      <c r="B465" s="31"/>
      <c r="C465" s="31">
        <v>52</v>
      </c>
      <c r="D465" s="31">
        <v>2022</v>
      </c>
      <c r="E465" s="32" t="s">
        <v>571</v>
      </c>
      <c r="F465" s="33">
        <v>3.2157142857142862</v>
      </c>
      <c r="G465" s="33">
        <v>7.0000000000000009</v>
      </c>
    </row>
    <row r="466" spans="1:7" ht="15.75" customHeight="1" x14ac:dyDescent="0.2">
      <c r="A466" s="31">
        <v>464</v>
      </c>
      <c r="B466" s="31"/>
      <c r="C466" s="31">
        <v>68</v>
      </c>
      <c r="D466" s="31">
        <v>2025</v>
      </c>
      <c r="E466" s="32" t="s">
        <v>572</v>
      </c>
      <c r="F466" s="33">
        <v>3.2</v>
      </c>
      <c r="G466" s="33">
        <v>6.8000000000000007</v>
      </c>
    </row>
    <row r="467" spans="1:7" ht="15.75" customHeight="1" x14ac:dyDescent="0.2">
      <c r="A467" s="31">
        <v>465</v>
      </c>
      <c r="B467" s="31"/>
      <c r="C467" s="31">
        <v>48</v>
      </c>
      <c r="D467" s="31">
        <v>2024</v>
      </c>
      <c r="E467" s="32" t="s">
        <v>573</v>
      </c>
      <c r="F467" s="33">
        <v>3.1742857142857153</v>
      </c>
      <c r="G467" s="33">
        <v>6.6000000000000005</v>
      </c>
    </row>
    <row r="468" spans="1:7" ht="15.75" customHeight="1" x14ac:dyDescent="0.2">
      <c r="A468" s="31">
        <v>466</v>
      </c>
      <c r="B468" s="31"/>
      <c r="C468" s="31">
        <v>53</v>
      </c>
      <c r="D468" s="31">
        <v>2022</v>
      </c>
      <c r="E468" s="32" t="s">
        <v>574</v>
      </c>
      <c r="F468" s="33">
        <v>3.1728571428571426</v>
      </c>
      <c r="G468" s="33">
        <v>6.4</v>
      </c>
    </row>
    <row r="469" spans="1:7" ht="15.75" customHeight="1" x14ac:dyDescent="0.2">
      <c r="A469" s="31">
        <v>467</v>
      </c>
      <c r="B469" s="31"/>
      <c r="C469" s="31">
        <v>49</v>
      </c>
      <c r="D469" s="31">
        <v>2024</v>
      </c>
      <c r="E469" s="32" t="s">
        <v>575</v>
      </c>
      <c r="F469" s="33">
        <v>3.16</v>
      </c>
      <c r="G469" s="33">
        <v>6.2</v>
      </c>
    </row>
    <row r="470" spans="1:7" ht="15.75" customHeight="1" x14ac:dyDescent="0.2">
      <c r="A470" s="31">
        <v>468</v>
      </c>
      <c r="B470" s="31"/>
      <c r="C470" s="31">
        <v>50</v>
      </c>
      <c r="D470" s="31">
        <v>2024</v>
      </c>
      <c r="E470" s="32" t="s">
        <v>576</v>
      </c>
      <c r="F470" s="33">
        <v>3.1428571428571432</v>
      </c>
      <c r="G470" s="33">
        <v>6</v>
      </c>
    </row>
    <row r="471" spans="1:7" ht="15.75" customHeight="1" x14ac:dyDescent="0.2">
      <c r="A471" s="31">
        <v>469</v>
      </c>
      <c r="B471" s="31"/>
      <c r="C471" s="31">
        <v>69</v>
      </c>
      <c r="D471" s="31">
        <v>2025</v>
      </c>
      <c r="E471" s="32" t="s">
        <v>577</v>
      </c>
      <c r="F471" s="33">
        <v>3.1014285714285714</v>
      </c>
      <c r="G471" s="33">
        <v>5.8000000000000007</v>
      </c>
    </row>
    <row r="472" spans="1:7" ht="15.75" customHeight="1" x14ac:dyDescent="0.2">
      <c r="A472" s="31">
        <v>470</v>
      </c>
      <c r="B472" s="31"/>
      <c r="C472" s="31">
        <v>46</v>
      </c>
      <c r="D472" s="31">
        <v>2021</v>
      </c>
      <c r="E472" s="32" t="s">
        <v>578</v>
      </c>
      <c r="F472" s="33">
        <v>3.0957142857142861</v>
      </c>
      <c r="G472" s="33">
        <v>5.6000000000000005</v>
      </c>
    </row>
    <row r="473" spans="1:7" ht="15.75" customHeight="1" x14ac:dyDescent="0.2">
      <c r="A473" s="31">
        <v>471</v>
      </c>
      <c r="B473" s="31"/>
      <c r="C473" s="31">
        <v>50</v>
      </c>
      <c r="D473" s="31">
        <v>2020</v>
      </c>
      <c r="E473" s="32" t="s">
        <v>579</v>
      </c>
      <c r="F473" s="33">
        <v>3.0814285714285714</v>
      </c>
      <c r="G473" s="33">
        <v>5.4</v>
      </c>
    </row>
    <row r="474" spans="1:7" ht="15.75" customHeight="1" x14ac:dyDescent="0.2">
      <c r="A474" s="31">
        <v>472</v>
      </c>
      <c r="B474" s="31"/>
      <c r="C474" s="31">
        <v>70</v>
      </c>
      <c r="D474" s="31">
        <v>2025</v>
      </c>
      <c r="E474" s="32" t="s">
        <v>580</v>
      </c>
      <c r="F474" s="33">
        <v>3.0585714285714278</v>
      </c>
      <c r="G474" s="33">
        <v>5.2</v>
      </c>
    </row>
    <row r="475" spans="1:7" ht="15.75" customHeight="1" x14ac:dyDescent="0.2">
      <c r="A475" s="31">
        <v>473</v>
      </c>
      <c r="B475" s="31"/>
      <c r="C475" s="31">
        <v>42</v>
      </c>
      <c r="D475" s="31">
        <v>2018</v>
      </c>
      <c r="E475" s="32" t="s">
        <v>581</v>
      </c>
      <c r="F475" s="33">
        <v>3.05</v>
      </c>
      <c r="G475" s="33">
        <v>5</v>
      </c>
    </row>
    <row r="476" spans="1:7" ht="15.75" customHeight="1" x14ac:dyDescent="0.2">
      <c r="A476" s="31">
        <v>474</v>
      </c>
      <c r="B476" s="31"/>
      <c r="C476" s="31">
        <v>49</v>
      </c>
      <c r="D476" s="31">
        <v>2017</v>
      </c>
      <c r="E476" s="32" t="s">
        <v>582</v>
      </c>
      <c r="F476" s="33">
        <v>3.044285714285714</v>
      </c>
      <c r="G476" s="33">
        <v>4.8</v>
      </c>
    </row>
    <row r="477" spans="1:7" ht="15.75" customHeight="1" x14ac:dyDescent="0.2">
      <c r="A477" s="31">
        <v>475</v>
      </c>
      <c r="B477" s="31"/>
      <c r="C477" s="31">
        <v>47</v>
      </c>
      <c r="D477" s="31">
        <v>2021</v>
      </c>
      <c r="E477" s="32" t="s">
        <v>583</v>
      </c>
      <c r="F477" s="33">
        <v>3.0385714285714287</v>
      </c>
      <c r="G477" s="33">
        <v>4.5999999999999996</v>
      </c>
    </row>
    <row r="478" spans="1:7" ht="15.75" customHeight="1" x14ac:dyDescent="0.2">
      <c r="A478" s="31">
        <v>476</v>
      </c>
      <c r="B478" s="31"/>
      <c r="C478" s="31">
        <v>48</v>
      </c>
      <c r="D478" s="31">
        <v>2021</v>
      </c>
      <c r="E478" s="32" t="s">
        <v>584</v>
      </c>
      <c r="F478" s="33">
        <v>3.0057142857142858</v>
      </c>
      <c r="G478" s="33">
        <v>4.3999999999999995</v>
      </c>
    </row>
    <row r="479" spans="1:7" ht="15.75" customHeight="1" x14ac:dyDescent="0.2">
      <c r="A479" s="31">
        <v>477</v>
      </c>
      <c r="B479" s="31"/>
      <c r="C479" s="31">
        <v>43</v>
      </c>
      <c r="D479" s="31">
        <v>2018</v>
      </c>
      <c r="E479" s="32" t="s">
        <v>585</v>
      </c>
      <c r="F479" s="33">
        <v>2.9942857142857147</v>
      </c>
      <c r="G479" s="33">
        <v>4.2</v>
      </c>
    </row>
    <row r="480" spans="1:7" ht="15.75" customHeight="1" x14ac:dyDescent="0.2">
      <c r="A480" s="31">
        <v>478</v>
      </c>
      <c r="B480" s="31"/>
      <c r="C480" s="31">
        <v>52</v>
      </c>
      <c r="D480" s="31">
        <v>2017</v>
      </c>
      <c r="E480" s="32" t="s">
        <v>586</v>
      </c>
      <c r="F480" s="33">
        <v>2.9242857142857139</v>
      </c>
      <c r="G480" s="33">
        <v>4</v>
      </c>
    </row>
    <row r="481" spans="1:7" ht="15.75" customHeight="1" x14ac:dyDescent="0.2">
      <c r="A481" s="31">
        <v>479</v>
      </c>
      <c r="B481" s="31"/>
      <c r="C481" s="31">
        <v>54</v>
      </c>
      <c r="D481" s="31">
        <v>2022</v>
      </c>
      <c r="E481" s="32" t="s">
        <v>587</v>
      </c>
      <c r="F481" s="33">
        <v>2.9171428571428573</v>
      </c>
      <c r="G481" s="33">
        <v>3.8</v>
      </c>
    </row>
    <row r="482" spans="1:7" ht="15.75" customHeight="1" x14ac:dyDescent="0.2">
      <c r="A482" s="31">
        <v>480</v>
      </c>
      <c r="B482" s="31"/>
      <c r="C482" s="31">
        <v>45</v>
      </c>
      <c r="D482" s="31">
        <v>2019</v>
      </c>
      <c r="E482" s="32" t="s">
        <v>588</v>
      </c>
      <c r="F482" s="33">
        <v>2.9057142857142848</v>
      </c>
      <c r="G482" s="33">
        <v>3.5999999999999996</v>
      </c>
    </row>
    <row r="483" spans="1:7" ht="15.75" customHeight="1" x14ac:dyDescent="0.2">
      <c r="A483" s="31">
        <v>481</v>
      </c>
      <c r="B483" s="31"/>
      <c r="C483" s="31">
        <v>55</v>
      </c>
      <c r="D483" s="31">
        <v>2022</v>
      </c>
      <c r="E483" s="32" t="s">
        <v>589</v>
      </c>
      <c r="F483" s="33">
        <v>2.782857142857142</v>
      </c>
      <c r="G483" s="33">
        <v>3.4000000000000004</v>
      </c>
    </row>
    <row r="484" spans="1:7" ht="15.75" customHeight="1" x14ac:dyDescent="0.2">
      <c r="A484" s="31">
        <v>482</v>
      </c>
      <c r="B484" s="31"/>
      <c r="C484" s="31">
        <v>51</v>
      </c>
      <c r="D484" s="31">
        <v>2024</v>
      </c>
      <c r="E484" s="32" t="s">
        <v>590</v>
      </c>
      <c r="F484" s="33">
        <v>2.7428571428571429</v>
      </c>
      <c r="G484" s="33">
        <v>3.2</v>
      </c>
    </row>
    <row r="485" spans="1:7" ht="15.75" customHeight="1" x14ac:dyDescent="0.2">
      <c r="A485" s="31">
        <v>483</v>
      </c>
      <c r="B485" s="31"/>
      <c r="C485" s="31">
        <v>52</v>
      </c>
      <c r="D485" s="31">
        <v>2024</v>
      </c>
      <c r="E485" s="32" t="s">
        <v>591</v>
      </c>
      <c r="F485" s="33">
        <v>2.7057142857142855</v>
      </c>
      <c r="G485" s="33">
        <v>3</v>
      </c>
    </row>
    <row r="486" spans="1:7" ht="15.75" customHeight="1" x14ac:dyDescent="0.2">
      <c r="A486" s="31">
        <v>484</v>
      </c>
      <c r="B486" s="31"/>
      <c r="C486" s="31">
        <v>56</v>
      </c>
      <c r="D486" s="31">
        <v>2022</v>
      </c>
      <c r="E486" s="32" t="s">
        <v>592</v>
      </c>
      <c r="F486" s="33">
        <v>2.7028571428571424</v>
      </c>
      <c r="G486" s="33">
        <v>2.8000000000000003</v>
      </c>
    </row>
    <row r="487" spans="1:7" ht="15.75" customHeight="1" x14ac:dyDescent="0.2">
      <c r="A487" s="31">
        <v>485</v>
      </c>
      <c r="B487" s="31"/>
      <c r="C487" s="31">
        <v>51</v>
      </c>
      <c r="D487" s="31">
        <v>2020</v>
      </c>
      <c r="E487" s="32" t="s">
        <v>593</v>
      </c>
      <c r="F487" s="33">
        <v>2.7014285714285715</v>
      </c>
      <c r="G487" s="33">
        <v>2.6</v>
      </c>
    </row>
    <row r="488" spans="1:7" ht="15.75" customHeight="1" x14ac:dyDescent="0.2">
      <c r="A488" s="31">
        <v>486</v>
      </c>
      <c r="B488" s="31"/>
      <c r="C488" s="31">
        <v>52</v>
      </c>
      <c r="D488" s="31">
        <v>2020</v>
      </c>
      <c r="E488" s="32" t="s">
        <v>594</v>
      </c>
      <c r="F488" s="33">
        <v>2.6871428571428568</v>
      </c>
      <c r="G488" s="33">
        <v>2.4</v>
      </c>
    </row>
    <row r="489" spans="1:7" ht="15.75" customHeight="1" x14ac:dyDescent="0.2">
      <c r="A489" s="31">
        <v>487</v>
      </c>
      <c r="B489" s="31"/>
      <c r="C489" s="31">
        <v>44</v>
      </c>
      <c r="D489" s="31">
        <v>2018</v>
      </c>
      <c r="E489" s="32" t="s">
        <v>595</v>
      </c>
      <c r="F489" s="33">
        <v>2.6242857142857146</v>
      </c>
      <c r="G489" s="33">
        <v>2.1999999999999997</v>
      </c>
    </row>
    <row r="490" spans="1:7" ht="15.75" customHeight="1" x14ac:dyDescent="0.2">
      <c r="A490" s="31">
        <v>488</v>
      </c>
      <c r="B490" s="31"/>
      <c r="C490" s="31">
        <v>49</v>
      </c>
      <c r="D490" s="31">
        <v>2021</v>
      </c>
      <c r="E490" s="32" t="s">
        <v>596</v>
      </c>
      <c r="F490" s="33">
        <v>2.5714285714285716</v>
      </c>
      <c r="G490" s="33">
        <v>2</v>
      </c>
    </row>
    <row r="491" spans="1:7" ht="15.75" customHeight="1" x14ac:dyDescent="0.2">
      <c r="A491" s="31">
        <v>489</v>
      </c>
      <c r="B491" s="31"/>
      <c r="C491" s="31">
        <v>53</v>
      </c>
      <c r="D491" s="31">
        <v>2020</v>
      </c>
      <c r="E491" s="32" t="s">
        <v>597</v>
      </c>
      <c r="F491" s="33">
        <v>2.5614285714285714</v>
      </c>
      <c r="G491" s="33">
        <v>1.7999999999999998</v>
      </c>
    </row>
    <row r="492" spans="1:7" ht="15.75" customHeight="1" x14ac:dyDescent="0.2">
      <c r="A492" s="31">
        <v>490</v>
      </c>
      <c r="B492" s="31"/>
      <c r="C492" s="31">
        <v>71</v>
      </c>
      <c r="D492" s="31">
        <v>2025</v>
      </c>
      <c r="E492" s="32" t="s">
        <v>598</v>
      </c>
      <c r="F492" s="33">
        <v>2.4557142857142855</v>
      </c>
      <c r="G492" s="33">
        <v>1.6</v>
      </c>
    </row>
    <row r="493" spans="1:7" ht="15.75" customHeight="1" x14ac:dyDescent="0.2">
      <c r="A493" s="31">
        <v>491</v>
      </c>
      <c r="B493" s="31"/>
      <c r="C493" s="31">
        <v>69</v>
      </c>
      <c r="D493" s="31">
        <v>2023</v>
      </c>
      <c r="E493" s="32" t="s">
        <v>599</v>
      </c>
      <c r="F493" s="33">
        <v>2.4414285714285713</v>
      </c>
      <c r="G493" s="33">
        <v>1.4000000000000001</v>
      </c>
    </row>
    <row r="494" spans="1:7" ht="15.75" customHeight="1" x14ac:dyDescent="0.2">
      <c r="A494" s="31">
        <v>492</v>
      </c>
      <c r="B494" s="31"/>
      <c r="C494" s="31">
        <v>70</v>
      </c>
      <c r="D494" s="31">
        <v>2023</v>
      </c>
      <c r="E494" s="32" t="s">
        <v>600</v>
      </c>
      <c r="F494" s="33">
        <v>2.2600000000000002</v>
      </c>
      <c r="G494" s="33">
        <v>1.2</v>
      </c>
    </row>
    <row r="495" spans="1:7" ht="15.75" customHeight="1" x14ac:dyDescent="0.2">
      <c r="A495" s="31">
        <v>493</v>
      </c>
      <c r="B495" s="31"/>
      <c r="C495" s="31">
        <v>72</v>
      </c>
      <c r="D495" s="31">
        <v>2025</v>
      </c>
      <c r="E495" s="32" t="s">
        <v>601</v>
      </c>
      <c r="F495" s="33">
        <v>2.1728571428571426</v>
      </c>
      <c r="G495" s="33">
        <v>1</v>
      </c>
    </row>
    <row r="496" spans="1:7" ht="15.75" customHeight="1" x14ac:dyDescent="0.2">
      <c r="A496" s="31">
        <v>494</v>
      </c>
      <c r="B496" s="31"/>
      <c r="C496" s="31">
        <v>53</v>
      </c>
      <c r="D496" s="31">
        <v>2017</v>
      </c>
      <c r="E496" s="32" t="s">
        <v>602</v>
      </c>
      <c r="F496" s="33">
        <v>1.8385714285714285</v>
      </c>
      <c r="G496" s="33">
        <v>0.8</v>
      </c>
    </row>
    <row r="497" spans="1:7" ht="15.75" customHeight="1" x14ac:dyDescent="0.2">
      <c r="A497" s="31">
        <v>495</v>
      </c>
      <c r="B497" s="31"/>
      <c r="C497" s="31">
        <v>71</v>
      </c>
      <c r="D497" s="31">
        <v>2023</v>
      </c>
      <c r="E497" s="32" t="s">
        <v>603</v>
      </c>
      <c r="F497" s="33">
        <v>1.7785714285714285</v>
      </c>
      <c r="G497" s="33">
        <v>0.6</v>
      </c>
    </row>
    <row r="498" spans="1:7" ht="15.75" customHeight="1" x14ac:dyDescent="0.2">
      <c r="A498" s="31">
        <v>496</v>
      </c>
      <c r="B498" s="31"/>
      <c r="C498" s="31">
        <v>73</v>
      </c>
      <c r="D498" s="31">
        <v>2025</v>
      </c>
      <c r="E498" s="32" t="s">
        <v>604</v>
      </c>
      <c r="F498" s="33">
        <v>1.6871428571428568</v>
      </c>
      <c r="G498" s="33">
        <v>0.4</v>
      </c>
    </row>
    <row r="499" spans="1:7" ht="15.75" customHeight="1" x14ac:dyDescent="0.2">
      <c r="A499" s="31">
        <v>497</v>
      </c>
      <c r="B499" s="31"/>
      <c r="C499" s="31">
        <v>54</v>
      </c>
      <c r="D499" s="31">
        <v>2017</v>
      </c>
      <c r="E499" s="32" t="s">
        <v>605</v>
      </c>
      <c r="F499" s="33">
        <v>1.6671428571428573</v>
      </c>
      <c r="G499" s="33">
        <v>0.2</v>
      </c>
    </row>
  </sheetData>
  <autoFilter ref="A2:G420" xr:uid="{00000000-0009-0000-0000-000003000000}"/>
  <conditionalFormatting sqref="D2:D1000">
    <cfRule type="cellIs" dxfId="185" priority="1" operator="equal">
      <formula>2025</formula>
    </cfRule>
  </conditionalFormatting>
  <conditionalFormatting sqref="E3:E499">
    <cfRule type="expression" dxfId="184" priority="2" stopIfTrue="1">
      <formula>$F3&gt;12.5</formula>
    </cfRule>
    <cfRule type="expression" dxfId="183" priority="3" stopIfTrue="1">
      <formula>AND($F3&gt;11.995,$F3&lt;12.5)</formula>
    </cfRule>
    <cfRule type="expression" dxfId="182" priority="4" stopIfTrue="1">
      <formula>AND($F3&gt;11,$F3&lt;11.995)</formula>
    </cfRule>
    <cfRule type="expression" dxfId="181" priority="5">
      <formula>AND($F3&gt;=9.69,$F3&lt;10.999)</formula>
    </cfRule>
    <cfRule type="expression" dxfId="180" priority="6" stopIfTrue="1">
      <formula>AND($F3&gt;8.4,$F3&lt;9.999)</formula>
    </cfRule>
    <cfRule type="expression" dxfId="179" priority="7" stopIfTrue="1">
      <formula>AND($F3&gt;7.25,$F3&lt;8.999)</formula>
    </cfRule>
    <cfRule type="expression" dxfId="178" priority="8" stopIfTrue="1">
      <formula>AND($F3&gt;=6,$F3&lt;7.25)</formula>
    </cfRule>
    <cfRule type="expression" dxfId="177" priority="9" stopIfTrue="1">
      <formula>AND($F3&gt;=4.7,$F3&lt;6.999)</formula>
    </cfRule>
    <cfRule type="expression" dxfId="176" priority="10">
      <formula>$F3&lt;4.7</formula>
    </cfRule>
  </conditionalFormatting>
  <conditionalFormatting sqref="F3:F499">
    <cfRule type="colorScale" priority="11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G3:G49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2:Q57"/>
  <sheetViews>
    <sheetView workbookViewId="0"/>
  </sheetViews>
  <sheetFormatPr baseColWidth="10" defaultColWidth="14.5" defaultRowHeight="15" customHeight="1" x14ac:dyDescent="0.2"/>
  <cols>
    <col min="1" max="2" width="10.83203125" customWidth="1"/>
    <col min="3" max="3" width="7.1640625" customWidth="1"/>
    <col min="4" max="4" width="10.83203125" customWidth="1"/>
    <col min="5" max="5" width="28" customWidth="1"/>
    <col min="6" max="6" width="8.1640625" customWidth="1"/>
    <col min="7" max="7" width="7.1640625" customWidth="1"/>
    <col min="8" max="8" width="10.83203125" customWidth="1"/>
    <col min="9" max="9" width="28.1640625" customWidth="1"/>
    <col min="10" max="10" width="8.1640625" customWidth="1"/>
    <col min="11" max="26" width="10.83203125" customWidth="1"/>
  </cols>
  <sheetData>
    <row r="2" spans="3:17" ht="15" customHeight="1" x14ac:dyDescent="0.2">
      <c r="C2" s="94"/>
      <c r="D2" s="94"/>
      <c r="E2" s="392" t="s">
        <v>114</v>
      </c>
      <c r="F2" s="94"/>
      <c r="G2" s="94"/>
      <c r="H2" s="95"/>
      <c r="I2" s="392" t="s">
        <v>161</v>
      </c>
      <c r="J2" s="94"/>
      <c r="K2" s="93"/>
      <c r="L2" s="93"/>
      <c r="M2" s="93"/>
      <c r="N2" s="93"/>
      <c r="O2" s="93"/>
      <c r="P2" s="93"/>
      <c r="Q2" s="93"/>
    </row>
    <row r="3" spans="3:17" ht="15" customHeight="1" x14ac:dyDescent="0.2">
      <c r="C3" s="395" t="s">
        <v>606</v>
      </c>
      <c r="D3" s="96"/>
      <c r="E3" s="393"/>
      <c r="F3" s="97" t="e">
        <f>IF(Q3="JR","Junior",IF(Q3="RS JR","RS JR",IF(Q3="SR","Senior",IF(Q3="RS SR","RS SR",FALSE))))</f>
        <v>#REF!</v>
      </c>
      <c r="G3" s="395" t="s">
        <v>607</v>
      </c>
      <c r="H3" s="96"/>
      <c r="I3" s="393"/>
      <c r="J3" s="97" t="e">
        <f>IF(Q37="JR","Junior",IF(Q37="RS JR","RS JR",IF(Q37="SR","Senior",IF(Q37="RS SR","RS SR",FALSE))))</f>
        <v>#REF!</v>
      </c>
      <c r="K3" s="93"/>
      <c r="L3" s="93"/>
      <c r="M3" s="93"/>
      <c r="N3" s="93"/>
      <c r="O3" s="93"/>
      <c r="P3" s="93"/>
      <c r="Q3" s="93" t="e">
        <f>VLOOKUP(E2,#REF!,11,FALSE)</f>
        <v>#REF!</v>
      </c>
    </row>
    <row r="4" spans="3:17" ht="15" customHeight="1" x14ac:dyDescent="0.2">
      <c r="C4" s="394"/>
      <c r="D4" s="96"/>
      <c r="E4" s="393"/>
      <c r="F4" s="98" t="e">
        <f>VLOOKUP($E2,#REF!,43,FALSE)</f>
        <v>#REF!</v>
      </c>
      <c r="G4" s="394"/>
      <c r="H4" s="96"/>
      <c r="I4" s="393"/>
      <c r="J4" s="98" t="e">
        <f>VLOOKUP($I2,#REF!,43,FALSE)</f>
        <v>#REF!</v>
      </c>
      <c r="K4" s="93"/>
      <c r="L4" s="93"/>
      <c r="M4" s="93"/>
      <c r="N4" s="93"/>
      <c r="O4" s="93"/>
      <c r="P4" s="93"/>
      <c r="Q4" s="93"/>
    </row>
    <row r="5" spans="3:17" ht="15" customHeight="1" x14ac:dyDescent="0.2">
      <c r="C5" s="94"/>
      <c r="D5" s="94"/>
      <c r="E5" s="394"/>
      <c r="F5" s="94"/>
      <c r="G5" s="94"/>
      <c r="H5" s="94"/>
      <c r="I5" s="394"/>
      <c r="J5" s="94"/>
      <c r="K5" s="93"/>
      <c r="L5" s="93"/>
      <c r="M5" s="93"/>
      <c r="N5" s="93"/>
      <c r="O5" s="93"/>
      <c r="P5" s="93"/>
      <c r="Q5" s="93"/>
    </row>
    <row r="6" spans="3:17" ht="15" customHeight="1" x14ac:dyDescent="0.2">
      <c r="C6" s="94"/>
      <c r="D6" s="94"/>
      <c r="E6" s="392" t="s">
        <v>148</v>
      </c>
      <c r="F6" s="94"/>
      <c r="G6" s="94"/>
      <c r="H6" s="95"/>
      <c r="I6" s="392" t="s">
        <v>162</v>
      </c>
      <c r="J6" s="94"/>
      <c r="K6" s="93"/>
      <c r="L6" s="93"/>
      <c r="M6" s="93"/>
      <c r="N6" s="93"/>
      <c r="O6" s="93"/>
      <c r="P6" s="93"/>
      <c r="Q6" s="93"/>
    </row>
    <row r="7" spans="3:17" ht="15" customHeight="1" x14ac:dyDescent="0.2">
      <c r="C7" s="395" t="s">
        <v>608</v>
      </c>
      <c r="D7" s="95"/>
      <c r="E7" s="393"/>
      <c r="F7" s="97" t="e">
        <f>IF(Q7="JR","Junior",IF(Q7="RS JR","RS JR",IF(Q7="SR","Senior",IF(Q7="RS SR","RS SR",FALSE))))</f>
        <v>#REF!</v>
      </c>
      <c r="G7" s="395" t="s">
        <v>609</v>
      </c>
      <c r="H7" s="96"/>
      <c r="I7" s="393"/>
      <c r="J7" s="97" t="e">
        <f>IF(Q32="JR","Junior",IF(Q32="RS JR","RS JR",IF(Q32="SR","Senior",IF(Q32="RS SR","RS SR",FALSE))))</f>
        <v>#REF!</v>
      </c>
      <c r="K7" s="93"/>
      <c r="L7" s="93"/>
      <c r="M7" s="93"/>
      <c r="N7" s="93"/>
      <c r="O7" s="93"/>
      <c r="P7" s="93"/>
      <c r="Q7" s="93" t="e">
        <f>VLOOKUP(E6,#REF!,11,FALSE)</f>
        <v>#REF!</v>
      </c>
    </row>
    <row r="8" spans="3:17" ht="15" customHeight="1" x14ac:dyDescent="0.2">
      <c r="C8" s="394"/>
      <c r="D8" s="96"/>
      <c r="E8" s="393"/>
      <c r="F8" s="98" t="e">
        <f>VLOOKUP($E6,#REF!,43,FALSE)</f>
        <v>#REF!</v>
      </c>
      <c r="G8" s="394"/>
      <c r="H8" s="96"/>
      <c r="I8" s="393"/>
      <c r="J8" s="98" t="e">
        <f>VLOOKUP($I6,#REF!,43,FALSE)</f>
        <v>#REF!</v>
      </c>
      <c r="K8" s="93"/>
      <c r="L8" s="93"/>
      <c r="M8" s="93"/>
      <c r="N8" s="93"/>
      <c r="O8" s="93"/>
      <c r="P8" s="93"/>
      <c r="Q8" s="93"/>
    </row>
    <row r="9" spans="3:17" ht="15" customHeight="1" x14ac:dyDescent="0.2">
      <c r="C9" s="94"/>
      <c r="D9" s="94"/>
      <c r="E9" s="394"/>
      <c r="F9" s="94"/>
      <c r="G9" s="94"/>
      <c r="H9" s="94"/>
      <c r="I9" s="394"/>
      <c r="J9" s="94"/>
      <c r="K9" s="93"/>
      <c r="L9" s="93"/>
      <c r="M9" s="93"/>
      <c r="N9" s="93"/>
      <c r="O9" s="93"/>
      <c r="P9" s="93"/>
      <c r="Q9" s="93"/>
    </row>
    <row r="10" spans="3:17" ht="15" customHeight="1" x14ac:dyDescent="0.2">
      <c r="C10" s="94"/>
      <c r="D10" s="94"/>
      <c r="E10" s="392" t="s">
        <v>139</v>
      </c>
      <c r="F10" s="94"/>
      <c r="G10" s="94"/>
      <c r="H10" s="94"/>
      <c r="I10" s="392" t="s">
        <v>236</v>
      </c>
      <c r="J10" s="94"/>
      <c r="K10" s="93"/>
      <c r="L10" s="93"/>
      <c r="M10" s="93"/>
      <c r="N10" s="93"/>
      <c r="O10" s="93"/>
      <c r="P10" s="93"/>
      <c r="Q10" s="93"/>
    </row>
    <row r="11" spans="3:17" ht="15" customHeight="1" x14ac:dyDescent="0.2">
      <c r="C11" s="395" t="s">
        <v>610</v>
      </c>
      <c r="D11" s="95"/>
      <c r="E11" s="393"/>
      <c r="F11" s="97" t="e">
        <f>IF(Q11="JR","Junior",IF(Q11="RS JR","RS JR",IF(Q11="SR","Senior",IF(Q11="RS SR","RS SR",FALSE))))</f>
        <v>#REF!</v>
      </c>
      <c r="G11" s="395" t="s">
        <v>611</v>
      </c>
      <c r="H11" s="96"/>
      <c r="I11" s="393"/>
      <c r="J11" s="97" t="e">
        <f>IF(Q42="JR","Junior",IF(Q42="RS JR","RS JR",IF(Q42="SR","Senior",IF(Q42="RS SR","RS SR",FALSE))))</f>
        <v>#REF!</v>
      </c>
      <c r="K11" s="93"/>
      <c r="L11" s="93"/>
      <c r="M11" s="93"/>
      <c r="N11" s="93"/>
      <c r="O11" s="93"/>
      <c r="P11" s="93"/>
      <c r="Q11" s="93" t="e">
        <f>VLOOKUP(E10,#REF!,11,FALSE)</f>
        <v>#REF!</v>
      </c>
    </row>
    <row r="12" spans="3:17" ht="15" customHeight="1" x14ac:dyDescent="0.2">
      <c r="C12" s="394"/>
      <c r="D12" s="96"/>
      <c r="E12" s="393"/>
      <c r="F12" s="98" t="e">
        <f>VLOOKUP($E10,#REF!,43,FALSE)</f>
        <v>#REF!</v>
      </c>
      <c r="G12" s="394"/>
      <c r="H12" s="96"/>
      <c r="I12" s="393"/>
      <c r="J12" s="98" t="e">
        <f>VLOOKUP($I10,#REF!,43,FALSE)</f>
        <v>#REF!</v>
      </c>
      <c r="K12" s="93"/>
      <c r="L12" s="93"/>
      <c r="M12" s="93"/>
      <c r="N12" s="93"/>
      <c r="O12" s="93"/>
      <c r="P12" s="93"/>
      <c r="Q12" s="93"/>
    </row>
    <row r="13" spans="3:17" ht="15" customHeight="1" x14ac:dyDescent="0.2">
      <c r="C13" s="94"/>
      <c r="D13" s="94"/>
      <c r="E13" s="394"/>
      <c r="F13" s="94"/>
      <c r="G13" s="94"/>
      <c r="H13" s="94"/>
      <c r="I13" s="394"/>
      <c r="J13" s="94"/>
      <c r="K13" s="93"/>
      <c r="L13" s="93"/>
      <c r="M13" s="93"/>
      <c r="N13" s="93"/>
      <c r="O13" s="93"/>
      <c r="P13" s="93"/>
      <c r="Q13" s="93"/>
    </row>
    <row r="14" spans="3:17" ht="15" customHeight="1" x14ac:dyDescent="0.2">
      <c r="C14" s="94"/>
      <c r="D14" s="95"/>
      <c r="E14" s="392" t="s">
        <v>175</v>
      </c>
      <c r="F14" s="94"/>
      <c r="G14" s="94"/>
      <c r="H14" s="95"/>
      <c r="I14" s="392" t="s">
        <v>224</v>
      </c>
      <c r="J14" s="94"/>
      <c r="K14" s="93"/>
      <c r="L14" s="93"/>
      <c r="M14" s="93"/>
      <c r="N14" s="93"/>
      <c r="O14" s="93"/>
      <c r="P14" s="93"/>
      <c r="Q14" s="93"/>
    </row>
    <row r="15" spans="3:17" ht="15" customHeight="1" x14ac:dyDescent="0.2">
      <c r="C15" s="395" t="s">
        <v>612</v>
      </c>
      <c r="D15" s="96"/>
      <c r="E15" s="393"/>
      <c r="F15" s="97" t="e">
        <f>IF(Q15="JR","Junior",IF(Q15="RS JR","RS JR",IF(Q15="SR","Senior",IF(Q15="RS SR","RS SR",FALSE))))</f>
        <v>#REF!</v>
      </c>
      <c r="G15" s="395" t="s">
        <v>613</v>
      </c>
      <c r="H15" s="96"/>
      <c r="I15" s="393"/>
      <c r="J15" s="97" t="e">
        <f>IF(Q47="JR","Junior",IF(Q47="RS JR","RS JR",IF(Q47="SR","Senior",IF(Q47="RS SR","RS SR",FALSE))))</f>
        <v>#REF!</v>
      </c>
      <c r="K15" s="93"/>
      <c r="L15" s="93"/>
      <c r="M15" s="93"/>
      <c r="N15" s="93"/>
      <c r="O15" s="93"/>
      <c r="P15" s="93"/>
      <c r="Q15" s="93" t="e">
        <f>VLOOKUP(E14,#REF!,11,FALSE)</f>
        <v>#REF!</v>
      </c>
    </row>
    <row r="16" spans="3:17" ht="15" customHeight="1" x14ac:dyDescent="0.2">
      <c r="C16" s="394"/>
      <c r="D16" s="96"/>
      <c r="E16" s="393"/>
      <c r="F16" s="98" t="e">
        <f>VLOOKUP($E14,#REF!,43,FALSE)</f>
        <v>#REF!</v>
      </c>
      <c r="G16" s="394"/>
      <c r="H16" s="96"/>
      <c r="I16" s="393"/>
      <c r="J16" s="98" t="e">
        <f>VLOOKUP($I14,#REF!,43,FALSE)</f>
        <v>#REF!</v>
      </c>
      <c r="K16" s="93"/>
      <c r="L16" s="93"/>
      <c r="M16" s="93"/>
      <c r="N16" s="93"/>
      <c r="O16" s="93"/>
      <c r="P16" s="93"/>
      <c r="Q16" s="93"/>
    </row>
    <row r="17" spans="3:17" ht="15" customHeight="1" x14ac:dyDescent="0.2">
      <c r="C17" s="94"/>
      <c r="D17" s="94"/>
      <c r="E17" s="394"/>
      <c r="F17" s="94"/>
      <c r="G17" s="94"/>
      <c r="H17" s="94"/>
      <c r="I17" s="394"/>
      <c r="J17" s="94"/>
      <c r="K17" s="93"/>
      <c r="L17" s="93"/>
      <c r="M17" s="93"/>
      <c r="N17" s="93"/>
      <c r="O17" s="93"/>
      <c r="P17" s="93"/>
      <c r="Q17" s="93"/>
    </row>
    <row r="18" spans="3:17" ht="15" customHeight="1" x14ac:dyDescent="0.2">
      <c r="C18" s="94"/>
      <c r="D18" s="95"/>
      <c r="E18" s="392" t="s">
        <v>218</v>
      </c>
      <c r="F18" s="94"/>
      <c r="G18" s="94"/>
      <c r="H18" s="95"/>
      <c r="I18" s="392" t="s">
        <v>292</v>
      </c>
      <c r="J18" s="94"/>
      <c r="K18" s="93"/>
      <c r="L18" s="93"/>
      <c r="M18" s="93"/>
      <c r="N18" s="93"/>
      <c r="O18" s="93"/>
      <c r="P18" s="93"/>
      <c r="Q18" s="93"/>
    </row>
    <row r="19" spans="3:17" ht="15" customHeight="1" x14ac:dyDescent="0.2">
      <c r="C19" s="395" t="s">
        <v>614</v>
      </c>
      <c r="D19" s="96"/>
      <c r="E19" s="393"/>
      <c r="F19" s="97" t="e">
        <f>IF(Q19="JR","Junior",IF(Q19="RS JR","RS JR",IF(Q19="SR","Senior",IF(Q19="RS SR","RS SR",FALSE))))</f>
        <v>#REF!</v>
      </c>
      <c r="G19" s="395" t="s">
        <v>615</v>
      </c>
      <c r="H19" s="96"/>
      <c r="I19" s="393"/>
      <c r="J19" s="97" t="e">
        <f>IF(Q52="JR","Junior",IF(Q52="RS JR","RS JR",IF(Q52="SR","Senior",IF(Q52="RS SR","RS SR",FALSE))))</f>
        <v>#REF!</v>
      </c>
      <c r="K19" s="93"/>
      <c r="L19" s="93"/>
      <c r="M19" s="93"/>
      <c r="N19" s="93"/>
      <c r="O19" s="93"/>
      <c r="P19" s="93"/>
      <c r="Q19" s="93" t="e">
        <f>VLOOKUP(E18,#REF!,11,FALSE)</f>
        <v>#REF!</v>
      </c>
    </row>
    <row r="20" spans="3:17" ht="15" customHeight="1" x14ac:dyDescent="0.2">
      <c r="C20" s="394"/>
      <c r="D20" s="96"/>
      <c r="E20" s="393"/>
      <c r="F20" s="98" t="e">
        <f>VLOOKUP($E18,#REF!,43,FALSE)</f>
        <v>#REF!</v>
      </c>
      <c r="G20" s="394"/>
      <c r="H20" s="96"/>
      <c r="I20" s="393"/>
      <c r="J20" s="98" t="e">
        <f>VLOOKUP($I18,#REF!,43,FALSE)</f>
        <v>#REF!</v>
      </c>
      <c r="K20" s="93"/>
      <c r="L20" s="93"/>
      <c r="M20" s="93"/>
      <c r="N20" s="93"/>
      <c r="O20" s="93"/>
      <c r="P20" s="93"/>
      <c r="Q20" s="93"/>
    </row>
    <row r="21" spans="3:17" ht="15" customHeight="1" x14ac:dyDescent="0.2">
      <c r="C21" s="94"/>
      <c r="D21" s="94"/>
      <c r="E21" s="394"/>
      <c r="F21" s="94"/>
      <c r="G21" s="94"/>
      <c r="H21" s="94"/>
      <c r="I21" s="394"/>
      <c r="J21" s="94"/>
      <c r="K21" s="93"/>
      <c r="L21" s="93"/>
      <c r="M21" s="93"/>
      <c r="N21" s="93"/>
      <c r="O21" s="93"/>
      <c r="P21" s="93"/>
      <c r="Q21" s="93"/>
    </row>
    <row r="22" spans="3:17" ht="15" customHeight="1" x14ac:dyDescent="0.2">
      <c r="C22" s="94"/>
      <c r="D22" s="95"/>
      <c r="E22" s="392" t="s">
        <v>163</v>
      </c>
      <c r="F22" s="94"/>
      <c r="G22" s="94"/>
      <c r="H22" s="95"/>
      <c r="I22" s="392" t="s">
        <v>289</v>
      </c>
      <c r="J22" s="94"/>
      <c r="K22" s="93"/>
      <c r="L22" s="93"/>
      <c r="M22" s="93"/>
      <c r="N22" s="93"/>
      <c r="O22" s="93"/>
      <c r="P22" s="93"/>
      <c r="Q22" s="93"/>
    </row>
    <row r="23" spans="3:17" ht="15" customHeight="1" x14ac:dyDescent="0.2">
      <c r="C23" s="395" t="s">
        <v>616</v>
      </c>
      <c r="D23" s="96"/>
      <c r="E23" s="393"/>
      <c r="F23" s="97" t="e">
        <f>IF(Q23="JR","Junior",IF(Q23="RS JR","RS JR",IF(Q23="SR","Senior",IF(Q23="RS SR","RS SR",FALSE))))</f>
        <v>#REF!</v>
      </c>
      <c r="G23" s="395" t="s">
        <v>617</v>
      </c>
      <c r="H23" s="96"/>
      <c r="I23" s="393"/>
      <c r="J23" s="97" t="e">
        <f>IF(Q57="JR","Junior",IF(Q57="RS JR","RS JR",IF(Q57="SR","Senior",IF(Q57="RS SR","RS SR",FALSE))))</f>
        <v>#REF!</v>
      </c>
      <c r="K23" s="93"/>
      <c r="L23" s="93"/>
      <c r="M23" s="93"/>
      <c r="N23" s="93"/>
      <c r="O23" s="93"/>
      <c r="P23" s="93"/>
      <c r="Q23" s="93" t="e">
        <f>VLOOKUP(E22,#REF!,11,FALSE)</f>
        <v>#REF!</v>
      </c>
    </row>
    <row r="24" spans="3:17" ht="15" customHeight="1" x14ac:dyDescent="0.2">
      <c r="C24" s="394"/>
      <c r="D24" s="96"/>
      <c r="E24" s="393"/>
      <c r="F24" s="98" t="e">
        <f>VLOOKUP($E22,#REF!,43,FALSE)</f>
        <v>#REF!</v>
      </c>
      <c r="G24" s="394"/>
      <c r="H24" s="96"/>
      <c r="I24" s="393"/>
      <c r="J24" s="98" t="e">
        <f>VLOOKUP($I22,#REF!,43,FALSE)</f>
        <v>#REF!</v>
      </c>
      <c r="K24" s="93"/>
      <c r="L24" s="93"/>
      <c r="M24" s="93"/>
      <c r="N24" s="93"/>
      <c r="O24" s="93"/>
      <c r="P24" s="93"/>
      <c r="Q24" s="93"/>
    </row>
    <row r="25" spans="3:17" ht="15" customHeight="1" x14ac:dyDescent="0.2">
      <c r="C25" s="94"/>
      <c r="D25" s="94"/>
      <c r="E25" s="394"/>
      <c r="F25" s="94"/>
      <c r="G25" s="94"/>
      <c r="H25" s="94"/>
      <c r="I25" s="394"/>
      <c r="J25" s="94"/>
      <c r="K25" s="93"/>
      <c r="L25" s="93"/>
      <c r="M25" s="93"/>
      <c r="N25" s="93"/>
      <c r="O25" s="93"/>
      <c r="P25" s="93"/>
      <c r="Q25" s="93"/>
    </row>
    <row r="26" spans="3:17" ht="15" customHeight="1" x14ac:dyDescent="0.2">
      <c r="C26" s="94"/>
      <c r="D26" s="95"/>
      <c r="E26" s="392" t="s">
        <v>155</v>
      </c>
      <c r="F26" s="94"/>
      <c r="G26" s="94"/>
      <c r="H26" s="94"/>
      <c r="I26" s="94"/>
      <c r="J26" s="94"/>
      <c r="K26" s="93"/>
      <c r="L26" s="93"/>
      <c r="M26" s="93"/>
      <c r="N26" s="93"/>
      <c r="O26" s="93"/>
      <c r="P26" s="93"/>
      <c r="Q26" s="93"/>
    </row>
    <row r="27" spans="3:17" ht="15" customHeight="1" x14ac:dyDescent="0.2">
      <c r="C27" s="395" t="s">
        <v>618</v>
      </c>
      <c r="D27" s="96"/>
      <c r="E27" s="393"/>
      <c r="F27" s="97" t="e">
        <f>IF(Q27="JR","Junior",IF(Q27="RS JR","RS JR",IF(Q27="SR","Senior",IF(Q27="RS SR","RS SR",FALSE))))</f>
        <v>#REF!</v>
      </c>
      <c r="G27" s="94"/>
      <c r="H27" s="94"/>
      <c r="I27" s="94"/>
      <c r="J27" s="94"/>
      <c r="K27" s="93"/>
      <c r="L27" s="93"/>
      <c r="M27" s="93"/>
      <c r="N27" s="93"/>
      <c r="O27" s="93"/>
      <c r="P27" s="93"/>
      <c r="Q27" s="93" t="e">
        <f>VLOOKUP(E26,#REF!,11,FALSE)</f>
        <v>#REF!</v>
      </c>
    </row>
    <row r="28" spans="3:17" ht="15" customHeight="1" x14ac:dyDescent="0.2">
      <c r="C28" s="394"/>
      <c r="D28" s="96"/>
      <c r="E28" s="393"/>
      <c r="F28" s="98" t="e">
        <f>VLOOKUP($E26,#REF!,43,FALSE)</f>
        <v>#REF!</v>
      </c>
      <c r="G28" s="94"/>
      <c r="H28" s="94"/>
      <c r="I28" s="94"/>
      <c r="J28" s="94"/>
      <c r="K28" s="93"/>
      <c r="L28" s="93"/>
      <c r="M28" s="93"/>
      <c r="N28" s="93"/>
      <c r="O28" s="93"/>
      <c r="P28" s="93"/>
      <c r="Q28" s="93"/>
    </row>
    <row r="29" spans="3:17" ht="15" customHeight="1" x14ac:dyDescent="0.2">
      <c r="C29" s="94"/>
      <c r="D29" s="94"/>
      <c r="E29" s="394"/>
      <c r="F29" s="94"/>
      <c r="G29" s="94"/>
      <c r="H29" s="94"/>
      <c r="I29" s="94"/>
      <c r="J29" s="94"/>
      <c r="K29" s="93"/>
      <c r="L29" s="93"/>
      <c r="M29" s="93"/>
      <c r="N29" s="93"/>
      <c r="O29" s="93"/>
      <c r="P29" s="93"/>
      <c r="Q29" s="93"/>
    </row>
    <row r="30" spans="3:17" ht="15.75" customHeight="1" x14ac:dyDescent="0.2"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</row>
    <row r="31" spans="3:17" ht="15.75" customHeight="1" x14ac:dyDescent="0.2"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</row>
    <row r="32" spans="3:17" ht="15" customHeight="1" x14ac:dyDescent="0.2"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 t="e">
        <f>VLOOKUP(I6,#REF!,11,FALSE)</f>
        <v>#REF!</v>
      </c>
    </row>
    <row r="37" spans="17:17" ht="15" customHeight="1" x14ac:dyDescent="0.2">
      <c r="Q37" s="93" t="e">
        <f>VLOOKUP(I2,#REF!,11,FALSE)</f>
        <v>#REF!</v>
      </c>
    </row>
    <row r="38" spans="17:17" ht="15.75" customHeight="1" x14ac:dyDescent="0.2">
      <c r="Q38" s="93"/>
    </row>
    <row r="39" spans="17:17" ht="15.75" customHeight="1" x14ac:dyDescent="0.2">
      <c r="Q39" s="93"/>
    </row>
    <row r="40" spans="17:17" ht="15.75" customHeight="1" x14ac:dyDescent="0.2">
      <c r="Q40" s="93"/>
    </row>
    <row r="41" spans="17:17" ht="15.75" customHeight="1" x14ac:dyDescent="0.2">
      <c r="Q41" s="93"/>
    </row>
    <row r="42" spans="17:17" ht="15" customHeight="1" x14ac:dyDescent="0.2">
      <c r="Q42" s="93" t="e">
        <f>VLOOKUP(I10,#REF!,11,FALSE)</f>
        <v>#REF!</v>
      </c>
    </row>
    <row r="43" spans="17:17" ht="15.75" customHeight="1" x14ac:dyDescent="0.2">
      <c r="Q43" s="93"/>
    </row>
    <row r="44" spans="17:17" ht="15.75" customHeight="1" x14ac:dyDescent="0.2">
      <c r="Q44" s="93"/>
    </row>
    <row r="45" spans="17:17" ht="15.75" customHeight="1" x14ac:dyDescent="0.2">
      <c r="Q45" s="93"/>
    </row>
    <row r="46" spans="17:17" ht="15.75" customHeight="1" x14ac:dyDescent="0.2">
      <c r="Q46" s="93"/>
    </row>
    <row r="47" spans="17:17" ht="15" customHeight="1" x14ac:dyDescent="0.2">
      <c r="Q47" s="93" t="e">
        <f>VLOOKUP(I14,#REF!,11,FALSE)</f>
        <v>#REF!</v>
      </c>
    </row>
    <row r="52" spans="17:17" ht="15" customHeight="1" x14ac:dyDescent="0.2">
      <c r="Q52" s="93" t="e">
        <f>VLOOKUP(I18,#REF!,11,FALSE)</f>
        <v>#REF!</v>
      </c>
    </row>
    <row r="53" spans="17:17" ht="15.75" customHeight="1" x14ac:dyDescent="0.2">
      <c r="Q53" s="93"/>
    </row>
    <row r="54" spans="17:17" ht="15.75" customHeight="1" x14ac:dyDescent="0.2">
      <c r="Q54" s="93"/>
    </row>
    <row r="55" spans="17:17" ht="15.75" customHeight="1" x14ac:dyDescent="0.2">
      <c r="Q55" s="93"/>
    </row>
    <row r="56" spans="17:17" ht="15.75" customHeight="1" x14ac:dyDescent="0.2">
      <c r="Q56" s="93"/>
    </row>
    <row r="57" spans="17:17" ht="15" customHeight="1" x14ac:dyDescent="0.2">
      <c r="Q57" s="93" t="e">
        <f>VLOOKUP(I22,#REF!,11,FALSE)</f>
        <v>#REF!</v>
      </c>
    </row>
  </sheetData>
  <mergeCells count="26">
    <mergeCell ref="I22:I25"/>
    <mergeCell ref="G23:G24"/>
    <mergeCell ref="E2:E5"/>
    <mergeCell ref="I2:I5"/>
    <mergeCell ref="C3:C4"/>
    <mergeCell ref="G3:G4"/>
    <mergeCell ref="I6:I9"/>
    <mergeCell ref="G7:G8"/>
    <mergeCell ref="G11:G12"/>
    <mergeCell ref="I10:I13"/>
    <mergeCell ref="I14:I17"/>
    <mergeCell ref="G15:G16"/>
    <mergeCell ref="I18:I21"/>
    <mergeCell ref="G19:G20"/>
    <mergeCell ref="E26:E29"/>
    <mergeCell ref="C7:C8"/>
    <mergeCell ref="C11:C12"/>
    <mergeCell ref="C15:C16"/>
    <mergeCell ref="C19:C20"/>
    <mergeCell ref="C23:C24"/>
    <mergeCell ref="C27:C28"/>
    <mergeCell ref="E6:E9"/>
    <mergeCell ref="E10:E13"/>
    <mergeCell ref="E14:E17"/>
    <mergeCell ref="E18:E21"/>
    <mergeCell ref="E22:E25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994E7-8237-4A5C-88FA-65CD3857652F}">
  <dimension ref="A1:DU33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83203125" customWidth="1"/>
    <col min="2" max="2" width="23.6640625" bestFit="1" customWidth="1"/>
    <col min="3" max="3" width="13" customWidth="1"/>
    <col min="4" max="4" width="21.33203125" customWidth="1"/>
    <col min="5" max="5" width="11.33203125" customWidth="1"/>
    <col min="6" max="6" width="11.5" customWidth="1"/>
    <col min="7" max="7" width="7.6640625" customWidth="1"/>
    <col min="8" max="8" width="8.5" customWidth="1"/>
    <col min="9" max="9" width="13" customWidth="1"/>
    <col min="10" max="10" width="8.5" customWidth="1"/>
    <col min="11" max="11" width="10.33203125" customWidth="1"/>
    <col min="12" max="12" width="13.5" customWidth="1"/>
    <col min="13" max="13" width="10.5" customWidth="1"/>
    <col min="14" max="14" width="11" customWidth="1"/>
    <col min="15" max="15" width="11.5" customWidth="1"/>
    <col min="16" max="16" width="8.83203125" customWidth="1"/>
    <col min="17" max="23" width="9.83203125" customWidth="1"/>
    <col min="24" max="24" width="12.83203125" customWidth="1"/>
    <col min="25" max="25" width="8.5" customWidth="1"/>
    <col min="26" max="26" width="9.5" customWidth="1"/>
    <col min="27" max="27" width="9.33203125" customWidth="1"/>
    <col min="28" max="28" width="9.5" customWidth="1"/>
    <col min="29" max="29" width="10.83203125" customWidth="1"/>
    <col min="30" max="30" width="9.83203125" customWidth="1"/>
    <col min="31" max="31" width="11.33203125" customWidth="1"/>
    <col min="32" max="32" width="10.83203125" customWidth="1"/>
    <col min="33" max="33" width="11.5" customWidth="1"/>
    <col min="34" max="34" width="10" customWidth="1"/>
    <col min="35" max="35" width="10.1640625" customWidth="1"/>
    <col min="36" max="36" width="8.832031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10" customWidth="1"/>
    <col min="43" max="43" width="7.6640625" customWidth="1"/>
    <col min="44" max="44" width="9.5" customWidth="1"/>
    <col min="45" max="45" width="11.5" customWidth="1"/>
    <col min="46" max="46" width="13.5" customWidth="1"/>
    <col min="47" max="47" width="8" customWidth="1"/>
    <col min="48" max="48" width="8.5" customWidth="1"/>
    <col min="49" max="49" width="7.6640625" customWidth="1"/>
    <col min="50" max="50" width="13.5" customWidth="1"/>
    <col min="51" max="51" width="9.5" customWidth="1"/>
    <col min="52" max="52" width="10.83203125" customWidth="1"/>
    <col min="53" max="53" width="8.5" customWidth="1"/>
    <col min="54" max="54" width="9.5" customWidth="1"/>
    <col min="55" max="55" width="9.33203125" customWidth="1"/>
    <col min="56" max="56" width="8.5" customWidth="1"/>
    <col min="57" max="57" width="10.83203125" customWidth="1"/>
    <col min="58" max="58" width="11.5" customWidth="1"/>
    <col min="59" max="59" width="10" customWidth="1"/>
    <col min="60" max="60" width="11.5" customWidth="1"/>
    <col min="61" max="61" width="13.5" customWidth="1"/>
    <col min="62" max="62" width="8" customWidth="1"/>
    <col min="63" max="63" width="8.5" customWidth="1"/>
    <col min="64" max="64" width="7.6640625" customWidth="1"/>
    <col min="65" max="65" width="13.5" customWidth="1"/>
    <col min="66" max="66" width="9.5" customWidth="1"/>
    <col min="67" max="67" width="10.83203125" customWidth="1"/>
    <col min="68" max="68" width="8.5" customWidth="1"/>
    <col min="69" max="69" width="9.5" customWidth="1"/>
    <col min="70" max="70" width="9.33203125" customWidth="1"/>
    <col min="71" max="71" width="8.5" customWidth="1"/>
    <col min="72" max="72" width="10.83203125" customWidth="1"/>
    <col min="73" max="73" width="11.5" customWidth="1"/>
    <col min="74" max="74" width="10" customWidth="1"/>
    <col min="75" max="75" width="11.5" customWidth="1"/>
    <col min="76" max="76" width="13.5" customWidth="1"/>
    <col min="77" max="77" width="8" customWidth="1"/>
    <col min="78" max="78" width="8.5" customWidth="1"/>
    <col min="79" max="79" width="7.6640625" customWidth="1"/>
    <col min="80" max="80" width="13.5" customWidth="1"/>
    <col min="81" max="81" width="9.5" customWidth="1"/>
    <col min="82" max="82" width="10.83203125" customWidth="1"/>
    <col min="83" max="83" width="8.5" customWidth="1"/>
    <col min="84" max="84" width="9.5" customWidth="1"/>
    <col min="85" max="85" width="9.33203125" customWidth="1"/>
    <col min="86" max="86" width="8.5" customWidth="1"/>
    <col min="87" max="87" width="10.83203125" customWidth="1"/>
    <col min="88" max="88" width="11.5" customWidth="1"/>
    <col min="89" max="89" width="10" customWidth="1"/>
    <col min="90" max="90" width="11.5" customWidth="1"/>
    <col min="91" max="91" width="13.5" customWidth="1"/>
    <col min="92" max="92" width="8" customWidth="1"/>
    <col min="93" max="93" width="8.5" customWidth="1"/>
    <col min="94" max="94" width="7.6640625" customWidth="1"/>
    <col min="95" max="95" width="13.5" customWidth="1"/>
    <col min="96" max="96" width="9.5" customWidth="1"/>
    <col min="97" max="97" width="10.83203125" customWidth="1"/>
    <col min="98" max="98" width="8.5" customWidth="1"/>
    <col min="99" max="99" width="9.5" customWidth="1"/>
    <col min="100" max="100" width="9.33203125" customWidth="1"/>
    <col min="101" max="101" width="8.5" customWidth="1"/>
    <col min="102" max="102" width="10.83203125" customWidth="1"/>
    <col min="103" max="103" width="11.5" customWidth="1"/>
    <col min="104" max="104" width="10" customWidth="1"/>
    <col min="105" max="105" width="11.5" customWidth="1"/>
    <col min="106" max="106" width="13.5" customWidth="1"/>
    <col min="107" max="107" width="8" customWidth="1"/>
    <col min="108" max="108" width="8.5" customWidth="1"/>
    <col min="109" max="109" width="7.6640625" customWidth="1"/>
    <col min="110" max="110" width="13.5" customWidth="1"/>
    <col min="111" max="111" width="9.5" customWidth="1"/>
    <col min="112" max="112" width="10.83203125" customWidth="1"/>
    <col min="113" max="113" width="8.5" customWidth="1"/>
    <col min="114" max="114" width="9.5" customWidth="1"/>
    <col min="115" max="115" width="9.33203125" customWidth="1"/>
    <col min="116" max="116" width="8.5" customWidth="1"/>
    <col min="117" max="117" width="10.83203125" customWidth="1"/>
    <col min="118" max="118" width="11.5" customWidth="1"/>
    <col min="119" max="119" width="10" customWidth="1"/>
    <col min="120" max="120" width="8.33203125" customWidth="1"/>
    <col min="121" max="121" width="3.5" customWidth="1"/>
    <col min="122" max="122" width="13.1640625" customWidth="1"/>
    <col min="123" max="123" width="11" customWidth="1"/>
    <col min="124" max="124" width="14.5" customWidth="1"/>
    <col min="125" max="125" width="11.33203125" customWidth="1"/>
    <col min="126" max="141" width="8.83203125" customWidth="1"/>
  </cols>
  <sheetData>
    <row r="1" spans="1:125" x14ac:dyDescent="0.2">
      <c r="A1" s="379"/>
      <c r="B1" s="369"/>
      <c r="C1" s="380"/>
      <c r="D1" s="381" t="s">
        <v>60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80"/>
      <c r="Q1" s="382" t="s">
        <v>61</v>
      </c>
      <c r="R1" s="369"/>
      <c r="S1" s="369"/>
      <c r="T1" s="369"/>
      <c r="U1" s="369"/>
      <c r="V1" s="369"/>
      <c r="W1" s="380"/>
      <c r="X1" s="383" t="s">
        <v>62</v>
      </c>
      <c r="Y1" s="369"/>
      <c r="Z1" s="369"/>
      <c r="AA1" s="369"/>
      <c r="AB1" s="369"/>
      <c r="AC1" s="369"/>
      <c r="AD1" s="369"/>
      <c r="AE1" s="369"/>
      <c r="AF1" s="369"/>
      <c r="AG1" s="369"/>
      <c r="AH1" s="369"/>
      <c r="AI1" s="369"/>
      <c r="AJ1" s="380"/>
      <c r="AK1" s="384" t="s">
        <v>63</v>
      </c>
      <c r="AL1" s="369"/>
      <c r="AM1" s="369"/>
      <c r="AN1" s="369"/>
      <c r="AO1" s="369"/>
      <c r="AP1" s="369"/>
      <c r="AQ1" s="369"/>
      <c r="AR1" s="380"/>
      <c r="AS1" s="364" t="s">
        <v>888</v>
      </c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6"/>
      <c r="BH1" s="364" t="s">
        <v>887</v>
      </c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6"/>
      <c r="BW1" s="364" t="s">
        <v>722</v>
      </c>
      <c r="BX1" s="396"/>
      <c r="BY1" s="396"/>
      <c r="BZ1" s="396"/>
      <c r="CA1" s="396"/>
      <c r="CB1" s="396"/>
      <c r="CC1" s="396"/>
      <c r="CD1" s="396"/>
      <c r="CE1" s="396"/>
      <c r="CF1" s="396"/>
      <c r="CG1" s="396"/>
      <c r="CH1" s="396"/>
      <c r="CI1" s="396"/>
      <c r="CJ1" s="396"/>
      <c r="CK1" s="397"/>
      <c r="CL1" s="364" t="s">
        <v>723</v>
      </c>
      <c r="CM1" s="396"/>
      <c r="CN1" s="396"/>
      <c r="CO1" s="396"/>
      <c r="CP1" s="396"/>
      <c r="CQ1" s="396"/>
      <c r="CR1" s="396"/>
      <c r="CS1" s="396"/>
      <c r="CT1" s="396"/>
      <c r="CU1" s="396"/>
      <c r="CV1" s="396"/>
      <c r="CW1" s="396"/>
      <c r="CX1" s="396"/>
      <c r="CY1" s="396"/>
      <c r="CZ1" s="397"/>
      <c r="DA1" s="364" t="s">
        <v>724</v>
      </c>
      <c r="DB1" s="396"/>
      <c r="DC1" s="396"/>
      <c r="DD1" s="396"/>
      <c r="DE1" s="396"/>
      <c r="DF1" s="396"/>
      <c r="DG1" s="396"/>
      <c r="DH1" s="396"/>
      <c r="DI1" s="396"/>
      <c r="DJ1" s="396"/>
      <c r="DK1" s="396"/>
      <c r="DL1" s="396"/>
      <c r="DM1" s="396"/>
      <c r="DN1" s="396"/>
      <c r="DO1" s="397"/>
      <c r="DP1" s="119"/>
      <c r="DQ1" s="119"/>
      <c r="DR1" s="119"/>
      <c r="DS1" s="119"/>
      <c r="DT1" s="119"/>
      <c r="DU1" s="119"/>
    </row>
    <row r="2" spans="1:125" ht="16" thickBot="1" x14ac:dyDescent="0.25">
      <c r="A2" s="217" t="s">
        <v>69</v>
      </c>
      <c r="B2" s="220" t="s">
        <v>72</v>
      </c>
      <c r="C2" s="221" t="s">
        <v>2</v>
      </c>
      <c r="D2" s="277" t="s">
        <v>75</v>
      </c>
      <c r="E2" s="224" t="s">
        <v>30</v>
      </c>
      <c r="F2" s="224" t="s">
        <v>34</v>
      </c>
      <c r="G2" s="224" t="s">
        <v>36</v>
      </c>
      <c r="H2" s="224" t="s">
        <v>71</v>
      </c>
      <c r="I2" s="224" t="s">
        <v>40</v>
      </c>
      <c r="J2" s="224" t="s">
        <v>53</v>
      </c>
      <c r="K2" s="224" t="s">
        <v>55</v>
      </c>
      <c r="L2" s="224" t="s">
        <v>57</v>
      </c>
      <c r="M2" s="224" t="s">
        <v>76</v>
      </c>
      <c r="N2" s="224" t="s">
        <v>77</v>
      </c>
      <c r="O2" s="224" t="s">
        <v>78</v>
      </c>
      <c r="P2" s="278" t="s">
        <v>28</v>
      </c>
      <c r="Q2" s="191" t="s">
        <v>42</v>
      </c>
      <c r="R2" s="192" t="s">
        <v>44</v>
      </c>
      <c r="S2" s="192" t="s">
        <v>46</v>
      </c>
      <c r="T2" s="192" t="s">
        <v>48</v>
      </c>
      <c r="U2" s="192" t="s">
        <v>50</v>
      </c>
      <c r="V2" s="192" t="s">
        <v>24</v>
      </c>
      <c r="W2" s="282" t="s">
        <v>26</v>
      </c>
      <c r="X2" s="180" t="s">
        <v>4</v>
      </c>
      <c r="Y2" s="181" t="s">
        <v>8</v>
      </c>
      <c r="Z2" s="181" t="s">
        <v>10</v>
      </c>
      <c r="AA2" s="181" t="s">
        <v>14</v>
      </c>
      <c r="AB2" s="181" t="s">
        <v>16</v>
      </c>
      <c r="AC2" s="181" t="s">
        <v>18</v>
      </c>
      <c r="AD2" s="181" t="s">
        <v>79</v>
      </c>
      <c r="AE2" s="181" t="s">
        <v>80</v>
      </c>
      <c r="AF2" s="181" t="s">
        <v>81</v>
      </c>
      <c r="AG2" s="181" t="s">
        <v>83</v>
      </c>
      <c r="AH2" s="181" t="s">
        <v>84</v>
      </c>
      <c r="AI2" s="181" t="s">
        <v>85</v>
      </c>
      <c r="AJ2" s="182" t="s">
        <v>20</v>
      </c>
      <c r="AK2" s="226" t="s">
        <v>86</v>
      </c>
      <c r="AL2" s="227" t="s">
        <v>87</v>
      </c>
      <c r="AM2" s="227" t="s">
        <v>88</v>
      </c>
      <c r="AN2" s="227" t="s">
        <v>89</v>
      </c>
      <c r="AO2" s="227" t="s">
        <v>90</v>
      </c>
      <c r="AP2" s="227" t="s">
        <v>91</v>
      </c>
      <c r="AQ2" s="227" t="s">
        <v>32</v>
      </c>
      <c r="AR2" s="228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98</v>
      </c>
      <c r="BE2" s="28" t="s">
        <v>99</v>
      </c>
      <c r="BF2" s="28" t="s">
        <v>83</v>
      </c>
      <c r="BG2" s="29" t="s">
        <v>84</v>
      </c>
      <c r="BH2" s="27" t="s">
        <v>92</v>
      </c>
      <c r="BI2" s="28" t="s">
        <v>93</v>
      </c>
      <c r="BJ2" s="28" t="s">
        <v>94</v>
      </c>
      <c r="BK2" s="28" t="s">
        <v>95</v>
      </c>
      <c r="BL2" s="28" t="s">
        <v>96</v>
      </c>
      <c r="BM2" s="28" t="s">
        <v>97</v>
      </c>
      <c r="BN2" s="28" t="s">
        <v>16</v>
      </c>
      <c r="BO2" s="28" t="s">
        <v>18</v>
      </c>
      <c r="BP2" s="28" t="s">
        <v>8</v>
      </c>
      <c r="BQ2" s="28" t="s">
        <v>10</v>
      </c>
      <c r="BR2" s="28" t="s">
        <v>14</v>
      </c>
      <c r="BS2" s="28" t="s">
        <v>98</v>
      </c>
      <c r="BT2" s="28" t="s">
        <v>99</v>
      </c>
      <c r="BU2" s="28" t="s">
        <v>83</v>
      </c>
      <c r="BV2" s="29" t="s">
        <v>84</v>
      </c>
      <c r="BW2" s="27" t="s">
        <v>92</v>
      </c>
      <c r="BX2" s="28" t="s">
        <v>93</v>
      </c>
      <c r="BY2" s="28" t="s">
        <v>94</v>
      </c>
      <c r="BZ2" s="28" t="s">
        <v>95</v>
      </c>
      <c r="CA2" s="28" t="s">
        <v>96</v>
      </c>
      <c r="CB2" s="28" t="s">
        <v>97</v>
      </c>
      <c r="CC2" s="28" t="s">
        <v>16</v>
      </c>
      <c r="CD2" s="28" t="s">
        <v>18</v>
      </c>
      <c r="CE2" s="28" t="s">
        <v>8</v>
      </c>
      <c r="CF2" s="28" t="s">
        <v>10</v>
      </c>
      <c r="CG2" s="28" t="s">
        <v>14</v>
      </c>
      <c r="CH2" s="28" t="s">
        <v>98</v>
      </c>
      <c r="CI2" s="28" t="s">
        <v>99</v>
      </c>
      <c r="CJ2" s="28" t="s">
        <v>83</v>
      </c>
      <c r="CK2" s="29" t="s">
        <v>84</v>
      </c>
      <c r="CL2" s="27" t="s">
        <v>92</v>
      </c>
      <c r="CM2" s="28" t="s">
        <v>93</v>
      </c>
      <c r="CN2" s="28" t="s">
        <v>94</v>
      </c>
      <c r="CO2" s="28" t="s">
        <v>95</v>
      </c>
      <c r="CP2" s="28" t="s">
        <v>96</v>
      </c>
      <c r="CQ2" s="28" t="s">
        <v>97</v>
      </c>
      <c r="CR2" s="28" t="s">
        <v>16</v>
      </c>
      <c r="CS2" s="28" t="s">
        <v>18</v>
      </c>
      <c r="CT2" s="28" t="s">
        <v>8</v>
      </c>
      <c r="CU2" s="28" t="s">
        <v>10</v>
      </c>
      <c r="CV2" s="28" t="s">
        <v>14</v>
      </c>
      <c r="CW2" s="28" t="s">
        <v>98</v>
      </c>
      <c r="CX2" s="28" t="s">
        <v>99</v>
      </c>
      <c r="CY2" s="28" t="s">
        <v>83</v>
      </c>
      <c r="CZ2" s="29" t="s">
        <v>84</v>
      </c>
      <c r="DA2" s="27" t="s">
        <v>92</v>
      </c>
      <c r="DB2" s="28" t="s">
        <v>93</v>
      </c>
      <c r="DC2" s="28" t="s">
        <v>94</v>
      </c>
      <c r="DD2" s="28" t="s">
        <v>95</v>
      </c>
      <c r="DE2" s="28" t="s">
        <v>96</v>
      </c>
      <c r="DF2" s="28" t="s">
        <v>97</v>
      </c>
      <c r="DG2" s="28" t="s">
        <v>16</v>
      </c>
      <c r="DH2" s="28" t="s">
        <v>18</v>
      </c>
      <c r="DI2" s="28" t="s">
        <v>8</v>
      </c>
      <c r="DJ2" s="28" t="s">
        <v>10</v>
      </c>
      <c r="DK2" s="28" t="s">
        <v>14</v>
      </c>
      <c r="DL2" s="28" t="s">
        <v>98</v>
      </c>
      <c r="DM2" s="28" t="s">
        <v>99</v>
      </c>
      <c r="DN2" s="28" t="s">
        <v>83</v>
      </c>
      <c r="DO2" s="29" t="s">
        <v>84</v>
      </c>
      <c r="DP2" s="90"/>
      <c r="DQ2" s="90"/>
      <c r="DR2" s="90" t="s">
        <v>622</v>
      </c>
      <c r="DS2" s="90" t="s">
        <v>623</v>
      </c>
      <c r="DT2" s="90" t="s">
        <v>624</v>
      </c>
      <c r="DU2" s="90" t="s">
        <v>625</v>
      </c>
    </row>
    <row r="3" spans="1:125" x14ac:dyDescent="0.2">
      <c r="A3" s="199">
        <v>1</v>
      </c>
      <c r="B3" s="275" t="s">
        <v>626</v>
      </c>
      <c r="C3" s="120">
        <v>12.525714285714285</v>
      </c>
      <c r="D3" s="121" t="s">
        <v>627</v>
      </c>
      <c r="E3" s="200">
        <v>1</v>
      </c>
      <c r="F3" s="318">
        <v>34502</v>
      </c>
      <c r="G3" s="231">
        <v>31.301369863013697</v>
      </c>
      <c r="H3" s="231" t="s">
        <v>628</v>
      </c>
      <c r="I3" s="231">
        <v>20.873972602739727</v>
      </c>
      <c r="J3" s="231" t="s">
        <v>976</v>
      </c>
      <c r="K3" s="231" t="s">
        <v>977</v>
      </c>
      <c r="L3" s="231" t="s">
        <v>727</v>
      </c>
      <c r="M3" s="200">
        <v>73</v>
      </c>
      <c r="N3" s="200">
        <v>210</v>
      </c>
      <c r="O3" s="200">
        <v>4.42</v>
      </c>
      <c r="P3" s="279">
        <v>1</v>
      </c>
      <c r="Q3" s="283">
        <v>0</v>
      </c>
      <c r="R3" s="284">
        <v>0</v>
      </c>
      <c r="S3" s="284">
        <v>0.32765399737876805</v>
      </c>
      <c r="T3" s="284">
        <v>0.2692518748856777</v>
      </c>
      <c r="U3" s="284">
        <v>0.44389040250861056</v>
      </c>
      <c r="V3" s="194">
        <v>0.44389040250861056</v>
      </c>
      <c r="W3" s="59">
        <v>0.44389040250861056</v>
      </c>
      <c r="X3" s="42">
        <v>18.219178082191782</v>
      </c>
      <c r="Y3" s="183">
        <v>3.99</v>
      </c>
      <c r="Z3" s="183">
        <v>7.1</v>
      </c>
      <c r="AA3" s="183">
        <v>10</v>
      </c>
      <c r="AB3" s="183">
        <v>0</v>
      </c>
      <c r="AC3" s="183">
        <v>0</v>
      </c>
      <c r="AD3" s="288" t="s">
        <v>727</v>
      </c>
      <c r="AE3" s="288" t="s">
        <v>727</v>
      </c>
      <c r="AF3" s="185">
        <v>5.7999999999999996E-2</v>
      </c>
      <c r="AG3" s="185">
        <v>0.90900000000000003</v>
      </c>
      <c r="AH3" s="185">
        <v>8.8000000000000009E-2</v>
      </c>
      <c r="AI3" s="183">
        <v>110.04244036771125</v>
      </c>
      <c r="AJ3" s="186">
        <v>108.92147015717725</v>
      </c>
      <c r="AK3" s="48">
        <v>10</v>
      </c>
      <c r="AL3" s="232">
        <v>10</v>
      </c>
      <c r="AM3" s="232">
        <v>7</v>
      </c>
      <c r="AN3" s="232">
        <v>5</v>
      </c>
      <c r="AO3" s="232">
        <v>9</v>
      </c>
      <c r="AP3" s="232">
        <v>8</v>
      </c>
      <c r="AQ3" s="232">
        <v>10</v>
      </c>
      <c r="AR3" s="291">
        <v>0</v>
      </c>
      <c r="AS3" s="127"/>
      <c r="AT3" s="128">
        <v>1</v>
      </c>
      <c r="AU3" s="128"/>
      <c r="AV3" s="128"/>
      <c r="AW3" s="128"/>
      <c r="AX3" s="128"/>
      <c r="AY3" s="128"/>
      <c r="AZ3" s="128"/>
      <c r="BA3" s="128"/>
      <c r="BB3" s="128"/>
      <c r="BC3" s="128"/>
      <c r="BD3" s="128"/>
      <c r="BE3" s="128"/>
      <c r="BF3" s="128"/>
      <c r="BG3" s="129"/>
      <c r="BH3" s="127"/>
      <c r="BI3" s="128">
        <v>1</v>
      </c>
      <c r="BJ3" s="128"/>
      <c r="BK3" s="128"/>
      <c r="BL3" s="128"/>
      <c r="BM3" s="128"/>
      <c r="BN3" s="128"/>
      <c r="BO3" s="128"/>
      <c r="BP3" s="128"/>
      <c r="BQ3" s="128"/>
      <c r="BR3" s="128"/>
      <c r="BS3" s="128"/>
      <c r="BT3" s="128"/>
      <c r="BU3" s="128"/>
      <c r="BV3" s="129"/>
      <c r="BW3" s="127">
        <v>1000</v>
      </c>
      <c r="BX3" s="128">
        <v>3052</v>
      </c>
      <c r="BY3" s="128"/>
      <c r="BZ3" s="128"/>
      <c r="CA3" s="128"/>
      <c r="CB3" s="128"/>
      <c r="CC3" s="128"/>
      <c r="CD3" s="128"/>
      <c r="CE3" s="130"/>
      <c r="CF3" s="130"/>
      <c r="CG3" s="130"/>
      <c r="CH3" s="130"/>
      <c r="CI3" s="131"/>
      <c r="CJ3" s="131"/>
      <c r="CK3" s="132"/>
      <c r="CL3" s="127">
        <v>736</v>
      </c>
      <c r="CM3" s="128">
        <v>2733.5</v>
      </c>
      <c r="CN3" s="128"/>
      <c r="CO3" s="128"/>
      <c r="CP3" s="128"/>
      <c r="CQ3" s="128"/>
      <c r="CR3" s="128"/>
      <c r="CS3" s="128"/>
      <c r="CT3" s="130"/>
      <c r="CU3" s="130"/>
      <c r="CV3" s="130"/>
      <c r="CW3" s="130"/>
      <c r="CX3" s="131"/>
      <c r="CY3" s="131"/>
      <c r="CZ3" s="132"/>
      <c r="DA3" s="127">
        <v>1727</v>
      </c>
      <c r="DB3" s="128">
        <v>3890.5999999999995</v>
      </c>
      <c r="DC3" s="128"/>
      <c r="DD3" s="128">
        <v>124</v>
      </c>
      <c r="DE3" s="128">
        <v>16</v>
      </c>
      <c r="DF3" s="128"/>
      <c r="DG3" s="130"/>
      <c r="DH3" s="130"/>
      <c r="DI3" s="130">
        <v>3.99</v>
      </c>
      <c r="DJ3" s="130">
        <v>7.1</v>
      </c>
      <c r="DK3" s="130">
        <v>10</v>
      </c>
      <c r="DL3" s="130"/>
      <c r="DM3" s="131">
        <v>5.8</v>
      </c>
      <c r="DN3" s="131">
        <v>90.9</v>
      </c>
      <c r="DO3" s="132">
        <v>8.8000000000000007</v>
      </c>
      <c r="DP3" s="108"/>
      <c r="DQ3" s="31">
        <v>1</v>
      </c>
      <c r="DR3" s="31" t="s">
        <v>629</v>
      </c>
      <c r="DS3" s="89">
        <v>1</v>
      </c>
      <c r="DT3" s="107">
        <v>40421</v>
      </c>
      <c r="DU3" s="107">
        <v>42121</v>
      </c>
    </row>
    <row r="4" spans="1:125" x14ac:dyDescent="0.2">
      <c r="A4" s="199">
        <v>2</v>
      </c>
      <c r="B4" s="275" t="s">
        <v>652</v>
      </c>
      <c r="C4" s="120">
        <v>11.352857142857143</v>
      </c>
      <c r="D4" s="121" t="s">
        <v>653</v>
      </c>
      <c r="E4" s="200">
        <v>5</v>
      </c>
      <c r="F4" s="318">
        <v>34113</v>
      </c>
      <c r="G4" s="231">
        <v>32.367123287671234</v>
      </c>
      <c r="H4" s="231" t="s">
        <v>628</v>
      </c>
      <c r="I4" s="231">
        <v>21.93972602739726</v>
      </c>
      <c r="J4" s="231" t="s">
        <v>978</v>
      </c>
      <c r="K4" s="231" t="s">
        <v>977</v>
      </c>
      <c r="L4" s="231" t="s">
        <v>727</v>
      </c>
      <c r="M4" s="200">
        <v>73</v>
      </c>
      <c r="N4" s="200">
        <v>190</v>
      </c>
      <c r="O4" s="200">
        <v>4.34</v>
      </c>
      <c r="P4" s="279">
        <v>1</v>
      </c>
      <c r="Q4" s="283">
        <v>0</v>
      </c>
      <c r="R4" s="284">
        <v>0</v>
      </c>
      <c r="S4" s="284">
        <v>9.2918063162483994E-2</v>
      </c>
      <c r="T4" s="284">
        <v>0.28873372334402719</v>
      </c>
      <c r="U4" s="284">
        <v>0.34052596089008763</v>
      </c>
      <c r="V4" s="194">
        <v>0.34052596089008763</v>
      </c>
      <c r="W4" s="59">
        <v>0.32349966284558324</v>
      </c>
      <c r="X4" s="42">
        <v>20.284931506849315</v>
      </c>
      <c r="Y4" s="183">
        <v>2.92</v>
      </c>
      <c r="Z4" s="183">
        <v>5.6</v>
      </c>
      <c r="AA4" s="183">
        <v>13.9</v>
      </c>
      <c r="AB4" s="183">
        <v>0</v>
      </c>
      <c r="AC4" s="183">
        <v>0</v>
      </c>
      <c r="AD4" s="288" t="s">
        <v>727</v>
      </c>
      <c r="AE4" s="288" t="s">
        <v>727</v>
      </c>
      <c r="AF4" s="185">
        <v>0.08</v>
      </c>
      <c r="AG4" s="185">
        <v>0.747</v>
      </c>
      <c r="AH4" s="185">
        <v>0.253</v>
      </c>
      <c r="AI4" s="183">
        <v>107.10868282102432</v>
      </c>
      <c r="AJ4" s="186">
        <v>106.01759794203855</v>
      </c>
      <c r="AK4" s="48">
        <v>8</v>
      </c>
      <c r="AL4" s="232">
        <v>6</v>
      </c>
      <c r="AM4" s="232">
        <v>5</v>
      </c>
      <c r="AN4" s="232">
        <v>4</v>
      </c>
      <c r="AO4" s="232">
        <v>10</v>
      </c>
      <c r="AP4" s="232">
        <v>7</v>
      </c>
      <c r="AQ4" s="232">
        <v>10</v>
      </c>
      <c r="AR4" s="291">
        <v>0.75</v>
      </c>
      <c r="AS4" s="133"/>
      <c r="AT4" s="115">
        <v>1</v>
      </c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5"/>
      <c r="BF4" s="115"/>
      <c r="BG4" s="134"/>
      <c r="BH4" s="133"/>
      <c r="BI4" s="115">
        <v>1</v>
      </c>
      <c r="BJ4" s="115"/>
      <c r="BK4" s="115"/>
      <c r="BL4" s="115"/>
      <c r="BM4" s="115"/>
      <c r="BN4" s="115"/>
      <c r="BO4" s="115"/>
      <c r="BP4" s="115"/>
      <c r="BQ4" s="115"/>
      <c r="BR4" s="115"/>
      <c r="BS4" s="115"/>
      <c r="BT4" s="115"/>
      <c r="BU4" s="115"/>
      <c r="BV4" s="134"/>
      <c r="BW4" s="133">
        <v>341</v>
      </c>
      <c r="BX4" s="115">
        <v>3669.9</v>
      </c>
      <c r="BY4" s="115"/>
      <c r="BZ4" s="115"/>
      <c r="CA4" s="115"/>
      <c r="CB4" s="115"/>
      <c r="CC4" s="115"/>
      <c r="CD4" s="115"/>
      <c r="CE4" s="116"/>
      <c r="CF4" s="116"/>
      <c r="CG4" s="116"/>
      <c r="CH4" s="116"/>
      <c r="CI4" s="135"/>
      <c r="CJ4" s="135"/>
      <c r="CK4" s="136"/>
      <c r="CL4" s="133">
        <v>918</v>
      </c>
      <c r="CM4" s="115">
        <v>3179.4</v>
      </c>
      <c r="CN4" s="115"/>
      <c r="CO4" s="115"/>
      <c r="CP4" s="115"/>
      <c r="CQ4" s="115"/>
      <c r="CR4" s="115"/>
      <c r="CS4" s="115"/>
      <c r="CT4" s="116"/>
      <c r="CU4" s="116"/>
      <c r="CV4" s="116"/>
      <c r="CW4" s="116"/>
      <c r="CX4" s="135"/>
      <c r="CY4" s="135"/>
      <c r="CZ4" s="136"/>
      <c r="DA4" s="133">
        <v>1313</v>
      </c>
      <c r="DB4" s="115">
        <v>3855.8</v>
      </c>
      <c r="DC4" s="115"/>
      <c r="DD4" s="115">
        <v>103</v>
      </c>
      <c r="DE4" s="115">
        <v>12</v>
      </c>
      <c r="DF4" s="115"/>
      <c r="DG4" s="116"/>
      <c r="DH4" s="116"/>
      <c r="DI4" s="116">
        <v>2.92</v>
      </c>
      <c r="DJ4" s="116">
        <v>5.6</v>
      </c>
      <c r="DK4" s="116">
        <v>13.9</v>
      </c>
      <c r="DL4" s="116"/>
      <c r="DM4" s="135">
        <v>8</v>
      </c>
      <c r="DN4" s="135">
        <v>74.7</v>
      </c>
      <c r="DO4" s="136">
        <v>25.3</v>
      </c>
      <c r="DP4" s="108"/>
      <c r="DQ4" s="31">
        <v>2</v>
      </c>
      <c r="DR4" s="31" t="s">
        <v>728</v>
      </c>
      <c r="DS4" s="89">
        <v>1</v>
      </c>
      <c r="DT4" s="107">
        <v>40786</v>
      </c>
      <c r="DU4" s="89"/>
    </row>
    <row r="5" spans="1:125" x14ac:dyDescent="0.2">
      <c r="A5" s="199">
        <v>3</v>
      </c>
      <c r="B5" s="275" t="s">
        <v>672</v>
      </c>
      <c r="C5" s="120">
        <v>11.104285714285714</v>
      </c>
      <c r="D5" s="121" t="s">
        <v>673</v>
      </c>
      <c r="E5" s="200">
        <v>3</v>
      </c>
      <c r="F5" s="318">
        <v>33989</v>
      </c>
      <c r="G5" s="231">
        <v>32.706849315068496</v>
      </c>
      <c r="H5" s="231" t="s">
        <v>669</v>
      </c>
      <c r="I5" s="231">
        <v>22.279452054794522</v>
      </c>
      <c r="J5" s="231" t="s">
        <v>976</v>
      </c>
      <c r="K5" s="231" t="s">
        <v>979</v>
      </c>
      <c r="L5" s="231" t="s">
        <v>727</v>
      </c>
      <c r="M5" s="200">
        <v>75</v>
      </c>
      <c r="N5" s="200">
        <v>208</v>
      </c>
      <c r="O5" s="200">
        <v>4.45</v>
      </c>
      <c r="P5" s="279">
        <v>1</v>
      </c>
      <c r="Q5" s="283">
        <v>0</v>
      </c>
      <c r="R5" s="284">
        <v>0.10583742498636116</v>
      </c>
      <c r="S5" s="284">
        <v>0.19328189540955498</v>
      </c>
      <c r="T5" s="284">
        <v>0.21680548750612444</v>
      </c>
      <c r="U5" s="284">
        <v>0.48469387755102039</v>
      </c>
      <c r="V5" s="194">
        <v>0.48469387755102039</v>
      </c>
      <c r="W5" s="59">
        <v>0.46045918367346933</v>
      </c>
      <c r="X5" s="42">
        <v>20.624657534246577</v>
      </c>
      <c r="Y5" s="183">
        <v>4.25</v>
      </c>
      <c r="Z5" s="183">
        <v>8.1</v>
      </c>
      <c r="AA5" s="183">
        <v>14.4</v>
      </c>
      <c r="AB5" s="183">
        <v>0</v>
      </c>
      <c r="AC5" s="183">
        <v>0</v>
      </c>
      <c r="AD5" s="288" t="s">
        <v>727</v>
      </c>
      <c r="AE5" s="288" t="s">
        <v>727</v>
      </c>
      <c r="AF5" s="185">
        <v>0.03</v>
      </c>
      <c r="AG5" s="185">
        <v>0.98299999999999998</v>
      </c>
      <c r="AH5" s="185">
        <v>1.7000000000000001E-2</v>
      </c>
      <c r="AI5" s="183">
        <v>106.08483047330105</v>
      </c>
      <c r="AJ5" s="186">
        <v>109.3488382050969</v>
      </c>
      <c r="AK5" s="48">
        <v>10</v>
      </c>
      <c r="AL5" s="232">
        <v>5</v>
      </c>
      <c r="AM5" s="232">
        <v>8</v>
      </c>
      <c r="AN5" s="232">
        <v>6</v>
      </c>
      <c r="AO5" s="232">
        <v>9</v>
      </c>
      <c r="AP5" s="232">
        <v>8</v>
      </c>
      <c r="AQ5" s="232">
        <v>10</v>
      </c>
      <c r="AR5" s="291">
        <v>0</v>
      </c>
      <c r="AS5" s="133"/>
      <c r="AT5" s="115">
        <v>1</v>
      </c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34"/>
      <c r="BH5" s="133">
        <v>291</v>
      </c>
      <c r="BI5" s="115">
        <v>2749.5</v>
      </c>
      <c r="BJ5" s="115"/>
      <c r="BK5" s="115"/>
      <c r="BL5" s="115"/>
      <c r="BM5" s="115"/>
      <c r="BN5" s="115"/>
      <c r="BO5" s="115"/>
      <c r="BP5" s="115"/>
      <c r="BQ5" s="115"/>
      <c r="BR5" s="115"/>
      <c r="BS5" s="115"/>
      <c r="BT5" s="115"/>
      <c r="BU5" s="115"/>
      <c r="BV5" s="134"/>
      <c r="BW5" s="133">
        <v>744</v>
      </c>
      <c r="BX5" s="115">
        <v>3849.3</v>
      </c>
      <c r="BY5" s="115"/>
      <c r="BZ5" s="115"/>
      <c r="CA5" s="115"/>
      <c r="CB5" s="115"/>
      <c r="CC5" s="115"/>
      <c r="CD5" s="115"/>
      <c r="CE5" s="116"/>
      <c r="CF5" s="116"/>
      <c r="CG5" s="116"/>
      <c r="CH5" s="116"/>
      <c r="CI5" s="135"/>
      <c r="CJ5" s="135"/>
      <c r="CK5" s="136"/>
      <c r="CL5" s="133">
        <v>885</v>
      </c>
      <c r="CM5" s="115">
        <v>4082</v>
      </c>
      <c r="CN5" s="115"/>
      <c r="CO5" s="115"/>
      <c r="CP5" s="115"/>
      <c r="CQ5" s="115"/>
      <c r="CR5" s="115"/>
      <c r="CS5" s="115"/>
      <c r="CT5" s="116"/>
      <c r="CU5" s="116"/>
      <c r="CV5" s="116"/>
      <c r="CW5" s="116"/>
      <c r="CX5" s="135"/>
      <c r="CY5" s="135"/>
      <c r="CZ5" s="136"/>
      <c r="DA5" s="133">
        <v>855</v>
      </c>
      <c r="DB5" s="115">
        <v>1764</v>
      </c>
      <c r="DC5" s="115"/>
      <c r="DD5" s="115">
        <v>43</v>
      </c>
      <c r="DE5" s="115">
        <v>5</v>
      </c>
      <c r="DF5" s="115"/>
      <c r="DG5" s="116"/>
      <c r="DH5" s="116"/>
      <c r="DI5" s="116">
        <v>4.25</v>
      </c>
      <c r="DJ5" s="116">
        <v>8.1</v>
      </c>
      <c r="DK5" s="116">
        <v>14.4</v>
      </c>
      <c r="DL5" s="116"/>
      <c r="DM5" s="135">
        <v>3</v>
      </c>
      <c r="DN5" s="135">
        <v>98.3</v>
      </c>
      <c r="DO5" s="136">
        <v>1.7</v>
      </c>
      <c r="DP5" s="108"/>
      <c r="DQ5" s="7">
        <v>3</v>
      </c>
      <c r="DR5" s="31" t="s">
        <v>730</v>
      </c>
      <c r="DS5" s="89">
        <v>0.95</v>
      </c>
      <c r="DT5" s="107">
        <v>41152</v>
      </c>
      <c r="DU5" s="89"/>
    </row>
    <row r="6" spans="1:125" x14ac:dyDescent="0.2">
      <c r="A6" s="199">
        <v>4</v>
      </c>
      <c r="B6" s="275" t="s">
        <v>910</v>
      </c>
      <c r="C6" s="120">
        <v>10.828571428571431</v>
      </c>
      <c r="D6" s="121" t="s">
        <v>761</v>
      </c>
      <c r="E6" s="200">
        <v>6</v>
      </c>
      <c r="F6" s="318">
        <v>34222</v>
      </c>
      <c r="G6" s="231">
        <v>32.06849315068493</v>
      </c>
      <c r="H6" s="231" t="s">
        <v>628</v>
      </c>
      <c r="I6" s="231">
        <v>21.641095890410959</v>
      </c>
      <c r="J6" s="231" t="s">
        <v>976</v>
      </c>
      <c r="K6" s="231" t="s">
        <v>980</v>
      </c>
      <c r="L6" s="231" t="s">
        <v>727</v>
      </c>
      <c r="M6" s="200">
        <v>74</v>
      </c>
      <c r="N6" s="200">
        <v>212</v>
      </c>
      <c r="O6" s="200">
        <v>4.3</v>
      </c>
      <c r="P6" s="279">
        <v>1</v>
      </c>
      <c r="Q6" s="283">
        <v>0</v>
      </c>
      <c r="R6" s="284">
        <v>0</v>
      </c>
      <c r="S6" s="284">
        <v>0.12286257124762508</v>
      </c>
      <c r="T6" s="284">
        <v>0.23999763257575757</v>
      </c>
      <c r="U6" s="284">
        <v>0.34128800261523373</v>
      </c>
      <c r="V6" s="194">
        <v>0.34128800261523373</v>
      </c>
      <c r="W6" s="59">
        <v>0.29009480222294864</v>
      </c>
      <c r="X6" s="42">
        <v>19.986301369863014</v>
      </c>
      <c r="Y6" s="183">
        <v>2.52</v>
      </c>
      <c r="Z6" s="183">
        <v>5.0999999999999996</v>
      </c>
      <c r="AA6" s="183">
        <v>17.7</v>
      </c>
      <c r="AB6" s="183">
        <v>0</v>
      </c>
      <c r="AC6" s="183">
        <v>0</v>
      </c>
      <c r="AD6" s="288" t="s">
        <v>727</v>
      </c>
      <c r="AE6" s="288" t="s">
        <v>727</v>
      </c>
      <c r="AF6" s="185">
        <v>0.13800000000000001</v>
      </c>
      <c r="AG6" s="185">
        <v>0.94099999999999995</v>
      </c>
      <c r="AH6" s="185">
        <v>5.9000000000000004E-2</v>
      </c>
      <c r="AI6" s="183">
        <v>124.02008774421209</v>
      </c>
      <c r="AJ6" s="186">
        <v>125.28774863943781</v>
      </c>
      <c r="AK6" s="48">
        <v>7</v>
      </c>
      <c r="AL6" s="232">
        <v>6</v>
      </c>
      <c r="AM6" s="232">
        <v>5</v>
      </c>
      <c r="AN6" s="232">
        <v>3</v>
      </c>
      <c r="AO6" s="232">
        <v>10</v>
      </c>
      <c r="AP6" s="232">
        <v>10</v>
      </c>
      <c r="AQ6" s="232">
        <v>10</v>
      </c>
      <c r="AR6" s="291">
        <v>0</v>
      </c>
      <c r="AS6" s="133"/>
      <c r="AT6" s="115">
        <v>1</v>
      </c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34"/>
      <c r="BH6" s="133"/>
      <c r="BI6" s="115">
        <v>1</v>
      </c>
      <c r="BJ6" s="115"/>
      <c r="BK6" s="115"/>
      <c r="BL6" s="115"/>
      <c r="BM6" s="115"/>
      <c r="BN6" s="115"/>
      <c r="BO6" s="115"/>
      <c r="BP6" s="115"/>
      <c r="BQ6" s="115"/>
      <c r="BR6" s="115"/>
      <c r="BS6" s="115"/>
      <c r="BT6" s="115"/>
      <c r="BU6" s="115"/>
      <c r="BV6" s="134"/>
      <c r="BW6" s="133">
        <v>388</v>
      </c>
      <c r="BX6" s="115">
        <v>3158</v>
      </c>
      <c r="BY6" s="115"/>
      <c r="BZ6" s="115"/>
      <c r="CA6" s="115"/>
      <c r="CB6" s="115"/>
      <c r="CC6" s="115"/>
      <c r="CD6" s="115"/>
      <c r="CE6" s="116"/>
      <c r="CF6" s="116"/>
      <c r="CG6" s="116"/>
      <c r="CH6" s="116"/>
      <c r="CI6" s="135"/>
      <c r="CJ6" s="135"/>
      <c r="CK6" s="136"/>
      <c r="CL6" s="133">
        <v>811</v>
      </c>
      <c r="CM6" s="115">
        <v>3379.2000000000003</v>
      </c>
      <c r="CN6" s="115"/>
      <c r="CO6" s="115"/>
      <c r="CP6" s="115"/>
      <c r="CQ6" s="115"/>
      <c r="CR6" s="115"/>
      <c r="CS6" s="115"/>
      <c r="CT6" s="116"/>
      <c r="CU6" s="116"/>
      <c r="CV6" s="116"/>
      <c r="CW6" s="116"/>
      <c r="CX6" s="135"/>
      <c r="CY6" s="135"/>
      <c r="CZ6" s="136"/>
      <c r="DA6" s="133">
        <v>1044</v>
      </c>
      <c r="DB6" s="115">
        <v>3059</v>
      </c>
      <c r="DC6" s="115">
        <v>97</v>
      </c>
      <c r="DD6" s="115">
        <v>50</v>
      </c>
      <c r="DE6" s="115">
        <v>9</v>
      </c>
      <c r="DF6" s="115"/>
      <c r="DG6" s="116"/>
      <c r="DH6" s="116"/>
      <c r="DI6" s="116">
        <v>2.52</v>
      </c>
      <c r="DJ6" s="116">
        <v>5.0999999999999996</v>
      </c>
      <c r="DK6" s="116">
        <v>17.7</v>
      </c>
      <c r="DL6" s="116"/>
      <c r="DM6" s="135">
        <v>13.8</v>
      </c>
      <c r="DN6" s="135">
        <v>94.1</v>
      </c>
      <c r="DO6" s="136">
        <v>5.9</v>
      </c>
      <c r="DP6" s="108"/>
      <c r="DQ6" s="7">
        <v>4</v>
      </c>
      <c r="DR6" s="31" t="s">
        <v>637</v>
      </c>
      <c r="DS6" s="89">
        <v>0.95</v>
      </c>
      <c r="DT6" s="107">
        <v>41517</v>
      </c>
      <c r="DU6" s="89"/>
    </row>
    <row r="7" spans="1:125" x14ac:dyDescent="0.2">
      <c r="A7" s="199">
        <v>5</v>
      </c>
      <c r="B7" s="275" t="s">
        <v>667</v>
      </c>
      <c r="C7" s="120">
        <v>9.9514285714285702</v>
      </c>
      <c r="D7" s="121" t="s">
        <v>668</v>
      </c>
      <c r="E7" s="200">
        <v>4</v>
      </c>
      <c r="F7" s="318">
        <v>33974</v>
      </c>
      <c r="G7" s="231">
        <v>32.747945205479454</v>
      </c>
      <c r="H7" s="231" t="s">
        <v>669</v>
      </c>
      <c r="I7" s="231">
        <v>22.32054794520548</v>
      </c>
      <c r="J7" s="231" t="s">
        <v>976</v>
      </c>
      <c r="K7" s="231" t="s">
        <v>981</v>
      </c>
      <c r="L7" s="231" t="s">
        <v>727</v>
      </c>
      <c r="M7" s="200">
        <v>70</v>
      </c>
      <c r="N7" s="200">
        <v>185</v>
      </c>
      <c r="O7" s="200">
        <v>4.33</v>
      </c>
      <c r="P7" s="279">
        <v>1</v>
      </c>
      <c r="Q7" s="283">
        <v>0</v>
      </c>
      <c r="R7" s="284">
        <v>5.277897457992245E-2</v>
      </c>
      <c r="S7" s="284">
        <v>0.23753103136989395</v>
      </c>
      <c r="T7" s="284">
        <v>0.14635458703255314</v>
      </c>
      <c r="U7" s="284">
        <v>0.26810724289715882</v>
      </c>
      <c r="V7" s="194">
        <v>0.26810724289715882</v>
      </c>
      <c r="W7" s="59">
        <v>0.25470188075230088</v>
      </c>
      <c r="X7" s="42">
        <v>19.665753424657535</v>
      </c>
      <c r="Y7" s="183">
        <v>2.33</v>
      </c>
      <c r="Z7" s="183">
        <v>10</v>
      </c>
      <c r="AA7" s="183">
        <v>11.1</v>
      </c>
      <c r="AB7" s="183">
        <v>0</v>
      </c>
      <c r="AC7" s="183">
        <v>0</v>
      </c>
      <c r="AD7" s="288" t="s">
        <v>727</v>
      </c>
      <c r="AE7" s="288" t="s">
        <v>727</v>
      </c>
      <c r="AF7" s="185">
        <v>7.5999999999999998E-2</v>
      </c>
      <c r="AG7" s="185">
        <v>0.90700000000000003</v>
      </c>
      <c r="AH7" s="185">
        <v>7.5999999999999998E-2</v>
      </c>
      <c r="AI7" s="183">
        <v>105.25679421269493</v>
      </c>
      <c r="AJ7" s="186">
        <v>97.828679190950211</v>
      </c>
      <c r="AK7" s="48">
        <v>7</v>
      </c>
      <c r="AL7" s="232">
        <v>7</v>
      </c>
      <c r="AM7" s="232">
        <v>4</v>
      </c>
      <c r="AN7" s="232">
        <v>8</v>
      </c>
      <c r="AO7" s="232">
        <v>10</v>
      </c>
      <c r="AP7" s="232">
        <v>6</v>
      </c>
      <c r="AQ7" s="232">
        <v>10</v>
      </c>
      <c r="AR7" s="291">
        <v>0.25</v>
      </c>
      <c r="AS7" s="133"/>
      <c r="AT7" s="115">
        <v>1</v>
      </c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  <c r="BF7" s="115"/>
      <c r="BG7" s="134"/>
      <c r="BH7" s="133">
        <v>147</v>
      </c>
      <c r="BI7" s="115">
        <v>2785.2</v>
      </c>
      <c r="BJ7" s="115"/>
      <c r="BK7" s="115"/>
      <c r="BL7" s="115"/>
      <c r="BM7" s="115"/>
      <c r="BN7" s="115"/>
      <c r="BO7" s="115"/>
      <c r="BP7" s="115"/>
      <c r="BQ7" s="115"/>
      <c r="BR7" s="115"/>
      <c r="BS7" s="115"/>
      <c r="BT7" s="115"/>
      <c r="BU7" s="115"/>
      <c r="BV7" s="134"/>
      <c r="BW7" s="133">
        <v>842</v>
      </c>
      <c r="BX7" s="115">
        <v>3544.7999999999997</v>
      </c>
      <c r="BY7" s="115"/>
      <c r="BZ7" s="115"/>
      <c r="CA7" s="115"/>
      <c r="CB7" s="115"/>
      <c r="CC7" s="115"/>
      <c r="CD7" s="115"/>
      <c r="CE7" s="116"/>
      <c r="CF7" s="116"/>
      <c r="CG7" s="116"/>
      <c r="CH7" s="116"/>
      <c r="CI7" s="135"/>
      <c r="CJ7" s="135"/>
      <c r="CK7" s="136"/>
      <c r="CL7" s="133">
        <v>272</v>
      </c>
      <c r="CM7" s="115">
        <v>1858.5</v>
      </c>
      <c r="CN7" s="115"/>
      <c r="CO7" s="115"/>
      <c r="CP7" s="115"/>
      <c r="CQ7" s="115"/>
      <c r="CR7" s="115"/>
      <c r="CS7" s="115"/>
      <c r="CT7" s="116"/>
      <c r="CU7" s="116"/>
      <c r="CV7" s="116"/>
      <c r="CW7" s="116"/>
      <c r="CX7" s="135"/>
      <c r="CY7" s="135"/>
      <c r="CZ7" s="136"/>
      <c r="DA7" s="133">
        <v>871</v>
      </c>
      <c r="DB7" s="115">
        <v>3248.7000000000003</v>
      </c>
      <c r="DC7" s="115"/>
      <c r="DD7" s="115">
        <v>36</v>
      </c>
      <c r="DE7" s="115">
        <v>10</v>
      </c>
      <c r="DF7" s="115"/>
      <c r="DG7" s="116"/>
      <c r="DH7" s="116"/>
      <c r="DI7" s="116">
        <v>2.33</v>
      </c>
      <c r="DJ7" s="116">
        <v>10</v>
      </c>
      <c r="DK7" s="116">
        <v>11.1</v>
      </c>
      <c r="DL7" s="116"/>
      <c r="DM7" s="116">
        <v>7.6</v>
      </c>
      <c r="DN7" s="135">
        <v>90.7</v>
      </c>
      <c r="DO7" s="136">
        <v>7.6</v>
      </c>
      <c r="DP7" s="108"/>
      <c r="DQ7" s="7">
        <v>5</v>
      </c>
      <c r="DR7" s="31" t="s">
        <v>731</v>
      </c>
      <c r="DS7" s="89">
        <v>0.95</v>
      </c>
      <c r="DT7" s="107">
        <v>41883</v>
      </c>
      <c r="DU7" s="89"/>
    </row>
    <row r="8" spans="1:125" x14ac:dyDescent="0.2">
      <c r="A8" s="199">
        <v>6</v>
      </c>
      <c r="B8" s="275" t="s">
        <v>678</v>
      </c>
      <c r="C8" s="120">
        <v>9.8671428571428574</v>
      </c>
      <c r="D8" s="121" t="s">
        <v>679</v>
      </c>
      <c r="E8" s="200">
        <v>2</v>
      </c>
      <c r="F8" s="318">
        <v>33666</v>
      </c>
      <c r="G8" s="231">
        <v>33.591780821917808</v>
      </c>
      <c r="H8" s="231" t="s">
        <v>669</v>
      </c>
      <c r="I8" s="231">
        <v>23.164383561643834</v>
      </c>
      <c r="J8" s="231" t="s">
        <v>976</v>
      </c>
      <c r="K8" s="231" t="s">
        <v>980</v>
      </c>
      <c r="L8" s="231" t="s">
        <v>727</v>
      </c>
      <c r="M8" s="200">
        <v>73</v>
      </c>
      <c r="N8" s="200">
        <v>197</v>
      </c>
      <c r="O8" s="200">
        <v>4.42</v>
      </c>
      <c r="P8" s="279">
        <v>2</v>
      </c>
      <c r="Q8" s="283">
        <v>0</v>
      </c>
      <c r="R8" s="284">
        <v>0.17807389460932768</v>
      </c>
      <c r="S8" s="284">
        <v>0.28374655647382918</v>
      </c>
      <c r="T8" s="284">
        <v>0.23188813154381277</v>
      </c>
      <c r="U8" s="284">
        <v>0.25118035882908402</v>
      </c>
      <c r="V8" s="194">
        <v>0.26746345765145663</v>
      </c>
      <c r="W8" s="59">
        <v>0.26746345765145663</v>
      </c>
      <c r="X8" s="42">
        <v>20.509589041095889</v>
      </c>
      <c r="Y8" s="183">
        <v>3.62</v>
      </c>
      <c r="Z8" s="183">
        <v>7</v>
      </c>
      <c r="AA8" s="183">
        <v>23.8</v>
      </c>
      <c r="AB8" s="183">
        <v>0</v>
      </c>
      <c r="AC8" s="183">
        <v>0</v>
      </c>
      <c r="AD8" s="288" t="s">
        <v>727</v>
      </c>
      <c r="AE8" s="288" t="s">
        <v>727</v>
      </c>
      <c r="AF8" s="185">
        <v>0</v>
      </c>
      <c r="AG8" s="185">
        <v>0.76900000000000002</v>
      </c>
      <c r="AH8" s="185">
        <v>0.223</v>
      </c>
      <c r="AI8" s="183">
        <v>103.23028929732912</v>
      </c>
      <c r="AJ8" s="186">
        <v>102.17871248078056</v>
      </c>
      <c r="AK8" s="48">
        <v>7</v>
      </c>
      <c r="AL8" s="232">
        <v>5</v>
      </c>
      <c r="AM8" s="232">
        <v>7</v>
      </c>
      <c r="AN8" s="232">
        <v>5</v>
      </c>
      <c r="AO8" s="232">
        <v>9</v>
      </c>
      <c r="AP8" s="232">
        <v>7</v>
      </c>
      <c r="AQ8" s="232">
        <v>8</v>
      </c>
      <c r="AR8" s="291">
        <v>0.5</v>
      </c>
      <c r="AS8" s="133"/>
      <c r="AT8" s="115">
        <v>1</v>
      </c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  <c r="BF8" s="115"/>
      <c r="BG8" s="134"/>
      <c r="BH8" s="133">
        <v>294</v>
      </c>
      <c r="BI8" s="115">
        <v>1651</v>
      </c>
      <c r="BJ8" s="115"/>
      <c r="BK8" s="115"/>
      <c r="BL8" s="115"/>
      <c r="BM8" s="115"/>
      <c r="BN8" s="115"/>
      <c r="BO8" s="115"/>
      <c r="BP8" s="115"/>
      <c r="BQ8" s="115"/>
      <c r="BR8" s="115"/>
      <c r="BS8" s="115"/>
      <c r="BT8" s="115"/>
      <c r="BU8" s="115"/>
      <c r="BV8" s="134"/>
      <c r="BW8" s="133">
        <v>618</v>
      </c>
      <c r="BX8" s="115">
        <v>2178</v>
      </c>
      <c r="BY8" s="115"/>
      <c r="BZ8" s="115"/>
      <c r="CA8" s="115"/>
      <c r="CB8" s="115"/>
      <c r="CC8" s="115"/>
      <c r="CD8" s="115"/>
      <c r="CE8" s="116"/>
      <c r="CF8" s="116"/>
      <c r="CG8" s="116"/>
      <c r="CH8" s="116"/>
      <c r="CI8" s="135"/>
      <c r="CJ8" s="135"/>
      <c r="CK8" s="136"/>
      <c r="CL8" s="133">
        <v>660</v>
      </c>
      <c r="CM8" s="115">
        <v>2846.2000000000003</v>
      </c>
      <c r="CN8" s="115"/>
      <c r="CO8" s="115"/>
      <c r="CP8" s="115"/>
      <c r="CQ8" s="115"/>
      <c r="CR8" s="115"/>
      <c r="CS8" s="115"/>
      <c r="CT8" s="116"/>
      <c r="CU8" s="116"/>
      <c r="CV8" s="116"/>
      <c r="CW8" s="116"/>
      <c r="CX8" s="135"/>
      <c r="CY8" s="135"/>
      <c r="CZ8" s="136"/>
      <c r="DA8" s="133">
        <v>931</v>
      </c>
      <c r="DB8" s="115">
        <v>3706.5</v>
      </c>
      <c r="DC8" s="115"/>
      <c r="DD8" s="115">
        <v>33</v>
      </c>
      <c r="DE8" s="115">
        <v>12</v>
      </c>
      <c r="DF8" s="115"/>
      <c r="DG8" s="116"/>
      <c r="DH8" s="116"/>
      <c r="DI8" s="116">
        <v>3.62</v>
      </c>
      <c r="DJ8" s="116">
        <v>7</v>
      </c>
      <c r="DK8" s="116">
        <v>23.8</v>
      </c>
      <c r="DL8" s="116"/>
      <c r="DM8" s="135">
        <v>5.7</v>
      </c>
      <c r="DN8" s="135">
        <v>76.900000000000006</v>
      </c>
      <c r="DO8" s="300">
        <v>22.3</v>
      </c>
      <c r="DP8" s="301"/>
      <c r="DQ8" s="7">
        <v>6</v>
      </c>
      <c r="DR8" s="31" t="s">
        <v>642</v>
      </c>
      <c r="DS8" s="89">
        <v>0.85</v>
      </c>
      <c r="DT8" s="107"/>
      <c r="DU8" s="89"/>
    </row>
    <row r="9" spans="1:125" x14ac:dyDescent="0.2">
      <c r="A9" s="199">
        <v>7</v>
      </c>
      <c r="B9" s="275" t="s">
        <v>688</v>
      </c>
      <c r="C9" s="120">
        <v>9.84</v>
      </c>
      <c r="D9" s="121" t="s">
        <v>689</v>
      </c>
      <c r="E9" s="200">
        <v>5</v>
      </c>
      <c r="F9" s="318">
        <v>34359</v>
      </c>
      <c r="G9" s="231">
        <v>31.693150684931506</v>
      </c>
      <c r="H9" s="231" t="s">
        <v>684</v>
      </c>
      <c r="I9" s="231">
        <v>21.265753424657536</v>
      </c>
      <c r="J9" s="231" t="s">
        <v>978</v>
      </c>
      <c r="K9" s="231" t="s">
        <v>977</v>
      </c>
      <c r="L9" s="231" t="s">
        <v>727</v>
      </c>
      <c r="M9" s="200">
        <v>74</v>
      </c>
      <c r="N9" s="200">
        <v>217</v>
      </c>
      <c r="O9" s="200">
        <v>4.4400000000000004</v>
      </c>
      <c r="P9" s="279">
        <v>3</v>
      </c>
      <c r="Q9" s="283">
        <v>0</v>
      </c>
      <c r="R9" s="284">
        <v>0</v>
      </c>
      <c r="S9" s="284">
        <v>0</v>
      </c>
      <c r="T9" s="284">
        <v>0.30140224574222324</v>
      </c>
      <c r="U9" s="284">
        <v>0.3276613697089017</v>
      </c>
      <c r="V9" s="194">
        <v>0.3276613697089017</v>
      </c>
      <c r="W9" s="59">
        <v>0.31127830122345662</v>
      </c>
      <c r="X9" s="42">
        <v>19.610958904109587</v>
      </c>
      <c r="Y9" s="183">
        <v>2.71</v>
      </c>
      <c r="Z9" s="183">
        <v>5.2</v>
      </c>
      <c r="AA9" s="183">
        <v>13.9</v>
      </c>
      <c r="AB9" s="183">
        <v>0</v>
      </c>
      <c r="AC9" s="183">
        <v>0</v>
      </c>
      <c r="AD9" s="288" t="s">
        <v>727</v>
      </c>
      <c r="AE9" s="288" t="s">
        <v>727</v>
      </c>
      <c r="AF9" s="185">
        <v>0.08</v>
      </c>
      <c r="AG9" s="185">
        <v>0.747</v>
      </c>
      <c r="AH9" s="185">
        <v>0.253</v>
      </c>
      <c r="AI9" s="183">
        <v>111.67548546051955</v>
      </c>
      <c r="AJ9" s="186">
        <v>112.81696704183908</v>
      </c>
      <c r="AK9" s="48">
        <v>8</v>
      </c>
      <c r="AL9" s="232">
        <v>7</v>
      </c>
      <c r="AM9" s="232">
        <v>5</v>
      </c>
      <c r="AN9" s="232">
        <v>3</v>
      </c>
      <c r="AO9" s="232">
        <v>9</v>
      </c>
      <c r="AP9" s="232">
        <v>8</v>
      </c>
      <c r="AQ9" s="232">
        <v>7</v>
      </c>
      <c r="AR9" s="291">
        <v>0</v>
      </c>
      <c r="AS9" s="133"/>
      <c r="AT9" s="115">
        <v>1</v>
      </c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5"/>
      <c r="BG9" s="134"/>
      <c r="BH9" s="133"/>
      <c r="BI9" s="115">
        <v>1</v>
      </c>
      <c r="BJ9" s="115"/>
      <c r="BK9" s="115"/>
      <c r="BL9" s="115"/>
      <c r="BM9" s="115"/>
      <c r="BN9" s="115"/>
      <c r="BO9" s="115"/>
      <c r="BP9" s="115"/>
      <c r="BQ9" s="115"/>
      <c r="BR9" s="115"/>
      <c r="BS9" s="115"/>
      <c r="BT9" s="115"/>
      <c r="BU9" s="115"/>
      <c r="BV9" s="134"/>
      <c r="BW9" s="133"/>
      <c r="BX9" s="115">
        <v>1</v>
      </c>
      <c r="BY9" s="115"/>
      <c r="BZ9" s="115"/>
      <c r="CA9" s="115"/>
      <c r="CB9" s="115"/>
      <c r="CC9" s="115"/>
      <c r="CD9" s="115"/>
      <c r="CE9" s="116"/>
      <c r="CF9" s="116"/>
      <c r="CG9" s="116"/>
      <c r="CH9" s="116"/>
      <c r="CI9" s="135"/>
      <c r="CJ9" s="135"/>
      <c r="CK9" s="136"/>
      <c r="CL9" s="133">
        <v>1122</v>
      </c>
      <c r="CM9" s="115">
        <v>3722.5999999999995</v>
      </c>
      <c r="CN9" s="115"/>
      <c r="CO9" s="115"/>
      <c r="CP9" s="115"/>
      <c r="CQ9" s="115"/>
      <c r="CR9" s="115"/>
      <c r="CS9" s="115"/>
      <c r="CT9" s="116"/>
      <c r="CU9" s="116"/>
      <c r="CV9" s="116"/>
      <c r="CW9" s="116"/>
      <c r="CX9" s="135"/>
      <c r="CY9" s="135"/>
      <c r="CZ9" s="136"/>
      <c r="DA9" s="133">
        <v>1165</v>
      </c>
      <c r="DB9" s="115">
        <v>3555.5</v>
      </c>
      <c r="DC9" s="115"/>
      <c r="DD9" s="115">
        <v>81</v>
      </c>
      <c r="DE9" s="115">
        <v>10</v>
      </c>
      <c r="DF9" s="115"/>
      <c r="DG9" s="116"/>
      <c r="DH9" s="116"/>
      <c r="DI9" s="116">
        <v>2.71</v>
      </c>
      <c r="DJ9" s="116">
        <v>5.2</v>
      </c>
      <c r="DK9" s="116">
        <v>13.9</v>
      </c>
      <c r="DL9" s="116"/>
      <c r="DM9" s="135">
        <v>8</v>
      </c>
      <c r="DN9" s="135">
        <v>74.7</v>
      </c>
      <c r="DO9" s="136">
        <v>25.3</v>
      </c>
      <c r="DP9" s="108"/>
      <c r="DQ9" s="7">
        <v>7</v>
      </c>
      <c r="DR9" s="31" t="s">
        <v>734</v>
      </c>
      <c r="DS9" s="89">
        <v>0.76</v>
      </c>
      <c r="DT9" s="89"/>
      <c r="DU9" s="89"/>
    </row>
    <row r="10" spans="1:125" x14ac:dyDescent="0.2">
      <c r="A10" s="199">
        <v>8</v>
      </c>
      <c r="B10" s="275" t="s">
        <v>911</v>
      </c>
      <c r="C10" s="120">
        <v>9.7785714285714285</v>
      </c>
      <c r="D10" s="121" t="s">
        <v>766</v>
      </c>
      <c r="E10" s="200">
        <v>1</v>
      </c>
      <c r="F10" s="318">
        <v>34071</v>
      </c>
      <c r="G10" s="231">
        <v>32.482191780821921</v>
      </c>
      <c r="H10" s="231" t="s">
        <v>628</v>
      </c>
      <c r="I10" s="231">
        <v>22.054794520547944</v>
      </c>
      <c r="J10" s="231" t="s">
        <v>727</v>
      </c>
      <c r="K10" s="231" t="s">
        <v>982</v>
      </c>
      <c r="L10" s="231" t="s">
        <v>727</v>
      </c>
      <c r="M10" s="200">
        <v>77</v>
      </c>
      <c r="N10" s="200">
        <v>237</v>
      </c>
      <c r="O10" s="200">
        <v>4.49</v>
      </c>
      <c r="P10" s="279">
        <v>2</v>
      </c>
      <c r="Q10" s="283">
        <v>0</v>
      </c>
      <c r="R10" s="284">
        <v>0</v>
      </c>
      <c r="S10" s="284">
        <v>0.16495516977854247</v>
      </c>
      <c r="T10" s="284">
        <v>0.24943502824858757</v>
      </c>
      <c r="U10" s="284">
        <v>0</v>
      </c>
      <c r="V10" s="194">
        <v>0.24943502824858757</v>
      </c>
      <c r="W10" s="59">
        <v>0.24943502824858757</v>
      </c>
      <c r="X10" s="42">
        <v>20.399999999999999</v>
      </c>
      <c r="Y10" s="183">
        <v>2.5</v>
      </c>
      <c r="Z10" s="183">
        <v>6</v>
      </c>
      <c r="AA10" s="183">
        <v>0</v>
      </c>
      <c r="AB10" s="183">
        <v>0</v>
      </c>
      <c r="AC10" s="183">
        <v>0</v>
      </c>
      <c r="AD10" s="288" t="s">
        <v>727</v>
      </c>
      <c r="AE10" s="288" t="s">
        <v>727</v>
      </c>
      <c r="AF10" s="185">
        <v>0</v>
      </c>
      <c r="AG10" s="185">
        <v>0</v>
      </c>
      <c r="AH10" s="185">
        <v>0</v>
      </c>
      <c r="AI10" s="183">
        <v>116.62535471536123</v>
      </c>
      <c r="AJ10" s="186">
        <v>125.05413507110956</v>
      </c>
      <c r="AK10" s="48">
        <v>6</v>
      </c>
      <c r="AL10" s="232">
        <v>6</v>
      </c>
      <c r="AM10" s="232">
        <v>5</v>
      </c>
      <c r="AN10" s="232">
        <v>5</v>
      </c>
      <c r="AO10" s="232">
        <v>8</v>
      </c>
      <c r="AP10" s="232">
        <v>10</v>
      </c>
      <c r="AQ10" s="232">
        <v>8</v>
      </c>
      <c r="AR10" s="291">
        <v>0</v>
      </c>
      <c r="AS10" s="133"/>
      <c r="AT10" s="115">
        <v>1</v>
      </c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34"/>
      <c r="BH10" s="133"/>
      <c r="BI10" s="115">
        <v>1</v>
      </c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34"/>
      <c r="BW10" s="133">
        <v>395</v>
      </c>
      <c r="BX10" s="115">
        <v>2394.59</v>
      </c>
      <c r="BY10" s="115"/>
      <c r="BZ10" s="115"/>
      <c r="CA10" s="115"/>
      <c r="CB10" s="115"/>
      <c r="CC10" s="115"/>
      <c r="CD10" s="115"/>
      <c r="CE10" s="116"/>
      <c r="CF10" s="116"/>
      <c r="CG10" s="116"/>
      <c r="CH10" s="116"/>
      <c r="CI10" s="135"/>
      <c r="CJ10" s="135"/>
      <c r="CK10" s="136"/>
      <c r="CL10" s="133">
        <v>883</v>
      </c>
      <c r="CM10" s="115">
        <v>3540</v>
      </c>
      <c r="CN10" s="115"/>
      <c r="CO10" s="115"/>
      <c r="CP10" s="115"/>
      <c r="CQ10" s="115"/>
      <c r="CR10" s="115"/>
      <c r="CS10" s="115"/>
      <c r="CT10" s="116"/>
      <c r="CU10" s="116"/>
      <c r="CV10" s="116"/>
      <c r="CW10" s="116"/>
      <c r="CX10" s="135"/>
      <c r="CY10" s="135"/>
      <c r="CZ10" s="136"/>
      <c r="DA10" s="133"/>
      <c r="DB10" s="115">
        <v>1</v>
      </c>
      <c r="DC10" s="115"/>
      <c r="DD10" s="115"/>
      <c r="DE10" s="115"/>
      <c r="DF10" s="115"/>
      <c r="DG10" s="116"/>
      <c r="DH10" s="116"/>
      <c r="DI10" s="116">
        <v>2.5</v>
      </c>
      <c r="DJ10" s="116">
        <v>6</v>
      </c>
      <c r="DK10" s="116"/>
      <c r="DL10" s="116"/>
      <c r="DM10" s="135"/>
      <c r="DN10" s="135"/>
      <c r="DO10" s="136"/>
      <c r="DP10" s="108"/>
      <c r="DQ10" s="7">
        <v>8</v>
      </c>
      <c r="DR10" s="31" t="s">
        <v>736</v>
      </c>
      <c r="DS10" s="89">
        <v>0.76</v>
      </c>
      <c r="DT10" s="107"/>
      <c r="DU10" s="89"/>
    </row>
    <row r="11" spans="1:125" x14ac:dyDescent="0.2">
      <c r="A11" s="199">
        <v>9</v>
      </c>
      <c r="B11" s="275" t="s">
        <v>912</v>
      </c>
      <c r="C11" s="120">
        <v>9.2971428571428589</v>
      </c>
      <c r="D11" s="121" t="s">
        <v>778</v>
      </c>
      <c r="E11" s="200">
        <v>1</v>
      </c>
      <c r="F11" s="318">
        <v>34059</v>
      </c>
      <c r="G11" s="231">
        <v>32.515068493150686</v>
      </c>
      <c r="H11" s="231" t="s">
        <v>628</v>
      </c>
      <c r="I11" s="231">
        <v>22.087671232876712</v>
      </c>
      <c r="J11" s="231" t="s">
        <v>976</v>
      </c>
      <c r="K11" s="231" t="s">
        <v>980</v>
      </c>
      <c r="L11" s="231" t="s">
        <v>727</v>
      </c>
      <c r="M11" s="200">
        <v>73</v>
      </c>
      <c r="N11" s="200">
        <v>212</v>
      </c>
      <c r="O11" s="200">
        <v>4.43</v>
      </c>
      <c r="P11" s="279">
        <v>3</v>
      </c>
      <c r="Q11" s="283">
        <v>0</v>
      </c>
      <c r="R11" s="284">
        <v>0</v>
      </c>
      <c r="S11" s="284">
        <v>6.0670569451836083E-2</v>
      </c>
      <c r="T11" s="284">
        <v>0.37241948802642444</v>
      </c>
      <c r="U11" s="284">
        <v>0.26906318082788672</v>
      </c>
      <c r="V11" s="194">
        <v>0.32074133442715558</v>
      </c>
      <c r="W11" s="59">
        <v>0.32074133442715558</v>
      </c>
      <c r="X11" s="42">
        <v>20.432876712328767</v>
      </c>
      <c r="Y11" s="183">
        <v>2.82</v>
      </c>
      <c r="Z11" s="183">
        <v>3.8</v>
      </c>
      <c r="AA11" s="183">
        <v>21.5</v>
      </c>
      <c r="AB11" s="183">
        <v>0</v>
      </c>
      <c r="AC11" s="183">
        <v>0</v>
      </c>
      <c r="AD11" s="288" t="s">
        <v>727</v>
      </c>
      <c r="AE11" s="288" t="s">
        <v>727</v>
      </c>
      <c r="AF11" s="185">
        <v>0.128</v>
      </c>
      <c r="AG11" s="185">
        <v>0.89900000000000002</v>
      </c>
      <c r="AH11" s="185">
        <v>0.10099999999999999</v>
      </c>
      <c r="AI11" s="183">
        <v>110.09078075109204</v>
      </c>
      <c r="AJ11" s="186">
        <v>108.96931811118667</v>
      </c>
      <c r="AK11" s="48">
        <v>8</v>
      </c>
      <c r="AL11" s="232">
        <v>6</v>
      </c>
      <c r="AM11" s="232">
        <v>5</v>
      </c>
      <c r="AN11" s="232">
        <v>1</v>
      </c>
      <c r="AO11" s="232">
        <v>9</v>
      </c>
      <c r="AP11" s="232">
        <v>8</v>
      </c>
      <c r="AQ11" s="232">
        <v>7</v>
      </c>
      <c r="AR11" s="291">
        <v>0</v>
      </c>
      <c r="AS11" s="133"/>
      <c r="AT11" s="115">
        <v>1</v>
      </c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34"/>
      <c r="BH11" s="133"/>
      <c r="BI11" s="115">
        <v>1</v>
      </c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34"/>
      <c r="BW11" s="133">
        <v>114</v>
      </c>
      <c r="BX11" s="115">
        <v>1879</v>
      </c>
      <c r="BY11" s="115"/>
      <c r="BZ11" s="115"/>
      <c r="CA11" s="115"/>
      <c r="CB11" s="115"/>
      <c r="CC11" s="115"/>
      <c r="CD11" s="115"/>
      <c r="CE11" s="116"/>
      <c r="CF11" s="116"/>
      <c r="CG11" s="116"/>
      <c r="CH11" s="116"/>
      <c r="CI11" s="135"/>
      <c r="CJ11" s="135"/>
      <c r="CK11" s="136"/>
      <c r="CL11" s="133">
        <v>902</v>
      </c>
      <c r="CM11" s="115">
        <v>2422</v>
      </c>
      <c r="CN11" s="115"/>
      <c r="CO11" s="115"/>
      <c r="CP11" s="115"/>
      <c r="CQ11" s="115"/>
      <c r="CR11" s="115"/>
      <c r="CS11" s="115"/>
      <c r="CT11" s="116"/>
      <c r="CU11" s="116"/>
      <c r="CV11" s="116"/>
      <c r="CW11" s="116"/>
      <c r="CX11" s="135"/>
      <c r="CY11" s="135"/>
      <c r="CZ11" s="136"/>
      <c r="DA11" s="133">
        <v>741</v>
      </c>
      <c r="DB11" s="115">
        <v>2754</v>
      </c>
      <c r="DC11" s="115">
        <v>74</v>
      </c>
      <c r="DD11" s="115">
        <v>34</v>
      </c>
      <c r="DE11" s="115">
        <v>4</v>
      </c>
      <c r="DF11" s="115"/>
      <c r="DG11" s="116"/>
      <c r="DH11" s="116"/>
      <c r="DI11" s="116">
        <v>2.82</v>
      </c>
      <c r="DJ11" s="116">
        <v>3.8</v>
      </c>
      <c r="DK11" s="116">
        <v>21.5</v>
      </c>
      <c r="DL11" s="116"/>
      <c r="DM11" s="135">
        <v>12.8</v>
      </c>
      <c r="DN11" s="135">
        <v>89.9</v>
      </c>
      <c r="DO11" s="136">
        <v>10.1</v>
      </c>
      <c r="DP11" s="108"/>
      <c r="DQ11" s="7">
        <v>9</v>
      </c>
      <c r="DR11" s="31" t="s">
        <v>651</v>
      </c>
      <c r="DS11" s="89">
        <v>0.7</v>
      </c>
      <c r="DT11" s="107"/>
      <c r="DU11" s="89"/>
    </row>
    <row r="12" spans="1:125" x14ac:dyDescent="0.2">
      <c r="A12" s="199">
        <v>10</v>
      </c>
      <c r="B12" s="275" t="s">
        <v>690</v>
      </c>
      <c r="C12" s="120">
        <v>9.2242857142857151</v>
      </c>
      <c r="D12" s="121" t="s">
        <v>677</v>
      </c>
      <c r="E12" s="200">
        <v>3</v>
      </c>
      <c r="F12" s="318">
        <v>33780</v>
      </c>
      <c r="G12" s="231">
        <v>33.279452054794518</v>
      </c>
      <c r="H12" s="231" t="s">
        <v>669</v>
      </c>
      <c r="I12" s="231">
        <v>22.852054794520548</v>
      </c>
      <c r="J12" s="231" t="s">
        <v>976</v>
      </c>
      <c r="K12" s="231" t="s">
        <v>977</v>
      </c>
      <c r="L12" s="231" t="s">
        <v>727</v>
      </c>
      <c r="M12" s="200">
        <v>74</v>
      </c>
      <c r="N12" s="200">
        <v>190</v>
      </c>
      <c r="O12" s="200">
        <v>4.3499999999999996</v>
      </c>
      <c r="P12" s="279">
        <v>1</v>
      </c>
      <c r="Q12" s="283">
        <v>0</v>
      </c>
      <c r="R12" s="284">
        <v>0</v>
      </c>
      <c r="S12" s="284">
        <v>0</v>
      </c>
      <c r="T12" s="284">
        <v>0.1934376192293018</v>
      </c>
      <c r="U12" s="284">
        <v>0.35112836690123755</v>
      </c>
      <c r="V12" s="194">
        <v>0.35112836690123755</v>
      </c>
      <c r="W12" s="59">
        <v>0.33357194855617567</v>
      </c>
      <c r="X12" s="42">
        <v>22.2</v>
      </c>
      <c r="Y12" s="183">
        <v>2.59</v>
      </c>
      <c r="Z12" s="183">
        <v>6.2</v>
      </c>
      <c r="AA12" s="183">
        <v>11.1</v>
      </c>
      <c r="AB12" s="183">
        <v>0</v>
      </c>
      <c r="AC12" s="183">
        <v>0</v>
      </c>
      <c r="AD12" s="288" t="s">
        <v>727</v>
      </c>
      <c r="AE12" s="288" t="s">
        <v>727</v>
      </c>
      <c r="AF12" s="185">
        <v>7.5999999999999998E-2</v>
      </c>
      <c r="AG12" s="185">
        <v>0.90700000000000003</v>
      </c>
      <c r="AH12" s="185">
        <v>7.5999999999999998E-2</v>
      </c>
      <c r="AI12" s="183">
        <v>106.12716642333353</v>
      </c>
      <c r="AJ12" s="186">
        <v>107.21193632829798</v>
      </c>
      <c r="AK12" s="48">
        <v>9</v>
      </c>
      <c r="AL12" s="232">
        <v>2</v>
      </c>
      <c r="AM12" s="232">
        <v>5</v>
      </c>
      <c r="AN12" s="232">
        <v>5</v>
      </c>
      <c r="AO12" s="232">
        <v>9</v>
      </c>
      <c r="AP12" s="232">
        <v>7</v>
      </c>
      <c r="AQ12" s="232">
        <v>10</v>
      </c>
      <c r="AR12" s="291">
        <v>0</v>
      </c>
      <c r="AS12" s="133"/>
      <c r="AT12" s="115">
        <v>1</v>
      </c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34"/>
      <c r="BH12" s="133"/>
      <c r="BI12" s="115">
        <v>1</v>
      </c>
      <c r="BJ12" s="115"/>
      <c r="BK12" s="115"/>
      <c r="BL12" s="115"/>
      <c r="BM12" s="115"/>
      <c r="BN12" s="115"/>
      <c r="BO12" s="115"/>
      <c r="BP12" s="115"/>
      <c r="BQ12" s="115"/>
      <c r="BR12" s="115"/>
      <c r="BS12" s="115"/>
      <c r="BT12" s="115"/>
      <c r="BU12" s="115"/>
      <c r="BV12" s="134"/>
      <c r="BW12" s="133"/>
      <c r="BX12" s="115">
        <v>1</v>
      </c>
      <c r="BY12" s="115"/>
      <c r="BZ12" s="115"/>
      <c r="CA12" s="115"/>
      <c r="CB12" s="115"/>
      <c r="CC12" s="115"/>
      <c r="CD12" s="115"/>
      <c r="CE12" s="116"/>
      <c r="CF12" s="116"/>
      <c r="CG12" s="116"/>
      <c r="CH12" s="116"/>
      <c r="CI12" s="135"/>
      <c r="CJ12" s="135"/>
      <c r="CK12" s="136"/>
      <c r="CL12" s="133">
        <v>507</v>
      </c>
      <c r="CM12" s="115">
        <v>2621</v>
      </c>
      <c r="CN12" s="115"/>
      <c r="CO12" s="115"/>
      <c r="CP12" s="115"/>
      <c r="CQ12" s="115"/>
      <c r="CR12" s="115"/>
      <c r="CS12" s="115"/>
      <c r="CT12" s="116"/>
      <c r="CU12" s="116"/>
      <c r="CV12" s="116"/>
      <c r="CW12" s="116"/>
      <c r="CX12" s="135"/>
      <c r="CY12" s="135"/>
      <c r="CZ12" s="136"/>
      <c r="DA12" s="133">
        <v>1447</v>
      </c>
      <c r="DB12" s="115">
        <v>4121</v>
      </c>
      <c r="DC12" s="115">
        <v>160</v>
      </c>
      <c r="DD12" s="115">
        <v>109</v>
      </c>
      <c r="DE12" s="115">
        <v>10</v>
      </c>
      <c r="DF12" s="115"/>
      <c r="DG12" s="116"/>
      <c r="DH12" s="116"/>
      <c r="DI12" s="116">
        <v>2.59</v>
      </c>
      <c r="DJ12" s="116">
        <v>6.2</v>
      </c>
      <c r="DK12" s="116">
        <v>11.1</v>
      </c>
      <c r="DL12" s="116"/>
      <c r="DM12" s="135">
        <v>7.6</v>
      </c>
      <c r="DN12" s="135">
        <v>90.7</v>
      </c>
      <c r="DO12" s="136">
        <v>7.6</v>
      </c>
      <c r="DP12" s="108"/>
      <c r="DQ12" s="7">
        <v>10</v>
      </c>
      <c r="DR12" s="58" t="s">
        <v>654</v>
      </c>
      <c r="DS12" s="89">
        <v>0.7</v>
      </c>
      <c r="DT12" s="89"/>
      <c r="DU12" s="89"/>
    </row>
    <row r="13" spans="1:125" x14ac:dyDescent="0.2">
      <c r="A13" s="199">
        <v>11</v>
      </c>
      <c r="B13" s="275" t="s">
        <v>707</v>
      </c>
      <c r="C13" s="120">
        <v>9.1642857142857146</v>
      </c>
      <c r="D13" s="121" t="s">
        <v>708</v>
      </c>
      <c r="E13" s="200">
        <v>2</v>
      </c>
      <c r="F13" s="318">
        <v>34302</v>
      </c>
      <c r="G13" s="231">
        <v>31.849315068493151</v>
      </c>
      <c r="H13" s="231" t="s">
        <v>628</v>
      </c>
      <c r="I13" s="231">
        <v>21.421917808219177</v>
      </c>
      <c r="J13" s="231" t="s">
        <v>983</v>
      </c>
      <c r="K13" s="231" t="s">
        <v>984</v>
      </c>
      <c r="L13" s="231" t="s">
        <v>727</v>
      </c>
      <c r="M13" s="200">
        <v>72</v>
      </c>
      <c r="N13" s="200">
        <v>190</v>
      </c>
      <c r="O13" s="200">
        <v>4.46</v>
      </c>
      <c r="P13" s="279">
        <v>5</v>
      </c>
      <c r="Q13" s="283">
        <v>0</v>
      </c>
      <c r="R13" s="284">
        <v>0</v>
      </c>
      <c r="S13" s="284">
        <v>0.38870553722038864</v>
      </c>
      <c r="T13" s="284">
        <v>0.33745329117562517</v>
      </c>
      <c r="U13" s="284">
        <v>0.2766715573255083</v>
      </c>
      <c r="V13" s="194">
        <v>0.3326885472729485</v>
      </c>
      <c r="W13" s="59">
        <v>0.3326885472729485</v>
      </c>
      <c r="X13" s="42">
        <v>18.767123287671232</v>
      </c>
      <c r="Y13" s="183">
        <v>2.2400000000000002</v>
      </c>
      <c r="Z13" s="183">
        <v>8.3000000000000007</v>
      </c>
      <c r="AA13" s="183">
        <v>10.7</v>
      </c>
      <c r="AB13" s="183">
        <v>0</v>
      </c>
      <c r="AC13" s="183">
        <v>0</v>
      </c>
      <c r="AD13" s="288" t="s">
        <v>727</v>
      </c>
      <c r="AE13" s="288" t="s">
        <v>727</v>
      </c>
      <c r="AF13" s="185">
        <v>6.8000000000000005E-2</v>
      </c>
      <c r="AG13" s="185">
        <v>7.0000000000000007E-2</v>
      </c>
      <c r="AH13" s="185">
        <v>0.90400000000000003</v>
      </c>
      <c r="AI13" s="183">
        <v>96.038233190228581</v>
      </c>
      <c r="AJ13" s="186">
        <v>93.113338414249924</v>
      </c>
      <c r="AK13" s="48">
        <v>9</v>
      </c>
      <c r="AL13" s="232">
        <v>8</v>
      </c>
      <c r="AM13" s="232">
        <v>4</v>
      </c>
      <c r="AN13" s="232">
        <v>6</v>
      </c>
      <c r="AO13" s="232">
        <v>8</v>
      </c>
      <c r="AP13" s="232">
        <v>5</v>
      </c>
      <c r="AQ13" s="232">
        <v>4</v>
      </c>
      <c r="AR13" s="291">
        <v>0.25</v>
      </c>
      <c r="AS13" s="133"/>
      <c r="AT13" s="115">
        <v>1</v>
      </c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34"/>
      <c r="BH13" s="133"/>
      <c r="BI13" s="115">
        <v>1</v>
      </c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34"/>
      <c r="BW13" s="133">
        <v>848</v>
      </c>
      <c r="BX13" s="115">
        <v>2181.6000000000004</v>
      </c>
      <c r="BY13" s="115"/>
      <c r="BZ13" s="115"/>
      <c r="CA13" s="115"/>
      <c r="CB13" s="115"/>
      <c r="CC13" s="115"/>
      <c r="CD13" s="115"/>
      <c r="CE13" s="116"/>
      <c r="CF13" s="116"/>
      <c r="CG13" s="116"/>
      <c r="CH13" s="116"/>
      <c r="CI13" s="135"/>
      <c r="CJ13" s="135"/>
      <c r="CK13" s="136"/>
      <c r="CL13" s="133">
        <v>587</v>
      </c>
      <c r="CM13" s="115">
        <v>1739.5</v>
      </c>
      <c r="CN13" s="115"/>
      <c r="CO13" s="115"/>
      <c r="CP13" s="115"/>
      <c r="CQ13" s="115"/>
      <c r="CR13" s="115"/>
      <c r="CS13" s="115"/>
      <c r="CT13" s="116"/>
      <c r="CU13" s="116"/>
      <c r="CV13" s="116"/>
      <c r="CW13" s="116"/>
      <c r="CX13" s="135"/>
      <c r="CY13" s="135"/>
      <c r="CZ13" s="136"/>
      <c r="DA13" s="133">
        <v>792</v>
      </c>
      <c r="DB13" s="115">
        <v>2862.6</v>
      </c>
      <c r="DC13" s="115"/>
      <c r="DD13" s="115">
        <v>63</v>
      </c>
      <c r="DE13" s="115">
        <v>5</v>
      </c>
      <c r="DF13" s="115"/>
      <c r="DG13" s="116"/>
      <c r="DH13" s="116"/>
      <c r="DI13" s="116">
        <v>2.2400000000000002</v>
      </c>
      <c r="DJ13" s="116">
        <v>8.3000000000000007</v>
      </c>
      <c r="DK13" s="116">
        <v>10.7</v>
      </c>
      <c r="DL13" s="116"/>
      <c r="DM13" s="135">
        <v>6.8</v>
      </c>
      <c r="DN13" s="135">
        <v>7</v>
      </c>
      <c r="DO13" s="136">
        <v>90.4</v>
      </c>
      <c r="DP13" s="117"/>
      <c r="DQ13" s="31">
        <v>11</v>
      </c>
      <c r="DR13" s="58" t="s">
        <v>740</v>
      </c>
      <c r="DS13" s="89">
        <v>0.6</v>
      </c>
      <c r="DT13" s="89"/>
      <c r="DU13" s="89"/>
    </row>
    <row r="14" spans="1:125" x14ac:dyDescent="0.2">
      <c r="A14" s="199">
        <v>12</v>
      </c>
      <c r="B14" s="275" t="s">
        <v>699</v>
      </c>
      <c r="C14" s="120">
        <v>8.8014285714285716</v>
      </c>
      <c r="D14" s="121" t="s">
        <v>700</v>
      </c>
      <c r="E14" s="200">
        <v>2</v>
      </c>
      <c r="F14" s="318">
        <v>34475</v>
      </c>
      <c r="G14" s="231">
        <v>31.375342465753423</v>
      </c>
      <c r="H14" s="231" t="s">
        <v>628</v>
      </c>
      <c r="I14" s="231">
        <v>20.947945205479453</v>
      </c>
      <c r="J14" s="231" t="s">
        <v>978</v>
      </c>
      <c r="K14" s="231" t="s">
        <v>982</v>
      </c>
      <c r="L14" s="231" t="s">
        <v>727</v>
      </c>
      <c r="M14" s="200">
        <v>77</v>
      </c>
      <c r="N14" s="200">
        <v>230</v>
      </c>
      <c r="O14" s="200">
        <v>4.7</v>
      </c>
      <c r="P14" s="279">
        <v>2</v>
      </c>
      <c r="Q14" s="283">
        <v>0</v>
      </c>
      <c r="R14" s="284">
        <v>0</v>
      </c>
      <c r="S14" s="284">
        <v>9.0316106372303057E-2</v>
      </c>
      <c r="T14" s="284">
        <v>0.23219718134972372</v>
      </c>
      <c r="U14" s="284">
        <v>0.35889150019584803</v>
      </c>
      <c r="V14" s="194">
        <v>0.35889150019584803</v>
      </c>
      <c r="W14" s="59">
        <v>0.35889150019584803</v>
      </c>
      <c r="X14" s="42">
        <v>19.293150684931508</v>
      </c>
      <c r="Y14" s="183">
        <v>2.21</v>
      </c>
      <c r="Z14" s="183">
        <v>4.3</v>
      </c>
      <c r="AA14" s="183">
        <v>9.6999999999999993</v>
      </c>
      <c r="AB14" s="183">
        <v>0</v>
      </c>
      <c r="AC14" s="183">
        <v>0</v>
      </c>
      <c r="AD14" s="288" t="s">
        <v>727</v>
      </c>
      <c r="AE14" s="288" t="s">
        <v>727</v>
      </c>
      <c r="AF14" s="185">
        <v>8.8000000000000009E-2</v>
      </c>
      <c r="AG14" s="185">
        <v>0.57700000000000007</v>
      </c>
      <c r="AH14" s="185">
        <v>0.39399999999999996</v>
      </c>
      <c r="AI14" s="183">
        <v>94.268457302844155</v>
      </c>
      <c r="AJ14" s="186">
        <v>101.08145369646847</v>
      </c>
      <c r="AK14" s="48">
        <v>9</v>
      </c>
      <c r="AL14" s="232">
        <v>7</v>
      </c>
      <c r="AM14" s="232">
        <v>4</v>
      </c>
      <c r="AN14" s="232">
        <v>1</v>
      </c>
      <c r="AO14" s="232">
        <v>4</v>
      </c>
      <c r="AP14" s="232">
        <v>6</v>
      </c>
      <c r="AQ14" s="232">
        <v>8</v>
      </c>
      <c r="AR14" s="291">
        <v>0.5</v>
      </c>
      <c r="AS14" s="133"/>
      <c r="AT14" s="115">
        <v>1</v>
      </c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34"/>
      <c r="BH14" s="133"/>
      <c r="BI14" s="115">
        <v>1</v>
      </c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34"/>
      <c r="BW14" s="133">
        <v>234</v>
      </c>
      <c r="BX14" s="115">
        <v>2590.9</v>
      </c>
      <c r="BY14" s="115"/>
      <c r="BZ14" s="115"/>
      <c r="CA14" s="115"/>
      <c r="CB14" s="115"/>
      <c r="CC14" s="115"/>
      <c r="CD14" s="115"/>
      <c r="CE14" s="116"/>
      <c r="CF14" s="116"/>
      <c r="CG14" s="116"/>
      <c r="CH14" s="116"/>
      <c r="CI14" s="135"/>
      <c r="CJ14" s="135"/>
      <c r="CK14" s="136"/>
      <c r="CL14" s="133">
        <v>748</v>
      </c>
      <c r="CM14" s="115">
        <v>3221.4</v>
      </c>
      <c r="CN14" s="115"/>
      <c r="CO14" s="115"/>
      <c r="CP14" s="115"/>
      <c r="CQ14" s="115"/>
      <c r="CR14" s="115"/>
      <c r="CS14" s="115"/>
      <c r="CT14" s="116"/>
      <c r="CU14" s="116"/>
      <c r="CV14" s="116"/>
      <c r="CW14" s="116"/>
      <c r="CX14" s="135"/>
      <c r="CY14" s="135"/>
      <c r="CZ14" s="136"/>
      <c r="DA14" s="133">
        <v>733</v>
      </c>
      <c r="DB14" s="115">
        <v>2042.3999999999999</v>
      </c>
      <c r="DC14" s="115"/>
      <c r="DD14" s="115">
        <v>62</v>
      </c>
      <c r="DE14" s="115">
        <v>4</v>
      </c>
      <c r="DF14" s="115"/>
      <c r="DG14" s="116"/>
      <c r="DH14" s="116"/>
      <c r="DI14" s="116">
        <v>2.21</v>
      </c>
      <c r="DJ14" s="116">
        <v>4.3</v>
      </c>
      <c r="DK14" s="116">
        <v>9.6999999999999993</v>
      </c>
      <c r="DL14" s="116"/>
      <c r="DM14" s="135">
        <v>8.8000000000000007</v>
      </c>
      <c r="DN14" s="135">
        <v>57.7</v>
      </c>
      <c r="DO14" s="136">
        <v>39.4</v>
      </c>
      <c r="DP14" s="117"/>
      <c r="DQ14" s="31">
        <v>12</v>
      </c>
      <c r="DR14" s="31" t="s">
        <v>659</v>
      </c>
      <c r="DS14" s="89">
        <v>0.5</v>
      </c>
    </row>
    <row r="15" spans="1:125" x14ac:dyDescent="0.2">
      <c r="A15" s="199">
        <v>13</v>
      </c>
      <c r="B15" s="275" t="s">
        <v>703</v>
      </c>
      <c r="C15" s="120">
        <v>8.6985714285714284</v>
      </c>
      <c r="D15" s="121" t="s">
        <v>704</v>
      </c>
      <c r="E15" s="200">
        <v>3</v>
      </c>
      <c r="F15" s="318">
        <v>33875</v>
      </c>
      <c r="G15" s="231">
        <v>33.019178082191779</v>
      </c>
      <c r="H15" s="231" t="s">
        <v>669</v>
      </c>
      <c r="I15" s="231">
        <v>22.591780821917808</v>
      </c>
      <c r="J15" s="231" t="s">
        <v>976</v>
      </c>
      <c r="K15" s="231" t="s">
        <v>981</v>
      </c>
      <c r="L15" s="231" t="s">
        <v>727</v>
      </c>
      <c r="M15" s="200">
        <v>71</v>
      </c>
      <c r="N15" s="200">
        <v>175</v>
      </c>
      <c r="O15" s="200">
        <v>4.4000000000000004</v>
      </c>
      <c r="P15" s="279">
        <v>3</v>
      </c>
      <c r="Q15" s="283">
        <v>0</v>
      </c>
      <c r="R15" s="284">
        <v>0.12490479817212491</v>
      </c>
      <c r="S15" s="284">
        <v>0.25480305615310433</v>
      </c>
      <c r="T15" s="284">
        <v>0.43202903015987132</v>
      </c>
      <c r="U15" s="284">
        <v>0.40549221133772284</v>
      </c>
      <c r="V15" s="194">
        <v>0.41876062074879705</v>
      </c>
      <c r="W15" s="59">
        <v>0.3978225897113572</v>
      </c>
      <c r="X15" s="42">
        <v>19.936986301369863</v>
      </c>
      <c r="Y15" s="183">
        <v>3.65</v>
      </c>
      <c r="Z15" s="183">
        <v>4.3</v>
      </c>
      <c r="AA15" s="183">
        <v>11.9</v>
      </c>
      <c r="AB15" s="183">
        <v>0</v>
      </c>
      <c r="AC15" s="183">
        <v>0</v>
      </c>
      <c r="AD15" s="288" t="s">
        <v>727</v>
      </c>
      <c r="AE15" s="288" t="s">
        <v>727</v>
      </c>
      <c r="AF15" s="185">
        <v>6.2E-2</v>
      </c>
      <c r="AG15" s="185">
        <v>0.84299999999999997</v>
      </c>
      <c r="AH15" s="185">
        <v>0.153</v>
      </c>
      <c r="AI15" s="183">
        <v>93.380745850693231</v>
      </c>
      <c r="AJ15" s="186">
        <v>88.657167685535626</v>
      </c>
      <c r="AK15" s="48">
        <v>10</v>
      </c>
      <c r="AL15" s="232">
        <v>6</v>
      </c>
      <c r="AM15" s="232">
        <v>7</v>
      </c>
      <c r="AN15" s="232">
        <v>1</v>
      </c>
      <c r="AO15" s="232">
        <v>9</v>
      </c>
      <c r="AP15" s="232">
        <v>4</v>
      </c>
      <c r="AQ15" s="232">
        <v>7</v>
      </c>
      <c r="AR15" s="291">
        <v>0.5</v>
      </c>
      <c r="AS15" s="133"/>
      <c r="AT15" s="115">
        <v>1</v>
      </c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34"/>
      <c r="BH15" s="133">
        <v>246</v>
      </c>
      <c r="BI15" s="115">
        <v>1969.5</v>
      </c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34"/>
      <c r="BW15" s="133">
        <v>687</v>
      </c>
      <c r="BX15" s="115">
        <v>2696.2000000000003</v>
      </c>
      <c r="BY15" s="115"/>
      <c r="BZ15" s="115"/>
      <c r="CA15" s="115"/>
      <c r="CB15" s="115"/>
      <c r="CC15" s="115"/>
      <c r="CD15" s="115"/>
      <c r="CE15" s="116"/>
      <c r="CF15" s="116"/>
      <c r="CG15" s="116"/>
      <c r="CH15" s="116"/>
      <c r="CI15" s="135"/>
      <c r="CJ15" s="135"/>
      <c r="CK15" s="136"/>
      <c r="CL15" s="133">
        <v>1262</v>
      </c>
      <c r="CM15" s="115">
        <v>2921.1</v>
      </c>
      <c r="CN15" s="115"/>
      <c r="CO15" s="115"/>
      <c r="CP15" s="115"/>
      <c r="CQ15" s="115"/>
      <c r="CR15" s="115"/>
      <c r="CS15" s="115"/>
      <c r="CT15" s="116"/>
      <c r="CU15" s="116"/>
      <c r="CV15" s="116"/>
      <c r="CW15" s="116"/>
      <c r="CX15" s="135"/>
      <c r="CY15" s="135"/>
      <c r="CZ15" s="136"/>
      <c r="DA15" s="133">
        <v>1515</v>
      </c>
      <c r="DB15" s="115">
        <v>3736.2</v>
      </c>
      <c r="DC15" s="115"/>
      <c r="DD15" s="115">
        <v>106</v>
      </c>
      <c r="DE15" s="115">
        <v>11</v>
      </c>
      <c r="DF15" s="115"/>
      <c r="DG15" s="116"/>
      <c r="DH15" s="116"/>
      <c r="DI15" s="116">
        <v>3.65</v>
      </c>
      <c r="DJ15" s="116">
        <v>4.3</v>
      </c>
      <c r="DK15" s="116">
        <v>11.9</v>
      </c>
      <c r="DL15" s="116"/>
      <c r="DM15" s="135">
        <v>6.2</v>
      </c>
      <c r="DN15" s="135">
        <v>84.3</v>
      </c>
      <c r="DO15" s="136">
        <v>15.3</v>
      </c>
      <c r="DP15" s="117"/>
      <c r="DQ15" s="31"/>
      <c r="DR15" s="58"/>
    </row>
    <row r="16" spans="1:125" x14ac:dyDescent="0.2">
      <c r="A16" s="199">
        <v>14</v>
      </c>
      <c r="B16" s="275" t="s">
        <v>920</v>
      </c>
      <c r="C16" s="120">
        <v>8.6671428571428564</v>
      </c>
      <c r="D16" s="121" t="s">
        <v>783</v>
      </c>
      <c r="E16" s="200">
        <v>2</v>
      </c>
      <c r="F16" s="318">
        <v>33659</v>
      </c>
      <c r="G16" s="231">
        <v>33.610958904109587</v>
      </c>
      <c r="H16" s="231" t="s">
        <v>669</v>
      </c>
      <c r="I16" s="231">
        <v>23.183561643835617</v>
      </c>
      <c r="J16" s="231" t="s">
        <v>978</v>
      </c>
      <c r="K16" s="231" t="s">
        <v>984</v>
      </c>
      <c r="L16" s="231" t="s">
        <v>727</v>
      </c>
      <c r="M16" s="200">
        <v>73</v>
      </c>
      <c r="N16" s="200">
        <v>197</v>
      </c>
      <c r="O16" s="200">
        <v>4.42</v>
      </c>
      <c r="P16" s="279">
        <v>5</v>
      </c>
      <c r="Q16" s="283">
        <v>0</v>
      </c>
      <c r="R16" s="284">
        <v>0.21796690307328606</v>
      </c>
      <c r="S16" s="284">
        <v>0.29717630853994492</v>
      </c>
      <c r="T16" s="284">
        <v>0.22565506452874462</v>
      </c>
      <c r="U16" s="284">
        <v>0.28726877040261156</v>
      </c>
      <c r="V16" s="194">
        <v>0.29222253947127824</v>
      </c>
      <c r="W16" s="59">
        <v>0.29222253947127824</v>
      </c>
      <c r="X16" s="42">
        <v>19.526027397260275</v>
      </c>
      <c r="Y16" s="183">
        <v>3.04</v>
      </c>
      <c r="Z16" s="183">
        <v>6.4</v>
      </c>
      <c r="AA16" s="183">
        <v>15.6</v>
      </c>
      <c r="AB16" s="183">
        <v>0</v>
      </c>
      <c r="AC16" s="183">
        <v>0</v>
      </c>
      <c r="AD16" s="288" t="s">
        <v>727</v>
      </c>
      <c r="AE16" s="288" t="s">
        <v>727</v>
      </c>
      <c r="AF16" s="185">
        <v>9.6000000000000002E-2</v>
      </c>
      <c r="AG16" s="185">
        <v>0.71</v>
      </c>
      <c r="AH16" s="185">
        <v>0.182</v>
      </c>
      <c r="AI16" s="183">
        <v>103.23028929732912</v>
      </c>
      <c r="AJ16" s="186">
        <v>102.17871248078056</v>
      </c>
      <c r="AK16" s="48">
        <v>8</v>
      </c>
      <c r="AL16" s="232">
        <v>7</v>
      </c>
      <c r="AM16" s="232">
        <v>6</v>
      </c>
      <c r="AN16" s="232">
        <v>5</v>
      </c>
      <c r="AO16" s="232">
        <v>9</v>
      </c>
      <c r="AP16" s="232">
        <v>7</v>
      </c>
      <c r="AQ16" s="232">
        <v>4</v>
      </c>
      <c r="AR16" s="291">
        <v>0</v>
      </c>
      <c r="AS16" s="133"/>
      <c r="AT16" s="115">
        <v>1</v>
      </c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34"/>
      <c r="BH16" s="133">
        <v>461</v>
      </c>
      <c r="BI16" s="115">
        <v>2115</v>
      </c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34"/>
      <c r="BW16" s="133">
        <v>863</v>
      </c>
      <c r="BX16" s="115">
        <v>2904</v>
      </c>
      <c r="BY16" s="115"/>
      <c r="BZ16" s="115"/>
      <c r="CA16" s="115"/>
      <c r="CB16" s="115"/>
      <c r="CC16" s="115"/>
      <c r="CD16" s="115"/>
      <c r="CE16" s="116"/>
      <c r="CF16" s="116"/>
      <c r="CG16" s="116"/>
      <c r="CH16" s="116"/>
      <c r="CI16" s="135"/>
      <c r="CJ16" s="135"/>
      <c r="CK16" s="136"/>
      <c r="CL16" s="133">
        <v>577</v>
      </c>
      <c r="CM16" s="115">
        <v>2557</v>
      </c>
      <c r="CN16" s="115"/>
      <c r="CO16" s="115"/>
      <c r="CP16" s="115"/>
      <c r="CQ16" s="115"/>
      <c r="CR16" s="115"/>
      <c r="CS16" s="115"/>
      <c r="CT16" s="116"/>
      <c r="CU16" s="116"/>
      <c r="CV16" s="116"/>
      <c r="CW16" s="116"/>
      <c r="CX16" s="135"/>
      <c r="CY16" s="135"/>
      <c r="CZ16" s="136"/>
      <c r="DA16" s="133">
        <v>792</v>
      </c>
      <c r="DB16" s="115">
        <v>2757</v>
      </c>
      <c r="DC16" s="115">
        <v>90</v>
      </c>
      <c r="DD16" s="115">
        <v>47</v>
      </c>
      <c r="DE16" s="115">
        <v>6</v>
      </c>
      <c r="DF16" s="115"/>
      <c r="DG16" s="116"/>
      <c r="DH16" s="116"/>
      <c r="DI16" s="116">
        <v>3.04</v>
      </c>
      <c r="DJ16" s="116">
        <v>6.4</v>
      </c>
      <c r="DK16" s="116">
        <v>15.6</v>
      </c>
      <c r="DL16" s="116"/>
      <c r="DM16" s="135">
        <v>9.6</v>
      </c>
      <c r="DN16" s="135">
        <v>71</v>
      </c>
      <c r="DO16" s="136">
        <v>18.2</v>
      </c>
      <c r="DP16" s="117"/>
      <c r="DQ16" s="31"/>
      <c r="DR16" s="58"/>
    </row>
    <row r="17" spans="1:122" x14ac:dyDescent="0.2">
      <c r="A17" s="199">
        <v>15</v>
      </c>
      <c r="B17" s="275" t="s">
        <v>913</v>
      </c>
      <c r="C17" s="120">
        <v>8.1514285714285712</v>
      </c>
      <c r="D17" s="121" t="s">
        <v>755</v>
      </c>
      <c r="E17" s="200">
        <v>5</v>
      </c>
      <c r="F17" s="318">
        <v>33991</v>
      </c>
      <c r="G17" s="231">
        <v>32.701369863013696</v>
      </c>
      <c r="H17" s="231" t="s">
        <v>669</v>
      </c>
      <c r="I17" s="231">
        <v>22.273972602739725</v>
      </c>
      <c r="J17" s="231" t="s">
        <v>976</v>
      </c>
      <c r="K17" s="231" t="s">
        <v>981</v>
      </c>
      <c r="L17" s="231" t="s">
        <v>727</v>
      </c>
      <c r="M17" s="200">
        <v>72</v>
      </c>
      <c r="N17" s="200">
        <v>220</v>
      </c>
      <c r="O17" s="200">
        <v>4.55</v>
      </c>
      <c r="P17" s="279">
        <v>3</v>
      </c>
      <c r="Q17" s="283">
        <v>0</v>
      </c>
      <c r="R17" s="284">
        <v>9.6605023461219977E-2</v>
      </c>
      <c r="S17" s="284">
        <v>9.6769796919721957E-2</v>
      </c>
      <c r="T17" s="284">
        <v>0.34572356549981959</v>
      </c>
      <c r="U17" s="284">
        <v>0.23894295434765406</v>
      </c>
      <c r="V17" s="194">
        <v>0.29233325992373682</v>
      </c>
      <c r="W17" s="59">
        <v>0.27771659692754996</v>
      </c>
      <c r="X17" s="42">
        <v>20.61917808219178</v>
      </c>
      <c r="Y17" s="183">
        <v>2.16</v>
      </c>
      <c r="Z17" s="183">
        <v>7.2</v>
      </c>
      <c r="AA17" s="183">
        <v>6.5</v>
      </c>
      <c r="AB17" s="183">
        <v>0</v>
      </c>
      <c r="AC17" s="183">
        <v>0</v>
      </c>
      <c r="AD17" s="288" t="s">
        <v>727</v>
      </c>
      <c r="AE17" s="288" t="s">
        <v>727</v>
      </c>
      <c r="AF17" s="185">
        <v>7.5999999999999998E-2</v>
      </c>
      <c r="AG17" s="185">
        <v>0.77400000000000002</v>
      </c>
      <c r="AH17" s="185">
        <v>0.21600000000000003</v>
      </c>
      <c r="AI17" s="183">
        <v>102.661378108549</v>
      </c>
      <c r="AJ17" s="186">
        <v>99.534771979407765</v>
      </c>
      <c r="AK17" s="48">
        <v>7</v>
      </c>
      <c r="AL17" s="232">
        <v>5</v>
      </c>
      <c r="AM17" s="232">
        <v>4</v>
      </c>
      <c r="AN17" s="232">
        <v>5</v>
      </c>
      <c r="AO17" s="232">
        <v>7</v>
      </c>
      <c r="AP17" s="232">
        <v>6</v>
      </c>
      <c r="AQ17" s="232">
        <v>7</v>
      </c>
      <c r="AR17" s="291">
        <v>0.25</v>
      </c>
      <c r="AS17" s="133"/>
      <c r="AT17" s="115">
        <v>1</v>
      </c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34"/>
      <c r="BH17" s="133">
        <v>350</v>
      </c>
      <c r="BI17" s="115">
        <v>3623</v>
      </c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34"/>
      <c r="BW17" s="133">
        <v>213</v>
      </c>
      <c r="BX17" s="115">
        <v>2201.1</v>
      </c>
      <c r="BY17" s="115"/>
      <c r="BZ17" s="115"/>
      <c r="CA17" s="115"/>
      <c r="CB17" s="115"/>
      <c r="CC17" s="115"/>
      <c r="CD17" s="115"/>
      <c r="CE17" s="116"/>
      <c r="CF17" s="116"/>
      <c r="CG17" s="116"/>
      <c r="CH17" s="116"/>
      <c r="CI17" s="135"/>
      <c r="CJ17" s="135"/>
      <c r="CK17" s="136"/>
      <c r="CL17" s="133">
        <v>958</v>
      </c>
      <c r="CM17" s="115">
        <v>2771</v>
      </c>
      <c r="CN17" s="115"/>
      <c r="CO17" s="115"/>
      <c r="CP17" s="115"/>
      <c r="CQ17" s="115"/>
      <c r="CR17" s="115"/>
      <c r="CS17" s="115"/>
      <c r="CT17" s="116"/>
      <c r="CU17" s="116"/>
      <c r="CV17" s="116"/>
      <c r="CW17" s="116"/>
      <c r="CX17" s="135"/>
      <c r="CY17" s="135"/>
      <c r="CZ17" s="136"/>
      <c r="DA17" s="133">
        <v>604</v>
      </c>
      <c r="DB17" s="115">
        <v>2527.8000000000002</v>
      </c>
      <c r="DC17" s="115">
        <v>98</v>
      </c>
      <c r="DD17" s="115">
        <v>61</v>
      </c>
      <c r="DE17" s="115">
        <v>3</v>
      </c>
      <c r="DF17" s="115"/>
      <c r="DG17" s="116"/>
      <c r="DH17" s="116"/>
      <c r="DI17" s="116">
        <v>2.16</v>
      </c>
      <c r="DJ17" s="116">
        <v>7.2</v>
      </c>
      <c r="DK17" s="116">
        <v>6.5</v>
      </c>
      <c r="DL17" s="116"/>
      <c r="DM17" s="135">
        <v>7.6</v>
      </c>
      <c r="DN17" s="135">
        <v>77.400000000000006</v>
      </c>
      <c r="DO17" s="136">
        <v>21.6</v>
      </c>
    </row>
    <row r="18" spans="1:122" x14ac:dyDescent="0.2">
      <c r="A18" s="199">
        <v>16</v>
      </c>
      <c r="B18" s="275" t="s">
        <v>916</v>
      </c>
      <c r="C18" s="120">
        <v>8.1028571428571432</v>
      </c>
      <c r="D18" s="121" t="s">
        <v>808</v>
      </c>
      <c r="E18" s="200">
        <v>4</v>
      </c>
      <c r="F18" s="318">
        <v>33575</v>
      </c>
      <c r="G18" s="231">
        <v>33.841095890410962</v>
      </c>
      <c r="H18" s="231" t="s">
        <v>669</v>
      </c>
      <c r="I18" s="231">
        <v>23.413698630136988</v>
      </c>
      <c r="J18" s="231" t="s">
        <v>976</v>
      </c>
      <c r="K18" s="231" t="s">
        <v>982</v>
      </c>
      <c r="L18" s="231" t="s">
        <v>727</v>
      </c>
      <c r="M18" s="200">
        <v>74</v>
      </c>
      <c r="N18" s="200">
        <v>226</v>
      </c>
      <c r="O18" s="200">
        <v>4.58</v>
      </c>
      <c r="P18" s="279">
        <v>4</v>
      </c>
      <c r="Q18" s="283">
        <v>0</v>
      </c>
      <c r="R18" s="284">
        <v>0</v>
      </c>
      <c r="S18" s="284">
        <v>0</v>
      </c>
      <c r="T18" s="284">
        <v>0.22047546012269936</v>
      </c>
      <c r="U18" s="284">
        <v>0.44332837301587297</v>
      </c>
      <c r="V18" s="194">
        <v>0.44332837301587297</v>
      </c>
      <c r="W18" s="59">
        <v>0.42116195436507931</v>
      </c>
      <c r="X18" s="42">
        <v>21.758904109589039</v>
      </c>
      <c r="Y18" s="183">
        <v>4.3899999999999997</v>
      </c>
      <c r="Z18" s="183">
        <v>6.8</v>
      </c>
      <c r="AA18" s="183">
        <v>17</v>
      </c>
      <c r="AB18" s="183">
        <v>0</v>
      </c>
      <c r="AC18" s="183">
        <v>0</v>
      </c>
      <c r="AD18" s="288" t="s">
        <v>727</v>
      </c>
      <c r="AE18" s="288" t="s">
        <v>727</v>
      </c>
      <c r="AF18" s="185">
        <v>5.4000000000000006E-2</v>
      </c>
      <c r="AG18" s="185">
        <v>0.88500000000000001</v>
      </c>
      <c r="AH18" s="185">
        <v>5.5E-2</v>
      </c>
      <c r="AI18" s="183">
        <v>102.72508819422447</v>
      </c>
      <c r="AJ18" s="186">
        <v>103.77508404272773</v>
      </c>
      <c r="AK18" s="48">
        <v>10</v>
      </c>
      <c r="AL18" s="232">
        <v>3</v>
      </c>
      <c r="AM18" s="232">
        <v>8</v>
      </c>
      <c r="AN18" s="232">
        <v>5</v>
      </c>
      <c r="AO18" s="232">
        <v>6</v>
      </c>
      <c r="AP18" s="232">
        <v>7</v>
      </c>
      <c r="AQ18" s="232">
        <v>5</v>
      </c>
      <c r="AR18" s="291">
        <v>0</v>
      </c>
      <c r="AS18" s="133"/>
      <c r="AT18" s="115">
        <v>1</v>
      </c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34"/>
      <c r="BH18" s="133"/>
      <c r="BI18" s="115">
        <v>1</v>
      </c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34"/>
      <c r="BW18" s="133"/>
      <c r="BX18" s="115">
        <v>1</v>
      </c>
      <c r="BY18" s="115"/>
      <c r="BZ18" s="115"/>
      <c r="CA18" s="115"/>
      <c r="CB18" s="115"/>
      <c r="CC18" s="115"/>
      <c r="CD18" s="115"/>
      <c r="CE18" s="116"/>
      <c r="CF18" s="116"/>
      <c r="CG18" s="116"/>
      <c r="CH18" s="116"/>
      <c r="CI18" s="135"/>
      <c r="CJ18" s="135"/>
      <c r="CK18" s="136"/>
      <c r="CL18" s="133">
        <v>345</v>
      </c>
      <c r="CM18" s="115">
        <v>1564.8000000000002</v>
      </c>
      <c r="CN18" s="115"/>
      <c r="CO18" s="115"/>
      <c r="CP18" s="115"/>
      <c r="CQ18" s="115"/>
      <c r="CR18" s="115"/>
      <c r="CS18" s="115"/>
      <c r="CT18" s="116"/>
      <c r="CU18" s="116"/>
      <c r="CV18" s="116"/>
      <c r="CW18" s="116"/>
      <c r="CX18" s="135"/>
      <c r="CY18" s="135"/>
      <c r="CZ18" s="136"/>
      <c r="DA18" s="133">
        <v>715</v>
      </c>
      <c r="DB18" s="115">
        <v>1612.8000000000002</v>
      </c>
      <c r="DC18" s="115">
        <v>62</v>
      </c>
      <c r="DD18" s="115">
        <v>35</v>
      </c>
      <c r="DE18" s="115">
        <v>7</v>
      </c>
      <c r="DF18" s="115"/>
      <c r="DG18" s="116"/>
      <c r="DH18" s="116"/>
      <c r="DI18" s="116">
        <v>4.3899999999999997</v>
      </c>
      <c r="DJ18" s="116">
        <v>6.8</v>
      </c>
      <c r="DK18" s="116">
        <v>17</v>
      </c>
      <c r="DL18" s="116"/>
      <c r="DM18" s="135">
        <v>5.4</v>
      </c>
      <c r="DN18" s="135">
        <v>88.5</v>
      </c>
      <c r="DO18" s="136">
        <v>5.5</v>
      </c>
    </row>
    <row r="19" spans="1:122" x14ac:dyDescent="0.2">
      <c r="A19" s="199">
        <v>17</v>
      </c>
      <c r="B19" s="275" t="s">
        <v>713</v>
      </c>
      <c r="C19" s="120">
        <v>7.7414285714285711</v>
      </c>
      <c r="D19" s="121" t="s">
        <v>656</v>
      </c>
      <c r="E19" s="200">
        <v>1</v>
      </c>
      <c r="F19" s="318">
        <v>33902</v>
      </c>
      <c r="G19" s="231">
        <v>32.945205479452056</v>
      </c>
      <c r="H19" s="231" t="s">
        <v>669</v>
      </c>
      <c r="I19" s="231">
        <v>22.517808219178082</v>
      </c>
      <c r="J19" s="231" t="s">
        <v>976</v>
      </c>
      <c r="K19" s="231" t="s">
        <v>979</v>
      </c>
      <c r="L19" s="231" t="s">
        <v>727</v>
      </c>
      <c r="M19" s="200">
        <v>75</v>
      </c>
      <c r="N19" s="200">
        <v>205</v>
      </c>
      <c r="O19" s="200">
        <v>4.3499999999999996</v>
      </c>
      <c r="P19" s="279">
        <v>3</v>
      </c>
      <c r="Q19" s="283">
        <v>0</v>
      </c>
      <c r="R19" s="284">
        <v>0.10708310094813163</v>
      </c>
      <c r="S19" s="284">
        <v>8.5684221075311914E-2</v>
      </c>
      <c r="T19" s="284">
        <v>0.18835715525721891</v>
      </c>
      <c r="U19" s="284">
        <v>0.25281871705083309</v>
      </c>
      <c r="V19" s="194">
        <v>0.25281871705083309</v>
      </c>
      <c r="W19" s="59">
        <v>0.25281871705083309</v>
      </c>
      <c r="X19" s="42">
        <v>21.865753424657534</v>
      </c>
      <c r="Y19" s="183">
        <v>2.4900000000000002</v>
      </c>
      <c r="Z19" s="183">
        <v>4.4000000000000004</v>
      </c>
      <c r="AA19" s="183">
        <v>12.1</v>
      </c>
      <c r="AB19" s="183">
        <v>0</v>
      </c>
      <c r="AC19" s="183">
        <v>0</v>
      </c>
      <c r="AD19" s="288" t="s">
        <v>727</v>
      </c>
      <c r="AE19" s="288" t="s">
        <v>727</v>
      </c>
      <c r="AF19" s="185">
        <v>7.6999999999999999E-2</v>
      </c>
      <c r="AG19" s="185">
        <v>0.87599999999999989</v>
      </c>
      <c r="AH19" s="185">
        <v>0.124</v>
      </c>
      <c r="AI19" s="183">
        <v>114.50562693043881</v>
      </c>
      <c r="AJ19" s="186">
        <v>118.02872490747848</v>
      </c>
      <c r="AK19" s="48">
        <v>7</v>
      </c>
      <c r="AL19" s="232">
        <v>3</v>
      </c>
      <c r="AM19" s="232">
        <v>4</v>
      </c>
      <c r="AN19" s="232">
        <v>1</v>
      </c>
      <c r="AO19" s="232">
        <v>9</v>
      </c>
      <c r="AP19" s="232">
        <v>9</v>
      </c>
      <c r="AQ19" s="232">
        <v>7</v>
      </c>
      <c r="AR19" s="291">
        <v>0</v>
      </c>
      <c r="AS19" s="133"/>
      <c r="AT19" s="115">
        <v>1</v>
      </c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34"/>
      <c r="BH19" s="133">
        <v>288</v>
      </c>
      <c r="BI19" s="115">
        <v>2689.5</v>
      </c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34"/>
      <c r="BW19" s="133">
        <v>342</v>
      </c>
      <c r="BX19" s="115">
        <v>3991.4000000000005</v>
      </c>
      <c r="BY19" s="115"/>
      <c r="BZ19" s="115"/>
      <c r="CA19" s="115"/>
      <c r="CB19" s="115"/>
      <c r="CC19" s="115"/>
      <c r="CD19" s="115"/>
      <c r="CE19" s="116"/>
      <c r="CF19" s="116"/>
      <c r="CG19" s="116"/>
      <c r="CH19" s="116"/>
      <c r="CI19" s="135"/>
      <c r="CJ19" s="135"/>
      <c r="CK19" s="136"/>
      <c r="CL19" s="133">
        <v>651</v>
      </c>
      <c r="CM19" s="115">
        <v>3456.2</v>
      </c>
      <c r="CN19" s="115"/>
      <c r="CO19" s="115"/>
      <c r="CP19" s="115"/>
      <c r="CQ19" s="115"/>
      <c r="CR19" s="115"/>
      <c r="CS19" s="115"/>
      <c r="CT19" s="116"/>
      <c r="CU19" s="116"/>
      <c r="CV19" s="116"/>
      <c r="CW19" s="116"/>
      <c r="CX19" s="135"/>
      <c r="CY19" s="135"/>
      <c r="CZ19" s="136"/>
      <c r="DA19" s="133">
        <v>657</v>
      </c>
      <c r="DB19" s="115">
        <v>2598.7000000000003</v>
      </c>
      <c r="DC19" s="115"/>
      <c r="DD19" s="115">
        <v>36</v>
      </c>
      <c r="DE19" s="115">
        <v>8</v>
      </c>
      <c r="DF19" s="115"/>
      <c r="DG19" s="116"/>
      <c r="DH19" s="116"/>
      <c r="DI19" s="116">
        <v>2.4900000000000002</v>
      </c>
      <c r="DJ19" s="116">
        <v>4.4000000000000004</v>
      </c>
      <c r="DK19" s="116">
        <v>12.1</v>
      </c>
      <c r="DL19" s="116"/>
      <c r="DM19" s="135">
        <v>7.7</v>
      </c>
      <c r="DN19" s="135">
        <v>87.6</v>
      </c>
      <c r="DO19" s="136">
        <v>12.4</v>
      </c>
    </row>
    <row r="20" spans="1:122" x14ac:dyDescent="0.2">
      <c r="A20" s="199">
        <v>18</v>
      </c>
      <c r="B20" s="275" t="s">
        <v>926</v>
      </c>
      <c r="C20" s="120">
        <v>7.35</v>
      </c>
      <c r="D20" s="121" t="s">
        <v>808</v>
      </c>
      <c r="E20" s="200">
        <v>4</v>
      </c>
      <c r="F20" s="318">
        <v>33860</v>
      </c>
      <c r="G20" s="231">
        <v>33.060273972602737</v>
      </c>
      <c r="H20" s="231" t="s">
        <v>669</v>
      </c>
      <c r="I20" s="231">
        <v>22.632876712328766</v>
      </c>
      <c r="J20" s="231" t="s">
        <v>976</v>
      </c>
      <c r="K20" s="231" t="s">
        <v>980</v>
      </c>
      <c r="L20" s="231" t="s">
        <v>727</v>
      </c>
      <c r="M20" s="200">
        <v>78</v>
      </c>
      <c r="N20" s="200">
        <v>238</v>
      </c>
      <c r="O20" s="200">
        <v>4.46</v>
      </c>
      <c r="P20" s="279">
        <v>6</v>
      </c>
      <c r="Q20" s="283">
        <v>0</v>
      </c>
      <c r="R20" s="284">
        <v>0</v>
      </c>
      <c r="S20" s="284">
        <v>8.9108910891089105E-2</v>
      </c>
      <c r="T20" s="284">
        <v>0.31271301976823446</v>
      </c>
      <c r="U20" s="284">
        <v>0.27405753968253965</v>
      </c>
      <c r="V20" s="194">
        <v>0.29338527972538708</v>
      </c>
      <c r="W20" s="59">
        <v>0.2787160157391177</v>
      </c>
      <c r="X20" s="42">
        <v>20.978082191780821</v>
      </c>
      <c r="Y20" s="183">
        <v>2.65</v>
      </c>
      <c r="Z20" s="183">
        <v>3.3</v>
      </c>
      <c r="AA20" s="183">
        <v>19.600000000000001</v>
      </c>
      <c r="AB20" s="183">
        <v>0</v>
      </c>
      <c r="AC20" s="183">
        <v>0</v>
      </c>
      <c r="AD20" s="288" t="s">
        <v>727</v>
      </c>
      <c r="AE20" s="288" t="s">
        <v>727</v>
      </c>
      <c r="AF20" s="185">
        <v>0</v>
      </c>
      <c r="AG20" s="185">
        <v>0.95099999999999996</v>
      </c>
      <c r="AH20" s="185">
        <v>2.2000000000000002E-2</v>
      </c>
      <c r="AI20" s="183">
        <v>120.30052368039159</v>
      </c>
      <c r="AJ20" s="186">
        <v>131.51594602291974</v>
      </c>
      <c r="AK20" s="48">
        <v>7</v>
      </c>
      <c r="AL20" s="232">
        <v>5</v>
      </c>
      <c r="AM20" s="232">
        <v>5</v>
      </c>
      <c r="AN20" s="232">
        <v>0</v>
      </c>
      <c r="AO20" s="232">
        <v>8</v>
      </c>
      <c r="AP20" s="232">
        <v>10</v>
      </c>
      <c r="AQ20" s="232">
        <v>2</v>
      </c>
      <c r="AR20" s="291">
        <v>0.5</v>
      </c>
      <c r="AS20" s="133"/>
      <c r="AT20" s="115">
        <v>1</v>
      </c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34"/>
      <c r="BH20" s="133"/>
      <c r="BI20" s="115">
        <v>1</v>
      </c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34"/>
      <c r="BW20" s="133">
        <v>162</v>
      </c>
      <c r="BX20" s="115">
        <v>1818</v>
      </c>
      <c r="BY20" s="115"/>
      <c r="BZ20" s="115"/>
      <c r="CA20" s="115"/>
      <c r="CB20" s="115"/>
      <c r="CC20" s="115"/>
      <c r="CD20" s="115"/>
      <c r="CE20" s="116"/>
      <c r="CF20" s="116"/>
      <c r="CG20" s="116"/>
      <c r="CH20" s="116"/>
      <c r="CI20" s="135"/>
      <c r="CJ20" s="135"/>
      <c r="CK20" s="136"/>
      <c r="CL20" s="133">
        <v>367</v>
      </c>
      <c r="CM20" s="115">
        <v>1173.6000000000001</v>
      </c>
      <c r="CN20" s="115"/>
      <c r="CO20" s="115"/>
      <c r="CP20" s="115"/>
      <c r="CQ20" s="115"/>
      <c r="CR20" s="115"/>
      <c r="CS20" s="115"/>
      <c r="CT20" s="116"/>
      <c r="CU20" s="116"/>
      <c r="CV20" s="116"/>
      <c r="CW20" s="116"/>
      <c r="CX20" s="135"/>
      <c r="CY20" s="135"/>
      <c r="CZ20" s="136"/>
      <c r="DA20" s="133">
        <v>442</v>
      </c>
      <c r="DB20" s="115">
        <v>1612.8000000000002</v>
      </c>
      <c r="DC20" s="115">
        <v>45</v>
      </c>
      <c r="DD20" s="115">
        <v>26</v>
      </c>
      <c r="DE20" s="115">
        <v>6</v>
      </c>
      <c r="DF20" s="115"/>
      <c r="DG20" s="116"/>
      <c r="DH20" s="116"/>
      <c r="DI20" s="116">
        <v>2.65</v>
      </c>
      <c r="DJ20" s="116">
        <v>3.3</v>
      </c>
      <c r="DK20" s="116">
        <v>19.600000000000001</v>
      </c>
      <c r="DL20" s="116"/>
      <c r="DM20" s="135">
        <v>0</v>
      </c>
      <c r="DN20" s="135">
        <v>95.1</v>
      </c>
      <c r="DO20" s="136">
        <v>2.2000000000000002</v>
      </c>
    </row>
    <row r="21" spans="1:122" ht="15.75" customHeight="1" x14ac:dyDescent="0.2">
      <c r="A21" s="199">
        <v>19</v>
      </c>
      <c r="B21" s="275" t="s">
        <v>917</v>
      </c>
      <c r="C21" s="120">
        <v>7.0614285714285714</v>
      </c>
      <c r="D21" s="121" t="s">
        <v>698</v>
      </c>
      <c r="E21" s="200">
        <v>4</v>
      </c>
      <c r="F21" s="318">
        <v>33870</v>
      </c>
      <c r="G21" s="231">
        <v>33.032876712328765</v>
      </c>
      <c r="H21" s="231" t="s">
        <v>669</v>
      </c>
      <c r="I21" s="231">
        <v>22.605479452054794</v>
      </c>
      <c r="J21" s="231" t="s">
        <v>976</v>
      </c>
      <c r="K21" s="231" t="s">
        <v>977</v>
      </c>
      <c r="L21" s="231" t="s">
        <v>727</v>
      </c>
      <c r="M21" s="200">
        <v>71</v>
      </c>
      <c r="N21" s="200">
        <v>182</v>
      </c>
      <c r="O21" s="200">
        <v>4.53</v>
      </c>
      <c r="P21" s="279">
        <v>5</v>
      </c>
      <c r="Q21" s="283">
        <v>0</v>
      </c>
      <c r="R21" s="284">
        <v>0.25767401642888021</v>
      </c>
      <c r="S21" s="284">
        <v>0.19951534733441034</v>
      </c>
      <c r="T21" s="284">
        <v>0.25503052226995254</v>
      </c>
      <c r="U21" s="284">
        <v>0.32147903909561942</v>
      </c>
      <c r="V21" s="194">
        <v>0.32147903909561942</v>
      </c>
      <c r="W21" s="59">
        <v>0.30540508714083842</v>
      </c>
      <c r="X21" s="42">
        <v>18.947945205479453</v>
      </c>
      <c r="Y21" s="183">
        <v>2.6</v>
      </c>
      <c r="Z21" s="183">
        <v>6.1</v>
      </c>
      <c r="AA21" s="183">
        <v>11</v>
      </c>
      <c r="AB21" s="183">
        <v>0</v>
      </c>
      <c r="AC21" s="183">
        <v>0</v>
      </c>
      <c r="AD21" s="288" t="s">
        <v>727</v>
      </c>
      <c r="AE21" s="288" t="s">
        <v>727</v>
      </c>
      <c r="AF21" s="185">
        <v>3.9E-2</v>
      </c>
      <c r="AG21" s="185">
        <v>0.76700000000000002</v>
      </c>
      <c r="AH21" s="185">
        <v>0.223</v>
      </c>
      <c r="AI21" s="183">
        <v>86.438769449470229</v>
      </c>
      <c r="AJ21" s="186">
        <v>82.066344703072915</v>
      </c>
      <c r="AK21" s="48">
        <v>8</v>
      </c>
      <c r="AL21" s="232">
        <v>8</v>
      </c>
      <c r="AM21" s="232">
        <v>5</v>
      </c>
      <c r="AN21" s="232">
        <v>5</v>
      </c>
      <c r="AO21" s="232">
        <v>7</v>
      </c>
      <c r="AP21" s="232">
        <v>3</v>
      </c>
      <c r="AQ21" s="232">
        <v>4</v>
      </c>
      <c r="AR21" s="291">
        <v>0</v>
      </c>
      <c r="AS21" s="133"/>
      <c r="AT21" s="115">
        <v>1</v>
      </c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34"/>
      <c r="BH21" s="133">
        <v>596</v>
      </c>
      <c r="BI21" s="115">
        <v>2313</v>
      </c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34"/>
      <c r="BW21" s="133">
        <v>741</v>
      </c>
      <c r="BX21" s="115">
        <v>3714</v>
      </c>
      <c r="BY21" s="115"/>
      <c r="BZ21" s="115"/>
      <c r="CA21" s="115"/>
      <c r="CB21" s="115"/>
      <c r="CC21" s="115"/>
      <c r="CD21" s="115"/>
      <c r="CE21" s="116"/>
      <c r="CF21" s="116"/>
      <c r="CG21" s="116"/>
      <c r="CH21" s="116"/>
      <c r="CI21" s="135"/>
      <c r="CJ21" s="135"/>
      <c r="CK21" s="136"/>
      <c r="CL21" s="133">
        <v>1128</v>
      </c>
      <c r="CM21" s="115">
        <v>4423</v>
      </c>
      <c r="CN21" s="115"/>
      <c r="CO21" s="115"/>
      <c r="CP21" s="115"/>
      <c r="CQ21" s="115"/>
      <c r="CR21" s="115"/>
      <c r="CS21" s="115"/>
      <c r="CT21" s="116"/>
      <c r="CU21" s="116"/>
      <c r="CV21" s="116"/>
      <c r="CW21" s="116"/>
      <c r="CX21" s="135"/>
      <c r="CY21" s="135"/>
      <c r="CZ21" s="136"/>
      <c r="DA21" s="133">
        <v>1365</v>
      </c>
      <c r="DB21" s="115">
        <v>4246</v>
      </c>
      <c r="DC21" s="115">
        <v>142</v>
      </c>
      <c r="DD21" s="115">
        <v>99</v>
      </c>
      <c r="DE21" s="115">
        <v>7</v>
      </c>
      <c r="DF21" s="115"/>
      <c r="DG21" s="116"/>
      <c r="DH21" s="116"/>
      <c r="DI21" s="116">
        <v>2.6</v>
      </c>
      <c r="DJ21" s="116">
        <v>6.1</v>
      </c>
      <c r="DK21" s="116">
        <v>11</v>
      </c>
      <c r="DL21" s="116"/>
      <c r="DM21" s="135">
        <v>3.9</v>
      </c>
      <c r="DN21" s="135">
        <v>76.7</v>
      </c>
      <c r="DO21" s="136">
        <v>22.3</v>
      </c>
      <c r="DR21" s="299"/>
    </row>
    <row r="22" spans="1:122" ht="15.75" customHeight="1" x14ac:dyDescent="0.2">
      <c r="A22" s="199">
        <v>20</v>
      </c>
      <c r="B22" s="275" t="s">
        <v>918</v>
      </c>
      <c r="C22" s="120">
        <v>6.9699999999999989</v>
      </c>
      <c r="D22" s="121" t="s">
        <v>787</v>
      </c>
      <c r="E22" s="200">
        <v>2</v>
      </c>
      <c r="F22" s="318">
        <v>33787</v>
      </c>
      <c r="G22" s="231">
        <v>33.260273972602739</v>
      </c>
      <c r="H22" s="231" t="s">
        <v>669</v>
      </c>
      <c r="I22" s="231">
        <v>22.832876712328765</v>
      </c>
      <c r="J22" s="231" t="s">
        <v>976</v>
      </c>
      <c r="K22" s="231" t="s">
        <v>977</v>
      </c>
      <c r="L22" s="231" t="s">
        <v>727</v>
      </c>
      <c r="M22" s="200">
        <v>74</v>
      </c>
      <c r="N22" s="200">
        <v>192</v>
      </c>
      <c r="O22" s="200">
        <v>4.6100000000000003</v>
      </c>
      <c r="P22" s="279">
        <v>5</v>
      </c>
      <c r="Q22" s="283">
        <v>0</v>
      </c>
      <c r="R22" s="284">
        <v>0</v>
      </c>
      <c r="S22" s="284">
        <v>0.14364235983876877</v>
      </c>
      <c r="T22" s="284">
        <v>0.24130058258541964</v>
      </c>
      <c r="U22" s="284">
        <v>0.34694468578048077</v>
      </c>
      <c r="V22" s="194">
        <v>0.34694468578048077</v>
      </c>
      <c r="W22" s="59">
        <v>0.34694468578048077</v>
      </c>
      <c r="X22" s="42">
        <v>21.17808219178082</v>
      </c>
      <c r="Y22" s="183">
        <v>3.65</v>
      </c>
      <c r="Z22" s="183">
        <v>5.9</v>
      </c>
      <c r="AA22" s="183">
        <v>13.3</v>
      </c>
      <c r="AB22" s="183">
        <v>0</v>
      </c>
      <c r="AC22" s="183">
        <v>0</v>
      </c>
      <c r="AD22" s="288" t="s">
        <v>727</v>
      </c>
      <c r="AE22" s="288" t="s">
        <v>727</v>
      </c>
      <c r="AF22" s="185">
        <v>0.03</v>
      </c>
      <c r="AG22" s="185">
        <v>0.85599999999999998</v>
      </c>
      <c r="AH22" s="185">
        <v>0.14400000000000002</v>
      </c>
      <c r="AI22" s="183">
        <v>85.021257251978426</v>
      </c>
      <c r="AJ22" s="186">
        <v>85.890294881620719</v>
      </c>
      <c r="AK22" s="48">
        <v>9</v>
      </c>
      <c r="AL22" s="232">
        <v>4</v>
      </c>
      <c r="AM22" s="232">
        <v>7</v>
      </c>
      <c r="AN22" s="232">
        <v>4</v>
      </c>
      <c r="AO22" s="232">
        <v>5</v>
      </c>
      <c r="AP22" s="232">
        <v>4</v>
      </c>
      <c r="AQ22" s="232">
        <v>4</v>
      </c>
      <c r="AR22" s="291">
        <v>0</v>
      </c>
      <c r="AS22" s="133"/>
      <c r="AT22" s="115">
        <v>1</v>
      </c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34"/>
      <c r="BH22" s="133"/>
      <c r="BI22" s="115">
        <v>1</v>
      </c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34"/>
      <c r="BW22" s="133">
        <v>392</v>
      </c>
      <c r="BX22" s="115">
        <v>2729</v>
      </c>
      <c r="BY22" s="115"/>
      <c r="BZ22" s="115"/>
      <c r="CA22" s="115"/>
      <c r="CB22" s="115"/>
      <c r="CC22" s="115"/>
      <c r="CD22" s="115"/>
      <c r="CE22" s="116"/>
      <c r="CF22" s="116"/>
      <c r="CG22" s="116"/>
      <c r="CH22" s="116"/>
      <c r="CI22" s="135"/>
      <c r="CJ22" s="135"/>
      <c r="CK22" s="136"/>
      <c r="CL22" s="133">
        <v>613</v>
      </c>
      <c r="CM22" s="115">
        <v>2540.3999999999996</v>
      </c>
      <c r="CN22" s="115"/>
      <c r="CO22" s="115"/>
      <c r="CP22" s="115"/>
      <c r="CQ22" s="115"/>
      <c r="CR22" s="115"/>
      <c r="CS22" s="115"/>
      <c r="CT22" s="116"/>
      <c r="CU22" s="116"/>
      <c r="CV22" s="116"/>
      <c r="CW22" s="116"/>
      <c r="CX22" s="135"/>
      <c r="CY22" s="135"/>
      <c r="CZ22" s="136"/>
      <c r="DA22" s="133">
        <v>1198</v>
      </c>
      <c r="DB22" s="115">
        <v>3453</v>
      </c>
      <c r="DC22" s="115">
        <v>105</v>
      </c>
      <c r="DD22" s="115">
        <v>65</v>
      </c>
      <c r="DE22" s="115">
        <v>11</v>
      </c>
      <c r="DF22" s="115"/>
      <c r="DG22" s="116"/>
      <c r="DH22" s="116"/>
      <c r="DI22" s="116">
        <v>3.65</v>
      </c>
      <c r="DJ22" s="116">
        <v>5.9</v>
      </c>
      <c r="DK22" s="116">
        <v>13.3</v>
      </c>
      <c r="DL22" s="116"/>
      <c r="DM22" s="135">
        <v>3</v>
      </c>
      <c r="DN22" s="135">
        <v>85.6</v>
      </c>
      <c r="DO22" s="136">
        <v>14.4</v>
      </c>
    </row>
    <row r="23" spans="1:122" ht="15.75" customHeight="1" x14ac:dyDescent="0.2">
      <c r="A23" s="199">
        <v>21</v>
      </c>
      <c r="B23" s="275" t="s">
        <v>716</v>
      </c>
      <c r="C23" s="120">
        <v>6.7728571428571414</v>
      </c>
      <c r="D23" s="121" t="s">
        <v>717</v>
      </c>
      <c r="E23" s="200">
        <v>4</v>
      </c>
      <c r="F23" s="318">
        <v>34137</v>
      </c>
      <c r="G23" s="231">
        <v>32.301369863013697</v>
      </c>
      <c r="H23" s="231" t="s">
        <v>669</v>
      </c>
      <c r="I23" s="231">
        <v>21.873972602739727</v>
      </c>
      <c r="J23" s="231" t="s">
        <v>976</v>
      </c>
      <c r="K23" s="231" t="s">
        <v>977</v>
      </c>
      <c r="L23" s="231" t="s">
        <v>727</v>
      </c>
      <c r="M23" s="200">
        <v>69</v>
      </c>
      <c r="N23" s="200">
        <v>175</v>
      </c>
      <c r="O23" s="200">
        <v>4.5599999999999996</v>
      </c>
      <c r="P23" s="279">
        <v>4</v>
      </c>
      <c r="Q23" s="283">
        <v>0</v>
      </c>
      <c r="R23" s="284">
        <v>4.990203281900564E-2</v>
      </c>
      <c r="S23" s="284">
        <v>0.29100170699325334</v>
      </c>
      <c r="T23" s="284">
        <v>0.39154718719410375</v>
      </c>
      <c r="U23" s="284">
        <v>0.37093622313021851</v>
      </c>
      <c r="V23" s="194">
        <v>0.38124170516216116</v>
      </c>
      <c r="W23" s="59">
        <v>0.36217961990405306</v>
      </c>
      <c r="X23" s="42">
        <v>19.219178082191782</v>
      </c>
      <c r="Y23" s="183">
        <v>2.31</v>
      </c>
      <c r="Z23" s="183">
        <v>6.5</v>
      </c>
      <c r="AA23" s="183">
        <v>11</v>
      </c>
      <c r="AB23" s="183">
        <v>0</v>
      </c>
      <c r="AC23" s="183">
        <v>0</v>
      </c>
      <c r="AD23" s="288" t="s">
        <v>727</v>
      </c>
      <c r="AE23" s="288" t="s">
        <v>727</v>
      </c>
      <c r="AF23" s="185">
        <v>0.106</v>
      </c>
      <c r="AG23" s="185">
        <v>0.81900000000000006</v>
      </c>
      <c r="AH23" s="185">
        <v>0.17300000000000001</v>
      </c>
      <c r="AI23" s="183">
        <v>80.948475421705638</v>
      </c>
      <c r="AJ23" s="186">
        <v>73.629406732600572</v>
      </c>
      <c r="AK23" s="48">
        <v>9</v>
      </c>
      <c r="AL23" s="232">
        <v>8</v>
      </c>
      <c r="AM23" s="232">
        <v>4</v>
      </c>
      <c r="AN23" s="232">
        <v>5</v>
      </c>
      <c r="AO23" s="232">
        <v>6</v>
      </c>
      <c r="AP23" s="232">
        <v>1</v>
      </c>
      <c r="AQ23" s="232">
        <v>5</v>
      </c>
      <c r="AR23" s="291">
        <v>0</v>
      </c>
      <c r="AS23" s="133"/>
      <c r="AT23" s="115">
        <v>1</v>
      </c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34"/>
      <c r="BH23" s="133">
        <v>163</v>
      </c>
      <c r="BI23" s="115">
        <v>3266.3999999999996</v>
      </c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34"/>
      <c r="BW23" s="133">
        <v>1074</v>
      </c>
      <c r="BX23" s="115">
        <v>3690.7</v>
      </c>
      <c r="BY23" s="115"/>
      <c r="BZ23" s="115"/>
      <c r="CA23" s="115"/>
      <c r="CB23" s="115"/>
      <c r="CC23" s="115"/>
      <c r="CD23" s="115"/>
      <c r="CE23" s="116"/>
      <c r="CF23" s="116"/>
      <c r="CG23" s="116"/>
      <c r="CH23" s="116"/>
      <c r="CI23" s="135"/>
      <c r="CJ23" s="135"/>
      <c r="CK23" s="136"/>
      <c r="CL23" s="133">
        <v>1360</v>
      </c>
      <c r="CM23" s="115">
        <v>3473.4</v>
      </c>
      <c r="CN23" s="115"/>
      <c r="CO23" s="115"/>
      <c r="CP23" s="115"/>
      <c r="CQ23" s="115"/>
      <c r="CR23" s="115"/>
      <c r="CS23" s="115"/>
      <c r="CT23" s="116"/>
      <c r="CU23" s="116"/>
      <c r="CV23" s="116"/>
      <c r="CW23" s="116"/>
      <c r="CX23" s="135"/>
      <c r="CY23" s="135"/>
      <c r="CZ23" s="136"/>
      <c r="DA23" s="133">
        <v>1044</v>
      </c>
      <c r="DB23" s="115">
        <v>2814.5</v>
      </c>
      <c r="DC23" s="115"/>
      <c r="DD23" s="115">
        <v>84</v>
      </c>
      <c r="DE23" s="115">
        <v>6</v>
      </c>
      <c r="DF23" s="115"/>
      <c r="DG23" s="116"/>
      <c r="DH23" s="116"/>
      <c r="DI23" s="116">
        <v>2.31</v>
      </c>
      <c r="DJ23" s="116">
        <v>6.5</v>
      </c>
      <c r="DK23" s="116">
        <v>11</v>
      </c>
      <c r="DL23" s="116"/>
      <c r="DM23" s="135">
        <v>10.6</v>
      </c>
      <c r="DN23" s="135">
        <v>81.900000000000006</v>
      </c>
      <c r="DO23" s="136">
        <v>17.3</v>
      </c>
    </row>
    <row r="24" spans="1:122" ht="15.75" customHeight="1" x14ac:dyDescent="0.2">
      <c r="A24" s="199">
        <v>22</v>
      </c>
      <c r="B24" s="275" t="s">
        <v>914</v>
      </c>
      <c r="C24" s="120">
        <v>6.218571428571428</v>
      </c>
      <c r="D24" s="121" t="s">
        <v>929</v>
      </c>
      <c r="E24" s="200">
        <v>6</v>
      </c>
      <c r="F24" s="318">
        <v>33590</v>
      </c>
      <c r="G24" s="231">
        <v>33.799999999999997</v>
      </c>
      <c r="H24" s="231" t="s">
        <v>669</v>
      </c>
      <c r="I24" s="231">
        <v>23.372602739726027</v>
      </c>
      <c r="J24" s="231" t="s">
        <v>978</v>
      </c>
      <c r="K24" s="231" t="s">
        <v>984</v>
      </c>
      <c r="L24" s="231" t="s">
        <v>727</v>
      </c>
      <c r="M24" s="200">
        <v>70</v>
      </c>
      <c r="N24" s="200">
        <v>192</v>
      </c>
      <c r="O24" s="200">
        <v>4.5599999999999996</v>
      </c>
      <c r="P24" s="279">
        <v>4</v>
      </c>
      <c r="Q24" s="283">
        <v>0</v>
      </c>
      <c r="R24" s="284">
        <v>0.22998951415588956</v>
      </c>
      <c r="S24" s="284">
        <v>0.31117994931005349</v>
      </c>
      <c r="T24" s="284">
        <v>0.30105509964830013</v>
      </c>
      <c r="U24" s="284">
        <v>0.30899689762150984</v>
      </c>
      <c r="V24" s="194">
        <v>0.31008842346578169</v>
      </c>
      <c r="W24" s="59">
        <v>0.26357515994591441</v>
      </c>
      <c r="X24" s="42">
        <v>19.715068493150685</v>
      </c>
      <c r="Y24" s="183">
        <v>2.39</v>
      </c>
      <c r="Z24" s="183">
        <v>5.0999999999999996</v>
      </c>
      <c r="AA24" s="183">
        <v>9.5</v>
      </c>
      <c r="AB24" s="183">
        <v>0</v>
      </c>
      <c r="AC24" s="183">
        <v>0</v>
      </c>
      <c r="AD24" s="288" t="s">
        <v>727</v>
      </c>
      <c r="AE24" s="288" t="s">
        <v>727</v>
      </c>
      <c r="AF24" s="185">
        <v>0.04</v>
      </c>
      <c r="AG24" s="185">
        <v>0.35100000000000003</v>
      </c>
      <c r="AH24" s="185">
        <v>0.64200000000000002</v>
      </c>
      <c r="AI24" s="183">
        <v>88.812041605528478</v>
      </c>
      <c r="AJ24" s="186">
        <v>82.544455125279427</v>
      </c>
      <c r="AK24" s="48">
        <v>7</v>
      </c>
      <c r="AL24" s="232">
        <v>7</v>
      </c>
      <c r="AM24" s="232">
        <v>4</v>
      </c>
      <c r="AN24" s="232">
        <v>3</v>
      </c>
      <c r="AO24" s="232">
        <v>6</v>
      </c>
      <c r="AP24" s="232">
        <v>3</v>
      </c>
      <c r="AQ24" s="232">
        <v>5</v>
      </c>
      <c r="AR24" s="291">
        <v>0</v>
      </c>
      <c r="AS24" s="133"/>
      <c r="AT24" s="115">
        <v>1</v>
      </c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34"/>
      <c r="BH24" s="133">
        <v>658</v>
      </c>
      <c r="BI24" s="115">
        <v>2861</v>
      </c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34"/>
      <c r="BW24" s="133">
        <v>1105</v>
      </c>
      <c r="BX24" s="115">
        <v>3551</v>
      </c>
      <c r="BY24" s="115"/>
      <c r="BZ24" s="115"/>
      <c r="CA24" s="115"/>
      <c r="CB24" s="115"/>
      <c r="CC24" s="115"/>
      <c r="CD24" s="115"/>
      <c r="CE24" s="116"/>
      <c r="CF24" s="116"/>
      <c r="CG24" s="116"/>
      <c r="CH24" s="116"/>
      <c r="CI24" s="135"/>
      <c r="CJ24" s="135"/>
      <c r="CK24" s="136"/>
      <c r="CL24" s="133">
        <v>1284</v>
      </c>
      <c r="CM24" s="115">
        <v>4265</v>
      </c>
      <c r="CN24" s="115"/>
      <c r="CO24" s="115"/>
      <c r="CP24" s="115"/>
      <c r="CQ24" s="115"/>
      <c r="CR24" s="115"/>
      <c r="CS24" s="115"/>
      <c r="CT24" s="116"/>
      <c r="CU24" s="116"/>
      <c r="CV24" s="116"/>
      <c r="CW24" s="116"/>
      <c r="CX24" s="135"/>
      <c r="CY24" s="135"/>
      <c r="CZ24" s="136"/>
      <c r="DA24" s="133">
        <v>1494</v>
      </c>
      <c r="DB24" s="115">
        <v>4835</v>
      </c>
      <c r="DC24" s="115">
        <v>167</v>
      </c>
      <c r="DD24" s="115">
        <v>21</v>
      </c>
      <c r="DE24" s="115">
        <v>10</v>
      </c>
      <c r="DF24" s="115"/>
      <c r="DG24" s="116"/>
      <c r="DH24" s="116"/>
      <c r="DI24" s="116">
        <v>2.39</v>
      </c>
      <c r="DJ24" s="116">
        <v>5.0999999999999996</v>
      </c>
      <c r="DK24" s="116">
        <v>9.5</v>
      </c>
      <c r="DL24" s="116"/>
      <c r="DM24" s="135">
        <v>4</v>
      </c>
      <c r="DN24" s="135">
        <v>35.1</v>
      </c>
      <c r="DO24" s="136">
        <v>64.2</v>
      </c>
    </row>
    <row r="25" spans="1:122" ht="15.75" customHeight="1" x14ac:dyDescent="0.2">
      <c r="A25" s="199">
        <v>23</v>
      </c>
      <c r="B25" s="275" t="s">
        <v>919</v>
      </c>
      <c r="C25" s="120">
        <v>6.0557142857142852</v>
      </c>
      <c r="D25" s="121" t="s">
        <v>830</v>
      </c>
      <c r="E25" s="200">
        <v>10</v>
      </c>
      <c r="F25" s="318">
        <v>33718</v>
      </c>
      <c r="G25" s="231">
        <v>33.449315068493149</v>
      </c>
      <c r="H25" s="231" t="s">
        <v>669</v>
      </c>
      <c r="I25" s="231">
        <v>23.021917808219179</v>
      </c>
      <c r="J25" s="231" t="s">
        <v>976</v>
      </c>
      <c r="K25" s="231" t="s">
        <v>981</v>
      </c>
      <c r="L25" s="231" t="s">
        <v>727</v>
      </c>
      <c r="M25" s="200">
        <v>70</v>
      </c>
      <c r="N25" s="200">
        <v>156</v>
      </c>
      <c r="O25" s="200">
        <v>4.28</v>
      </c>
      <c r="P25" s="279">
        <v>5</v>
      </c>
      <c r="Q25" s="283">
        <v>0</v>
      </c>
      <c r="R25" s="284">
        <v>0.12717584369449378</v>
      </c>
      <c r="S25" s="284">
        <v>0.13406735751295337</v>
      </c>
      <c r="T25" s="284">
        <v>0.39385474860335196</v>
      </c>
      <c r="U25" s="284">
        <v>0.24553401748384646</v>
      </c>
      <c r="V25" s="194">
        <v>0.31969438304359921</v>
      </c>
      <c r="W25" s="59">
        <v>0.22378606813051943</v>
      </c>
      <c r="X25" s="42">
        <v>21.367123287671234</v>
      </c>
      <c r="Y25" s="183">
        <v>2.4300000000000002</v>
      </c>
      <c r="Z25" s="183">
        <v>9.5</v>
      </c>
      <c r="AA25" s="183">
        <v>15.6</v>
      </c>
      <c r="AB25" s="183">
        <v>0</v>
      </c>
      <c r="AC25" s="183">
        <v>0</v>
      </c>
      <c r="AD25" s="288" t="s">
        <v>727</v>
      </c>
      <c r="AE25" s="288" t="s">
        <v>727</v>
      </c>
      <c r="AF25" s="185">
        <v>0.122</v>
      </c>
      <c r="AG25" s="185">
        <v>0.76800000000000002</v>
      </c>
      <c r="AH25" s="185">
        <v>0.22899999999999998</v>
      </c>
      <c r="AI25" s="183">
        <v>92.977853968292138</v>
      </c>
      <c r="AJ25" s="186">
        <v>86.416280447861297</v>
      </c>
      <c r="AK25" s="48">
        <v>6</v>
      </c>
      <c r="AL25" s="232">
        <v>4</v>
      </c>
      <c r="AM25" s="232">
        <v>4</v>
      </c>
      <c r="AN25" s="232">
        <v>7</v>
      </c>
      <c r="AO25" s="232">
        <v>10</v>
      </c>
      <c r="AP25" s="232">
        <v>4</v>
      </c>
      <c r="AQ25" s="232">
        <v>4</v>
      </c>
      <c r="AR25" s="291">
        <v>0</v>
      </c>
      <c r="AS25" s="133"/>
      <c r="AT25" s="115">
        <v>1</v>
      </c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34"/>
      <c r="BH25" s="133">
        <v>358</v>
      </c>
      <c r="BI25" s="115">
        <v>2815</v>
      </c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34"/>
      <c r="BW25" s="133">
        <v>414</v>
      </c>
      <c r="BX25" s="115">
        <v>3088</v>
      </c>
      <c r="BY25" s="115"/>
      <c r="BZ25" s="115"/>
      <c r="CA25" s="115"/>
      <c r="CB25" s="115"/>
      <c r="CC25" s="115"/>
      <c r="CD25" s="115"/>
      <c r="CE25" s="116"/>
      <c r="CF25" s="116"/>
      <c r="CG25" s="116"/>
      <c r="CH25" s="116"/>
      <c r="CI25" s="135"/>
      <c r="CJ25" s="135"/>
      <c r="CK25" s="136"/>
      <c r="CL25" s="133">
        <v>846</v>
      </c>
      <c r="CM25" s="115">
        <v>2148</v>
      </c>
      <c r="CN25" s="115"/>
      <c r="CO25" s="115"/>
      <c r="CP25" s="115"/>
      <c r="CQ25" s="115"/>
      <c r="CR25" s="115"/>
      <c r="CS25" s="115"/>
      <c r="CT25" s="116"/>
      <c r="CU25" s="116"/>
      <c r="CV25" s="116"/>
      <c r="CW25" s="116"/>
      <c r="CX25" s="135"/>
      <c r="CY25" s="135"/>
      <c r="CZ25" s="136"/>
      <c r="DA25" s="133">
        <v>646</v>
      </c>
      <c r="DB25" s="115">
        <v>2631</v>
      </c>
      <c r="DC25" s="115">
        <v>64</v>
      </c>
      <c r="DD25" s="115">
        <v>36</v>
      </c>
      <c r="DE25" s="115">
        <v>4</v>
      </c>
      <c r="DF25" s="115"/>
      <c r="DG25" s="116"/>
      <c r="DH25" s="116"/>
      <c r="DI25" s="116">
        <v>2.4300000000000002</v>
      </c>
      <c r="DJ25" s="116">
        <v>9.5</v>
      </c>
      <c r="DK25" s="116">
        <v>15.6</v>
      </c>
      <c r="DL25" s="116"/>
      <c r="DM25" s="135">
        <v>12.2</v>
      </c>
      <c r="DN25" s="135">
        <v>76.8</v>
      </c>
      <c r="DO25" s="136">
        <v>22.9</v>
      </c>
    </row>
    <row r="26" spans="1:122" ht="15.75" customHeight="1" x14ac:dyDescent="0.2">
      <c r="A26" s="199">
        <v>24</v>
      </c>
      <c r="B26" s="275" t="s">
        <v>923</v>
      </c>
      <c r="C26" s="120">
        <v>6.0471428571428572</v>
      </c>
      <c r="D26" s="121" t="s">
        <v>930</v>
      </c>
      <c r="E26" s="200">
        <v>9</v>
      </c>
      <c r="F26" s="318">
        <v>33613</v>
      </c>
      <c r="G26" s="231">
        <v>33.736986301369861</v>
      </c>
      <c r="H26" s="231" t="s">
        <v>669</v>
      </c>
      <c r="I26" s="231">
        <v>23.30958904109589</v>
      </c>
      <c r="J26" s="231" t="s">
        <v>976</v>
      </c>
      <c r="K26" s="231" t="s">
        <v>984</v>
      </c>
      <c r="L26" s="231" t="s">
        <v>727</v>
      </c>
      <c r="M26" s="200">
        <v>74</v>
      </c>
      <c r="N26" s="200">
        <v>216</v>
      </c>
      <c r="O26" s="200">
        <v>4.47</v>
      </c>
      <c r="P26" s="279">
        <v>6</v>
      </c>
      <c r="Q26" s="283">
        <v>0</v>
      </c>
      <c r="R26" s="284">
        <v>3.125E-2</v>
      </c>
      <c r="S26" s="284">
        <v>0.22169981916817361</v>
      </c>
      <c r="T26" s="284">
        <v>0.38612099644128112</v>
      </c>
      <c r="U26" s="284">
        <v>0.27976158513665894</v>
      </c>
      <c r="V26" s="194">
        <v>0.33294129078897006</v>
      </c>
      <c r="W26" s="59">
        <v>0.23305890355227901</v>
      </c>
      <c r="X26" s="42">
        <v>20.654794520547945</v>
      </c>
      <c r="Y26" s="183">
        <v>2.11</v>
      </c>
      <c r="Z26" s="183">
        <v>1.5</v>
      </c>
      <c r="AA26" s="183">
        <v>13.2</v>
      </c>
      <c r="AB26" s="183">
        <v>0</v>
      </c>
      <c r="AC26" s="183">
        <v>0</v>
      </c>
      <c r="AD26" s="288" t="s">
        <v>727</v>
      </c>
      <c r="AE26" s="288" t="s">
        <v>727</v>
      </c>
      <c r="AF26" s="185">
        <v>0</v>
      </c>
      <c r="AG26" s="185">
        <v>0.80200000000000005</v>
      </c>
      <c r="AH26" s="185">
        <v>0.19800000000000001</v>
      </c>
      <c r="AI26" s="183">
        <v>108.20657587281474</v>
      </c>
      <c r="AJ26" s="186">
        <v>109.31260028656253</v>
      </c>
      <c r="AK26" s="48">
        <v>6</v>
      </c>
      <c r="AL26" s="232">
        <v>5</v>
      </c>
      <c r="AM26" s="232">
        <v>4</v>
      </c>
      <c r="AN26" s="232">
        <v>0</v>
      </c>
      <c r="AO26" s="232">
        <v>8</v>
      </c>
      <c r="AP26" s="232">
        <v>8</v>
      </c>
      <c r="AQ26" s="232">
        <v>2</v>
      </c>
      <c r="AR26" s="291">
        <v>0</v>
      </c>
      <c r="AS26" s="133"/>
      <c r="AT26" s="115">
        <v>1</v>
      </c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34"/>
      <c r="BH26" s="133">
        <v>73</v>
      </c>
      <c r="BI26" s="115">
        <v>2336</v>
      </c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34"/>
      <c r="BW26" s="133">
        <v>613</v>
      </c>
      <c r="BX26" s="115">
        <v>2765</v>
      </c>
      <c r="BY26" s="115"/>
      <c r="BZ26" s="115"/>
      <c r="CA26" s="115"/>
      <c r="CB26" s="115"/>
      <c r="CC26" s="115"/>
      <c r="CD26" s="115"/>
      <c r="CE26" s="116"/>
      <c r="CF26" s="116"/>
      <c r="CG26" s="116"/>
      <c r="CH26" s="116"/>
      <c r="CI26" s="135"/>
      <c r="CJ26" s="135"/>
      <c r="CK26" s="136"/>
      <c r="CL26" s="133">
        <v>1085</v>
      </c>
      <c r="CM26" s="115">
        <v>2810</v>
      </c>
      <c r="CN26" s="115"/>
      <c r="CO26" s="115"/>
      <c r="CP26" s="115"/>
      <c r="CQ26" s="115"/>
      <c r="CR26" s="115"/>
      <c r="CS26" s="115"/>
      <c r="CT26" s="116"/>
      <c r="CU26" s="116"/>
      <c r="CV26" s="116"/>
      <c r="CW26" s="116"/>
      <c r="CX26" s="135"/>
      <c r="CY26" s="135"/>
      <c r="CZ26" s="136"/>
      <c r="DA26" s="133">
        <v>521</v>
      </c>
      <c r="DB26" s="115">
        <v>1862.3000000000002</v>
      </c>
      <c r="DC26" s="115">
        <v>73</v>
      </c>
      <c r="DD26" s="115">
        <v>44</v>
      </c>
      <c r="DE26" s="115">
        <v>3</v>
      </c>
      <c r="DF26" s="115"/>
      <c r="DG26" s="116"/>
      <c r="DH26" s="116"/>
      <c r="DI26" s="116">
        <v>2.11</v>
      </c>
      <c r="DJ26" s="116">
        <v>1.5</v>
      </c>
      <c r="DK26" s="116">
        <v>13.2</v>
      </c>
      <c r="DL26" s="116"/>
      <c r="DM26" s="135">
        <v>0</v>
      </c>
      <c r="DN26" s="135">
        <v>80.2</v>
      </c>
      <c r="DO26" s="136">
        <v>19.8</v>
      </c>
    </row>
    <row r="27" spans="1:122" ht="15.75" customHeight="1" x14ac:dyDescent="0.2">
      <c r="A27" s="199">
        <v>25</v>
      </c>
      <c r="B27" s="275" t="s">
        <v>927</v>
      </c>
      <c r="C27" s="120">
        <v>5.7499999999999991</v>
      </c>
      <c r="D27" s="121" t="s">
        <v>741</v>
      </c>
      <c r="E27" s="200">
        <v>10</v>
      </c>
      <c r="F27" s="318">
        <v>33502</v>
      </c>
      <c r="G27" s="231">
        <v>34.041095890410958</v>
      </c>
      <c r="H27" s="231" t="s">
        <v>669</v>
      </c>
      <c r="I27" s="231">
        <v>23.613698630136987</v>
      </c>
      <c r="J27" s="231" t="s">
        <v>976</v>
      </c>
      <c r="K27" s="231" t="s">
        <v>977</v>
      </c>
      <c r="L27" s="231" t="s">
        <v>727</v>
      </c>
      <c r="M27" s="200">
        <v>72</v>
      </c>
      <c r="N27" s="200">
        <v>205</v>
      </c>
      <c r="O27" s="200">
        <v>4.54</v>
      </c>
      <c r="P27" s="279">
        <v>7</v>
      </c>
      <c r="Q27" s="283">
        <v>0</v>
      </c>
      <c r="R27" s="284">
        <v>9.509746012994684E-2</v>
      </c>
      <c r="S27" s="284">
        <v>4.8163013275702375E-2</v>
      </c>
      <c r="T27" s="284">
        <v>0.28152141359688532</v>
      </c>
      <c r="U27" s="284">
        <v>0.39605801413164743</v>
      </c>
      <c r="V27" s="194">
        <v>0.39605801413164743</v>
      </c>
      <c r="W27" s="59">
        <v>0.27724060989215316</v>
      </c>
      <c r="X27" s="42">
        <v>21.958904109589042</v>
      </c>
      <c r="Y27" s="183">
        <v>2.59</v>
      </c>
      <c r="Z27" s="183">
        <v>6.5</v>
      </c>
      <c r="AA27" s="183">
        <v>14.4</v>
      </c>
      <c r="AB27" s="183">
        <v>0</v>
      </c>
      <c r="AC27" s="183">
        <v>0</v>
      </c>
      <c r="AD27" s="288" t="s">
        <v>727</v>
      </c>
      <c r="AE27" s="288" t="s">
        <v>727</v>
      </c>
      <c r="AF27" s="185">
        <v>0.105</v>
      </c>
      <c r="AG27" s="185">
        <v>0.79299999999999993</v>
      </c>
      <c r="AH27" s="185">
        <v>0.20699999999999999</v>
      </c>
      <c r="AI27" s="183">
        <v>96.507362181721788</v>
      </c>
      <c r="AJ27" s="186">
        <v>93.568179836189856</v>
      </c>
      <c r="AK27" s="48">
        <v>7</v>
      </c>
      <c r="AL27" s="232">
        <v>3</v>
      </c>
      <c r="AM27" s="232">
        <v>5</v>
      </c>
      <c r="AN27" s="232">
        <v>5</v>
      </c>
      <c r="AO27" s="232">
        <v>7</v>
      </c>
      <c r="AP27" s="232">
        <v>5</v>
      </c>
      <c r="AQ27" s="232">
        <v>1</v>
      </c>
      <c r="AR27" s="291">
        <v>0</v>
      </c>
      <c r="AS27" s="133"/>
      <c r="AT27" s="115">
        <v>1</v>
      </c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34"/>
      <c r="BH27" s="133">
        <v>322</v>
      </c>
      <c r="BI27" s="115">
        <v>3386</v>
      </c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34"/>
      <c r="BW27" s="133">
        <v>156</v>
      </c>
      <c r="BX27" s="115">
        <v>3239</v>
      </c>
      <c r="BY27" s="115"/>
      <c r="BZ27" s="115"/>
      <c r="CA27" s="115"/>
      <c r="CB27" s="115"/>
      <c r="CC27" s="115"/>
      <c r="CD27" s="115"/>
      <c r="CE27" s="116"/>
      <c r="CF27" s="116"/>
      <c r="CG27" s="116"/>
      <c r="CH27" s="116"/>
      <c r="CI27" s="135"/>
      <c r="CJ27" s="135"/>
      <c r="CK27" s="136"/>
      <c r="CL27" s="133">
        <v>752</v>
      </c>
      <c r="CM27" s="115">
        <v>2671.2</v>
      </c>
      <c r="CN27" s="115"/>
      <c r="CO27" s="115"/>
      <c r="CP27" s="115"/>
      <c r="CQ27" s="115"/>
      <c r="CR27" s="115"/>
      <c r="CS27" s="115"/>
      <c r="CT27" s="116"/>
      <c r="CU27" s="116"/>
      <c r="CV27" s="116"/>
      <c r="CW27" s="116"/>
      <c r="CX27" s="135"/>
      <c r="CY27" s="135"/>
      <c r="CZ27" s="136"/>
      <c r="DA27" s="133">
        <v>1065</v>
      </c>
      <c r="DB27" s="115">
        <v>2689</v>
      </c>
      <c r="DC27" s="115">
        <v>126</v>
      </c>
      <c r="DD27" s="115">
        <v>68</v>
      </c>
      <c r="DE27" s="115">
        <v>6</v>
      </c>
      <c r="DF27" s="115"/>
      <c r="DG27" s="116"/>
      <c r="DH27" s="116"/>
      <c r="DI27" s="116">
        <v>2.59</v>
      </c>
      <c r="DJ27" s="116">
        <v>6.5</v>
      </c>
      <c r="DK27" s="116">
        <v>14.4</v>
      </c>
      <c r="DL27" s="116"/>
      <c r="DM27" s="135">
        <v>10.5</v>
      </c>
      <c r="DN27" s="135">
        <v>79.3</v>
      </c>
      <c r="DO27" s="136">
        <v>20.7</v>
      </c>
    </row>
    <row r="28" spans="1:122" ht="15.75" customHeight="1" x14ac:dyDescent="0.2">
      <c r="A28" s="199">
        <v>26</v>
      </c>
      <c r="B28" s="275" t="s">
        <v>925</v>
      </c>
      <c r="C28" s="120">
        <v>5.508571428571428</v>
      </c>
      <c r="D28" s="121" t="s">
        <v>766</v>
      </c>
      <c r="E28" s="200">
        <v>1</v>
      </c>
      <c r="F28" s="318">
        <v>33753</v>
      </c>
      <c r="G28" s="231">
        <v>33.353424657534248</v>
      </c>
      <c r="H28" s="231" t="s">
        <v>669</v>
      </c>
      <c r="I28" s="231">
        <v>22.926027397260274</v>
      </c>
      <c r="J28" s="231" t="s">
        <v>976</v>
      </c>
      <c r="K28" s="231" t="s">
        <v>982</v>
      </c>
      <c r="L28" s="231" t="s">
        <v>727</v>
      </c>
      <c r="M28" s="200">
        <v>74</v>
      </c>
      <c r="N28" s="200">
        <v>210</v>
      </c>
      <c r="O28" s="200">
        <v>4.53</v>
      </c>
      <c r="P28" s="279">
        <v>6</v>
      </c>
      <c r="Q28" s="283">
        <v>0</v>
      </c>
      <c r="R28" s="284">
        <v>7.6793856491480681E-3</v>
      </c>
      <c r="S28" s="284">
        <v>0.10601193207893529</v>
      </c>
      <c r="T28" s="284">
        <v>0.10980320588861513</v>
      </c>
      <c r="U28" s="284">
        <v>0.37651057401812688</v>
      </c>
      <c r="V28" s="194">
        <v>0.37651057401812688</v>
      </c>
      <c r="W28" s="59">
        <v>0.37651057401812688</v>
      </c>
      <c r="X28" s="42">
        <v>22.273972602739725</v>
      </c>
      <c r="Y28" s="183">
        <v>2.15</v>
      </c>
      <c r="Z28" s="183">
        <v>3.8</v>
      </c>
      <c r="AA28" s="183">
        <v>12.2</v>
      </c>
      <c r="AB28" s="183">
        <v>0</v>
      </c>
      <c r="AC28" s="183">
        <v>0</v>
      </c>
      <c r="AD28" s="288" t="s">
        <v>727</v>
      </c>
      <c r="AE28" s="288" t="s">
        <v>727</v>
      </c>
      <c r="AF28" s="185">
        <v>2.5000000000000001E-2</v>
      </c>
      <c r="AG28" s="185">
        <v>0.87599999999999989</v>
      </c>
      <c r="AH28" s="185">
        <v>0.124</v>
      </c>
      <c r="AI28" s="183">
        <v>99.737041672465637</v>
      </c>
      <c r="AJ28" s="186">
        <v>100.75649545477908</v>
      </c>
      <c r="AK28" s="48">
        <v>10</v>
      </c>
      <c r="AL28" s="232">
        <v>2</v>
      </c>
      <c r="AM28" s="232">
        <v>4</v>
      </c>
      <c r="AN28" s="232">
        <v>1</v>
      </c>
      <c r="AO28" s="232">
        <v>7</v>
      </c>
      <c r="AP28" s="232">
        <v>6</v>
      </c>
      <c r="AQ28" s="232">
        <v>2</v>
      </c>
      <c r="AR28" s="291">
        <v>0</v>
      </c>
      <c r="AS28" s="133"/>
      <c r="AT28" s="115">
        <v>1</v>
      </c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34"/>
      <c r="BH28" s="133">
        <v>16</v>
      </c>
      <c r="BI28" s="115">
        <v>2083.5</v>
      </c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34"/>
      <c r="BW28" s="133">
        <v>231</v>
      </c>
      <c r="BX28" s="115">
        <v>2179</v>
      </c>
      <c r="BY28" s="115"/>
      <c r="BZ28" s="115"/>
      <c r="CA28" s="115"/>
      <c r="CB28" s="115"/>
      <c r="CC28" s="115"/>
      <c r="CD28" s="115"/>
      <c r="CE28" s="116"/>
      <c r="CF28" s="116"/>
      <c r="CG28" s="116"/>
      <c r="CH28" s="116"/>
      <c r="CI28" s="135"/>
      <c r="CJ28" s="135"/>
      <c r="CK28" s="136"/>
      <c r="CL28" s="133">
        <v>361</v>
      </c>
      <c r="CM28" s="115">
        <v>3287.7000000000003</v>
      </c>
      <c r="CN28" s="115"/>
      <c r="CO28" s="115"/>
      <c r="CP28" s="115"/>
      <c r="CQ28" s="115"/>
      <c r="CR28" s="115"/>
      <c r="CS28" s="115"/>
      <c r="CT28" s="116"/>
      <c r="CU28" s="116"/>
      <c r="CV28" s="116"/>
      <c r="CW28" s="116"/>
      <c r="CX28" s="135"/>
      <c r="CY28" s="135"/>
      <c r="CZ28" s="136"/>
      <c r="DA28" s="133">
        <v>997</v>
      </c>
      <c r="DB28" s="115">
        <v>2648</v>
      </c>
      <c r="DC28" s="115">
        <v>117</v>
      </c>
      <c r="DD28" s="115">
        <v>77</v>
      </c>
      <c r="DE28" s="115">
        <v>12</v>
      </c>
      <c r="DF28" s="115"/>
      <c r="DG28" s="116"/>
      <c r="DH28" s="116"/>
      <c r="DI28" s="116">
        <v>2.15</v>
      </c>
      <c r="DJ28" s="116">
        <v>3.8</v>
      </c>
      <c r="DK28" s="116">
        <v>12.2</v>
      </c>
      <c r="DL28" s="116"/>
      <c r="DM28" s="135">
        <v>2.5</v>
      </c>
      <c r="DN28" s="135">
        <v>87.6</v>
      </c>
      <c r="DO28" s="136">
        <v>12.4</v>
      </c>
    </row>
    <row r="29" spans="1:122" ht="15.75" customHeight="1" x14ac:dyDescent="0.2">
      <c r="A29" s="199">
        <v>27</v>
      </c>
      <c r="B29" s="275" t="s">
        <v>915</v>
      </c>
      <c r="C29" s="120">
        <v>5.3</v>
      </c>
      <c r="D29" s="121" t="s">
        <v>756</v>
      </c>
      <c r="E29" s="200">
        <v>5</v>
      </c>
      <c r="F29" s="318">
        <v>33401</v>
      </c>
      <c r="G29" s="231">
        <v>34.317808219178083</v>
      </c>
      <c r="H29" s="231" t="s">
        <v>754</v>
      </c>
      <c r="I29" s="231">
        <v>23.890410958904109</v>
      </c>
      <c r="J29" s="231" t="s">
        <v>976</v>
      </c>
      <c r="K29" s="231" t="s">
        <v>982</v>
      </c>
      <c r="L29" s="231" t="s">
        <v>727</v>
      </c>
      <c r="M29" s="200">
        <v>74</v>
      </c>
      <c r="N29" s="200">
        <v>224</v>
      </c>
      <c r="O29" s="200">
        <v>4.67</v>
      </c>
      <c r="P29" s="279">
        <v>4</v>
      </c>
      <c r="Q29" s="283">
        <v>0</v>
      </c>
      <c r="R29" s="284">
        <v>0</v>
      </c>
      <c r="S29" s="284">
        <v>0</v>
      </c>
      <c r="T29" s="284">
        <v>0.13315217391304349</v>
      </c>
      <c r="U29" s="284">
        <v>0.25872295882763435</v>
      </c>
      <c r="V29" s="194">
        <v>0.25872295882763435</v>
      </c>
      <c r="W29" s="59">
        <v>0.24578681088625262</v>
      </c>
      <c r="X29" s="42">
        <v>23.238356164383561</v>
      </c>
      <c r="Y29" s="183">
        <v>2.69</v>
      </c>
      <c r="Z29" s="183">
        <v>7.8</v>
      </c>
      <c r="AA29" s="183">
        <v>9.8000000000000007</v>
      </c>
      <c r="AB29" s="183">
        <v>0</v>
      </c>
      <c r="AC29" s="183">
        <v>0</v>
      </c>
      <c r="AD29" s="288" t="s">
        <v>727</v>
      </c>
      <c r="AE29" s="288" t="s">
        <v>727</v>
      </c>
      <c r="AF29" s="185">
        <v>0.152</v>
      </c>
      <c r="AG29" s="185">
        <v>0.99299999999999999</v>
      </c>
      <c r="AH29" s="185">
        <v>6.9999999999999993E-3</v>
      </c>
      <c r="AI29" s="183">
        <v>94.1912351069804</v>
      </c>
      <c r="AJ29" s="186">
        <v>95.154002893956942</v>
      </c>
      <c r="AK29" s="48">
        <v>6</v>
      </c>
      <c r="AL29" s="232">
        <v>0</v>
      </c>
      <c r="AM29" s="232">
        <v>5</v>
      </c>
      <c r="AN29" s="232">
        <v>6</v>
      </c>
      <c r="AO29" s="232">
        <v>4</v>
      </c>
      <c r="AP29" s="232">
        <v>5</v>
      </c>
      <c r="AQ29" s="232">
        <v>5</v>
      </c>
      <c r="AR29" s="291">
        <v>0</v>
      </c>
      <c r="AS29" s="133"/>
      <c r="AT29" s="115">
        <v>1</v>
      </c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34"/>
      <c r="BH29" s="133"/>
      <c r="BI29" s="115">
        <v>1</v>
      </c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34"/>
      <c r="BW29" s="133"/>
      <c r="BX29" s="115">
        <v>1</v>
      </c>
      <c r="BY29" s="115"/>
      <c r="BZ29" s="115"/>
      <c r="CA29" s="115"/>
      <c r="CB29" s="115"/>
      <c r="CC29" s="115"/>
      <c r="CD29" s="115"/>
      <c r="CE29" s="116"/>
      <c r="CF29" s="116"/>
      <c r="CG29" s="116"/>
      <c r="CH29" s="116"/>
      <c r="CI29" s="135"/>
      <c r="CJ29" s="135"/>
      <c r="CK29" s="136"/>
      <c r="CL29" s="133">
        <v>539</v>
      </c>
      <c r="CM29" s="115">
        <v>4048</v>
      </c>
      <c r="CN29" s="115"/>
      <c r="CO29" s="115"/>
      <c r="CP29" s="115"/>
      <c r="CQ29" s="115"/>
      <c r="CR29" s="115"/>
      <c r="CS29" s="115"/>
      <c r="CT29" s="116"/>
      <c r="CU29" s="116"/>
      <c r="CV29" s="116"/>
      <c r="CW29" s="116"/>
      <c r="CX29" s="135"/>
      <c r="CY29" s="135"/>
      <c r="CZ29" s="136"/>
      <c r="DA29" s="133">
        <v>1483</v>
      </c>
      <c r="DB29" s="115">
        <v>5732</v>
      </c>
      <c r="DC29" s="115">
        <v>163</v>
      </c>
      <c r="DD29" s="115">
        <v>106</v>
      </c>
      <c r="DE29" s="115">
        <v>9</v>
      </c>
      <c r="DF29" s="115"/>
      <c r="DG29" s="116"/>
      <c r="DH29" s="116"/>
      <c r="DI29" s="116">
        <v>2.69</v>
      </c>
      <c r="DJ29" s="116">
        <v>7.8</v>
      </c>
      <c r="DK29" s="116">
        <v>9.8000000000000007</v>
      </c>
      <c r="DL29" s="116"/>
      <c r="DM29" s="135">
        <v>15.2</v>
      </c>
      <c r="DN29" s="135">
        <v>99.3</v>
      </c>
      <c r="DO29" s="136">
        <v>0.7</v>
      </c>
    </row>
    <row r="30" spans="1:122" ht="15.75" customHeight="1" x14ac:dyDescent="0.2">
      <c r="A30" s="199">
        <v>28</v>
      </c>
      <c r="B30" s="275" t="s">
        <v>921</v>
      </c>
      <c r="C30" s="120">
        <v>5.1442857142857141</v>
      </c>
      <c r="D30" s="121" t="s">
        <v>787</v>
      </c>
      <c r="E30" s="200">
        <v>2</v>
      </c>
      <c r="F30" s="318">
        <v>33760</v>
      </c>
      <c r="G30" s="231">
        <v>33.334246575342469</v>
      </c>
      <c r="H30" s="231" t="s">
        <v>669</v>
      </c>
      <c r="I30" s="231">
        <v>22.906849315068492</v>
      </c>
      <c r="J30" s="231" t="s">
        <v>976</v>
      </c>
      <c r="K30" s="231" t="s">
        <v>980</v>
      </c>
      <c r="L30" s="231" t="s">
        <v>727</v>
      </c>
      <c r="M30" s="200">
        <v>72</v>
      </c>
      <c r="N30" s="200">
        <v>215</v>
      </c>
      <c r="O30" s="200">
        <v>4.54</v>
      </c>
      <c r="P30" s="279">
        <v>5</v>
      </c>
      <c r="Q30" s="283">
        <v>0</v>
      </c>
      <c r="R30" s="284">
        <v>1.1032531824611032E-2</v>
      </c>
      <c r="S30" s="284">
        <v>0.18871381458409675</v>
      </c>
      <c r="T30" s="284">
        <v>0.11769800031491105</v>
      </c>
      <c r="U30" s="284">
        <v>0.14335360556038226</v>
      </c>
      <c r="V30" s="194">
        <v>0.16603371007223949</v>
      </c>
      <c r="W30" s="59">
        <v>0.16603371007223949</v>
      </c>
      <c r="X30" s="42" t="s">
        <v>727</v>
      </c>
      <c r="Y30" s="183">
        <v>2.14</v>
      </c>
      <c r="Z30" s="183">
        <v>5.5</v>
      </c>
      <c r="AA30" s="183">
        <v>16.100000000000001</v>
      </c>
      <c r="AB30" s="183">
        <v>0</v>
      </c>
      <c r="AC30" s="183">
        <v>0</v>
      </c>
      <c r="AD30" s="288" t="s">
        <v>727</v>
      </c>
      <c r="AE30" s="288" t="s">
        <v>727</v>
      </c>
      <c r="AF30" s="185">
        <v>7.0999999999999994E-2</v>
      </c>
      <c r="AG30" s="185">
        <v>0.78900000000000003</v>
      </c>
      <c r="AH30" s="185">
        <v>0.20300000000000001</v>
      </c>
      <c r="AI30" s="183">
        <v>101.21503838570821</v>
      </c>
      <c r="AJ30" s="186">
        <v>98.132481291613757</v>
      </c>
      <c r="AK30" s="48">
        <v>4</v>
      </c>
      <c r="AL30" s="232">
        <v>0</v>
      </c>
      <c r="AM30" s="232">
        <v>4</v>
      </c>
      <c r="AN30" s="232">
        <v>4</v>
      </c>
      <c r="AO30" s="232">
        <v>7</v>
      </c>
      <c r="AP30" s="232">
        <v>6</v>
      </c>
      <c r="AQ30" s="232">
        <v>4</v>
      </c>
      <c r="AR30" s="291">
        <v>0</v>
      </c>
      <c r="AS30" s="133"/>
      <c r="AT30" s="115">
        <v>1</v>
      </c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34"/>
      <c r="BH30" s="133">
        <v>39</v>
      </c>
      <c r="BI30" s="115">
        <v>3535</v>
      </c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34"/>
      <c r="BW30" s="133">
        <v>515</v>
      </c>
      <c r="BX30" s="115">
        <v>2729</v>
      </c>
      <c r="BY30" s="115"/>
      <c r="BZ30" s="115"/>
      <c r="CA30" s="115"/>
      <c r="CB30" s="115"/>
      <c r="CC30" s="115"/>
      <c r="CD30" s="115"/>
      <c r="CE30" s="116"/>
      <c r="CF30" s="116"/>
      <c r="CG30" s="116"/>
      <c r="CH30" s="116"/>
      <c r="CI30" s="135"/>
      <c r="CJ30" s="135"/>
      <c r="CK30" s="136"/>
      <c r="CL30" s="133">
        <v>299</v>
      </c>
      <c r="CM30" s="115">
        <v>2540.3999999999996</v>
      </c>
      <c r="CN30" s="115"/>
      <c r="CO30" s="115"/>
      <c r="CP30" s="115"/>
      <c r="CQ30" s="115"/>
      <c r="CR30" s="115"/>
      <c r="CS30" s="115"/>
      <c r="CT30" s="116"/>
      <c r="CU30" s="116"/>
      <c r="CV30" s="116"/>
      <c r="CW30" s="116"/>
      <c r="CX30" s="135"/>
      <c r="CY30" s="135"/>
      <c r="CZ30" s="136"/>
      <c r="DA30" s="133">
        <v>495</v>
      </c>
      <c r="DB30" s="115">
        <v>3453</v>
      </c>
      <c r="DC30" s="115">
        <v>43</v>
      </c>
      <c r="DD30" s="115">
        <v>26</v>
      </c>
      <c r="DE30" s="115">
        <v>3</v>
      </c>
      <c r="DF30" s="115"/>
      <c r="DG30" s="116"/>
      <c r="DH30" s="116"/>
      <c r="DI30" s="116">
        <v>2.14</v>
      </c>
      <c r="DJ30" s="116">
        <v>5.5</v>
      </c>
      <c r="DK30" s="116">
        <v>16.100000000000001</v>
      </c>
      <c r="DL30" s="116"/>
      <c r="DM30" s="135">
        <v>7.1</v>
      </c>
      <c r="DN30" s="135">
        <v>78.900000000000006</v>
      </c>
      <c r="DO30" s="136">
        <v>20.3</v>
      </c>
    </row>
    <row r="31" spans="1:122" ht="15.75" customHeight="1" x14ac:dyDescent="0.2">
      <c r="A31" s="199">
        <v>29</v>
      </c>
      <c r="B31" s="275" t="s">
        <v>928</v>
      </c>
      <c r="C31" s="120">
        <v>4.3614285714285712</v>
      </c>
      <c r="D31" s="121" t="s">
        <v>677</v>
      </c>
      <c r="E31" s="200">
        <v>3</v>
      </c>
      <c r="F31" s="318">
        <v>33659</v>
      </c>
      <c r="G31" s="231">
        <v>33.610958904109587</v>
      </c>
      <c r="H31" s="231" t="s">
        <v>669</v>
      </c>
      <c r="I31" s="231">
        <v>23.183561643835617</v>
      </c>
      <c r="J31" s="231" t="s">
        <v>976</v>
      </c>
      <c r="K31" s="231" t="s">
        <v>981</v>
      </c>
      <c r="L31" s="231" t="s">
        <v>727</v>
      </c>
      <c r="M31" s="200">
        <v>68</v>
      </c>
      <c r="N31" s="200">
        <v>180</v>
      </c>
      <c r="O31" s="200">
        <v>4.43</v>
      </c>
      <c r="P31" s="279">
        <v>7</v>
      </c>
      <c r="Q31" s="283">
        <v>0</v>
      </c>
      <c r="R31" s="284">
        <v>0</v>
      </c>
      <c r="S31" s="284">
        <v>0</v>
      </c>
      <c r="T31" s="284">
        <v>0.23400737631947094</v>
      </c>
      <c r="U31" s="284">
        <v>0.22931327347731134</v>
      </c>
      <c r="V31" s="194">
        <v>0.23166032489839114</v>
      </c>
      <c r="W31" s="59">
        <v>0.22007730865347158</v>
      </c>
      <c r="X31" s="42">
        <v>21.528767123287672</v>
      </c>
      <c r="Y31" s="183">
        <v>1.73</v>
      </c>
      <c r="Z31" s="183">
        <v>7.3</v>
      </c>
      <c r="AA31" s="183">
        <v>11.2</v>
      </c>
      <c r="AB31" s="183">
        <v>0</v>
      </c>
      <c r="AC31" s="183">
        <v>0</v>
      </c>
      <c r="AD31" s="288" t="s">
        <v>727</v>
      </c>
      <c r="AE31" s="288" t="s">
        <v>727</v>
      </c>
      <c r="AF31" s="185">
        <v>0.156</v>
      </c>
      <c r="AG31" s="185">
        <v>0.94299999999999995</v>
      </c>
      <c r="AH31" s="185">
        <v>4.2999999999999997E-2</v>
      </c>
      <c r="AI31" s="183">
        <v>93.473304411304554</v>
      </c>
      <c r="AJ31" s="186">
        <v>83.18019924389435</v>
      </c>
      <c r="AK31" s="48">
        <v>6</v>
      </c>
      <c r="AL31" s="232">
        <v>3</v>
      </c>
      <c r="AM31" s="232">
        <v>2</v>
      </c>
      <c r="AN31" s="232">
        <v>5</v>
      </c>
      <c r="AO31" s="232">
        <v>9</v>
      </c>
      <c r="AP31" s="232">
        <v>3</v>
      </c>
      <c r="AQ31" s="232">
        <v>1</v>
      </c>
      <c r="AR31" s="291">
        <v>0</v>
      </c>
      <c r="AS31" s="133"/>
      <c r="AT31" s="115">
        <v>1</v>
      </c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34"/>
      <c r="BH31" s="133"/>
      <c r="BI31" s="115">
        <v>1</v>
      </c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34"/>
      <c r="BW31" s="133"/>
      <c r="BX31" s="115">
        <v>1</v>
      </c>
      <c r="BY31" s="115"/>
      <c r="BZ31" s="115"/>
      <c r="CA31" s="115"/>
      <c r="CB31" s="115"/>
      <c r="CC31" s="115"/>
      <c r="CD31" s="115"/>
      <c r="CE31" s="116"/>
      <c r="CF31" s="116"/>
      <c r="CG31" s="116"/>
      <c r="CH31" s="116"/>
      <c r="CI31" s="135"/>
      <c r="CJ31" s="135"/>
      <c r="CK31" s="136"/>
      <c r="CL31" s="133">
        <v>552</v>
      </c>
      <c r="CM31" s="115">
        <v>2358.9</v>
      </c>
      <c r="CN31" s="115"/>
      <c r="CO31" s="115"/>
      <c r="CP31" s="115"/>
      <c r="CQ31" s="115"/>
      <c r="CR31" s="115"/>
      <c r="CS31" s="115"/>
      <c r="CT31" s="116"/>
      <c r="CU31" s="116"/>
      <c r="CV31" s="116"/>
      <c r="CW31" s="116"/>
      <c r="CX31" s="135"/>
      <c r="CY31" s="135"/>
      <c r="CZ31" s="136"/>
      <c r="DA31" s="133">
        <v>945</v>
      </c>
      <c r="DB31" s="115">
        <v>4121</v>
      </c>
      <c r="DC31" s="115">
        <v>112</v>
      </c>
      <c r="DD31" s="115">
        <v>65</v>
      </c>
      <c r="DE31" s="115">
        <v>11</v>
      </c>
      <c r="DF31" s="115"/>
      <c r="DG31" s="116"/>
      <c r="DH31" s="116"/>
      <c r="DI31" s="116">
        <v>1.73</v>
      </c>
      <c r="DJ31" s="116">
        <v>7.3</v>
      </c>
      <c r="DK31" s="116">
        <v>11.2</v>
      </c>
      <c r="DL31" s="116"/>
      <c r="DM31" s="135">
        <v>15.6</v>
      </c>
      <c r="DN31" s="135">
        <v>94.3</v>
      </c>
      <c r="DO31" s="136">
        <v>4.3</v>
      </c>
    </row>
    <row r="32" spans="1:122" ht="15.75" customHeight="1" x14ac:dyDescent="0.2">
      <c r="A32" s="199">
        <v>30</v>
      </c>
      <c r="B32" s="275" t="s">
        <v>922</v>
      </c>
      <c r="C32" s="120">
        <v>3.6842857142857142</v>
      </c>
      <c r="D32" s="121" t="s">
        <v>770</v>
      </c>
      <c r="E32" s="200">
        <v>5</v>
      </c>
      <c r="F32" s="318">
        <v>33605</v>
      </c>
      <c r="G32" s="231">
        <v>33.758904109589039</v>
      </c>
      <c r="H32" s="231" t="s">
        <v>669</v>
      </c>
      <c r="I32" s="231">
        <v>23.331506849315069</v>
      </c>
      <c r="J32" s="231" t="s">
        <v>983</v>
      </c>
      <c r="K32" s="231" t="s">
        <v>984</v>
      </c>
      <c r="L32" s="231" t="s">
        <v>727</v>
      </c>
      <c r="M32" s="200">
        <v>70</v>
      </c>
      <c r="N32" s="200">
        <v>195</v>
      </c>
      <c r="O32" s="200">
        <v>4.51</v>
      </c>
      <c r="P32" s="279">
        <v>6</v>
      </c>
      <c r="Q32" s="283">
        <v>0</v>
      </c>
      <c r="R32" s="284">
        <v>0</v>
      </c>
      <c r="S32" s="284">
        <v>0</v>
      </c>
      <c r="T32" s="284">
        <v>0</v>
      </c>
      <c r="U32" s="284">
        <v>0.20233463035019456</v>
      </c>
      <c r="V32" s="194">
        <v>0.20233463035019456</v>
      </c>
      <c r="W32" s="59">
        <v>0.19221789883268481</v>
      </c>
      <c r="X32" s="42">
        <v>22.67945205479452</v>
      </c>
      <c r="Y32" s="183">
        <v>1.59</v>
      </c>
      <c r="Z32" s="183">
        <v>5.7</v>
      </c>
      <c r="AA32" s="183">
        <v>10.199999999999999</v>
      </c>
      <c r="AB32" s="183">
        <v>0</v>
      </c>
      <c r="AC32" s="183">
        <v>0</v>
      </c>
      <c r="AD32" s="288" t="s">
        <v>727</v>
      </c>
      <c r="AE32" s="288" t="s">
        <v>727</v>
      </c>
      <c r="AF32" s="185">
        <v>8.5000000000000006E-2</v>
      </c>
      <c r="AG32" s="185">
        <v>0.10300000000000001</v>
      </c>
      <c r="AH32" s="185">
        <v>0.89700000000000002</v>
      </c>
      <c r="AI32" s="183">
        <v>94.266729419925326</v>
      </c>
      <c r="AJ32" s="186">
        <v>87.614198207166439</v>
      </c>
      <c r="AK32" s="48">
        <v>5</v>
      </c>
      <c r="AL32" s="232">
        <v>1</v>
      </c>
      <c r="AM32" s="232">
        <v>2</v>
      </c>
      <c r="AN32" s="232">
        <v>4</v>
      </c>
      <c r="AO32" s="232">
        <v>7</v>
      </c>
      <c r="AP32" s="232">
        <v>4</v>
      </c>
      <c r="AQ32" s="232">
        <v>2</v>
      </c>
      <c r="AR32" s="291">
        <v>0</v>
      </c>
      <c r="AS32" s="133"/>
      <c r="AT32" s="115">
        <v>1</v>
      </c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34"/>
      <c r="BH32" s="133"/>
      <c r="BI32" s="115">
        <v>1</v>
      </c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34"/>
      <c r="BW32" s="133"/>
      <c r="BX32" s="115">
        <v>1</v>
      </c>
      <c r="BY32" s="115"/>
      <c r="BZ32" s="115"/>
      <c r="CA32" s="115"/>
      <c r="CB32" s="115"/>
      <c r="CC32" s="115"/>
      <c r="CD32" s="115"/>
      <c r="CE32" s="116"/>
      <c r="CF32" s="116"/>
      <c r="CG32" s="116"/>
      <c r="CH32" s="116"/>
      <c r="CI32" s="135"/>
      <c r="CJ32" s="135"/>
      <c r="CK32" s="136"/>
      <c r="CL32" s="133"/>
      <c r="CM32" s="115">
        <v>1</v>
      </c>
      <c r="CN32" s="115"/>
      <c r="CO32" s="115"/>
      <c r="CP32" s="115"/>
      <c r="CQ32" s="115"/>
      <c r="CR32" s="115"/>
      <c r="CS32" s="115"/>
      <c r="CT32" s="116"/>
      <c r="CU32" s="116"/>
      <c r="CV32" s="116"/>
      <c r="CW32" s="116"/>
      <c r="CX32" s="135"/>
      <c r="CY32" s="135"/>
      <c r="CZ32" s="136"/>
      <c r="DA32" s="133">
        <v>520</v>
      </c>
      <c r="DB32" s="115">
        <v>2570</v>
      </c>
      <c r="DC32" s="115">
        <v>70</v>
      </c>
      <c r="DD32" s="115">
        <v>43</v>
      </c>
      <c r="DE32" s="115">
        <v>4</v>
      </c>
      <c r="DF32" s="115"/>
      <c r="DG32" s="116"/>
      <c r="DH32" s="116"/>
      <c r="DI32" s="116">
        <v>1.59</v>
      </c>
      <c r="DJ32" s="116">
        <v>5.7</v>
      </c>
      <c r="DK32" s="116">
        <v>10.199999999999999</v>
      </c>
      <c r="DL32" s="116"/>
      <c r="DM32" s="135">
        <v>8.5</v>
      </c>
      <c r="DN32" s="135">
        <v>10.3</v>
      </c>
      <c r="DO32" s="136">
        <v>89.7</v>
      </c>
    </row>
    <row r="33" spans="1:119" ht="15.75" customHeight="1" thickBot="1" x14ac:dyDescent="0.25">
      <c r="A33" s="218">
        <v>31</v>
      </c>
      <c r="B33" s="276" t="s">
        <v>924</v>
      </c>
      <c r="C33" s="236">
        <v>3.495714285714286</v>
      </c>
      <c r="D33" s="280" t="s">
        <v>679</v>
      </c>
      <c r="E33" s="238">
        <v>2</v>
      </c>
      <c r="F33" s="321">
        <v>34115</v>
      </c>
      <c r="G33" s="242">
        <v>32.361643835616441</v>
      </c>
      <c r="H33" s="242" t="s">
        <v>669</v>
      </c>
      <c r="I33" s="242">
        <v>21.934246575342467</v>
      </c>
      <c r="J33" s="242" t="s">
        <v>978</v>
      </c>
      <c r="K33" s="242" t="s">
        <v>984</v>
      </c>
      <c r="L33" s="242" t="s">
        <v>727</v>
      </c>
      <c r="M33" s="238">
        <v>74</v>
      </c>
      <c r="N33" s="238">
        <v>208</v>
      </c>
      <c r="O33" s="238">
        <v>4.45</v>
      </c>
      <c r="P33" s="281">
        <v>6</v>
      </c>
      <c r="Q33" s="285">
        <v>0</v>
      </c>
      <c r="R33" s="286">
        <v>6.1417322834645668E-2</v>
      </c>
      <c r="S33" s="286">
        <v>6.8119208615076379E-2</v>
      </c>
      <c r="T33" s="286">
        <v>0.10624692572552878</v>
      </c>
      <c r="U33" s="286">
        <v>4.0194227137847316E-2</v>
      </c>
      <c r="V33" s="196">
        <v>7.3220576431688056E-2</v>
      </c>
      <c r="W33" s="287">
        <v>7.3220576431688056E-2</v>
      </c>
      <c r="X33" s="289" t="s">
        <v>727</v>
      </c>
      <c r="Y33" s="187">
        <v>0.55000000000000004</v>
      </c>
      <c r="Z33" s="187">
        <v>5.4</v>
      </c>
      <c r="AA33" s="187">
        <v>12.4</v>
      </c>
      <c r="AB33" s="187">
        <v>0</v>
      </c>
      <c r="AC33" s="187">
        <v>0</v>
      </c>
      <c r="AD33" s="290" t="s">
        <v>727</v>
      </c>
      <c r="AE33" s="290" t="s">
        <v>727</v>
      </c>
      <c r="AF33" s="189">
        <v>0.11800000000000001</v>
      </c>
      <c r="AG33" s="189">
        <v>0.65400000000000003</v>
      </c>
      <c r="AH33" s="189">
        <v>0.33600000000000002</v>
      </c>
      <c r="AI33" s="187">
        <v>106.08483047330105</v>
      </c>
      <c r="AJ33" s="190">
        <v>107.16916764491323</v>
      </c>
      <c r="AK33" s="245">
        <v>1</v>
      </c>
      <c r="AL33" s="246">
        <v>0</v>
      </c>
      <c r="AM33" s="246">
        <v>0</v>
      </c>
      <c r="AN33" s="246">
        <v>3</v>
      </c>
      <c r="AO33" s="246">
        <v>9</v>
      </c>
      <c r="AP33" s="246">
        <v>7</v>
      </c>
      <c r="AQ33" s="246">
        <v>2</v>
      </c>
      <c r="AR33" s="292">
        <v>0</v>
      </c>
      <c r="AS33" s="293"/>
      <c r="AT33" s="294">
        <v>1</v>
      </c>
      <c r="AU33" s="294"/>
      <c r="AV33" s="294"/>
      <c r="AW33" s="294"/>
      <c r="AX33" s="294"/>
      <c r="AY33" s="294"/>
      <c r="AZ33" s="294"/>
      <c r="BA33" s="294"/>
      <c r="BB33" s="294"/>
      <c r="BC33" s="294"/>
      <c r="BD33" s="294"/>
      <c r="BE33" s="294"/>
      <c r="BF33" s="294"/>
      <c r="BG33" s="295"/>
      <c r="BH33" s="293">
        <v>78</v>
      </c>
      <c r="BI33" s="294">
        <v>1270</v>
      </c>
      <c r="BJ33" s="294"/>
      <c r="BK33" s="294"/>
      <c r="BL33" s="294"/>
      <c r="BM33" s="294"/>
      <c r="BN33" s="294"/>
      <c r="BO33" s="294"/>
      <c r="BP33" s="294"/>
      <c r="BQ33" s="294"/>
      <c r="BR33" s="294"/>
      <c r="BS33" s="294"/>
      <c r="BT33" s="294"/>
      <c r="BU33" s="294"/>
      <c r="BV33" s="295"/>
      <c r="BW33" s="293">
        <v>136</v>
      </c>
      <c r="BX33" s="294">
        <v>1996.5</v>
      </c>
      <c r="BY33" s="294"/>
      <c r="BZ33" s="294"/>
      <c r="CA33" s="294"/>
      <c r="CB33" s="294"/>
      <c r="CC33" s="294"/>
      <c r="CD33" s="294"/>
      <c r="CE33" s="296"/>
      <c r="CF33" s="296"/>
      <c r="CG33" s="296"/>
      <c r="CH33" s="296"/>
      <c r="CI33" s="297"/>
      <c r="CJ33" s="297"/>
      <c r="CK33" s="298"/>
      <c r="CL33" s="293">
        <v>216</v>
      </c>
      <c r="CM33" s="294">
        <v>2033</v>
      </c>
      <c r="CN33" s="294"/>
      <c r="CO33" s="294"/>
      <c r="CP33" s="294"/>
      <c r="CQ33" s="294"/>
      <c r="CR33" s="294"/>
      <c r="CS33" s="294"/>
      <c r="CT33" s="296"/>
      <c r="CU33" s="296"/>
      <c r="CV33" s="296"/>
      <c r="CW33" s="296"/>
      <c r="CX33" s="297"/>
      <c r="CY33" s="297"/>
      <c r="CZ33" s="298"/>
      <c r="DA33" s="293">
        <v>149</v>
      </c>
      <c r="DB33" s="294">
        <v>3707</v>
      </c>
      <c r="DC33" s="294">
        <v>36</v>
      </c>
      <c r="DD33" s="294">
        <v>15</v>
      </c>
      <c r="DE33" s="294">
        <v>3</v>
      </c>
      <c r="DF33" s="294"/>
      <c r="DG33" s="296"/>
      <c r="DH33" s="296"/>
      <c r="DI33" s="296">
        <v>0.55000000000000004</v>
      </c>
      <c r="DJ33" s="296">
        <v>5.4</v>
      </c>
      <c r="DK33" s="296">
        <v>12.4</v>
      </c>
      <c r="DL33" s="296"/>
      <c r="DM33" s="297">
        <v>11.8</v>
      </c>
      <c r="DN33" s="297">
        <v>65.400000000000006</v>
      </c>
      <c r="DO33" s="298">
        <v>33.6</v>
      </c>
    </row>
  </sheetData>
  <autoFilter ref="A2:DO2" xr:uid="{00000000-0009-0000-0000-000006000000}">
    <sortState xmlns:xlrd2="http://schemas.microsoft.com/office/spreadsheetml/2017/richdata2" ref="A3:DO33">
      <sortCondition ref="A2"/>
    </sortState>
  </autoFilter>
  <mergeCells count="10">
    <mergeCell ref="BH1:BV1"/>
    <mergeCell ref="BW1:CK1"/>
    <mergeCell ref="CL1:CZ1"/>
    <mergeCell ref="DA1:DO1"/>
    <mergeCell ref="A1:C1"/>
    <mergeCell ref="D1:P1"/>
    <mergeCell ref="Q1:W1"/>
    <mergeCell ref="X1:AJ1"/>
    <mergeCell ref="AK1:AR1"/>
    <mergeCell ref="AS1:BG1"/>
  </mergeCells>
  <conditionalFormatting sqref="B3:B33">
    <cfRule type="expression" dxfId="175" priority="1" stopIfTrue="1">
      <formula>$C3&gt;12.5</formula>
    </cfRule>
    <cfRule type="expression" dxfId="174" priority="2" stopIfTrue="1">
      <formula>AND($C3&gt;11.995,$C3&lt;12.5)</formula>
    </cfRule>
    <cfRule type="expression" dxfId="173" priority="3" stopIfTrue="1">
      <formula>AND($C3&gt;11,$C3&lt;11.995)</formula>
    </cfRule>
    <cfRule type="expression" dxfId="172" priority="4">
      <formula>AND($C3&gt;=9.69,$C3&lt;10.999)</formula>
    </cfRule>
    <cfRule type="expression" dxfId="171" priority="5" stopIfTrue="1">
      <formula>AND($C3&gt;8.4,$C3&lt;9.999)</formula>
    </cfRule>
    <cfRule type="expression" dxfId="170" priority="6" stopIfTrue="1">
      <formula>AND($C3&gt;7.25,$C3&lt;8.999)</formula>
    </cfRule>
    <cfRule type="expression" dxfId="169" priority="7" stopIfTrue="1">
      <formula>AND($C3&gt;=6,$C3&lt;7.25)</formula>
    </cfRule>
    <cfRule type="expression" dxfId="168" priority="8" stopIfTrue="1">
      <formula>AND($C3&gt;=4.7,$C3&lt;6.999)</formula>
    </cfRule>
    <cfRule type="expression" dxfId="167" priority="9">
      <formula>$C3&lt;4.7</formula>
    </cfRule>
  </conditionalFormatting>
  <conditionalFormatting sqref="C3:C33">
    <cfRule type="colorScale" priority="165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977">
    <cfRule type="containsText" dxfId="166" priority="11" operator="containsText" text="SR">
      <formula>NOT(ISERROR(SEARCH(("SR"),(H3))))</formula>
    </cfRule>
  </conditionalFormatting>
  <conditionalFormatting sqref="Q3:U33">
    <cfRule type="cellIs" dxfId="165" priority="12" operator="between">
      <formula>0.2</formula>
      <formula>0.2499</formula>
    </cfRule>
    <cfRule type="cellIs" dxfId="164" priority="13" operator="equal">
      <formula>0</formula>
    </cfRule>
    <cfRule type="colorScale" priority="14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33">
    <cfRule type="colorScale" priority="15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G50"/>
  <sheetViews>
    <sheetView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A10" activeCellId="5" sqref="A33:XFD33 A29:XFD29 A26:XFD27 A22:XFD22 A11:XFD11 A10:XFD10"/>
    </sheetView>
  </sheetViews>
  <sheetFormatPr baseColWidth="10" defaultColWidth="14.5" defaultRowHeight="15" customHeight="1" x14ac:dyDescent="0.2"/>
  <cols>
    <col min="1" max="1" width="8.83203125" customWidth="1"/>
    <col min="2" max="2" width="8.5" customWidth="1"/>
    <col min="3" max="3" width="21" customWidth="1"/>
    <col min="4" max="4" width="17" customWidth="1"/>
    <col min="5" max="5" width="11.33203125" customWidth="1"/>
    <col min="6" max="6" width="11.5" customWidth="1"/>
    <col min="7" max="7" width="7.6640625" customWidth="1"/>
    <col min="8" max="8" width="8.5" customWidth="1"/>
    <col min="9" max="9" width="13" customWidth="1"/>
    <col min="10" max="10" width="10.5" customWidth="1"/>
    <col min="11" max="11" width="11" customWidth="1"/>
    <col min="12" max="12" width="11.5" customWidth="1"/>
    <col min="13" max="13" width="8.83203125" customWidth="1"/>
    <col min="14" max="20" width="9.83203125" customWidth="1"/>
    <col min="21" max="21" width="12.83203125" customWidth="1"/>
    <col min="22" max="22" width="8.5" customWidth="1"/>
    <col min="23" max="23" width="9.5" customWidth="1"/>
    <col min="24" max="24" width="10.1640625" customWidth="1"/>
    <col min="25" max="25" width="8.83203125" customWidth="1"/>
    <col min="26" max="26" width="10.83203125" customWidth="1"/>
    <col min="27" max="27" width="10.33203125" customWidth="1"/>
    <col min="28" max="28" width="9.5" customWidth="1"/>
    <col min="29" max="29" width="10.6640625" customWidth="1"/>
    <col min="30" max="30" width="7.33203125" customWidth="1"/>
    <col min="31" max="31" width="10" customWidth="1"/>
    <col min="32" max="32" width="7.6640625" customWidth="1"/>
    <col min="33" max="33" width="9.5" customWidth="1"/>
    <col min="34" max="34" width="13" customWidth="1"/>
    <col min="35" max="35" width="14.1640625" customWidth="1"/>
    <col min="36" max="36" width="11.5" customWidth="1"/>
    <col min="37" max="37" width="13.5" customWidth="1"/>
    <col min="38" max="38" width="8.5" customWidth="1"/>
    <col min="39" max="39" width="7.6640625" customWidth="1"/>
    <col min="40" max="40" width="13.5" customWidth="1"/>
    <col min="41" max="41" width="9.5" customWidth="1"/>
    <col min="42" max="42" width="10.83203125" customWidth="1"/>
    <col min="43" max="43" width="8.5" customWidth="1"/>
    <col min="44" max="44" width="9.5" customWidth="1"/>
    <col min="45" max="45" width="9.33203125" customWidth="1"/>
    <col min="46" max="46" width="8.5" customWidth="1"/>
    <col min="47" max="47" width="10.83203125" customWidth="1"/>
    <col min="48" max="48" width="11.5" customWidth="1"/>
    <col min="49" max="49" width="10" customWidth="1"/>
    <col min="50" max="50" width="11.5" customWidth="1"/>
    <col min="51" max="51" width="13.5" customWidth="1"/>
    <col min="52" max="52" width="8.5" customWidth="1"/>
    <col min="53" max="53" width="7.6640625" customWidth="1"/>
    <col min="54" max="54" width="13.5" customWidth="1"/>
    <col min="55" max="55" width="9.5" customWidth="1"/>
    <col min="56" max="56" width="10.83203125" customWidth="1"/>
    <col min="57" max="57" width="8.5" customWidth="1"/>
    <col min="58" max="58" width="9.5" customWidth="1"/>
    <col min="59" max="59" width="9.33203125" customWidth="1"/>
    <col min="60" max="60" width="8.5" customWidth="1"/>
    <col min="61" max="61" width="10.83203125" customWidth="1"/>
    <col min="62" max="62" width="11.5" customWidth="1"/>
    <col min="63" max="63" width="10" customWidth="1"/>
    <col min="64" max="64" width="11.5" customWidth="1"/>
    <col min="65" max="65" width="13.5" customWidth="1"/>
    <col min="66" max="66" width="8.5" customWidth="1"/>
    <col min="67" max="67" width="7.6640625" customWidth="1"/>
    <col min="68" max="68" width="13.5" customWidth="1"/>
    <col min="69" max="69" width="9.5" customWidth="1"/>
    <col min="70" max="70" width="10.83203125" customWidth="1"/>
    <col min="71" max="71" width="8.5" customWidth="1"/>
    <col min="72" max="72" width="9.5" customWidth="1"/>
    <col min="73" max="73" width="9.33203125" customWidth="1"/>
    <col min="74" max="74" width="8.5" customWidth="1"/>
    <col min="75" max="75" width="10.83203125" customWidth="1"/>
    <col min="76" max="76" width="11.5" customWidth="1"/>
    <col min="77" max="77" width="10" customWidth="1"/>
    <col min="78" max="78" width="11.5" customWidth="1"/>
    <col min="79" max="79" width="13.5" customWidth="1"/>
    <col min="80" max="80" width="8.5" customWidth="1"/>
    <col min="81" max="81" width="7.6640625" customWidth="1"/>
    <col min="82" max="82" width="13.5" customWidth="1"/>
    <col min="83" max="83" width="9.5" customWidth="1"/>
    <col min="84" max="84" width="10.83203125" customWidth="1"/>
    <col min="85" max="85" width="8.5" customWidth="1"/>
    <col min="86" max="86" width="9.5" customWidth="1"/>
    <col min="87" max="87" width="9.33203125" customWidth="1"/>
    <col min="88" max="88" width="8.5" customWidth="1"/>
    <col min="89" max="89" width="10.83203125" customWidth="1"/>
    <col min="90" max="90" width="11.5" customWidth="1"/>
    <col min="91" max="91" width="10" customWidth="1"/>
    <col min="92" max="92" width="11.5" customWidth="1"/>
    <col min="93" max="93" width="13.5" customWidth="1"/>
    <col min="94" max="94" width="8.5" customWidth="1"/>
    <col min="95" max="95" width="7.6640625" customWidth="1"/>
    <col min="96" max="96" width="13.5" customWidth="1"/>
    <col min="97" max="97" width="9.5" customWidth="1"/>
    <col min="98" max="98" width="10.83203125" customWidth="1"/>
    <col min="99" max="99" width="8.5" customWidth="1"/>
    <col min="100" max="100" width="9.5" customWidth="1"/>
    <col min="101" max="101" width="6.5" customWidth="1"/>
    <col min="102" max="102" width="5.5" customWidth="1"/>
    <col min="103" max="103" width="8" customWidth="1"/>
    <col min="104" max="104" width="8.5" customWidth="1"/>
    <col min="105" max="105" width="7.1640625" customWidth="1"/>
    <col min="106" max="106" width="8" customWidth="1"/>
    <col min="107" max="107" width="3.5" customWidth="1"/>
    <col min="108" max="108" width="16.5" customWidth="1"/>
    <col min="109" max="109" width="11" customWidth="1"/>
    <col min="110" max="110" width="14.5" customWidth="1"/>
    <col min="111" max="111" width="11.33203125" customWidth="1"/>
  </cols>
  <sheetData>
    <row r="1" spans="1:111" x14ac:dyDescent="0.2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89"/>
      <c r="AJ1" s="398" t="s">
        <v>64</v>
      </c>
      <c r="AK1" s="399"/>
      <c r="AL1" s="399"/>
      <c r="AM1" s="399"/>
      <c r="AN1" s="399"/>
      <c r="AO1" s="399"/>
      <c r="AP1" s="399"/>
      <c r="AQ1" s="399"/>
      <c r="AR1" s="399"/>
      <c r="AS1" s="399"/>
      <c r="AT1" s="399"/>
      <c r="AU1" s="399"/>
      <c r="AV1" s="399"/>
      <c r="AW1" s="400"/>
      <c r="AX1" s="398" t="s">
        <v>65</v>
      </c>
      <c r="AY1" s="399"/>
      <c r="AZ1" s="399"/>
      <c r="BA1" s="399"/>
      <c r="BB1" s="399"/>
      <c r="BC1" s="399"/>
      <c r="BD1" s="399"/>
      <c r="BE1" s="399"/>
      <c r="BF1" s="399"/>
      <c r="BG1" s="399"/>
      <c r="BH1" s="399"/>
      <c r="BI1" s="399"/>
      <c r="BJ1" s="399"/>
      <c r="BK1" s="400"/>
      <c r="BL1" s="398" t="s">
        <v>66</v>
      </c>
      <c r="BM1" s="399"/>
      <c r="BN1" s="399"/>
      <c r="BO1" s="399"/>
      <c r="BP1" s="399"/>
      <c r="BQ1" s="399"/>
      <c r="BR1" s="399"/>
      <c r="BS1" s="399"/>
      <c r="BT1" s="399"/>
      <c r="BU1" s="399"/>
      <c r="BV1" s="399"/>
      <c r="BW1" s="399"/>
      <c r="BX1" s="399"/>
      <c r="BY1" s="400"/>
      <c r="BZ1" s="398" t="s">
        <v>67</v>
      </c>
      <c r="CA1" s="399"/>
      <c r="CB1" s="399"/>
      <c r="CC1" s="399"/>
      <c r="CD1" s="399"/>
      <c r="CE1" s="399"/>
      <c r="CF1" s="399"/>
      <c r="CG1" s="399"/>
      <c r="CH1" s="399"/>
      <c r="CI1" s="399"/>
      <c r="CJ1" s="399"/>
      <c r="CK1" s="399"/>
      <c r="CL1" s="399"/>
      <c r="CM1" s="400"/>
      <c r="CN1" s="401" t="s">
        <v>68</v>
      </c>
      <c r="CO1" s="402"/>
      <c r="CP1" s="402"/>
      <c r="CQ1" s="402"/>
      <c r="CR1" s="402"/>
      <c r="CS1" s="402"/>
      <c r="CT1" s="402"/>
      <c r="CU1" s="402"/>
      <c r="CV1" s="402"/>
      <c r="CW1" s="402"/>
      <c r="CX1" s="402"/>
      <c r="CY1" s="402"/>
      <c r="CZ1" s="402"/>
      <c r="DA1" s="403"/>
      <c r="DB1" s="99"/>
      <c r="DC1" s="99"/>
      <c r="DD1" s="99"/>
      <c r="DE1" s="99"/>
      <c r="DF1" s="99"/>
      <c r="DG1" s="99"/>
    </row>
    <row r="2" spans="1:111" x14ac:dyDescent="0.2">
      <c r="A2" s="91" t="s">
        <v>69</v>
      </c>
      <c r="B2" s="91" t="s">
        <v>71</v>
      </c>
      <c r="C2" s="91" t="s">
        <v>72</v>
      </c>
      <c r="D2" s="91" t="s">
        <v>75</v>
      </c>
      <c r="E2" s="100" t="s">
        <v>30</v>
      </c>
      <c r="F2" s="91" t="s">
        <v>34</v>
      </c>
      <c r="G2" s="91" t="s">
        <v>36</v>
      </c>
      <c r="H2" s="91" t="s">
        <v>71</v>
      </c>
      <c r="I2" s="91" t="s">
        <v>40</v>
      </c>
      <c r="J2" s="101" t="s">
        <v>76</v>
      </c>
      <c r="K2" s="101" t="s">
        <v>77</v>
      </c>
      <c r="L2" s="101" t="s">
        <v>78</v>
      </c>
      <c r="M2" s="101" t="s">
        <v>619</v>
      </c>
      <c r="N2" s="91" t="s">
        <v>42</v>
      </c>
      <c r="O2" s="91" t="s">
        <v>44</v>
      </c>
      <c r="P2" s="91" t="s">
        <v>46</v>
      </c>
      <c r="Q2" s="91" t="s">
        <v>48</v>
      </c>
      <c r="R2" s="91" t="s">
        <v>50</v>
      </c>
      <c r="S2" s="102" t="s">
        <v>24</v>
      </c>
      <c r="T2" s="102" t="s">
        <v>26</v>
      </c>
      <c r="U2" s="102" t="s">
        <v>4</v>
      </c>
      <c r="V2" s="102" t="s">
        <v>8</v>
      </c>
      <c r="W2" s="102" t="s">
        <v>10</v>
      </c>
      <c r="X2" s="103" t="s">
        <v>85</v>
      </c>
      <c r="Y2" s="102" t="s">
        <v>20</v>
      </c>
      <c r="Z2" s="102" t="s">
        <v>86</v>
      </c>
      <c r="AA2" s="102" t="s">
        <v>87</v>
      </c>
      <c r="AB2" s="102" t="s">
        <v>88</v>
      </c>
      <c r="AC2" s="102" t="s">
        <v>89</v>
      </c>
      <c r="AD2" s="102" t="s">
        <v>90</v>
      </c>
      <c r="AE2" s="102" t="s">
        <v>91</v>
      </c>
      <c r="AF2" s="102" t="s">
        <v>32</v>
      </c>
      <c r="AG2" s="102" t="s">
        <v>22</v>
      </c>
      <c r="AH2" s="102" t="s">
        <v>620</v>
      </c>
      <c r="AI2" s="102" t="s">
        <v>621</v>
      </c>
      <c r="AJ2" s="104" t="s">
        <v>92</v>
      </c>
      <c r="AK2" s="105" t="s">
        <v>93</v>
      </c>
      <c r="AL2" s="105" t="s">
        <v>95</v>
      </c>
      <c r="AM2" s="105" t="s">
        <v>96</v>
      </c>
      <c r="AN2" s="105" t="s">
        <v>97</v>
      </c>
      <c r="AO2" s="105" t="s">
        <v>16</v>
      </c>
      <c r="AP2" s="105" t="s">
        <v>18</v>
      </c>
      <c r="AQ2" s="105" t="s">
        <v>8</v>
      </c>
      <c r="AR2" s="105" t="s">
        <v>10</v>
      </c>
      <c r="AS2" s="105" t="s">
        <v>14</v>
      </c>
      <c r="AT2" s="105" t="s">
        <v>98</v>
      </c>
      <c r="AU2" s="105" t="s">
        <v>99</v>
      </c>
      <c r="AV2" s="105" t="s">
        <v>83</v>
      </c>
      <c r="AW2" s="105" t="s">
        <v>84</v>
      </c>
      <c r="AX2" s="104" t="s">
        <v>92</v>
      </c>
      <c r="AY2" s="105" t="s">
        <v>93</v>
      </c>
      <c r="AZ2" s="105" t="s">
        <v>95</v>
      </c>
      <c r="BA2" s="105" t="s">
        <v>96</v>
      </c>
      <c r="BB2" s="105" t="s">
        <v>97</v>
      </c>
      <c r="BC2" s="105" t="s">
        <v>16</v>
      </c>
      <c r="BD2" s="105" t="s">
        <v>18</v>
      </c>
      <c r="BE2" s="105" t="s">
        <v>8</v>
      </c>
      <c r="BF2" s="105" t="s">
        <v>10</v>
      </c>
      <c r="BG2" s="105" t="s">
        <v>14</v>
      </c>
      <c r="BH2" s="105" t="s">
        <v>98</v>
      </c>
      <c r="BI2" s="105" t="s">
        <v>99</v>
      </c>
      <c r="BJ2" s="105" t="s">
        <v>83</v>
      </c>
      <c r="BK2" s="105" t="s">
        <v>84</v>
      </c>
      <c r="BL2" s="104" t="s">
        <v>92</v>
      </c>
      <c r="BM2" s="105" t="s">
        <v>93</v>
      </c>
      <c r="BN2" s="105" t="s">
        <v>95</v>
      </c>
      <c r="BO2" s="105" t="s">
        <v>96</v>
      </c>
      <c r="BP2" s="105" t="s">
        <v>97</v>
      </c>
      <c r="BQ2" s="105" t="s">
        <v>16</v>
      </c>
      <c r="BR2" s="105" t="s">
        <v>18</v>
      </c>
      <c r="BS2" s="105" t="s">
        <v>8</v>
      </c>
      <c r="BT2" s="105" t="s">
        <v>10</v>
      </c>
      <c r="BU2" s="105" t="s">
        <v>14</v>
      </c>
      <c r="BV2" s="105" t="s">
        <v>98</v>
      </c>
      <c r="BW2" s="105" t="s">
        <v>99</v>
      </c>
      <c r="BX2" s="105" t="s">
        <v>83</v>
      </c>
      <c r="BY2" s="105" t="s">
        <v>84</v>
      </c>
      <c r="BZ2" s="104" t="s">
        <v>92</v>
      </c>
      <c r="CA2" s="105" t="s">
        <v>93</v>
      </c>
      <c r="CB2" s="105" t="s">
        <v>95</v>
      </c>
      <c r="CC2" s="105" t="s">
        <v>96</v>
      </c>
      <c r="CD2" s="105" t="s">
        <v>97</v>
      </c>
      <c r="CE2" s="105" t="s">
        <v>16</v>
      </c>
      <c r="CF2" s="105" t="s">
        <v>18</v>
      </c>
      <c r="CG2" s="105" t="s">
        <v>8</v>
      </c>
      <c r="CH2" s="105" t="s">
        <v>10</v>
      </c>
      <c r="CI2" s="105" t="s">
        <v>14</v>
      </c>
      <c r="CJ2" s="105" t="s">
        <v>98</v>
      </c>
      <c r="CK2" s="105" t="s">
        <v>99</v>
      </c>
      <c r="CL2" s="105" t="s">
        <v>83</v>
      </c>
      <c r="CM2" s="105" t="s">
        <v>84</v>
      </c>
      <c r="CN2" s="104" t="s">
        <v>92</v>
      </c>
      <c r="CO2" s="105" t="s">
        <v>93</v>
      </c>
      <c r="CP2" s="105" t="s">
        <v>95</v>
      </c>
      <c r="CQ2" s="105" t="s">
        <v>96</v>
      </c>
      <c r="CR2" s="105" t="s">
        <v>97</v>
      </c>
      <c r="CS2" s="105" t="s">
        <v>16</v>
      </c>
      <c r="CT2" s="105" t="s">
        <v>18</v>
      </c>
      <c r="CU2" s="105" t="s">
        <v>8</v>
      </c>
      <c r="CV2" s="105" t="s">
        <v>10</v>
      </c>
      <c r="CW2" s="106" t="s">
        <v>14</v>
      </c>
      <c r="CX2" s="105" t="s">
        <v>98</v>
      </c>
      <c r="CY2" s="105" t="s">
        <v>99</v>
      </c>
      <c r="CZ2" s="105" t="s">
        <v>83</v>
      </c>
      <c r="DA2" s="105" t="s">
        <v>84</v>
      </c>
      <c r="DB2" s="90"/>
      <c r="DC2" s="90"/>
      <c r="DD2" s="90" t="s">
        <v>622</v>
      </c>
      <c r="DE2" s="90" t="s">
        <v>623</v>
      </c>
      <c r="DF2" s="90" t="s">
        <v>624</v>
      </c>
      <c r="DG2" s="90" t="s">
        <v>625</v>
      </c>
    </row>
    <row r="3" spans="1:111" x14ac:dyDescent="0.2">
      <c r="A3" s="31">
        <f t="shared" ref="A3:A50" si="0">_xlfn.RANK.EQ(AI3,AI$3:AI$50)</f>
        <v>1</v>
      </c>
      <c r="B3" s="31">
        <v>2015</v>
      </c>
      <c r="C3" s="32" t="s">
        <v>626</v>
      </c>
      <c r="D3" s="32" t="s">
        <v>627</v>
      </c>
      <c r="E3" s="31">
        <v>1</v>
      </c>
      <c r="F3" s="107">
        <v>34502</v>
      </c>
      <c r="G3" s="108">
        <f t="shared" ref="G3:G50" ca="1" si="1">(TODAY()-F3)/365</f>
        <v>31.326027397260273</v>
      </c>
      <c r="H3" s="33" t="s">
        <v>628</v>
      </c>
      <c r="I3" s="108">
        <f>($DG$7-F3)/365</f>
        <v>20.882191780821916</v>
      </c>
      <c r="J3" s="32">
        <v>73</v>
      </c>
      <c r="K3" s="32">
        <v>210</v>
      </c>
      <c r="L3" s="32">
        <v>4.42</v>
      </c>
      <c r="M3" s="109">
        <v>1</v>
      </c>
      <c r="N3" s="110">
        <f t="shared" ref="N3:N50" si="2">AJ3/AK3</f>
        <v>0</v>
      </c>
      <c r="O3" s="110">
        <f t="shared" ref="O3:O50" si="3">AX3/AY3</f>
        <v>0</v>
      </c>
      <c r="P3" s="110">
        <f t="shared" ref="P3:P50" si="4">BL3/BM3</f>
        <v>0.32765399737876805</v>
      </c>
      <c r="Q3" s="110">
        <f t="shared" ref="Q3:Q50" si="5">BZ3/CA3</f>
        <v>0.22782850951865036</v>
      </c>
      <c r="R3" s="110">
        <f t="shared" ref="R3:R50" si="6">CN3/CO3</f>
        <v>0.44389040250861056</v>
      </c>
      <c r="S3" s="58">
        <f t="shared" ref="S3:S50" si="7">AVERAGE(MAX(N3:R3),R3)</f>
        <v>0.44389040250861056</v>
      </c>
      <c r="T3" s="58">
        <f t="shared" ref="T3:T50" si="8">IF(E3=1,S3*$DE$3,IF(E3=2,S3*$DE$4,IF(E3=3,S3*$DE$5,IF(E3=4,S3*$DE$6,IF(E3=5,S3*$DE$7,IF(E3=6,S3*$DE$8,IF(E3=7,S3*$DE$9,IF(E3=8,S3*$DE$10,IF(E3=9,S3*$DE$11,IF(E3=10,S3*$DE$12,IF(E3=11,S3*$DE$13,IF(E3=12,S3*$DE$14))))))))))))</f>
        <v>0.44389040250861056</v>
      </c>
      <c r="U3" s="111">
        <f>IF(N3&gt;=0.2,($DF$6-$F3)/365,(IF(O3&gt;=0.2,($DF$7-$F3)/365,(IF(P3&gt;=0.2,($DF$8-$F3)/365,(IF(Q3&gt;=0.2,($DF$9-$F3)/365,(IF(R3&gt;=0.2,($DF$10-$F3)/365,"N/A")))))))))</f>
        <v>18.219178082191782</v>
      </c>
      <c r="V3" s="111">
        <f t="shared" ref="V3:V50" si="9">MAX(BS3,CG3,CU3)</f>
        <v>3.99</v>
      </c>
      <c r="W3" s="111">
        <f t="shared" ref="W3:W50" si="10">MAX(BT3,CH3,CV3)</f>
        <v>7.1</v>
      </c>
      <c r="X3" s="33">
        <f t="shared" ref="X3:X50" si="11">(K3*200)/(L3^4)</f>
        <v>110.04244036771125</v>
      </c>
      <c r="Y3" s="33">
        <f t="shared" ref="Y3:Y50" si="12">X3*(J3/73.5)^1.5</f>
        <v>108.92147015717725</v>
      </c>
      <c r="Z3" s="112">
        <f t="shared" ref="Z3:Z50" si="13">IF(T3&gt;=36.5%,10,IF(T3&gt;=33%,9,IF(T3&gt;=29%,8,IF(T3&gt;=25%,7,IF(T3&gt;=21%,6,IF(T3&gt;=18%,5,IF(T3&gt;=15%,4,IF(T3&gt;=12%,3,IF(T3&gt;=9%,2,1)))))))))</f>
        <v>10</v>
      </c>
      <c r="AA3" s="112">
        <f t="shared" ref="AA3:AA50" si="14">IF(U3="N/A",0,IF(U3&lt;=18.5,10,IF(U3&lt;=18.75,9,IF(U3&lt;=19.25,8,IF(U3&lt;=19.75,7,IF(U3&lt;=20.5,6,IF(U3&lt;=21,5,IF(U3&lt;=21.5,4,IF(U3&lt;=22,3,IF(U3&lt;=22.5,2,IF(U3&lt;23,1,0)))))))))))</f>
        <v>10</v>
      </c>
      <c r="AB3" s="112">
        <f t="shared" ref="AB3:AB50" si="15">IF(V3&gt;=5,10,IF(V3&gt;=4.5,9,IF(V3&gt;=4,8,IF(V3&gt;=3.5,7,IF(V3&gt;=3,6,IF(V3&gt;=2.5,5,IF(V3&gt;=2,4,IF(V3&gt;=1.75,3,IF(V3&gt;=1.5,2,IF(V3&gt;1.25,1,0))))))))))</f>
        <v>7</v>
      </c>
      <c r="AC3" s="112">
        <f t="shared" ref="AC3:AC50" si="16">IF(W3&gt;=12,10,IF(W3&gt;=11,9,IF(W3&gt;=10,8,IF(W3&gt;=9,7,IF(W3&gt;=7.5,6,IF(W3&gt;=6,5,IF(W3&gt;=5.5,4,IF(W3&gt;=5,3,IF(W3&gt;=4.5,2,IF(W3&gt;3.5,1,0))))))))))</f>
        <v>5</v>
      </c>
      <c r="AD3" s="112">
        <f t="shared" ref="AD3:AD50" si="17">IF(L3&lt;=4.34,10,IF(L3&lt;=4.45,9,IF(L3&lt;=4.5,8,IF(L3&lt;=4.55,7,IF(L3&lt;=4.6,6,IF(4.65,5,IF(L3&lt;=4.7,4,IF(L3&gt;4.7,3))))))))</f>
        <v>9</v>
      </c>
      <c r="AE3" s="112">
        <f t="shared" ref="AE3:AE50" si="18">IF(Y3&gt;=120,10,IF(Y3&gt;=114,9,IF(Y3&gt;=108,8,IF(Y3&gt;=102,7,IF(Y3&gt;=96,6,IF(Y3&gt;=90,5,IF(Y3&gt;=85,4,IF(Y3&gt;=80,3,IF(Y3&gt;=76,2,1)))))))))</f>
        <v>8</v>
      </c>
      <c r="AF3" s="112">
        <f t="shared" ref="AF3:AF50" si="19">IF(M3=1,10,IF(M3=2,8,IF(M3=3,6,IF(M3=4,4,IF(M3=5,2,IF(M3=6,1,IF(M3=7,0.5,IF(M3=0,0,"-"))))))))</f>
        <v>10</v>
      </c>
      <c r="AG3" s="112">
        <v>0.75</v>
      </c>
      <c r="AH3" s="113">
        <f t="shared" ref="AH3:AH50" si="20">AVERAGE(($Z3*1.4),($AA3*1.6),($AD3*1.2),($AE3*1.36),($AF3*2))+$AG3+IF($H3="SR",-0.75,0)+IF($H3="RS SR",-0.75,0)</f>
        <v>15.086000000000002</v>
      </c>
      <c r="AI3" s="33">
        <f t="shared" ref="AI3:AI50" si="21">AVERAGE((Z3*1.4),(AA3*1.6),(AB3*1.5),(AC3*1.1),(AD3*1.2),(AE3*1.36),(AF3*2))+AG3+IF(H3="SR",-0.65,0)+IF(H3="RS SR",-0.75,0)</f>
        <v>13.275714285714285</v>
      </c>
      <c r="AJ3" s="114"/>
      <c r="AK3" s="115">
        <v>3395.6</v>
      </c>
      <c r="AL3" s="115"/>
      <c r="AM3" s="115"/>
      <c r="AN3" s="115"/>
      <c r="AO3" s="115"/>
      <c r="AP3" s="115"/>
      <c r="AQ3" s="116"/>
      <c r="AR3" s="116"/>
      <c r="AS3" s="116"/>
      <c r="AT3" s="116"/>
      <c r="AU3" s="116"/>
      <c r="AV3" s="116"/>
      <c r="AW3" s="116"/>
      <c r="AX3" s="114"/>
      <c r="AY3" s="115">
        <v>2797.6</v>
      </c>
      <c r="AZ3" s="115"/>
      <c r="BA3" s="115"/>
      <c r="BB3" s="115"/>
      <c r="BC3" s="115"/>
      <c r="BD3" s="115"/>
      <c r="BE3" s="116"/>
      <c r="BF3" s="116"/>
      <c r="BG3" s="116"/>
      <c r="BH3" s="116"/>
      <c r="BI3" s="116"/>
      <c r="BJ3" s="116"/>
      <c r="BK3" s="116"/>
      <c r="BL3" s="114">
        <v>1000</v>
      </c>
      <c r="BM3" s="115">
        <v>3052</v>
      </c>
      <c r="BN3" s="115"/>
      <c r="BO3" s="115"/>
      <c r="BP3" s="115"/>
      <c r="BQ3" s="115"/>
      <c r="BR3" s="115"/>
      <c r="BS3" s="116"/>
      <c r="BT3" s="116"/>
      <c r="BU3" s="116"/>
      <c r="BV3" s="116"/>
      <c r="BW3" s="116"/>
      <c r="BX3" s="116"/>
      <c r="BY3" s="116"/>
      <c r="BZ3" s="114">
        <v>736</v>
      </c>
      <c r="CA3" s="115">
        <v>3230.5</v>
      </c>
      <c r="CB3" s="115"/>
      <c r="CC3" s="115"/>
      <c r="CD3" s="115"/>
      <c r="CE3" s="115"/>
      <c r="CF3" s="115"/>
      <c r="CG3" s="116"/>
      <c r="CH3" s="116"/>
      <c r="CI3" s="116"/>
      <c r="CJ3" s="116"/>
      <c r="CK3" s="116"/>
      <c r="CL3" s="116"/>
      <c r="CM3" s="116"/>
      <c r="CN3" s="114">
        <v>1727</v>
      </c>
      <c r="CO3" s="115">
        <v>3890.5999999999995</v>
      </c>
      <c r="CP3" s="115">
        <v>124</v>
      </c>
      <c r="CQ3" s="115">
        <v>16</v>
      </c>
      <c r="CR3" s="115"/>
      <c r="CS3" s="115"/>
      <c r="CT3" s="115"/>
      <c r="CU3" s="116">
        <v>3.99</v>
      </c>
      <c r="CV3" s="116">
        <v>7.1</v>
      </c>
      <c r="CW3" s="116">
        <v>15.1</v>
      </c>
      <c r="CX3" s="116">
        <v>0</v>
      </c>
      <c r="CY3" s="116">
        <v>12.7</v>
      </c>
      <c r="CZ3" s="116">
        <v>93.2</v>
      </c>
      <c r="DA3" s="116">
        <v>6.8</v>
      </c>
      <c r="DB3" s="117"/>
      <c r="DC3" s="31">
        <v>1</v>
      </c>
      <c r="DD3" s="58" t="s">
        <v>629</v>
      </c>
      <c r="DE3" s="89">
        <v>1</v>
      </c>
      <c r="DF3" s="107">
        <v>39325</v>
      </c>
      <c r="DG3" s="107">
        <v>40661</v>
      </c>
    </row>
    <row r="4" spans="1:111" x14ac:dyDescent="0.2">
      <c r="A4" s="31">
        <f t="shared" si="0"/>
        <v>2</v>
      </c>
      <c r="B4" s="31">
        <v>2014</v>
      </c>
      <c r="C4" s="32" t="s">
        <v>630</v>
      </c>
      <c r="D4" s="32" t="s">
        <v>631</v>
      </c>
      <c r="E4" s="31">
        <v>1</v>
      </c>
      <c r="F4" s="107">
        <v>33913</v>
      </c>
      <c r="G4" s="108">
        <f t="shared" ca="1" si="1"/>
        <v>32.939726027397263</v>
      </c>
      <c r="H4" s="33" t="s">
        <v>628</v>
      </c>
      <c r="I4" s="108">
        <f>($DG$6-F4)/365</f>
        <v>21.517808219178082</v>
      </c>
      <c r="J4" s="32">
        <v>72</v>
      </c>
      <c r="K4" s="32">
        <v>193</v>
      </c>
      <c r="L4" s="32">
        <v>4.3099999999999996</v>
      </c>
      <c r="M4" s="109">
        <v>1</v>
      </c>
      <c r="N4" s="110">
        <f t="shared" si="2"/>
        <v>0</v>
      </c>
      <c r="O4" s="110">
        <f t="shared" si="3"/>
        <v>0</v>
      </c>
      <c r="P4" s="110">
        <f t="shared" si="4"/>
        <v>0.22248243559718969</v>
      </c>
      <c r="Q4" s="110">
        <f t="shared" si="5"/>
        <v>0.27354690197582965</v>
      </c>
      <c r="R4" s="110">
        <f t="shared" si="6"/>
        <v>0.35304934109714986</v>
      </c>
      <c r="S4" s="58">
        <f t="shared" si="7"/>
        <v>0.35304934109714986</v>
      </c>
      <c r="T4" s="58">
        <f t="shared" si="8"/>
        <v>0.35304934109714986</v>
      </c>
      <c r="U4" s="111">
        <f>IF(N4&gt;=0.2,($DF$5-$F4)/365,(IF(O4&gt;=0.2,($DF$6-$F4)/365,(IF(P4&gt;=0.2,($DF$7-$F4)/365,(IF(Q4&gt;=0.2,($DF$8-$F4)/365,(IF(R4&gt;=0.2,($DF$9-$F4)/365,"N/A")))))))))</f>
        <v>18.830136986301369</v>
      </c>
      <c r="V4" s="111">
        <f t="shared" si="9"/>
        <v>3.13</v>
      </c>
      <c r="W4" s="111">
        <f t="shared" si="10"/>
        <v>8.9</v>
      </c>
      <c r="X4" s="33">
        <f t="shared" si="11"/>
        <v>111.86087805935041</v>
      </c>
      <c r="Y4" s="33">
        <f t="shared" si="12"/>
        <v>108.4540963329091</v>
      </c>
      <c r="Z4" s="112">
        <f t="shared" si="13"/>
        <v>9</v>
      </c>
      <c r="AA4" s="112">
        <f t="shared" si="14"/>
        <v>8</v>
      </c>
      <c r="AB4" s="112">
        <f t="shared" si="15"/>
        <v>6</v>
      </c>
      <c r="AC4" s="112">
        <f t="shared" si="16"/>
        <v>6</v>
      </c>
      <c r="AD4" s="112">
        <f t="shared" si="17"/>
        <v>10</v>
      </c>
      <c r="AE4" s="112">
        <f t="shared" si="18"/>
        <v>8</v>
      </c>
      <c r="AF4" s="112">
        <f t="shared" si="19"/>
        <v>10</v>
      </c>
      <c r="AG4" s="112">
        <v>1</v>
      </c>
      <c r="AH4" s="113">
        <f t="shared" si="20"/>
        <v>14.656000000000001</v>
      </c>
      <c r="AI4" s="33">
        <f t="shared" si="21"/>
        <v>12.982857142857142</v>
      </c>
      <c r="AJ4" s="114"/>
      <c r="AK4" s="115">
        <v>2363.4</v>
      </c>
      <c r="AL4" s="115"/>
      <c r="AM4" s="115"/>
      <c r="AN4" s="115"/>
      <c r="AO4" s="115"/>
      <c r="AP4" s="115"/>
      <c r="AQ4" s="116"/>
      <c r="AR4" s="116"/>
      <c r="AS4" s="116"/>
      <c r="AT4" s="116"/>
      <c r="AU4" s="116"/>
      <c r="AV4" s="116"/>
      <c r="AW4" s="116"/>
      <c r="AX4" s="114"/>
      <c r="AY4" s="115">
        <v>2022.8</v>
      </c>
      <c r="AZ4" s="115"/>
      <c r="BA4" s="115"/>
      <c r="BB4" s="115"/>
      <c r="BC4" s="115"/>
      <c r="BD4" s="115"/>
      <c r="BE4" s="116"/>
      <c r="BF4" s="116"/>
      <c r="BG4" s="116"/>
      <c r="BH4" s="116"/>
      <c r="BI4" s="116"/>
      <c r="BJ4" s="116"/>
      <c r="BK4" s="116"/>
      <c r="BL4" s="114">
        <v>475</v>
      </c>
      <c r="BM4" s="115">
        <v>2135</v>
      </c>
      <c r="BN4" s="115"/>
      <c r="BO4" s="115"/>
      <c r="BP4" s="115"/>
      <c r="BQ4" s="115"/>
      <c r="BR4" s="115"/>
      <c r="BS4" s="116"/>
      <c r="BT4" s="116"/>
      <c r="BU4" s="116"/>
      <c r="BV4" s="116"/>
      <c r="BW4" s="116"/>
      <c r="BX4" s="116"/>
      <c r="BY4" s="116"/>
      <c r="BZ4" s="114">
        <v>713</v>
      </c>
      <c r="CA4" s="115">
        <v>2606.5</v>
      </c>
      <c r="CB4" s="115"/>
      <c r="CC4" s="115"/>
      <c r="CD4" s="115"/>
      <c r="CE4" s="115"/>
      <c r="CF4" s="115"/>
      <c r="CG4" s="116"/>
      <c r="CH4" s="116"/>
      <c r="CI4" s="116"/>
      <c r="CJ4" s="116"/>
      <c r="CK4" s="116"/>
      <c r="CL4" s="116"/>
      <c r="CM4" s="116"/>
      <c r="CN4" s="114">
        <v>1152</v>
      </c>
      <c r="CO4" s="115">
        <v>3263</v>
      </c>
      <c r="CP4" s="115"/>
      <c r="CQ4" s="115"/>
      <c r="CR4" s="115"/>
      <c r="CS4" s="115"/>
      <c r="CT4" s="115"/>
      <c r="CU4" s="116">
        <v>3.13</v>
      </c>
      <c r="CV4" s="116">
        <v>8.9</v>
      </c>
      <c r="CW4" s="116">
        <v>14.5</v>
      </c>
      <c r="CX4" s="116">
        <v>0</v>
      </c>
      <c r="CY4" s="116">
        <v>11.9</v>
      </c>
      <c r="CZ4" s="116">
        <v>71.900000000000006</v>
      </c>
      <c r="DA4" s="116">
        <v>26.7</v>
      </c>
      <c r="DB4" s="117"/>
      <c r="DC4" s="31">
        <v>2</v>
      </c>
      <c r="DD4" s="58" t="s">
        <v>632</v>
      </c>
      <c r="DE4" s="89">
        <v>1</v>
      </c>
      <c r="DF4" s="107">
        <v>39691</v>
      </c>
      <c r="DG4" s="107">
        <v>41025</v>
      </c>
    </row>
    <row r="5" spans="1:111" x14ac:dyDescent="0.2">
      <c r="A5" s="31">
        <f t="shared" si="0"/>
        <v>3</v>
      </c>
      <c r="B5" s="31">
        <v>2011</v>
      </c>
      <c r="C5" s="32" t="s">
        <v>633</v>
      </c>
      <c r="D5" s="32" t="s">
        <v>627</v>
      </c>
      <c r="E5" s="31">
        <v>1</v>
      </c>
      <c r="F5" s="107">
        <v>32547</v>
      </c>
      <c r="G5" s="108">
        <f t="shared" ca="1" si="1"/>
        <v>36.682191780821917</v>
      </c>
      <c r="H5" s="33" t="s">
        <v>628</v>
      </c>
      <c r="I5" s="108">
        <f>($DG$3-F5)/365</f>
        <v>22.230136986301371</v>
      </c>
      <c r="J5" s="32">
        <v>75</v>
      </c>
      <c r="K5" s="32">
        <v>220</v>
      </c>
      <c r="L5" s="32">
        <v>4.3899999999999997</v>
      </c>
      <c r="M5" s="109">
        <v>1</v>
      </c>
      <c r="N5" s="110">
        <f t="shared" si="2"/>
        <v>0</v>
      </c>
      <c r="O5" s="110">
        <f t="shared" si="3"/>
        <v>0</v>
      </c>
      <c r="P5" s="110">
        <f t="shared" si="4"/>
        <v>0.38573933372296904</v>
      </c>
      <c r="Q5" s="110">
        <f t="shared" si="5"/>
        <v>0.22656428191287159</v>
      </c>
      <c r="R5" s="110">
        <f t="shared" si="6"/>
        <v>0.33366709859818589</v>
      </c>
      <c r="S5" s="58">
        <f t="shared" si="7"/>
        <v>0.35970321616057743</v>
      </c>
      <c r="T5" s="58">
        <f t="shared" si="8"/>
        <v>0.35970321616057743</v>
      </c>
      <c r="U5" s="111">
        <f>IF(N5&gt;=0.2,($DF$3-$F5)/365,(IF(O5&gt;=0.2,($DF$3-$F5)/365,(IF(P5&gt;=0.2,($DF$4-$F5)/365,(IF(Q5&gt;=0.2,($DF$5-$F5)/365,(IF(R5&gt;=0.2,($DF$6-$F5)/365,"N/A")))))))))</f>
        <v>19.572602739726026</v>
      </c>
      <c r="V5" s="111">
        <f t="shared" si="9"/>
        <v>3.13</v>
      </c>
      <c r="W5" s="111">
        <f t="shared" si="10"/>
        <v>8.9</v>
      </c>
      <c r="X5" s="33">
        <f t="shared" si="11"/>
        <v>118.46623752190098</v>
      </c>
      <c r="Y5" s="33">
        <f t="shared" si="12"/>
        <v>122.1111951798723</v>
      </c>
      <c r="Z5" s="112">
        <f t="shared" si="13"/>
        <v>9</v>
      </c>
      <c r="AA5" s="112">
        <f t="shared" si="14"/>
        <v>7</v>
      </c>
      <c r="AB5" s="112">
        <f t="shared" si="15"/>
        <v>6</v>
      </c>
      <c r="AC5" s="112">
        <f t="shared" si="16"/>
        <v>6</v>
      </c>
      <c r="AD5" s="112">
        <f t="shared" si="17"/>
        <v>9</v>
      </c>
      <c r="AE5" s="112">
        <f t="shared" si="18"/>
        <v>10</v>
      </c>
      <c r="AF5" s="112">
        <f t="shared" si="19"/>
        <v>10</v>
      </c>
      <c r="AG5" s="112">
        <v>1</v>
      </c>
      <c r="AH5" s="113">
        <f t="shared" si="20"/>
        <v>14.64</v>
      </c>
      <c r="AI5" s="33">
        <f t="shared" si="21"/>
        <v>12.971428571428572</v>
      </c>
      <c r="AJ5" s="114"/>
      <c r="AK5" s="115">
        <v>2766.4</v>
      </c>
      <c r="AL5" s="115"/>
      <c r="AM5" s="115"/>
      <c r="AN5" s="115"/>
      <c r="AO5" s="115"/>
      <c r="AP5" s="115"/>
      <c r="AQ5" s="116"/>
      <c r="AR5" s="116"/>
      <c r="AS5" s="116"/>
      <c r="AT5" s="116"/>
      <c r="AU5" s="116"/>
      <c r="AV5" s="116"/>
      <c r="AW5" s="116"/>
      <c r="AX5" s="114"/>
      <c r="AY5" s="115">
        <v>2918.5</v>
      </c>
      <c r="AZ5" s="115"/>
      <c r="BA5" s="115"/>
      <c r="BB5" s="115"/>
      <c r="BC5" s="115"/>
      <c r="BD5" s="115"/>
      <c r="BE5" s="116"/>
      <c r="BF5" s="116"/>
      <c r="BG5" s="116"/>
      <c r="BH5" s="116"/>
      <c r="BI5" s="116"/>
      <c r="BJ5" s="116"/>
      <c r="BK5" s="116"/>
      <c r="BL5" s="114">
        <v>924</v>
      </c>
      <c r="BM5" s="115">
        <v>2395.4</v>
      </c>
      <c r="BN5" s="115"/>
      <c r="BO5" s="115"/>
      <c r="BP5" s="115"/>
      <c r="BQ5" s="115"/>
      <c r="BR5" s="115"/>
      <c r="BS5" s="116"/>
      <c r="BT5" s="116"/>
      <c r="BU5" s="116"/>
      <c r="BV5" s="116"/>
      <c r="BW5" s="116"/>
      <c r="BX5" s="116"/>
      <c r="BY5" s="116"/>
      <c r="BZ5" s="114">
        <v>596</v>
      </c>
      <c r="CA5" s="115">
        <v>2630.6</v>
      </c>
      <c r="CB5" s="115"/>
      <c r="CC5" s="115"/>
      <c r="CD5" s="115"/>
      <c r="CE5" s="115"/>
      <c r="CF5" s="115"/>
      <c r="CG5" s="116"/>
      <c r="CH5" s="116"/>
      <c r="CI5" s="116"/>
      <c r="CJ5" s="116"/>
      <c r="CK5" s="116"/>
      <c r="CL5" s="116"/>
      <c r="CM5" s="116"/>
      <c r="CN5" s="114">
        <v>1133</v>
      </c>
      <c r="CO5" s="115">
        <v>3395.6</v>
      </c>
      <c r="CP5" s="115"/>
      <c r="CQ5" s="115"/>
      <c r="CR5" s="115"/>
      <c r="CS5" s="115"/>
      <c r="CT5" s="115"/>
      <c r="CU5" s="116">
        <v>3.13</v>
      </c>
      <c r="CV5" s="116">
        <v>8.9</v>
      </c>
      <c r="CW5" s="116">
        <v>9.1</v>
      </c>
      <c r="CX5" s="116">
        <v>0</v>
      </c>
      <c r="CY5" s="116">
        <v>5.0999999999999996</v>
      </c>
      <c r="CZ5" s="116">
        <v>51.2</v>
      </c>
      <c r="DA5" s="116">
        <v>45.4</v>
      </c>
      <c r="DB5" s="117"/>
      <c r="DC5" s="7">
        <v>3</v>
      </c>
      <c r="DD5" s="58" t="s">
        <v>634</v>
      </c>
      <c r="DE5" s="89">
        <v>0.95</v>
      </c>
      <c r="DF5" s="107">
        <v>40056</v>
      </c>
      <c r="DG5" s="107">
        <v>41389</v>
      </c>
    </row>
    <row r="6" spans="1:111" x14ac:dyDescent="0.2">
      <c r="A6" s="31">
        <f t="shared" si="0"/>
        <v>4</v>
      </c>
      <c r="B6" s="31">
        <v>2014</v>
      </c>
      <c r="C6" s="32" t="s">
        <v>635</v>
      </c>
      <c r="D6" s="32" t="s">
        <v>636</v>
      </c>
      <c r="E6" s="31">
        <v>1</v>
      </c>
      <c r="F6" s="107">
        <v>34202</v>
      </c>
      <c r="G6" s="108">
        <f t="shared" ca="1" si="1"/>
        <v>32.147945205479452</v>
      </c>
      <c r="H6" s="33" t="s">
        <v>628</v>
      </c>
      <c r="I6" s="108">
        <f>($DG$6-F6)/365</f>
        <v>20.726027397260275</v>
      </c>
      <c r="J6" s="32">
        <v>77</v>
      </c>
      <c r="K6" s="32">
        <v>225</v>
      </c>
      <c r="L6" s="32">
        <v>4.53</v>
      </c>
      <c r="M6" s="109">
        <v>1</v>
      </c>
      <c r="N6" s="110">
        <f t="shared" si="2"/>
        <v>0</v>
      </c>
      <c r="O6" s="110">
        <f t="shared" si="3"/>
        <v>0</v>
      </c>
      <c r="P6" s="110">
        <f t="shared" si="4"/>
        <v>0</v>
      </c>
      <c r="Q6" s="110">
        <f t="shared" si="5"/>
        <v>0.26856240126382308</v>
      </c>
      <c r="R6" s="110">
        <f t="shared" si="6"/>
        <v>0.30351194234579454</v>
      </c>
      <c r="S6" s="58">
        <f t="shared" si="7"/>
        <v>0.30351194234579454</v>
      </c>
      <c r="T6" s="58">
        <f t="shared" si="8"/>
        <v>0.30351194234579454</v>
      </c>
      <c r="U6" s="111">
        <f>IF(N6&gt;=0.2,($DF$5-$F6)/365,(IF(O6&gt;=0.2,($DF$6-$F6)/365,(IF(P6&gt;=0.2,($DF$7-$F6)/365,(IF(Q6&gt;=0.2,($DF$8-$F6)/365,(IF(R6&gt;=0.2,($DF$9-$F6)/365,"N/A")))))))))</f>
        <v>19.041095890410958</v>
      </c>
      <c r="V6" s="111">
        <f t="shared" si="9"/>
        <v>3.13</v>
      </c>
      <c r="W6" s="111">
        <f t="shared" si="10"/>
        <v>8.9</v>
      </c>
      <c r="X6" s="33">
        <f t="shared" si="11"/>
        <v>106.86111607764175</v>
      </c>
      <c r="Y6" s="33">
        <f t="shared" si="12"/>
        <v>114.58421263916442</v>
      </c>
      <c r="Z6" s="112">
        <f t="shared" si="13"/>
        <v>8</v>
      </c>
      <c r="AA6" s="112">
        <f t="shared" si="14"/>
        <v>8</v>
      </c>
      <c r="AB6" s="112">
        <f t="shared" si="15"/>
        <v>6</v>
      </c>
      <c r="AC6" s="112">
        <f t="shared" si="16"/>
        <v>6</v>
      </c>
      <c r="AD6" s="112">
        <f t="shared" si="17"/>
        <v>7</v>
      </c>
      <c r="AE6" s="112">
        <f t="shared" si="18"/>
        <v>9</v>
      </c>
      <c r="AF6" s="112">
        <f t="shared" si="19"/>
        <v>10</v>
      </c>
      <c r="AG6" s="112">
        <v>1</v>
      </c>
      <c r="AH6" s="113">
        <f t="shared" si="20"/>
        <v>13.928000000000001</v>
      </c>
      <c r="AI6" s="33">
        <f t="shared" si="21"/>
        <v>12.462857142857144</v>
      </c>
      <c r="AJ6" s="114"/>
      <c r="AK6" s="115">
        <v>3660.8</v>
      </c>
      <c r="AL6" s="115"/>
      <c r="AM6" s="115"/>
      <c r="AN6" s="115"/>
      <c r="AO6" s="115"/>
      <c r="AP6" s="115"/>
      <c r="AQ6" s="116"/>
      <c r="AR6" s="116"/>
      <c r="AS6" s="116"/>
      <c r="AT6" s="116"/>
      <c r="AU6" s="116"/>
      <c r="AV6" s="116"/>
      <c r="AW6" s="116"/>
      <c r="AX6" s="114"/>
      <c r="AY6" s="115">
        <v>3598.4</v>
      </c>
      <c r="AZ6" s="115"/>
      <c r="BA6" s="115"/>
      <c r="BB6" s="115"/>
      <c r="BC6" s="115"/>
      <c r="BD6" s="115"/>
      <c r="BE6" s="116"/>
      <c r="BF6" s="116"/>
      <c r="BG6" s="116"/>
      <c r="BH6" s="116"/>
      <c r="BI6" s="116"/>
      <c r="BJ6" s="116"/>
      <c r="BK6" s="116"/>
      <c r="BL6" s="114"/>
      <c r="BM6" s="115">
        <v>3784.3</v>
      </c>
      <c r="BN6" s="115"/>
      <c r="BO6" s="115"/>
      <c r="BP6" s="115"/>
      <c r="BQ6" s="115"/>
      <c r="BR6" s="115"/>
      <c r="BS6" s="116"/>
      <c r="BT6" s="116"/>
      <c r="BU6" s="116"/>
      <c r="BV6" s="116"/>
      <c r="BW6" s="116"/>
      <c r="BX6" s="116"/>
      <c r="BY6" s="116"/>
      <c r="BZ6" s="114">
        <v>1105</v>
      </c>
      <c r="CA6" s="115">
        <v>4114.5</v>
      </c>
      <c r="CB6" s="115"/>
      <c r="CC6" s="115"/>
      <c r="CD6" s="115"/>
      <c r="CE6" s="115"/>
      <c r="CF6" s="115"/>
      <c r="CG6" s="116"/>
      <c r="CH6" s="116"/>
      <c r="CI6" s="116"/>
      <c r="CJ6" s="116"/>
      <c r="CK6" s="116"/>
      <c r="CL6" s="116"/>
      <c r="CM6" s="116"/>
      <c r="CN6" s="114">
        <v>1394</v>
      </c>
      <c r="CO6" s="115">
        <v>4592.9000000000005</v>
      </c>
      <c r="CP6" s="115"/>
      <c r="CQ6" s="115"/>
      <c r="CR6" s="115"/>
      <c r="CS6" s="115"/>
      <c r="CT6" s="115"/>
      <c r="CU6" s="116">
        <v>3.13</v>
      </c>
      <c r="CV6" s="116">
        <v>8.9</v>
      </c>
      <c r="CW6" s="116">
        <v>10.4</v>
      </c>
      <c r="CX6" s="116">
        <v>0</v>
      </c>
      <c r="CY6" s="116">
        <v>4.4000000000000004</v>
      </c>
      <c r="CZ6" s="116">
        <v>29</v>
      </c>
      <c r="DA6" s="116">
        <v>71</v>
      </c>
      <c r="DB6" s="117"/>
      <c r="DC6" s="7">
        <v>4</v>
      </c>
      <c r="DD6" s="58" t="s">
        <v>637</v>
      </c>
      <c r="DE6" s="89">
        <v>0.95</v>
      </c>
      <c r="DF6" s="107">
        <v>40421</v>
      </c>
      <c r="DG6" s="107">
        <v>41767</v>
      </c>
    </row>
    <row r="7" spans="1:111" x14ac:dyDescent="0.2">
      <c r="A7" s="31">
        <f t="shared" si="0"/>
        <v>5</v>
      </c>
      <c r="B7" s="31">
        <v>2014</v>
      </c>
      <c r="C7" s="32" t="s">
        <v>638</v>
      </c>
      <c r="D7" s="32" t="s">
        <v>639</v>
      </c>
      <c r="E7" s="31">
        <v>4</v>
      </c>
      <c r="F7" s="107">
        <v>34134</v>
      </c>
      <c r="G7" s="108">
        <f t="shared" ca="1" si="1"/>
        <v>32.334246575342469</v>
      </c>
      <c r="H7" s="33" t="s">
        <v>628</v>
      </c>
      <c r="I7" s="108">
        <f>($DG$6-F7)/365</f>
        <v>20.912328767123288</v>
      </c>
      <c r="J7" s="32">
        <v>73</v>
      </c>
      <c r="K7" s="32">
        <v>211</v>
      </c>
      <c r="L7" s="32">
        <v>4.43</v>
      </c>
      <c r="M7" s="109">
        <v>1</v>
      </c>
      <c r="N7" s="110">
        <f t="shared" si="2"/>
        <v>0</v>
      </c>
      <c r="O7" s="110">
        <f t="shared" si="3"/>
        <v>0</v>
      </c>
      <c r="P7" s="110">
        <f t="shared" si="4"/>
        <v>0.30843580790445824</v>
      </c>
      <c r="Q7" s="110">
        <f t="shared" si="5"/>
        <v>0.16934557979334097</v>
      </c>
      <c r="R7" s="110">
        <f t="shared" si="6"/>
        <v>0.33808281181442396</v>
      </c>
      <c r="S7" s="58">
        <f t="shared" si="7"/>
        <v>0.33808281181442396</v>
      </c>
      <c r="T7" s="58">
        <f t="shared" si="8"/>
        <v>0.32117867122370275</v>
      </c>
      <c r="U7" s="111">
        <f>IF(N7&gt;=0.2,($DF$5-$F7)/365,(IF(O7&gt;=0.2,($DF$6-$F7)/365,(IF(P7&gt;=0.2,($DF$7-$F7)/365,(IF(Q7&gt;=0.2,($DF$8-$F7)/365,(IF(R7&gt;=0.2,($DF$9-$F7)/365,"N/A")))))))))</f>
        <v>18.224657534246575</v>
      </c>
      <c r="V7" s="111">
        <f t="shared" si="9"/>
        <v>3.13</v>
      </c>
      <c r="W7" s="111">
        <f t="shared" si="10"/>
        <v>8.9</v>
      </c>
      <c r="X7" s="33">
        <f t="shared" si="11"/>
        <v>109.57148461547368</v>
      </c>
      <c r="Y7" s="33">
        <f t="shared" si="12"/>
        <v>108.45531189368106</v>
      </c>
      <c r="Z7" s="112">
        <f t="shared" si="13"/>
        <v>8</v>
      </c>
      <c r="AA7" s="112">
        <f t="shared" si="14"/>
        <v>10</v>
      </c>
      <c r="AB7" s="112">
        <f t="shared" si="15"/>
        <v>6</v>
      </c>
      <c r="AC7" s="112">
        <f t="shared" si="16"/>
        <v>6</v>
      </c>
      <c r="AD7" s="112">
        <f t="shared" si="17"/>
        <v>9</v>
      </c>
      <c r="AE7" s="112">
        <f t="shared" si="18"/>
        <v>8</v>
      </c>
      <c r="AF7" s="112">
        <f t="shared" si="19"/>
        <v>10</v>
      </c>
      <c r="AG7" s="112">
        <v>0.25</v>
      </c>
      <c r="AH7" s="113">
        <f t="shared" si="20"/>
        <v>14.026</v>
      </c>
      <c r="AI7" s="33">
        <f t="shared" si="21"/>
        <v>12.318571428571429</v>
      </c>
      <c r="AJ7" s="114"/>
      <c r="AK7" s="115">
        <v>2688</v>
      </c>
      <c r="AL7" s="115"/>
      <c r="AM7" s="115"/>
      <c r="AN7" s="115"/>
      <c r="AO7" s="115"/>
      <c r="AP7" s="115"/>
      <c r="AQ7" s="116"/>
      <c r="AR7" s="116"/>
      <c r="AS7" s="116"/>
      <c r="AT7" s="116"/>
      <c r="AU7" s="116"/>
      <c r="AV7" s="116"/>
      <c r="AW7" s="116"/>
      <c r="AX7" s="114"/>
      <c r="AY7" s="115">
        <v>2542.7999999999997</v>
      </c>
      <c r="AZ7" s="115"/>
      <c r="BA7" s="115"/>
      <c r="BB7" s="115"/>
      <c r="BC7" s="115"/>
      <c r="BD7" s="115"/>
      <c r="BE7" s="116"/>
      <c r="BF7" s="116"/>
      <c r="BG7" s="116"/>
      <c r="BH7" s="116"/>
      <c r="BI7" s="116"/>
      <c r="BJ7" s="116"/>
      <c r="BK7" s="116"/>
      <c r="BL7" s="114">
        <v>1219</v>
      </c>
      <c r="BM7" s="115">
        <v>3952.2000000000003</v>
      </c>
      <c r="BN7" s="115"/>
      <c r="BO7" s="115"/>
      <c r="BP7" s="115"/>
      <c r="BQ7" s="115"/>
      <c r="BR7" s="115"/>
      <c r="BS7" s="116"/>
      <c r="BT7" s="116"/>
      <c r="BU7" s="116"/>
      <c r="BV7" s="116"/>
      <c r="BW7" s="116"/>
      <c r="BX7" s="116"/>
      <c r="BY7" s="116"/>
      <c r="BZ7" s="114">
        <v>708</v>
      </c>
      <c r="CA7" s="115">
        <v>4180.8</v>
      </c>
      <c r="CB7" s="115"/>
      <c r="CC7" s="115"/>
      <c r="CD7" s="115"/>
      <c r="CE7" s="115"/>
      <c r="CF7" s="115"/>
      <c r="CG7" s="116"/>
      <c r="CH7" s="116"/>
      <c r="CI7" s="116"/>
      <c r="CJ7" s="116"/>
      <c r="CK7" s="116"/>
      <c r="CL7" s="116"/>
      <c r="CM7" s="116"/>
      <c r="CN7" s="114">
        <v>1464</v>
      </c>
      <c r="CO7" s="115">
        <v>4330.3</v>
      </c>
      <c r="CP7" s="115"/>
      <c r="CQ7" s="115"/>
      <c r="CR7" s="115"/>
      <c r="CS7" s="115"/>
      <c r="CT7" s="115"/>
      <c r="CU7" s="116">
        <v>3.13</v>
      </c>
      <c r="CV7" s="116">
        <v>8.9</v>
      </c>
      <c r="CW7" s="116">
        <v>11</v>
      </c>
      <c r="CX7" s="116">
        <v>0</v>
      </c>
      <c r="CY7" s="116">
        <v>6.7</v>
      </c>
      <c r="CZ7" s="116">
        <v>93.8</v>
      </c>
      <c r="DA7" s="116">
        <v>6.3</v>
      </c>
      <c r="DB7" s="117"/>
      <c r="DC7" s="7">
        <v>5</v>
      </c>
      <c r="DD7" s="58" t="s">
        <v>640</v>
      </c>
      <c r="DE7" s="89">
        <v>0.95</v>
      </c>
      <c r="DF7" s="107">
        <v>40786</v>
      </c>
      <c r="DG7" s="107">
        <v>42124</v>
      </c>
    </row>
    <row r="8" spans="1:111" x14ac:dyDescent="0.2">
      <c r="A8" s="31">
        <f t="shared" si="0"/>
        <v>6</v>
      </c>
      <c r="B8" s="31">
        <v>2013</v>
      </c>
      <c r="C8" s="32" t="s">
        <v>641</v>
      </c>
      <c r="D8" s="32" t="s">
        <v>639</v>
      </c>
      <c r="E8" s="31">
        <v>4</v>
      </c>
      <c r="F8" s="107">
        <v>33761</v>
      </c>
      <c r="G8" s="108">
        <f t="shared" ca="1" si="1"/>
        <v>33.356164383561641</v>
      </c>
      <c r="H8" s="33" t="s">
        <v>628</v>
      </c>
      <c r="I8" s="108">
        <f>($DG$5-F8)/365</f>
        <v>20.898630136986302</v>
      </c>
      <c r="J8" s="32">
        <v>73</v>
      </c>
      <c r="K8" s="32">
        <v>214</v>
      </c>
      <c r="L8" s="32">
        <v>4.57</v>
      </c>
      <c r="M8" s="109">
        <v>1</v>
      </c>
      <c r="N8" s="110">
        <f t="shared" si="2"/>
        <v>0</v>
      </c>
      <c r="O8" s="110">
        <f t="shared" si="3"/>
        <v>0</v>
      </c>
      <c r="P8" s="110">
        <f t="shared" si="4"/>
        <v>0.2504915454187967</v>
      </c>
      <c r="Q8" s="110">
        <f t="shared" si="5"/>
        <v>0.24746963562753035</v>
      </c>
      <c r="R8" s="110">
        <f t="shared" si="6"/>
        <v>0.33604400861038031</v>
      </c>
      <c r="S8" s="58">
        <f t="shared" si="7"/>
        <v>0.33604400861038031</v>
      </c>
      <c r="T8" s="58">
        <f t="shared" si="8"/>
        <v>0.31924180817986125</v>
      </c>
      <c r="U8" s="111">
        <f>IF(N8&gt;=0.2,($DF$4-$F8)/365,(IF(O8&gt;=0.2,($DF$5-$F8)/365,(IF(P8&gt;=0.2,($DF$6-$F8)/365,(IF(Q8&gt;=0.2,($DF$7-$F8)/365,(IF(R8&gt;=0.2,($DF$8-$F8)/365,"N/A")))))))))</f>
        <v>18.246575342465754</v>
      </c>
      <c r="V8" s="111">
        <f t="shared" si="9"/>
        <v>3.13</v>
      </c>
      <c r="W8" s="111">
        <f t="shared" si="10"/>
        <v>8.9</v>
      </c>
      <c r="X8" s="33">
        <f t="shared" si="11"/>
        <v>98.124841610958683</v>
      </c>
      <c r="Y8" s="33">
        <f t="shared" si="12"/>
        <v>97.12527249933504</v>
      </c>
      <c r="Z8" s="112">
        <f t="shared" si="13"/>
        <v>8</v>
      </c>
      <c r="AA8" s="112">
        <f t="shared" si="14"/>
        <v>10</v>
      </c>
      <c r="AB8" s="112">
        <f t="shared" si="15"/>
        <v>6</v>
      </c>
      <c r="AC8" s="112">
        <f t="shared" si="16"/>
        <v>6</v>
      </c>
      <c r="AD8" s="112">
        <f t="shared" si="17"/>
        <v>6</v>
      </c>
      <c r="AE8" s="112">
        <f t="shared" si="18"/>
        <v>6</v>
      </c>
      <c r="AF8" s="112">
        <f t="shared" si="19"/>
        <v>10</v>
      </c>
      <c r="AG8" s="112">
        <v>1</v>
      </c>
      <c r="AH8" s="113">
        <f t="shared" si="20"/>
        <v>13.512</v>
      </c>
      <c r="AI8" s="33">
        <f t="shared" si="21"/>
        <v>12.165714285714285</v>
      </c>
      <c r="AJ8" s="114"/>
      <c r="AK8" s="115">
        <v>2831.4</v>
      </c>
      <c r="AL8" s="115"/>
      <c r="AM8" s="115"/>
      <c r="AN8" s="115"/>
      <c r="AO8" s="115"/>
      <c r="AP8" s="115"/>
      <c r="AQ8" s="116"/>
      <c r="AR8" s="116"/>
      <c r="AS8" s="116"/>
      <c r="AT8" s="116"/>
      <c r="AU8" s="116"/>
      <c r="AV8" s="116"/>
      <c r="AW8" s="116"/>
      <c r="AX8" s="114"/>
      <c r="AY8" s="115">
        <v>2688</v>
      </c>
      <c r="AZ8" s="115"/>
      <c r="BA8" s="115"/>
      <c r="BB8" s="115"/>
      <c r="BC8" s="115"/>
      <c r="BD8" s="115"/>
      <c r="BE8" s="116"/>
      <c r="BF8" s="116"/>
      <c r="BG8" s="116"/>
      <c r="BH8" s="116"/>
      <c r="BI8" s="116"/>
      <c r="BJ8" s="116"/>
      <c r="BK8" s="116"/>
      <c r="BL8" s="114">
        <v>637</v>
      </c>
      <c r="BM8" s="115">
        <v>2543</v>
      </c>
      <c r="BN8" s="115"/>
      <c r="BO8" s="115"/>
      <c r="BP8" s="115"/>
      <c r="BQ8" s="115"/>
      <c r="BR8" s="115"/>
      <c r="BS8" s="116"/>
      <c r="BT8" s="116"/>
      <c r="BU8" s="116"/>
      <c r="BV8" s="116"/>
      <c r="BW8" s="116"/>
      <c r="BX8" s="116"/>
      <c r="BY8" s="116"/>
      <c r="BZ8" s="114">
        <v>978</v>
      </c>
      <c r="CA8" s="115">
        <v>3952</v>
      </c>
      <c r="CB8" s="115"/>
      <c r="CC8" s="115"/>
      <c r="CD8" s="115"/>
      <c r="CE8" s="115"/>
      <c r="CF8" s="115"/>
      <c r="CG8" s="116"/>
      <c r="CH8" s="116"/>
      <c r="CI8" s="116"/>
      <c r="CJ8" s="116"/>
      <c r="CK8" s="116"/>
      <c r="CL8" s="116"/>
      <c r="CM8" s="116"/>
      <c r="CN8" s="114">
        <v>1405</v>
      </c>
      <c r="CO8" s="115">
        <v>4181</v>
      </c>
      <c r="CP8" s="115"/>
      <c r="CQ8" s="115"/>
      <c r="CR8" s="115"/>
      <c r="CS8" s="115"/>
      <c r="CT8" s="115"/>
      <c r="CU8" s="116">
        <v>3.13</v>
      </c>
      <c r="CV8" s="116">
        <v>8.9</v>
      </c>
      <c r="CW8" s="116">
        <v>11.2</v>
      </c>
      <c r="CX8" s="116">
        <v>0</v>
      </c>
      <c r="CY8" s="116">
        <v>9.9</v>
      </c>
      <c r="CZ8" s="116">
        <v>91.9</v>
      </c>
      <c r="DA8" s="116">
        <v>7.9</v>
      </c>
      <c r="DB8" s="117"/>
      <c r="DC8" s="7">
        <v>6</v>
      </c>
      <c r="DD8" s="58" t="s">
        <v>642</v>
      </c>
      <c r="DE8" s="89">
        <v>0.85</v>
      </c>
      <c r="DF8" s="107">
        <v>41152</v>
      </c>
      <c r="DG8" s="107">
        <v>42488</v>
      </c>
    </row>
    <row r="9" spans="1:111" x14ac:dyDescent="0.2">
      <c r="A9" s="31">
        <f t="shared" si="0"/>
        <v>7</v>
      </c>
      <c r="B9" s="31">
        <v>2014</v>
      </c>
      <c r="C9" s="32" t="s">
        <v>643</v>
      </c>
      <c r="D9" s="32" t="s">
        <v>644</v>
      </c>
      <c r="E9" s="31">
        <v>5</v>
      </c>
      <c r="F9" s="107">
        <v>34237</v>
      </c>
      <c r="G9" s="108">
        <f t="shared" ca="1" si="1"/>
        <v>32.052054794520551</v>
      </c>
      <c r="H9" s="33" t="s">
        <v>628</v>
      </c>
      <c r="I9" s="108">
        <f>($DG$6-F9)/365</f>
        <v>20.63013698630137</v>
      </c>
      <c r="J9" s="32">
        <v>70</v>
      </c>
      <c r="K9" s="32">
        <v>186</v>
      </c>
      <c r="L9" s="32">
        <v>4.33</v>
      </c>
      <c r="M9" s="109">
        <v>1</v>
      </c>
      <c r="N9" s="110">
        <f t="shared" si="2"/>
        <v>0</v>
      </c>
      <c r="O9" s="110">
        <f t="shared" si="3"/>
        <v>0</v>
      </c>
      <c r="P9" s="110">
        <f t="shared" si="4"/>
        <v>0.11360994886099487</v>
      </c>
      <c r="Q9" s="110">
        <f t="shared" si="5"/>
        <v>0.28830498710016783</v>
      </c>
      <c r="R9" s="110">
        <f t="shared" si="6"/>
        <v>0.35715760353441511</v>
      </c>
      <c r="S9" s="58">
        <f t="shared" si="7"/>
        <v>0.35715760353441511</v>
      </c>
      <c r="T9" s="58">
        <f t="shared" si="8"/>
        <v>0.33929972335769432</v>
      </c>
      <c r="U9" s="111">
        <f>IF(N9&gt;=0.2,($DF$5-$F9)/365,(IF(O9&gt;=0.2,($DF$6-$F9)/365,(IF(P9&gt;=0.2,($DF$7-$F9)/365,(IF(Q9&gt;=0.2,($DF$8-$F9)/365,(IF(R9&gt;=0.2,($DF$9-$F9)/365,"N/A")))))))))</f>
        <v>18.945205479452056</v>
      </c>
      <c r="V9" s="111">
        <f t="shared" si="9"/>
        <v>3.13</v>
      </c>
      <c r="W9" s="111">
        <f t="shared" si="10"/>
        <v>8.9</v>
      </c>
      <c r="X9" s="33">
        <f t="shared" si="11"/>
        <v>105.82574985708787</v>
      </c>
      <c r="Y9" s="33">
        <f t="shared" si="12"/>
        <v>98.357482862252638</v>
      </c>
      <c r="Z9" s="112">
        <f t="shared" si="13"/>
        <v>9</v>
      </c>
      <c r="AA9" s="112">
        <f t="shared" si="14"/>
        <v>8</v>
      </c>
      <c r="AB9" s="112">
        <f t="shared" si="15"/>
        <v>6</v>
      </c>
      <c r="AC9" s="112">
        <f t="shared" si="16"/>
        <v>6</v>
      </c>
      <c r="AD9" s="112">
        <f t="shared" si="17"/>
        <v>10</v>
      </c>
      <c r="AE9" s="112">
        <f t="shared" si="18"/>
        <v>6</v>
      </c>
      <c r="AF9" s="112">
        <f t="shared" si="19"/>
        <v>10</v>
      </c>
      <c r="AG9" s="112">
        <v>0</v>
      </c>
      <c r="AH9" s="113">
        <f t="shared" si="20"/>
        <v>13.112</v>
      </c>
      <c r="AI9" s="33">
        <f t="shared" si="21"/>
        <v>11.594285714285714</v>
      </c>
      <c r="AJ9" s="114"/>
      <c r="AK9" s="115">
        <v>3520.4</v>
      </c>
      <c r="AL9" s="115"/>
      <c r="AM9" s="115"/>
      <c r="AN9" s="115"/>
      <c r="AO9" s="115"/>
      <c r="AP9" s="115"/>
      <c r="AQ9" s="116"/>
      <c r="AR9" s="116"/>
      <c r="AS9" s="116"/>
      <c r="AT9" s="116"/>
      <c r="AU9" s="116"/>
      <c r="AV9" s="116"/>
      <c r="AW9" s="116"/>
      <c r="AX9" s="114"/>
      <c r="AY9" s="115">
        <v>2482.8000000000002</v>
      </c>
      <c r="AZ9" s="115"/>
      <c r="BA9" s="115"/>
      <c r="BB9" s="115"/>
      <c r="BC9" s="115"/>
      <c r="BD9" s="115"/>
      <c r="BE9" s="116"/>
      <c r="BF9" s="116"/>
      <c r="BG9" s="116"/>
      <c r="BH9" s="116"/>
      <c r="BI9" s="116"/>
      <c r="BJ9" s="116"/>
      <c r="BK9" s="116"/>
      <c r="BL9" s="114">
        <v>391</v>
      </c>
      <c r="BM9" s="115">
        <v>3441.6000000000004</v>
      </c>
      <c r="BN9" s="115"/>
      <c r="BO9" s="115"/>
      <c r="BP9" s="115"/>
      <c r="BQ9" s="115"/>
      <c r="BR9" s="115"/>
      <c r="BS9" s="116"/>
      <c r="BT9" s="116"/>
      <c r="BU9" s="116"/>
      <c r="BV9" s="116"/>
      <c r="BW9" s="116"/>
      <c r="BX9" s="116"/>
      <c r="BY9" s="116"/>
      <c r="BZ9" s="114">
        <v>1151</v>
      </c>
      <c r="CA9" s="115">
        <v>3992.3</v>
      </c>
      <c r="CB9" s="115"/>
      <c r="CC9" s="115"/>
      <c r="CD9" s="115"/>
      <c r="CE9" s="115"/>
      <c r="CF9" s="115"/>
      <c r="CG9" s="116"/>
      <c r="CH9" s="116"/>
      <c r="CI9" s="116"/>
      <c r="CJ9" s="116"/>
      <c r="CK9" s="116"/>
      <c r="CL9" s="116"/>
      <c r="CM9" s="116"/>
      <c r="CN9" s="114">
        <v>1730</v>
      </c>
      <c r="CO9" s="115">
        <v>4843.8</v>
      </c>
      <c r="CP9" s="115"/>
      <c r="CQ9" s="115"/>
      <c r="CR9" s="115"/>
      <c r="CS9" s="115"/>
      <c r="CT9" s="115"/>
      <c r="CU9" s="116">
        <v>3.13</v>
      </c>
      <c r="CV9" s="116">
        <v>8.9</v>
      </c>
      <c r="CW9" s="116">
        <v>15.2</v>
      </c>
      <c r="CX9" s="116">
        <v>0</v>
      </c>
      <c r="CY9" s="116">
        <v>7.1</v>
      </c>
      <c r="CZ9" s="116">
        <v>93.9</v>
      </c>
      <c r="DA9" s="116">
        <v>5.8</v>
      </c>
      <c r="DB9" s="117"/>
      <c r="DC9" s="7">
        <v>7</v>
      </c>
      <c r="DD9" s="58" t="s">
        <v>645</v>
      </c>
      <c r="DE9" s="89">
        <v>0.76</v>
      </c>
      <c r="DF9" s="107">
        <v>41517</v>
      </c>
      <c r="DG9" s="107">
        <v>42852</v>
      </c>
    </row>
    <row r="10" spans="1:111" x14ac:dyDescent="0.2">
      <c r="A10" s="31">
        <f t="shared" si="0"/>
        <v>8</v>
      </c>
      <c r="B10" s="31">
        <v>2016</v>
      </c>
      <c r="C10" s="32" t="s">
        <v>646</v>
      </c>
      <c r="D10" s="32" t="s">
        <v>647</v>
      </c>
      <c r="E10" s="31">
        <v>2</v>
      </c>
      <c r="F10" s="107">
        <v>34440</v>
      </c>
      <c r="G10" s="108">
        <f t="shared" ca="1" si="1"/>
        <v>31.495890410958904</v>
      </c>
      <c r="H10" s="33" t="s">
        <v>628</v>
      </c>
      <c r="I10" s="108">
        <f>($DG$8-F10)/365</f>
        <v>22.049315068493151</v>
      </c>
      <c r="J10" s="32">
        <v>72</v>
      </c>
      <c r="K10" s="32">
        <v>180</v>
      </c>
      <c r="L10" s="32">
        <v>4.33</v>
      </c>
      <c r="M10" s="109">
        <v>1</v>
      </c>
      <c r="N10" s="110">
        <f t="shared" si="2"/>
        <v>0</v>
      </c>
      <c r="O10" s="110">
        <f t="shared" si="3"/>
        <v>0</v>
      </c>
      <c r="P10" s="110">
        <f t="shared" si="4"/>
        <v>4.8303345006641706E-2</v>
      </c>
      <c r="Q10" s="110">
        <f t="shared" si="5"/>
        <v>0.29475953118685166</v>
      </c>
      <c r="R10" s="110">
        <f t="shared" si="6"/>
        <v>0.37434905520011902</v>
      </c>
      <c r="S10" s="58">
        <f t="shared" si="7"/>
        <v>0.37434905520011902</v>
      </c>
      <c r="T10" s="58">
        <f t="shared" si="8"/>
        <v>0.37434905520011902</v>
      </c>
      <c r="U10" s="111">
        <f>IF(N10&gt;=0.2,($DF$7-$F10)/365,(IF(O10&gt;=0.2,($DF$8-$F10)/365,(IF(P10&gt;=0.2,($DF$9-$F10)/365,(IF(Q10&gt;=0.2,($DF$10-$F10)/365,(IF(R10&gt;=0.2,($DF$11-$F10)/365,"N/A")))))))))</f>
        <v>20.391780821917809</v>
      </c>
      <c r="V10" s="111">
        <f t="shared" si="9"/>
        <v>2.91</v>
      </c>
      <c r="W10" s="111">
        <f t="shared" si="10"/>
        <v>6.7</v>
      </c>
      <c r="X10" s="33">
        <f t="shared" si="11"/>
        <v>102.4120159907302</v>
      </c>
      <c r="Y10" s="33">
        <f t="shared" si="12"/>
        <v>99.293004315709013</v>
      </c>
      <c r="Z10" s="112">
        <f t="shared" si="13"/>
        <v>10</v>
      </c>
      <c r="AA10" s="112">
        <f t="shared" si="14"/>
        <v>6</v>
      </c>
      <c r="AB10" s="112">
        <f t="shared" si="15"/>
        <v>5</v>
      </c>
      <c r="AC10" s="112">
        <f t="shared" si="16"/>
        <v>5</v>
      </c>
      <c r="AD10" s="112">
        <f t="shared" si="17"/>
        <v>10</v>
      </c>
      <c r="AE10" s="112">
        <f t="shared" si="18"/>
        <v>6</v>
      </c>
      <c r="AF10" s="112">
        <f t="shared" si="19"/>
        <v>10</v>
      </c>
      <c r="AG10" s="112">
        <v>0.25</v>
      </c>
      <c r="AH10" s="113">
        <f t="shared" si="20"/>
        <v>13.002000000000001</v>
      </c>
      <c r="AI10" s="33">
        <f t="shared" si="21"/>
        <v>11.215714285714286</v>
      </c>
      <c r="AJ10" s="114"/>
      <c r="AK10" s="115">
        <v>3283.7999999999997</v>
      </c>
      <c r="AL10" s="115"/>
      <c r="AM10" s="115"/>
      <c r="AN10" s="115"/>
      <c r="AO10" s="115"/>
      <c r="AP10" s="115"/>
      <c r="AQ10" s="116"/>
      <c r="AR10" s="116"/>
      <c r="AS10" s="116"/>
      <c r="AT10" s="116"/>
      <c r="AU10" s="116"/>
      <c r="AV10" s="116"/>
      <c r="AW10" s="116"/>
      <c r="AX10" s="114"/>
      <c r="AY10" s="115">
        <v>2896.4</v>
      </c>
      <c r="AZ10" s="115"/>
      <c r="BA10" s="115"/>
      <c r="BB10" s="115"/>
      <c r="BC10" s="115"/>
      <c r="BD10" s="115"/>
      <c r="BE10" s="116"/>
      <c r="BF10" s="116"/>
      <c r="BG10" s="116"/>
      <c r="BH10" s="116"/>
      <c r="BI10" s="116"/>
      <c r="BJ10" s="116"/>
      <c r="BK10" s="116"/>
      <c r="BL10" s="114">
        <v>160</v>
      </c>
      <c r="BM10" s="115">
        <v>3312.4</v>
      </c>
      <c r="BN10" s="115"/>
      <c r="BO10" s="115"/>
      <c r="BP10" s="115"/>
      <c r="BQ10" s="115"/>
      <c r="BR10" s="115"/>
      <c r="BS10" s="116"/>
      <c r="BT10" s="116"/>
      <c r="BU10" s="116"/>
      <c r="BV10" s="116"/>
      <c r="BW10" s="116"/>
      <c r="BX10" s="116"/>
      <c r="BY10" s="116"/>
      <c r="BZ10" s="114">
        <v>1094</v>
      </c>
      <c r="CA10" s="115">
        <v>3711.5</v>
      </c>
      <c r="CB10" s="115">
        <v>76</v>
      </c>
      <c r="CC10" s="115">
        <v>15</v>
      </c>
      <c r="CD10" s="115"/>
      <c r="CE10" s="115"/>
      <c r="CF10" s="115"/>
      <c r="CG10" s="116">
        <v>2.15</v>
      </c>
      <c r="CH10" s="116">
        <v>5.5</v>
      </c>
      <c r="CI10" s="116">
        <v>11.8</v>
      </c>
      <c r="CJ10" s="116"/>
      <c r="CK10" s="116">
        <v>12.6</v>
      </c>
      <c r="CL10" s="116">
        <v>94.2</v>
      </c>
      <c r="CM10" s="116">
        <v>5.8</v>
      </c>
      <c r="CN10" s="114">
        <v>1258</v>
      </c>
      <c r="CO10" s="115">
        <v>3360.5</v>
      </c>
      <c r="CP10" s="115">
        <v>62</v>
      </c>
      <c r="CQ10" s="115">
        <v>14</v>
      </c>
      <c r="CR10" s="115"/>
      <c r="CS10" s="115"/>
      <c r="CT10" s="115"/>
      <c r="CU10" s="116">
        <v>2.91</v>
      </c>
      <c r="CV10" s="116">
        <v>6.7</v>
      </c>
      <c r="CW10" s="116">
        <v>10.5</v>
      </c>
      <c r="CX10" s="116">
        <v>0</v>
      </c>
      <c r="CY10" s="116">
        <v>7</v>
      </c>
      <c r="CZ10" s="116">
        <v>11.9</v>
      </c>
      <c r="DA10" s="116">
        <v>84.8</v>
      </c>
      <c r="DB10" s="117"/>
      <c r="DC10" s="7">
        <v>8</v>
      </c>
      <c r="DD10" s="58" t="s">
        <v>648</v>
      </c>
      <c r="DE10" s="89">
        <v>0.76</v>
      </c>
      <c r="DF10" s="107">
        <v>41883</v>
      </c>
      <c r="DG10" s="107">
        <v>43216</v>
      </c>
    </row>
    <row r="11" spans="1:111" x14ac:dyDescent="0.2">
      <c r="A11" s="31">
        <f t="shared" si="0"/>
        <v>9</v>
      </c>
      <c r="B11" s="31">
        <v>2016</v>
      </c>
      <c r="C11" s="32" t="s">
        <v>649</v>
      </c>
      <c r="D11" s="32" t="s">
        <v>650</v>
      </c>
      <c r="E11" s="31">
        <v>3</v>
      </c>
      <c r="F11" s="107">
        <v>34521</v>
      </c>
      <c r="G11" s="108">
        <f t="shared" ca="1" si="1"/>
        <v>31.273972602739725</v>
      </c>
      <c r="H11" s="33" t="s">
        <v>628</v>
      </c>
      <c r="I11" s="108">
        <f>($DG$8-F11)/365</f>
        <v>21.827397260273973</v>
      </c>
      <c r="J11" s="32">
        <v>71</v>
      </c>
      <c r="K11" s="32">
        <v>194</v>
      </c>
      <c r="L11" s="32">
        <v>4.4000000000000004</v>
      </c>
      <c r="M11" s="109">
        <v>1</v>
      </c>
      <c r="N11" s="110">
        <f t="shared" si="2"/>
        <v>0</v>
      </c>
      <c r="O11" s="110">
        <f t="shared" si="3"/>
        <v>0</v>
      </c>
      <c r="P11" s="110">
        <f t="shared" si="4"/>
        <v>0.11289631533847472</v>
      </c>
      <c r="Q11" s="110">
        <f t="shared" si="5"/>
        <v>0.23524712510774276</v>
      </c>
      <c r="R11" s="110">
        <f t="shared" si="6"/>
        <v>0.3621628802975953</v>
      </c>
      <c r="S11" s="58">
        <f t="shared" si="7"/>
        <v>0.3621628802975953</v>
      </c>
      <c r="T11" s="58">
        <f t="shared" si="8"/>
        <v>0.34405473628271555</v>
      </c>
      <c r="U11" s="111">
        <f>IF(N11&gt;=0.2,($DF$7-$F11)/365,(IF(O11&gt;=0.2,($DF$8-$F11)/365,(IF(P11&gt;=0.2,($DF$9-$F11)/365,(IF(Q11&gt;=0.2,($DF$10-$F11)/365,(IF(R11&gt;=0.2,($DF$11-$F11)/365,"N/A")))))))))</f>
        <v>20.169863013698631</v>
      </c>
      <c r="V11" s="111">
        <f t="shared" si="9"/>
        <v>3.99</v>
      </c>
      <c r="W11" s="111">
        <f t="shared" si="10"/>
        <v>7.7</v>
      </c>
      <c r="X11" s="33">
        <f t="shared" si="11"/>
        <v>103.5192268287685</v>
      </c>
      <c r="Y11" s="33">
        <f t="shared" si="12"/>
        <v>98.282803034250918</v>
      </c>
      <c r="Z11" s="112">
        <f t="shared" si="13"/>
        <v>9</v>
      </c>
      <c r="AA11" s="112">
        <f t="shared" si="14"/>
        <v>6</v>
      </c>
      <c r="AB11" s="112">
        <f t="shared" si="15"/>
        <v>7</v>
      </c>
      <c r="AC11" s="112">
        <f t="shared" si="16"/>
        <v>6</v>
      </c>
      <c r="AD11" s="112">
        <f t="shared" si="17"/>
        <v>9</v>
      </c>
      <c r="AE11" s="112">
        <f t="shared" si="18"/>
        <v>6</v>
      </c>
      <c r="AF11" s="112">
        <f t="shared" si="19"/>
        <v>10</v>
      </c>
      <c r="AG11" s="112">
        <v>0</v>
      </c>
      <c r="AH11" s="113">
        <f t="shared" si="20"/>
        <v>12.231999999999999</v>
      </c>
      <c r="AI11" s="33">
        <f t="shared" si="21"/>
        <v>11.180000000000001</v>
      </c>
      <c r="AJ11" s="114"/>
      <c r="AK11" s="115">
        <v>4569.5</v>
      </c>
      <c r="AL11" s="115"/>
      <c r="AM11" s="115"/>
      <c r="AN11" s="115"/>
      <c r="AO11" s="115"/>
      <c r="AP11" s="115"/>
      <c r="AQ11" s="116"/>
      <c r="AR11" s="116"/>
      <c r="AS11" s="116"/>
      <c r="AT11" s="116"/>
      <c r="AU11" s="116"/>
      <c r="AV11" s="116"/>
      <c r="AW11" s="116"/>
      <c r="AX11" s="114"/>
      <c r="AY11" s="115">
        <v>4426.5</v>
      </c>
      <c r="AZ11" s="115"/>
      <c r="BA11" s="115"/>
      <c r="BB11" s="115"/>
      <c r="BC11" s="115"/>
      <c r="BD11" s="115"/>
      <c r="BE11" s="116"/>
      <c r="BF11" s="116"/>
      <c r="BG11" s="116"/>
      <c r="BH11" s="116"/>
      <c r="BI11" s="116"/>
      <c r="BJ11" s="116"/>
      <c r="BK11" s="116"/>
      <c r="BL11" s="114">
        <v>527</v>
      </c>
      <c r="BM11" s="115">
        <v>4668</v>
      </c>
      <c r="BN11" s="115"/>
      <c r="BO11" s="115"/>
      <c r="BP11" s="115"/>
      <c r="BQ11" s="115"/>
      <c r="BR11" s="115"/>
      <c r="BS11" s="116"/>
      <c r="BT11" s="116"/>
      <c r="BU11" s="116"/>
      <c r="BV11" s="116"/>
      <c r="BW11" s="116"/>
      <c r="BX11" s="116"/>
      <c r="BY11" s="116"/>
      <c r="BZ11" s="114">
        <v>1119</v>
      </c>
      <c r="CA11" s="115">
        <v>4756.7</v>
      </c>
      <c r="CB11" s="115">
        <v>64</v>
      </c>
      <c r="CC11" s="115">
        <v>11</v>
      </c>
      <c r="CD11" s="115"/>
      <c r="CE11" s="115"/>
      <c r="CF11" s="115"/>
      <c r="CG11" s="116">
        <v>3.59</v>
      </c>
      <c r="CH11" s="116">
        <v>6.6</v>
      </c>
      <c r="CI11" s="116">
        <v>12.7</v>
      </c>
      <c r="CJ11" s="116"/>
      <c r="CK11" s="116">
        <v>9.9</v>
      </c>
      <c r="CL11" s="116">
        <v>58.6</v>
      </c>
      <c r="CM11" s="116">
        <v>39.200000000000003</v>
      </c>
      <c r="CN11" s="114">
        <v>1363</v>
      </c>
      <c r="CO11" s="115">
        <v>3763.5</v>
      </c>
      <c r="CP11" s="115">
        <v>74</v>
      </c>
      <c r="CQ11" s="115">
        <v>20</v>
      </c>
      <c r="CR11" s="115"/>
      <c r="CS11" s="115"/>
      <c r="CT11" s="115"/>
      <c r="CU11" s="116">
        <v>3.99</v>
      </c>
      <c r="CV11" s="116">
        <v>7.7</v>
      </c>
      <c r="CW11" s="116">
        <v>12.4</v>
      </c>
      <c r="CX11" s="116">
        <v>0</v>
      </c>
      <c r="CY11" s="116">
        <v>3.8</v>
      </c>
      <c r="CZ11" s="116">
        <v>85.3</v>
      </c>
      <c r="DA11" s="116">
        <v>14.1</v>
      </c>
      <c r="DB11" s="117"/>
      <c r="DC11" s="7">
        <v>9</v>
      </c>
      <c r="DD11" s="58" t="s">
        <v>651</v>
      </c>
      <c r="DE11" s="89">
        <v>0.7</v>
      </c>
      <c r="DF11" s="107">
        <v>42247</v>
      </c>
      <c r="DG11" s="107">
        <v>43580</v>
      </c>
    </row>
    <row r="12" spans="1:111" x14ac:dyDescent="0.2">
      <c r="A12" s="31">
        <f t="shared" si="0"/>
        <v>10</v>
      </c>
      <c r="B12" s="31">
        <v>2015</v>
      </c>
      <c r="C12" s="32" t="s">
        <v>652</v>
      </c>
      <c r="D12" s="32" t="s">
        <v>653</v>
      </c>
      <c r="E12" s="31">
        <v>5</v>
      </c>
      <c r="F12" s="107">
        <v>34113</v>
      </c>
      <c r="G12" s="108">
        <f t="shared" ca="1" si="1"/>
        <v>32.391780821917806</v>
      </c>
      <c r="H12" s="33" t="s">
        <v>628</v>
      </c>
      <c r="I12" s="108">
        <f>($DG$7-F12)/365</f>
        <v>21.947945205479453</v>
      </c>
      <c r="J12" s="32">
        <v>73</v>
      </c>
      <c r="K12" s="32">
        <v>190</v>
      </c>
      <c r="L12" s="32">
        <v>4.34</v>
      </c>
      <c r="M12" s="109">
        <v>1</v>
      </c>
      <c r="N12" s="110">
        <f t="shared" si="2"/>
        <v>0</v>
      </c>
      <c r="O12" s="110">
        <f t="shared" si="3"/>
        <v>0</v>
      </c>
      <c r="P12" s="110">
        <f t="shared" si="4"/>
        <v>9.2918063162483994E-2</v>
      </c>
      <c r="Q12" s="110">
        <f t="shared" si="5"/>
        <v>0.28873372334402719</v>
      </c>
      <c r="R12" s="110">
        <f t="shared" si="6"/>
        <v>0.34052596089008763</v>
      </c>
      <c r="S12" s="58">
        <f t="shared" si="7"/>
        <v>0.34052596089008763</v>
      </c>
      <c r="T12" s="58">
        <f t="shared" si="8"/>
        <v>0.32349966284558324</v>
      </c>
      <c r="U12" s="111">
        <f>IF(N12&gt;=0.2,($DF$6-$F12)/365,(IF(O12&gt;=0.2,($DF$7-$F12)/365,(IF(P12&gt;=0.2,($DF$8-$F12)/365,(IF(Q12&gt;=0.2,($DF$9-$F12)/365,(IF(R12&gt;=0.2,($DF$10-$F12)/365,"N/A")))))))))</f>
        <v>20.284931506849315</v>
      </c>
      <c r="V12" s="111">
        <f t="shared" si="9"/>
        <v>2.92</v>
      </c>
      <c r="W12" s="111">
        <f t="shared" si="10"/>
        <v>5.6</v>
      </c>
      <c r="X12" s="33">
        <f t="shared" si="11"/>
        <v>107.10868282102432</v>
      </c>
      <c r="Y12" s="33">
        <f t="shared" si="12"/>
        <v>106.01759794203855</v>
      </c>
      <c r="Z12" s="112">
        <f t="shared" si="13"/>
        <v>8</v>
      </c>
      <c r="AA12" s="112">
        <f t="shared" si="14"/>
        <v>6</v>
      </c>
      <c r="AB12" s="112">
        <f t="shared" si="15"/>
        <v>5</v>
      </c>
      <c r="AC12" s="112">
        <f t="shared" si="16"/>
        <v>4</v>
      </c>
      <c r="AD12" s="112">
        <f t="shared" si="17"/>
        <v>10</v>
      </c>
      <c r="AE12" s="112">
        <f t="shared" si="18"/>
        <v>7</v>
      </c>
      <c r="AF12" s="112">
        <f t="shared" si="19"/>
        <v>10</v>
      </c>
      <c r="AG12" s="112">
        <v>0.5</v>
      </c>
      <c r="AH12" s="113">
        <f t="shared" si="20"/>
        <v>12.964</v>
      </c>
      <c r="AI12" s="33">
        <f t="shared" si="21"/>
        <v>11.102857142857143</v>
      </c>
      <c r="AJ12" s="114"/>
      <c r="AK12" s="115">
        <v>3148.6</v>
      </c>
      <c r="AL12" s="115"/>
      <c r="AM12" s="115"/>
      <c r="AN12" s="115"/>
      <c r="AO12" s="115"/>
      <c r="AP12" s="115"/>
      <c r="AQ12" s="116"/>
      <c r="AR12" s="116"/>
      <c r="AS12" s="116"/>
      <c r="AT12" s="116"/>
      <c r="AU12" s="116"/>
      <c r="AV12" s="116"/>
      <c r="AW12" s="116"/>
      <c r="AX12" s="114"/>
      <c r="AY12" s="115">
        <v>3530.3999999999996</v>
      </c>
      <c r="AZ12" s="115"/>
      <c r="BA12" s="115"/>
      <c r="BB12" s="115"/>
      <c r="BC12" s="115"/>
      <c r="BD12" s="115"/>
      <c r="BE12" s="116"/>
      <c r="BF12" s="116"/>
      <c r="BG12" s="116"/>
      <c r="BH12" s="116"/>
      <c r="BI12" s="116"/>
      <c r="BJ12" s="116"/>
      <c r="BK12" s="116"/>
      <c r="BL12" s="114">
        <v>341</v>
      </c>
      <c r="BM12" s="115">
        <v>3669.9</v>
      </c>
      <c r="BN12" s="115"/>
      <c r="BO12" s="115"/>
      <c r="BP12" s="115"/>
      <c r="BQ12" s="115"/>
      <c r="BR12" s="115"/>
      <c r="BS12" s="116"/>
      <c r="BT12" s="116"/>
      <c r="BU12" s="116"/>
      <c r="BV12" s="116"/>
      <c r="BW12" s="116"/>
      <c r="BX12" s="116"/>
      <c r="BY12" s="116"/>
      <c r="BZ12" s="114">
        <v>918</v>
      </c>
      <c r="CA12" s="115">
        <v>3179.4</v>
      </c>
      <c r="CB12" s="115"/>
      <c r="CC12" s="115"/>
      <c r="CD12" s="115"/>
      <c r="CE12" s="115"/>
      <c r="CF12" s="115"/>
      <c r="CG12" s="116"/>
      <c r="CH12" s="116"/>
      <c r="CI12" s="116"/>
      <c r="CJ12" s="116"/>
      <c r="CK12" s="116"/>
      <c r="CL12" s="116"/>
      <c r="CM12" s="116"/>
      <c r="CN12" s="114">
        <v>1313</v>
      </c>
      <c r="CO12" s="115">
        <v>3855.8</v>
      </c>
      <c r="CP12" s="115">
        <v>103</v>
      </c>
      <c r="CQ12" s="115">
        <v>12</v>
      </c>
      <c r="CR12" s="115"/>
      <c r="CS12" s="115"/>
      <c r="CT12" s="115"/>
      <c r="CU12" s="116">
        <v>2.92</v>
      </c>
      <c r="CV12" s="116">
        <v>5.6</v>
      </c>
      <c r="CW12" s="116">
        <v>10.6</v>
      </c>
      <c r="CX12" s="116">
        <v>0</v>
      </c>
      <c r="CY12" s="116">
        <v>9.4</v>
      </c>
      <c r="CZ12" s="116">
        <v>84.7</v>
      </c>
      <c r="DA12" s="116">
        <v>15.3</v>
      </c>
      <c r="DB12" s="117"/>
      <c r="DC12" s="7">
        <v>10</v>
      </c>
      <c r="DD12" s="58" t="s">
        <v>654</v>
      </c>
      <c r="DE12" s="89">
        <v>0.7</v>
      </c>
      <c r="DF12" s="107">
        <v>42618</v>
      </c>
      <c r="DG12" s="107">
        <v>43944</v>
      </c>
    </row>
    <row r="13" spans="1:111" x14ac:dyDescent="0.2">
      <c r="A13" s="31">
        <f t="shared" si="0"/>
        <v>11</v>
      </c>
      <c r="B13" s="31">
        <v>2011</v>
      </c>
      <c r="C13" s="32" t="s">
        <v>655</v>
      </c>
      <c r="D13" s="32" t="s">
        <v>656</v>
      </c>
      <c r="E13" s="31">
        <v>1</v>
      </c>
      <c r="F13" s="107">
        <v>32355</v>
      </c>
      <c r="G13" s="108">
        <f t="shared" ca="1" si="1"/>
        <v>37.208219178082189</v>
      </c>
      <c r="H13" s="33" t="s">
        <v>628</v>
      </c>
      <c r="I13" s="108">
        <f>($DG$3-F13)/365</f>
        <v>22.756164383561643</v>
      </c>
      <c r="J13" s="32">
        <v>76</v>
      </c>
      <c r="K13" s="32">
        <v>212</v>
      </c>
      <c r="L13" s="32">
        <v>4.5</v>
      </c>
      <c r="M13" s="109">
        <v>1</v>
      </c>
      <c r="N13" s="110">
        <f t="shared" si="2"/>
        <v>0</v>
      </c>
      <c r="O13" s="110">
        <f t="shared" si="3"/>
        <v>0</v>
      </c>
      <c r="P13" s="110">
        <f t="shared" si="4"/>
        <v>0.26675161352871113</v>
      </c>
      <c r="Q13" s="110">
        <f t="shared" si="5"/>
        <v>0.30891573635112402</v>
      </c>
      <c r="R13" s="110">
        <f t="shared" si="6"/>
        <v>0.26910383346026906</v>
      </c>
      <c r="S13" s="58">
        <f t="shared" si="7"/>
        <v>0.28900978490569651</v>
      </c>
      <c r="T13" s="58">
        <f t="shared" si="8"/>
        <v>0.28900978490569651</v>
      </c>
      <c r="U13" s="111">
        <f>IF(N13&gt;=0.2,($DF$3-$F13)/365,(IF(O13&gt;=0.2,($DF$3-$F13)/365,(IF(P13&gt;=0.2,($DF$4-$F13)/365,(IF(Q13&gt;=0.2,($DF$5-$F13)/365,(IF(R13&gt;=0.2,($DF$6-$F13)/365,"N/A")))))))))</f>
        <v>20.098630136986301</v>
      </c>
      <c r="V13" s="111">
        <f t="shared" si="9"/>
        <v>3.13</v>
      </c>
      <c r="W13" s="111">
        <f t="shared" si="10"/>
        <v>8.9</v>
      </c>
      <c r="X13" s="33">
        <f t="shared" si="11"/>
        <v>103.39887212315196</v>
      </c>
      <c r="Y13" s="33">
        <f t="shared" si="12"/>
        <v>108.71893295902962</v>
      </c>
      <c r="Z13" s="112">
        <f t="shared" si="13"/>
        <v>7</v>
      </c>
      <c r="AA13" s="112">
        <f t="shared" si="14"/>
        <v>6</v>
      </c>
      <c r="AB13" s="112">
        <f t="shared" si="15"/>
        <v>6</v>
      </c>
      <c r="AC13" s="112">
        <f t="shared" si="16"/>
        <v>6</v>
      </c>
      <c r="AD13" s="112">
        <f t="shared" si="17"/>
        <v>8</v>
      </c>
      <c r="AE13" s="112">
        <f t="shared" si="18"/>
        <v>8</v>
      </c>
      <c r="AF13" s="112">
        <f t="shared" si="19"/>
        <v>10</v>
      </c>
      <c r="AG13" s="112">
        <v>0.25</v>
      </c>
      <c r="AH13" s="113">
        <f t="shared" si="20"/>
        <v>12.226000000000001</v>
      </c>
      <c r="AI13" s="33">
        <f t="shared" si="21"/>
        <v>11.032857142857143</v>
      </c>
      <c r="AJ13" s="114"/>
      <c r="AK13" s="115">
        <v>2397.2000000000003</v>
      </c>
      <c r="AL13" s="115"/>
      <c r="AM13" s="115"/>
      <c r="AN13" s="115"/>
      <c r="AO13" s="115"/>
      <c r="AP13" s="115"/>
      <c r="AQ13" s="116"/>
      <c r="AR13" s="116"/>
      <c r="AS13" s="116"/>
      <c r="AT13" s="116"/>
      <c r="AU13" s="116"/>
      <c r="AV13" s="116"/>
      <c r="AW13" s="116"/>
      <c r="AX13" s="114"/>
      <c r="AY13" s="115">
        <v>2579.2000000000003</v>
      </c>
      <c r="AZ13" s="115"/>
      <c r="BA13" s="115"/>
      <c r="BB13" s="115"/>
      <c r="BC13" s="115"/>
      <c r="BD13" s="115"/>
      <c r="BE13" s="116"/>
      <c r="BF13" s="116"/>
      <c r="BG13" s="116"/>
      <c r="BH13" s="116"/>
      <c r="BI13" s="116"/>
      <c r="BJ13" s="116"/>
      <c r="BK13" s="116"/>
      <c r="BL13" s="114">
        <v>963</v>
      </c>
      <c r="BM13" s="115">
        <v>3610.1</v>
      </c>
      <c r="BN13" s="115"/>
      <c r="BO13" s="115"/>
      <c r="BP13" s="115"/>
      <c r="BQ13" s="115"/>
      <c r="BR13" s="115"/>
      <c r="BS13" s="116"/>
      <c r="BT13" s="116"/>
      <c r="BU13" s="116"/>
      <c r="BV13" s="116"/>
      <c r="BW13" s="116"/>
      <c r="BX13" s="116"/>
      <c r="BY13" s="116"/>
      <c r="BZ13" s="114">
        <v>808</v>
      </c>
      <c r="CA13" s="115">
        <v>2615.6</v>
      </c>
      <c r="CB13" s="115"/>
      <c r="CC13" s="115"/>
      <c r="CD13" s="115"/>
      <c r="CE13" s="115"/>
      <c r="CF13" s="115"/>
      <c r="CG13" s="116"/>
      <c r="CH13" s="116"/>
      <c r="CI13" s="116"/>
      <c r="CJ13" s="116"/>
      <c r="CK13" s="116"/>
      <c r="CL13" s="116"/>
      <c r="CM13" s="116"/>
      <c r="CN13" s="114">
        <v>848</v>
      </c>
      <c r="CO13" s="115">
        <v>3151.2000000000003</v>
      </c>
      <c r="CP13" s="115"/>
      <c r="CQ13" s="115"/>
      <c r="CR13" s="115"/>
      <c r="CS13" s="115"/>
      <c r="CT13" s="115"/>
      <c r="CU13" s="116">
        <v>3.13</v>
      </c>
      <c r="CV13" s="116">
        <v>8.9</v>
      </c>
      <c r="CW13" s="116">
        <v>9.9</v>
      </c>
      <c r="CX13" s="116">
        <v>0</v>
      </c>
      <c r="CY13" s="116">
        <v>6.1</v>
      </c>
      <c r="CZ13" s="116">
        <v>79.599999999999994</v>
      </c>
      <c r="DA13" s="116">
        <v>19.5</v>
      </c>
      <c r="DB13" s="117"/>
      <c r="DC13" s="31">
        <v>11</v>
      </c>
      <c r="DD13" s="58" t="s">
        <v>657</v>
      </c>
      <c r="DE13" s="89">
        <v>0.6</v>
      </c>
      <c r="DF13" s="107">
        <v>42978</v>
      </c>
      <c r="DG13" s="107">
        <v>44315</v>
      </c>
    </row>
    <row r="14" spans="1:111" x14ac:dyDescent="0.2">
      <c r="A14" s="31">
        <f t="shared" si="0"/>
        <v>12</v>
      </c>
      <c r="B14" s="31">
        <v>2013</v>
      </c>
      <c r="C14" s="32" t="s">
        <v>658</v>
      </c>
      <c r="D14" s="32" t="s">
        <v>653</v>
      </c>
      <c r="E14" s="31">
        <v>5</v>
      </c>
      <c r="F14" s="107">
        <v>33704</v>
      </c>
      <c r="G14" s="108">
        <f t="shared" ca="1" si="1"/>
        <v>33.512328767123286</v>
      </c>
      <c r="H14" s="33" t="s">
        <v>628</v>
      </c>
      <c r="I14" s="108">
        <f>($DG$5-F14)/365</f>
        <v>21.054794520547944</v>
      </c>
      <c r="J14" s="32">
        <v>72</v>
      </c>
      <c r="K14" s="32">
        <v>201</v>
      </c>
      <c r="L14" s="32">
        <v>4.51</v>
      </c>
      <c r="M14" s="109">
        <v>2</v>
      </c>
      <c r="N14" s="110">
        <f t="shared" si="2"/>
        <v>0</v>
      </c>
      <c r="O14" s="110">
        <f t="shared" si="3"/>
        <v>0</v>
      </c>
      <c r="P14" s="110">
        <f t="shared" si="4"/>
        <v>0.25154036714730355</v>
      </c>
      <c r="Q14" s="110">
        <f t="shared" si="5"/>
        <v>0.36596419669159308</v>
      </c>
      <c r="R14" s="110">
        <f t="shared" si="6"/>
        <v>0.23052399247935909</v>
      </c>
      <c r="S14" s="58">
        <f t="shared" si="7"/>
        <v>0.29824409458547607</v>
      </c>
      <c r="T14" s="58">
        <f t="shared" si="8"/>
        <v>0.28333188985620228</v>
      </c>
      <c r="U14" s="111">
        <f>IF(N14&gt;=0.2,($DF$4-$F14)/365,(IF(O14&gt;=0.2,($DF$5-$F14)/365,(IF(P14&gt;=0.2,($DF$6-$F14)/365,(IF(Q14&gt;=0.2,($DF$7-$F14)/365,(IF(R14&gt;=0.2,($DF$8-$F14)/365,"N/A")))))))))</f>
        <v>18.402739726027399</v>
      </c>
      <c r="V14" s="111">
        <f t="shared" si="9"/>
        <v>3.13</v>
      </c>
      <c r="W14" s="111">
        <f t="shared" si="10"/>
        <v>8.9</v>
      </c>
      <c r="X14" s="33">
        <f t="shared" si="11"/>
        <v>97.167244171307644</v>
      </c>
      <c r="Y14" s="33">
        <f t="shared" si="12"/>
        <v>94.207964773591513</v>
      </c>
      <c r="Z14" s="112">
        <f t="shared" si="13"/>
        <v>7</v>
      </c>
      <c r="AA14" s="112">
        <f t="shared" si="14"/>
        <v>10</v>
      </c>
      <c r="AB14" s="112">
        <f t="shared" si="15"/>
        <v>6</v>
      </c>
      <c r="AC14" s="112">
        <f t="shared" si="16"/>
        <v>6</v>
      </c>
      <c r="AD14" s="112">
        <f t="shared" si="17"/>
        <v>7</v>
      </c>
      <c r="AE14" s="112">
        <f t="shared" si="18"/>
        <v>5</v>
      </c>
      <c r="AF14" s="112">
        <f t="shared" si="19"/>
        <v>8</v>
      </c>
      <c r="AG14" s="112">
        <v>0.5</v>
      </c>
      <c r="AH14" s="113">
        <f t="shared" si="20"/>
        <v>11.9</v>
      </c>
      <c r="AI14" s="33">
        <f t="shared" si="21"/>
        <v>10.87142857142857</v>
      </c>
      <c r="AJ14" s="114"/>
      <c r="AK14" s="115">
        <v>3377.4</v>
      </c>
      <c r="AL14" s="115"/>
      <c r="AM14" s="115"/>
      <c r="AN14" s="115"/>
      <c r="AO14" s="115"/>
      <c r="AP14" s="115"/>
      <c r="AQ14" s="116"/>
      <c r="AR14" s="116"/>
      <c r="AS14" s="116"/>
      <c r="AT14" s="116"/>
      <c r="AU14" s="116"/>
      <c r="AV14" s="116"/>
      <c r="AW14" s="116"/>
      <c r="AX14" s="114"/>
      <c r="AY14" s="115">
        <v>2889.9</v>
      </c>
      <c r="AZ14" s="115"/>
      <c r="BA14" s="115"/>
      <c r="BB14" s="115"/>
      <c r="BC14" s="115"/>
      <c r="BD14" s="115"/>
      <c r="BE14" s="116"/>
      <c r="BF14" s="116"/>
      <c r="BG14" s="116"/>
      <c r="BH14" s="116"/>
      <c r="BI14" s="116"/>
      <c r="BJ14" s="116"/>
      <c r="BK14" s="116"/>
      <c r="BL14" s="114">
        <v>792</v>
      </c>
      <c r="BM14" s="115">
        <v>3148.6</v>
      </c>
      <c r="BN14" s="115"/>
      <c r="BO14" s="115"/>
      <c r="BP14" s="115"/>
      <c r="BQ14" s="115"/>
      <c r="BR14" s="115"/>
      <c r="BS14" s="116"/>
      <c r="BT14" s="116"/>
      <c r="BU14" s="116"/>
      <c r="BV14" s="116"/>
      <c r="BW14" s="116"/>
      <c r="BX14" s="116"/>
      <c r="BY14" s="116"/>
      <c r="BZ14" s="114">
        <v>1292</v>
      </c>
      <c r="CA14" s="115">
        <v>3530.3999999999996</v>
      </c>
      <c r="CB14" s="115"/>
      <c r="CC14" s="115"/>
      <c r="CD14" s="115"/>
      <c r="CE14" s="115"/>
      <c r="CF14" s="115"/>
      <c r="CG14" s="116"/>
      <c r="CH14" s="116"/>
      <c r="CI14" s="116"/>
      <c r="CJ14" s="116"/>
      <c r="CK14" s="116"/>
      <c r="CL14" s="116"/>
      <c r="CM14" s="116"/>
      <c r="CN14" s="114">
        <v>846</v>
      </c>
      <c r="CO14" s="115">
        <v>3669.9</v>
      </c>
      <c r="CP14" s="115"/>
      <c r="CQ14" s="115"/>
      <c r="CR14" s="115"/>
      <c r="CS14" s="115"/>
      <c r="CT14" s="115"/>
      <c r="CU14" s="116">
        <v>3.13</v>
      </c>
      <c r="CV14" s="116">
        <v>8.9</v>
      </c>
      <c r="CW14" s="116">
        <v>8.9</v>
      </c>
      <c r="CX14" s="116">
        <v>0</v>
      </c>
      <c r="CY14" s="116">
        <v>6.4</v>
      </c>
      <c r="CZ14" s="116">
        <v>41.5</v>
      </c>
      <c r="DA14" s="116">
        <v>52.2</v>
      </c>
      <c r="DB14" s="117"/>
      <c r="DC14" s="31">
        <v>12</v>
      </c>
      <c r="DD14" s="58" t="s">
        <v>659</v>
      </c>
      <c r="DE14" s="89">
        <v>0.5</v>
      </c>
      <c r="DF14" s="107">
        <v>43344</v>
      </c>
      <c r="DG14" s="107">
        <v>44679</v>
      </c>
    </row>
    <row r="15" spans="1:111" x14ac:dyDescent="0.2">
      <c r="A15" s="31">
        <f t="shared" si="0"/>
        <v>13</v>
      </c>
      <c r="B15" s="31">
        <v>2012</v>
      </c>
      <c r="C15" s="32" t="s">
        <v>660</v>
      </c>
      <c r="D15" s="32" t="s">
        <v>661</v>
      </c>
      <c r="E15" s="31">
        <v>3</v>
      </c>
      <c r="F15" s="107">
        <v>32882</v>
      </c>
      <c r="G15" s="108">
        <f t="shared" ca="1" si="1"/>
        <v>35.764383561643832</v>
      </c>
      <c r="H15" s="33" t="s">
        <v>628</v>
      </c>
      <c r="I15" s="108">
        <f>($DG$4-F15)/365</f>
        <v>22.30958904109589</v>
      </c>
      <c r="J15" s="32">
        <v>73</v>
      </c>
      <c r="K15" s="32">
        <v>207</v>
      </c>
      <c r="L15" s="32">
        <v>4.46</v>
      </c>
      <c r="M15" s="109">
        <v>1</v>
      </c>
      <c r="N15" s="110">
        <f t="shared" si="2"/>
        <v>0</v>
      </c>
      <c r="O15" s="110">
        <f t="shared" si="3"/>
        <v>0</v>
      </c>
      <c r="P15" s="110">
        <f t="shared" si="4"/>
        <v>0.11142061281337047</v>
      </c>
      <c r="Q15" s="110">
        <f t="shared" si="5"/>
        <v>0.39640521421897934</v>
      </c>
      <c r="R15" s="110">
        <f t="shared" si="6"/>
        <v>0.3023680864589956</v>
      </c>
      <c r="S15" s="58">
        <f t="shared" si="7"/>
        <v>0.34938665033898747</v>
      </c>
      <c r="T15" s="58">
        <f t="shared" si="8"/>
        <v>0.33191731782203809</v>
      </c>
      <c r="U15" s="111">
        <f>IF(N15&gt;=0.2,($DF$3-$F15)/365,(IF(O15&gt;=0.2,($DF$4-$F15)/365,(IF(P15&gt;=0.2,($DF$5-$F15)/365,(IF(Q15&gt;=0.2,($DF$6-$F15)/365,(IF(R15&gt;=0.2,($DF$7-$F15)/365,"N/A")))))))))</f>
        <v>20.654794520547945</v>
      </c>
      <c r="V15" s="111">
        <f t="shared" si="9"/>
        <v>3.13</v>
      </c>
      <c r="W15" s="111">
        <f t="shared" si="10"/>
        <v>8.9</v>
      </c>
      <c r="X15" s="33">
        <f t="shared" si="11"/>
        <v>104.63112773882798</v>
      </c>
      <c r="Y15" s="33">
        <f t="shared" si="12"/>
        <v>103.56528099008378</v>
      </c>
      <c r="Z15" s="112">
        <f t="shared" si="13"/>
        <v>9</v>
      </c>
      <c r="AA15" s="112">
        <f t="shared" si="14"/>
        <v>5</v>
      </c>
      <c r="AB15" s="112">
        <f t="shared" si="15"/>
        <v>6</v>
      </c>
      <c r="AC15" s="112">
        <f t="shared" si="16"/>
        <v>6</v>
      </c>
      <c r="AD15" s="112">
        <f t="shared" si="17"/>
        <v>8</v>
      </c>
      <c r="AE15" s="112">
        <f t="shared" si="18"/>
        <v>7</v>
      </c>
      <c r="AF15" s="112">
        <f t="shared" si="19"/>
        <v>10</v>
      </c>
      <c r="AG15" s="112">
        <v>0</v>
      </c>
      <c r="AH15" s="113">
        <f t="shared" si="20"/>
        <v>11.944000000000001</v>
      </c>
      <c r="AI15" s="33">
        <f t="shared" si="21"/>
        <v>10.760000000000002</v>
      </c>
      <c r="AJ15" s="114"/>
      <c r="AK15" s="115">
        <v>3161.6</v>
      </c>
      <c r="AL15" s="115"/>
      <c r="AM15" s="115"/>
      <c r="AN15" s="115"/>
      <c r="AO15" s="115"/>
      <c r="AP15" s="115"/>
      <c r="AQ15" s="116"/>
      <c r="AR15" s="116"/>
      <c r="AS15" s="116"/>
      <c r="AT15" s="116"/>
      <c r="AU15" s="116"/>
      <c r="AV15" s="116"/>
      <c r="AW15" s="116"/>
      <c r="AX15" s="114"/>
      <c r="AY15" s="115">
        <v>3148.6</v>
      </c>
      <c r="AZ15" s="115"/>
      <c r="BA15" s="115"/>
      <c r="BB15" s="115"/>
      <c r="BC15" s="115"/>
      <c r="BD15" s="115"/>
      <c r="BE15" s="116"/>
      <c r="BF15" s="116"/>
      <c r="BG15" s="116"/>
      <c r="BH15" s="116"/>
      <c r="BI15" s="116"/>
      <c r="BJ15" s="116"/>
      <c r="BK15" s="116"/>
      <c r="BL15" s="114">
        <v>260</v>
      </c>
      <c r="BM15" s="115">
        <v>2333.5</v>
      </c>
      <c r="BN15" s="115"/>
      <c r="BO15" s="115"/>
      <c r="BP15" s="115"/>
      <c r="BQ15" s="115"/>
      <c r="BR15" s="115"/>
      <c r="BS15" s="116"/>
      <c r="BT15" s="116"/>
      <c r="BU15" s="116"/>
      <c r="BV15" s="116"/>
      <c r="BW15" s="116"/>
      <c r="BX15" s="116"/>
      <c r="BY15" s="116"/>
      <c r="BZ15" s="114">
        <v>1782</v>
      </c>
      <c r="CA15" s="115">
        <v>4495.4000000000005</v>
      </c>
      <c r="CB15" s="115"/>
      <c r="CC15" s="115"/>
      <c r="CD15" s="115"/>
      <c r="CE15" s="115"/>
      <c r="CF15" s="115"/>
      <c r="CG15" s="116"/>
      <c r="CH15" s="116"/>
      <c r="CI15" s="116"/>
      <c r="CJ15" s="116"/>
      <c r="CK15" s="116"/>
      <c r="CL15" s="116"/>
      <c r="CM15" s="116"/>
      <c r="CN15" s="114">
        <v>1522</v>
      </c>
      <c r="CO15" s="115">
        <v>5033.5999999999995</v>
      </c>
      <c r="CP15" s="115"/>
      <c r="CQ15" s="115"/>
      <c r="CR15" s="115"/>
      <c r="CS15" s="115"/>
      <c r="CT15" s="115"/>
      <c r="CU15" s="116">
        <v>3.13</v>
      </c>
      <c r="CV15" s="116">
        <v>8.9</v>
      </c>
      <c r="CW15" s="116">
        <v>18.899999999999999</v>
      </c>
      <c r="CX15" s="116">
        <v>0</v>
      </c>
      <c r="CY15" s="116">
        <v>2.7</v>
      </c>
      <c r="CZ15" s="116">
        <v>77.2</v>
      </c>
      <c r="DA15" s="116">
        <v>22.8</v>
      </c>
      <c r="DC15" s="31"/>
      <c r="DF15" s="107">
        <v>43708</v>
      </c>
    </row>
    <row r="16" spans="1:111" x14ac:dyDescent="0.2">
      <c r="A16" s="31">
        <f t="shared" si="0"/>
        <v>14</v>
      </c>
      <c r="B16" s="31">
        <v>2014</v>
      </c>
      <c r="C16" s="32" t="s">
        <v>662</v>
      </c>
      <c r="D16" s="32" t="s">
        <v>663</v>
      </c>
      <c r="E16" s="31">
        <v>1</v>
      </c>
      <c r="F16" s="107">
        <v>34187</v>
      </c>
      <c r="G16" s="108">
        <f t="shared" ca="1" si="1"/>
        <v>32.18904109589041</v>
      </c>
      <c r="H16" s="33" t="s">
        <v>628</v>
      </c>
      <c r="I16" s="108">
        <f>($DG$6-F16)/365</f>
        <v>20.767123287671232</v>
      </c>
      <c r="J16" s="32">
        <v>75</v>
      </c>
      <c r="K16" s="32">
        <v>226</v>
      </c>
      <c r="L16" s="32">
        <v>4.4000000000000004</v>
      </c>
      <c r="M16" s="109">
        <v>3</v>
      </c>
      <c r="N16" s="110">
        <f t="shared" si="2"/>
        <v>0</v>
      </c>
      <c r="O16" s="110">
        <f t="shared" si="3"/>
        <v>0</v>
      </c>
      <c r="P16" s="110">
        <f t="shared" si="4"/>
        <v>0.24939573720061528</v>
      </c>
      <c r="Q16" s="110">
        <f t="shared" si="5"/>
        <v>0.30135130975467106</v>
      </c>
      <c r="R16" s="110">
        <f t="shared" si="6"/>
        <v>0.2546905970838198</v>
      </c>
      <c r="S16" s="58">
        <f t="shared" si="7"/>
        <v>0.27802095341924543</v>
      </c>
      <c r="T16" s="58">
        <f t="shared" si="8"/>
        <v>0.27802095341924543</v>
      </c>
      <c r="U16" s="111">
        <f>IF(N16&gt;=0.2,($DF$5-$F16)/365,(IF(O16&gt;=0.2,($DF$6-$F16)/365,(IF(P16&gt;=0.2,($DF$7-$F16)/365,(IF(Q16&gt;=0.2,($DF$8-$F16)/365,(IF(R16&gt;=0.2,($DF$9-$F16)/365,"N/A")))))))))</f>
        <v>18.079452054794519</v>
      </c>
      <c r="V16" s="111">
        <f t="shared" si="9"/>
        <v>2.81</v>
      </c>
      <c r="W16" s="111">
        <f t="shared" si="10"/>
        <v>7.3</v>
      </c>
      <c r="X16" s="33">
        <f t="shared" si="11"/>
        <v>120.59456321289527</v>
      </c>
      <c r="Y16" s="33">
        <f t="shared" si="12"/>
        <v>124.30500498843732</v>
      </c>
      <c r="Z16" s="112">
        <f t="shared" si="13"/>
        <v>7</v>
      </c>
      <c r="AA16" s="112">
        <f t="shared" si="14"/>
        <v>10</v>
      </c>
      <c r="AB16" s="112">
        <f t="shared" si="15"/>
        <v>5</v>
      </c>
      <c r="AC16" s="112">
        <f t="shared" si="16"/>
        <v>5</v>
      </c>
      <c r="AD16" s="112">
        <f t="shared" si="17"/>
        <v>9</v>
      </c>
      <c r="AE16" s="112">
        <f t="shared" si="18"/>
        <v>10</v>
      </c>
      <c r="AF16" s="112">
        <f t="shared" si="19"/>
        <v>6</v>
      </c>
      <c r="AG16" s="112">
        <v>0</v>
      </c>
      <c r="AH16" s="113">
        <f t="shared" si="20"/>
        <v>12.44</v>
      </c>
      <c r="AI16" s="33">
        <f t="shared" si="21"/>
        <v>10.742857142857142</v>
      </c>
      <c r="AJ16" s="114"/>
      <c r="AK16" s="115">
        <v>2844.4</v>
      </c>
      <c r="AL16" s="115"/>
      <c r="AM16" s="115"/>
      <c r="AN16" s="115"/>
      <c r="AO16" s="115"/>
      <c r="AP16" s="115"/>
      <c r="AQ16" s="116"/>
      <c r="AR16" s="116"/>
      <c r="AS16" s="116"/>
      <c r="AT16" s="116"/>
      <c r="AU16" s="116"/>
      <c r="AV16" s="116"/>
      <c r="AW16" s="116"/>
      <c r="AX16" s="114"/>
      <c r="AY16" s="115">
        <v>2307.6000000000004</v>
      </c>
      <c r="AZ16" s="115"/>
      <c r="BA16" s="115"/>
      <c r="BB16" s="115"/>
      <c r="BC16" s="115"/>
      <c r="BD16" s="115"/>
      <c r="BE16" s="116"/>
      <c r="BF16" s="116"/>
      <c r="BG16" s="116"/>
      <c r="BH16" s="116"/>
      <c r="BI16" s="116"/>
      <c r="BJ16" s="116"/>
      <c r="BK16" s="116"/>
      <c r="BL16" s="114">
        <v>454</v>
      </c>
      <c r="BM16" s="115">
        <v>1820.3999999999999</v>
      </c>
      <c r="BN16" s="115"/>
      <c r="BO16" s="115"/>
      <c r="BP16" s="115"/>
      <c r="BQ16" s="115"/>
      <c r="BR16" s="115"/>
      <c r="BS16" s="116"/>
      <c r="BT16" s="116"/>
      <c r="BU16" s="116"/>
      <c r="BV16" s="116"/>
      <c r="BW16" s="116"/>
      <c r="BX16" s="116"/>
      <c r="BY16" s="116"/>
      <c r="BZ16" s="114">
        <v>979</v>
      </c>
      <c r="CA16" s="115">
        <v>3248.7000000000003</v>
      </c>
      <c r="CB16" s="115"/>
      <c r="CC16" s="115"/>
      <c r="CD16" s="115"/>
      <c r="CE16" s="115"/>
      <c r="CF16" s="115"/>
      <c r="CG16" s="116"/>
      <c r="CH16" s="116"/>
      <c r="CI16" s="116"/>
      <c r="CJ16" s="116"/>
      <c r="CK16" s="116"/>
      <c r="CL16" s="116"/>
      <c r="CM16" s="116"/>
      <c r="CN16" s="114">
        <v>938</v>
      </c>
      <c r="CO16" s="115">
        <v>3682.9</v>
      </c>
      <c r="CP16" s="115"/>
      <c r="CQ16" s="115"/>
      <c r="CR16" s="115"/>
      <c r="CS16" s="115"/>
      <c r="CT16" s="115"/>
      <c r="CU16" s="116">
        <v>2.81</v>
      </c>
      <c r="CV16" s="116">
        <v>7.3</v>
      </c>
      <c r="CW16" s="116">
        <v>14.4</v>
      </c>
      <c r="CX16" s="116">
        <v>0</v>
      </c>
      <c r="CY16" s="116">
        <v>4.4000000000000004</v>
      </c>
      <c r="CZ16" s="116">
        <v>89.8</v>
      </c>
      <c r="DA16" s="116">
        <v>10.199999999999999</v>
      </c>
      <c r="DC16" s="31"/>
      <c r="DF16" s="107">
        <v>44079</v>
      </c>
    </row>
    <row r="17" spans="1:111" x14ac:dyDescent="0.2">
      <c r="A17" s="31">
        <f t="shared" si="0"/>
        <v>15</v>
      </c>
      <c r="B17" s="31">
        <v>2014</v>
      </c>
      <c r="C17" s="32" t="s">
        <v>664</v>
      </c>
      <c r="D17" s="32" t="s">
        <v>653</v>
      </c>
      <c r="E17" s="31">
        <v>5</v>
      </c>
      <c r="F17" s="107">
        <v>33567</v>
      </c>
      <c r="G17" s="108">
        <f t="shared" ca="1" si="1"/>
        <v>33.887671232876713</v>
      </c>
      <c r="H17" s="33" t="s">
        <v>628</v>
      </c>
      <c r="I17" s="108">
        <f>($DG$6-F17)/365</f>
        <v>22.465753424657535</v>
      </c>
      <c r="J17" s="32">
        <v>72</v>
      </c>
      <c r="K17" s="32">
        <v>195</v>
      </c>
      <c r="L17" s="32">
        <v>4.5199999999999996</v>
      </c>
      <c r="M17" s="109">
        <v>1</v>
      </c>
      <c r="N17" s="110">
        <f t="shared" si="2"/>
        <v>0</v>
      </c>
      <c r="O17" s="110">
        <f t="shared" si="3"/>
        <v>0</v>
      </c>
      <c r="P17" s="110">
        <f t="shared" si="4"/>
        <v>0.32375934738273288</v>
      </c>
      <c r="Q17" s="110">
        <f t="shared" si="5"/>
        <v>0.46895010763236056</v>
      </c>
      <c r="R17" s="110">
        <f t="shared" si="6"/>
        <v>0.24878907970057243</v>
      </c>
      <c r="S17" s="58">
        <f t="shared" si="7"/>
        <v>0.35886959366646648</v>
      </c>
      <c r="T17" s="58">
        <f t="shared" si="8"/>
        <v>0.34092611398314315</v>
      </c>
      <c r="U17" s="111">
        <f>IF(N17&gt;=0.2,($DF$5-$F17)/365,(IF(O17&gt;=0.2,($DF$6-$F17)/365,(IF(P17&gt;=0.2,($DF$7-$F17)/365,(IF(Q17&gt;=0.2,($DF$8-$F17)/365,(IF(R17&gt;=0.2,($DF$9-$F17)/365,"N/A")))))))))</f>
        <v>19.778082191780822</v>
      </c>
      <c r="V17" s="111">
        <f t="shared" si="9"/>
        <v>3.13</v>
      </c>
      <c r="W17" s="111">
        <f t="shared" si="10"/>
        <v>8.9</v>
      </c>
      <c r="X17" s="33">
        <f t="shared" si="11"/>
        <v>93.435274919905069</v>
      </c>
      <c r="Y17" s="33">
        <f t="shared" si="12"/>
        <v>90.589654603629143</v>
      </c>
      <c r="Z17" s="112">
        <f t="shared" si="13"/>
        <v>9</v>
      </c>
      <c r="AA17" s="112">
        <f t="shared" si="14"/>
        <v>6</v>
      </c>
      <c r="AB17" s="112">
        <f t="shared" si="15"/>
        <v>6</v>
      </c>
      <c r="AC17" s="112">
        <f t="shared" si="16"/>
        <v>6</v>
      </c>
      <c r="AD17" s="112">
        <f t="shared" si="17"/>
        <v>7</v>
      </c>
      <c r="AE17" s="112">
        <f t="shared" si="18"/>
        <v>5</v>
      </c>
      <c r="AF17" s="112">
        <f t="shared" si="19"/>
        <v>10</v>
      </c>
      <c r="AG17" s="112">
        <v>0.25</v>
      </c>
      <c r="AH17" s="113">
        <f t="shared" si="20"/>
        <v>11.73</v>
      </c>
      <c r="AI17" s="33">
        <f t="shared" si="21"/>
        <v>10.678571428571429</v>
      </c>
      <c r="AJ17" s="114"/>
      <c r="AK17" s="115">
        <v>2889.9</v>
      </c>
      <c r="AL17" s="115"/>
      <c r="AM17" s="115"/>
      <c r="AN17" s="115"/>
      <c r="AO17" s="115"/>
      <c r="AP17" s="115"/>
      <c r="AQ17" s="116"/>
      <c r="AR17" s="116"/>
      <c r="AS17" s="116"/>
      <c r="AT17" s="116"/>
      <c r="AU17" s="116"/>
      <c r="AV17" s="116"/>
      <c r="AW17" s="116"/>
      <c r="AX17" s="114"/>
      <c r="AY17" s="115">
        <v>3148.6</v>
      </c>
      <c r="AZ17" s="115"/>
      <c r="BA17" s="115"/>
      <c r="BB17" s="115"/>
      <c r="BC17" s="115"/>
      <c r="BD17" s="115"/>
      <c r="BE17" s="116"/>
      <c r="BF17" s="116"/>
      <c r="BG17" s="116"/>
      <c r="BH17" s="116"/>
      <c r="BI17" s="116"/>
      <c r="BJ17" s="116"/>
      <c r="BK17" s="116"/>
      <c r="BL17" s="114">
        <v>1143</v>
      </c>
      <c r="BM17" s="115">
        <v>3530.3999999999996</v>
      </c>
      <c r="BN17" s="115"/>
      <c r="BO17" s="115"/>
      <c r="BP17" s="115"/>
      <c r="BQ17" s="115"/>
      <c r="BR17" s="115"/>
      <c r="BS17" s="116"/>
      <c r="BT17" s="116"/>
      <c r="BU17" s="116"/>
      <c r="BV17" s="116"/>
      <c r="BW17" s="116"/>
      <c r="BX17" s="116"/>
      <c r="BY17" s="116"/>
      <c r="BZ17" s="114">
        <v>1721</v>
      </c>
      <c r="CA17" s="115">
        <v>3669.9</v>
      </c>
      <c r="CB17" s="115"/>
      <c r="CC17" s="115"/>
      <c r="CD17" s="115"/>
      <c r="CE17" s="115"/>
      <c r="CF17" s="115"/>
      <c r="CG17" s="116"/>
      <c r="CH17" s="116"/>
      <c r="CI17" s="116"/>
      <c r="CJ17" s="116"/>
      <c r="CK17" s="116"/>
      <c r="CL17" s="116"/>
      <c r="CM17" s="116"/>
      <c r="CN17" s="114">
        <v>791</v>
      </c>
      <c r="CO17" s="115">
        <v>3179.4</v>
      </c>
      <c r="CP17" s="115"/>
      <c r="CQ17" s="115"/>
      <c r="CR17" s="115"/>
      <c r="CS17" s="115"/>
      <c r="CT17" s="115"/>
      <c r="CU17" s="116">
        <v>3.13</v>
      </c>
      <c r="CV17" s="116">
        <v>8.9</v>
      </c>
      <c r="CW17" s="116">
        <v>23.8</v>
      </c>
      <c r="CX17" s="116">
        <v>0</v>
      </c>
      <c r="CY17" s="116">
        <v>5.7</v>
      </c>
      <c r="CZ17" s="116">
        <v>76.900000000000006</v>
      </c>
      <c r="DA17" s="116">
        <v>22.3</v>
      </c>
      <c r="DC17" s="31"/>
      <c r="DF17" s="107">
        <v>44440</v>
      </c>
    </row>
    <row r="18" spans="1:111" x14ac:dyDescent="0.2">
      <c r="A18" s="31">
        <f t="shared" si="0"/>
        <v>16</v>
      </c>
      <c r="B18" s="31">
        <v>2014</v>
      </c>
      <c r="C18" s="32" t="s">
        <v>665</v>
      </c>
      <c r="D18" s="32" t="s">
        <v>666</v>
      </c>
      <c r="E18" s="31">
        <v>2</v>
      </c>
      <c r="F18" s="107">
        <v>34205</v>
      </c>
      <c r="G18" s="108">
        <f t="shared" ca="1" si="1"/>
        <v>32.139726027397259</v>
      </c>
      <c r="H18" s="33" t="s">
        <v>628</v>
      </c>
      <c r="I18" s="108">
        <f>($DG$6-F18)/365</f>
        <v>20.717808219178082</v>
      </c>
      <c r="J18" s="32">
        <v>75</v>
      </c>
      <c r="K18" s="32">
        <v>210</v>
      </c>
      <c r="L18" s="32">
        <v>4.5999999999999996</v>
      </c>
      <c r="M18" s="109">
        <v>2</v>
      </c>
      <c r="N18" s="110">
        <f t="shared" si="2"/>
        <v>0</v>
      </c>
      <c r="O18" s="110">
        <f t="shared" si="3"/>
        <v>0</v>
      </c>
      <c r="P18" s="110">
        <f t="shared" si="4"/>
        <v>1.2603215993046502E-2</v>
      </c>
      <c r="Q18" s="110">
        <f t="shared" si="5"/>
        <v>0.31006335282651071</v>
      </c>
      <c r="R18" s="110">
        <f t="shared" si="6"/>
        <v>0.46039094650205764</v>
      </c>
      <c r="S18" s="58">
        <f t="shared" si="7"/>
        <v>0.46039094650205764</v>
      </c>
      <c r="T18" s="58">
        <f t="shared" si="8"/>
        <v>0.46039094650205764</v>
      </c>
      <c r="U18" s="111">
        <f>IF(N18&gt;=0.2,($DF$5-$F18)/365,(IF(O18&gt;=0.2,($DF$6-$F18)/365,(IF(P18&gt;=0.2,($DF$7-$F18)/365,(IF(Q18&gt;=0.2,($DF$8-$F18)/365,(IF(R18&gt;=0.2,($DF$9-$F18)/365,"N/A")))))))))</f>
        <v>19.032876712328768</v>
      </c>
      <c r="V18" s="111">
        <f t="shared" si="9"/>
        <v>3.13</v>
      </c>
      <c r="W18" s="111">
        <f t="shared" si="10"/>
        <v>8.9</v>
      </c>
      <c r="X18" s="33">
        <f t="shared" si="11"/>
        <v>93.80326685510704</v>
      </c>
      <c r="Y18" s="33">
        <f t="shared" si="12"/>
        <v>96.689396633669816</v>
      </c>
      <c r="Z18" s="112">
        <f t="shared" si="13"/>
        <v>10</v>
      </c>
      <c r="AA18" s="112">
        <f t="shared" si="14"/>
        <v>8</v>
      </c>
      <c r="AB18" s="112">
        <f t="shared" si="15"/>
        <v>6</v>
      </c>
      <c r="AC18" s="112">
        <f t="shared" si="16"/>
        <v>6</v>
      </c>
      <c r="AD18" s="112">
        <f t="shared" si="17"/>
        <v>6</v>
      </c>
      <c r="AE18" s="112">
        <f t="shared" si="18"/>
        <v>6</v>
      </c>
      <c r="AF18" s="112">
        <f t="shared" si="19"/>
        <v>8</v>
      </c>
      <c r="AG18" s="112">
        <v>0</v>
      </c>
      <c r="AH18" s="113">
        <f t="shared" si="20"/>
        <v>11.632</v>
      </c>
      <c r="AI18" s="33">
        <f t="shared" si="21"/>
        <v>10.537142857142856</v>
      </c>
      <c r="AJ18" s="114"/>
      <c r="AK18" s="115">
        <v>3083.6</v>
      </c>
      <c r="AL18" s="115"/>
      <c r="AM18" s="115"/>
      <c r="AN18" s="115"/>
      <c r="AO18" s="115"/>
      <c r="AP18" s="115"/>
      <c r="AQ18" s="116"/>
      <c r="AR18" s="116"/>
      <c r="AS18" s="116"/>
      <c r="AT18" s="116"/>
      <c r="AU18" s="116"/>
      <c r="AV18" s="116"/>
      <c r="AW18" s="116"/>
      <c r="AX18" s="114"/>
      <c r="AY18" s="115">
        <v>2986.1</v>
      </c>
      <c r="AZ18" s="115"/>
      <c r="BA18" s="115"/>
      <c r="BB18" s="115"/>
      <c r="BC18" s="115"/>
      <c r="BD18" s="115"/>
      <c r="BE18" s="116"/>
      <c r="BF18" s="116"/>
      <c r="BG18" s="116"/>
      <c r="BH18" s="116"/>
      <c r="BI18" s="116"/>
      <c r="BJ18" s="116"/>
      <c r="BK18" s="116"/>
      <c r="BL18" s="114">
        <v>29</v>
      </c>
      <c r="BM18" s="115">
        <v>2301</v>
      </c>
      <c r="BN18" s="115"/>
      <c r="BO18" s="115"/>
      <c r="BP18" s="115"/>
      <c r="BQ18" s="115"/>
      <c r="BR18" s="115"/>
      <c r="BS18" s="116"/>
      <c r="BT18" s="116"/>
      <c r="BU18" s="116"/>
      <c r="BV18" s="116"/>
      <c r="BW18" s="116"/>
      <c r="BX18" s="116"/>
      <c r="BY18" s="116"/>
      <c r="BZ18" s="114">
        <v>1018</v>
      </c>
      <c r="CA18" s="115">
        <v>3283.2000000000003</v>
      </c>
      <c r="CB18" s="115"/>
      <c r="CC18" s="115"/>
      <c r="CD18" s="115"/>
      <c r="CE18" s="115"/>
      <c r="CF18" s="115"/>
      <c r="CG18" s="116"/>
      <c r="CH18" s="116"/>
      <c r="CI18" s="116"/>
      <c r="CJ18" s="116"/>
      <c r="CK18" s="116"/>
      <c r="CL18" s="116"/>
      <c r="CM18" s="116"/>
      <c r="CN18" s="114">
        <v>1432</v>
      </c>
      <c r="CO18" s="115">
        <v>3110.3999999999996</v>
      </c>
      <c r="CP18" s="115"/>
      <c r="CQ18" s="115"/>
      <c r="CR18" s="115"/>
      <c r="CS18" s="115"/>
      <c r="CT18" s="115"/>
      <c r="CU18" s="116">
        <v>3.13</v>
      </c>
      <c r="CV18" s="116">
        <v>8.9</v>
      </c>
      <c r="CW18" s="116">
        <v>13.9</v>
      </c>
      <c r="CX18" s="116">
        <v>0</v>
      </c>
      <c r="CY18" s="116">
        <v>8</v>
      </c>
      <c r="CZ18" s="116">
        <v>74.7</v>
      </c>
      <c r="DA18" s="116">
        <v>25.3</v>
      </c>
      <c r="DC18" s="31"/>
      <c r="DF18" s="107">
        <v>44800</v>
      </c>
      <c r="DG18" s="89"/>
    </row>
    <row r="19" spans="1:111" x14ac:dyDescent="0.2">
      <c r="A19" s="31">
        <f t="shared" si="0"/>
        <v>17</v>
      </c>
      <c r="B19" s="31">
        <v>2015</v>
      </c>
      <c r="C19" s="32" t="s">
        <v>667</v>
      </c>
      <c r="D19" s="32" t="s">
        <v>668</v>
      </c>
      <c r="E19" s="31">
        <v>4</v>
      </c>
      <c r="F19" s="107">
        <v>33974</v>
      </c>
      <c r="G19" s="108">
        <f t="shared" ca="1" si="1"/>
        <v>32.772602739726025</v>
      </c>
      <c r="H19" s="33" t="s">
        <v>669</v>
      </c>
      <c r="I19" s="108">
        <f>($DG$7-F19)/365</f>
        <v>22.328767123287673</v>
      </c>
      <c r="J19" s="32">
        <v>70</v>
      </c>
      <c r="K19" s="32">
        <v>185</v>
      </c>
      <c r="L19" s="32">
        <v>4.33</v>
      </c>
      <c r="M19" s="109">
        <v>1</v>
      </c>
      <c r="N19" s="110">
        <f t="shared" si="2"/>
        <v>0</v>
      </c>
      <c r="O19" s="110">
        <f t="shared" si="3"/>
        <v>5.277897457992245E-2</v>
      </c>
      <c r="P19" s="110">
        <f t="shared" si="4"/>
        <v>0.23753103136989395</v>
      </c>
      <c r="Q19" s="110">
        <f t="shared" si="5"/>
        <v>7.8806316094451684E-2</v>
      </c>
      <c r="R19" s="110">
        <f t="shared" si="6"/>
        <v>0.26810724289715882</v>
      </c>
      <c r="S19" s="58">
        <f t="shared" si="7"/>
        <v>0.26810724289715882</v>
      </c>
      <c r="T19" s="58">
        <f t="shared" si="8"/>
        <v>0.25470188075230088</v>
      </c>
      <c r="U19" s="111">
        <f>IF(N19&gt;=0.2,($DF$6-$F19)/365,(IF(O19&gt;=0.2,($DF$7-$F19)/365,(IF(P19&gt;=0.2,($DF$8-$F19)/365,(IF(Q19&gt;=0.2,($DF$9-$F19)/365,(IF(R19&gt;=0.2,($DF$10-$F19)/365,"N/A")))))))))</f>
        <v>19.665753424657535</v>
      </c>
      <c r="V19" s="111">
        <f t="shared" si="9"/>
        <v>2.33</v>
      </c>
      <c r="W19" s="111">
        <f t="shared" si="10"/>
        <v>10</v>
      </c>
      <c r="X19" s="33">
        <f t="shared" si="11"/>
        <v>105.25679421269493</v>
      </c>
      <c r="Y19" s="33">
        <f t="shared" si="12"/>
        <v>97.828679190950211</v>
      </c>
      <c r="Z19" s="112">
        <f t="shared" si="13"/>
        <v>7</v>
      </c>
      <c r="AA19" s="112">
        <f t="shared" si="14"/>
        <v>7</v>
      </c>
      <c r="AB19" s="112">
        <f t="shared" si="15"/>
        <v>4</v>
      </c>
      <c r="AC19" s="112">
        <f t="shared" si="16"/>
        <v>8</v>
      </c>
      <c r="AD19" s="112">
        <f t="shared" si="17"/>
        <v>10</v>
      </c>
      <c r="AE19" s="112">
        <f t="shared" si="18"/>
        <v>6</v>
      </c>
      <c r="AF19" s="112">
        <f t="shared" si="19"/>
        <v>10</v>
      </c>
      <c r="AG19" s="112">
        <v>0.25</v>
      </c>
      <c r="AH19" s="113">
        <f t="shared" si="20"/>
        <v>11.731999999999999</v>
      </c>
      <c r="AI19" s="33">
        <f t="shared" si="21"/>
        <v>10.45142857142857</v>
      </c>
      <c r="AJ19" s="114"/>
      <c r="AK19" s="115">
        <v>3104.4</v>
      </c>
      <c r="AL19" s="115"/>
      <c r="AM19" s="115"/>
      <c r="AN19" s="115"/>
      <c r="AO19" s="115"/>
      <c r="AP19" s="115"/>
      <c r="AQ19" s="116"/>
      <c r="AR19" s="116"/>
      <c r="AS19" s="116"/>
      <c r="AT19" s="116"/>
      <c r="AU19" s="116"/>
      <c r="AV19" s="116"/>
      <c r="AW19" s="116"/>
      <c r="AX19" s="114">
        <v>147</v>
      </c>
      <c r="AY19" s="115">
        <v>2785.2</v>
      </c>
      <c r="AZ19" s="115"/>
      <c r="BA19" s="115"/>
      <c r="BB19" s="115"/>
      <c r="BC19" s="115"/>
      <c r="BD19" s="115"/>
      <c r="BE19" s="116"/>
      <c r="BF19" s="116"/>
      <c r="BG19" s="116"/>
      <c r="BH19" s="116"/>
      <c r="BI19" s="116"/>
      <c r="BJ19" s="116"/>
      <c r="BK19" s="116"/>
      <c r="BL19" s="114">
        <v>842</v>
      </c>
      <c r="BM19" s="115">
        <v>3544.7999999999997</v>
      </c>
      <c r="BN19" s="115"/>
      <c r="BO19" s="115"/>
      <c r="BP19" s="115"/>
      <c r="BQ19" s="115"/>
      <c r="BR19" s="115"/>
      <c r="BS19" s="116"/>
      <c r="BT19" s="116"/>
      <c r="BU19" s="116"/>
      <c r="BV19" s="116"/>
      <c r="BW19" s="116"/>
      <c r="BX19" s="116"/>
      <c r="BY19" s="116"/>
      <c r="BZ19" s="114">
        <v>272</v>
      </c>
      <c r="CA19" s="115">
        <v>3451.5</v>
      </c>
      <c r="CB19" s="115"/>
      <c r="CC19" s="115"/>
      <c r="CD19" s="115"/>
      <c r="CE19" s="115"/>
      <c r="CF19" s="115"/>
      <c r="CG19" s="116"/>
      <c r="CH19" s="116"/>
      <c r="CI19" s="116"/>
      <c r="CJ19" s="116"/>
      <c r="CK19" s="116"/>
      <c r="CL19" s="116"/>
      <c r="CM19" s="116"/>
      <c r="CN19" s="114">
        <v>871</v>
      </c>
      <c r="CO19" s="115">
        <v>3248.7000000000003</v>
      </c>
      <c r="CP19" s="115">
        <v>36</v>
      </c>
      <c r="CQ19" s="115">
        <v>10</v>
      </c>
      <c r="CR19" s="115"/>
      <c r="CS19" s="115"/>
      <c r="CT19" s="115"/>
      <c r="CU19" s="116">
        <v>2.33</v>
      </c>
      <c r="CV19" s="116">
        <v>10</v>
      </c>
      <c r="CW19" s="116">
        <v>11.1</v>
      </c>
      <c r="CX19" s="116">
        <v>0</v>
      </c>
      <c r="CY19" s="116">
        <v>7.6</v>
      </c>
      <c r="CZ19" s="116">
        <v>90.7</v>
      </c>
      <c r="DA19" s="116">
        <v>7.6</v>
      </c>
      <c r="DC19" s="31"/>
      <c r="DG19" s="89"/>
    </row>
    <row r="20" spans="1:111" x14ac:dyDescent="0.2">
      <c r="A20" s="31">
        <f t="shared" si="0"/>
        <v>18</v>
      </c>
      <c r="B20" s="31">
        <v>2014</v>
      </c>
      <c r="C20" s="32" t="s">
        <v>670</v>
      </c>
      <c r="D20" s="32" t="s">
        <v>671</v>
      </c>
      <c r="E20" s="31">
        <v>1</v>
      </c>
      <c r="F20" s="107">
        <v>33801</v>
      </c>
      <c r="G20" s="108">
        <f t="shared" ca="1" si="1"/>
        <v>33.246575342465754</v>
      </c>
      <c r="H20" s="33" t="s">
        <v>669</v>
      </c>
      <c r="I20" s="108">
        <f>($DG$6-F20)/365</f>
        <v>21.824657534246576</v>
      </c>
      <c r="J20" s="118">
        <v>75</v>
      </c>
      <c r="K20" s="118">
        <v>206</v>
      </c>
      <c r="L20" s="118">
        <v>4.46</v>
      </c>
      <c r="M20" s="109">
        <v>2</v>
      </c>
      <c r="N20" s="110">
        <f t="shared" si="2"/>
        <v>0</v>
      </c>
      <c r="O20" s="110">
        <f t="shared" si="3"/>
        <v>9.4625679631953147E-2</v>
      </c>
      <c r="P20" s="110">
        <f t="shared" si="4"/>
        <v>0.3427614767820954</v>
      </c>
      <c r="Q20" s="110">
        <f t="shared" si="5"/>
        <v>0.47689423978083767</v>
      </c>
      <c r="R20" s="110">
        <f t="shared" si="6"/>
        <v>0.49940828402366866</v>
      </c>
      <c r="S20" s="58">
        <f t="shared" si="7"/>
        <v>0.49940828402366866</v>
      </c>
      <c r="T20" s="58">
        <f t="shared" si="8"/>
        <v>0.49940828402366866</v>
      </c>
      <c r="U20" s="111">
        <f>IF(N20&gt;=0.2,($DF$5-$F20)/365,(IF(O20&gt;=0.2,($DF$6-$F20)/365,(IF(P20&gt;=0.2,($DF$7-$F20)/365,(IF(Q20&gt;=0.2,($DF$8-$F20)/365,(IF(R20&gt;=0.2,($DF$9-$F20)/365,"N/A")))))))))</f>
        <v>19.136986301369863</v>
      </c>
      <c r="V20" s="111">
        <f t="shared" si="9"/>
        <v>3.13</v>
      </c>
      <c r="W20" s="111">
        <f t="shared" si="10"/>
        <v>8.9</v>
      </c>
      <c r="X20" s="33">
        <f t="shared" si="11"/>
        <v>104.12566335361625</v>
      </c>
      <c r="Y20" s="33">
        <f t="shared" si="12"/>
        <v>107.32939162228809</v>
      </c>
      <c r="Z20" s="112">
        <f t="shared" si="13"/>
        <v>10</v>
      </c>
      <c r="AA20" s="112">
        <f t="shared" si="14"/>
        <v>8</v>
      </c>
      <c r="AB20" s="112">
        <f t="shared" si="15"/>
        <v>6</v>
      </c>
      <c r="AC20" s="112">
        <f t="shared" si="16"/>
        <v>6</v>
      </c>
      <c r="AD20" s="112">
        <f t="shared" si="17"/>
        <v>8</v>
      </c>
      <c r="AE20" s="112">
        <f t="shared" si="18"/>
        <v>7</v>
      </c>
      <c r="AF20" s="112">
        <f t="shared" si="19"/>
        <v>8</v>
      </c>
      <c r="AG20" s="112">
        <v>0</v>
      </c>
      <c r="AH20" s="113">
        <f t="shared" si="20"/>
        <v>11.634</v>
      </c>
      <c r="AI20" s="33">
        <f t="shared" si="21"/>
        <v>10.424285714285716</v>
      </c>
      <c r="AJ20" s="114"/>
      <c r="AK20" s="115">
        <v>1755.6000000000001</v>
      </c>
      <c r="AL20" s="115"/>
      <c r="AM20" s="115"/>
      <c r="AN20" s="115"/>
      <c r="AO20" s="115"/>
      <c r="AP20" s="115"/>
      <c r="AQ20" s="116"/>
      <c r="AR20" s="116"/>
      <c r="AS20" s="116"/>
      <c r="AT20" s="116"/>
      <c r="AU20" s="116"/>
      <c r="AV20" s="116"/>
      <c r="AW20" s="116"/>
      <c r="AX20" s="114">
        <v>181</v>
      </c>
      <c r="AY20" s="115">
        <v>1912.8000000000002</v>
      </c>
      <c r="AZ20" s="115"/>
      <c r="BA20" s="115"/>
      <c r="BB20" s="115"/>
      <c r="BC20" s="115"/>
      <c r="BD20" s="115"/>
      <c r="BE20" s="116"/>
      <c r="BF20" s="116"/>
      <c r="BG20" s="116"/>
      <c r="BH20" s="116"/>
      <c r="BI20" s="116"/>
      <c r="BJ20" s="116"/>
      <c r="BK20" s="116"/>
      <c r="BL20" s="114">
        <v>778</v>
      </c>
      <c r="BM20" s="115">
        <v>2269.7999999999997</v>
      </c>
      <c r="BN20" s="115"/>
      <c r="BO20" s="115"/>
      <c r="BP20" s="115"/>
      <c r="BQ20" s="115"/>
      <c r="BR20" s="115"/>
      <c r="BS20" s="116"/>
      <c r="BT20" s="116"/>
      <c r="BU20" s="116"/>
      <c r="BV20" s="116"/>
      <c r="BW20" s="116"/>
      <c r="BX20" s="116"/>
      <c r="BY20" s="116"/>
      <c r="BZ20" s="114">
        <v>1323</v>
      </c>
      <c r="CA20" s="115">
        <v>2774.2000000000003</v>
      </c>
      <c r="CB20" s="115"/>
      <c r="CC20" s="115"/>
      <c r="CD20" s="115"/>
      <c r="CE20" s="115"/>
      <c r="CF20" s="115"/>
      <c r="CG20" s="116"/>
      <c r="CH20" s="116"/>
      <c r="CI20" s="116"/>
      <c r="CJ20" s="116"/>
      <c r="CK20" s="116"/>
      <c r="CL20" s="116"/>
      <c r="CM20" s="116"/>
      <c r="CN20" s="114">
        <v>1477</v>
      </c>
      <c r="CO20" s="115">
        <v>2957.5</v>
      </c>
      <c r="CP20" s="115"/>
      <c r="CQ20" s="115"/>
      <c r="CR20" s="115"/>
      <c r="CS20" s="115"/>
      <c r="CT20" s="115"/>
      <c r="CU20" s="116">
        <v>3.13</v>
      </c>
      <c r="CV20" s="116">
        <v>8.9</v>
      </c>
      <c r="CW20" s="116">
        <v>9.6999999999999993</v>
      </c>
      <c r="CX20" s="116">
        <v>0</v>
      </c>
      <c r="CY20" s="116">
        <v>8.8000000000000007</v>
      </c>
      <c r="CZ20" s="116">
        <v>57.7</v>
      </c>
      <c r="DA20" s="116">
        <v>39.4</v>
      </c>
      <c r="DC20" s="31"/>
      <c r="DG20" s="89"/>
    </row>
    <row r="21" spans="1:111" ht="15.75" customHeight="1" x14ac:dyDescent="0.2">
      <c r="A21" s="31">
        <f t="shared" si="0"/>
        <v>19</v>
      </c>
      <c r="B21" s="31">
        <v>2015</v>
      </c>
      <c r="C21" s="32" t="s">
        <v>672</v>
      </c>
      <c r="D21" s="32" t="s">
        <v>673</v>
      </c>
      <c r="E21" s="31">
        <v>4</v>
      </c>
      <c r="F21" s="107">
        <v>33989</v>
      </c>
      <c r="G21" s="108">
        <f t="shared" ca="1" si="1"/>
        <v>32.731506849315068</v>
      </c>
      <c r="H21" s="33" t="s">
        <v>669</v>
      </c>
      <c r="I21" s="108">
        <f>($DG$7-F21)/365</f>
        <v>22.287671232876711</v>
      </c>
      <c r="J21" s="32">
        <v>75</v>
      </c>
      <c r="K21" s="32">
        <v>208</v>
      </c>
      <c r="L21" s="32">
        <v>4.45</v>
      </c>
      <c r="M21" s="109">
        <v>1</v>
      </c>
      <c r="N21" s="110">
        <f t="shared" si="2"/>
        <v>0</v>
      </c>
      <c r="O21" s="110">
        <f t="shared" si="3"/>
        <v>0.10583742498636116</v>
      </c>
      <c r="P21" s="110">
        <f t="shared" si="4"/>
        <v>0.19328189540955498</v>
      </c>
      <c r="Q21" s="110">
        <f t="shared" si="5"/>
        <v>0.21680548750612444</v>
      </c>
      <c r="R21" s="110">
        <f t="shared" si="6"/>
        <v>0.26098901098901101</v>
      </c>
      <c r="S21" s="58">
        <f t="shared" si="7"/>
        <v>0.26098901098901101</v>
      </c>
      <c r="T21" s="58">
        <f t="shared" si="8"/>
        <v>0.24793956043956045</v>
      </c>
      <c r="U21" s="111">
        <f>IF(N21&gt;=0.2,($DF$6-$F21)/365,(IF(O21&gt;=0.2,($DF$7-$F21)/365,(IF(P21&gt;=0.2,($DF$8-$F21)/365,(IF(Q21&gt;=0.2,($DF$9-$F21)/365,(IF(R21&gt;=0.2,($DF$10-$F21)/365,"N/A")))))))))</f>
        <v>20.624657534246577</v>
      </c>
      <c r="V21" s="111">
        <f t="shared" si="9"/>
        <v>4.25</v>
      </c>
      <c r="W21" s="111">
        <f t="shared" si="10"/>
        <v>8.1</v>
      </c>
      <c r="X21" s="33">
        <f t="shared" si="11"/>
        <v>106.08483047330105</v>
      </c>
      <c r="Y21" s="33">
        <f t="shared" si="12"/>
        <v>109.3488382050969</v>
      </c>
      <c r="Z21" s="112">
        <f t="shared" si="13"/>
        <v>6</v>
      </c>
      <c r="AA21" s="112">
        <f t="shared" si="14"/>
        <v>5</v>
      </c>
      <c r="AB21" s="112">
        <f t="shared" si="15"/>
        <v>8</v>
      </c>
      <c r="AC21" s="112">
        <f t="shared" si="16"/>
        <v>6</v>
      </c>
      <c r="AD21" s="112">
        <f t="shared" si="17"/>
        <v>9</v>
      </c>
      <c r="AE21" s="112">
        <f t="shared" si="18"/>
        <v>8</v>
      </c>
      <c r="AF21" s="112">
        <f t="shared" si="19"/>
        <v>10</v>
      </c>
      <c r="AG21" s="112">
        <v>0</v>
      </c>
      <c r="AH21" s="113">
        <f t="shared" si="20"/>
        <v>10.866</v>
      </c>
      <c r="AI21" s="33">
        <f t="shared" si="21"/>
        <v>10.304285714285715</v>
      </c>
      <c r="AJ21" s="114"/>
      <c r="AK21" s="115">
        <v>2522</v>
      </c>
      <c r="AL21" s="115"/>
      <c r="AM21" s="115"/>
      <c r="AN21" s="115"/>
      <c r="AO21" s="115"/>
      <c r="AP21" s="115"/>
      <c r="AQ21" s="116"/>
      <c r="AR21" s="116"/>
      <c r="AS21" s="116"/>
      <c r="AT21" s="116"/>
      <c r="AU21" s="116"/>
      <c r="AV21" s="116"/>
      <c r="AW21" s="116"/>
      <c r="AX21" s="114">
        <v>291</v>
      </c>
      <c r="AY21" s="115">
        <v>2749.5</v>
      </c>
      <c r="AZ21" s="115"/>
      <c r="BA21" s="115"/>
      <c r="BB21" s="115"/>
      <c r="BC21" s="115"/>
      <c r="BD21" s="115"/>
      <c r="BE21" s="116"/>
      <c r="BF21" s="116"/>
      <c r="BG21" s="116"/>
      <c r="BH21" s="116"/>
      <c r="BI21" s="116"/>
      <c r="BJ21" s="116"/>
      <c r="BK21" s="116"/>
      <c r="BL21" s="114">
        <v>744</v>
      </c>
      <c r="BM21" s="115">
        <v>3849.3</v>
      </c>
      <c r="BN21" s="115"/>
      <c r="BO21" s="115"/>
      <c r="BP21" s="115"/>
      <c r="BQ21" s="115"/>
      <c r="BR21" s="115"/>
      <c r="BS21" s="116"/>
      <c r="BT21" s="116"/>
      <c r="BU21" s="116"/>
      <c r="BV21" s="116"/>
      <c r="BW21" s="116"/>
      <c r="BX21" s="116"/>
      <c r="BY21" s="116"/>
      <c r="BZ21" s="114">
        <v>885</v>
      </c>
      <c r="CA21" s="115">
        <v>4082</v>
      </c>
      <c r="CB21" s="115"/>
      <c r="CC21" s="115"/>
      <c r="CD21" s="115"/>
      <c r="CE21" s="115"/>
      <c r="CF21" s="115"/>
      <c r="CG21" s="116"/>
      <c r="CH21" s="116"/>
      <c r="CI21" s="116"/>
      <c r="CJ21" s="116"/>
      <c r="CK21" s="116"/>
      <c r="CL21" s="116"/>
      <c r="CM21" s="116"/>
      <c r="CN21" s="114">
        <v>855</v>
      </c>
      <c r="CO21" s="115">
        <v>3276</v>
      </c>
      <c r="CP21" s="115">
        <v>43</v>
      </c>
      <c r="CQ21" s="115">
        <v>5</v>
      </c>
      <c r="CR21" s="115"/>
      <c r="CS21" s="115"/>
      <c r="CT21" s="115"/>
      <c r="CU21" s="116">
        <v>4.25</v>
      </c>
      <c r="CV21" s="116">
        <v>8.1</v>
      </c>
      <c r="CW21" s="116">
        <v>11.9</v>
      </c>
      <c r="CX21" s="116">
        <v>0</v>
      </c>
      <c r="CY21" s="116">
        <v>6.2</v>
      </c>
      <c r="CZ21" s="116">
        <v>84.3</v>
      </c>
      <c r="DA21" s="116">
        <v>15.3</v>
      </c>
      <c r="DC21" s="31"/>
      <c r="DG21" s="89"/>
    </row>
    <row r="22" spans="1:111" ht="15.75" customHeight="1" x14ac:dyDescent="0.2">
      <c r="A22" s="31">
        <f t="shared" si="0"/>
        <v>20</v>
      </c>
      <c r="B22" s="31">
        <v>2016</v>
      </c>
      <c r="C22" s="32" t="s">
        <v>674</v>
      </c>
      <c r="D22" s="32" t="s">
        <v>675</v>
      </c>
      <c r="E22" s="31">
        <v>4</v>
      </c>
      <c r="F22" s="107">
        <v>34653</v>
      </c>
      <c r="G22" s="108">
        <f t="shared" ca="1" si="1"/>
        <v>30.912328767123288</v>
      </c>
      <c r="H22" s="33" t="s">
        <v>628</v>
      </c>
      <c r="I22" s="108">
        <f>($DG$8-F22)/365</f>
        <v>21.465753424657535</v>
      </c>
      <c r="J22" s="32">
        <v>72</v>
      </c>
      <c r="K22" s="32">
        <v>200</v>
      </c>
      <c r="L22" s="32">
        <v>4.58</v>
      </c>
      <c r="M22" s="109">
        <v>2</v>
      </c>
      <c r="N22" s="110">
        <f t="shared" si="2"/>
        <v>0</v>
      </c>
      <c r="O22" s="110">
        <f t="shared" si="3"/>
        <v>0</v>
      </c>
      <c r="P22" s="110">
        <f t="shared" si="4"/>
        <v>0.3952861952861953</v>
      </c>
      <c r="Q22" s="110">
        <f t="shared" si="5"/>
        <v>0.52178590640129097</v>
      </c>
      <c r="R22" s="110">
        <f t="shared" si="6"/>
        <v>0.37371862135765604</v>
      </c>
      <c r="S22" s="58">
        <f t="shared" si="7"/>
        <v>0.44775226387947353</v>
      </c>
      <c r="T22" s="58">
        <f t="shared" si="8"/>
        <v>0.42536465068549983</v>
      </c>
      <c r="U22" s="111">
        <f>IF(N22&gt;=0.2,($DF$7-$F22)/365,(IF(O22&gt;=0.2,($DF$8-$F22)/365,(IF(P22&gt;=0.2,($DF$9-$F22)/365,(IF(Q22&gt;=0.2,($DF$10-$F22)/365,(IF(R22&gt;=0.2,($DF$11-$F22)/365,"N/A")))))))))</f>
        <v>18.805479452054794</v>
      </c>
      <c r="V22" s="111">
        <f t="shared" si="9"/>
        <v>3.86</v>
      </c>
      <c r="W22" s="111">
        <f t="shared" si="10"/>
        <v>6.5</v>
      </c>
      <c r="X22" s="33">
        <f t="shared" si="11"/>
        <v>90.907157694003956</v>
      </c>
      <c r="Y22" s="33">
        <f t="shared" si="12"/>
        <v>88.138532514159294</v>
      </c>
      <c r="Z22" s="112">
        <f t="shared" si="13"/>
        <v>10</v>
      </c>
      <c r="AA22" s="112">
        <f t="shared" si="14"/>
        <v>8</v>
      </c>
      <c r="AB22" s="112">
        <f t="shared" si="15"/>
        <v>7</v>
      </c>
      <c r="AC22" s="112">
        <f t="shared" si="16"/>
        <v>5</v>
      </c>
      <c r="AD22" s="112">
        <f t="shared" si="17"/>
        <v>6</v>
      </c>
      <c r="AE22" s="112">
        <f t="shared" si="18"/>
        <v>4</v>
      </c>
      <c r="AF22" s="112">
        <f t="shared" si="19"/>
        <v>8</v>
      </c>
      <c r="AG22" s="112">
        <v>0</v>
      </c>
      <c r="AH22" s="113">
        <f t="shared" si="20"/>
        <v>11.087999999999999</v>
      </c>
      <c r="AI22" s="33">
        <f t="shared" si="21"/>
        <v>10.205714285714285</v>
      </c>
      <c r="AJ22" s="114"/>
      <c r="AK22" s="115">
        <v>2727.4</v>
      </c>
      <c r="AL22" s="115"/>
      <c r="AM22" s="115"/>
      <c r="AN22" s="115"/>
      <c r="AO22" s="115"/>
      <c r="AP22" s="115"/>
      <c r="AQ22" s="116"/>
      <c r="AR22" s="116"/>
      <c r="AS22" s="116"/>
      <c r="AT22" s="116"/>
      <c r="AU22" s="116"/>
      <c r="AV22" s="116"/>
      <c r="AW22" s="116"/>
      <c r="AX22" s="114"/>
      <c r="AY22" s="115">
        <v>3341</v>
      </c>
      <c r="AZ22" s="115"/>
      <c r="BA22" s="115"/>
      <c r="BB22" s="115"/>
      <c r="BC22" s="115"/>
      <c r="BD22" s="115"/>
      <c r="BE22" s="116"/>
      <c r="BF22" s="116"/>
      <c r="BG22" s="116"/>
      <c r="BH22" s="116"/>
      <c r="BI22" s="116"/>
      <c r="BJ22" s="116"/>
      <c r="BK22" s="116"/>
      <c r="BL22" s="114">
        <v>1174</v>
      </c>
      <c r="BM22" s="115">
        <v>2970</v>
      </c>
      <c r="BN22" s="115"/>
      <c r="BO22" s="115"/>
      <c r="BP22" s="115"/>
      <c r="BQ22" s="115"/>
      <c r="BR22" s="115"/>
      <c r="BS22" s="116"/>
      <c r="BT22" s="116"/>
      <c r="BU22" s="116"/>
      <c r="BV22" s="116"/>
      <c r="BW22" s="116"/>
      <c r="BX22" s="116"/>
      <c r="BY22" s="116"/>
      <c r="BZ22" s="114">
        <v>1261</v>
      </c>
      <c r="CA22" s="115">
        <v>2416.7000000000003</v>
      </c>
      <c r="CB22" s="115">
        <v>78</v>
      </c>
      <c r="CC22" s="115">
        <v>8</v>
      </c>
      <c r="CD22" s="115"/>
      <c r="CE22" s="115"/>
      <c r="CF22" s="115"/>
      <c r="CG22" s="116">
        <v>3.86</v>
      </c>
      <c r="CH22" s="116">
        <v>6.5</v>
      </c>
      <c r="CI22" s="116">
        <v>12.1</v>
      </c>
      <c r="CJ22" s="116"/>
      <c r="CK22" s="116">
        <v>6</v>
      </c>
      <c r="CL22" s="116">
        <v>46.6</v>
      </c>
      <c r="CM22" s="116">
        <v>52.5</v>
      </c>
      <c r="CN22" s="114">
        <v>926</v>
      </c>
      <c r="CO22" s="115">
        <v>2477.7999999999997</v>
      </c>
      <c r="CP22" s="115">
        <v>94</v>
      </c>
      <c r="CQ22" s="115">
        <v>6</v>
      </c>
      <c r="CR22" s="115"/>
      <c r="CS22" s="115"/>
      <c r="CT22" s="115"/>
      <c r="CU22" s="116">
        <v>2.72</v>
      </c>
      <c r="CV22" s="116">
        <v>4.4000000000000004</v>
      </c>
      <c r="CW22" s="116">
        <v>7.3</v>
      </c>
      <c r="CX22" s="116">
        <v>0</v>
      </c>
      <c r="CY22" s="116">
        <v>8.6999999999999993</v>
      </c>
      <c r="CZ22" s="116">
        <v>17</v>
      </c>
      <c r="DA22" s="116">
        <v>81.599999999999994</v>
      </c>
      <c r="DC22" s="31"/>
      <c r="DG22" s="89"/>
    </row>
    <row r="23" spans="1:111" ht="15.75" customHeight="1" x14ac:dyDescent="0.2">
      <c r="A23" s="31">
        <f t="shared" si="0"/>
        <v>21</v>
      </c>
      <c r="B23" s="31">
        <v>2013</v>
      </c>
      <c r="C23" s="32" t="s">
        <v>676</v>
      </c>
      <c r="D23" s="32" t="s">
        <v>677</v>
      </c>
      <c r="E23" s="31">
        <v>3</v>
      </c>
      <c r="F23" s="107">
        <v>33312</v>
      </c>
      <c r="G23" s="108">
        <f t="shared" ca="1" si="1"/>
        <v>34.586301369863016</v>
      </c>
      <c r="H23" s="33" t="s">
        <v>669</v>
      </c>
      <c r="I23" s="108">
        <f>($DG$5-F23)/365</f>
        <v>22.12876712328767</v>
      </c>
      <c r="J23" s="32">
        <v>68</v>
      </c>
      <c r="K23" s="32">
        <v>174</v>
      </c>
      <c r="L23" s="32">
        <v>4.34</v>
      </c>
      <c r="M23" s="109">
        <v>1</v>
      </c>
      <c r="N23" s="110">
        <f t="shared" si="2"/>
        <v>0</v>
      </c>
      <c r="O23" s="110">
        <f t="shared" si="3"/>
        <v>6.0781709133357495E-2</v>
      </c>
      <c r="P23" s="110">
        <f t="shared" si="4"/>
        <v>0.28421812928855184</v>
      </c>
      <c r="Q23" s="110">
        <f t="shared" si="5"/>
        <v>0.26306450181882707</v>
      </c>
      <c r="R23" s="110">
        <f t="shared" si="6"/>
        <v>0.30028421003587574</v>
      </c>
      <c r="S23" s="58">
        <f t="shared" si="7"/>
        <v>0.30028421003587574</v>
      </c>
      <c r="T23" s="58">
        <f t="shared" si="8"/>
        <v>0.28526999953408194</v>
      </c>
      <c r="U23" s="111">
        <f>IF(N23&gt;=0.2,($DF$4-$F23)/365,(IF(O23&gt;=0.2,($DF$5-$F23)/365,(IF(P23&gt;=0.2,($DF$6-$F23)/365,(IF(Q23&gt;=0.2,($DF$7-$F23)/365,(IF(R23&gt;=0.2,($DF$8-$F23)/365,"N/A")))))))))</f>
        <v>19.476712328767125</v>
      </c>
      <c r="V23" s="111">
        <f t="shared" si="9"/>
        <v>3.13</v>
      </c>
      <c r="W23" s="111">
        <f t="shared" si="10"/>
        <v>8.9</v>
      </c>
      <c r="X23" s="33">
        <f t="shared" si="11"/>
        <v>98.089004267674895</v>
      </c>
      <c r="Y23" s="33">
        <f t="shared" si="12"/>
        <v>87.287626879206101</v>
      </c>
      <c r="Z23" s="112">
        <f t="shared" si="13"/>
        <v>7</v>
      </c>
      <c r="AA23" s="112">
        <f t="shared" si="14"/>
        <v>7</v>
      </c>
      <c r="AB23" s="112">
        <f t="shared" si="15"/>
        <v>6</v>
      </c>
      <c r="AC23" s="112">
        <f t="shared" si="16"/>
        <v>6</v>
      </c>
      <c r="AD23" s="112">
        <f t="shared" si="17"/>
        <v>10</v>
      </c>
      <c r="AE23" s="112">
        <f t="shared" si="18"/>
        <v>4</v>
      </c>
      <c r="AF23" s="112">
        <f t="shared" si="19"/>
        <v>10</v>
      </c>
      <c r="AG23" s="112">
        <v>0.25</v>
      </c>
      <c r="AH23" s="113">
        <f t="shared" si="20"/>
        <v>11.187999999999999</v>
      </c>
      <c r="AI23" s="33">
        <f t="shared" si="21"/>
        <v>10.177142857142856</v>
      </c>
      <c r="AJ23" s="114"/>
      <c r="AK23" s="115">
        <v>1956.5</v>
      </c>
      <c r="AL23" s="115"/>
      <c r="AM23" s="115"/>
      <c r="AN23" s="115"/>
      <c r="AO23" s="115"/>
      <c r="AP23" s="115"/>
      <c r="AQ23" s="116"/>
      <c r="AR23" s="116"/>
      <c r="AS23" s="116"/>
      <c r="AT23" s="116"/>
      <c r="AU23" s="116"/>
      <c r="AV23" s="116"/>
      <c r="AW23" s="116"/>
      <c r="AX23" s="114">
        <v>151</v>
      </c>
      <c r="AY23" s="115">
        <v>2484.2999999999997</v>
      </c>
      <c r="AZ23" s="115"/>
      <c r="BA23" s="115"/>
      <c r="BB23" s="115"/>
      <c r="BC23" s="115"/>
      <c r="BD23" s="115"/>
      <c r="BE23" s="116"/>
      <c r="BF23" s="116"/>
      <c r="BG23" s="116"/>
      <c r="BH23" s="116"/>
      <c r="BI23" s="116"/>
      <c r="BJ23" s="116"/>
      <c r="BK23" s="116"/>
      <c r="BL23" s="114">
        <v>787</v>
      </c>
      <c r="BM23" s="115">
        <v>2769</v>
      </c>
      <c r="BN23" s="115"/>
      <c r="BO23" s="115"/>
      <c r="BP23" s="115"/>
      <c r="BQ23" s="115"/>
      <c r="BR23" s="115"/>
      <c r="BS23" s="116"/>
      <c r="BT23" s="116"/>
      <c r="BU23" s="116"/>
      <c r="BV23" s="116"/>
      <c r="BW23" s="116"/>
      <c r="BX23" s="116"/>
      <c r="BY23" s="116"/>
      <c r="BZ23" s="114">
        <v>1186</v>
      </c>
      <c r="CA23" s="115">
        <v>4508.4000000000005</v>
      </c>
      <c r="CB23" s="115"/>
      <c r="CC23" s="115"/>
      <c r="CD23" s="115"/>
      <c r="CE23" s="115"/>
      <c r="CF23" s="115"/>
      <c r="CG23" s="116"/>
      <c r="CH23" s="116"/>
      <c r="CI23" s="116"/>
      <c r="CJ23" s="116"/>
      <c r="CK23" s="116"/>
      <c r="CL23" s="116"/>
      <c r="CM23" s="116"/>
      <c r="CN23" s="114">
        <v>1289</v>
      </c>
      <c r="CO23" s="115">
        <v>4292.5999999999995</v>
      </c>
      <c r="CP23" s="115"/>
      <c r="CQ23" s="115"/>
      <c r="CR23" s="115"/>
      <c r="CS23" s="115"/>
      <c r="CT23" s="115"/>
      <c r="CU23" s="116">
        <v>3.13</v>
      </c>
      <c r="CV23" s="116">
        <v>8.9</v>
      </c>
      <c r="CW23" s="116">
        <v>16.8</v>
      </c>
      <c r="CX23" s="116">
        <v>0</v>
      </c>
      <c r="CY23" s="116">
        <v>10</v>
      </c>
      <c r="CZ23" s="116">
        <v>75.900000000000006</v>
      </c>
      <c r="DA23" s="116">
        <v>23.4</v>
      </c>
      <c r="DC23" s="31"/>
    </row>
    <row r="24" spans="1:111" ht="15.75" customHeight="1" x14ac:dyDescent="0.2">
      <c r="A24" s="31">
        <f t="shared" si="0"/>
        <v>22</v>
      </c>
      <c r="B24" s="31">
        <v>2015</v>
      </c>
      <c r="C24" s="32" t="s">
        <v>678</v>
      </c>
      <c r="D24" s="32" t="s">
        <v>679</v>
      </c>
      <c r="E24" s="31">
        <v>2</v>
      </c>
      <c r="F24" s="107">
        <v>33666</v>
      </c>
      <c r="G24" s="108">
        <f t="shared" ca="1" si="1"/>
        <v>33.61643835616438</v>
      </c>
      <c r="H24" s="33" t="s">
        <v>669</v>
      </c>
      <c r="I24" s="108">
        <f>($DG$7-F24)/365</f>
        <v>23.172602739726027</v>
      </c>
      <c r="J24" s="32">
        <v>73</v>
      </c>
      <c r="K24" s="32">
        <v>197</v>
      </c>
      <c r="L24" s="32">
        <v>4.42</v>
      </c>
      <c r="M24" s="109">
        <v>2</v>
      </c>
      <c r="N24" s="110">
        <f t="shared" si="2"/>
        <v>0</v>
      </c>
      <c r="O24" s="110">
        <f t="shared" si="3"/>
        <v>0.17807389460932768</v>
      </c>
      <c r="P24" s="110">
        <f t="shared" si="4"/>
        <v>0.28374655647382918</v>
      </c>
      <c r="Q24" s="110">
        <f t="shared" si="5"/>
        <v>0.23188813154381277</v>
      </c>
      <c r="R24" s="110">
        <f t="shared" si="6"/>
        <v>0.25118035882908402</v>
      </c>
      <c r="S24" s="58">
        <f t="shared" si="7"/>
        <v>0.26746345765145663</v>
      </c>
      <c r="T24" s="58">
        <f t="shared" si="8"/>
        <v>0.26746345765145663</v>
      </c>
      <c r="U24" s="111">
        <f>IF(N24&gt;=0.2,($DF$6-$F24)/365,(IF(O24&gt;=0.2,($DF$7-$F24)/365,(IF(P24&gt;=0.2,($DF$8-$F24)/365,(IF(Q24&gt;=0.2,($DF$9-$F24)/365,(IF(R24&gt;=0.2,($DF$10-$F24)/365,"N/A")))))))))</f>
        <v>20.509589041095889</v>
      </c>
      <c r="V24" s="111">
        <f t="shared" si="9"/>
        <v>3.62</v>
      </c>
      <c r="W24" s="111">
        <f t="shared" si="10"/>
        <v>7</v>
      </c>
      <c r="X24" s="33">
        <f t="shared" si="11"/>
        <v>103.23028929732912</v>
      </c>
      <c r="Y24" s="33">
        <f t="shared" si="12"/>
        <v>102.17871248078056</v>
      </c>
      <c r="Z24" s="112">
        <f t="shared" si="13"/>
        <v>7</v>
      </c>
      <c r="AA24" s="112">
        <f t="shared" si="14"/>
        <v>5</v>
      </c>
      <c r="AB24" s="112">
        <f t="shared" si="15"/>
        <v>7</v>
      </c>
      <c r="AC24" s="112">
        <f t="shared" si="16"/>
        <v>5</v>
      </c>
      <c r="AD24" s="112">
        <f t="shared" si="17"/>
        <v>9</v>
      </c>
      <c r="AE24" s="112">
        <f t="shared" si="18"/>
        <v>7</v>
      </c>
      <c r="AF24" s="112">
        <f t="shared" si="19"/>
        <v>8</v>
      </c>
      <c r="AG24" s="112">
        <v>0.75</v>
      </c>
      <c r="AH24" s="113">
        <f t="shared" si="20"/>
        <v>10.824</v>
      </c>
      <c r="AI24" s="33">
        <f t="shared" si="21"/>
        <v>10.117142857142857</v>
      </c>
      <c r="AJ24" s="114"/>
      <c r="AK24" s="115">
        <v>2970.5</v>
      </c>
      <c r="AL24" s="115"/>
      <c r="AM24" s="115"/>
      <c r="AN24" s="115"/>
      <c r="AO24" s="115"/>
      <c r="AP24" s="115"/>
      <c r="AQ24" s="116"/>
      <c r="AR24" s="116"/>
      <c r="AS24" s="116"/>
      <c r="AT24" s="116"/>
      <c r="AU24" s="116"/>
      <c r="AV24" s="116"/>
      <c r="AW24" s="116"/>
      <c r="AX24" s="114">
        <v>294</v>
      </c>
      <c r="AY24" s="115">
        <v>1651</v>
      </c>
      <c r="AZ24" s="115"/>
      <c r="BA24" s="115"/>
      <c r="BB24" s="115"/>
      <c r="BC24" s="115"/>
      <c r="BD24" s="115"/>
      <c r="BE24" s="116"/>
      <c r="BF24" s="116"/>
      <c r="BG24" s="116"/>
      <c r="BH24" s="116"/>
      <c r="BI24" s="116"/>
      <c r="BJ24" s="116"/>
      <c r="BK24" s="116"/>
      <c r="BL24" s="114">
        <v>618</v>
      </c>
      <c r="BM24" s="115">
        <v>2178</v>
      </c>
      <c r="BN24" s="115"/>
      <c r="BO24" s="115"/>
      <c r="BP24" s="115"/>
      <c r="BQ24" s="115"/>
      <c r="BR24" s="115"/>
      <c r="BS24" s="116"/>
      <c r="BT24" s="116"/>
      <c r="BU24" s="116"/>
      <c r="BV24" s="116"/>
      <c r="BW24" s="116"/>
      <c r="BX24" s="116"/>
      <c r="BY24" s="116"/>
      <c r="BZ24" s="114">
        <v>660</v>
      </c>
      <c r="CA24" s="115">
        <v>2846.2000000000003</v>
      </c>
      <c r="CB24" s="115"/>
      <c r="CC24" s="115"/>
      <c r="CD24" s="115"/>
      <c r="CE24" s="115"/>
      <c r="CF24" s="115"/>
      <c r="CG24" s="116"/>
      <c r="CH24" s="116"/>
      <c r="CI24" s="116"/>
      <c r="CJ24" s="116"/>
      <c r="CK24" s="116"/>
      <c r="CL24" s="116"/>
      <c r="CM24" s="116"/>
      <c r="CN24" s="114">
        <v>931</v>
      </c>
      <c r="CO24" s="115">
        <v>3706.5</v>
      </c>
      <c r="CP24" s="115">
        <v>33</v>
      </c>
      <c r="CQ24" s="115">
        <v>12</v>
      </c>
      <c r="CR24" s="115"/>
      <c r="CS24" s="115"/>
      <c r="CT24" s="115"/>
      <c r="CU24" s="116">
        <v>3.62</v>
      </c>
      <c r="CV24" s="116">
        <v>7</v>
      </c>
      <c r="CW24" s="116">
        <v>11</v>
      </c>
      <c r="CX24" s="116">
        <v>0</v>
      </c>
      <c r="CY24" s="116">
        <v>10.6</v>
      </c>
      <c r="CZ24" s="116">
        <v>81.900000000000006</v>
      </c>
      <c r="DA24" s="116">
        <v>17.3</v>
      </c>
      <c r="DC24" s="31"/>
    </row>
    <row r="25" spans="1:111" ht="15.75" customHeight="1" x14ac:dyDescent="0.2">
      <c r="A25" s="31">
        <f t="shared" si="0"/>
        <v>23</v>
      </c>
      <c r="B25" s="31">
        <v>2014</v>
      </c>
      <c r="C25" s="32" t="s">
        <v>680</v>
      </c>
      <c r="D25" s="32" t="s">
        <v>631</v>
      </c>
      <c r="E25" s="31">
        <v>1</v>
      </c>
      <c r="F25" s="107">
        <v>33936</v>
      </c>
      <c r="G25" s="108">
        <f t="shared" ca="1" si="1"/>
        <v>32.876712328767127</v>
      </c>
      <c r="H25" s="33" t="s">
        <v>628</v>
      </c>
      <c r="I25" s="108">
        <f>($DG$6-F25)/365</f>
        <v>21.454794520547946</v>
      </c>
      <c r="J25" s="32">
        <v>73</v>
      </c>
      <c r="K25" s="32">
        <v>195</v>
      </c>
      <c r="L25" s="32">
        <v>4.7699999999999996</v>
      </c>
      <c r="M25" s="109">
        <v>2</v>
      </c>
      <c r="N25" s="110">
        <f t="shared" si="2"/>
        <v>0</v>
      </c>
      <c r="O25" s="110">
        <f t="shared" si="3"/>
        <v>0</v>
      </c>
      <c r="P25" s="110">
        <f t="shared" si="4"/>
        <v>2.0140515222482436E-2</v>
      </c>
      <c r="Q25" s="110">
        <f t="shared" si="5"/>
        <v>0.21979286536248563</v>
      </c>
      <c r="R25" s="110">
        <f t="shared" si="6"/>
        <v>0.36561446521605884</v>
      </c>
      <c r="S25" s="58">
        <f t="shared" si="7"/>
        <v>0.36561446521605884</v>
      </c>
      <c r="T25" s="58">
        <f t="shared" si="8"/>
        <v>0.36561446521605884</v>
      </c>
      <c r="U25" s="111">
        <f>IF(N25&gt;=0.2,($DF$5-$F25)/365,(IF(O25&gt;=0.2,($DF$6-$F25)/365,(IF(P25&gt;=0.2,($DF$7-$F25)/365,(IF(Q25&gt;=0.2,($DF$8-$F25)/365,(IF(R25&gt;=0.2,($DF$9-$F25)/365,"N/A")))))))))</f>
        <v>19.769863013698629</v>
      </c>
      <c r="V25" s="111">
        <f t="shared" si="9"/>
        <v>3.13</v>
      </c>
      <c r="W25" s="111">
        <f t="shared" si="10"/>
        <v>8.9</v>
      </c>
      <c r="X25" s="33">
        <f t="shared" si="11"/>
        <v>75.33401095267871</v>
      </c>
      <c r="Y25" s="33">
        <f t="shared" si="12"/>
        <v>74.566605378649172</v>
      </c>
      <c r="Z25" s="112">
        <f t="shared" si="13"/>
        <v>10</v>
      </c>
      <c r="AA25" s="112">
        <f t="shared" si="14"/>
        <v>6</v>
      </c>
      <c r="AB25" s="112">
        <f t="shared" si="15"/>
        <v>6</v>
      </c>
      <c r="AC25" s="112">
        <f t="shared" si="16"/>
        <v>6</v>
      </c>
      <c r="AD25" s="112">
        <f t="shared" si="17"/>
        <v>5</v>
      </c>
      <c r="AE25" s="112">
        <f t="shared" si="18"/>
        <v>1</v>
      </c>
      <c r="AF25" s="112">
        <f t="shared" si="19"/>
        <v>8</v>
      </c>
      <c r="AG25" s="112">
        <v>1</v>
      </c>
      <c r="AH25" s="113">
        <f t="shared" si="20"/>
        <v>10.391999999999999</v>
      </c>
      <c r="AI25" s="33">
        <f t="shared" si="21"/>
        <v>9.9371428571428577</v>
      </c>
      <c r="AJ25" s="114"/>
      <c r="AK25" s="115">
        <v>2363</v>
      </c>
      <c r="AL25" s="115"/>
      <c r="AM25" s="115"/>
      <c r="AN25" s="115"/>
      <c r="AO25" s="115"/>
      <c r="AP25" s="115"/>
      <c r="AQ25" s="116"/>
      <c r="AR25" s="116"/>
      <c r="AS25" s="116"/>
      <c r="AT25" s="116"/>
      <c r="AU25" s="116"/>
      <c r="AV25" s="116"/>
      <c r="AW25" s="116"/>
      <c r="AX25" s="114"/>
      <c r="AY25" s="115">
        <v>2023</v>
      </c>
      <c r="AZ25" s="115"/>
      <c r="BA25" s="115"/>
      <c r="BB25" s="115"/>
      <c r="BC25" s="115"/>
      <c r="BD25" s="115"/>
      <c r="BE25" s="116"/>
      <c r="BF25" s="116"/>
      <c r="BG25" s="116"/>
      <c r="BH25" s="116"/>
      <c r="BI25" s="116"/>
      <c r="BJ25" s="116"/>
      <c r="BK25" s="116"/>
      <c r="BL25" s="114">
        <v>43</v>
      </c>
      <c r="BM25" s="115">
        <v>2135</v>
      </c>
      <c r="BN25" s="115"/>
      <c r="BO25" s="115"/>
      <c r="BP25" s="115"/>
      <c r="BQ25" s="115"/>
      <c r="BR25" s="115"/>
      <c r="BS25" s="116"/>
      <c r="BT25" s="116"/>
      <c r="BU25" s="116"/>
      <c r="BV25" s="116"/>
      <c r="BW25" s="116"/>
      <c r="BX25" s="116"/>
      <c r="BY25" s="116"/>
      <c r="BZ25" s="114">
        <v>573</v>
      </c>
      <c r="CA25" s="115">
        <v>2607</v>
      </c>
      <c r="CB25" s="115"/>
      <c r="CC25" s="115"/>
      <c r="CD25" s="115"/>
      <c r="CE25" s="115"/>
      <c r="CF25" s="115"/>
      <c r="CG25" s="116"/>
      <c r="CH25" s="116"/>
      <c r="CI25" s="116"/>
      <c r="CJ25" s="116"/>
      <c r="CK25" s="116"/>
      <c r="CL25" s="116"/>
      <c r="CM25" s="116"/>
      <c r="CN25" s="114">
        <v>1193</v>
      </c>
      <c r="CO25" s="115">
        <v>3263</v>
      </c>
      <c r="CP25" s="115"/>
      <c r="CQ25" s="115"/>
      <c r="CR25" s="115"/>
      <c r="CS25" s="115"/>
      <c r="CT25" s="115"/>
      <c r="CU25" s="116">
        <v>3.13</v>
      </c>
      <c r="CV25" s="116">
        <v>8.9</v>
      </c>
      <c r="CW25" s="116"/>
      <c r="CX25" s="116"/>
      <c r="CY25" s="116"/>
      <c r="CZ25" s="116"/>
      <c r="DA25" s="116"/>
      <c r="DC25" s="31"/>
    </row>
    <row r="26" spans="1:111" ht="15.75" customHeight="1" x14ac:dyDescent="0.2">
      <c r="A26" s="31">
        <f t="shared" si="0"/>
        <v>24</v>
      </c>
      <c r="B26" s="31">
        <v>2016</v>
      </c>
      <c r="C26" s="32" t="s">
        <v>681</v>
      </c>
      <c r="D26" s="32" t="s">
        <v>682</v>
      </c>
      <c r="E26" s="31">
        <v>3</v>
      </c>
      <c r="F26" s="107">
        <v>34010</v>
      </c>
      <c r="G26" s="108">
        <f t="shared" ca="1" si="1"/>
        <v>32.673972602739724</v>
      </c>
      <c r="H26" s="33" t="s">
        <v>669</v>
      </c>
      <c r="I26" s="108">
        <f>($DG$8-F26)/365</f>
        <v>23.227397260273971</v>
      </c>
      <c r="J26" s="32">
        <v>70</v>
      </c>
      <c r="K26" s="32">
        <v>191</v>
      </c>
      <c r="L26" s="32">
        <v>4.4800000000000004</v>
      </c>
      <c r="M26" s="109">
        <v>2</v>
      </c>
      <c r="N26" s="110">
        <f t="shared" si="2"/>
        <v>0</v>
      </c>
      <c r="O26" s="110">
        <f t="shared" si="3"/>
        <v>0.1419753086419753</v>
      </c>
      <c r="P26" s="110">
        <f t="shared" si="4"/>
        <v>0.2329984544049459</v>
      </c>
      <c r="Q26" s="110">
        <f t="shared" si="5"/>
        <v>0.36659108087679515</v>
      </c>
      <c r="R26" s="110">
        <f t="shared" si="6"/>
        <v>0.32151772341487767</v>
      </c>
      <c r="S26" s="58">
        <f t="shared" si="7"/>
        <v>0.34405440214583638</v>
      </c>
      <c r="T26" s="58">
        <f t="shared" si="8"/>
        <v>0.32685168203854453</v>
      </c>
      <c r="U26" s="111">
        <f>IF(N26&gt;=0.2,($DF$7-$F26)/365,(IF(O26&gt;=0.2,($DF$8-$F26)/365,(IF(P26&gt;=0.2,($DF$9-$F26)/365,(IF(Q26&gt;=0.2,($DF$10-$F26)/365,(IF(R26&gt;=0.2,($DF$11-$F26)/365,"N/A")))))))))</f>
        <v>20.567123287671233</v>
      </c>
      <c r="V26" s="111">
        <f t="shared" si="9"/>
        <v>3.85</v>
      </c>
      <c r="W26" s="111">
        <f t="shared" si="10"/>
        <v>6.7</v>
      </c>
      <c r="X26" s="33">
        <f t="shared" si="11"/>
        <v>94.831213261970902</v>
      </c>
      <c r="Y26" s="33">
        <f t="shared" si="12"/>
        <v>88.138845657290759</v>
      </c>
      <c r="Z26" s="112">
        <f t="shared" si="13"/>
        <v>8</v>
      </c>
      <c r="AA26" s="112">
        <f t="shared" si="14"/>
        <v>5</v>
      </c>
      <c r="AB26" s="112">
        <f t="shared" si="15"/>
        <v>7</v>
      </c>
      <c r="AC26" s="112">
        <f t="shared" si="16"/>
        <v>5</v>
      </c>
      <c r="AD26" s="112">
        <f t="shared" si="17"/>
        <v>8</v>
      </c>
      <c r="AE26" s="112">
        <f t="shared" si="18"/>
        <v>4</v>
      </c>
      <c r="AF26" s="112">
        <f t="shared" si="19"/>
        <v>8</v>
      </c>
      <c r="AG26" s="112">
        <v>1</v>
      </c>
      <c r="AH26" s="113">
        <f t="shared" si="20"/>
        <v>10.297999999999998</v>
      </c>
      <c r="AI26" s="33">
        <f t="shared" si="21"/>
        <v>9.8128571428571441</v>
      </c>
      <c r="AJ26" s="114"/>
      <c r="AK26" s="115">
        <v>4542.2</v>
      </c>
      <c r="AL26" s="115"/>
      <c r="AM26" s="115"/>
      <c r="AN26" s="115"/>
      <c r="AO26" s="115"/>
      <c r="AP26" s="115"/>
      <c r="AQ26" s="116"/>
      <c r="AR26" s="116"/>
      <c r="AS26" s="116"/>
      <c r="AT26" s="116"/>
      <c r="AU26" s="116"/>
      <c r="AV26" s="116"/>
      <c r="AW26" s="116"/>
      <c r="AX26" s="114">
        <v>621</v>
      </c>
      <c r="AY26" s="115">
        <v>4374</v>
      </c>
      <c r="AZ26" s="115"/>
      <c r="BA26" s="115"/>
      <c r="BB26" s="115"/>
      <c r="BC26" s="115"/>
      <c r="BD26" s="115"/>
      <c r="BE26" s="116"/>
      <c r="BF26" s="116"/>
      <c r="BG26" s="116"/>
      <c r="BH26" s="116"/>
      <c r="BI26" s="116"/>
      <c r="BJ26" s="116"/>
      <c r="BK26" s="116"/>
      <c r="BL26" s="114">
        <v>603</v>
      </c>
      <c r="BM26" s="115">
        <v>2588</v>
      </c>
      <c r="BN26" s="115"/>
      <c r="BO26" s="115"/>
      <c r="BP26" s="115"/>
      <c r="BQ26" s="115"/>
      <c r="BR26" s="115"/>
      <c r="BS26" s="116"/>
      <c r="BT26" s="116"/>
      <c r="BU26" s="116"/>
      <c r="BV26" s="116"/>
      <c r="BW26" s="116"/>
      <c r="BX26" s="116"/>
      <c r="BY26" s="116"/>
      <c r="BZ26" s="114">
        <v>970</v>
      </c>
      <c r="CA26" s="115">
        <v>2646</v>
      </c>
      <c r="CB26" s="115">
        <v>51</v>
      </c>
      <c r="CC26" s="115">
        <v>5</v>
      </c>
      <c r="CD26" s="115"/>
      <c r="CE26" s="115"/>
      <c r="CF26" s="115"/>
      <c r="CG26" s="116">
        <v>3.85</v>
      </c>
      <c r="CH26" s="116">
        <v>6.7</v>
      </c>
      <c r="CI26" s="116">
        <v>16.399999999999999</v>
      </c>
      <c r="CJ26" s="116"/>
      <c r="CK26" s="116">
        <v>1.9</v>
      </c>
      <c r="CL26" s="116">
        <v>82.4</v>
      </c>
      <c r="CM26" s="116">
        <v>17.600000000000001</v>
      </c>
      <c r="CN26" s="114">
        <v>1288</v>
      </c>
      <c r="CO26" s="115">
        <v>4006</v>
      </c>
      <c r="CP26" s="115">
        <v>86</v>
      </c>
      <c r="CQ26" s="115">
        <v>11</v>
      </c>
      <c r="CR26" s="115"/>
      <c r="CS26" s="115"/>
      <c r="CT26" s="115"/>
      <c r="CU26" s="116">
        <v>2.88</v>
      </c>
      <c r="CV26" s="116">
        <v>5.8</v>
      </c>
      <c r="CW26" s="116"/>
      <c r="CX26" s="116"/>
      <c r="CY26" s="116"/>
      <c r="CZ26" s="116"/>
      <c r="DA26" s="116"/>
      <c r="DC26" s="31"/>
    </row>
    <row r="27" spans="1:111" ht="15.75" customHeight="1" x14ac:dyDescent="0.2">
      <c r="A27" s="31">
        <f t="shared" si="0"/>
        <v>25</v>
      </c>
      <c r="B27" s="31">
        <v>2016</v>
      </c>
      <c r="C27" s="32" t="s">
        <v>683</v>
      </c>
      <c r="D27" s="32" t="s">
        <v>679</v>
      </c>
      <c r="E27" s="31">
        <v>2</v>
      </c>
      <c r="F27" s="107">
        <v>34031</v>
      </c>
      <c r="G27" s="108">
        <f t="shared" ca="1" si="1"/>
        <v>32.61643835616438</v>
      </c>
      <c r="H27" s="33" t="s">
        <v>684</v>
      </c>
      <c r="I27" s="108">
        <f>($DG$8-F27)/365</f>
        <v>23.169863013698631</v>
      </c>
      <c r="J27" s="32">
        <v>75</v>
      </c>
      <c r="K27" s="32">
        <v>210</v>
      </c>
      <c r="L27" s="32">
        <v>4.57</v>
      </c>
      <c r="M27" s="109">
        <v>2</v>
      </c>
      <c r="N27" s="110">
        <f t="shared" si="2"/>
        <v>0</v>
      </c>
      <c r="O27" s="110">
        <f t="shared" si="3"/>
        <v>1.0101010101010102E-2</v>
      </c>
      <c r="P27" s="110">
        <f t="shared" si="4"/>
        <v>0</v>
      </c>
      <c r="Q27" s="110">
        <f t="shared" si="5"/>
        <v>0.21556724672871982</v>
      </c>
      <c r="R27" s="110">
        <f t="shared" si="6"/>
        <v>0.31820404172099087</v>
      </c>
      <c r="S27" s="58">
        <f t="shared" si="7"/>
        <v>0.31820404172099087</v>
      </c>
      <c r="T27" s="58">
        <f t="shared" si="8"/>
        <v>0.31820404172099087</v>
      </c>
      <c r="U27" s="111">
        <f>IF(N27&gt;=0.2,($DF$7-$F27)/365,(IF(O27&gt;=0.2,($DF$8-$F27)/365,(IF(P27&gt;=0.2,($DF$9-$F27)/365,(IF(Q27&gt;=0.2,($DF$10-$F27)/365,(IF(R27&gt;=0.2,($DF$11-$F27)/365,"N/A")))))))))</f>
        <v>21.512328767123286</v>
      </c>
      <c r="V27" s="111">
        <f t="shared" si="9"/>
        <v>2.74</v>
      </c>
      <c r="W27" s="111">
        <f t="shared" si="10"/>
        <v>7.6</v>
      </c>
      <c r="X27" s="33">
        <f t="shared" si="11"/>
        <v>96.290732421968798</v>
      </c>
      <c r="Y27" s="33">
        <f t="shared" si="12"/>
        <v>99.253396298824327</v>
      </c>
      <c r="Z27" s="112">
        <f t="shared" si="13"/>
        <v>8</v>
      </c>
      <c r="AA27" s="112">
        <f t="shared" si="14"/>
        <v>3</v>
      </c>
      <c r="AB27" s="112">
        <f t="shared" si="15"/>
        <v>5</v>
      </c>
      <c r="AC27" s="112">
        <f t="shared" si="16"/>
        <v>6</v>
      </c>
      <c r="AD27" s="112">
        <f t="shared" si="17"/>
        <v>6</v>
      </c>
      <c r="AE27" s="112">
        <f t="shared" si="18"/>
        <v>6</v>
      </c>
      <c r="AF27" s="112">
        <f t="shared" si="19"/>
        <v>8</v>
      </c>
      <c r="AG27" s="112">
        <v>1</v>
      </c>
      <c r="AH27" s="113">
        <f t="shared" si="20"/>
        <v>10.472</v>
      </c>
      <c r="AI27" s="33">
        <f t="shared" si="21"/>
        <v>9.7799999999999994</v>
      </c>
      <c r="AJ27" s="114"/>
      <c r="AK27" s="115">
        <v>1651</v>
      </c>
      <c r="AL27" s="115"/>
      <c r="AM27" s="115"/>
      <c r="AN27" s="115"/>
      <c r="AO27" s="115"/>
      <c r="AP27" s="115"/>
      <c r="AQ27" s="116"/>
      <c r="AR27" s="116"/>
      <c r="AS27" s="116"/>
      <c r="AT27" s="116"/>
      <c r="AU27" s="116"/>
      <c r="AV27" s="116"/>
      <c r="AW27" s="116"/>
      <c r="AX27" s="114">
        <v>22</v>
      </c>
      <c r="AY27" s="115">
        <v>2178</v>
      </c>
      <c r="AZ27" s="115"/>
      <c r="BA27" s="115"/>
      <c r="BB27" s="115"/>
      <c r="BC27" s="115"/>
      <c r="BD27" s="115"/>
      <c r="BE27" s="116"/>
      <c r="BF27" s="116"/>
      <c r="BG27" s="116"/>
      <c r="BH27" s="116"/>
      <c r="BI27" s="116"/>
      <c r="BJ27" s="116"/>
      <c r="BK27" s="116"/>
      <c r="BL27" s="114">
        <v>0</v>
      </c>
      <c r="BM27" s="115">
        <v>2846.2000000000003</v>
      </c>
      <c r="BN27" s="115"/>
      <c r="BO27" s="115"/>
      <c r="BP27" s="115"/>
      <c r="BQ27" s="115"/>
      <c r="BR27" s="115"/>
      <c r="BS27" s="116"/>
      <c r="BT27" s="116"/>
      <c r="BU27" s="116"/>
      <c r="BV27" s="116"/>
      <c r="BW27" s="116"/>
      <c r="BX27" s="116"/>
      <c r="BY27" s="116"/>
      <c r="BZ27" s="114">
        <v>799</v>
      </c>
      <c r="CA27" s="115">
        <v>3706.5</v>
      </c>
      <c r="CB27" s="115">
        <v>54</v>
      </c>
      <c r="CC27" s="115">
        <v>9</v>
      </c>
      <c r="CD27" s="115"/>
      <c r="CE27" s="115"/>
      <c r="CF27" s="115"/>
      <c r="CG27" s="116">
        <v>2.74</v>
      </c>
      <c r="CH27" s="116">
        <v>7.6</v>
      </c>
      <c r="CI27" s="116">
        <v>9.4</v>
      </c>
      <c r="CJ27" s="116"/>
      <c r="CK27" s="116">
        <v>1.8</v>
      </c>
      <c r="CL27" s="116">
        <v>98</v>
      </c>
      <c r="CM27" s="116">
        <v>2</v>
      </c>
      <c r="CN27" s="114">
        <v>781</v>
      </c>
      <c r="CO27" s="115">
        <v>2454.4</v>
      </c>
      <c r="CP27" s="115">
        <v>56</v>
      </c>
      <c r="CQ27" s="115">
        <v>9</v>
      </c>
      <c r="CR27" s="115"/>
      <c r="CS27" s="115"/>
      <c r="CT27" s="115"/>
      <c r="CU27" s="116">
        <v>2.54</v>
      </c>
      <c r="CV27" s="116">
        <v>4.8</v>
      </c>
      <c r="CW27" s="116"/>
      <c r="CX27" s="116"/>
      <c r="CY27" s="116"/>
      <c r="CZ27" s="116"/>
      <c r="DA27" s="116"/>
      <c r="DC27" s="31"/>
    </row>
    <row r="28" spans="1:111" ht="15.75" customHeight="1" x14ac:dyDescent="0.2">
      <c r="A28" s="31">
        <f t="shared" si="0"/>
        <v>26</v>
      </c>
      <c r="B28" s="31">
        <v>2014</v>
      </c>
      <c r="C28" s="32" t="s">
        <v>685</v>
      </c>
      <c r="D28" s="32" t="s">
        <v>686</v>
      </c>
      <c r="E28" s="31">
        <v>7</v>
      </c>
      <c r="F28" s="107">
        <v>33962</v>
      </c>
      <c r="G28" s="108">
        <f t="shared" ca="1" si="1"/>
        <v>32.805479452054797</v>
      </c>
      <c r="H28" s="33" t="s">
        <v>628</v>
      </c>
      <c r="I28" s="108">
        <f>($DG$6-F28)/365</f>
        <v>21.383561643835616</v>
      </c>
      <c r="J28" s="32">
        <v>73</v>
      </c>
      <c r="K28" s="32">
        <v>212</v>
      </c>
      <c r="L28" s="32">
        <v>4.5599999999999996</v>
      </c>
      <c r="M28" s="109">
        <v>2</v>
      </c>
      <c r="N28" s="110">
        <f t="shared" si="2"/>
        <v>0</v>
      </c>
      <c r="O28" s="110">
        <f t="shared" si="3"/>
        <v>0</v>
      </c>
      <c r="P28" s="110">
        <f t="shared" si="4"/>
        <v>0</v>
      </c>
      <c r="Q28" s="110">
        <f t="shared" si="5"/>
        <v>0.30996030996030993</v>
      </c>
      <c r="R28" s="110">
        <f t="shared" si="6"/>
        <v>0.33484621228353822</v>
      </c>
      <c r="S28" s="58">
        <f t="shared" si="7"/>
        <v>0.33484621228353822</v>
      </c>
      <c r="T28" s="58">
        <f t="shared" si="8"/>
        <v>0.25448312133548906</v>
      </c>
      <c r="U28" s="111">
        <f>IF(N28&gt;=0.2,($DF$5-$F28)/365,(IF(O28&gt;=0.2,($DF$6-$F28)/365,(IF(P28&gt;=0.2,($DF$7-$F28)/365,(IF(Q28&gt;=0.2,($DF$8-$F28)/365,(IF(R28&gt;=0.2,($DF$9-$F28)/365,"N/A")))))))))</f>
        <v>19.698630136986303</v>
      </c>
      <c r="V28" s="111">
        <f t="shared" si="9"/>
        <v>3.13</v>
      </c>
      <c r="W28" s="111">
        <f t="shared" si="10"/>
        <v>8.9</v>
      </c>
      <c r="X28" s="33">
        <f t="shared" si="11"/>
        <v>98.063295939437694</v>
      </c>
      <c r="Y28" s="33">
        <f t="shared" si="12"/>
        <v>97.064353775600111</v>
      </c>
      <c r="Z28" s="112">
        <f t="shared" si="13"/>
        <v>7</v>
      </c>
      <c r="AA28" s="112">
        <f t="shared" si="14"/>
        <v>7</v>
      </c>
      <c r="AB28" s="112">
        <f t="shared" si="15"/>
        <v>6</v>
      </c>
      <c r="AC28" s="112">
        <f t="shared" si="16"/>
        <v>6</v>
      </c>
      <c r="AD28" s="112">
        <f t="shared" si="17"/>
        <v>6</v>
      </c>
      <c r="AE28" s="112">
        <f t="shared" si="18"/>
        <v>6</v>
      </c>
      <c r="AF28" s="112">
        <f t="shared" si="19"/>
        <v>8</v>
      </c>
      <c r="AG28" s="112">
        <v>0</v>
      </c>
      <c r="AH28" s="113">
        <f t="shared" si="20"/>
        <v>10.472</v>
      </c>
      <c r="AI28" s="33">
        <f t="shared" si="21"/>
        <v>9.7085714285714282</v>
      </c>
      <c r="AJ28" s="114"/>
      <c r="AK28" s="115">
        <v>2620.7999999999997</v>
      </c>
      <c r="AL28" s="115"/>
      <c r="AM28" s="115"/>
      <c r="AN28" s="115"/>
      <c r="AO28" s="115"/>
      <c r="AP28" s="115"/>
      <c r="AQ28" s="116"/>
      <c r="AR28" s="116"/>
      <c r="AS28" s="116"/>
      <c r="AT28" s="116"/>
      <c r="AU28" s="116"/>
      <c r="AV28" s="116"/>
      <c r="AW28" s="116"/>
      <c r="AX28" s="114"/>
      <c r="AY28" s="115">
        <v>2860</v>
      </c>
      <c r="AZ28" s="115"/>
      <c r="BA28" s="115"/>
      <c r="BB28" s="115"/>
      <c r="BC28" s="115"/>
      <c r="BD28" s="115"/>
      <c r="BE28" s="116"/>
      <c r="BF28" s="116"/>
      <c r="BG28" s="116"/>
      <c r="BH28" s="116"/>
      <c r="BI28" s="116"/>
      <c r="BJ28" s="116"/>
      <c r="BK28" s="116"/>
      <c r="BL28" s="114"/>
      <c r="BM28" s="115">
        <v>3543.8</v>
      </c>
      <c r="BN28" s="115"/>
      <c r="BO28" s="115"/>
      <c r="BP28" s="115"/>
      <c r="BQ28" s="115"/>
      <c r="BR28" s="115"/>
      <c r="BS28" s="116"/>
      <c r="BT28" s="116"/>
      <c r="BU28" s="116"/>
      <c r="BV28" s="116"/>
      <c r="BW28" s="116"/>
      <c r="BX28" s="116"/>
      <c r="BY28" s="116"/>
      <c r="BZ28" s="114">
        <v>1312</v>
      </c>
      <c r="CA28" s="115">
        <v>4232.8</v>
      </c>
      <c r="CB28" s="115"/>
      <c r="CC28" s="115"/>
      <c r="CD28" s="115"/>
      <c r="CE28" s="115"/>
      <c r="CF28" s="115"/>
      <c r="CG28" s="116"/>
      <c r="CH28" s="116"/>
      <c r="CI28" s="116"/>
      <c r="CJ28" s="116"/>
      <c r="CK28" s="116"/>
      <c r="CL28" s="116"/>
      <c r="CM28" s="116"/>
      <c r="CN28" s="114">
        <v>1719</v>
      </c>
      <c r="CO28" s="115">
        <v>5133.7</v>
      </c>
      <c r="CP28" s="115"/>
      <c r="CQ28" s="115"/>
      <c r="CR28" s="115"/>
      <c r="CS28" s="115"/>
      <c r="CT28" s="115"/>
      <c r="CU28" s="116">
        <v>3.13</v>
      </c>
      <c r="CV28" s="116">
        <v>8.9</v>
      </c>
      <c r="CW28" s="116"/>
      <c r="CX28" s="116"/>
      <c r="CY28" s="116"/>
      <c r="CZ28" s="116"/>
      <c r="DA28" s="116"/>
      <c r="DC28" s="31"/>
    </row>
    <row r="29" spans="1:111" ht="15.75" customHeight="1" x14ac:dyDescent="0.2">
      <c r="A29" s="31">
        <f t="shared" si="0"/>
        <v>27</v>
      </c>
      <c r="B29" s="31">
        <v>2016</v>
      </c>
      <c r="C29" s="32" t="s">
        <v>687</v>
      </c>
      <c r="D29" s="32" t="s">
        <v>663</v>
      </c>
      <c r="E29" s="31">
        <v>1</v>
      </c>
      <c r="F29" s="107">
        <v>34864</v>
      </c>
      <c r="G29" s="108">
        <f t="shared" ca="1" si="1"/>
        <v>30.334246575342465</v>
      </c>
      <c r="H29" s="33" t="s">
        <v>628</v>
      </c>
      <c r="I29" s="108">
        <f>($DG$8-F29)/365</f>
        <v>20.887671232876713</v>
      </c>
      <c r="J29" s="32">
        <v>74</v>
      </c>
      <c r="K29" s="32">
        <v>210</v>
      </c>
      <c r="L29" s="32">
        <v>4.63</v>
      </c>
      <c r="M29" s="109">
        <v>1</v>
      </c>
      <c r="N29" s="110">
        <f t="shared" si="2"/>
        <v>0</v>
      </c>
      <c r="O29" s="110">
        <f t="shared" si="3"/>
        <v>0</v>
      </c>
      <c r="P29" s="110">
        <f t="shared" si="4"/>
        <v>0.16508729533791305</v>
      </c>
      <c r="Q29" s="110">
        <f t="shared" si="5"/>
        <v>0.1844286214544181</v>
      </c>
      <c r="R29" s="110">
        <f t="shared" si="6"/>
        <v>0.26499046218197703</v>
      </c>
      <c r="S29" s="58">
        <f t="shared" si="7"/>
        <v>0.26499046218197703</v>
      </c>
      <c r="T29" s="58">
        <f t="shared" si="8"/>
        <v>0.26499046218197703</v>
      </c>
      <c r="U29" s="111">
        <f>IF(N29&gt;=0.2,($DF$7-$F29)/365,(IF(O29&gt;=0.2,($DF$8-$F29)/365,(IF(P29&gt;=0.2,($DF$9-$F29)/365,(IF(Q29&gt;=0.2,($DF$10-$F29)/365,(IF(R29&gt;=0.2,($DF$11-$F29)/365,"N/A")))))))))</f>
        <v>20.227397260273971</v>
      </c>
      <c r="V29" s="111">
        <f t="shared" si="9"/>
        <v>2.44</v>
      </c>
      <c r="W29" s="111">
        <f t="shared" si="10"/>
        <v>6.4</v>
      </c>
      <c r="X29" s="33">
        <f t="shared" si="11"/>
        <v>91.395608007659035</v>
      </c>
      <c r="Y29" s="33">
        <f t="shared" si="12"/>
        <v>92.32980052738732</v>
      </c>
      <c r="Z29" s="112">
        <f t="shared" si="13"/>
        <v>7</v>
      </c>
      <c r="AA29" s="112">
        <f t="shared" si="14"/>
        <v>6</v>
      </c>
      <c r="AB29" s="112">
        <f t="shared" si="15"/>
        <v>4</v>
      </c>
      <c r="AC29" s="112">
        <f t="shared" si="16"/>
        <v>5</v>
      </c>
      <c r="AD29" s="112">
        <f t="shared" si="17"/>
        <v>5</v>
      </c>
      <c r="AE29" s="112">
        <f t="shared" si="18"/>
        <v>5</v>
      </c>
      <c r="AF29" s="112">
        <f t="shared" si="19"/>
        <v>10</v>
      </c>
      <c r="AG29" s="112">
        <v>0.5</v>
      </c>
      <c r="AH29" s="113">
        <f t="shared" si="20"/>
        <v>10.940000000000001</v>
      </c>
      <c r="AI29" s="33">
        <f t="shared" si="21"/>
        <v>9.6</v>
      </c>
      <c r="AJ29" s="114"/>
      <c r="AK29" s="115">
        <v>1820.3999999999999</v>
      </c>
      <c r="AL29" s="115"/>
      <c r="AM29" s="115"/>
      <c r="AN29" s="115"/>
      <c r="AO29" s="115"/>
      <c r="AP29" s="115"/>
      <c r="AQ29" s="116"/>
      <c r="AR29" s="116"/>
      <c r="AS29" s="116"/>
      <c r="AT29" s="116"/>
      <c r="AU29" s="116"/>
      <c r="AV29" s="116"/>
      <c r="AW29" s="116"/>
      <c r="AX29" s="114"/>
      <c r="AY29" s="115">
        <v>3248.7000000000003</v>
      </c>
      <c r="AZ29" s="115"/>
      <c r="BA29" s="115"/>
      <c r="BB29" s="115"/>
      <c r="BC29" s="115"/>
      <c r="BD29" s="115"/>
      <c r="BE29" s="116"/>
      <c r="BF29" s="116"/>
      <c r="BG29" s="116"/>
      <c r="BH29" s="116"/>
      <c r="BI29" s="116"/>
      <c r="BJ29" s="116"/>
      <c r="BK29" s="116"/>
      <c r="BL29" s="114">
        <v>608</v>
      </c>
      <c r="BM29" s="115">
        <v>3682.9</v>
      </c>
      <c r="BN29" s="115"/>
      <c r="BO29" s="115"/>
      <c r="BP29" s="115"/>
      <c r="BQ29" s="115"/>
      <c r="BR29" s="115"/>
      <c r="BS29" s="116"/>
      <c r="BT29" s="116"/>
      <c r="BU29" s="116"/>
      <c r="BV29" s="116"/>
      <c r="BW29" s="116"/>
      <c r="BX29" s="116"/>
      <c r="BY29" s="116"/>
      <c r="BZ29" s="114">
        <v>632</v>
      </c>
      <c r="CA29" s="115">
        <v>3426.8</v>
      </c>
      <c r="CB29" s="115">
        <v>49</v>
      </c>
      <c r="CC29" s="115">
        <v>5</v>
      </c>
      <c r="CD29" s="115"/>
      <c r="CE29" s="115"/>
      <c r="CF29" s="115"/>
      <c r="CG29" s="116">
        <v>2.08</v>
      </c>
      <c r="CH29" s="116">
        <v>6.4</v>
      </c>
      <c r="CI29" s="116">
        <v>10</v>
      </c>
      <c r="CJ29" s="116"/>
      <c r="CK29" s="116">
        <v>5.8</v>
      </c>
      <c r="CL29" s="116">
        <v>90.9</v>
      </c>
      <c r="CM29" s="116">
        <v>8.8000000000000007</v>
      </c>
      <c r="CN29" s="114">
        <v>1153</v>
      </c>
      <c r="CO29" s="115">
        <v>4351.0999999999995</v>
      </c>
      <c r="CP29" s="115">
        <v>82</v>
      </c>
      <c r="CQ29" s="115">
        <v>11</v>
      </c>
      <c r="CR29" s="115"/>
      <c r="CS29" s="115"/>
      <c r="CT29" s="115"/>
      <c r="CU29" s="116">
        <v>2.44</v>
      </c>
      <c r="CV29" s="116">
        <v>5.4</v>
      </c>
      <c r="CW29" s="116">
        <v>10</v>
      </c>
      <c r="CX29" s="116"/>
      <c r="CY29" s="116">
        <v>5.8</v>
      </c>
      <c r="CZ29" s="116">
        <v>90.9</v>
      </c>
      <c r="DA29" s="116">
        <v>8.8000000000000007</v>
      </c>
      <c r="DC29" s="31"/>
    </row>
    <row r="30" spans="1:111" ht="15.75" customHeight="1" x14ac:dyDescent="0.2">
      <c r="A30" s="31">
        <f t="shared" si="0"/>
        <v>28</v>
      </c>
      <c r="B30" s="31">
        <v>2015</v>
      </c>
      <c r="C30" s="32" t="s">
        <v>688</v>
      </c>
      <c r="D30" s="32" t="s">
        <v>689</v>
      </c>
      <c r="E30" s="31">
        <v>5</v>
      </c>
      <c r="F30" s="107">
        <v>34359</v>
      </c>
      <c r="G30" s="108">
        <f t="shared" ca="1" si="1"/>
        <v>31.717808219178082</v>
      </c>
      <c r="H30" s="33" t="s">
        <v>628</v>
      </c>
      <c r="I30" s="108">
        <f>($DG$7-F30)/365</f>
        <v>21.273972602739725</v>
      </c>
      <c r="J30" s="32">
        <v>75</v>
      </c>
      <c r="K30" s="32">
        <v>212</v>
      </c>
      <c r="L30" s="32">
        <v>4.4400000000000004</v>
      </c>
      <c r="M30" s="109">
        <v>3</v>
      </c>
      <c r="N30" s="110">
        <f t="shared" si="2"/>
        <v>0</v>
      </c>
      <c r="O30" s="110">
        <f t="shared" si="3"/>
        <v>0</v>
      </c>
      <c r="P30" s="110">
        <f t="shared" si="4"/>
        <v>0</v>
      </c>
      <c r="Q30" s="110">
        <f t="shared" si="5"/>
        <v>0.30140224574222324</v>
      </c>
      <c r="R30" s="110">
        <f t="shared" si="6"/>
        <v>0.3276613697089017</v>
      </c>
      <c r="S30" s="58">
        <f t="shared" si="7"/>
        <v>0.3276613697089017</v>
      </c>
      <c r="T30" s="58">
        <f t="shared" si="8"/>
        <v>0.31127830122345662</v>
      </c>
      <c r="U30" s="111">
        <f>IF(N30&gt;=0.2,($DF$6-$F30)/365,(IF(O30&gt;=0.2,($DF$7-$F30)/365,(IF(P30&gt;=0.2,($DF$8-$F30)/365,(IF(Q30&gt;=0.2,($DF$9-$F30)/365,(IF(R30&gt;=0.2,($DF$10-$F30)/365,"N/A")))))))))</f>
        <v>19.610958904109587</v>
      </c>
      <c r="V30" s="111">
        <f t="shared" si="9"/>
        <v>2.71</v>
      </c>
      <c r="W30" s="111">
        <f t="shared" si="10"/>
        <v>5.2</v>
      </c>
      <c r="X30" s="33">
        <f t="shared" si="11"/>
        <v>109.10231759276564</v>
      </c>
      <c r="Y30" s="33">
        <f t="shared" si="12"/>
        <v>112.4591670743629</v>
      </c>
      <c r="Z30" s="112">
        <f t="shared" si="13"/>
        <v>8</v>
      </c>
      <c r="AA30" s="112">
        <f t="shared" si="14"/>
        <v>7</v>
      </c>
      <c r="AB30" s="112">
        <f t="shared" si="15"/>
        <v>5</v>
      </c>
      <c r="AC30" s="112">
        <f t="shared" si="16"/>
        <v>3</v>
      </c>
      <c r="AD30" s="112">
        <f t="shared" si="17"/>
        <v>9</v>
      </c>
      <c r="AE30" s="112">
        <f t="shared" si="18"/>
        <v>8</v>
      </c>
      <c r="AF30" s="112">
        <f t="shared" si="19"/>
        <v>6</v>
      </c>
      <c r="AG30" s="112">
        <v>0</v>
      </c>
      <c r="AH30" s="113">
        <f t="shared" si="20"/>
        <v>11.215999999999999</v>
      </c>
      <c r="AI30" s="33">
        <f t="shared" si="21"/>
        <v>9.5542857142857134</v>
      </c>
      <c r="AJ30" s="114"/>
      <c r="AK30" s="115">
        <v>3436.7999999999997</v>
      </c>
      <c r="AL30" s="115"/>
      <c r="AM30" s="115"/>
      <c r="AN30" s="115"/>
      <c r="AO30" s="115"/>
      <c r="AP30" s="115"/>
      <c r="AQ30" s="116"/>
      <c r="AR30" s="116"/>
      <c r="AS30" s="116"/>
      <c r="AT30" s="116"/>
      <c r="AU30" s="116"/>
      <c r="AV30" s="116"/>
      <c r="AW30" s="116"/>
      <c r="AX30" s="114"/>
      <c r="AY30" s="115">
        <v>4117.0999999999995</v>
      </c>
      <c r="AZ30" s="115"/>
      <c r="BA30" s="115"/>
      <c r="BB30" s="115"/>
      <c r="BC30" s="115"/>
      <c r="BD30" s="115"/>
      <c r="BE30" s="116"/>
      <c r="BF30" s="116"/>
      <c r="BG30" s="116"/>
      <c r="BH30" s="116"/>
      <c r="BI30" s="116"/>
      <c r="BJ30" s="116"/>
      <c r="BK30" s="116"/>
      <c r="BL30" s="114"/>
      <c r="BM30" s="115">
        <v>3369.6</v>
      </c>
      <c r="BN30" s="115"/>
      <c r="BO30" s="115"/>
      <c r="BP30" s="115"/>
      <c r="BQ30" s="115"/>
      <c r="BR30" s="115"/>
      <c r="BS30" s="116"/>
      <c r="BT30" s="116"/>
      <c r="BU30" s="116"/>
      <c r="BV30" s="116"/>
      <c r="BW30" s="116"/>
      <c r="BX30" s="116"/>
      <c r="BY30" s="116"/>
      <c r="BZ30" s="114">
        <v>1122</v>
      </c>
      <c r="CA30" s="115">
        <v>3722.5999999999995</v>
      </c>
      <c r="CB30" s="115"/>
      <c r="CC30" s="115"/>
      <c r="CD30" s="115"/>
      <c r="CE30" s="115"/>
      <c r="CF30" s="115"/>
      <c r="CG30" s="116"/>
      <c r="CH30" s="116"/>
      <c r="CI30" s="116"/>
      <c r="CJ30" s="116"/>
      <c r="CK30" s="116"/>
      <c r="CL30" s="116"/>
      <c r="CM30" s="116"/>
      <c r="CN30" s="114">
        <v>1165</v>
      </c>
      <c r="CO30" s="115">
        <v>3555.5</v>
      </c>
      <c r="CP30" s="115">
        <v>81</v>
      </c>
      <c r="CQ30" s="115">
        <v>10</v>
      </c>
      <c r="CR30" s="115"/>
      <c r="CS30" s="115"/>
      <c r="CT30" s="115"/>
      <c r="CU30" s="116">
        <v>2.71</v>
      </c>
      <c r="CV30" s="116">
        <v>5.2</v>
      </c>
      <c r="CW30" s="116">
        <v>13.9</v>
      </c>
      <c r="CX30" s="116"/>
      <c r="CY30" s="116">
        <v>8</v>
      </c>
      <c r="CZ30" s="116">
        <v>74.7</v>
      </c>
      <c r="DA30" s="116">
        <v>25.3</v>
      </c>
      <c r="DC30" s="31"/>
    </row>
    <row r="31" spans="1:111" ht="15.75" customHeight="1" x14ac:dyDescent="0.2">
      <c r="A31" s="31">
        <f t="shared" si="0"/>
        <v>29</v>
      </c>
      <c r="B31" s="31">
        <v>2015</v>
      </c>
      <c r="C31" s="32" t="s">
        <v>690</v>
      </c>
      <c r="D31" s="32" t="s">
        <v>677</v>
      </c>
      <c r="E31" s="31">
        <v>3</v>
      </c>
      <c r="F31" s="107">
        <v>33780</v>
      </c>
      <c r="G31" s="108">
        <f t="shared" ca="1" si="1"/>
        <v>33.304109589041097</v>
      </c>
      <c r="H31" s="33" t="s">
        <v>669</v>
      </c>
      <c r="I31" s="108">
        <f>($DG$7-F31)/365</f>
        <v>22.860273972602741</v>
      </c>
      <c r="J31" s="32">
        <v>74</v>
      </c>
      <c r="K31" s="32">
        <v>190</v>
      </c>
      <c r="L31" s="32">
        <v>4.3499999999999996</v>
      </c>
      <c r="M31" s="109">
        <v>1</v>
      </c>
      <c r="N31" s="110">
        <f t="shared" si="2"/>
        <v>0</v>
      </c>
      <c r="O31" s="110">
        <f t="shared" si="3"/>
        <v>0</v>
      </c>
      <c r="P31" s="110">
        <f t="shared" si="4"/>
        <v>0</v>
      </c>
      <c r="Q31" s="110">
        <f t="shared" si="5"/>
        <v>0.16119801602441813</v>
      </c>
      <c r="R31" s="110">
        <f t="shared" si="6"/>
        <v>0.35112836690123755</v>
      </c>
      <c r="S31" s="58">
        <f t="shared" si="7"/>
        <v>0.35112836690123755</v>
      </c>
      <c r="T31" s="58">
        <f t="shared" si="8"/>
        <v>0.33357194855617567</v>
      </c>
      <c r="U31" s="111">
        <f>IF(N31&gt;=0.2,($DF$6-$F31)/365,(IF(O31&gt;=0.2,($DF$7-$F31)/365,(IF(P31&gt;=0.2,($DF$8-$F31)/365,(IF(Q31&gt;=0.2,($DF$9-$F31)/365,(IF(R31&gt;=0.2,($DF$10-$F31)/365,"N/A")))))))))</f>
        <v>22.2</v>
      </c>
      <c r="V31" s="111">
        <f t="shared" si="9"/>
        <v>2.59</v>
      </c>
      <c r="W31" s="111">
        <f t="shared" si="10"/>
        <v>6.2</v>
      </c>
      <c r="X31" s="33">
        <f t="shared" si="11"/>
        <v>106.12716642333353</v>
      </c>
      <c r="Y31" s="33">
        <f t="shared" si="12"/>
        <v>107.21193632829798</v>
      </c>
      <c r="Z31" s="112">
        <f t="shared" si="13"/>
        <v>9</v>
      </c>
      <c r="AA31" s="112">
        <f t="shared" si="14"/>
        <v>2</v>
      </c>
      <c r="AB31" s="112">
        <f t="shared" si="15"/>
        <v>5</v>
      </c>
      <c r="AC31" s="112">
        <f t="shared" si="16"/>
        <v>5</v>
      </c>
      <c r="AD31" s="112">
        <f t="shared" si="17"/>
        <v>9</v>
      </c>
      <c r="AE31" s="112">
        <f t="shared" si="18"/>
        <v>7</v>
      </c>
      <c r="AF31" s="112">
        <f t="shared" si="19"/>
        <v>10</v>
      </c>
      <c r="AG31" s="112">
        <v>0.25</v>
      </c>
      <c r="AH31" s="113">
        <f t="shared" si="20"/>
        <v>10.724</v>
      </c>
      <c r="AI31" s="33">
        <f t="shared" si="21"/>
        <v>9.4742857142857151</v>
      </c>
      <c r="AJ31" s="114"/>
      <c r="AK31" s="115">
        <v>2769</v>
      </c>
      <c r="AL31" s="115"/>
      <c r="AM31" s="115"/>
      <c r="AN31" s="115"/>
      <c r="AO31" s="115"/>
      <c r="AP31" s="115"/>
      <c r="AQ31" s="116"/>
      <c r="AR31" s="116"/>
      <c r="AS31" s="116"/>
      <c r="AT31" s="116"/>
      <c r="AU31" s="116"/>
      <c r="AV31" s="116"/>
      <c r="AW31" s="116"/>
      <c r="AX31" s="114"/>
      <c r="AY31" s="115">
        <v>4508.4000000000005</v>
      </c>
      <c r="AZ31" s="115"/>
      <c r="BA31" s="115"/>
      <c r="BB31" s="115"/>
      <c r="BC31" s="115"/>
      <c r="BD31" s="115"/>
      <c r="BE31" s="116"/>
      <c r="BF31" s="116"/>
      <c r="BG31" s="116"/>
      <c r="BH31" s="116"/>
      <c r="BI31" s="116"/>
      <c r="BJ31" s="116"/>
      <c r="BK31" s="116"/>
      <c r="BL31" s="114"/>
      <c r="BM31" s="115">
        <v>4292.5999999999995</v>
      </c>
      <c r="BN31" s="115"/>
      <c r="BO31" s="115"/>
      <c r="BP31" s="115"/>
      <c r="BQ31" s="115"/>
      <c r="BR31" s="115"/>
      <c r="BS31" s="116"/>
      <c r="BT31" s="116"/>
      <c r="BU31" s="116"/>
      <c r="BV31" s="116"/>
      <c r="BW31" s="116"/>
      <c r="BX31" s="116"/>
      <c r="BY31" s="116"/>
      <c r="BZ31" s="114">
        <v>507</v>
      </c>
      <c r="CA31" s="115">
        <v>3145.2000000000003</v>
      </c>
      <c r="CB31" s="115"/>
      <c r="CC31" s="115"/>
      <c r="CD31" s="115"/>
      <c r="CE31" s="115"/>
      <c r="CF31" s="115"/>
      <c r="CG31" s="116"/>
      <c r="CH31" s="116"/>
      <c r="CI31" s="116"/>
      <c r="CJ31" s="116"/>
      <c r="CK31" s="116"/>
      <c r="CL31" s="116"/>
      <c r="CM31" s="116"/>
      <c r="CN31" s="114">
        <v>1447</v>
      </c>
      <c r="CO31" s="115">
        <v>4121</v>
      </c>
      <c r="CP31" s="115">
        <v>109</v>
      </c>
      <c r="CQ31" s="115">
        <v>10</v>
      </c>
      <c r="CR31" s="115"/>
      <c r="CS31" s="115"/>
      <c r="CT31" s="115"/>
      <c r="CU31" s="116">
        <v>2.59</v>
      </c>
      <c r="CV31" s="116">
        <v>6.2</v>
      </c>
      <c r="CW31" s="116">
        <v>11.1</v>
      </c>
      <c r="CX31" s="116"/>
      <c r="CY31" s="116">
        <v>7.6</v>
      </c>
      <c r="CZ31" s="116">
        <v>90.7</v>
      </c>
      <c r="DA31" s="116">
        <v>7.6</v>
      </c>
      <c r="DC31" s="31"/>
    </row>
    <row r="32" spans="1:111" ht="15.75" customHeight="1" x14ac:dyDescent="0.2">
      <c r="A32" s="31">
        <f t="shared" si="0"/>
        <v>30</v>
      </c>
      <c r="B32" s="31">
        <v>2013</v>
      </c>
      <c r="C32" s="32" t="s">
        <v>691</v>
      </c>
      <c r="D32" s="32" t="s">
        <v>692</v>
      </c>
      <c r="E32" s="31">
        <v>5</v>
      </c>
      <c r="F32" s="107">
        <v>33721</v>
      </c>
      <c r="G32" s="108">
        <f t="shared" ca="1" si="1"/>
        <v>33.465753424657535</v>
      </c>
      <c r="H32" s="33" t="s">
        <v>628</v>
      </c>
      <c r="I32" s="108">
        <f>($DG$5-F32)/365</f>
        <v>21.008219178082193</v>
      </c>
      <c r="J32" s="32">
        <v>74</v>
      </c>
      <c r="K32" s="32">
        <v>206</v>
      </c>
      <c r="L32" s="32">
        <v>4.71</v>
      </c>
      <c r="M32" s="109">
        <v>3</v>
      </c>
      <c r="N32" s="110">
        <f t="shared" si="2"/>
        <v>0</v>
      </c>
      <c r="O32" s="110">
        <f t="shared" si="3"/>
        <v>0</v>
      </c>
      <c r="P32" s="110">
        <f t="shared" si="4"/>
        <v>0.23320007614696367</v>
      </c>
      <c r="Q32" s="110">
        <f t="shared" si="5"/>
        <v>0.41892819265082043</v>
      </c>
      <c r="R32" s="110">
        <f t="shared" si="6"/>
        <v>0.29484717554808765</v>
      </c>
      <c r="S32" s="58">
        <f t="shared" si="7"/>
        <v>0.35688768409945404</v>
      </c>
      <c r="T32" s="58">
        <f t="shared" si="8"/>
        <v>0.33904329989448134</v>
      </c>
      <c r="U32" s="111">
        <f>IF(N32&gt;=0.2,($DF$4-$F32)/365,(IF(O32&gt;=0.2,($DF$5-$F32)/365,(IF(P32&gt;=0.2,($DF$6-$F32)/365,(IF(Q32&gt;=0.2,($DF$7-$F32)/365,(IF(R32&gt;=0.2,($DF$8-$F32)/365,"N/A")))))))))</f>
        <v>18.356164383561644</v>
      </c>
      <c r="V32" s="111">
        <f t="shared" si="9"/>
        <v>3.13</v>
      </c>
      <c r="W32" s="111">
        <f t="shared" si="10"/>
        <v>8.9</v>
      </c>
      <c r="X32" s="33">
        <f t="shared" si="11"/>
        <v>83.716986606958983</v>
      </c>
      <c r="Y32" s="33">
        <f t="shared" si="12"/>
        <v>84.572692743908803</v>
      </c>
      <c r="Z32" s="112">
        <f t="shared" si="13"/>
        <v>9</v>
      </c>
      <c r="AA32" s="112">
        <f t="shared" si="14"/>
        <v>10</v>
      </c>
      <c r="AB32" s="112">
        <f t="shared" si="15"/>
        <v>6</v>
      </c>
      <c r="AC32" s="112">
        <f t="shared" si="16"/>
        <v>6</v>
      </c>
      <c r="AD32" s="112">
        <f t="shared" si="17"/>
        <v>5</v>
      </c>
      <c r="AE32" s="112">
        <f t="shared" si="18"/>
        <v>3</v>
      </c>
      <c r="AF32" s="112">
        <f t="shared" si="19"/>
        <v>6</v>
      </c>
      <c r="AG32" s="112">
        <v>0</v>
      </c>
      <c r="AH32" s="113">
        <f t="shared" si="20"/>
        <v>10.135999999999999</v>
      </c>
      <c r="AI32" s="33">
        <f t="shared" si="21"/>
        <v>9.468571428571428</v>
      </c>
      <c r="AJ32" s="114"/>
      <c r="AK32" s="115">
        <v>2467.4</v>
      </c>
      <c r="AL32" s="115"/>
      <c r="AM32" s="115"/>
      <c r="AN32" s="115"/>
      <c r="AO32" s="115"/>
      <c r="AP32" s="115"/>
      <c r="AQ32" s="116"/>
      <c r="AR32" s="116"/>
      <c r="AS32" s="116"/>
      <c r="AT32" s="116"/>
      <c r="AU32" s="116"/>
      <c r="AV32" s="116"/>
      <c r="AW32" s="116"/>
      <c r="AX32" s="114"/>
      <c r="AY32" s="115">
        <v>2895.1</v>
      </c>
      <c r="AZ32" s="115"/>
      <c r="BA32" s="115"/>
      <c r="BB32" s="115"/>
      <c r="BC32" s="115"/>
      <c r="BD32" s="115"/>
      <c r="BE32" s="116"/>
      <c r="BF32" s="116"/>
      <c r="BG32" s="116"/>
      <c r="BH32" s="116"/>
      <c r="BI32" s="116"/>
      <c r="BJ32" s="116"/>
      <c r="BK32" s="116"/>
      <c r="BL32" s="114">
        <v>490</v>
      </c>
      <c r="BM32" s="115">
        <v>2101.1999999999998</v>
      </c>
      <c r="BN32" s="115"/>
      <c r="BO32" s="115"/>
      <c r="BP32" s="115"/>
      <c r="BQ32" s="115"/>
      <c r="BR32" s="115"/>
      <c r="BS32" s="116"/>
      <c r="BT32" s="116"/>
      <c r="BU32" s="116"/>
      <c r="BV32" s="116"/>
      <c r="BW32" s="116"/>
      <c r="BX32" s="116"/>
      <c r="BY32" s="116"/>
      <c r="BZ32" s="114">
        <v>1343</v>
      </c>
      <c r="CA32" s="115">
        <v>3205.7999999999997</v>
      </c>
      <c r="CB32" s="115"/>
      <c r="CC32" s="115"/>
      <c r="CD32" s="115"/>
      <c r="CE32" s="115"/>
      <c r="CF32" s="115"/>
      <c r="CG32" s="116"/>
      <c r="CH32" s="116"/>
      <c r="CI32" s="116"/>
      <c r="CJ32" s="116"/>
      <c r="CK32" s="116"/>
      <c r="CL32" s="116"/>
      <c r="CM32" s="116"/>
      <c r="CN32" s="114">
        <v>737</v>
      </c>
      <c r="CO32" s="115">
        <v>2499.6000000000004</v>
      </c>
      <c r="CP32" s="115"/>
      <c r="CQ32" s="115"/>
      <c r="CR32" s="115"/>
      <c r="CS32" s="115"/>
      <c r="CT32" s="115"/>
      <c r="CU32" s="116">
        <v>3.13</v>
      </c>
      <c r="CV32" s="116">
        <v>8.9</v>
      </c>
      <c r="CW32" s="116">
        <v>14.4</v>
      </c>
      <c r="CX32" s="116"/>
      <c r="CY32" s="116">
        <v>3</v>
      </c>
      <c r="CZ32" s="116">
        <v>98.3</v>
      </c>
      <c r="DA32" s="116">
        <v>1.7</v>
      </c>
      <c r="DC32" s="31"/>
    </row>
    <row r="33" spans="1:105" ht="15.75" customHeight="1" x14ac:dyDescent="0.2">
      <c r="A33" s="31">
        <f t="shared" si="0"/>
        <v>31</v>
      </c>
      <c r="B33" s="31">
        <v>2016</v>
      </c>
      <c r="C33" s="32" t="s">
        <v>693</v>
      </c>
      <c r="D33" s="32" t="s">
        <v>694</v>
      </c>
      <c r="E33" s="31">
        <v>3</v>
      </c>
      <c r="F33" s="107">
        <v>33941</v>
      </c>
      <c r="G33" s="108">
        <f t="shared" ca="1" si="1"/>
        <v>32.863013698630134</v>
      </c>
      <c r="H33" s="33" t="s">
        <v>669</v>
      </c>
      <c r="I33" s="108">
        <f>($DG$8-F33)/365</f>
        <v>23.416438356164385</v>
      </c>
      <c r="J33" s="32">
        <v>75</v>
      </c>
      <c r="K33" s="32">
        <v>195</v>
      </c>
      <c r="L33" s="32">
        <v>4.5</v>
      </c>
      <c r="M33" s="109">
        <v>1</v>
      </c>
      <c r="N33" s="110">
        <f t="shared" si="2"/>
        <v>0.14618360363041213</v>
      </c>
      <c r="O33" s="110">
        <f t="shared" si="3"/>
        <v>0</v>
      </c>
      <c r="P33" s="110">
        <f t="shared" si="4"/>
        <v>0.16202680807188097</v>
      </c>
      <c r="Q33" s="110">
        <f t="shared" si="5"/>
        <v>0.24006036881573364</v>
      </c>
      <c r="R33" s="110">
        <f t="shared" si="6"/>
        <v>0.29360967184801384</v>
      </c>
      <c r="S33" s="58">
        <f t="shared" si="7"/>
        <v>0.29360967184801384</v>
      </c>
      <c r="T33" s="58">
        <f t="shared" si="8"/>
        <v>0.27892918825561314</v>
      </c>
      <c r="U33" s="111">
        <f>IF(N33&gt;=0.2,($DF$7-$F33)/365,(IF(O33&gt;=0.2,($DF$8-$F33)/365,(IF(P33&gt;=0.2,($DF$9-$F33)/365,(IF(Q33&gt;=0.2,($DF$10-$F33)/365,(IF(R33&gt;=0.2,($DF$11-$F33)/365,"N/A")))))))))</f>
        <v>21.758904109589039</v>
      </c>
      <c r="V33" s="111">
        <f t="shared" si="9"/>
        <v>4.08</v>
      </c>
      <c r="W33" s="111">
        <f t="shared" si="10"/>
        <v>5.6</v>
      </c>
      <c r="X33" s="33">
        <f t="shared" si="11"/>
        <v>95.107453132144485</v>
      </c>
      <c r="Y33" s="33">
        <f t="shared" si="12"/>
        <v>98.033709987057009</v>
      </c>
      <c r="Z33" s="112">
        <f t="shared" si="13"/>
        <v>7</v>
      </c>
      <c r="AA33" s="112">
        <f t="shared" si="14"/>
        <v>3</v>
      </c>
      <c r="AB33" s="112">
        <f t="shared" si="15"/>
        <v>8</v>
      </c>
      <c r="AC33" s="112">
        <f t="shared" si="16"/>
        <v>4</v>
      </c>
      <c r="AD33" s="112">
        <f t="shared" si="17"/>
        <v>8</v>
      </c>
      <c r="AE33" s="112">
        <f t="shared" si="18"/>
        <v>6</v>
      </c>
      <c r="AF33" s="112">
        <f t="shared" si="19"/>
        <v>10</v>
      </c>
      <c r="AG33" s="112">
        <v>0</v>
      </c>
      <c r="AH33" s="113">
        <f t="shared" si="20"/>
        <v>9.7219999999999995</v>
      </c>
      <c r="AI33" s="33">
        <f t="shared" si="21"/>
        <v>9.1728571428571435</v>
      </c>
      <c r="AJ33" s="114">
        <v>393</v>
      </c>
      <c r="AK33" s="115">
        <v>2688.4</v>
      </c>
      <c r="AL33" s="115"/>
      <c r="AM33" s="115"/>
      <c r="AN33" s="115"/>
      <c r="AO33" s="115"/>
      <c r="AP33" s="115"/>
      <c r="AQ33" s="116"/>
      <c r="AR33" s="116"/>
      <c r="AS33" s="116"/>
      <c r="AT33" s="116"/>
      <c r="AU33" s="116"/>
      <c r="AV33" s="116"/>
      <c r="AW33" s="116"/>
      <c r="AX33" s="114"/>
      <c r="AY33" s="115">
        <v>3074.5</v>
      </c>
      <c r="AZ33" s="115"/>
      <c r="BA33" s="115"/>
      <c r="BB33" s="115"/>
      <c r="BC33" s="115"/>
      <c r="BD33" s="115"/>
      <c r="BE33" s="116"/>
      <c r="BF33" s="116"/>
      <c r="BG33" s="116"/>
      <c r="BH33" s="116"/>
      <c r="BI33" s="116"/>
      <c r="BJ33" s="116"/>
      <c r="BK33" s="116"/>
      <c r="BL33" s="114">
        <v>440</v>
      </c>
      <c r="BM33" s="115">
        <v>2715.6000000000004</v>
      </c>
      <c r="BN33" s="115"/>
      <c r="BO33" s="115"/>
      <c r="BP33" s="115"/>
      <c r="BQ33" s="115"/>
      <c r="BR33" s="115"/>
      <c r="BS33" s="116"/>
      <c r="BT33" s="116"/>
      <c r="BU33" s="116"/>
      <c r="BV33" s="116"/>
      <c r="BW33" s="116"/>
      <c r="BX33" s="116"/>
      <c r="BY33" s="116"/>
      <c r="BZ33" s="114">
        <v>1018</v>
      </c>
      <c r="CA33" s="115">
        <v>4240.5999999999995</v>
      </c>
      <c r="CB33" s="115">
        <v>65</v>
      </c>
      <c r="CC33" s="115">
        <v>11</v>
      </c>
      <c r="CD33" s="115"/>
      <c r="CE33" s="115"/>
      <c r="CF33" s="115"/>
      <c r="CG33" s="116">
        <v>2.31</v>
      </c>
      <c r="CH33" s="116">
        <v>5.6</v>
      </c>
      <c r="CI33" s="116">
        <v>14.4</v>
      </c>
      <c r="CJ33" s="116"/>
      <c r="CK33" s="116">
        <v>3</v>
      </c>
      <c r="CL33" s="116">
        <v>98.3</v>
      </c>
      <c r="CM33" s="116">
        <v>1.7</v>
      </c>
      <c r="CN33" s="114">
        <v>1326</v>
      </c>
      <c r="CO33" s="115">
        <v>4516.2</v>
      </c>
      <c r="CP33" s="115">
        <v>78</v>
      </c>
      <c r="CQ33" s="115">
        <v>14</v>
      </c>
      <c r="CR33" s="115"/>
      <c r="CS33" s="115"/>
      <c r="CT33" s="115"/>
      <c r="CU33" s="116">
        <v>4.08</v>
      </c>
      <c r="CV33" s="116">
        <v>4</v>
      </c>
      <c r="CW33" s="116"/>
      <c r="CX33" s="116"/>
      <c r="CY33" s="116"/>
      <c r="CZ33" s="116"/>
      <c r="DA33" s="116"/>
    </row>
    <row r="34" spans="1:105" ht="15.75" customHeight="1" x14ac:dyDescent="0.2">
      <c r="A34" s="31">
        <f t="shared" si="0"/>
        <v>32</v>
      </c>
      <c r="B34" s="31">
        <v>2012</v>
      </c>
      <c r="C34" s="32" t="s">
        <v>695</v>
      </c>
      <c r="D34" s="32" t="s">
        <v>696</v>
      </c>
      <c r="E34" s="31">
        <v>8</v>
      </c>
      <c r="F34" s="107">
        <v>32826</v>
      </c>
      <c r="G34" s="108">
        <f t="shared" ca="1" si="1"/>
        <v>35.917808219178085</v>
      </c>
      <c r="H34" s="33" t="s">
        <v>669</v>
      </c>
      <c r="I34" s="108">
        <f>($DG$4-F34)/365</f>
        <v>22.463013698630139</v>
      </c>
      <c r="J34" s="32">
        <v>70</v>
      </c>
      <c r="K34" s="32">
        <v>183</v>
      </c>
      <c r="L34" s="32">
        <v>4.37</v>
      </c>
      <c r="M34" s="109">
        <v>3</v>
      </c>
      <c r="N34" s="110">
        <f t="shared" si="2"/>
        <v>0</v>
      </c>
      <c r="O34" s="110">
        <f t="shared" si="3"/>
        <v>0.38670025958161547</v>
      </c>
      <c r="P34" s="110">
        <f t="shared" si="4"/>
        <v>0.24303953237963394</v>
      </c>
      <c r="Q34" s="110">
        <f t="shared" si="5"/>
        <v>0.31436515291936978</v>
      </c>
      <c r="R34" s="110">
        <f t="shared" si="6"/>
        <v>0.37155027383040407</v>
      </c>
      <c r="S34" s="58">
        <f t="shared" si="7"/>
        <v>0.37912526670600977</v>
      </c>
      <c r="T34" s="58">
        <f t="shared" si="8"/>
        <v>0.28813520269656745</v>
      </c>
      <c r="U34" s="111">
        <f>IF(N34&gt;=0.2,($DF$3-$F34)/365,(IF(O34&gt;=0.2,($DF$4-$F34)/365,(IF(P34&gt;=0.2,($DF$5-$F34)/365,(IF(Q34&gt;=0.2,($DF$6-$F34)/365,(IF(R34&gt;=0.2,($DF$7-$F34)/365,"N/A")))))))))</f>
        <v>18.80821917808219</v>
      </c>
      <c r="V34" s="111">
        <f t="shared" si="9"/>
        <v>3.13</v>
      </c>
      <c r="W34" s="111">
        <f t="shared" si="10"/>
        <v>8.9</v>
      </c>
      <c r="X34" s="33">
        <f t="shared" si="11"/>
        <v>100.35877174776616</v>
      </c>
      <c r="Y34" s="33">
        <f t="shared" si="12"/>
        <v>93.276316828257308</v>
      </c>
      <c r="Z34" s="112">
        <f t="shared" si="13"/>
        <v>7</v>
      </c>
      <c r="AA34" s="112">
        <f t="shared" si="14"/>
        <v>8</v>
      </c>
      <c r="AB34" s="112">
        <f t="shared" si="15"/>
        <v>6</v>
      </c>
      <c r="AC34" s="112">
        <f t="shared" si="16"/>
        <v>6</v>
      </c>
      <c r="AD34" s="112">
        <f t="shared" si="17"/>
        <v>9</v>
      </c>
      <c r="AE34" s="112">
        <f t="shared" si="18"/>
        <v>5</v>
      </c>
      <c r="AF34" s="112">
        <f t="shared" si="19"/>
        <v>6</v>
      </c>
      <c r="AG34" s="112">
        <v>0</v>
      </c>
      <c r="AH34" s="113">
        <f t="shared" si="20"/>
        <v>9.6900000000000013</v>
      </c>
      <c r="AI34" s="33">
        <f t="shared" si="21"/>
        <v>9.0357142857142847</v>
      </c>
      <c r="AJ34" s="114"/>
      <c r="AK34" s="115">
        <v>1807.1999999999998</v>
      </c>
      <c r="AL34" s="115"/>
      <c r="AM34" s="115"/>
      <c r="AN34" s="115"/>
      <c r="AO34" s="115"/>
      <c r="AP34" s="115"/>
      <c r="AQ34" s="116"/>
      <c r="AR34" s="116"/>
      <c r="AS34" s="116"/>
      <c r="AT34" s="116"/>
      <c r="AU34" s="116"/>
      <c r="AV34" s="116"/>
      <c r="AW34" s="116"/>
      <c r="AX34" s="114">
        <v>1013</v>
      </c>
      <c r="AY34" s="115">
        <v>2619.6000000000004</v>
      </c>
      <c r="AZ34" s="115"/>
      <c r="BA34" s="115"/>
      <c r="BB34" s="115"/>
      <c r="BC34" s="115"/>
      <c r="BD34" s="115"/>
      <c r="BE34" s="116"/>
      <c r="BF34" s="116"/>
      <c r="BG34" s="116"/>
      <c r="BH34" s="116"/>
      <c r="BI34" s="116"/>
      <c r="BJ34" s="116"/>
      <c r="BK34" s="116"/>
      <c r="BL34" s="114">
        <v>632</v>
      </c>
      <c r="BM34" s="115">
        <v>2600.3999999999996</v>
      </c>
      <c r="BN34" s="115"/>
      <c r="BO34" s="115"/>
      <c r="BP34" s="115"/>
      <c r="BQ34" s="115"/>
      <c r="BR34" s="115"/>
      <c r="BS34" s="116"/>
      <c r="BT34" s="116"/>
      <c r="BU34" s="116"/>
      <c r="BV34" s="116"/>
      <c r="BW34" s="116"/>
      <c r="BX34" s="116"/>
      <c r="BY34" s="116"/>
      <c r="BZ34" s="114">
        <v>848</v>
      </c>
      <c r="CA34" s="115">
        <v>2697.5</v>
      </c>
      <c r="CB34" s="115"/>
      <c r="CC34" s="115"/>
      <c r="CD34" s="115"/>
      <c r="CE34" s="115"/>
      <c r="CF34" s="115"/>
      <c r="CG34" s="116"/>
      <c r="CH34" s="116"/>
      <c r="CI34" s="116"/>
      <c r="CJ34" s="116"/>
      <c r="CK34" s="116"/>
      <c r="CL34" s="116"/>
      <c r="CM34" s="116"/>
      <c r="CN34" s="114">
        <v>1038</v>
      </c>
      <c r="CO34" s="115">
        <v>2793.7000000000003</v>
      </c>
      <c r="CP34" s="115"/>
      <c r="CQ34" s="115"/>
      <c r="CR34" s="115"/>
      <c r="CS34" s="115"/>
      <c r="CT34" s="115"/>
      <c r="CU34" s="116">
        <v>3.13</v>
      </c>
      <c r="CV34" s="116">
        <v>8.9</v>
      </c>
      <c r="CW34" s="116"/>
      <c r="CX34" s="116"/>
      <c r="CY34" s="116"/>
      <c r="CZ34" s="116"/>
      <c r="DA34" s="116"/>
    </row>
    <row r="35" spans="1:105" ht="15.75" customHeight="1" x14ac:dyDescent="0.2">
      <c r="A35" s="31">
        <f t="shared" si="0"/>
        <v>33</v>
      </c>
      <c r="B35" s="31">
        <v>2014</v>
      </c>
      <c r="C35" s="32" t="s">
        <v>697</v>
      </c>
      <c r="D35" s="32" t="s">
        <v>698</v>
      </c>
      <c r="E35" s="31">
        <v>4</v>
      </c>
      <c r="F35" s="107">
        <v>33274</v>
      </c>
      <c r="G35" s="108">
        <f t="shared" ca="1" si="1"/>
        <v>34.69041095890411</v>
      </c>
      <c r="H35" s="33" t="s">
        <v>628</v>
      </c>
      <c r="I35" s="108">
        <f>($DG$6-F35)/365</f>
        <v>23.268493150684932</v>
      </c>
      <c r="J35" s="32">
        <v>77</v>
      </c>
      <c r="K35" s="32">
        <v>238</v>
      </c>
      <c r="L35" s="32">
        <v>4.6100000000000003</v>
      </c>
      <c r="M35" s="109">
        <v>1</v>
      </c>
      <c r="N35" s="110">
        <f t="shared" si="2"/>
        <v>0</v>
      </c>
      <c r="O35" s="110">
        <f t="shared" si="3"/>
        <v>0</v>
      </c>
      <c r="P35" s="110">
        <f t="shared" si="4"/>
        <v>0</v>
      </c>
      <c r="Q35" s="110">
        <f t="shared" si="5"/>
        <v>0.13327230628399117</v>
      </c>
      <c r="R35" s="110">
        <f t="shared" si="6"/>
        <v>0.22859856193189529</v>
      </c>
      <c r="S35" s="58">
        <f t="shared" si="7"/>
        <v>0.22859856193189529</v>
      </c>
      <c r="T35" s="58">
        <f t="shared" si="8"/>
        <v>0.21716863383530052</v>
      </c>
      <c r="U35" s="111">
        <f>IF(N35&gt;=0.2,($DF$5-$F35)/365,(IF(O35&gt;=0.2,($DF$6-$F35)/365,(IF(P35&gt;=0.2,($DF$7-$F35)/365,(IF(Q35&gt;=0.2,($DF$8-$F35)/365,(IF(R35&gt;=0.2,($DF$9-$F35)/365,"N/A")))))))))</f>
        <v>22.583561643835615</v>
      </c>
      <c r="V35" s="111">
        <f t="shared" si="9"/>
        <v>3.13</v>
      </c>
      <c r="W35" s="111">
        <f t="shared" si="10"/>
        <v>8.9</v>
      </c>
      <c r="X35" s="33">
        <f t="shared" si="11"/>
        <v>105.39093346859826</v>
      </c>
      <c r="Y35" s="33">
        <f t="shared" si="12"/>
        <v>113.00777658013391</v>
      </c>
      <c r="Z35" s="112">
        <f t="shared" si="13"/>
        <v>6</v>
      </c>
      <c r="AA35" s="112">
        <f t="shared" si="14"/>
        <v>1</v>
      </c>
      <c r="AB35" s="112">
        <f t="shared" si="15"/>
        <v>6</v>
      </c>
      <c r="AC35" s="112">
        <f t="shared" si="16"/>
        <v>6</v>
      </c>
      <c r="AD35" s="112">
        <f t="shared" si="17"/>
        <v>5</v>
      </c>
      <c r="AE35" s="112">
        <f t="shared" si="18"/>
        <v>8</v>
      </c>
      <c r="AF35" s="112">
        <f t="shared" si="19"/>
        <v>10</v>
      </c>
      <c r="AG35" s="112">
        <v>0</v>
      </c>
      <c r="AH35" s="113">
        <f t="shared" si="20"/>
        <v>9.3759999999999994</v>
      </c>
      <c r="AI35" s="33">
        <f t="shared" si="21"/>
        <v>8.925714285714287</v>
      </c>
      <c r="AJ35" s="114"/>
      <c r="AK35" s="115">
        <v>3533.4</v>
      </c>
      <c r="AL35" s="115"/>
      <c r="AM35" s="115"/>
      <c r="AN35" s="115"/>
      <c r="AO35" s="115"/>
      <c r="AP35" s="115"/>
      <c r="AQ35" s="116"/>
      <c r="AR35" s="116"/>
      <c r="AS35" s="116"/>
      <c r="AT35" s="116"/>
      <c r="AU35" s="116"/>
      <c r="AV35" s="116"/>
      <c r="AW35" s="116"/>
      <c r="AX35" s="114"/>
      <c r="AY35" s="115">
        <v>2938.6</v>
      </c>
      <c r="AZ35" s="115"/>
      <c r="BA35" s="115"/>
      <c r="BB35" s="115"/>
      <c r="BC35" s="115"/>
      <c r="BD35" s="115"/>
      <c r="BE35" s="116"/>
      <c r="BF35" s="116"/>
      <c r="BG35" s="116"/>
      <c r="BH35" s="116"/>
      <c r="BI35" s="116"/>
      <c r="BJ35" s="116"/>
      <c r="BK35" s="116"/>
      <c r="BL35" s="114"/>
      <c r="BM35" s="115">
        <v>3341</v>
      </c>
      <c r="BN35" s="115"/>
      <c r="BO35" s="115"/>
      <c r="BP35" s="115"/>
      <c r="BQ35" s="115"/>
      <c r="BR35" s="115"/>
      <c r="BS35" s="116"/>
      <c r="BT35" s="116"/>
      <c r="BU35" s="116"/>
      <c r="BV35" s="116"/>
      <c r="BW35" s="116"/>
      <c r="BX35" s="116"/>
      <c r="BY35" s="116"/>
      <c r="BZ35" s="114">
        <v>495</v>
      </c>
      <c r="CA35" s="115">
        <v>3714.2000000000003</v>
      </c>
      <c r="CB35" s="115"/>
      <c r="CC35" s="115"/>
      <c r="CD35" s="115"/>
      <c r="CE35" s="115"/>
      <c r="CF35" s="115"/>
      <c r="CG35" s="116"/>
      <c r="CH35" s="116"/>
      <c r="CI35" s="116"/>
      <c r="CJ35" s="116"/>
      <c r="CK35" s="116"/>
      <c r="CL35" s="116"/>
      <c r="CM35" s="116"/>
      <c r="CN35" s="114">
        <v>1011</v>
      </c>
      <c r="CO35" s="115">
        <v>4422.5999999999995</v>
      </c>
      <c r="CP35" s="115"/>
      <c r="CQ35" s="115"/>
      <c r="CR35" s="115"/>
      <c r="CS35" s="115"/>
      <c r="CT35" s="115"/>
      <c r="CU35" s="116">
        <v>3.13</v>
      </c>
      <c r="CV35" s="116">
        <v>8.9</v>
      </c>
      <c r="CW35" s="116"/>
      <c r="CX35" s="116"/>
      <c r="CY35" s="116"/>
      <c r="CZ35" s="116"/>
      <c r="DA35" s="116"/>
    </row>
    <row r="36" spans="1:105" ht="15.75" customHeight="1" x14ac:dyDescent="0.2">
      <c r="A36" s="31">
        <f t="shared" si="0"/>
        <v>34</v>
      </c>
      <c r="B36" s="31">
        <v>2015</v>
      </c>
      <c r="C36" s="32" t="s">
        <v>699</v>
      </c>
      <c r="D36" s="32" t="s">
        <v>700</v>
      </c>
      <c r="E36" s="31">
        <v>2</v>
      </c>
      <c r="F36" s="107">
        <v>34475</v>
      </c>
      <c r="G36" s="108">
        <f t="shared" ca="1" si="1"/>
        <v>31.4</v>
      </c>
      <c r="H36" s="33" t="s">
        <v>628</v>
      </c>
      <c r="I36" s="108">
        <f>($DG$7-F36)/365</f>
        <v>20.956164383561642</v>
      </c>
      <c r="J36" s="32">
        <v>77</v>
      </c>
      <c r="K36" s="32">
        <v>230</v>
      </c>
      <c r="L36" s="32">
        <v>4.7</v>
      </c>
      <c r="M36" s="109">
        <v>2</v>
      </c>
      <c r="N36" s="110">
        <f t="shared" si="2"/>
        <v>0</v>
      </c>
      <c r="O36" s="110">
        <f t="shared" si="3"/>
        <v>0</v>
      </c>
      <c r="P36" s="110">
        <f t="shared" si="4"/>
        <v>9.0316106372303057E-2</v>
      </c>
      <c r="Q36" s="110">
        <f t="shared" si="5"/>
        <v>0.23219718134972372</v>
      </c>
      <c r="R36" s="110">
        <f t="shared" si="6"/>
        <v>0.35889150019584803</v>
      </c>
      <c r="S36" s="58">
        <f t="shared" si="7"/>
        <v>0.35889150019584803</v>
      </c>
      <c r="T36" s="58">
        <f t="shared" si="8"/>
        <v>0.35889150019584803</v>
      </c>
      <c r="U36" s="111">
        <f>IF(N36&gt;=0.2,($DF$6-$F36)/365,(IF(O36&gt;=0.2,($DF$7-$F36)/365,(IF(P36&gt;=0.2,($DF$8-$F36)/365,(IF(Q36&gt;=0.2,($DF$9-$F36)/365,(IF(R36&gt;=0.2,($DF$10-$F36)/365,"N/A")))))))))</f>
        <v>19.293150684931508</v>
      </c>
      <c r="V36" s="111">
        <f t="shared" si="9"/>
        <v>2.21</v>
      </c>
      <c r="W36" s="111">
        <f t="shared" si="10"/>
        <v>4.3</v>
      </c>
      <c r="X36" s="33">
        <f t="shared" si="11"/>
        <v>94.268457302844155</v>
      </c>
      <c r="Y36" s="33">
        <f t="shared" si="12"/>
        <v>101.08145369646847</v>
      </c>
      <c r="Z36" s="112">
        <f t="shared" si="13"/>
        <v>9</v>
      </c>
      <c r="AA36" s="112">
        <f t="shared" si="14"/>
        <v>7</v>
      </c>
      <c r="AB36" s="112">
        <f t="shared" si="15"/>
        <v>4</v>
      </c>
      <c r="AC36" s="112">
        <f t="shared" si="16"/>
        <v>1</v>
      </c>
      <c r="AD36" s="112">
        <f t="shared" si="17"/>
        <v>5</v>
      </c>
      <c r="AE36" s="112">
        <f t="shared" si="18"/>
        <v>6</v>
      </c>
      <c r="AF36" s="112">
        <f t="shared" si="19"/>
        <v>8</v>
      </c>
      <c r="AG36" s="112">
        <v>0</v>
      </c>
      <c r="AH36" s="113">
        <f t="shared" si="20"/>
        <v>10.792</v>
      </c>
      <c r="AI36" s="33">
        <f t="shared" si="21"/>
        <v>8.7228571428571424</v>
      </c>
      <c r="AJ36" s="114"/>
      <c r="AK36" s="115">
        <v>3252.6</v>
      </c>
      <c r="AL36" s="115"/>
      <c r="AM36" s="115"/>
      <c r="AN36" s="115"/>
      <c r="AO36" s="115"/>
      <c r="AP36" s="115"/>
      <c r="AQ36" s="116"/>
      <c r="AR36" s="116"/>
      <c r="AS36" s="116"/>
      <c r="AT36" s="116"/>
      <c r="AU36" s="116"/>
      <c r="AV36" s="116"/>
      <c r="AW36" s="116"/>
      <c r="AX36" s="114"/>
      <c r="AY36" s="115">
        <v>2376.4</v>
      </c>
      <c r="AZ36" s="115"/>
      <c r="BA36" s="115"/>
      <c r="BB36" s="115"/>
      <c r="BC36" s="115"/>
      <c r="BD36" s="115"/>
      <c r="BE36" s="116"/>
      <c r="BF36" s="116"/>
      <c r="BG36" s="116"/>
      <c r="BH36" s="116"/>
      <c r="BI36" s="116"/>
      <c r="BJ36" s="116"/>
      <c r="BK36" s="116"/>
      <c r="BL36" s="114">
        <v>234</v>
      </c>
      <c r="BM36" s="115">
        <v>2590.9</v>
      </c>
      <c r="BN36" s="115"/>
      <c r="BO36" s="115"/>
      <c r="BP36" s="115"/>
      <c r="BQ36" s="115"/>
      <c r="BR36" s="115"/>
      <c r="BS36" s="116"/>
      <c r="BT36" s="116"/>
      <c r="BU36" s="116"/>
      <c r="BV36" s="116"/>
      <c r="BW36" s="116"/>
      <c r="BX36" s="116"/>
      <c r="BY36" s="116"/>
      <c r="BZ36" s="114">
        <v>748</v>
      </c>
      <c r="CA36" s="115">
        <v>3221.4</v>
      </c>
      <c r="CB36" s="115"/>
      <c r="CC36" s="115"/>
      <c r="CD36" s="115"/>
      <c r="CE36" s="115"/>
      <c r="CF36" s="115"/>
      <c r="CG36" s="116"/>
      <c r="CH36" s="116"/>
      <c r="CI36" s="116"/>
      <c r="CJ36" s="116"/>
      <c r="CK36" s="116"/>
      <c r="CL36" s="116"/>
      <c r="CM36" s="116"/>
      <c r="CN36" s="114">
        <v>733</v>
      </c>
      <c r="CO36" s="115">
        <v>2042.3999999999999</v>
      </c>
      <c r="CP36" s="115">
        <v>62</v>
      </c>
      <c r="CQ36" s="115">
        <v>4</v>
      </c>
      <c r="CR36" s="115"/>
      <c r="CS36" s="115"/>
      <c r="CT36" s="115"/>
      <c r="CU36" s="116">
        <v>2.21</v>
      </c>
      <c r="CV36" s="116">
        <v>4.3</v>
      </c>
      <c r="CW36" s="116">
        <v>9.6999999999999993</v>
      </c>
      <c r="CX36" s="116"/>
      <c r="CY36" s="116">
        <v>8.8000000000000007</v>
      </c>
      <c r="CZ36" s="116">
        <v>57.7</v>
      </c>
      <c r="DA36" s="116">
        <v>39.4</v>
      </c>
    </row>
    <row r="37" spans="1:105" ht="15.75" customHeight="1" x14ac:dyDescent="0.2">
      <c r="A37" s="31">
        <f t="shared" si="0"/>
        <v>35</v>
      </c>
      <c r="B37" s="31">
        <v>2016</v>
      </c>
      <c r="C37" s="32" t="s">
        <v>701</v>
      </c>
      <c r="D37" s="32" t="s">
        <v>702</v>
      </c>
      <c r="E37" s="31">
        <v>7</v>
      </c>
      <c r="F37" s="107">
        <v>34614</v>
      </c>
      <c r="G37" s="108">
        <f t="shared" ca="1" si="1"/>
        <v>31.019178082191782</v>
      </c>
      <c r="H37" s="33" t="s">
        <v>628</v>
      </c>
      <c r="I37" s="108">
        <f>($DG$8-F37)/365</f>
        <v>21.572602739726026</v>
      </c>
      <c r="J37" s="32">
        <v>74</v>
      </c>
      <c r="K37" s="32">
        <v>190</v>
      </c>
      <c r="L37" s="32">
        <v>4.6399999999999997</v>
      </c>
      <c r="M37" s="109">
        <v>5</v>
      </c>
      <c r="N37" s="110">
        <f t="shared" si="2"/>
        <v>0</v>
      </c>
      <c r="O37" s="110">
        <f t="shared" si="3"/>
        <v>0</v>
      </c>
      <c r="P37" s="110">
        <f t="shared" si="4"/>
        <v>0.22442084942084944</v>
      </c>
      <c r="Q37" s="110">
        <f t="shared" si="5"/>
        <v>0.41858017604286257</v>
      </c>
      <c r="R37" s="110">
        <f t="shared" si="6"/>
        <v>0.35796221322537114</v>
      </c>
      <c r="S37" s="58">
        <f t="shared" si="7"/>
        <v>0.38827119463411686</v>
      </c>
      <c r="T37" s="58">
        <f t="shared" si="8"/>
        <v>0.2950861079219288</v>
      </c>
      <c r="U37" s="111">
        <f>IF(N37&gt;=0.2,($DF$7-$F37)/365,(IF(O37&gt;=0.2,($DF$8-$F37)/365,(IF(P37&gt;=0.2,($DF$9-$F37)/365,(IF(Q37&gt;=0.2,($DF$10-$F37)/365,(IF(R37&gt;=0.2,($DF$11-$F37)/365,"N/A")))))))))</f>
        <v>18.912328767123288</v>
      </c>
      <c r="V37" s="111">
        <f t="shared" si="9"/>
        <v>4.54</v>
      </c>
      <c r="W37" s="111">
        <f t="shared" si="10"/>
        <v>9.6</v>
      </c>
      <c r="X37" s="33">
        <f t="shared" si="11"/>
        <v>81.980709841632972</v>
      </c>
      <c r="Y37" s="33">
        <f t="shared" si="12"/>
        <v>82.818668771668754</v>
      </c>
      <c r="Z37" s="112">
        <f t="shared" si="13"/>
        <v>8</v>
      </c>
      <c r="AA37" s="112">
        <f t="shared" si="14"/>
        <v>8</v>
      </c>
      <c r="AB37" s="112">
        <f t="shared" si="15"/>
        <v>9</v>
      </c>
      <c r="AC37" s="112">
        <f t="shared" si="16"/>
        <v>7</v>
      </c>
      <c r="AD37" s="112">
        <f t="shared" si="17"/>
        <v>5</v>
      </c>
      <c r="AE37" s="112">
        <f t="shared" si="18"/>
        <v>3</v>
      </c>
      <c r="AF37" s="112">
        <f t="shared" si="19"/>
        <v>2</v>
      </c>
      <c r="AG37" s="112">
        <v>0</v>
      </c>
      <c r="AH37" s="113">
        <f t="shared" si="20"/>
        <v>7.6159999999999997</v>
      </c>
      <c r="AI37" s="33">
        <f t="shared" si="21"/>
        <v>8.468571428571428</v>
      </c>
      <c r="AJ37" s="114"/>
      <c r="AK37" s="115">
        <v>2215.1999999999998</v>
      </c>
      <c r="AL37" s="115"/>
      <c r="AM37" s="115"/>
      <c r="AN37" s="115"/>
      <c r="AO37" s="115"/>
      <c r="AP37" s="115"/>
      <c r="AQ37" s="116"/>
      <c r="AR37" s="116"/>
      <c r="AS37" s="116"/>
      <c r="AT37" s="116"/>
      <c r="AU37" s="116"/>
      <c r="AV37" s="116"/>
      <c r="AW37" s="116"/>
      <c r="AX37" s="114"/>
      <c r="AY37" s="115">
        <v>2522.3999999999996</v>
      </c>
      <c r="AZ37" s="115"/>
      <c r="BA37" s="115"/>
      <c r="BB37" s="115"/>
      <c r="BC37" s="115"/>
      <c r="BD37" s="115"/>
      <c r="BE37" s="116"/>
      <c r="BF37" s="116"/>
      <c r="BG37" s="116"/>
      <c r="BH37" s="116"/>
      <c r="BI37" s="116"/>
      <c r="BJ37" s="116"/>
      <c r="BK37" s="116"/>
      <c r="BL37" s="114">
        <v>837</v>
      </c>
      <c r="BM37" s="115">
        <v>3729.5999999999995</v>
      </c>
      <c r="BN37" s="115"/>
      <c r="BO37" s="115"/>
      <c r="BP37" s="115"/>
      <c r="BQ37" s="115"/>
      <c r="BR37" s="115"/>
      <c r="BS37" s="116"/>
      <c r="BT37" s="116"/>
      <c r="BU37" s="116"/>
      <c r="BV37" s="116"/>
      <c r="BW37" s="116"/>
      <c r="BX37" s="116"/>
      <c r="BY37" s="116"/>
      <c r="BZ37" s="114">
        <v>1750</v>
      </c>
      <c r="CA37" s="115">
        <v>4180.8</v>
      </c>
      <c r="CB37" s="115">
        <v>96</v>
      </c>
      <c r="CC37" s="115">
        <v>17</v>
      </c>
      <c r="CD37" s="115"/>
      <c r="CE37" s="115"/>
      <c r="CF37" s="115"/>
      <c r="CG37" s="116">
        <v>4.54</v>
      </c>
      <c r="CH37" s="116">
        <v>9.6</v>
      </c>
      <c r="CI37" s="116">
        <v>12.1</v>
      </c>
      <c r="CJ37" s="116"/>
      <c r="CK37" s="116">
        <v>7.7</v>
      </c>
      <c r="CL37" s="116">
        <v>87.6</v>
      </c>
      <c r="CM37" s="116">
        <v>12.4</v>
      </c>
      <c r="CN37" s="114">
        <v>1061</v>
      </c>
      <c r="CO37" s="115">
        <v>2964</v>
      </c>
      <c r="CP37" s="115">
        <v>75</v>
      </c>
      <c r="CQ37" s="115">
        <v>8</v>
      </c>
      <c r="CR37" s="115"/>
      <c r="CS37" s="115"/>
      <c r="CT37" s="115"/>
      <c r="CU37" s="116">
        <v>3.45</v>
      </c>
      <c r="CV37" s="116">
        <v>4.7</v>
      </c>
      <c r="CW37" s="116">
        <v>11.9</v>
      </c>
      <c r="CX37" s="116"/>
      <c r="CY37" s="116">
        <v>6.2</v>
      </c>
      <c r="CZ37" s="116">
        <v>84.3</v>
      </c>
      <c r="DA37" s="116">
        <v>15.3</v>
      </c>
    </row>
    <row r="38" spans="1:105" ht="15.75" customHeight="1" x14ac:dyDescent="0.2">
      <c r="A38" s="31">
        <f t="shared" si="0"/>
        <v>36</v>
      </c>
      <c r="B38" s="31">
        <v>2015</v>
      </c>
      <c r="C38" s="32" t="s">
        <v>703</v>
      </c>
      <c r="D38" s="32" t="s">
        <v>704</v>
      </c>
      <c r="E38" s="31">
        <v>3</v>
      </c>
      <c r="F38" s="107">
        <v>33875</v>
      </c>
      <c r="G38" s="108">
        <f t="shared" ca="1" si="1"/>
        <v>33.043835616438358</v>
      </c>
      <c r="H38" s="33" t="s">
        <v>669</v>
      </c>
      <c r="I38" s="108">
        <f>($DG$7-F38)/365</f>
        <v>22.6</v>
      </c>
      <c r="J38" s="118">
        <v>71</v>
      </c>
      <c r="K38" s="118">
        <v>175</v>
      </c>
      <c r="L38" s="118">
        <v>4.4000000000000004</v>
      </c>
      <c r="M38" s="109">
        <v>3</v>
      </c>
      <c r="N38" s="110">
        <f t="shared" si="2"/>
        <v>0</v>
      </c>
      <c r="O38" s="110">
        <f t="shared" si="3"/>
        <v>0.12490479817212491</v>
      </c>
      <c r="P38" s="110">
        <f t="shared" si="4"/>
        <v>0.25480305615310433</v>
      </c>
      <c r="Q38" s="110">
        <f t="shared" si="5"/>
        <v>0.43202903015987132</v>
      </c>
      <c r="R38" s="110">
        <f t="shared" si="6"/>
        <v>0.40549221133772284</v>
      </c>
      <c r="S38" s="58">
        <f t="shared" si="7"/>
        <v>0.41876062074879705</v>
      </c>
      <c r="T38" s="58">
        <f t="shared" si="8"/>
        <v>0.3978225897113572</v>
      </c>
      <c r="U38" s="111">
        <f>IF(N38&gt;=0.2,($DF$6-$F38)/365,(IF(O38&gt;=0.2,($DF$7-$F38)/365,(IF(P38&gt;=0.2,($DF$8-$F38)/365,(IF(Q38&gt;=0.2,($DF$9-$F38)/365,(IF(R38&gt;=0.2,($DF$10-$F38)/365,"N/A")))))))))</f>
        <v>19.936986301369863</v>
      </c>
      <c r="V38" s="111">
        <f t="shared" si="9"/>
        <v>3.65</v>
      </c>
      <c r="W38" s="111">
        <f t="shared" si="10"/>
        <v>4.3</v>
      </c>
      <c r="X38" s="33">
        <f t="shared" si="11"/>
        <v>93.380745850693231</v>
      </c>
      <c r="Y38" s="33">
        <f t="shared" si="12"/>
        <v>88.657167685535626</v>
      </c>
      <c r="Z38" s="112">
        <f t="shared" si="13"/>
        <v>10</v>
      </c>
      <c r="AA38" s="112">
        <f t="shared" si="14"/>
        <v>6</v>
      </c>
      <c r="AB38" s="112">
        <f t="shared" si="15"/>
        <v>7</v>
      </c>
      <c r="AC38" s="112">
        <f t="shared" si="16"/>
        <v>1</v>
      </c>
      <c r="AD38" s="112">
        <f t="shared" si="17"/>
        <v>9</v>
      </c>
      <c r="AE38" s="112">
        <f t="shared" si="18"/>
        <v>4</v>
      </c>
      <c r="AF38" s="112">
        <f t="shared" si="19"/>
        <v>6</v>
      </c>
      <c r="AG38" s="112">
        <v>0</v>
      </c>
      <c r="AH38" s="113">
        <f t="shared" si="20"/>
        <v>9.6179999999999986</v>
      </c>
      <c r="AI38" s="33">
        <f t="shared" si="21"/>
        <v>8.4128571428571419</v>
      </c>
      <c r="AJ38" s="114"/>
      <c r="AK38" s="115">
        <v>2330.9</v>
      </c>
      <c r="AL38" s="115"/>
      <c r="AM38" s="115"/>
      <c r="AN38" s="115"/>
      <c r="AO38" s="115"/>
      <c r="AP38" s="115"/>
      <c r="AQ38" s="116"/>
      <c r="AR38" s="116"/>
      <c r="AS38" s="116"/>
      <c r="AT38" s="116"/>
      <c r="AU38" s="116"/>
      <c r="AV38" s="116"/>
      <c r="AW38" s="116"/>
      <c r="AX38" s="114">
        <v>246</v>
      </c>
      <c r="AY38" s="115">
        <v>1969.5</v>
      </c>
      <c r="AZ38" s="115"/>
      <c r="BA38" s="115"/>
      <c r="BB38" s="115"/>
      <c r="BC38" s="115"/>
      <c r="BD38" s="115"/>
      <c r="BE38" s="116"/>
      <c r="BF38" s="116"/>
      <c r="BG38" s="116"/>
      <c r="BH38" s="116"/>
      <c r="BI38" s="116"/>
      <c r="BJ38" s="116"/>
      <c r="BK38" s="116"/>
      <c r="BL38" s="114">
        <v>687</v>
      </c>
      <c r="BM38" s="115">
        <v>2696.2000000000003</v>
      </c>
      <c r="BN38" s="115"/>
      <c r="BO38" s="115"/>
      <c r="BP38" s="115"/>
      <c r="BQ38" s="115"/>
      <c r="BR38" s="115"/>
      <c r="BS38" s="116"/>
      <c r="BT38" s="116"/>
      <c r="BU38" s="116"/>
      <c r="BV38" s="116"/>
      <c r="BW38" s="116"/>
      <c r="BX38" s="116"/>
      <c r="BY38" s="116"/>
      <c r="BZ38" s="114">
        <v>1262</v>
      </c>
      <c r="CA38" s="115">
        <v>2921.1</v>
      </c>
      <c r="CB38" s="115"/>
      <c r="CC38" s="115"/>
      <c r="CD38" s="115"/>
      <c r="CE38" s="115"/>
      <c r="CF38" s="115"/>
      <c r="CG38" s="116"/>
      <c r="CH38" s="116"/>
      <c r="CI38" s="116"/>
      <c r="CJ38" s="116"/>
      <c r="CK38" s="116"/>
      <c r="CL38" s="116"/>
      <c r="CM38" s="116"/>
      <c r="CN38" s="114">
        <v>1515</v>
      </c>
      <c r="CO38" s="115">
        <v>3736.2</v>
      </c>
      <c r="CP38" s="115">
        <v>106</v>
      </c>
      <c r="CQ38" s="115">
        <v>11</v>
      </c>
      <c r="CR38" s="115"/>
      <c r="CS38" s="115"/>
      <c r="CT38" s="115"/>
      <c r="CU38" s="116">
        <v>3.65</v>
      </c>
      <c r="CV38" s="116">
        <v>4.3</v>
      </c>
      <c r="CW38" s="116">
        <v>10.7</v>
      </c>
      <c r="CX38" s="116"/>
      <c r="CY38" s="116">
        <v>6.8</v>
      </c>
      <c r="CZ38" s="116">
        <v>7</v>
      </c>
      <c r="DA38" s="116">
        <v>90.4</v>
      </c>
    </row>
    <row r="39" spans="1:105" ht="15.75" customHeight="1" x14ac:dyDescent="0.2">
      <c r="A39" s="31">
        <f t="shared" si="0"/>
        <v>37</v>
      </c>
      <c r="B39" s="31">
        <v>2016</v>
      </c>
      <c r="C39" s="32" t="s">
        <v>705</v>
      </c>
      <c r="D39" s="32" t="s">
        <v>706</v>
      </c>
      <c r="E39" s="31">
        <v>1</v>
      </c>
      <c r="F39" s="107">
        <v>34765</v>
      </c>
      <c r="G39" s="108">
        <f t="shared" ca="1" si="1"/>
        <v>30.605479452054794</v>
      </c>
      <c r="H39" s="33" t="s">
        <v>628</v>
      </c>
      <c r="I39" s="108">
        <f>($DG$8-F39)/365</f>
        <v>21.158904109589042</v>
      </c>
      <c r="J39" s="32">
        <v>71</v>
      </c>
      <c r="K39" s="32">
        <v>207</v>
      </c>
      <c r="L39" s="32">
        <v>4.63</v>
      </c>
      <c r="M39" s="109">
        <v>4</v>
      </c>
      <c r="N39" s="110">
        <f t="shared" si="2"/>
        <v>0</v>
      </c>
      <c r="O39" s="110">
        <f t="shared" si="3"/>
        <v>0</v>
      </c>
      <c r="P39" s="110">
        <f t="shared" si="4"/>
        <v>0</v>
      </c>
      <c r="Q39" s="110">
        <f t="shared" si="5"/>
        <v>0.30943560688603183</v>
      </c>
      <c r="R39" s="110">
        <f t="shared" si="6"/>
        <v>0.39076305220883534</v>
      </c>
      <c r="S39" s="58">
        <f t="shared" si="7"/>
        <v>0.39076305220883534</v>
      </c>
      <c r="T39" s="58">
        <f t="shared" si="8"/>
        <v>0.39076305220883534</v>
      </c>
      <c r="U39" s="111">
        <f>IF(N39&gt;=0.2,($DF$7-$F39)/365,(IF(O39&gt;=0.2,($DF$8-$F39)/365,(IF(P39&gt;=0.2,($DF$9-$F39)/365,(IF(Q39&gt;=0.2,($DF$10-$F39)/365,(IF(R39&gt;=0.2,($DF$11-$F39)/365,"N/A")))))))))</f>
        <v>19.5013698630137</v>
      </c>
      <c r="V39" s="111">
        <f t="shared" si="9"/>
        <v>2.67</v>
      </c>
      <c r="W39" s="111">
        <f t="shared" si="10"/>
        <v>7.9</v>
      </c>
      <c r="X39" s="33">
        <f t="shared" si="11"/>
        <v>90.089956464692477</v>
      </c>
      <c r="Y39" s="33">
        <f t="shared" si="12"/>
        <v>85.532839819500666</v>
      </c>
      <c r="Z39" s="112">
        <f t="shared" si="13"/>
        <v>10</v>
      </c>
      <c r="AA39" s="112">
        <f t="shared" si="14"/>
        <v>7</v>
      </c>
      <c r="AB39" s="112">
        <f t="shared" si="15"/>
        <v>5</v>
      </c>
      <c r="AC39" s="112">
        <f t="shared" si="16"/>
        <v>6</v>
      </c>
      <c r="AD39" s="112">
        <f t="shared" si="17"/>
        <v>5</v>
      </c>
      <c r="AE39" s="112">
        <f t="shared" si="18"/>
        <v>4</v>
      </c>
      <c r="AF39" s="112">
        <f t="shared" si="19"/>
        <v>4</v>
      </c>
      <c r="AG39" s="112">
        <v>0</v>
      </c>
      <c r="AH39" s="113">
        <f t="shared" si="20"/>
        <v>8.9280000000000008</v>
      </c>
      <c r="AI39" s="33">
        <f t="shared" si="21"/>
        <v>8.3914285714285715</v>
      </c>
      <c r="AJ39" s="114"/>
      <c r="AK39" s="115">
        <v>2359.5</v>
      </c>
      <c r="AL39" s="115"/>
      <c r="AM39" s="115"/>
      <c r="AN39" s="115"/>
      <c r="AO39" s="115"/>
      <c r="AP39" s="115"/>
      <c r="AQ39" s="116"/>
      <c r="AR39" s="116"/>
      <c r="AS39" s="116"/>
      <c r="AT39" s="116"/>
      <c r="AU39" s="116"/>
      <c r="AV39" s="116"/>
      <c r="AW39" s="116"/>
      <c r="AX39" s="114"/>
      <c r="AY39" s="115">
        <v>3095.2999999999997</v>
      </c>
      <c r="AZ39" s="115"/>
      <c r="BA39" s="115"/>
      <c r="BB39" s="115"/>
      <c r="BC39" s="115"/>
      <c r="BD39" s="115"/>
      <c r="BE39" s="116"/>
      <c r="BF39" s="116"/>
      <c r="BG39" s="116"/>
      <c r="BH39" s="116"/>
      <c r="BI39" s="116"/>
      <c r="BJ39" s="116"/>
      <c r="BK39" s="116"/>
      <c r="BL39" s="114"/>
      <c r="BM39" s="115">
        <v>3299.4</v>
      </c>
      <c r="BN39" s="115"/>
      <c r="BO39" s="115"/>
      <c r="BP39" s="115"/>
      <c r="BQ39" s="115"/>
      <c r="BR39" s="115"/>
      <c r="BS39" s="116"/>
      <c r="BT39" s="116"/>
      <c r="BU39" s="116"/>
      <c r="BV39" s="116"/>
      <c r="BW39" s="116"/>
      <c r="BX39" s="116"/>
      <c r="BY39" s="116"/>
      <c r="BZ39" s="114">
        <v>1136</v>
      </c>
      <c r="CA39" s="115">
        <v>3671.2</v>
      </c>
      <c r="CB39" s="115">
        <v>69</v>
      </c>
      <c r="CC39" s="115">
        <v>9</v>
      </c>
      <c r="CD39" s="115"/>
      <c r="CE39" s="115"/>
      <c r="CF39" s="115"/>
      <c r="CG39" s="116">
        <v>2.67</v>
      </c>
      <c r="CH39" s="116">
        <v>7.9</v>
      </c>
      <c r="CI39" s="116">
        <v>10.7</v>
      </c>
      <c r="CJ39" s="116"/>
      <c r="CK39" s="116">
        <v>6.8</v>
      </c>
      <c r="CL39" s="116">
        <v>7</v>
      </c>
      <c r="CM39" s="116">
        <v>90.4</v>
      </c>
      <c r="CN39" s="114">
        <v>973</v>
      </c>
      <c r="CO39" s="115">
        <v>2490</v>
      </c>
      <c r="CP39" s="115">
        <v>66</v>
      </c>
      <c r="CQ39" s="115">
        <v>8</v>
      </c>
      <c r="CR39" s="115"/>
      <c r="CS39" s="115"/>
      <c r="CT39" s="115"/>
      <c r="CU39" s="116">
        <v>2.6</v>
      </c>
      <c r="CV39" s="116">
        <v>7.8</v>
      </c>
      <c r="CW39" s="116">
        <v>12.1</v>
      </c>
      <c r="CX39" s="116"/>
      <c r="CY39" s="116">
        <v>7.7</v>
      </c>
      <c r="CZ39" s="116">
        <v>87.6</v>
      </c>
      <c r="DA39" s="116">
        <v>12.4</v>
      </c>
    </row>
    <row r="40" spans="1:105" ht="15.75" customHeight="1" x14ac:dyDescent="0.2">
      <c r="A40" s="31">
        <f t="shared" si="0"/>
        <v>38</v>
      </c>
      <c r="B40" s="31">
        <v>2015</v>
      </c>
      <c r="C40" s="32" t="s">
        <v>707</v>
      </c>
      <c r="D40" s="32" t="s">
        <v>708</v>
      </c>
      <c r="E40" s="31">
        <v>2</v>
      </c>
      <c r="F40" s="107">
        <v>34302</v>
      </c>
      <c r="G40" s="108">
        <f t="shared" ca="1" si="1"/>
        <v>31.873972602739727</v>
      </c>
      <c r="H40" s="33" t="s">
        <v>628</v>
      </c>
      <c r="I40" s="108">
        <f>($DG$7-F40)/365</f>
        <v>21.43013698630137</v>
      </c>
      <c r="J40" s="32">
        <v>72</v>
      </c>
      <c r="K40" s="32">
        <v>190</v>
      </c>
      <c r="L40" s="32">
        <v>4.46</v>
      </c>
      <c r="M40" s="109">
        <v>5</v>
      </c>
      <c r="N40" s="110">
        <f t="shared" si="2"/>
        <v>0</v>
      </c>
      <c r="O40" s="110">
        <f t="shared" si="3"/>
        <v>0</v>
      </c>
      <c r="P40" s="110">
        <f t="shared" si="4"/>
        <v>0.38870553722038864</v>
      </c>
      <c r="Q40" s="110">
        <f t="shared" si="5"/>
        <v>0.18170561832533663</v>
      </c>
      <c r="R40" s="110">
        <f t="shared" si="6"/>
        <v>0.2766715573255083</v>
      </c>
      <c r="S40" s="58">
        <f t="shared" si="7"/>
        <v>0.3326885472729485</v>
      </c>
      <c r="T40" s="58">
        <f t="shared" si="8"/>
        <v>0.3326885472729485</v>
      </c>
      <c r="U40" s="111">
        <f>IF(N40&gt;=0.2,($DF$6-$F40)/365,(IF(O40&gt;=0.2,($DF$7-$F40)/365,(IF(P40&gt;=0.2,($DF$8-$F40)/365,(IF(Q40&gt;=0.2,($DF$9-$F40)/365,(IF(R40&gt;=0.2,($DF$10-$F40)/365,"N/A")))))))))</f>
        <v>18.767123287671232</v>
      </c>
      <c r="V40" s="111">
        <f t="shared" si="9"/>
        <v>2.2400000000000002</v>
      </c>
      <c r="W40" s="111">
        <f t="shared" si="10"/>
        <v>8.3000000000000007</v>
      </c>
      <c r="X40" s="33">
        <f t="shared" si="11"/>
        <v>96.038233190228581</v>
      </c>
      <c r="Y40" s="33">
        <f t="shared" si="12"/>
        <v>93.113338414249924</v>
      </c>
      <c r="Z40" s="112">
        <f t="shared" si="13"/>
        <v>9</v>
      </c>
      <c r="AA40" s="112">
        <f t="shared" si="14"/>
        <v>8</v>
      </c>
      <c r="AB40" s="112">
        <f t="shared" si="15"/>
        <v>4</v>
      </c>
      <c r="AC40" s="112">
        <f t="shared" si="16"/>
        <v>6</v>
      </c>
      <c r="AD40" s="112">
        <f t="shared" si="17"/>
        <v>8</v>
      </c>
      <c r="AE40" s="112">
        <f t="shared" si="18"/>
        <v>5</v>
      </c>
      <c r="AF40" s="112">
        <f t="shared" si="19"/>
        <v>2</v>
      </c>
      <c r="AG40" s="112">
        <v>0</v>
      </c>
      <c r="AH40" s="113">
        <f t="shared" si="20"/>
        <v>9.16</v>
      </c>
      <c r="AI40" s="33">
        <f t="shared" si="21"/>
        <v>8.3428571428571434</v>
      </c>
      <c r="AJ40" s="114"/>
      <c r="AK40" s="115">
        <v>2791.1</v>
      </c>
      <c r="AL40" s="115"/>
      <c r="AM40" s="115"/>
      <c r="AN40" s="115"/>
      <c r="AO40" s="115"/>
      <c r="AP40" s="115"/>
      <c r="AQ40" s="116"/>
      <c r="AR40" s="116"/>
      <c r="AS40" s="116"/>
      <c r="AT40" s="116"/>
      <c r="AU40" s="116"/>
      <c r="AV40" s="116"/>
      <c r="AW40" s="116"/>
      <c r="AX40" s="114"/>
      <c r="AY40" s="115">
        <v>2523.6000000000004</v>
      </c>
      <c r="AZ40" s="115"/>
      <c r="BA40" s="115"/>
      <c r="BB40" s="115"/>
      <c r="BC40" s="115"/>
      <c r="BD40" s="115"/>
      <c r="BE40" s="116"/>
      <c r="BF40" s="116"/>
      <c r="BG40" s="116"/>
      <c r="BH40" s="116"/>
      <c r="BI40" s="116"/>
      <c r="BJ40" s="116"/>
      <c r="BK40" s="116"/>
      <c r="BL40" s="114">
        <v>848</v>
      </c>
      <c r="BM40" s="115">
        <v>2181.6000000000004</v>
      </c>
      <c r="BN40" s="115"/>
      <c r="BO40" s="115"/>
      <c r="BP40" s="115"/>
      <c r="BQ40" s="115"/>
      <c r="BR40" s="115"/>
      <c r="BS40" s="116"/>
      <c r="BT40" s="116"/>
      <c r="BU40" s="116"/>
      <c r="BV40" s="116"/>
      <c r="BW40" s="116"/>
      <c r="BX40" s="116"/>
      <c r="BY40" s="116"/>
      <c r="BZ40" s="114">
        <v>587</v>
      </c>
      <c r="CA40" s="115">
        <v>3230.5</v>
      </c>
      <c r="CB40" s="115"/>
      <c r="CC40" s="115"/>
      <c r="CD40" s="115"/>
      <c r="CE40" s="115"/>
      <c r="CF40" s="115"/>
      <c r="CG40" s="116"/>
      <c r="CH40" s="116"/>
      <c r="CI40" s="116"/>
      <c r="CJ40" s="116"/>
      <c r="CK40" s="116"/>
      <c r="CL40" s="116"/>
      <c r="CM40" s="116"/>
      <c r="CN40" s="114">
        <v>792</v>
      </c>
      <c r="CO40" s="115">
        <v>2862.6</v>
      </c>
      <c r="CP40" s="115">
        <v>63</v>
      </c>
      <c r="CQ40" s="115">
        <v>5</v>
      </c>
      <c r="CR40" s="115"/>
      <c r="CS40" s="115"/>
      <c r="CT40" s="115"/>
      <c r="CU40" s="116">
        <v>2.2400000000000002</v>
      </c>
      <c r="CV40" s="116">
        <v>8.3000000000000007</v>
      </c>
      <c r="CW40" s="116"/>
      <c r="CX40" s="116"/>
      <c r="CY40" s="116"/>
      <c r="CZ40" s="116"/>
      <c r="DA40" s="116"/>
    </row>
    <row r="41" spans="1:105" ht="15.75" customHeight="1" x14ac:dyDescent="0.2">
      <c r="A41" s="31">
        <f t="shared" si="0"/>
        <v>39</v>
      </c>
      <c r="B41" s="31">
        <v>2012</v>
      </c>
      <c r="C41" s="32" t="s">
        <v>709</v>
      </c>
      <c r="D41" s="32" t="s">
        <v>650</v>
      </c>
      <c r="E41" s="31">
        <v>3</v>
      </c>
      <c r="F41" s="107">
        <v>33341</v>
      </c>
      <c r="G41" s="108">
        <f t="shared" ca="1" si="1"/>
        <v>34.506849315068493</v>
      </c>
      <c r="H41" s="33" t="s">
        <v>628</v>
      </c>
      <c r="I41" s="108">
        <f>($DG$4-F41)/365</f>
        <v>21.052054794520547</v>
      </c>
      <c r="J41" s="32">
        <v>75</v>
      </c>
      <c r="K41" s="32">
        <v>225</v>
      </c>
      <c r="L41" s="32">
        <v>4.5199999999999996</v>
      </c>
      <c r="M41" s="109">
        <v>2</v>
      </c>
      <c r="N41" s="110">
        <f t="shared" si="2"/>
        <v>0</v>
      </c>
      <c r="O41" s="110">
        <f t="shared" si="3"/>
        <v>0</v>
      </c>
      <c r="P41" s="110">
        <f t="shared" si="4"/>
        <v>0</v>
      </c>
      <c r="Q41" s="110">
        <f t="shared" si="5"/>
        <v>2.407483835465676E-3</v>
      </c>
      <c r="R41" s="110">
        <f t="shared" si="6"/>
        <v>0.19566468444273932</v>
      </c>
      <c r="S41" s="58">
        <f t="shared" si="7"/>
        <v>0.19566468444273932</v>
      </c>
      <c r="T41" s="58">
        <f t="shared" si="8"/>
        <v>0.18588145022060235</v>
      </c>
      <c r="U41" s="111" t="str">
        <f>IF(N41&gt;=0.2,($DF$3-$F41)/365,(IF(O41&gt;=0.2,($DF$4-$F41)/365,(IF(P41&gt;=0.2,($DF$5-$F41)/365,(IF(Q41&gt;=0.2,($DF$6-$F41)/365,(IF(R41&gt;=0.2,($DF$7-$F41)/365,"N/A")))))))))</f>
        <v>N/A</v>
      </c>
      <c r="V41" s="111">
        <f t="shared" si="9"/>
        <v>3.13</v>
      </c>
      <c r="W41" s="111">
        <f t="shared" si="10"/>
        <v>8.9</v>
      </c>
      <c r="X41" s="33">
        <f t="shared" si="11"/>
        <v>107.80993259989046</v>
      </c>
      <c r="Y41" s="33">
        <f t="shared" si="12"/>
        <v>111.12701810589967</v>
      </c>
      <c r="Z41" s="112">
        <f t="shared" si="13"/>
        <v>5</v>
      </c>
      <c r="AA41" s="112">
        <f t="shared" si="14"/>
        <v>0</v>
      </c>
      <c r="AB41" s="112">
        <f t="shared" si="15"/>
        <v>6</v>
      </c>
      <c r="AC41" s="112">
        <f t="shared" si="16"/>
        <v>6</v>
      </c>
      <c r="AD41" s="112">
        <f t="shared" si="17"/>
        <v>7</v>
      </c>
      <c r="AE41" s="112">
        <f t="shared" si="18"/>
        <v>8</v>
      </c>
      <c r="AF41" s="112">
        <f t="shared" si="19"/>
        <v>8</v>
      </c>
      <c r="AG41" s="112">
        <v>0</v>
      </c>
      <c r="AH41" s="113">
        <f t="shared" si="20"/>
        <v>8.4559999999999995</v>
      </c>
      <c r="AI41" s="33">
        <f t="shared" si="21"/>
        <v>8.2685714285714287</v>
      </c>
      <c r="AJ41" s="114"/>
      <c r="AK41" s="115">
        <v>2907.6000000000004</v>
      </c>
      <c r="AL41" s="115"/>
      <c r="AM41" s="115"/>
      <c r="AN41" s="115"/>
      <c r="AO41" s="115"/>
      <c r="AP41" s="115"/>
      <c r="AQ41" s="116"/>
      <c r="AR41" s="116"/>
      <c r="AS41" s="116"/>
      <c r="AT41" s="116"/>
      <c r="AU41" s="116"/>
      <c r="AV41" s="116"/>
      <c r="AW41" s="116"/>
      <c r="AX41" s="114"/>
      <c r="AY41" s="115">
        <v>2907.6000000000004</v>
      </c>
      <c r="AZ41" s="115"/>
      <c r="BA41" s="115"/>
      <c r="BB41" s="115"/>
      <c r="BC41" s="115"/>
      <c r="BD41" s="115"/>
      <c r="BE41" s="116"/>
      <c r="BF41" s="116"/>
      <c r="BG41" s="116"/>
      <c r="BH41" s="116"/>
      <c r="BI41" s="116"/>
      <c r="BJ41" s="116"/>
      <c r="BK41" s="116"/>
      <c r="BL41" s="114"/>
      <c r="BM41" s="115">
        <v>2907.6000000000004</v>
      </c>
      <c r="BN41" s="115"/>
      <c r="BO41" s="115"/>
      <c r="BP41" s="115"/>
      <c r="BQ41" s="115"/>
      <c r="BR41" s="115"/>
      <c r="BS41" s="116"/>
      <c r="BT41" s="116"/>
      <c r="BU41" s="116"/>
      <c r="BV41" s="116"/>
      <c r="BW41" s="116"/>
      <c r="BX41" s="116"/>
      <c r="BY41" s="116"/>
      <c r="BZ41" s="114">
        <v>7</v>
      </c>
      <c r="CA41" s="115">
        <v>2907.6000000000004</v>
      </c>
      <c r="CB41" s="115"/>
      <c r="CC41" s="115"/>
      <c r="CD41" s="115"/>
      <c r="CE41" s="115"/>
      <c r="CF41" s="115"/>
      <c r="CG41" s="116"/>
      <c r="CH41" s="116"/>
      <c r="CI41" s="116"/>
      <c r="CJ41" s="116"/>
      <c r="CK41" s="116"/>
      <c r="CL41" s="116"/>
      <c r="CM41" s="116"/>
      <c r="CN41" s="114">
        <v>714</v>
      </c>
      <c r="CO41" s="115">
        <v>3649.1</v>
      </c>
      <c r="CP41" s="115"/>
      <c r="CQ41" s="115"/>
      <c r="CR41" s="115"/>
      <c r="CS41" s="115"/>
      <c r="CT41" s="115"/>
      <c r="CU41" s="116">
        <v>3.13</v>
      </c>
      <c r="CV41" s="116">
        <v>8.9</v>
      </c>
      <c r="CW41" s="116"/>
      <c r="CX41" s="116"/>
      <c r="CY41" s="116"/>
      <c r="CZ41" s="116"/>
      <c r="DA41" s="116"/>
    </row>
    <row r="42" spans="1:105" ht="15.75" customHeight="1" x14ac:dyDescent="0.2">
      <c r="A42" s="31">
        <f t="shared" si="0"/>
        <v>40</v>
      </c>
      <c r="B42" s="31">
        <v>2013</v>
      </c>
      <c r="C42" s="32" t="s">
        <v>710</v>
      </c>
      <c r="D42" s="32" t="s">
        <v>677</v>
      </c>
      <c r="E42" s="31">
        <v>3</v>
      </c>
      <c r="F42" s="107">
        <v>33188</v>
      </c>
      <c r="G42" s="108">
        <f t="shared" ca="1" si="1"/>
        <v>34.926027397260277</v>
      </c>
      <c r="H42" s="33" t="s">
        <v>669</v>
      </c>
      <c r="I42" s="108">
        <f>($DG$5-F42)/365</f>
        <v>22.468493150684932</v>
      </c>
      <c r="J42" s="32">
        <v>70</v>
      </c>
      <c r="K42" s="32">
        <v>193</v>
      </c>
      <c r="L42" s="32">
        <v>4.5199999999999996</v>
      </c>
      <c r="M42" s="109">
        <v>3</v>
      </c>
      <c r="N42" s="110">
        <f t="shared" si="2"/>
        <v>0</v>
      </c>
      <c r="O42" s="110">
        <f t="shared" si="3"/>
        <v>0</v>
      </c>
      <c r="P42" s="110">
        <f t="shared" si="4"/>
        <v>0.11448176236908632</v>
      </c>
      <c r="Q42" s="110">
        <f t="shared" si="5"/>
        <v>0.28371783496007097</v>
      </c>
      <c r="R42" s="110">
        <f t="shared" si="6"/>
        <v>0.37782436524574892</v>
      </c>
      <c r="S42" s="58">
        <f t="shared" si="7"/>
        <v>0.37782436524574892</v>
      </c>
      <c r="T42" s="58">
        <f t="shared" si="8"/>
        <v>0.35893314698346146</v>
      </c>
      <c r="U42" s="111">
        <f>IF(N42&gt;=0.2,($DF$4-$F42)/365,(IF(O42&gt;=0.2,($DF$5-$F42)/365,(IF(P42&gt;=0.2,($DF$6-$F42)/365,(IF(Q42&gt;=0.2,($DF$7-$F42)/365,(IF(R42&gt;=0.2,($DF$8-$F42)/365,"N/A")))))))))</f>
        <v>20.816438356164383</v>
      </c>
      <c r="V42" s="111">
        <f t="shared" si="9"/>
        <v>3.13</v>
      </c>
      <c r="W42" s="111">
        <f t="shared" si="10"/>
        <v>8.9</v>
      </c>
      <c r="X42" s="33">
        <f t="shared" si="11"/>
        <v>92.476964407906038</v>
      </c>
      <c r="Y42" s="33">
        <f t="shared" si="12"/>
        <v>85.95073934450896</v>
      </c>
      <c r="Z42" s="112">
        <f t="shared" si="13"/>
        <v>9</v>
      </c>
      <c r="AA42" s="112">
        <f t="shared" si="14"/>
        <v>5</v>
      </c>
      <c r="AB42" s="112">
        <f t="shared" si="15"/>
        <v>6</v>
      </c>
      <c r="AC42" s="112">
        <f t="shared" si="16"/>
        <v>6</v>
      </c>
      <c r="AD42" s="112">
        <f t="shared" si="17"/>
        <v>7</v>
      </c>
      <c r="AE42" s="112">
        <f t="shared" si="18"/>
        <v>4</v>
      </c>
      <c r="AF42" s="112">
        <f t="shared" si="19"/>
        <v>6</v>
      </c>
      <c r="AG42" s="112">
        <v>0</v>
      </c>
      <c r="AH42" s="113">
        <f t="shared" si="20"/>
        <v>8.5380000000000003</v>
      </c>
      <c r="AI42" s="33">
        <f t="shared" si="21"/>
        <v>8.2128571428571426</v>
      </c>
      <c r="AJ42" s="114"/>
      <c r="AK42" s="115">
        <v>1957</v>
      </c>
      <c r="AL42" s="115"/>
      <c r="AM42" s="115"/>
      <c r="AN42" s="115"/>
      <c r="AO42" s="115"/>
      <c r="AP42" s="115"/>
      <c r="AQ42" s="116"/>
      <c r="AR42" s="116"/>
      <c r="AS42" s="116"/>
      <c r="AT42" s="116"/>
      <c r="AU42" s="116"/>
      <c r="AV42" s="116"/>
      <c r="AW42" s="116"/>
      <c r="AX42" s="114"/>
      <c r="AY42" s="115">
        <v>2484</v>
      </c>
      <c r="AZ42" s="115"/>
      <c r="BA42" s="115"/>
      <c r="BB42" s="115"/>
      <c r="BC42" s="115"/>
      <c r="BD42" s="115"/>
      <c r="BE42" s="116"/>
      <c r="BF42" s="116"/>
      <c r="BG42" s="116"/>
      <c r="BH42" s="116"/>
      <c r="BI42" s="116"/>
      <c r="BJ42" s="116"/>
      <c r="BK42" s="116"/>
      <c r="BL42" s="114">
        <v>317</v>
      </c>
      <c r="BM42" s="115">
        <v>2769</v>
      </c>
      <c r="BN42" s="115"/>
      <c r="BO42" s="115"/>
      <c r="BP42" s="115"/>
      <c r="BQ42" s="115"/>
      <c r="BR42" s="115"/>
      <c r="BS42" s="116"/>
      <c r="BT42" s="116"/>
      <c r="BU42" s="116"/>
      <c r="BV42" s="116"/>
      <c r="BW42" s="116"/>
      <c r="BX42" s="116"/>
      <c r="BY42" s="116"/>
      <c r="BZ42" s="114">
        <v>1279</v>
      </c>
      <c r="CA42" s="115">
        <v>4508</v>
      </c>
      <c r="CB42" s="115"/>
      <c r="CC42" s="115"/>
      <c r="CD42" s="115"/>
      <c r="CE42" s="115"/>
      <c r="CF42" s="115"/>
      <c r="CG42" s="116"/>
      <c r="CH42" s="116"/>
      <c r="CI42" s="116"/>
      <c r="CJ42" s="116"/>
      <c r="CK42" s="116"/>
      <c r="CL42" s="116"/>
      <c r="CM42" s="116"/>
      <c r="CN42" s="114">
        <v>1622</v>
      </c>
      <c r="CO42" s="115">
        <v>4293</v>
      </c>
      <c r="CP42" s="115"/>
      <c r="CQ42" s="115"/>
      <c r="CR42" s="115"/>
      <c r="CS42" s="115"/>
      <c r="CT42" s="115"/>
      <c r="CU42" s="116">
        <v>3.13</v>
      </c>
      <c r="CV42" s="116">
        <v>8.9</v>
      </c>
      <c r="CW42" s="116"/>
      <c r="CX42" s="116"/>
      <c r="CY42" s="116"/>
      <c r="CZ42" s="116"/>
      <c r="DA42" s="116"/>
    </row>
    <row r="43" spans="1:105" ht="15.75" customHeight="1" x14ac:dyDescent="0.2">
      <c r="A43" s="31">
        <f t="shared" si="0"/>
        <v>41</v>
      </c>
      <c r="B43" s="31">
        <v>2014</v>
      </c>
      <c r="C43" s="32" t="s">
        <v>711</v>
      </c>
      <c r="D43" s="32" t="s">
        <v>639</v>
      </c>
      <c r="E43" s="31">
        <v>4</v>
      </c>
      <c r="F43" s="107">
        <v>33592</v>
      </c>
      <c r="G43" s="108">
        <f t="shared" ca="1" si="1"/>
        <v>33.819178082191783</v>
      </c>
      <c r="H43" s="33" t="s">
        <v>628</v>
      </c>
      <c r="I43" s="108">
        <f>($DG$6-F43)/365</f>
        <v>22.397260273972602</v>
      </c>
      <c r="J43" s="118">
        <v>76</v>
      </c>
      <c r="K43" s="118">
        <v>211</v>
      </c>
      <c r="L43" s="118">
        <v>4.42</v>
      </c>
      <c r="M43" s="109">
        <v>4</v>
      </c>
      <c r="N43" s="110">
        <f t="shared" si="2"/>
        <v>0</v>
      </c>
      <c r="O43" s="110">
        <f t="shared" si="3"/>
        <v>0</v>
      </c>
      <c r="P43" s="110">
        <f t="shared" si="4"/>
        <v>5.5918222762005969E-2</v>
      </c>
      <c r="Q43" s="110">
        <f t="shared" si="5"/>
        <v>7.2952544967470334E-2</v>
      </c>
      <c r="R43" s="110">
        <f t="shared" si="6"/>
        <v>0.19121077061635453</v>
      </c>
      <c r="S43" s="58">
        <f t="shared" si="7"/>
        <v>0.19121077061635453</v>
      </c>
      <c r="T43" s="58">
        <f t="shared" si="8"/>
        <v>0.18165023208553679</v>
      </c>
      <c r="U43" s="111" t="str">
        <f>IF(N43&gt;=0.2,($DF$5-$F43)/365,(IF(O43&gt;=0.2,($DF$6-$F43)/365,(IF(P43&gt;=0.2,($DF$7-$F43)/365,(IF(Q43&gt;=0.2,($DF$8-$F43)/365,(IF(R43&gt;=0.2,($DF$9-$F43)/365,"N/A")))))))))</f>
        <v>N/A</v>
      </c>
      <c r="V43" s="111">
        <f t="shared" si="9"/>
        <v>3.13</v>
      </c>
      <c r="W43" s="111">
        <f t="shared" si="10"/>
        <v>8.9</v>
      </c>
      <c r="X43" s="33">
        <f t="shared" si="11"/>
        <v>110.56645198850988</v>
      </c>
      <c r="Y43" s="33">
        <f t="shared" si="12"/>
        <v>116.25529790053712</v>
      </c>
      <c r="Z43" s="112">
        <f t="shared" si="13"/>
        <v>5</v>
      </c>
      <c r="AA43" s="112">
        <f t="shared" si="14"/>
        <v>0</v>
      </c>
      <c r="AB43" s="112">
        <f t="shared" si="15"/>
        <v>6</v>
      </c>
      <c r="AC43" s="112">
        <f t="shared" si="16"/>
        <v>6</v>
      </c>
      <c r="AD43" s="112">
        <f t="shared" si="17"/>
        <v>9</v>
      </c>
      <c r="AE43" s="112">
        <f t="shared" si="18"/>
        <v>9</v>
      </c>
      <c r="AF43" s="112">
        <f t="shared" si="19"/>
        <v>4</v>
      </c>
      <c r="AG43" s="112">
        <v>0.5</v>
      </c>
      <c r="AH43" s="113">
        <f t="shared" si="20"/>
        <v>8.1080000000000005</v>
      </c>
      <c r="AI43" s="33">
        <f t="shared" si="21"/>
        <v>8.1628571428571419</v>
      </c>
      <c r="AJ43" s="114"/>
      <c r="AK43" s="115">
        <v>2688</v>
      </c>
      <c r="AL43" s="115"/>
      <c r="AM43" s="115"/>
      <c r="AN43" s="115"/>
      <c r="AO43" s="115"/>
      <c r="AP43" s="115"/>
      <c r="AQ43" s="116"/>
      <c r="AR43" s="116"/>
      <c r="AS43" s="116"/>
      <c r="AT43" s="116"/>
      <c r="AU43" s="116"/>
      <c r="AV43" s="116"/>
      <c r="AW43" s="116"/>
      <c r="AX43" s="114"/>
      <c r="AY43" s="115">
        <v>2542.7999999999997</v>
      </c>
      <c r="AZ43" s="115"/>
      <c r="BA43" s="115"/>
      <c r="BB43" s="115"/>
      <c r="BC43" s="115"/>
      <c r="BD43" s="115"/>
      <c r="BE43" s="116"/>
      <c r="BF43" s="116"/>
      <c r="BG43" s="116"/>
      <c r="BH43" s="116"/>
      <c r="BI43" s="116"/>
      <c r="BJ43" s="116"/>
      <c r="BK43" s="116"/>
      <c r="BL43" s="114">
        <v>221</v>
      </c>
      <c r="BM43" s="115">
        <v>3952.2000000000003</v>
      </c>
      <c r="BN43" s="115"/>
      <c r="BO43" s="115"/>
      <c r="BP43" s="115"/>
      <c r="BQ43" s="115"/>
      <c r="BR43" s="115"/>
      <c r="BS43" s="116"/>
      <c r="BT43" s="116"/>
      <c r="BU43" s="116"/>
      <c r="BV43" s="116"/>
      <c r="BW43" s="116"/>
      <c r="BX43" s="116"/>
      <c r="BY43" s="116"/>
      <c r="BZ43" s="114">
        <v>305</v>
      </c>
      <c r="CA43" s="115">
        <v>4180.8</v>
      </c>
      <c r="CB43" s="115"/>
      <c r="CC43" s="115"/>
      <c r="CD43" s="115"/>
      <c r="CE43" s="115"/>
      <c r="CF43" s="115"/>
      <c r="CG43" s="116"/>
      <c r="CH43" s="116"/>
      <c r="CI43" s="116"/>
      <c r="CJ43" s="116"/>
      <c r="CK43" s="116"/>
      <c r="CL43" s="116"/>
      <c r="CM43" s="116"/>
      <c r="CN43" s="114">
        <v>828</v>
      </c>
      <c r="CO43" s="115">
        <v>4330.3</v>
      </c>
      <c r="CP43" s="115"/>
      <c r="CQ43" s="115"/>
      <c r="CR43" s="115"/>
      <c r="CS43" s="115"/>
      <c r="CT43" s="115"/>
      <c r="CU43" s="116">
        <v>3.13</v>
      </c>
      <c r="CV43" s="116">
        <v>8.9</v>
      </c>
      <c r="CW43" s="116"/>
      <c r="CX43" s="116"/>
      <c r="CY43" s="116"/>
      <c r="CZ43" s="116"/>
      <c r="DA43" s="116"/>
    </row>
    <row r="44" spans="1:105" ht="15.75" customHeight="1" x14ac:dyDescent="0.2">
      <c r="A44" s="31">
        <f t="shared" si="0"/>
        <v>42</v>
      </c>
      <c r="B44" s="31">
        <v>2013</v>
      </c>
      <c r="C44" s="32" t="s">
        <v>712</v>
      </c>
      <c r="D44" s="32" t="s">
        <v>682</v>
      </c>
      <c r="E44" s="31">
        <v>3</v>
      </c>
      <c r="F44" s="107">
        <v>33716</v>
      </c>
      <c r="G44" s="108">
        <f t="shared" ca="1" si="1"/>
        <v>33.479452054794521</v>
      </c>
      <c r="H44" s="33" t="s">
        <v>628</v>
      </c>
      <c r="I44" s="108">
        <f>($DG$5-F44)/365</f>
        <v>21.021917808219179</v>
      </c>
      <c r="J44" s="32">
        <v>72</v>
      </c>
      <c r="K44" s="32">
        <v>194</v>
      </c>
      <c r="L44" s="32">
        <v>4.38</v>
      </c>
      <c r="M44" s="109">
        <v>5</v>
      </c>
      <c r="N44" s="110">
        <f t="shared" si="2"/>
        <v>0</v>
      </c>
      <c r="O44" s="110">
        <f t="shared" si="3"/>
        <v>0</v>
      </c>
      <c r="P44" s="110">
        <f t="shared" si="4"/>
        <v>0.16349113902986939</v>
      </c>
      <c r="Q44" s="110">
        <f t="shared" si="5"/>
        <v>0.18691383030249659</v>
      </c>
      <c r="R44" s="110">
        <f t="shared" si="6"/>
        <v>0.21922505429191907</v>
      </c>
      <c r="S44" s="58">
        <f t="shared" si="7"/>
        <v>0.21922505429191907</v>
      </c>
      <c r="T44" s="58">
        <f t="shared" si="8"/>
        <v>0.2082638015773231</v>
      </c>
      <c r="U44" s="111">
        <f>IF(N44&gt;=0.2,($DF$4-$F44)/365,(IF(O44&gt;=0.2,($DF$5-$F44)/365,(IF(P44&gt;=0.2,($DF$6-$F44)/365,(IF(Q44&gt;=0.2,($DF$7-$F44)/365,(IF(R44&gt;=0.2,($DF$8-$F44)/365,"N/A")))))))))</f>
        <v>20.372602739726027</v>
      </c>
      <c r="V44" s="111">
        <f t="shared" si="9"/>
        <v>3.13</v>
      </c>
      <c r="W44" s="111">
        <f t="shared" si="10"/>
        <v>8.9</v>
      </c>
      <c r="X44" s="33">
        <f t="shared" si="11"/>
        <v>105.42297885611391</v>
      </c>
      <c r="Y44" s="33">
        <f t="shared" si="12"/>
        <v>102.21226672739756</v>
      </c>
      <c r="Z44" s="112">
        <f t="shared" si="13"/>
        <v>5</v>
      </c>
      <c r="AA44" s="112">
        <f t="shared" si="14"/>
        <v>6</v>
      </c>
      <c r="AB44" s="112">
        <f t="shared" si="15"/>
        <v>6</v>
      </c>
      <c r="AC44" s="112">
        <f t="shared" si="16"/>
        <v>6</v>
      </c>
      <c r="AD44" s="112">
        <f t="shared" si="17"/>
        <v>9</v>
      </c>
      <c r="AE44" s="112">
        <f t="shared" si="18"/>
        <v>7</v>
      </c>
      <c r="AF44" s="112">
        <f t="shared" si="19"/>
        <v>2</v>
      </c>
      <c r="AG44" s="112">
        <v>0</v>
      </c>
      <c r="AH44" s="113">
        <f t="shared" si="20"/>
        <v>8.1840000000000011</v>
      </c>
      <c r="AI44" s="33">
        <f t="shared" si="21"/>
        <v>8.0742857142857147</v>
      </c>
      <c r="AJ44" s="114"/>
      <c r="AK44" s="115">
        <v>4891.5999999999995</v>
      </c>
      <c r="AL44" s="115"/>
      <c r="AM44" s="115"/>
      <c r="AN44" s="115"/>
      <c r="AO44" s="115"/>
      <c r="AP44" s="115"/>
      <c r="AQ44" s="116"/>
      <c r="AR44" s="116"/>
      <c r="AS44" s="116"/>
      <c r="AT44" s="116"/>
      <c r="AU44" s="116"/>
      <c r="AV44" s="116"/>
      <c r="AW44" s="116"/>
      <c r="AX44" s="114"/>
      <c r="AY44" s="115">
        <v>3759.6</v>
      </c>
      <c r="AZ44" s="115"/>
      <c r="BA44" s="115"/>
      <c r="BB44" s="115"/>
      <c r="BC44" s="115"/>
      <c r="BD44" s="115"/>
      <c r="BE44" s="116"/>
      <c r="BF44" s="116"/>
      <c r="BG44" s="116"/>
      <c r="BH44" s="116"/>
      <c r="BI44" s="116"/>
      <c r="BJ44" s="116"/>
      <c r="BK44" s="116"/>
      <c r="BL44" s="114">
        <v>786</v>
      </c>
      <c r="BM44" s="115">
        <v>4807.5999999999995</v>
      </c>
      <c r="BN44" s="115"/>
      <c r="BO44" s="115"/>
      <c r="BP44" s="115"/>
      <c r="BQ44" s="115"/>
      <c r="BR44" s="115"/>
      <c r="BS44" s="116"/>
      <c r="BT44" s="116"/>
      <c r="BU44" s="116"/>
      <c r="BV44" s="116"/>
      <c r="BW44" s="116"/>
      <c r="BX44" s="116"/>
      <c r="BY44" s="116"/>
      <c r="BZ44" s="114">
        <v>849</v>
      </c>
      <c r="CA44" s="115">
        <v>4542.2</v>
      </c>
      <c r="CB44" s="115"/>
      <c r="CC44" s="115"/>
      <c r="CD44" s="115"/>
      <c r="CE44" s="115"/>
      <c r="CF44" s="115"/>
      <c r="CG44" s="116"/>
      <c r="CH44" s="116"/>
      <c r="CI44" s="116"/>
      <c r="CJ44" s="116"/>
      <c r="CK44" s="116"/>
      <c r="CL44" s="116"/>
      <c r="CM44" s="116"/>
      <c r="CN44" s="114">
        <v>959</v>
      </c>
      <c r="CO44" s="115">
        <v>4374.5</v>
      </c>
      <c r="CP44" s="115"/>
      <c r="CQ44" s="115"/>
      <c r="CR44" s="115"/>
      <c r="CS44" s="115"/>
      <c r="CT44" s="115"/>
      <c r="CU44" s="116">
        <v>3.13</v>
      </c>
      <c r="CV44" s="116">
        <v>8.9</v>
      </c>
      <c r="CW44" s="116"/>
      <c r="CX44" s="116"/>
      <c r="CY44" s="116"/>
      <c r="CZ44" s="116"/>
      <c r="DA44" s="116"/>
    </row>
    <row r="45" spans="1:105" ht="15.75" customHeight="1" x14ac:dyDescent="0.2">
      <c r="A45" s="31">
        <f t="shared" si="0"/>
        <v>43</v>
      </c>
      <c r="B45" s="31">
        <v>2015</v>
      </c>
      <c r="C45" s="32" t="s">
        <v>713</v>
      </c>
      <c r="D45" s="32" t="s">
        <v>656</v>
      </c>
      <c r="E45" s="31">
        <v>1</v>
      </c>
      <c r="F45" s="107">
        <v>33902</v>
      </c>
      <c r="G45" s="108">
        <f t="shared" ca="1" si="1"/>
        <v>32.969863013698628</v>
      </c>
      <c r="H45" s="33" t="s">
        <v>669</v>
      </c>
      <c r="I45" s="108">
        <f>($DG$7-F45)/365</f>
        <v>22.526027397260275</v>
      </c>
      <c r="J45" s="32">
        <v>75</v>
      </c>
      <c r="K45" s="32">
        <v>205</v>
      </c>
      <c r="L45" s="32">
        <v>4.3499999999999996</v>
      </c>
      <c r="M45" s="109">
        <v>3</v>
      </c>
      <c r="N45" s="110">
        <f t="shared" si="2"/>
        <v>0</v>
      </c>
      <c r="O45" s="110">
        <f t="shared" si="3"/>
        <v>8.4136722173531991E-2</v>
      </c>
      <c r="P45" s="110">
        <f t="shared" si="4"/>
        <v>8.5684221075311914E-2</v>
      </c>
      <c r="Q45" s="110">
        <f t="shared" si="5"/>
        <v>0.17863022719789268</v>
      </c>
      <c r="R45" s="110">
        <f t="shared" si="6"/>
        <v>0.25281871705083309</v>
      </c>
      <c r="S45" s="58">
        <f t="shared" si="7"/>
        <v>0.25281871705083309</v>
      </c>
      <c r="T45" s="58">
        <f t="shared" si="8"/>
        <v>0.25281871705083309</v>
      </c>
      <c r="U45" s="111">
        <f>IF(N45&gt;=0.2,($DF$6-$F45)/365,(IF(O45&gt;=0.2,($DF$7-$F45)/365,(IF(P45&gt;=0.2,($DF$8-$F45)/365,(IF(Q45&gt;=0.2,($DF$9-$F45)/365,(IF(R45&gt;=0.2,($DF$10-$F45)/365,"N/A")))))))))</f>
        <v>21.865753424657534</v>
      </c>
      <c r="V45" s="111">
        <f t="shared" si="9"/>
        <v>2.4900000000000002</v>
      </c>
      <c r="W45" s="111">
        <f t="shared" si="10"/>
        <v>4.4000000000000004</v>
      </c>
      <c r="X45" s="33">
        <f t="shared" si="11"/>
        <v>114.50562693043881</v>
      </c>
      <c r="Y45" s="33">
        <f t="shared" si="12"/>
        <v>118.02872490747848</v>
      </c>
      <c r="Z45" s="112">
        <f t="shared" si="13"/>
        <v>7</v>
      </c>
      <c r="AA45" s="112">
        <f t="shared" si="14"/>
        <v>3</v>
      </c>
      <c r="AB45" s="112">
        <f t="shared" si="15"/>
        <v>4</v>
      </c>
      <c r="AC45" s="112">
        <f t="shared" si="16"/>
        <v>1</v>
      </c>
      <c r="AD45" s="112">
        <f t="shared" si="17"/>
        <v>9</v>
      </c>
      <c r="AE45" s="112">
        <f t="shared" si="18"/>
        <v>9</v>
      </c>
      <c r="AF45" s="112">
        <f t="shared" si="19"/>
        <v>6</v>
      </c>
      <c r="AG45" s="112">
        <v>0</v>
      </c>
      <c r="AH45" s="113">
        <f t="shared" si="20"/>
        <v>9.1780000000000008</v>
      </c>
      <c r="AI45" s="33">
        <f t="shared" si="21"/>
        <v>7.4557142857142864</v>
      </c>
      <c r="AJ45" s="114"/>
      <c r="AK45" s="115">
        <v>3151.2000000000003</v>
      </c>
      <c r="AL45" s="115"/>
      <c r="AM45" s="115"/>
      <c r="AN45" s="115"/>
      <c r="AO45" s="115"/>
      <c r="AP45" s="115"/>
      <c r="AQ45" s="116"/>
      <c r="AR45" s="116"/>
      <c r="AS45" s="116"/>
      <c r="AT45" s="116"/>
      <c r="AU45" s="116"/>
      <c r="AV45" s="116"/>
      <c r="AW45" s="116"/>
      <c r="AX45" s="114">
        <v>288</v>
      </c>
      <c r="AY45" s="115">
        <v>3423</v>
      </c>
      <c r="AZ45" s="115"/>
      <c r="BA45" s="115"/>
      <c r="BB45" s="115"/>
      <c r="BC45" s="115"/>
      <c r="BD45" s="115"/>
      <c r="BE45" s="116"/>
      <c r="BF45" s="116"/>
      <c r="BG45" s="116"/>
      <c r="BH45" s="116"/>
      <c r="BI45" s="116"/>
      <c r="BJ45" s="116"/>
      <c r="BK45" s="116"/>
      <c r="BL45" s="114">
        <v>342</v>
      </c>
      <c r="BM45" s="115">
        <v>3991.4000000000005</v>
      </c>
      <c r="BN45" s="115"/>
      <c r="BO45" s="115"/>
      <c r="BP45" s="115"/>
      <c r="BQ45" s="115"/>
      <c r="BR45" s="115"/>
      <c r="BS45" s="116"/>
      <c r="BT45" s="116"/>
      <c r="BU45" s="116"/>
      <c r="BV45" s="116"/>
      <c r="BW45" s="116"/>
      <c r="BX45" s="116"/>
      <c r="BY45" s="116"/>
      <c r="BZ45" s="114">
        <v>651</v>
      </c>
      <c r="CA45" s="115">
        <v>3644.3999999999996</v>
      </c>
      <c r="CB45" s="115"/>
      <c r="CC45" s="115"/>
      <c r="CD45" s="115"/>
      <c r="CE45" s="115"/>
      <c r="CF45" s="115"/>
      <c r="CG45" s="116"/>
      <c r="CH45" s="116"/>
      <c r="CI45" s="116"/>
      <c r="CJ45" s="116"/>
      <c r="CK45" s="116"/>
      <c r="CL45" s="116"/>
      <c r="CM45" s="116"/>
      <c r="CN45" s="114">
        <v>657</v>
      </c>
      <c r="CO45" s="115">
        <v>2598.7000000000003</v>
      </c>
      <c r="CP45" s="115">
        <v>36</v>
      </c>
      <c r="CQ45" s="115">
        <v>8</v>
      </c>
      <c r="CR45" s="115"/>
      <c r="CS45" s="115"/>
      <c r="CT45" s="115"/>
      <c r="CU45" s="116">
        <v>2.4900000000000002</v>
      </c>
      <c r="CV45" s="116">
        <v>4.4000000000000004</v>
      </c>
      <c r="CW45" s="116"/>
      <c r="CX45" s="116"/>
      <c r="CY45" s="116"/>
      <c r="CZ45" s="116"/>
      <c r="DA45" s="116"/>
    </row>
    <row r="46" spans="1:105" ht="15.75" customHeight="1" x14ac:dyDescent="0.2">
      <c r="A46" s="31">
        <f t="shared" si="0"/>
        <v>44</v>
      </c>
      <c r="B46" s="31">
        <v>2016</v>
      </c>
      <c r="C46" s="32" t="s">
        <v>714</v>
      </c>
      <c r="D46" s="32" t="s">
        <v>715</v>
      </c>
      <c r="E46" s="31">
        <v>1</v>
      </c>
      <c r="F46" s="107">
        <v>34598</v>
      </c>
      <c r="G46" s="108">
        <f t="shared" ca="1" si="1"/>
        <v>31.063013698630137</v>
      </c>
      <c r="H46" s="33" t="s">
        <v>628</v>
      </c>
      <c r="I46" s="108">
        <f>($DG$8-F46)/365</f>
        <v>21.616438356164384</v>
      </c>
      <c r="J46" s="32">
        <v>73</v>
      </c>
      <c r="K46" s="32">
        <v>204</v>
      </c>
      <c r="L46" s="32">
        <v>4.59</v>
      </c>
      <c r="M46" s="109">
        <v>4</v>
      </c>
      <c r="N46" s="110">
        <f t="shared" si="2"/>
        <v>0</v>
      </c>
      <c r="O46" s="110">
        <f t="shared" si="3"/>
        <v>0</v>
      </c>
      <c r="P46" s="110">
        <f t="shared" si="4"/>
        <v>1.1215135556855859E-2</v>
      </c>
      <c r="Q46" s="110">
        <f t="shared" si="5"/>
        <v>0.37520844913841017</v>
      </c>
      <c r="R46" s="110">
        <f t="shared" si="6"/>
        <v>0.17952081751018437</v>
      </c>
      <c r="S46" s="58">
        <f t="shared" si="7"/>
        <v>0.27736463332429728</v>
      </c>
      <c r="T46" s="58">
        <f t="shared" si="8"/>
        <v>0.27736463332429728</v>
      </c>
      <c r="U46" s="111">
        <f>IF(N46&gt;=0.2,($DF$7-$F46)/365,(IF(O46&gt;=0.2,($DF$8-$F46)/365,(IF(P46&gt;=0.2,($DF$9-$F46)/365,(IF(Q46&gt;=0.2,($DF$10-$F46)/365,(IF(R46&gt;=0.2,($DF$11-$F46)/365,"N/A")))))))))</f>
        <v>19.958904109589042</v>
      </c>
      <c r="V46" s="111">
        <f t="shared" si="9"/>
        <v>2.48</v>
      </c>
      <c r="W46" s="111">
        <f t="shared" si="10"/>
        <v>5.9</v>
      </c>
      <c r="X46" s="33">
        <f t="shared" si="11"/>
        <v>91.919874121339532</v>
      </c>
      <c r="Y46" s="33">
        <f t="shared" si="12"/>
        <v>90.983513201845696</v>
      </c>
      <c r="Z46" s="112">
        <f t="shared" si="13"/>
        <v>7</v>
      </c>
      <c r="AA46" s="112">
        <f t="shared" si="14"/>
        <v>6</v>
      </c>
      <c r="AB46" s="112">
        <f t="shared" si="15"/>
        <v>4</v>
      </c>
      <c r="AC46" s="112">
        <f t="shared" si="16"/>
        <v>4</v>
      </c>
      <c r="AD46" s="112">
        <f t="shared" si="17"/>
        <v>6</v>
      </c>
      <c r="AE46" s="112">
        <f t="shared" si="18"/>
        <v>5</v>
      </c>
      <c r="AF46" s="112">
        <f t="shared" si="19"/>
        <v>4</v>
      </c>
      <c r="AG46" s="112">
        <v>0</v>
      </c>
      <c r="AH46" s="113">
        <f t="shared" si="20"/>
        <v>8.2799999999999994</v>
      </c>
      <c r="AI46" s="33">
        <f t="shared" si="21"/>
        <v>7.3999999999999995</v>
      </c>
      <c r="AJ46" s="114"/>
      <c r="AK46" s="115">
        <v>2414.1</v>
      </c>
      <c r="AL46" s="115"/>
      <c r="AM46" s="115"/>
      <c r="AN46" s="115"/>
      <c r="AO46" s="115"/>
      <c r="AP46" s="115"/>
      <c r="AQ46" s="116"/>
      <c r="AR46" s="116"/>
      <c r="AS46" s="116"/>
      <c r="AT46" s="116"/>
      <c r="AU46" s="116"/>
      <c r="AV46" s="116"/>
      <c r="AW46" s="116"/>
      <c r="AX46" s="114"/>
      <c r="AY46" s="115">
        <v>1901.9</v>
      </c>
      <c r="AZ46" s="115"/>
      <c r="BA46" s="115"/>
      <c r="BB46" s="115"/>
      <c r="BC46" s="115"/>
      <c r="BD46" s="115"/>
      <c r="BE46" s="116"/>
      <c r="BF46" s="116"/>
      <c r="BG46" s="116"/>
      <c r="BH46" s="116"/>
      <c r="BI46" s="116"/>
      <c r="BJ46" s="116"/>
      <c r="BK46" s="116"/>
      <c r="BL46" s="114">
        <v>23</v>
      </c>
      <c r="BM46" s="115">
        <v>2050.8000000000002</v>
      </c>
      <c r="BN46" s="115"/>
      <c r="BO46" s="115"/>
      <c r="BP46" s="115"/>
      <c r="BQ46" s="115"/>
      <c r="BR46" s="115"/>
      <c r="BS46" s="116"/>
      <c r="BT46" s="116"/>
      <c r="BU46" s="116"/>
      <c r="BV46" s="116"/>
      <c r="BW46" s="116"/>
      <c r="BX46" s="116"/>
      <c r="BY46" s="116"/>
      <c r="BZ46" s="114">
        <v>810</v>
      </c>
      <c r="CA46" s="115">
        <v>2158.8000000000002</v>
      </c>
      <c r="CB46" s="115">
        <v>53</v>
      </c>
      <c r="CC46" s="115">
        <v>7</v>
      </c>
      <c r="CD46" s="115"/>
      <c r="CE46" s="115"/>
      <c r="CF46" s="115"/>
      <c r="CG46" s="116">
        <v>2.48</v>
      </c>
      <c r="CH46" s="116">
        <v>5.9</v>
      </c>
      <c r="CI46" s="116">
        <v>14.7</v>
      </c>
      <c r="CJ46" s="116"/>
      <c r="CK46" s="116">
        <v>7</v>
      </c>
      <c r="CL46" s="116">
        <v>91.7</v>
      </c>
      <c r="CM46" s="116">
        <v>8.3000000000000007</v>
      </c>
      <c r="CN46" s="114">
        <v>520</v>
      </c>
      <c r="CO46" s="115">
        <v>2896.6</v>
      </c>
      <c r="CP46" s="115">
        <v>48</v>
      </c>
      <c r="CQ46" s="115">
        <v>2</v>
      </c>
      <c r="CR46" s="115"/>
      <c r="CS46" s="115"/>
      <c r="CT46" s="115"/>
      <c r="CU46" s="116">
        <v>1.51</v>
      </c>
      <c r="CV46" s="116">
        <v>5.7</v>
      </c>
      <c r="CW46" s="116">
        <v>10.6</v>
      </c>
      <c r="CX46" s="116"/>
      <c r="CY46" s="116">
        <v>9.4</v>
      </c>
      <c r="CZ46" s="116">
        <v>84.7</v>
      </c>
      <c r="DA46" s="116">
        <v>15.3</v>
      </c>
    </row>
    <row r="47" spans="1:105" ht="15.75" customHeight="1" x14ac:dyDescent="0.2">
      <c r="A47" s="31">
        <f t="shared" si="0"/>
        <v>45</v>
      </c>
      <c r="B47" s="31">
        <v>2015</v>
      </c>
      <c r="C47" s="32" t="s">
        <v>716</v>
      </c>
      <c r="D47" s="32" t="s">
        <v>717</v>
      </c>
      <c r="E47" s="31">
        <v>4</v>
      </c>
      <c r="F47" s="107">
        <v>34137</v>
      </c>
      <c r="G47" s="108">
        <f t="shared" ca="1" si="1"/>
        <v>32.326027397260276</v>
      </c>
      <c r="H47" s="33" t="s">
        <v>669</v>
      </c>
      <c r="I47" s="108">
        <f>($DG$7-F47)/365</f>
        <v>21.882191780821916</v>
      </c>
      <c r="J47" s="32">
        <v>69</v>
      </c>
      <c r="K47" s="32">
        <v>175</v>
      </c>
      <c r="L47" s="32">
        <v>4.5599999999999996</v>
      </c>
      <c r="M47" s="109">
        <v>4</v>
      </c>
      <c r="N47" s="110">
        <f t="shared" si="2"/>
        <v>0</v>
      </c>
      <c r="O47" s="110">
        <f t="shared" si="3"/>
        <v>4.990203281900564E-2</v>
      </c>
      <c r="P47" s="110">
        <f t="shared" si="4"/>
        <v>0.29100170699325334</v>
      </c>
      <c r="Q47" s="110">
        <f t="shared" si="5"/>
        <v>0.39154718719410375</v>
      </c>
      <c r="R47" s="110">
        <f t="shared" si="6"/>
        <v>0.37093622313021851</v>
      </c>
      <c r="S47" s="58">
        <f t="shared" si="7"/>
        <v>0.38124170516216116</v>
      </c>
      <c r="T47" s="58">
        <f t="shared" si="8"/>
        <v>0.36217961990405306</v>
      </c>
      <c r="U47" s="111">
        <f>IF(N47&gt;=0.2,($DF$6-$F47)/365,(IF(O47&gt;=0.2,($DF$7-$F47)/365,(IF(P47&gt;=0.2,($DF$8-$F47)/365,(IF(Q47&gt;=0.2,($DF$9-$F47)/365,(IF(R47&gt;=0.2,($DF$10-$F47)/365,"N/A")))))))))</f>
        <v>19.219178082191782</v>
      </c>
      <c r="V47" s="111">
        <f t="shared" si="9"/>
        <v>2.31</v>
      </c>
      <c r="W47" s="111">
        <f t="shared" si="10"/>
        <v>6.5</v>
      </c>
      <c r="X47" s="33">
        <f t="shared" si="11"/>
        <v>80.948475421705638</v>
      </c>
      <c r="Y47" s="33">
        <f t="shared" si="12"/>
        <v>73.629406732600572</v>
      </c>
      <c r="Z47" s="112">
        <f t="shared" si="13"/>
        <v>9</v>
      </c>
      <c r="AA47" s="112">
        <f t="shared" si="14"/>
        <v>8</v>
      </c>
      <c r="AB47" s="112">
        <f t="shared" si="15"/>
        <v>4</v>
      </c>
      <c r="AC47" s="112">
        <f t="shared" si="16"/>
        <v>5</v>
      </c>
      <c r="AD47" s="112">
        <f t="shared" si="17"/>
        <v>6</v>
      </c>
      <c r="AE47" s="112">
        <f t="shared" si="18"/>
        <v>1</v>
      </c>
      <c r="AF47" s="112">
        <f t="shared" si="19"/>
        <v>4</v>
      </c>
      <c r="AG47" s="112">
        <v>0</v>
      </c>
      <c r="AH47" s="113">
        <f t="shared" si="20"/>
        <v>7.6419999999999995</v>
      </c>
      <c r="AI47" s="33">
        <f t="shared" si="21"/>
        <v>6.9871428571428558</v>
      </c>
      <c r="AJ47" s="114"/>
      <c r="AK47" s="115">
        <v>3255.6000000000004</v>
      </c>
      <c r="AL47" s="115"/>
      <c r="AM47" s="115"/>
      <c r="AN47" s="115"/>
      <c r="AO47" s="115"/>
      <c r="AP47" s="115"/>
      <c r="AQ47" s="116"/>
      <c r="AR47" s="116"/>
      <c r="AS47" s="116"/>
      <c r="AT47" s="116"/>
      <c r="AU47" s="116"/>
      <c r="AV47" s="116"/>
      <c r="AW47" s="116"/>
      <c r="AX47" s="114">
        <v>163</v>
      </c>
      <c r="AY47" s="115">
        <v>3266.3999999999996</v>
      </c>
      <c r="AZ47" s="115"/>
      <c r="BA47" s="115"/>
      <c r="BB47" s="115"/>
      <c r="BC47" s="115"/>
      <c r="BD47" s="115"/>
      <c r="BE47" s="116"/>
      <c r="BF47" s="116"/>
      <c r="BG47" s="116"/>
      <c r="BH47" s="116"/>
      <c r="BI47" s="116"/>
      <c r="BJ47" s="116"/>
      <c r="BK47" s="116"/>
      <c r="BL47" s="114">
        <v>1074</v>
      </c>
      <c r="BM47" s="115">
        <v>3690.7</v>
      </c>
      <c r="BN47" s="115"/>
      <c r="BO47" s="115"/>
      <c r="BP47" s="115"/>
      <c r="BQ47" s="115"/>
      <c r="BR47" s="115"/>
      <c r="BS47" s="116"/>
      <c r="BT47" s="116"/>
      <c r="BU47" s="116"/>
      <c r="BV47" s="116"/>
      <c r="BW47" s="116"/>
      <c r="BX47" s="116"/>
      <c r="BY47" s="116"/>
      <c r="BZ47" s="114">
        <v>1360</v>
      </c>
      <c r="CA47" s="115">
        <v>3473.4</v>
      </c>
      <c r="CB47" s="115"/>
      <c r="CC47" s="115"/>
      <c r="CD47" s="115"/>
      <c r="CE47" s="115"/>
      <c r="CF47" s="115"/>
      <c r="CG47" s="116"/>
      <c r="CH47" s="116"/>
      <c r="CI47" s="116"/>
      <c r="CJ47" s="116"/>
      <c r="CK47" s="116"/>
      <c r="CL47" s="116"/>
      <c r="CM47" s="116"/>
      <c r="CN47" s="114">
        <v>1044</v>
      </c>
      <c r="CO47" s="115">
        <v>2814.5</v>
      </c>
      <c r="CP47" s="115">
        <v>84</v>
      </c>
      <c r="CQ47" s="115">
        <v>6</v>
      </c>
      <c r="CR47" s="115"/>
      <c r="CS47" s="115"/>
      <c r="CT47" s="115"/>
      <c r="CU47" s="116">
        <v>2.31</v>
      </c>
      <c r="CV47" s="116">
        <v>6.5</v>
      </c>
      <c r="CW47" s="116"/>
      <c r="CX47" s="116"/>
      <c r="CY47" s="116"/>
      <c r="CZ47" s="116"/>
      <c r="DA47" s="116"/>
    </row>
    <row r="48" spans="1:105" ht="15.75" customHeight="1" x14ac:dyDescent="0.2">
      <c r="A48" s="31">
        <f t="shared" si="0"/>
        <v>46</v>
      </c>
      <c r="B48" s="31">
        <v>2013</v>
      </c>
      <c r="C48" s="32" t="s">
        <v>718</v>
      </c>
      <c r="D48" s="32" t="s">
        <v>719</v>
      </c>
      <c r="E48" s="31">
        <v>3</v>
      </c>
      <c r="F48" s="107">
        <v>33196</v>
      </c>
      <c r="G48" s="108">
        <f t="shared" ca="1" si="1"/>
        <v>34.904109589041099</v>
      </c>
      <c r="H48" s="33" t="s">
        <v>669</v>
      </c>
      <c r="I48" s="108">
        <f>($DG$5-F48)/365</f>
        <v>22.446575342465753</v>
      </c>
      <c r="J48" s="32">
        <v>69</v>
      </c>
      <c r="K48" s="32">
        <v>183</v>
      </c>
      <c r="L48" s="32">
        <v>4.2699999999999996</v>
      </c>
      <c r="M48" s="109">
        <v>3</v>
      </c>
      <c r="N48" s="110">
        <f t="shared" si="2"/>
        <v>0</v>
      </c>
      <c r="O48" s="110">
        <f t="shared" si="3"/>
        <v>7.2838345864661647E-2</v>
      </c>
      <c r="P48" s="110">
        <f t="shared" si="4"/>
        <v>0.11637931034482758</v>
      </c>
      <c r="Q48" s="110">
        <f t="shared" si="5"/>
        <v>0.17053509944505205</v>
      </c>
      <c r="R48" s="110">
        <f t="shared" si="6"/>
        <v>9.9368716389992992E-2</v>
      </c>
      <c r="S48" s="58">
        <f t="shared" si="7"/>
        <v>0.13495190791752251</v>
      </c>
      <c r="T48" s="58">
        <f t="shared" si="8"/>
        <v>0.12820431252164638</v>
      </c>
      <c r="U48" s="111" t="str">
        <f>IF(N48&gt;=0.2,($DF$4-$F48)/365,(IF(O48&gt;=0.2,($DF$5-$F48)/365,(IF(P48&gt;=0.2,($DF$6-$F48)/365,(IF(Q48&gt;=0.2,($DF$7-$F48)/365,(IF(R48&gt;=0.2,($DF$8-$F48)/365,"N/A")))))))))</f>
        <v>N/A</v>
      </c>
      <c r="V48" s="111">
        <f t="shared" si="9"/>
        <v>3.13</v>
      </c>
      <c r="W48" s="111">
        <f t="shared" si="10"/>
        <v>8.9</v>
      </c>
      <c r="X48" s="33">
        <f t="shared" si="11"/>
        <v>110.0955043453127</v>
      </c>
      <c r="Y48" s="33">
        <f t="shared" si="12"/>
        <v>100.14106660615622</v>
      </c>
      <c r="Z48" s="112">
        <f t="shared" si="13"/>
        <v>3</v>
      </c>
      <c r="AA48" s="112">
        <f t="shared" si="14"/>
        <v>0</v>
      </c>
      <c r="AB48" s="112">
        <f t="shared" si="15"/>
        <v>6</v>
      </c>
      <c r="AC48" s="112">
        <f t="shared" si="16"/>
        <v>6</v>
      </c>
      <c r="AD48" s="112">
        <f t="shared" si="17"/>
        <v>10</v>
      </c>
      <c r="AE48" s="112">
        <f t="shared" si="18"/>
        <v>6</v>
      </c>
      <c r="AF48" s="112">
        <f t="shared" si="19"/>
        <v>6</v>
      </c>
      <c r="AG48" s="112">
        <v>0</v>
      </c>
      <c r="AH48" s="113">
        <f t="shared" si="20"/>
        <v>6.5220000000000002</v>
      </c>
      <c r="AI48" s="33">
        <f t="shared" si="21"/>
        <v>6.7728571428571422</v>
      </c>
      <c r="AJ48" s="114"/>
      <c r="AK48" s="115">
        <v>4007.9</v>
      </c>
      <c r="AL48" s="115"/>
      <c r="AM48" s="115"/>
      <c r="AN48" s="115"/>
      <c r="AO48" s="115"/>
      <c r="AP48" s="115"/>
      <c r="AQ48" s="116"/>
      <c r="AR48" s="116"/>
      <c r="AS48" s="116"/>
      <c r="AT48" s="116"/>
      <c r="AU48" s="116"/>
      <c r="AV48" s="116"/>
      <c r="AW48" s="116"/>
      <c r="AX48" s="114">
        <v>279</v>
      </c>
      <c r="AY48" s="115">
        <v>3830.4000000000005</v>
      </c>
      <c r="AZ48" s="115"/>
      <c r="BA48" s="115"/>
      <c r="BB48" s="115"/>
      <c r="BC48" s="115"/>
      <c r="BD48" s="115"/>
      <c r="BE48" s="116"/>
      <c r="BF48" s="116"/>
      <c r="BG48" s="116"/>
      <c r="BH48" s="116"/>
      <c r="BI48" s="116"/>
      <c r="BJ48" s="116"/>
      <c r="BK48" s="116"/>
      <c r="BL48" s="114">
        <v>324</v>
      </c>
      <c r="BM48" s="115">
        <v>2784</v>
      </c>
      <c r="BN48" s="115"/>
      <c r="BO48" s="115"/>
      <c r="BP48" s="115"/>
      <c r="BQ48" s="115"/>
      <c r="BR48" s="115"/>
      <c r="BS48" s="116"/>
      <c r="BT48" s="116"/>
      <c r="BU48" s="116"/>
      <c r="BV48" s="116"/>
      <c r="BW48" s="116"/>
      <c r="BX48" s="116"/>
      <c r="BY48" s="116"/>
      <c r="BZ48" s="114">
        <v>421</v>
      </c>
      <c r="CA48" s="115">
        <v>2468.7000000000003</v>
      </c>
      <c r="CB48" s="115"/>
      <c r="CC48" s="115"/>
      <c r="CD48" s="115"/>
      <c r="CE48" s="115"/>
      <c r="CF48" s="115"/>
      <c r="CG48" s="116"/>
      <c r="CH48" s="116"/>
      <c r="CI48" s="116"/>
      <c r="CJ48" s="116"/>
      <c r="CK48" s="116"/>
      <c r="CL48" s="116"/>
      <c r="CM48" s="116"/>
      <c r="CN48" s="114">
        <v>340</v>
      </c>
      <c r="CO48" s="115">
        <v>3421.6</v>
      </c>
      <c r="CP48" s="115"/>
      <c r="CQ48" s="115"/>
      <c r="CR48" s="115"/>
      <c r="CS48" s="115"/>
      <c r="CT48" s="115"/>
      <c r="CU48" s="116">
        <v>3.13</v>
      </c>
      <c r="CV48" s="116">
        <v>8.9</v>
      </c>
      <c r="CW48" s="116"/>
      <c r="CX48" s="116"/>
      <c r="CY48" s="116"/>
      <c r="CZ48" s="116"/>
      <c r="DA48" s="116"/>
    </row>
    <row r="49" spans="1:105" ht="15.75" customHeight="1" x14ac:dyDescent="0.2">
      <c r="A49" s="31">
        <f t="shared" si="0"/>
        <v>47</v>
      </c>
      <c r="B49" s="31">
        <v>2013</v>
      </c>
      <c r="C49" s="32" t="s">
        <v>720</v>
      </c>
      <c r="D49" s="32" t="s">
        <v>636</v>
      </c>
      <c r="E49" s="31">
        <v>1</v>
      </c>
      <c r="F49" s="107">
        <v>11221</v>
      </c>
      <c r="G49" s="108">
        <f t="shared" ca="1" si="1"/>
        <v>95.109589041095887</v>
      </c>
      <c r="H49" s="33" t="s">
        <v>669</v>
      </c>
      <c r="I49" s="108">
        <f>($DG$5-F49)/365</f>
        <v>82.652054794520552</v>
      </c>
      <c r="J49" s="32">
        <v>72</v>
      </c>
      <c r="K49" s="32">
        <v>205</v>
      </c>
      <c r="L49" s="32">
        <v>4.34</v>
      </c>
      <c r="M49" s="109">
        <v>6</v>
      </c>
      <c r="N49" s="110">
        <f t="shared" si="2"/>
        <v>0</v>
      </c>
      <c r="O49" s="110">
        <f t="shared" si="3"/>
        <v>4.6984265734265729E-2</v>
      </c>
      <c r="P49" s="110">
        <f t="shared" si="4"/>
        <v>0.22926856380613606</v>
      </c>
      <c r="Q49" s="110">
        <f t="shared" si="5"/>
        <v>0.31894934333958724</v>
      </c>
      <c r="R49" s="110">
        <f t="shared" si="6"/>
        <v>0.22189816502612711</v>
      </c>
      <c r="S49" s="58">
        <f t="shared" si="7"/>
        <v>0.27042375418285719</v>
      </c>
      <c r="T49" s="58">
        <f t="shared" si="8"/>
        <v>0.27042375418285719</v>
      </c>
      <c r="U49" s="111">
        <f>IF(N49&gt;=0.2,($DF$4-$F49)/365,(IF(O49&gt;=0.2,($DF$5-$F49)/365,(IF(P49&gt;=0.2,($DF$6-$F49)/365,(IF(Q49&gt;=0.2,($DF$7-$F49)/365,(IF(R49&gt;=0.2,($DF$8-$F49)/365,"N/A")))))))))</f>
        <v>80</v>
      </c>
      <c r="V49" s="111">
        <f t="shared" si="9"/>
        <v>3.13</v>
      </c>
      <c r="W49" s="111">
        <f t="shared" si="10"/>
        <v>8.9</v>
      </c>
      <c r="X49" s="33">
        <f t="shared" si="11"/>
        <v>115.5646314647894</v>
      </c>
      <c r="Y49" s="33">
        <f t="shared" si="12"/>
        <v>112.0450499852995</v>
      </c>
      <c r="Z49" s="112">
        <f t="shared" si="13"/>
        <v>7</v>
      </c>
      <c r="AA49" s="112">
        <f t="shared" si="14"/>
        <v>0</v>
      </c>
      <c r="AB49" s="112">
        <f t="shared" si="15"/>
        <v>6</v>
      </c>
      <c r="AC49" s="112">
        <f t="shared" si="16"/>
        <v>6</v>
      </c>
      <c r="AD49" s="112">
        <f t="shared" si="17"/>
        <v>10</v>
      </c>
      <c r="AE49" s="112">
        <f t="shared" si="18"/>
        <v>8</v>
      </c>
      <c r="AF49" s="112">
        <f t="shared" si="19"/>
        <v>1</v>
      </c>
      <c r="AG49" s="112">
        <v>0</v>
      </c>
      <c r="AH49" s="113">
        <f t="shared" si="20"/>
        <v>6.1859999999999999</v>
      </c>
      <c r="AI49" s="33">
        <f t="shared" si="21"/>
        <v>6.5328571428571429</v>
      </c>
      <c r="AJ49" s="114"/>
      <c r="AK49" s="115">
        <v>3028.8</v>
      </c>
      <c r="AL49" s="115"/>
      <c r="AM49" s="115"/>
      <c r="AN49" s="115"/>
      <c r="AO49" s="115"/>
      <c r="AP49" s="115"/>
      <c r="AQ49" s="116"/>
      <c r="AR49" s="116"/>
      <c r="AS49" s="116"/>
      <c r="AT49" s="116"/>
      <c r="AU49" s="116"/>
      <c r="AV49" s="116"/>
      <c r="AW49" s="116"/>
      <c r="AX49" s="114">
        <v>172</v>
      </c>
      <c r="AY49" s="115">
        <v>3660.8</v>
      </c>
      <c r="AZ49" s="115"/>
      <c r="BA49" s="115"/>
      <c r="BB49" s="115"/>
      <c r="BC49" s="115"/>
      <c r="BD49" s="115"/>
      <c r="BE49" s="116"/>
      <c r="BF49" s="116"/>
      <c r="BG49" s="116"/>
      <c r="BH49" s="116"/>
      <c r="BI49" s="116"/>
      <c r="BJ49" s="116"/>
      <c r="BK49" s="116"/>
      <c r="BL49" s="114">
        <v>825</v>
      </c>
      <c r="BM49" s="115">
        <v>3598.4</v>
      </c>
      <c r="BN49" s="115"/>
      <c r="BO49" s="115"/>
      <c r="BP49" s="115"/>
      <c r="BQ49" s="115"/>
      <c r="BR49" s="115"/>
      <c r="BS49" s="116"/>
      <c r="BT49" s="116"/>
      <c r="BU49" s="116"/>
      <c r="BV49" s="116"/>
      <c r="BW49" s="116"/>
      <c r="BX49" s="116"/>
      <c r="BY49" s="116"/>
      <c r="BZ49" s="114">
        <v>1207</v>
      </c>
      <c r="CA49" s="115">
        <v>3784.3</v>
      </c>
      <c r="CB49" s="115"/>
      <c r="CC49" s="115"/>
      <c r="CD49" s="115"/>
      <c r="CE49" s="115"/>
      <c r="CF49" s="115"/>
      <c r="CG49" s="116"/>
      <c r="CH49" s="116"/>
      <c r="CI49" s="116"/>
      <c r="CJ49" s="116"/>
      <c r="CK49" s="116"/>
      <c r="CL49" s="116"/>
      <c r="CM49" s="116"/>
      <c r="CN49" s="114">
        <v>913</v>
      </c>
      <c r="CO49" s="115">
        <v>4114.5</v>
      </c>
      <c r="CP49" s="115"/>
      <c r="CQ49" s="115"/>
      <c r="CR49" s="115"/>
      <c r="CS49" s="115"/>
      <c r="CT49" s="115"/>
      <c r="CU49" s="116">
        <v>3.13</v>
      </c>
      <c r="CV49" s="116">
        <v>8.9</v>
      </c>
      <c r="CW49" s="116"/>
      <c r="CX49" s="116"/>
      <c r="CY49" s="116"/>
      <c r="CZ49" s="116"/>
      <c r="DA49" s="116"/>
    </row>
    <row r="50" spans="1:105" ht="15.75" customHeight="1" x14ac:dyDescent="0.2">
      <c r="A50" s="31">
        <f t="shared" si="0"/>
        <v>48</v>
      </c>
      <c r="B50" s="31">
        <v>2014</v>
      </c>
      <c r="C50" s="32" t="s">
        <v>721</v>
      </c>
      <c r="D50" s="32" t="s">
        <v>668</v>
      </c>
      <c r="E50" s="31">
        <v>4</v>
      </c>
      <c r="F50" s="107">
        <v>33554</v>
      </c>
      <c r="G50" s="108">
        <f t="shared" ca="1" si="1"/>
        <v>33.923287671232877</v>
      </c>
      <c r="H50" s="33" t="s">
        <v>669</v>
      </c>
      <c r="I50" s="108">
        <f>($DG$6-F50)/365</f>
        <v>22.5013698630137</v>
      </c>
      <c r="J50" s="32">
        <v>75</v>
      </c>
      <c r="K50" s="32">
        <v>195</v>
      </c>
      <c r="L50" s="32">
        <v>4.55</v>
      </c>
      <c r="M50" s="109">
        <v>0</v>
      </c>
      <c r="N50" s="110">
        <f t="shared" si="2"/>
        <v>0</v>
      </c>
      <c r="O50" s="110">
        <f t="shared" si="3"/>
        <v>0</v>
      </c>
      <c r="P50" s="110">
        <f t="shared" si="4"/>
        <v>0.14900186701134568</v>
      </c>
      <c r="Q50" s="110">
        <f t="shared" si="5"/>
        <v>8.8580455879034084E-2</v>
      </c>
      <c r="R50" s="110">
        <f t="shared" si="6"/>
        <v>0.33666521802115024</v>
      </c>
      <c r="S50" s="58">
        <f t="shared" si="7"/>
        <v>0.33666521802115024</v>
      </c>
      <c r="T50" s="58">
        <f t="shared" si="8"/>
        <v>0.31983195712009271</v>
      </c>
      <c r="U50" s="111">
        <f>IF(N50&gt;=0.2,($DF$5-$F50)/365,(IF(O50&gt;=0.2,($DF$6-$F50)/365,(IF(P50&gt;=0.2,($DF$7-$F50)/365,(IF(Q50&gt;=0.2,($DF$8-$F50)/365,(IF(R50&gt;=0.2,($DF$9-$F50)/365,"N/A")))))))))</f>
        <v>21.816438356164383</v>
      </c>
      <c r="V50" s="111">
        <f t="shared" si="9"/>
        <v>3.13</v>
      </c>
      <c r="W50" s="111">
        <f t="shared" si="10"/>
        <v>8.9</v>
      </c>
      <c r="X50" s="33">
        <f t="shared" si="11"/>
        <v>90.995312414395713</v>
      </c>
      <c r="Y50" s="33">
        <f t="shared" si="12"/>
        <v>93.795047324209378</v>
      </c>
      <c r="Z50" s="112">
        <f t="shared" si="13"/>
        <v>8</v>
      </c>
      <c r="AA50" s="112">
        <f t="shared" si="14"/>
        <v>3</v>
      </c>
      <c r="AB50" s="112">
        <f t="shared" si="15"/>
        <v>6</v>
      </c>
      <c r="AC50" s="112">
        <f t="shared" si="16"/>
        <v>6</v>
      </c>
      <c r="AD50" s="112">
        <f t="shared" si="17"/>
        <v>7</v>
      </c>
      <c r="AE50" s="112">
        <f t="shared" si="18"/>
        <v>5</v>
      </c>
      <c r="AF50" s="112">
        <f t="shared" si="19"/>
        <v>0</v>
      </c>
      <c r="AG50" s="112">
        <v>0</v>
      </c>
      <c r="AH50" s="113">
        <f t="shared" si="20"/>
        <v>5.49</v>
      </c>
      <c r="AI50" s="33">
        <f t="shared" si="21"/>
        <v>6.0357142857142847</v>
      </c>
      <c r="AJ50" s="114"/>
      <c r="AK50" s="115">
        <v>3404.7</v>
      </c>
      <c r="AL50" s="115"/>
      <c r="AM50" s="115"/>
      <c r="AN50" s="115"/>
      <c r="AO50" s="115"/>
      <c r="AP50" s="115"/>
      <c r="AQ50" s="116"/>
      <c r="AR50" s="116"/>
      <c r="AS50" s="116"/>
      <c r="AT50" s="116"/>
      <c r="AU50" s="116"/>
      <c r="AV50" s="116"/>
      <c r="AW50" s="116"/>
      <c r="AX50" s="114"/>
      <c r="AY50" s="115">
        <v>3104.4</v>
      </c>
      <c r="AZ50" s="115"/>
      <c r="BA50" s="115"/>
      <c r="BB50" s="115"/>
      <c r="BC50" s="115"/>
      <c r="BD50" s="115"/>
      <c r="BE50" s="116"/>
      <c r="BF50" s="116"/>
      <c r="BG50" s="116"/>
      <c r="BH50" s="116"/>
      <c r="BI50" s="116"/>
      <c r="BJ50" s="116"/>
      <c r="BK50" s="116"/>
      <c r="BL50" s="114">
        <v>415</v>
      </c>
      <c r="BM50" s="115">
        <v>2785.2</v>
      </c>
      <c r="BN50" s="115"/>
      <c r="BO50" s="115"/>
      <c r="BP50" s="115"/>
      <c r="BQ50" s="115"/>
      <c r="BR50" s="115"/>
      <c r="BS50" s="116"/>
      <c r="BT50" s="116"/>
      <c r="BU50" s="116"/>
      <c r="BV50" s="116"/>
      <c r="BW50" s="116"/>
      <c r="BX50" s="116"/>
      <c r="BY50" s="116"/>
      <c r="BZ50" s="114">
        <v>314</v>
      </c>
      <c r="CA50" s="115">
        <v>3544.7999999999997</v>
      </c>
      <c r="CB50" s="115"/>
      <c r="CC50" s="115"/>
      <c r="CD50" s="115"/>
      <c r="CE50" s="115"/>
      <c r="CF50" s="115"/>
      <c r="CG50" s="116"/>
      <c r="CH50" s="116"/>
      <c r="CI50" s="116"/>
      <c r="CJ50" s="116"/>
      <c r="CK50" s="116"/>
      <c r="CL50" s="116"/>
      <c r="CM50" s="116"/>
      <c r="CN50" s="114">
        <v>1162</v>
      </c>
      <c r="CO50" s="115">
        <v>3451.5</v>
      </c>
      <c r="CP50" s="115"/>
      <c r="CQ50" s="115"/>
      <c r="CR50" s="115"/>
      <c r="CS50" s="115"/>
      <c r="CT50" s="115"/>
      <c r="CU50" s="116">
        <v>3.13</v>
      </c>
      <c r="CV50" s="116">
        <v>8.9</v>
      </c>
      <c r="CW50" s="116"/>
      <c r="CX50" s="116"/>
      <c r="CY50" s="116"/>
      <c r="CZ50" s="116"/>
      <c r="DA50" s="116"/>
    </row>
  </sheetData>
  <autoFilter ref="A2:CV50" xr:uid="{00000000-0009-0000-0000-000005000000}">
    <sortState xmlns:xlrd2="http://schemas.microsoft.com/office/spreadsheetml/2017/richdata2" ref="A3:CV50">
      <sortCondition ref="A2:A50"/>
    </sortState>
  </autoFilter>
  <mergeCells count="5">
    <mergeCell ref="AJ1:AW1"/>
    <mergeCell ref="AX1:BK1"/>
    <mergeCell ref="BL1:BY1"/>
    <mergeCell ref="BZ1:CM1"/>
    <mergeCell ref="CN1:DA1"/>
  </mergeCells>
  <conditionalFormatting sqref="C3:C50">
    <cfRule type="expression" dxfId="163" priority="1" stopIfTrue="1">
      <formula>$AI3&gt;12.5</formula>
    </cfRule>
    <cfRule type="expression" dxfId="162" priority="2" stopIfTrue="1">
      <formula>AND($AI3&gt;11.995,$AI3&lt;12.5)</formula>
    </cfRule>
    <cfRule type="expression" dxfId="161" priority="3" stopIfTrue="1">
      <formula>AND($AI3&gt;11,$AI3&lt;11.995)</formula>
    </cfRule>
    <cfRule type="expression" dxfId="160" priority="4" stopIfTrue="1">
      <formula>AND($AI3&gt;10,$AI3&lt;10.999)</formula>
    </cfRule>
    <cfRule type="expression" dxfId="159" priority="5" stopIfTrue="1">
      <formula>AND($AI3&gt;9,$AI3&lt;9.999)</formula>
    </cfRule>
    <cfRule type="expression" dxfId="158" priority="6" stopIfTrue="1">
      <formula>AND($AI3&gt;8,$AI3&lt;8.999)</formula>
    </cfRule>
    <cfRule type="expression" dxfId="157" priority="7" stopIfTrue="1">
      <formula>AND($AI3&gt;7,$AI3&lt;7.999)</formula>
    </cfRule>
    <cfRule type="expression" dxfId="156" priority="8">
      <formula>$AI3&lt;7</formula>
    </cfRule>
  </conditionalFormatting>
  <conditionalFormatting sqref="H1:H1000">
    <cfRule type="containsText" dxfId="155" priority="9" operator="containsText" text="SR">
      <formula>NOT(ISERROR(SEARCH(("SR"),(H1))))</formula>
    </cfRule>
  </conditionalFormatting>
  <conditionalFormatting sqref="N3:R50">
    <cfRule type="cellIs" dxfId="154" priority="10" operator="between">
      <formula>0.2</formula>
      <formula>0.2499</formula>
    </cfRule>
    <cfRule type="cellIs" dxfId="153" priority="11" operator="equal">
      <formula>0</formula>
    </cfRule>
    <cfRule type="colorScale" priority="12">
      <colorScale>
        <cfvo type="formula" val="0.1999"/>
        <cfvo type="formula" val="0.2"/>
        <cfvo type="formula" val="0.5"/>
        <color rgb="FFFACACA"/>
        <color rgb="FFFAFFBD"/>
        <color rgb="FF63BE7B"/>
      </colorScale>
    </cfRule>
  </conditionalFormatting>
  <conditionalFormatting sqref="S3:T50">
    <cfRule type="colorScale" priority="13">
      <colorScale>
        <cfvo type="formula" val="0.1999"/>
        <cfvo type="formula" val="0.2"/>
        <cfvo type="formula" val="0.5"/>
        <color rgb="FFFACACA"/>
        <color rgb="FFFAFFBD"/>
        <color rgb="FF00B050"/>
      </colorScale>
    </cfRule>
  </conditionalFormatting>
  <conditionalFormatting sqref="AI3:AI50">
    <cfRule type="colorScale" priority="14">
      <colorScale>
        <cfvo type="min"/>
        <cfvo type="formula" val="9"/>
        <cfvo type="max"/>
        <color rgb="FFFC5B75"/>
        <color rgb="FFFFEB84"/>
        <color rgb="FF00B050"/>
      </colorScale>
    </cfRule>
  </conditionalFormatting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85FD2-0F5C-4024-BB3B-9AB02E8766B2}">
  <dimension ref="A1:DU36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83203125" customWidth="1"/>
    <col min="2" max="2" width="20.33203125" customWidth="1"/>
    <col min="3" max="3" width="13" customWidth="1"/>
    <col min="4" max="4" width="21.33203125" customWidth="1"/>
    <col min="5" max="5" width="11.33203125" customWidth="1"/>
    <col min="6" max="6" width="11.5" customWidth="1"/>
    <col min="7" max="7" width="7.6640625" customWidth="1"/>
    <col min="8" max="8" width="8.5" customWidth="1"/>
    <col min="9" max="9" width="13" customWidth="1"/>
    <col min="10" max="10" width="8.5" customWidth="1"/>
    <col min="11" max="11" width="10.33203125" customWidth="1"/>
    <col min="12" max="12" width="13.5" customWidth="1"/>
    <col min="13" max="13" width="10.5" customWidth="1"/>
    <col min="14" max="14" width="11" customWidth="1"/>
    <col min="15" max="15" width="11.5" customWidth="1"/>
    <col min="16" max="16" width="8.83203125" customWidth="1"/>
    <col min="17" max="23" width="9.83203125" customWidth="1"/>
    <col min="24" max="24" width="12.83203125" customWidth="1"/>
    <col min="25" max="25" width="8.5" customWidth="1"/>
    <col min="26" max="26" width="9.5" customWidth="1"/>
    <col min="27" max="27" width="9.33203125" customWidth="1"/>
    <col min="28" max="28" width="9.5" customWidth="1"/>
    <col min="29" max="29" width="10.83203125" customWidth="1"/>
    <col min="30" max="30" width="9.83203125" customWidth="1"/>
    <col min="31" max="31" width="11.33203125" customWidth="1"/>
    <col min="32" max="32" width="10.83203125" customWidth="1"/>
    <col min="33" max="33" width="11.5" customWidth="1"/>
    <col min="34" max="34" width="10" customWidth="1"/>
    <col min="35" max="35" width="10.1640625" customWidth="1"/>
    <col min="36" max="36" width="8.832031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10" customWidth="1"/>
    <col min="43" max="43" width="7.6640625" customWidth="1"/>
    <col min="44" max="44" width="9.5" customWidth="1"/>
    <col min="45" max="45" width="11.5" customWidth="1"/>
    <col min="46" max="46" width="13.5" customWidth="1"/>
    <col min="47" max="47" width="8" customWidth="1"/>
    <col min="48" max="48" width="8.5" customWidth="1"/>
    <col min="49" max="49" width="7.6640625" customWidth="1"/>
    <col min="50" max="50" width="13.5" customWidth="1"/>
    <col min="51" max="51" width="9.5" customWidth="1"/>
    <col min="52" max="52" width="10.83203125" customWidth="1"/>
    <col min="53" max="53" width="8.5" customWidth="1"/>
    <col min="54" max="54" width="9.5" customWidth="1"/>
    <col min="55" max="55" width="9.33203125" customWidth="1"/>
    <col min="56" max="56" width="8.5" customWidth="1"/>
    <col min="57" max="57" width="10.83203125" customWidth="1"/>
    <col min="58" max="58" width="11.5" customWidth="1"/>
    <col min="59" max="59" width="10" customWidth="1"/>
    <col min="60" max="60" width="11.5" customWidth="1"/>
    <col min="61" max="61" width="13.5" customWidth="1"/>
    <col min="62" max="62" width="8" customWidth="1"/>
    <col min="63" max="63" width="8.5" customWidth="1"/>
    <col min="64" max="64" width="7.6640625" customWidth="1"/>
    <col min="65" max="65" width="13.5" customWidth="1"/>
    <col min="66" max="66" width="9.5" customWidth="1"/>
    <col min="67" max="67" width="10.83203125" customWidth="1"/>
    <col min="68" max="68" width="8.5" customWidth="1"/>
    <col min="69" max="69" width="9.5" customWidth="1"/>
    <col min="70" max="70" width="9.33203125" customWidth="1"/>
    <col min="71" max="71" width="8.5" customWidth="1"/>
    <col min="72" max="72" width="10.83203125" customWidth="1"/>
    <col min="73" max="73" width="11.5" customWidth="1"/>
    <col min="74" max="74" width="10" customWidth="1"/>
    <col min="75" max="75" width="11.5" customWidth="1"/>
    <col min="76" max="76" width="13.5" customWidth="1"/>
    <col min="77" max="77" width="8" customWidth="1"/>
    <col min="78" max="78" width="8.5" customWidth="1"/>
    <col min="79" max="79" width="7.6640625" customWidth="1"/>
    <col min="80" max="80" width="13.5" customWidth="1"/>
    <col min="81" max="81" width="9.5" customWidth="1"/>
    <col min="82" max="82" width="10.83203125" customWidth="1"/>
    <col min="83" max="83" width="8.5" customWidth="1"/>
    <col min="84" max="84" width="9.5" customWidth="1"/>
    <col min="85" max="85" width="9.33203125" customWidth="1"/>
    <col min="86" max="86" width="8.5" customWidth="1"/>
    <col min="87" max="87" width="10.83203125" customWidth="1"/>
    <col min="88" max="88" width="11.5" customWidth="1"/>
    <col min="89" max="89" width="10" customWidth="1"/>
    <col min="90" max="90" width="11.5" customWidth="1"/>
    <col min="91" max="91" width="13.5" customWidth="1"/>
    <col min="92" max="92" width="8" customWidth="1"/>
    <col min="93" max="93" width="8.5" customWidth="1"/>
    <col min="94" max="94" width="7.6640625" customWidth="1"/>
    <col min="95" max="95" width="13.5" customWidth="1"/>
    <col min="96" max="96" width="9.5" customWidth="1"/>
    <col min="97" max="97" width="10.83203125" customWidth="1"/>
    <col min="98" max="98" width="8.5" customWidth="1"/>
    <col min="99" max="99" width="9.5" customWidth="1"/>
    <col min="100" max="100" width="9.33203125" customWidth="1"/>
    <col min="101" max="101" width="8.5" customWidth="1"/>
    <col min="102" max="102" width="10.83203125" customWidth="1"/>
    <col min="103" max="103" width="11.5" customWidth="1"/>
    <col min="104" max="104" width="10" customWidth="1"/>
    <col min="105" max="105" width="11.5" customWidth="1"/>
    <col min="106" max="106" width="13.5" customWidth="1"/>
    <col min="107" max="107" width="8" customWidth="1"/>
    <col min="108" max="108" width="8.5" customWidth="1"/>
    <col min="109" max="109" width="7.6640625" customWidth="1"/>
    <col min="110" max="110" width="13.5" customWidth="1"/>
    <col min="111" max="111" width="9.5" customWidth="1"/>
    <col min="112" max="112" width="10.83203125" customWidth="1"/>
    <col min="113" max="113" width="8.5" customWidth="1"/>
    <col min="114" max="114" width="9.5" customWidth="1"/>
    <col min="115" max="115" width="9.33203125" customWidth="1"/>
    <col min="116" max="116" width="8.5" customWidth="1"/>
    <col min="117" max="117" width="10.83203125" customWidth="1"/>
    <col min="118" max="118" width="11.5" customWidth="1"/>
    <col min="119" max="119" width="10" customWidth="1"/>
    <col min="120" max="120" width="8.33203125" customWidth="1"/>
    <col min="121" max="121" width="3.5" customWidth="1"/>
    <col min="122" max="122" width="13.1640625" customWidth="1"/>
    <col min="123" max="123" width="11" customWidth="1"/>
    <col min="124" max="124" width="14.5" customWidth="1"/>
    <col min="125" max="125" width="11.33203125" customWidth="1"/>
    <col min="126" max="141" width="8.83203125" customWidth="1"/>
  </cols>
  <sheetData>
    <row r="1" spans="1:125" x14ac:dyDescent="0.2">
      <c r="A1" s="379"/>
      <c r="B1" s="404"/>
      <c r="C1" s="405"/>
      <c r="D1" s="381" t="s">
        <v>60</v>
      </c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7"/>
      <c r="Q1" s="382" t="s">
        <v>61</v>
      </c>
      <c r="R1" s="408"/>
      <c r="S1" s="408"/>
      <c r="T1" s="408"/>
      <c r="U1" s="408"/>
      <c r="V1" s="408"/>
      <c r="W1" s="409"/>
      <c r="X1" s="383" t="s">
        <v>62</v>
      </c>
      <c r="Y1" s="410"/>
      <c r="Z1" s="410"/>
      <c r="AA1" s="410"/>
      <c r="AB1" s="410"/>
      <c r="AC1" s="410"/>
      <c r="AD1" s="410"/>
      <c r="AE1" s="410"/>
      <c r="AF1" s="410"/>
      <c r="AG1" s="410"/>
      <c r="AH1" s="410"/>
      <c r="AI1" s="410"/>
      <c r="AJ1" s="411"/>
      <c r="AK1" s="384" t="s">
        <v>63</v>
      </c>
      <c r="AL1" s="412"/>
      <c r="AM1" s="412"/>
      <c r="AN1" s="412"/>
      <c r="AO1" s="412"/>
      <c r="AP1" s="412"/>
      <c r="AQ1" s="412"/>
      <c r="AR1" s="413"/>
      <c r="AS1" s="364" t="s">
        <v>887</v>
      </c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7"/>
      <c r="BH1" s="364" t="s">
        <v>722</v>
      </c>
      <c r="BI1" s="396"/>
      <c r="BJ1" s="396"/>
      <c r="BK1" s="396"/>
      <c r="BL1" s="396"/>
      <c r="BM1" s="396"/>
      <c r="BN1" s="396"/>
      <c r="BO1" s="396"/>
      <c r="BP1" s="396"/>
      <c r="BQ1" s="396"/>
      <c r="BR1" s="396"/>
      <c r="BS1" s="396"/>
      <c r="BT1" s="396"/>
      <c r="BU1" s="396"/>
      <c r="BV1" s="397"/>
      <c r="BW1" s="364" t="s">
        <v>723</v>
      </c>
      <c r="BX1" s="396"/>
      <c r="BY1" s="396"/>
      <c r="BZ1" s="396"/>
      <c r="CA1" s="396"/>
      <c r="CB1" s="396"/>
      <c r="CC1" s="396"/>
      <c r="CD1" s="396"/>
      <c r="CE1" s="396"/>
      <c r="CF1" s="396"/>
      <c r="CG1" s="396"/>
      <c r="CH1" s="396"/>
      <c r="CI1" s="396"/>
      <c r="CJ1" s="396"/>
      <c r="CK1" s="397"/>
      <c r="CL1" s="364" t="s">
        <v>724</v>
      </c>
      <c r="CM1" s="396"/>
      <c r="CN1" s="396"/>
      <c r="CO1" s="396"/>
      <c r="CP1" s="396"/>
      <c r="CQ1" s="396"/>
      <c r="CR1" s="396"/>
      <c r="CS1" s="396"/>
      <c r="CT1" s="396"/>
      <c r="CU1" s="396"/>
      <c r="CV1" s="396"/>
      <c r="CW1" s="396"/>
      <c r="CX1" s="396"/>
      <c r="CY1" s="396"/>
      <c r="CZ1" s="397"/>
      <c r="DA1" s="364" t="s">
        <v>725</v>
      </c>
      <c r="DB1" s="396"/>
      <c r="DC1" s="396"/>
      <c r="DD1" s="396"/>
      <c r="DE1" s="396"/>
      <c r="DF1" s="396"/>
      <c r="DG1" s="396"/>
      <c r="DH1" s="396"/>
      <c r="DI1" s="396"/>
      <c r="DJ1" s="396"/>
      <c r="DK1" s="396"/>
      <c r="DL1" s="396"/>
      <c r="DM1" s="396"/>
      <c r="DN1" s="396"/>
      <c r="DO1" s="397"/>
      <c r="DP1" s="119"/>
      <c r="DQ1" s="119"/>
      <c r="DR1" s="119"/>
      <c r="DS1" s="119"/>
      <c r="DT1" s="119"/>
      <c r="DU1" s="119"/>
    </row>
    <row r="2" spans="1:125" ht="16" thickBot="1" x14ac:dyDescent="0.25">
      <c r="A2" s="217" t="s">
        <v>69</v>
      </c>
      <c r="B2" s="220" t="s">
        <v>72</v>
      </c>
      <c r="C2" s="221" t="s">
        <v>2</v>
      </c>
      <c r="D2" s="277" t="s">
        <v>75</v>
      </c>
      <c r="E2" s="224" t="s">
        <v>30</v>
      </c>
      <c r="F2" s="224" t="s">
        <v>34</v>
      </c>
      <c r="G2" s="224" t="s">
        <v>36</v>
      </c>
      <c r="H2" s="224" t="s">
        <v>71</v>
      </c>
      <c r="I2" s="224" t="s">
        <v>40</v>
      </c>
      <c r="J2" s="224" t="s">
        <v>53</v>
      </c>
      <c r="K2" s="224" t="s">
        <v>55</v>
      </c>
      <c r="L2" s="224" t="s">
        <v>57</v>
      </c>
      <c r="M2" s="224" t="s">
        <v>76</v>
      </c>
      <c r="N2" s="224" t="s">
        <v>77</v>
      </c>
      <c r="O2" s="224" t="s">
        <v>78</v>
      </c>
      <c r="P2" s="278" t="s">
        <v>28</v>
      </c>
      <c r="Q2" s="191" t="s">
        <v>42</v>
      </c>
      <c r="R2" s="192" t="s">
        <v>44</v>
      </c>
      <c r="S2" s="192" t="s">
        <v>46</v>
      </c>
      <c r="T2" s="192" t="s">
        <v>48</v>
      </c>
      <c r="U2" s="192" t="s">
        <v>50</v>
      </c>
      <c r="V2" s="192" t="s">
        <v>24</v>
      </c>
      <c r="W2" s="282" t="s">
        <v>26</v>
      </c>
      <c r="X2" s="180" t="s">
        <v>4</v>
      </c>
      <c r="Y2" s="181" t="s">
        <v>8</v>
      </c>
      <c r="Z2" s="181" t="s">
        <v>10</v>
      </c>
      <c r="AA2" s="181" t="s">
        <v>14</v>
      </c>
      <c r="AB2" s="181" t="s">
        <v>16</v>
      </c>
      <c r="AC2" s="181" t="s">
        <v>18</v>
      </c>
      <c r="AD2" s="181" t="s">
        <v>79</v>
      </c>
      <c r="AE2" s="181" t="s">
        <v>80</v>
      </c>
      <c r="AF2" s="181" t="s">
        <v>81</v>
      </c>
      <c r="AG2" s="181" t="s">
        <v>83</v>
      </c>
      <c r="AH2" s="181" t="s">
        <v>84</v>
      </c>
      <c r="AI2" s="181" t="s">
        <v>85</v>
      </c>
      <c r="AJ2" s="182" t="s">
        <v>20</v>
      </c>
      <c r="AK2" s="226" t="s">
        <v>86</v>
      </c>
      <c r="AL2" s="227" t="s">
        <v>87</v>
      </c>
      <c r="AM2" s="227" t="s">
        <v>88</v>
      </c>
      <c r="AN2" s="227" t="s">
        <v>89</v>
      </c>
      <c r="AO2" s="227" t="s">
        <v>90</v>
      </c>
      <c r="AP2" s="227" t="s">
        <v>91</v>
      </c>
      <c r="AQ2" s="227" t="s">
        <v>32</v>
      </c>
      <c r="AR2" s="228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98</v>
      </c>
      <c r="BE2" s="28" t="s">
        <v>99</v>
      </c>
      <c r="BF2" s="28" t="s">
        <v>83</v>
      </c>
      <c r="BG2" s="29" t="s">
        <v>84</v>
      </c>
      <c r="BH2" s="27" t="s">
        <v>92</v>
      </c>
      <c r="BI2" s="28" t="s">
        <v>93</v>
      </c>
      <c r="BJ2" s="28" t="s">
        <v>94</v>
      </c>
      <c r="BK2" s="28" t="s">
        <v>95</v>
      </c>
      <c r="BL2" s="28" t="s">
        <v>96</v>
      </c>
      <c r="BM2" s="28" t="s">
        <v>97</v>
      </c>
      <c r="BN2" s="28" t="s">
        <v>16</v>
      </c>
      <c r="BO2" s="28" t="s">
        <v>18</v>
      </c>
      <c r="BP2" s="28" t="s">
        <v>8</v>
      </c>
      <c r="BQ2" s="28" t="s">
        <v>10</v>
      </c>
      <c r="BR2" s="28" t="s">
        <v>14</v>
      </c>
      <c r="BS2" s="28" t="s">
        <v>98</v>
      </c>
      <c r="BT2" s="28" t="s">
        <v>99</v>
      </c>
      <c r="BU2" s="28" t="s">
        <v>83</v>
      </c>
      <c r="BV2" s="29" t="s">
        <v>84</v>
      </c>
      <c r="BW2" s="27" t="s">
        <v>92</v>
      </c>
      <c r="BX2" s="28" t="s">
        <v>93</v>
      </c>
      <c r="BY2" s="28" t="s">
        <v>94</v>
      </c>
      <c r="BZ2" s="28" t="s">
        <v>95</v>
      </c>
      <c r="CA2" s="28" t="s">
        <v>96</v>
      </c>
      <c r="CB2" s="28" t="s">
        <v>97</v>
      </c>
      <c r="CC2" s="28" t="s">
        <v>16</v>
      </c>
      <c r="CD2" s="28" t="s">
        <v>18</v>
      </c>
      <c r="CE2" s="28" t="s">
        <v>8</v>
      </c>
      <c r="CF2" s="28" t="s">
        <v>10</v>
      </c>
      <c r="CG2" s="28" t="s">
        <v>14</v>
      </c>
      <c r="CH2" s="28" t="s">
        <v>98</v>
      </c>
      <c r="CI2" s="28" t="s">
        <v>99</v>
      </c>
      <c r="CJ2" s="28" t="s">
        <v>83</v>
      </c>
      <c r="CK2" s="29" t="s">
        <v>84</v>
      </c>
      <c r="CL2" s="27" t="s">
        <v>92</v>
      </c>
      <c r="CM2" s="28" t="s">
        <v>93</v>
      </c>
      <c r="CN2" s="28" t="s">
        <v>94</v>
      </c>
      <c r="CO2" s="28" t="s">
        <v>95</v>
      </c>
      <c r="CP2" s="28" t="s">
        <v>96</v>
      </c>
      <c r="CQ2" s="28" t="s">
        <v>97</v>
      </c>
      <c r="CR2" s="28" t="s">
        <v>16</v>
      </c>
      <c r="CS2" s="28" t="s">
        <v>18</v>
      </c>
      <c r="CT2" s="28" t="s">
        <v>8</v>
      </c>
      <c r="CU2" s="28" t="s">
        <v>10</v>
      </c>
      <c r="CV2" s="28" t="s">
        <v>14</v>
      </c>
      <c r="CW2" s="28" t="s">
        <v>98</v>
      </c>
      <c r="CX2" s="28" t="s">
        <v>99</v>
      </c>
      <c r="CY2" s="28" t="s">
        <v>83</v>
      </c>
      <c r="CZ2" s="29" t="s">
        <v>84</v>
      </c>
      <c r="DA2" s="27" t="s">
        <v>92</v>
      </c>
      <c r="DB2" s="28" t="s">
        <v>93</v>
      </c>
      <c r="DC2" s="28" t="s">
        <v>94</v>
      </c>
      <c r="DD2" s="28" t="s">
        <v>95</v>
      </c>
      <c r="DE2" s="28" t="s">
        <v>96</v>
      </c>
      <c r="DF2" s="28" t="s">
        <v>97</v>
      </c>
      <c r="DG2" s="28" t="s">
        <v>16</v>
      </c>
      <c r="DH2" s="28" t="s">
        <v>18</v>
      </c>
      <c r="DI2" s="28" t="s">
        <v>8</v>
      </c>
      <c r="DJ2" s="28" t="s">
        <v>10</v>
      </c>
      <c r="DK2" s="28" t="s">
        <v>14</v>
      </c>
      <c r="DL2" s="28" t="s">
        <v>98</v>
      </c>
      <c r="DM2" s="28" t="s">
        <v>99</v>
      </c>
      <c r="DN2" s="28" t="s">
        <v>83</v>
      </c>
      <c r="DO2" s="29" t="s">
        <v>84</v>
      </c>
      <c r="DP2" s="90"/>
      <c r="DQ2" s="90"/>
      <c r="DR2" s="90" t="s">
        <v>622</v>
      </c>
      <c r="DS2" s="90" t="s">
        <v>623</v>
      </c>
      <c r="DT2" s="90" t="s">
        <v>624</v>
      </c>
      <c r="DU2" s="90" t="s">
        <v>625</v>
      </c>
    </row>
    <row r="3" spans="1:125" x14ac:dyDescent="0.2">
      <c r="A3" s="199">
        <v>1</v>
      </c>
      <c r="B3" s="275" t="s">
        <v>889</v>
      </c>
      <c r="C3" s="120">
        <v>11.16</v>
      </c>
      <c r="D3" s="121" t="s">
        <v>647</v>
      </c>
      <c r="E3" s="200">
        <v>2</v>
      </c>
      <c r="F3" s="318">
        <v>34440</v>
      </c>
      <c r="G3" s="231">
        <v>31.471232876712328</v>
      </c>
      <c r="H3" s="231" t="s">
        <v>628</v>
      </c>
      <c r="I3" s="231">
        <v>22.046575342465754</v>
      </c>
      <c r="J3" s="231" t="s">
        <v>976</v>
      </c>
      <c r="K3" s="231" t="s">
        <v>977</v>
      </c>
      <c r="L3" s="231" t="s">
        <v>727</v>
      </c>
      <c r="M3" s="200">
        <v>72</v>
      </c>
      <c r="N3" s="200">
        <v>186</v>
      </c>
      <c r="O3" s="200">
        <v>4.32</v>
      </c>
      <c r="P3" s="279">
        <v>1</v>
      </c>
      <c r="Q3" s="283">
        <v>0</v>
      </c>
      <c r="R3" s="284">
        <v>0</v>
      </c>
      <c r="S3" s="284">
        <v>0.10465724751439036</v>
      </c>
      <c r="T3" s="284">
        <v>0.2947992454863918</v>
      </c>
      <c r="U3" s="284">
        <v>0.37470238095238095</v>
      </c>
      <c r="V3" s="194">
        <v>0.37470238095238095</v>
      </c>
      <c r="W3" s="59">
        <v>0.37470238095238095</v>
      </c>
      <c r="X3" s="42">
        <v>20.391780821917809</v>
      </c>
      <c r="Y3" s="183">
        <v>2.91</v>
      </c>
      <c r="Z3" s="183">
        <v>6.7</v>
      </c>
      <c r="AA3" s="183">
        <v>15.1</v>
      </c>
      <c r="AB3" s="183">
        <v>0</v>
      </c>
      <c r="AC3" s="183">
        <v>0</v>
      </c>
      <c r="AD3" s="288" t="s">
        <v>727</v>
      </c>
      <c r="AE3" s="288" t="s">
        <v>727</v>
      </c>
      <c r="AF3" s="185">
        <v>0.127</v>
      </c>
      <c r="AG3" s="349">
        <v>0.93700000000000006</v>
      </c>
      <c r="AH3" s="349">
        <v>6.3E-2</v>
      </c>
      <c r="AI3" s="183">
        <v>106.80902548448461</v>
      </c>
      <c r="AJ3" s="186">
        <v>103.5561005785449</v>
      </c>
      <c r="AK3" s="48">
        <v>10</v>
      </c>
      <c r="AL3" s="232">
        <v>6</v>
      </c>
      <c r="AM3" s="232">
        <v>5</v>
      </c>
      <c r="AN3" s="232">
        <v>5</v>
      </c>
      <c r="AO3" s="232">
        <v>10</v>
      </c>
      <c r="AP3" s="232">
        <v>7</v>
      </c>
      <c r="AQ3" s="232">
        <v>10</v>
      </c>
      <c r="AR3" s="233">
        <v>0</v>
      </c>
      <c r="AS3" s="127"/>
      <c r="AT3" s="128">
        <v>1</v>
      </c>
      <c r="AU3" s="128"/>
      <c r="AV3" s="128"/>
      <c r="AW3" s="128"/>
      <c r="AX3" s="128"/>
      <c r="AY3" s="128"/>
      <c r="AZ3" s="128"/>
      <c r="BA3" s="128"/>
      <c r="BB3" s="128"/>
      <c r="BC3" s="128"/>
      <c r="BD3" s="128"/>
      <c r="BE3" s="128"/>
      <c r="BF3" s="128"/>
      <c r="BG3" s="129"/>
      <c r="BH3" s="127"/>
      <c r="BI3" s="128">
        <v>1</v>
      </c>
      <c r="BJ3" s="128"/>
      <c r="BK3" s="128"/>
      <c r="BL3" s="128"/>
      <c r="BM3" s="128"/>
      <c r="BN3" s="128"/>
      <c r="BO3" s="128"/>
      <c r="BP3" s="128"/>
      <c r="BQ3" s="128"/>
      <c r="BR3" s="128"/>
      <c r="BS3" s="128"/>
      <c r="BT3" s="128"/>
      <c r="BU3" s="128"/>
      <c r="BV3" s="129"/>
      <c r="BW3" s="127">
        <v>160</v>
      </c>
      <c r="BX3" s="128">
        <v>1528.8000000000002</v>
      </c>
      <c r="BY3" s="128"/>
      <c r="BZ3" s="128"/>
      <c r="CA3" s="128"/>
      <c r="CB3" s="128"/>
      <c r="CC3" s="128"/>
      <c r="CD3" s="128"/>
      <c r="CE3" s="130"/>
      <c r="CF3" s="130"/>
      <c r="CG3" s="130"/>
      <c r="CH3" s="130"/>
      <c r="CI3" s="131"/>
      <c r="CJ3" s="131"/>
      <c r="CK3" s="132"/>
      <c r="CL3" s="127">
        <v>1094</v>
      </c>
      <c r="CM3" s="128">
        <v>3711</v>
      </c>
      <c r="CN3" s="128">
        <v>111</v>
      </c>
      <c r="CO3" s="128">
        <v>76</v>
      </c>
      <c r="CP3" s="128">
        <v>15</v>
      </c>
      <c r="CQ3" s="128"/>
      <c r="CR3" s="128"/>
      <c r="CS3" s="128"/>
      <c r="CT3" s="130">
        <v>2.15</v>
      </c>
      <c r="CU3" s="130">
        <v>5.5</v>
      </c>
      <c r="CV3" s="130">
        <v>11.8</v>
      </c>
      <c r="CW3" s="130"/>
      <c r="CX3" s="131">
        <v>12.6</v>
      </c>
      <c r="CY3" s="131">
        <v>94.2</v>
      </c>
      <c r="CZ3" s="132">
        <v>5.8</v>
      </c>
      <c r="DA3" s="127">
        <v>1259</v>
      </c>
      <c r="DB3" s="128">
        <v>3360</v>
      </c>
      <c r="DC3" s="128">
        <v>100</v>
      </c>
      <c r="DD3" s="128">
        <v>62</v>
      </c>
      <c r="DE3" s="128">
        <v>14</v>
      </c>
      <c r="DF3" s="128"/>
      <c r="DG3" s="130"/>
      <c r="DH3" s="130"/>
      <c r="DI3" s="130">
        <v>2.91</v>
      </c>
      <c r="DJ3" s="130">
        <v>6.7</v>
      </c>
      <c r="DK3" s="130">
        <v>15.1</v>
      </c>
      <c r="DL3" s="130"/>
      <c r="DM3" s="131">
        <v>12.7</v>
      </c>
      <c r="DN3" s="131">
        <v>93.2</v>
      </c>
      <c r="DO3" s="132">
        <v>6.8</v>
      </c>
      <c r="DP3" s="108"/>
      <c r="DQ3" s="31">
        <v>1</v>
      </c>
      <c r="DR3" s="31" t="s">
        <v>629</v>
      </c>
      <c r="DS3" s="89">
        <v>1</v>
      </c>
      <c r="DT3" s="107">
        <v>40786</v>
      </c>
      <c r="DU3" s="107">
        <v>42487</v>
      </c>
    </row>
    <row r="4" spans="1:125" x14ac:dyDescent="0.2">
      <c r="A4" s="199">
        <v>2</v>
      </c>
      <c r="B4" s="275" t="s">
        <v>649</v>
      </c>
      <c r="C4" s="120">
        <v>10.879999999999999</v>
      </c>
      <c r="D4" s="121" t="s">
        <v>650</v>
      </c>
      <c r="E4" s="200">
        <v>3</v>
      </c>
      <c r="F4" s="318">
        <v>34521</v>
      </c>
      <c r="G4" s="231">
        <v>31.24931506849315</v>
      </c>
      <c r="H4" s="231" t="s">
        <v>628</v>
      </c>
      <c r="I4" s="231">
        <v>21.824657534246576</v>
      </c>
      <c r="J4" s="231" t="s">
        <v>978</v>
      </c>
      <c r="K4" s="231" t="s">
        <v>981</v>
      </c>
      <c r="L4" s="231" t="s">
        <v>727</v>
      </c>
      <c r="M4" s="200">
        <v>71</v>
      </c>
      <c r="N4" s="200">
        <v>194</v>
      </c>
      <c r="O4" s="200">
        <v>4.4000000000000004</v>
      </c>
      <c r="P4" s="279">
        <v>1</v>
      </c>
      <c r="Q4" s="283">
        <v>0</v>
      </c>
      <c r="R4" s="284">
        <v>0</v>
      </c>
      <c r="S4" s="284">
        <v>0.12229648194560473</v>
      </c>
      <c r="T4" s="284">
        <v>0.30582126264006559</v>
      </c>
      <c r="U4" s="284">
        <v>0.39291882556131263</v>
      </c>
      <c r="V4" s="194">
        <v>0.39291882556131263</v>
      </c>
      <c r="W4" s="59">
        <v>0.37327288428324701</v>
      </c>
      <c r="X4" s="42">
        <v>20.169863013698631</v>
      </c>
      <c r="Y4" s="183">
        <v>3.99</v>
      </c>
      <c r="Z4" s="183">
        <v>8.6999999999999993</v>
      </c>
      <c r="AA4" s="183">
        <v>14.5</v>
      </c>
      <c r="AB4" s="183">
        <v>0</v>
      </c>
      <c r="AC4" s="183">
        <v>0</v>
      </c>
      <c r="AD4" s="288" t="s">
        <v>727</v>
      </c>
      <c r="AE4" s="288" t="s">
        <v>727</v>
      </c>
      <c r="AF4" s="185">
        <v>0.11900000000000001</v>
      </c>
      <c r="AG4" s="185">
        <v>0.65250000000000008</v>
      </c>
      <c r="AH4" s="185">
        <v>0.32950000000000002</v>
      </c>
      <c r="AI4" s="183">
        <v>103.5192268287685</v>
      </c>
      <c r="AJ4" s="186">
        <v>98.282803034250918</v>
      </c>
      <c r="AK4" s="48">
        <v>10</v>
      </c>
      <c r="AL4" s="232">
        <v>6</v>
      </c>
      <c r="AM4" s="232">
        <v>7</v>
      </c>
      <c r="AN4" s="232">
        <v>6</v>
      </c>
      <c r="AO4" s="232">
        <v>9</v>
      </c>
      <c r="AP4" s="232">
        <v>6</v>
      </c>
      <c r="AQ4" s="232">
        <v>10</v>
      </c>
      <c r="AR4" s="233">
        <v>0</v>
      </c>
      <c r="AS4" s="133"/>
      <c r="AT4" s="115">
        <v>1</v>
      </c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5"/>
      <c r="BF4" s="115"/>
      <c r="BG4" s="134"/>
      <c r="BH4" s="133"/>
      <c r="BI4" s="115">
        <v>1</v>
      </c>
      <c r="BJ4" s="115"/>
      <c r="BK4" s="115"/>
      <c r="BL4" s="115"/>
      <c r="BM4" s="115"/>
      <c r="BN4" s="115"/>
      <c r="BO4" s="115"/>
      <c r="BP4" s="115"/>
      <c r="BQ4" s="115"/>
      <c r="BR4" s="115"/>
      <c r="BS4" s="115"/>
      <c r="BT4" s="115"/>
      <c r="BU4" s="115"/>
      <c r="BV4" s="134"/>
      <c r="BW4" s="133">
        <v>527</v>
      </c>
      <c r="BX4" s="115">
        <v>4309.2000000000007</v>
      </c>
      <c r="BY4" s="115"/>
      <c r="BZ4" s="115">
        <v>35</v>
      </c>
      <c r="CA4" s="115">
        <v>2</v>
      </c>
      <c r="CB4" s="115"/>
      <c r="CC4" s="115"/>
      <c r="CD4" s="115"/>
      <c r="CE4" s="116">
        <v>3.26</v>
      </c>
      <c r="CF4" s="116">
        <v>8.6999999999999993</v>
      </c>
      <c r="CG4" s="116">
        <v>3.8</v>
      </c>
      <c r="CH4" s="116"/>
      <c r="CI4" s="135">
        <v>0</v>
      </c>
      <c r="CJ4" s="135">
        <v>46.4</v>
      </c>
      <c r="CK4" s="136">
        <v>53.6</v>
      </c>
      <c r="CL4" s="133">
        <v>1119</v>
      </c>
      <c r="CM4" s="115">
        <v>3659</v>
      </c>
      <c r="CN4" s="115">
        <v>91</v>
      </c>
      <c r="CO4" s="115">
        <v>64</v>
      </c>
      <c r="CP4" s="115">
        <v>11</v>
      </c>
      <c r="CQ4" s="115"/>
      <c r="CR4" s="115"/>
      <c r="CS4" s="115"/>
      <c r="CT4" s="116">
        <v>3.59</v>
      </c>
      <c r="CU4" s="116">
        <v>6.6</v>
      </c>
      <c r="CV4" s="116">
        <v>12.7</v>
      </c>
      <c r="CW4" s="116"/>
      <c r="CX4" s="135">
        <v>9.9</v>
      </c>
      <c r="CY4" s="135">
        <v>58.6</v>
      </c>
      <c r="CZ4" s="136">
        <v>39.200000000000003</v>
      </c>
      <c r="DA4" s="133">
        <v>1365</v>
      </c>
      <c r="DB4" s="115">
        <v>3474</v>
      </c>
      <c r="DC4" s="115">
        <v>116</v>
      </c>
      <c r="DD4" s="115">
        <v>74</v>
      </c>
      <c r="DE4" s="115">
        <v>20</v>
      </c>
      <c r="DF4" s="115"/>
      <c r="DG4" s="116"/>
      <c r="DH4" s="116"/>
      <c r="DI4" s="116">
        <v>3.99</v>
      </c>
      <c r="DJ4" s="116">
        <v>7.7</v>
      </c>
      <c r="DK4" s="116">
        <v>14.5</v>
      </c>
      <c r="DL4" s="116"/>
      <c r="DM4" s="135">
        <v>11.9</v>
      </c>
      <c r="DN4" s="135">
        <v>71.900000000000006</v>
      </c>
      <c r="DO4" s="136">
        <v>26.7</v>
      </c>
      <c r="DP4" s="108"/>
      <c r="DQ4" s="31">
        <v>2</v>
      </c>
      <c r="DR4" s="31" t="s">
        <v>728</v>
      </c>
      <c r="DS4" s="89">
        <v>1</v>
      </c>
      <c r="DT4" s="107">
        <v>41152</v>
      </c>
      <c r="DU4" s="89"/>
    </row>
    <row r="5" spans="1:125" x14ac:dyDescent="0.2">
      <c r="A5" s="199">
        <v>3</v>
      </c>
      <c r="B5" s="275" t="s">
        <v>683</v>
      </c>
      <c r="C5" s="120">
        <v>10.511428571428572</v>
      </c>
      <c r="D5" s="121" t="s">
        <v>679</v>
      </c>
      <c r="E5" s="200">
        <v>2</v>
      </c>
      <c r="F5" s="318">
        <v>34031</v>
      </c>
      <c r="G5" s="231">
        <v>32.591780821917808</v>
      </c>
      <c r="H5" s="231" t="s">
        <v>684</v>
      </c>
      <c r="I5" s="231">
        <v>23.167123287671235</v>
      </c>
      <c r="J5" s="231" t="s">
        <v>976</v>
      </c>
      <c r="K5" s="231" t="s">
        <v>979</v>
      </c>
      <c r="L5" s="231" t="s">
        <v>727</v>
      </c>
      <c r="M5" s="200">
        <v>75</v>
      </c>
      <c r="N5" s="200">
        <v>212</v>
      </c>
      <c r="O5" s="200">
        <v>4.4800000000000004</v>
      </c>
      <c r="P5" s="279">
        <v>2</v>
      </c>
      <c r="Q5" s="283">
        <v>0</v>
      </c>
      <c r="R5" s="284">
        <v>1.1019283746556474E-2</v>
      </c>
      <c r="S5" s="284">
        <v>0</v>
      </c>
      <c r="T5" s="284">
        <v>0.21553817102778527</v>
      </c>
      <c r="U5" s="284">
        <v>0.31825590872045639</v>
      </c>
      <c r="V5" s="194">
        <v>0.31825590872045639</v>
      </c>
      <c r="W5" s="59">
        <v>0.31825590872045639</v>
      </c>
      <c r="X5" s="42">
        <v>21.512328767123286</v>
      </c>
      <c r="Y5" s="183">
        <v>2.74</v>
      </c>
      <c r="Z5" s="183">
        <v>7.6</v>
      </c>
      <c r="AA5" s="183">
        <v>11</v>
      </c>
      <c r="AB5" s="183">
        <v>0</v>
      </c>
      <c r="AC5" s="183">
        <v>0</v>
      </c>
      <c r="AD5" s="288" t="s">
        <v>727</v>
      </c>
      <c r="AE5" s="288" t="s">
        <v>727</v>
      </c>
      <c r="AF5" s="185">
        <v>6.7000000000000004E-2</v>
      </c>
      <c r="AG5" s="185">
        <v>0.95899999999999996</v>
      </c>
      <c r="AH5" s="185">
        <v>4.1500000000000002E-2</v>
      </c>
      <c r="AI5" s="183">
        <v>105.25768173580016</v>
      </c>
      <c r="AJ5" s="186">
        <v>108.49623983580132</v>
      </c>
      <c r="AK5" s="48">
        <v>8</v>
      </c>
      <c r="AL5" s="232">
        <v>3</v>
      </c>
      <c r="AM5" s="232">
        <v>5</v>
      </c>
      <c r="AN5" s="232">
        <v>6</v>
      </c>
      <c r="AO5" s="232">
        <v>8</v>
      </c>
      <c r="AP5" s="232">
        <v>8</v>
      </c>
      <c r="AQ5" s="232">
        <v>8</v>
      </c>
      <c r="AR5" s="233">
        <v>1</v>
      </c>
      <c r="AS5" s="133"/>
      <c r="AT5" s="115">
        <v>1</v>
      </c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34"/>
      <c r="BH5" s="133">
        <v>22</v>
      </c>
      <c r="BI5" s="115">
        <v>1996.5</v>
      </c>
      <c r="BJ5" s="115"/>
      <c r="BK5" s="115"/>
      <c r="BL5" s="115"/>
      <c r="BM5" s="115"/>
      <c r="BN5" s="115"/>
      <c r="BO5" s="115"/>
      <c r="BP5" s="115"/>
      <c r="BQ5" s="115"/>
      <c r="BR5" s="115"/>
      <c r="BS5" s="115"/>
      <c r="BT5" s="115"/>
      <c r="BU5" s="115"/>
      <c r="BV5" s="134"/>
      <c r="BW5" s="133"/>
      <c r="BX5" s="115">
        <v>1</v>
      </c>
      <c r="BY5" s="115"/>
      <c r="BZ5" s="115"/>
      <c r="CA5" s="115"/>
      <c r="CB5" s="115"/>
      <c r="CC5" s="115"/>
      <c r="CD5" s="115"/>
      <c r="CE5" s="116"/>
      <c r="CF5" s="116"/>
      <c r="CG5" s="116"/>
      <c r="CH5" s="116"/>
      <c r="CI5" s="135"/>
      <c r="CJ5" s="135"/>
      <c r="CK5" s="136"/>
      <c r="CL5" s="133">
        <v>799</v>
      </c>
      <c r="CM5" s="115">
        <v>3707</v>
      </c>
      <c r="CN5" s="115">
        <v>74</v>
      </c>
      <c r="CO5" s="115">
        <v>54</v>
      </c>
      <c r="CP5" s="115">
        <v>9</v>
      </c>
      <c r="CQ5" s="115"/>
      <c r="CR5" s="115"/>
      <c r="CS5" s="115"/>
      <c r="CT5" s="116">
        <v>2.74</v>
      </c>
      <c r="CU5" s="116">
        <v>7.6</v>
      </c>
      <c r="CV5" s="116">
        <v>9.4</v>
      </c>
      <c r="CW5" s="116"/>
      <c r="CX5" s="135">
        <v>1.8</v>
      </c>
      <c r="CY5" s="135">
        <v>98</v>
      </c>
      <c r="CZ5" s="136">
        <v>2</v>
      </c>
      <c r="DA5" s="133">
        <v>781</v>
      </c>
      <c r="DB5" s="115">
        <v>2454</v>
      </c>
      <c r="DC5" s="115">
        <v>83</v>
      </c>
      <c r="DD5" s="115">
        <v>56</v>
      </c>
      <c r="DE5" s="115">
        <v>9</v>
      </c>
      <c r="DF5" s="115"/>
      <c r="DG5" s="116"/>
      <c r="DH5" s="116"/>
      <c r="DI5" s="116">
        <v>2.54</v>
      </c>
      <c r="DJ5" s="116">
        <v>4.8</v>
      </c>
      <c r="DK5" s="116">
        <v>11</v>
      </c>
      <c r="DL5" s="116"/>
      <c r="DM5" s="135">
        <v>6.7</v>
      </c>
      <c r="DN5" s="135">
        <v>93.8</v>
      </c>
      <c r="DO5" s="136">
        <v>6.3</v>
      </c>
      <c r="DP5" s="108"/>
      <c r="DQ5" s="7">
        <v>3</v>
      </c>
      <c r="DR5" s="31" t="s">
        <v>730</v>
      </c>
      <c r="DS5" s="89">
        <v>0.95</v>
      </c>
      <c r="DT5" s="107">
        <v>41517</v>
      </c>
      <c r="DU5" s="89"/>
    </row>
    <row r="6" spans="1:125" x14ac:dyDescent="0.2">
      <c r="A6" s="199">
        <v>4</v>
      </c>
      <c r="B6" s="275" t="s">
        <v>674</v>
      </c>
      <c r="C6" s="120">
        <v>10.205714285714285</v>
      </c>
      <c r="D6" s="121" t="s">
        <v>844</v>
      </c>
      <c r="E6" s="200">
        <v>4</v>
      </c>
      <c r="F6" s="318">
        <v>34653</v>
      </c>
      <c r="G6" s="231">
        <v>30.887671232876713</v>
      </c>
      <c r="H6" s="231" t="s">
        <v>628</v>
      </c>
      <c r="I6" s="231">
        <v>21.463013698630139</v>
      </c>
      <c r="J6" s="231" t="s">
        <v>978</v>
      </c>
      <c r="K6" s="231" t="s">
        <v>977</v>
      </c>
      <c r="L6" s="231" t="s">
        <v>727</v>
      </c>
      <c r="M6" s="200">
        <v>73</v>
      </c>
      <c r="N6" s="200">
        <v>197</v>
      </c>
      <c r="O6" s="200">
        <v>4.58</v>
      </c>
      <c r="P6" s="279">
        <v>2</v>
      </c>
      <c r="Q6" s="283">
        <v>0</v>
      </c>
      <c r="R6" s="284">
        <v>0</v>
      </c>
      <c r="S6" s="284">
        <v>0.3952861952861953</v>
      </c>
      <c r="T6" s="284">
        <v>0.52006619776582541</v>
      </c>
      <c r="U6" s="284">
        <v>0.41098286114025884</v>
      </c>
      <c r="V6" s="194">
        <v>0.46552452945304212</v>
      </c>
      <c r="W6" s="59">
        <v>0.44224830298038997</v>
      </c>
      <c r="X6" s="42">
        <v>18.805479452054794</v>
      </c>
      <c r="Y6" s="183">
        <v>3.86</v>
      </c>
      <c r="Z6" s="183">
        <v>6.5</v>
      </c>
      <c r="AA6" s="183">
        <v>14</v>
      </c>
      <c r="AB6" s="183">
        <v>0</v>
      </c>
      <c r="AC6" s="183">
        <v>0</v>
      </c>
      <c r="AD6" s="288" t="s">
        <v>727</v>
      </c>
      <c r="AE6" s="288" t="s">
        <v>727</v>
      </c>
      <c r="AF6" s="185">
        <v>5.0999999999999997E-2</v>
      </c>
      <c r="AG6" s="185">
        <v>0.499</v>
      </c>
      <c r="AH6" s="185">
        <v>0.48949999999999999</v>
      </c>
      <c r="AI6" s="183">
        <v>89.543550328593895</v>
      </c>
      <c r="AJ6" s="186">
        <v>88.631396325752846</v>
      </c>
      <c r="AK6" s="48">
        <v>10</v>
      </c>
      <c r="AL6" s="232">
        <v>8</v>
      </c>
      <c r="AM6" s="232">
        <v>7</v>
      </c>
      <c r="AN6" s="232">
        <v>5</v>
      </c>
      <c r="AO6" s="232">
        <v>6</v>
      </c>
      <c r="AP6" s="232">
        <v>4</v>
      </c>
      <c r="AQ6" s="232">
        <v>8</v>
      </c>
      <c r="AR6" s="233">
        <v>0</v>
      </c>
      <c r="AS6" s="133"/>
      <c r="AT6" s="115">
        <v>1</v>
      </c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34"/>
      <c r="BH6" s="133"/>
      <c r="BI6" s="115">
        <v>1</v>
      </c>
      <c r="BJ6" s="115"/>
      <c r="BK6" s="115"/>
      <c r="BL6" s="115"/>
      <c r="BM6" s="115"/>
      <c r="BN6" s="115"/>
      <c r="BO6" s="115"/>
      <c r="BP6" s="115"/>
      <c r="BQ6" s="115"/>
      <c r="BR6" s="115"/>
      <c r="BS6" s="115"/>
      <c r="BT6" s="115"/>
      <c r="BU6" s="115"/>
      <c r="BV6" s="134"/>
      <c r="BW6" s="133">
        <v>1174</v>
      </c>
      <c r="BX6" s="115">
        <v>2970</v>
      </c>
      <c r="BY6" s="115">
        <v>3</v>
      </c>
      <c r="BZ6" s="115">
        <v>2</v>
      </c>
      <c r="CA6" s="115">
        <v>0</v>
      </c>
      <c r="CB6" s="115">
        <v>21</v>
      </c>
      <c r="CC6" s="115"/>
      <c r="CD6" s="115"/>
      <c r="CE6" s="116">
        <v>0.96</v>
      </c>
      <c r="CF6" s="116">
        <v>0.5</v>
      </c>
      <c r="CG6" s="116">
        <v>14</v>
      </c>
      <c r="CH6" s="116"/>
      <c r="CI6" s="135">
        <v>0</v>
      </c>
      <c r="CJ6" s="135">
        <v>66.7</v>
      </c>
      <c r="CK6" s="136">
        <v>33.299999999999997</v>
      </c>
      <c r="CL6" s="133">
        <v>1257</v>
      </c>
      <c r="CM6" s="115">
        <v>2417</v>
      </c>
      <c r="CN6" s="115">
        <v>121</v>
      </c>
      <c r="CO6" s="115">
        <v>78</v>
      </c>
      <c r="CP6" s="115">
        <v>8</v>
      </c>
      <c r="CQ6" s="115">
        <v>17</v>
      </c>
      <c r="CR6" s="115"/>
      <c r="CS6" s="115"/>
      <c r="CT6" s="116">
        <v>3.86</v>
      </c>
      <c r="CU6" s="116">
        <v>6.5</v>
      </c>
      <c r="CV6" s="116">
        <v>12.1</v>
      </c>
      <c r="CW6" s="116"/>
      <c r="CX6" s="135">
        <v>6</v>
      </c>
      <c r="CY6" s="135">
        <v>45.6</v>
      </c>
      <c r="CZ6" s="136">
        <v>52.5</v>
      </c>
      <c r="DA6" s="133">
        <v>940</v>
      </c>
      <c r="DB6" s="115">
        <v>2287.1999999999998</v>
      </c>
      <c r="DC6" s="115">
        <v>131</v>
      </c>
      <c r="DD6" s="115">
        <v>94</v>
      </c>
      <c r="DE6" s="115">
        <v>6</v>
      </c>
      <c r="DF6" s="115">
        <v>19.200000000000003</v>
      </c>
      <c r="DG6" s="116"/>
      <c r="DH6" s="116"/>
      <c r="DI6" s="116">
        <v>2.72</v>
      </c>
      <c r="DJ6" s="116">
        <v>4.4000000000000004</v>
      </c>
      <c r="DK6" s="116">
        <v>9.1</v>
      </c>
      <c r="DL6" s="116"/>
      <c r="DM6" s="135">
        <v>5.0999999999999996</v>
      </c>
      <c r="DN6" s="135">
        <v>54.2</v>
      </c>
      <c r="DO6" s="136">
        <v>45.4</v>
      </c>
      <c r="DP6" s="108"/>
      <c r="DQ6" s="7">
        <v>4</v>
      </c>
      <c r="DR6" s="31" t="s">
        <v>637</v>
      </c>
      <c r="DS6" s="89">
        <v>0.95</v>
      </c>
      <c r="DT6" s="107">
        <v>41883</v>
      </c>
      <c r="DU6" s="89"/>
    </row>
    <row r="7" spans="1:125" x14ac:dyDescent="0.2">
      <c r="A7" s="199">
        <v>5</v>
      </c>
      <c r="B7" s="275" t="s">
        <v>681</v>
      </c>
      <c r="C7" s="120">
        <v>9.5128571428571433</v>
      </c>
      <c r="D7" s="121" t="s">
        <v>682</v>
      </c>
      <c r="E7" s="200">
        <v>3</v>
      </c>
      <c r="F7" s="318">
        <v>34010</v>
      </c>
      <c r="G7" s="231">
        <v>32.649315068493152</v>
      </c>
      <c r="H7" s="231" t="s">
        <v>669</v>
      </c>
      <c r="I7" s="231">
        <v>23.224657534246575</v>
      </c>
      <c r="J7" s="231" t="s">
        <v>978</v>
      </c>
      <c r="K7" s="231" t="s">
        <v>980</v>
      </c>
      <c r="L7" s="231" t="s">
        <v>727</v>
      </c>
      <c r="M7" s="200">
        <v>70</v>
      </c>
      <c r="N7" s="200">
        <v>194</v>
      </c>
      <c r="O7" s="200">
        <v>4.4800000000000004</v>
      </c>
      <c r="P7" s="279">
        <v>2</v>
      </c>
      <c r="Q7" s="283">
        <v>0</v>
      </c>
      <c r="R7" s="284">
        <v>0.1419753086419753</v>
      </c>
      <c r="S7" s="284">
        <v>0.2523857358111502</v>
      </c>
      <c r="T7" s="284">
        <v>0.39721539721539723</v>
      </c>
      <c r="U7" s="284">
        <v>0.32176734897653519</v>
      </c>
      <c r="V7" s="194">
        <v>0.35949137309596624</v>
      </c>
      <c r="W7" s="59">
        <v>0.34151680444116789</v>
      </c>
      <c r="X7" s="42">
        <v>20.567123287671233</v>
      </c>
      <c r="Y7" s="183">
        <v>3.85</v>
      </c>
      <c r="Z7" s="183">
        <v>6.7</v>
      </c>
      <c r="AA7" s="183">
        <v>16.399999999999999</v>
      </c>
      <c r="AB7" s="183">
        <v>0</v>
      </c>
      <c r="AC7" s="183">
        <v>0</v>
      </c>
      <c r="AD7" s="288" t="s">
        <v>727</v>
      </c>
      <c r="AE7" s="288" t="s">
        <v>727</v>
      </c>
      <c r="AF7" s="185">
        <v>4.4000000000000004E-2</v>
      </c>
      <c r="AG7" s="185">
        <v>0.55700000000000005</v>
      </c>
      <c r="AH7" s="185">
        <v>0.443</v>
      </c>
      <c r="AI7" s="183">
        <v>96.320708758232229</v>
      </c>
      <c r="AJ7" s="186">
        <v>89.523225432012609</v>
      </c>
      <c r="AK7" s="48">
        <v>9</v>
      </c>
      <c r="AL7" s="232">
        <v>5</v>
      </c>
      <c r="AM7" s="232">
        <v>7</v>
      </c>
      <c r="AN7" s="232">
        <v>5</v>
      </c>
      <c r="AO7" s="232">
        <v>8</v>
      </c>
      <c r="AP7" s="232">
        <v>4</v>
      </c>
      <c r="AQ7" s="232">
        <v>8</v>
      </c>
      <c r="AR7" s="233">
        <v>1</v>
      </c>
      <c r="AS7" s="133"/>
      <c r="AT7" s="115">
        <v>1</v>
      </c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  <c r="BF7" s="115"/>
      <c r="BG7" s="134"/>
      <c r="BH7" s="133">
        <v>621</v>
      </c>
      <c r="BI7" s="115">
        <v>4374</v>
      </c>
      <c r="BJ7" s="115"/>
      <c r="BK7" s="115"/>
      <c r="BL7" s="115"/>
      <c r="BM7" s="115"/>
      <c r="BN7" s="115"/>
      <c r="BO7" s="115"/>
      <c r="BP7" s="115"/>
      <c r="BQ7" s="115"/>
      <c r="BR7" s="115"/>
      <c r="BS7" s="115"/>
      <c r="BT7" s="115"/>
      <c r="BU7" s="115"/>
      <c r="BV7" s="134"/>
      <c r="BW7" s="133">
        <v>603</v>
      </c>
      <c r="BX7" s="115">
        <v>2389.1999999999998</v>
      </c>
      <c r="BY7" s="115"/>
      <c r="BZ7" s="115"/>
      <c r="CA7" s="115"/>
      <c r="CB7" s="115"/>
      <c r="CC7" s="115"/>
      <c r="CD7" s="115"/>
      <c r="CE7" s="116"/>
      <c r="CF7" s="116"/>
      <c r="CG7" s="116"/>
      <c r="CH7" s="116"/>
      <c r="CI7" s="135"/>
      <c r="CJ7" s="135"/>
      <c r="CK7" s="136"/>
      <c r="CL7" s="133">
        <v>970</v>
      </c>
      <c r="CM7" s="115">
        <v>2442</v>
      </c>
      <c r="CN7" s="115">
        <v>82</v>
      </c>
      <c r="CO7" s="115">
        <v>51</v>
      </c>
      <c r="CP7" s="115">
        <v>5</v>
      </c>
      <c r="CQ7" s="115"/>
      <c r="CR7" s="115"/>
      <c r="CS7" s="115"/>
      <c r="CT7" s="116">
        <v>3.85</v>
      </c>
      <c r="CU7" s="116">
        <v>6.7</v>
      </c>
      <c r="CV7" s="116">
        <v>16.399999999999999</v>
      </c>
      <c r="CW7" s="116"/>
      <c r="CX7" s="135">
        <v>1.9</v>
      </c>
      <c r="CY7" s="135">
        <v>82.4</v>
      </c>
      <c r="CZ7" s="136">
        <v>17.600000000000001</v>
      </c>
      <c r="DA7" s="133">
        <v>1289</v>
      </c>
      <c r="DB7" s="115">
        <v>4006</v>
      </c>
      <c r="DC7" s="115">
        <v>118</v>
      </c>
      <c r="DD7" s="115">
        <v>86</v>
      </c>
      <c r="DE7" s="115">
        <v>11</v>
      </c>
      <c r="DF7" s="115"/>
      <c r="DG7" s="116"/>
      <c r="DH7" s="116"/>
      <c r="DI7" s="116">
        <v>2.88</v>
      </c>
      <c r="DJ7" s="116">
        <v>5.8</v>
      </c>
      <c r="DK7" s="116">
        <v>10.4</v>
      </c>
      <c r="DL7" s="116"/>
      <c r="DM7" s="135">
        <v>4.4000000000000004</v>
      </c>
      <c r="DN7" s="135">
        <v>29</v>
      </c>
      <c r="DO7" s="136">
        <v>71</v>
      </c>
      <c r="DP7" s="108"/>
      <c r="DQ7" s="7">
        <v>5</v>
      </c>
      <c r="DR7" s="31" t="s">
        <v>731</v>
      </c>
      <c r="DS7" s="89">
        <v>0.95</v>
      </c>
      <c r="DT7" s="107">
        <v>42247</v>
      </c>
      <c r="DU7" s="89"/>
    </row>
    <row r="8" spans="1:125" x14ac:dyDescent="0.2">
      <c r="A8" s="199">
        <v>6</v>
      </c>
      <c r="B8" s="275" t="s">
        <v>687</v>
      </c>
      <c r="C8" s="120">
        <v>9.5014285714285727</v>
      </c>
      <c r="D8" s="121" t="s">
        <v>663</v>
      </c>
      <c r="E8" s="200">
        <v>1</v>
      </c>
      <c r="F8" s="318">
        <v>34864</v>
      </c>
      <c r="G8" s="231">
        <v>30.30958904109589</v>
      </c>
      <c r="H8" s="231" t="s">
        <v>628</v>
      </c>
      <c r="I8" s="231">
        <v>20.884931506849316</v>
      </c>
      <c r="J8" s="231" t="s">
        <v>976</v>
      </c>
      <c r="K8" s="231" t="s">
        <v>982</v>
      </c>
      <c r="L8" s="231" t="s">
        <v>727</v>
      </c>
      <c r="M8" s="200">
        <v>74</v>
      </c>
      <c r="N8" s="200">
        <v>221</v>
      </c>
      <c r="O8" s="200">
        <v>4.6399999999999997</v>
      </c>
      <c r="P8" s="279">
        <v>1</v>
      </c>
      <c r="Q8" s="283">
        <v>0</v>
      </c>
      <c r="R8" s="284">
        <v>0</v>
      </c>
      <c r="S8" s="284">
        <v>0.16508281292424654</v>
      </c>
      <c r="T8" s="284">
        <v>0.26892598212780305</v>
      </c>
      <c r="U8" s="284">
        <v>0.26384739140427488</v>
      </c>
      <c r="V8" s="194">
        <v>0.26638668676603894</v>
      </c>
      <c r="W8" s="59">
        <v>0.26638668676603894</v>
      </c>
      <c r="X8" s="42">
        <v>19.230136986301371</v>
      </c>
      <c r="Y8" s="183">
        <v>2.44</v>
      </c>
      <c r="Z8" s="183">
        <v>6.4</v>
      </c>
      <c r="AA8" s="183">
        <v>11.2</v>
      </c>
      <c r="AB8" s="183">
        <v>0</v>
      </c>
      <c r="AC8" s="183">
        <v>0</v>
      </c>
      <c r="AD8" s="288" t="s">
        <v>727</v>
      </c>
      <c r="AE8" s="288" t="s">
        <v>727</v>
      </c>
      <c r="AF8" s="185">
        <v>9.9000000000000005E-2</v>
      </c>
      <c r="AG8" s="185">
        <v>0.91400000000000003</v>
      </c>
      <c r="AH8" s="185">
        <v>8.3500000000000005E-2</v>
      </c>
      <c r="AI8" s="183">
        <v>95.356509868425718</v>
      </c>
      <c r="AJ8" s="186">
        <v>96.331188413362085</v>
      </c>
      <c r="AK8" s="48">
        <v>7</v>
      </c>
      <c r="AL8" s="232">
        <v>8</v>
      </c>
      <c r="AM8" s="232">
        <v>4</v>
      </c>
      <c r="AN8" s="232">
        <v>5</v>
      </c>
      <c r="AO8" s="232">
        <v>5</v>
      </c>
      <c r="AP8" s="232">
        <v>6</v>
      </c>
      <c r="AQ8" s="232">
        <v>10</v>
      </c>
      <c r="AR8" s="233">
        <v>0</v>
      </c>
      <c r="AS8" s="133"/>
      <c r="AT8" s="115">
        <v>1</v>
      </c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  <c r="BF8" s="115"/>
      <c r="BG8" s="134"/>
      <c r="BH8" s="133"/>
      <c r="BI8" s="115">
        <v>1</v>
      </c>
      <c r="BJ8" s="115"/>
      <c r="BK8" s="115"/>
      <c r="BL8" s="115"/>
      <c r="BM8" s="115"/>
      <c r="BN8" s="115"/>
      <c r="BO8" s="115"/>
      <c r="BP8" s="115"/>
      <c r="BQ8" s="115"/>
      <c r="BR8" s="115"/>
      <c r="BS8" s="115"/>
      <c r="BT8" s="115"/>
      <c r="BU8" s="115"/>
      <c r="BV8" s="134"/>
      <c r="BW8" s="133">
        <v>608</v>
      </c>
      <c r="BX8" s="115">
        <v>3683</v>
      </c>
      <c r="BY8" s="115"/>
      <c r="BZ8" s="115"/>
      <c r="CA8" s="115"/>
      <c r="CB8" s="115"/>
      <c r="CC8" s="115"/>
      <c r="CD8" s="115"/>
      <c r="CE8" s="116"/>
      <c r="CF8" s="116"/>
      <c r="CG8" s="116"/>
      <c r="CH8" s="116"/>
      <c r="CI8" s="135"/>
      <c r="CJ8" s="135"/>
      <c r="CK8" s="136"/>
      <c r="CL8" s="133">
        <v>638</v>
      </c>
      <c r="CM8" s="115">
        <v>2372.4</v>
      </c>
      <c r="CN8" s="115">
        <v>74</v>
      </c>
      <c r="CO8" s="115">
        <v>49</v>
      </c>
      <c r="CP8" s="115">
        <v>5</v>
      </c>
      <c r="CQ8" s="115"/>
      <c r="CR8" s="115"/>
      <c r="CS8" s="115"/>
      <c r="CT8" s="116">
        <v>2.08</v>
      </c>
      <c r="CU8" s="116">
        <v>6.4</v>
      </c>
      <c r="CV8" s="116">
        <v>10</v>
      </c>
      <c r="CW8" s="116"/>
      <c r="CX8" s="135">
        <v>5.8</v>
      </c>
      <c r="CY8" s="135">
        <v>90.9</v>
      </c>
      <c r="CZ8" s="136">
        <v>8.8000000000000007</v>
      </c>
      <c r="DA8" s="133">
        <v>1148</v>
      </c>
      <c r="DB8" s="115">
        <v>4351</v>
      </c>
      <c r="DC8" s="115">
        <v>122</v>
      </c>
      <c r="DD8" s="115">
        <v>82</v>
      </c>
      <c r="DE8" s="115">
        <v>11</v>
      </c>
      <c r="DF8" s="115"/>
      <c r="DG8" s="116"/>
      <c r="DH8" s="116"/>
      <c r="DI8" s="116">
        <v>2.44</v>
      </c>
      <c r="DJ8" s="116">
        <v>5.4</v>
      </c>
      <c r="DK8" s="116">
        <v>11.2</v>
      </c>
      <c r="DL8" s="116"/>
      <c r="DM8" s="135">
        <v>9.9</v>
      </c>
      <c r="DN8" s="135">
        <v>91.9</v>
      </c>
      <c r="DO8" s="136">
        <v>7.9</v>
      </c>
      <c r="DP8" s="108"/>
      <c r="DQ8" s="7">
        <v>6</v>
      </c>
      <c r="DR8" s="31" t="s">
        <v>642</v>
      </c>
      <c r="DS8" s="89">
        <v>0.85</v>
      </c>
      <c r="DT8" s="107"/>
      <c r="DU8" s="89"/>
    </row>
    <row r="9" spans="1:125" x14ac:dyDescent="0.2">
      <c r="A9" s="199">
        <v>7</v>
      </c>
      <c r="B9" s="275" t="s">
        <v>693</v>
      </c>
      <c r="C9" s="120">
        <v>9.3728571428571428</v>
      </c>
      <c r="D9" s="121" t="s">
        <v>694</v>
      </c>
      <c r="E9" s="200">
        <v>3</v>
      </c>
      <c r="F9" s="318">
        <v>33941</v>
      </c>
      <c r="G9" s="231">
        <v>32.838356164383562</v>
      </c>
      <c r="H9" s="231" t="s">
        <v>669</v>
      </c>
      <c r="I9" s="231">
        <v>23.413698630136988</v>
      </c>
      <c r="J9" s="231" t="s">
        <v>976</v>
      </c>
      <c r="K9" s="231" t="s">
        <v>982</v>
      </c>
      <c r="L9" s="231" t="s">
        <v>727</v>
      </c>
      <c r="M9" s="200">
        <v>74</v>
      </c>
      <c r="N9" s="200">
        <v>202</v>
      </c>
      <c r="O9" s="200">
        <v>4.5</v>
      </c>
      <c r="P9" s="279">
        <v>1</v>
      </c>
      <c r="Q9" s="283">
        <v>0.1461509854964671</v>
      </c>
      <c r="R9" s="284">
        <v>0</v>
      </c>
      <c r="S9" s="284">
        <v>0.19443216968625718</v>
      </c>
      <c r="T9" s="284">
        <v>0.24009433962264151</v>
      </c>
      <c r="U9" s="284">
        <v>0.34725493274716074</v>
      </c>
      <c r="V9" s="194">
        <v>0.34725493274716074</v>
      </c>
      <c r="W9" s="59">
        <v>0.3298921861098027</v>
      </c>
      <c r="X9" s="42">
        <v>21.758904109589039</v>
      </c>
      <c r="Y9" s="183">
        <v>4.08</v>
      </c>
      <c r="Z9" s="183">
        <v>5.6</v>
      </c>
      <c r="AA9" s="183">
        <v>15.2</v>
      </c>
      <c r="AB9" s="183">
        <v>0</v>
      </c>
      <c r="AC9" s="183">
        <v>0</v>
      </c>
      <c r="AD9" s="288" t="s">
        <v>727</v>
      </c>
      <c r="AE9" s="288" t="s">
        <v>727</v>
      </c>
      <c r="AF9" s="185">
        <v>7.0999999999999994E-2</v>
      </c>
      <c r="AG9" s="185">
        <v>0.96100000000000008</v>
      </c>
      <c r="AH9" s="185">
        <v>3.7499999999999999E-2</v>
      </c>
      <c r="AI9" s="183">
        <v>98.521566834324034</v>
      </c>
      <c r="AJ9" s="186">
        <v>99.528596742816163</v>
      </c>
      <c r="AK9" s="48">
        <v>8</v>
      </c>
      <c r="AL9" s="232">
        <v>3</v>
      </c>
      <c r="AM9" s="232">
        <v>8</v>
      </c>
      <c r="AN9" s="232">
        <v>4</v>
      </c>
      <c r="AO9" s="232">
        <v>8</v>
      </c>
      <c r="AP9" s="232">
        <v>6</v>
      </c>
      <c r="AQ9" s="232">
        <v>10</v>
      </c>
      <c r="AR9" s="233">
        <v>0.25</v>
      </c>
      <c r="AS9" s="133">
        <v>393</v>
      </c>
      <c r="AT9" s="115">
        <v>2689</v>
      </c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5"/>
      <c r="BG9" s="134"/>
      <c r="BH9" s="133"/>
      <c r="BI9" s="115">
        <v>1</v>
      </c>
      <c r="BJ9" s="115"/>
      <c r="BK9" s="115"/>
      <c r="BL9" s="115"/>
      <c r="BM9" s="115"/>
      <c r="BN9" s="115"/>
      <c r="BO9" s="115"/>
      <c r="BP9" s="115"/>
      <c r="BQ9" s="115"/>
      <c r="BR9" s="115"/>
      <c r="BS9" s="115"/>
      <c r="BT9" s="115"/>
      <c r="BU9" s="115"/>
      <c r="BV9" s="134"/>
      <c r="BW9" s="133">
        <v>440</v>
      </c>
      <c r="BX9" s="115">
        <v>2263</v>
      </c>
      <c r="BY9" s="115"/>
      <c r="BZ9" s="115"/>
      <c r="CA9" s="115"/>
      <c r="CB9" s="115"/>
      <c r="CC9" s="115"/>
      <c r="CD9" s="115"/>
      <c r="CE9" s="116"/>
      <c r="CF9" s="116"/>
      <c r="CG9" s="116"/>
      <c r="CH9" s="116"/>
      <c r="CI9" s="135"/>
      <c r="CJ9" s="135"/>
      <c r="CK9" s="136"/>
      <c r="CL9" s="133">
        <v>1018</v>
      </c>
      <c r="CM9" s="115">
        <v>4240</v>
      </c>
      <c r="CN9" s="115">
        <v>107</v>
      </c>
      <c r="CO9" s="115">
        <v>65</v>
      </c>
      <c r="CP9" s="115">
        <v>11</v>
      </c>
      <c r="CQ9" s="115"/>
      <c r="CR9" s="115"/>
      <c r="CS9" s="115"/>
      <c r="CT9" s="116">
        <v>2.31</v>
      </c>
      <c r="CU9" s="116">
        <v>5.6</v>
      </c>
      <c r="CV9" s="116">
        <v>14.4</v>
      </c>
      <c r="CW9" s="116"/>
      <c r="CX9" s="135">
        <v>3</v>
      </c>
      <c r="CY9" s="135">
        <v>98.3</v>
      </c>
      <c r="CZ9" s="136">
        <v>1.7</v>
      </c>
      <c r="DA9" s="133">
        <v>1327</v>
      </c>
      <c r="DB9" s="115">
        <v>3821.3999999999996</v>
      </c>
      <c r="DC9" s="115">
        <v>108</v>
      </c>
      <c r="DD9" s="115">
        <v>78</v>
      </c>
      <c r="DE9" s="115">
        <v>14</v>
      </c>
      <c r="DF9" s="115"/>
      <c r="DG9" s="116"/>
      <c r="DH9" s="116"/>
      <c r="DI9" s="116">
        <v>4.08</v>
      </c>
      <c r="DJ9" s="116">
        <v>4</v>
      </c>
      <c r="DK9" s="116">
        <v>15.2</v>
      </c>
      <c r="DL9" s="116"/>
      <c r="DM9" s="135">
        <v>7.1</v>
      </c>
      <c r="DN9" s="135">
        <v>93.9</v>
      </c>
      <c r="DO9" s="136">
        <v>5.8</v>
      </c>
      <c r="DP9" s="108"/>
      <c r="DQ9" s="7">
        <v>7</v>
      </c>
      <c r="DR9" s="31" t="s">
        <v>734</v>
      </c>
      <c r="DS9" s="89">
        <v>0.76</v>
      </c>
      <c r="DT9" s="89"/>
      <c r="DU9" s="89"/>
    </row>
    <row r="10" spans="1:125" x14ac:dyDescent="0.2">
      <c r="A10" s="199">
        <v>8</v>
      </c>
      <c r="B10" s="275" t="s">
        <v>701</v>
      </c>
      <c r="C10" s="120">
        <v>9.0400000000000009</v>
      </c>
      <c r="D10" s="121" t="s">
        <v>702</v>
      </c>
      <c r="E10" s="200">
        <v>7</v>
      </c>
      <c r="F10" s="318">
        <v>34614</v>
      </c>
      <c r="G10" s="231">
        <v>30.994520547945207</v>
      </c>
      <c r="H10" s="231" t="s">
        <v>628</v>
      </c>
      <c r="I10" s="231">
        <v>21.56986301369863</v>
      </c>
      <c r="J10" s="231" t="s">
        <v>976</v>
      </c>
      <c r="K10" s="231" t="s">
        <v>977</v>
      </c>
      <c r="L10" s="231" t="s">
        <v>727</v>
      </c>
      <c r="M10" s="200">
        <v>73</v>
      </c>
      <c r="N10" s="200">
        <v>196</v>
      </c>
      <c r="O10" s="200">
        <v>4.6399999999999997</v>
      </c>
      <c r="P10" s="279">
        <v>5</v>
      </c>
      <c r="Q10" s="283">
        <v>0</v>
      </c>
      <c r="R10" s="284">
        <v>0</v>
      </c>
      <c r="S10" s="284">
        <v>0.22439678284182304</v>
      </c>
      <c r="T10" s="284">
        <v>0.45320273631840791</v>
      </c>
      <c r="U10" s="284">
        <v>0.38815789473684209</v>
      </c>
      <c r="V10" s="194">
        <v>0.42068031552762497</v>
      </c>
      <c r="W10" s="59">
        <v>0.31971703980099497</v>
      </c>
      <c r="X10" s="42">
        <v>18.912328767123288</v>
      </c>
      <c r="Y10" s="183">
        <v>4.54</v>
      </c>
      <c r="Z10" s="183">
        <v>9.6</v>
      </c>
      <c r="AA10" s="183">
        <v>12.4</v>
      </c>
      <c r="AB10" s="183">
        <v>0</v>
      </c>
      <c r="AC10" s="183">
        <v>0</v>
      </c>
      <c r="AD10" s="288" t="s">
        <v>727</v>
      </c>
      <c r="AE10" s="288" t="s">
        <v>727</v>
      </c>
      <c r="AF10" s="185">
        <v>3.7999999999999999E-2</v>
      </c>
      <c r="AG10" s="185">
        <v>0.86449999999999994</v>
      </c>
      <c r="AH10" s="185">
        <v>0.13250000000000001</v>
      </c>
      <c r="AI10" s="183">
        <v>84.569574362947691</v>
      </c>
      <c r="AJ10" s="186">
        <v>83.708088800998809</v>
      </c>
      <c r="AK10" s="48">
        <v>8</v>
      </c>
      <c r="AL10" s="232">
        <v>8</v>
      </c>
      <c r="AM10" s="232">
        <v>9</v>
      </c>
      <c r="AN10" s="232">
        <v>7</v>
      </c>
      <c r="AO10" s="232">
        <v>5</v>
      </c>
      <c r="AP10" s="232">
        <v>3</v>
      </c>
      <c r="AQ10" s="232">
        <v>4</v>
      </c>
      <c r="AR10" s="233">
        <v>0</v>
      </c>
      <c r="AS10" s="133"/>
      <c r="AT10" s="115">
        <v>1</v>
      </c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34"/>
      <c r="BH10" s="133"/>
      <c r="BI10" s="115">
        <v>1</v>
      </c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34"/>
      <c r="BW10" s="133">
        <v>837</v>
      </c>
      <c r="BX10" s="115">
        <v>3730</v>
      </c>
      <c r="BY10" s="115"/>
      <c r="BZ10" s="115">
        <v>68</v>
      </c>
      <c r="CA10" s="115">
        <v>6</v>
      </c>
      <c r="CB10" s="115"/>
      <c r="CC10" s="115"/>
      <c r="CD10" s="115"/>
      <c r="CE10" s="116"/>
      <c r="CF10" s="116"/>
      <c r="CG10" s="116"/>
      <c r="CH10" s="116"/>
      <c r="CI10" s="135"/>
      <c r="CJ10" s="135"/>
      <c r="CK10" s="136"/>
      <c r="CL10" s="133">
        <v>1749</v>
      </c>
      <c r="CM10" s="115">
        <v>3859.2000000000003</v>
      </c>
      <c r="CN10" s="115">
        <v>129</v>
      </c>
      <c r="CO10" s="115">
        <v>96</v>
      </c>
      <c r="CP10" s="115">
        <v>17</v>
      </c>
      <c r="CQ10" s="115"/>
      <c r="CR10" s="115"/>
      <c r="CS10" s="115"/>
      <c r="CT10" s="116">
        <v>4.54</v>
      </c>
      <c r="CU10" s="116">
        <v>9.6</v>
      </c>
      <c r="CV10" s="116">
        <v>12.1</v>
      </c>
      <c r="CW10" s="116"/>
      <c r="CX10" s="135">
        <v>7.7</v>
      </c>
      <c r="CY10" s="135">
        <v>87.6</v>
      </c>
      <c r="CZ10" s="136">
        <v>12.4</v>
      </c>
      <c r="DA10" s="133">
        <v>1062</v>
      </c>
      <c r="DB10" s="115">
        <v>2736</v>
      </c>
      <c r="DC10" s="115">
        <v>107</v>
      </c>
      <c r="DD10" s="115">
        <v>75</v>
      </c>
      <c r="DE10" s="115">
        <v>8</v>
      </c>
      <c r="DF10" s="115"/>
      <c r="DG10" s="116"/>
      <c r="DH10" s="116"/>
      <c r="DI10" s="116">
        <v>3.45</v>
      </c>
      <c r="DJ10" s="116">
        <v>4.7</v>
      </c>
      <c r="DK10" s="116">
        <v>12.4</v>
      </c>
      <c r="DL10" s="116"/>
      <c r="DM10" s="135">
        <v>3.8</v>
      </c>
      <c r="DN10" s="135">
        <v>85.3</v>
      </c>
      <c r="DO10" s="136">
        <v>14.1</v>
      </c>
      <c r="DP10" s="108"/>
      <c r="DQ10" s="7">
        <v>8</v>
      </c>
      <c r="DR10" s="31" t="s">
        <v>736</v>
      </c>
      <c r="DS10" s="89">
        <v>0.76</v>
      </c>
      <c r="DT10" s="107"/>
      <c r="DU10" s="89"/>
    </row>
    <row r="11" spans="1:125" x14ac:dyDescent="0.2">
      <c r="A11" s="199">
        <v>9</v>
      </c>
      <c r="B11" s="275" t="s">
        <v>891</v>
      </c>
      <c r="C11" s="120">
        <v>9.0300000000000011</v>
      </c>
      <c r="D11" s="121" t="s">
        <v>813</v>
      </c>
      <c r="E11" s="200">
        <v>2</v>
      </c>
      <c r="F11" s="318">
        <v>34358</v>
      </c>
      <c r="G11" s="231">
        <v>31.695890410958903</v>
      </c>
      <c r="H11" s="231" t="s">
        <v>669</v>
      </c>
      <c r="I11" s="231">
        <v>22.271232876712329</v>
      </c>
      <c r="J11" s="231" t="s">
        <v>976</v>
      </c>
      <c r="K11" s="231" t="s">
        <v>984</v>
      </c>
      <c r="L11" s="231" t="s">
        <v>727</v>
      </c>
      <c r="M11" s="200">
        <v>71</v>
      </c>
      <c r="N11" s="200">
        <v>211</v>
      </c>
      <c r="O11" s="200">
        <v>4.5</v>
      </c>
      <c r="P11" s="279">
        <v>3</v>
      </c>
      <c r="Q11" s="283">
        <v>0</v>
      </c>
      <c r="R11" s="284">
        <v>0</v>
      </c>
      <c r="S11" s="284">
        <v>0.15605615409729023</v>
      </c>
      <c r="T11" s="284">
        <v>0.36738836265223274</v>
      </c>
      <c r="U11" s="284">
        <v>0.48768710767745049</v>
      </c>
      <c r="V11" s="194">
        <v>0.48768710767745049</v>
      </c>
      <c r="W11" s="59">
        <v>0.48768710767745049</v>
      </c>
      <c r="X11" s="42">
        <v>20.616438356164384</v>
      </c>
      <c r="Y11" s="183">
        <v>4.16</v>
      </c>
      <c r="Z11" s="183">
        <v>7.4</v>
      </c>
      <c r="AA11" s="183">
        <v>15.4</v>
      </c>
      <c r="AB11" s="183">
        <v>0</v>
      </c>
      <c r="AC11" s="183">
        <v>0</v>
      </c>
      <c r="AD11" s="288" t="s">
        <v>727</v>
      </c>
      <c r="AE11" s="288" t="s">
        <v>727</v>
      </c>
      <c r="AF11" s="185">
        <v>4.9000000000000002E-2</v>
      </c>
      <c r="AG11" s="185">
        <v>0.92900000000000005</v>
      </c>
      <c r="AH11" s="185">
        <v>7.1000000000000008E-2</v>
      </c>
      <c r="AI11" s="183">
        <v>102.91114159426917</v>
      </c>
      <c r="AJ11" s="186">
        <v>97.705477225691808</v>
      </c>
      <c r="AK11" s="48">
        <v>10</v>
      </c>
      <c r="AL11" s="232">
        <v>5</v>
      </c>
      <c r="AM11" s="232">
        <v>8</v>
      </c>
      <c r="AN11" s="232">
        <v>5</v>
      </c>
      <c r="AO11" s="232">
        <v>8</v>
      </c>
      <c r="AP11" s="232">
        <v>6</v>
      </c>
      <c r="AQ11" s="232">
        <v>7</v>
      </c>
      <c r="AR11" s="233">
        <v>0</v>
      </c>
      <c r="AS11" s="133"/>
      <c r="AT11" s="115">
        <v>1</v>
      </c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34"/>
      <c r="BH11" s="133"/>
      <c r="BI11" s="115">
        <v>1</v>
      </c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34"/>
      <c r="BW11" s="133">
        <v>478</v>
      </c>
      <c r="BX11" s="115">
        <v>3063</v>
      </c>
      <c r="BY11" s="115"/>
      <c r="BZ11" s="115">
        <v>28</v>
      </c>
      <c r="CA11" s="115">
        <v>9</v>
      </c>
      <c r="CB11" s="115"/>
      <c r="CC11" s="115"/>
      <c r="CD11" s="115"/>
      <c r="CE11" s="116"/>
      <c r="CF11" s="116"/>
      <c r="CG11" s="116"/>
      <c r="CH11" s="116"/>
      <c r="CI11" s="135"/>
      <c r="CJ11" s="135"/>
      <c r="CK11" s="136"/>
      <c r="CL11" s="133">
        <v>1086</v>
      </c>
      <c r="CM11" s="115">
        <v>2956</v>
      </c>
      <c r="CN11" s="115">
        <v>100</v>
      </c>
      <c r="CO11" s="115">
        <v>55</v>
      </c>
      <c r="CP11" s="115">
        <v>10</v>
      </c>
      <c r="CQ11" s="115">
        <v>22</v>
      </c>
      <c r="CR11" s="115"/>
      <c r="CS11" s="115"/>
      <c r="CT11" s="116">
        <v>2.91</v>
      </c>
      <c r="CU11" s="116">
        <v>7.4</v>
      </c>
      <c r="CV11" s="116">
        <v>15.4</v>
      </c>
      <c r="CW11" s="116"/>
      <c r="CX11" s="135">
        <v>0</v>
      </c>
      <c r="CY11" s="135">
        <v>93.3</v>
      </c>
      <c r="CZ11" s="136">
        <v>6.7</v>
      </c>
      <c r="DA11" s="133">
        <v>808</v>
      </c>
      <c r="DB11" s="115">
        <v>1656.8</v>
      </c>
      <c r="DC11" s="115">
        <v>57</v>
      </c>
      <c r="DD11" s="115">
        <v>39</v>
      </c>
      <c r="DE11" s="115">
        <v>10</v>
      </c>
      <c r="DF11" s="115"/>
      <c r="DG11" s="116"/>
      <c r="DH11" s="116"/>
      <c r="DI11" s="116">
        <v>4.16</v>
      </c>
      <c r="DJ11" s="116">
        <v>6.8</v>
      </c>
      <c r="DK11" s="116">
        <v>14.6</v>
      </c>
      <c r="DL11" s="116"/>
      <c r="DM11" s="135">
        <v>4.9000000000000004</v>
      </c>
      <c r="DN11" s="135">
        <v>92.5</v>
      </c>
      <c r="DO11" s="136">
        <v>7.5</v>
      </c>
      <c r="DP11" s="108"/>
      <c r="DQ11" s="7">
        <v>9</v>
      </c>
      <c r="DR11" s="31" t="s">
        <v>651</v>
      </c>
      <c r="DS11" s="89">
        <v>0.7</v>
      </c>
      <c r="DT11" s="107"/>
      <c r="DU11" s="89"/>
    </row>
    <row r="12" spans="1:125" x14ac:dyDescent="0.2">
      <c r="A12" s="199">
        <v>10</v>
      </c>
      <c r="B12" s="275" t="s">
        <v>893</v>
      </c>
      <c r="C12" s="120">
        <v>8.8585714285714285</v>
      </c>
      <c r="D12" s="121" t="s">
        <v>656</v>
      </c>
      <c r="E12" s="200">
        <v>1</v>
      </c>
      <c r="F12" s="318">
        <v>34170</v>
      </c>
      <c r="G12" s="231">
        <v>32.210958904109589</v>
      </c>
      <c r="H12" s="231" t="s">
        <v>754</v>
      </c>
      <c r="I12" s="231">
        <v>22.786301369863015</v>
      </c>
      <c r="J12" s="231" t="s">
        <v>976</v>
      </c>
      <c r="K12" s="231" t="s">
        <v>984</v>
      </c>
      <c r="L12" s="231" t="s">
        <v>727</v>
      </c>
      <c r="M12" s="200">
        <v>72</v>
      </c>
      <c r="N12" s="200">
        <v>198</v>
      </c>
      <c r="O12" s="200">
        <v>4.45</v>
      </c>
      <c r="P12" s="279">
        <v>4</v>
      </c>
      <c r="Q12" s="283">
        <v>0.24725785461981781</v>
      </c>
      <c r="R12" s="284">
        <v>0.15433181339880742</v>
      </c>
      <c r="S12" s="284">
        <v>0</v>
      </c>
      <c r="T12" s="284">
        <v>0.13840253460063365</v>
      </c>
      <c r="U12" s="284">
        <v>0.35951787198669993</v>
      </c>
      <c r="V12" s="194">
        <v>0.35951787198669993</v>
      </c>
      <c r="W12" s="59">
        <v>0.35951787198669993</v>
      </c>
      <c r="X12" s="42">
        <v>18.126027397260273</v>
      </c>
      <c r="Y12" s="183">
        <v>2.67</v>
      </c>
      <c r="Z12" s="183">
        <v>4.9000000000000004</v>
      </c>
      <c r="AA12" s="183">
        <v>13.4</v>
      </c>
      <c r="AB12" s="183">
        <v>0</v>
      </c>
      <c r="AC12" s="183">
        <v>0</v>
      </c>
      <c r="AD12" s="288" t="s">
        <v>727</v>
      </c>
      <c r="AE12" s="288" t="s">
        <v>727</v>
      </c>
      <c r="AF12" s="185">
        <v>4.9000000000000002E-2</v>
      </c>
      <c r="AG12" s="185">
        <v>0.85099999999999998</v>
      </c>
      <c r="AH12" s="185">
        <v>0.14299999999999999</v>
      </c>
      <c r="AI12" s="183">
        <v>100.98459823900774</v>
      </c>
      <c r="AJ12" s="186">
        <v>97.909059320475976</v>
      </c>
      <c r="AK12" s="48">
        <v>9</v>
      </c>
      <c r="AL12" s="232">
        <v>10</v>
      </c>
      <c r="AM12" s="232">
        <v>5</v>
      </c>
      <c r="AN12" s="232">
        <v>2</v>
      </c>
      <c r="AO12" s="232">
        <v>9</v>
      </c>
      <c r="AP12" s="232">
        <v>6</v>
      </c>
      <c r="AQ12" s="232">
        <v>5</v>
      </c>
      <c r="AR12" s="233">
        <v>0</v>
      </c>
      <c r="AS12" s="133">
        <v>665</v>
      </c>
      <c r="AT12" s="115">
        <v>2689.5</v>
      </c>
      <c r="AU12" s="115"/>
      <c r="AV12" s="115">
        <v>45</v>
      </c>
      <c r="AW12" s="115">
        <v>4</v>
      </c>
      <c r="AX12" s="115"/>
      <c r="AY12" s="115"/>
      <c r="AZ12" s="115"/>
      <c r="BA12" s="115"/>
      <c r="BB12" s="115"/>
      <c r="BC12" s="115"/>
      <c r="BD12" s="115"/>
      <c r="BE12" s="115"/>
      <c r="BF12" s="115"/>
      <c r="BG12" s="134"/>
      <c r="BH12" s="133">
        <v>572</v>
      </c>
      <c r="BI12" s="115">
        <v>3706.3</v>
      </c>
      <c r="BJ12" s="115"/>
      <c r="BK12" s="115">
        <v>40</v>
      </c>
      <c r="BL12" s="115">
        <v>4</v>
      </c>
      <c r="BM12" s="115"/>
      <c r="BN12" s="115"/>
      <c r="BO12" s="115"/>
      <c r="BP12" s="115"/>
      <c r="BQ12" s="115"/>
      <c r="BR12" s="115"/>
      <c r="BS12" s="115"/>
      <c r="BT12" s="115"/>
      <c r="BU12" s="115"/>
      <c r="BV12" s="134"/>
      <c r="BW12" s="133"/>
      <c r="BX12" s="115">
        <v>1</v>
      </c>
      <c r="BY12" s="115"/>
      <c r="BZ12" s="115"/>
      <c r="CA12" s="115"/>
      <c r="CB12" s="115"/>
      <c r="CC12" s="115"/>
      <c r="CD12" s="115"/>
      <c r="CE12" s="116"/>
      <c r="CF12" s="116"/>
      <c r="CG12" s="116"/>
      <c r="CH12" s="116"/>
      <c r="CI12" s="135"/>
      <c r="CJ12" s="135"/>
      <c r="CK12" s="136"/>
      <c r="CL12" s="133">
        <v>249</v>
      </c>
      <c r="CM12" s="115">
        <v>1799.1000000000001</v>
      </c>
      <c r="CN12" s="115">
        <v>48</v>
      </c>
      <c r="CO12" s="115">
        <v>31</v>
      </c>
      <c r="CP12" s="115">
        <v>3</v>
      </c>
      <c r="CQ12" s="115"/>
      <c r="CR12" s="115"/>
      <c r="CS12" s="115"/>
      <c r="CT12" s="116">
        <v>1.59</v>
      </c>
      <c r="CU12" s="116">
        <v>3.9</v>
      </c>
      <c r="CV12" s="116">
        <v>9.6</v>
      </c>
      <c r="CW12" s="116"/>
      <c r="CX12" s="135">
        <v>3.1</v>
      </c>
      <c r="CY12" s="135">
        <v>78.400000000000006</v>
      </c>
      <c r="CZ12" s="136">
        <v>20.399999999999999</v>
      </c>
      <c r="DA12" s="133">
        <v>865</v>
      </c>
      <c r="DB12" s="115">
        <v>2406</v>
      </c>
      <c r="DC12" s="115">
        <v>94</v>
      </c>
      <c r="DD12" s="115">
        <v>58</v>
      </c>
      <c r="DE12" s="115">
        <v>5</v>
      </c>
      <c r="DF12" s="115"/>
      <c r="DG12" s="116"/>
      <c r="DH12" s="116"/>
      <c r="DI12" s="116">
        <v>2.67</v>
      </c>
      <c r="DJ12" s="116">
        <v>4.9000000000000004</v>
      </c>
      <c r="DK12" s="116">
        <v>13.4</v>
      </c>
      <c r="DL12" s="116"/>
      <c r="DM12" s="135">
        <v>4.9000000000000004</v>
      </c>
      <c r="DN12" s="135">
        <v>91.8</v>
      </c>
      <c r="DO12" s="136">
        <v>8.1999999999999993</v>
      </c>
      <c r="DP12" s="108"/>
      <c r="DQ12" s="7">
        <v>10</v>
      </c>
      <c r="DR12" s="58" t="s">
        <v>654</v>
      </c>
      <c r="DS12" s="89">
        <v>0.7</v>
      </c>
      <c r="DT12" s="89"/>
      <c r="DU12" s="89"/>
    </row>
    <row r="13" spans="1:125" x14ac:dyDescent="0.2">
      <c r="A13" s="199">
        <v>11</v>
      </c>
      <c r="B13" s="275" t="s">
        <v>894</v>
      </c>
      <c r="C13" s="120">
        <v>8.8328571428571419</v>
      </c>
      <c r="D13" s="121" t="s">
        <v>778</v>
      </c>
      <c r="E13" s="200">
        <v>1</v>
      </c>
      <c r="F13" s="318">
        <v>34416</v>
      </c>
      <c r="G13" s="231">
        <v>31.536986301369861</v>
      </c>
      <c r="H13" s="231" t="s">
        <v>669</v>
      </c>
      <c r="I13" s="231">
        <v>22.112328767123287</v>
      </c>
      <c r="J13" s="231" t="s">
        <v>978</v>
      </c>
      <c r="K13" s="231" t="s">
        <v>984</v>
      </c>
      <c r="L13" s="231" t="s">
        <v>727</v>
      </c>
      <c r="M13" s="200">
        <v>74</v>
      </c>
      <c r="N13" s="200">
        <v>215</v>
      </c>
      <c r="O13" s="200">
        <v>4.43</v>
      </c>
      <c r="P13" s="279">
        <v>4</v>
      </c>
      <c r="Q13" s="283">
        <v>0</v>
      </c>
      <c r="R13" s="284">
        <v>2.0898641588296761E-2</v>
      </c>
      <c r="S13" s="284">
        <v>0.13418662262592898</v>
      </c>
      <c r="T13" s="284">
        <v>9.4771241830065356E-2</v>
      </c>
      <c r="U13" s="284">
        <v>0.31781914893617019</v>
      </c>
      <c r="V13" s="194">
        <v>0.31781914893617019</v>
      </c>
      <c r="W13" s="59">
        <v>0.31781914893617019</v>
      </c>
      <c r="X13" s="42">
        <v>21.454794520547946</v>
      </c>
      <c r="Y13" s="183">
        <v>3.51</v>
      </c>
      <c r="Z13" s="183">
        <v>7.6</v>
      </c>
      <c r="AA13" s="183">
        <v>15.8</v>
      </c>
      <c r="AB13" s="183">
        <v>0</v>
      </c>
      <c r="AC13" s="183">
        <v>0</v>
      </c>
      <c r="AD13" s="288" t="s">
        <v>727</v>
      </c>
      <c r="AE13" s="288" t="s">
        <v>727</v>
      </c>
      <c r="AF13" s="185">
        <v>0.115</v>
      </c>
      <c r="AG13" s="185">
        <v>0.69350000000000001</v>
      </c>
      <c r="AH13" s="185">
        <v>0.26950000000000002</v>
      </c>
      <c r="AI13" s="183">
        <v>111.64866915794711</v>
      </c>
      <c r="AJ13" s="186">
        <v>112.78987663868548</v>
      </c>
      <c r="AK13" s="48">
        <v>8</v>
      </c>
      <c r="AL13" s="232">
        <v>4</v>
      </c>
      <c r="AM13" s="232">
        <v>7</v>
      </c>
      <c r="AN13" s="232">
        <v>6</v>
      </c>
      <c r="AO13" s="232">
        <v>9</v>
      </c>
      <c r="AP13" s="232">
        <v>8</v>
      </c>
      <c r="AQ13" s="232">
        <v>5</v>
      </c>
      <c r="AR13" s="233">
        <v>0</v>
      </c>
      <c r="AS13" s="133"/>
      <c r="AT13" s="115">
        <v>1</v>
      </c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34"/>
      <c r="BH13" s="133">
        <v>36</v>
      </c>
      <c r="BI13" s="115">
        <v>1722.6</v>
      </c>
      <c r="BJ13" s="115"/>
      <c r="BK13" s="115">
        <v>3</v>
      </c>
      <c r="BL13" s="115">
        <v>0</v>
      </c>
      <c r="BM13" s="115"/>
      <c r="BN13" s="115"/>
      <c r="BO13" s="115"/>
      <c r="BP13" s="115"/>
      <c r="BQ13" s="115"/>
      <c r="BR13" s="115"/>
      <c r="BS13" s="115"/>
      <c r="BT13" s="115"/>
      <c r="BU13" s="115"/>
      <c r="BV13" s="134"/>
      <c r="BW13" s="133">
        <v>325</v>
      </c>
      <c r="BX13" s="115">
        <v>2422</v>
      </c>
      <c r="BY13" s="115"/>
      <c r="BZ13" s="115">
        <v>28</v>
      </c>
      <c r="CA13" s="115">
        <v>2</v>
      </c>
      <c r="CB13" s="115"/>
      <c r="CC13" s="115"/>
      <c r="CD13" s="115"/>
      <c r="CE13" s="116"/>
      <c r="CF13" s="116"/>
      <c r="CG13" s="116"/>
      <c r="CH13" s="116"/>
      <c r="CI13" s="135"/>
      <c r="CJ13" s="135"/>
      <c r="CK13" s="136"/>
      <c r="CL13" s="133">
        <v>261</v>
      </c>
      <c r="CM13" s="115">
        <v>2754</v>
      </c>
      <c r="CN13" s="115">
        <v>31</v>
      </c>
      <c r="CO13" s="115">
        <v>21</v>
      </c>
      <c r="CP13" s="115">
        <v>3</v>
      </c>
      <c r="CQ13" s="115"/>
      <c r="CR13" s="115"/>
      <c r="CS13" s="115"/>
      <c r="CT13" s="116">
        <v>2.23</v>
      </c>
      <c r="CU13" s="116">
        <v>7.6</v>
      </c>
      <c r="CV13" s="116">
        <v>10.5</v>
      </c>
      <c r="CW13" s="116"/>
      <c r="CX13" s="135">
        <v>19.2</v>
      </c>
      <c r="CY13" s="135">
        <v>50</v>
      </c>
      <c r="CZ13" s="136">
        <v>42.6</v>
      </c>
      <c r="DA13" s="133">
        <v>717</v>
      </c>
      <c r="DB13" s="115">
        <v>2256</v>
      </c>
      <c r="DC13" s="115">
        <v>81</v>
      </c>
      <c r="DD13" s="115">
        <v>46</v>
      </c>
      <c r="DE13" s="115">
        <v>3</v>
      </c>
      <c r="DF13" s="115"/>
      <c r="DG13" s="116"/>
      <c r="DH13" s="116"/>
      <c r="DI13" s="116">
        <v>3.51</v>
      </c>
      <c r="DJ13" s="116">
        <v>4.3</v>
      </c>
      <c r="DK13" s="116">
        <v>15.8</v>
      </c>
      <c r="DL13" s="116"/>
      <c r="DM13" s="135">
        <v>11.5</v>
      </c>
      <c r="DN13" s="135">
        <v>88.7</v>
      </c>
      <c r="DO13" s="136">
        <v>11.3</v>
      </c>
      <c r="DP13" s="117"/>
      <c r="DQ13" s="31">
        <v>11</v>
      </c>
      <c r="DR13" s="58" t="s">
        <v>740</v>
      </c>
      <c r="DS13" s="89">
        <v>0.6</v>
      </c>
      <c r="DT13" s="89"/>
      <c r="DU13" s="89"/>
    </row>
    <row r="14" spans="1:125" x14ac:dyDescent="0.2">
      <c r="A14" s="199">
        <v>12</v>
      </c>
      <c r="B14" s="302" t="s">
        <v>898</v>
      </c>
      <c r="C14" s="120">
        <v>8.4871428571428567</v>
      </c>
      <c r="D14" s="121" t="s">
        <v>931</v>
      </c>
      <c r="E14" s="200">
        <v>11</v>
      </c>
      <c r="F14" s="318">
        <v>34394</v>
      </c>
      <c r="G14" s="231">
        <v>31.597260273972601</v>
      </c>
      <c r="H14" s="231" t="s">
        <v>669</v>
      </c>
      <c r="I14" s="231">
        <v>22.172602739726027</v>
      </c>
      <c r="J14" s="231" t="s">
        <v>983</v>
      </c>
      <c r="K14" s="231" t="s">
        <v>981</v>
      </c>
      <c r="L14" s="231" t="s">
        <v>727</v>
      </c>
      <c r="M14" s="200">
        <v>70</v>
      </c>
      <c r="N14" s="200">
        <v>185</v>
      </c>
      <c r="O14" s="200">
        <v>4.29</v>
      </c>
      <c r="P14" s="279">
        <v>5</v>
      </c>
      <c r="Q14" s="283">
        <v>0</v>
      </c>
      <c r="R14" s="284">
        <v>0.20098486230165968</v>
      </c>
      <c r="S14" s="284">
        <v>0.35095447870778268</v>
      </c>
      <c r="T14" s="284">
        <v>9.6683181943297558E-2</v>
      </c>
      <c r="U14" s="284">
        <v>0.17706708268330734</v>
      </c>
      <c r="V14" s="194">
        <v>0.26401078069554501</v>
      </c>
      <c r="W14" s="59">
        <v>0.158406468417327</v>
      </c>
      <c r="X14" s="42">
        <v>18.515068493150686</v>
      </c>
      <c r="Y14" s="183">
        <v>3.5</v>
      </c>
      <c r="Z14" s="183">
        <v>10</v>
      </c>
      <c r="AA14" s="183">
        <v>2.5</v>
      </c>
      <c r="AB14" s="183">
        <v>0</v>
      </c>
      <c r="AC14" s="183">
        <v>0</v>
      </c>
      <c r="AD14" s="288" t="s">
        <v>727</v>
      </c>
      <c r="AE14" s="288" t="s">
        <v>727</v>
      </c>
      <c r="AF14" s="185">
        <v>3.1E-2</v>
      </c>
      <c r="AG14" s="185">
        <v>6.0999999999999999E-2</v>
      </c>
      <c r="AH14" s="185">
        <v>0.1305</v>
      </c>
      <c r="AI14" s="183">
        <v>109.23770197082015</v>
      </c>
      <c r="AJ14" s="186">
        <v>101.5286488781462</v>
      </c>
      <c r="AK14" s="48">
        <v>4</v>
      </c>
      <c r="AL14" s="232">
        <v>9</v>
      </c>
      <c r="AM14" s="232">
        <v>7</v>
      </c>
      <c r="AN14" s="232">
        <v>8</v>
      </c>
      <c r="AO14" s="232">
        <v>10</v>
      </c>
      <c r="AP14" s="232">
        <v>6</v>
      </c>
      <c r="AQ14" s="232">
        <v>4</v>
      </c>
      <c r="AR14" s="233">
        <v>0</v>
      </c>
      <c r="AS14" s="133"/>
      <c r="AT14" s="115">
        <v>1</v>
      </c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34"/>
      <c r="BH14" s="133">
        <v>1102</v>
      </c>
      <c r="BI14" s="115">
        <v>5483</v>
      </c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34"/>
      <c r="BW14" s="133">
        <v>1195</v>
      </c>
      <c r="BX14" s="115">
        <v>3405</v>
      </c>
      <c r="BY14" s="115"/>
      <c r="BZ14" s="115"/>
      <c r="CA14" s="115"/>
      <c r="CB14" s="115"/>
      <c r="CC14" s="115"/>
      <c r="CD14" s="115"/>
      <c r="CE14" s="116"/>
      <c r="CF14" s="116"/>
      <c r="CG14" s="116"/>
      <c r="CH14" s="116"/>
      <c r="CI14" s="135"/>
      <c r="CJ14" s="135"/>
      <c r="CK14" s="136"/>
      <c r="CL14" s="133">
        <v>281</v>
      </c>
      <c r="CM14" s="115">
        <v>2906.3999999999996</v>
      </c>
      <c r="CN14" s="115">
        <v>36</v>
      </c>
      <c r="CO14" s="115">
        <v>31</v>
      </c>
      <c r="CP14" s="115">
        <v>1</v>
      </c>
      <c r="CQ14" s="115"/>
      <c r="CR14" s="115"/>
      <c r="CS14" s="115"/>
      <c r="CT14" s="116">
        <v>1.9970000000000001</v>
      </c>
      <c r="CU14" s="116">
        <v>7.6</v>
      </c>
      <c r="CV14" s="116">
        <v>2.5</v>
      </c>
      <c r="CW14" s="116"/>
      <c r="CX14" s="135">
        <v>3.1</v>
      </c>
      <c r="CY14" s="135">
        <v>12.2</v>
      </c>
      <c r="CZ14" s="136">
        <v>26.1</v>
      </c>
      <c r="DA14" s="133">
        <v>681</v>
      </c>
      <c r="DB14" s="115">
        <v>3846</v>
      </c>
      <c r="DC14" s="115"/>
      <c r="DD14" s="115">
        <v>27</v>
      </c>
      <c r="DE14" s="115">
        <v>3</v>
      </c>
      <c r="DF14" s="115"/>
      <c r="DG14" s="116"/>
      <c r="DH14" s="116"/>
      <c r="DI14" s="116">
        <v>3.5</v>
      </c>
      <c r="DJ14" s="116">
        <v>10</v>
      </c>
      <c r="DK14" s="116"/>
      <c r="DL14" s="116"/>
      <c r="DM14" s="135"/>
      <c r="DN14" s="135"/>
      <c r="DO14" s="136"/>
      <c r="DP14" s="117"/>
      <c r="DQ14" s="31">
        <v>12</v>
      </c>
      <c r="DR14" s="31" t="s">
        <v>659</v>
      </c>
      <c r="DS14" s="89">
        <v>0.5</v>
      </c>
    </row>
    <row r="15" spans="1:125" x14ac:dyDescent="0.2">
      <c r="A15" s="199">
        <v>13</v>
      </c>
      <c r="B15" s="275" t="s">
        <v>714</v>
      </c>
      <c r="C15" s="120">
        <v>7.6857142857142851</v>
      </c>
      <c r="D15" s="121" t="s">
        <v>715</v>
      </c>
      <c r="E15" s="200">
        <v>1</v>
      </c>
      <c r="F15" s="318">
        <v>34598</v>
      </c>
      <c r="G15" s="231">
        <v>31.038356164383561</v>
      </c>
      <c r="H15" s="231" t="s">
        <v>628</v>
      </c>
      <c r="I15" s="231">
        <v>21.613698630136987</v>
      </c>
      <c r="J15" s="231" t="s">
        <v>976</v>
      </c>
      <c r="K15" s="231" t="s">
        <v>984</v>
      </c>
      <c r="L15" s="231" t="s">
        <v>727</v>
      </c>
      <c r="M15" s="200">
        <v>73</v>
      </c>
      <c r="N15" s="200">
        <v>203</v>
      </c>
      <c r="O15" s="200">
        <v>4.59</v>
      </c>
      <c r="P15" s="279">
        <v>4</v>
      </c>
      <c r="Q15" s="283">
        <v>0</v>
      </c>
      <c r="R15" s="284">
        <v>0</v>
      </c>
      <c r="S15" s="284">
        <v>3.3645406670567583E-2</v>
      </c>
      <c r="T15" s="284">
        <v>0.37517369152385366</v>
      </c>
      <c r="U15" s="284">
        <v>0.19444547719076474</v>
      </c>
      <c r="V15" s="194">
        <v>0.28480958435730919</v>
      </c>
      <c r="W15" s="59">
        <v>0.28480958435730919</v>
      </c>
      <c r="X15" s="42">
        <v>19.958904109589042</v>
      </c>
      <c r="Y15" s="183">
        <v>2.48</v>
      </c>
      <c r="Z15" s="183">
        <v>5.9</v>
      </c>
      <c r="AA15" s="183">
        <v>14.7</v>
      </c>
      <c r="AB15" s="183">
        <v>0</v>
      </c>
      <c r="AC15" s="183">
        <v>0</v>
      </c>
      <c r="AD15" s="288" t="s">
        <v>727</v>
      </c>
      <c r="AE15" s="288" t="s">
        <v>727</v>
      </c>
      <c r="AF15" s="185">
        <v>9.4E-2</v>
      </c>
      <c r="AG15" s="185">
        <v>0.88200000000000001</v>
      </c>
      <c r="AH15" s="185">
        <v>0.11799999999999999</v>
      </c>
      <c r="AI15" s="183">
        <v>91.469286503097663</v>
      </c>
      <c r="AJ15" s="186">
        <v>90.537515588111148</v>
      </c>
      <c r="AK15" s="48">
        <v>7</v>
      </c>
      <c r="AL15" s="232">
        <v>6</v>
      </c>
      <c r="AM15" s="232">
        <v>4</v>
      </c>
      <c r="AN15" s="232">
        <v>4</v>
      </c>
      <c r="AO15" s="232">
        <v>6</v>
      </c>
      <c r="AP15" s="232">
        <v>5</v>
      </c>
      <c r="AQ15" s="232">
        <v>5</v>
      </c>
      <c r="AR15" s="233">
        <v>0</v>
      </c>
      <c r="AS15" s="133"/>
      <c r="AT15" s="115">
        <v>1</v>
      </c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34"/>
      <c r="BH15" s="133"/>
      <c r="BI15" s="115">
        <v>1</v>
      </c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34"/>
      <c r="BW15" s="133">
        <v>23</v>
      </c>
      <c r="BX15" s="115">
        <v>683.6</v>
      </c>
      <c r="BY15" s="115"/>
      <c r="BZ15" s="115"/>
      <c r="CA15" s="115"/>
      <c r="CB15" s="115"/>
      <c r="CC15" s="115"/>
      <c r="CD15" s="115"/>
      <c r="CE15" s="116"/>
      <c r="CF15" s="116"/>
      <c r="CG15" s="116"/>
      <c r="CH15" s="116"/>
      <c r="CI15" s="135"/>
      <c r="CJ15" s="135"/>
      <c r="CK15" s="136"/>
      <c r="CL15" s="133">
        <v>810</v>
      </c>
      <c r="CM15" s="115">
        <v>2159</v>
      </c>
      <c r="CN15" s="115">
        <v>96</v>
      </c>
      <c r="CO15" s="115">
        <v>53</v>
      </c>
      <c r="CP15" s="115">
        <v>7</v>
      </c>
      <c r="CQ15" s="115"/>
      <c r="CR15" s="115"/>
      <c r="CS15" s="115"/>
      <c r="CT15" s="116">
        <v>2.48</v>
      </c>
      <c r="CU15" s="116">
        <v>5.9</v>
      </c>
      <c r="CV15" s="116">
        <v>14.7</v>
      </c>
      <c r="CW15" s="116"/>
      <c r="CX15" s="135">
        <v>7</v>
      </c>
      <c r="CY15" s="135">
        <v>91.7</v>
      </c>
      <c r="CZ15" s="136">
        <v>8.3000000000000007</v>
      </c>
      <c r="DA15" s="133">
        <v>523</v>
      </c>
      <c r="DB15" s="115">
        <v>2689.7000000000003</v>
      </c>
      <c r="DC15" s="115">
        <v>76</v>
      </c>
      <c r="DD15" s="115">
        <v>48</v>
      </c>
      <c r="DE15" s="115">
        <v>2</v>
      </c>
      <c r="DF15" s="115"/>
      <c r="DG15" s="116"/>
      <c r="DH15" s="116"/>
      <c r="DI15" s="116">
        <v>1.51</v>
      </c>
      <c r="DJ15" s="116">
        <v>5.7</v>
      </c>
      <c r="DK15" s="116">
        <v>10.6</v>
      </c>
      <c r="DL15" s="116"/>
      <c r="DM15" s="135">
        <v>9.4</v>
      </c>
      <c r="DN15" s="135">
        <v>84.7</v>
      </c>
      <c r="DO15" s="136">
        <v>15.3</v>
      </c>
      <c r="DP15" s="117"/>
      <c r="DQ15" s="31"/>
      <c r="DR15" s="58"/>
    </row>
    <row r="16" spans="1:125" x14ac:dyDescent="0.2">
      <c r="A16" s="199">
        <v>14</v>
      </c>
      <c r="B16" s="275" t="s">
        <v>705</v>
      </c>
      <c r="C16" s="120">
        <v>7.5828571428571419</v>
      </c>
      <c r="D16" s="121" t="s">
        <v>706</v>
      </c>
      <c r="E16" s="200">
        <v>1</v>
      </c>
      <c r="F16" s="318">
        <v>34765</v>
      </c>
      <c r="G16" s="231">
        <v>30.580821917808219</v>
      </c>
      <c r="H16" s="231" t="s">
        <v>628</v>
      </c>
      <c r="I16" s="231">
        <v>21.156164383561645</v>
      </c>
      <c r="J16" s="231" t="s">
        <v>983</v>
      </c>
      <c r="K16" s="231" t="s">
        <v>977</v>
      </c>
      <c r="L16" s="231" t="s">
        <v>727</v>
      </c>
      <c r="M16" s="200">
        <v>71</v>
      </c>
      <c r="N16" s="200">
        <v>203</v>
      </c>
      <c r="O16" s="200">
        <v>4.6500000000000004</v>
      </c>
      <c r="P16" s="279">
        <v>4</v>
      </c>
      <c r="Q16" s="283">
        <v>0</v>
      </c>
      <c r="R16" s="284">
        <v>0</v>
      </c>
      <c r="S16" s="284">
        <v>0</v>
      </c>
      <c r="T16" s="284">
        <v>0.30945246526831927</v>
      </c>
      <c r="U16" s="284">
        <v>0.32048192771084338</v>
      </c>
      <c r="V16" s="194">
        <v>0.32048192771084338</v>
      </c>
      <c r="W16" s="59">
        <v>0.32048192771084338</v>
      </c>
      <c r="X16" s="42">
        <v>19.5013698630137</v>
      </c>
      <c r="Y16" s="183">
        <v>2.67</v>
      </c>
      <c r="Z16" s="183">
        <v>7.9</v>
      </c>
      <c r="AA16" s="183">
        <v>10.7</v>
      </c>
      <c r="AB16" s="183">
        <v>0</v>
      </c>
      <c r="AC16" s="183">
        <v>0</v>
      </c>
      <c r="AD16" s="288" t="s">
        <v>727</v>
      </c>
      <c r="AE16" s="288" t="s">
        <v>727</v>
      </c>
      <c r="AF16" s="185">
        <v>7.0000000000000007E-2</v>
      </c>
      <c r="AG16" s="185">
        <v>9.4500000000000001E-2</v>
      </c>
      <c r="AH16" s="185">
        <v>0.876</v>
      </c>
      <c r="AI16" s="183">
        <v>86.838881697543982</v>
      </c>
      <c r="AJ16" s="186">
        <v>82.446217645266245</v>
      </c>
      <c r="AK16" s="48">
        <v>8</v>
      </c>
      <c r="AL16" s="232">
        <v>7</v>
      </c>
      <c r="AM16" s="232">
        <v>5</v>
      </c>
      <c r="AN16" s="232">
        <v>6</v>
      </c>
      <c r="AO16" s="232">
        <v>5</v>
      </c>
      <c r="AP16" s="232">
        <v>3</v>
      </c>
      <c r="AQ16" s="232">
        <v>5</v>
      </c>
      <c r="AR16" s="233">
        <v>0</v>
      </c>
      <c r="AS16" s="133"/>
      <c r="AT16" s="115">
        <v>1</v>
      </c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34"/>
      <c r="BH16" s="133"/>
      <c r="BI16" s="115">
        <v>1</v>
      </c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34"/>
      <c r="BW16" s="133"/>
      <c r="BX16" s="115">
        <v>1</v>
      </c>
      <c r="BY16" s="115"/>
      <c r="BZ16" s="115"/>
      <c r="CA16" s="115"/>
      <c r="CB16" s="115"/>
      <c r="CC16" s="115"/>
      <c r="CD16" s="115"/>
      <c r="CE16" s="116"/>
      <c r="CF16" s="116"/>
      <c r="CG16" s="116"/>
      <c r="CH16" s="116"/>
      <c r="CI16" s="135"/>
      <c r="CJ16" s="135"/>
      <c r="CK16" s="136"/>
      <c r="CL16" s="133">
        <v>1136</v>
      </c>
      <c r="CM16" s="115">
        <v>3671</v>
      </c>
      <c r="CN16" s="115">
        <v>101</v>
      </c>
      <c r="CO16" s="115">
        <v>69</v>
      </c>
      <c r="CP16" s="115">
        <v>9</v>
      </c>
      <c r="CQ16" s="115"/>
      <c r="CR16" s="115"/>
      <c r="CS16" s="115"/>
      <c r="CT16" s="116">
        <v>2.67</v>
      </c>
      <c r="CU16" s="116">
        <v>7.9</v>
      </c>
      <c r="CV16" s="116">
        <v>10.7</v>
      </c>
      <c r="CW16" s="116"/>
      <c r="CX16" s="135">
        <v>6.8</v>
      </c>
      <c r="CY16" s="135">
        <v>7</v>
      </c>
      <c r="CZ16" s="136">
        <v>90.4</v>
      </c>
      <c r="DA16" s="133">
        <v>798</v>
      </c>
      <c r="DB16" s="115">
        <v>2490</v>
      </c>
      <c r="DC16" s="115">
        <v>111</v>
      </c>
      <c r="DD16" s="115">
        <v>66</v>
      </c>
      <c r="DE16" s="115">
        <v>8</v>
      </c>
      <c r="DF16" s="115"/>
      <c r="DG16" s="116"/>
      <c r="DH16" s="116"/>
      <c r="DI16" s="116">
        <v>2.6</v>
      </c>
      <c r="DJ16" s="116">
        <v>7.8</v>
      </c>
      <c r="DK16" s="116">
        <v>10.5</v>
      </c>
      <c r="DL16" s="116"/>
      <c r="DM16" s="135">
        <v>7</v>
      </c>
      <c r="DN16" s="135">
        <v>11.9</v>
      </c>
      <c r="DO16" s="136">
        <v>84.8</v>
      </c>
      <c r="DP16" s="117"/>
      <c r="DQ16" s="31"/>
      <c r="DR16" s="58"/>
    </row>
    <row r="17" spans="1:119" x14ac:dyDescent="0.2">
      <c r="A17" s="199">
        <v>15</v>
      </c>
      <c r="B17" s="275" t="s">
        <v>895</v>
      </c>
      <c r="C17" s="120">
        <v>7.3071428571428569</v>
      </c>
      <c r="D17" s="121" t="s">
        <v>776</v>
      </c>
      <c r="E17" s="200">
        <v>9</v>
      </c>
      <c r="F17" s="318">
        <v>34691</v>
      </c>
      <c r="G17" s="231">
        <v>30.783561643835615</v>
      </c>
      <c r="H17" s="231" t="s">
        <v>669</v>
      </c>
      <c r="I17" s="231">
        <v>21.358904109589041</v>
      </c>
      <c r="J17" s="231" t="s">
        <v>978</v>
      </c>
      <c r="K17" s="231" t="s">
        <v>977</v>
      </c>
      <c r="L17" s="231" t="s">
        <v>727</v>
      </c>
      <c r="M17" s="200">
        <v>74</v>
      </c>
      <c r="N17" s="200">
        <v>194</v>
      </c>
      <c r="O17" s="200">
        <v>4.55</v>
      </c>
      <c r="P17" s="279">
        <v>5</v>
      </c>
      <c r="Q17" s="283">
        <v>0</v>
      </c>
      <c r="R17" s="284">
        <v>0.10030676340263915</v>
      </c>
      <c r="S17" s="284">
        <v>0.36228023441662227</v>
      </c>
      <c r="T17" s="284">
        <v>0.34242181234963914</v>
      </c>
      <c r="U17" s="284">
        <v>0.42297734627831718</v>
      </c>
      <c r="V17" s="194">
        <v>0.35235102338313073</v>
      </c>
      <c r="W17" s="59">
        <v>0.24664571636819149</v>
      </c>
      <c r="X17" s="42">
        <v>18.701369863013699</v>
      </c>
      <c r="Y17" s="183">
        <v>2.5</v>
      </c>
      <c r="Z17" s="183">
        <v>4.9000000000000004</v>
      </c>
      <c r="AA17" s="183">
        <v>13.6</v>
      </c>
      <c r="AB17" s="183">
        <v>0</v>
      </c>
      <c r="AC17" s="183">
        <v>0</v>
      </c>
      <c r="AD17" s="288" t="s">
        <v>727</v>
      </c>
      <c r="AE17" s="288" t="s">
        <v>727</v>
      </c>
      <c r="AF17" s="185">
        <v>2.6000000000000002E-2</v>
      </c>
      <c r="AG17" s="185">
        <v>0.73199999999999998</v>
      </c>
      <c r="AH17" s="185">
        <v>0.26600000000000001</v>
      </c>
      <c r="AI17" s="183">
        <v>90.528669786629578</v>
      </c>
      <c r="AJ17" s="186">
        <v>91.454000970252039</v>
      </c>
      <c r="AK17" s="48">
        <v>6</v>
      </c>
      <c r="AL17" s="232">
        <v>9</v>
      </c>
      <c r="AM17" s="232">
        <v>5</v>
      </c>
      <c r="AN17" s="232">
        <v>2</v>
      </c>
      <c r="AO17" s="232">
        <v>7</v>
      </c>
      <c r="AP17" s="232">
        <v>5</v>
      </c>
      <c r="AQ17" s="232">
        <v>4</v>
      </c>
      <c r="AR17" s="233">
        <v>0</v>
      </c>
      <c r="AS17" s="133"/>
      <c r="AT17" s="115">
        <v>1</v>
      </c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34"/>
      <c r="BH17" s="133">
        <v>206</v>
      </c>
      <c r="BI17" s="115">
        <v>2053.6999999999998</v>
      </c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34"/>
      <c r="BW17" s="133">
        <v>680</v>
      </c>
      <c r="BX17" s="115">
        <v>1877</v>
      </c>
      <c r="BY17" s="115"/>
      <c r="BZ17" s="115"/>
      <c r="CA17" s="115"/>
      <c r="CB17" s="115"/>
      <c r="CC17" s="115"/>
      <c r="CD17" s="115"/>
      <c r="CE17" s="116"/>
      <c r="CF17" s="116"/>
      <c r="CG17" s="116"/>
      <c r="CH17" s="116"/>
      <c r="CI17" s="135"/>
      <c r="CJ17" s="135"/>
      <c r="CK17" s="136"/>
      <c r="CL17" s="133">
        <v>1281</v>
      </c>
      <c r="CM17" s="115">
        <v>3741</v>
      </c>
      <c r="CN17" s="115">
        <v>136</v>
      </c>
      <c r="CO17" s="115">
        <v>85</v>
      </c>
      <c r="CP17" s="115">
        <v>7</v>
      </c>
      <c r="CQ17" s="115"/>
      <c r="CR17" s="115"/>
      <c r="CS17" s="115"/>
      <c r="CT17" s="116">
        <v>2.5</v>
      </c>
      <c r="CU17" s="116">
        <v>4.9000000000000004</v>
      </c>
      <c r="CV17" s="116">
        <v>13.6</v>
      </c>
      <c r="CW17" s="116"/>
      <c r="CX17" s="135">
        <v>4.5</v>
      </c>
      <c r="CY17" s="135">
        <v>77.5</v>
      </c>
      <c r="CZ17" s="136">
        <v>22.3</v>
      </c>
      <c r="DA17" s="133">
        <v>1307</v>
      </c>
      <c r="DB17" s="115">
        <v>3090</v>
      </c>
      <c r="DC17" s="115">
        <v>177</v>
      </c>
      <c r="DD17" s="115">
        <v>112</v>
      </c>
      <c r="DE17" s="115">
        <v>5</v>
      </c>
      <c r="DF17" s="115"/>
      <c r="DG17" s="116"/>
      <c r="DH17" s="116"/>
      <c r="DI17" s="116">
        <v>2.4700000000000002</v>
      </c>
      <c r="DJ17" s="116">
        <v>2.9</v>
      </c>
      <c r="DK17" s="116">
        <v>11.4</v>
      </c>
      <c r="DL17" s="116"/>
      <c r="DM17" s="135">
        <v>2.6</v>
      </c>
      <c r="DN17" s="135">
        <v>68.900000000000006</v>
      </c>
      <c r="DO17" s="136">
        <v>30.9</v>
      </c>
    </row>
    <row r="18" spans="1:119" x14ac:dyDescent="0.2">
      <c r="A18" s="199">
        <v>16</v>
      </c>
      <c r="B18" s="275" t="s">
        <v>896</v>
      </c>
      <c r="C18" s="120">
        <v>7.1814285714285715</v>
      </c>
      <c r="D18" s="121" t="s">
        <v>765</v>
      </c>
      <c r="E18" s="200">
        <v>5</v>
      </c>
      <c r="F18" s="318">
        <v>34213</v>
      </c>
      <c r="G18" s="231">
        <v>32.093150684931508</v>
      </c>
      <c r="H18" s="231" t="s">
        <v>669</v>
      </c>
      <c r="I18" s="231">
        <v>22.668493150684931</v>
      </c>
      <c r="J18" s="231" t="s">
        <v>976</v>
      </c>
      <c r="K18" s="231" t="s">
        <v>977</v>
      </c>
      <c r="L18" s="231" t="s">
        <v>727</v>
      </c>
      <c r="M18" s="200">
        <v>73</v>
      </c>
      <c r="N18" s="200">
        <v>207</v>
      </c>
      <c r="O18" s="200">
        <v>4.47</v>
      </c>
      <c r="P18" s="279">
        <v>5</v>
      </c>
      <c r="Q18" s="283">
        <v>0</v>
      </c>
      <c r="R18" s="284">
        <v>0</v>
      </c>
      <c r="S18" s="284">
        <v>0</v>
      </c>
      <c r="T18" s="284">
        <v>0.28499106611078023</v>
      </c>
      <c r="U18" s="284">
        <v>0.29632587859424919</v>
      </c>
      <c r="V18" s="194">
        <v>0.29632587859424919</v>
      </c>
      <c r="W18" s="59">
        <v>0.28150958466453674</v>
      </c>
      <c r="X18" s="42">
        <v>21.013698630136986</v>
      </c>
      <c r="Y18" s="183">
        <v>2.33</v>
      </c>
      <c r="Z18" s="183">
        <v>6.5</v>
      </c>
      <c r="AA18" s="183">
        <v>12.8</v>
      </c>
      <c r="AB18" s="183">
        <v>0</v>
      </c>
      <c r="AC18" s="183">
        <v>0</v>
      </c>
      <c r="AD18" s="288" t="s">
        <v>727</v>
      </c>
      <c r="AE18" s="288" t="s">
        <v>727</v>
      </c>
      <c r="AF18" s="185">
        <v>4.9000000000000002E-2</v>
      </c>
      <c r="AG18" s="185">
        <v>0.94799999999999995</v>
      </c>
      <c r="AH18" s="185">
        <v>4.9000000000000002E-2</v>
      </c>
      <c r="AI18" s="183">
        <v>103.69796854478078</v>
      </c>
      <c r="AJ18" s="186">
        <v>102.64162761628845</v>
      </c>
      <c r="AK18" s="48">
        <v>7</v>
      </c>
      <c r="AL18" s="232">
        <v>4</v>
      </c>
      <c r="AM18" s="232">
        <v>4</v>
      </c>
      <c r="AN18" s="232">
        <v>5</v>
      </c>
      <c r="AO18" s="232">
        <v>8</v>
      </c>
      <c r="AP18" s="232">
        <v>7</v>
      </c>
      <c r="AQ18" s="232">
        <v>4</v>
      </c>
      <c r="AR18" s="233">
        <v>0</v>
      </c>
      <c r="AS18" s="133"/>
      <c r="AT18" s="115">
        <v>1</v>
      </c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34"/>
      <c r="BH18" s="133"/>
      <c r="BI18" s="115">
        <v>3584.1</v>
      </c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34"/>
      <c r="BW18" s="133"/>
      <c r="BX18" s="115">
        <v>3018</v>
      </c>
      <c r="BY18" s="115"/>
      <c r="BZ18" s="115"/>
      <c r="CA18" s="115"/>
      <c r="CB18" s="115"/>
      <c r="CC18" s="115"/>
      <c r="CD18" s="115"/>
      <c r="CE18" s="116"/>
      <c r="CF18" s="116"/>
      <c r="CG18" s="116"/>
      <c r="CH18" s="116"/>
      <c r="CI18" s="135"/>
      <c r="CJ18" s="135"/>
      <c r="CK18" s="136"/>
      <c r="CL18" s="133">
        <v>957</v>
      </c>
      <c r="CM18" s="115">
        <v>3358</v>
      </c>
      <c r="CN18" s="115">
        <v>99</v>
      </c>
      <c r="CO18" s="115">
        <v>68</v>
      </c>
      <c r="CP18" s="115">
        <v>7</v>
      </c>
      <c r="CQ18" s="115"/>
      <c r="CR18" s="115"/>
      <c r="CS18" s="115"/>
      <c r="CT18" s="116">
        <v>1.99</v>
      </c>
      <c r="CU18" s="116">
        <v>6.5</v>
      </c>
      <c r="CV18" s="116">
        <v>11.1</v>
      </c>
      <c r="CW18" s="116"/>
      <c r="CX18" s="135">
        <v>2.9</v>
      </c>
      <c r="CY18" s="135">
        <v>93.8</v>
      </c>
      <c r="CZ18" s="136">
        <v>5.6</v>
      </c>
      <c r="DA18" s="133">
        <v>1113</v>
      </c>
      <c r="DB18" s="115">
        <v>3756</v>
      </c>
      <c r="DC18" s="115">
        <v>123</v>
      </c>
      <c r="DD18" s="115">
        <v>78</v>
      </c>
      <c r="DE18" s="115">
        <v>5</v>
      </c>
      <c r="DF18" s="115"/>
      <c r="DG18" s="116"/>
      <c r="DH18" s="116"/>
      <c r="DI18" s="116">
        <v>2.33</v>
      </c>
      <c r="DJ18" s="116">
        <v>5.0999999999999996</v>
      </c>
      <c r="DK18" s="116">
        <v>12.8</v>
      </c>
      <c r="DL18" s="116"/>
      <c r="DM18" s="135">
        <v>4.9000000000000004</v>
      </c>
      <c r="DN18" s="135">
        <v>95.8</v>
      </c>
      <c r="DO18" s="136">
        <v>4.2</v>
      </c>
    </row>
    <row r="19" spans="1:119" x14ac:dyDescent="0.2">
      <c r="A19" s="199">
        <v>17</v>
      </c>
      <c r="B19" s="275" t="s">
        <v>890</v>
      </c>
      <c r="C19" s="120">
        <v>6.8157142857142849</v>
      </c>
      <c r="D19" s="121" t="s">
        <v>679</v>
      </c>
      <c r="E19" s="200">
        <v>2</v>
      </c>
      <c r="F19" s="318">
        <v>33938</v>
      </c>
      <c r="G19" s="231">
        <v>32.846575342465755</v>
      </c>
      <c r="H19" s="231" t="s">
        <v>754</v>
      </c>
      <c r="I19" s="231">
        <v>23.421917808219177</v>
      </c>
      <c r="J19" s="231" t="s">
        <v>983</v>
      </c>
      <c r="K19" s="231" t="s">
        <v>984</v>
      </c>
      <c r="L19" s="231" t="s">
        <v>727</v>
      </c>
      <c r="M19" s="200">
        <v>73</v>
      </c>
      <c r="N19" s="200">
        <v>205</v>
      </c>
      <c r="O19" s="200">
        <v>4.5</v>
      </c>
      <c r="P19" s="279">
        <v>3</v>
      </c>
      <c r="Q19" s="283">
        <v>0</v>
      </c>
      <c r="R19" s="284">
        <v>0</v>
      </c>
      <c r="S19" s="284">
        <v>0</v>
      </c>
      <c r="T19" s="284">
        <v>0</v>
      </c>
      <c r="U19" s="284">
        <v>0.13936430317848411</v>
      </c>
      <c r="V19" s="194">
        <v>0.13936430317848411</v>
      </c>
      <c r="W19" s="59">
        <v>0.13936430317848411</v>
      </c>
      <c r="X19" s="42" t="s">
        <v>727</v>
      </c>
      <c r="Y19" s="183">
        <v>1.94</v>
      </c>
      <c r="Z19" s="183">
        <v>6.2</v>
      </c>
      <c r="AA19" s="183">
        <v>11</v>
      </c>
      <c r="AB19" s="183">
        <v>0</v>
      </c>
      <c r="AC19" s="183">
        <v>0</v>
      </c>
      <c r="AD19" s="288" t="s">
        <v>727</v>
      </c>
      <c r="AE19" s="288" t="s">
        <v>727</v>
      </c>
      <c r="AF19" s="185">
        <v>3.7000000000000005E-2</v>
      </c>
      <c r="AG19" s="185">
        <v>2.2000000000000002E-2</v>
      </c>
      <c r="AH19" s="185">
        <v>0.44</v>
      </c>
      <c r="AI19" s="183">
        <v>99.984758420972412</v>
      </c>
      <c r="AJ19" s="186">
        <v>98.966242879851833</v>
      </c>
      <c r="AK19" s="48">
        <v>3</v>
      </c>
      <c r="AL19" s="232">
        <v>0</v>
      </c>
      <c r="AM19" s="232">
        <v>3</v>
      </c>
      <c r="AN19" s="232">
        <v>5</v>
      </c>
      <c r="AO19" s="232">
        <v>8</v>
      </c>
      <c r="AP19" s="232">
        <v>6</v>
      </c>
      <c r="AQ19" s="232">
        <v>7</v>
      </c>
      <c r="AR19" s="233">
        <v>1</v>
      </c>
      <c r="AS19" s="133"/>
      <c r="AT19" s="115">
        <v>1</v>
      </c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34"/>
      <c r="BH19" s="133"/>
      <c r="BI19" s="115">
        <v>1</v>
      </c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34"/>
      <c r="BW19" s="133"/>
      <c r="BX19" s="115">
        <v>1</v>
      </c>
      <c r="BY19" s="115"/>
      <c r="BZ19" s="115"/>
      <c r="CA19" s="115"/>
      <c r="CB19" s="115"/>
      <c r="CC19" s="115"/>
      <c r="CD19" s="115"/>
      <c r="CE19" s="116"/>
      <c r="CF19" s="116"/>
      <c r="CG19" s="116"/>
      <c r="CH19" s="116"/>
      <c r="CI19" s="135"/>
      <c r="CJ19" s="135"/>
      <c r="CK19" s="136"/>
      <c r="CL19" s="133"/>
      <c r="CM19" s="115">
        <v>1</v>
      </c>
      <c r="CN19" s="115"/>
      <c r="CO19" s="115"/>
      <c r="CP19" s="115"/>
      <c r="CQ19" s="115"/>
      <c r="CR19" s="115"/>
      <c r="CS19" s="115"/>
      <c r="CT19" s="116"/>
      <c r="CU19" s="116"/>
      <c r="CV19" s="116"/>
      <c r="CW19" s="116"/>
      <c r="CX19" s="135"/>
      <c r="CY19" s="135"/>
      <c r="CZ19" s="136"/>
      <c r="DA19" s="133">
        <v>342</v>
      </c>
      <c r="DB19" s="115">
        <v>2454</v>
      </c>
      <c r="DC19" s="115">
        <v>38</v>
      </c>
      <c r="DD19" s="115">
        <v>26</v>
      </c>
      <c r="DE19" s="115">
        <v>3</v>
      </c>
      <c r="DF19" s="115"/>
      <c r="DG19" s="116"/>
      <c r="DH19" s="116"/>
      <c r="DI19" s="116">
        <v>1.94</v>
      </c>
      <c r="DJ19" s="116">
        <v>6.2</v>
      </c>
      <c r="DK19" s="116">
        <v>11</v>
      </c>
      <c r="DL19" s="116"/>
      <c r="DM19" s="135">
        <v>3.7</v>
      </c>
      <c r="DN19" s="135">
        <v>4.4000000000000004</v>
      </c>
      <c r="DO19" s="136">
        <v>88</v>
      </c>
    </row>
    <row r="20" spans="1:119" x14ac:dyDescent="0.2">
      <c r="A20" s="199">
        <v>18</v>
      </c>
      <c r="B20" s="275" t="s">
        <v>906</v>
      </c>
      <c r="C20" s="120">
        <v>6.5114285714285716</v>
      </c>
      <c r="D20" s="121" t="s">
        <v>729</v>
      </c>
      <c r="E20" s="200">
        <v>9</v>
      </c>
      <c r="F20" s="318">
        <v>34240</v>
      </c>
      <c r="G20" s="231">
        <v>32.019178082191779</v>
      </c>
      <c r="H20" s="231" t="s">
        <v>684</v>
      </c>
      <c r="I20" s="231">
        <v>22.594520547945205</v>
      </c>
      <c r="J20" s="231" t="s">
        <v>983</v>
      </c>
      <c r="K20" s="231" t="s">
        <v>981</v>
      </c>
      <c r="L20" s="231" t="s">
        <v>727</v>
      </c>
      <c r="M20" s="200">
        <v>70</v>
      </c>
      <c r="N20" s="200">
        <v>177</v>
      </c>
      <c r="O20" s="200">
        <v>4.47</v>
      </c>
      <c r="P20" s="279">
        <v>7</v>
      </c>
      <c r="Q20" s="283">
        <v>0</v>
      </c>
      <c r="R20" s="284">
        <v>4.2348955392433649E-2</v>
      </c>
      <c r="S20" s="284">
        <v>0</v>
      </c>
      <c r="T20" s="284">
        <v>0.27625899280575539</v>
      </c>
      <c r="U20" s="284">
        <v>0.36709539121114682</v>
      </c>
      <c r="V20" s="194">
        <v>0.36709539121114682</v>
      </c>
      <c r="W20" s="59">
        <v>0.25696677384780275</v>
      </c>
      <c r="X20" s="42">
        <v>20.93972602739726</v>
      </c>
      <c r="Y20" s="183">
        <v>3.14</v>
      </c>
      <c r="Z20" s="183">
        <v>7.9</v>
      </c>
      <c r="AA20" s="183">
        <v>7.7</v>
      </c>
      <c r="AB20" s="183">
        <v>0</v>
      </c>
      <c r="AC20" s="183">
        <v>0</v>
      </c>
      <c r="AD20" s="288" t="s">
        <v>727</v>
      </c>
      <c r="AE20" s="288" t="s">
        <v>727</v>
      </c>
      <c r="AF20" s="185">
        <v>6.2E-2</v>
      </c>
      <c r="AG20" s="185">
        <v>6.7500000000000004E-2</v>
      </c>
      <c r="AH20" s="185">
        <v>0.92449999999999988</v>
      </c>
      <c r="AI20" s="183">
        <v>88.669277451334295</v>
      </c>
      <c r="AJ20" s="186">
        <v>82.411766031477015</v>
      </c>
      <c r="AK20" s="48">
        <v>7</v>
      </c>
      <c r="AL20" s="232">
        <v>5</v>
      </c>
      <c r="AM20" s="232">
        <v>6</v>
      </c>
      <c r="AN20" s="232">
        <v>6</v>
      </c>
      <c r="AO20" s="232">
        <v>8</v>
      </c>
      <c r="AP20" s="232">
        <v>3</v>
      </c>
      <c r="AQ20" s="232">
        <v>1</v>
      </c>
      <c r="AR20" s="233">
        <v>0</v>
      </c>
      <c r="AS20" s="133"/>
      <c r="AT20" s="115">
        <v>1</v>
      </c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34"/>
      <c r="BH20" s="133">
        <v>135</v>
      </c>
      <c r="BI20" s="115">
        <v>3187.8</v>
      </c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34"/>
      <c r="BW20" s="133"/>
      <c r="BX20" s="115">
        <v>1</v>
      </c>
      <c r="BY20" s="115"/>
      <c r="BZ20" s="115"/>
      <c r="CA20" s="115"/>
      <c r="CB20" s="115"/>
      <c r="CC20" s="115"/>
      <c r="CD20" s="115"/>
      <c r="CE20" s="116"/>
      <c r="CF20" s="116"/>
      <c r="CG20" s="116"/>
      <c r="CH20" s="116"/>
      <c r="CI20" s="135"/>
      <c r="CJ20" s="135"/>
      <c r="CK20" s="136"/>
      <c r="CL20" s="133">
        <v>960</v>
      </c>
      <c r="CM20" s="115">
        <v>3475</v>
      </c>
      <c r="CN20" s="115">
        <v>107</v>
      </c>
      <c r="CO20" s="115">
        <v>818</v>
      </c>
      <c r="CP20" s="115">
        <v>6</v>
      </c>
      <c r="CQ20" s="115"/>
      <c r="CR20" s="115"/>
      <c r="CS20" s="115"/>
      <c r="CT20" s="116">
        <v>2.5099999999999998</v>
      </c>
      <c r="CU20" s="116">
        <v>7.9</v>
      </c>
      <c r="CV20" s="116">
        <v>5.6</v>
      </c>
      <c r="CW20" s="116"/>
      <c r="CX20" s="135">
        <v>4.7</v>
      </c>
      <c r="CY20" s="135">
        <v>9.8000000000000007</v>
      </c>
      <c r="CZ20" s="136">
        <v>88.6</v>
      </c>
      <c r="DA20" s="133">
        <v>1370</v>
      </c>
      <c r="DB20" s="115">
        <v>3732</v>
      </c>
      <c r="DC20" s="115">
        <v>135</v>
      </c>
      <c r="DD20" s="115">
        <v>106</v>
      </c>
      <c r="DE20" s="115">
        <v>13</v>
      </c>
      <c r="DF20" s="115"/>
      <c r="DG20" s="116"/>
      <c r="DH20" s="116"/>
      <c r="DI20" s="116">
        <v>3.14</v>
      </c>
      <c r="DJ20" s="116">
        <v>6.7</v>
      </c>
      <c r="DK20" s="116">
        <v>7.7</v>
      </c>
      <c r="DL20" s="116"/>
      <c r="DM20" s="135">
        <v>6.2</v>
      </c>
      <c r="DN20" s="135">
        <v>3.7</v>
      </c>
      <c r="DO20" s="136">
        <v>96.3</v>
      </c>
    </row>
    <row r="21" spans="1:119" ht="15.75" customHeight="1" x14ac:dyDescent="0.2">
      <c r="A21" s="199">
        <v>19</v>
      </c>
      <c r="B21" s="275" t="s">
        <v>902</v>
      </c>
      <c r="C21" s="120">
        <v>6.2785714285714285</v>
      </c>
      <c r="D21" s="121" t="s">
        <v>772</v>
      </c>
      <c r="E21" s="200">
        <v>8</v>
      </c>
      <c r="F21" s="318">
        <v>34562</v>
      </c>
      <c r="G21" s="231">
        <v>31.136986301369863</v>
      </c>
      <c r="H21" s="231" t="s">
        <v>669</v>
      </c>
      <c r="I21" s="231">
        <v>21.712328767123289</v>
      </c>
      <c r="J21" s="231" t="s">
        <v>976</v>
      </c>
      <c r="K21" s="231" t="s">
        <v>977</v>
      </c>
      <c r="L21" s="231" t="s">
        <v>727</v>
      </c>
      <c r="M21" s="200">
        <v>73</v>
      </c>
      <c r="N21" s="200">
        <v>197</v>
      </c>
      <c r="O21" s="200">
        <v>4.53</v>
      </c>
      <c r="P21" s="279">
        <v>6</v>
      </c>
      <c r="Q21" s="283">
        <v>0</v>
      </c>
      <c r="R21" s="284">
        <v>0</v>
      </c>
      <c r="S21" s="284">
        <v>0</v>
      </c>
      <c r="T21" s="284">
        <v>0.17796347879913341</v>
      </c>
      <c r="U21" s="284">
        <v>0.3247707706306433</v>
      </c>
      <c r="V21" s="194">
        <v>0.3247707706306433</v>
      </c>
      <c r="W21" s="59">
        <v>0.24682578567928892</v>
      </c>
      <c r="X21" s="42">
        <v>21.054794520547944</v>
      </c>
      <c r="Y21" s="183">
        <v>2.99</v>
      </c>
      <c r="Z21" s="183">
        <v>7.2</v>
      </c>
      <c r="AA21" s="183">
        <v>15.1</v>
      </c>
      <c r="AB21" s="183">
        <v>0</v>
      </c>
      <c r="AC21" s="183">
        <v>0</v>
      </c>
      <c r="AD21" s="288" t="s">
        <v>727</v>
      </c>
      <c r="AE21" s="288" t="s">
        <v>727</v>
      </c>
      <c r="AF21" s="185">
        <v>0.09</v>
      </c>
      <c r="AG21" s="185">
        <v>0.86850000000000005</v>
      </c>
      <c r="AH21" s="185">
        <v>0.13150000000000001</v>
      </c>
      <c r="AI21" s="183">
        <v>93.562843854646346</v>
      </c>
      <c r="AJ21" s="186">
        <v>92.609746482183155</v>
      </c>
      <c r="AK21" s="48">
        <v>6</v>
      </c>
      <c r="AL21" s="232">
        <v>4</v>
      </c>
      <c r="AM21" s="232">
        <v>6</v>
      </c>
      <c r="AN21" s="232">
        <v>5</v>
      </c>
      <c r="AO21" s="232">
        <v>7</v>
      </c>
      <c r="AP21" s="232">
        <v>5</v>
      </c>
      <c r="AQ21" s="232">
        <v>2</v>
      </c>
      <c r="AR21" s="233">
        <v>0</v>
      </c>
      <c r="AS21" s="133"/>
      <c r="AT21" s="115">
        <v>1</v>
      </c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34"/>
      <c r="BH21" s="133"/>
      <c r="BI21" s="115">
        <v>1</v>
      </c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34"/>
      <c r="BW21" s="133"/>
      <c r="BX21" s="115">
        <v>1</v>
      </c>
      <c r="BY21" s="115"/>
      <c r="BZ21" s="115"/>
      <c r="CA21" s="115"/>
      <c r="CB21" s="115"/>
      <c r="CC21" s="115"/>
      <c r="CD21" s="115"/>
      <c r="CE21" s="116"/>
      <c r="CF21" s="116"/>
      <c r="CG21" s="116"/>
      <c r="CH21" s="116"/>
      <c r="CI21" s="135"/>
      <c r="CJ21" s="135"/>
      <c r="CK21" s="136"/>
      <c r="CL21" s="133">
        <v>575</v>
      </c>
      <c r="CM21" s="115">
        <v>3231</v>
      </c>
      <c r="CN21" s="115">
        <v>70</v>
      </c>
      <c r="CO21" s="115">
        <v>40</v>
      </c>
      <c r="CP21" s="115">
        <v>5</v>
      </c>
      <c r="CQ21" s="115"/>
      <c r="CR21" s="115"/>
      <c r="CS21" s="115"/>
      <c r="CT21" s="116">
        <v>1.39</v>
      </c>
      <c r="CU21" s="116">
        <v>4.8</v>
      </c>
      <c r="CV21" s="116">
        <v>15.1</v>
      </c>
      <c r="CW21" s="116"/>
      <c r="CX21" s="135">
        <v>4.8</v>
      </c>
      <c r="CY21" s="135">
        <v>90</v>
      </c>
      <c r="CZ21" s="136">
        <v>10</v>
      </c>
      <c r="DA21" s="133">
        <v>1392</v>
      </c>
      <c r="DB21" s="115">
        <v>4286.0999999999995</v>
      </c>
      <c r="DC21" s="115">
        <v>113</v>
      </c>
      <c r="DD21" s="115">
        <v>71</v>
      </c>
      <c r="DE21" s="115">
        <v>14</v>
      </c>
      <c r="DF21" s="115"/>
      <c r="DG21" s="116"/>
      <c r="DH21" s="116"/>
      <c r="DI21" s="116">
        <v>2.99</v>
      </c>
      <c r="DJ21" s="116">
        <v>7.2</v>
      </c>
      <c r="DK21" s="116">
        <v>14.2</v>
      </c>
      <c r="DL21" s="116"/>
      <c r="DM21" s="135">
        <v>9</v>
      </c>
      <c r="DN21" s="135">
        <v>83.7</v>
      </c>
      <c r="DO21" s="136">
        <v>16.3</v>
      </c>
    </row>
    <row r="22" spans="1:119" ht="15.75" customHeight="1" x14ac:dyDescent="0.2">
      <c r="A22" s="199">
        <v>20</v>
      </c>
      <c r="B22" s="275" t="s">
        <v>892</v>
      </c>
      <c r="C22" s="120">
        <v>5.9014285714285712</v>
      </c>
      <c r="D22" s="121" t="s">
        <v>811</v>
      </c>
      <c r="E22" s="200">
        <v>6</v>
      </c>
      <c r="F22" s="318">
        <v>34136</v>
      </c>
      <c r="G22" s="231">
        <v>32.304109589041097</v>
      </c>
      <c r="H22" s="231" t="s">
        <v>669</v>
      </c>
      <c r="I22" s="231">
        <v>22.87945205479452</v>
      </c>
      <c r="J22" s="231" t="s">
        <v>976</v>
      </c>
      <c r="K22" s="231" t="s">
        <v>980</v>
      </c>
      <c r="L22" s="231" t="s">
        <v>727</v>
      </c>
      <c r="M22" s="200">
        <v>73</v>
      </c>
      <c r="N22" s="200">
        <v>206</v>
      </c>
      <c r="O22" s="200">
        <v>4.53</v>
      </c>
      <c r="P22" s="279">
        <v>4</v>
      </c>
      <c r="Q22" s="283">
        <v>0</v>
      </c>
      <c r="R22" s="284">
        <v>3.9433277498604126E-2</v>
      </c>
      <c r="S22" s="284">
        <v>0.16341525209019508</v>
      </c>
      <c r="T22" s="284">
        <v>0.1616417532303015</v>
      </c>
      <c r="U22" s="284">
        <v>0.18870982680374182</v>
      </c>
      <c r="V22" s="194">
        <v>0.18870982680374182</v>
      </c>
      <c r="W22" s="59">
        <v>0.16040335278318055</v>
      </c>
      <c r="X22" s="42" t="s">
        <v>727</v>
      </c>
      <c r="Y22" s="183">
        <v>2.39</v>
      </c>
      <c r="Z22" s="183">
        <v>9.3000000000000007</v>
      </c>
      <c r="AA22" s="183">
        <v>19</v>
      </c>
      <c r="AB22" s="183">
        <v>0</v>
      </c>
      <c r="AC22" s="183">
        <v>0</v>
      </c>
      <c r="AD22" s="288" t="s">
        <v>727</v>
      </c>
      <c r="AE22" s="288" t="s">
        <v>727</v>
      </c>
      <c r="AF22" s="185">
        <v>0.114</v>
      </c>
      <c r="AG22" s="185">
        <v>0.91800000000000004</v>
      </c>
      <c r="AH22" s="185">
        <v>8.2000000000000003E-2</v>
      </c>
      <c r="AI22" s="183">
        <v>97.837288497752013</v>
      </c>
      <c r="AJ22" s="186">
        <v>96.840648605734671</v>
      </c>
      <c r="AK22" s="48">
        <v>4</v>
      </c>
      <c r="AL22" s="232">
        <v>0</v>
      </c>
      <c r="AM22" s="232">
        <v>4</v>
      </c>
      <c r="AN22" s="232">
        <v>7</v>
      </c>
      <c r="AO22" s="232">
        <v>7</v>
      </c>
      <c r="AP22" s="232">
        <v>6</v>
      </c>
      <c r="AQ22" s="232">
        <v>5</v>
      </c>
      <c r="AR22" s="233">
        <v>0</v>
      </c>
      <c r="AS22" s="133"/>
      <c r="AT22" s="115">
        <v>1</v>
      </c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34"/>
      <c r="BH22" s="133">
        <v>113</v>
      </c>
      <c r="BI22" s="115">
        <v>2865.6000000000004</v>
      </c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34"/>
      <c r="BW22" s="133">
        <v>645</v>
      </c>
      <c r="BX22" s="115">
        <v>3947</v>
      </c>
      <c r="BY22" s="115"/>
      <c r="BZ22" s="115"/>
      <c r="CA22" s="115"/>
      <c r="CB22" s="115"/>
      <c r="CC22" s="115"/>
      <c r="CD22" s="115"/>
      <c r="CE22" s="116"/>
      <c r="CF22" s="116"/>
      <c r="CG22" s="116"/>
      <c r="CH22" s="116"/>
      <c r="CI22" s="135"/>
      <c r="CJ22" s="135"/>
      <c r="CK22" s="136"/>
      <c r="CL22" s="133">
        <v>638</v>
      </c>
      <c r="CM22" s="115">
        <v>3947</v>
      </c>
      <c r="CN22" s="115">
        <v>59</v>
      </c>
      <c r="CO22" s="115">
        <v>29</v>
      </c>
      <c r="CP22" s="115">
        <v>8</v>
      </c>
      <c r="CQ22" s="115"/>
      <c r="CR22" s="115"/>
      <c r="CS22" s="115"/>
      <c r="CT22" s="116">
        <v>2.16</v>
      </c>
      <c r="CU22" s="116">
        <v>9.3000000000000007</v>
      </c>
      <c r="CV22" s="116">
        <v>17.5</v>
      </c>
      <c r="CW22" s="116"/>
      <c r="CX22" s="135">
        <v>12.1</v>
      </c>
      <c r="CY22" s="135">
        <v>92.4</v>
      </c>
      <c r="CZ22" s="136">
        <v>7.6</v>
      </c>
      <c r="DA22" s="133">
        <v>815</v>
      </c>
      <c r="DB22" s="115">
        <v>4318.7999999999993</v>
      </c>
      <c r="DC22" s="115">
        <v>72</v>
      </c>
      <c r="DD22" s="115">
        <v>39</v>
      </c>
      <c r="DE22" s="115">
        <v>7</v>
      </c>
      <c r="DF22" s="115"/>
      <c r="DG22" s="116"/>
      <c r="DH22" s="116"/>
      <c r="DI22" s="116">
        <v>2.39</v>
      </c>
      <c r="DJ22" s="116">
        <v>5.8</v>
      </c>
      <c r="DK22" s="116">
        <v>19</v>
      </c>
      <c r="DL22" s="116"/>
      <c r="DM22" s="135">
        <v>11.4</v>
      </c>
      <c r="DN22" s="135">
        <v>91.2</v>
      </c>
      <c r="DO22" s="136">
        <v>8.8000000000000007</v>
      </c>
    </row>
    <row r="23" spans="1:119" ht="15.75" customHeight="1" x14ac:dyDescent="0.2">
      <c r="A23" s="199">
        <v>21</v>
      </c>
      <c r="B23" s="275" t="s">
        <v>903</v>
      </c>
      <c r="C23" s="120">
        <v>5.6785714285714279</v>
      </c>
      <c r="D23" s="121" t="s">
        <v>787</v>
      </c>
      <c r="E23" s="200">
        <v>2</v>
      </c>
      <c r="F23" s="318">
        <v>34326</v>
      </c>
      <c r="G23" s="231">
        <v>31.783561643835615</v>
      </c>
      <c r="H23" s="231" t="s">
        <v>669</v>
      </c>
      <c r="I23" s="231">
        <v>22.358904109589041</v>
      </c>
      <c r="J23" s="231" t="s">
        <v>976</v>
      </c>
      <c r="K23" s="231" t="s">
        <v>977</v>
      </c>
      <c r="L23" s="231" t="s">
        <v>727</v>
      </c>
      <c r="M23" s="200">
        <v>72</v>
      </c>
      <c r="N23" s="200">
        <v>206</v>
      </c>
      <c r="O23" s="200">
        <v>4.5599999999999996</v>
      </c>
      <c r="P23" s="279">
        <v>6</v>
      </c>
      <c r="Q23" s="283">
        <v>0</v>
      </c>
      <c r="R23" s="284">
        <v>0.17341591233920914</v>
      </c>
      <c r="S23" s="284">
        <v>0.10182123550097098</v>
      </c>
      <c r="T23" s="284">
        <v>0.10367796119316536</v>
      </c>
      <c r="U23" s="284">
        <v>0.38365355291247333</v>
      </c>
      <c r="V23" s="194">
        <v>0.38365355291247333</v>
      </c>
      <c r="W23" s="59">
        <v>0.38365355291247333</v>
      </c>
      <c r="X23" s="42">
        <v>21.701369863013699</v>
      </c>
      <c r="Y23" s="183">
        <v>2.85</v>
      </c>
      <c r="Z23" s="183">
        <v>3.5</v>
      </c>
      <c r="AA23" s="183">
        <v>12.4</v>
      </c>
      <c r="AB23" s="183">
        <v>0</v>
      </c>
      <c r="AC23" s="183">
        <v>0</v>
      </c>
      <c r="AD23" s="288" t="s">
        <v>727</v>
      </c>
      <c r="AE23" s="288" t="s">
        <v>727</v>
      </c>
      <c r="AF23" s="185">
        <v>0.105</v>
      </c>
      <c r="AG23" s="185">
        <v>0.80449999999999999</v>
      </c>
      <c r="AH23" s="185">
        <v>0.19350000000000001</v>
      </c>
      <c r="AI23" s="183">
        <v>95.287919639264928</v>
      </c>
      <c r="AJ23" s="186">
        <v>92.385876056114995</v>
      </c>
      <c r="AK23" s="48">
        <v>10</v>
      </c>
      <c r="AL23" s="232">
        <v>3</v>
      </c>
      <c r="AM23" s="232">
        <v>5</v>
      </c>
      <c r="AN23" s="232">
        <v>0</v>
      </c>
      <c r="AO23" s="232">
        <v>6</v>
      </c>
      <c r="AP23" s="232">
        <v>5</v>
      </c>
      <c r="AQ23" s="232">
        <v>2</v>
      </c>
      <c r="AR23" s="233">
        <v>0</v>
      </c>
      <c r="AS23" s="133"/>
      <c r="AT23" s="115">
        <v>1</v>
      </c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34"/>
      <c r="BH23" s="133">
        <v>364</v>
      </c>
      <c r="BI23" s="115">
        <v>2099</v>
      </c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34"/>
      <c r="BW23" s="133">
        <v>194</v>
      </c>
      <c r="BX23" s="115">
        <v>1905.3</v>
      </c>
      <c r="BY23" s="115"/>
      <c r="BZ23" s="115"/>
      <c r="CA23" s="115"/>
      <c r="CB23" s="115"/>
      <c r="CC23" s="115"/>
      <c r="CD23" s="115"/>
      <c r="CE23" s="116"/>
      <c r="CF23" s="116"/>
      <c r="CG23" s="116"/>
      <c r="CH23" s="116"/>
      <c r="CI23" s="135"/>
      <c r="CJ23" s="135"/>
      <c r="CK23" s="136"/>
      <c r="CL23" s="133">
        <v>358</v>
      </c>
      <c r="CM23" s="115">
        <v>3453</v>
      </c>
      <c r="CN23" s="115">
        <v>50</v>
      </c>
      <c r="CO23" s="115">
        <v>29</v>
      </c>
      <c r="CP23" s="115">
        <v>1</v>
      </c>
      <c r="CQ23" s="115"/>
      <c r="CR23" s="115"/>
      <c r="CS23" s="115"/>
      <c r="CT23" s="116">
        <v>1.8</v>
      </c>
      <c r="CU23" s="116">
        <v>2.5</v>
      </c>
      <c r="CV23" s="116">
        <v>12.4</v>
      </c>
      <c r="CW23" s="116"/>
      <c r="CX23" s="135">
        <v>14.7</v>
      </c>
      <c r="CY23" s="135">
        <v>79.8</v>
      </c>
      <c r="CZ23" s="136">
        <v>20.2</v>
      </c>
      <c r="DA23" s="133">
        <v>1258</v>
      </c>
      <c r="DB23" s="115">
        <v>3279</v>
      </c>
      <c r="DC23" s="115">
        <v>146</v>
      </c>
      <c r="DD23" s="115">
        <v>85</v>
      </c>
      <c r="DE23" s="115">
        <v>7</v>
      </c>
      <c r="DF23" s="115"/>
      <c r="DG23" s="116"/>
      <c r="DH23" s="116"/>
      <c r="DI23" s="116">
        <v>2.85</v>
      </c>
      <c r="DJ23" s="116">
        <v>3.5</v>
      </c>
      <c r="DK23" s="116">
        <v>12.2</v>
      </c>
      <c r="DL23" s="116"/>
      <c r="DM23" s="135">
        <v>10.5</v>
      </c>
      <c r="DN23" s="135">
        <v>81.099999999999994</v>
      </c>
      <c r="DO23" s="136">
        <v>18.5</v>
      </c>
    </row>
    <row r="24" spans="1:119" ht="15.75" customHeight="1" x14ac:dyDescent="0.2">
      <c r="A24" s="199">
        <v>22</v>
      </c>
      <c r="B24" s="275" t="s">
        <v>897</v>
      </c>
      <c r="C24" s="120">
        <v>5.6585714285714284</v>
      </c>
      <c r="D24" s="121" t="s">
        <v>692</v>
      </c>
      <c r="E24" s="200">
        <v>5</v>
      </c>
      <c r="F24" s="318">
        <v>34154</v>
      </c>
      <c r="G24" s="231">
        <v>32.254794520547946</v>
      </c>
      <c r="H24" s="231" t="s">
        <v>754</v>
      </c>
      <c r="I24" s="231">
        <v>22.830136986301369</v>
      </c>
      <c r="J24" s="231" t="s">
        <v>976</v>
      </c>
      <c r="K24" s="231" t="s">
        <v>984</v>
      </c>
      <c r="L24" s="231" t="s">
        <v>727</v>
      </c>
      <c r="M24" s="200">
        <v>73</v>
      </c>
      <c r="N24" s="200">
        <v>188</v>
      </c>
      <c r="O24" s="200">
        <v>4.42</v>
      </c>
      <c r="P24" s="279">
        <v>5</v>
      </c>
      <c r="Q24" s="283">
        <v>0.16931902294596596</v>
      </c>
      <c r="R24" s="284">
        <v>0.15558792372881355</v>
      </c>
      <c r="S24" s="284">
        <v>0</v>
      </c>
      <c r="T24" s="284">
        <v>0.11526209093541848</v>
      </c>
      <c r="U24" s="284">
        <v>0.13730304890525885</v>
      </c>
      <c r="V24" s="194">
        <v>0.1533110359256124</v>
      </c>
      <c r="W24" s="59">
        <v>0.14564548412933179</v>
      </c>
      <c r="X24" s="42" t="s">
        <v>727</v>
      </c>
      <c r="Y24" s="183">
        <v>2.4900000000000002</v>
      </c>
      <c r="Z24" s="183">
        <v>9.6999999999999993</v>
      </c>
      <c r="AA24" s="183">
        <v>12.4</v>
      </c>
      <c r="AB24" s="183">
        <v>0</v>
      </c>
      <c r="AC24" s="183">
        <v>0</v>
      </c>
      <c r="AD24" s="288" t="s">
        <v>727</v>
      </c>
      <c r="AE24" s="288" t="s">
        <v>727</v>
      </c>
      <c r="AF24" s="185">
        <v>4.8000000000000001E-2</v>
      </c>
      <c r="AG24" s="185">
        <v>0.9425</v>
      </c>
      <c r="AH24" s="185">
        <v>5.7500000000000002E-2</v>
      </c>
      <c r="AI24" s="183">
        <v>98.514184710141507</v>
      </c>
      <c r="AJ24" s="186">
        <v>97.510649474044399</v>
      </c>
      <c r="AK24" s="48">
        <v>3</v>
      </c>
      <c r="AL24" s="232">
        <v>0</v>
      </c>
      <c r="AM24" s="232">
        <v>4</v>
      </c>
      <c r="AN24" s="232">
        <v>7</v>
      </c>
      <c r="AO24" s="232">
        <v>9</v>
      </c>
      <c r="AP24" s="232">
        <v>6</v>
      </c>
      <c r="AQ24" s="232">
        <v>4</v>
      </c>
      <c r="AR24" s="233">
        <v>0</v>
      </c>
      <c r="AS24" s="133">
        <v>366</v>
      </c>
      <c r="AT24" s="115">
        <v>2161.6</v>
      </c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34"/>
      <c r="BH24" s="133">
        <v>235</v>
      </c>
      <c r="BI24" s="115">
        <v>1510.4</v>
      </c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34"/>
      <c r="BW24" s="133"/>
      <c r="BX24" s="115">
        <v>1</v>
      </c>
      <c r="BY24" s="115"/>
      <c r="BZ24" s="115"/>
      <c r="CA24" s="115"/>
      <c r="CB24" s="115"/>
      <c r="CC24" s="115"/>
      <c r="CD24" s="115"/>
      <c r="CE24" s="116"/>
      <c r="CF24" s="116"/>
      <c r="CG24" s="116"/>
      <c r="CH24" s="116"/>
      <c r="CI24" s="135"/>
      <c r="CJ24" s="135"/>
      <c r="CK24" s="136"/>
      <c r="CL24" s="133">
        <v>398</v>
      </c>
      <c r="CM24" s="115">
        <v>3453</v>
      </c>
      <c r="CN24" s="115">
        <v>40</v>
      </c>
      <c r="CO24" s="115">
        <v>24</v>
      </c>
      <c r="CP24" s="115">
        <v>5</v>
      </c>
      <c r="CQ24" s="115"/>
      <c r="CR24" s="115"/>
      <c r="CS24" s="115"/>
      <c r="CT24" s="116">
        <v>1.93</v>
      </c>
      <c r="CU24" s="116">
        <v>6.8</v>
      </c>
      <c r="CV24" s="116">
        <v>12.4</v>
      </c>
      <c r="CW24" s="116"/>
      <c r="CX24" s="135">
        <v>7.7</v>
      </c>
      <c r="CY24" s="135">
        <v>92</v>
      </c>
      <c r="CZ24" s="136">
        <v>8</v>
      </c>
      <c r="DA24" s="133">
        <v>671</v>
      </c>
      <c r="DB24" s="115">
        <v>4887</v>
      </c>
      <c r="DC24" s="115">
        <v>53</v>
      </c>
      <c r="DD24" s="115">
        <v>40</v>
      </c>
      <c r="DE24" s="115">
        <v>2</v>
      </c>
      <c r="DF24" s="115"/>
      <c r="DG24" s="116"/>
      <c r="DH24" s="116"/>
      <c r="DI24" s="116">
        <v>2.4900000000000002</v>
      </c>
      <c r="DJ24" s="116">
        <v>9.6999999999999993</v>
      </c>
      <c r="DK24" s="116">
        <v>10.5</v>
      </c>
      <c r="DL24" s="116"/>
      <c r="DM24" s="135">
        <v>4.8</v>
      </c>
      <c r="DN24" s="135">
        <v>96.5</v>
      </c>
      <c r="DO24" s="136">
        <v>3.5</v>
      </c>
    </row>
    <row r="25" spans="1:119" ht="15.75" customHeight="1" x14ac:dyDescent="0.2">
      <c r="A25" s="199">
        <v>23</v>
      </c>
      <c r="B25" s="275" t="s">
        <v>904</v>
      </c>
      <c r="C25" s="120">
        <v>5.63</v>
      </c>
      <c r="D25" s="121" t="s">
        <v>689</v>
      </c>
      <c r="E25" s="200">
        <v>3</v>
      </c>
      <c r="F25" s="318">
        <v>34146</v>
      </c>
      <c r="G25" s="231">
        <v>32.276712328767125</v>
      </c>
      <c r="H25" s="231" t="s">
        <v>754</v>
      </c>
      <c r="I25" s="231">
        <v>22.852054794520548</v>
      </c>
      <c r="J25" s="231" t="s">
        <v>976</v>
      </c>
      <c r="K25" s="231" t="s">
        <v>977</v>
      </c>
      <c r="L25" s="231" t="s">
        <v>727</v>
      </c>
      <c r="M25" s="200">
        <v>74</v>
      </c>
      <c r="N25" s="200">
        <v>195</v>
      </c>
      <c r="O25" s="200">
        <v>4.49</v>
      </c>
      <c r="P25" s="279">
        <v>7</v>
      </c>
      <c r="Q25" s="283">
        <v>0</v>
      </c>
      <c r="R25" s="284">
        <v>9.7414373801751386E-2</v>
      </c>
      <c r="S25" s="284">
        <v>0.12253750225917225</v>
      </c>
      <c r="T25" s="284">
        <v>6.7004169148302567E-2</v>
      </c>
      <c r="U25" s="284">
        <v>0.27673280082452978</v>
      </c>
      <c r="V25" s="194">
        <v>0.27673280082452978</v>
      </c>
      <c r="W25" s="59">
        <v>0.2628961607833033</v>
      </c>
      <c r="X25" s="42">
        <v>22.194520547945206</v>
      </c>
      <c r="Y25" s="183">
        <v>2.65</v>
      </c>
      <c r="Z25" s="183">
        <v>5.5</v>
      </c>
      <c r="AA25" s="183">
        <v>13</v>
      </c>
      <c r="AB25" s="183">
        <v>0</v>
      </c>
      <c r="AC25" s="183">
        <v>0</v>
      </c>
      <c r="AD25" s="288" t="s">
        <v>727</v>
      </c>
      <c r="AE25" s="288" t="s">
        <v>727</v>
      </c>
      <c r="AF25" s="185">
        <v>4.2999999999999997E-2</v>
      </c>
      <c r="AG25" s="185">
        <v>0.97550000000000003</v>
      </c>
      <c r="AH25" s="185">
        <v>2.4500000000000001E-2</v>
      </c>
      <c r="AI25" s="183">
        <v>95.957570335423796</v>
      </c>
      <c r="AJ25" s="186">
        <v>96.938392569366826</v>
      </c>
      <c r="AK25" s="48">
        <v>7</v>
      </c>
      <c r="AL25" s="232">
        <v>2</v>
      </c>
      <c r="AM25" s="232">
        <v>5</v>
      </c>
      <c r="AN25" s="232">
        <v>4</v>
      </c>
      <c r="AO25" s="232">
        <v>8</v>
      </c>
      <c r="AP25" s="232">
        <v>6</v>
      </c>
      <c r="AQ25" s="232">
        <v>1</v>
      </c>
      <c r="AR25" s="233">
        <v>0</v>
      </c>
      <c r="AS25" s="133"/>
      <c r="AT25" s="115">
        <v>1</v>
      </c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34"/>
      <c r="BH25" s="133">
        <v>188</v>
      </c>
      <c r="BI25" s="115">
        <v>1929.8999999999999</v>
      </c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34"/>
      <c r="BW25" s="133">
        <v>339</v>
      </c>
      <c r="BX25" s="115">
        <v>2766.5</v>
      </c>
      <c r="BY25" s="115"/>
      <c r="BZ25" s="115"/>
      <c r="CA25" s="115"/>
      <c r="CB25" s="115"/>
      <c r="CC25" s="115"/>
      <c r="CD25" s="115"/>
      <c r="CE25" s="116"/>
      <c r="CF25" s="116"/>
      <c r="CG25" s="116"/>
      <c r="CH25" s="116"/>
      <c r="CI25" s="135"/>
      <c r="CJ25" s="135"/>
      <c r="CK25" s="136"/>
      <c r="CL25" s="133">
        <v>225</v>
      </c>
      <c r="CM25" s="115">
        <v>3358</v>
      </c>
      <c r="CN25" s="115">
        <v>38</v>
      </c>
      <c r="CO25" s="115">
        <v>29</v>
      </c>
      <c r="CP25" s="115">
        <v>2</v>
      </c>
      <c r="CQ25" s="115"/>
      <c r="CR25" s="115"/>
      <c r="CS25" s="115"/>
      <c r="CT25" s="116">
        <v>0.84</v>
      </c>
      <c r="CU25" s="116">
        <v>2.6</v>
      </c>
      <c r="CV25" s="116">
        <v>7.9</v>
      </c>
      <c r="CW25" s="116"/>
      <c r="CX25" s="135">
        <v>6.5</v>
      </c>
      <c r="CY25" s="135">
        <v>98.2</v>
      </c>
      <c r="CZ25" s="136">
        <v>1.8</v>
      </c>
      <c r="DA25" s="133">
        <v>1074</v>
      </c>
      <c r="DB25" s="115">
        <v>3881</v>
      </c>
      <c r="DC25" s="115">
        <v>98</v>
      </c>
      <c r="DD25" s="115">
        <v>66</v>
      </c>
      <c r="DE25" s="115">
        <v>8</v>
      </c>
      <c r="DF25" s="115"/>
      <c r="DG25" s="116"/>
      <c r="DH25" s="116"/>
      <c r="DI25" s="116">
        <v>2.65</v>
      </c>
      <c r="DJ25" s="116">
        <v>5.5</v>
      </c>
      <c r="DK25" s="116">
        <v>13</v>
      </c>
      <c r="DL25" s="116"/>
      <c r="DM25" s="135">
        <v>4.3</v>
      </c>
      <c r="DN25" s="135">
        <v>96.9</v>
      </c>
      <c r="DO25" s="136">
        <v>3.1</v>
      </c>
    </row>
    <row r="26" spans="1:119" ht="15.75" customHeight="1" x14ac:dyDescent="0.2">
      <c r="A26" s="199">
        <v>24</v>
      </c>
      <c r="B26" s="275" t="s">
        <v>901</v>
      </c>
      <c r="C26" s="120">
        <v>5.0957142857142861</v>
      </c>
      <c r="D26" s="121" t="s">
        <v>663</v>
      </c>
      <c r="E26" s="200">
        <v>1</v>
      </c>
      <c r="F26" s="318">
        <v>34441</v>
      </c>
      <c r="G26" s="231">
        <v>31.468493150684932</v>
      </c>
      <c r="H26" s="231" t="s">
        <v>669</v>
      </c>
      <c r="I26" s="231">
        <v>22.043835616438358</v>
      </c>
      <c r="J26" s="231" t="s">
        <v>978</v>
      </c>
      <c r="K26" s="231" t="s">
        <v>979</v>
      </c>
      <c r="L26" s="231" t="s">
        <v>727</v>
      </c>
      <c r="M26" s="200">
        <v>75</v>
      </c>
      <c r="N26" s="200">
        <v>205</v>
      </c>
      <c r="O26" s="200">
        <v>4.47</v>
      </c>
      <c r="P26" s="279">
        <v>6</v>
      </c>
      <c r="Q26" s="283">
        <v>0</v>
      </c>
      <c r="R26" s="284">
        <v>1.2312617354634161E-3</v>
      </c>
      <c r="S26" s="284">
        <v>5.3535710083539231E-2</v>
      </c>
      <c r="T26" s="284">
        <v>0.16253282754595857</v>
      </c>
      <c r="U26" s="284">
        <v>0.14824178349804643</v>
      </c>
      <c r="V26" s="194">
        <v>0.1553873055220025</v>
      </c>
      <c r="W26" s="59">
        <v>0.1553873055220025</v>
      </c>
      <c r="X26" s="42" t="s">
        <v>727</v>
      </c>
      <c r="Y26" s="183">
        <v>2.08</v>
      </c>
      <c r="Z26" s="183">
        <v>7.4</v>
      </c>
      <c r="AA26" s="183">
        <v>12.4</v>
      </c>
      <c r="AB26" s="183">
        <v>0</v>
      </c>
      <c r="AC26" s="183">
        <v>0</v>
      </c>
      <c r="AD26" s="288" t="s">
        <v>727</v>
      </c>
      <c r="AE26" s="288" t="s">
        <v>727</v>
      </c>
      <c r="AF26" s="185">
        <v>5.0999999999999997E-2</v>
      </c>
      <c r="AG26" s="185">
        <v>0.61899999999999999</v>
      </c>
      <c r="AH26" s="185">
        <v>0.376</v>
      </c>
      <c r="AI26" s="183">
        <v>102.69605580521768</v>
      </c>
      <c r="AJ26" s="186">
        <v>105.85579804807803</v>
      </c>
      <c r="AK26" s="48">
        <v>4</v>
      </c>
      <c r="AL26" s="232">
        <v>0</v>
      </c>
      <c r="AM26" s="232">
        <v>4</v>
      </c>
      <c r="AN26" s="232">
        <v>5</v>
      </c>
      <c r="AO26" s="232">
        <v>8</v>
      </c>
      <c r="AP26" s="232">
        <v>7</v>
      </c>
      <c r="AQ26" s="232">
        <v>2</v>
      </c>
      <c r="AR26" s="233">
        <v>0</v>
      </c>
      <c r="AS26" s="133"/>
      <c r="AT26" s="115">
        <v>1</v>
      </c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34"/>
      <c r="BH26" s="133">
        <v>4</v>
      </c>
      <c r="BI26" s="115">
        <v>3248.7000000000003</v>
      </c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34"/>
      <c r="BW26" s="133">
        <v>91</v>
      </c>
      <c r="BX26" s="115">
        <v>1699.8000000000002</v>
      </c>
      <c r="BY26" s="115"/>
      <c r="BZ26" s="115"/>
      <c r="CA26" s="115"/>
      <c r="CB26" s="115"/>
      <c r="CC26" s="115"/>
      <c r="CD26" s="115"/>
      <c r="CE26" s="116"/>
      <c r="CF26" s="116"/>
      <c r="CG26" s="116"/>
      <c r="CH26" s="116"/>
      <c r="CI26" s="135"/>
      <c r="CJ26" s="135"/>
      <c r="CK26" s="136"/>
      <c r="CL26" s="133">
        <v>557</v>
      </c>
      <c r="CM26" s="115">
        <v>3427</v>
      </c>
      <c r="CN26" s="115">
        <v>64</v>
      </c>
      <c r="CO26" s="115">
        <v>41</v>
      </c>
      <c r="CP26" s="115">
        <v>6</v>
      </c>
      <c r="CQ26" s="115"/>
      <c r="CR26" s="115"/>
      <c r="CS26" s="115"/>
      <c r="CT26" s="116">
        <v>1.43</v>
      </c>
      <c r="CU26" s="116">
        <v>5.9</v>
      </c>
      <c r="CV26" s="116">
        <v>11.3</v>
      </c>
      <c r="CW26" s="116"/>
      <c r="CX26" s="135">
        <v>6.8</v>
      </c>
      <c r="CY26" s="135">
        <v>37.299999999999997</v>
      </c>
      <c r="CZ26" s="136">
        <v>61.7</v>
      </c>
      <c r="DA26" s="133">
        <v>645</v>
      </c>
      <c r="DB26" s="115">
        <v>4351</v>
      </c>
      <c r="DC26" s="115">
        <v>56</v>
      </c>
      <c r="DD26" s="115">
        <v>37</v>
      </c>
      <c r="DE26" s="115">
        <v>4</v>
      </c>
      <c r="DF26" s="115"/>
      <c r="DG26" s="116"/>
      <c r="DH26" s="116"/>
      <c r="DI26" s="116">
        <v>2.08</v>
      </c>
      <c r="DJ26" s="116">
        <v>7.4</v>
      </c>
      <c r="DK26" s="116">
        <v>12.4</v>
      </c>
      <c r="DL26" s="116"/>
      <c r="DM26" s="135">
        <v>5.0999999999999996</v>
      </c>
      <c r="DN26" s="135">
        <v>86.5</v>
      </c>
      <c r="DO26" s="136">
        <v>13.5</v>
      </c>
    </row>
    <row r="27" spans="1:119" ht="15.75" customHeight="1" x14ac:dyDescent="0.2">
      <c r="A27" s="199">
        <v>25</v>
      </c>
      <c r="B27" s="275" t="s">
        <v>905</v>
      </c>
      <c r="C27" s="120">
        <v>5.0228571428571431</v>
      </c>
      <c r="D27" s="121" t="s">
        <v>804</v>
      </c>
      <c r="E27" s="200">
        <v>6</v>
      </c>
      <c r="F27" s="318">
        <v>34522</v>
      </c>
      <c r="G27" s="231">
        <v>31.246575342465754</v>
      </c>
      <c r="H27" s="231" t="s">
        <v>628</v>
      </c>
      <c r="I27" s="231">
        <v>21.82191780821918</v>
      </c>
      <c r="J27" s="231" t="s">
        <v>978</v>
      </c>
      <c r="K27" s="231" t="s">
        <v>977</v>
      </c>
      <c r="L27" s="231" t="s">
        <v>727</v>
      </c>
      <c r="M27" s="200">
        <v>69</v>
      </c>
      <c r="N27" s="200">
        <v>182</v>
      </c>
      <c r="O27" s="200">
        <v>4.72</v>
      </c>
      <c r="P27" s="279">
        <v>7</v>
      </c>
      <c r="Q27" s="283">
        <v>0</v>
      </c>
      <c r="R27" s="284">
        <v>0</v>
      </c>
      <c r="S27" s="284">
        <v>3.5645736221551962E-2</v>
      </c>
      <c r="T27" s="284">
        <v>0.11025726695623121</v>
      </c>
      <c r="U27" s="284">
        <v>0.35701956271576524</v>
      </c>
      <c r="V27" s="194">
        <v>0.35701956271576524</v>
      </c>
      <c r="W27" s="59">
        <v>0.30346662830840043</v>
      </c>
      <c r="X27" s="42">
        <v>21.164383561643834</v>
      </c>
      <c r="Y27" s="183">
        <v>2.8</v>
      </c>
      <c r="Z27" s="183">
        <v>7.5</v>
      </c>
      <c r="AA27" s="183">
        <v>9.1999999999999993</v>
      </c>
      <c r="AB27" s="183">
        <v>0</v>
      </c>
      <c r="AC27" s="183">
        <v>0</v>
      </c>
      <c r="AD27" s="288" t="s">
        <v>727</v>
      </c>
      <c r="AE27" s="288" t="s">
        <v>727</v>
      </c>
      <c r="AF27" s="185">
        <v>0.02</v>
      </c>
      <c r="AG27" s="185">
        <v>0.376</v>
      </c>
      <c r="AH27" s="185">
        <v>0.61599999999999999</v>
      </c>
      <c r="AI27" s="183">
        <v>73.338730685666633</v>
      </c>
      <c r="AJ27" s="186">
        <v>66.707707622368261</v>
      </c>
      <c r="AK27" s="48">
        <v>8</v>
      </c>
      <c r="AL27" s="232">
        <v>4</v>
      </c>
      <c r="AM27" s="232">
        <v>5</v>
      </c>
      <c r="AN27" s="232">
        <v>6</v>
      </c>
      <c r="AO27" s="232">
        <v>3</v>
      </c>
      <c r="AP27" s="232">
        <v>1</v>
      </c>
      <c r="AQ27" s="232">
        <v>1</v>
      </c>
      <c r="AR27" s="233">
        <v>0</v>
      </c>
      <c r="AS27" s="133"/>
      <c r="AT27" s="115">
        <v>1</v>
      </c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34"/>
      <c r="BH27" s="133"/>
      <c r="BI27" s="115">
        <v>1</v>
      </c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34"/>
      <c r="BW27" s="133">
        <v>130</v>
      </c>
      <c r="BX27" s="115">
        <v>3647</v>
      </c>
      <c r="BY27" s="115"/>
      <c r="BZ27" s="115"/>
      <c r="CA27" s="115"/>
      <c r="CB27" s="115"/>
      <c r="CC27" s="115"/>
      <c r="CD27" s="115"/>
      <c r="CE27" s="116"/>
      <c r="CF27" s="116"/>
      <c r="CG27" s="116"/>
      <c r="CH27" s="116"/>
      <c r="CI27" s="135"/>
      <c r="CJ27" s="135"/>
      <c r="CK27" s="136"/>
      <c r="CL27" s="133">
        <v>330</v>
      </c>
      <c r="CM27" s="115">
        <v>2993</v>
      </c>
      <c r="CN27" s="115">
        <v>50</v>
      </c>
      <c r="CO27" s="115">
        <v>33</v>
      </c>
      <c r="CP27" s="115">
        <v>2</v>
      </c>
      <c r="CQ27" s="115"/>
      <c r="CR27" s="115"/>
      <c r="CS27" s="115"/>
      <c r="CT27" s="116">
        <v>1.1100000000000001</v>
      </c>
      <c r="CU27" s="116">
        <v>4.8</v>
      </c>
      <c r="CV27" s="116">
        <v>9.1999999999999993</v>
      </c>
      <c r="CW27" s="116"/>
      <c r="CX27" s="135">
        <v>10.8</v>
      </c>
      <c r="CY27" s="135">
        <v>73</v>
      </c>
      <c r="CZ27" s="136">
        <v>26.7</v>
      </c>
      <c r="DA27" s="133">
        <v>1241</v>
      </c>
      <c r="DB27" s="115">
        <v>3476</v>
      </c>
      <c r="DC27" s="115">
        <v>133</v>
      </c>
      <c r="DD27" s="115">
        <v>99</v>
      </c>
      <c r="DE27" s="115">
        <v>6</v>
      </c>
      <c r="DF27" s="115"/>
      <c r="DG27" s="116"/>
      <c r="DH27" s="116"/>
      <c r="DI27" s="116">
        <v>2.8</v>
      </c>
      <c r="DJ27" s="116">
        <v>7.5</v>
      </c>
      <c r="DK27" s="116">
        <v>7.9</v>
      </c>
      <c r="DL27" s="116"/>
      <c r="DM27" s="135">
        <v>2</v>
      </c>
      <c r="DN27" s="135">
        <v>2.2000000000000002</v>
      </c>
      <c r="DO27" s="136">
        <v>96.5</v>
      </c>
    </row>
    <row r="28" spans="1:119" ht="15.75" customHeight="1" x14ac:dyDescent="0.2">
      <c r="A28" s="199">
        <v>26</v>
      </c>
      <c r="B28" s="275" t="s">
        <v>899</v>
      </c>
      <c r="C28" s="120">
        <v>4.7157142857142844</v>
      </c>
      <c r="D28" s="121" t="s">
        <v>763</v>
      </c>
      <c r="E28" s="200">
        <v>3</v>
      </c>
      <c r="F28" s="318">
        <v>33890</v>
      </c>
      <c r="G28" s="231">
        <v>32.978082191780821</v>
      </c>
      <c r="H28" s="231" t="s">
        <v>669</v>
      </c>
      <c r="I28" s="231">
        <v>23.553424657534247</v>
      </c>
      <c r="J28" s="231" t="s">
        <v>983</v>
      </c>
      <c r="K28" s="231" t="s">
        <v>981</v>
      </c>
      <c r="L28" s="231" t="s">
        <v>727</v>
      </c>
      <c r="M28" s="200">
        <v>65</v>
      </c>
      <c r="N28" s="200">
        <v>165</v>
      </c>
      <c r="O28" s="200">
        <v>4.38</v>
      </c>
      <c r="P28" s="279">
        <v>6</v>
      </c>
      <c r="Q28" s="283">
        <v>0</v>
      </c>
      <c r="R28" s="284">
        <v>6.1378863194294357E-2</v>
      </c>
      <c r="S28" s="284">
        <v>0.18422514349194594</v>
      </c>
      <c r="T28" s="284">
        <v>0.22240683598385949</v>
      </c>
      <c r="U28" s="284">
        <v>0.24831549742370193</v>
      </c>
      <c r="V28" s="194">
        <v>0.24831549742370193</v>
      </c>
      <c r="W28" s="59">
        <v>0.23589972255251682</v>
      </c>
      <c r="X28" s="42">
        <v>21.898630136986302</v>
      </c>
      <c r="Y28" s="183">
        <v>2.74</v>
      </c>
      <c r="Z28" s="183">
        <v>9.6999999999999993</v>
      </c>
      <c r="AA28" s="183">
        <v>9.5</v>
      </c>
      <c r="AB28" s="183">
        <v>0</v>
      </c>
      <c r="AC28" s="183">
        <v>0</v>
      </c>
      <c r="AD28" s="288" t="s">
        <v>727</v>
      </c>
      <c r="AE28" s="288" t="s">
        <v>727</v>
      </c>
      <c r="AF28" s="185">
        <v>9.0999999999999998E-2</v>
      </c>
      <c r="AG28" s="185">
        <v>5.9500000000000004E-2</v>
      </c>
      <c r="AH28" s="185">
        <v>0.92049999999999998</v>
      </c>
      <c r="AI28" s="183">
        <v>89.663873769375229</v>
      </c>
      <c r="AJ28" s="186">
        <v>74.568691819134585</v>
      </c>
      <c r="AK28" s="48">
        <v>6</v>
      </c>
      <c r="AL28" s="232">
        <v>3</v>
      </c>
      <c r="AM28" s="232">
        <v>5</v>
      </c>
      <c r="AN28" s="232">
        <v>7</v>
      </c>
      <c r="AO28" s="232">
        <v>9</v>
      </c>
      <c r="AP28" s="232">
        <v>1</v>
      </c>
      <c r="AQ28" s="232">
        <v>2</v>
      </c>
      <c r="AR28" s="233">
        <v>0</v>
      </c>
      <c r="AS28" s="133"/>
      <c r="AT28" s="115">
        <v>1</v>
      </c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34"/>
      <c r="BH28" s="133">
        <v>284</v>
      </c>
      <c r="BI28" s="115">
        <v>4627</v>
      </c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34"/>
      <c r="BW28" s="133">
        <v>796</v>
      </c>
      <c r="BX28" s="115">
        <v>4320.8</v>
      </c>
      <c r="BY28" s="115"/>
      <c r="BZ28" s="115"/>
      <c r="CA28" s="115"/>
      <c r="CB28" s="115"/>
      <c r="CC28" s="115"/>
      <c r="CD28" s="115"/>
      <c r="CE28" s="116"/>
      <c r="CF28" s="116"/>
      <c r="CG28" s="116"/>
      <c r="CH28" s="116"/>
      <c r="CI28" s="135"/>
      <c r="CJ28" s="135"/>
      <c r="CK28" s="136"/>
      <c r="CL28" s="133">
        <v>937</v>
      </c>
      <c r="CM28" s="115">
        <v>4213</v>
      </c>
      <c r="CN28" s="115">
        <v>115</v>
      </c>
      <c r="CO28" s="115">
        <v>66</v>
      </c>
      <c r="CP28" s="115">
        <v>7</v>
      </c>
      <c r="CQ28" s="115"/>
      <c r="CR28" s="115"/>
      <c r="CS28" s="115"/>
      <c r="CT28" s="116">
        <v>2.1800000000000002</v>
      </c>
      <c r="CU28" s="116">
        <v>7.7</v>
      </c>
      <c r="CV28" s="116">
        <v>9.5</v>
      </c>
      <c r="CW28" s="116"/>
      <c r="CX28" s="135">
        <v>15.4</v>
      </c>
      <c r="CY28" s="135">
        <v>5.2</v>
      </c>
      <c r="CZ28" s="136">
        <v>93.5</v>
      </c>
      <c r="DA28" s="133">
        <v>1253</v>
      </c>
      <c r="DB28" s="115">
        <v>5046</v>
      </c>
      <c r="DC28" s="115">
        <v>124</v>
      </c>
      <c r="DD28" s="115">
        <v>90</v>
      </c>
      <c r="DE28" s="115">
        <v>10</v>
      </c>
      <c r="DF28" s="115"/>
      <c r="DG28" s="116"/>
      <c r="DH28" s="116"/>
      <c r="DI28" s="116">
        <v>2.74</v>
      </c>
      <c r="DJ28" s="116">
        <v>9.6999999999999993</v>
      </c>
      <c r="DK28" s="116">
        <v>7.2</v>
      </c>
      <c r="DL28" s="116"/>
      <c r="DM28" s="135">
        <v>9.1</v>
      </c>
      <c r="DN28" s="135">
        <v>6.7</v>
      </c>
      <c r="DO28" s="136">
        <v>90.6</v>
      </c>
    </row>
    <row r="29" spans="1:119" ht="15.75" customHeight="1" x14ac:dyDescent="0.2">
      <c r="A29" s="199">
        <v>27</v>
      </c>
      <c r="B29" s="275" t="s">
        <v>900</v>
      </c>
      <c r="C29" s="120">
        <v>4.6385714285714288</v>
      </c>
      <c r="D29" s="121" t="s">
        <v>694</v>
      </c>
      <c r="E29" s="200">
        <v>3</v>
      </c>
      <c r="F29" s="318">
        <v>34535</v>
      </c>
      <c r="G29" s="231">
        <v>31.210958904109589</v>
      </c>
      <c r="H29" s="231" t="s">
        <v>669</v>
      </c>
      <c r="I29" s="231">
        <v>21.786301369863015</v>
      </c>
      <c r="J29" s="231" t="s">
        <v>976</v>
      </c>
      <c r="K29" s="231" t="s">
        <v>980</v>
      </c>
      <c r="L29" s="231" t="s">
        <v>727</v>
      </c>
      <c r="M29" s="200">
        <v>72</v>
      </c>
      <c r="N29" s="200">
        <v>197</v>
      </c>
      <c r="O29" s="200">
        <v>4.3899999999999997</v>
      </c>
      <c r="P29" s="279">
        <v>6</v>
      </c>
      <c r="Q29" s="283">
        <v>0</v>
      </c>
      <c r="R29" s="284">
        <v>2.7719050974864927E-2</v>
      </c>
      <c r="S29" s="284">
        <v>5.0817498895271762E-2</v>
      </c>
      <c r="T29" s="284">
        <v>0.17783018867924527</v>
      </c>
      <c r="U29" s="284">
        <v>0.15622546710629615</v>
      </c>
      <c r="V29" s="194">
        <v>0.16702782789277071</v>
      </c>
      <c r="W29" s="59">
        <v>0.15867643649813218</v>
      </c>
      <c r="X29" s="42" t="s">
        <v>727</v>
      </c>
      <c r="Y29" s="183">
        <v>2.15</v>
      </c>
      <c r="Z29" s="183">
        <v>3.7</v>
      </c>
      <c r="AA29" s="183">
        <v>21.8</v>
      </c>
      <c r="AB29" s="183">
        <v>0</v>
      </c>
      <c r="AC29" s="183">
        <v>0</v>
      </c>
      <c r="AD29" s="288" t="s">
        <v>727</v>
      </c>
      <c r="AE29" s="288" t="s">
        <v>727</v>
      </c>
      <c r="AF29" s="185">
        <v>6.3E-2</v>
      </c>
      <c r="AG29" s="185">
        <v>0.95599999999999996</v>
      </c>
      <c r="AH29" s="185">
        <v>4.2500000000000003E-2</v>
      </c>
      <c r="AI29" s="183">
        <v>106.08113087188406</v>
      </c>
      <c r="AJ29" s="186">
        <v>102.85037437824366</v>
      </c>
      <c r="AK29" s="48">
        <v>4</v>
      </c>
      <c r="AL29" s="232">
        <v>0</v>
      </c>
      <c r="AM29" s="232">
        <v>4</v>
      </c>
      <c r="AN29" s="232">
        <v>1</v>
      </c>
      <c r="AO29" s="232">
        <v>9</v>
      </c>
      <c r="AP29" s="232">
        <v>7</v>
      </c>
      <c r="AQ29" s="232">
        <v>2</v>
      </c>
      <c r="AR29" s="233">
        <v>0</v>
      </c>
      <c r="AS29" s="133"/>
      <c r="AT29" s="115">
        <v>1</v>
      </c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34"/>
      <c r="BH29" s="133">
        <v>59</v>
      </c>
      <c r="BI29" s="115">
        <v>2128.5</v>
      </c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34"/>
      <c r="BW29" s="133">
        <v>23</v>
      </c>
      <c r="BX29" s="115">
        <v>452.6</v>
      </c>
      <c r="BY29" s="115"/>
      <c r="BZ29" s="115"/>
      <c r="CA29" s="115"/>
      <c r="CB29" s="115"/>
      <c r="CC29" s="115"/>
      <c r="CD29" s="115"/>
      <c r="CE29" s="116"/>
      <c r="CF29" s="116"/>
      <c r="CG29" s="116"/>
      <c r="CH29" s="116"/>
      <c r="CI29" s="135"/>
      <c r="CJ29" s="135"/>
      <c r="CK29" s="136"/>
      <c r="CL29" s="133">
        <v>754</v>
      </c>
      <c r="CM29" s="115">
        <v>4240</v>
      </c>
      <c r="CN29" s="115">
        <v>84</v>
      </c>
      <c r="CO29" s="115">
        <v>41</v>
      </c>
      <c r="CP29" s="115">
        <v>4</v>
      </c>
      <c r="CQ29" s="115"/>
      <c r="CR29" s="115"/>
      <c r="CS29" s="115"/>
      <c r="CT29" s="116">
        <v>2.15</v>
      </c>
      <c r="CU29" s="116">
        <v>2.7</v>
      </c>
      <c r="CV29" s="116">
        <v>21.8</v>
      </c>
      <c r="CW29" s="116"/>
      <c r="CX29" s="135">
        <v>8.9</v>
      </c>
      <c r="CY29" s="135">
        <v>94.6</v>
      </c>
      <c r="CZ29" s="136">
        <v>5.4</v>
      </c>
      <c r="DA29" s="133">
        <v>597</v>
      </c>
      <c r="DB29" s="115">
        <v>3821.3999999999996</v>
      </c>
      <c r="DC29" s="115">
        <v>56</v>
      </c>
      <c r="DD29" s="115">
        <v>30</v>
      </c>
      <c r="DE29" s="115">
        <v>5</v>
      </c>
      <c r="DF29" s="115"/>
      <c r="DG29" s="116"/>
      <c r="DH29" s="116"/>
      <c r="DI29" s="116">
        <v>1.94</v>
      </c>
      <c r="DJ29" s="116">
        <v>3.7</v>
      </c>
      <c r="DK29" s="116">
        <v>21.1</v>
      </c>
      <c r="DL29" s="116"/>
      <c r="DM29" s="135">
        <v>6.3</v>
      </c>
      <c r="DN29" s="135">
        <v>96.6</v>
      </c>
      <c r="DO29" s="136">
        <v>3.1</v>
      </c>
    </row>
    <row r="30" spans="1:119" ht="15.75" customHeight="1" x14ac:dyDescent="0.2">
      <c r="A30" s="199">
        <v>28</v>
      </c>
      <c r="B30" s="275" t="s">
        <v>908</v>
      </c>
      <c r="C30" s="120">
        <v>4.3528571428571423</v>
      </c>
      <c r="D30" s="121" t="s">
        <v>639</v>
      </c>
      <c r="E30" s="200">
        <v>4</v>
      </c>
      <c r="F30" s="318">
        <v>33893</v>
      </c>
      <c r="G30" s="231">
        <v>32.969863013698628</v>
      </c>
      <c r="H30" s="231" t="s">
        <v>754</v>
      </c>
      <c r="I30" s="231">
        <v>23.545205479452054</v>
      </c>
      <c r="J30" s="231" t="s">
        <v>978</v>
      </c>
      <c r="K30" s="231" t="s">
        <v>984</v>
      </c>
      <c r="L30" s="231" t="s">
        <v>727</v>
      </c>
      <c r="M30" s="200">
        <v>74</v>
      </c>
      <c r="N30" s="200">
        <v>209</v>
      </c>
      <c r="O30" s="200">
        <v>4.45</v>
      </c>
      <c r="P30" s="279">
        <v>7</v>
      </c>
      <c r="Q30" s="283">
        <v>1.7964677900915944E-2</v>
      </c>
      <c r="R30" s="284">
        <v>4.1138483616359724E-2</v>
      </c>
      <c r="S30" s="284">
        <v>0.12608826178324828</v>
      </c>
      <c r="T30" s="284">
        <v>7.0391793080868709E-2</v>
      </c>
      <c r="U30" s="284">
        <v>0.16514390132480586</v>
      </c>
      <c r="V30" s="194">
        <v>0.16514390132480586</v>
      </c>
      <c r="W30" s="59">
        <v>0.15688670625856554</v>
      </c>
      <c r="X30" s="42" t="s">
        <v>727</v>
      </c>
      <c r="Y30" s="183">
        <v>1.95</v>
      </c>
      <c r="Z30" s="183">
        <v>5.4</v>
      </c>
      <c r="AA30" s="183">
        <v>12.6</v>
      </c>
      <c r="AB30" s="183">
        <v>0</v>
      </c>
      <c r="AC30" s="183">
        <v>0</v>
      </c>
      <c r="AD30" s="288" t="s">
        <v>727</v>
      </c>
      <c r="AE30" s="288" t="s">
        <v>727</v>
      </c>
      <c r="AF30" s="185">
        <v>9.0999999999999998E-2</v>
      </c>
      <c r="AG30" s="185">
        <v>0.59899999999999998</v>
      </c>
      <c r="AH30" s="185">
        <v>0.40100000000000002</v>
      </c>
      <c r="AI30" s="183">
        <v>106.59485369673038</v>
      </c>
      <c r="AJ30" s="186">
        <v>107.68440402782147</v>
      </c>
      <c r="AK30" s="48">
        <v>4</v>
      </c>
      <c r="AL30" s="232">
        <v>0</v>
      </c>
      <c r="AM30" s="232">
        <v>3</v>
      </c>
      <c r="AN30" s="232">
        <v>3</v>
      </c>
      <c r="AO30" s="232">
        <v>9</v>
      </c>
      <c r="AP30" s="232">
        <v>7</v>
      </c>
      <c r="AQ30" s="232">
        <v>1</v>
      </c>
      <c r="AR30" s="233">
        <v>0</v>
      </c>
      <c r="AS30" s="133">
        <v>71</v>
      </c>
      <c r="AT30" s="115">
        <v>3952.2000000000003</v>
      </c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34"/>
      <c r="BH30" s="133">
        <v>172</v>
      </c>
      <c r="BI30" s="115">
        <v>4181</v>
      </c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34"/>
      <c r="BW30" s="133">
        <v>84</v>
      </c>
      <c r="BX30" s="115">
        <v>666.2</v>
      </c>
      <c r="BY30" s="115"/>
      <c r="BZ30" s="115"/>
      <c r="CA30" s="115"/>
      <c r="CB30" s="115"/>
      <c r="CC30" s="115"/>
      <c r="CD30" s="115"/>
      <c r="CE30" s="116"/>
      <c r="CF30" s="116"/>
      <c r="CG30" s="116"/>
      <c r="CH30" s="116"/>
      <c r="CI30" s="135"/>
      <c r="CJ30" s="135"/>
      <c r="CK30" s="136"/>
      <c r="CL30" s="133">
        <v>129</v>
      </c>
      <c r="CM30" s="115">
        <v>1832.6000000000001</v>
      </c>
      <c r="CN30" s="115">
        <v>17</v>
      </c>
      <c r="CO30" s="115">
        <v>12</v>
      </c>
      <c r="CP30" s="115">
        <v>2</v>
      </c>
      <c r="CQ30" s="115"/>
      <c r="CR30" s="115"/>
      <c r="CS30" s="115"/>
      <c r="CT30" s="116">
        <v>1.03</v>
      </c>
      <c r="CU30" s="116">
        <v>4.0999999999999996</v>
      </c>
      <c r="CV30" s="116">
        <v>3.2</v>
      </c>
      <c r="CW30" s="116"/>
      <c r="CX30" s="135">
        <v>0</v>
      </c>
      <c r="CY30" s="135">
        <v>24.2</v>
      </c>
      <c r="CZ30" s="136">
        <v>75.8</v>
      </c>
      <c r="DA30" s="133">
        <v>723</v>
      </c>
      <c r="DB30" s="115">
        <v>4378</v>
      </c>
      <c r="DC30" s="115">
        <v>81</v>
      </c>
      <c r="DD30" s="115">
        <v>50</v>
      </c>
      <c r="DE30" s="115">
        <v>5</v>
      </c>
      <c r="DF30" s="115"/>
      <c r="DG30" s="116"/>
      <c r="DH30" s="116"/>
      <c r="DI30" s="116">
        <v>1.95</v>
      </c>
      <c r="DJ30" s="116">
        <v>5.4</v>
      </c>
      <c r="DK30" s="116">
        <v>12.6</v>
      </c>
      <c r="DL30" s="116"/>
      <c r="DM30" s="135">
        <v>9.1</v>
      </c>
      <c r="DN30" s="135">
        <v>95.6</v>
      </c>
      <c r="DO30" s="136">
        <v>4.4000000000000004</v>
      </c>
    </row>
    <row r="31" spans="1:119" ht="15.75" customHeight="1" x14ac:dyDescent="0.2">
      <c r="A31" s="199">
        <v>29</v>
      </c>
      <c r="B31" s="275" t="s">
        <v>907</v>
      </c>
      <c r="C31" s="120">
        <v>4.1157142857142857</v>
      </c>
      <c r="D31" s="121" t="s">
        <v>765</v>
      </c>
      <c r="E31" s="200">
        <v>5</v>
      </c>
      <c r="F31" s="318">
        <v>34363</v>
      </c>
      <c r="G31" s="231">
        <v>31.682191780821917</v>
      </c>
      <c r="H31" s="231" t="s">
        <v>669</v>
      </c>
      <c r="I31" s="231">
        <v>22.257534246575343</v>
      </c>
      <c r="J31" s="231" t="s">
        <v>978</v>
      </c>
      <c r="K31" s="231" t="s">
        <v>984</v>
      </c>
      <c r="L31" s="231" t="s">
        <v>727</v>
      </c>
      <c r="M31" s="200">
        <v>72</v>
      </c>
      <c r="N31" s="200">
        <v>194</v>
      </c>
      <c r="O31" s="200">
        <v>4.3899999999999997</v>
      </c>
      <c r="P31" s="279">
        <v>7</v>
      </c>
      <c r="Q31" s="283">
        <v>0</v>
      </c>
      <c r="R31" s="284">
        <v>5.7228065933180194E-2</v>
      </c>
      <c r="S31" s="284">
        <v>0.15606361829025844</v>
      </c>
      <c r="T31" s="284">
        <v>0.13132817153067303</v>
      </c>
      <c r="U31" s="284">
        <v>8.1500361874193655E-2</v>
      </c>
      <c r="V31" s="194">
        <v>0.11878199008222605</v>
      </c>
      <c r="W31" s="59">
        <v>0.11284289057811474</v>
      </c>
      <c r="X31" s="42" t="s">
        <v>727</v>
      </c>
      <c r="Y31" s="183">
        <v>1.55</v>
      </c>
      <c r="Z31" s="183">
        <v>7.8</v>
      </c>
      <c r="AA31" s="183">
        <v>10.6</v>
      </c>
      <c r="AB31" s="183">
        <v>0</v>
      </c>
      <c r="AC31" s="183">
        <v>0</v>
      </c>
      <c r="AD31" s="288" t="s">
        <v>727</v>
      </c>
      <c r="AE31" s="288" t="s">
        <v>727</v>
      </c>
      <c r="AF31" s="185">
        <v>0</v>
      </c>
      <c r="AG31" s="185">
        <v>0.44199999999999995</v>
      </c>
      <c r="AH31" s="185">
        <v>0.54300000000000004</v>
      </c>
      <c r="AI31" s="183">
        <v>104.4656821784036</v>
      </c>
      <c r="AJ31" s="186">
        <v>101.2841250222298</v>
      </c>
      <c r="AK31" s="48">
        <v>2</v>
      </c>
      <c r="AL31" s="232">
        <v>0</v>
      </c>
      <c r="AM31" s="232">
        <v>2</v>
      </c>
      <c r="AN31" s="232">
        <v>6</v>
      </c>
      <c r="AO31" s="232">
        <v>9</v>
      </c>
      <c r="AP31" s="232">
        <v>6</v>
      </c>
      <c r="AQ31" s="232">
        <v>1</v>
      </c>
      <c r="AR31" s="233">
        <v>0</v>
      </c>
      <c r="AS31" s="133"/>
      <c r="AT31" s="115">
        <v>1</v>
      </c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34"/>
      <c r="BH31" s="133">
        <v>142</v>
      </c>
      <c r="BI31" s="115">
        <v>2481.2999999999997</v>
      </c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34"/>
      <c r="BW31" s="133">
        <v>471</v>
      </c>
      <c r="BX31" s="115">
        <v>3018</v>
      </c>
      <c r="BY31" s="115"/>
      <c r="BZ31" s="115"/>
      <c r="CA31" s="115"/>
      <c r="CB31" s="115"/>
      <c r="CC31" s="115"/>
      <c r="CD31" s="115"/>
      <c r="CE31" s="116"/>
      <c r="CF31" s="116"/>
      <c r="CG31" s="116"/>
      <c r="CH31" s="116"/>
      <c r="CI31" s="135"/>
      <c r="CJ31" s="135"/>
      <c r="CK31" s="136"/>
      <c r="CL31" s="133">
        <v>441</v>
      </c>
      <c r="CM31" s="115">
        <v>3358</v>
      </c>
      <c r="CN31" s="115">
        <v>77</v>
      </c>
      <c r="CO31" s="115">
        <v>57</v>
      </c>
      <c r="CP31" s="115">
        <v>1</v>
      </c>
      <c r="CQ31" s="115"/>
      <c r="CR31" s="115"/>
      <c r="CS31" s="115"/>
      <c r="CT31" s="116">
        <v>1.2</v>
      </c>
      <c r="CU31" s="116">
        <v>7.8</v>
      </c>
      <c r="CV31" s="116">
        <v>5</v>
      </c>
      <c r="CW31" s="116"/>
      <c r="CX31" s="135">
        <v>6.6</v>
      </c>
      <c r="CY31" s="135">
        <v>0.8</v>
      </c>
      <c r="CZ31" s="136">
        <v>97.9</v>
      </c>
      <c r="DA31" s="133">
        <v>259</v>
      </c>
      <c r="DB31" s="115">
        <v>3177.8999999999996</v>
      </c>
      <c r="DC31" s="115">
        <v>32</v>
      </c>
      <c r="DD31" s="115">
        <v>24</v>
      </c>
      <c r="DE31" s="115">
        <v>3</v>
      </c>
      <c r="DF31" s="115"/>
      <c r="DG31" s="116"/>
      <c r="DH31" s="116"/>
      <c r="DI31" s="116">
        <v>1.55</v>
      </c>
      <c r="DJ31" s="116">
        <v>3.4</v>
      </c>
      <c r="DK31" s="116">
        <v>10.6</v>
      </c>
      <c r="DL31" s="116"/>
      <c r="DM31" s="135">
        <v>0</v>
      </c>
      <c r="DN31" s="135">
        <v>87.6</v>
      </c>
      <c r="DO31" s="136">
        <v>10.7</v>
      </c>
    </row>
    <row r="32" spans="1:119" ht="15.75" customHeight="1" thickBot="1" x14ac:dyDescent="0.25">
      <c r="A32" s="218">
        <v>30</v>
      </c>
      <c r="B32" s="276" t="s">
        <v>909</v>
      </c>
      <c r="C32" s="236">
        <v>3.3271428571428574</v>
      </c>
      <c r="D32" s="280" t="s">
        <v>692</v>
      </c>
      <c r="E32" s="238">
        <v>5</v>
      </c>
      <c r="F32" s="321">
        <v>34510</v>
      </c>
      <c r="G32" s="242">
        <v>31.279452054794522</v>
      </c>
      <c r="H32" s="242" t="s">
        <v>628</v>
      </c>
      <c r="I32" s="242">
        <v>21.854794520547944</v>
      </c>
      <c r="J32" s="242" t="s">
        <v>976</v>
      </c>
      <c r="K32" s="242" t="s">
        <v>982</v>
      </c>
      <c r="L32" s="242" t="s">
        <v>727</v>
      </c>
      <c r="M32" s="238">
        <v>74</v>
      </c>
      <c r="N32" s="238">
        <v>203</v>
      </c>
      <c r="O32" s="238">
        <v>4.6399999999999997</v>
      </c>
      <c r="P32" s="281">
        <v>7</v>
      </c>
      <c r="Q32" s="285">
        <v>0</v>
      </c>
      <c r="R32" s="286">
        <v>0</v>
      </c>
      <c r="S32" s="286">
        <v>9.5188456685137438E-2</v>
      </c>
      <c r="T32" s="286">
        <v>0.1845562488481689</v>
      </c>
      <c r="U32" s="286">
        <v>0.13464293022304072</v>
      </c>
      <c r="V32" s="196">
        <v>0.15959958953560482</v>
      </c>
      <c r="W32" s="287">
        <v>0.15161961005882457</v>
      </c>
      <c r="X32" s="289" t="s">
        <v>727</v>
      </c>
      <c r="Y32" s="187">
        <v>2.04</v>
      </c>
      <c r="Z32" s="187">
        <v>3.4</v>
      </c>
      <c r="AA32" s="187">
        <v>12.7</v>
      </c>
      <c r="AB32" s="187">
        <v>0</v>
      </c>
      <c r="AC32" s="187">
        <v>0</v>
      </c>
      <c r="AD32" s="290" t="s">
        <v>727</v>
      </c>
      <c r="AE32" s="290" t="s">
        <v>727</v>
      </c>
      <c r="AF32" s="189">
        <v>0</v>
      </c>
      <c r="AG32" s="189">
        <v>0.98699999999999999</v>
      </c>
      <c r="AH32" s="189">
        <v>1.15E-2</v>
      </c>
      <c r="AI32" s="187">
        <v>87.589916304481548</v>
      </c>
      <c r="AJ32" s="190">
        <v>88.485209266572411</v>
      </c>
      <c r="AK32" s="245">
        <v>4</v>
      </c>
      <c r="AL32" s="246">
        <v>0</v>
      </c>
      <c r="AM32" s="246">
        <v>4</v>
      </c>
      <c r="AN32" s="246">
        <v>0</v>
      </c>
      <c r="AO32" s="246">
        <v>5</v>
      </c>
      <c r="AP32" s="246">
        <v>4</v>
      </c>
      <c r="AQ32" s="246">
        <v>1</v>
      </c>
      <c r="AR32" s="247">
        <v>0</v>
      </c>
      <c r="AS32" s="293"/>
      <c r="AT32" s="294">
        <v>1</v>
      </c>
      <c r="AU32" s="294"/>
      <c r="AV32" s="294"/>
      <c r="AW32" s="294"/>
      <c r="AX32" s="294"/>
      <c r="AY32" s="294"/>
      <c r="AZ32" s="294"/>
      <c r="BA32" s="294"/>
      <c r="BB32" s="294"/>
      <c r="BC32" s="294"/>
      <c r="BD32" s="294"/>
      <c r="BE32" s="294"/>
      <c r="BF32" s="294"/>
      <c r="BG32" s="295"/>
      <c r="BH32" s="293"/>
      <c r="BI32" s="294">
        <v>1</v>
      </c>
      <c r="BJ32" s="294"/>
      <c r="BK32" s="294"/>
      <c r="BL32" s="294"/>
      <c r="BM32" s="294"/>
      <c r="BN32" s="294"/>
      <c r="BO32" s="294"/>
      <c r="BP32" s="294"/>
      <c r="BQ32" s="294"/>
      <c r="BR32" s="294"/>
      <c r="BS32" s="294"/>
      <c r="BT32" s="294"/>
      <c r="BU32" s="294"/>
      <c r="BV32" s="295"/>
      <c r="BW32" s="293">
        <v>347</v>
      </c>
      <c r="BX32" s="294">
        <v>3645.3999999999996</v>
      </c>
      <c r="BY32" s="294"/>
      <c r="BZ32" s="294"/>
      <c r="CA32" s="294"/>
      <c r="CB32" s="294"/>
      <c r="CC32" s="294"/>
      <c r="CD32" s="294"/>
      <c r="CE32" s="296"/>
      <c r="CF32" s="296"/>
      <c r="CG32" s="296"/>
      <c r="CH32" s="296"/>
      <c r="CI32" s="297"/>
      <c r="CJ32" s="297"/>
      <c r="CK32" s="298"/>
      <c r="CL32" s="293">
        <v>701</v>
      </c>
      <c r="CM32" s="294">
        <v>3798.3</v>
      </c>
      <c r="CN32" s="294">
        <v>78</v>
      </c>
      <c r="CO32" s="294">
        <v>54</v>
      </c>
      <c r="CP32" s="294">
        <v>9</v>
      </c>
      <c r="CQ32" s="294"/>
      <c r="CR32" s="294"/>
      <c r="CS32" s="294"/>
      <c r="CT32" s="296">
        <v>2.04</v>
      </c>
      <c r="CU32" s="296">
        <v>2.4</v>
      </c>
      <c r="CV32" s="296">
        <v>12.7</v>
      </c>
      <c r="CW32" s="296"/>
      <c r="CX32" s="297">
        <v>5.3</v>
      </c>
      <c r="CY32" s="297">
        <v>98.6</v>
      </c>
      <c r="CZ32" s="298">
        <v>1.1000000000000001</v>
      </c>
      <c r="DA32" s="293">
        <v>658</v>
      </c>
      <c r="DB32" s="294">
        <v>4887</v>
      </c>
      <c r="DC32" s="294">
        <v>87</v>
      </c>
      <c r="DD32" s="294">
        <v>52</v>
      </c>
      <c r="DE32" s="294">
        <v>13</v>
      </c>
      <c r="DF32" s="294"/>
      <c r="DG32" s="296"/>
      <c r="DH32" s="296"/>
      <c r="DI32" s="296">
        <v>1.67</v>
      </c>
      <c r="DJ32" s="296">
        <v>3.4</v>
      </c>
      <c r="DK32" s="296">
        <v>12.1</v>
      </c>
      <c r="DL32" s="296"/>
      <c r="DM32" s="297">
        <v>10.3</v>
      </c>
      <c r="DN32" s="297">
        <v>98.8</v>
      </c>
      <c r="DO32" s="298">
        <v>1.2</v>
      </c>
    </row>
    <row r="34" spans="5:5" ht="15" customHeight="1" x14ac:dyDescent="0.2">
      <c r="E34" s="261"/>
    </row>
    <row r="35" spans="5:5" ht="15" customHeight="1" x14ac:dyDescent="0.2">
      <c r="E35" s="261"/>
    </row>
    <row r="36" spans="5:5" ht="15" customHeight="1" x14ac:dyDescent="0.2">
      <c r="E36" s="261"/>
    </row>
  </sheetData>
  <autoFilter ref="A2:DO2" xr:uid="{00000000-0009-0000-0000-000006000000}">
    <sortState xmlns:xlrd2="http://schemas.microsoft.com/office/spreadsheetml/2017/richdata2" ref="A3:DO32">
      <sortCondition ref="A2"/>
    </sortState>
  </autoFilter>
  <mergeCells count="10">
    <mergeCell ref="BH1:BV1"/>
    <mergeCell ref="BW1:CK1"/>
    <mergeCell ref="CL1:CZ1"/>
    <mergeCell ref="DA1:DO1"/>
    <mergeCell ref="A1:C1"/>
    <mergeCell ref="D1:P1"/>
    <mergeCell ref="Q1:W1"/>
    <mergeCell ref="X1:AJ1"/>
    <mergeCell ref="AK1:AR1"/>
    <mergeCell ref="AS1:BG1"/>
  </mergeCells>
  <conditionalFormatting sqref="B3:B32">
    <cfRule type="expression" dxfId="152" priority="1" stopIfTrue="1">
      <formula>$C3&gt;12.5</formula>
    </cfRule>
    <cfRule type="expression" dxfId="151" priority="2" stopIfTrue="1">
      <formula>AND($C3&gt;11.995,$C3&lt;12.5)</formula>
    </cfRule>
    <cfRule type="expression" dxfId="150" priority="3" stopIfTrue="1">
      <formula>AND($C3&gt;11,$C3&lt;11.995)</formula>
    </cfRule>
    <cfRule type="expression" dxfId="149" priority="4">
      <formula>AND($C3&gt;=9.69,$C3&lt;10.999)</formula>
    </cfRule>
    <cfRule type="expression" dxfId="148" priority="5" stopIfTrue="1">
      <formula>AND($C3&gt;8.4,$C3&lt;9.999)</formula>
    </cfRule>
    <cfRule type="expression" dxfId="147" priority="6" stopIfTrue="1">
      <formula>AND($C3&gt;7.25,$C3&lt;8.999)</formula>
    </cfRule>
    <cfRule type="expression" dxfId="146" priority="7" stopIfTrue="1">
      <formula>AND($C3&gt;=6,$C3&lt;7.25)</formula>
    </cfRule>
    <cfRule type="expression" dxfId="145" priority="8" stopIfTrue="1">
      <formula>AND($C3&gt;=4.7,$C3&lt;6.999)</formula>
    </cfRule>
    <cfRule type="expression" dxfId="144" priority="9">
      <formula>$C3&lt;4.7</formula>
    </cfRule>
  </conditionalFormatting>
  <conditionalFormatting sqref="C3:C32">
    <cfRule type="colorScale" priority="175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976">
    <cfRule type="containsText" dxfId="143" priority="11" operator="containsText" text="SR">
      <formula>NOT(ISERROR(SEARCH(("SR"),(H3))))</formula>
    </cfRule>
  </conditionalFormatting>
  <conditionalFormatting sqref="Q3:U32">
    <cfRule type="cellIs" dxfId="142" priority="12" operator="between">
      <formula>0.2</formula>
      <formula>0.2499</formula>
    </cfRule>
    <cfRule type="cellIs" dxfId="141" priority="13" operator="equal">
      <formula>0</formula>
    </cfRule>
    <cfRule type="colorScale" priority="14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32">
    <cfRule type="colorScale" priority="15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U56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83203125" customWidth="1"/>
    <col min="2" max="2" width="20.33203125" customWidth="1"/>
    <col min="3" max="3" width="13" customWidth="1"/>
    <col min="4" max="4" width="21.33203125" customWidth="1"/>
    <col min="5" max="5" width="11.33203125" customWidth="1"/>
    <col min="6" max="6" width="11.5" customWidth="1"/>
    <col min="7" max="7" width="7.6640625" customWidth="1"/>
    <col min="8" max="8" width="8.5" customWidth="1"/>
    <col min="9" max="9" width="13" customWidth="1"/>
    <col min="10" max="10" width="8.5" customWidth="1"/>
    <col min="11" max="11" width="10.33203125" customWidth="1"/>
    <col min="12" max="12" width="13.5" customWidth="1"/>
    <col min="13" max="13" width="10.5" customWidth="1"/>
    <col min="14" max="14" width="11" customWidth="1"/>
    <col min="15" max="15" width="11.5" customWidth="1"/>
    <col min="16" max="16" width="8.83203125" customWidth="1"/>
    <col min="17" max="23" width="9.83203125" customWidth="1"/>
    <col min="24" max="24" width="12.83203125" customWidth="1"/>
    <col min="25" max="25" width="8.5" customWidth="1"/>
    <col min="26" max="26" width="9.5" customWidth="1"/>
    <col min="27" max="27" width="9.33203125" customWidth="1"/>
    <col min="28" max="28" width="9.5" customWidth="1"/>
    <col min="29" max="29" width="10.83203125" customWidth="1"/>
    <col min="30" max="30" width="9.83203125" customWidth="1"/>
    <col min="31" max="31" width="11.33203125" customWidth="1"/>
    <col min="32" max="32" width="10.83203125" customWidth="1"/>
    <col min="33" max="33" width="11.5" customWidth="1"/>
    <col min="34" max="34" width="10" customWidth="1"/>
    <col min="35" max="35" width="10.1640625" customWidth="1"/>
    <col min="36" max="36" width="8.832031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10" customWidth="1"/>
    <col min="43" max="43" width="7.6640625" customWidth="1"/>
    <col min="44" max="44" width="9.5" customWidth="1"/>
    <col min="45" max="45" width="11.5" customWidth="1"/>
    <col min="46" max="46" width="13.5" customWidth="1"/>
    <col min="47" max="47" width="8" customWidth="1"/>
    <col min="48" max="48" width="8.5" customWidth="1"/>
    <col min="49" max="49" width="7.6640625" customWidth="1"/>
    <col min="50" max="50" width="13.5" customWidth="1"/>
    <col min="51" max="51" width="9.5" customWidth="1"/>
    <col min="52" max="52" width="10.83203125" customWidth="1"/>
    <col min="53" max="53" width="8.5" customWidth="1"/>
    <col min="54" max="54" width="9.5" customWidth="1"/>
    <col min="55" max="55" width="9.33203125" customWidth="1"/>
    <col min="56" max="56" width="8.5" customWidth="1"/>
    <col min="57" max="57" width="10.83203125" customWidth="1"/>
    <col min="58" max="58" width="11.5" customWidth="1"/>
    <col min="59" max="59" width="10" customWidth="1"/>
    <col min="60" max="60" width="11.5" customWidth="1"/>
    <col min="61" max="61" width="13.5" customWidth="1"/>
    <col min="62" max="62" width="8" customWidth="1"/>
    <col min="63" max="63" width="8.5" customWidth="1"/>
    <col min="64" max="64" width="7.6640625" customWidth="1"/>
    <col min="65" max="65" width="13.5" customWidth="1"/>
    <col min="66" max="66" width="9.5" customWidth="1"/>
    <col min="67" max="67" width="10.83203125" customWidth="1"/>
    <col min="68" max="68" width="8.5" customWidth="1"/>
    <col min="69" max="69" width="9.5" customWidth="1"/>
    <col min="70" max="70" width="9.33203125" customWidth="1"/>
    <col min="71" max="71" width="8.5" customWidth="1"/>
    <col min="72" max="72" width="10.83203125" customWidth="1"/>
    <col min="73" max="73" width="11.5" customWidth="1"/>
    <col min="74" max="74" width="10" customWidth="1"/>
    <col min="75" max="75" width="11.5" customWidth="1"/>
    <col min="76" max="76" width="13.5" customWidth="1"/>
    <col min="77" max="77" width="8" customWidth="1"/>
    <col min="78" max="78" width="8.5" customWidth="1"/>
    <col min="79" max="79" width="7.6640625" customWidth="1"/>
    <col min="80" max="80" width="13.5" customWidth="1"/>
    <col min="81" max="81" width="9.5" customWidth="1"/>
    <col min="82" max="82" width="10.83203125" customWidth="1"/>
    <col min="83" max="83" width="8.5" customWidth="1"/>
    <col min="84" max="84" width="9.5" customWidth="1"/>
    <col min="85" max="85" width="9.33203125" customWidth="1"/>
    <col min="86" max="86" width="8.5" customWidth="1"/>
    <col min="87" max="87" width="10.83203125" customWidth="1"/>
    <col min="88" max="88" width="11.5" customWidth="1"/>
    <col min="89" max="89" width="10" customWidth="1"/>
    <col min="90" max="90" width="11.5" customWidth="1"/>
    <col min="91" max="91" width="13.5" customWidth="1"/>
    <col min="92" max="92" width="8" customWidth="1"/>
    <col min="93" max="93" width="8.5" customWidth="1"/>
    <col min="94" max="94" width="7.6640625" customWidth="1"/>
    <col min="95" max="95" width="13.5" customWidth="1"/>
    <col min="96" max="96" width="9.5" customWidth="1"/>
    <col min="97" max="97" width="10.83203125" customWidth="1"/>
    <col min="98" max="98" width="8.5" customWidth="1"/>
    <col min="99" max="99" width="9.5" customWidth="1"/>
    <col min="100" max="100" width="9.33203125" customWidth="1"/>
    <col min="101" max="101" width="8.5" customWidth="1"/>
    <col min="102" max="102" width="10.83203125" customWidth="1"/>
    <col min="103" max="103" width="11.5" customWidth="1"/>
    <col min="104" max="104" width="10" customWidth="1"/>
    <col min="105" max="105" width="11.5" customWidth="1"/>
    <col min="106" max="106" width="13.5" customWidth="1"/>
    <col min="107" max="107" width="8" customWidth="1"/>
    <col min="108" max="108" width="8.5" customWidth="1"/>
    <col min="109" max="109" width="7.6640625" customWidth="1"/>
    <col min="110" max="110" width="13.5" customWidth="1"/>
    <col min="111" max="111" width="9.5" customWidth="1"/>
    <col min="112" max="112" width="10.83203125" customWidth="1"/>
    <col min="113" max="113" width="8.5" customWidth="1"/>
    <col min="114" max="114" width="9.5" customWidth="1"/>
    <col min="115" max="115" width="9.33203125" customWidth="1"/>
    <col min="116" max="116" width="8.5" customWidth="1"/>
    <col min="117" max="117" width="10.83203125" customWidth="1"/>
    <col min="118" max="118" width="11.5" customWidth="1"/>
    <col min="119" max="119" width="10" customWidth="1"/>
    <col min="120" max="120" width="8.33203125" customWidth="1"/>
    <col min="121" max="121" width="3.5" customWidth="1"/>
    <col min="122" max="122" width="13.1640625" customWidth="1"/>
    <col min="123" max="123" width="11" customWidth="1"/>
    <col min="124" max="124" width="14.5" customWidth="1"/>
    <col min="125" max="125" width="11.33203125" customWidth="1"/>
    <col min="126" max="141" width="8.83203125" customWidth="1"/>
  </cols>
  <sheetData>
    <row r="1" spans="1:125" x14ac:dyDescent="0.2">
      <c r="A1" s="367"/>
      <c r="B1" s="368"/>
      <c r="C1" s="370"/>
      <c r="D1" s="371" t="s">
        <v>60</v>
      </c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70"/>
      <c r="Q1" s="372" t="s">
        <v>61</v>
      </c>
      <c r="R1" s="368"/>
      <c r="S1" s="368"/>
      <c r="T1" s="368"/>
      <c r="U1" s="368"/>
      <c r="V1" s="368"/>
      <c r="W1" s="370"/>
      <c r="X1" s="373" t="s">
        <v>62</v>
      </c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8"/>
      <c r="AJ1" s="370"/>
      <c r="AK1" s="374" t="s">
        <v>63</v>
      </c>
      <c r="AL1" s="368"/>
      <c r="AM1" s="368"/>
      <c r="AN1" s="368"/>
      <c r="AO1" s="368"/>
      <c r="AP1" s="368"/>
      <c r="AQ1" s="368"/>
      <c r="AR1" s="370"/>
      <c r="AS1" s="364" t="s">
        <v>722</v>
      </c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6"/>
      <c r="BH1" s="364" t="s">
        <v>723</v>
      </c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6"/>
      <c r="BW1" s="364" t="s">
        <v>724</v>
      </c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6"/>
      <c r="CL1" s="364" t="s">
        <v>725</v>
      </c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5"/>
      <c r="CX1" s="365"/>
      <c r="CY1" s="365"/>
      <c r="CZ1" s="366"/>
      <c r="DA1" s="364" t="s">
        <v>726</v>
      </c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5"/>
      <c r="DM1" s="365"/>
      <c r="DN1" s="365"/>
      <c r="DO1" s="366"/>
      <c r="DP1" s="119"/>
      <c r="DQ1" s="119"/>
      <c r="DR1" s="119"/>
      <c r="DS1" s="119"/>
      <c r="DT1" s="119"/>
      <c r="DU1" s="119"/>
    </row>
    <row r="2" spans="1:125" ht="16" thickBot="1" x14ac:dyDescent="0.25">
      <c r="A2" s="12" t="s">
        <v>69</v>
      </c>
      <c r="B2" s="13" t="s">
        <v>72</v>
      </c>
      <c r="C2" s="14" t="s">
        <v>2</v>
      </c>
      <c r="D2" s="15" t="s">
        <v>75</v>
      </c>
      <c r="E2" s="16" t="s">
        <v>30</v>
      </c>
      <c r="F2" s="16" t="s">
        <v>34</v>
      </c>
      <c r="G2" s="16" t="s">
        <v>36</v>
      </c>
      <c r="H2" s="16" t="s">
        <v>71</v>
      </c>
      <c r="I2" s="16" t="s">
        <v>40</v>
      </c>
      <c r="J2" s="16" t="s">
        <v>53</v>
      </c>
      <c r="K2" s="16" t="s">
        <v>55</v>
      </c>
      <c r="L2" s="16" t="s">
        <v>57</v>
      </c>
      <c r="M2" s="16" t="s">
        <v>76</v>
      </c>
      <c r="N2" s="16" t="s">
        <v>77</v>
      </c>
      <c r="O2" s="16" t="s">
        <v>78</v>
      </c>
      <c r="P2" s="17" t="s">
        <v>28</v>
      </c>
      <c r="Q2" s="18" t="s">
        <v>42</v>
      </c>
      <c r="R2" s="19" t="s">
        <v>44</v>
      </c>
      <c r="S2" s="19" t="s">
        <v>46</v>
      </c>
      <c r="T2" s="19" t="s">
        <v>48</v>
      </c>
      <c r="U2" s="19" t="s">
        <v>50</v>
      </c>
      <c r="V2" s="19" t="s">
        <v>24</v>
      </c>
      <c r="W2" s="20" t="s">
        <v>26</v>
      </c>
      <c r="X2" s="21" t="s">
        <v>4</v>
      </c>
      <c r="Y2" s="22" t="s">
        <v>8</v>
      </c>
      <c r="Z2" s="22" t="s">
        <v>10</v>
      </c>
      <c r="AA2" s="22" t="s">
        <v>14</v>
      </c>
      <c r="AB2" s="22" t="s">
        <v>16</v>
      </c>
      <c r="AC2" s="22" t="s">
        <v>18</v>
      </c>
      <c r="AD2" s="22" t="s">
        <v>79</v>
      </c>
      <c r="AE2" s="22" t="s">
        <v>80</v>
      </c>
      <c r="AF2" s="22" t="s">
        <v>81</v>
      </c>
      <c r="AG2" s="22" t="s">
        <v>83</v>
      </c>
      <c r="AH2" s="22" t="s">
        <v>84</v>
      </c>
      <c r="AI2" s="22" t="s">
        <v>85</v>
      </c>
      <c r="AJ2" s="23" t="s">
        <v>20</v>
      </c>
      <c r="AK2" s="24" t="s">
        <v>86</v>
      </c>
      <c r="AL2" s="25" t="s">
        <v>87</v>
      </c>
      <c r="AM2" s="25" t="s">
        <v>88</v>
      </c>
      <c r="AN2" s="25" t="s">
        <v>89</v>
      </c>
      <c r="AO2" s="25" t="s">
        <v>90</v>
      </c>
      <c r="AP2" s="25" t="s">
        <v>91</v>
      </c>
      <c r="AQ2" s="25" t="s">
        <v>32</v>
      </c>
      <c r="AR2" s="26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98</v>
      </c>
      <c r="BE2" s="28" t="s">
        <v>99</v>
      </c>
      <c r="BF2" s="28" t="s">
        <v>83</v>
      </c>
      <c r="BG2" s="29" t="s">
        <v>84</v>
      </c>
      <c r="BH2" s="27" t="s">
        <v>92</v>
      </c>
      <c r="BI2" s="28" t="s">
        <v>93</v>
      </c>
      <c r="BJ2" s="28" t="s">
        <v>94</v>
      </c>
      <c r="BK2" s="28" t="s">
        <v>95</v>
      </c>
      <c r="BL2" s="28" t="s">
        <v>96</v>
      </c>
      <c r="BM2" s="28" t="s">
        <v>97</v>
      </c>
      <c r="BN2" s="28" t="s">
        <v>16</v>
      </c>
      <c r="BO2" s="28" t="s">
        <v>18</v>
      </c>
      <c r="BP2" s="28" t="s">
        <v>8</v>
      </c>
      <c r="BQ2" s="28" t="s">
        <v>10</v>
      </c>
      <c r="BR2" s="28" t="s">
        <v>14</v>
      </c>
      <c r="BS2" s="28" t="s">
        <v>98</v>
      </c>
      <c r="BT2" s="28" t="s">
        <v>99</v>
      </c>
      <c r="BU2" s="28" t="s">
        <v>83</v>
      </c>
      <c r="BV2" s="29" t="s">
        <v>84</v>
      </c>
      <c r="BW2" s="27" t="s">
        <v>92</v>
      </c>
      <c r="BX2" s="28" t="s">
        <v>93</v>
      </c>
      <c r="BY2" s="28" t="s">
        <v>94</v>
      </c>
      <c r="BZ2" s="28" t="s">
        <v>95</v>
      </c>
      <c r="CA2" s="28" t="s">
        <v>96</v>
      </c>
      <c r="CB2" s="28" t="s">
        <v>97</v>
      </c>
      <c r="CC2" s="28" t="s">
        <v>16</v>
      </c>
      <c r="CD2" s="28" t="s">
        <v>18</v>
      </c>
      <c r="CE2" s="28" t="s">
        <v>8</v>
      </c>
      <c r="CF2" s="28" t="s">
        <v>10</v>
      </c>
      <c r="CG2" s="28" t="s">
        <v>14</v>
      </c>
      <c r="CH2" s="28" t="s">
        <v>98</v>
      </c>
      <c r="CI2" s="28" t="s">
        <v>99</v>
      </c>
      <c r="CJ2" s="28" t="s">
        <v>83</v>
      </c>
      <c r="CK2" s="29" t="s">
        <v>84</v>
      </c>
      <c r="CL2" s="27" t="s">
        <v>92</v>
      </c>
      <c r="CM2" s="28" t="s">
        <v>93</v>
      </c>
      <c r="CN2" s="28" t="s">
        <v>94</v>
      </c>
      <c r="CO2" s="28" t="s">
        <v>95</v>
      </c>
      <c r="CP2" s="28" t="s">
        <v>96</v>
      </c>
      <c r="CQ2" s="28" t="s">
        <v>97</v>
      </c>
      <c r="CR2" s="28" t="s">
        <v>16</v>
      </c>
      <c r="CS2" s="28" t="s">
        <v>18</v>
      </c>
      <c r="CT2" s="28" t="s">
        <v>8</v>
      </c>
      <c r="CU2" s="28" t="s">
        <v>10</v>
      </c>
      <c r="CV2" s="28" t="s">
        <v>14</v>
      </c>
      <c r="CW2" s="28" t="s">
        <v>98</v>
      </c>
      <c r="CX2" s="28" t="s">
        <v>99</v>
      </c>
      <c r="CY2" s="28" t="s">
        <v>83</v>
      </c>
      <c r="CZ2" s="29" t="s">
        <v>84</v>
      </c>
      <c r="DA2" s="27" t="s">
        <v>92</v>
      </c>
      <c r="DB2" s="28" t="s">
        <v>93</v>
      </c>
      <c r="DC2" s="28" t="s">
        <v>94</v>
      </c>
      <c r="DD2" s="28" t="s">
        <v>95</v>
      </c>
      <c r="DE2" s="28" t="s">
        <v>96</v>
      </c>
      <c r="DF2" s="28" t="s">
        <v>97</v>
      </c>
      <c r="DG2" s="28" t="s">
        <v>16</v>
      </c>
      <c r="DH2" s="28" t="s">
        <v>18</v>
      </c>
      <c r="DI2" s="28" t="s">
        <v>8</v>
      </c>
      <c r="DJ2" s="28" t="s">
        <v>10</v>
      </c>
      <c r="DK2" s="28" t="s">
        <v>14</v>
      </c>
      <c r="DL2" s="28" t="s">
        <v>98</v>
      </c>
      <c r="DM2" s="28" t="s">
        <v>99</v>
      </c>
      <c r="DN2" s="28" t="s">
        <v>83</v>
      </c>
      <c r="DO2" s="29" t="s">
        <v>84</v>
      </c>
      <c r="DP2" s="90"/>
      <c r="DQ2" s="90"/>
      <c r="DR2" s="90" t="s">
        <v>622</v>
      </c>
      <c r="DS2" s="90" t="s">
        <v>623</v>
      </c>
      <c r="DT2" s="90" t="s">
        <v>624</v>
      </c>
      <c r="DU2" s="90" t="s">
        <v>625</v>
      </c>
    </row>
    <row r="3" spans="1:125" x14ac:dyDescent="0.2">
      <c r="A3" s="30">
        <v>1</v>
      </c>
      <c r="B3" s="32" t="s">
        <v>138</v>
      </c>
      <c r="C3" s="120">
        <v>11.204285714285716</v>
      </c>
      <c r="D3" s="121" t="s">
        <v>639</v>
      </c>
      <c r="E3" s="35">
        <v>4</v>
      </c>
      <c r="F3" s="36">
        <v>34611</v>
      </c>
      <c r="G3" s="37">
        <v>31.002739726027396</v>
      </c>
      <c r="H3" s="37" t="s">
        <v>684</v>
      </c>
      <c r="I3" s="37">
        <v>22.578082191780823</v>
      </c>
      <c r="J3" s="37" t="s">
        <v>976</v>
      </c>
      <c r="K3" s="37" t="s">
        <v>982</v>
      </c>
      <c r="L3" s="37" t="s">
        <v>727</v>
      </c>
      <c r="M3" s="35">
        <v>76</v>
      </c>
      <c r="N3" s="35">
        <v>220</v>
      </c>
      <c r="O3" s="35">
        <v>4.51</v>
      </c>
      <c r="P3" s="56">
        <v>1</v>
      </c>
      <c r="Q3" s="125">
        <v>0</v>
      </c>
      <c r="R3" s="110">
        <v>7.133182844243792E-2</v>
      </c>
      <c r="S3" s="110">
        <v>0.30258519388954169</v>
      </c>
      <c r="T3" s="110">
        <v>4.5735193231191398E-3</v>
      </c>
      <c r="U3" s="110">
        <v>0.2717109203433819</v>
      </c>
      <c r="V3" s="58">
        <v>0.2871480571164618</v>
      </c>
      <c r="W3" s="59">
        <v>0.2727906542606387</v>
      </c>
      <c r="X3" s="42">
        <v>19.923287671232877</v>
      </c>
      <c r="Y3" s="43">
        <v>3.34</v>
      </c>
      <c r="Z3" s="43">
        <v>7.4</v>
      </c>
      <c r="AA3" s="43">
        <v>16.2</v>
      </c>
      <c r="AB3" s="43">
        <v>0.65</v>
      </c>
      <c r="AC3" s="43">
        <v>2.16</v>
      </c>
      <c r="AD3" s="44" t="s">
        <v>727</v>
      </c>
      <c r="AE3" s="44" t="s">
        <v>727</v>
      </c>
      <c r="AF3" s="45">
        <v>5.7999999999999996E-2</v>
      </c>
      <c r="AG3" s="45">
        <v>0.97199999999999998</v>
      </c>
      <c r="AH3" s="45">
        <v>2.7999999999999997E-2</v>
      </c>
      <c r="AI3" s="43">
        <v>106.35220755068498</v>
      </c>
      <c r="AJ3" s="47">
        <v>111.8242228887792</v>
      </c>
      <c r="AK3" s="48">
        <v>7</v>
      </c>
      <c r="AL3" s="49">
        <v>6</v>
      </c>
      <c r="AM3" s="49">
        <v>6</v>
      </c>
      <c r="AN3" s="49">
        <v>5</v>
      </c>
      <c r="AO3" s="49">
        <v>7</v>
      </c>
      <c r="AP3" s="49">
        <v>8</v>
      </c>
      <c r="AQ3" s="49">
        <v>10</v>
      </c>
      <c r="AR3" s="126">
        <v>1</v>
      </c>
      <c r="AS3" s="127"/>
      <c r="AT3" s="128">
        <v>4181</v>
      </c>
      <c r="AU3" s="128"/>
      <c r="AV3" s="128"/>
      <c r="AW3" s="128"/>
      <c r="AX3" s="128"/>
      <c r="AY3" s="128"/>
      <c r="AZ3" s="128"/>
      <c r="BA3" s="128"/>
      <c r="BB3" s="128"/>
      <c r="BC3" s="128"/>
      <c r="BD3" s="128"/>
      <c r="BE3" s="128"/>
      <c r="BF3" s="128"/>
      <c r="BG3" s="129"/>
      <c r="BH3" s="127">
        <v>316</v>
      </c>
      <c r="BI3" s="128">
        <v>4430</v>
      </c>
      <c r="BJ3" s="128"/>
      <c r="BK3" s="128">
        <v>20</v>
      </c>
      <c r="BL3" s="128">
        <v>3</v>
      </c>
      <c r="BM3" s="128">
        <v>39</v>
      </c>
      <c r="BN3" s="128"/>
      <c r="BO3" s="128"/>
      <c r="BP3" s="128"/>
      <c r="BQ3" s="128"/>
      <c r="BR3" s="128"/>
      <c r="BS3" s="128"/>
      <c r="BT3" s="128"/>
      <c r="BU3" s="128"/>
      <c r="BV3" s="129"/>
      <c r="BW3" s="127">
        <v>1030</v>
      </c>
      <c r="BX3" s="128">
        <v>3404</v>
      </c>
      <c r="BY3" s="128">
        <v>93</v>
      </c>
      <c r="BZ3" s="128">
        <v>57</v>
      </c>
      <c r="CA3" s="128">
        <v>6</v>
      </c>
      <c r="CB3" s="128">
        <v>23</v>
      </c>
      <c r="CC3" s="128"/>
      <c r="CD3" s="128"/>
      <c r="CE3" s="130">
        <v>2.46</v>
      </c>
      <c r="CF3" s="130">
        <v>7.4</v>
      </c>
      <c r="CG3" s="130">
        <v>16.2</v>
      </c>
      <c r="CH3" s="130"/>
      <c r="CI3" s="131">
        <v>8.1</v>
      </c>
      <c r="CJ3" s="131">
        <v>98.4</v>
      </c>
      <c r="CK3" s="132">
        <v>1.6</v>
      </c>
      <c r="CL3" s="127">
        <v>20</v>
      </c>
      <c r="CM3" s="128">
        <v>4373</v>
      </c>
      <c r="CN3" s="128">
        <v>2</v>
      </c>
      <c r="CO3" s="128">
        <v>2</v>
      </c>
      <c r="CP3" s="128">
        <v>1</v>
      </c>
      <c r="CQ3" s="128">
        <v>35</v>
      </c>
      <c r="CR3" s="128"/>
      <c r="CS3" s="128"/>
      <c r="CT3" s="130"/>
      <c r="CU3" s="130"/>
      <c r="CV3" s="130"/>
      <c r="CW3" s="130"/>
      <c r="CX3" s="131">
        <v>0</v>
      </c>
      <c r="CY3" s="131">
        <v>100</v>
      </c>
      <c r="CZ3" s="132">
        <v>0</v>
      </c>
      <c r="DA3" s="127">
        <v>1361</v>
      </c>
      <c r="DB3" s="128">
        <v>5009</v>
      </c>
      <c r="DC3" s="128">
        <v>141</v>
      </c>
      <c r="DD3" s="128">
        <v>98</v>
      </c>
      <c r="DE3" s="128">
        <v>11</v>
      </c>
      <c r="DF3" s="128">
        <v>45</v>
      </c>
      <c r="DG3" s="130">
        <v>0.65</v>
      </c>
      <c r="DH3" s="130">
        <v>2.16</v>
      </c>
      <c r="DI3" s="130">
        <v>3.34</v>
      </c>
      <c r="DJ3" s="130">
        <v>4</v>
      </c>
      <c r="DK3" s="130">
        <v>12.7</v>
      </c>
      <c r="DL3" s="130"/>
      <c r="DM3" s="131">
        <v>5.8</v>
      </c>
      <c r="DN3" s="131">
        <v>94.4</v>
      </c>
      <c r="DO3" s="132">
        <v>5.6</v>
      </c>
      <c r="DP3" s="108"/>
      <c r="DQ3" s="31">
        <v>1</v>
      </c>
      <c r="DR3" s="31" t="s">
        <v>629</v>
      </c>
      <c r="DS3" s="89">
        <v>1</v>
      </c>
      <c r="DT3" s="107">
        <v>41152</v>
      </c>
      <c r="DU3" s="107">
        <v>42852</v>
      </c>
    </row>
    <row r="4" spans="1:125" x14ac:dyDescent="0.2">
      <c r="A4" s="30">
        <v>2</v>
      </c>
      <c r="B4" s="32" t="s">
        <v>140</v>
      </c>
      <c r="C4" s="120">
        <v>11.108571428571429</v>
      </c>
      <c r="D4" s="121" t="s">
        <v>653</v>
      </c>
      <c r="E4" s="35">
        <v>5</v>
      </c>
      <c r="F4" s="36">
        <v>35391</v>
      </c>
      <c r="G4" s="37">
        <v>28.865753424657534</v>
      </c>
      <c r="H4" s="37" t="s">
        <v>628</v>
      </c>
      <c r="I4" s="37">
        <v>20.44109589041096</v>
      </c>
      <c r="J4" s="37" t="s">
        <v>976</v>
      </c>
      <c r="K4" s="37" t="s">
        <v>977</v>
      </c>
      <c r="L4" s="37" t="s">
        <v>727</v>
      </c>
      <c r="M4" s="35">
        <v>73</v>
      </c>
      <c r="N4" s="35">
        <v>216</v>
      </c>
      <c r="O4" s="35">
        <v>4.54</v>
      </c>
      <c r="P4" s="56">
        <v>2</v>
      </c>
      <c r="Q4" s="125">
        <v>0</v>
      </c>
      <c r="R4" s="110">
        <v>0</v>
      </c>
      <c r="S4" s="110">
        <v>0.25933609958506226</v>
      </c>
      <c r="T4" s="110">
        <v>0.3850635593220339</v>
      </c>
      <c r="U4" s="110">
        <v>0.25438352351795157</v>
      </c>
      <c r="V4" s="58">
        <v>0.31972354141999271</v>
      </c>
      <c r="W4" s="59">
        <v>0.30373736434899307</v>
      </c>
      <c r="X4" s="42">
        <v>17.786301369863015</v>
      </c>
      <c r="Y4" s="43">
        <v>3.4</v>
      </c>
      <c r="Z4" s="43">
        <v>6.7</v>
      </c>
      <c r="AA4" s="43">
        <v>13.5</v>
      </c>
      <c r="AB4" s="43">
        <v>0.66</v>
      </c>
      <c r="AC4" s="43">
        <v>1.97</v>
      </c>
      <c r="AD4" s="44" t="s">
        <v>727</v>
      </c>
      <c r="AE4" s="44" t="s">
        <v>727</v>
      </c>
      <c r="AF4" s="45">
        <v>5.4000000000000006E-2</v>
      </c>
      <c r="AG4" s="45">
        <v>0.84</v>
      </c>
      <c r="AH4" s="45">
        <v>0.1565</v>
      </c>
      <c r="AI4" s="43">
        <v>101.68580600610686</v>
      </c>
      <c r="AJ4" s="47">
        <v>100.64996238989757</v>
      </c>
      <c r="AK4" s="48">
        <v>8</v>
      </c>
      <c r="AL4" s="49">
        <v>10</v>
      </c>
      <c r="AM4" s="49">
        <v>6</v>
      </c>
      <c r="AN4" s="49">
        <v>5</v>
      </c>
      <c r="AO4" s="49">
        <v>7</v>
      </c>
      <c r="AP4" s="49">
        <v>6</v>
      </c>
      <c r="AQ4" s="49">
        <v>8</v>
      </c>
      <c r="AR4" s="126">
        <v>0.5</v>
      </c>
      <c r="AS4" s="133"/>
      <c r="AT4" s="115">
        <v>3670</v>
      </c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5"/>
      <c r="BF4" s="115"/>
      <c r="BG4" s="134"/>
      <c r="BH4" s="133"/>
      <c r="BI4" s="115">
        <v>3180</v>
      </c>
      <c r="BJ4" s="115"/>
      <c r="BK4" s="115"/>
      <c r="BL4" s="115"/>
      <c r="BM4" s="115"/>
      <c r="BN4" s="115"/>
      <c r="BO4" s="115"/>
      <c r="BP4" s="115"/>
      <c r="BQ4" s="115"/>
      <c r="BR4" s="115"/>
      <c r="BS4" s="115"/>
      <c r="BT4" s="115"/>
      <c r="BU4" s="115"/>
      <c r="BV4" s="134"/>
      <c r="BW4" s="133">
        <v>1000</v>
      </c>
      <c r="BX4" s="115">
        <v>3856</v>
      </c>
      <c r="BY4" s="115">
        <v>80</v>
      </c>
      <c r="BZ4" s="115">
        <v>54</v>
      </c>
      <c r="CA4" s="115">
        <v>5</v>
      </c>
      <c r="CB4" s="115">
        <v>39</v>
      </c>
      <c r="CC4" s="115"/>
      <c r="CD4" s="115"/>
      <c r="CE4" s="116">
        <v>1.86</v>
      </c>
      <c r="CF4" s="116">
        <v>5.9</v>
      </c>
      <c r="CG4" s="116">
        <v>12.1</v>
      </c>
      <c r="CH4" s="116"/>
      <c r="CI4" s="135">
        <v>3.6</v>
      </c>
      <c r="CJ4" s="135">
        <v>81.3</v>
      </c>
      <c r="CK4" s="136">
        <v>13.3</v>
      </c>
      <c r="CL4" s="133">
        <v>1454</v>
      </c>
      <c r="CM4" s="115">
        <v>3776</v>
      </c>
      <c r="CN4" s="115">
        <v>132</v>
      </c>
      <c r="CO4" s="115">
        <v>89</v>
      </c>
      <c r="CP4" s="115">
        <v>10</v>
      </c>
      <c r="CQ4" s="115">
        <v>30</v>
      </c>
      <c r="CR4" s="115"/>
      <c r="CS4" s="115"/>
      <c r="CT4" s="116">
        <v>3.4</v>
      </c>
      <c r="CU4" s="116">
        <v>6.7</v>
      </c>
      <c r="CV4" s="116">
        <v>13.5</v>
      </c>
      <c r="CW4" s="116"/>
      <c r="CX4" s="135">
        <v>9.1999999999999993</v>
      </c>
      <c r="CY4" s="135">
        <v>82.3</v>
      </c>
      <c r="CZ4" s="136">
        <v>16.600000000000001</v>
      </c>
      <c r="DA4" s="133">
        <v>914</v>
      </c>
      <c r="DB4" s="115">
        <v>3593</v>
      </c>
      <c r="DC4" s="115">
        <v>105</v>
      </c>
      <c r="DD4" s="115">
        <v>70</v>
      </c>
      <c r="DE4" s="115">
        <v>10</v>
      </c>
      <c r="DF4" s="115">
        <v>33</v>
      </c>
      <c r="DG4" s="116">
        <v>0.66</v>
      </c>
      <c r="DH4" s="116">
        <v>1.97</v>
      </c>
      <c r="DI4" s="116">
        <v>2.14</v>
      </c>
      <c r="DJ4" s="116">
        <v>5.5</v>
      </c>
      <c r="DK4" s="116">
        <v>11.2</v>
      </c>
      <c r="DL4" s="116"/>
      <c r="DM4" s="135">
        <v>5.4</v>
      </c>
      <c r="DN4" s="135">
        <v>84</v>
      </c>
      <c r="DO4" s="136">
        <v>14.7</v>
      </c>
      <c r="DP4" s="108"/>
      <c r="DQ4" s="31">
        <v>2</v>
      </c>
      <c r="DR4" s="31" t="s">
        <v>728</v>
      </c>
      <c r="DS4" s="89">
        <v>1</v>
      </c>
      <c r="DT4" s="107">
        <v>41517</v>
      </c>
      <c r="DU4" s="89"/>
    </row>
    <row r="5" spans="1:125" x14ac:dyDescent="0.2">
      <c r="A5" s="30">
        <v>3</v>
      </c>
      <c r="B5" s="32" t="s">
        <v>144</v>
      </c>
      <c r="C5" s="120">
        <v>10.78857142857143</v>
      </c>
      <c r="D5" s="121" t="s">
        <v>729</v>
      </c>
      <c r="E5" s="35">
        <v>9</v>
      </c>
      <c r="F5" s="36">
        <v>34710</v>
      </c>
      <c r="G5" s="37">
        <v>30.731506849315068</v>
      </c>
      <c r="H5" s="37" t="s">
        <v>669</v>
      </c>
      <c r="I5" s="37">
        <v>22.306849315068494</v>
      </c>
      <c r="J5" s="37" t="s">
        <v>978</v>
      </c>
      <c r="K5" s="37" t="s">
        <v>982</v>
      </c>
      <c r="L5" s="37" t="s">
        <v>727</v>
      </c>
      <c r="M5" s="35">
        <v>75</v>
      </c>
      <c r="N5" s="35">
        <v>205</v>
      </c>
      <c r="O5" s="35">
        <v>4.5</v>
      </c>
      <c r="P5" s="56">
        <v>1</v>
      </c>
      <c r="Q5" s="125">
        <v>0</v>
      </c>
      <c r="R5" s="110">
        <v>0.37164296998420221</v>
      </c>
      <c r="S5" s="110">
        <v>0.40517985611510793</v>
      </c>
      <c r="T5" s="110">
        <v>0.38290460878885318</v>
      </c>
      <c r="U5" s="110">
        <v>0.42456835550523636</v>
      </c>
      <c r="V5" s="58">
        <v>0.42456835550523636</v>
      </c>
      <c r="W5" s="59">
        <v>0.29719784885366546</v>
      </c>
      <c r="X5" s="42">
        <v>18.649315068493152</v>
      </c>
      <c r="Y5" s="43">
        <v>3.8</v>
      </c>
      <c r="Z5" s="43">
        <v>8.9</v>
      </c>
      <c r="AA5" s="43">
        <v>12.2</v>
      </c>
      <c r="AB5" s="43">
        <v>0.89</v>
      </c>
      <c r="AC5" s="43">
        <v>3.97</v>
      </c>
      <c r="AD5" s="44" t="s">
        <v>727</v>
      </c>
      <c r="AE5" s="44" t="s">
        <v>727</v>
      </c>
      <c r="AF5" s="45">
        <v>0.10099999999999999</v>
      </c>
      <c r="AG5" s="45">
        <v>0.71700000000000008</v>
      </c>
      <c r="AH5" s="45">
        <v>0.23800000000000002</v>
      </c>
      <c r="AI5" s="43">
        <v>99.984758420972412</v>
      </c>
      <c r="AJ5" s="47">
        <v>103.06107972998302</v>
      </c>
      <c r="AK5" s="48">
        <v>8</v>
      </c>
      <c r="AL5" s="49">
        <v>9</v>
      </c>
      <c r="AM5" s="49">
        <v>7</v>
      </c>
      <c r="AN5" s="49">
        <v>6</v>
      </c>
      <c r="AO5" s="49">
        <v>8</v>
      </c>
      <c r="AP5" s="49">
        <v>7</v>
      </c>
      <c r="AQ5" s="49">
        <v>10</v>
      </c>
      <c r="AR5" s="126">
        <v>0</v>
      </c>
      <c r="AS5" s="133"/>
      <c r="AT5" s="115">
        <v>3477</v>
      </c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34"/>
      <c r="BH5" s="133">
        <v>941</v>
      </c>
      <c r="BI5" s="115">
        <v>2532</v>
      </c>
      <c r="BJ5" s="115"/>
      <c r="BK5" s="115">
        <v>67</v>
      </c>
      <c r="BL5" s="115">
        <v>6</v>
      </c>
      <c r="BM5" s="115">
        <v>13</v>
      </c>
      <c r="BN5" s="115"/>
      <c r="BO5" s="115"/>
      <c r="BP5" s="115"/>
      <c r="BQ5" s="115"/>
      <c r="BR5" s="115"/>
      <c r="BS5" s="115"/>
      <c r="BT5" s="115"/>
      <c r="BU5" s="115"/>
      <c r="BV5" s="134"/>
      <c r="BW5" s="133">
        <v>1408</v>
      </c>
      <c r="BX5" s="115">
        <v>3475</v>
      </c>
      <c r="BY5" s="115">
        <v>115</v>
      </c>
      <c r="BZ5" s="115">
        <v>78</v>
      </c>
      <c r="CA5" s="115">
        <v>15</v>
      </c>
      <c r="CB5" s="115">
        <v>26</v>
      </c>
      <c r="CC5" s="115"/>
      <c r="CD5" s="115"/>
      <c r="CE5" s="116">
        <v>3.8</v>
      </c>
      <c r="CF5" s="116">
        <v>8.9</v>
      </c>
      <c r="CG5" s="116">
        <v>12.2</v>
      </c>
      <c r="CH5" s="116"/>
      <c r="CI5" s="135">
        <v>8.1999999999999993</v>
      </c>
      <c r="CJ5" s="135">
        <v>78.400000000000006</v>
      </c>
      <c r="CK5" s="136">
        <v>21.6</v>
      </c>
      <c r="CL5" s="133">
        <v>1429</v>
      </c>
      <c r="CM5" s="115">
        <v>3732</v>
      </c>
      <c r="CN5" s="115">
        <v>137</v>
      </c>
      <c r="CO5" s="115">
        <v>90</v>
      </c>
      <c r="CP5" s="115">
        <v>12</v>
      </c>
      <c r="CQ5" s="115">
        <v>30</v>
      </c>
      <c r="CR5" s="115"/>
      <c r="CS5" s="115"/>
      <c r="CT5" s="116">
        <v>3.48</v>
      </c>
      <c r="CU5" s="116">
        <v>8.1999999999999993</v>
      </c>
      <c r="CV5" s="116">
        <v>10.8</v>
      </c>
      <c r="CW5" s="116"/>
      <c r="CX5" s="135">
        <v>8.1999999999999993</v>
      </c>
      <c r="CY5" s="135">
        <v>80.7</v>
      </c>
      <c r="CZ5" s="136">
        <v>19.3</v>
      </c>
      <c r="DA5" s="133">
        <v>1500</v>
      </c>
      <c r="DB5" s="115">
        <v>3533</v>
      </c>
      <c r="DC5" s="115">
        <v>136</v>
      </c>
      <c r="DD5" s="115">
        <v>98</v>
      </c>
      <c r="DE5" s="115">
        <v>19</v>
      </c>
      <c r="DF5" s="115">
        <v>33</v>
      </c>
      <c r="DG5" s="116">
        <v>0.89</v>
      </c>
      <c r="DH5" s="116">
        <v>3.97</v>
      </c>
      <c r="DI5" s="116">
        <v>3.57</v>
      </c>
      <c r="DJ5" s="116">
        <v>7.2</v>
      </c>
      <c r="DK5" s="116">
        <v>11.2</v>
      </c>
      <c r="DL5" s="116"/>
      <c r="DM5" s="135">
        <v>10.1</v>
      </c>
      <c r="DN5" s="135">
        <v>71.7</v>
      </c>
      <c r="DO5" s="136">
        <v>28.3</v>
      </c>
      <c r="DP5" s="108"/>
      <c r="DQ5" s="7">
        <v>3</v>
      </c>
      <c r="DR5" s="31" t="s">
        <v>730</v>
      </c>
      <c r="DS5" s="89">
        <v>0.95</v>
      </c>
      <c r="DT5" s="107">
        <v>41883</v>
      </c>
      <c r="DU5" s="89"/>
    </row>
    <row r="6" spans="1:125" x14ac:dyDescent="0.2">
      <c r="A6" s="30">
        <v>4</v>
      </c>
      <c r="B6" s="32" t="s">
        <v>146</v>
      </c>
      <c r="C6" s="120">
        <v>10.66</v>
      </c>
      <c r="D6" s="121" t="s">
        <v>666</v>
      </c>
      <c r="E6" s="35">
        <v>2</v>
      </c>
      <c r="F6" s="36">
        <v>35122</v>
      </c>
      <c r="G6" s="37">
        <v>29.602739726027398</v>
      </c>
      <c r="H6" s="37" t="s">
        <v>628</v>
      </c>
      <c r="I6" s="37">
        <v>21.17808219178082</v>
      </c>
      <c r="J6" s="37" t="s">
        <v>976</v>
      </c>
      <c r="K6" s="37" t="s">
        <v>977</v>
      </c>
      <c r="L6" s="37" t="s">
        <v>727</v>
      </c>
      <c r="M6" s="35">
        <v>73</v>
      </c>
      <c r="N6" s="35">
        <v>208</v>
      </c>
      <c r="O6" s="35">
        <v>4.42</v>
      </c>
      <c r="P6" s="56">
        <v>3</v>
      </c>
      <c r="Q6" s="125">
        <v>0</v>
      </c>
      <c r="R6" s="110">
        <v>0</v>
      </c>
      <c r="S6" s="110">
        <v>0.11140408701384311</v>
      </c>
      <c r="T6" s="110">
        <v>0.3949067431850789</v>
      </c>
      <c r="U6" s="110">
        <v>0.26904109589041098</v>
      </c>
      <c r="V6" s="58">
        <v>0.33197391953774491</v>
      </c>
      <c r="W6" s="59">
        <v>0.33197391953774491</v>
      </c>
      <c r="X6" s="42">
        <v>19.520547945205479</v>
      </c>
      <c r="Y6" s="43">
        <v>2.56</v>
      </c>
      <c r="Z6" s="43">
        <v>7.4</v>
      </c>
      <c r="AA6" s="43">
        <v>15.5</v>
      </c>
      <c r="AB6" s="43">
        <v>0.8</v>
      </c>
      <c r="AC6" s="43">
        <v>2.64</v>
      </c>
      <c r="AD6" s="44" t="s">
        <v>727</v>
      </c>
      <c r="AE6" s="44" t="s">
        <v>727</v>
      </c>
      <c r="AF6" s="45">
        <v>7.8E-2</v>
      </c>
      <c r="AG6" s="45">
        <v>0.9840000000000001</v>
      </c>
      <c r="AH6" s="45">
        <v>0.14700000000000002</v>
      </c>
      <c r="AI6" s="43">
        <v>108.994417126114</v>
      </c>
      <c r="AJ6" s="47">
        <v>107.884122822347</v>
      </c>
      <c r="AK6" s="48">
        <v>9</v>
      </c>
      <c r="AL6" s="49">
        <v>7</v>
      </c>
      <c r="AM6" s="49">
        <v>5</v>
      </c>
      <c r="AN6" s="49">
        <v>5</v>
      </c>
      <c r="AO6" s="49">
        <v>9</v>
      </c>
      <c r="AP6" s="49">
        <v>7</v>
      </c>
      <c r="AQ6" s="49">
        <v>7</v>
      </c>
      <c r="AR6" s="126">
        <v>0.5</v>
      </c>
      <c r="AS6" s="133"/>
      <c r="AT6" s="115">
        <v>3283</v>
      </c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34"/>
      <c r="BH6" s="133"/>
      <c r="BI6" s="115">
        <v>3110</v>
      </c>
      <c r="BJ6" s="115"/>
      <c r="BK6" s="115"/>
      <c r="BL6" s="115"/>
      <c r="BM6" s="115"/>
      <c r="BN6" s="115"/>
      <c r="BO6" s="115"/>
      <c r="BP6" s="115"/>
      <c r="BQ6" s="115"/>
      <c r="BR6" s="115"/>
      <c r="BS6" s="115"/>
      <c r="BT6" s="115"/>
      <c r="BU6" s="115"/>
      <c r="BV6" s="134"/>
      <c r="BW6" s="133">
        <v>338</v>
      </c>
      <c r="BX6" s="115">
        <v>3034</v>
      </c>
      <c r="BY6" s="115">
        <v>42</v>
      </c>
      <c r="BZ6" s="115">
        <v>26</v>
      </c>
      <c r="CA6" s="115">
        <v>2</v>
      </c>
      <c r="CB6" s="115">
        <v>13</v>
      </c>
      <c r="CC6" s="115"/>
      <c r="CD6" s="115"/>
      <c r="CE6" s="116">
        <v>1.18</v>
      </c>
      <c r="CF6" s="116">
        <v>5.7</v>
      </c>
      <c r="CG6" s="116">
        <v>10.3</v>
      </c>
      <c r="CH6" s="116"/>
      <c r="CI6" s="135">
        <v>0</v>
      </c>
      <c r="CJ6" s="135">
        <v>89</v>
      </c>
      <c r="CK6" s="136">
        <v>10.6</v>
      </c>
      <c r="CL6" s="133">
        <v>1101</v>
      </c>
      <c r="CM6" s="115">
        <v>2788</v>
      </c>
      <c r="CN6" s="115">
        <v>116</v>
      </c>
      <c r="CO6" s="115">
        <v>69</v>
      </c>
      <c r="CP6" s="115">
        <v>5</v>
      </c>
      <c r="CQ6" s="115">
        <v>20</v>
      </c>
      <c r="CR6" s="115"/>
      <c r="CS6" s="115"/>
      <c r="CT6" s="116">
        <v>2.56</v>
      </c>
      <c r="CU6" s="116">
        <v>7.4</v>
      </c>
      <c r="CV6" s="116">
        <v>10.7</v>
      </c>
      <c r="CW6" s="116"/>
      <c r="CX6" s="135">
        <v>8</v>
      </c>
      <c r="CY6" s="135">
        <v>72.2</v>
      </c>
      <c r="CZ6" s="136">
        <v>27.8</v>
      </c>
      <c r="DA6" s="133">
        <v>982</v>
      </c>
      <c r="DB6" s="115">
        <v>3650</v>
      </c>
      <c r="DC6" s="115">
        <v>92</v>
      </c>
      <c r="DD6" s="115">
        <v>59</v>
      </c>
      <c r="DE6" s="115">
        <v>11</v>
      </c>
      <c r="DF6" s="115">
        <v>29</v>
      </c>
      <c r="DG6" s="116">
        <v>0.8</v>
      </c>
      <c r="DH6" s="116">
        <v>2.64</v>
      </c>
      <c r="DI6" s="116">
        <v>2.31</v>
      </c>
      <c r="DJ6" s="116">
        <v>4.5</v>
      </c>
      <c r="DK6" s="116">
        <v>15.5</v>
      </c>
      <c r="DL6" s="116"/>
      <c r="DM6" s="135">
        <v>7.8</v>
      </c>
      <c r="DN6" s="135">
        <v>98.4</v>
      </c>
      <c r="DO6" s="136">
        <v>1.6</v>
      </c>
      <c r="DP6" s="108"/>
      <c r="DQ6" s="7">
        <v>4</v>
      </c>
      <c r="DR6" s="31" t="s">
        <v>637</v>
      </c>
      <c r="DS6" s="89">
        <v>0.95</v>
      </c>
      <c r="DT6" s="107">
        <v>42247</v>
      </c>
      <c r="DU6" s="89"/>
    </row>
    <row r="7" spans="1:125" x14ac:dyDescent="0.2">
      <c r="A7" s="30">
        <v>5</v>
      </c>
      <c r="B7" s="32" t="s">
        <v>149</v>
      </c>
      <c r="C7" s="120">
        <v>10.617142857142856</v>
      </c>
      <c r="D7" s="121" t="s">
        <v>679</v>
      </c>
      <c r="E7" s="35">
        <v>2</v>
      </c>
      <c r="F7" s="36">
        <v>35288</v>
      </c>
      <c r="G7" s="37">
        <v>29.147945205479452</v>
      </c>
      <c r="H7" s="37" t="s">
        <v>628</v>
      </c>
      <c r="I7" s="37">
        <v>20.723287671232878</v>
      </c>
      <c r="J7" s="37" t="s">
        <v>983</v>
      </c>
      <c r="K7" s="37" t="s">
        <v>981</v>
      </c>
      <c r="L7" s="37" t="s">
        <v>727</v>
      </c>
      <c r="M7" s="35">
        <v>71</v>
      </c>
      <c r="N7" s="35">
        <v>194</v>
      </c>
      <c r="O7" s="35">
        <v>4.3099999999999996</v>
      </c>
      <c r="P7" s="56">
        <v>2</v>
      </c>
      <c r="Q7" s="125">
        <v>0</v>
      </c>
      <c r="R7" s="110">
        <v>0</v>
      </c>
      <c r="S7" s="110">
        <v>0.10331804693822498</v>
      </c>
      <c r="T7" s="110">
        <v>5.3767820773930754E-2</v>
      </c>
      <c r="U7" s="110">
        <v>0.27723840345199569</v>
      </c>
      <c r="V7" s="58">
        <v>0.27723840345199569</v>
      </c>
      <c r="W7" s="59">
        <v>0.27723840345199569</v>
      </c>
      <c r="X7" s="42">
        <v>20.082191780821919</v>
      </c>
      <c r="Y7" s="43">
        <v>2.76</v>
      </c>
      <c r="Z7" s="43">
        <v>11.1</v>
      </c>
      <c r="AA7" s="43">
        <v>9.1999999999999993</v>
      </c>
      <c r="AB7" s="43">
        <v>0.66</v>
      </c>
      <c r="AC7" s="43">
        <v>2.11</v>
      </c>
      <c r="AD7" s="44" t="s">
        <v>727</v>
      </c>
      <c r="AE7" s="44" t="s">
        <v>727</v>
      </c>
      <c r="AF7" s="45">
        <v>7.4999999999999997E-2</v>
      </c>
      <c r="AG7" s="45">
        <v>7.2999999999999995E-2</v>
      </c>
      <c r="AH7" s="45">
        <v>0.77950000000000008</v>
      </c>
      <c r="AI7" s="43">
        <v>112.44046810110869</v>
      </c>
      <c r="AJ7" s="47">
        <v>106.75277161545726</v>
      </c>
      <c r="AK7" s="48">
        <v>7</v>
      </c>
      <c r="AL7" s="49">
        <v>6</v>
      </c>
      <c r="AM7" s="49">
        <v>5</v>
      </c>
      <c r="AN7" s="49">
        <v>9</v>
      </c>
      <c r="AO7" s="49">
        <v>10</v>
      </c>
      <c r="AP7" s="49">
        <v>7</v>
      </c>
      <c r="AQ7" s="49">
        <v>8</v>
      </c>
      <c r="AR7" s="126">
        <v>0.5</v>
      </c>
      <c r="AS7" s="133"/>
      <c r="AT7" s="115">
        <v>2178</v>
      </c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  <c r="BF7" s="115"/>
      <c r="BG7" s="134"/>
      <c r="BH7" s="133"/>
      <c r="BI7" s="115">
        <v>2846</v>
      </c>
      <c r="BJ7" s="115"/>
      <c r="BK7" s="115"/>
      <c r="BL7" s="115"/>
      <c r="BM7" s="115"/>
      <c r="BN7" s="115"/>
      <c r="BO7" s="115"/>
      <c r="BP7" s="115"/>
      <c r="BQ7" s="115"/>
      <c r="BR7" s="115"/>
      <c r="BS7" s="115"/>
      <c r="BT7" s="115"/>
      <c r="BU7" s="115"/>
      <c r="BV7" s="134"/>
      <c r="BW7" s="133">
        <v>383</v>
      </c>
      <c r="BX7" s="115">
        <v>3707</v>
      </c>
      <c r="BY7" s="115">
        <v>12</v>
      </c>
      <c r="BZ7" s="115">
        <v>11</v>
      </c>
      <c r="CA7" s="115">
        <v>0</v>
      </c>
      <c r="CB7" s="115">
        <v>42</v>
      </c>
      <c r="CC7" s="115"/>
      <c r="CD7" s="115"/>
      <c r="CE7" s="116">
        <v>1.67</v>
      </c>
      <c r="CF7" s="116">
        <v>11.1</v>
      </c>
      <c r="CG7" s="116"/>
      <c r="CH7" s="116"/>
      <c r="CI7" s="135">
        <v>0</v>
      </c>
      <c r="CJ7" s="135">
        <v>17.3</v>
      </c>
      <c r="CK7" s="136">
        <v>9.3000000000000007</v>
      </c>
      <c r="CL7" s="133">
        <v>132</v>
      </c>
      <c r="CM7" s="115">
        <v>2455</v>
      </c>
      <c r="CN7" s="115">
        <v>33</v>
      </c>
      <c r="CO7" s="115">
        <v>22</v>
      </c>
      <c r="CP7" s="115">
        <v>2</v>
      </c>
      <c r="CQ7" s="115">
        <v>19</v>
      </c>
      <c r="CR7" s="115"/>
      <c r="CS7" s="115"/>
      <c r="CT7" s="116">
        <v>2.19</v>
      </c>
      <c r="CU7" s="116">
        <v>7.3</v>
      </c>
      <c r="CV7" s="116">
        <v>9.1999999999999993</v>
      </c>
      <c r="CW7" s="116"/>
      <c r="CX7" s="135">
        <v>12</v>
      </c>
      <c r="CY7" s="135">
        <v>10.7</v>
      </c>
      <c r="CZ7" s="136">
        <v>82.9</v>
      </c>
      <c r="DA7" s="133">
        <v>771</v>
      </c>
      <c r="DB7" s="115">
        <v>2781</v>
      </c>
      <c r="DC7" s="115">
        <v>98</v>
      </c>
      <c r="DD7" s="115">
        <v>74</v>
      </c>
      <c r="DE7" s="115">
        <v>7</v>
      </c>
      <c r="DF7" s="115">
        <v>26</v>
      </c>
      <c r="DG7" s="116">
        <v>0.66</v>
      </c>
      <c r="DH7" s="116">
        <v>2.11</v>
      </c>
      <c r="DI7" s="116">
        <v>2.76</v>
      </c>
      <c r="DJ7" s="116">
        <v>6.1</v>
      </c>
      <c r="DK7" s="116">
        <v>9</v>
      </c>
      <c r="DL7" s="116"/>
      <c r="DM7" s="135">
        <v>7.5</v>
      </c>
      <c r="DN7" s="135">
        <v>7.3</v>
      </c>
      <c r="DO7" s="136">
        <v>73</v>
      </c>
      <c r="DP7" s="108"/>
      <c r="DQ7" s="7">
        <v>5</v>
      </c>
      <c r="DR7" s="31" t="s">
        <v>731</v>
      </c>
      <c r="DS7" s="89">
        <v>0.95</v>
      </c>
      <c r="DT7" s="107">
        <v>42618</v>
      </c>
      <c r="DU7" s="89"/>
    </row>
    <row r="8" spans="1:125" x14ac:dyDescent="0.2">
      <c r="A8" s="30">
        <v>6</v>
      </c>
      <c r="B8" s="32" t="s">
        <v>177</v>
      </c>
      <c r="C8" s="120">
        <v>9.6985714285714284</v>
      </c>
      <c r="D8" s="121" t="s">
        <v>733</v>
      </c>
      <c r="E8" s="35">
        <v>11</v>
      </c>
      <c r="F8" s="36">
        <v>34135</v>
      </c>
      <c r="G8" s="37">
        <v>32.30684931506849</v>
      </c>
      <c r="H8" s="37" t="s">
        <v>669</v>
      </c>
      <c r="I8" s="37">
        <v>23.882191780821916</v>
      </c>
      <c r="J8" s="37" t="s">
        <v>727</v>
      </c>
      <c r="K8" s="37" t="s">
        <v>984</v>
      </c>
      <c r="L8" s="37" t="s">
        <v>727</v>
      </c>
      <c r="M8" s="35">
        <v>74</v>
      </c>
      <c r="N8" s="35">
        <v>194</v>
      </c>
      <c r="O8" s="35">
        <v>4.59</v>
      </c>
      <c r="P8" s="56">
        <v>3</v>
      </c>
      <c r="Q8" s="125">
        <v>0</v>
      </c>
      <c r="R8" s="110">
        <v>0.32227939775109588</v>
      </c>
      <c r="S8" s="110">
        <v>0.29109031733116353</v>
      </c>
      <c r="T8" s="110">
        <v>0.42254246011322699</v>
      </c>
      <c r="U8" s="110">
        <v>0.30281439258995368</v>
      </c>
      <c r="V8" s="58">
        <v>0.36267842635159031</v>
      </c>
      <c r="W8" s="59">
        <v>0.21760705581095419</v>
      </c>
      <c r="X8" s="42">
        <v>20.224657534246575</v>
      </c>
      <c r="Y8" s="43">
        <v>4.0999999999999996</v>
      </c>
      <c r="Z8" s="43">
        <v>10.9</v>
      </c>
      <c r="AA8" s="43">
        <v>15</v>
      </c>
      <c r="AB8" s="43">
        <v>0</v>
      </c>
      <c r="AC8" s="43">
        <v>0</v>
      </c>
      <c r="AD8" s="44" t="s">
        <v>727</v>
      </c>
      <c r="AE8" s="44" t="s">
        <v>727</v>
      </c>
      <c r="AF8" s="45">
        <v>0</v>
      </c>
      <c r="AG8" s="45">
        <v>0</v>
      </c>
      <c r="AH8" s="45">
        <v>0</v>
      </c>
      <c r="AI8" s="43">
        <v>87.413997938920929</v>
      </c>
      <c r="AJ8" s="47">
        <v>88.307492766235171</v>
      </c>
      <c r="AK8" s="48">
        <v>6</v>
      </c>
      <c r="AL8" s="49">
        <v>6</v>
      </c>
      <c r="AM8" s="49">
        <v>8</v>
      </c>
      <c r="AN8" s="49">
        <v>8</v>
      </c>
      <c r="AO8" s="49">
        <v>6</v>
      </c>
      <c r="AP8" s="49">
        <v>4</v>
      </c>
      <c r="AQ8" s="49">
        <v>7</v>
      </c>
      <c r="AR8" s="126">
        <v>1</v>
      </c>
      <c r="AS8" s="133"/>
      <c r="AT8" s="115">
        <v>23</v>
      </c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  <c r="BF8" s="115"/>
      <c r="BG8" s="134"/>
      <c r="BH8" s="133">
        <v>1691</v>
      </c>
      <c r="BI8" s="115">
        <v>5247</v>
      </c>
      <c r="BJ8" s="115"/>
      <c r="BK8" s="115"/>
      <c r="BL8" s="115"/>
      <c r="BM8" s="115"/>
      <c r="BN8" s="115"/>
      <c r="BO8" s="115"/>
      <c r="BP8" s="115"/>
      <c r="BQ8" s="115"/>
      <c r="BR8" s="115"/>
      <c r="BS8" s="115"/>
      <c r="BT8" s="115"/>
      <c r="BU8" s="115"/>
      <c r="BV8" s="134"/>
      <c r="BW8" s="133">
        <v>1431</v>
      </c>
      <c r="BX8" s="115">
        <v>4916</v>
      </c>
      <c r="BY8" s="115"/>
      <c r="BZ8" s="115">
        <v>0</v>
      </c>
      <c r="CA8" s="115">
        <v>0</v>
      </c>
      <c r="CB8" s="115"/>
      <c r="CC8" s="115"/>
      <c r="CD8" s="115"/>
      <c r="CE8" s="116">
        <v>4.0999999999999996</v>
      </c>
      <c r="CF8" s="116">
        <v>2.46</v>
      </c>
      <c r="CG8" s="116"/>
      <c r="CH8" s="116"/>
      <c r="CI8" s="135">
        <v>0</v>
      </c>
      <c r="CJ8" s="135">
        <v>0</v>
      </c>
      <c r="CK8" s="136">
        <v>0</v>
      </c>
      <c r="CL8" s="133">
        <v>1642</v>
      </c>
      <c r="CM8" s="115">
        <v>3886</v>
      </c>
      <c r="CN8" s="115"/>
      <c r="CO8" s="115">
        <v>0</v>
      </c>
      <c r="CP8" s="115">
        <v>0</v>
      </c>
      <c r="CQ8" s="115"/>
      <c r="CR8" s="115"/>
      <c r="CS8" s="115"/>
      <c r="CT8" s="116">
        <v>3.97</v>
      </c>
      <c r="CU8" s="116">
        <v>10.9</v>
      </c>
      <c r="CV8" s="116"/>
      <c r="CW8" s="116"/>
      <c r="CX8" s="135">
        <v>0</v>
      </c>
      <c r="CY8" s="135">
        <v>0</v>
      </c>
      <c r="CZ8" s="136">
        <v>0</v>
      </c>
      <c r="DA8" s="133">
        <v>1700</v>
      </c>
      <c r="DB8" s="115">
        <v>5614</v>
      </c>
      <c r="DC8" s="115"/>
      <c r="DD8" s="115">
        <v>0</v>
      </c>
      <c r="DE8" s="115">
        <v>0</v>
      </c>
      <c r="DF8" s="115"/>
      <c r="DG8" s="116">
        <v>0</v>
      </c>
      <c r="DH8" s="116">
        <v>0</v>
      </c>
      <c r="DI8" s="116">
        <v>3.32</v>
      </c>
      <c r="DJ8" s="116">
        <v>6</v>
      </c>
      <c r="DK8" s="116">
        <v>15</v>
      </c>
      <c r="DL8" s="116"/>
      <c r="DM8" s="135">
        <v>0</v>
      </c>
      <c r="DN8" s="135">
        <v>0</v>
      </c>
      <c r="DO8" s="136">
        <v>0</v>
      </c>
      <c r="DP8" s="108"/>
      <c r="DQ8" s="7">
        <v>6</v>
      </c>
      <c r="DR8" s="31" t="s">
        <v>642</v>
      </c>
      <c r="DS8" s="89">
        <v>0.85</v>
      </c>
      <c r="DT8" s="107"/>
      <c r="DU8" s="89"/>
    </row>
    <row r="9" spans="1:125" x14ac:dyDescent="0.2">
      <c r="A9" s="30">
        <v>7</v>
      </c>
      <c r="B9" s="32" t="s">
        <v>188</v>
      </c>
      <c r="C9" s="120">
        <v>9.4385714285714286</v>
      </c>
      <c r="D9" s="121" t="s">
        <v>735</v>
      </c>
      <c r="E9" s="35">
        <v>6</v>
      </c>
      <c r="F9" s="36">
        <v>34788</v>
      </c>
      <c r="G9" s="37">
        <v>30.517808219178082</v>
      </c>
      <c r="H9" s="37" t="s">
        <v>669</v>
      </c>
      <c r="I9" s="37">
        <v>22.093150684931508</v>
      </c>
      <c r="J9" s="37" t="s">
        <v>978</v>
      </c>
      <c r="K9" s="37" t="s">
        <v>981</v>
      </c>
      <c r="L9" s="37" t="s">
        <v>727</v>
      </c>
      <c r="M9" s="35">
        <v>74</v>
      </c>
      <c r="N9" s="35">
        <v>201</v>
      </c>
      <c r="O9" s="35">
        <v>4.46</v>
      </c>
      <c r="P9" s="56">
        <v>2</v>
      </c>
      <c r="Q9" s="125">
        <v>0</v>
      </c>
      <c r="R9" s="110">
        <v>0.14161781946072685</v>
      </c>
      <c r="S9" s="110">
        <v>0.17166494312306102</v>
      </c>
      <c r="T9" s="110">
        <v>0.3256296296296296</v>
      </c>
      <c r="U9" s="110">
        <v>0.43476095617529881</v>
      </c>
      <c r="V9" s="58">
        <v>0.43476095617529881</v>
      </c>
      <c r="W9" s="59">
        <v>0.36954681274900397</v>
      </c>
      <c r="X9" s="42">
        <v>20.435616438356163</v>
      </c>
      <c r="Y9" s="43">
        <v>2.96</v>
      </c>
      <c r="Z9" s="43">
        <v>5.5</v>
      </c>
      <c r="AA9" s="43">
        <v>8.5</v>
      </c>
      <c r="AB9" s="43">
        <v>0.52</v>
      </c>
      <c r="AC9" s="43">
        <v>3.12</v>
      </c>
      <c r="AD9" s="44" t="s">
        <v>727</v>
      </c>
      <c r="AE9" s="44" t="s">
        <v>727</v>
      </c>
      <c r="AF9" s="45">
        <v>3.7000000000000005E-2</v>
      </c>
      <c r="AG9" s="45">
        <v>0.68700000000000006</v>
      </c>
      <c r="AH9" s="45">
        <v>0.62850000000000006</v>
      </c>
      <c r="AI9" s="43">
        <v>101.5983414275576</v>
      </c>
      <c r="AJ9" s="47">
        <v>102.63682032875896</v>
      </c>
      <c r="AK9" s="48">
        <v>10</v>
      </c>
      <c r="AL9" s="49">
        <v>6</v>
      </c>
      <c r="AM9" s="49">
        <v>5</v>
      </c>
      <c r="AN9" s="49">
        <v>4</v>
      </c>
      <c r="AO9" s="49">
        <v>8</v>
      </c>
      <c r="AP9" s="49">
        <v>7</v>
      </c>
      <c r="AQ9" s="49">
        <v>8</v>
      </c>
      <c r="AR9" s="126">
        <v>0</v>
      </c>
      <c r="AS9" s="133"/>
      <c r="AT9" s="115">
        <v>3551</v>
      </c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5"/>
      <c r="BG9" s="134"/>
      <c r="BH9" s="133">
        <v>604</v>
      </c>
      <c r="BI9" s="115">
        <v>4265</v>
      </c>
      <c r="BJ9" s="115"/>
      <c r="BK9" s="115">
        <v>62</v>
      </c>
      <c r="BL9" s="115">
        <v>5</v>
      </c>
      <c r="BM9" s="115">
        <v>35</v>
      </c>
      <c r="BN9" s="115"/>
      <c r="BO9" s="115"/>
      <c r="BP9" s="115"/>
      <c r="BQ9" s="115"/>
      <c r="BR9" s="115"/>
      <c r="BS9" s="115"/>
      <c r="BT9" s="115"/>
      <c r="BU9" s="115"/>
      <c r="BV9" s="134"/>
      <c r="BW9" s="133">
        <v>830</v>
      </c>
      <c r="BX9" s="115">
        <v>4835</v>
      </c>
      <c r="BY9" s="115">
        <v>113</v>
      </c>
      <c r="BZ9" s="115">
        <v>81</v>
      </c>
      <c r="CA9" s="115">
        <v>5</v>
      </c>
      <c r="CB9" s="115">
        <v>31</v>
      </c>
      <c r="CC9" s="115"/>
      <c r="CD9" s="115"/>
      <c r="CE9" s="116">
        <v>1.45</v>
      </c>
      <c r="CF9" s="116">
        <v>4.3</v>
      </c>
      <c r="CG9" s="116">
        <v>7.2</v>
      </c>
      <c r="CH9" s="116"/>
      <c r="CI9" s="135">
        <v>9</v>
      </c>
      <c r="CJ9" s="135">
        <v>14.5</v>
      </c>
      <c r="CK9" s="136">
        <v>85.1</v>
      </c>
      <c r="CL9" s="133">
        <v>1099</v>
      </c>
      <c r="CM9" s="115">
        <v>3375</v>
      </c>
      <c r="CN9" s="115">
        <v>125</v>
      </c>
      <c r="CO9" s="115">
        <v>98</v>
      </c>
      <c r="CP9" s="115">
        <v>5</v>
      </c>
      <c r="CQ9" s="115">
        <v>1</v>
      </c>
      <c r="CR9" s="115"/>
      <c r="CS9" s="115"/>
      <c r="CT9" s="116">
        <v>2.3199999999999998</v>
      </c>
      <c r="CU9" s="116">
        <v>5.5</v>
      </c>
      <c r="CV9" s="116">
        <v>7.6</v>
      </c>
      <c r="CW9" s="116"/>
      <c r="CX9" s="135">
        <v>3</v>
      </c>
      <c r="CY9" s="135">
        <v>4.5</v>
      </c>
      <c r="CZ9" s="136">
        <v>94.9</v>
      </c>
      <c r="DA9" s="133">
        <v>1746</v>
      </c>
      <c r="DB9" s="115">
        <v>4016</v>
      </c>
      <c r="DC9" s="115">
        <v>216</v>
      </c>
      <c r="DD9" s="115">
        <v>158</v>
      </c>
      <c r="DE9" s="115">
        <v>8</v>
      </c>
      <c r="DF9" s="115">
        <v>26</v>
      </c>
      <c r="DG9" s="116">
        <v>0.52</v>
      </c>
      <c r="DH9" s="116">
        <v>3.12</v>
      </c>
      <c r="DI9" s="116">
        <v>2.96</v>
      </c>
      <c r="DJ9" s="116">
        <v>5</v>
      </c>
      <c r="DK9" s="116">
        <v>8.5</v>
      </c>
      <c r="DL9" s="116"/>
      <c r="DM9" s="135">
        <v>3.7</v>
      </c>
      <c r="DN9" s="135">
        <v>68.7</v>
      </c>
      <c r="DO9" s="136">
        <v>30.8</v>
      </c>
      <c r="DP9" s="108"/>
      <c r="DQ9" s="7">
        <v>7</v>
      </c>
      <c r="DR9" s="31" t="s">
        <v>734</v>
      </c>
      <c r="DS9" s="89">
        <v>0.76</v>
      </c>
      <c r="DT9" s="89"/>
      <c r="DU9" s="89"/>
    </row>
    <row r="10" spans="1:125" x14ac:dyDescent="0.2">
      <c r="A10" s="30">
        <v>8</v>
      </c>
      <c r="B10" s="32" t="s">
        <v>151</v>
      </c>
      <c r="C10" s="120">
        <v>9.3185714285714276</v>
      </c>
      <c r="D10" s="121" t="s">
        <v>732</v>
      </c>
      <c r="E10" s="35">
        <v>5</v>
      </c>
      <c r="F10" s="36">
        <v>35030</v>
      </c>
      <c r="G10" s="37">
        <v>29.854794520547944</v>
      </c>
      <c r="H10" s="37" t="s">
        <v>669</v>
      </c>
      <c r="I10" s="37">
        <v>21.43013698630137</v>
      </c>
      <c r="J10" s="37" t="s">
        <v>976</v>
      </c>
      <c r="K10" s="37" t="s">
        <v>981</v>
      </c>
      <c r="L10" s="37" t="s">
        <v>727</v>
      </c>
      <c r="M10" s="35">
        <v>71</v>
      </c>
      <c r="N10" s="35">
        <v>190</v>
      </c>
      <c r="O10" s="35">
        <v>4.22</v>
      </c>
      <c r="P10" s="56">
        <v>1</v>
      </c>
      <c r="Q10" s="125">
        <v>0</v>
      </c>
      <c r="R10" s="110">
        <v>6.1465721040189124E-2</v>
      </c>
      <c r="S10" s="110">
        <v>0.13245269546590505</v>
      </c>
      <c r="T10" s="110">
        <v>0</v>
      </c>
      <c r="U10" s="110">
        <v>0.31741650565829421</v>
      </c>
      <c r="V10" s="58">
        <v>0.31741650565829421</v>
      </c>
      <c r="W10" s="59">
        <v>0.30154568037537949</v>
      </c>
      <c r="X10" s="42">
        <v>20.789041095890411</v>
      </c>
      <c r="Y10" s="43">
        <v>3.43</v>
      </c>
      <c r="Z10" s="43">
        <v>4.8</v>
      </c>
      <c r="AA10" s="43">
        <v>16.2</v>
      </c>
      <c r="AB10" s="43">
        <v>0.63</v>
      </c>
      <c r="AC10" s="43">
        <v>2.82</v>
      </c>
      <c r="AD10" s="44" t="s">
        <v>727</v>
      </c>
      <c r="AE10" s="44" t="s">
        <v>727</v>
      </c>
      <c r="AF10" s="45">
        <v>4.7E-2</v>
      </c>
      <c r="AG10" s="45">
        <v>0.89300000000000002</v>
      </c>
      <c r="AH10" s="45">
        <v>5.2499999999999998E-2</v>
      </c>
      <c r="AI10" s="43">
        <v>119.82123533392054</v>
      </c>
      <c r="AJ10" s="47">
        <v>113.7601896034605</v>
      </c>
      <c r="AK10" s="48">
        <v>8</v>
      </c>
      <c r="AL10" s="49">
        <v>5</v>
      </c>
      <c r="AM10" s="49">
        <v>6</v>
      </c>
      <c r="AN10" s="49">
        <v>2</v>
      </c>
      <c r="AO10" s="49">
        <v>10</v>
      </c>
      <c r="AP10" s="49">
        <v>8</v>
      </c>
      <c r="AQ10" s="49">
        <v>10</v>
      </c>
      <c r="AR10" s="126">
        <v>0</v>
      </c>
      <c r="AS10" s="133"/>
      <c r="AT10" s="115">
        <v>2767</v>
      </c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34"/>
      <c r="BH10" s="133">
        <v>208</v>
      </c>
      <c r="BI10" s="115">
        <v>3384</v>
      </c>
      <c r="BJ10" s="115"/>
      <c r="BK10" s="115">
        <v>16</v>
      </c>
      <c r="BL10" s="115">
        <v>1</v>
      </c>
      <c r="BM10" s="115">
        <v>25</v>
      </c>
      <c r="BN10" s="115"/>
      <c r="BO10" s="115"/>
      <c r="BP10" s="115"/>
      <c r="BQ10" s="115"/>
      <c r="BR10" s="115"/>
      <c r="BS10" s="115"/>
      <c r="BT10" s="115"/>
      <c r="BU10" s="115"/>
      <c r="BV10" s="134"/>
      <c r="BW10" s="133">
        <v>371</v>
      </c>
      <c r="BX10" s="115">
        <v>2801</v>
      </c>
      <c r="BY10" s="115">
        <v>30</v>
      </c>
      <c r="BZ10" s="115">
        <v>17</v>
      </c>
      <c r="CA10" s="115">
        <v>4</v>
      </c>
      <c r="CB10" s="115">
        <v>19</v>
      </c>
      <c r="CC10" s="115"/>
      <c r="CD10" s="115"/>
      <c r="CE10" s="116">
        <v>3.43</v>
      </c>
      <c r="CF10" s="116">
        <v>16.2</v>
      </c>
      <c r="CG10" s="116">
        <v>16.2</v>
      </c>
      <c r="CH10" s="116"/>
      <c r="CI10" s="135">
        <v>10.5</v>
      </c>
      <c r="CJ10" s="135">
        <v>93</v>
      </c>
      <c r="CK10" s="136">
        <v>6.1</v>
      </c>
      <c r="CL10" s="133"/>
      <c r="CM10" s="115">
        <v>3110</v>
      </c>
      <c r="CN10" s="115"/>
      <c r="CO10" s="115">
        <v>0</v>
      </c>
      <c r="CP10" s="115">
        <v>0</v>
      </c>
      <c r="CQ10" s="115">
        <v>17</v>
      </c>
      <c r="CR10" s="115"/>
      <c r="CS10" s="115"/>
      <c r="CT10" s="116"/>
      <c r="CU10" s="116"/>
      <c r="CV10" s="116"/>
      <c r="CW10" s="116"/>
      <c r="CX10" s="135">
        <v>0</v>
      </c>
      <c r="CY10" s="135">
        <v>0</v>
      </c>
      <c r="CZ10" s="136">
        <v>0</v>
      </c>
      <c r="DA10" s="133">
        <v>1150</v>
      </c>
      <c r="DB10" s="115">
        <v>3623</v>
      </c>
      <c r="DC10" s="115">
        <v>123</v>
      </c>
      <c r="DD10" s="115">
        <v>81</v>
      </c>
      <c r="DE10" s="115">
        <v>17</v>
      </c>
      <c r="DF10" s="115">
        <v>47</v>
      </c>
      <c r="DG10" s="116">
        <v>0.63</v>
      </c>
      <c r="DH10" s="116">
        <v>2.82</v>
      </c>
      <c r="DI10" s="116">
        <v>3.05</v>
      </c>
      <c r="DJ10" s="116">
        <v>4.8</v>
      </c>
      <c r="DK10" s="116">
        <v>12.2</v>
      </c>
      <c r="DL10" s="116"/>
      <c r="DM10" s="135">
        <v>4.7</v>
      </c>
      <c r="DN10" s="135">
        <v>89.3</v>
      </c>
      <c r="DO10" s="136">
        <v>10.5</v>
      </c>
      <c r="DP10" s="108"/>
      <c r="DQ10" s="7">
        <v>8</v>
      </c>
      <c r="DR10" s="31" t="s">
        <v>736</v>
      </c>
      <c r="DS10" s="89">
        <v>0.76</v>
      </c>
      <c r="DT10" s="107"/>
      <c r="DU10" s="89"/>
    </row>
    <row r="11" spans="1:125" x14ac:dyDescent="0.2">
      <c r="A11" s="30">
        <v>9</v>
      </c>
      <c r="B11" s="32" t="s">
        <v>209</v>
      </c>
      <c r="C11" s="120">
        <v>9.0500000000000007</v>
      </c>
      <c r="D11" s="121" t="s">
        <v>737</v>
      </c>
      <c r="E11" s="35">
        <v>10</v>
      </c>
      <c r="F11" s="36">
        <v>34760</v>
      </c>
      <c r="G11" s="37">
        <v>30.594520547945205</v>
      </c>
      <c r="H11" s="37" t="s">
        <v>669</v>
      </c>
      <c r="I11" s="37">
        <v>22.169863013698631</v>
      </c>
      <c r="J11" s="37" t="s">
        <v>976</v>
      </c>
      <c r="K11" s="37" t="s">
        <v>977</v>
      </c>
      <c r="L11" s="37" t="s">
        <v>727</v>
      </c>
      <c r="M11" s="35">
        <v>71</v>
      </c>
      <c r="N11" s="35">
        <v>205</v>
      </c>
      <c r="O11" s="35">
        <v>4.5</v>
      </c>
      <c r="P11" s="56">
        <v>3</v>
      </c>
      <c r="Q11" s="125">
        <v>0</v>
      </c>
      <c r="R11" s="110">
        <v>0.10922330097087378</v>
      </c>
      <c r="S11" s="110">
        <v>0.1576243321002877</v>
      </c>
      <c r="T11" s="110">
        <v>0.28151986183074268</v>
      </c>
      <c r="U11" s="110">
        <v>0.36691410392364793</v>
      </c>
      <c r="V11" s="58">
        <v>0.36691410392364793</v>
      </c>
      <c r="W11" s="59">
        <v>0.25683987274655351</v>
      </c>
      <c r="X11" s="42">
        <v>20.512328767123286</v>
      </c>
      <c r="Y11" s="43">
        <v>4.08</v>
      </c>
      <c r="Z11" s="43">
        <v>9.4</v>
      </c>
      <c r="AA11" s="43">
        <v>14.4</v>
      </c>
      <c r="AB11" s="43">
        <v>0.82</v>
      </c>
      <c r="AC11" s="43">
        <v>3.67</v>
      </c>
      <c r="AD11" s="44" t="s">
        <v>727</v>
      </c>
      <c r="AE11" s="44" t="s">
        <v>727</v>
      </c>
      <c r="AF11" s="45">
        <v>7.4999999999999997E-2</v>
      </c>
      <c r="AG11" s="45">
        <v>0.81299999999999994</v>
      </c>
      <c r="AH11" s="45">
        <v>0.249</v>
      </c>
      <c r="AI11" s="43">
        <v>99.984758420972412</v>
      </c>
      <c r="AJ11" s="47">
        <v>94.927122423065498</v>
      </c>
      <c r="AK11" s="48">
        <v>7</v>
      </c>
      <c r="AL11" s="49">
        <v>5</v>
      </c>
      <c r="AM11" s="49">
        <v>8</v>
      </c>
      <c r="AN11" s="49">
        <v>7</v>
      </c>
      <c r="AO11" s="49">
        <v>8</v>
      </c>
      <c r="AP11" s="49">
        <v>5</v>
      </c>
      <c r="AQ11" s="49">
        <v>7</v>
      </c>
      <c r="AR11" s="126">
        <v>0</v>
      </c>
      <c r="AS11" s="133"/>
      <c r="AT11" s="115">
        <v>4209</v>
      </c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34"/>
      <c r="BH11" s="133">
        <v>270</v>
      </c>
      <c r="BI11" s="115">
        <v>2472</v>
      </c>
      <c r="BJ11" s="115"/>
      <c r="BK11" s="115">
        <v>24</v>
      </c>
      <c r="BL11" s="115">
        <v>0</v>
      </c>
      <c r="BM11" s="115">
        <v>15</v>
      </c>
      <c r="BN11" s="115"/>
      <c r="BO11" s="115"/>
      <c r="BP11" s="115"/>
      <c r="BQ11" s="115"/>
      <c r="BR11" s="115"/>
      <c r="BS11" s="115"/>
      <c r="BT11" s="115"/>
      <c r="BU11" s="115"/>
      <c r="BV11" s="134"/>
      <c r="BW11" s="133">
        <v>767</v>
      </c>
      <c r="BX11" s="115">
        <v>4866</v>
      </c>
      <c r="BY11" s="115">
        <v>58</v>
      </c>
      <c r="BZ11" s="115">
        <v>44</v>
      </c>
      <c r="CA11" s="115">
        <v>7</v>
      </c>
      <c r="CB11" s="115">
        <v>49</v>
      </c>
      <c r="CC11" s="115"/>
      <c r="CD11" s="115"/>
      <c r="CE11" s="116">
        <v>2.46</v>
      </c>
      <c r="CF11" s="116">
        <v>9.4</v>
      </c>
      <c r="CG11" s="116">
        <v>9.8000000000000007</v>
      </c>
      <c r="CH11" s="116"/>
      <c r="CI11" s="135">
        <v>6.4</v>
      </c>
      <c r="CJ11" s="135">
        <v>77.099999999999994</v>
      </c>
      <c r="CK11" s="136">
        <v>22.6</v>
      </c>
      <c r="CL11" s="133">
        <v>1467</v>
      </c>
      <c r="CM11" s="115">
        <v>5211</v>
      </c>
      <c r="CN11" s="115">
        <v>111</v>
      </c>
      <c r="CO11" s="115">
        <v>86</v>
      </c>
      <c r="CP11" s="115">
        <v>17</v>
      </c>
      <c r="CQ11" s="115">
        <v>50</v>
      </c>
      <c r="CR11" s="115"/>
      <c r="CS11" s="115"/>
      <c r="CT11" s="116">
        <v>4.08</v>
      </c>
      <c r="CU11" s="116">
        <v>8</v>
      </c>
      <c r="CV11" s="116">
        <v>11.9</v>
      </c>
      <c r="CW11" s="116"/>
      <c r="CX11" s="135">
        <v>3.4</v>
      </c>
      <c r="CY11" s="135">
        <v>60.8</v>
      </c>
      <c r="CZ11" s="136">
        <v>33.200000000000003</v>
      </c>
      <c r="DA11" s="133">
        <v>1730</v>
      </c>
      <c r="DB11" s="115">
        <v>4715</v>
      </c>
      <c r="DC11" s="115">
        <v>146</v>
      </c>
      <c r="DD11" s="115">
        <v>98</v>
      </c>
      <c r="DE11" s="115">
        <v>17</v>
      </c>
      <c r="DF11" s="115">
        <v>42</v>
      </c>
      <c r="DG11" s="116">
        <v>0.82</v>
      </c>
      <c r="DH11" s="116">
        <v>3.67</v>
      </c>
      <c r="DI11" s="116">
        <v>3.91</v>
      </c>
      <c r="DJ11" s="116">
        <v>6.8</v>
      </c>
      <c r="DK11" s="116">
        <v>14.4</v>
      </c>
      <c r="DL11" s="116"/>
      <c r="DM11" s="135">
        <v>7.5</v>
      </c>
      <c r="DN11" s="135">
        <v>81.3</v>
      </c>
      <c r="DO11" s="136">
        <v>16.600000000000001</v>
      </c>
      <c r="DP11" s="108"/>
      <c r="DQ11" s="7">
        <v>9</v>
      </c>
      <c r="DR11" s="31" t="s">
        <v>651</v>
      </c>
      <c r="DS11" s="89">
        <v>0.7</v>
      </c>
      <c r="DT11" s="107"/>
      <c r="DU11" s="89"/>
    </row>
    <row r="12" spans="1:125" x14ac:dyDescent="0.2">
      <c r="A12" s="30">
        <v>10</v>
      </c>
      <c r="B12" s="307" t="s">
        <v>211</v>
      </c>
      <c r="C12" s="120">
        <v>9.0314285714285703</v>
      </c>
      <c r="D12" s="121" t="s">
        <v>738</v>
      </c>
      <c r="E12" s="35">
        <v>7</v>
      </c>
      <c r="F12" s="36">
        <v>34880</v>
      </c>
      <c r="G12" s="37">
        <v>30.265753424657536</v>
      </c>
      <c r="H12" s="37" t="s">
        <v>669</v>
      </c>
      <c r="I12" s="37">
        <v>21.841095890410958</v>
      </c>
      <c r="J12" s="37" t="s">
        <v>976</v>
      </c>
      <c r="K12" s="37" t="s">
        <v>982</v>
      </c>
      <c r="L12" s="37" t="s">
        <v>727</v>
      </c>
      <c r="M12" s="35">
        <v>75</v>
      </c>
      <c r="N12" s="35">
        <v>220</v>
      </c>
      <c r="O12" s="35">
        <v>4.53</v>
      </c>
      <c r="P12" s="56">
        <v>0</v>
      </c>
      <c r="Q12" s="125">
        <v>0</v>
      </c>
      <c r="R12" s="110">
        <v>0.23113582208101668</v>
      </c>
      <c r="S12" s="110">
        <v>0.42577918647649232</v>
      </c>
      <c r="T12" s="110">
        <v>0.34704926908500272</v>
      </c>
      <c r="U12" s="110">
        <v>0.54737442922374424</v>
      </c>
      <c r="V12" s="58">
        <v>0.54737442922374424</v>
      </c>
      <c r="W12" s="59">
        <v>0.41600456621004561</v>
      </c>
      <c r="X12" s="42">
        <v>18.183561643835617</v>
      </c>
      <c r="Y12" s="43">
        <v>5.51</v>
      </c>
      <c r="Z12" s="43">
        <v>7.9</v>
      </c>
      <c r="AA12" s="43">
        <v>19.7</v>
      </c>
      <c r="AB12" s="43">
        <v>1.26</v>
      </c>
      <c r="AC12" s="43">
        <v>6.85</v>
      </c>
      <c r="AD12" s="44" t="s">
        <v>727</v>
      </c>
      <c r="AE12" s="44" t="s">
        <v>727</v>
      </c>
      <c r="AF12" s="45">
        <v>2.7999999999999997E-2</v>
      </c>
      <c r="AG12" s="45">
        <v>0.92700000000000005</v>
      </c>
      <c r="AH12" s="45">
        <v>7.4499999999999997E-2</v>
      </c>
      <c r="AI12" s="43">
        <v>104.48642460924972</v>
      </c>
      <c r="AJ12" s="47">
        <v>107.7012527450983</v>
      </c>
      <c r="AK12" s="48">
        <v>10</v>
      </c>
      <c r="AL12" s="49">
        <v>10</v>
      </c>
      <c r="AM12" s="49">
        <v>10</v>
      </c>
      <c r="AN12" s="49">
        <v>6</v>
      </c>
      <c r="AO12" s="49">
        <v>7</v>
      </c>
      <c r="AP12" s="49">
        <v>7</v>
      </c>
      <c r="AQ12" s="49">
        <v>0</v>
      </c>
      <c r="AR12" s="126">
        <v>0</v>
      </c>
      <c r="AS12" s="133"/>
      <c r="AT12" s="115">
        <v>1334</v>
      </c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34"/>
      <c r="BH12" s="133">
        <v>291</v>
      </c>
      <c r="BI12" s="115">
        <v>1259</v>
      </c>
      <c r="BJ12" s="115"/>
      <c r="BK12" s="115">
        <v>16</v>
      </c>
      <c r="BL12" s="115">
        <v>3</v>
      </c>
      <c r="BM12" s="115">
        <v>8</v>
      </c>
      <c r="BN12" s="115"/>
      <c r="BO12" s="115"/>
      <c r="BP12" s="115"/>
      <c r="BQ12" s="115"/>
      <c r="BR12" s="115"/>
      <c r="BS12" s="115"/>
      <c r="BT12" s="115"/>
      <c r="BU12" s="115"/>
      <c r="BV12" s="134"/>
      <c r="BW12" s="133">
        <v>806</v>
      </c>
      <c r="BX12" s="115">
        <v>1893</v>
      </c>
      <c r="BY12" s="115">
        <v>70</v>
      </c>
      <c r="BZ12" s="115">
        <v>43</v>
      </c>
      <c r="CA12" s="115">
        <v>4</v>
      </c>
      <c r="CB12" s="115">
        <v>15</v>
      </c>
      <c r="CC12" s="115"/>
      <c r="CD12" s="115"/>
      <c r="CE12" s="116">
        <v>4.38</v>
      </c>
      <c r="CF12" s="116">
        <v>7.9</v>
      </c>
      <c r="CG12" s="116">
        <v>14.4</v>
      </c>
      <c r="CH12" s="116"/>
      <c r="CI12" s="135">
        <v>6.5</v>
      </c>
      <c r="CJ12" s="135">
        <v>98.5</v>
      </c>
      <c r="CK12" s="136">
        <v>1.5</v>
      </c>
      <c r="CL12" s="133">
        <v>641</v>
      </c>
      <c r="CM12" s="115">
        <v>1847</v>
      </c>
      <c r="CN12" s="115">
        <v>61</v>
      </c>
      <c r="CO12" s="115">
        <v>26</v>
      </c>
      <c r="CP12" s="115">
        <v>5</v>
      </c>
      <c r="CQ12" s="115">
        <v>15</v>
      </c>
      <c r="CR12" s="115"/>
      <c r="CS12" s="115"/>
      <c r="CT12" s="116">
        <v>3.92</v>
      </c>
      <c r="CU12" s="116">
        <v>6.8</v>
      </c>
      <c r="CV12" s="116">
        <v>18.8</v>
      </c>
      <c r="CW12" s="116"/>
      <c r="CX12" s="135">
        <v>10.3</v>
      </c>
      <c r="CY12" s="135">
        <v>92.4</v>
      </c>
      <c r="CZ12" s="136">
        <v>7.6</v>
      </c>
      <c r="DA12" s="133">
        <v>959</v>
      </c>
      <c r="DB12" s="115">
        <v>1752</v>
      </c>
      <c r="DC12" s="115">
        <v>69</v>
      </c>
      <c r="DD12" s="115">
        <v>35</v>
      </c>
      <c r="DE12" s="115">
        <v>6</v>
      </c>
      <c r="DF12" s="115">
        <v>14</v>
      </c>
      <c r="DG12" s="116">
        <v>1.26</v>
      </c>
      <c r="DH12" s="116">
        <v>6.85</v>
      </c>
      <c r="DI12" s="116">
        <v>5.51</v>
      </c>
      <c r="DJ12" s="116">
        <v>7.2</v>
      </c>
      <c r="DK12" s="116">
        <v>19.7</v>
      </c>
      <c r="DL12" s="116"/>
      <c r="DM12" s="135">
        <v>2.8</v>
      </c>
      <c r="DN12" s="135">
        <v>92.7</v>
      </c>
      <c r="DO12" s="136">
        <v>7.3</v>
      </c>
      <c r="DP12" s="108"/>
      <c r="DQ12" s="7">
        <v>10</v>
      </c>
      <c r="DR12" s="58" t="s">
        <v>654</v>
      </c>
      <c r="DS12" s="89">
        <v>0.7</v>
      </c>
      <c r="DT12" s="89"/>
      <c r="DU12" s="89"/>
    </row>
    <row r="13" spans="1:125" x14ac:dyDescent="0.2">
      <c r="A13" s="30">
        <v>11</v>
      </c>
      <c r="B13" s="32" t="s">
        <v>213</v>
      </c>
      <c r="C13" s="120">
        <v>8.982857142857144</v>
      </c>
      <c r="D13" s="121" t="s">
        <v>739</v>
      </c>
      <c r="E13" s="35">
        <v>1</v>
      </c>
      <c r="F13" s="36">
        <v>35145</v>
      </c>
      <c r="G13" s="37">
        <v>29.539726027397261</v>
      </c>
      <c r="H13" s="37" t="s">
        <v>628</v>
      </c>
      <c r="I13" s="37">
        <v>21.115068493150684</v>
      </c>
      <c r="J13" s="37" t="s">
        <v>976</v>
      </c>
      <c r="K13" s="37" t="s">
        <v>979</v>
      </c>
      <c r="L13" s="37" t="s">
        <v>727</v>
      </c>
      <c r="M13" s="35">
        <v>75</v>
      </c>
      <c r="N13" s="35">
        <v>205</v>
      </c>
      <c r="O13" s="35">
        <v>4.4000000000000004</v>
      </c>
      <c r="P13" s="56">
        <v>4</v>
      </c>
      <c r="Q13" s="125">
        <v>0</v>
      </c>
      <c r="R13" s="110">
        <v>0</v>
      </c>
      <c r="S13" s="110">
        <v>7.9272477693891563E-2</v>
      </c>
      <c r="T13" s="110">
        <v>0.156855151045701</v>
      </c>
      <c r="U13" s="110">
        <v>0.31354838709677418</v>
      </c>
      <c r="V13" s="58">
        <v>0.31354838709677418</v>
      </c>
      <c r="W13" s="59">
        <v>0.31354838709677418</v>
      </c>
      <c r="X13" s="42">
        <v>20.473972602739725</v>
      </c>
      <c r="Y13" s="43">
        <v>2.44</v>
      </c>
      <c r="Z13" s="43">
        <v>5.8</v>
      </c>
      <c r="AA13" s="43">
        <v>15.9</v>
      </c>
      <c r="AB13" s="43">
        <v>0.97</v>
      </c>
      <c r="AC13" s="43">
        <v>2.56</v>
      </c>
      <c r="AD13" s="44" t="s">
        <v>727</v>
      </c>
      <c r="AE13" s="44" t="s">
        <v>727</v>
      </c>
      <c r="AF13" s="45">
        <v>5.7000000000000002E-2</v>
      </c>
      <c r="AG13" s="45">
        <v>0.89300000000000002</v>
      </c>
      <c r="AH13" s="45">
        <v>8.7999999999999995E-2</v>
      </c>
      <c r="AI13" s="43">
        <v>109.38887371081208</v>
      </c>
      <c r="AJ13" s="47">
        <v>112.75453992314004</v>
      </c>
      <c r="AK13" s="48">
        <v>8</v>
      </c>
      <c r="AL13" s="49">
        <v>6</v>
      </c>
      <c r="AM13" s="49">
        <v>4</v>
      </c>
      <c r="AN13" s="49">
        <v>4</v>
      </c>
      <c r="AO13" s="49">
        <v>9</v>
      </c>
      <c r="AP13" s="49">
        <v>8</v>
      </c>
      <c r="AQ13" s="49">
        <v>5</v>
      </c>
      <c r="AR13" s="126">
        <v>0</v>
      </c>
      <c r="AS13" s="133"/>
      <c r="AT13" s="115">
        <v>3787</v>
      </c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34"/>
      <c r="BH13" s="133"/>
      <c r="BI13" s="115">
        <v>1979</v>
      </c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34"/>
      <c r="BW13" s="133">
        <v>231</v>
      </c>
      <c r="BX13" s="115">
        <v>2914</v>
      </c>
      <c r="BY13" s="115">
        <v>49</v>
      </c>
      <c r="BZ13" s="115">
        <v>23</v>
      </c>
      <c r="CA13" s="115">
        <v>1</v>
      </c>
      <c r="CB13" s="115">
        <v>23</v>
      </c>
      <c r="CC13" s="115"/>
      <c r="CD13" s="115"/>
      <c r="CE13" s="116">
        <v>0.92</v>
      </c>
      <c r="CF13" s="116">
        <v>4.8</v>
      </c>
      <c r="CG13" s="116">
        <v>13.9</v>
      </c>
      <c r="CH13" s="116"/>
      <c r="CI13" s="135">
        <v>11.5</v>
      </c>
      <c r="CJ13" s="135">
        <v>93.5</v>
      </c>
      <c r="CK13" s="136">
        <v>6.1</v>
      </c>
      <c r="CL13" s="133">
        <v>405</v>
      </c>
      <c r="CM13" s="115">
        <v>2582</v>
      </c>
      <c r="CN13" s="115">
        <v>53</v>
      </c>
      <c r="CO13" s="115">
        <v>32</v>
      </c>
      <c r="CP13" s="115">
        <v>2</v>
      </c>
      <c r="CQ13" s="115">
        <v>17</v>
      </c>
      <c r="CR13" s="115"/>
      <c r="CS13" s="115"/>
      <c r="CT13" s="116">
        <v>1.3</v>
      </c>
      <c r="CU13" s="116">
        <v>5.3</v>
      </c>
      <c r="CV13" s="116">
        <v>13.6</v>
      </c>
      <c r="CW13" s="116"/>
      <c r="CX13" s="135">
        <v>8.6</v>
      </c>
      <c r="CY13" s="135">
        <v>93.1</v>
      </c>
      <c r="CZ13" s="136">
        <v>6.9</v>
      </c>
      <c r="DA13" s="133">
        <v>972</v>
      </c>
      <c r="DB13" s="115">
        <v>3100</v>
      </c>
      <c r="DC13" s="115">
        <v>74</v>
      </c>
      <c r="DD13" s="115">
        <v>50</v>
      </c>
      <c r="DE13" s="115">
        <v>11</v>
      </c>
      <c r="DF13" s="115">
        <v>28</v>
      </c>
      <c r="DG13" s="116">
        <v>0.97</v>
      </c>
      <c r="DH13" s="116">
        <v>2.56</v>
      </c>
      <c r="DI13" s="116">
        <v>2.44</v>
      </c>
      <c r="DJ13" s="116">
        <v>5.8</v>
      </c>
      <c r="DK13" s="116">
        <v>15.9</v>
      </c>
      <c r="DL13" s="116"/>
      <c r="DM13" s="135">
        <v>5.7</v>
      </c>
      <c r="DN13" s="135">
        <v>89.3</v>
      </c>
      <c r="DO13" s="136">
        <v>10.7</v>
      </c>
      <c r="DP13" s="117"/>
      <c r="DQ13" s="31">
        <v>11</v>
      </c>
      <c r="DR13" s="58" t="s">
        <v>740</v>
      </c>
      <c r="DS13" s="89">
        <v>0.6</v>
      </c>
      <c r="DT13" s="89"/>
      <c r="DU13" s="89"/>
    </row>
    <row r="14" spans="1:125" x14ac:dyDescent="0.2">
      <c r="A14" s="30">
        <v>12</v>
      </c>
      <c r="B14" s="32" t="s">
        <v>215</v>
      </c>
      <c r="C14" s="120">
        <v>8.9514285714285702</v>
      </c>
      <c r="D14" s="121" t="s">
        <v>627</v>
      </c>
      <c r="E14" s="35">
        <v>1</v>
      </c>
      <c r="F14" s="36">
        <v>34311</v>
      </c>
      <c r="G14" s="37">
        <v>31.824657534246576</v>
      </c>
      <c r="H14" s="37" t="s">
        <v>628</v>
      </c>
      <c r="I14" s="37">
        <v>23.4</v>
      </c>
      <c r="J14" s="37" t="s">
        <v>978</v>
      </c>
      <c r="K14" s="37" t="s">
        <v>984</v>
      </c>
      <c r="L14" s="37" t="s">
        <v>727</v>
      </c>
      <c r="M14" s="35">
        <v>72</v>
      </c>
      <c r="N14" s="35">
        <v>205</v>
      </c>
      <c r="O14" s="35">
        <v>4.49</v>
      </c>
      <c r="P14" s="56">
        <v>3</v>
      </c>
      <c r="Q14" s="125">
        <v>0</v>
      </c>
      <c r="R14" s="110">
        <v>0</v>
      </c>
      <c r="S14" s="110">
        <v>3.8303341902313624E-2</v>
      </c>
      <c r="T14" s="110">
        <v>0.20551967116852612</v>
      </c>
      <c r="U14" s="110">
        <v>0.27393785668991755</v>
      </c>
      <c r="V14" s="58">
        <v>0.27393785668991755</v>
      </c>
      <c r="W14" s="59">
        <v>0.27393785668991755</v>
      </c>
      <c r="X14" s="42">
        <v>21.742465753424657</v>
      </c>
      <c r="Y14" s="43">
        <v>2.87</v>
      </c>
      <c r="Z14" s="43">
        <v>10.5</v>
      </c>
      <c r="AA14" s="43">
        <v>13.9</v>
      </c>
      <c r="AB14" s="43">
        <v>0.71</v>
      </c>
      <c r="AC14" s="43">
        <v>2.67</v>
      </c>
      <c r="AD14" s="44" t="s">
        <v>727</v>
      </c>
      <c r="AE14" s="44" t="s">
        <v>727</v>
      </c>
      <c r="AF14" s="45">
        <v>6.9000000000000006E-2</v>
      </c>
      <c r="AG14" s="45">
        <v>0.73699999999999999</v>
      </c>
      <c r="AH14" s="45">
        <v>0.23099999999999998</v>
      </c>
      <c r="AI14" s="43">
        <v>100.87847137826604</v>
      </c>
      <c r="AJ14" s="47">
        <v>97.806164608955086</v>
      </c>
      <c r="AK14" s="48">
        <v>7</v>
      </c>
      <c r="AL14" s="49">
        <v>3</v>
      </c>
      <c r="AM14" s="49">
        <v>5</v>
      </c>
      <c r="AN14" s="49">
        <v>8</v>
      </c>
      <c r="AO14" s="49">
        <v>8</v>
      </c>
      <c r="AP14" s="49">
        <v>6</v>
      </c>
      <c r="AQ14" s="49">
        <v>7</v>
      </c>
      <c r="AR14" s="126">
        <v>0</v>
      </c>
      <c r="AS14" s="133"/>
      <c r="AT14" s="115">
        <v>3052</v>
      </c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34"/>
      <c r="BH14" s="133"/>
      <c r="BI14" s="115">
        <v>3230</v>
      </c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34"/>
      <c r="BW14" s="133">
        <v>149</v>
      </c>
      <c r="BX14" s="115">
        <v>3890</v>
      </c>
      <c r="BY14" s="115">
        <v>18</v>
      </c>
      <c r="BZ14" s="115">
        <v>12</v>
      </c>
      <c r="CA14" s="115">
        <v>0</v>
      </c>
      <c r="CB14" s="115">
        <v>32</v>
      </c>
      <c r="CC14" s="115"/>
      <c r="CD14" s="115"/>
      <c r="CE14" s="116">
        <v>2.87</v>
      </c>
      <c r="CF14" s="116">
        <v>5</v>
      </c>
      <c r="CG14" s="116">
        <v>13.9</v>
      </c>
      <c r="CH14" s="116"/>
      <c r="CI14" s="135">
        <v>7.7</v>
      </c>
      <c r="CJ14" s="135">
        <v>72.2</v>
      </c>
      <c r="CK14" s="136">
        <v>22.2</v>
      </c>
      <c r="CL14" s="133">
        <v>700</v>
      </c>
      <c r="CM14" s="115">
        <v>3406</v>
      </c>
      <c r="CN14" s="115">
        <v>101</v>
      </c>
      <c r="CO14" s="115">
        <v>64</v>
      </c>
      <c r="CP14" s="115">
        <v>4</v>
      </c>
      <c r="CQ14" s="115">
        <v>22</v>
      </c>
      <c r="CR14" s="115"/>
      <c r="CS14" s="115"/>
      <c r="CT14" s="116">
        <v>1.52</v>
      </c>
      <c r="CU14" s="116">
        <v>6.3</v>
      </c>
      <c r="CV14" s="116">
        <v>9.9</v>
      </c>
      <c r="CW14" s="116"/>
      <c r="CX14" s="135">
        <v>9.9</v>
      </c>
      <c r="CY14" s="135">
        <v>74.5</v>
      </c>
      <c r="CZ14" s="136">
        <v>24.3</v>
      </c>
      <c r="DA14" s="133">
        <v>864</v>
      </c>
      <c r="DB14" s="115">
        <v>3154</v>
      </c>
      <c r="DC14" s="115">
        <v>77</v>
      </c>
      <c r="DD14" s="115">
        <v>54</v>
      </c>
      <c r="DE14" s="115">
        <v>8</v>
      </c>
      <c r="DF14" s="115">
        <v>26</v>
      </c>
      <c r="DG14" s="116">
        <v>0.71</v>
      </c>
      <c r="DH14" s="116">
        <v>2.67</v>
      </c>
      <c r="DI14" s="116">
        <v>2.6</v>
      </c>
      <c r="DJ14" s="116">
        <v>10.5</v>
      </c>
      <c r="DK14" s="116">
        <v>9.3000000000000007</v>
      </c>
      <c r="DL14" s="116"/>
      <c r="DM14" s="135">
        <v>6.9</v>
      </c>
      <c r="DN14" s="135">
        <v>73.7</v>
      </c>
      <c r="DO14" s="136">
        <v>21.9</v>
      </c>
      <c r="DP14" s="117"/>
      <c r="DQ14" s="31">
        <v>12</v>
      </c>
      <c r="DR14" s="31" t="s">
        <v>659</v>
      </c>
      <c r="DS14" s="89">
        <v>0.5</v>
      </c>
    </row>
    <row r="15" spans="1:125" x14ac:dyDescent="0.2">
      <c r="A15" s="30">
        <v>13</v>
      </c>
      <c r="B15" s="32" t="s">
        <v>226</v>
      </c>
      <c r="C15" s="120">
        <v>8.9257142857142853</v>
      </c>
      <c r="D15" s="121" t="s">
        <v>741</v>
      </c>
      <c r="E15" s="35">
        <v>9</v>
      </c>
      <c r="F15" s="36">
        <v>34276</v>
      </c>
      <c r="G15" s="37">
        <v>31.920547945205481</v>
      </c>
      <c r="H15" s="37" t="s">
        <v>669</v>
      </c>
      <c r="I15" s="37">
        <v>23.495890410958904</v>
      </c>
      <c r="J15" s="37" t="s">
        <v>976</v>
      </c>
      <c r="K15" s="37" t="s">
        <v>982</v>
      </c>
      <c r="L15" s="37" t="s">
        <v>727</v>
      </c>
      <c r="M15" s="35">
        <v>76</v>
      </c>
      <c r="N15" s="35">
        <v>214</v>
      </c>
      <c r="O15" s="35">
        <v>4.5</v>
      </c>
      <c r="P15" s="56">
        <v>3</v>
      </c>
      <c r="Q15" s="125">
        <v>0.1566837107377648</v>
      </c>
      <c r="R15" s="110">
        <v>0.32286340394448504</v>
      </c>
      <c r="S15" s="110">
        <v>0</v>
      </c>
      <c r="T15" s="110">
        <v>0.38690884167237832</v>
      </c>
      <c r="U15" s="110">
        <v>0.43005952380952384</v>
      </c>
      <c r="V15" s="58">
        <v>0.43005952380952384</v>
      </c>
      <c r="W15" s="59">
        <v>0.30104166666666665</v>
      </c>
      <c r="X15" s="42">
        <v>19.838356164383562</v>
      </c>
      <c r="Y15" s="43">
        <v>2.93</v>
      </c>
      <c r="Z15" s="43">
        <v>5.5</v>
      </c>
      <c r="AA15" s="43">
        <v>14.6</v>
      </c>
      <c r="AB15" s="43">
        <v>0.4</v>
      </c>
      <c r="AC15" s="43">
        <v>2.91</v>
      </c>
      <c r="AD15" s="44" t="s">
        <v>727</v>
      </c>
      <c r="AE15" s="44" t="s">
        <v>727</v>
      </c>
      <c r="AF15" s="45">
        <v>4.4000000000000004E-2</v>
      </c>
      <c r="AG15" s="45">
        <v>0.92400000000000004</v>
      </c>
      <c r="AH15" s="45">
        <v>0.11799999999999999</v>
      </c>
      <c r="AI15" s="43">
        <v>104.37433318091755</v>
      </c>
      <c r="AJ15" s="47">
        <v>109.74458326996387</v>
      </c>
      <c r="AK15" s="48">
        <v>8</v>
      </c>
      <c r="AL15" s="49">
        <v>7</v>
      </c>
      <c r="AM15" s="49">
        <v>5</v>
      </c>
      <c r="AN15" s="49">
        <v>4</v>
      </c>
      <c r="AO15" s="49">
        <v>8</v>
      </c>
      <c r="AP15" s="49">
        <v>8</v>
      </c>
      <c r="AQ15" s="49">
        <v>7</v>
      </c>
      <c r="AR15" s="126">
        <v>0</v>
      </c>
      <c r="AS15" s="133">
        <v>429</v>
      </c>
      <c r="AT15" s="115">
        <v>2738</v>
      </c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34"/>
      <c r="BH15" s="133">
        <v>884</v>
      </c>
      <c r="BI15" s="115">
        <v>2738</v>
      </c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34"/>
      <c r="BW15" s="133"/>
      <c r="BX15" s="115">
        <v>2689</v>
      </c>
      <c r="BY15" s="115"/>
      <c r="BZ15" s="115">
        <v>0</v>
      </c>
      <c r="CA15" s="115">
        <v>0</v>
      </c>
      <c r="CB15" s="115">
        <v>19</v>
      </c>
      <c r="CC15" s="115"/>
      <c r="CD15" s="115"/>
      <c r="CE15" s="116"/>
      <c r="CF15" s="116"/>
      <c r="CG15" s="116"/>
      <c r="CH15" s="116"/>
      <c r="CI15" s="135">
        <v>0</v>
      </c>
      <c r="CJ15" s="135">
        <v>0</v>
      </c>
      <c r="CK15" s="136">
        <v>0</v>
      </c>
      <c r="CL15" s="133">
        <v>1129</v>
      </c>
      <c r="CM15" s="115">
        <v>2918</v>
      </c>
      <c r="CN15" s="115">
        <v>130</v>
      </c>
      <c r="CO15" s="115">
        <v>73</v>
      </c>
      <c r="CP15" s="115">
        <v>10</v>
      </c>
      <c r="CQ15" s="115">
        <v>22</v>
      </c>
      <c r="CR15" s="115"/>
      <c r="CS15" s="115"/>
      <c r="CT15" s="116">
        <v>2.56</v>
      </c>
      <c r="CU15" s="116">
        <v>5.5</v>
      </c>
      <c r="CV15" s="116">
        <v>14.6</v>
      </c>
      <c r="CW15" s="116"/>
      <c r="CX15" s="135">
        <v>1.4</v>
      </c>
      <c r="CY15" s="135">
        <v>83.5</v>
      </c>
      <c r="CZ15" s="136">
        <v>16.5</v>
      </c>
      <c r="DA15" s="133">
        <v>1156</v>
      </c>
      <c r="DB15" s="115">
        <v>2688</v>
      </c>
      <c r="DC15" s="115">
        <v>141</v>
      </c>
      <c r="DD15" s="115">
        <v>87</v>
      </c>
      <c r="DE15" s="115">
        <v>8</v>
      </c>
      <c r="DF15" s="115">
        <v>20</v>
      </c>
      <c r="DG15" s="116">
        <v>0.4</v>
      </c>
      <c r="DH15" s="116">
        <v>2.91</v>
      </c>
      <c r="DI15" s="116">
        <v>2.93</v>
      </c>
      <c r="DJ15" s="116">
        <v>3.5</v>
      </c>
      <c r="DK15" s="116">
        <v>13.3</v>
      </c>
      <c r="DL15" s="116"/>
      <c r="DM15" s="135">
        <v>4.4000000000000004</v>
      </c>
      <c r="DN15" s="135">
        <v>92.4</v>
      </c>
      <c r="DO15" s="136">
        <v>7.1</v>
      </c>
      <c r="DP15" s="117"/>
      <c r="DQ15" s="31"/>
      <c r="DR15" s="58"/>
    </row>
    <row r="16" spans="1:125" x14ac:dyDescent="0.2">
      <c r="A16" s="30">
        <v>14</v>
      </c>
      <c r="B16" s="32" t="s">
        <v>227</v>
      </c>
      <c r="C16" s="120">
        <v>8.6757142857142853</v>
      </c>
      <c r="D16" s="121" t="s">
        <v>700</v>
      </c>
      <c r="E16" s="35">
        <v>2</v>
      </c>
      <c r="F16" s="36">
        <v>34366</v>
      </c>
      <c r="G16" s="37">
        <v>31.673972602739727</v>
      </c>
      <c r="H16" s="37" t="s">
        <v>669</v>
      </c>
      <c r="I16" s="37">
        <v>23.24931506849315</v>
      </c>
      <c r="J16" s="37" t="s">
        <v>976</v>
      </c>
      <c r="K16" s="37" t="s">
        <v>984</v>
      </c>
      <c r="L16" s="37" t="s">
        <v>727</v>
      </c>
      <c r="M16" s="35">
        <v>74</v>
      </c>
      <c r="N16" s="35">
        <v>212</v>
      </c>
      <c r="O16" s="35">
        <v>4.45</v>
      </c>
      <c r="P16" s="56">
        <v>3</v>
      </c>
      <c r="Q16" s="125">
        <v>0</v>
      </c>
      <c r="R16" s="110">
        <v>0</v>
      </c>
      <c r="S16" s="110">
        <v>0.2316356513222331</v>
      </c>
      <c r="T16" s="110">
        <v>0.23527508090614888</v>
      </c>
      <c r="U16" s="110">
        <v>0.31277213352685052</v>
      </c>
      <c r="V16" s="58">
        <v>0.31277213352685052</v>
      </c>
      <c r="W16" s="59">
        <v>0.31277213352685052</v>
      </c>
      <c r="X16" s="42">
        <v>20.594520547945205</v>
      </c>
      <c r="Y16" s="43">
        <v>2.4500000000000002</v>
      </c>
      <c r="Z16" s="43">
        <v>5.5</v>
      </c>
      <c r="AA16" s="43">
        <v>14.9</v>
      </c>
      <c r="AB16" s="43">
        <v>0.6</v>
      </c>
      <c r="AC16" s="43">
        <v>2.33</v>
      </c>
      <c r="AD16" s="44" t="s">
        <v>727</v>
      </c>
      <c r="AE16" s="44" t="s">
        <v>727</v>
      </c>
      <c r="AF16" s="45">
        <v>9.5000000000000001E-2</v>
      </c>
      <c r="AG16" s="45">
        <v>0.90900000000000003</v>
      </c>
      <c r="AH16" s="45">
        <v>0.10300000000000001</v>
      </c>
      <c r="AI16" s="43">
        <v>108.12492336701838</v>
      </c>
      <c r="AJ16" s="47">
        <v>109.23011317654618</v>
      </c>
      <c r="AK16" s="48">
        <v>8</v>
      </c>
      <c r="AL16" s="49">
        <v>5</v>
      </c>
      <c r="AM16" s="49">
        <v>4</v>
      </c>
      <c r="AN16" s="49">
        <v>4</v>
      </c>
      <c r="AO16" s="49">
        <v>9</v>
      </c>
      <c r="AP16" s="49">
        <v>8</v>
      </c>
      <c r="AQ16" s="49">
        <v>7</v>
      </c>
      <c r="AR16" s="126">
        <v>0</v>
      </c>
      <c r="AS16" s="133"/>
      <c r="AT16" s="115">
        <v>2591</v>
      </c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34"/>
      <c r="BH16" s="133"/>
      <c r="BI16" s="115">
        <v>3221</v>
      </c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34"/>
      <c r="BW16" s="133">
        <v>473</v>
      </c>
      <c r="BX16" s="115">
        <v>2042</v>
      </c>
      <c r="BY16" s="115">
        <v>65</v>
      </c>
      <c r="BZ16" s="115">
        <v>36</v>
      </c>
      <c r="CA16" s="115">
        <v>2</v>
      </c>
      <c r="CB16" s="115">
        <v>10</v>
      </c>
      <c r="CC16" s="115"/>
      <c r="CD16" s="115"/>
      <c r="CE16" s="116">
        <v>1.63</v>
      </c>
      <c r="CF16" s="116">
        <v>5.4</v>
      </c>
      <c r="CG16" s="116">
        <v>13.5</v>
      </c>
      <c r="CH16" s="116"/>
      <c r="CI16" s="135">
        <v>7.7</v>
      </c>
      <c r="CJ16" s="135">
        <v>86.2</v>
      </c>
      <c r="CK16" s="136">
        <v>11.7</v>
      </c>
      <c r="CL16" s="133">
        <v>727</v>
      </c>
      <c r="CM16" s="115">
        <v>3090</v>
      </c>
      <c r="CN16" s="115">
        <v>89</v>
      </c>
      <c r="CO16" s="115">
        <v>59</v>
      </c>
      <c r="CP16" s="115">
        <v>5</v>
      </c>
      <c r="CQ16" s="115">
        <v>21</v>
      </c>
      <c r="CR16" s="115"/>
      <c r="CS16" s="115"/>
      <c r="CT16" s="116">
        <v>1.9</v>
      </c>
      <c r="CU16" s="116">
        <v>5.3</v>
      </c>
      <c r="CV16" s="116">
        <v>10</v>
      </c>
      <c r="CW16" s="116"/>
      <c r="CX16" s="135">
        <v>13.2</v>
      </c>
      <c r="CY16" s="135">
        <v>88.3</v>
      </c>
      <c r="CZ16" s="136">
        <v>11.5</v>
      </c>
      <c r="DA16" s="133">
        <v>862</v>
      </c>
      <c r="DB16" s="115">
        <v>2756</v>
      </c>
      <c r="DC16" s="115">
        <v>101</v>
      </c>
      <c r="DD16" s="115">
        <v>57</v>
      </c>
      <c r="DE16" s="115">
        <v>7</v>
      </c>
      <c r="DF16" s="115">
        <v>20</v>
      </c>
      <c r="DG16" s="116">
        <v>0.6</v>
      </c>
      <c r="DH16" s="116">
        <v>2.33</v>
      </c>
      <c r="DI16" s="116">
        <v>2.4500000000000002</v>
      </c>
      <c r="DJ16" s="116">
        <v>5.5</v>
      </c>
      <c r="DK16" s="116">
        <v>14.9</v>
      </c>
      <c r="DL16" s="116"/>
      <c r="DM16" s="135">
        <v>9.5</v>
      </c>
      <c r="DN16" s="135">
        <v>90.9</v>
      </c>
      <c r="DO16" s="136">
        <v>9.1</v>
      </c>
      <c r="DP16" s="117"/>
      <c r="DQ16" s="31"/>
      <c r="DR16" s="58"/>
    </row>
    <row r="17" spans="1:119" x14ac:dyDescent="0.2">
      <c r="A17" s="30">
        <v>15</v>
      </c>
      <c r="B17" s="32" t="s">
        <v>233</v>
      </c>
      <c r="C17" s="120">
        <v>8.4957142857142856</v>
      </c>
      <c r="D17" s="121" t="s">
        <v>742</v>
      </c>
      <c r="E17" s="35">
        <v>4</v>
      </c>
      <c r="F17" s="36">
        <v>34228</v>
      </c>
      <c r="G17" s="37">
        <v>32.052054794520551</v>
      </c>
      <c r="H17" s="37" t="s">
        <v>628</v>
      </c>
      <c r="I17" s="37">
        <v>23.627397260273973</v>
      </c>
      <c r="J17" s="37" t="s">
        <v>976</v>
      </c>
      <c r="K17" s="37" t="s">
        <v>982</v>
      </c>
      <c r="L17" s="37" t="s">
        <v>727</v>
      </c>
      <c r="M17" s="35">
        <v>76</v>
      </c>
      <c r="N17" s="35">
        <v>206</v>
      </c>
      <c r="O17" s="35">
        <v>4.53</v>
      </c>
      <c r="P17" s="56">
        <v>4</v>
      </c>
      <c r="Q17" s="125">
        <v>0</v>
      </c>
      <c r="R17" s="110">
        <v>0</v>
      </c>
      <c r="S17" s="110">
        <v>0.16961815163254013</v>
      </c>
      <c r="T17" s="110">
        <v>0.20272108843537415</v>
      </c>
      <c r="U17" s="110">
        <v>8.1081081081081086E-2</v>
      </c>
      <c r="V17" s="58">
        <v>0.20272108843537415</v>
      </c>
      <c r="W17" s="59">
        <v>0.19258503401360544</v>
      </c>
      <c r="X17" s="42">
        <v>21.969863013698632</v>
      </c>
      <c r="Y17" s="43">
        <v>3.3</v>
      </c>
      <c r="Z17" s="43">
        <v>7.3</v>
      </c>
      <c r="AA17" s="43">
        <v>20.100000000000001</v>
      </c>
      <c r="AB17" s="43">
        <v>1.08</v>
      </c>
      <c r="AC17" s="43">
        <v>1.18</v>
      </c>
      <c r="AD17" s="44" t="s">
        <v>727</v>
      </c>
      <c r="AE17" s="44" t="s">
        <v>727</v>
      </c>
      <c r="AF17" s="45">
        <v>5.9000000000000004E-2</v>
      </c>
      <c r="AG17" s="45">
        <v>0.91700000000000004</v>
      </c>
      <c r="AH17" s="45">
        <v>6.8499999999999991E-2</v>
      </c>
      <c r="AI17" s="43">
        <v>97.837288497752013</v>
      </c>
      <c r="AJ17" s="47">
        <v>102.87119569748837</v>
      </c>
      <c r="AK17" s="48">
        <v>5</v>
      </c>
      <c r="AL17" s="49">
        <v>3</v>
      </c>
      <c r="AM17" s="49">
        <v>6</v>
      </c>
      <c r="AN17" s="49">
        <v>5</v>
      </c>
      <c r="AO17" s="49">
        <v>7</v>
      </c>
      <c r="AP17" s="49">
        <v>7</v>
      </c>
      <c r="AQ17" s="49">
        <v>5</v>
      </c>
      <c r="AR17" s="126">
        <v>1</v>
      </c>
      <c r="AS17" s="133"/>
      <c r="AT17" s="115">
        <v>3501</v>
      </c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34"/>
      <c r="BH17" s="133"/>
      <c r="BI17" s="115">
        <v>3606</v>
      </c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34"/>
      <c r="BW17" s="133">
        <v>613</v>
      </c>
      <c r="BX17" s="115">
        <v>3614</v>
      </c>
      <c r="BY17" s="115">
        <v>62</v>
      </c>
      <c r="BZ17" s="115">
        <v>35</v>
      </c>
      <c r="CA17" s="115">
        <v>8</v>
      </c>
      <c r="CB17" s="115">
        <v>29</v>
      </c>
      <c r="CC17" s="115"/>
      <c r="CD17" s="115"/>
      <c r="CE17" s="116">
        <v>2.2200000000000002</v>
      </c>
      <c r="CF17" s="116">
        <v>7.1</v>
      </c>
      <c r="CG17" s="116">
        <v>15.7</v>
      </c>
      <c r="CH17" s="116"/>
      <c r="CI17" s="135">
        <v>5.4</v>
      </c>
      <c r="CJ17" s="135">
        <v>94.5</v>
      </c>
      <c r="CK17" s="136">
        <v>5.5</v>
      </c>
      <c r="CL17" s="133">
        <v>745</v>
      </c>
      <c r="CM17" s="115">
        <v>3675</v>
      </c>
      <c r="CN17" s="115">
        <v>51</v>
      </c>
      <c r="CO17" s="115">
        <v>30</v>
      </c>
      <c r="CP17" s="115">
        <v>8</v>
      </c>
      <c r="CQ17" s="115">
        <v>31</v>
      </c>
      <c r="CR17" s="115"/>
      <c r="CS17" s="115"/>
      <c r="CT17" s="116">
        <v>3.3</v>
      </c>
      <c r="CU17" s="116">
        <v>7.3</v>
      </c>
      <c r="CV17" s="116">
        <v>20.100000000000001</v>
      </c>
      <c r="CW17" s="116"/>
      <c r="CX17" s="135">
        <v>16.7</v>
      </c>
      <c r="CY17" s="135">
        <v>90.2</v>
      </c>
      <c r="CZ17" s="136">
        <v>8.6</v>
      </c>
      <c r="DA17" s="133">
        <v>309</v>
      </c>
      <c r="DB17" s="115">
        <v>3811</v>
      </c>
      <c r="DC17" s="115">
        <v>31</v>
      </c>
      <c r="DD17" s="115">
        <v>16</v>
      </c>
      <c r="DE17" s="115">
        <v>4</v>
      </c>
      <c r="DF17" s="115">
        <v>30</v>
      </c>
      <c r="DG17" s="116">
        <v>1.08</v>
      </c>
      <c r="DH17" s="116">
        <v>1.18</v>
      </c>
      <c r="DI17" s="116">
        <v>2.13</v>
      </c>
      <c r="DJ17" s="116">
        <v>3.3</v>
      </c>
      <c r="DK17" s="116">
        <v>18</v>
      </c>
      <c r="DL17" s="116"/>
      <c r="DM17" s="135">
        <v>5.9</v>
      </c>
      <c r="DN17" s="135">
        <v>91.7</v>
      </c>
      <c r="DO17" s="136">
        <v>5.0999999999999996</v>
      </c>
    </row>
    <row r="18" spans="1:119" x14ac:dyDescent="0.2">
      <c r="A18" s="30">
        <v>16</v>
      </c>
      <c r="B18" s="32" t="s">
        <v>238</v>
      </c>
      <c r="C18" s="120">
        <v>8.3871428571428552</v>
      </c>
      <c r="D18" s="121" t="s">
        <v>743</v>
      </c>
      <c r="E18" s="35">
        <v>6</v>
      </c>
      <c r="F18" s="36">
        <v>34592</v>
      </c>
      <c r="G18" s="37">
        <v>31.054794520547944</v>
      </c>
      <c r="H18" s="37" t="s">
        <v>669</v>
      </c>
      <c r="I18" s="37">
        <v>22.63013698630137</v>
      </c>
      <c r="J18" s="37" t="s">
        <v>983</v>
      </c>
      <c r="K18" s="37" t="s">
        <v>977</v>
      </c>
      <c r="L18" s="37" t="s">
        <v>727</v>
      </c>
      <c r="M18" s="35">
        <v>73</v>
      </c>
      <c r="N18" s="35">
        <v>190</v>
      </c>
      <c r="O18" s="35">
        <v>4.4400000000000004</v>
      </c>
      <c r="P18" s="56">
        <v>5</v>
      </c>
      <c r="Q18" s="125">
        <v>0</v>
      </c>
      <c r="R18" s="110">
        <v>6.0459492140266021E-3</v>
      </c>
      <c r="S18" s="110">
        <v>0.13680643795002118</v>
      </c>
      <c r="T18" s="110">
        <v>0.32176656151419558</v>
      </c>
      <c r="U18" s="110">
        <v>0.27949676980618837</v>
      </c>
      <c r="V18" s="58">
        <v>0.30063166566019195</v>
      </c>
      <c r="W18" s="59">
        <v>0.25553691581116317</v>
      </c>
      <c r="X18" s="42">
        <v>20.972602739726028</v>
      </c>
      <c r="Y18" s="43">
        <v>2.61</v>
      </c>
      <c r="Z18" s="43">
        <v>12</v>
      </c>
      <c r="AA18" s="43">
        <v>13.9</v>
      </c>
      <c r="AB18" s="43">
        <v>0.41</v>
      </c>
      <c r="AC18" s="43">
        <v>2.2999999999999998</v>
      </c>
      <c r="AD18" s="44" t="s">
        <v>727</v>
      </c>
      <c r="AE18" s="44" t="s">
        <v>727</v>
      </c>
      <c r="AF18" s="45">
        <v>4.0999999999999995E-2</v>
      </c>
      <c r="AG18" s="45">
        <v>0.188</v>
      </c>
      <c r="AH18" s="45">
        <v>0.53550000000000009</v>
      </c>
      <c r="AI18" s="43">
        <v>97.780378974648457</v>
      </c>
      <c r="AJ18" s="47">
        <v>96.784318803326897</v>
      </c>
      <c r="AK18" s="48">
        <v>7</v>
      </c>
      <c r="AL18" s="49">
        <v>5</v>
      </c>
      <c r="AM18" s="49">
        <v>5</v>
      </c>
      <c r="AN18" s="49">
        <v>10</v>
      </c>
      <c r="AO18" s="49">
        <v>9</v>
      </c>
      <c r="AP18" s="49">
        <v>6</v>
      </c>
      <c r="AQ18" s="49">
        <v>4</v>
      </c>
      <c r="AR18" s="126">
        <v>0</v>
      </c>
      <c r="AS18" s="133"/>
      <c r="AT18" s="115">
        <v>2589</v>
      </c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34"/>
      <c r="BH18" s="133">
        <v>15</v>
      </c>
      <c r="BI18" s="115">
        <v>2481</v>
      </c>
      <c r="BJ18" s="115"/>
      <c r="BK18" s="115">
        <v>2</v>
      </c>
      <c r="BL18" s="115"/>
      <c r="BM18" s="115">
        <v>7</v>
      </c>
      <c r="BN18" s="115"/>
      <c r="BO18" s="115"/>
      <c r="BP18" s="115"/>
      <c r="BQ18" s="115"/>
      <c r="BR18" s="115"/>
      <c r="BS18" s="115"/>
      <c r="BT18" s="115"/>
      <c r="BU18" s="115"/>
      <c r="BV18" s="134"/>
      <c r="BW18" s="133">
        <v>323</v>
      </c>
      <c r="BX18" s="115">
        <v>2361</v>
      </c>
      <c r="BY18" s="115">
        <v>46</v>
      </c>
      <c r="BZ18" s="115">
        <v>23</v>
      </c>
      <c r="CA18" s="115">
        <v>2</v>
      </c>
      <c r="CB18" s="115">
        <v>1</v>
      </c>
      <c r="CC18" s="115"/>
      <c r="CD18" s="115"/>
      <c r="CE18" s="116">
        <v>1.46</v>
      </c>
      <c r="CF18" s="116">
        <v>9.6999999999999993</v>
      </c>
      <c r="CG18" s="116">
        <v>12.8</v>
      </c>
      <c r="CH18" s="116"/>
      <c r="CI18" s="135">
        <v>4.2</v>
      </c>
      <c r="CJ18" s="135">
        <v>84.4</v>
      </c>
      <c r="CK18" s="136">
        <v>15.2</v>
      </c>
      <c r="CL18" s="133">
        <v>816</v>
      </c>
      <c r="CM18" s="115">
        <v>2536</v>
      </c>
      <c r="CN18" s="115">
        <v>72</v>
      </c>
      <c r="CO18" s="115">
        <v>44</v>
      </c>
      <c r="CP18" s="115">
        <v>9</v>
      </c>
      <c r="CQ18" s="115">
        <v>26</v>
      </c>
      <c r="CR18" s="115"/>
      <c r="CS18" s="115"/>
      <c r="CT18" s="116">
        <v>2.61</v>
      </c>
      <c r="CU18" s="116">
        <v>12</v>
      </c>
      <c r="CV18" s="116">
        <v>13.9</v>
      </c>
      <c r="CW18" s="116"/>
      <c r="CX18" s="135">
        <v>10.199999999999999</v>
      </c>
      <c r="CY18" s="135">
        <v>73.2</v>
      </c>
      <c r="CZ18" s="136">
        <v>25.9</v>
      </c>
      <c r="DA18" s="133">
        <v>822</v>
      </c>
      <c r="DB18" s="115">
        <v>2941</v>
      </c>
      <c r="DC18" s="115">
        <v>98</v>
      </c>
      <c r="DD18" s="115">
        <v>70</v>
      </c>
      <c r="DE18" s="115">
        <v>5</v>
      </c>
      <c r="DF18" s="115">
        <v>26</v>
      </c>
      <c r="DG18" s="116">
        <v>0.41</v>
      </c>
      <c r="DH18" s="116">
        <v>2.2999999999999998</v>
      </c>
      <c r="DI18" s="116">
        <v>2.56</v>
      </c>
      <c r="DJ18" s="116">
        <v>9.8000000000000007</v>
      </c>
      <c r="DK18" s="116">
        <v>7</v>
      </c>
      <c r="DL18" s="116"/>
      <c r="DM18" s="135">
        <v>4.0999999999999996</v>
      </c>
      <c r="DN18" s="135">
        <v>18.8</v>
      </c>
      <c r="DO18" s="136">
        <v>81.2</v>
      </c>
    </row>
    <row r="19" spans="1:119" x14ac:dyDescent="0.2">
      <c r="A19" s="30">
        <v>17</v>
      </c>
      <c r="B19" s="32" t="s">
        <v>241</v>
      </c>
      <c r="C19" s="120">
        <v>8.3414285714285707</v>
      </c>
      <c r="D19" s="121" t="s">
        <v>744</v>
      </c>
      <c r="E19" s="35">
        <v>8</v>
      </c>
      <c r="F19" s="36">
        <v>34791</v>
      </c>
      <c r="G19" s="37">
        <v>30.509589041095889</v>
      </c>
      <c r="H19" s="37" t="s">
        <v>669</v>
      </c>
      <c r="I19" s="37">
        <v>22.084931506849315</v>
      </c>
      <c r="J19" s="37" t="s">
        <v>976</v>
      </c>
      <c r="K19" s="37" t="s">
        <v>979</v>
      </c>
      <c r="L19" s="37" t="s">
        <v>727</v>
      </c>
      <c r="M19" s="35">
        <v>75</v>
      </c>
      <c r="N19" s="35">
        <v>217</v>
      </c>
      <c r="O19" s="35">
        <v>4.45</v>
      </c>
      <c r="P19" s="56">
        <v>6</v>
      </c>
      <c r="Q19" s="125">
        <v>0</v>
      </c>
      <c r="R19" s="110">
        <v>0.23418972332015811</v>
      </c>
      <c r="S19" s="110">
        <v>0.21863799283154123</v>
      </c>
      <c r="T19" s="110">
        <v>0.22441035035493473</v>
      </c>
      <c r="U19" s="110">
        <v>0.32758037225042302</v>
      </c>
      <c r="V19" s="58">
        <v>0.32758037225042302</v>
      </c>
      <c r="W19" s="59">
        <v>0.24896108291032151</v>
      </c>
      <c r="X19" s="42">
        <v>18.427397260273974</v>
      </c>
      <c r="Y19" s="43">
        <v>2.39</v>
      </c>
      <c r="Z19" s="43">
        <v>6.3</v>
      </c>
      <c r="AA19" s="43">
        <v>13</v>
      </c>
      <c r="AB19" s="43">
        <v>0.42</v>
      </c>
      <c r="AC19" s="43">
        <v>2.31</v>
      </c>
      <c r="AD19" s="44" t="s">
        <v>727</v>
      </c>
      <c r="AE19" s="44" t="s">
        <v>727</v>
      </c>
      <c r="AF19" s="45">
        <v>4.2999999999999997E-2</v>
      </c>
      <c r="AG19" s="45">
        <v>0.88500000000000001</v>
      </c>
      <c r="AH19" s="45">
        <v>0.10200000000000001</v>
      </c>
      <c r="AI19" s="43">
        <v>110.67503948416504</v>
      </c>
      <c r="AJ19" s="47">
        <v>114.08027831974051</v>
      </c>
      <c r="AK19" s="48">
        <v>6</v>
      </c>
      <c r="AL19" s="49">
        <v>10</v>
      </c>
      <c r="AM19" s="49">
        <v>4</v>
      </c>
      <c r="AN19" s="49">
        <v>5</v>
      </c>
      <c r="AO19" s="49">
        <v>9</v>
      </c>
      <c r="AP19" s="49">
        <v>9</v>
      </c>
      <c r="AQ19" s="49">
        <v>2</v>
      </c>
      <c r="AR19" s="126">
        <v>0</v>
      </c>
      <c r="AS19" s="133"/>
      <c r="AT19" s="115">
        <v>3036</v>
      </c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34"/>
      <c r="BH19" s="133">
        <v>711</v>
      </c>
      <c r="BI19" s="115">
        <v>3036</v>
      </c>
      <c r="BJ19" s="115"/>
      <c r="BK19" s="115">
        <v>44</v>
      </c>
      <c r="BL19" s="115">
        <v>4</v>
      </c>
      <c r="BM19" s="115">
        <v>18</v>
      </c>
      <c r="BN19" s="115"/>
      <c r="BO19" s="115"/>
      <c r="BP19" s="115"/>
      <c r="BQ19" s="115"/>
      <c r="BR19" s="115"/>
      <c r="BS19" s="115"/>
      <c r="BT19" s="115"/>
      <c r="BU19" s="115"/>
      <c r="BV19" s="134"/>
      <c r="BW19" s="133">
        <v>732</v>
      </c>
      <c r="BX19" s="115">
        <v>3348</v>
      </c>
      <c r="BY19" s="115">
        <v>97</v>
      </c>
      <c r="BZ19" s="115">
        <v>50</v>
      </c>
      <c r="CA19" s="115">
        <v>2</v>
      </c>
      <c r="CB19" s="115">
        <v>23</v>
      </c>
      <c r="CC19" s="115"/>
      <c r="CD19" s="115"/>
      <c r="CE19" s="116">
        <v>1.53</v>
      </c>
      <c r="CF19" s="116">
        <v>6.3</v>
      </c>
      <c r="CG19" s="116">
        <v>11.5</v>
      </c>
      <c r="CH19" s="116"/>
      <c r="CI19" s="135">
        <v>9.1</v>
      </c>
      <c r="CJ19" s="135">
        <v>95</v>
      </c>
      <c r="CK19" s="136">
        <v>5</v>
      </c>
      <c r="CL19" s="133">
        <v>980</v>
      </c>
      <c r="CM19" s="115">
        <v>4367</v>
      </c>
      <c r="CN19" s="115">
        <v>96</v>
      </c>
      <c r="CO19" s="115">
        <v>61</v>
      </c>
      <c r="CP19" s="115">
        <v>6</v>
      </c>
      <c r="CQ19" s="115">
        <v>28</v>
      </c>
      <c r="CR19" s="115"/>
      <c r="CS19" s="115"/>
      <c r="CT19" s="116">
        <v>1.93</v>
      </c>
      <c r="CU19" s="116">
        <v>5.5</v>
      </c>
      <c r="CV19" s="116">
        <v>12.4</v>
      </c>
      <c r="CW19" s="116"/>
      <c r="CX19" s="135">
        <v>6.2</v>
      </c>
      <c r="CY19" s="135">
        <v>90.9</v>
      </c>
      <c r="CZ19" s="136">
        <v>8.9</v>
      </c>
      <c r="DA19" s="133">
        <v>968</v>
      </c>
      <c r="DB19" s="115">
        <v>2955</v>
      </c>
      <c r="DC19" s="115">
        <v>122</v>
      </c>
      <c r="DD19" s="115">
        <v>67</v>
      </c>
      <c r="DE19" s="115">
        <v>5</v>
      </c>
      <c r="DF19" s="115">
        <v>17</v>
      </c>
      <c r="DG19" s="116">
        <v>0.42</v>
      </c>
      <c r="DH19" s="116">
        <v>2.31</v>
      </c>
      <c r="DI19" s="116">
        <v>2.39</v>
      </c>
      <c r="DJ19" s="116">
        <v>6</v>
      </c>
      <c r="DK19" s="116">
        <v>13</v>
      </c>
      <c r="DL19" s="116"/>
      <c r="DM19" s="135">
        <v>4.3</v>
      </c>
      <c r="DN19" s="135">
        <v>88.5</v>
      </c>
      <c r="DO19" s="136">
        <v>11.5</v>
      </c>
    </row>
    <row r="20" spans="1:119" x14ac:dyDescent="0.2">
      <c r="A20" s="30">
        <v>18</v>
      </c>
      <c r="B20" s="32" t="s">
        <v>247</v>
      </c>
      <c r="C20" s="120">
        <v>8.2457142857142856</v>
      </c>
      <c r="D20" s="121" t="s">
        <v>745</v>
      </c>
      <c r="E20" s="35">
        <v>10</v>
      </c>
      <c r="F20" s="36">
        <v>34687</v>
      </c>
      <c r="G20" s="37">
        <v>30.794520547945204</v>
      </c>
      <c r="H20" s="37" t="s">
        <v>628</v>
      </c>
      <c r="I20" s="37">
        <v>22.36986301369863</v>
      </c>
      <c r="J20" s="37" t="s">
        <v>976</v>
      </c>
      <c r="K20" s="37" t="s">
        <v>980</v>
      </c>
      <c r="L20" s="37" t="s">
        <v>727</v>
      </c>
      <c r="M20" s="35">
        <v>70</v>
      </c>
      <c r="N20" s="35">
        <v>165</v>
      </c>
      <c r="O20" s="35">
        <v>4.46</v>
      </c>
      <c r="P20" s="56">
        <v>3</v>
      </c>
      <c r="Q20" s="125">
        <v>0</v>
      </c>
      <c r="R20" s="110">
        <v>0</v>
      </c>
      <c r="S20" s="110">
        <v>0.16114415179835739</v>
      </c>
      <c r="T20" s="110">
        <v>0.18424184717924305</v>
      </c>
      <c r="U20" s="110">
        <v>0.30174955769608808</v>
      </c>
      <c r="V20" s="58">
        <v>0.30174955769608808</v>
      </c>
      <c r="W20" s="59">
        <v>0.21122469038726163</v>
      </c>
      <c r="X20" s="42">
        <v>21.728767123287671</v>
      </c>
      <c r="Y20" s="43">
        <v>3.66</v>
      </c>
      <c r="Z20" s="43">
        <v>9.6</v>
      </c>
      <c r="AA20" s="43">
        <v>20.5</v>
      </c>
      <c r="AB20" s="43">
        <v>0.83</v>
      </c>
      <c r="AC20" s="43">
        <v>2.98</v>
      </c>
      <c r="AD20" s="44" t="s">
        <v>727</v>
      </c>
      <c r="AE20" s="44" t="s">
        <v>727</v>
      </c>
      <c r="AF20" s="45">
        <v>4.7E-2</v>
      </c>
      <c r="AG20" s="45">
        <v>0.95</v>
      </c>
      <c r="AH20" s="45">
        <v>7.350000000000001E-2</v>
      </c>
      <c r="AI20" s="43">
        <v>83.401623559935345</v>
      </c>
      <c r="AJ20" s="47">
        <v>77.515857634444757</v>
      </c>
      <c r="AK20" s="48">
        <v>6</v>
      </c>
      <c r="AL20" s="49">
        <v>3</v>
      </c>
      <c r="AM20" s="49">
        <v>7</v>
      </c>
      <c r="AN20" s="49">
        <v>7</v>
      </c>
      <c r="AO20" s="49">
        <v>8</v>
      </c>
      <c r="AP20" s="49">
        <v>2</v>
      </c>
      <c r="AQ20" s="49">
        <v>7</v>
      </c>
      <c r="AR20" s="126">
        <v>0</v>
      </c>
      <c r="AS20" s="133"/>
      <c r="AT20" s="115">
        <v>4209</v>
      </c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34"/>
      <c r="BH20" s="133"/>
      <c r="BI20" s="115">
        <v>2472</v>
      </c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34"/>
      <c r="BW20" s="133">
        <v>569</v>
      </c>
      <c r="BX20" s="115">
        <v>3531</v>
      </c>
      <c r="BY20" s="115">
        <v>46</v>
      </c>
      <c r="BZ20" s="115">
        <v>27</v>
      </c>
      <c r="CA20" s="115">
        <v>4</v>
      </c>
      <c r="CB20" s="115">
        <v>0</v>
      </c>
      <c r="CC20" s="115"/>
      <c r="CD20" s="115"/>
      <c r="CE20" s="116">
        <v>2.5499999999999998</v>
      </c>
      <c r="CF20" s="116">
        <v>8.6</v>
      </c>
      <c r="CG20" s="116">
        <v>14.1</v>
      </c>
      <c r="CH20" s="116"/>
      <c r="CI20" s="135">
        <v>15.6</v>
      </c>
      <c r="CJ20" s="135">
        <v>89.9</v>
      </c>
      <c r="CK20" s="136">
        <v>7.5</v>
      </c>
      <c r="CL20" s="133">
        <v>774</v>
      </c>
      <c r="CM20" s="115">
        <v>4201</v>
      </c>
      <c r="CN20" s="115">
        <v>61</v>
      </c>
      <c r="CO20" s="115">
        <v>36</v>
      </c>
      <c r="CP20" s="115">
        <v>5</v>
      </c>
      <c r="CQ20" s="115">
        <v>28</v>
      </c>
      <c r="CR20" s="115"/>
      <c r="CS20" s="115"/>
      <c r="CT20" s="116">
        <v>2.64</v>
      </c>
      <c r="CU20" s="116">
        <v>6.8</v>
      </c>
      <c r="CV20" s="116">
        <v>20.5</v>
      </c>
      <c r="CW20" s="116"/>
      <c r="CX20" s="135">
        <v>12.2</v>
      </c>
      <c r="CY20" s="135">
        <v>89.7</v>
      </c>
      <c r="CZ20" s="136">
        <v>10</v>
      </c>
      <c r="DA20" s="133">
        <v>1535</v>
      </c>
      <c r="DB20" s="115">
        <v>5087</v>
      </c>
      <c r="DC20" s="115">
        <v>137</v>
      </c>
      <c r="DD20" s="115">
        <v>82</v>
      </c>
      <c r="DE20" s="115">
        <v>19</v>
      </c>
      <c r="DF20" s="115">
        <v>43</v>
      </c>
      <c r="DG20" s="116">
        <v>0.83</v>
      </c>
      <c r="DH20" s="116">
        <v>2.98</v>
      </c>
      <c r="DI20" s="116">
        <v>3.66</v>
      </c>
      <c r="DJ20" s="116">
        <v>9.6</v>
      </c>
      <c r="DK20" s="116">
        <v>15.2</v>
      </c>
      <c r="DL20" s="116"/>
      <c r="DM20" s="135">
        <v>4.7</v>
      </c>
      <c r="DN20" s="135">
        <v>95</v>
      </c>
      <c r="DO20" s="136">
        <v>4.7</v>
      </c>
    </row>
    <row r="21" spans="1:119" ht="15.75" customHeight="1" x14ac:dyDescent="0.2">
      <c r="A21" s="30">
        <v>19</v>
      </c>
      <c r="B21" s="32" t="s">
        <v>258</v>
      </c>
      <c r="C21" s="120">
        <v>8.0771428571428565</v>
      </c>
      <c r="D21" s="121" t="s">
        <v>677</v>
      </c>
      <c r="E21" s="35">
        <v>3</v>
      </c>
      <c r="F21" s="36">
        <v>34778</v>
      </c>
      <c r="G21" s="37">
        <v>30.545205479452054</v>
      </c>
      <c r="H21" s="37" t="s">
        <v>628</v>
      </c>
      <c r="I21" s="37">
        <v>22.12054794520548</v>
      </c>
      <c r="J21" s="37" t="s">
        <v>976</v>
      </c>
      <c r="K21" s="37" t="s">
        <v>980</v>
      </c>
      <c r="L21" s="37" t="s">
        <v>727</v>
      </c>
      <c r="M21" s="35">
        <v>71</v>
      </c>
      <c r="N21" s="35">
        <v>191</v>
      </c>
      <c r="O21" s="35">
        <v>4.5</v>
      </c>
      <c r="P21" s="56">
        <v>5</v>
      </c>
      <c r="Q21" s="125">
        <v>0</v>
      </c>
      <c r="R21" s="110">
        <v>0</v>
      </c>
      <c r="S21" s="110">
        <v>9.7063819461295803E-4</v>
      </c>
      <c r="T21" s="110">
        <v>0.27133680024472318</v>
      </c>
      <c r="U21" s="110">
        <v>0.28447502243493866</v>
      </c>
      <c r="V21" s="58">
        <v>0.28447502243493866</v>
      </c>
      <c r="W21" s="59">
        <v>0.27025127131319171</v>
      </c>
      <c r="X21" s="42">
        <v>20.463013698630139</v>
      </c>
      <c r="Y21" s="43">
        <v>2.58</v>
      </c>
      <c r="Z21" s="43">
        <v>8.8000000000000007</v>
      </c>
      <c r="AA21" s="43">
        <v>20.6</v>
      </c>
      <c r="AB21" s="43">
        <v>0.77</v>
      </c>
      <c r="AC21" s="43">
        <v>2.33</v>
      </c>
      <c r="AD21" s="44" t="s">
        <v>727</v>
      </c>
      <c r="AE21" s="44" t="s">
        <v>727</v>
      </c>
      <c r="AF21" s="45">
        <v>8.5000000000000006E-2</v>
      </c>
      <c r="AG21" s="45">
        <v>0.92799999999999994</v>
      </c>
      <c r="AH21" s="45">
        <v>8.7500000000000008E-2</v>
      </c>
      <c r="AI21" s="43">
        <v>93.156531016613314</v>
      </c>
      <c r="AJ21" s="47">
        <v>88.444294550270769</v>
      </c>
      <c r="AK21" s="48">
        <v>7</v>
      </c>
      <c r="AL21" s="49">
        <v>6</v>
      </c>
      <c r="AM21" s="49">
        <v>5</v>
      </c>
      <c r="AN21" s="49">
        <v>6</v>
      </c>
      <c r="AO21" s="49">
        <v>8</v>
      </c>
      <c r="AP21" s="49">
        <v>4</v>
      </c>
      <c r="AQ21" s="49">
        <v>4</v>
      </c>
      <c r="AR21" s="126">
        <v>0</v>
      </c>
      <c r="AS21" s="133"/>
      <c r="AT21" s="115">
        <v>4292</v>
      </c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34"/>
      <c r="BH21" s="133"/>
      <c r="BI21" s="115">
        <v>3145</v>
      </c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34"/>
      <c r="BW21" s="133">
        <v>4</v>
      </c>
      <c r="BX21" s="115">
        <v>4121</v>
      </c>
      <c r="BY21" s="115">
        <v>6</v>
      </c>
      <c r="BZ21" s="115">
        <v>4</v>
      </c>
      <c r="CA21" s="115">
        <v>0</v>
      </c>
      <c r="CB21" s="115">
        <v>26</v>
      </c>
      <c r="CC21" s="115"/>
      <c r="CD21" s="115"/>
      <c r="CE21" s="116">
        <v>5</v>
      </c>
      <c r="CF21" s="116">
        <v>3.8</v>
      </c>
      <c r="CG21" s="116">
        <v>15.5</v>
      </c>
      <c r="CH21" s="116"/>
      <c r="CI21" s="135">
        <v>20</v>
      </c>
      <c r="CJ21" s="135">
        <v>100</v>
      </c>
      <c r="CK21" s="136">
        <v>0</v>
      </c>
      <c r="CL21" s="133">
        <v>887</v>
      </c>
      <c r="CM21" s="115">
        <v>3269</v>
      </c>
      <c r="CN21" s="115">
        <v>82</v>
      </c>
      <c r="CO21" s="115">
        <v>37</v>
      </c>
      <c r="CP21" s="115">
        <v>9</v>
      </c>
      <c r="CQ21" s="115">
        <v>26</v>
      </c>
      <c r="CR21" s="115"/>
      <c r="CS21" s="115"/>
      <c r="CT21" s="116">
        <v>2.5299999999999998</v>
      </c>
      <c r="CU21" s="116">
        <v>8.8000000000000007</v>
      </c>
      <c r="CV21" s="116">
        <v>20.6</v>
      </c>
      <c r="CW21" s="116"/>
      <c r="CX21" s="135">
        <v>15.9</v>
      </c>
      <c r="CY21" s="135">
        <v>89.7</v>
      </c>
      <c r="CZ21" s="136">
        <v>10.3</v>
      </c>
      <c r="DA21" s="133">
        <v>951</v>
      </c>
      <c r="DB21" s="115">
        <v>3343</v>
      </c>
      <c r="DC21" s="115">
        <v>72</v>
      </c>
      <c r="DD21" s="115">
        <v>43</v>
      </c>
      <c r="DE21" s="115">
        <v>8</v>
      </c>
      <c r="DF21" s="115">
        <v>26</v>
      </c>
      <c r="DG21" s="116">
        <v>0.77</v>
      </c>
      <c r="DH21" s="116">
        <v>2.33</v>
      </c>
      <c r="DI21" s="116">
        <v>2.58</v>
      </c>
      <c r="DJ21" s="116">
        <v>4.8</v>
      </c>
      <c r="DK21" s="116">
        <v>19.2</v>
      </c>
      <c r="DL21" s="116"/>
      <c r="DM21" s="135">
        <v>8.5</v>
      </c>
      <c r="DN21" s="135">
        <v>92.8</v>
      </c>
      <c r="DO21" s="136">
        <v>7.2</v>
      </c>
    </row>
    <row r="22" spans="1:119" ht="15.75" customHeight="1" x14ac:dyDescent="0.2">
      <c r="A22" s="30">
        <v>20</v>
      </c>
      <c r="B22" s="32" t="s">
        <v>235</v>
      </c>
      <c r="C22" s="120">
        <v>8.0385714285714283</v>
      </c>
      <c r="D22" s="121" t="s">
        <v>742</v>
      </c>
      <c r="E22" s="35">
        <v>4</v>
      </c>
      <c r="F22" s="36">
        <v>34642</v>
      </c>
      <c r="G22" s="37">
        <v>30.917808219178081</v>
      </c>
      <c r="H22" s="37" t="s">
        <v>669</v>
      </c>
      <c r="I22" s="37">
        <v>22.493150684931507</v>
      </c>
      <c r="J22" s="37" t="s">
        <v>983</v>
      </c>
      <c r="K22" s="37" t="s">
        <v>981</v>
      </c>
      <c r="L22" s="37" t="s">
        <v>727</v>
      </c>
      <c r="M22" s="35">
        <v>68</v>
      </c>
      <c r="N22" s="35">
        <v>185</v>
      </c>
      <c r="O22" s="35">
        <v>4.51</v>
      </c>
      <c r="P22" s="56">
        <v>4</v>
      </c>
      <c r="Q22" s="125">
        <v>0</v>
      </c>
      <c r="R22" s="110">
        <v>9.456461453133666E-2</v>
      </c>
      <c r="S22" s="110">
        <v>0.20946319867183177</v>
      </c>
      <c r="T22" s="110">
        <v>0.18857142857142858</v>
      </c>
      <c r="U22" s="110">
        <v>0.29178693256363158</v>
      </c>
      <c r="V22" s="58">
        <v>0.29178693256363158</v>
      </c>
      <c r="W22" s="59">
        <v>0.27719758593545002</v>
      </c>
      <c r="X22" s="42">
        <v>19.838356164383562</v>
      </c>
      <c r="Y22" s="43">
        <v>2.76</v>
      </c>
      <c r="Z22" s="43">
        <v>9.3000000000000007</v>
      </c>
      <c r="AA22" s="43">
        <v>8.1</v>
      </c>
      <c r="AB22" s="43">
        <v>0.56000000000000005</v>
      </c>
      <c r="AC22" s="43">
        <v>2.4300000000000002</v>
      </c>
      <c r="AD22" s="44" t="s">
        <v>727</v>
      </c>
      <c r="AE22" s="44" t="s">
        <v>727</v>
      </c>
      <c r="AF22" s="45">
        <v>0.03</v>
      </c>
      <c r="AG22" s="45">
        <v>0.124</v>
      </c>
      <c r="AH22" s="45">
        <v>0.88250000000000006</v>
      </c>
      <c r="AI22" s="43">
        <v>89.432538167621459</v>
      </c>
      <c r="AJ22" s="47">
        <v>79.584394608930438</v>
      </c>
      <c r="AK22" s="48">
        <v>7</v>
      </c>
      <c r="AL22" s="49">
        <v>7</v>
      </c>
      <c r="AM22" s="49">
        <v>5</v>
      </c>
      <c r="AN22" s="49">
        <v>7</v>
      </c>
      <c r="AO22" s="49">
        <v>7</v>
      </c>
      <c r="AP22" s="49">
        <v>2</v>
      </c>
      <c r="AQ22" s="49">
        <v>5</v>
      </c>
      <c r="AR22" s="126">
        <v>1</v>
      </c>
      <c r="AS22" s="133"/>
      <c r="AT22" s="115">
        <v>3501</v>
      </c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34"/>
      <c r="BH22" s="133">
        <v>341</v>
      </c>
      <c r="BI22" s="115">
        <v>3606</v>
      </c>
      <c r="BJ22" s="115"/>
      <c r="BK22" s="115">
        <v>32</v>
      </c>
      <c r="BL22" s="115">
        <v>3</v>
      </c>
      <c r="BM22" s="115">
        <v>28</v>
      </c>
      <c r="BN22" s="115"/>
      <c r="BO22" s="115"/>
      <c r="BP22" s="115"/>
      <c r="BQ22" s="115"/>
      <c r="BR22" s="115"/>
      <c r="BS22" s="115"/>
      <c r="BT22" s="115"/>
      <c r="BU22" s="115"/>
      <c r="BV22" s="134"/>
      <c r="BW22" s="133">
        <v>757</v>
      </c>
      <c r="BX22" s="115">
        <v>3614</v>
      </c>
      <c r="BY22" s="115">
        <v>86</v>
      </c>
      <c r="BZ22" s="115">
        <v>61</v>
      </c>
      <c r="CA22" s="115">
        <v>4</v>
      </c>
      <c r="CB22" s="115">
        <v>29</v>
      </c>
      <c r="CC22" s="115"/>
      <c r="CD22" s="115"/>
      <c r="CE22" s="116">
        <v>1.96</v>
      </c>
      <c r="CF22" s="116">
        <v>9</v>
      </c>
      <c r="CG22" s="116">
        <v>7</v>
      </c>
      <c r="CH22" s="116"/>
      <c r="CI22" s="135">
        <v>6.2</v>
      </c>
      <c r="CJ22" s="135">
        <v>4.7</v>
      </c>
      <c r="CK22" s="136">
        <v>91.4</v>
      </c>
      <c r="CL22" s="133">
        <v>693</v>
      </c>
      <c r="CM22" s="115">
        <v>3675</v>
      </c>
      <c r="CN22" s="115">
        <v>78</v>
      </c>
      <c r="CO22" s="115">
        <v>55</v>
      </c>
      <c r="CP22" s="115">
        <v>6</v>
      </c>
      <c r="CQ22" s="115">
        <v>31</v>
      </c>
      <c r="CR22" s="115"/>
      <c r="CS22" s="115"/>
      <c r="CT22" s="116">
        <v>2.21</v>
      </c>
      <c r="CU22" s="116">
        <v>9.3000000000000007</v>
      </c>
      <c r="CV22" s="116">
        <v>6.5</v>
      </c>
      <c r="CW22" s="116"/>
      <c r="CX22" s="135">
        <v>5.2</v>
      </c>
      <c r="CY22" s="135">
        <v>5.6</v>
      </c>
      <c r="CZ22" s="136">
        <v>89.6</v>
      </c>
      <c r="DA22" s="133">
        <v>1112</v>
      </c>
      <c r="DB22" s="115">
        <v>3811</v>
      </c>
      <c r="DC22" s="115">
        <v>126</v>
      </c>
      <c r="DD22" s="115">
        <v>97</v>
      </c>
      <c r="DE22" s="115">
        <v>6</v>
      </c>
      <c r="DF22" s="115">
        <v>30</v>
      </c>
      <c r="DG22" s="116">
        <v>0.56000000000000005</v>
      </c>
      <c r="DH22" s="116">
        <v>2.4300000000000002</v>
      </c>
      <c r="DI22" s="116">
        <v>2.76</v>
      </c>
      <c r="DJ22" s="116">
        <v>5.7</v>
      </c>
      <c r="DK22" s="116">
        <v>8.1</v>
      </c>
      <c r="DL22" s="116"/>
      <c r="DM22" s="135">
        <v>3</v>
      </c>
      <c r="DN22" s="135">
        <v>12.4</v>
      </c>
      <c r="DO22" s="136">
        <v>86.9</v>
      </c>
    </row>
    <row r="23" spans="1:119" ht="15.75" customHeight="1" x14ac:dyDescent="0.2">
      <c r="A23" s="30">
        <v>21</v>
      </c>
      <c r="B23" s="32" t="s">
        <v>275</v>
      </c>
      <c r="C23" s="120">
        <v>7.7785714285714285</v>
      </c>
      <c r="D23" s="121" t="s">
        <v>636</v>
      </c>
      <c r="E23" s="35">
        <v>1</v>
      </c>
      <c r="F23" s="36">
        <v>34746</v>
      </c>
      <c r="G23" s="37">
        <v>30.632876712328766</v>
      </c>
      <c r="H23" s="37" t="s">
        <v>669</v>
      </c>
      <c r="I23" s="37">
        <v>22.208219178082192</v>
      </c>
      <c r="J23" s="37" t="s">
        <v>976</v>
      </c>
      <c r="K23" s="37" t="s">
        <v>979</v>
      </c>
      <c r="L23" s="37" t="s">
        <v>727</v>
      </c>
      <c r="M23" s="35">
        <v>75</v>
      </c>
      <c r="N23" s="35">
        <v>192</v>
      </c>
      <c r="O23" s="35">
        <v>4.57</v>
      </c>
      <c r="P23" s="56">
        <v>4</v>
      </c>
      <c r="Q23" s="125">
        <v>0</v>
      </c>
      <c r="R23" s="110">
        <v>0</v>
      </c>
      <c r="S23" s="110">
        <v>0.21203727020901536</v>
      </c>
      <c r="T23" s="110">
        <v>0.27294613301233822</v>
      </c>
      <c r="U23" s="110">
        <v>0.31323485076876695</v>
      </c>
      <c r="V23" s="58">
        <v>0.31323485076876695</v>
      </c>
      <c r="W23" s="59">
        <v>0.31323485076876695</v>
      </c>
      <c r="X23" s="42">
        <v>19.553424657534247</v>
      </c>
      <c r="Y23" s="43">
        <v>2.33</v>
      </c>
      <c r="Z23" s="43">
        <v>7.9</v>
      </c>
      <c r="AA23" s="43">
        <v>14.7</v>
      </c>
      <c r="AB23" s="43">
        <v>0.94</v>
      </c>
      <c r="AC23" s="43">
        <v>2.2200000000000002</v>
      </c>
      <c r="AD23" s="44" t="s">
        <v>727</v>
      </c>
      <c r="AE23" s="44" t="s">
        <v>727</v>
      </c>
      <c r="AF23" s="45">
        <v>0.09</v>
      </c>
      <c r="AG23" s="45">
        <v>0.96400000000000008</v>
      </c>
      <c r="AH23" s="45">
        <v>3.15E-2</v>
      </c>
      <c r="AI23" s="43">
        <v>88.03724107151433</v>
      </c>
      <c r="AJ23" s="47">
        <v>90.745962330353663</v>
      </c>
      <c r="AK23" s="48">
        <v>8</v>
      </c>
      <c r="AL23" s="49">
        <v>7</v>
      </c>
      <c r="AM23" s="49">
        <v>4</v>
      </c>
      <c r="AN23" s="49">
        <v>6</v>
      </c>
      <c r="AO23" s="49">
        <v>6</v>
      </c>
      <c r="AP23" s="49">
        <v>5</v>
      </c>
      <c r="AQ23" s="49">
        <v>5</v>
      </c>
      <c r="AR23" s="126">
        <v>0</v>
      </c>
      <c r="AS23" s="133"/>
      <c r="AT23" s="115">
        <v>4114</v>
      </c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34"/>
      <c r="BH23" s="133"/>
      <c r="BI23" s="115">
        <v>4593</v>
      </c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34"/>
      <c r="BW23" s="133">
        <v>842</v>
      </c>
      <c r="BX23" s="115">
        <v>3971</v>
      </c>
      <c r="BY23" s="115">
        <v>74</v>
      </c>
      <c r="BZ23" s="115">
        <v>52</v>
      </c>
      <c r="CA23" s="115">
        <v>13</v>
      </c>
      <c r="CB23" s="115">
        <v>39</v>
      </c>
      <c r="CC23" s="115"/>
      <c r="CD23" s="115"/>
      <c r="CE23" s="116">
        <v>1.92</v>
      </c>
      <c r="CF23" s="116">
        <v>7.9</v>
      </c>
      <c r="CG23" s="116">
        <v>12.5</v>
      </c>
      <c r="CH23" s="116"/>
      <c r="CI23" s="135">
        <v>8.8000000000000007</v>
      </c>
      <c r="CJ23" s="135">
        <v>99.3</v>
      </c>
      <c r="CK23" s="136">
        <v>0.7</v>
      </c>
      <c r="CL23" s="133">
        <v>907</v>
      </c>
      <c r="CM23" s="115">
        <v>3323</v>
      </c>
      <c r="CN23" s="115">
        <v>83</v>
      </c>
      <c r="CO23" s="115">
        <v>51</v>
      </c>
      <c r="CP23" s="115">
        <v>5</v>
      </c>
      <c r="CQ23" s="115">
        <v>25</v>
      </c>
      <c r="CR23" s="115"/>
      <c r="CS23" s="115"/>
      <c r="CT23" s="116">
        <v>2.09</v>
      </c>
      <c r="CU23" s="116">
        <v>6</v>
      </c>
      <c r="CV23" s="116">
        <v>14.2</v>
      </c>
      <c r="CW23" s="116"/>
      <c r="CX23" s="135">
        <v>5.6</v>
      </c>
      <c r="CY23" s="135">
        <v>97.3</v>
      </c>
      <c r="CZ23" s="136">
        <v>2.7</v>
      </c>
      <c r="DA23" s="133">
        <v>1039</v>
      </c>
      <c r="DB23" s="115">
        <v>3317</v>
      </c>
      <c r="DC23" s="115">
        <v>94</v>
      </c>
      <c r="DD23" s="115">
        <v>61</v>
      </c>
      <c r="DE23" s="115">
        <v>12</v>
      </c>
      <c r="DF23" s="115">
        <v>25</v>
      </c>
      <c r="DG23" s="116">
        <v>0.94</v>
      </c>
      <c r="DH23" s="116">
        <v>2.2200000000000002</v>
      </c>
      <c r="DI23" s="116">
        <v>2.33</v>
      </c>
      <c r="DJ23" s="116">
        <v>4.9000000000000004</v>
      </c>
      <c r="DK23" s="116">
        <v>14.7</v>
      </c>
      <c r="DL23" s="116"/>
      <c r="DM23" s="135">
        <v>9</v>
      </c>
      <c r="DN23" s="135">
        <v>96.4</v>
      </c>
      <c r="DO23" s="136">
        <v>3.6</v>
      </c>
    </row>
    <row r="24" spans="1:119" ht="15.75" customHeight="1" x14ac:dyDescent="0.2">
      <c r="A24" s="30">
        <v>22</v>
      </c>
      <c r="B24" s="32" t="s">
        <v>283</v>
      </c>
      <c r="C24" s="120">
        <v>7.6357142857142861</v>
      </c>
      <c r="D24" s="121" t="s">
        <v>682</v>
      </c>
      <c r="E24" s="35">
        <v>3</v>
      </c>
      <c r="F24" s="36">
        <v>34294</v>
      </c>
      <c r="G24" s="37">
        <v>31.87123287671233</v>
      </c>
      <c r="H24" s="37" t="s">
        <v>669</v>
      </c>
      <c r="I24" s="37">
        <v>23.446575342465753</v>
      </c>
      <c r="J24" s="37" t="s">
        <v>976</v>
      </c>
      <c r="K24" s="37" t="s">
        <v>977</v>
      </c>
      <c r="L24" s="37" t="s">
        <v>727</v>
      </c>
      <c r="M24" s="35">
        <v>72</v>
      </c>
      <c r="N24" s="35">
        <v>178</v>
      </c>
      <c r="O24" s="35">
        <v>4.3899999999999997</v>
      </c>
      <c r="P24" s="56">
        <v>4</v>
      </c>
      <c r="Q24" s="125">
        <v>0</v>
      </c>
      <c r="R24" s="110">
        <v>0</v>
      </c>
      <c r="S24" s="110">
        <v>0</v>
      </c>
      <c r="T24" s="110">
        <v>0.18547179231153271</v>
      </c>
      <c r="U24" s="110">
        <v>0.36865021770682149</v>
      </c>
      <c r="V24" s="58">
        <v>0.36865021770682149</v>
      </c>
      <c r="W24" s="59">
        <v>0.3502177068214804</v>
      </c>
      <c r="X24" s="42">
        <v>22.805479452054794</v>
      </c>
      <c r="Y24" s="43">
        <v>4.07</v>
      </c>
      <c r="Z24" s="43">
        <v>9.6999999999999993</v>
      </c>
      <c r="AA24" s="43">
        <v>13.5</v>
      </c>
      <c r="AB24" s="43">
        <v>1.1200000000000001</v>
      </c>
      <c r="AC24" s="43">
        <v>3.97</v>
      </c>
      <c r="AD24" s="44" t="s">
        <v>727</v>
      </c>
      <c r="AE24" s="44" t="s">
        <v>727</v>
      </c>
      <c r="AF24" s="45">
        <v>4.8000000000000001E-2</v>
      </c>
      <c r="AG24" s="45">
        <v>0.85599999999999998</v>
      </c>
      <c r="AH24" s="45">
        <v>0.10750000000000001</v>
      </c>
      <c r="AI24" s="43">
        <v>95.849955813174432</v>
      </c>
      <c r="AJ24" s="47">
        <v>92.930795123489204</v>
      </c>
      <c r="AK24" s="48">
        <v>9</v>
      </c>
      <c r="AL24" s="49">
        <v>1</v>
      </c>
      <c r="AM24" s="49">
        <v>8</v>
      </c>
      <c r="AN24" s="49">
        <v>7</v>
      </c>
      <c r="AO24" s="49">
        <v>9</v>
      </c>
      <c r="AP24" s="49">
        <v>5</v>
      </c>
      <c r="AQ24" s="49">
        <v>5</v>
      </c>
      <c r="AR24" s="126">
        <v>0</v>
      </c>
      <c r="AS24" s="133"/>
      <c r="AT24" s="115">
        <v>4374</v>
      </c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34"/>
      <c r="BH24" s="133"/>
      <c r="BI24" s="115">
        <v>2588</v>
      </c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34"/>
      <c r="BW24" s="133"/>
      <c r="BX24" s="115">
        <v>2646</v>
      </c>
      <c r="BY24" s="115"/>
      <c r="BZ24" s="115">
        <v>0</v>
      </c>
      <c r="CA24" s="115">
        <v>0</v>
      </c>
      <c r="CB24" s="115">
        <v>17</v>
      </c>
      <c r="CC24" s="115"/>
      <c r="CD24" s="115"/>
      <c r="CE24" s="116"/>
      <c r="CF24" s="116"/>
      <c r="CG24" s="116"/>
      <c r="CH24" s="116"/>
      <c r="CI24" s="135">
        <v>0</v>
      </c>
      <c r="CJ24" s="135">
        <v>0</v>
      </c>
      <c r="CK24" s="136">
        <v>0</v>
      </c>
      <c r="CL24" s="133">
        <v>743</v>
      </c>
      <c r="CM24" s="115">
        <v>4006</v>
      </c>
      <c r="CN24" s="115">
        <v>73</v>
      </c>
      <c r="CO24" s="115">
        <v>46</v>
      </c>
      <c r="CP24" s="115">
        <v>4</v>
      </c>
      <c r="CQ24" s="115">
        <v>38</v>
      </c>
      <c r="CR24" s="115"/>
      <c r="CS24" s="115"/>
      <c r="CT24" s="116">
        <v>1.73</v>
      </c>
      <c r="CU24" s="116">
        <v>7.5</v>
      </c>
      <c r="CV24" s="116">
        <v>13.5</v>
      </c>
      <c r="CW24" s="116"/>
      <c r="CX24" s="135">
        <v>8</v>
      </c>
      <c r="CY24" s="135">
        <v>92.4</v>
      </c>
      <c r="CZ24" s="136">
        <v>7.6</v>
      </c>
      <c r="DA24" s="133">
        <v>1524</v>
      </c>
      <c r="DB24" s="115">
        <v>4134</v>
      </c>
      <c r="DC24" s="115">
        <v>104</v>
      </c>
      <c r="DD24" s="115">
        <v>80</v>
      </c>
      <c r="DE24" s="115">
        <v>17</v>
      </c>
      <c r="DF24" s="115">
        <v>43</v>
      </c>
      <c r="DG24" s="116">
        <v>1.1200000000000001</v>
      </c>
      <c r="DH24" s="116">
        <v>3.97</v>
      </c>
      <c r="DI24" s="116">
        <v>4.07</v>
      </c>
      <c r="DJ24" s="116">
        <v>9.6999999999999993</v>
      </c>
      <c r="DK24" s="116">
        <v>11.4</v>
      </c>
      <c r="DL24" s="116"/>
      <c r="DM24" s="135">
        <v>4.8</v>
      </c>
      <c r="DN24" s="135">
        <v>85.6</v>
      </c>
      <c r="DO24" s="136">
        <v>13.9</v>
      </c>
    </row>
    <row r="25" spans="1:119" ht="15.75" customHeight="1" x14ac:dyDescent="0.2">
      <c r="A25" s="30">
        <v>23</v>
      </c>
      <c r="B25" s="32" t="s">
        <v>295</v>
      </c>
      <c r="C25" s="120">
        <v>7.4057142857142848</v>
      </c>
      <c r="D25" s="121" t="s">
        <v>692</v>
      </c>
      <c r="E25" s="35">
        <v>5</v>
      </c>
      <c r="F25" s="36">
        <v>34717</v>
      </c>
      <c r="G25" s="37">
        <v>30.712328767123289</v>
      </c>
      <c r="H25" s="37" t="s">
        <v>628</v>
      </c>
      <c r="I25" s="37">
        <v>22.287671232876711</v>
      </c>
      <c r="J25" s="37" t="s">
        <v>976</v>
      </c>
      <c r="K25" s="37" t="s">
        <v>977</v>
      </c>
      <c r="L25" s="37" t="s">
        <v>727</v>
      </c>
      <c r="M25" s="35">
        <v>74</v>
      </c>
      <c r="N25" s="35">
        <v>185</v>
      </c>
      <c r="O25" s="35">
        <v>4.54</v>
      </c>
      <c r="P25" s="56">
        <v>4</v>
      </c>
      <c r="Q25" s="125">
        <v>0</v>
      </c>
      <c r="R25" s="110">
        <v>0</v>
      </c>
      <c r="S25" s="110">
        <v>0</v>
      </c>
      <c r="T25" s="110">
        <v>5.0899427636958303E-2</v>
      </c>
      <c r="U25" s="110">
        <v>0.29006038086391084</v>
      </c>
      <c r="V25" s="58">
        <v>0.29006038086391084</v>
      </c>
      <c r="W25" s="59">
        <v>0.27555736182071527</v>
      </c>
      <c r="X25" s="42">
        <v>21.646575342465752</v>
      </c>
      <c r="Y25" s="43">
        <v>3.13</v>
      </c>
      <c r="Z25" s="43">
        <v>5.9</v>
      </c>
      <c r="AA25" s="43">
        <v>11.6</v>
      </c>
      <c r="AB25" s="43">
        <v>0.53</v>
      </c>
      <c r="AC25" s="43">
        <v>2.46</v>
      </c>
      <c r="AD25" s="44" t="s">
        <v>727</v>
      </c>
      <c r="AE25" s="44" t="s">
        <v>727</v>
      </c>
      <c r="AF25" s="45">
        <v>4.2000000000000003E-2</v>
      </c>
      <c r="AG25" s="45">
        <v>0.97</v>
      </c>
      <c r="AH25" s="45">
        <v>3.7000000000000005E-2</v>
      </c>
      <c r="AI25" s="43">
        <v>87.092009773748927</v>
      </c>
      <c r="AJ25" s="47">
        <v>87.982213426116118</v>
      </c>
      <c r="AK25" s="48">
        <v>7</v>
      </c>
      <c r="AL25" s="49">
        <v>3</v>
      </c>
      <c r="AM25" s="49">
        <v>6</v>
      </c>
      <c r="AN25" s="49">
        <v>4</v>
      </c>
      <c r="AO25" s="49">
        <v>7</v>
      </c>
      <c r="AP25" s="49">
        <v>4</v>
      </c>
      <c r="AQ25" s="49">
        <v>5</v>
      </c>
      <c r="AR25" s="126">
        <v>0</v>
      </c>
      <c r="AS25" s="133"/>
      <c r="AT25" s="115">
        <v>2499</v>
      </c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34"/>
      <c r="BH25" s="133"/>
      <c r="BI25" s="115">
        <v>3977</v>
      </c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34"/>
      <c r="BW25" s="133"/>
      <c r="BX25" s="115">
        <v>4152</v>
      </c>
      <c r="BY25" s="115"/>
      <c r="BZ25" s="115">
        <v>0</v>
      </c>
      <c r="CA25" s="115">
        <v>0</v>
      </c>
      <c r="CB25" s="115"/>
      <c r="CC25" s="115"/>
      <c r="CD25" s="115"/>
      <c r="CE25" s="116"/>
      <c r="CF25" s="116"/>
      <c r="CG25" s="116"/>
      <c r="CH25" s="116"/>
      <c r="CI25" s="135">
        <v>0</v>
      </c>
      <c r="CJ25" s="135">
        <v>0</v>
      </c>
      <c r="CK25" s="136">
        <v>0</v>
      </c>
      <c r="CL25" s="133">
        <v>249</v>
      </c>
      <c r="CM25" s="115">
        <v>4892</v>
      </c>
      <c r="CN25" s="115">
        <v>26</v>
      </c>
      <c r="CO25" s="115">
        <v>19</v>
      </c>
      <c r="CP25" s="115">
        <v>1</v>
      </c>
      <c r="CQ25" s="115">
        <v>44</v>
      </c>
      <c r="CR25" s="115"/>
      <c r="CS25" s="115"/>
      <c r="CT25" s="116">
        <v>2.12</v>
      </c>
      <c r="CU25" s="116">
        <v>5.9</v>
      </c>
      <c r="CV25" s="116">
        <v>11.4</v>
      </c>
      <c r="CW25" s="116"/>
      <c r="CX25" s="135">
        <v>0</v>
      </c>
      <c r="CY25" s="135">
        <v>95.2</v>
      </c>
      <c r="CZ25" s="136">
        <v>4.8</v>
      </c>
      <c r="DA25" s="133">
        <v>1249</v>
      </c>
      <c r="DB25" s="115">
        <v>4306</v>
      </c>
      <c r="DC25" s="115">
        <v>144</v>
      </c>
      <c r="DD25" s="115">
        <v>92</v>
      </c>
      <c r="DE25" s="115">
        <v>11</v>
      </c>
      <c r="DF25" s="115">
        <v>37</v>
      </c>
      <c r="DG25" s="116">
        <v>0.53</v>
      </c>
      <c r="DH25" s="116">
        <v>2.46</v>
      </c>
      <c r="DI25" s="116">
        <v>3.13</v>
      </c>
      <c r="DJ25" s="116">
        <v>4.8</v>
      </c>
      <c r="DK25" s="116">
        <v>11.6</v>
      </c>
      <c r="DL25" s="116"/>
      <c r="DM25" s="135">
        <v>4.2</v>
      </c>
      <c r="DN25" s="135">
        <v>97</v>
      </c>
      <c r="DO25" s="136">
        <v>2.6</v>
      </c>
    </row>
    <row r="26" spans="1:119" ht="15.75" customHeight="1" x14ac:dyDescent="0.2">
      <c r="A26" s="30">
        <v>24</v>
      </c>
      <c r="B26" s="32" t="s">
        <v>392</v>
      </c>
      <c r="C26" s="120">
        <v>7.3514285714285723</v>
      </c>
      <c r="D26" s="121" t="s">
        <v>749</v>
      </c>
      <c r="E26" s="35">
        <v>4</v>
      </c>
      <c r="F26" s="36">
        <v>34283</v>
      </c>
      <c r="G26" s="37">
        <v>31.901369863013699</v>
      </c>
      <c r="H26" s="37" t="s">
        <v>669</v>
      </c>
      <c r="I26" s="37">
        <v>23.476712328767125</v>
      </c>
      <c r="J26" s="37" t="s">
        <v>976</v>
      </c>
      <c r="K26" s="37" t="s">
        <v>982</v>
      </c>
      <c r="L26" s="37" t="s">
        <v>727</v>
      </c>
      <c r="M26" s="35">
        <v>74</v>
      </c>
      <c r="N26" s="35">
        <v>203</v>
      </c>
      <c r="O26" s="35">
        <v>4.49</v>
      </c>
      <c r="P26" s="56">
        <v>0</v>
      </c>
      <c r="Q26" s="125">
        <v>0</v>
      </c>
      <c r="R26" s="110">
        <v>0.2012072434607646</v>
      </c>
      <c r="S26" s="110">
        <v>0.10049796287913083</v>
      </c>
      <c r="T26" s="110">
        <v>0.10325047801147227</v>
      </c>
      <c r="U26" s="110">
        <v>0.38443579766536967</v>
      </c>
      <c r="V26" s="58">
        <v>0.38443579766536967</v>
      </c>
      <c r="W26" s="59">
        <v>0.36521400778210117</v>
      </c>
      <c r="X26" s="42">
        <v>19.81917808219178</v>
      </c>
      <c r="Y26" s="43">
        <v>2.4900000000000002</v>
      </c>
      <c r="Z26" s="43">
        <v>10.1</v>
      </c>
      <c r="AA26" s="43">
        <v>15.2</v>
      </c>
      <c r="AB26" s="43">
        <v>0.84</v>
      </c>
      <c r="AC26" s="43">
        <v>2.84</v>
      </c>
      <c r="AD26" s="44" t="s">
        <v>727</v>
      </c>
      <c r="AE26" s="44" t="s">
        <v>727</v>
      </c>
      <c r="AF26" s="45">
        <v>0.06</v>
      </c>
      <c r="AG26" s="45">
        <v>0.82900000000000007</v>
      </c>
      <c r="AH26" s="45">
        <v>9.5000000000000001E-2</v>
      </c>
      <c r="AI26" s="43">
        <v>99.894291169697595</v>
      </c>
      <c r="AJ26" s="47">
        <v>100.91535226452034</v>
      </c>
      <c r="AK26" s="48">
        <v>10</v>
      </c>
      <c r="AL26" s="49">
        <v>7</v>
      </c>
      <c r="AM26" s="49">
        <v>4</v>
      </c>
      <c r="AN26" s="49">
        <v>8</v>
      </c>
      <c r="AO26" s="49">
        <v>8</v>
      </c>
      <c r="AP26" s="49">
        <v>6</v>
      </c>
      <c r="AQ26" s="49">
        <v>0</v>
      </c>
      <c r="AR26" s="126">
        <v>0</v>
      </c>
      <c r="AS26" s="133"/>
      <c r="AT26" s="115">
        <v>3757</v>
      </c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34"/>
      <c r="BH26" s="133">
        <v>500</v>
      </c>
      <c r="BI26" s="115">
        <v>2485</v>
      </c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34"/>
      <c r="BW26" s="133">
        <v>222</v>
      </c>
      <c r="BX26" s="115">
        <v>2209</v>
      </c>
      <c r="BY26" s="115">
        <v>25</v>
      </c>
      <c r="BZ26" s="115">
        <v>10</v>
      </c>
      <c r="CA26" s="115">
        <v>1</v>
      </c>
      <c r="CB26" s="115">
        <v>6</v>
      </c>
      <c r="CC26" s="115"/>
      <c r="CD26" s="115"/>
      <c r="CE26" s="116">
        <v>1.18</v>
      </c>
      <c r="CF26" s="116">
        <v>10.1</v>
      </c>
      <c r="CG26" s="116">
        <v>15.2</v>
      </c>
      <c r="CH26" s="116"/>
      <c r="CI26" s="135">
        <v>23.1</v>
      </c>
      <c r="CJ26" s="135">
        <v>81.900000000000006</v>
      </c>
      <c r="CK26" s="136">
        <v>18.100000000000001</v>
      </c>
      <c r="CL26" s="133">
        <v>216</v>
      </c>
      <c r="CM26" s="115">
        <v>2092</v>
      </c>
      <c r="CN26" s="115">
        <v>40</v>
      </c>
      <c r="CO26" s="115">
        <v>20</v>
      </c>
      <c r="CP26" s="115">
        <v>0</v>
      </c>
      <c r="CQ26" s="115">
        <v>19</v>
      </c>
      <c r="CR26" s="115"/>
      <c r="CS26" s="115"/>
      <c r="CT26" s="116">
        <v>1.07</v>
      </c>
      <c r="CU26" s="116">
        <v>2.7</v>
      </c>
      <c r="CV26" s="116">
        <v>13.9</v>
      </c>
      <c r="CW26" s="116"/>
      <c r="CX26" s="135">
        <v>25.9</v>
      </c>
      <c r="CY26" s="135">
        <v>98.1</v>
      </c>
      <c r="CZ26" s="136">
        <v>1.9</v>
      </c>
      <c r="DA26" s="133">
        <v>1482</v>
      </c>
      <c r="DB26" s="115">
        <v>3855</v>
      </c>
      <c r="DC26" s="115">
        <v>143</v>
      </c>
      <c r="DD26" s="115">
        <v>94</v>
      </c>
      <c r="DE26" s="115">
        <v>14</v>
      </c>
      <c r="DF26" s="115">
        <v>24</v>
      </c>
      <c r="DG26" s="116">
        <v>0.84</v>
      </c>
      <c r="DH26" s="116">
        <v>2.84</v>
      </c>
      <c r="DI26" s="116">
        <v>2.4900000000000002</v>
      </c>
      <c r="DJ26" s="116">
        <v>6.9</v>
      </c>
      <c r="DK26" s="116">
        <v>12.6</v>
      </c>
      <c r="DL26" s="116"/>
      <c r="DM26" s="135">
        <v>6</v>
      </c>
      <c r="DN26" s="135">
        <v>82.9</v>
      </c>
      <c r="DO26" s="136">
        <v>17.100000000000001</v>
      </c>
    </row>
    <row r="27" spans="1:119" ht="15.75" customHeight="1" x14ac:dyDescent="0.2">
      <c r="A27" s="30">
        <v>25</v>
      </c>
      <c r="B27" s="32" t="s">
        <v>303</v>
      </c>
      <c r="C27" s="120">
        <v>7.2999999999999989</v>
      </c>
      <c r="D27" s="121" t="s">
        <v>650</v>
      </c>
      <c r="E27" s="35">
        <v>3</v>
      </c>
      <c r="F27" s="36">
        <v>35008</v>
      </c>
      <c r="G27" s="37">
        <v>29.915068493150685</v>
      </c>
      <c r="H27" s="37" t="s">
        <v>628</v>
      </c>
      <c r="I27" s="37">
        <v>21.490410958904111</v>
      </c>
      <c r="J27" s="37" t="s">
        <v>976</v>
      </c>
      <c r="K27" s="37" t="s">
        <v>981</v>
      </c>
      <c r="L27" s="37" t="s">
        <v>727</v>
      </c>
      <c r="M27" s="35">
        <v>71</v>
      </c>
      <c r="N27" s="35">
        <v>183</v>
      </c>
      <c r="O27" s="35">
        <v>4.42</v>
      </c>
      <c r="P27" s="56">
        <v>0</v>
      </c>
      <c r="Q27" s="125">
        <v>0</v>
      </c>
      <c r="R27" s="110">
        <v>0</v>
      </c>
      <c r="S27" s="110">
        <v>0.21652301870927054</v>
      </c>
      <c r="T27" s="110">
        <v>0.23060573857598299</v>
      </c>
      <c r="U27" s="110">
        <v>0.33269441401971522</v>
      </c>
      <c r="V27" s="58">
        <v>0.33269441401971522</v>
      </c>
      <c r="W27" s="59">
        <v>0.31605969331872946</v>
      </c>
      <c r="X27" s="42">
        <v>18.835616438356166</v>
      </c>
      <c r="Y27" s="43">
        <v>2.72</v>
      </c>
      <c r="Z27" s="43">
        <v>6.3</v>
      </c>
      <c r="AA27" s="43">
        <v>18.100000000000001</v>
      </c>
      <c r="AB27" s="43">
        <v>0.57999999999999996</v>
      </c>
      <c r="AC27" s="43">
        <v>2.65</v>
      </c>
      <c r="AD27" s="44" t="s">
        <v>727</v>
      </c>
      <c r="AE27" s="44" t="s">
        <v>727</v>
      </c>
      <c r="AF27" s="45">
        <v>7.400000000000001E-2</v>
      </c>
      <c r="AG27" s="45">
        <v>0.84699999999999998</v>
      </c>
      <c r="AH27" s="45">
        <v>0.33750000000000002</v>
      </c>
      <c r="AI27" s="43">
        <v>95.894126606148376</v>
      </c>
      <c r="AJ27" s="47">
        <v>91.043411413447885</v>
      </c>
      <c r="AK27" s="48">
        <v>8</v>
      </c>
      <c r="AL27" s="49">
        <v>8</v>
      </c>
      <c r="AM27" s="49">
        <v>5</v>
      </c>
      <c r="AN27" s="49">
        <v>5</v>
      </c>
      <c r="AO27" s="49">
        <v>9</v>
      </c>
      <c r="AP27" s="49">
        <v>5</v>
      </c>
      <c r="AQ27" s="49">
        <v>0</v>
      </c>
      <c r="AR27" s="126">
        <v>0</v>
      </c>
      <c r="AS27" s="133"/>
      <c r="AT27" s="115">
        <v>4427</v>
      </c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34"/>
      <c r="BH27" s="133"/>
      <c r="BI27" s="115">
        <v>4668</v>
      </c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34"/>
      <c r="BW27" s="133">
        <v>1030</v>
      </c>
      <c r="BX27" s="115">
        <v>4757</v>
      </c>
      <c r="BY27" s="115">
        <v>96</v>
      </c>
      <c r="BZ27" s="115">
        <v>58</v>
      </c>
      <c r="CA27" s="115">
        <v>8</v>
      </c>
      <c r="CB27" s="115">
        <v>38</v>
      </c>
      <c r="CC27" s="115"/>
      <c r="CD27" s="115"/>
      <c r="CE27" s="116">
        <v>2.68</v>
      </c>
      <c r="CF27" s="116">
        <v>6.3</v>
      </c>
      <c r="CG27" s="116">
        <v>15.9</v>
      </c>
      <c r="CH27" s="116"/>
      <c r="CI27" s="135">
        <v>7.9</v>
      </c>
      <c r="CJ27" s="135">
        <v>19.3</v>
      </c>
      <c r="CK27" s="136">
        <v>80.8</v>
      </c>
      <c r="CL27" s="133">
        <v>868</v>
      </c>
      <c r="CM27" s="115">
        <v>3764</v>
      </c>
      <c r="CN27" s="115">
        <v>88</v>
      </c>
      <c r="CO27" s="115">
        <v>50</v>
      </c>
      <c r="CP27" s="115">
        <v>6</v>
      </c>
      <c r="CQ27" s="115">
        <v>44</v>
      </c>
      <c r="CR27" s="115"/>
      <c r="CS27" s="115"/>
      <c r="CT27" s="116">
        <v>2.5</v>
      </c>
      <c r="CU27" s="116">
        <v>6.3</v>
      </c>
      <c r="CV27" s="116">
        <v>18.100000000000001</v>
      </c>
      <c r="CW27" s="116"/>
      <c r="CX27" s="135">
        <v>10.7</v>
      </c>
      <c r="CY27" s="135">
        <v>47.8</v>
      </c>
      <c r="CZ27" s="136">
        <v>52.2</v>
      </c>
      <c r="DA27" s="133">
        <v>1215</v>
      </c>
      <c r="DB27" s="115">
        <v>3652</v>
      </c>
      <c r="DC27" s="115">
        <v>139</v>
      </c>
      <c r="DD27" s="115">
        <v>87</v>
      </c>
      <c r="DE27" s="115">
        <v>13</v>
      </c>
      <c r="DF27" s="115">
        <v>33</v>
      </c>
      <c r="DG27" s="116">
        <v>0.57999999999999996</v>
      </c>
      <c r="DH27" s="116">
        <v>2.65</v>
      </c>
      <c r="DI27" s="116">
        <v>2.72</v>
      </c>
      <c r="DJ27" s="116">
        <v>5.3</v>
      </c>
      <c r="DK27" s="116">
        <v>13.4</v>
      </c>
      <c r="DL27" s="116"/>
      <c r="DM27" s="135">
        <v>7.4</v>
      </c>
      <c r="DN27" s="135">
        <v>84.7</v>
      </c>
      <c r="DO27" s="136">
        <v>15.3</v>
      </c>
    </row>
    <row r="28" spans="1:119" ht="15.75" customHeight="1" x14ac:dyDescent="0.2">
      <c r="A28" s="30">
        <v>26</v>
      </c>
      <c r="B28" s="32" t="s">
        <v>304</v>
      </c>
      <c r="C28" s="120">
        <v>7.2785714285714294</v>
      </c>
      <c r="D28" s="121" t="s">
        <v>746</v>
      </c>
      <c r="E28" s="35">
        <v>4</v>
      </c>
      <c r="F28" s="36">
        <v>35104</v>
      </c>
      <c r="G28" s="37">
        <v>29.652054794520549</v>
      </c>
      <c r="H28" s="37" t="s">
        <v>628</v>
      </c>
      <c r="I28" s="37">
        <v>21.227397260273971</v>
      </c>
      <c r="J28" s="37" t="s">
        <v>976</v>
      </c>
      <c r="K28" s="37" t="s">
        <v>982</v>
      </c>
      <c r="L28" s="37" t="s">
        <v>727</v>
      </c>
      <c r="M28" s="35">
        <v>74</v>
      </c>
      <c r="N28" s="35">
        <v>201</v>
      </c>
      <c r="O28" s="35">
        <v>4.58</v>
      </c>
      <c r="P28" s="56">
        <v>7</v>
      </c>
      <c r="Q28" s="125">
        <v>0</v>
      </c>
      <c r="R28" s="110">
        <v>0</v>
      </c>
      <c r="S28" s="110">
        <v>0.25088464260438781</v>
      </c>
      <c r="T28" s="110">
        <v>0.39645776566757496</v>
      </c>
      <c r="U28" s="110">
        <v>0.29841789416257503</v>
      </c>
      <c r="V28" s="58">
        <v>0.34743782991507499</v>
      </c>
      <c r="W28" s="59">
        <v>0.33006593841932125</v>
      </c>
      <c r="X28" s="42">
        <v>18.572602739726026</v>
      </c>
      <c r="Y28" s="43">
        <v>2.69</v>
      </c>
      <c r="Z28" s="43">
        <v>4.8</v>
      </c>
      <c r="AA28" s="43">
        <v>14.5</v>
      </c>
      <c r="AB28" s="43">
        <v>0.46</v>
      </c>
      <c r="AC28" s="43">
        <v>2.5299999999999998</v>
      </c>
      <c r="AD28" s="44" t="s">
        <v>727</v>
      </c>
      <c r="AE28" s="44" t="s">
        <v>727</v>
      </c>
      <c r="AF28" s="45">
        <v>8.1000000000000003E-2</v>
      </c>
      <c r="AG28" s="45">
        <v>0.98199999999999998</v>
      </c>
      <c r="AH28" s="45">
        <v>5.1500000000000004E-2</v>
      </c>
      <c r="AI28" s="43">
        <v>91.361693482473967</v>
      </c>
      <c r="AJ28" s="47">
        <v>92.295539347735712</v>
      </c>
      <c r="AK28" s="48">
        <v>9</v>
      </c>
      <c r="AL28" s="49">
        <v>9</v>
      </c>
      <c r="AM28" s="49">
        <v>5</v>
      </c>
      <c r="AN28" s="49">
        <v>2</v>
      </c>
      <c r="AO28" s="49">
        <v>6</v>
      </c>
      <c r="AP28" s="49">
        <v>5</v>
      </c>
      <c r="AQ28" s="49">
        <v>1</v>
      </c>
      <c r="AR28" s="126">
        <v>0</v>
      </c>
      <c r="AS28" s="133"/>
      <c r="AT28" s="115">
        <v>3002</v>
      </c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34"/>
      <c r="BH28" s="133"/>
      <c r="BI28" s="115">
        <v>3071</v>
      </c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34"/>
      <c r="BW28" s="133">
        <v>709</v>
      </c>
      <c r="BX28" s="115">
        <v>2826</v>
      </c>
      <c r="BY28" s="115">
        <v>94</v>
      </c>
      <c r="BZ28" s="115">
        <v>56</v>
      </c>
      <c r="CA28" s="115">
        <v>6</v>
      </c>
      <c r="CB28" s="115">
        <v>19</v>
      </c>
      <c r="CC28" s="115"/>
      <c r="CD28" s="115"/>
      <c r="CE28" s="116">
        <v>1.5</v>
      </c>
      <c r="CF28" s="116">
        <v>2.2000000000000002</v>
      </c>
      <c r="CG28" s="116">
        <v>14.4</v>
      </c>
      <c r="CH28" s="116"/>
      <c r="CI28" s="135">
        <v>9.6999999999999993</v>
      </c>
      <c r="CJ28" s="135">
        <v>91.8</v>
      </c>
      <c r="CK28" s="136">
        <v>8.1999999999999993</v>
      </c>
      <c r="CL28" s="133">
        <v>1164</v>
      </c>
      <c r="CM28" s="115">
        <v>2936</v>
      </c>
      <c r="CN28" s="115">
        <v>126</v>
      </c>
      <c r="CO28" s="115">
        <v>75</v>
      </c>
      <c r="CP28" s="115">
        <v>11</v>
      </c>
      <c r="CQ28" s="115">
        <v>24</v>
      </c>
      <c r="CR28" s="115"/>
      <c r="CS28" s="115"/>
      <c r="CT28" s="116">
        <v>2.69</v>
      </c>
      <c r="CU28" s="116">
        <v>4.8</v>
      </c>
      <c r="CV28" s="116">
        <v>14.5</v>
      </c>
      <c r="CW28" s="116"/>
      <c r="CX28" s="135">
        <v>6.3</v>
      </c>
      <c r="CY28" s="135">
        <v>91.5</v>
      </c>
      <c r="CZ28" s="136">
        <v>8.5</v>
      </c>
      <c r="DA28" s="133">
        <v>1094</v>
      </c>
      <c r="DB28" s="115">
        <v>3666</v>
      </c>
      <c r="DC28" s="115">
        <v>137</v>
      </c>
      <c r="DD28" s="115">
        <v>79</v>
      </c>
      <c r="DE28" s="115">
        <v>7</v>
      </c>
      <c r="DF28" s="115">
        <v>31</v>
      </c>
      <c r="DG28" s="116">
        <v>0.46</v>
      </c>
      <c r="DH28" s="116">
        <v>2.5299999999999998</v>
      </c>
      <c r="DI28" s="116">
        <v>2.25</v>
      </c>
      <c r="DJ28" s="116">
        <v>4.0999999999999996</v>
      </c>
      <c r="DK28" s="116">
        <v>13.7</v>
      </c>
      <c r="DL28" s="116"/>
      <c r="DM28" s="135">
        <v>8.1</v>
      </c>
      <c r="DN28" s="135">
        <v>98.2</v>
      </c>
      <c r="DO28" s="136">
        <v>1.8</v>
      </c>
    </row>
    <row r="29" spans="1:119" ht="15.75" customHeight="1" x14ac:dyDescent="0.2">
      <c r="A29" s="30">
        <v>27</v>
      </c>
      <c r="B29" s="32" t="s">
        <v>318</v>
      </c>
      <c r="C29" s="120">
        <v>7.2514285714285718</v>
      </c>
      <c r="D29" s="121" t="s">
        <v>631</v>
      </c>
      <c r="E29" s="35">
        <v>1</v>
      </c>
      <c r="F29" s="36">
        <v>34984</v>
      </c>
      <c r="G29" s="37">
        <v>29.980821917808218</v>
      </c>
      <c r="H29" s="37" t="s">
        <v>628</v>
      </c>
      <c r="I29" s="37">
        <v>21.556164383561644</v>
      </c>
      <c r="J29" s="37" t="s">
        <v>983</v>
      </c>
      <c r="K29" s="37" t="s">
        <v>980</v>
      </c>
      <c r="L29" s="37" t="s">
        <v>727</v>
      </c>
      <c r="M29" s="35">
        <v>74</v>
      </c>
      <c r="N29" s="35">
        <v>196</v>
      </c>
      <c r="O29" s="35">
        <v>4.46</v>
      </c>
      <c r="P29" s="56">
        <v>7</v>
      </c>
      <c r="Q29" s="125">
        <v>0</v>
      </c>
      <c r="R29" s="110">
        <v>0</v>
      </c>
      <c r="S29" s="110">
        <v>0.1501416430594901</v>
      </c>
      <c r="T29" s="110">
        <v>0.32240184757505774</v>
      </c>
      <c r="U29" s="110">
        <v>0.25997369574747919</v>
      </c>
      <c r="V29" s="58">
        <v>0.29118777166126847</v>
      </c>
      <c r="W29" s="59">
        <v>0.29118777166126847</v>
      </c>
      <c r="X29" s="42">
        <v>19.898630136986302</v>
      </c>
      <c r="Y29" s="43">
        <v>2.56</v>
      </c>
      <c r="Z29" s="43">
        <v>4.4000000000000004</v>
      </c>
      <c r="AA29" s="43">
        <v>20.5</v>
      </c>
      <c r="AB29" s="43">
        <v>0.8</v>
      </c>
      <c r="AC29" s="43">
        <v>2.13</v>
      </c>
      <c r="AD29" s="44" t="s">
        <v>727</v>
      </c>
      <c r="AE29" s="44" t="s">
        <v>727</v>
      </c>
      <c r="AF29" s="45">
        <v>6.8000000000000005E-2</v>
      </c>
      <c r="AG29" s="45">
        <v>0.313</v>
      </c>
      <c r="AH29" s="45">
        <v>0.65300000000000002</v>
      </c>
      <c r="AI29" s="43">
        <v>99.071019501498952</v>
      </c>
      <c r="AJ29" s="47">
        <v>100.08366559421272</v>
      </c>
      <c r="AK29" s="48">
        <v>8</v>
      </c>
      <c r="AL29" s="49">
        <v>7</v>
      </c>
      <c r="AM29" s="49">
        <v>5</v>
      </c>
      <c r="AN29" s="49">
        <v>1</v>
      </c>
      <c r="AO29" s="49">
        <v>8</v>
      </c>
      <c r="AP29" s="49">
        <v>6</v>
      </c>
      <c r="AQ29" s="49">
        <v>1</v>
      </c>
      <c r="AR29" s="126">
        <v>0</v>
      </c>
      <c r="AS29" s="133"/>
      <c r="AT29" s="115">
        <v>2607</v>
      </c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34"/>
      <c r="BH29" s="133"/>
      <c r="BI29" s="115">
        <v>3263</v>
      </c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34"/>
      <c r="BW29" s="133">
        <v>318</v>
      </c>
      <c r="BX29" s="115">
        <v>2118</v>
      </c>
      <c r="BY29" s="115">
        <v>33</v>
      </c>
      <c r="BZ29" s="115">
        <v>14</v>
      </c>
      <c r="CA29" s="115">
        <v>5</v>
      </c>
      <c r="CB29" s="115">
        <v>17</v>
      </c>
      <c r="CC29" s="115"/>
      <c r="CD29" s="115"/>
      <c r="CE29" s="116">
        <v>1.61</v>
      </c>
      <c r="CF29" s="116">
        <v>4.4000000000000004</v>
      </c>
      <c r="CG29" s="116">
        <v>20.5</v>
      </c>
      <c r="CH29" s="116"/>
      <c r="CI29" s="135">
        <v>6.7</v>
      </c>
      <c r="CJ29" s="135">
        <v>91.4</v>
      </c>
      <c r="CK29" s="136">
        <v>8.6</v>
      </c>
      <c r="CL29" s="133">
        <v>698</v>
      </c>
      <c r="CM29" s="115">
        <v>2165</v>
      </c>
      <c r="CN29" s="115">
        <v>78</v>
      </c>
      <c r="CO29" s="115">
        <v>44</v>
      </c>
      <c r="CP29" s="115">
        <v>6</v>
      </c>
      <c r="CQ29" s="115">
        <v>13</v>
      </c>
      <c r="CR29" s="115"/>
      <c r="CS29" s="115"/>
      <c r="CT29" s="116">
        <v>2.48</v>
      </c>
      <c r="CU29" s="116">
        <v>4.4000000000000004</v>
      </c>
      <c r="CV29" s="116">
        <v>15.3</v>
      </c>
      <c r="CW29" s="116"/>
      <c r="CX29" s="135">
        <v>10.199999999999999</v>
      </c>
      <c r="CY29" s="135">
        <v>36.9</v>
      </c>
      <c r="CZ29" s="136">
        <v>63.1</v>
      </c>
      <c r="DA29" s="133">
        <v>593</v>
      </c>
      <c r="DB29" s="115">
        <v>2281</v>
      </c>
      <c r="DC29" s="115">
        <v>65</v>
      </c>
      <c r="DD29" s="115">
        <v>41</v>
      </c>
      <c r="DE29" s="115">
        <v>3</v>
      </c>
      <c r="DF29" s="115">
        <v>12</v>
      </c>
      <c r="DG29" s="116">
        <v>0.8</v>
      </c>
      <c r="DH29" s="116">
        <v>2.13</v>
      </c>
      <c r="DI29" s="116">
        <v>2.56</v>
      </c>
      <c r="DJ29" s="116">
        <v>4</v>
      </c>
      <c r="DK29" s="116">
        <v>14.2</v>
      </c>
      <c r="DL29" s="116"/>
      <c r="DM29" s="135">
        <v>6.8</v>
      </c>
      <c r="DN29" s="135">
        <v>31.3</v>
      </c>
      <c r="DO29" s="136">
        <v>67.5</v>
      </c>
    </row>
    <row r="30" spans="1:119" ht="15.75" customHeight="1" x14ac:dyDescent="0.2">
      <c r="A30" s="30">
        <v>28</v>
      </c>
      <c r="B30" s="32" t="s">
        <v>307</v>
      </c>
      <c r="C30" s="120">
        <v>7.2042857142857146</v>
      </c>
      <c r="D30" s="121" t="s">
        <v>747</v>
      </c>
      <c r="E30" s="35">
        <v>9</v>
      </c>
      <c r="F30" s="36">
        <v>35133</v>
      </c>
      <c r="G30" s="37">
        <v>29.572602739726026</v>
      </c>
      <c r="H30" s="37" t="s">
        <v>628</v>
      </c>
      <c r="I30" s="37">
        <v>21.147945205479452</v>
      </c>
      <c r="J30" s="37" t="s">
        <v>976</v>
      </c>
      <c r="K30" s="37" t="s">
        <v>982</v>
      </c>
      <c r="L30" s="37" t="s">
        <v>727</v>
      </c>
      <c r="M30" s="35">
        <v>78</v>
      </c>
      <c r="N30" s="35">
        <v>230</v>
      </c>
      <c r="O30" s="35">
        <v>4.5999999999999996</v>
      </c>
      <c r="P30" s="56">
        <v>0</v>
      </c>
      <c r="Q30" s="125">
        <v>0</v>
      </c>
      <c r="R30" s="110">
        <v>0</v>
      </c>
      <c r="S30" s="110">
        <v>0</v>
      </c>
      <c r="T30" s="110">
        <v>0.31180223285486441</v>
      </c>
      <c r="U30" s="110">
        <v>0.33235390140385246</v>
      </c>
      <c r="V30" s="58">
        <v>0.33235390140385246</v>
      </c>
      <c r="W30" s="59">
        <v>0.2326477309826967</v>
      </c>
      <c r="X30" s="42">
        <v>19.490410958904111</v>
      </c>
      <c r="Y30" s="43">
        <v>3.12</v>
      </c>
      <c r="Z30" s="43">
        <v>7.3</v>
      </c>
      <c r="AA30" s="43">
        <v>15.7</v>
      </c>
      <c r="AB30" s="43">
        <v>0.85</v>
      </c>
      <c r="AC30" s="43">
        <v>2.57</v>
      </c>
      <c r="AD30" s="44" t="s">
        <v>727</v>
      </c>
      <c r="AE30" s="44" t="s">
        <v>727</v>
      </c>
      <c r="AF30" s="45">
        <v>6.0999999999999999E-2</v>
      </c>
      <c r="AG30" s="45">
        <v>0.97799999999999998</v>
      </c>
      <c r="AH30" s="45">
        <v>1.2E-2</v>
      </c>
      <c r="AI30" s="43">
        <v>102.73691131749818</v>
      </c>
      <c r="AJ30" s="47">
        <v>112.31490661911307</v>
      </c>
      <c r="AK30" s="48">
        <v>6</v>
      </c>
      <c r="AL30" s="49">
        <v>7</v>
      </c>
      <c r="AM30" s="49">
        <v>6</v>
      </c>
      <c r="AN30" s="49">
        <v>5</v>
      </c>
      <c r="AO30" s="49">
        <v>6</v>
      </c>
      <c r="AP30" s="49">
        <v>8</v>
      </c>
      <c r="AQ30" s="49">
        <v>0</v>
      </c>
      <c r="AR30" s="126">
        <v>0</v>
      </c>
      <c r="AS30" s="133"/>
      <c r="AT30" s="115">
        <v>3753</v>
      </c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34"/>
      <c r="BH30" s="133"/>
      <c r="BI30" s="115">
        <v>2633</v>
      </c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34"/>
      <c r="BW30" s="133"/>
      <c r="BX30" s="115">
        <v>2995</v>
      </c>
      <c r="BY30" s="115"/>
      <c r="BZ30" s="115">
        <v>0</v>
      </c>
      <c r="CA30" s="115">
        <v>0</v>
      </c>
      <c r="CB30" s="115">
        <v>14</v>
      </c>
      <c r="CC30" s="115"/>
      <c r="CD30" s="115"/>
      <c r="CE30" s="116"/>
      <c r="CF30" s="116"/>
      <c r="CG30" s="116"/>
      <c r="CH30" s="116"/>
      <c r="CI30" s="135">
        <v>0</v>
      </c>
      <c r="CJ30" s="135">
        <v>0</v>
      </c>
      <c r="CK30" s="136">
        <v>0</v>
      </c>
      <c r="CL30" s="133">
        <v>782</v>
      </c>
      <c r="CM30" s="115">
        <v>2508</v>
      </c>
      <c r="CN30" s="115">
        <v>74</v>
      </c>
      <c r="CO30" s="115">
        <v>39</v>
      </c>
      <c r="CP30" s="115">
        <v>8</v>
      </c>
      <c r="CQ30" s="115">
        <v>18</v>
      </c>
      <c r="CR30" s="115"/>
      <c r="CS30" s="115"/>
      <c r="CT30" s="116">
        <v>3.12</v>
      </c>
      <c r="CU30" s="116">
        <v>7.3</v>
      </c>
      <c r="CV30" s="116">
        <v>15.7</v>
      </c>
      <c r="CW30" s="116"/>
      <c r="CX30" s="135">
        <v>11.4</v>
      </c>
      <c r="CY30" s="135">
        <v>98.9</v>
      </c>
      <c r="CZ30" s="136">
        <v>0.4</v>
      </c>
      <c r="DA30" s="133">
        <v>1018</v>
      </c>
      <c r="DB30" s="115">
        <v>3063</v>
      </c>
      <c r="DC30" s="115">
        <v>103</v>
      </c>
      <c r="DD30" s="115">
        <v>62</v>
      </c>
      <c r="DE30" s="115">
        <v>6</v>
      </c>
      <c r="DF30" s="115">
        <v>25</v>
      </c>
      <c r="DG30" s="116">
        <v>0.85</v>
      </c>
      <c r="DH30" s="116">
        <v>2.57</v>
      </c>
      <c r="DI30" s="116">
        <v>2.4700000000000002</v>
      </c>
      <c r="DJ30" s="116">
        <v>5.2</v>
      </c>
      <c r="DK30" s="116">
        <v>15.2</v>
      </c>
      <c r="DL30" s="116"/>
      <c r="DM30" s="135">
        <v>6.1</v>
      </c>
      <c r="DN30" s="135">
        <v>97.8</v>
      </c>
      <c r="DO30" s="136">
        <v>2</v>
      </c>
    </row>
    <row r="31" spans="1:119" ht="15.75" customHeight="1" x14ac:dyDescent="0.2">
      <c r="A31" s="30">
        <v>29</v>
      </c>
      <c r="B31" s="32" t="s">
        <v>309</v>
      </c>
      <c r="C31" s="120">
        <v>7.1685714285714282</v>
      </c>
      <c r="D31" s="121" t="s">
        <v>639</v>
      </c>
      <c r="E31" s="35">
        <v>4</v>
      </c>
      <c r="F31" s="36">
        <v>34619</v>
      </c>
      <c r="G31" s="37">
        <v>30.980821917808218</v>
      </c>
      <c r="H31" s="37" t="s">
        <v>628</v>
      </c>
      <c r="I31" s="37">
        <v>22.556164383561644</v>
      </c>
      <c r="J31" s="37" t="s">
        <v>978</v>
      </c>
      <c r="K31" s="37" t="s">
        <v>981</v>
      </c>
      <c r="L31" s="37" t="s">
        <v>727</v>
      </c>
      <c r="M31" s="35">
        <v>71</v>
      </c>
      <c r="N31" s="35">
        <v>194</v>
      </c>
      <c r="O31" s="35">
        <v>4.6100000000000003</v>
      </c>
      <c r="P31" s="56">
        <v>0</v>
      </c>
      <c r="Q31" s="125">
        <v>0</v>
      </c>
      <c r="R31" s="110">
        <v>0</v>
      </c>
      <c r="S31" s="110">
        <v>0.28349001175088134</v>
      </c>
      <c r="T31" s="110">
        <v>0.20603704550651727</v>
      </c>
      <c r="U31" s="110">
        <v>0.12257935715711719</v>
      </c>
      <c r="V31" s="58">
        <v>0.20303468445399928</v>
      </c>
      <c r="W31" s="59">
        <v>0.19288295023129931</v>
      </c>
      <c r="X31" s="42">
        <v>19.901369863013699</v>
      </c>
      <c r="Y31" s="43">
        <v>3.1</v>
      </c>
      <c r="Z31" s="43">
        <v>12.4</v>
      </c>
      <c r="AA31" s="43">
        <v>6.6</v>
      </c>
      <c r="AB31" s="43">
        <v>0.28000000000000003</v>
      </c>
      <c r="AC31" s="43">
        <v>0.98</v>
      </c>
      <c r="AD31" s="44" t="s">
        <v>727</v>
      </c>
      <c r="AE31" s="44" t="s">
        <v>727</v>
      </c>
      <c r="AF31" s="45">
        <v>6.2E-2</v>
      </c>
      <c r="AG31" s="45">
        <v>0.65</v>
      </c>
      <c r="AH31" s="45">
        <v>0.27349999999999997</v>
      </c>
      <c r="AI31" s="43">
        <v>85.906895348353203</v>
      </c>
      <c r="AJ31" s="47">
        <v>81.561374958606308</v>
      </c>
      <c r="AK31" s="48">
        <v>5</v>
      </c>
      <c r="AL31" s="49">
        <v>6</v>
      </c>
      <c r="AM31" s="49">
        <v>6</v>
      </c>
      <c r="AN31" s="49">
        <v>10</v>
      </c>
      <c r="AO31" s="49">
        <v>5</v>
      </c>
      <c r="AP31" s="49">
        <v>3</v>
      </c>
      <c r="AQ31" s="49">
        <v>0</v>
      </c>
      <c r="AR31" s="126">
        <v>1</v>
      </c>
      <c r="AS31" s="133"/>
      <c r="AT31" s="115">
        <v>4181</v>
      </c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34"/>
      <c r="BH31" s="133"/>
      <c r="BI31" s="115">
        <v>4330</v>
      </c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34"/>
      <c r="BW31" s="133">
        <v>965</v>
      </c>
      <c r="BX31" s="115">
        <v>3404</v>
      </c>
      <c r="BY31" s="115">
        <v>92</v>
      </c>
      <c r="BZ31" s="115">
        <v>76</v>
      </c>
      <c r="CA31" s="115">
        <v>8</v>
      </c>
      <c r="CB31" s="115">
        <v>23</v>
      </c>
      <c r="CC31" s="115"/>
      <c r="CD31" s="115"/>
      <c r="CE31" s="116">
        <v>3.1</v>
      </c>
      <c r="CF31" s="116">
        <v>12.4</v>
      </c>
      <c r="CG31" s="116">
        <v>3.8</v>
      </c>
      <c r="CH31" s="116"/>
      <c r="CI31" s="135">
        <v>2.6</v>
      </c>
      <c r="CJ31" s="135">
        <v>80.5</v>
      </c>
      <c r="CK31" s="136">
        <v>17.3</v>
      </c>
      <c r="CL31" s="133">
        <v>901</v>
      </c>
      <c r="CM31" s="115">
        <v>4373</v>
      </c>
      <c r="CN31" s="115">
        <v>121</v>
      </c>
      <c r="CO31" s="115">
        <v>93</v>
      </c>
      <c r="CP31" s="115">
        <v>6</v>
      </c>
      <c r="CQ31" s="115">
        <v>35</v>
      </c>
      <c r="CR31" s="115"/>
      <c r="CS31" s="115"/>
      <c r="CT31" s="116">
        <v>2.33</v>
      </c>
      <c r="CU31" s="116">
        <v>6.9</v>
      </c>
      <c r="CV31" s="116">
        <v>6.6</v>
      </c>
      <c r="CW31" s="116"/>
      <c r="CX31" s="135">
        <v>6.1</v>
      </c>
      <c r="CY31" s="135">
        <v>77.900000000000006</v>
      </c>
      <c r="CZ31" s="136">
        <v>19.899999999999999</v>
      </c>
      <c r="DA31" s="133">
        <v>614</v>
      </c>
      <c r="DB31" s="115">
        <v>5009</v>
      </c>
      <c r="DC31" s="115">
        <v>96</v>
      </c>
      <c r="DD31" s="115">
        <v>76</v>
      </c>
      <c r="DE31" s="115">
        <v>5</v>
      </c>
      <c r="DF31" s="115">
        <v>45</v>
      </c>
      <c r="DG31" s="116">
        <v>0.28000000000000003</v>
      </c>
      <c r="DH31" s="116">
        <v>0.98</v>
      </c>
      <c r="DI31" s="116">
        <v>1.44</v>
      </c>
      <c r="DJ31" s="116">
        <v>7</v>
      </c>
      <c r="DK31" s="116">
        <v>4.4000000000000004</v>
      </c>
      <c r="DL31" s="116"/>
      <c r="DM31" s="135">
        <v>6.2</v>
      </c>
      <c r="DN31" s="135">
        <v>65</v>
      </c>
      <c r="DO31" s="136">
        <v>34.799999999999997</v>
      </c>
    </row>
    <row r="32" spans="1:119" ht="15.75" customHeight="1" x14ac:dyDescent="0.2">
      <c r="A32" s="30">
        <v>30</v>
      </c>
      <c r="B32" s="32" t="s">
        <v>315</v>
      </c>
      <c r="C32" s="120">
        <v>7.06</v>
      </c>
      <c r="D32" s="121" t="s">
        <v>656</v>
      </c>
      <c r="E32" s="35">
        <v>1</v>
      </c>
      <c r="F32" s="36">
        <v>34798</v>
      </c>
      <c r="G32" s="37">
        <v>30.490410958904111</v>
      </c>
      <c r="H32" s="37" t="s">
        <v>628</v>
      </c>
      <c r="I32" s="37">
        <v>22.065753424657533</v>
      </c>
      <c r="J32" s="37" t="s">
        <v>983</v>
      </c>
      <c r="K32" s="37" t="s">
        <v>981</v>
      </c>
      <c r="L32" s="37" t="s">
        <v>727</v>
      </c>
      <c r="M32" s="35">
        <v>68</v>
      </c>
      <c r="N32" s="35">
        <v>164</v>
      </c>
      <c r="O32" s="35">
        <v>4.42</v>
      </c>
      <c r="P32" s="56">
        <v>5</v>
      </c>
      <c r="Q32" s="125">
        <v>0</v>
      </c>
      <c r="R32" s="110">
        <v>0</v>
      </c>
      <c r="S32" s="110">
        <v>2.5779145825317429E-2</v>
      </c>
      <c r="T32" s="110">
        <v>5.1122194513715712E-2</v>
      </c>
      <c r="U32" s="110">
        <v>0.25168986083499006</v>
      </c>
      <c r="V32" s="58">
        <v>0.25168986083499006</v>
      </c>
      <c r="W32" s="59">
        <v>0.25168986083499006</v>
      </c>
      <c r="X32" s="42">
        <v>21.424657534246574</v>
      </c>
      <c r="Y32" s="43">
        <v>2.89</v>
      </c>
      <c r="Z32" s="43">
        <v>9.8000000000000007</v>
      </c>
      <c r="AA32" s="43">
        <v>9.1</v>
      </c>
      <c r="AB32" s="43">
        <v>0.68</v>
      </c>
      <c r="AC32" s="43">
        <v>1.64</v>
      </c>
      <c r="AD32" s="44" t="s">
        <v>727</v>
      </c>
      <c r="AE32" s="44" t="s">
        <v>727</v>
      </c>
      <c r="AF32" s="45">
        <v>0.13699999999999998</v>
      </c>
      <c r="AG32" s="45">
        <v>7.8E-2</v>
      </c>
      <c r="AH32" s="45">
        <v>0.74750000000000005</v>
      </c>
      <c r="AI32" s="43">
        <v>85.937905810974499</v>
      </c>
      <c r="AJ32" s="47">
        <v>76.474584620498064</v>
      </c>
      <c r="AK32" s="48">
        <v>7</v>
      </c>
      <c r="AL32" s="49">
        <v>4</v>
      </c>
      <c r="AM32" s="49">
        <v>5</v>
      </c>
      <c r="AN32" s="49">
        <v>7</v>
      </c>
      <c r="AO32" s="49">
        <v>9</v>
      </c>
      <c r="AP32" s="49">
        <v>2</v>
      </c>
      <c r="AQ32" s="49">
        <v>4</v>
      </c>
      <c r="AR32" s="126">
        <v>0</v>
      </c>
      <c r="AS32" s="133"/>
      <c r="AT32" s="115">
        <v>3991</v>
      </c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34"/>
      <c r="BH32" s="133"/>
      <c r="BI32" s="115">
        <v>4085</v>
      </c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34"/>
      <c r="BW32" s="133">
        <v>67</v>
      </c>
      <c r="BX32" s="115">
        <v>2599</v>
      </c>
      <c r="BY32" s="115">
        <v>12</v>
      </c>
      <c r="BZ32" s="115">
        <v>6</v>
      </c>
      <c r="CA32" s="115">
        <v>0</v>
      </c>
      <c r="CB32" s="115">
        <v>24</v>
      </c>
      <c r="CC32" s="115"/>
      <c r="CD32" s="115"/>
      <c r="CE32" s="116">
        <v>1.86</v>
      </c>
      <c r="CF32" s="116">
        <v>8.3000000000000007</v>
      </c>
      <c r="CG32" s="116">
        <v>8.1</v>
      </c>
      <c r="CH32" s="116"/>
      <c r="CI32" s="135">
        <v>40</v>
      </c>
      <c r="CJ32" s="135">
        <v>16.2</v>
      </c>
      <c r="CK32" s="136">
        <v>78.400000000000006</v>
      </c>
      <c r="CL32" s="133">
        <v>123</v>
      </c>
      <c r="CM32" s="115">
        <v>2406</v>
      </c>
      <c r="CN32" s="115">
        <v>16</v>
      </c>
      <c r="CO32" s="115">
        <v>10</v>
      </c>
      <c r="CP32" s="115">
        <v>0</v>
      </c>
      <c r="CQ32" s="115">
        <v>14</v>
      </c>
      <c r="CR32" s="115"/>
      <c r="CS32" s="115"/>
      <c r="CT32" s="116">
        <v>1.43</v>
      </c>
      <c r="CU32" s="116">
        <v>7.7</v>
      </c>
      <c r="CV32" s="116">
        <v>8.6</v>
      </c>
      <c r="CW32" s="116"/>
      <c r="CX32" s="135">
        <v>9.1</v>
      </c>
      <c r="CY32" s="135">
        <v>41.1</v>
      </c>
      <c r="CZ32" s="136">
        <v>57.8</v>
      </c>
      <c r="DA32" s="133">
        <v>633</v>
      </c>
      <c r="DB32" s="115">
        <v>2515</v>
      </c>
      <c r="DC32" s="115">
        <v>65</v>
      </c>
      <c r="DD32" s="115">
        <v>44</v>
      </c>
      <c r="DE32" s="115">
        <v>7</v>
      </c>
      <c r="DF32" s="115">
        <v>16</v>
      </c>
      <c r="DG32" s="116">
        <v>0.68</v>
      </c>
      <c r="DH32" s="116">
        <v>1.64</v>
      </c>
      <c r="DI32" s="116">
        <v>2.89</v>
      </c>
      <c r="DJ32" s="116">
        <v>9.8000000000000007</v>
      </c>
      <c r="DK32" s="116">
        <v>9.1</v>
      </c>
      <c r="DL32" s="116"/>
      <c r="DM32" s="135">
        <v>13.7</v>
      </c>
      <c r="DN32" s="135">
        <v>7.8</v>
      </c>
      <c r="DO32" s="136">
        <v>91.7</v>
      </c>
    </row>
    <row r="33" spans="1:119" ht="15.75" customHeight="1" x14ac:dyDescent="0.2">
      <c r="A33" s="30">
        <v>31</v>
      </c>
      <c r="B33" s="32" t="s">
        <v>321</v>
      </c>
      <c r="C33" s="120">
        <v>6.9799999999999995</v>
      </c>
      <c r="D33" s="121" t="s">
        <v>733</v>
      </c>
      <c r="E33" s="35">
        <v>11</v>
      </c>
      <c r="F33" s="36">
        <v>34915</v>
      </c>
      <c r="G33" s="37">
        <v>30.169863013698631</v>
      </c>
      <c r="H33" s="37" t="s">
        <v>628</v>
      </c>
      <c r="I33" s="37">
        <v>21.745205479452054</v>
      </c>
      <c r="J33" s="37" t="s">
        <v>727</v>
      </c>
      <c r="K33" s="37" t="s">
        <v>984</v>
      </c>
      <c r="L33" s="37" t="s">
        <v>727</v>
      </c>
      <c r="M33" s="35">
        <v>73</v>
      </c>
      <c r="N33" s="35">
        <v>203</v>
      </c>
      <c r="O33" s="35">
        <v>4.51</v>
      </c>
      <c r="P33" s="56">
        <v>0</v>
      </c>
      <c r="Q33" s="125">
        <v>0</v>
      </c>
      <c r="R33" s="110">
        <v>2.2298456260720412E-2</v>
      </c>
      <c r="S33" s="110">
        <v>0.16558177379983727</v>
      </c>
      <c r="T33" s="110">
        <v>0.25682133418425773</v>
      </c>
      <c r="U33" s="110">
        <v>0.21392946205913788</v>
      </c>
      <c r="V33" s="58">
        <v>0.2353753981216978</v>
      </c>
      <c r="W33" s="59">
        <v>0.14122523887301869</v>
      </c>
      <c r="X33" s="42">
        <v>20.087671232876712</v>
      </c>
      <c r="Y33" s="43">
        <v>2.04</v>
      </c>
      <c r="Z33" s="43">
        <v>6</v>
      </c>
      <c r="AA33" s="43">
        <v>10</v>
      </c>
      <c r="AB33" s="43">
        <v>0</v>
      </c>
      <c r="AC33" s="43">
        <v>0</v>
      </c>
      <c r="AD33" s="44" t="s">
        <v>727</v>
      </c>
      <c r="AE33" s="44" t="s">
        <v>727</v>
      </c>
      <c r="AF33" s="45">
        <v>0</v>
      </c>
      <c r="AG33" s="45">
        <v>0</v>
      </c>
      <c r="AH33" s="45">
        <v>0</v>
      </c>
      <c r="AI33" s="43">
        <v>98.134082421768412</v>
      </c>
      <c r="AJ33" s="47">
        <v>97.134419176703119</v>
      </c>
      <c r="AK33" s="48">
        <v>3</v>
      </c>
      <c r="AL33" s="49">
        <v>6</v>
      </c>
      <c r="AM33" s="49">
        <v>4</v>
      </c>
      <c r="AN33" s="49">
        <v>5</v>
      </c>
      <c r="AO33" s="49">
        <v>7</v>
      </c>
      <c r="AP33" s="49">
        <v>6</v>
      </c>
      <c r="AQ33" s="49">
        <v>0</v>
      </c>
      <c r="AR33" s="126">
        <v>1</v>
      </c>
      <c r="AS33" s="133"/>
      <c r="AT33" s="115">
        <v>23</v>
      </c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34"/>
      <c r="BH33" s="133">
        <v>117</v>
      </c>
      <c r="BI33" s="115">
        <v>5247</v>
      </c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34"/>
      <c r="BW33" s="133">
        <v>814</v>
      </c>
      <c r="BX33" s="115">
        <v>4916</v>
      </c>
      <c r="BY33" s="115"/>
      <c r="BZ33" s="115">
        <v>0</v>
      </c>
      <c r="CA33" s="115">
        <v>0</v>
      </c>
      <c r="CB33" s="115"/>
      <c r="CC33" s="115"/>
      <c r="CD33" s="115"/>
      <c r="CE33" s="116">
        <v>1.87</v>
      </c>
      <c r="CF33" s="116">
        <v>6</v>
      </c>
      <c r="CG33" s="116"/>
      <c r="CH33" s="116"/>
      <c r="CI33" s="135">
        <v>0</v>
      </c>
      <c r="CJ33" s="135">
        <v>0</v>
      </c>
      <c r="CK33" s="136">
        <v>0</v>
      </c>
      <c r="CL33" s="133">
        <v>998</v>
      </c>
      <c r="CM33" s="115">
        <v>3885.97</v>
      </c>
      <c r="CN33" s="115"/>
      <c r="CO33" s="115">
        <v>0</v>
      </c>
      <c r="CP33" s="115">
        <v>0</v>
      </c>
      <c r="CQ33" s="115"/>
      <c r="CR33" s="115"/>
      <c r="CS33" s="115"/>
      <c r="CT33" s="116">
        <v>1.02</v>
      </c>
      <c r="CU33" s="116">
        <v>0.2</v>
      </c>
      <c r="CV33" s="116"/>
      <c r="CW33" s="116"/>
      <c r="CX33" s="135">
        <v>0</v>
      </c>
      <c r="CY33" s="135">
        <v>0</v>
      </c>
      <c r="CZ33" s="136">
        <v>0</v>
      </c>
      <c r="DA33" s="133">
        <v>1201</v>
      </c>
      <c r="DB33" s="115">
        <v>5614</v>
      </c>
      <c r="DC33" s="115"/>
      <c r="DD33" s="115">
        <v>0</v>
      </c>
      <c r="DE33" s="115">
        <v>0</v>
      </c>
      <c r="DF33" s="115"/>
      <c r="DG33" s="116">
        <v>0</v>
      </c>
      <c r="DH33" s="116">
        <v>0</v>
      </c>
      <c r="DI33" s="116">
        <v>2.04</v>
      </c>
      <c r="DJ33" s="116">
        <v>4.8</v>
      </c>
      <c r="DK33" s="116">
        <v>10</v>
      </c>
      <c r="DL33" s="116"/>
      <c r="DM33" s="135">
        <v>0</v>
      </c>
      <c r="DN33" s="135">
        <v>0</v>
      </c>
      <c r="DO33" s="136">
        <v>0</v>
      </c>
    </row>
    <row r="34" spans="1:119" ht="15.75" customHeight="1" x14ac:dyDescent="0.2">
      <c r="A34" s="30">
        <v>32</v>
      </c>
      <c r="B34" s="32" t="s">
        <v>331</v>
      </c>
      <c r="C34" s="120">
        <v>6.8814285714285717</v>
      </c>
      <c r="D34" s="121" t="s">
        <v>700</v>
      </c>
      <c r="E34" s="35">
        <v>2</v>
      </c>
      <c r="F34" s="36">
        <v>34332</v>
      </c>
      <c r="G34" s="37">
        <v>31.767123287671232</v>
      </c>
      <c r="H34" s="37" t="s">
        <v>669</v>
      </c>
      <c r="I34" s="37">
        <v>23.342465753424658</v>
      </c>
      <c r="J34" s="37" t="s">
        <v>978</v>
      </c>
      <c r="K34" s="37" t="s">
        <v>984</v>
      </c>
      <c r="L34" s="37" t="s">
        <v>727</v>
      </c>
      <c r="M34" s="35">
        <v>74</v>
      </c>
      <c r="N34" s="35">
        <v>205</v>
      </c>
      <c r="O34" s="35">
        <v>4.47</v>
      </c>
      <c r="P34" s="56">
        <v>4</v>
      </c>
      <c r="Q34" s="125">
        <v>0</v>
      </c>
      <c r="R34" s="110">
        <v>6.861223222601677E-2</v>
      </c>
      <c r="S34" s="110">
        <v>7.5416258570029385E-2</v>
      </c>
      <c r="T34" s="110">
        <v>0.24724919093851133</v>
      </c>
      <c r="U34" s="110">
        <v>0.18142235123367198</v>
      </c>
      <c r="V34" s="58">
        <v>0.21433577108609164</v>
      </c>
      <c r="W34" s="59">
        <v>0.21433577108609164</v>
      </c>
      <c r="X34" s="42">
        <v>21.684931506849313</v>
      </c>
      <c r="Y34" s="43">
        <v>2.1</v>
      </c>
      <c r="Z34" s="43">
        <v>5.7</v>
      </c>
      <c r="AA34" s="43">
        <v>13.9</v>
      </c>
      <c r="AB34" s="43">
        <v>0.35</v>
      </c>
      <c r="AC34" s="43">
        <v>1.35</v>
      </c>
      <c r="AD34" s="44" t="s">
        <v>727</v>
      </c>
      <c r="AE34" s="44" t="s">
        <v>727</v>
      </c>
      <c r="AF34" s="45">
        <v>5.4000000000000006E-2</v>
      </c>
      <c r="AG34" s="45">
        <v>0.72199999999999998</v>
      </c>
      <c r="AH34" s="45">
        <v>0.27500000000000002</v>
      </c>
      <c r="AI34" s="43">
        <v>102.69605580521768</v>
      </c>
      <c r="AJ34" s="47">
        <v>103.74575490159869</v>
      </c>
      <c r="AK34" s="48">
        <v>6</v>
      </c>
      <c r="AL34" s="49">
        <v>3</v>
      </c>
      <c r="AM34" s="49">
        <v>4</v>
      </c>
      <c r="AN34" s="49">
        <v>4</v>
      </c>
      <c r="AO34" s="49">
        <v>8</v>
      </c>
      <c r="AP34" s="49">
        <v>7</v>
      </c>
      <c r="AQ34" s="49">
        <v>5</v>
      </c>
      <c r="AR34" s="126">
        <v>0</v>
      </c>
      <c r="AS34" s="133"/>
      <c r="AT34" s="115">
        <v>2591</v>
      </c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34"/>
      <c r="BH34" s="133">
        <v>221</v>
      </c>
      <c r="BI34" s="115">
        <v>3221</v>
      </c>
      <c r="BJ34" s="115"/>
      <c r="BK34" s="115">
        <v>15</v>
      </c>
      <c r="BL34" s="115">
        <v>1</v>
      </c>
      <c r="BM34" s="115">
        <v>21</v>
      </c>
      <c r="BN34" s="115"/>
      <c r="BO34" s="115"/>
      <c r="BP34" s="115"/>
      <c r="BQ34" s="115"/>
      <c r="BR34" s="115"/>
      <c r="BS34" s="115"/>
      <c r="BT34" s="115"/>
      <c r="BU34" s="115"/>
      <c r="BV34" s="134"/>
      <c r="BW34" s="133">
        <v>154</v>
      </c>
      <c r="BX34" s="115">
        <v>2042</v>
      </c>
      <c r="BY34" s="115">
        <v>24</v>
      </c>
      <c r="BZ34" s="115">
        <v>14</v>
      </c>
      <c r="CA34" s="115">
        <v>0</v>
      </c>
      <c r="CB34" s="115">
        <v>10</v>
      </c>
      <c r="CC34" s="115"/>
      <c r="CD34" s="115"/>
      <c r="CE34" s="116">
        <v>0.81</v>
      </c>
      <c r="CF34" s="116">
        <v>1.9</v>
      </c>
      <c r="CG34" s="116">
        <v>12.7</v>
      </c>
      <c r="CH34" s="116"/>
      <c r="CI34" s="135">
        <v>6.7</v>
      </c>
      <c r="CJ34" s="135">
        <v>61.5</v>
      </c>
      <c r="CK34" s="136">
        <v>36.4</v>
      </c>
      <c r="CL34" s="133">
        <v>764</v>
      </c>
      <c r="CM34" s="115">
        <v>3090</v>
      </c>
      <c r="CN34" s="115">
        <v>79</v>
      </c>
      <c r="CO34" s="115">
        <v>50</v>
      </c>
      <c r="CP34" s="115">
        <v>9</v>
      </c>
      <c r="CQ34" s="115">
        <v>21</v>
      </c>
      <c r="CR34" s="115"/>
      <c r="CS34" s="115"/>
      <c r="CT34" s="116">
        <v>2.1</v>
      </c>
      <c r="CU34" s="116">
        <v>5.7</v>
      </c>
      <c r="CV34" s="116">
        <v>13.7</v>
      </c>
      <c r="CW34" s="116"/>
      <c r="CX34" s="135">
        <v>9.1</v>
      </c>
      <c r="CY34" s="135">
        <v>66.8</v>
      </c>
      <c r="CZ34" s="136">
        <v>29.2</v>
      </c>
      <c r="DA34" s="133">
        <v>500</v>
      </c>
      <c r="DB34" s="115">
        <v>2756</v>
      </c>
      <c r="DC34" s="115">
        <v>62</v>
      </c>
      <c r="DD34" s="115">
        <v>35</v>
      </c>
      <c r="DE34" s="115">
        <v>2</v>
      </c>
      <c r="DF34" s="115">
        <v>20</v>
      </c>
      <c r="DG34" s="116">
        <v>0.35</v>
      </c>
      <c r="DH34" s="116">
        <v>1.35</v>
      </c>
      <c r="DI34" s="116">
        <v>1.77</v>
      </c>
      <c r="DJ34" s="116">
        <v>3.2</v>
      </c>
      <c r="DK34" s="116">
        <v>13.9</v>
      </c>
      <c r="DL34" s="116"/>
      <c r="DM34" s="135">
        <v>5.4</v>
      </c>
      <c r="DN34" s="135">
        <v>72.2</v>
      </c>
      <c r="DO34" s="136">
        <v>25.8</v>
      </c>
    </row>
    <row r="35" spans="1:119" ht="15.75" customHeight="1" x14ac:dyDescent="0.2">
      <c r="A35" s="30">
        <v>33</v>
      </c>
      <c r="B35" s="32" t="s">
        <v>346</v>
      </c>
      <c r="C35" s="120">
        <v>6.6514285714285712</v>
      </c>
      <c r="D35" s="121" t="s">
        <v>748</v>
      </c>
      <c r="E35" s="35">
        <v>1</v>
      </c>
      <c r="F35" s="36">
        <v>34838</v>
      </c>
      <c r="G35" s="37">
        <v>30.38082191780822</v>
      </c>
      <c r="H35" s="37" t="s">
        <v>669</v>
      </c>
      <c r="I35" s="37">
        <v>21.956164383561642</v>
      </c>
      <c r="J35" s="37" t="s">
        <v>978</v>
      </c>
      <c r="K35" s="37" t="s">
        <v>982</v>
      </c>
      <c r="L35" s="37" t="s">
        <v>727</v>
      </c>
      <c r="M35" s="35">
        <v>74</v>
      </c>
      <c r="N35" s="35">
        <v>205</v>
      </c>
      <c r="O35" s="35">
        <v>4.51</v>
      </c>
      <c r="P35" s="56">
        <v>0</v>
      </c>
      <c r="Q35" s="125">
        <v>0</v>
      </c>
      <c r="R35" s="110">
        <v>3.618628067967275E-2</v>
      </c>
      <c r="S35" s="110">
        <v>0.13400931762126611</v>
      </c>
      <c r="T35" s="110">
        <v>0.24483345489910041</v>
      </c>
      <c r="U35" s="110">
        <v>0.33639031548055759</v>
      </c>
      <c r="V35" s="58">
        <v>0.33639031548055759</v>
      </c>
      <c r="W35" s="59">
        <v>0.33639031548055759</v>
      </c>
      <c r="X35" s="42">
        <v>20.298630136986301</v>
      </c>
      <c r="Y35" s="43">
        <v>2.6</v>
      </c>
      <c r="Z35" s="43">
        <v>7.9</v>
      </c>
      <c r="AA35" s="43">
        <v>12.1</v>
      </c>
      <c r="AB35" s="43">
        <v>0.62</v>
      </c>
      <c r="AC35" s="43">
        <v>2.23</v>
      </c>
      <c r="AD35" s="44" t="s">
        <v>727</v>
      </c>
      <c r="AE35" s="44" t="s">
        <v>727</v>
      </c>
      <c r="AF35" s="45">
        <v>8.900000000000001E-2</v>
      </c>
      <c r="AG35" s="45">
        <v>0.47299999999999998</v>
      </c>
      <c r="AH35" s="45">
        <v>0.74750000000000005</v>
      </c>
      <c r="AI35" s="43">
        <v>99.100920672229179</v>
      </c>
      <c r="AJ35" s="47">
        <v>100.11387239724451</v>
      </c>
      <c r="AK35" s="48">
        <v>9</v>
      </c>
      <c r="AL35" s="49">
        <v>6</v>
      </c>
      <c r="AM35" s="49">
        <v>5</v>
      </c>
      <c r="AN35" s="49">
        <v>6</v>
      </c>
      <c r="AO35" s="49">
        <v>7</v>
      </c>
      <c r="AP35" s="49">
        <v>6</v>
      </c>
      <c r="AQ35" s="49">
        <v>0</v>
      </c>
      <c r="AR35" s="126">
        <v>0</v>
      </c>
      <c r="AS35" s="133"/>
      <c r="AT35" s="115">
        <v>3091</v>
      </c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34"/>
      <c r="BH35" s="133">
        <v>115</v>
      </c>
      <c r="BI35" s="115">
        <v>3178</v>
      </c>
      <c r="BJ35" s="115"/>
      <c r="BK35" s="115">
        <v>9</v>
      </c>
      <c r="BL35" s="115">
        <v>0</v>
      </c>
      <c r="BM35" s="115">
        <v>18</v>
      </c>
      <c r="BN35" s="115"/>
      <c r="BO35" s="115"/>
      <c r="BP35" s="115"/>
      <c r="BQ35" s="115"/>
      <c r="BR35" s="115"/>
      <c r="BS35" s="115"/>
      <c r="BT35" s="115"/>
      <c r="BU35" s="115"/>
      <c r="BV35" s="134"/>
      <c r="BW35" s="133">
        <v>489</v>
      </c>
      <c r="BX35" s="115">
        <v>3649</v>
      </c>
      <c r="BY35" s="115">
        <v>43</v>
      </c>
      <c r="BZ35" s="115">
        <v>30</v>
      </c>
      <c r="CA35" s="115">
        <v>5</v>
      </c>
      <c r="CB35" s="115">
        <v>31</v>
      </c>
      <c r="CC35" s="115"/>
      <c r="CD35" s="115"/>
      <c r="CE35" s="116">
        <v>2.41</v>
      </c>
      <c r="CF35" s="116">
        <v>7.2</v>
      </c>
      <c r="CG35" s="116">
        <v>12.1</v>
      </c>
      <c r="CH35" s="116"/>
      <c r="CI35" s="135">
        <v>9.1</v>
      </c>
      <c r="CJ35" s="135">
        <v>56.3</v>
      </c>
      <c r="CK35" s="136">
        <v>43.8</v>
      </c>
      <c r="CL35" s="133">
        <v>1007</v>
      </c>
      <c r="CM35" s="115">
        <v>4113</v>
      </c>
      <c r="CN35" s="115">
        <v>119</v>
      </c>
      <c r="CO35" s="115">
        <v>88</v>
      </c>
      <c r="CP35" s="115">
        <v>5</v>
      </c>
      <c r="CQ35" s="115">
        <v>33</v>
      </c>
      <c r="CR35" s="115"/>
      <c r="CS35" s="115"/>
      <c r="CT35" s="116">
        <v>2.6</v>
      </c>
      <c r="CU35" s="116">
        <v>7.9</v>
      </c>
      <c r="CV35" s="116">
        <v>6.4</v>
      </c>
      <c r="CW35" s="116"/>
      <c r="CX35" s="135">
        <v>6.4</v>
      </c>
      <c r="CY35" s="135">
        <v>1.7</v>
      </c>
      <c r="CZ35" s="136">
        <v>97</v>
      </c>
      <c r="DA35" s="133">
        <v>917</v>
      </c>
      <c r="DB35" s="115">
        <v>2726</v>
      </c>
      <c r="DC35" s="115">
        <v>117</v>
      </c>
      <c r="DD35" s="115">
        <v>72</v>
      </c>
      <c r="DE35" s="115">
        <v>12</v>
      </c>
      <c r="DF35" s="115">
        <v>24</v>
      </c>
      <c r="DG35" s="116">
        <v>0.62</v>
      </c>
      <c r="DH35" s="116">
        <v>2.23</v>
      </c>
      <c r="DI35" s="116">
        <v>2.33</v>
      </c>
      <c r="DJ35" s="116">
        <v>4.8</v>
      </c>
      <c r="DK35" s="116">
        <v>10.7</v>
      </c>
      <c r="DL35" s="116"/>
      <c r="DM35" s="135">
        <v>8.9</v>
      </c>
      <c r="DN35" s="135">
        <v>47.3</v>
      </c>
      <c r="DO35" s="136">
        <v>52.5</v>
      </c>
    </row>
    <row r="36" spans="1:119" ht="15.75" customHeight="1" x14ac:dyDescent="0.2">
      <c r="A36" s="30">
        <v>34</v>
      </c>
      <c r="B36" s="32" t="s">
        <v>405</v>
      </c>
      <c r="C36" s="120">
        <v>5.8157142857142858</v>
      </c>
      <c r="D36" s="121" t="s">
        <v>668</v>
      </c>
      <c r="E36" s="35">
        <v>4</v>
      </c>
      <c r="F36" s="36">
        <v>34467</v>
      </c>
      <c r="G36" s="37">
        <v>31.397260273972602</v>
      </c>
      <c r="H36" s="37" t="s">
        <v>669</v>
      </c>
      <c r="I36" s="37">
        <v>22.972602739726028</v>
      </c>
      <c r="J36" s="37" t="s">
        <v>978</v>
      </c>
      <c r="K36" s="37" t="s">
        <v>984</v>
      </c>
      <c r="L36" s="37" t="s">
        <v>727</v>
      </c>
      <c r="M36" s="35">
        <v>72</v>
      </c>
      <c r="N36" s="35">
        <v>195</v>
      </c>
      <c r="O36" s="35">
        <v>4.45</v>
      </c>
      <c r="P36" s="56">
        <v>7</v>
      </c>
      <c r="Q36" s="125">
        <v>0</v>
      </c>
      <c r="R36" s="110">
        <v>0.17120509849362689</v>
      </c>
      <c r="S36" s="110">
        <v>5.6632810095413974E-2</v>
      </c>
      <c r="T36" s="110">
        <v>0.19128262076624097</v>
      </c>
      <c r="U36" s="110">
        <v>0.21156004489337824</v>
      </c>
      <c r="V36" s="58">
        <v>0.21156004489337824</v>
      </c>
      <c r="W36" s="59">
        <v>0.20098204264870931</v>
      </c>
      <c r="X36" s="42">
        <v>22.331506849315069</v>
      </c>
      <c r="Y36" s="43">
        <v>2.96</v>
      </c>
      <c r="Z36" s="43">
        <v>7.9</v>
      </c>
      <c r="AA36" s="43">
        <v>12.5</v>
      </c>
      <c r="AB36" s="43">
        <v>0.56000000000000005</v>
      </c>
      <c r="AC36" s="43">
        <v>1.77</v>
      </c>
      <c r="AD36" s="44" t="s">
        <v>727</v>
      </c>
      <c r="AE36" s="44" t="s">
        <v>727</v>
      </c>
      <c r="AF36" s="45">
        <v>7.400000000000001E-2</v>
      </c>
      <c r="AG36" s="45">
        <v>0.55500000000000005</v>
      </c>
      <c r="AH36" s="45">
        <v>0.66249999999999998</v>
      </c>
      <c r="AI36" s="43">
        <v>99.454528568719738</v>
      </c>
      <c r="AJ36" s="47">
        <v>96.425588724711176</v>
      </c>
      <c r="AK36" s="48">
        <v>5</v>
      </c>
      <c r="AL36" s="49">
        <v>2</v>
      </c>
      <c r="AM36" s="49">
        <v>5</v>
      </c>
      <c r="AN36" s="49">
        <v>6</v>
      </c>
      <c r="AO36" s="49">
        <v>9</v>
      </c>
      <c r="AP36" s="49">
        <v>6</v>
      </c>
      <c r="AQ36" s="49">
        <v>1</v>
      </c>
      <c r="AR36" s="126">
        <v>0</v>
      </c>
      <c r="AS36" s="133"/>
      <c r="AT36" s="115">
        <v>3545</v>
      </c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34"/>
      <c r="BH36" s="133">
        <v>591</v>
      </c>
      <c r="BI36" s="115">
        <v>3452</v>
      </c>
      <c r="BJ36" s="115"/>
      <c r="BK36" s="115">
        <v>33</v>
      </c>
      <c r="BL36" s="115">
        <v>7</v>
      </c>
      <c r="BM36" s="115">
        <v>25</v>
      </c>
      <c r="BN36" s="115"/>
      <c r="BO36" s="115"/>
      <c r="BP36" s="115"/>
      <c r="BQ36" s="115"/>
      <c r="BR36" s="115"/>
      <c r="BS36" s="115"/>
      <c r="BT36" s="115"/>
      <c r="BU36" s="115"/>
      <c r="BV36" s="134"/>
      <c r="BW36" s="133">
        <v>184</v>
      </c>
      <c r="BX36" s="115">
        <v>3249</v>
      </c>
      <c r="BY36" s="115">
        <v>43</v>
      </c>
      <c r="BZ36" s="115">
        <v>23</v>
      </c>
      <c r="CA36" s="115">
        <v>0</v>
      </c>
      <c r="CB36" s="115">
        <v>26</v>
      </c>
      <c r="CC36" s="115"/>
      <c r="CD36" s="115"/>
      <c r="CE36" s="116">
        <v>0.96</v>
      </c>
      <c r="CF36" s="116">
        <v>7.9</v>
      </c>
      <c r="CG36" s="116">
        <v>6.7</v>
      </c>
      <c r="CH36" s="116"/>
      <c r="CI36" s="135">
        <v>8</v>
      </c>
      <c r="CJ36" s="135">
        <v>72.2</v>
      </c>
      <c r="CK36" s="136">
        <v>27.8</v>
      </c>
      <c r="CL36" s="133">
        <v>689</v>
      </c>
      <c r="CM36" s="115">
        <v>3602</v>
      </c>
      <c r="CN36" s="115">
        <v>66</v>
      </c>
      <c r="CO36" s="115">
        <v>47</v>
      </c>
      <c r="CP36" s="115">
        <v>4</v>
      </c>
      <c r="CQ36" s="115">
        <v>18</v>
      </c>
      <c r="CR36" s="115"/>
      <c r="CS36" s="115"/>
      <c r="CT36" s="116">
        <v>2.78</v>
      </c>
      <c r="CU36" s="116">
        <v>6.4</v>
      </c>
      <c r="CV36" s="116">
        <v>10.7</v>
      </c>
      <c r="CW36" s="116"/>
      <c r="CX36" s="135">
        <v>2.1</v>
      </c>
      <c r="CY36" s="135">
        <v>11.6</v>
      </c>
      <c r="CZ36" s="136">
        <v>88</v>
      </c>
      <c r="DA36" s="133">
        <v>754</v>
      </c>
      <c r="DB36" s="115">
        <v>3564</v>
      </c>
      <c r="DC36" s="115">
        <v>101</v>
      </c>
      <c r="DD36" s="115">
        <v>63</v>
      </c>
      <c r="DE36" s="115">
        <v>9</v>
      </c>
      <c r="DF36" s="115">
        <v>27</v>
      </c>
      <c r="DG36" s="116">
        <v>0.56000000000000005</v>
      </c>
      <c r="DH36" s="116">
        <v>1.77</v>
      </c>
      <c r="DI36" s="116">
        <v>2.96</v>
      </c>
      <c r="DJ36" s="116">
        <v>5.2</v>
      </c>
      <c r="DK36" s="116">
        <v>12.5</v>
      </c>
      <c r="DL36" s="116"/>
      <c r="DM36" s="135">
        <v>7.4</v>
      </c>
      <c r="DN36" s="135">
        <v>55.5</v>
      </c>
      <c r="DO36" s="136">
        <v>44.5</v>
      </c>
    </row>
    <row r="37" spans="1:119" ht="15.75" customHeight="1" x14ac:dyDescent="0.2">
      <c r="A37" s="30">
        <v>35</v>
      </c>
      <c r="B37" s="32" t="s">
        <v>408</v>
      </c>
      <c r="C37" s="120">
        <v>5.8085714285714296</v>
      </c>
      <c r="D37" s="121" t="s">
        <v>750</v>
      </c>
      <c r="E37" s="35">
        <v>10</v>
      </c>
      <c r="F37" s="36">
        <v>34686</v>
      </c>
      <c r="G37" s="37">
        <v>30.797260273972604</v>
      </c>
      <c r="H37" s="37" t="s">
        <v>669</v>
      </c>
      <c r="I37" s="37">
        <v>22.372602739726027</v>
      </c>
      <c r="J37" s="37" t="s">
        <v>978</v>
      </c>
      <c r="K37" s="37" t="s">
        <v>982</v>
      </c>
      <c r="L37" s="37" t="s">
        <v>727</v>
      </c>
      <c r="M37" s="35">
        <v>74</v>
      </c>
      <c r="N37" s="35">
        <v>207</v>
      </c>
      <c r="O37" s="35">
        <v>4.55</v>
      </c>
      <c r="P37" s="56">
        <v>0</v>
      </c>
      <c r="Q37" s="125">
        <v>0</v>
      </c>
      <c r="R37" s="110">
        <v>0</v>
      </c>
      <c r="S37" s="110">
        <v>0.21168091168091169</v>
      </c>
      <c r="T37" s="110">
        <v>0.37015945330296129</v>
      </c>
      <c r="U37" s="110">
        <v>0.31097961867192636</v>
      </c>
      <c r="V37" s="58">
        <v>0.34056953598744383</v>
      </c>
      <c r="W37" s="59">
        <v>0.23839867519121066</v>
      </c>
      <c r="X37" s="42">
        <v>19.717808219178082</v>
      </c>
      <c r="Y37" s="43">
        <v>2.7</v>
      </c>
      <c r="Z37" s="43">
        <v>5.3</v>
      </c>
      <c r="AA37" s="43">
        <v>13.8</v>
      </c>
      <c r="AB37" s="43">
        <v>0.52</v>
      </c>
      <c r="AC37" s="43">
        <v>2.5299999999999998</v>
      </c>
      <c r="AD37" s="44" t="s">
        <v>727</v>
      </c>
      <c r="AE37" s="44" t="s">
        <v>727</v>
      </c>
      <c r="AF37" s="45">
        <v>5.7999999999999996E-2</v>
      </c>
      <c r="AG37" s="45">
        <v>0.47799999999999998</v>
      </c>
      <c r="AH37" s="45">
        <v>0.41300000000000003</v>
      </c>
      <c r="AI37" s="43">
        <v>96.595023947589283</v>
      </c>
      <c r="AJ37" s="47">
        <v>97.582361860011176</v>
      </c>
      <c r="AK37" s="48">
        <v>6</v>
      </c>
      <c r="AL37" s="49">
        <v>7</v>
      </c>
      <c r="AM37" s="49">
        <v>5</v>
      </c>
      <c r="AN37" s="49">
        <v>3</v>
      </c>
      <c r="AO37" s="49">
        <v>7</v>
      </c>
      <c r="AP37" s="49">
        <v>6</v>
      </c>
      <c r="AQ37" s="49">
        <v>0</v>
      </c>
      <c r="AR37" s="126">
        <v>0</v>
      </c>
      <c r="AS37" s="133"/>
      <c r="AT37" s="115">
        <v>3374.75</v>
      </c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34"/>
      <c r="BH37" s="133"/>
      <c r="BI37" s="115">
        <v>4313</v>
      </c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34"/>
      <c r="BW37" s="133">
        <v>743</v>
      </c>
      <c r="BX37" s="115">
        <v>3510</v>
      </c>
      <c r="BY37" s="115">
        <v>100</v>
      </c>
      <c r="BZ37" s="115">
        <v>59</v>
      </c>
      <c r="CA37" s="115">
        <v>7</v>
      </c>
      <c r="CB37" s="115">
        <v>30</v>
      </c>
      <c r="CC37" s="115"/>
      <c r="CD37" s="115"/>
      <c r="CE37" s="116">
        <v>1.54</v>
      </c>
      <c r="CF37" s="116">
        <v>3</v>
      </c>
      <c r="CG37" s="116">
        <v>13.3</v>
      </c>
      <c r="CH37" s="116"/>
      <c r="CI37" s="135">
        <v>13.2</v>
      </c>
      <c r="CJ37" s="135">
        <v>84</v>
      </c>
      <c r="CK37" s="136">
        <v>16</v>
      </c>
      <c r="CL37" s="133">
        <v>975</v>
      </c>
      <c r="CM37" s="115">
        <v>2634</v>
      </c>
      <c r="CN37" s="115">
        <v>120</v>
      </c>
      <c r="CO37" s="115">
        <v>69</v>
      </c>
      <c r="CP37" s="115">
        <v>8</v>
      </c>
      <c r="CQ37" s="115">
        <v>20</v>
      </c>
      <c r="CR37" s="115"/>
      <c r="CS37" s="115"/>
      <c r="CT37" s="116">
        <v>2.23</v>
      </c>
      <c r="CU37" s="116">
        <v>5.3</v>
      </c>
      <c r="CV37" s="116">
        <v>13.3</v>
      </c>
      <c r="CW37" s="116"/>
      <c r="CX37" s="135">
        <v>6.8</v>
      </c>
      <c r="CY37" s="135">
        <v>65.400000000000006</v>
      </c>
      <c r="CZ37" s="136">
        <v>33.1</v>
      </c>
      <c r="DA37" s="133">
        <v>946</v>
      </c>
      <c r="DB37" s="115">
        <v>3042</v>
      </c>
      <c r="DC37" s="115">
        <v>101</v>
      </c>
      <c r="DD37" s="115">
        <v>65</v>
      </c>
      <c r="DE37" s="115">
        <v>9</v>
      </c>
      <c r="DF37" s="115">
        <v>31</v>
      </c>
      <c r="DG37" s="116">
        <v>0.52</v>
      </c>
      <c r="DH37" s="116">
        <v>2.5299999999999998</v>
      </c>
      <c r="DI37" s="116">
        <v>2.7</v>
      </c>
      <c r="DJ37" s="116">
        <v>4.2</v>
      </c>
      <c r="DK37" s="116">
        <v>13.8</v>
      </c>
      <c r="DL37" s="116"/>
      <c r="DM37" s="135">
        <v>5.8</v>
      </c>
      <c r="DN37" s="135">
        <v>47.8</v>
      </c>
      <c r="DO37" s="136">
        <v>49.5</v>
      </c>
    </row>
    <row r="38" spans="1:119" ht="15.75" customHeight="1" x14ac:dyDescent="0.2">
      <c r="A38" s="30">
        <v>36</v>
      </c>
      <c r="B38" s="32" t="s">
        <v>409</v>
      </c>
      <c r="C38" s="120">
        <v>5.7842857142857138</v>
      </c>
      <c r="D38" s="121" t="s">
        <v>751</v>
      </c>
      <c r="E38" s="35">
        <v>9</v>
      </c>
      <c r="F38" s="36">
        <v>34595</v>
      </c>
      <c r="G38" s="37">
        <v>31.046575342465754</v>
      </c>
      <c r="H38" s="37" t="s">
        <v>669</v>
      </c>
      <c r="I38" s="37">
        <v>22.621917808219177</v>
      </c>
      <c r="J38" s="37" t="s">
        <v>983</v>
      </c>
      <c r="K38" s="37" t="s">
        <v>977</v>
      </c>
      <c r="L38" s="37" t="s">
        <v>727</v>
      </c>
      <c r="M38" s="35">
        <v>73</v>
      </c>
      <c r="N38" s="35">
        <v>205</v>
      </c>
      <c r="O38" s="35">
        <v>4.63</v>
      </c>
      <c r="P38" s="56">
        <v>0</v>
      </c>
      <c r="Q38" s="125">
        <v>0</v>
      </c>
      <c r="R38" s="110">
        <v>1.1387900355871887E-2</v>
      </c>
      <c r="S38" s="110">
        <v>0.1500984251968504</v>
      </c>
      <c r="T38" s="110">
        <v>0.29809286898839138</v>
      </c>
      <c r="U38" s="110">
        <v>0.48478618421052633</v>
      </c>
      <c r="V38" s="58">
        <v>0.48478618421052633</v>
      </c>
      <c r="W38" s="59">
        <v>0.33935032894736838</v>
      </c>
      <c r="X38" s="42">
        <v>20.964383561643835</v>
      </c>
      <c r="Y38" s="43">
        <v>2.54</v>
      </c>
      <c r="Z38" s="43">
        <v>6</v>
      </c>
      <c r="AA38" s="43">
        <v>12.1</v>
      </c>
      <c r="AB38" s="43">
        <v>0.35</v>
      </c>
      <c r="AC38" s="43">
        <v>3.1</v>
      </c>
      <c r="AD38" s="44" t="s">
        <v>727</v>
      </c>
      <c r="AE38" s="44" t="s">
        <v>727</v>
      </c>
      <c r="AF38" s="45">
        <v>6.5000000000000002E-2</v>
      </c>
      <c r="AG38" s="45">
        <v>0.317</v>
      </c>
      <c r="AH38" s="45">
        <v>0.433</v>
      </c>
      <c r="AI38" s="43">
        <v>89.219522102714777</v>
      </c>
      <c r="AJ38" s="47">
        <v>88.310668880803064</v>
      </c>
      <c r="AK38" s="48">
        <v>9</v>
      </c>
      <c r="AL38" s="49">
        <v>5</v>
      </c>
      <c r="AM38" s="49">
        <v>5</v>
      </c>
      <c r="AN38" s="49">
        <v>5</v>
      </c>
      <c r="AO38" s="49">
        <v>5</v>
      </c>
      <c r="AP38" s="49">
        <v>4</v>
      </c>
      <c r="AQ38" s="49">
        <v>0</v>
      </c>
      <c r="AR38" s="126">
        <v>0</v>
      </c>
      <c r="AS38" s="133"/>
      <c r="AT38" s="115">
        <v>2760</v>
      </c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34"/>
      <c r="BH38" s="133">
        <v>32</v>
      </c>
      <c r="BI38" s="115">
        <v>2810</v>
      </c>
      <c r="BJ38" s="115"/>
      <c r="BK38" s="115">
        <v>3</v>
      </c>
      <c r="BL38" s="115"/>
      <c r="BM38" s="115">
        <v>16</v>
      </c>
      <c r="BN38" s="115"/>
      <c r="BO38" s="115"/>
      <c r="BP38" s="115"/>
      <c r="BQ38" s="115"/>
      <c r="BR38" s="115"/>
      <c r="BS38" s="115"/>
      <c r="BT38" s="115"/>
      <c r="BU38" s="115"/>
      <c r="BV38" s="134"/>
      <c r="BW38" s="133">
        <v>305</v>
      </c>
      <c r="BX38" s="115">
        <v>2032</v>
      </c>
      <c r="BY38" s="115">
        <v>47</v>
      </c>
      <c r="BZ38" s="115">
        <v>25</v>
      </c>
      <c r="CA38" s="115">
        <v>4</v>
      </c>
      <c r="CB38" s="115">
        <v>12</v>
      </c>
      <c r="CC38" s="115"/>
      <c r="CD38" s="115"/>
      <c r="CE38" s="116">
        <v>1.49</v>
      </c>
      <c r="CF38" s="116">
        <v>4.5</v>
      </c>
      <c r="CG38" s="116">
        <v>12.1</v>
      </c>
      <c r="CH38" s="116"/>
      <c r="CI38" s="135">
        <v>16.7</v>
      </c>
      <c r="CJ38" s="135">
        <v>92</v>
      </c>
      <c r="CK38" s="136">
        <v>8</v>
      </c>
      <c r="CL38" s="133">
        <v>719</v>
      </c>
      <c r="CM38" s="115">
        <v>2412</v>
      </c>
      <c r="CN38" s="115">
        <v>98</v>
      </c>
      <c r="CO38" s="115">
        <v>56</v>
      </c>
      <c r="CP38" s="115">
        <v>3</v>
      </c>
      <c r="CQ38" s="115">
        <v>10</v>
      </c>
      <c r="CR38" s="115"/>
      <c r="CS38" s="115"/>
      <c r="CT38" s="116">
        <v>1.68</v>
      </c>
      <c r="CU38" s="116">
        <v>6</v>
      </c>
      <c r="CV38" s="116">
        <v>11.9</v>
      </c>
      <c r="CW38" s="116"/>
      <c r="CX38" s="135">
        <v>8.1999999999999993</v>
      </c>
      <c r="CY38" s="135">
        <v>79.3</v>
      </c>
      <c r="CZ38" s="136">
        <v>18.899999999999999</v>
      </c>
      <c r="DA38" s="133">
        <v>1179</v>
      </c>
      <c r="DB38" s="115">
        <v>2432</v>
      </c>
      <c r="DC38" s="115">
        <v>163</v>
      </c>
      <c r="DD38" s="115">
        <v>100</v>
      </c>
      <c r="DE38" s="115">
        <v>3</v>
      </c>
      <c r="DF38" s="115">
        <v>8</v>
      </c>
      <c r="DG38" s="116">
        <v>0.35</v>
      </c>
      <c r="DH38" s="116">
        <v>3.1</v>
      </c>
      <c r="DI38" s="116">
        <v>2.54</v>
      </c>
      <c r="DJ38" s="116">
        <v>5.4</v>
      </c>
      <c r="DK38" s="116">
        <v>10.7</v>
      </c>
      <c r="DL38" s="116"/>
      <c r="DM38" s="135">
        <v>6.5</v>
      </c>
      <c r="DN38" s="135">
        <v>31.7</v>
      </c>
      <c r="DO38" s="136">
        <v>67.7</v>
      </c>
    </row>
    <row r="39" spans="1:119" ht="15.75" customHeight="1" x14ac:dyDescent="0.2">
      <c r="A39" s="30">
        <v>37</v>
      </c>
      <c r="B39" s="32" t="s">
        <v>413</v>
      </c>
      <c r="C39" s="120">
        <v>5.6899999999999986</v>
      </c>
      <c r="D39" s="121" t="s">
        <v>752</v>
      </c>
      <c r="E39" s="35">
        <v>6</v>
      </c>
      <c r="F39" s="36">
        <v>34799</v>
      </c>
      <c r="G39" s="37">
        <v>30.487671232876714</v>
      </c>
      <c r="H39" s="37" t="s">
        <v>669</v>
      </c>
      <c r="I39" s="37">
        <v>22.063013698630137</v>
      </c>
      <c r="J39" s="37" t="s">
        <v>983</v>
      </c>
      <c r="K39" s="37" t="s">
        <v>977</v>
      </c>
      <c r="L39" s="37" t="s">
        <v>727</v>
      </c>
      <c r="M39" s="35">
        <v>70</v>
      </c>
      <c r="N39" s="35">
        <v>194</v>
      </c>
      <c r="O39" s="35">
        <v>4.55</v>
      </c>
      <c r="P39" s="56">
        <v>0</v>
      </c>
      <c r="Q39" s="125">
        <v>0</v>
      </c>
      <c r="R39" s="110">
        <v>0.19242490204614715</v>
      </c>
      <c r="S39" s="110">
        <v>0.38381612090680101</v>
      </c>
      <c r="T39" s="110">
        <v>9.4413665743305633E-2</v>
      </c>
      <c r="U39" s="110">
        <v>0.34212815308785155</v>
      </c>
      <c r="V39" s="58">
        <v>0.36297213699732628</v>
      </c>
      <c r="W39" s="59">
        <v>0.30852631644772732</v>
      </c>
      <c r="X39" s="42">
        <v>19.408219178082192</v>
      </c>
      <c r="Y39" s="43">
        <v>2.57</v>
      </c>
      <c r="Z39" s="43">
        <v>6.6</v>
      </c>
      <c r="AA39" s="43">
        <v>13.5</v>
      </c>
      <c r="AB39" s="43">
        <v>0.55000000000000004</v>
      </c>
      <c r="AC39" s="43">
        <v>2.63</v>
      </c>
      <c r="AD39" s="44" t="s">
        <v>727</v>
      </c>
      <c r="AE39" s="44" t="s">
        <v>727</v>
      </c>
      <c r="AF39" s="45">
        <v>0.128</v>
      </c>
      <c r="AG39" s="45">
        <v>3.1E-2</v>
      </c>
      <c r="AH39" s="45">
        <v>0.94950000000000001</v>
      </c>
      <c r="AI39" s="43">
        <v>90.528669786629578</v>
      </c>
      <c r="AJ39" s="47">
        <v>84.139938522576642</v>
      </c>
      <c r="AK39" s="48">
        <v>8</v>
      </c>
      <c r="AL39" s="49">
        <v>7</v>
      </c>
      <c r="AM39" s="49">
        <v>5</v>
      </c>
      <c r="AN39" s="49">
        <v>5</v>
      </c>
      <c r="AO39" s="49">
        <v>7</v>
      </c>
      <c r="AP39" s="49">
        <v>3</v>
      </c>
      <c r="AQ39" s="49">
        <v>0</v>
      </c>
      <c r="AR39" s="126">
        <v>0</v>
      </c>
      <c r="AS39" s="133"/>
      <c r="AT39" s="115">
        <v>3359</v>
      </c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34"/>
      <c r="BH39" s="133">
        <v>442</v>
      </c>
      <c r="BI39" s="115">
        <v>2297</v>
      </c>
      <c r="BJ39" s="115"/>
      <c r="BK39" s="115">
        <v>32</v>
      </c>
      <c r="BL39" s="115">
        <v>1</v>
      </c>
      <c r="BM39" s="115">
        <v>12</v>
      </c>
      <c r="BN39" s="115"/>
      <c r="BO39" s="115"/>
      <c r="BP39" s="115"/>
      <c r="BQ39" s="115"/>
      <c r="BR39" s="115"/>
      <c r="BS39" s="115"/>
      <c r="BT39" s="115"/>
      <c r="BU39" s="115"/>
      <c r="BV39" s="134"/>
      <c r="BW39" s="133">
        <v>1219</v>
      </c>
      <c r="BX39" s="115">
        <v>3176</v>
      </c>
      <c r="BY39" s="115">
        <v>155</v>
      </c>
      <c r="BZ39" s="115">
        <v>101</v>
      </c>
      <c r="CA39" s="115">
        <v>11</v>
      </c>
      <c r="CB39" s="115">
        <v>23</v>
      </c>
      <c r="CC39" s="115"/>
      <c r="CD39" s="115"/>
      <c r="CE39" s="116">
        <v>2.57</v>
      </c>
      <c r="CF39" s="116">
        <v>6.6</v>
      </c>
      <c r="CG39" s="116">
        <v>8.8000000000000007</v>
      </c>
      <c r="CH39" s="116"/>
      <c r="CI39" s="135">
        <v>9.8000000000000007</v>
      </c>
      <c r="CJ39" s="135">
        <v>2</v>
      </c>
      <c r="CK39" s="136">
        <v>97.4</v>
      </c>
      <c r="CL39" s="133">
        <v>409</v>
      </c>
      <c r="CM39" s="115">
        <v>4332</v>
      </c>
      <c r="CN39" s="115">
        <v>39</v>
      </c>
      <c r="CO39" s="115">
        <v>26</v>
      </c>
      <c r="CP39" s="115">
        <v>5</v>
      </c>
      <c r="CQ39" s="115">
        <v>25</v>
      </c>
      <c r="CR39" s="115"/>
      <c r="CS39" s="115"/>
      <c r="CT39" s="116">
        <v>2.39</v>
      </c>
      <c r="CU39" s="116">
        <v>5</v>
      </c>
      <c r="CV39" s="116">
        <v>11.7</v>
      </c>
      <c r="CW39" s="116"/>
      <c r="CX39" s="135">
        <v>13.3</v>
      </c>
      <c r="CY39" s="135">
        <v>6</v>
      </c>
      <c r="CZ39" s="136">
        <v>93.4</v>
      </c>
      <c r="DA39" s="133">
        <v>1180</v>
      </c>
      <c r="DB39" s="115">
        <v>3449</v>
      </c>
      <c r="DC39" s="115">
        <v>137</v>
      </c>
      <c r="DD39" s="115">
        <v>82</v>
      </c>
      <c r="DE39" s="115">
        <v>15</v>
      </c>
      <c r="DF39" s="115">
        <v>33</v>
      </c>
      <c r="DG39" s="116">
        <v>0.55000000000000004</v>
      </c>
      <c r="DH39" s="116">
        <v>2.63</v>
      </c>
      <c r="DI39" s="116">
        <v>2.54</v>
      </c>
      <c r="DJ39" s="116">
        <v>4.4000000000000004</v>
      </c>
      <c r="DK39" s="116">
        <v>13.5</v>
      </c>
      <c r="DL39" s="116"/>
      <c r="DM39" s="135">
        <v>12.8</v>
      </c>
      <c r="DN39" s="135">
        <v>3.1</v>
      </c>
      <c r="DO39" s="136">
        <v>96.5</v>
      </c>
    </row>
    <row r="40" spans="1:119" ht="15.75" customHeight="1" x14ac:dyDescent="0.2">
      <c r="A40" s="30">
        <v>38</v>
      </c>
      <c r="B40" s="32" t="s">
        <v>415</v>
      </c>
      <c r="C40" s="120">
        <v>5.669999999999999</v>
      </c>
      <c r="D40" s="121" t="s">
        <v>631</v>
      </c>
      <c r="E40" s="35">
        <v>1</v>
      </c>
      <c r="F40" s="36">
        <v>34261</v>
      </c>
      <c r="G40" s="37">
        <v>31.961643835616439</v>
      </c>
      <c r="H40" s="37" t="s">
        <v>669</v>
      </c>
      <c r="I40" s="37">
        <v>23.536986301369861</v>
      </c>
      <c r="J40" s="37" t="s">
        <v>976</v>
      </c>
      <c r="K40" s="37" t="s">
        <v>980</v>
      </c>
      <c r="L40" s="37" t="s">
        <v>727</v>
      </c>
      <c r="M40" s="35">
        <v>74</v>
      </c>
      <c r="N40" s="35">
        <v>192</v>
      </c>
      <c r="O40" s="35">
        <v>4.57</v>
      </c>
      <c r="P40" s="56">
        <v>0</v>
      </c>
      <c r="Q40" s="125">
        <v>0</v>
      </c>
      <c r="R40" s="110">
        <v>4.4437634079068339E-2</v>
      </c>
      <c r="S40" s="110">
        <v>0.35788479697828141</v>
      </c>
      <c r="T40" s="110">
        <v>0.24618937644341801</v>
      </c>
      <c r="U40" s="110">
        <v>0.12275317843051294</v>
      </c>
      <c r="V40" s="58">
        <v>0.24031898770439716</v>
      </c>
      <c r="W40" s="59">
        <v>0.24031898770439716</v>
      </c>
      <c r="X40" s="42">
        <v>20.882191780821916</v>
      </c>
      <c r="Y40" s="43">
        <v>2.82</v>
      </c>
      <c r="Z40" s="43">
        <v>9.5</v>
      </c>
      <c r="AA40" s="43">
        <v>19.3</v>
      </c>
      <c r="AB40" s="43">
        <v>0.3</v>
      </c>
      <c r="AC40" s="43">
        <v>1.3</v>
      </c>
      <c r="AD40" s="44" t="s">
        <v>727</v>
      </c>
      <c r="AE40" s="44" t="s">
        <v>727</v>
      </c>
      <c r="AF40" s="45">
        <v>0</v>
      </c>
      <c r="AG40" s="45">
        <v>0.86900000000000011</v>
      </c>
      <c r="AH40" s="45">
        <v>0.158</v>
      </c>
      <c r="AI40" s="43">
        <v>88.03724107151433</v>
      </c>
      <c r="AJ40" s="47">
        <v>88.937106326085782</v>
      </c>
      <c r="AK40" s="48">
        <v>6</v>
      </c>
      <c r="AL40" s="49">
        <v>5</v>
      </c>
      <c r="AM40" s="49">
        <v>5</v>
      </c>
      <c r="AN40" s="49">
        <v>7</v>
      </c>
      <c r="AO40" s="49">
        <v>6</v>
      </c>
      <c r="AP40" s="49">
        <v>4</v>
      </c>
      <c r="AQ40" s="49">
        <v>0</v>
      </c>
      <c r="AR40" s="126">
        <v>0</v>
      </c>
      <c r="AS40" s="133"/>
      <c r="AT40" s="115">
        <v>2607</v>
      </c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34"/>
      <c r="BH40" s="133">
        <v>145</v>
      </c>
      <c r="BI40" s="115">
        <v>3263</v>
      </c>
      <c r="BJ40" s="115"/>
      <c r="BK40" s="115">
        <v>7</v>
      </c>
      <c r="BL40" s="115">
        <v>2</v>
      </c>
      <c r="BM40" s="115">
        <v>23</v>
      </c>
      <c r="BN40" s="115"/>
      <c r="BO40" s="115"/>
      <c r="BP40" s="115"/>
      <c r="BQ40" s="115"/>
      <c r="BR40" s="115"/>
      <c r="BS40" s="115"/>
      <c r="BT40" s="115"/>
      <c r="BU40" s="115"/>
      <c r="BV40" s="134"/>
      <c r="BW40" s="133">
        <v>758</v>
      </c>
      <c r="BX40" s="115">
        <v>2118</v>
      </c>
      <c r="BY40" s="115">
        <v>86</v>
      </c>
      <c r="BZ40" s="115">
        <v>37</v>
      </c>
      <c r="CA40" s="115">
        <v>7</v>
      </c>
      <c r="CB40" s="115">
        <v>17</v>
      </c>
      <c r="CC40" s="115"/>
      <c r="CD40" s="115"/>
      <c r="CE40" s="116">
        <v>2.59</v>
      </c>
      <c r="CF40" s="116">
        <v>6.5</v>
      </c>
      <c r="CG40" s="116">
        <v>19.3</v>
      </c>
      <c r="CH40" s="116"/>
      <c r="CI40" s="135">
        <v>2.6</v>
      </c>
      <c r="CJ40" s="135">
        <v>85.9</v>
      </c>
      <c r="CK40" s="136">
        <v>13.5</v>
      </c>
      <c r="CL40" s="133">
        <v>533</v>
      </c>
      <c r="CM40" s="115">
        <v>2165</v>
      </c>
      <c r="CN40" s="115">
        <v>52</v>
      </c>
      <c r="CO40" s="115">
        <v>27</v>
      </c>
      <c r="CP40" s="115">
        <v>3</v>
      </c>
      <c r="CQ40" s="115">
        <v>13</v>
      </c>
      <c r="CR40" s="115"/>
      <c r="CS40" s="115"/>
      <c r="CT40" s="116">
        <v>2.82</v>
      </c>
      <c r="CU40" s="116">
        <v>9.5</v>
      </c>
      <c r="CV40" s="116">
        <v>14.1</v>
      </c>
      <c r="CW40" s="116"/>
      <c r="CX40" s="135">
        <v>15.6</v>
      </c>
      <c r="CY40" s="135">
        <v>80.7</v>
      </c>
      <c r="CZ40" s="136">
        <v>19.3</v>
      </c>
      <c r="DA40" s="133">
        <v>280</v>
      </c>
      <c r="DB40" s="115">
        <v>2281</v>
      </c>
      <c r="DC40" s="115">
        <v>51</v>
      </c>
      <c r="DD40" s="115">
        <v>28</v>
      </c>
      <c r="DE40" s="115">
        <v>1</v>
      </c>
      <c r="DF40" s="115">
        <v>12</v>
      </c>
      <c r="DG40" s="116">
        <v>0.3</v>
      </c>
      <c r="DH40" s="116">
        <v>1.3</v>
      </c>
      <c r="DI40" s="116">
        <v>1.18</v>
      </c>
      <c r="DJ40" s="116">
        <v>2.7</v>
      </c>
      <c r="DK40" s="116">
        <v>14.3</v>
      </c>
      <c r="DL40" s="116"/>
      <c r="DM40" s="135">
        <v>0</v>
      </c>
      <c r="DN40" s="135">
        <v>86.9</v>
      </c>
      <c r="DO40" s="136">
        <v>12.3</v>
      </c>
    </row>
    <row r="41" spans="1:119" ht="15.75" customHeight="1" x14ac:dyDescent="0.2">
      <c r="A41" s="30">
        <v>39</v>
      </c>
      <c r="B41" s="32" t="s">
        <v>419</v>
      </c>
      <c r="C41" s="120">
        <v>5.6171428571428574</v>
      </c>
      <c r="D41" s="121" t="s">
        <v>698</v>
      </c>
      <c r="E41" s="35">
        <v>4</v>
      </c>
      <c r="F41" s="36">
        <v>34957</v>
      </c>
      <c r="G41" s="37">
        <v>30.054794520547944</v>
      </c>
      <c r="H41" s="37" t="s">
        <v>628</v>
      </c>
      <c r="I41" s="37">
        <v>21.63013698630137</v>
      </c>
      <c r="J41" s="37" t="s">
        <v>978</v>
      </c>
      <c r="K41" s="37" t="s">
        <v>984</v>
      </c>
      <c r="L41" s="37" t="s">
        <v>727</v>
      </c>
      <c r="M41" s="35">
        <v>72</v>
      </c>
      <c r="N41" s="35">
        <v>187</v>
      </c>
      <c r="O41" s="35">
        <v>4.6500000000000004</v>
      </c>
      <c r="P41" s="56">
        <v>0</v>
      </c>
      <c r="Q41" s="125">
        <v>0</v>
      </c>
      <c r="R41" s="110">
        <v>0</v>
      </c>
      <c r="S41" s="110">
        <v>0.13071125765426284</v>
      </c>
      <c r="T41" s="110">
        <v>0.27548872180451128</v>
      </c>
      <c r="U41" s="110">
        <v>0.24468394989804834</v>
      </c>
      <c r="V41" s="58">
        <v>0.26008633585127983</v>
      </c>
      <c r="W41" s="59">
        <v>0.24708201905871582</v>
      </c>
      <c r="X41" s="42">
        <v>19.972602739726028</v>
      </c>
      <c r="Y41" s="43">
        <v>2.3199999999999998</v>
      </c>
      <c r="Z41" s="43">
        <v>7.8</v>
      </c>
      <c r="AA41" s="43">
        <v>12.8</v>
      </c>
      <c r="AB41" s="43">
        <v>0.59</v>
      </c>
      <c r="AC41" s="43">
        <v>2</v>
      </c>
      <c r="AD41" s="44" t="s">
        <v>727</v>
      </c>
      <c r="AE41" s="44" t="s">
        <v>727</v>
      </c>
      <c r="AF41" s="45">
        <v>6.7000000000000004E-2</v>
      </c>
      <c r="AG41" s="45">
        <v>0.63300000000000001</v>
      </c>
      <c r="AH41" s="45">
        <v>0.38749999999999996</v>
      </c>
      <c r="AI41" s="43">
        <v>79.994437819905045</v>
      </c>
      <c r="AJ41" s="47">
        <v>77.558165248924468</v>
      </c>
      <c r="AK41" s="48">
        <v>6</v>
      </c>
      <c r="AL41" s="49">
        <v>6</v>
      </c>
      <c r="AM41" s="49">
        <v>4</v>
      </c>
      <c r="AN41" s="49">
        <v>6</v>
      </c>
      <c r="AO41" s="49">
        <v>5</v>
      </c>
      <c r="AP41" s="49">
        <v>2</v>
      </c>
      <c r="AQ41" s="49">
        <v>0</v>
      </c>
      <c r="AR41" s="126">
        <v>0</v>
      </c>
      <c r="AS41" s="133"/>
      <c r="AT41" s="115">
        <v>3709</v>
      </c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34"/>
      <c r="BH41" s="133"/>
      <c r="BI41" s="115">
        <v>4423</v>
      </c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34"/>
      <c r="BW41" s="133">
        <v>555</v>
      </c>
      <c r="BX41" s="115">
        <v>4246</v>
      </c>
      <c r="BY41" s="115">
        <v>66</v>
      </c>
      <c r="BZ41" s="115">
        <v>38</v>
      </c>
      <c r="CA41" s="115">
        <v>4</v>
      </c>
      <c r="CB41" s="115">
        <v>26</v>
      </c>
      <c r="CC41" s="115"/>
      <c r="CD41" s="115"/>
      <c r="CE41" s="116">
        <v>1.64</v>
      </c>
      <c r="CF41" s="116">
        <v>7.8</v>
      </c>
      <c r="CG41" s="116">
        <v>10.7</v>
      </c>
      <c r="CH41" s="116"/>
      <c r="CI41" s="135">
        <v>11.6</v>
      </c>
      <c r="CJ41" s="135">
        <v>16.600000000000001</v>
      </c>
      <c r="CK41" s="136">
        <v>83.4</v>
      </c>
      <c r="CL41" s="133">
        <v>916</v>
      </c>
      <c r="CM41" s="115">
        <v>3325</v>
      </c>
      <c r="CN41" s="115">
        <v>91</v>
      </c>
      <c r="CO41" s="115">
        <v>59</v>
      </c>
      <c r="CP41" s="115">
        <v>7</v>
      </c>
      <c r="CQ41" s="115">
        <v>22</v>
      </c>
      <c r="CR41" s="115"/>
      <c r="CS41" s="115"/>
      <c r="CT41" s="116">
        <v>2.3199999999999998</v>
      </c>
      <c r="CU41" s="116">
        <v>5.0999999999999996</v>
      </c>
      <c r="CV41" s="116">
        <v>12.8</v>
      </c>
      <c r="CW41" s="116"/>
      <c r="CX41" s="135">
        <v>13.2</v>
      </c>
      <c r="CY41" s="135">
        <v>58.6</v>
      </c>
      <c r="CZ41" s="136">
        <v>41.4</v>
      </c>
      <c r="DA41" s="133">
        <v>840</v>
      </c>
      <c r="DB41" s="115">
        <v>3433</v>
      </c>
      <c r="DC41" s="115">
        <v>100</v>
      </c>
      <c r="DD41" s="115">
        <v>56</v>
      </c>
      <c r="DE41" s="115">
        <v>7</v>
      </c>
      <c r="DF41" s="115">
        <v>23</v>
      </c>
      <c r="DG41" s="116">
        <v>0.59</v>
      </c>
      <c r="DH41" s="116">
        <v>2</v>
      </c>
      <c r="DI41" s="116">
        <v>1.87</v>
      </c>
      <c r="DJ41" s="116">
        <v>4.7</v>
      </c>
      <c r="DK41" s="116">
        <v>12.5</v>
      </c>
      <c r="DL41" s="116"/>
      <c r="DM41" s="135">
        <v>6.7</v>
      </c>
      <c r="DN41" s="135">
        <v>63.3</v>
      </c>
      <c r="DO41" s="136">
        <v>36.1</v>
      </c>
    </row>
    <row r="42" spans="1:119" ht="15.75" customHeight="1" x14ac:dyDescent="0.2">
      <c r="A42" s="30">
        <v>40</v>
      </c>
      <c r="B42" s="32" t="s">
        <v>433</v>
      </c>
      <c r="C42" s="120">
        <v>5.3757142857142846</v>
      </c>
      <c r="D42" s="121" t="s">
        <v>753</v>
      </c>
      <c r="E42" s="35">
        <v>1</v>
      </c>
      <c r="F42" s="36">
        <v>34670</v>
      </c>
      <c r="G42" s="37">
        <v>30.841095890410958</v>
      </c>
      <c r="H42" s="37" t="s">
        <v>669</v>
      </c>
      <c r="I42" s="37">
        <v>22.416438356164385</v>
      </c>
      <c r="J42" s="37" t="s">
        <v>978</v>
      </c>
      <c r="K42" s="37" t="s">
        <v>977</v>
      </c>
      <c r="L42" s="37" t="s">
        <v>727</v>
      </c>
      <c r="M42" s="35">
        <v>72</v>
      </c>
      <c r="N42" s="35">
        <v>194</v>
      </c>
      <c r="O42" s="35">
        <v>4.59</v>
      </c>
      <c r="P42" s="56">
        <v>0</v>
      </c>
      <c r="Q42" s="125">
        <v>0</v>
      </c>
      <c r="R42" s="110">
        <v>0</v>
      </c>
      <c r="S42" s="110">
        <v>7.4058919803600659E-2</v>
      </c>
      <c r="T42" s="110">
        <v>0.24182444061962136</v>
      </c>
      <c r="U42" s="110">
        <v>0.21520093185789166</v>
      </c>
      <c r="V42" s="58">
        <v>0.22851268623875651</v>
      </c>
      <c r="W42" s="59">
        <v>0.22851268623875651</v>
      </c>
      <c r="X42" s="42">
        <v>20.758904109589039</v>
      </c>
      <c r="Y42" s="43">
        <v>3.29</v>
      </c>
      <c r="Z42" s="43">
        <v>6.6</v>
      </c>
      <c r="AA42" s="43">
        <v>13.4</v>
      </c>
      <c r="AB42" s="43">
        <v>0.48</v>
      </c>
      <c r="AC42" s="43">
        <v>1.82</v>
      </c>
      <c r="AD42" s="44" t="s">
        <v>727</v>
      </c>
      <c r="AE42" s="44" t="s">
        <v>727</v>
      </c>
      <c r="AF42" s="45">
        <v>2.8999999999999998E-2</v>
      </c>
      <c r="AG42" s="45">
        <v>0.6409999999999999</v>
      </c>
      <c r="AH42" s="45">
        <v>0.35950000000000004</v>
      </c>
      <c r="AI42" s="43">
        <v>87.413997938920929</v>
      </c>
      <c r="AJ42" s="47">
        <v>84.751758772020338</v>
      </c>
      <c r="AK42" s="48">
        <v>6</v>
      </c>
      <c r="AL42" s="49">
        <v>5</v>
      </c>
      <c r="AM42" s="49">
        <v>6</v>
      </c>
      <c r="AN42" s="49">
        <v>5</v>
      </c>
      <c r="AO42" s="49">
        <v>6</v>
      </c>
      <c r="AP42" s="49">
        <v>3</v>
      </c>
      <c r="AQ42" s="49">
        <v>0</v>
      </c>
      <c r="AR42" s="126">
        <v>0</v>
      </c>
      <c r="AS42" s="133"/>
      <c r="AT42" s="115">
        <v>3618</v>
      </c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34"/>
      <c r="BH42" s="133"/>
      <c r="BI42" s="115">
        <v>1782</v>
      </c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34"/>
      <c r="BW42" s="133">
        <v>181</v>
      </c>
      <c r="BX42" s="115">
        <v>2444</v>
      </c>
      <c r="BY42" s="115">
        <v>16</v>
      </c>
      <c r="BZ42" s="115">
        <v>10</v>
      </c>
      <c r="CA42" s="115">
        <v>1</v>
      </c>
      <c r="CB42" s="115">
        <v>21</v>
      </c>
      <c r="CC42" s="115"/>
      <c r="CD42" s="115"/>
      <c r="CE42" s="116">
        <v>3.29</v>
      </c>
      <c r="CF42" s="116">
        <v>5.6</v>
      </c>
      <c r="CG42" s="116">
        <v>13.4</v>
      </c>
      <c r="CH42" s="116"/>
      <c r="CI42" s="135">
        <v>23.1</v>
      </c>
      <c r="CJ42" s="135">
        <v>62.7</v>
      </c>
      <c r="CK42" s="136">
        <v>35.6</v>
      </c>
      <c r="CL42" s="133">
        <v>843</v>
      </c>
      <c r="CM42" s="115">
        <v>3486</v>
      </c>
      <c r="CN42" s="115">
        <v>80</v>
      </c>
      <c r="CO42" s="115">
        <v>63</v>
      </c>
      <c r="CP42" s="115">
        <v>10</v>
      </c>
      <c r="CQ42" s="115">
        <v>31</v>
      </c>
      <c r="CR42" s="115"/>
      <c r="CS42" s="115"/>
      <c r="CT42" s="116">
        <v>2.62</v>
      </c>
      <c r="CU42" s="116">
        <v>6.6</v>
      </c>
      <c r="CV42" s="116">
        <v>8.3000000000000007</v>
      </c>
      <c r="CW42" s="116"/>
      <c r="CX42" s="135">
        <v>4.5</v>
      </c>
      <c r="CY42" s="135">
        <v>61.3</v>
      </c>
      <c r="CZ42" s="136">
        <v>37.200000000000003</v>
      </c>
      <c r="DA42" s="133">
        <v>739</v>
      </c>
      <c r="DB42" s="115">
        <v>3434</v>
      </c>
      <c r="DC42" s="115">
        <v>97</v>
      </c>
      <c r="DD42" s="115">
        <v>66</v>
      </c>
      <c r="DE42" s="115">
        <v>3</v>
      </c>
      <c r="DF42" s="115">
        <v>26</v>
      </c>
      <c r="DG42" s="116">
        <v>0.48</v>
      </c>
      <c r="DH42" s="116">
        <v>1.82</v>
      </c>
      <c r="DI42" s="116">
        <v>2.23</v>
      </c>
      <c r="DJ42" s="116">
        <v>5.7</v>
      </c>
      <c r="DK42" s="116">
        <v>9.1999999999999993</v>
      </c>
      <c r="DL42" s="116"/>
      <c r="DM42" s="135">
        <v>2.9</v>
      </c>
      <c r="DN42" s="135">
        <v>64.099999999999994</v>
      </c>
      <c r="DO42" s="136">
        <v>34.700000000000003</v>
      </c>
    </row>
    <row r="43" spans="1:119" ht="15.75" customHeight="1" x14ac:dyDescent="0.2">
      <c r="A43" s="30">
        <v>41</v>
      </c>
      <c r="B43" s="32" t="s">
        <v>434</v>
      </c>
      <c r="C43" s="120">
        <v>5.3585714285714285</v>
      </c>
      <c r="D43" s="121" t="s">
        <v>673</v>
      </c>
      <c r="E43" s="35">
        <v>4</v>
      </c>
      <c r="F43" s="36">
        <v>34587</v>
      </c>
      <c r="G43" s="37">
        <v>31.068493150684933</v>
      </c>
      <c r="H43" s="37" t="s">
        <v>669</v>
      </c>
      <c r="I43" s="37">
        <v>22.643835616438356</v>
      </c>
      <c r="J43" s="37" t="s">
        <v>976</v>
      </c>
      <c r="K43" s="37" t="s">
        <v>980</v>
      </c>
      <c r="L43" s="37" t="s">
        <v>727</v>
      </c>
      <c r="M43" s="35">
        <v>76</v>
      </c>
      <c r="N43" s="35">
        <v>190</v>
      </c>
      <c r="O43" s="35">
        <v>4.51</v>
      </c>
      <c r="P43" s="56">
        <v>0</v>
      </c>
      <c r="Q43" s="125">
        <v>0</v>
      </c>
      <c r="R43" s="110">
        <v>0</v>
      </c>
      <c r="S43" s="110">
        <v>0</v>
      </c>
      <c r="T43" s="110">
        <v>0.20025109855618331</v>
      </c>
      <c r="U43" s="110">
        <v>0.16282764098490865</v>
      </c>
      <c r="V43" s="58">
        <v>0.18153936977054597</v>
      </c>
      <c r="W43" s="59">
        <v>0.17246240128201867</v>
      </c>
      <c r="X43" s="42">
        <v>20.986301369863014</v>
      </c>
      <c r="Y43" s="43">
        <v>2.57</v>
      </c>
      <c r="Z43" s="43">
        <v>5.6</v>
      </c>
      <c r="AA43" s="43">
        <v>16</v>
      </c>
      <c r="AB43" s="43">
        <v>0.49</v>
      </c>
      <c r="AC43" s="43">
        <v>1.57</v>
      </c>
      <c r="AD43" s="44" t="s">
        <v>727</v>
      </c>
      <c r="AE43" s="44" t="s">
        <v>727</v>
      </c>
      <c r="AF43" s="45">
        <v>0.122</v>
      </c>
      <c r="AG43" s="45">
        <v>0.93700000000000006</v>
      </c>
      <c r="AH43" s="45">
        <v>6.3E-2</v>
      </c>
      <c r="AI43" s="43">
        <v>91.849633793773393</v>
      </c>
      <c r="AJ43" s="47">
        <v>96.575465222127505</v>
      </c>
      <c r="AK43" s="48">
        <v>4</v>
      </c>
      <c r="AL43" s="49">
        <v>5</v>
      </c>
      <c r="AM43" s="49">
        <v>5</v>
      </c>
      <c r="AN43" s="49">
        <v>4</v>
      </c>
      <c r="AO43" s="49">
        <v>7</v>
      </c>
      <c r="AP43" s="49">
        <v>6</v>
      </c>
      <c r="AQ43" s="49">
        <v>0</v>
      </c>
      <c r="AR43" s="126">
        <v>0</v>
      </c>
      <c r="AS43" s="133"/>
      <c r="AT43" s="115">
        <v>3849</v>
      </c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34"/>
      <c r="BH43" s="133"/>
      <c r="BI43" s="115">
        <v>4082</v>
      </c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34"/>
      <c r="BW43" s="133"/>
      <c r="BX43" s="115">
        <v>3276</v>
      </c>
      <c r="BY43" s="115">
        <v>22</v>
      </c>
      <c r="BZ43" s="115">
        <v>9</v>
      </c>
      <c r="CA43" s="115">
        <v>1</v>
      </c>
      <c r="CB43" s="115">
        <v>21</v>
      </c>
      <c r="CC43" s="115"/>
      <c r="CD43" s="115"/>
      <c r="CE43" s="116"/>
      <c r="CF43" s="116"/>
      <c r="CG43" s="116"/>
      <c r="CH43" s="116"/>
      <c r="CI43" s="135">
        <v>0</v>
      </c>
      <c r="CJ43" s="135">
        <v>92.1</v>
      </c>
      <c r="CK43" s="136">
        <v>7.9</v>
      </c>
      <c r="CL43" s="133">
        <v>638</v>
      </c>
      <c r="CM43" s="115">
        <v>3186</v>
      </c>
      <c r="CN43" s="115">
        <v>59</v>
      </c>
      <c r="CO43" s="115">
        <v>37</v>
      </c>
      <c r="CP43" s="115">
        <v>3</v>
      </c>
      <c r="CQ43" s="115">
        <v>21</v>
      </c>
      <c r="CR43" s="115"/>
      <c r="CS43" s="115"/>
      <c r="CT43" s="116">
        <v>2.57</v>
      </c>
      <c r="CU43" s="116">
        <v>5.3</v>
      </c>
      <c r="CV43" s="116">
        <v>14.8</v>
      </c>
      <c r="CW43" s="116"/>
      <c r="CX43" s="135">
        <v>7.5</v>
      </c>
      <c r="CY43" s="135">
        <v>93.8</v>
      </c>
      <c r="CZ43" s="136">
        <v>6.3</v>
      </c>
      <c r="DA43" s="133">
        <v>615</v>
      </c>
      <c r="DB43" s="115">
        <v>3777</v>
      </c>
      <c r="DC43" s="115">
        <v>72</v>
      </c>
      <c r="DD43" s="115">
        <v>36</v>
      </c>
      <c r="DE43" s="115">
        <v>2</v>
      </c>
      <c r="DF43" s="115">
        <v>32</v>
      </c>
      <c r="DG43" s="116">
        <v>0.49</v>
      </c>
      <c r="DH43" s="116">
        <v>1.57</v>
      </c>
      <c r="DI43" s="116">
        <v>1.62</v>
      </c>
      <c r="DJ43" s="116">
        <v>5.6</v>
      </c>
      <c r="DK43" s="116">
        <v>16</v>
      </c>
      <c r="DL43" s="116"/>
      <c r="DM43" s="135">
        <v>12.2</v>
      </c>
      <c r="DN43" s="135">
        <v>93.7</v>
      </c>
      <c r="DO43" s="136">
        <v>6.3</v>
      </c>
    </row>
    <row r="44" spans="1:119" ht="15.75" customHeight="1" x14ac:dyDescent="0.2">
      <c r="A44" s="30">
        <v>42</v>
      </c>
      <c r="B44" s="32" t="s">
        <v>437</v>
      </c>
      <c r="C44" s="120">
        <v>5.3142857142857149</v>
      </c>
      <c r="D44" s="121" t="s">
        <v>753</v>
      </c>
      <c r="E44" s="35">
        <v>1</v>
      </c>
      <c r="F44" s="36">
        <v>34588</v>
      </c>
      <c r="G44" s="37">
        <v>31.065753424657533</v>
      </c>
      <c r="H44" s="37" t="s">
        <v>754</v>
      </c>
      <c r="I44" s="37">
        <v>22.641095890410959</v>
      </c>
      <c r="J44" s="37" t="s">
        <v>976</v>
      </c>
      <c r="K44" s="37" t="s">
        <v>982</v>
      </c>
      <c r="L44" s="37" t="s">
        <v>727</v>
      </c>
      <c r="M44" s="35">
        <v>74</v>
      </c>
      <c r="N44" s="35">
        <v>209</v>
      </c>
      <c r="O44" s="35">
        <v>4.6399999999999997</v>
      </c>
      <c r="P44" s="56">
        <v>0</v>
      </c>
      <c r="Q44" s="125">
        <v>5.8043117744610278E-3</v>
      </c>
      <c r="R44" s="110">
        <v>0.1941638608305275</v>
      </c>
      <c r="S44" s="110">
        <v>0.22831423895253683</v>
      </c>
      <c r="T44" s="110">
        <v>5.6798623063683308E-2</v>
      </c>
      <c r="U44" s="110">
        <v>0.21636575422248108</v>
      </c>
      <c r="V44" s="58">
        <v>0.22233999658750897</v>
      </c>
      <c r="W44" s="59">
        <v>0.22233999658750897</v>
      </c>
      <c r="X44" s="42">
        <v>19.986301369863014</v>
      </c>
      <c r="Y44" s="43">
        <v>3.02</v>
      </c>
      <c r="Z44" s="43">
        <v>5.9</v>
      </c>
      <c r="AA44" s="43">
        <v>13.4</v>
      </c>
      <c r="AB44" s="43">
        <v>0.84</v>
      </c>
      <c r="AC44" s="43">
        <v>1.91</v>
      </c>
      <c r="AD44" s="44" t="s">
        <v>727</v>
      </c>
      <c r="AE44" s="44" t="s">
        <v>727</v>
      </c>
      <c r="AF44" s="45">
        <v>2.2000000000000002E-2</v>
      </c>
      <c r="AG44" s="45">
        <v>0.83200000000000007</v>
      </c>
      <c r="AH44" s="45">
        <v>0.1895</v>
      </c>
      <c r="AI44" s="43">
        <v>90.178780825796267</v>
      </c>
      <c r="AJ44" s="47">
        <v>91.100535648835631</v>
      </c>
      <c r="AK44" s="48">
        <v>6</v>
      </c>
      <c r="AL44" s="49">
        <v>6</v>
      </c>
      <c r="AM44" s="49">
        <v>6</v>
      </c>
      <c r="AN44" s="49">
        <v>4</v>
      </c>
      <c r="AO44" s="49">
        <v>5</v>
      </c>
      <c r="AP44" s="49">
        <v>5</v>
      </c>
      <c r="AQ44" s="49">
        <v>0</v>
      </c>
      <c r="AR44" s="126">
        <v>0</v>
      </c>
      <c r="AS44" s="133">
        <v>21</v>
      </c>
      <c r="AT44" s="115">
        <v>3618</v>
      </c>
      <c r="AU44" s="115"/>
      <c r="AV44" s="115">
        <v>3</v>
      </c>
      <c r="AW44" s="115">
        <v>1</v>
      </c>
      <c r="AX44" s="115">
        <v>23</v>
      </c>
      <c r="AY44" s="115"/>
      <c r="AZ44" s="115"/>
      <c r="BA44" s="115"/>
      <c r="BB44" s="115"/>
      <c r="BC44" s="115"/>
      <c r="BD44" s="115"/>
      <c r="BE44" s="115"/>
      <c r="BF44" s="115"/>
      <c r="BG44" s="134"/>
      <c r="BH44" s="133">
        <v>346</v>
      </c>
      <c r="BI44" s="115">
        <v>1782</v>
      </c>
      <c r="BJ44" s="115"/>
      <c r="BK44" s="115">
        <v>27</v>
      </c>
      <c r="BL44" s="115">
        <v>2</v>
      </c>
      <c r="BM44" s="115">
        <v>15</v>
      </c>
      <c r="BN44" s="115"/>
      <c r="BO44" s="115"/>
      <c r="BP44" s="115"/>
      <c r="BQ44" s="115"/>
      <c r="BR44" s="115"/>
      <c r="BS44" s="115"/>
      <c r="BT44" s="115"/>
      <c r="BU44" s="115"/>
      <c r="BV44" s="134"/>
      <c r="BW44" s="133">
        <v>558</v>
      </c>
      <c r="BX44" s="115">
        <v>2444</v>
      </c>
      <c r="BY44" s="115">
        <v>72</v>
      </c>
      <c r="BZ44" s="115">
        <v>43</v>
      </c>
      <c r="CA44" s="115">
        <v>6</v>
      </c>
      <c r="CB44" s="115">
        <v>21</v>
      </c>
      <c r="CC44" s="115"/>
      <c r="CD44" s="115"/>
      <c r="CE44" s="116">
        <v>1.84</v>
      </c>
      <c r="CF44" s="116">
        <v>4.5</v>
      </c>
      <c r="CG44" s="116">
        <v>13.3</v>
      </c>
      <c r="CH44" s="116"/>
      <c r="CI44" s="135">
        <v>6.5</v>
      </c>
      <c r="CJ44" s="135">
        <v>80</v>
      </c>
      <c r="CK44" s="136">
        <v>18.100000000000001</v>
      </c>
      <c r="CL44" s="133">
        <v>198</v>
      </c>
      <c r="CM44" s="115">
        <v>3486</v>
      </c>
      <c r="CN44" s="115">
        <v>22</v>
      </c>
      <c r="CO44" s="115">
        <v>13</v>
      </c>
      <c r="CP44" s="115">
        <v>2</v>
      </c>
      <c r="CQ44" s="115">
        <v>31</v>
      </c>
      <c r="CR44" s="115"/>
      <c r="CS44" s="115"/>
      <c r="CT44" s="116">
        <v>3.02</v>
      </c>
      <c r="CU44" s="116">
        <v>4</v>
      </c>
      <c r="CV44" s="116">
        <v>13</v>
      </c>
      <c r="CW44" s="116"/>
      <c r="CX44" s="135">
        <v>13.3</v>
      </c>
      <c r="CY44" s="135">
        <v>77.599999999999994</v>
      </c>
      <c r="CZ44" s="136">
        <v>22.4</v>
      </c>
      <c r="DA44" s="133">
        <v>743</v>
      </c>
      <c r="DB44" s="115">
        <v>3434</v>
      </c>
      <c r="DC44" s="115">
        <v>67</v>
      </c>
      <c r="DD44" s="115">
        <v>44</v>
      </c>
      <c r="DE44" s="115">
        <v>8</v>
      </c>
      <c r="DF44" s="115">
        <v>26</v>
      </c>
      <c r="DG44" s="116">
        <v>0.84</v>
      </c>
      <c r="DH44" s="116">
        <v>1.91</v>
      </c>
      <c r="DI44" s="116">
        <v>2.4500000000000002</v>
      </c>
      <c r="DJ44" s="116">
        <v>5.9</v>
      </c>
      <c r="DK44" s="116">
        <v>13.4</v>
      </c>
      <c r="DL44" s="116"/>
      <c r="DM44" s="135">
        <v>2.2000000000000002</v>
      </c>
      <c r="DN44" s="135">
        <v>83.2</v>
      </c>
      <c r="DO44" s="136">
        <v>15.5</v>
      </c>
    </row>
    <row r="45" spans="1:119" ht="15.75" customHeight="1" x14ac:dyDescent="0.2">
      <c r="A45" s="30">
        <v>43</v>
      </c>
      <c r="B45" s="32" t="s">
        <v>463</v>
      </c>
      <c r="C45" s="120">
        <v>4.9557142857142846</v>
      </c>
      <c r="D45" s="121" t="s">
        <v>698</v>
      </c>
      <c r="E45" s="35">
        <v>4</v>
      </c>
      <c r="F45" s="36">
        <v>34250</v>
      </c>
      <c r="G45" s="37">
        <v>31.991780821917807</v>
      </c>
      <c r="H45" s="37" t="s">
        <v>669</v>
      </c>
      <c r="I45" s="37">
        <v>23.567123287671233</v>
      </c>
      <c r="J45" s="37" t="s">
        <v>983</v>
      </c>
      <c r="K45" s="37" t="s">
        <v>981</v>
      </c>
      <c r="L45" s="37" t="s">
        <v>727</v>
      </c>
      <c r="M45" s="35">
        <v>68</v>
      </c>
      <c r="N45" s="35">
        <v>194</v>
      </c>
      <c r="O45" s="35">
        <v>4.45</v>
      </c>
      <c r="P45" s="56">
        <v>0</v>
      </c>
      <c r="Q45" s="125">
        <v>0</v>
      </c>
      <c r="R45" s="110">
        <v>2.0122089079810085E-2</v>
      </c>
      <c r="S45" s="110">
        <v>3.4149788035798399E-2</v>
      </c>
      <c r="T45" s="110">
        <v>0.24</v>
      </c>
      <c r="U45" s="110">
        <v>0.11505971453539178</v>
      </c>
      <c r="V45" s="58">
        <v>0.17752985726769588</v>
      </c>
      <c r="W45" s="59">
        <v>0.16865336440431108</v>
      </c>
      <c r="X45" s="42">
        <v>21.909589041095892</v>
      </c>
      <c r="Y45" s="43">
        <v>2.48</v>
      </c>
      <c r="Z45" s="43">
        <v>8.1999999999999993</v>
      </c>
      <c r="AA45" s="43">
        <v>8.9</v>
      </c>
      <c r="AB45" s="43">
        <v>0.71</v>
      </c>
      <c r="AC45" s="43">
        <v>0.94</v>
      </c>
      <c r="AD45" s="44" t="s">
        <v>727</v>
      </c>
      <c r="AE45" s="44" t="s">
        <v>727</v>
      </c>
      <c r="AF45" s="45">
        <v>0.105</v>
      </c>
      <c r="AG45" s="45">
        <v>0.19399999999999998</v>
      </c>
      <c r="AH45" s="45">
        <v>0.83650000000000002</v>
      </c>
      <c r="AI45" s="43">
        <v>98.944505345290409</v>
      </c>
      <c r="AJ45" s="47">
        <v>88.048921780863807</v>
      </c>
      <c r="AK45" s="48">
        <v>4</v>
      </c>
      <c r="AL45" s="49">
        <v>3</v>
      </c>
      <c r="AM45" s="49">
        <v>4</v>
      </c>
      <c r="AN45" s="49">
        <v>6</v>
      </c>
      <c r="AO45" s="49">
        <v>9</v>
      </c>
      <c r="AP45" s="49">
        <v>4</v>
      </c>
      <c r="AQ45" s="49">
        <v>0</v>
      </c>
      <c r="AR45" s="126">
        <v>0</v>
      </c>
      <c r="AS45" s="133"/>
      <c r="AT45" s="115">
        <v>3709</v>
      </c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15"/>
      <c r="BF45" s="115"/>
      <c r="BG45" s="134"/>
      <c r="BH45" s="133">
        <v>89</v>
      </c>
      <c r="BI45" s="115">
        <v>4423</v>
      </c>
      <c r="BJ45" s="115"/>
      <c r="BK45" s="115">
        <v>5</v>
      </c>
      <c r="BL45" s="115">
        <v>0</v>
      </c>
      <c r="BM45" s="115">
        <v>42</v>
      </c>
      <c r="BN45" s="115"/>
      <c r="BO45" s="115"/>
      <c r="BP45" s="115"/>
      <c r="BQ45" s="115"/>
      <c r="BR45" s="115"/>
      <c r="BS45" s="115"/>
      <c r="BT45" s="115"/>
      <c r="BU45" s="115"/>
      <c r="BV45" s="134"/>
      <c r="BW45" s="133">
        <v>145</v>
      </c>
      <c r="BX45" s="115">
        <v>4246</v>
      </c>
      <c r="BY45" s="115">
        <v>17</v>
      </c>
      <c r="BZ45" s="115">
        <v>11</v>
      </c>
      <c r="CA45" s="115">
        <v>0</v>
      </c>
      <c r="CB45" s="115">
        <v>26</v>
      </c>
      <c r="CC45" s="115"/>
      <c r="CD45" s="115"/>
      <c r="CE45" s="116">
        <v>1.58</v>
      </c>
      <c r="CF45" s="116">
        <v>4.5</v>
      </c>
      <c r="CG45" s="116">
        <v>6.2</v>
      </c>
      <c r="CH45" s="116"/>
      <c r="CI45" s="135">
        <v>15.4</v>
      </c>
      <c r="CJ45" s="135">
        <v>6.1</v>
      </c>
      <c r="CK45" s="136">
        <v>93.9</v>
      </c>
      <c r="CL45" s="133">
        <v>798</v>
      </c>
      <c r="CM45" s="115">
        <v>3325</v>
      </c>
      <c r="CN45" s="115">
        <v>74</v>
      </c>
      <c r="CO45" s="115">
        <v>57</v>
      </c>
      <c r="CP45" s="115">
        <v>6</v>
      </c>
      <c r="CQ45" s="115">
        <v>22</v>
      </c>
      <c r="CR45" s="115"/>
      <c r="CS45" s="115"/>
      <c r="CT45" s="116">
        <v>2.48</v>
      </c>
      <c r="CU45" s="116">
        <v>8.1999999999999993</v>
      </c>
      <c r="CV45" s="116">
        <v>8.1999999999999993</v>
      </c>
      <c r="CW45" s="116"/>
      <c r="CX45" s="135">
        <v>5</v>
      </c>
      <c r="CY45" s="135">
        <v>12.9</v>
      </c>
      <c r="CZ45" s="136">
        <v>87.1</v>
      </c>
      <c r="DA45" s="133">
        <v>395</v>
      </c>
      <c r="DB45" s="115">
        <v>3433</v>
      </c>
      <c r="DC45" s="115">
        <v>50</v>
      </c>
      <c r="DD45" s="115">
        <v>34</v>
      </c>
      <c r="DE45" s="115">
        <v>1</v>
      </c>
      <c r="DF45" s="115">
        <v>23</v>
      </c>
      <c r="DG45" s="116">
        <v>0.71</v>
      </c>
      <c r="DH45" s="116">
        <v>0.94</v>
      </c>
      <c r="DI45" s="116">
        <v>1.48</v>
      </c>
      <c r="DJ45" s="116">
        <v>6.1</v>
      </c>
      <c r="DK45" s="116">
        <v>8.9</v>
      </c>
      <c r="DL45" s="116"/>
      <c r="DM45" s="135">
        <v>10.5</v>
      </c>
      <c r="DN45" s="135">
        <v>19.399999999999999</v>
      </c>
      <c r="DO45" s="136">
        <v>80.2</v>
      </c>
    </row>
    <row r="46" spans="1:119" ht="15.75" customHeight="1" x14ac:dyDescent="0.2">
      <c r="A46" s="30">
        <v>44</v>
      </c>
      <c r="B46" s="32" t="s">
        <v>491</v>
      </c>
      <c r="C46" s="120">
        <v>4.652857142857143</v>
      </c>
      <c r="D46" s="121" t="s">
        <v>679</v>
      </c>
      <c r="E46" s="35">
        <v>2</v>
      </c>
      <c r="F46" s="36">
        <v>35070</v>
      </c>
      <c r="G46" s="37">
        <v>29.745205479452054</v>
      </c>
      <c r="H46" s="37" t="s">
        <v>628</v>
      </c>
      <c r="I46" s="37">
        <v>21.32054794520548</v>
      </c>
      <c r="J46" s="37" t="s">
        <v>976</v>
      </c>
      <c r="K46" s="37" t="s">
        <v>982</v>
      </c>
      <c r="L46" s="37" t="s">
        <v>727</v>
      </c>
      <c r="M46" s="35">
        <v>74</v>
      </c>
      <c r="N46" s="35">
        <v>225</v>
      </c>
      <c r="O46" s="35">
        <v>4.5599999999999996</v>
      </c>
      <c r="P46" s="56">
        <v>7</v>
      </c>
      <c r="Q46" s="125">
        <v>0</v>
      </c>
      <c r="R46" s="110">
        <v>0</v>
      </c>
      <c r="S46" s="110">
        <v>2.4278392230914487E-3</v>
      </c>
      <c r="T46" s="110">
        <v>0</v>
      </c>
      <c r="U46" s="110">
        <v>0.1566152407667134</v>
      </c>
      <c r="V46" s="58">
        <v>0.1566152407667134</v>
      </c>
      <c r="W46" s="59">
        <v>0.1566152407667134</v>
      </c>
      <c r="X46" s="42" t="s">
        <v>727</v>
      </c>
      <c r="Y46" s="43">
        <v>1.66</v>
      </c>
      <c r="Z46" s="43">
        <v>3.1</v>
      </c>
      <c r="AA46" s="43">
        <v>12.6</v>
      </c>
      <c r="AB46" s="43">
        <v>0.75</v>
      </c>
      <c r="AC46" s="43">
        <v>1.04</v>
      </c>
      <c r="AD46" s="44" t="s">
        <v>727</v>
      </c>
      <c r="AE46" s="44" t="s">
        <v>727</v>
      </c>
      <c r="AF46" s="45">
        <v>8.5999999999999993E-2</v>
      </c>
      <c r="AG46" s="45">
        <v>0.8640000000000001</v>
      </c>
      <c r="AH46" s="45">
        <v>6.6000000000000003E-2</v>
      </c>
      <c r="AI46" s="43">
        <v>104.07661125647869</v>
      </c>
      <c r="AJ46" s="47">
        <v>105.14042158428265</v>
      </c>
      <c r="AK46" s="48">
        <v>4</v>
      </c>
      <c r="AL46" s="49">
        <v>0</v>
      </c>
      <c r="AM46" s="49">
        <v>2</v>
      </c>
      <c r="AN46" s="49">
        <v>0</v>
      </c>
      <c r="AO46" s="49">
        <v>6</v>
      </c>
      <c r="AP46" s="49">
        <v>7</v>
      </c>
      <c r="AQ46" s="49">
        <v>1</v>
      </c>
      <c r="AR46" s="126">
        <v>1</v>
      </c>
      <c r="AS46" s="133"/>
      <c r="AT46" s="115">
        <v>2178</v>
      </c>
      <c r="AU46" s="115"/>
      <c r="AV46" s="115"/>
      <c r="AW46" s="115"/>
      <c r="AX46" s="115"/>
      <c r="AY46" s="115"/>
      <c r="AZ46" s="115"/>
      <c r="BA46" s="115"/>
      <c r="BB46" s="115"/>
      <c r="BC46" s="115"/>
      <c r="BD46" s="115"/>
      <c r="BE46" s="115"/>
      <c r="BF46" s="115"/>
      <c r="BG46" s="134"/>
      <c r="BH46" s="133"/>
      <c r="BI46" s="115">
        <v>2846</v>
      </c>
      <c r="BJ46" s="115"/>
      <c r="BK46" s="115"/>
      <c r="BL46" s="115"/>
      <c r="BM46" s="115"/>
      <c r="BN46" s="115"/>
      <c r="BO46" s="115"/>
      <c r="BP46" s="115"/>
      <c r="BQ46" s="115"/>
      <c r="BR46" s="115"/>
      <c r="BS46" s="115"/>
      <c r="BT46" s="115"/>
      <c r="BU46" s="115"/>
      <c r="BV46" s="134"/>
      <c r="BW46" s="133">
        <v>9</v>
      </c>
      <c r="BX46" s="115">
        <v>3707</v>
      </c>
      <c r="BY46" s="115">
        <v>1</v>
      </c>
      <c r="BZ46" s="115">
        <v>1</v>
      </c>
      <c r="CA46" s="115">
        <v>0</v>
      </c>
      <c r="CB46" s="115">
        <v>42</v>
      </c>
      <c r="CC46" s="115"/>
      <c r="CD46" s="115"/>
      <c r="CE46" s="116">
        <v>0.28999999999999998</v>
      </c>
      <c r="CF46" s="116">
        <v>0</v>
      </c>
      <c r="CG46" s="116"/>
      <c r="CH46" s="116"/>
      <c r="CI46" s="135">
        <v>0</v>
      </c>
      <c r="CJ46" s="135">
        <v>6.1</v>
      </c>
      <c r="CK46" s="136">
        <v>93.9</v>
      </c>
      <c r="CL46" s="133">
        <v>0</v>
      </c>
      <c r="CM46" s="115">
        <v>2455</v>
      </c>
      <c r="CN46" s="115"/>
      <c r="CO46" s="115">
        <v>0</v>
      </c>
      <c r="CP46" s="115">
        <v>0</v>
      </c>
      <c r="CQ46" s="115">
        <v>19</v>
      </c>
      <c r="CR46" s="115"/>
      <c r="CS46" s="115"/>
      <c r="CT46" s="116"/>
      <c r="CU46" s="116"/>
      <c r="CV46" s="116"/>
      <c r="CW46" s="116"/>
      <c r="CX46" s="135">
        <v>0</v>
      </c>
      <c r="CY46" s="135">
        <v>0</v>
      </c>
      <c r="CZ46" s="136">
        <v>0</v>
      </c>
      <c r="DA46" s="133">
        <v>402</v>
      </c>
      <c r="DB46" s="115">
        <v>2566.8000000000002</v>
      </c>
      <c r="DC46" s="115">
        <v>49</v>
      </c>
      <c r="DD46" s="115">
        <v>32</v>
      </c>
      <c r="DE46" s="115">
        <v>7</v>
      </c>
      <c r="DF46" s="115">
        <v>26</v>
      </c>
      <c r="DG46" s="116">
        <v>0.75</v>
      </c>
      <c r="DH46" s="116">
        <v>1.04</v>
      </c>
      <c r="DI46" s="116">
        <v>1.66</v>
      </c>
      <c r="DJ46" s="116">
        <v>3.1</v>
      </c>
      <c r="DK46" s="116">
        <v>12.6</v>
      </c>
      <c r="DL46" s="116"/>
      <c r="DM46" s="135">
        <v>8.6</v>
      </c>
      <c r="DN46" s="135">
        <v>86.4</v>
      </c>
      <c r="DO46" s="136">
        <v>13.2</v>
      </c>
    </row>
    <row r="47" spans="1:119" ht="15.75" customHeight="1" x14ac:dyDescent="0.2">
      <c r="A47" s="30">
        <v>44</v>
      </c>
      <c r="B47" s="32" t="s">
        <v>492</v>
      </c>
      <c r="C47" s="120">
        <v>4.652857142857143</v>
      </c>
      <c r="D47" s="121" t="s">
        <v>663</v>
      </c>
      <c r="E47" s="35">
        <v>1</v>
      </c>
      <c r="F47" s="36">
        <v>34845</v>
      </c>
      <c r="G47" s="37">
        <v>30.361643835616437</v>
      </c>
      <c r="H47" s="37" t="s">
        <v>669</v>
      </c>
      <c r="I47" s="37">
        <v>21.936986301369863</v>
      </c>
      <c r="J47" s="37" t="s">
        <v>976</v>
      </c>
      <c r="K47" s="37" t="s">
        <v>984</v>
      </c>
      <c r="L47" s="37" t="s">
        <v>727</v>
      </c>
      <c r="M47" s="35">
        <v>73</v>
      </c>
      <c r="N47" s="35">
        <v>197</v>
      </c>
      <c r="O47" s="35">
        <v>4.42</v>
      </c>
      <c r="P47" s="56">
        <v>0</v>
      </c>
      <c r="Q47" s="125">
        <v>0</v>
      </c>
      <c r="R47" s="110">
        <v>2.1992940537605213E-2</v>
      </c>
      <c r="S47" s="110">
        <v>9.1333527866939018E-2</v>
      </c>
      <c r="T47" s="110">
        <v>0.13881866237646517</v>
      </c>
      <c r="U47" s="110">
        <v>0.12066684308017994</v>
      </c>
      <c r="V47" s="58">
        <v>0.12974275272832256</v>
      </c>
      <c r="W47" s="59">
        <v>0.12974275272832256</v>
      </c>
      <c r="X47" s="42" t="s">
        <v>727</v>
      </c>
      <c r="Y47" s="43">
        <v>2.0299999999999998</v>
      </c>
      <c r="Z47" s="43">
        <v>8.1</v>
      </c>
      <c r="AA47" s="43">
        <v>12.9</v>
      </c>
      <c r="AB47" s="43">
        <v>0.24</v>
      </c>
      <c r="AC47" s="43">
        <v>0.94</v>
      </c>
      <c r="AD47" s="44" t="s">
        <v>727</v>
      </c>
      <c r="AE47" s="44" t="s">
        <v>727</v>
      </c>
      <c r="AF47" s="45">
        <v>0.125</v>
      </c>
      <c r="AG47" s="45">
        <v>0.93299999999999994</v>
      </c>
      <c r="AH47" s="45">
        <v>0.51200000000000001</v>
      </c>
      <c r="AI47" s="43">
        <v>103.23028929732912</v>
      </c>
      <c r="AJ47" s="47">
        <v>102.17871248078056</v>
      </c>
      <c r="AK47" s="48">
        <v>3</v>
      </c>
      <c r="AL47" s="49">
        <v>0</v>
      </c>
      <c r="AM47" s="49">
        <v>4</v>
      </c>
      <c r="AN47" s="49">
        <v>6</v>
      </c>
      <c r="AO47" s="49">
        <v>9</v>
      </c>
      <c r="AP47" s="49">
        <v>7</v>
      </c>
      <c r="AQ47" s="49">
        <v>0</v>
      </c>
      <c r="AR47" s="126">
        <v>0</v>
      </c>
      <c r="AS47" s="133"/>
      <c r="AT47" s="115">
        <v>3249</v>
      </c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5"/>
      <c r="BF47" s="115"/>
      <c r="BG47" s="134"/>
      <c r="BH47" s="133">
        <v>81</v>
      </c>
      <c r="BI47" s="115">
        <v>3683</v>
      </c>
      <c r="BJ47" s="115"/>
      <c r="BK47" s="115">
        <v>7</v>
      </c>
      <c r="BL47" s="115">
        <v>1</v>
      </c>
      <c r="BM47" s="115">
        <v>24</v>
      </c>
      <c r="BN47" s="115"/>
      <c r="BO47" s="115"/>
      <c r="BP47" s="115"/>
      <c r="BQ47" s="115"/>
      <c r="BR47" s="115"/>
      <c r="BS47" s="115"/>
      <c r="BT47" s="115"/>
      <c r="BU47" s="115"/>
      <c r="BV47" s="134"/>
      <c r="BW47" s="133">
        <v>313</v>
      </c>
      <c r="BX47" s="115">
        <v>3427</v>
      </c>
      <c r="BY47" s="115">
        <v>45</v>
      </c>
      <c r="BZ47" s="115">
        <v>26</v>
      </c>
      <c r="CA47" s="115">
        <v>2</v>
      </c>
      <c r="CB47" s="115">
        <v>24</v>
      </c>
      <c r="CC47" s="115"/>
      <c r="CD47" s="115"/>
      <c r="CE47" s="116">
        <v>1.38</v>
      </c>
      <c r="CF47" s="116">
        <v>5.3</v>
      </c>
      <c r="CG47" s="116">
        <v>9.6</v>
      </c>
      <c r="CH47" s="116"/>
      <c r="CI47" s="135">
        <v>7.1</v>
      </c>
      <c r="CJ47" s="135">
        <v>39</v>
      </c>
      <c r="CK47" s="136">
        <v>61</v>
      </c>
      <c r="CL47" s="133">
        <v>604</v>
      </c>
      <c r="CM47" s="115">
        <v>4351</v>
      </c>
      <c r="CN47" s="115">
        <v>57</v>
      </c>
      <c r="CO47" s="115">
        <v>38</v>
      </c>
      <c r="CP47" s="115">
        <v>7</v>
      </c>
      <c r="CQ47" s="115">
        <v>35</v>
      </c>
      <c r="CR47" s="115"/>
      <c r="CS47" s="115"/>
      <c r="CT47" s="116">
        <v>2.0299999999999998</v>
      </c>
      <c r="CU47" s="116">
        <v>8.1</v>
      </c>
      <c r="CV47" s="116">
        <v>10.5</v>
      </c>
      <c r="CW47" s="116"/>
      <c r="CX47" s="135">
        <v>5</v>
      </c>
      <c r="CY47" s="135">
        <v>3.9</v>
      </c>
      <c r="CZ47" s="136">
        <v>95.7</v>
      </c>
      <c r="DA47" s="133">
        <v>456</v>
      </c>
      <c r="DB47" s="115">
        <v>3779</v>
      </c>
      <c r="DC47" s="115">
        <v>71</v>
      </c>
      <c r="DD47" s="115">
        <v>35</v>
      </c>
      <c r="DE47" s="115">
        <v>1</v>
      </c>
      <c r="DF47" s="115">
        <v>27</v>
      </c>
      <c r="DG47" s="116">
        <v>0.24</v>
      </c>
      <c r="DH47" s="116">
        <v>0.94</v>
      </c>
      <c r="DI47" s="116">
        <v>1.1399999999999999</v>
      </c>
      <c r="DJ47" s="116">
        <v>3.3</v>
      </c>
      <c r="DK47" s="116">
        <v>12.9</v>
      </c>
      <c r="DL47" s="116"/>
      <c r="DM47" s="135">
        <v>12.5</v>
      </c>
      <c r="DN47" s="135">
        <v>93.3</v>
      </c>
      <c r="DO47" s="136">
        <v>6.7</v>
      </c>
    </row>
    <row r="48" spans="1:119" ht="15.75" customHeight="1" x14ac:dyDescent="0.2">
      <c r="A48" s="30">
        <v>46</v>
      </c>
      <c r="B48" s="32" t="s">
        <v>506</v>
      </c>
      <c r="C48" s="120">
        <v>4.5028571428571427</v>
      </c>
      <c r="D48" s="121" t="s">
        <v>742</v>
      </c>
      <c r="E48" s="35">
        <v>4</v>
      </c>
      <c r="F48" s="36">
        <v>34666</v>
      </c>
      <c r="G48" s="37">
        <v>30.852054794520548</v>
      </c>
      <c r="H48" s="37" t="s">
        <v>669</v>
      </c>
      <c r="I48" s="37">
        <v>22.427397260273974</v>
      </c>
      <c r="J48" s="37" t="s">
        <v>976</v>
      </c>
      <c r="K48" s="37" t="s">
        <v>982</v>
      </c>
      <c r="L48" s="37" t="s">
        <v>727</v>
      </c>
      <c r="M48" s="35">
        <v>77</v>
      </c>
      <c r="N48" s="35">
        <v>210</v>
      </c>
      <c r="O48" s="35">
        <v>4.58</v>
      </c>
      <c r="P48" s="56">
        <v>0</v>
      </c>
      <c r="Q48" s="125">
        <v>0</v>
      </c>
      <c r="R48" s="110">
        <v>0</v>
      </c>
      <c r="S48" s="110">
        <v>0.12589928057553956</v>
      </c>
      <c r="T48" s="110">
        <v>0.1327891156462585</v>
      </c>
      <c r="U48" s="110">
        <v>0.21700341117816846</v>
      </c>
      <c r="V48" s="58">
        <v>0.21700341117816846</v>
      </c>
      <c r="W48" s="59">
        <v>0.20615324061926002</v>
      </c>
      <c r="X48" s="42">
        <v>21.786301369863015</v>
      </c>
      <c r="Y48" s="43">
        <v>2.02</v>
      </c>
      <c r="Z48" s="43">
        <v>5</v>
      </c>
      <c r="AA48" s="43">
        <v>15.1</v>
      </c>
      <c r="AB48" s="43">
        <v>0.71</v>
      </c>
      <c r="AC48" s="43">
        <v>1.89</v>
      </c>
      <c r="AD48" s="44" t="s">
        <v>727</v>
      </c>
      <c r="AE48" s="44" t="s">
        <v>727</v>
      </c>
      <c r="AF48" s="45">
        <v>5.4000000000000006E-2</v>
      </c>
      <c r="AG48" s="45">
        <v>0.93700000000000006</v>
      </c>
      <c r="AH48" s="45">
        <v>8.1000000000000003E-2</v>
      </c>
      <c r="AI48" s="43">
        <v>95.452515578704151</v>
      </c>
      <c r="AJ48" s="47">
        <v>102.35108656423421</v>
      </c>
      <c r="AK48" s="48">
        <v>5</v>
      </c>
      <c r="AL48" s="49">
        <v>3</v>
      </c>
      <c r="AM48" s="49">
        <v>4</v>
      </c>
      <c r="AN48" s="49">
        <v>3</v>
      </c>
      <c r="AO48" s="49">
        <v>6</v>
      </c>
      <c r="AP48" s="49">
        <v>7</v>
      </c>
      <c r="AQ48" s="49">
        <v>0</v>
      </c>
      <c r="AR48" s="126">
        <v>0</v>
      </c>
      <c r="AS48" s="133"/>
      <c r="AT48" s="115">
        <v>3501</v>
      </c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34"/>
      <c r="BH48" s="133"/>
      <c r="BI48" s="115">
        <v>3606</v>
      </c>
      <c r="BJ48" s="115"/>
      <c r="BK48" s="115"/>
      <c r="BL48" s="115"/>
      <c r="BM48" s="115"/>
      <c r="BN48" s="115"/>
      <c r="BO48" s="115"/>
      <c r="BP48" s="115"/>
      <c r="BQ48" s="115"/>
      <c r="BR48" s="115"/>
      <c r="BS48" s="115"/>
      <c r="BT48" s="115"/>
      <c r="BU48" s="115"/>
      <c r="BV48" s="134"/>
      <c r="BW48" s="133">
        <v>455</v>
      </c>
      <c r="BX48" s="115">
        <v>3614</v>
      </c>
      <c r="BY48" s="115">
        <v>63</v>
      </c>
      <c r="BZ48" s="115">
        <v>42</v>
      </c>
      <c r="CA48" s="115">
        <v>2</v>
      </c>
      <c r="CB48" s="115">
        <v>29</v>
      </c>
      <c r="CC48" s="115"/>
      <c r="CD48" s="115"/>
      <c r="CE48" s="116">
        <v>1.52</v>
      </c>
      <c r="CF48" s="116">
        <v>3.8</v>
      </c>
      <c r="CG48" s="116">
        <v>10.1</v>
      </c>
      <c r="CH48" s="116"/>
      <c r="CI48" s="135">
        <v>6.7</v>
      </c>
      <c r="CJ48" s="135">
        <v>95.2</v>
      </c>
      <c r="CK48" s="136">
        <v>4.8</v>
      </c>
      <c r="CL48" s="133">
        <v>488</v>
      </c>
      <c r="CM48" s="115">
        <v>3675</v>
      </c>
      <c r="CN48" s="115">
        <v>55</v>
      </c>
      <c r="CO48" s="115">
        <v>29</v>
      </c>
      <c r="CP48" s="115">
        <v>4</v>
      </c>
      <c r="CQ48" s="115">
        <v>31</v>
      </c>
      <c r="CR48" s="115"/>
      <c r="CS48" s="115"/>
      <c r="CT48" s="116">
        <v>1.86</v>
      </c>
      <c r="CU48" s="116">
        <v>5</v>
      </c>
      <c r="CV48" s="116">
        <v>13.8</v>
      </c>
      <c r="CW48" s="116"/>
      <c r="CX48" s="135">
        <v>6.5</v>
      </c>
      <c r="CY48" s="135">
        <v>90.1</v>
      </c>
      <c r="CZ48" s="136">
        <v>9.9</v>
      </c>
      <c r="DA48" s="133">
        <v>827</v>
      </c>
      <c r="DB48" s="115">
        <v>3811</v>
      </c>
      <c r="DC48" s="115">
        <v>81</v>
      </c>
      <c r="DD48" s="115">
        <v>53</v>
      </c>
      <c r="DE48" s="115">
        <v>8</v>
      </c>
      <c r="DF48" s="115">
        <v>30</v>
      </c>
      <c r="DG48" s="116">
        <v>0.71</v>
      </c>
      <c r="DH48" s="116">
        <v>1.89</v>
      </c>
      <c r="DI48" s="116">
        <v>2.02</v>
      </c>
      <c r="DJ48" s="116">
        <v>3.6</v>
      </c>
      <c r="DK48" s="116">
        <v>15.1</v>
      </c>
      <c r="DL48" s="116"/>
      <c r="DM48" s="135">
        <v>5.4</v>
      </c>
      <c r="DN48" s="135">
        <v>93.7</v>
      </c>
      <c r="DO48" s="136">
        <v>6.3</v>
      </c>
    </row>
    <row r="49" spans="1:119" ht="15.75" customHeight="1" x14ac:dyDescent="0.2">
      <c r="A49" s="30">
        <v>47</v>
      </c>
      <c r="B49" s="32" t="s">
        <v>510</v>
      </c>
      <c r="C49" s="120">
        <v>4.4514285714285711</v>
      </c>
      <c r="D49" s="121" t="s">
        <v>636</v>
      </c>
      <c r="E49" s="35">
        <v>1</v>
      </c>
      <c r="F49" s="36">
        <v>34986</v>
      </c>
      <c r="G49" s="37">
        <v>29.975342465753425</v>
      </c>
      <c r="H49" s="37" t="s">
        <v>628</v>
      </c>
      <c r="I49" s="37">
        <v>21.550684931506851</v>
      </c>
      <c r="J49" s="37" t="s">
        <v>976</v>
      </c>
      <c r="K49" s="37" t="s">
        <v>981</v>
      </c>
      <c r="L49" s="37" t="s">
        <v>727</v>
      </c>
      <c r="M49" s="35">
        <v>71</v>
      </c>
      <c r="N49" s="35">
        <v>198</v>
      </c>
      <c r="O49" s="35">
        <v>4.4000000000000004</v>
      </c>
      <c r="P49" s="56">
        <v>0</v>
      </c>
      <c r="Q49" s="125">
        <v>0</v>
      </c>
      <c r="R49" s="110">
        <v>0</v>
      </c>
      <c r="S49" s="110">
        <v>0.14681440443213298</v>
      </c>
      <c r="T49" s="110">
        <v>6.8010833584110739E-2</v>
      </c>
      <c r="U49" s="110">
        <v>9.7980102502261079E-2</v>
      </c>
      <c r="V49" s="58">
        <v>0.12239725346719703</v>
      </c>
      <c r="W49" s="59">
        <v>0.12239725346719703</v>
      </c>
      <c r="X49" s="42" t="s">
        <v>727</v>
      </c>
      <c r="Y49" s="43">
        <v>2.0099999999999998</v>
      </c>
      <c r="Z49" s="43">
        <v>7.2</v>
      </c>
      <c r="AA49" s="43">
        <v>14.7</v>
      </c>
      <c r="AB49" s="43">
        <v>0.34</v>
      </c>
      <c r="AC49" s="43">
        <v>1.06</v>
      </c>
      <c r="AD49" s="44" t="s">
        <v>727</v>
      </c>
      <c r="AE49" s="44" t="s">
        <v>727</v>
      </c>
      <c r="AF49" s="45">
        <v>0.125</v>
      </c>
      <c r="AG49" s="45">
        <v>0.90799999999999992</v>
      </c>
      <c r="AH49" s="45">
        <v>4.9500000000000002E-2</v>
      </c>
      <c r="AI49" s="43">
        <v>105.65364387678434</v>
      </c>
      <c r="AJ49" s="47">
        <v>100.30925258134889</v>
      </c>
      <c r="AK49" s="48">
        <v>3</v>
      </c>
      <c r="AL49" s="49">
        <v>0</v>
      </c>
      <c r="AM49" s="49">
        <v>4</v>
      </c>
      <c r="AN49" s="49">
        <v>5</v>
      </c>
      <c r="AO49" s="49">
        <v>9</v>
      </c>
      <c r="AP49" s="49">
        <v>6</v>
      </c>
      <c r="AQ49" s="49">
        <v>0</v>
      </c>
      <c r="AR49" s="126">
        <v>0</v>
      </c>
      <c r="AS49" s="133"/>
      <c r="AT49" s="115">
        <v>4114</v>
      </c>
      <c r="AU49" s="115"/>
      <c r="AV49" s="115"/>
      <c r="AW49" s="115"/>
      <c r="AX49" s="115"/>
      <c r="AY49" s="115"/>
      <c r="AZ49" s="115"/>
      <c r="BA49" s="115"/>
      <c r="BB49" s="115"/>
      <c r="BC49" s="115"/>
      <c r="BD49" s="115"/>
      <c r="BE49" s="115"/>
      <c r="BF49" s="115"/>
      <c r="BG49" s="134"/>
      <c r="BH49" s="133"/>
      <c r="BI49" s="115">
        <v>4593</v>
      </c>
      <c r="BJ49" s="115"/>
      <c r="BK49" s="115"/>
      <c r="BL49" s="115"/>
      <c r="BM49" s="115"/>
      <c r="BN49" s="115"/>
      <c r="BO49" s="115"/>
      <c r="BP49" s="115"/>
      <c r="BQ49" s="115"/>
      <c r="BR49" s="115"/>
      <c r="BS49" s="115"/>
      <c r="BT49" s="115"/>
      <c r="BU49" s="115"/>
      <c r="BV49" s="134"/>
      <c r="BW49" s="133">
        <v>583</v>
      </c>
      <c r="BX49" s="115">
        <v>3971</v>
      </c>
      <c r="BY49" s="115">
        <v>73</v>
      </c>
      <c r="BZ49" s="115">
        <v>46</v>
      </c>
      <c r="CA49" s="115">
        <v>5</v>
      </c>
      <c r="CB49" s="115">
        <v>39</v>
      </c>
      <c r="CC49" s="115"/>
      <c r="CD49" s="115"/>
      <c r="CE49" s="116">
        <v>2.0099999999999998</v>
      </c>
      <c r="CF49" s="116">
        <v>3</v>
      </c>
      <c r="CG49" s="116">
        <v>11.9</v>
      </c>
      <c r="CH49" s="116"/>
      <c r="CI49" s="135">
        <v>8</v>
      </c>
      <c r="CJ49" s="135">
        <v>95.3</v>
      </c>
      <c r="CK49" s="136">
        <v>3.7</v>
      </c>
      <c r="CL49" s="133">
        <v>226</v>
      </c>
      <c r="CM49" s="115">
        <v>3323</v>
      </c>
      <c r="CN49" s="115">
        <v>47</v>
      </c>
      <c r="CO49" s="115">
        <v>21</v>
      </c>
      <c r="CP49" s="115">
        <v>2</v>
      </c>
      <c r="CQ49" s="115">
        <v>25</v>
      </c>
      <c r="CR49" s="115"/>
      <c r="CS49" s="115"/>
      <c r="CT49" s="116">
        <v>0.88</v>
      </c>
      <c r="CU49" s="116">
        <v>3.5</v>
      </c>
      <c r="CV49" s="116">
        <v>14.7</v>
      </c>
      <c r="CW49" s="116"/>
      <c r="CX49" s="135">
        <v>4.5</v>
      </c>
      <c r="CY49" s="135">
        <v>99.3</v>
      </c>
      <c r="CZ49" s="136">
        <v>0.7</v>
      </c>
      <c r="DA49" s="133">
        <v>325</v>
      </c>
      <c r="DB49" s="115">
        <v>3317</v>
      </c>
      <c r="DC49" s="115">
        <v>48</v>
      </c>
      <c r="DD49" s="115">
        <v>21</v>
      </c>
      <c r="DE49" s="115">
        <v>2</v>
      </c>
      <c r="DF49" s="115">
        <v>25</v>
      </c>
      <c r="DG49" s="116">
        <v>0.34</v>
      </c>
      <c r="DH49" s="116">
        <v>1.06</v>
      </c>
      <c r="DI49" s="116">
        <v>1.24</v>
      </c>
      <c r="DJ49" s="116">
        <v>7.2</v>
      </c>
      <c r="DK49" s="116">
        <v>13.1</v>
      </c>
      <c r="DL49" s="116"/>
      <c r="DM49" s="135">
        <v>12.5</v>
      </c>
      <c r="DN49" s="135">
        <v>90.8</v>
      </c>
      <c r="DO49" s="136">
        <v>9.1999999999999993</v>
      </c>
    </row>
    <row r="50" spans="1:119" ht="15.75" customHeight="1" x14ac:dyDescent="0.2">
      <c r="A50" s="30">
        <v>48</v>
      </c>
      <c r="B50" s="32" t="s">
        <v>517</v>
      </c>
      <c r="C50" s="120">
        <v>4.3157142857142849</v>
      </c>
      <c r="D50" s="121" t="s">
        <v>644</v>
      </c>
      <c r="E50" s="35">
        <v>5</v>
      </c>
      <c r="F50" s="36">
        <v>34793</v>
      </c>
      <c r="G50" s="37">
        <v>30.504109589041096</v>
      </c>
      <c r="H50" s="37" t="s">
        <v>669</v>
      </c>
      <c r="I50" s="37">
        <v>22.079452054794519</v>
      </c>
      <c r="J50" s="37" t="s">
        <v>983</v>
      </c>
      <c r="K50" s="37" t="s">
        <v>984</v>
      </c>
      <c r="L50" s="37" t="s">
        <v>727</v>
      </c>
      <c r="M50" s="35">
        <v>67</v>
      </c>
      <c r="N50" s="35">
        <v>179</v>
      </c>
      <c r="O50" s="35">
        <v>4.54</v>
      </c>
      <c r="P50" s="56">
        <v>0</v>
      </c>
      <c r="Q50" s="125">
        <v>0</v>
      </c>
      <c r="R50" s="110">
        <v>1.300578034682081E-2</v>
      </c>
      <c r="S50" s="110">
        <v>0.24145234493192133</v>
      </c>
      <c r="T50" s="110">
        <v>0.24148768988999475</v>
      </c>
      <c r="U50" s="110">
        <v>0.25982742090124639</v>
      </c>
      <c r="V50" s="58">
        <v>0.25982742090124639</v>
      </c>
      <c r="W50" s="59">
        <v>0.24683604985618404</v>
      </c>
      <c r="X50" s="42">
        <v>19.424657534246574</v>
      </c>
      <c r="Y50" s="43">
        <v>1.88</v>
      </c>
      <c r="Z50" s="43">
        <v>5.5</v>
      </c>
      <c r="AA50" s="43">
        <v>11.3</v>
      </c>
      <c r="AB50" s="43">
        <v>0.31</v>
      </c>
      <c r="AC50" s="43">
        <v>1.54</v>
      </c>
      <c r="AD50" s="44" t="s">
        <v>727</v>
      </c>
      <c r="AE50" s="44" t="s">
        <v>727</v>
      </c>
      <c r="AF50" s="45">
        <v>0.13</v>
      </c>
      <c r="AG50" s="45">
        <v>0.115</v>
      </c>
      <c r="AH50" s="45">
        <v>0.82600000000000007</v>
      </c>
      <c r="AI50" s="43">
        <v>84.267404051357076</v>
      </c>
      <c r="AJ50" s="47">
        <v>73.339983959872541</v>
      </c>
      <c r="AK50" s="48">
        <v>6</v>
      </c>
      <c r="AL50" s="49">
        <v>7</v>
      </c>
      <c r="AM50" s="49">
        <v>3</v>
      </c>
      <c r="AN50" s="49">
        <v>4</v>
      </c>
      <c r="AO50" s="49">
        <v>7</v>
      </c>
      <c r="AP50" s="49">
        <v>1</v>
      </c>
      <c r="AQ50" s="49">
        <v>0</v>
      </c>
      <c r="AR50" s="126">
        <v>0</v>
      </c>
      <c r="AS50" s="133"/>
      <c r="AT50" s="115">
        <v>3992</v>
      </c>
      <c r="AU50" s="115"/>
      <c r="AV50" s="115"/>
      <c r="AW50" s="115"/>
      <c r="AX50" s="115"/>
      <c r="AY50" s="115"/>
      <c r="AZ50" s="115"/>
      <c r="BA50" s="115"/>
      <c r="BB50" s="115"/>
      <c r="BC50" s="115"/>
      <c r="BD50" s="115"/>
      <c r="BE50" s="115"/>
      <c r="BF50" s="115"/>
      <c r="BG50" s="134"/>
      <c r="BH50" s="133">
        <v>63</v>
      </c>
      <c r="BI50" s="115">
        <v>4844</v>
      </c>
      <c r="BJ50" s="115"/>
      <c r="BK50" s="115">
        <v>6</v>
      </c>
      <c r="BL50" s="115">
        <v>0</v>
      </c>
      <c r="BM50" s="115">
        <v>38</v>
      </c>
      <c r="BN50" s="115"/>
      <c r="BO50" s="115"/>
      <c r="BP50" s="115"/>
      <c r="BQ50" s="115"/>
      <c r="BR50" s="115"/>
      <c r="BS50" s="115"/>
      <c r="BT50" s="115"/>
      <c r="BU50" s="115"/>
      <c r="BV50" s="134"/>
      <c r="BW50" s="133">
        <v>798</v>
      </c>
      <c r="BX50" s="115">
        <v>3305</v>
      </c>
      <c r="BY50" s="115">
        <v>107</v>
      </c>
      <c r="BZ50" s="115">
        <v>72</v>
      </c>
      <c r="CA50" s="115">
        <v>2</v>
      </c>
      <c r="CB50" s="115">
        <v>15</v>
      </c>
      <c r="CC50" s="115"/>
      <c r="CD50" s="115"/>
      <c r="CE50" s="116">
        <v>1.88</v>
      </c>
      <c r="CF50" s="116">
        <v>3.5</v>
      </c>
      <c r="CG50" s="116">
        <v>10.6</v>
      </c>
      <c r="CH50" s="116"/>
      <c r="CI50" s="135">
        <v>7.7</v>
      </c>
      <c r="CJ50" s="135">
        <v>96.2</v>
      </c>
      <c r="CK50" s="136">
        <v>3.6</v>
      </c>
      <c r="CL50" s="133">
        <v>461</v>
      </c>
      <c r="CM50" s="115">
        <v>1909</v>
      </c>
      <c r="CN50" s="115">
        <v>86</v>
      </c>
      <c r="CO50" s="115">
        <v>46</v>
      </c>
      <c r="CP50" s="115">
        <v>3</v>
      </c>
      <c r="CQ50" s="115">
        <v>10</v>
      </c>
      <c r="CR50" s="115"/>
      <c r="CS50" s="115"/>
      <c r="CT50" s="116">
        <v>1.24</v>
      </c>
      <c r="CU50" s="116">
        <v>3.7</v>
      </c>
      <c r="CV50" s="116">
        <v>11.1</v>
      </c>
      <c r="CW50" s="116"/>
      <c r="CX50" s="135">
        <v>13.2</v>
      </c>
      <c r="CY50" s="135">
        <v>16.899999999999999</v>
      </c>
      <c r="CZ50" s="136">
        <v>78.8</v>
      </c>
      <c r="DA50" s="133">
        <v>542</v>
      </c>
      <c r="DB50" s="115">
        <v>2086</v>
      </c>
      <c r="DC50" s="115">
        <v>89</v>
      </c>
      <c r="DD50" s="115">
        <v>47</v>
      </c>
      <c r="DE50" s="115">
        <v>2</v>
      </c>
      <c r="DF50" s="115">
        <v>13</v>
      </c>
      <c r="DG50" s="116">
        <v>0.31</v>
      </c>
      <c r="DH50" s="116">
        <v>1.54</v>
      </c>
      <c r="DI50" s="116">
        <v>1.48</v>
      </c>
      <c r="DJ50" s="116">
        <v>5.5</v>
      </c>
      <c r="DK50" s="116">
        <v>11.3</v>
      </c>
      <c r="DL50" s="116"/>
      <c r="DM50" s="135">
        <v>13</v>
      </c>
      <c r="DN50" s="135">
        <v>11.5</v>
      </c>
      <c r="DO50" s="136">
        <v>86.4</v>
      </c>
    </row>
    <row r="51" spans="1:119" ht="15.75" customHeight="1" x14ac:dyDescent="0.2">
      <c r="A51" s="30">
        <v>49</v>
      </c>
      <c r="B51" s="32" t="s">
        <v>536</v>
      </c>
      <c r="C51" s="120">
        <v>4.0957142857142852</v>
      </c>
      <c r="D51" s="121" t="s">
        <v>673</v>
      </c>
      <c r="E51" s="35">
        <v>4</v>
      </c>
      <c r="F51" s="36">
        <v>34613</v>
      </c>
      <c r="G51" s="37">
        <v>30.997260273972604</v>
      </c>
      <c r="H51" s="37" t="s">
        <v>669</v>
      </c>
      <c r="I51" s="37">
        <v>22.572602739726026</v>
      </c>
      <c r="J51" s="37" t="s">
        <v>978</v>
      </c>
      <c r="K51" s="37" t="s">
        <v>980</v>
      </c>
      <c r="L51" s="37" t="s">
        <v>727</v>
      </c>
      <c r="M51" s="35">
        <v>74</v>
      </c>
      <c r="N51" s="35">
        <v>172</v>
      </c>
      <c r="O51" s="35">
        <v>4.5999999999999996</v>
      </c>
      <c r="P51" s="56">
        <v>0</v>
      </c>
      <c r="Q51" s="125">
        <v>0</v>
      </c>
      <c r="R51" s="110">
        <v>3.0853761622992391E-2</v>
      </c>
      <c r="S51" s="110">
        <v>0.17277167277167277</v>
      </c>
      <c r="T51" s="110">
        <v>0.19585687382297551</v>
      </c>
      <c r="U51" s="110">
        <v>0.20360074132909717</v>
      </c>
      <c r="V51" s="58">
        <v>0.20360074132909717</v>
      </c>
      <c r="W51" s="59">
        <v>0.1934207042626423</v>
      </c>
      <c r="X51" s="42">
        <v>21.931506849315067</v>
      </c>
      <c r="Y51" s="43">
        <v>2.2999999999999998</v>
      </c>
      <c r="Z51" s="43">
        <v>7.3</v>
      </c>
      <c r="AA51" s="43">
        <v>16.100000000000001</v>
      </c>
      <c r="AB51" s="43">
        <v>0.79</v>
      </c>
      <c r="AC51" s="43">
        <v>1.95</v>
      </c>
      <c r="AD51" s="44" t="s">
        <v>727</v>
      </c>
      <c r="AE51" s="44" t="s">
        <v>727</v>
      </c>
      <c r="AF51" s="45">
        <v>0.151</v>
      </c>
      <c r="AG51" s="45">
        <v>0.56399999999999995</v>
      </c>
      <c r="AH51" s="45">
        <v>0.69299999999999995</v>
      </c>
      <c r="AI51" s="43">
        <v>76.829342376563858</v>
      </c>
      <c r="AJ51" s="47">
        <v>77.614647037350338</v>
      </c>
      <c r="AK51" s="48">
        <v>5</v>
      </c>
      <c r="AL51" s="49">
        <v>3</v>
      </c>
      <c r="AM51" s="49">
        <v>4</v>
      </c>
      <c r="AN51" s="49">
        <v>5</v>
      </c>
      <c r="AO51" s="49">
        <v>6</v>
      </c>
      <c r="AP51" s="49">
        <v>2</v>
      </c>
      <c r="AQ51" s="49">
        <v>0</v>
      </c>
      <c r="AR51" s="126">
        <v>0</v>
      </c>
      <c r="AS51" s="133"/>
      <c r="AT51" s="115">
        <v>3849</v>
      </c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34"/>
      <c r="BH51" s="133">
        <v>73</v>
      </c>
      <c r="BI51" s="115">
        <v>2366</v>
      </c>
      <c r="BJ51" s="115"/>
      <c r="BK51" s="115">
        <v>6</v>
      </c>
      <c r="BL51" s="115"/>
      <c r="BM51" s="115">
        <v>33</v>
      </c>
      <c r="BN51" s="115"/>
      <c r="BO51" s="115"/>
      <c r="BP51" s="115"/>
      <c r="BQ51" s="115"/>
      <c r="BR51" s="115"/>
      <c r="BS51" s="115"/>
      <c r="BT51" s="115"/>
      <c r="BU51" s="115"/>
      <c r="BV51" s="134"/>
      <c r="BW51" s="133">
        <v>566</v>
      </c>
      <c r="BX51" s="115">
        <v>3276</v>
      </c>
      <c r="BY51" s="115">
        <v>64</v>
      </c>
      <c r="BZ51" s="115">
        <v>36</v>
      </c>
      <c r="CA51" s="115">
        <v>3</v>
      </c>
      <c r="CB51" s="115">
        <v>21</v>
      </c>
      <c r="CC51" s="115"/>
      <c r="CD51" s="115"/>
      <c r="CE51" s="116">
        <v>1.37</v>
      </c>
      <c r="CF51" s="116">
        <v>7.3</v>
      </c>
      <c r="CG51" s="116">
        <v>14.2</v>
      </c>
      <c r="CH51" s="116"/>
      <c r="CI51" s="135">
        <v>10</v>
      </c>
      <c r="CJ51" s="135">
        <v>75.099999999999994</v>
      </c>
      <c r="CK51" s="136">
        <v>24.9</v>
      </c>
      <c r="CL51" s="133">
        <v>624</v>
      </c>
      <c r="CM51" s="115">
        <v>3186</v>
      </c>
      <c r="CN51" s="115">
        <v>71</v>
      </c>
      <c r="CO51" s="115">
        <v>39</v>
      </c>
      <c r="CP51" s="115">
        <v>5</v>
      </c>
      <c r="CQ51" s="115">
        <v>21</v>
      </c>
      <c r="CR51" s="115"/>
      <c r="CS51" s="115"/>
      <c r="CT51" s="116">
        <v>2.21</v>
      </c>
      <c r="CU51" s="116">
        <v>4.8</v>
      </c>
      <c r="CV51" s="116">
        <v>15.5</v>
      </c>
      <c r="CW51" s="116"/>
      <c r="CX51" s="135">
        <v>18.8</v>
      </c>
      <c r="CY51" s="135">
        <v>3.4</v>
      </c>
      <c r="CZ51" s="136">
        <v>95.5</v>
      </c>
      <c r="DA51" s="133">
        <v>769</v>
      </c>
      <c r="DB51" s="115">
        <v>3777</v>
      </c>
      <c r="DC51" s="115">
        <v>68</v>
      </c>
      <c r="DD51" s="115">
        <v>45</v>
      </c>
      <c r="DE51" s="115">
        <v>6</v>
      </c>
      <c r="DF51" s="115">
        <v>32</v>
      </c>
      <c r="DG51" s="116">
        <v>0.79</v>
      </c>
      <c r="DH51" s="116">
        <v>1.95</v>
      </c>
      <c r="DI51" s="116">
        <v>2.2999999999999998</v>
      </c>
      <c r="DJ51" s="116">
        <v>5</v>
      </c>
      <c r="DK51" s="116">
        <v>16.100000000000001</v>
      </c>
      <c r="DL51" s="116"/>
      <c r="DM51" s="135">
        <v>15.1</v>
      </c>
      <c r="DN51" s="135">
        <v>56.4</v>
      </c>
      <c r="DO51" s="136">
        <v>43.1</v>
      </c>
    </row>
    <row r="52" spans="1:119" ht="15.75" customHeight="1" x14ac:dyDescent="0.2">
      <c r="A52" s="30">
        <v>50</v>
      </c>
      <c r="B52" s="32" t="s">
        <v>557</v>
      </c>
      <c r="C52" s="120">
        <v>3.7157142857142857</v>
      </c>
      <c r="D52" s="121" t="s">
        <v>755</v>
      </c>
      <c r="E52" s="35">
        <v>5</v>
      </c>
      <c r="F52" s="36">
        <v>34319</v>
      </c>
      <c r="G52" s="37">
        <v>31.802739726027397</v>
      </c>
      <c r="H52" s="37" t="s">
        <v>669</v>
      </c>
      <c r="I52" s="37">
        <v>23.378082191780823</v>
      </c>
      <c r="J52" s="37" t="s">
        <v>976</v>
      </c>
      <c r="K52" s="37" t="s">
        <v>980</v>
      </c>
      <c r="L52" s="37" t="s">
        <v>727</v>
      </c>
      <c r="M52" s="35">
        <v>73</v>
      </c>
      <c r="N52" s="35">
        <v>187</v>
      </c>
      <c r="O52" s="35">
        <v>4.42</v>
      </c>
      <c r="P52" s="56">
        <v>0</v>
      </c>
      <c r="Q52" s="125">
        <v>0</v>
      </c>
      <c r="R52" s="110">
        <v>0.15553951642006497</v>
      </c>
      <c r="S52" s="110">
        <v>0.10843373493975904</v>
      </c>
      <c r="T52" s="110">
        <v>0.18853288364249579</v>
      </c>
      <c r="U52" s="110">
        <v>0.17850194552529183</v>
      </c>
      <c r="V52" s="58">
        <v>0.18351741458389381</v>
      </c>
      <c r="W52" s="59">
        <v>0.1743415438546991</v>
      </c>
      <c r="X52" s="42" t="s">
        <v>727</v>
      </c>
      <c r="Y52" s="43">
        <v>2.1800000000000002</v>
      </c>
      <c r="Z52" s="43">
        <v>3.4</v>
      </c>
      <c r="AA52" s="43">
        <v>18.3</v>
      </c>
      <c r="AB52" s="43">
        <v>0.38</v>
      </c>
      <c r="AC52" s="43">
        <v>1.31</v>
      </c>
      <c r="AD52" s="44" t="s">
        <v>727</v>
      </c>
      <c r="AE52" s="44" t="s">
        <v>727</v>
      </c>
      <c r="AF52" s="45">
        <v>8.5999999999999993E-2</v>
      </c>
      <c r="AG52" s="45">
        <v>0.83400000000000007</v>
      </c>
      <c r="AH52" s="45">
        <v>0.129</v>
      </c>
      <c r="AI52" s="43">
        <v>97.990173089342875</v>
      </c>
      <c r="AJ52" s="47">
        <v>96.99197580662927</v>
      </c>
      <c r="AK52" s="48">
        <v>4</v>
      </c>
      <c r="AL52" s="49">
        <v>0</v>
      </c>
      <c r="AM52" s="49">
        <v>4</v>
      </c>
      <c r="AN52" s="49">
        <v>0</v>
      </c>
      <c r="AO52" s="49">
        <v>9</v>
      </c>
      <c r="AP52" s="49">
        <v>6</v>
      </c>
      <c r="AQ52" s="49">
        <v>0</v>
      </c>
      <c r="AR52" s="126">
        <v>0</v>
      </c>
      <c r="AS52" s="133"/>
      <c r="AT52" s="115">
        <v>2802</v>
      </c>
      <c r="AU52" s="115"/>
      <c r="AV52" s="115"/>
      <c r="AW52" s="115"/>
      <c r="AX52" s="115"/>
      <c r="AY52" s="115"/>
      <c r="AZ52" s="115"/>
      <c r="BA52" s="115"/>
      <c r="BB52" s="115"/>
      <c r="BC52" s="115"/>
      <c r="BD52" s="115"/>
      <c r="BE52" s="115"/>
      <c r="BF52" s="115"/>
      <c r="BG52" s="134"/>
      <c r="BH52" s="133">
        <v>431</v>
      </c>
      <c r="BI52" s="115">
        <v>2771</v>
      </c>
      <c r="BJ52" s="115"/>
      <c r="BK52" s="115">
        <v>14</v>
      </c>
      <c r="BL52" s="115">
        <v>3</v>
      </c>
      <c r="BM52" s="115">
        <v>21</v>
      </c>
      <c r="BN52" s="115"/>
      <c r="BO52" s="115"/>
      <c r="BP52" s="115"/>
      <c r="BQ52" s="115"/>
      <c r="BR52" s="115"/>
      <c r="BS52" s="115"/>
      <c r="BT52" s="115"/>
      <c r="BU52" s="115"/>
      <c r="BV52" s="134"/>
      <c r="BW52" s="133">
        <v>324</v>
      </c>
      <c r="BX52" s="115">
        <v>2988</v>
      </c>
      <c r="BY52" s="115">
        <v>49</v>
      </c>
      <c r="BZ52" s="115">
        <v>24</v>
      </c>
      <c r="CA52" s="115">
        <v>2</v>
      </c>
      <c r="CB52" s="115">
        <v>20</v>
      </c>
      <c r="CC52" s="115"/>
      <c r="CD52" s="115"/>
      <c r="CE52" s="116">
        <v>1.3</v>
      </c>
      <c r="CF52" s="116">
        <v>3.4</v>
      </c>
      <c r="CG52" s="116">
        <v>17.600000000000001</v>
      </c>
      <c r="CH52" s="116"/>
      <c r="CI52" s="135">
        <v>20</v>
      </c>
      <c r="CJ52" s="135">
        <v>93.5</v>
      </c>
      <c r="CK52" s="136">
        <v>6.5</v>
      </c>
      <c r="CL52" s="133">
        <v>559</v>
      </c>
      <c r="CM52" s="115">
        <v>2965</v>
      </c>
      <c r="CN52" s="115">
        <v>54</v>
      </c>
      <c r="CO52" s="115">
        <v>34</v>
      </c>
      <c r="CP52" s="115">
        <v>7</v>
      </c>
      <c r="CQ52" s="115">
        <v>30</v>
      </c>
      <c r="CR52" s="115"/>
      <c r="CS52" s="115"/>
      <c r="CT52" s="116">
        <v>2.1800000000000002</v>
      </c>
      <c r="CU52" s="116">
        <v>3.2</v>
      </c>
      <c r="CV52" s="116">
        <v>17.7</v>
      </c>
      <c r="CW52" s="116"/>
      <c r="CX52" s="135">
        <v>5.6</v>
      </c>
      <c r="CY52" s="135">
        <v>90.8</v>
      </c>
      <c r="CZ52" s="136">
        <v>9.1999999999999993</v>
      </c>
      <c r="DA52" s="133">
        <v>367</v>
      </c>
      <c r="DB52" s="115">
        <v>2056</v>
      </c>
      <c r="DC52" s="115">
        <v>59</v>
      </c>
      <c r="DD52" s="115">
        <v>32</v>
      </c>
      <c r="DE52" s="115">
        <v>3</v>
      </c>
      <c r="DF52" s="115">
        <v>15</v>
      </c>
      <c r="DG52" s="116">
        <v>0.38</v>
      </c>
      <c r="DH52" s="116">
        <v>1.31</v>
      </c>
      <c r="DI52" s="116">
        <v>1.29</v>
      </c>
      <c r="DJ52" s="116">
        <v>2.1</v>
      </c>
      <c r="DK52" s="116">
        <v>18.3</v>
      </c>
      <c r="DL52" s="116"/>
      <c r="DM52" s="135">
        <v>8.6</v>
      </c>
      <c r="DN52" s="135">
        <v>83.4</v>
      </c>
      <c r="DO52" s="136">
        <v>16.600000000000001</v>
      </c>
    </row>
    <row r="53" spans="1:119" ht="15.75" customHeight="1" x14ac:dyDescent="0.2">
      <c r="A53" s="30">
        <v>51</v>
      </c>
      <c r="B53" s="32" t="s">
        <v>582</v>
      </c>
      <c r="C53" s="120">
        <v>3.044285714285714</v>
      </c>
      <c r="D53" s="121" t="s">
        <v>636</v>
      </c>
      <c r="E53" s="35">
        <v>1</v>
      </c>
      <c r="F53" s="36">
        <v>34773</v>
      </c>
      <c r="G53" s="37">
        <v>30.55890410958904</v>
      </c>
      <c r="H53" s="37" t="s">
        <v>684</v>
      </c>
      <c r="I53" s="37">
        <v>22.134246575342466</v>
      </c>
      <c r="J53" s="37" t="s">
        <v>983</v>
      </c>
      <c r="K53" s="37" t="s">
        <v>982</v>
      </c>
      <c r="L53" s="37" t="s">
        <v>727</v>
      </c>
      <c r="M53" s="35">
        <v>77</v>
      </c>
      <c r="N53" s="35">
        <v>225</v>
      </c>
      <c r="O53" s="35">
        <v>4.6900000000000004</v>
      </c>
      <c r="P53" s="56">
        <v>0</v>
      </c>
      <c r="Q53" s="125">
        <v>0</v>
      </c>
      <c r="R53" s="110">
        <v>1.8288700195950358E-2</v>
      </c>
      <c r="S53" s="110">
        <v>0.11709896751447998</v>
      </c>
      <c r="T53" s="110">
        <v>0.16852241950045141</v>
      </c>
      <c r="U53" s="110">
        <v>0.10039192041000905</v>
      </c>
      <c r="V53" s="58">
        <v>0.13445716995523022</v>
      </c>
      <c r="W53" s="59">
        <v>0.13445716995523022</v>
      </c>
      <c r="X53" s="42" t="s">
        <v>727</v>
      </c>
      <c r="Y53" s="43">
        <v>1.34</v>
      </c>
      <c r="Z53" s="43">
        <v>5.7</v>
      </c>
      <c r="AA53" s="43">
        <v>11.2</v>
      </c>
      <c r="AB53" s="43">
        <v>0.52</v>
      </c>
      <c r="AC53" s="43">
        <v>1.02</v>
      </c>
      <c r="AD53" s="44" t="s">
        <v>727</v>
      </c>
      <c r="AE53" s="44" t="s">
        <v>727</v>
      </c>
      <c r="AF53" s="45">
        <v>0.10300000000000001</v>
      </c>
      <c r="AG53" s="45">
        <v>1.9E-2</v>
      </c>
      <c r="AH53" s="45">
        <v>0.9265000000000001</v>
      </c>
      <c r="AI53" s="43">
        <v>93.00817931594257</v>
      </c>
      <c r="AJ53" s="47">
        <v>99.730092545320957</v>
      </c>
      <c r="AK53" s="48">
        <v>3</v>
      </c>
      <c r="AL53" s="49">
        <v>0</v>
      </c>
      <c r="AM53" s="49">
        <v>1</v>
      </c>
      <c r="AN53" s="49">
        <v>4</v>
      </c>
      <c r="AO53" s="49">
        <v>4</v>
      </c>
      <c r="AP53" s="49">
        <v>6</v>
      </c>
      <c r="AQ53" s="49">
        <v>0</v>
      </c>
      <c r="AR53" s="126">
        <v>0</v>
      </c>
      <c r="AS53" s="133"/>
      <c r="AT53" s="115">
        <v>4114</v>
      </c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34"/>
      <c r="BH53" s="133">
        <v>84</v>
      </c>
      <c r="BI53" s="115">
        <v>4593</v>
      </c>
      <c r="BJ53" s="115"/>
      <c r="BK53" s="115">
        <v>3</v>
      </c>
      <c r="BL53" s="115">
        <v>1</v>
      </c>
      <c r="BM53" s="115">
        <v>40</v>
      </c>
      <c r="BN53" s="115"/>
      <c r="BO53" s="115"/>
      <c r="BP53" s="115"/>
      <c r="BQ53" s="115"/>
      <c r="BR53" s="115"/>
      <c r="BS53" s="115"/>
      <c r="BT53" s="115"/>
      <c r="BU53" s="115"/>
      <c r="BV53" s="134"/>
      <c r="BW53" s="133">
        <v>465</v>
      </c>
      <c r="BX53" s="115">
        <v>3971</v>
      </c>
      <c r="BY53" s="115">
        <v>72</v>
      </c>
      <c r="BZ53" s="115">
        <v>49</v>
      </c>
      <c r="CA53" s="115">
        <v>4</v>
      </c>
      <c r="CB53" s="115">
        <v>39</v>
      </c>
      <c r="CC53" s="115"/>
      <c r="CD53" s="115"/>
      <c r="CE53" s="116">
        <v>1.3</v>
      </c>
      <c r="CF53" s="116">
        <v>4</v>
      </c>
      <c r="CG53" s="116">
        <v>7.8</v>
      </c>
      <c r="CH53" s="116"/>
      <c r="CI53" s="135">
        <v>14</v>
      </c>
      <c r="CJ53" s="135">
        <v>1.4</v>
      </c>
      <c r="CK53" s="136">
        <v>97.5</v>
      </c>
      <c r="CL53" s="133">
        <v>560</v>
      </c>
      <c r="CM53" s="115">
        <v>3323</v>
      </c>
      <c r="CN53" s="115">
        <v>75</v>
      </c>
      <c r="CO53" s="115">
        <v>45</v>
      </c>
      <c r="CP53" s="115">
        <v>4</v>
      </c>
      <c r="CQ53" s="115">
        <v>25</v>
      </c>
      <c r="CR53" s="115"/>
      <c r="CS53" s="115"/>
      <c r="CT53" s="116">
        <v>1.34</v>
      </c>
      <c r="CU53" s="116">
        <v>5</v>
      </c>
      <c r="CV53" s="116">
        <v>11.2</v>
      </c>
      <c r="CW53" s="116"/>
      <c r="CX53" s="135">
        <v>6.3</v>
      </c>
      <c r="CY53" s="135">
        <v>0.2</v>
      </c>
      <c r="CZ53" s="136">
        <v>98.4</v>
      </c>
      <c r="DA53" s="133">
        <v>333</v>
      </c>
      <c r="DB53" s="115">
        <v>3317</v>
      </c>
      <c r="DC53" s="115">
        <v>53</v>
      </c>
      <c r="DD53" s="115">
        <v>26</v>
      </c>
      <c r="DE53" s="115">
        <v>1</v>
      </c>
      <c r="DF53" s="115">
        <v>25</v>
      </c>
      <c r="DG53" s="116">
        <v>0.52</v>
      </c>
      <c r="DH53" s="116">
        <v>1.02</v>
      </c>
      <c r="DI53" s="116">
        <v>0.98</v>
      </c>
      <c r="DJ53" s="116">
        <v>5.7</v>
      </c>
      <c r="DK53" s="116">
        <v>10</v>
      </c>
      <c r="DL53" s="116"/>
      <c r="DM53" s="135">
        <v>10.3</v>
      </c>
      <c r="DN53" s="135">
        <v>1.9</v>
      </c>
      <c r="DO53" s="136">
        <v>86.9</v>
      </c>
    </row>
    <row r="54" spans="1:119" ht="15.75" customHeight="1" x14ac:dyDescent="0.2">
      <c r="A54" s="30">
        <v>52</v>
      </c>
      <c r="B54" s="32" t="s">
        <v>586</v>
      </c>
      <c r="C54" s="120">
        <v>2.9242857142857139</v>
      </c>
      <c r="D54" s="121" t="s">
        <v>756</v>
      </c>
      <c r="E54" s="35">
        <v>5</v>
      </c>
      <c r="F54" s="36">
        <v>34552</v>
      </c>
      <c r="G54" s="37">
        <v>31.164383561643834</v>
      </c>
      <c r="H54" s="37" t="s">
        <v>669</v>
      </c>
      <c r="I54" s="37">
        <v>22.739726027397261</v>
      </c>
      <c r="J54" s="37" t="s">
        <v>976</v>
      </c>
      <c r="K54" s="37" t="s">
        <v>977</v>
      </c>
      <c r="L54" s="37" t="s">
        <v>727</v>
      </c>
      <c r="M54" s="35">
        <v>71</v>
      </c>
      <c r="N54" s="35">
        <v>175</v>
      </c>
      <c r="O54" s="35">
        <v>4.5599999999999996</v>
      </c>
      <c r="P54" s="56">
        <v>0</v>
      </c>
      <c r="Q54" s="125">
        <v>0.14123581336696092</v>
      </c>
      <c r="R54" s="110">
        <v>0.16868729096989968</v>
      </c>
      <c r="S54" s="110">
        <v>0</v>
      </c>
      <c r="T54" s="110">
        <v>0.2356196876853133</v>
      </c>
      <c r="U54" s="110">
        <v>0.18968809675366008</v>
      </c>
      <c r="V54" s="58">
        <v>0.21265389221948669</v>
      </c>
      <c r="W54" s="59">
        <v>0.20202119760851234</v>
      </c>
      <c r="X54" s="42">
        <v>21.082191780821919</v>
      </c>
      <c r="Y54" s="43">
        <v>1.74</v>
      </c>
      <c r="Z54" s="43">
        <v>4.9000000000000004</v>
      </c>
      <c r="AA54" s="43">
        <v>10.7</v>
      </c>
      <c r="AB54" s="43">
        <v>0.45</v>
      </c>
      <c r="AC54" s="43">
        <v>1.35</v>
      </c>
      <c r="AD54" s="44" t="s">
        <v>727</v>
      </c>
      <c r="AE54" s="44" t="s">
        <v>727</v>
      </c>
      <c r="AF54" s="45">
        <v>4.2999999999999997E-2</v>
      </c>
      <c r="AG54" s="45">
        <v>0.86900000000000011</v>
      </c>
      <c r="AH54" s="45">
        <v>9.7000000000000003E-2</v>
      </c>
      <c r="AI54" s="43">
        <v>80.948475421705638</v>
      </c>
      <c r="AJ54" s="47">
        <v>76.853772091576616</v>
      </c>
      <c r="AK54" s="48">
        <v>5</v>
      </c>
      <c r="AL54" s="49">
        <v>4</v>
      </c>
      <c r="AM54" s="49">
        <v>2</v>
      </c>
      <c r="AN54" s="49">
        <v>2</v>
      </c>
      <c r="AO54" s="49">
        <v>6</v>
      </c>
      <c r="AP54" s="49">
        <v>2</v>
      </c>
      <c r="AQ54" s="49">
        <v>0</v>
      </c>
      <c r="AR54" s="126">
        <v>0</v>
      </c>
      <c r="AS54" s="133">
        <v>560</v>
      </c>
      <c r="AT54" s="115">
        <v>3965</v>
      </c>
      <c r="AU54" s="115"/>
      <c r="AV54" s="115">
        <v>49</v>
      </c>
      <c r="AW54" s="115">
        <v>2</v>
      </c>
      <c r="AX54" s="115">
        <v>23</v>
      </c>
      <c r="AY54" s="115"/>
      <c r="AZ54" s="115"/>
      <c r="BA54" s="115"/>
      <c r="BB54" s="115"/>
      <c r="BC54" s="115"/>
      <c r="BD54" s="115"/>
      <c r="BE54" s="115"/>
      <c r="BF54" s="115"/>
      <c r="BG54" s="134"/>
      <c r="BH54" s="133">
        <v>807</v>
      </c>
      <c r="BI54" s="115">
        <v>4784</v>
      </c>
      <c r="BJ54" s="115"/>
      <c r="BK54" s="115">
        <v>74</v>
      </c>
      <c r="BL54" s="115">
        <v>7</v>
      </c>
      <c r="BM54" s="115">
        <v>36</v>
      </c>
      <c r="BN54" s="115"/>
      <c r="BO54" s="115"/>
      <c r="BP54" s="115"/>
      <c r="BQ54" s="115"/>
      <c r="BR54" s="115"/>
      <c r="BS54" s="115"/>
      <c r="BT54" s="115"/>
      <c r="BU54" s="115"/>
      <c r="BV54" s="134"/>
      <c r="BW54" s="133">
        <v>0</v>
      </c>
      <c r="BX54" s="115">
        <v>5732</v>
      </c>
      <c r="BY54" s="115"/>
      <c r="BZ54" s="115">
        <v>0</v>
      </c>
      <c r="CA54" s="115">
        <v>0</v>
      </c>
      <c r="CB54" s="115">
        <v>45</v>
      </c>
      <c r="CC54" s="115"/>
      <c r="CD54" s="115"/>
      <c r="CE54" s="116"/>
      <c r="CF54" s="116"/>
      <c r="CG54" s="116"/>
      <c r="CH54" s="116"/>
      <c r="CI54" s="135">
        <v>0</v>
      </c>
      <c r="CJ54" s="135">
        <v>0</v>
      </c>
      <c r="CK54" s="136">
        <v>0</v>
      </c>
      <c r="CL54" s="133">
        <v>1192</v>
      </c>
      <c r="CM54" s="115">
        <v>5059</v>
      </c>
      <c r="CN54" s="115">
        <v>148</v>
      </c>
      <c r="CO54" s="115">
        <v>103</v>
      </c>
      <c r="CP54" s="115">
        <v>15</v>
      </c>
      <c r="CQ54" s="115">
        <v>41</v>
      </c>
      <c r="CR54" s="115"/>
      <c r="CS54" s="115"/>
      <c r="CT54" s="116">
        <v>1.74</v>
      </c>
      <c r="CU54" s="116">
        <v>4.9000000000000004</v>
      </c>
      <c r="CV54" s="116">
        <v>8.9</v>
      </c>
      <c r="CW54" s="116"/>
      <c r="CX54" s="135">
        <v>5.5</v>
      </c>
      <c r="CY54" s="135">
        <v>92.9</v>
      </c>
      <c r="CZ54" s="136">
        <v>7.1</v>
      </c>
      <c r="DA54" s="133">
        <v>894</v>
      </c>
      <c r="DB54" s="115">
        <v>4713</v>
      </c>
      <c r="DC54" s="115">
        <v>130</v>
      </c>
      <c r="DD54" s="115">
        <v>89</v>
      </c>
      <c r="DE54" s="115">
        <v>13</v>
      </c>
      <c r="DF54" s="115">
        <v>40</v>
      </c>
      <c r="DG54" s="116">
        <v>0.45</v>
      </c>
      <c r="DH54" s="116">
        <v>1.35</v>
      </c>
      <c r="DI54" s="116">
        <v>1.67</v>
      </c>
      <c r="DJ54" s="116">
        <v>3.6</v>
      </c>
      <c r="DK54" s="116">
        <v>10.7</v>
      </c>
      <c r="DL54" s="116"/>
      <c r="DM54" s="135">
        <v>4.3</v>
      </c>
      <c r="DN54" s="135">
        <v>86.9</v>
      </c>
      <c r="DO54" s="136">
        <v>12.3</v>
      </c>
    </row>
    <row r="55" spans="1:119" ht="15.75" customHeight="1" x14ac:dyDescent="0.2">
      <c r="A55" s="30">
        <v>53</v>
      </c>
      <c r="B55" s="32" t="s">
        <v>602</v>
      </c>
      <c r="C55" s="120">
        <v>1.8385714285714285</v>
      </c>
      <c r="D55" s="121" t="s">
        <v>653</v>
      </c>
      <c r="E55" s="35">
        <v>5</v>
      </c>
      <c r="F55" s="36">
        <v>34215</v>
      </c>
      <c r="G55" s="37">
        <v>32.087671232876716</v>
      </c>
      <c r="H55" s="37" t="s">
        <v>669</v>
      </c>
      <c r="I55" s="37">
        <v>23.663013698630138</v>
      </c>
      <c r="J55" s="37" t="s">
        <v>976</v>
      </c>
      <c r="K55" s="37" t="s">
        <v>984</v>
      </c>
      <c r="L55" s="37" t="s">
        <v>727</v>
      </c>
      <c r="M55" s="35">
        <v>73</v>
      </c>
      <c r="N55" s="35">
        <v>215</v>
      </c>
      <c r="O55" s="35">
        <v>4.82</v>
      </c>
      <c r="P55" s="56">
        <v>0</v>
      </c>
      <c r="Q55" s="125">
        <v>0</v>
      </c>
      <c r="R55" s="110">
        <v>8.0817610062893078E-2</v>
      </c>
      <c r="S55" s="110">
        <v>6.3537344398340245E-2</v>
      </c>
      <c r="T55" s="110">
        <v>7.6536016949152547E-2</v>
      </c>
      <c r="U55" s="110">
        <v>0.1937099916504314</v>
      </c>
      <c r="V55" s="58">
        <v>0.1937099916504314</v>
      </c>
      <c r="W55" s="59">
        <v>0.18402449206790983</v>
      </c>
      <c r="X55" s="42" t="s">
        <v>727</v>
      </c>
      <c r="Y55" s="43">
        <v>1.54</v>
      </c>
      <c r="Z55" s="43">
        <v>4.4000000000000004</v>
      </c>
      <c r="AA55" s="43">
        <v>11.2</v>
      </c>
      <c r="AB55" s="43">
        <v>0.75</v>
      </c>
      <c r="AC55" s="43">
        <v>1.5</v>
      </c>
      <c r="AD55" s="44" t="s">
        <v>727</v>
      </c>
      <c r="AE55" s="44" t="s">
        <v>727</v>
      </c>
      <c r="AF55" s="45">
        <v>3.4000000000000002E-2</v>
      </c>
      <c r="AG55" s="45">
        <v>0.90200000000000002</v>
      </c>
      <c r="AH55" s="45">
        <v>0.10250000000000001</v>
      </c>
      <c r="AI55" s="43">
        <v>79.667337396083738</v>
      </c>
      <c r="AJ55" s="47">
        <v>78.855789490792333</v>
      </c>
      <c r="AK55" s="48">
        <v>5</v>
      </c>
      <c r="AL55" s="49">
        <v>0</v>
      </c>
      <c r="AM55" s="49">
        <v>2</v>
      </c>
      <c r="AN55" s="49">
        <v>1</v>
      </c>
      <c r="AO55" s="49">
        <v>3</v>
      </c>
      <c r="AP55" s="49">
        <v>2</v>
      </c>
      <c r="AQ55" s="49">
        <v>0</v>
      </c>
      <c r="AR55" s="126">
        <v>0</v>
      </c>
      <c r="AS55" s="133"/>
      <c r="AT55" s="115">
        <v>3670</v>
      </c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34"/>
      <c r="BH55" s="133">
        <v>257</v>
      </c>
      <c r="BI55" s="115">
        <v>3180</v>
      </c>
      <c r="BJ55" s="115"/>
      <c r="BK55" s="115">
        <v>22</v>
      </c>
      <c r="BL55" s="115">
        <v>0</v>
      </c>
      <c r="BM55" s="115">
        <v>20</v>
      </c>
      <c r="BN55" s="115"/>
      <c r="BO55" s="115"/>
      <c r="BP55" s="115"/>
      <c r="BQ55" s="115"/>
      <c r="BR55" s="115"/>
      <c r="BS55" s="115"/>
      <c r="BT55" s="115"/>
      <c r="BU55" s="115"/>
      <c r="BV55" s="134"/>
      <c r="BW55" s="133">
        <v>245</v>
      </c>
      <c r="BX55" s="115">
        <v>3856</v>
      </c>
      <c r="BY55" s="115">
        <v>29</v>
      </c>
      <c r="BZ55" s="115">
        <v>21</v>
      </c>
      <c r="CA55" s="115">
        <v>4</v>
      </c>
      <c r="CB55" s="115">
        <v>39</v>
      </c>
      <c r="CC55" s="115"/>
      <c r="CD55" s="115"/>
      <c r="CE55" s="116">
        <v>1.26</v>
      </c>
      <c r="CF55" s="116">
        <v>2.2999999999999998</v>
      </c>
      <c r="CG55" s="116">
        <v>9.6999999999999993</v>
      </c>
      <c r="CH55" s="116"/>
      <c r="CI55" s="135">
        <v>16</v>
      </c>
      <c r="CJ55" s="135">
        <v>85.7</v>
      </c>
      <c r="CK55" s="136">
        <v>12.3</v>
      </c>
      <c r="CL55" s="133">
        <v>289</v>
      </c>
      <c r="CM55" s="115">
        <v>3776</v>
      </c>
      <c r="CN55" s="115">
        <v>41</v>
      </c>
      <c r="CO55" s="115">
        <v>28</v>
      </c>
      <c r="CP55" s="115">
        <v>3</v>
      </c>
      <c r="CQ55" s="115">
        <v>30</v>
      </c>
      <c r="CR55" s="115"/>
      <c r="CS55" s="115"/>
      <c r="CT55" s="116">
        <v>1.04</v>
      </c>
      <c r="CU55" s="116">
        <v>4</v>
      </c>
      <c r="CV55" s="116">
        <v>9.3000000000000007</v>
      </c>
      <c r="CW55" s="116"/>
      <c r="CX55" s="135">
        <v>6.7</v>
      </c>
      <c r="CY55" s="135">
        <v>87.9</v>
      </c>
      <c r="CZ55" s="136">
        <v>11.4</v>
      </c>
      <c r="DA55" s="133">
        <v>696</v>
      </c>
      <c r="DB55" s="115">
        <v>3593</v>
      </c>
      <c r="DC55" s="115">
        <v>78</v>
      </c>
      <c r="DD55" s="115">
        <v>56</v>
      </c>
      <c r="DE55" s="115">
        <v>4</v>
      </c>
      <c r="DF55" s="115">
        <v>33</v>
      </c>
      <c r="DG55" s="116">
        <v>0.75</v>
      </c>
      <c r="DH55" s="116">
        <v>1.5</v>
      </c>
      <c r="DI55" s="116">
        <v>1.54</v>
      </c>
      <c r="DJ55" s="116">
        <v>4.4000000000000004</v>
      </c>
      <c r="DK55" s="116">
        <v>11.2</v>
      </c>
      <c r="DL55" s="116"/>
      <c r="DM55" s="135">
        <v>3.4</v>
      </c>
      <c r="DN55" s="135">
        <v>90.2</v>
      </c>
      <c r="DO55" s="136">
        <v>9.1</v>
      </c>
    </row>
    <row r="56" spans="1:119" ht="15.75" customHeight="1" thickBot="1" x14ac:dyDescent="0.25">
      <c r="A56" s="64">
        <v>54</v>
      </c>
      <c r="B56" s="66" t="s">
        <v>605</v>
      </c>
      <c r="C56" s="120">
        <v>1.6671428571428573</v>
      </c>
      <c r="D56" s="139" t="s">
        <v>698</v>
      </c>
      <c r="E56" s="69">
        <v>4</v>
      </c>
      <c r="F56" s="70">
        <v>34724</v>
      </c>
      <c r="G56" s="71">
        <v>30.693150684931506</v>
      </c>
      <c r="H56" s="71" t="s">
        <v>669</v>
      </c>
      <c r="I56" s="71">
        <v>22.268493150684932</v>
      </c>
      <c r="J56" s="71" t="s">
        <v>976</v>
      </c>
      <c r="K56" s="71" t="s">
        <v>984</v>
      </c>
      <c r="L56" s="71" t="s">
        <v>727</v>
      </c>
      <c r="M56" s="69">
        <v>69</v>
      </c>
      <c r="N56" s="69">
        <v>186</v>
      </c>
      <c r="O56" s="69">
        <v>4.58</v>
      </c>
      <c r="P56" s="73">
        <v>0</v>
      </c>
      <c r="Q56" s="143">
        <v>0</v>
      </c>
      <c r="R56" s="144">
        <v>5.2000904363554146E-3</v>
      </c>
      <c r="S56" s="144">
        <v>0.12411681582666038</v>
      </c>
      <c r="T56" s="144">
        <v>0.18706766917293233</v>
      </c>
      <c r="U56" s="144">
        <v>0.1136032624526653</v>
      </c>
      <c r="V56" s="75">
        <v>0.15033546581279883</v>
      </c>
      <c r="W56" s="76">
        <v>0.14281869252215887</v>
      </c>
      <c r="X56" s="77" t="s">
        <v>727</v>
      </c>
      <c r="Y56" s="78">
        <v>1.97</v>
      </c>
      <c r="Z56" s="78">
        <v>3.6</v>
      </c>
      <c r="AA56" s="78">
        <v>11.9</v>
      </c>
      <c r="AB56" s="78">
        <v>0.43</v>
      </c>
      <c r="AC56" s="78">
        <v>1.68</v>
      </c>
      <c r="AD56" s="79" t="s">
        <v>727</v>
      </c>
      <c r="AE56" s="79" t="s">
        <v>727</v>
      </c>
      <c r="AF56" s="80">
        <v>3.2000000000000001E-2</v>
      </c>
      <c r="AG56" s="80">
        <v>0.91299999999999992</v>
      </c>
      <c r="AH56" s="189">
        <v>7.6999999999999999E-2</v>
      </c>
      <c r="AI56" s="78">
        <v>84.543656655423675</v>
      </c>
      <c r="AJ56" s="81">
        <v>76.899524668186274</v>
      </c>
      <c r="AK56" s="82">
        <v>3</v>
      </c>
      <c r="AL56" s="49">
        <v>0</v>
      </c>
      <c r="AM56" s="49">
        <v>3</v>
      </c>
      <c r="AN56" s="83">
        <v>1</v>
      </c>
      <c r="AO56" s="83">
        <v>6</v>
      </c>
      <c r="AP56" s="83">
        <v>2</v>
      </c>
      <c r="AQ56" s="83">
        <v>0</v>
      </c>
      <c r="AR56" s="145">
        <v>0</v>
      </c>
      <c r="AS56" s="146"/>
      <c r="AT56" s="147">
        <v>3709</v>
      </c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8"/>
      <c r="BH56" s="146">
        <v>23</v>
      </c>
      <c r="BI56" s="147">
        <v>4423</v>
      </c>
      <c r="BJ56" s="147"/>
      <c r="BK56" s="147">
        <v>3</v>
      </c>
      <c r="BL56" s="147">
        <v>0</v>
      </c>
      <c r="BM56" s="147">
        <v>42</v>
      </c>
      <c r="BN56" s="147"/>
      <c r="BO56" s="147"/>
      <c r="BP56" s="147"/>
      <c r="BQ56" s="147"/>
      <c r="BR56" s="147"/>
      <c r="BS56" s="147"/>
      <c r="BT56" s="147"/>
      <c r="BU56" s="147"/>
      <c r="BV56" s="148"/>
      <c r="BW56" s="146">
        <v>527</v>
      </c>
      <c r="BX56" s="147">
        <v>4246</v>
      </c>
      <c r="BY56" s="147">
        <v>67</v>
      </c>
      <c r="BZ56" s="147">
        <v>42</v>
      </c>
      <c r="CA56" s="147">
        <v>4</v>
      </c>
      <c r="CB56" s="147">
        <v>26</v>
      </c>
      <c r="CC56" s="147"/>
      <c r="CD56" s="147"/>
      <c r="CE56" s="149">
        <v>1.38</v>
      </c>
      <c r="CF56" s="149">
        <v>3.5</v>
      </c>
      <c r="CG56" s="149">
        <v>11.9</v>
      </c>
      <c r="CH56" s="149"/>
      <c r="CI56" s="150">
        <v>12.5</v>
      </c>
      <c r="CJ56" s="150">
        <v>68.3</v>
      </c>
      <c r="CK56" s="151">
        <v>30.9</v>
      </c>
      <c r="CL56" s="146">
        <v>622</v>
      </c>
      <c r="CM56" s="147">
        <v>3325</v>
      </c>
      <c r="CN56" s="147">
        <v>87</v>
      </c>
      <c r="CO56" s="147">
        <v>58</v>
      </c>
      <c r="CP56" s="147">
        <v>3</v>
      </c>
      <c r="CQ56" s="147">
        <v>22</v>
      </c>
      <c r="CR56" s="147"/>
      <c r="CS56" s="147"/>
      <c r="CT56" s="149">
        <v>1.57</v>
      </c>
      <c r="CU56" s="149">
        <v>2.5</v>
      </c>
      <c r="CV56" s="149">
        <v>11.4</v>
      </c>
      <c r="CW56" s="149"/>
      <c r="CX56" s="150">
        <v>7.9</v>
      </c>
      <c r="CY56" s="150">
        <v>91.6</v>
      </c>
      <c r="CZ56" s="151">
        <v>7.2</v>
      </c>
      <c r="DA56" s="146">
        <v>390</v>
      </c>
      <c r="DB56" s="147">
        <v>3433</v>
      </c>
      <c r="DC56" s="147">
        <v>49</v>
      </c>
      <c r="DD56" s="147">
        <v>30</v>
      </c>
      <c r="DE56" s="147">
        <v>1</v>
      </c>
      <c r="DF56" s="147">
        <v>23</v>
      </c>
      <c r="DG56" s="149">
        <v>0.43</v>
      </c>
      <c r="DH56" s="149">
        <v>1.68</v>
      </c>
      <c r="DI56" s="149">
        <v>1.97</v>
      </c>
      <c r="DJ56" s="149">
        <v>3.6</v>
      </c>
      <c r="DK56" s="149">
        <v>9.6</v>
      </c>
      <c r="DL56" s="149"/>
      <c r="DM56" s="150">
        <v>3.2</v>
      </c>
      <c r="DN56" s="150">
        <v>91.3</v>
      </c>
      <c r="DO56" s="151">
        <v>8.1999999999999993</v>
      </c>
    </row>
  </sheetData>
  <autoFilter ref="A2:DO2" xr:uid="{00000000-0009-0000-0000-000006000000}">
    <sortState xmlns:xlrd2="http://schemas.microsoft.com/office/spreadsheetml/2017/richdata2" ref="A3:DO56">
      <sortCondition ref="A2"/>
    </sortState>
  </autoFilter>
  <mergeCells count="10">
    <mergeCell ref="BW1:CK1"/>
    <mergeCell ref="CL1:CZ1"/>
    <mergeCell ref="DA1:DO1"/>
    <mergeCell ref="A1:C1"/>
    <mergeCell ref="D1:P1"/>
    <mergeCell ref="Q1:W1"/>
    <mergeCell ref="X1:AJ1"/>
    <mergeCell ref="AK1:AR1"/>
    <mergeCell ref="AS1:BG1"/>
    <mergeCell ref="BH1:BV1"/>
  </mergeCells>
  <conditionalFormatting sqref="B3:B56">
    <cfRule type="expression" dxfId="140" priority="1" stopIfTrue="1">
      <formula>$C3&gt;12.5</formula>
    </cfRule>
    <cfRule type="expression" dxfId="139" priority="2" stopIfTrue="1">
      <formula>AND($C3&gt;11.995,$C3&lt;12.5)</formula>
    </cfRule>
    <cfRule type="expression" dxfId="138" priority="3" stopIfTrue="1">
      <formula>AND($C3&gt;11,$C3&lt;11.995)</formula>
    </cfRule>
    <cfRule type="expression" dxfId="137" priority="4">
      <formula>AND($C3&gt;=9.69,$C3&lt;10.999)</formula>
    </cfRule>
    <cfRule type="expression" dxfId="136" priority="5" stopIfTrue="1">
      <formula>AND($C3&gt;8.4,$C3&lt;9.999)</formula>
    </cfRule>
    <cfRule type="expression" dxfId="135" priority="6" stopIfTrue="1">
      <formula>AND($C3&gt;7.25,$C3&lt;8.999)</formula>
    </cfRule>
    <cfRule type="expression" dxfId="134" priority="7" stopIfTrue="1">
      <formula>AND($C3&gt;=6,$C3&lt;7.25)</formula>
    </cfRule>
    <cfRule type="expression" dxfId="133" priority="8" stopIfTrue="1">
      <formula>AND($C3&gt;=4.7,$C3&lt;6.999)</formula>
    </cfRule>
    <cfRule type="expression" dxfId="132" priority="9">
      <formula>$C3&lt;4.7</formula>
    </cfRule>
  </conditionalFormatting>
  <conditionalFormatting sqref="C3:C56">
    <cfRule type="colorScale" priority="10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1000">
    <cfRule type="containsText" dxfId="131" priority="11" operator="containsText" text="SR">
      <formula>NOT(ISERROR(SEARCH(("SR"),(H3))))</formula>
    </cfRule>
  </conditionalFormatting>
  <conditionalFormatting sqref="Q3:U56">
    <cfRule type="cellIs" dxfId="130" priority="12" operator="between">
      <formula>0.2</formula>
      <formula>0.2499</formula>
    </cfRule>
    <cfRule type="cellIs" dxfId="129" priority="13" operator="equal">
      <formula>0</formula>
    </cfRule>
    <cfRule type="colorScale" priority="14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56">
    <cfRule type="colorScale" priority="15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C46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7.1640625" customWidth="1"/>
    <col min="3" max="3" width="12.6640625" customWidth="1"/>
    <col min="4" max="4" width="17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8.5" customWidth="1"/>
    <col min="11" max="11" width="10.33203125" customWidth="1"/>
    <col min="12" max="12" width="15.83203125" customWidth="1"/>
    <col min="13" max="13" width="10" customWidth="1"/>
    <col min="14" max="14" width="10.5" customWidth="1"/>
    <col min="15" max="15" width="11.33203125" customWidth="1"/>
    <col min="16" max="16" width="12.5" customWidth="1"/>
    <col min="17" max="23" width="9.83203125" customWidth="1"/>
    <col min="24" max="24" width="12.1640625" customWidth="1"/>
    <col min="25" max="25" width="8.5" customWidth="1"/>
    <col min="26" max="26" width="9.5" customWidth="1"/>
    <col min="27" max="27" width="9.1640625" customWidth="1"/>
    <col min="28" max="28" width="9.5" customWidth="1"/>
    <col min="29" max="29" width="10.6640625" customWidth="1"/>
    <col min="30" max="30" width="9.83203125" customWidth="1"/>
    <col min="31" max="31" width="11.33203125" customWidth="1"/>
    <col min="32" max="32" width="10" customWidth="1"/>
    <col min="33" max="33" width="10.83203125" customWidth="1"/>
    <col min="34" max="35" width="9.5" customWidth="1"/>
    <col min="36" max="36" width="8.66406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9.83203125" customWidth="1"/>
    <col min="43" max="43" width="7.6640625" customWidth="1"/>
    <col min="44" max="44" width="9.5" customWidth="1"/>
    <col min="45" max="45" width="10.83203125" customWidth="1"/>
    <col min="46" max="46" width="12.6640625" customWidth="1"/>
    <col min="47" max="47" width="7.83203125" customWidth="1"/>
    <col min="48" max="48" width="8.1640625" customWidth="1"/>
    <col min="49" max="49" width="7.5" customWidth="1"/>
    <col min="50" max="50" width="13" customWidth="1"/>
    <col min="51" max="51" width="9.5" customWidth="1"/>
    <col min="52" max="52" width="10.6640625" customWidth="1"/>
    <col min="53" max="53" width="8.5" customWidth="1"/>
    <col min="54" max="54" width="9.5" customWidth="1"/>
    <col min="55" max="55" width="9.1640625" customWidth="1"/>
    <col min="56" max="56" width="8.5" customWidth="1"/>
    <col min="57" max="57" width="10.5" customWidth="1"/>
    <col min="58" max="58" width="10.83203125" customWidth="1"/>
    <col min="59" max="59" width="9.5" customWidth="1"/>
    <col min="60" max="60" width="10.83203125" customWidth="1"/>
    <col min="61" max="61" width="12.6640625" customWidth="1"/>
    <col min="62" max="62" width="7.83203125" customWidth="1"/>
    <col min="63" max="63" width="8.1640625" customWidth="1"/>
    <col min="64" max="64" width="7.5" customWidth="1"/>
    <col min="65" max="65" width="13" customWidth="1"/>
    <col min="66" max="66" width="9.5" customWidth="1"/>
    <col min="67" max="67" width="10.6640625" customWidth="1"/>
    <col min="68" max="68" width="8.5" customWidth="1"/>
    <col min="69" max="69" width="9.5" customWidth="1"/>
    <col min="70" max="70" width="9.1640625" customWidth="1"/>
    <col min="71" max="71" width="8.5" customWidth="1"/>
    <col min="72" max="72" width="10.5" customWidth="1"/>
    <col min="73" max="73" width="10.83203125" customWidth="1"/>
    <col min="74" max="74" width="9.5" customWidth="1"/>
    <col min="75" max="75" width="10.83203125" customWidth="1"/>
    <col min="76" max="76" width="12.6640625" customWidth="1"/>
    <col min="77" max="77" width="7.83203125" customWidth="1"/>
    <col min="78" max="78" width="8.1640625" customWidth="1"/>
    <col min="79" max="79" width="7.5" customWidth="1"/>
    <col min="80" max="80" width="13" customWidth="1"/>
    <col min="81" max="81" width="9.5" customWidth="1"/>
    <col min="82" max="82" width="10.6640625" customWidth="1"/>
    <col min="83" max="83" width="8.5" customWidth="1"/>
    <col min="84" max="84" width="9.5" customWidth="1"/>
    <col min="85" max="85" width="9.1640625" customWidth="1"/>
    <col min="86" max="86" width="8.5" customWidth="1"/>
    <col min="87" max="87" width="10.5" customWidth="1"/>
    <col min="88" max="88" width="10.83203125" customWidth="1"/>
    <col min="89" max="89" width="9.5" customWidth="1"/>
    <col min="90" max="90" width="10.83203125" customWidth="1"/>
    <col min="91" max="91" width="12.6640625" customWidth="1"/>
    <col min="92" max="92" width="7.83203125" customWidth="1"/>
    <col min="93" max="93" width="8.1640625" customWidth="1"/>
    <col min="94" max="94" width="7.5" customWidth="1"/>
    <col min="95" max="95" width="13" customWidth="1"/>
    <col min="96" max="96" width="9.5" customWidth="1"/>
    <col min="97" max="97" width="10.6640625" customWidth="1"/>
    <col min="98" max="98" width="8.5" customWidth="1"/>
    <col min="99" max="99" width="9.5" customWidth="1"/>
    <col min="100" max="100" width="9.1640625" customWidth="1"/>
    <col min="101" max="101" width="8.5" customWidth="1"/>
    <col min="102" max="102" width="10.5" customWidth="1"/>
    <col min="103" max="103" width="10.83203125" customWidth="1"/>
    <col min="104" max="104" width="9.5" customWidth="1"/>
    <col min="105" max="105" width="10.83203125" customWidth="1"/>
    <col min="106" max="106" width="12.6640625" customWidth="1"/>
    <col min="107" max="107" width="7.83203125" customWidth="1"/>
    <col min="108" max="108" width="8.1640625" customWidth="1"/>
    <col min="109" max="109" width="7.5" customWidth="1"/>
    <col min="110" max="110" width="13" customWidth="1"/>
    <col min="111" max="111" width="9.5" customWidth="1"/>
    <col min="112" max="112" width="10.6640625" customWidth="1"/>
    <col min="113" max="113" width="8.5" customWidth="1"/>
    <col min="114" max="114" width="9.5" customWidth="1"/>
    <col min="115" max="115" width="9.1640625" customWidth="1"/>
    <col min="116" max="116" width="6.33203125" customWidth="1"/>
    <col min="117" max="117" width="9.83203125" customWidth="1"/>
    <col min="118" max="118" width="7.6640625" customWidth="1"/>
    <col min="119" max="119" width="11.33203125" customWidth="1"/>
    <col min="120" max="120" width="8.5" customWidth="1"/>
    <col min="121" max="121" width="10.5" customWidth="1"/>
    <col min="122" max="122" width="10.83203125" customWidth="1"/>
    <col min="123" max="123" width="9.5" customWidth="1"/>
    <col min="124" max="124" width="7.83203125" customWidth="1"/>
    <col min="125" max="125" width="3.5" customWidth="1"/>
    <col min="126" max="126" width="10" customWidth="1"/>
    <col min="127" max="127" width="5.5" customWidth="1"/>
    <col min="128" max="129" width="10.5" customWidth="1"/>
    <col min="130" max="130" width="13.1640625" customWidth="1"/>
    <col min="131" max="131" width="11" customWidth="1"/>
    <col min="132" max="132" width="14.5" customWidth="1"/>
    <col min="133" max="133" width="11.33203125" customWidth="1"/>
    <col min="134" max="141" width="8.83203125" customWidth="1"/>
  </cols>
  <sheetData>
    <row r="1" spans="1:133" x14ac:dyDescent="0.2">
      <c r="A1" s="367"/>
      <c r="B1" s="368"/>
      <c r="C1" s="370"/>
      <c r="D1" s="371" t="s">
        <v>60</v>
      </c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70"/>
      <c r="Q1" s="372" t="s">
        <v>61</v>
      </c>
      <c r="R1" s="368"/>
      <c r="S1" s="368"/>
      <c r="T1" s="368"/>
      <c r="U1" s="368"/>
      <c r="V1" s="368"/>
      <c r="W1" s="370"/>
      <c r="X1" s="373" t="s">
        <v>62</v>
      </c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8"/>
      <c r="AJ1" s="370"/>
      <c r="AK1" s="374" t="s">
        <v>63</v>
      </c>
      <c r="AL1" s="368"/>
      <c r="AM1" s="368"/>
      <c r="AN1" s="368"/>
      <c r="AO1" s="368"/>
      <c r="AP1" s="368"/>
      <c r="AQ1" s="368"/>
      <c r="AR1" s="370"/>
      <c r="AS1" s="364" t="s">
        <v>723</v>
      </c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6"/>
      <c r="BH1" s="364" t="s">
        <v>724</v>
      </c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6"/>
      <c r="BW1" s="364" t="s">
        <v>725</v>
      </c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6"/>
      <c r="CL1" s="364" t="s">
        <v>726</v>
      </c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5"/>
      <c r="CX1" s="365"/>
      <c r="CY1" s="365"/>
      <c r="CZ1" s="366"/>
      <c r="DA1" s="364" t="s">
        <v>757</v>
      </c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5"/>
      <c r="DM1" s="365"/>
      <c r="DN1" s="365"/>
      <c r="DO1" s="365"/>
      <c r="DP1" s="365"/>
      <c r="DQ1" s="365"/>
      <c r="DR1" s="365"/>
      <c r="DS1" s="366"/>
      <c r="DT1" s="119"/>
      <c r="DU1" s="119"/>
      <c r="DV1" s="119"/>
      <c r="DW1" s="119"/>
      <c r="DX1" s="119"/>
      <c r="DY1" s="119"/>
      <c r="DZ1" s="119"/>
      <c r="EA1" s="119"/>
      <c r="EB1" s="119"/>
      <c r="EC1" s="119"/>
    </row>
    <row r="2" spans="1:133" ht="16" thickBot="1" x14ac:dyDescent="0.25">
      <c r="A2" s="12" t="s">
        <v>69</v>
      </c>
      <c r="B2" s="13" t="s">
        <v>72</v>
      </c>
      <c r="C2" s="14" t="s">
        <v>2</v>
      </c>
      <c r="D2" s="15" t="s">
        <v>75</v>
      </c>
      <c r="E2" s="16" t="s">
        <v>30</v>
      </c>
      <c r="F2" s="16" t="s">
        <v>34</v>
      </c>
      <c r="G2" s="16" t="s">
        <v>36</v>
      </c>
      <c r="H2" s="16" t="s">
        <v>71</v>
      </c>
      <c r="I2" s="16" t="s">
        <v>40</v>
      </c>
      <c r="J2" s="16" t="s">
        <v>53</v>
      </c>
      <c r="K2" s="16" t="s">
        <v>55</v>
      </c>
      <c r="L2" s="16" t="s">
        <v>57</v>
      </c>
      <c r="M2" s="16" t="s">
        <v>76</v>
      </c>
      <c r="N2" s="16" t="s">
        <v>77</v>
      </c>
      <c r="O2" s="16" t="s">
        <v>78</v>
      </c>
      <c r="P2" s="17" t="s">
        <v>28</v>
      </c>
      <c r="Q2" s="18" t="s">
        <v>42</v>
      </c>
      <c r="R2" s="19" t="s">
        <v>44</v>
      </c>
      <c r="S2" s="19" t="s">
        <v>46</v>
      </c>
      <c r="T2" s="19" t="s">
        <v>48</v>
      </c>
      <c r="U2" s="19" t="s">
        <v>50</v>
      </c>
      <c r="V2" s="19" t="s">
        <v>24</v>
      </c>
      <c r="W2" s="20" t="s">
        <v>26</v>
      </c>
      <c r="X2" s="21" t="s">
        <v>4</v>
      </c>
      <c r="Y2" s="22" t="s">
        <v>8</v>
      </c>
      <c r="Z2" s="22" t="s">
        <v>10</v>
      </c>
      <c r="AA2" s="22" t="s">
        <v>14</v>
      </c>
      <c r="AB2" s="22" t="s">
        <v>16</v>
      </c>
      <c r="AC2" s="22" t="s">
        <v>18</v>
      </c>
      <c r="AD2" s="22" t="s">
        <v>79</v>
      </c>
      <c r="AE2" s="22" t="s">
        <v>80</v>
      </c>
      <c r="AF2" s="22" t="s">
        <v>81</v>
      </c>
      <c r="AG2" s="22" t="s">
        <v>83</v>
      </c>
      <c r="AH2" s="22" t="s">
        <v>84</v>
      </c>
      <c r="AI2" s="22" t="s">
        <v>85</v>
      </c>
      <c r="AJ2" s="23" t="s">
        <v>20</v>
      </c>
      <c r="AK2" s="24" t="s">
        <v>86</v>
      </c>
      <c r="AL2" s="25" t="s">
        <v>87</v>
      </c>
      <c r="AM2" s="25" t="s">
        <v>88</v>
      </c>
      <c r="AN2" s="25" t="s">
        <v>89</v>
      </c>
      <c r="AO2" s="25" t="s">
        <v>90</v>
      </c>
      <c r="AP2" s="25" t="s">
        <v>91</v>
      </c>
      <c r="AQ2" s="25" t="s">
        <v>32</v>
      </c>
      <c r="AR2" s="26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98</v>
      </c>
      <c r="BE2" s="28" t="s">
        <v>99</v>
      </c>
      <c r="BF2" s="28" t="s">
        <v>83</v>
      </c>
      <c r="BG2" s="29" t="s">
        <v>84</v>
      </c>
      <c r="BH2" s="27" t="s">
        <v>92</v>
      </c>
      <c r="BI2" s="28" t="s">
        <v>93</v>
      </c>
      <c r="BJ2" s="28" t="s">
        <v>94</v>
      </c>
      <c r="BK2" s="28" t="s">
        <v>95</v>
      </c>
      <c r="BL2" s="28" t="s">
        <v>96</v>
      </c>
      <c r="BM2" s="28" t="s">
        <v>97</v>
      </c>
      <c r="BN2" s="28" t="s">
        <v>16</v>
      </c>
      <c r="BO2" s="28" t="s">
        <v>18</v>
      </c>
      <c r="BP2" s="28" t="s">
        <v>8</v>
      </c>
      <c r="BQ2" s="28" t="s">
        <v>10</v>
      </c>
      <c r="BR2" s="28" t="s">
        <v>14</v>
      </c>
      <c r="BS2" s="28" t="s">
        <v>98</v>
      </c>
      <c r="BT2" s="28" t="s">
        <v>99</v>
      </c>
      <c r="BU2" s="28" t="s">
        <v>83</v>
      </c>
      <c r="BV2" s="29" t="s">
        <v>84</v>
      </c>
      <c r="BW2" s="27" t="s">
        <v>92</v>
      </c>
      <c r="BX2" s="28" t="s">
        <v>93</v>
      </c>
      <c r="BY2" s="28" t="s">
        <v>94</v>
      </c>
      <c r="BZ2" s="28" t="s">
        <v>95</v>
      </c>
      <c r="CA2" s="28" t="s">
        <v>96</v>
      </c>
      <c r="CB2" s="28" t="s">
        <v>97</v>
      </c>
      <c r="CC2" s="28" t="s">
        <v>16</v>
      </c>
      <c r="CD2" s="28" t="s">
        <v>18</v>
      </c>
      <c r="CE2" s="28" t="s">
        <v>8</v>
      </c>
      <c r="CF2" s="28" t="s">
        <v>10</v>
      </c>
      <c r="CG2" s="28" t="s">
        <v>14</v>
      </c>
      <c r="CH2" s="28" t="s">
        <v>98</v>
      </c>
      <c r="CI2" s="28" t="s">
        <v>99</v>
      </c>
      <c r="CJ2" s="28" t="s">
        <v>83</v>
      </c>
      <c r="CK2" s="29" t="s">
        <v>84</v>
      </c>
      <c r="CL2" s="27" t="s">
        <v>92</v>
      </c>
      <c r="CM2" s="28" t="s">
        <v>93</v>
      </c>
      <c r="CN2" s="28" t="s">
        <v>94</v>
      </c>
      <c r="CO2" s="28" t="s">
        <v>95</v>
      </c>
      <c r="CP2" s="28" t="s">
        <v>96</v>
      </c>
      <c r="CQ2" s="28" t="s">
        <v>97</v>
      </c>
      <c r="CR2" s="28" t="s">
        <v>16</v>
      </c>
      <c r="CS2" s="28" t="s">
        <v>18</v>
      </c>
      <c r="CT2" s="28" t="s">
        <v>8</v>
      </c>
      <c r="CU2" s="28" t="s">
        <v>10</v>
      </c>
      <c r="CV2" s="28" t="s">
        <v>14</v>
      </c>
      <c r="CW2" s="28" t="s">
        <v>98</v>
      </c>
      <c r="CX2" s="28" t="s">
        <v>99</v>
      </c>
      <c r="CY2" s="28" t="s">
        <v>83</v>
      </c>
      <c r="CZ2" s="29" t="s">
        <v>84</v>
      </c>
      <c r="DA2" s="27" t="s">
        <v>92</v>
      </c>
      <c r="DB2" s="28" t="s">
        <v>93</v>
      </c>
      <c r="DC2" s="28" t="s">
        <v>94</v>
      </c>
      <c r="DD2" s="28" t="s">
        <v>95</v>
      </c>
      <c r="DE2" s="28" t="s">
        <v>96</v>
      </c>
      <c r="DF2" s="28" t="s">
        <v>97</v>
      </c>
      <c r="DG2" s="28" t="s">
        <v>16</v>
      </c>
      <c r="DH2" s="28" t="s">
        <v>18</v>
      </c>
      <c r="DI2" s="28" t="s">
        <v>8</v>
      </c>
      <c r="DJ2" s="28" t="s">
        <v>10</v>
      </c>
      <c r="DK2" s="28" t="s">
        <v>14</v>
      </c>
      <c r="DL2" s="28" t="s">
        <v>758</v>
      </c>
      <c r="DM2" s="28" t="s">
        <v>79</v>
      </c>
      <c r="DN2" s="28" t="s">
        <v>759</v>
      </c>
      <c r="DO2" s="28" t="s">
        <v>80</v>
      </c>
      <c r="DP2" s="28" t="s">
        <v>98</v>
      </c>
      <c r="DQ2" s="28" t="s">
        <v>99</v>
      </c>
      <c r="DR2" s="28" t="s">
        <v>83</v>
      </c>
      <c r="DS2" s="29" t="s">
        <v>84</v>
      </c>
      <c r="DT2" s="152"/>
      <c r="DU2" s="152"/>
      <c r="DV2" s="152"/>
      <c r="DW2" s="152"/>
      <c r="DX2" s="152"/>
      <c r="DY2" s="152"/>
      <c r="DZ2" s="90" t="s">
        <v>622</v>
      </c>
      <c r="EA2" s="90" t="s">
        <v>623</v>
      </c>
      <c r="EB2" s="90" t="s">
        <v>624</v>
      </c>
      <c r="EC2" s="90" t="s">
        <v>625</v>
      </c>
    </row>
    <row r="3" spans="1:133" x14ac:dyDescent="0.2">
      <c r="A3" s="30">
        <v>1</v>
      </c>
      <c r="B3" s="32" t="s">
        <v>116</v>
      </c>
      <c r="C3" s="120">
        <v>12.217142857142857</v>
      </c>
      <c r="D3" s="121" t="s">
        <v>708</v>
      </c>
      <c r="E3" s="35">
        <v>2</v>
      </c>
      <c r="F3" s="36">
        <v>35534</v>
      </c>
      <c r="G3" s="37">
        <v>28.473972602739725</v>
      </c>
      <c r="H3" s="37" t="s">
        <v>628</v>
      </c>
      <c r="I3" s="37">
        <v>21.046575342465754</v>
      </c>
      <c r="J3" s="37" t="s">
        <v>976</v>
      </c>
      <c r="K3" s="37" t="s">
        <v>977</v>
      </c>
      <c r="L3" s="37" t="s">
        <v>985</v>
      </c>
      <c r="M3" s="35">
        <v>72</v>
      </c>
      <c r="N3" s="35">
        <v>209</v>
      </c>
      <c r="O3" s="35">
        <v>4.42</v>
      </c>
      <c r="P3" s="38">
        <v>1</v>
      </c>
      <c r="Q3" s="125">
        <v>0</v>
      </c>
      <c r="R3" s="110">
        <v>0</v>
      </c>
      <c r="S3" s="110">
        <v>0.20172084130019122</v>
      </c>
      <c r="T3" s="110">
        <v>0.27492447129909364</v>
      </c>
      <c r="U3" s="110">
        <v>0.53247422680412371</v>
      </c>
      <c r="V3" s="58">
        <v>0.53247422680412371</v>
      </c>
      <c r="W3" s="59">
        <v>0.53247422680412371</v>
      </c>
      <c r="X3" s="42">
        <v>18.391780821917809</v>
      </c>
      <c r="Y3" s="43">
        <v>2.83</v>
      </c>
      <c r="Z3" s="43">
        <v>9.8000000000000007</v>
      </c>
      <c r="AA3" s="43">
        <v>13</v>
      </c>
      <c r="AB3" s="43">
        <v>0.47</v>
      </c>
      <c r="AC3" s="43">
        <v>3.25</v>
      </c>
      <c r="AD3" s="44">
        <v>7.3969022265246848E-2</v>
      </c>
      <c r="AE3" s="44">
        <v>0.2876573088092933</v>
      </c>
      <c r="AF3" s="45">
        <v>0.08</v>
      </c>
      <c r="AG3" s="349">
        <v>0.83299999999999996</v>
      </c>
      <c r="AH3" s="349">
        <v>0.15299999999999997</v>
      </c>
      <c r="AI3" s="43">
        <v>109.51842874691263</v>
      </c>
      <c r="AJ3" s="47">
        <v>106.18298754319183</v>
      </c>
      <c r="AK3" s="48">
        <v>10</v>
      </c>
      <c r="AL3" s="49">
        <v>10</v>
      </c>
      <c r="AM3" s="49">
        <v>5</v>
      </c>
      <c r="AN3" s="49">
        <v>7</v>
      </c>
      <c r="AO3" s="49">
        <v>9</v>
      </c>
      <c r="AP3" s="49">
        <v>7</v>
      </c>
      <c r="AQ3" s="49">
        <v>10</v>
      </c>
      <c r="AR3" s="126">
        <v>0</v>
      </c>
      <c r="AS3" s="133"/>
      <c r="AT3" s="115">
        <v>23</v>
      </c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34"/>
      <c r="BH3" s="133"/>
      <c r="BI3" s="115">
        <v>23</v>
      </c>
      <c r="BJ3" s="115"/>
      <c r="BK3" s="115"/>
      <c r="BL3" s="115"/>
      <c r="BM3" s="115"/>
      <c r="BN3" s="115"/>
      <c r="BO3" s="115"/>
      <c r="BP3" s="116"/>
      <c r="BQ3" s="116"/>
      <c r="BR3" s="116"/>
      <c r="BS3" s="116"/>
      <c r="BT3" s="135"/>
      <c r="BU3" s="135"/>
      <c r="BV3" s="136"/>
      <c r="BW3" s="133">
        <v>422</v>
      </c>
      <c r="BX3" s="115">
        <v>2092</v>
      </c>
      <c r="BY3" s="115">
        <v>45</v>
      </c>
      <c r="BZ3" s="115">
        <v>25</v>
      </c>
      <c r="CA3" s="115">
        <v>3</v>
      </c>
      <c r="CB3" s="115">
        <v>15</v>
      </c>
      <c r="CC3" s="115"/>
      <c r="CD3" s="115"/>
      <c r="CE3" s="116">
        <v>1.48</v>
      </c>
      <c r="CF3" s="116">
        <v>5.5</v>
      </c>
      <c r="CG3" s="116">
        <v>11.6</v>
      </c>
      <c r="CH3" s="116"/>
      <c r="CI3" s="135">
        <v>16.7</v>
      </c>
      <c r="CJ3" s="135">
        <v>95.6</v>
      </c>
      <c r="CK3" s="136">
        <v>4</v>
      </c>
      <c r="CL3" s="133">
        <v>637</v>
      </c>
      <c r="CM3" s="115">
        <v>2317</v>
      </c>
      <c r="CN3" s="115">
        <v>77</v>
      </c>
      <c r="CO3" s="115">
        <v>41</v>
      </c>
      <c r="CP3" s="115">
        <v>6</v>
      </c>
      <c r="CQ3" s="115">
        <v>15</v>
      </c>
      <c r="CR3" s="116">
        <v>0.34</v>
      </c>
      <c r="CS3" s="116">
        <v>1.86</v>
      </c>
      <c r="CT3" s="116">
        <v>1.75</v>
      </c>
      <c r="CU3" s="116">
        <v>9.8000000000000007</v>
      </c>
      <c r="CV3" s="116">
        <v>13</v>
      </c>
      <c r="CW3" s="116"/>
      <c r="CX3" s="135">
        <v>6.8</v>
      </c>
      <c r="CY3" s="135">
        <v>87.8</v>
      </c>
      <c r="CZ3" s="136">
        <v>11.2</v>
      </c>
      <c r="DA3" s="133">
        <v>1033</v>
      </c>
      <c r="DB3" s="115">
        <v>1940</v>
      </c>
      <c r="DC3" s="115">
        <v>132</v>
      </c>
      <c r="DD3" s="115">
        <v>80</v>
      </c>
      <c r="DE3" s="115">
        <v>8</v>
      </c>
      <c r="DF3" s="115">
        <v>15</v>
      </c>
      <c r="DG3" s="116">
        <v>0.47</v>
      </c>
      <c r="DH3" s="116">
        <v>3.25</v>
      </c>
      <c r="DI3" s="116">
        <v>2.83</v>
      </c>
      <c r="DJ3" s="116">
        <v>5.9</v>
      </c>
      <c r="DK3" s="116">
        <v>11.3</v>
      </c>
      <c r="DL3" s="61">
        <v>27</v>
      </c>
      <c r="DM3" s="153">
        <v>7.3969022265246848E-2</v>
      </c>
      <c r="DN3" s="61">
        <v>105</v>
      </c>
      <c r="DO3" s="153">
        <v>0.2876573088092933</v>
      </c>
      <c r="DP3" s="135">
        <v>40.700000000000003</v>
      </c>
      <c r="DQ3" s="135">
        <v>8</v>
      </c>
      <c r="DR3" s="135">
        <v>78.8</v>
      </c>
      <c r="DS3" s="136">
        <v>19.399999999999999</v>
      </c>
      <c r="DT3" s="108"/>
      <c r="DU3" s="31">
        <v>1</v>
      </c>
      <c r="DV3" s="31" t="s">
        <v>629</v>
      </c>
      <c r="DW3" s="89">
        <v>1</v>
      </c>
      <c r="DX3" s="107">
        <v>41517</v>
      </c>
      <c r="DY3" s="138">
        <v>43216</v>
      </c>
      <c r="DZ3" s="31"/>
      <c r="EA3" s="31"/>
      <c r="EB3" s="31"/>
      <c r="EC3" s="31"/>
    </row>
    <row r="4" spans="1:133" x14ac:dyDescent="0.2">
      <c r="A4" s="30">
        <v>2</v>
      </c>
      <c r="B4" s="32" t="s">
        <v>130</v>
      </c>
      <c r="C4" s="120">
        <v>11.565714285714284</v>
      </c>
      <c r="D4" s="121" t="s">
        <v>627</v>
      </c>
      <c r="E4" s="35">
        <v>1</v>
      </c>
      <c r="F4" s="36">
        <v>34688</v>
      </c>
      <c r="G4" s="37">
        <v>30.791780821917808</v>
      </c>
      <c r="H4" s="37" t="s">
        <v>628</v>
      </c>
      <c r="I4" s="37">
        <v>23.364383561643837</v>
      </c>
      <c r="J4" s="37" t="s">
        <v>978</v>
      </c>
      <c r="K4" s="37" t="s">
        <v>977</v>
      </c>
      <c r="L4" s="37" t="s">
        <v>986</v>
      </c>
      <c r="M4" s="35">
        <v>73</v>
      </c>
      <c r="N4" s="35">
        <v>190</v>
      </c>
      <c r="O4" s="35">
        <v>4.4400000000000004</v>
      </c>
      <c r="P4" s="38">
        <v>1</v>
      </c>
      <c r="Q4" s="125">
        <v>0</v>
      </c>
      <c r="R4" s="110">
        <v>0</v>
      </c>
      <c r="S4" s="110">
        <v>0.30672145582624011</v>
      </c>
      <c r="T4" s="110">
        <v>0.24381737476220672</v>
      </c>
      <c r="U4" s="110">
        <v>0.41100443131462333</v>
      </c>
      <c r="V4" s="58">
        <v>0.41100443131462333</v>
      </c>
      <c r="W4" s="59">
        <v>0.41100443131462333</v>
      </c>
      <c r="X4" s="42">
        <v>20.709589041095889</v>
      </c>
      <c r="Y4" s="43">
        <v>2.78</v>
      </c>
      <c r="Z4" s="43">
        <v>6.3</v>
      </c>
      <c r="AA4" s="43">
        <v>11.7</v>
      </c>
      <c r="AB4" s="43">
        <v>0.63</v>
      </c>
      <c r="AC4" s="43">
        <v>2.91</v>
      </c>
      <c r="AD4" s="44">
        <v>3.9964061096136566E-2</v>
      </c>
      <c r="AE4" s="44">
        <v>0.20231805929919136</v>
      </c>
      <c r="AF4" s="45">
        <v>0.1</v>
      </c>
      <c r="AG4" s="185">
        <v>0.746</v>
      </c>
      <c r="AH4" s="185">
        <v>0.23549999999999999</v>
      </c>
      <c r="AI4" s="43">
        <v>97.780378974648457</v>
      </c>
      <c r="AJ4" s="47">
        <v>96.784318803326897</v>
      </c>
      <c r="AK4" s="48">
        <v>10</v>
      </c>
      <c r="AL4" s="49">
        <v>5</v>
      </c>
      <c r="AM4" s="49">
        <v>5</v>
      </c>
      <c r="AN4" s="49">
        <v>5</v>
      </c>
      <c r="AO4" s="49">
        <v>9</v>
      </c>
      <c r="AP4" s="49">
        <v>6</v>
      </c>
      <c r="AQ4" s="49">
        <v>10</v>
      </c>
      <c r="AR4" s="126">
        <v>1</v>
      </c>
      <c r="AS4" s="133"/>
      <c r="AT4" s="115">
        <v>23</v>
      </c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5"/>
      <c r="BF4" s="115"/>
      <c r="BG4" s="134"/>
      <c r="BH4" s="133"/>
      <c r="BI4" s="115">
        <v>3890</v>
      </c>
      <c r="BJ4" s="115"/>
      <c r="BK4" s="115"/>
      <c r="BL4" s="115"/>
      <c r="BM4" s="115"/>
      <c r="BN4" s="115"/>
      <c r="BO4" s="115"/>
      <c r="BP4" s="116"/>
      <c r="BQ4" s="116"/>
      <c r="BR4" s="116"/>
      <c r="BS4" s="116"/>
      <c r="BT4" s="135"/>
      <c r="BU4" s="135"/>
      <c r="BV4" s="136"/>
      <c r="BW4" s="133">
        <v>1045</v>
      </c>
      <c r="BX4" s="115">
        <v>3407</v>
      </c>
      <c r="BY4" s="115">
        <v>123</v>
      </c>
      <c r="BZ4" s="115">
        <v>89</v>
      </c>
      <c r="CA4" s="115">
        <v>7</v>
      </c>
      <c r="CB4" s="115">
        <v>22</v>
      </c>
      <c r="CC4" s="115"/>
      <c r="CD4" s="115"/>
      <c r="CE4" s="116">
        <v>2.4500000000000002</v>
      </c>
      <c r="CF4" s="116">
        <v>6.3</v>
      </c>
      <c r="CG4" s="116">
        <v>8.9</v>
      </c>
      <c r="CH4" s="116"/>
      <c r="CI4" s="135">
        <v>7.3</v>
      </c>
      <c r="CJ4" s="135">
        <v>81.099999999999994</v>
      </c>
      <c r="CK4" s="136">
        <v>18.399999999999999</v>
      </c>
      <c r="CL4" s="133">
        <v>769</v>
      </c>
      <c r="CM4" s="115">
        <v>3154</v>
      </c>
      <c r="CN4" s="115">
        <v>114</v>
      </c>
      <c r="CO4" s="115">
        <v>72</v>
      </c>
      <c r="CP4" s="115">
        <v>7</v>
      </c>
      <c r="CQ4" s="115">
        <v>26</v>
      </c>
      <c r="CR4" s="116">
        <v>0.35</v>
      </c>
      <c r="CS4" s="116">
        <v>1.84</v>
      </c>
      <c r="CT4" s="116">
        <v>1.79</v>
      </c>
      <c r="CU4" s="116">
        <v>5.8</v>
      </c>
      <c r="CV4" s="116">
        <v>9.1999999999999993</v>
      </c>
      <c r="CW4" s="116"/>
      <c r="CX4" s="135">
        <v>11.1</v>
      </c>
      <c r="CY4" s="135">
        <v>74.3</v>
      </c>
      <c r="CZ4" s="136">
        <v>23.7</v>
      </c>
      <c r="DA4" s="133">
        <v>1113</v>
      </c>
      <c r="DB4" s="115">
        <v>2708</v>
      </c>
      <c r="DC4" s="115">
        <v>97</v>
      </c>
      <c r="DD4" s="115">
        <v>63</v>
      </c>
      <c r="DE4" s="115">
        <v>5</v>
      </c>
      <c r="DF4" s="115">
        <v>28</v>
      </c>
      <c r="DG4" s="116">
        <v>0.63</v>
      </c>
      <c r="DH4" s="116">
        <v>2.91</v>
      </c>
      <c r="DI4" s="116">
        <v>2.78</v>
      </c>
      <c r="DJ4" s="116">
        <v>6.3</v>
      </c>
      <c r="DK4" s="116">
        <v>11.7</v>
      </c>
      <c r="DL4" s="61">
        <v>16</v>
      </c>
      <c r="DM4" s="153">
        <v>3.9964061096136566E-2</v>
      </c>
      <c r="DN4" s="61">
        <v>81</v>
      </c>
      <c r="DO4" s="153">
        <v>0.20231805929919136</v>
      </c>
      <c r="DP4" s="135">
        <v>18.8</v>
      </c>
      <c r="DQ4" s="135">
        <v>10</v>
      </c>
      <c r="DR4" s="135">
        <v>74.900000000000006</v>
      </c>
      <c r="DS4" s="136">
        <v>23.4</v>
      </c>
      <c r="DT4" s="108"/>
      <c r="DU4" s="31">
        <v>2</v>
      </c>
      <c r="DV4" s="31" t="s">
        <v>728</v>
      </c>
      <c r="DW4" s="89">
        <v>1</v>
      </c>
      <c r="DX4" s="107">
        <v>41882</v>
      </c>
      <c r="DY4" s="89"/>
    </row>
    <row r="5" spans="1:133" x14ac:dyDescent="0.2">
      <c r="A5" s="30">
        <v>3</v>
      </c>
      <c r="B5" s="32" t="s">
        <v>168</v>
      </c>
      <c r="C5" s="120">
        <v>9.894285714285715</v>
      </c>
      <c r="D5" s="121" t="s">
        <v>636</v>
      </c>
      <c r="E5" s="35">
        <v>1</v>
      </c>
      <c r="F5" s="36">
        <v>35387</v>
      </c>
      <c r="G5" s="37">
        <v>28.876712328767123</v>
      </c>
      <c r="H5" s="37" t="s">
        <v>628</v>
      </c>
      <c r="I5" s="37">
        <v>21.449315068493149</v>
      </c>
      <c r="J5" s="37" t="s">
        <v>983</v>
      </c>
      <c r="K5" s="37" t="s">
        <v>977</v>
      </c>
      <c r="L5" s="37" t="s">
        <v>985</v>
      </c>
      <c r="M5" s="35">
        <v>71</v>
      </c>
      <c r="N5" s="35">
        <v>201</v>
      </c>
      <c r="O5" s="35">
        <v>4.46</v>
      </c>
      <c r="P5" s="38">
        <v>2</v>
      </c>
      <c r="Q5" s="125">
        <v>0</v>
      </c>
      <c r="R5" s="110">
        <v>0</v>
      </c>
      <c r="S5" s="110">
        <v>0.30364128799277762</v>
      </c>
      <c r="T5" s="110">
        <v>0.27977087729876393</v>
      </c>
      <c r="U5" s="110">
        <v>0.28138395590936927</v>
      </c>
      <c r="V5" s="58">
        <v>0.29251262195107341</v>
      </c>
      <c r="W5" s="59">
        <v>0.29251262195107341</v>
      </c>
      <c r="X5" s="42">
        <v>18.794520547945204</v>
      </c>
      <c r="Y5" s="43">
        <v>2.2999999999999998</v>
      </c>
      <c r="Z5" s="43">
        <v>6.7</v>
      </c>
      <c r="AA5" s="43">
        <v>10.199999999999999</v>
      </c>
      <c r="AB5" s="43">
        <v>0.53</v>
      </c>
      <c r="AC5" s="43">
        <v>2.0499999999999998</v>
      </c>
      <c r="AD5" s="44">
        <v>5.2557127312295969E-2</v>
      </c>
      <c r="AE5" s="44">
        <v>0.22774755168661587</v>
      </c>
      <c r="AF5" s="45">
        <v>7.8E-2</v>
      </c>
      <c r="AG5" s="185">
        <v>2.5499999999999998E-2</v>
      </c>
      <c r="AH5" s="185">
        <v>0.93699999999999994</v>
      </c>
      <c r="AI5" s="43">
        <v>101.5983414275576</v>
      </c>
      <c r="AJ5" s="47">
        <v>96.459083834233553</v>
      </c>
      <c r="AK5" s="48">
        <v>8</v>
      </c>
      <c r="AL5" s="49">
        <v>8</v>
      </c>
      <c r="AM5" s="49">
        <v>4</v>
      </c>
      <c r="AN5" s="49">
        <v>5</v>
      </c>
      <c r="AO5" s="49">
        <v>8</v>
      </c>
      <c r="AP5" s="49">
        <v>6</v>
      </c>
      <c r="AQ5" s="49">
        <v>8</v>
      </c>
      <c r="AR5" s="126">
        <v>0.5</v>
      </c>
      <c r="AS5" s="133"/>
      <c r="AT5" s="115">
        <v>23</v>
      </c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34"/>
      <c r="BH5" s="133"/>
      <c r="BI5" s="115">
        <v>3971</v>
      </c>
      <c r="BJ5" s="115"/>
      <c r="BK5" s="115"/>
      <c r="BL5" s="115"/>
      <c r="BM5" s="115"/>
      <c r="BN5" s="115"/>
      <c r="BO5" s="115"/>
      <c r="BP5" s="116"/>
      <c r="BQ5" s="116"/>
      <c r="BR5" s="116"/>
      <c r="BS5" s="116"/>
      <c r="BT5" s="135"/>
      <c r="BU5" s="135"/>
      <c r="BV5" s="136"/>
      <c r="BW5" s="133">
        <v>1009</v>
      </c>
      <c r="BX5" s="115">
        <v>3323</v>
      </c>
      <c r="BY5" s="115">
        <v>131</v>
      </c>
      <c r="BZ5" s="115">
        <v>80</v>
      </c>
      <c r="CA5" s="115">
        <v>7</v>
      </c>
      <c r="CB5" s="115">
        <v>25</v>
      </c>
      <c r="CC5" s="115"/>
      <c r="CD5" s="115"/>
      <c r="CE5" s="116">
        <v>2.1800000000000002</v>
      </c>
      <c r="CF5" s="116">
        <v>8</v>
      </c>
      <c r="CG5" s="116">
        <v>8.9</v>
      </c>
      <c r="CH5" s="116"/>
      <c r="CI5" s="135">
        <v>9.1</v>
      </c>
      <c r="CJ5" s="135">
        <v>0.6</v>
      </c>
      <c r="CK5" s="136">
        <v>97.5</v>
      </c>
      <c r="CL5" s="133">
        <v>928</v>
      </c>
      <c r="CM5" s="115">
        <v>3317</v>
      </c>
      <c r="CN5" s="115">
        <v>126</v>
      </c>
      <c r="CO5" s="115">
        <v>82</v>
      </c>
      <c r="CP5" s="115">
        <v>9</v>
      </c>
      <c r="CQ5" s="115">
        <v>25</v>
      </c>
      <c r="CR5" s="116">
        <v>0.3</v>
      </c>
      <c r="CS5" s="116">
        <v>1.98</v>
      </c>
      <c r="CT5" s="116">
        <v>2.06</v>
      </c>
      <c r="CU5" s="116">
        <v>6.7</v>
      </c>
      <c r="CV5" s="116">
        <v>9</v>
      </c>
      <c r="CW5" s="116"/>
      <c r="CX5" s="135">
        <v>6.8</v>
      </c>
      <c r="CY5" s="135">
        <v>2.2999999999999998</v>
      </c>
      <c r="CZ5" s="136">
        <v>93.6</v>
      </c>
      <c r="DA5" s="133">
        <v>919</v>
      </c>
      <c r="DB5" s="115">
        <v>3266</v>
      </c>
      <c r="DC5" s="115">
        <v>112</v>
      </c>
      <c r="DD5" s="115">
        <v>71</v>
      </c>
      <c r="DE5" s="115">
        <v>10</v>
      </c>
      <c r="DF5" s="115">
        <v>22</v>
      </c>
      <c r="DG5" s="116">
        <v>0.53</v>
      </c>
      <c r="DH5" s="116">
        <v>2.0499999999999998</v>
      </c>
      <c r="DI5" s="116">
        <v>2.2999999999999998</v>
      </c>
      <c r="DJ5" s="116">
        <v>5.4</v>
      </c>
      <c r="DK5" s="116">
        <v>10.199999999999999</v>
      </c>
      <c r="DL5" s="61">
        <v>21</v>
      </c>
      <c r="DM5" s="153">
        <v>5.2557127312295969E-2</v>
      </c>
      <c r="DN5" s="61">
        <v>91</v>
      </c>
      <c r="DO5" s="153">
        <v>0.22774755168661587</v>
      </c>
      <c r="DP5" s="135">
        <v>42.9</v>
      </c>
      <c r="DQ5" s="135">
        <v>7.8</v>
      </c>
      <c r="DR5" s="135">
        <v>2.8</v>
      </c>
      <c r="DS5" s="136">
        <v>93.8</v>
      </c>
      <c r="DT5" s="108"/>
      <c r="DU5" s="7">
        <v>3</v>
      </c>
      <c r="DV5" s="31" t="s">
        <v>730</v>
      </c>
      <c r="DW5" s="89">
        <v>0.95</v>
      </c>
      <c r="DX5" s="107">
        <v>42247</v>
      </c>
      <c r="DY5" s="89"/>
    </row>
    <row r="6" spans="1:133" x14ac:dyDescent="0.2">
      <c r="A6" s="30">
        <v>4</v>
      </c>
      <c r="B6" s="32" t="s">
        <v>189</v>
      </c>
      <c r="C6" s="120">
        <v>9.6842857142857142</v>
      </c>
      <c r="D6" s="121" t="s">
        <v>631</v>
      </c>
      <c r="E6" s="35">
        <v>1</v>
      </c>
      <c r="F6" s="36">
        <v>35331</v>
      </c>
      <c r="G6" s="37">
        <v>29.030136986301368</v>
      </c>
      <c r="H6" s="37" t="s">
        <v>669</v>
      </c>
      <c r="I6" s="37">
        <v>21.602739726027398</v>
      </c>
      <c r="J6" s="37" t="s">
        <v>978</v>
      </c>
      <c r="K6" s="37" t="s">
        <v>980</v>
      </c>
      <c r="L6" s="37" t="s">
        <v>987</v>
      </c>
      <c r="M6" s="35">
        <v>76</v>
      </c>
      <c r="N6" s="35">
        <v>198</v>
      </c>
      <c r="O6" s="35">
        <v>4.34</v>
      </c>
      <c r="P6" s="38">
        <v>3</v>
      </c>
      <c r="Q6" s="125">
        <v>0</v>
      </c>
      <c r="R6" s="110">
        <v>0</v>
      </c>
      <c r="S6" s="110">
        <v>5.0808314087759819E-3</v>
      </c>
      <c r="T6" s="110">
        <v>0.20429636124506795</v>
      </c>
      <c r="U6" s="110">
        <v>0.33043478260869563</v>
      </c>
      <c r="V6" s="58">
        <v>0.33043478260869563</v>
      </c>
      <c r="W6" s="59">
        <v>0.33043478260869563</v>
      </c>
      <c r="X6" s="42">
        <v>19.950684931506849</v>
      </c>
      <c r="Y6" s="43">
        <v>2.92</v>
      </c>
      <c r="Z6" s="43">
        <v>5.7</v>
      </c>
      <c r="AA6" s="43">
        <v>20.3</v>
      </c>
      <c r="AB6" s="43">
        <v>0.84</v>
      </c>
      <c r="AC6" s="43">
        <v>2.91</v>
      </c>
      <c r="AD6" s="44">
        <v>5.0114416475972534E-2</v>
      </c>
      <c r="AE6" s="44">
        <v>0.18041189931350113</v>
      </c>
      <c r="AF6" s="45">
        <v>4.8000000000000001E-2</v>
      </c>
      <c r="AG6" s="185">
        <v>0.68299999999999994</v>
      </c>
      <c r="AH6" s="185">
        <v>0.30899999999999994</v>
      </c>
      <c r="AI6" s="43">
        <v>111.61852209769903</v>
      </c>
      <c r="AJ6" s="47">
        <v>117.36149893852235</v>
      </c>
      <c r="AK6" s="48">
        <v>9</v>
      </c>
      <c r="AL6" s="49">
        <v>6</v>
      </c>
      <c r="AM6" s="49">
        <v>5</v>
      </c>
      <c r="AN6" s="49">
        <v>4</v>
      </c>
      <c r="AO6" s="49">
        <v>10</v>
      </c>
      <c r="AP6" s="49">
        <v>9</v>
      </c>
      <c r="AQ6" s="49">
        <v>7</v>
      </c>
      <c r="AR6" s="126">
        <v>0</v>
      </c>
      <c r="AS6" s="133">
        <v>0</v>
      </c>
      <c r="AT6" s="115">
        <v>3263</v>
      </c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34"/>
      <c r="BH6" s="133"/>
      <c r="BI6" s="115">
        <v>2118</v>
      </c>
      <c r="BJ6" s="115"/>
      <c r="BK6" s="115">
        <v>0</v>
      </c>
      <c r="BL6" s="115">
        <v>0</v>
      </c>
      <c r="BM6" s="115"/>
      <c r="BN6" s="115"/>
      <c r="BO6" s="115"/>
      <c r="BP6" s="116"/>
      <c r="BQ6" s="116"/>
      <c r="BR6" s="116"/>
      <c r="BS6" s="116"/>
      <c r="BT6" s="135">
        <v>100</v>
      </c>
      <c r="BU6" s="135">
        <v>83.3</v>
      </c>
      <c r="BV6" s="136">
        <v>16.7</v>
      </c>
      <c r="BW6" s="133">
        <v>11</v>
      </c>
      <c r="BX6" s="115">
        <v>2165</v>
      </c>
      <c r="BY6" s="115"/>
      <c r="BZ6" s="115"/>
      <c r="CA6" s="115"/>
      <c r="CB6" s="115"/>
      <c r="CC6" s="115"/>
      <c r="CD6" s="115"/>
      <c r="CE6" s="116"/>
      <c r="CF6" s="116"/>
      <c r="CG6" s="116"/>
      <c r="CH6" s="116"/>
      <c r="CI6" s="135"/>
      <c r="CJ6" s="135"/>
      <c r="CK6" s="136"/>
      <c r="CL6" s="133">
        <v>466</v>
      </c>
      <c r="CM6" s="115">
        <v>2281</v>
      </c>
      <c r="CN6" s="115">
        <v>47</v>
      </c>
      <c r="CO6" s="115">
        <v>26</v>
      </c>
      <c r="CP6" s="115">
        <v>3</v>
      </c>
      <c r="CQ6" s="115">
        <v>12</v>
      </c>
      <c r="CR6" s="116">
        <v>0.84</v>
      </c>
      <c r="CS6" s="116">
        <v>1.68</v>
      </c>
      <c r="CT6" s="116">
        <v>2.14</v>
      </c>
      <c r="CU6" s="116">
        <v>5.7</v>
      </c>
      <c r="CV6" s="116">
        <v>17.7</v>
      </c>
      <c r="CW6" s="116"/>
      <c r="CX6" s="135">
        <v>7.1</v>
      </c>
      <c r="CY6" s="135">
        <v>66.099999999999994</v>
      </c>
      <c r="CZ6" s="136">
        <v>33.9</v>
      </c>
      <c r="DA6" s="133">
        <v>874</v>
      </c>
      <c r="DB6" s="115">
        <v>2645</v>
      </c>
      <c r="DC6" s="115">
        <v>69</v>
      </c>
      <c r="DD6" s="115">
        <v>40</v>
      </c>
      <c r="DE6" s="115">
        <v>3</v>
      </c>
      <c r="DF6" s="115">
        <v>17</v>
      </c>
      <c r="DG6" s="116">
        <v>0.83</v>
      </c>
      <c r="DH6" s="116">
        <v>2.91</v>
      </c>
      <c r="DI6" s="116">
        <v>2.92</v>
      </c>
      <c r="DJ6" s="116">
        <v>4.3</v>
      </c>
      <c r="DK6" s="116">
        <v>20.3</v>
      </c>
      <c r="DL6" s="61">
        <v>15</v>
      </c>
      <c r="DM6" s="153">
        <v>5.0114416475972534E-2</v>
      </c>
      <c r="DN6" s="61">
        <v>54</v>
      </c>
      <c r="DO6" s="153">
        <v>0.18041189931350113</v>
      </c>
      <c r="DP6" s="135"/>
      <c r="DQ6" s="135">
        <v>4.8</v>
      </c>
      <c r="DR6" s="135">
        <v>70.5</v>
      </c>
      <c r="DS6" s="136">
        <v>27.9</v>
      </c>
      <c r="DT6" s="108"/>
      <c r="DU6" s="7">
        <v>4</v>
      </c>
      <c r="DV6" s="31" t="s">
        <v>637</v>
      </c>
      <c r="DW6" s="89">
        <v>0.95</v>
      </c>
      <c r="DX6" s="107">
        <v>42613</v>
      </c>
      <c r="DY6" s="89"/>
    </row>
    <row r="7" spans="1:133" x14ac:dyDescent="0.2">
      <c r="A7" s="30">
        <v>5</v>
      </c>
      <c r="B7" s="32" t="s">
        <v>178</v>
      </c>
      <c r="C7" s="120">
        <v>9.6528571428571439</v>
      </c>
      <c r="D7" s="121" t="s">
        <v>702</v>
      </c>
      <c r="E7" s="35">
        <v>7</v>
      </c>
      <c r="F7" s="36">
        <v>35128</v>
      </c>
      <c r="G7" s="37">
        <v>29.586301369863012</v>
      </c>
      <c r="H7" s="37" t="s">
        <v>669</v>
      </c>
      <c r="I7" s="37">
        <v>22.158904109589042</v>
      </c>
      <c r="J7" s="37" t="s">
        <v>976</v>
      </c>
      <c r="K7" s="37" t="s">
        <v>977</v>
      </c>
      <c r="L7" s="37" t="s">
        <v>985</v>
      </c>
      <c r="M7" s="35">
        <v>73</v>
      </c>
      <c r="N7" s="35">
        <v>205</v>
      </c>
      <c r="O7" s="35">
        <v>4.45</v>
      </c>
      <c r="P7" s="38">
        <v>3</v>
      </c>
      <c r="Q7" s="125">
        <v>0</v>
      </c>
      <c r="R7" s="110">
        <v>0</v>
      </c>
      <c r="S7" s="110">
        <v>0</v>
      </c>
      <c r="T7" s="110">
        <v>0.39987425337944044</v>
      </c>
      <c r="U7" s="110">
        <v>0.37325612003158726</v>
      </c>
      <c r="V7" s="58">
        <v>0.38656518670551387</v>
      </c>
      <c r="W7" s="59">
        <v>0.29378954189619055</v>
      </c>
      <c r="X7" s="42">
        <v>20.506849315068493</v>
      </c>
      <c r="Y7" s="43">
        <v>4.34</v>
      </c>
      <c r="Z7" s="43">
        <v>7.7</v>
      </c>
      <c r="AA7" s="43">
        <v>13.3</v>
      </c>
      <c r="AB7" s="43">
        <v>0.69</v>
      </c>
      <c r="AC7" s="43">
        <v>3.52</v>
      </c>
      <c r="AD7" s="44">
        <v>7.8490832157968968E-2</v>
      </c>
      <c r="AE7" s="44">
        <v>0.28705218617771511</v>
      </c>
      <c r="AF7" s="45">
        <v>7.400000000000001E-2</v>
      </c>
      <c r="AG7" s="185">
        <v>0.87050000000000005</v>
      </c>
      <c r="AH7" s="185">
        <v>0.128</v>
      </c>
      <c r="AI7" s="43">
        <v>104.55476080301305</v>
      </c>
      <c r="AJ7" s="47">
        <v>103.48969198194686</v>
      </c>
      <c r="AK7" s="48">
        <v>8</v>
      </c>
      <c r="AL7" s="49">
        <v>5</v>
      </c>
      <c r="AM7" s="49">
        <v>8</v>
      </c>
      <c r="AN7" s="49">
        <v>6</v>
      </c>
      <c r="AO7" s="49">
        <v>9</v>
      </c>
      <c r="AP7" s="49">
        <v>7</v>
      </c>
      <c r="AQ7" s="49">
        <v>7</v>
      </c>
      <c r="AR7" s="126">
        <v>0</v>
      </c>
      <c r="AS7" s="133"/>
      <c r="AT7" s="115">
        <v>3730</v>
      </c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15"/>
      <c r="BF7" s="115"/>
      <c r="BG7" s="134"/>
      <c r="BH7" s="133"/>
      <c r="BI7" s="115">
        <v>4181</v>
      </c>
      <c r="BJ7" s="115"/>
      <c r="BK7" s="115"/>
      <c r="BL7" s="115"/>
      <c r="BM7" s="115"/>
      <c r="BN7" s="115"/>
      <c r="BO7" s="115"/>
      <c r="BP7" s="116"/>
      <c r="BQ7" s="116"/>
      <c r="BR7" s="116"/>
      <c r="BS7" s="116"/>
      <c r="BT7" s="135"/>
      <c r="BU7" s="135"/>
      <c r="BV7" s="136"/>
      <c r="BW7" s="133"/>
      <c r="BX7" s="115">
        <v>2965</v>
      </c>
      <c r="BY7" s="115"/>
      <c r="BZ7" s="115"/>
      <c r="CA7" s="115"/>
      <c r="CB7" s="115"/>
      <c r="CC7" s="115"/>
      <c r="CD7" s="115"/>
      <c r="CE7" s="116"/>
      <c r="CF7" s="116"/>
      <c r="CG7" s="116"/>
      <c r="CH7" s="116"/>
      <c r="CI7" s="135"/>
      <c r="CJ7" s="135"/>
      <c r="CK7" s="136"/>
      <c r="CL7" s="133">
        <v>1272</v>
      </c>
      <c r="CM7" s="115">
        <v>3181</v>
      </c>
      <c r="CN7" s="115">
        <v>112</v>
      </c>
      <c r="CO7" s="115">
        <v>76</v>
      </c>
      <c r="CP7" s="115">
        <v>14</v>
      </c>
      <c r="CQ7" s="115">
        <v>29</v>
      </c>
      <c r="CR7" s="116">
        <v>0.69</v>
      </c>
      <c r="CS7" s="116">
        <v>3.52</v>
      </c>
      <c r="CT7" s="116">
        <v>4.34</v>
      </c>
      <c r="CU7" s="116">
        <v>7.7</v>
      </c>
      <c r="CV7" s="116">
        <v>13.3</v>
      </c>
      <c r="CW7" s="116"/>
      <c r="CX7" s="135">
        <v>5</v>
      </c>
      <c r="CY7" s="135">
        <v>84.7</v>
      </c>
      <c r="CZ7" s="136">
        <v>15</v>
      </c>
      <c r="DA7" s="133">
        <v>1418</v>
      </c>
      <c r="DB7" s="115">
        <v>3799</v>
      </c>
      <c r="DC7" s="115">
        <v>163</v>
      </c>
      <c r="DD7" s="115">
        <v>100</v>
      </c>
      <c r="DE7" s="115">
        <v>7</v>
      </c>
      <c r="DF7" s="115">
        <v>29</v>
      </c>
      <c r="DG7" s="116">
        <v>0.54</v>
      </c>
      <c r="DH7" s="116">
        <v>3.08</v>
      </c>
      <c r="DI7" s="116">
        <v>3.18</v>
      </c>
      <c r="DJ7" s="116">
        <v>6.6</v>
      </c>
      <c r="DK7" s="116">
        <v>12</v>
      </c>
      <c r="DL7" s="61">
        <v>35</v>
      </c>
      <c r="DM7" s="153">
        <v>7.8490832157968968E-2</v>
      </c>
      <c r="DN7" s="61">
        <v>128</v>
      </c>
      <c r="DO7" s="153">
        <v>0.28705218617771511</v>
      </c>
      <c r="DP7" s="135">
        <v>54.3</v>
      </c>
      <c r="DQ7" s="135">
        <v>7.4</v>
      </c>
      <c r="DR7" s="135">
        <v>89.4</v>
      </c>
      <c r="DS7" s="136">
        <v>10.6</v>
      </c>
      <c r="DT7" s="108"/>
      <c r="DU7" s="7">
        <v>5</v>
      </c>
      <c r="DV7" s="31" t="s">
        <v>731</v>
      </c>
      <c r="DW7" s="89">
        <v>0.95</v>
      </c>
      <c r="DX7" s="107">
        <v>42983</v>
      </c>
      <c r="DY7" s="89"/>
    </row>
    <row r="8" spans="1:133" x14ac:dyDescent="0.2">
      <c r="A8" s="30">
        <v>6</v>
      </c>
      <c r="B8" s="32" t="s">
        <v>216</v>
      </c>
      <c r="C8" s="120">
        <v>9.1814285714285724</v>
      </c>
      <c r="D8" s="121" t="s">
        <v>761</v>
      </c>
      <c r="E8" s="35">
        <v>6</v>
      </c>
      <c r="F8" s="36">
        <v>35071</v>
      </c>
      <c r="G8" s="37">
        <v>29.742465753424657</v>
      </c>
      <c r="H8" s="37" t="s">
        <v>628</v>
      </c>
      <c r="I8" s="37">
        <v>22.315068493150687</v>
      </c>
      <c r="J8" s="37" t="s">
        <v>976</v>
      </c>
      <c r="K8" s="37" t="s">
        <v>982</v>
      </c>
      <c r="L8" s="37" t="s">
        <v>987</v>
      </c>
      <c r="M8" s="35">
        <v>74</v>
      </c>
      <c r="N8" s="35">
        <v>209</v>
      </c>
      <c r="O8" s="35">
        <v>4.49</v>
      </c>
      <c r="P8" s="38">
        <v>3</v>
      </c>
      <c r="Q8" s="125">
        <v>0</v>
      </c>
      <c r="R8" s="110">
        <v>0</v>
      </c>
      <c r="S8" s="110">
        <v>0.32235084594835262</v>
      </c>
      <c r="T8" s="110">
        <v>0.31291269258987525</v>
      </c>
      <c r="U8" s="110">
        <v>0.27150475307210759</v>
      </c>
      <c r="V8" s="58">
        <v>0.29692779951023007</v>
      </c>
      <c r="W8" s="59">
        <v>0.25238862958369557</v>
      </c>
      <c r="X8" s="42">
        <v>19.660273972602738</v>
      </c>
      <c r="Y8" s="43">
        <v>2.81</v>
      </c>
      <c r="Z8" s="43">
        <v>5.8</v>
      </c>
      <c r="AA8" s="43">
        <v>15.2</v>
      </c>
      <c r="AB8" s="43">
        <v>1.0900000000000001</v>
      </c>
      <c r="AC8" s="43">
        <v>2.76</v>
      </c>
      <c r="AD8" s="44">
        <v>5.2792485055508112E-2</v>
      </c>
      <c r="AE8" s="44">
        <v>0.14637916310845431</v>
      </c>
      <c r="AF8" s="45">
        <v>9.1999999999999998E-2</v>
      </c>
      <c r="AG8" s="185">
        <v>0.84200000000000008</v>
      </c>
      <c r="AH8" s="185">
        <v>0.158</v>
      </c>
      <c r="AI8" s="43">
        <v>102.84683179540293</v>
      </c>
      <c r="AJ8" s="47">
        <v>103.89807203588546</v>
      </c>
      <c r="AK8" s="48">
        <v>7</v>
      </c>
      <c r="AL8" s="49">
        <v>7</v>
      </c>
      <c r="AM8" s="49">
        <v>5</v>
      </c>
      <c r="AN8" s="49">
        <v>4</v>
      </c>
      <c r="AO8" s="49">
        <v>8</v>
      </c>
      <c r="AP8" s="49">
        <v>7</v>
      </c>
      <c r="AQ8" s="49">
        <v>7</v>
      </c>
      <c r="AR8" s="126">
        <v>0</v>
      </c>
      <c r="AS8" s="133"/>
      <c r="AT8" s="115">
        <v>3661</v>
      </c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  <c r="BF8" s="115"/>
      <c r="BG8" s="134"/>
      <c r="BH8" s="133"/>
      <c r="BI8" s="115">
        <v>3059</v>
      </c>
      <c r="BJ8" s="115"/>
      <c r="BK8" s="115"/>
      <c r="BL8" s="115"/>
      <c r="BM8" s="115"/>
      <c r="BN8" s="115"/>
      <c r="BO8" s="115"/>
      <c r="BP8" s="116"/>
      <c r="BQ8" s="116"/>
      <c r="BR8" s="116"/>
      <c r="BS8" s="116"/>
      <c r="BT8" s="135"/>
      <c r="BU8" s="135"/>
      <c r="BV8" s="136"/>
      <c r="BW8" s="133">
        <v>724</v>
      </c>
      <c r="BX8" s="115">
        <v>2246</v>
      </c>
      <c r="BY8" s="115">
        <v>95</v>
      </c>
      <c r="BZ8" s="115">
        <v>52</v>
      </c>
      <c r="CA8" s="115">
        <v>4</v>
      </c>
      <c r="CB8" s="115">
        <v>13</v>
      </c>
      <c r="CC8" s="115"/>
      <c r="CD8" s="115"/>
      <c r="CE8" s="116">
        <v>2.02</v>
      </c>
      <c r="CF8" s="116">
        <v>3.7</v>
      </c>
      <c r="CG8" s="116">
        <v>14.7</v>
      </c>
      <c r="CH8" s="116"/>
      <c r="CI8" s="135">
        <v>7.1</v>
      </c>
      <c r="CJ8" s="135">
        <v>88.4</v>
      </c>
      <c r="CK8" s="136">
        <v>11.6</v>
      </c>
      <c r="CL8" s="133">
        <v>853</v>
      </c>
      <c r="CM8" s="115">
        <v>2726</v>
      </c>
      <c r="CN8" s="115">
        <v>104</v>
      </c>
      <c r="CO8" s="115">
        <v>59</v>
      </c>
      <c r="CP8" s="115">
        <v>5</v>
      </c>
      <c r="CQ8" s="115">
        <v>14</v>
      </c>
      <c r="CR8" s="116">
        <v>0.4</v>
      </c>
      <c r="CS8" s="116">
        <v>2</v>
      </c>
      <c r="CT8" s="116">
        <v>1.85</v>
      </c>
      <c r="CU8" s="116">
        <v>5.6</v>
      </c>
      <c r="CV8" s="116">
        <v>12.8</v>
      </c>
      <c r="CW8" s="116"/>
      <c r="CX8" s="135">
        <v>9.1999999999999993</v>
      </c>
      <c r="CY8" s="135">
        <v>89.5</v>
      </c>
      <c r="CZ8" s="136">
        <v>10.5</v>
      </c>
      <c r="DA8" s="133">
        <v>1171</v>
      </c>
      <c r="DB8" s="115">
        <v>4313</v>
      </c>
      <c r="DC8" s="115">
        <v>83</v>
      </c>
      <c r="DD8" s="115">
        <v>59</v>
      </c>
      <c r="DE8" s="115">
        <v>13</v>
      </c>
      <c r="DF8" s="115">
        <v>38</v>
      </c>
      <c r="DG8" s="116">
        <v>1.0900000000000001</v>
      </c>
      <c r="DH8" s="116">
        <v>2.76</v>
      </c>
      <c r="DI8" s="116">
        <v>2.81</v>
      </c>
      <c r="DJ8" s="116">
        <v>5.8</v>
      </c>
      <c r="DK8" s="116">
        <v>15.2</v>
      </c>
      <c r="DL8" s="61">
        <v>22</v>
      </c>
      <c r="DM8" s="153">
        <v>5.2792485055508112E-2</v>
      </c>
      <c r="DN8" s="61">
        <v>61</v>
      </c>
      <c r="DO8" s="153">
        <v>0.14637916310845431</v>
      </c>
      <c r="DP8" s="135">
        <v>54.5</v>
      </c>
      <c r="DQ8" s="135">
        <v>9.1999999999999993</v>
      </c>
      <c r="DR8" s="135">
        <v>78.900000000000006</v>
      </c>
      <c r="DS8" s="136">
        <v>21.1</v>
      </c>
      <c r="DT8" s="108"/>
      <c r="DU8" s="7">
        <v>6</v>
      </c>
      <c r="DV8" s="31" t="s">
        <v>642</v>
      </c>
      <c r="DW8" s="89">
        <v>0.85</v>
      </c>
      <c r="DX8" s="107"/>
      <c r="DY8" s="89"/>
    </row>
    <row r="9" spans="1:133" x14ac:dyDescent="0.2">
      <c r="A9" s="30">
        <v>7</v>
      </c>
      <c r="B9" s="32" t="s">
        <v>205</v>
      </c>
      <c r="C9" s="120">
        <v>9.0785714285714274</v>
      </c>
      <c r="D9" s="121" t="s">
        <v>661</v>
      </c>
      <c r="E9" s="35">
        <v>3</v>
      </c>
      <c r="F9" s="36">
        <v>35157</v>
      </c>
      <c r="G9" s="37">
        <v>29.506849315068493</v>
      </c>
      <c r="H9" s="37" t="s">
        <v>669</v>
      </c>
      <c r="I9" s="37">
        <v>22.079452054794519</v>
      </c>
      <c r="J9" s="37" t="s">
        <v>976</v>
      </c>
      <c r="K9" s="37" t="s">
        <v>980</v>
      </c>
      <c r="L9" s="37" t="s">
        <v>985</v>
      </c>
      <c r="M9" s="35">
        <v>72</v>
      </c>
      <c r="N9" s="35">
        <v>205</v>
      </c>
      <c r="O9" s="35">
        <v>4.54</v>
      </c>
      <c r="P9" s="38">
        <v>2</v>
      </c>
      <c r="Q9" s="125">
        <v>0</v>
      </c>
      <c r="R9" s="110">
        <v>0.14480787551603683</v>
      </c>
      <c r="S9" s="110">
        <v>0.2367675887606186</v>
      </c>
      <c r="T9" s="110">
        <v>0.32771313227261933</v>
      </c>
      <c r="U9" s="110">
        <v>0.30618699347697176</v>
      </c>
      <c r="V9" s="58">
        <v>0.31695006287479555</v>
      </c>
      <c r="W9" s="59">
        <v>0.30110255973105576</v>
      </c>
      <c r="X9" s="42">
        <v>19.424657534246574</v>
      </c>
      <c r="Y9" s="43">
        <v>3.48</v>
      </c>
      <c r="Z9" s="43">
        <v>7.2</v>
      </c>
      <c r="AA9" s="43">
        <v>18.899999999999999</v>
      </c>
      <c r="AB9" s="43">
        <v>0.87</v>
      </c>
      <c r="AC9" s="43">
        <v>3.08</v>
      </c>
      <c r="AD9" s="44">
        <v>5.6165267914783733E-2</v>
      </c>
      <c r="AE9" s="44">
        <v>0.21342801807617817</v>
      </c>
      <c r="AF9" s="45">
        <v>6.3E-2</v>
      </c>
      <c r="AG9" s="185">
        <v>0.89400000000000002</v>
      </c>
      <c r="AH9" s="185">
        <v>0.10100000000000001</v>
      </c>
      <c r="AI9" s="43">
        <v>96.507362181721788</v>
      </c>
      <c r="AJ9" s="47">
        <v>93.568179836189856</v>
      </c>
      <c r="AK9" s="48">
        <v>8</v>
      </c>
      <c r="AL9" s="49">
        <v>7</v>
      </c>
      <c r="AM9" s="49">
        <v>6</v>
      </c>
      <c r="AN9" s="49">
        <v>5</v>
      </c>
      <c r="AO9" s="49">
        <v>7</v>
      </c>
      <c r="AP9" s="49">
        <v>5</v>
      </c>
      <c r="AQ9" s="49">
        <v>8</v>
      </c>
      <c r="AR9" s="126">
        <v>0</v>
      </c>
      <c r="AS9" s="133"/>
      <c r="AT9" s="115">
        <v>3599</v>
      </c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15"/>
      <c r="BF9" s="115"/>
      <c r="BG9" s="134"/>
      <c r="BH9" s="133">
        <v>456</v>
      </c>
      <c r="BI9" s="115">
        <v>3149</v>
      </c>
      <c r="BJ9" s="115">
        <v>61</v>
      </c>
      <c r="BK9" s="115">
        <v>28</v>
      </c>
      <c r="BL9" s="115">
        <v>6</v>
      </c>
      <c r="BM9" s="115">
        <v>19</v>
      </c>
      <c r="BN9" s="115"/>
      <c r="BO9" s="115"/>
      <c r="BP9" s="116">
        <v>1.54</v>
      </c>
      <c r="BQ9" s="116">
        <v>5</v>
      </c>
      <c r="BR9" s="116">
        <v>17</v>
      </c>
      <c r="BS9" s="116"/>
      <c r="BT9" s="135">
        <v>6.7</v>
      </c>
      <c r="BU9" s="135">
        <v>94.3</v>
      </c>
      <c r="BV9" s="136">
        <v>5.7</v>
      </c>
      <c r="BW9" s="133">
        <v>1087</v>
      </c>
      <c r="BX9" s="115">
        <v>4591</v>
      </c>
      <c r="BY9" s="115">
        <v>103</v>
      </c>
      <c r="BZ9" s="115">
        <v>53</v>
      </c>
      <c r="CA9" s="115">
        <v>10</v>
      </c>
      <c r="CB9" s="115">
        <v>35</v>
      </c>
      <c r="CC9" s="115"/>
      <c r="CD9" s="115"/>
      <c r="CE9" s="116">
        <v>2.59</v>
      </c>
      <c r="CF9" s="116">
        <v>8.6</v>
      </c>
      <c r="CG9" s="116">
        <v>15.4</v>
      </c>
      <c r="CH9" s="116"/>
      <c r="CI9" s="135">
        <v>14.5</v>
      </c>
      <c r="CJ9" s="135">
        <v>92.1</v>
      </c>
      <c r="CK9" s="136">
        <v>7.4</v>
      </c>
      <c r="CL9" s="133">
        <v>1380</v>
      </c>
      <c r="CM9" s="115">
        <v>4211</v>
      </c>
      <c r="CN9" s="115">
        <v>127</v>
      </c>
      <c r="CO9" s="115">
        <v>71</v>
      </c>
      <c r="CP9" s="115">
        <v>10</v>
      </c>
      <c r="CQ9" s="115">
        <v>29</v>
      </c>
      <c r="CR9" s="116">
        <v>0.67</v>
      </c>
      <c r="CS9" s="116">
        <v>2.97</v>
      </c>
      <c r="CT9" s="116">
        <v>2.95</v>
      </c>
      <c r="CU9" s="116">
        <v>7.2</v>
      </c>
      <c r="CV9" s="116">
        <v>14.5</v>
      </c>
      <c r="CW9" s="116"/>
      <c r="CX9" s="135">
        <v>9</v>
      </c>
      <c r="CY9" s="135">
        <v>87.1</v>
      </c>
      <c r="CZ9" s="136">
        <v>12.1</v>
      </c>
      <c r="DA9" s="133">
        <v>1549</v>
      </c>
      <c r="DB9" s="115">
        <v>5059</v>
      </c>
      <c r="DC9" s="115">
        <v>120</v>
      </c>
      <c r="DD9" s="115">
        <v>74</v>
      </c>
      <c r="DE9" s="115">
        <v>13</v>
      </c>
      <c r="DF9" s="115">
        <v>37</v>
      </c>
      <c r="DG9" s="116">
        <v>0.87</v>
      </c>
      <c r="DH9" s="116">
        <v>3.08</v>
      </c>
      <c r="DI9" s="116">
        <v>3.48</v>
      </c>
      <c r="DJ9" s="116">
        <v>5.5</v>
      </c>
      <c r="DK9" s="116">
        <v>18.899999999999999</v>
      </c>
      <c r="DL9" s="61">
        <v>25</v>
      </c>
      <c r="DM9" s="153">
        <v>5.6165267914783733E-2</v>
      </c>
      <c r="DN9" s="61">
        <v>95</v>
      </c>
      <c r="DO9" s="153">
        <v>0.21342801807617817</v>
      </c>
      <c r="DP9" s="135">
        <v>48</v>
      </c>
      <c r="DQ9" s="135">
        <v>6.3</v>
      </c>
      <c r="DR9" s="135">
        <v>91.7</v>
      </c>
      <c r="DS9" s="136">
        <v>8.1</v>
      </c>
      <c r="DT9" s="108"/>
      <c r="DU9" s="7">
        <v>7</v>
      </c>
      <c r="DV9" s="31" t="s">
        <v>734</v>
      </c>
      <c r="DW9" s="89">
        <v>0.76</v>
      </c>
      <c r="DX9" s="89"/>
      <c r="DY9" s="89"/>
    </row>
    <row r="10" spans="1:133" x14ac:dyDescent="0.2">
      <c r="A10" s="30">
        <v>8</v>
      </c>
      <c r="B10" s="32" t="s">
        <v>193</v>
      </c>
      <c r="C10" s="120">
        <v>9.0414285714285718</v>
      </c>
      <c r="D10" s="121" t="s">
        <v>760</v>
      </c>
      <c r="E10" s="35">
        <v>11</v>
      </c>
      <c r="F10" s="36">
        <v>35159</v>
      </c>
      <c r="G10" s="37">
        <v>29.5013698630137</v>
      </c>
      <c r="H10" s="37" t="s">
        <v>669</v>
      </c>
      <c r="I10" s="37">
        <v>22.073972602739726</v>
      </c>
      <c r="J10" s="37" t="s">
        <v>727</v>
      </c>
      <c r="K10" s="37" t="s">
        <v>980</v>
      </c>
      <c r="L10" s="37" t="s">
        <v>988</v>
      </c>
      <c r="M10" s="35">
        <v>75</v>
      </c>
      <c r="N10" s="35">
        <v>225</v>
      </c>
      <c r="O10" s="35">
        <v>4.46</v>
      </c>
      <c r="P10" s="38">
        <v>5</v>
      </c>
      <c r="Q10" s="125">
        <v>0</v>
      </c>
      <c r="R10" s="110">
        <v>0.18118847976667882</v>
      </c>
      <c r="S10" s="110">
        <v>0.445450802799506</v>
      </c>
      <c r="T10" s="110">
        <v>0.48967940272288096</v>
      </c>
      <c r="U10" s="110">
        <v>0.50513059701492535</v>
      </c>
      <c r="V10" s="58">
        <v>0.50513059701492535</v>
      </c>
      <c r="W10" s="59">
        <v>0.30307835820895518</v>
      </c>
      <c r="X10" s="42">
        <v>19.419178082191781</v>
      </c>
      <c r="Y10" s="43">
        <v>3.13</v>
      </c>
      <c r="Z10" s="43">
        <v>8.9</v>
      </c>
      <c r="AA10" s="43">
        <v>16.2</v>
      </c>
      <c r="AB10" s="43">
        <v>0</v>
      </c>
      <c r="AC10" s="43">
        <v>0</v>
      </c>
      <c r="AD10" s="44">
        <v>0</v>
      </c>
      <c r="AE10" s="44">
        <v>0</v>
      </c>
      <c r="AF10" s="45">
        <v>0</v>
      </c>
      <c r="AG10" s="185">
        <v>0</v>
      </c>
      <c r="AH10" s="185">
        <v>0</v>
      </c>
      <c r="AI10" s="43">
        <v>113.72948667263911</v>
      </c>
      <c r="AJ10" s="47">
        <v>117.22870444181952</v>
      </c>
      <c r="AK10" s="48">
        <v>8</v>
      </c>
      <c r="AL10" s="49">
        <v>7</v>
      </c>
      <c r="AM10" s="49">
        <v>6</v>
      </c>
      <c r="AN10" s="49">
        <v>6</v>
      </c>
      <c r="AO10" s="49">
        <v>8</v>
      </c>
      <c r="AP10" s="49">
        <v>9</v>
      </c>
      <c r="AQ10" s="49">
        <v>4</v>
      </c>
      <c r="AR10" s="126">
        <v>0</v>
      </c>
      <c r="AS10" s="133"/>
      <c r="AT10" s="115">
        <v>3599</v>
      </c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34"/>
      <c r="BH10" s="133">
        <v>497</v>
      </c>
      <c r="BI10" s="115">
        <v>2743</v>
      </c>
      <c r="BJ10" s="115"/>
      <c r="BK10" s="115"/>
      <c r="BL10" s="115"/>
      <c r="BM10" s="115"/>
      <c r="BN10" s="115"/>
      <c r="BO10" s="115"/>
      <c r="BP10" s="116"/>
      <c r="BQ10" s="116"/>
      <c r="BR10" s="116"/>
      <c r="BS10" s="116"/>
      <c r="BT10" s="135"/>
      <c r="BU10" s="135"/>
      <c r="BV10" s="136"/>
      <c r="BW10" s="133">
        <v>1082</v>
      </c>
      <c r="BX10" s="115">
        <v>2429</v>
      </c>
      <c r="BY10" s="115"/>
      <c r="BZ10" s="115"/>
      <c r="CA10" s="115"/>
      <c r="CB10" s="115"/>
      <c r="CC10" s="115"/>
      <c r="CD10" s="115"/>
      <c r="CE10" s="116">
        <v>0</v>
      </c>
      <c r="CF10" s="116">
        <v>0</v>
      </c>
      <c r="CG10" s="116"/>
      <c r="CH10" s="116"/>
      <c r="CI10" s="135"/>
      <c r="CJ10" s="135"/>
      <c r="CK10" s="136"/>
      <c r="CL10" s="133">
        <v>1115</v>
      </c>
      <c r="CM10" s="115">
        <v>2277</v>
      </c>
      <c r="CN10" s="115"/>
      <c r="CO10" s="115"/>
      <c r="CP10" s="115"/>
      <c r="CQ10" s="115"/>
      <c r="CR10" s="116"/>
      <c r="CS10" s="116"/>
      <c r="CT10" s="116">
        <v>0</v>
      </c>
      <c r="CU10" s="116">
        <v>0</v>
      </c>
      <c r="CV10" s="116"/>
      <c r="CW10" s="116"/>
      <c r="CX10" s="135"/>
      <c r="CY10" s="135"/>
      <c r="CZ10" s="136"/>
      <c r="DA10" s="133">
        <v>1083</v>
      </c>
      <c r="DB10" s="115">
        <v>2144</v>
      </c>
      <c r="DC10" s="115"/>
      <c r="DD10" s="115"/>
      <c r="DE10" s="115"/>
      <c r="DF10" s="115"/>
      <c r="DG10" s="116"/>
      <c r="DH10" s="116"/>
      <c r="DI10" s="116">
        <v>3.13</v>
      </c>
      <c r="DJ10" s="116">
        <v>8.9</v>
      </c>
      <c r="DK10" s="116">
        <v>16.2</v>
      </c>
      <c r="DL10" s="61"/>
      <c r="DM10" s="153"/>
      <c r="DN10" s="61"/>
      <c r="DO10" s="153"/>
      <c r="DP10" s="135"/>
      <c r="DQ10" s="135"/>
      <c r="DR10" s="135"/>
      <c r="DS10" s="136"/>
      <c r="DT10" s="108"/>
      <c r="DU10" s="7">
        <v>8</v>
      </c>
      <c r="DV10" s="31" t="s">
        <v>736</v>
      </c>
      <c r="DW10" s="89">
        <v>0.76</v>
      </c>
      <c r="DX10" s="107"/>
      <c r="DY10" s="89"/>
    </row>
    <row r="11" spans="1:133" x14ac:dyDescent="0.2">
      <c r="A11" s="30">
        <v>9</v>
      </c>
      <c r="B11" s="32" t="s">
        <v>217</v>
      </c>
      <c r="C11" s="120">
        <v>8.91</v>
      </c>
      <c r="D11" s="121" t="s">
        <v>762</v>
      </c>
      <c r="E11" s="35">
        <v>6</v>
      </c>
      <c r="F11" s="36">
        <v>34982</v>
      </c>
      <c r="G11" s="37">
        <v>29.986301369863014</v>
      </c>
      <c r="H11" s="37" t="s">
        <v>684</v>
      </c>
      <c r="I11" s="37">
        <v>22.55890410958904</v>
      </c>
      <c r="J11" s="37" t="s">
        <v>976</v>
      </c>
      <c r="K11" s="37" t="s">
        <v>982</v>
      </c>
      <c r="L11" s="37" t="s">
        <v>985</v>
      </c>
      <c r="M11" s="35">
        <v>76</v>
      </c>
      <c r="N11" s="35">
        <v>216</v>
      </c>
      <c r="O11" s="35">
        <v>4.54</v>
      </c>
      <c r="P11" s="38">
        <v>2</v>
      </c>
      <c r="Q11" s="125">
        <v>0</v>
      </c>
      <c r="R11" s="110">
        <v>0</v>
      </c>
      <c r="S11" s="110">
        <v>0.32900763358778629</v>
      </c>
      <c r="T11" s="110">
        <v>0.39330808080808083</v>
      </c>
      <c r="U11" s="110">
        <v>0.28380852733455403</v>
      </c>
      <c r="V11" s="58">
        <v>0.33855830407131743</v>
      </c>
      <c r="W11" s="59">
        <v>0.28777455846061983</v>
      </c>
      <c r="X11" s="42">
        <v>19.904109589041095</v>
      </c>
      <c r="Y11" s="43">
        <v>2.85</v>
      </c>
      <c r="Z11" s="43">
        <v>5.3</v>
      </c>
      <c r="AA11" s="43">
        <v>15.3</v>
      </c>
      <c r="AB11" s="43">
        <v>0.76</v>
      </c>
      <c r="AC11" s="43">
        <v>2.73</v>
      </c>
      <c r="AD11" s="44">
        <v>5.7032258064516124E-2</v>
      </c>
      <c r="AE11" s="44">
        <v>0.20164976958525344</v>
      </c>
      <c r="AF11" s="45">
        <v>6.8000000000000005E-2</v>
      </c>
      <c r="AG11" s="185">
        <v>0.82000000000000006</v>
      </c>
      <c r="AH11" s="185">
        <v>0.18</v>
      </c>
      <c r="AI11" s="43">
        <v>101.68580600610686</v>
      </c>
      <c r="AJ11" s="47">
        <v>106.91772646122963</v>
      </c>
      <c r="AK11" s="48">
        <v>7</v>
      </c>
      <c r="AL11" s="49">
        <v>6</v>
      </c>
      <c r="AM11" s="49">
        <v>5</v>
      </c>
      <c r="AN11" s="49">
        <v>3</v>
      </c>
      <c r="AO11" s="49">
        <v>7</v>
      </c>
      <c r="AP11" s="49">
        <v>7</v>
      </c>
      <c r="AQ11" s="49">
        <v>8</v>
      </c>
      <c r="AR11" s="126">
        <v>0</v>
      </c>
      <c r="AS11" s="133"/>
      <c r="AT11" s="115">
        <v>23</v>
      </c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34"/>
      <c r="BH11" s="133"/>
      <c r="BI11" s="115">
        <v>23</v>
      </c>
      <c r="BJ11" s="115">
        <v>3</v>
      </c>
      <c r="BK11" s="115">
        <v>2</v>
      </c>
      <c r="BL11" s="115">
        <v>0</v>
      </c>
      <c r="BM11" s="115"/>
      <c r="BN11" s="115"/>
      <c r="BO11" s="115"/>
      <c r="BP11" s="116"/>
      <c r="BQ11" s="116"/>
      <c r="BR11" s="116"/>
      <c r="BS11" s="116"/>
      <c r="BT11" s="135">
        <v>0</v>
      </c>
      <c r="BU11" s="135">
        <v>96.4</v>
      </c>
      <c r="BV11" s="136">
        <v>3.6</v>
      </c>
      <c r="BW11" s="133">
        <v>862</v>
      </c>
      <c r="BX11" s="115">
        <v>2620</v>
      </c>
      <c r="BY11" s="115">
        <v>90</v>
      </c>
      <c r="BZ11" s="115">
        <v>49</v>
      </c>
      <c r="CA11" s="115">
        <v>9</v>
      </c>
      <c r="CB11" s="115">
        <v>19</v>
      </c>
      <c r="CC11" s="115"/>
      <c r="CD11" s="115"/>
      <c r="CE11" s="116">
        <v>2.44</v>
      </c>
      <c r="CF11" s="116">
        <v>3.1</v>
      </c>
      <c r="CG11" s="116">
        <v>21.4</v>
      </c>
      <c r="CH11" s="116"/>
      <c r="CI11" s="135">
        <v>9.3000000000000007</v>
      </c>
      <c r="CJ11" s="135">
        <v>89.2</v>
      </c>
      <c r="CK11" s="136">
        <v>10.3</v>
      </c>
      <c r="CL11" s="133">
        <v>1246</v>
      </c>
      <c r="CM11" s="115">
        <v>3168</v>
      </c>
      <c r="CN11" s="115">
        <v>130</v>
      </c>
      <c r="CO11" s="115">
        <v>76</v>
      </c>
      <c r="CP11" s="115">
        <v>10</v>
      </c>
      <c r="CQ11" s="115">
        <v>22</v>
      </c>
      <c r="CR11" s="116">
        <v>0.76</v>
      </c>
      <c r="CS11" s="116">
        <v>2.73</v>
      </c>
      <c r="CT11" s="116">
        <v>2.85</v>
      </c>
      <c r="CU11" s="116">
        <v>3.7</v>
      </c>
      <c r="CV11" s="116">
        <v>15.3</v>
      </c>
      <c r="CW11" s="116"/>
      <c r="CX11" s="135">
        <v>6.2</v>
      </c>
      <c r="CY11" s="135">
        <v>80.599999999999994</v>
      </c>
      <c r="CZ11" s="136">
        <v>19.399999999999999</v>
      </c>
      <c r="DA11" s="133">
        <v>1085</v>
      </c>
      <c r="DB11" s="115">
        <v>3823</v>
      </c>
      <c r="DC11" s="115">
        <v>127</v>
      </c>
      <c r="DD11" s="115">
        <v>68</v>
      </c>
      <c r="DE11" s="115">
        <v>12</v>
      </c>
      <c r="DF11" s="115">
        <v>35</v>
      </c>
      <c r="DG11" s="116">
        <v>0.51</v>
      </c>
      <c r="DH11" s="116">
        <v>2.23</v>
      </c>
      <c r="DI11" s="116">
        <v>2.21</v>
      </c>
      <c r="DJ11" s="116">
        <v>5.3</v>
      </c>
      <c r="DK11" s="116">
        <v>14.6</v>
      </c>
      <c r="DL11" s="61">
        <v>28</v>
      </c>
      <c r="DM11" s="153">
        <v>5.7032258064516124E-2</v>
      </c>
      <c r="DN11" s="61">
        <v>99</v>
      </c>
      <c r="DO11" s="153">
        <v>0.20164976958525344</v>
      </c>
      <c r="DP11" s="135">
        <v>46.4</v>
      </c>
      <c r="DQ11" s="135">
        <v>6.8</v>
      </c>
      <c r="DR11" s="135">
        <v>83.4</v>
      </c>
      <c r="DS11" s="136">
        <v>16.600000000000001</v>
      </c>
      <c r="DT11" s="108"/>
      <c r="DU11" s="7">
        <v>9</v>
      </c>
      <c r="DV11" s="31" t="s">
        <v>651</v>
      </c>
      <c r="DW11" s="89">
        <v>0.7</v>
      </c>
      <c r="DX11" s="107"/>
      <c r="DY11" s="89"/>
    </row>
    <row r="12" spans="1:133" x14ac:dyDescent="0.2">
      <c r="A12" s="30">
        <v>10</v>
      </c>
      <c r="B12" s="32" t="s">
        <v>221</v>
      </c>
      <c r="C12" s="120">
        <v>8.8328571428571419</v>
      </c>
      <c r="D12" s="121" t="s">
        <v>732</v>
      </c>
      <c r="E12" s="35">
        <v>5</v>
      </c>
      <c r="F12" s="36">
        <v>34995</v>
      </c>
      <c r="G12" s="37">
        <v>29.950684931506849</v>
      </c>
      <c r="H12" s="37" t="s">
        <v>669</v>
      </c>
      <c r="I12" s="37">
        <v>22.523287671232875</v>
      </c>
      <c r="J12" s="37" t="s">
        <v>976</v>
      </c>
      <c r="K12" s="37" t="s">
        <v>984</v>
      </c>
      <c r="L12" s="37" t="s">
        <v>985</v>
      </c>
      <c r="M12" s="35">
        <v>73</v>
      </c>
      <c r="N12" s="35">
        <v>194</v>
      </c>
      <c r="O12" s="35">
        <v>4.32</v>
      </c>
      <c r="P12" s="38">
        <v>2</v>
      </c>
      <c r="Q12" s="125">
        <v>0</v>
      </c>
      <c r="R12" s="110">
        <v>9.2466976079971439E-2</v>
      </c>
      <c r="S12" s="110">
        <v>0.13311897106109324</v>
      </c>
      <c r="T12" s="110">
        <v>0.22688379795749378</v>
      </c>
      <c r="U12" s="110">
        <v>0.26341294565593631</v>
      </c>
      <c r="V12" s="58">
        <v>0.26341294565593631</v>
      </c>
      <c r="W12" s="59">
        <v>0.25024229837313949</v>
      </c>
      <c r="X12" s="42">
        <v>20.87123287671233</v>
      </c>
      <c r="Y12" s="43">
        <v>2.57</v>
      </c>
      <c r="Z12" s="43">
        <v>4.5</v>
      </c>
      <c r="AA12" s="43">
        <v>14.7</v>
      </c>
      <c r="AB12" s="43">
        <v>1.1000000000000001</v>
      </c>
      <c r="AC12" s="43">
        <v>2.19</v>
      </c>
      <c r="AD12" s="44">
        <v>6.416557161629434E-2</v>
      </c>
      <c r="AE12" s="44">
        <v>0.26679369250985541</v>
      </c>
      <c r="AF12" s="45">
        <v>4.5999999999999999E-2</v>
      </c>
      <c r="AG12" s="185">
        <v>0.84499999999999997</v>
      </c>
      <c r="AH12" s="185">
        <v>0.15100000000000002</v>
      </c>
      <c r="AI12" s="43">
        <v>111.40296206446244</v>
      </c>
      <c r="AJ12" s="47">
        <v>110.26813261664012</v>
      </c>
      <c r="AK12" s="48">
        <v>7</v>
      </c>
      <c r="AL12" s="49">
        <v>5</v>
      </c>
      <c r="AM12" s="49">
        <v>5</v>
      </c>
      <c r="AN12" s="49">
        <v>2</v>
      </c>
      <c r="AO12" s="49">
        <v>10</v>
      </c>
      <c r="AP12" s="49">
        <v>8</v>
      </c>
      <c r="AQ12" s="49">
        <v>8</v>
      </c>
      <c r="AR12" s="126">
        <v>0</v>
      </c>
      <c r="AS12" s="133"/>
      <c r="AT12" s="115">
        <v>3384</v>
      </c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34"/>
      <c r="BH12" s="133">
        <v>259</v>
      </c>
      <c r="BI12" s="115">
        <v>2801</v>
      </c>
      <c r="BJ12" s="115">
        <v>28</v>
      </c>
      <c r="BK12" s="115">
        <v>17</v>
      </c>
      <c r="BL12" s="115">
        <v>1</v>
      </c>
      <c r="BM12" s="115">
        <v>19</v>
      </c>
      <c r="BN12" s="115"/>
      <c r="BO12" s="115"/>
      <c r="BP12" s="116">
        <v>1.33</v>
      </c>
      <c r="BQ12" s="116">
        <v>5.2</v>
      </c>
      <c r="BR12" s="116">
        <v>14</v>
      </c>
      <c r="BS12" s="116"/>
      <c r="BT12" s="135">
        <v>0</v>
      </c>
      <c r="BU12" s="135">
        <v>84.8</v>
      </c>
      <c r="BV12" s="136">
        <v>15.2</v>
      </c>
      <c r="BW12" s="133">
        <v>414</v>
      </c>
      <c r="BX12" s="115">
        <v>3110</v>
      </c>
      <c r="BY12" s="115">
        <v>56</v>
      </c>
      <c r="BZ12" s="115">
        <v>30</v>
      </c>
      <c r="CA12" s="115">
        <v>1</v>
      </c>
      <c r="CB12" s="115">
        <v>17</v>
      </c>
      <c r="CC12" s="115"/>
      <c r="CD12" s="115"/>
      <c r="CE12" s="116">
        <v>1.31</v>
      </c>
      <c r="CF12" s="116">
        <v>4</v>
      </c>
      <c r="CG12" s="116">
        <v>11.9</v>
      </c>
      <c r="CH12" s="116"/>
      <c r="CI12" s="135">
        <v>9.1</v>
      </c>
      <c r="CJ12" s="135">
        <v>88.1</v>
      </c>
      <c r="CK12" s="136">
        <v>11.6</v>
      </c>
      <c r="CL12" s="133">
        <v>822</v>
      </c>
      <c r="CM12" s="115">
        <v>3623</v>
      </c>
      <c r="CN12" s="115">
        <v>72</v>
      </c>
      <c r="CO12" s="115">
        <v>53</v>
      </c>
      <c r="CP12" s="115">
        <v>15</v>
      </c>
      <c r="CQ12" s="115">
        <v>47</v>
      </c>
      <c r="CR12" s="116">
        <v>1.1000000000000001</v>
      </c>
      <c r="CS12" s="116">
        <v>2.13</v>
      </c>
      <c r="CT12" s="116">
        <v>2.2999999999999998</v>
      </c>
      <c r="CU12" s="116">
        <v>2.6</v>
      </c>
      <c r="CV12" s="116">
        <v>14.7</v>
      </c>
      <c r="CW12" s="116"/>
      <c r="CX12" s="135">
        <v>1.9</v>
      </c>
      <c r="CY12" s="135">
        <v>85</v>
      </c>
      <c r="CZ12" s="136">
        <v>14.8</v>
      </c>
      <c r="DA12" s="133">
        <v>761</v>
      </c>
      <c r="DB12" s="115">
        <v>2889</v>
      </c>
      <c r="DC12" s="115">
        <v>98</v>
      </c>
      <c r="DD12" s="115">
        <v>62</v>
      </c>
      <c r="DE12" s="115">
        <v>7</v>
      </c>
      <c r="DF12" s="115">
        <v>19</v>
      </c>
      <c r="DG12" s="116">
        <v>0.43</v>
      </c>
      <c r="DH12" s="116">
        <v>2.19</v>
      </c>
      <c r="DI12" s="116">
        <v>2.57</v>
      </c>
      <c r="DJ12" s="116">
        <v>4.5</v>
      </c>
      <c r="DK12" s="116">
        <v>11.3</v>
      </c>
      <c r="DL12" s="61">
        <v>19</v>
      </c>
      <c r="DM12" s="153">
        <v>6.416557161629434E-2</v>
      </c>
      <c r="DN12" s="61">
        <v>79</v>
      </c>
      <c r="DO12" s="153">
        <v>0.26679369250985541</v>
      </c>
      <c r="DP12" s="135">
        <v>47.4</v>
      </c>
      <c r="DQ12" s="135">
        <v>4.5999999999999996</v>
      </c>
      <c r="DR12" s="135">
        <v>84</v>
      </c>
      <c r="DS12" s="136">
        <v>15.4</v>
      </c>
      <c r="DT12" s="108"/>
      <c r="DU12" s="7">
        <v>10</v>
      </c>
      <c r="DV12" s="58" t="s">
        <v>654</v>
      </c>
      <c r="DW12" s="89">
        <v>0.7</v>
      </c>
      <c r="DX12" s="89"/>
      <c r="DY12" s="89"/>
    </row>
    <row r="13" spans="1:133" x14ac:dyDescent="0.2">
      <c r="A13" s="30">
        <v>11</v>
      </c>
      <c r="B13" s="32" t="s">
        <v>225</v>
      </c>
      <c r="C13" s="120">
        <v>8.7199999999999989</v>
      </c>
      <c r="D13" s="121" t="s">
        <v>763</v>
      </c>
      <c r="E13" s="35">
        <v>3</v>
      </c>
      <c r="F13" s="36">
        <v>35444</v>
      </c>
      <c r="G13" s="37">
        <v>28.720547945205478</v>
      </c>
      <c r="H13" s="37" t="s">
        <v>628</v>
      </c>
      <c r="I13" s="37">
        <v>21.293150684931508</v>
      </c>
      <c r="J13" s="37" t="s">
        <v>983</v>
      </c>
      <c r="K13" s="37" t="s">
        <v>981</v>
      </c>
      <c r="L13" s="37" t="s">
        <v>986</v>
      </c>
      <c r="M13" s="35">
        <v>69</v>
      </c>
      <c r="N13" s="35">
        <v>187</v>
      </c>
      <c r="O13" s="35">
        <v>4.43</v>
      </c>
      <c r="P13" s="38">
        <v>4</v>
      </c>
      <c r="Q13" s="125">
        <v>0</v>
      </c>
      <c r="R13" s="110">
        <v>0</v>
      </c>
      <c r="S13" s="110">
        <v>2.0808561236623068E-2</v>
      </c>
      <c r="T13" s="110">
        <v>0.16018718502519799</v>
      </c>
      <c r="U13" s="110">
        <v>0.32941447671738128</v>
      </c>
      <c r="V13" s="58">
        <v>0.32941447671738128</v>
      </c>
      <c r="W13" s="59">
        <v>0.31294375288151222</v>
      </c>
      <c r="X13" s="42">
        <v>20.654794520547945</v>
      </c>
      <c r="Y13" s="43">
        <v>3.1</v>
      </c>
      <c r="Z13" s="43">
        <v>8.9</v>
      </c>
      <c r="AA13" s="43">
        <v>10.3</v>
      </c>
      <c r="AB13" s="43">
        <v>0.88</v>
      </c>
      <c r="AC13" s="43">
        <v>2.64</v>
      </c>
      <c r="AD13" s="44">
        <v>3.2435269419174247E-2</v>
      </c>
      <c r="AE13" s="44">
        <v>0.22920923722883133</v>
      </c>
      <c r="AF13" s="45">
        <v>7.9000000000000001E-2</v>
      </c>
      <c r="AG13" s="185">
        <v>5.0500000000000003E-2</v>
      </c>
      <c r="AH13" s="185">
        <v>0.9395</v>
      </c>
      <c r="AI13" s="43">
        <v>97.108377360633071</v>
      </c>
      <c r="AJ13" s="47">
        <v>88.328188722275726</v>
      </c>
      <c r="AK13" s="48">
        <v>8</v>
      </c>
      <c r="AL13" s="49">
        <v>5</v>
      </c>
      <c r="AM13" s="49">
        <v>6</v>
      </c>
      <c r="AN13" s="49">
        <v>6</v>
      </c>
      <c r="AO13" s="49">
        <v>9</v>
      </c>
      <c r="AP13" s="49">
        <v>4</v>
      </c>
      <c r="AQ13" s="49">
        <v>5</v>
      </c>
      <c r="AR13" s="126">
        <v>0</v>
      </c>
      <c r="AS13" s="133"/>
      <c r="AT13" s="115">
        <v>5107</v>
      </c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34"/>
      <c r="BH13" s="133"/>
      <c r="BI13" s="115">
        <v>4213</v>
      </c>
      <c r="BJ13" s="115"/>
      <c r="BK13" s="115"/>
      <c r="BL13" s="115"/>
      <c r="BM13" s="115"/>
      <c r="BN13" s="115"/>
      <c r="BO13" s="115"/>
      <c r="BP13" s="116"/>
      <c r="BQ13" s="116"/>
      <c r="BR13" s="116"/>
      <c r="BS13" s="116"/>
      <c r="BT13" s="135"/>
      <c r="BU13" s="135"/>
      <c r="BV13" s="136"/>
      <c r="BW13" s="133">
        <v>105</v>
      </c>
      <c r="BX13" s="115">
        <v>5046</v>
      </c>
      <c r="BY13" s="115">
        <v>19</v>
      </c>
      <c r="BZ13" s="115">
        <v>12</v>
      </c>
      <c r="CA13" s="115">
        <v>0</v>
      </c>
      <c r="CB13" s="115">
        <v>39</v>
      </c>
      <c r="CC13" s="115"/>
      <c r="CD13" s="115"/>
      <c r="CE13" s="116">
        <v>0.82</v>
      </c>
      <c r="CF13" s="116">
        <v>6.9</v>
      </c>
      <c r="CG13" s="116">
        <v>7.5</v>
      </c>
      <c r="CH13" s="116"/>
      <c r="CI13" s="135">
        <v>25</v>
      </c>
      <c r="CJ13" s="135">
        <v>97.3</v>
      </c>
      <c r="CK13" s="136">
        <v>1.4</v>
      </c>
      <c r="CL13" s="133">
        <v>890</v>
      </c>
      <c r="CM13" s="115">
        <v>5556</v>
      </c>
      <c r="CN13" s="115">
        <v>82</v>
      </c>
      <c r="CO13" s="115">
        <v>55</v>
      </c>
      <c r="CP13" s="115">
        <v>7</v>
      </c>
      <c r="CQ13" s="115">
        <v>47</v>
      </c>
      <c r="CR13" s="116">
        <v>0.83</v>
      </c>
      <c r="CS13" s="116">
        <v>1.36</v>
      </c>
      <c r="CT13" s="116">
        <v>3.1</v>
      </c>
      <c r="CU13" s="116">
        <v>8.9</v>
      </c>
      <c r="CV13" s="116">
        <v>10.3</v>
      </c>
      <c r="CW13" s="116"/>
      <c r="CX13" s="135">
        <v>9.8000000000000007</v>
      </c>
      <c r="CY13" s="135">
        <v>4.8</v>
      </c>
      <c r="CZ13" s="136">
        <v>93.9</v>
      </c>
      <c r="DA13" s="133">
        <v>1429</v>
      </c>
      <c r="DB13" s="115">
        <v>4338</v>
      </c>
      <c r="DC13" s="115">
        <v>121</v>
      </c>
      <c r="DD13" s="115">
        <v>93</v>
      </c>
      <c r="DE13" s="115">
        <v>10</v>
      </c>
      <c r="DF13" s="115">
        <v>35</v>
      </c>
      <c r="DG13" s="116">
        <v>0.88</v>
      </c>
      <c r="DH13" s="116">
        <v>2.64</v>
      </c>
      <c r="DI13" s="116">
        <v>3.09</v>
      </c>
      <c r="DJ13" s="116">
        <v>8.3000000000000007</v>
      </c>
      <c r="DK13" s="116">
        <v>8.3000000000000007</v>
      </c>
      <c r="DL13" s="61">
        <v>15</v>
      </c>
      <c r="DM13" s="153">
        <v>3.2435269419174247E-2</v>
      </c>
      <c r="DN13" s="61">
        <v>106</v>
      </c>
      <c r="DO13" s="153">
        <v>0.22920923722883133</v>
      </c>
      <c r="DP13" s="135">
        <v>20</v>
      </c>
      <c r="DQ13" s="135">
        <v>7.9</v>
      </c>
      <c r="DR13" s="135">
        <v>5.3</v>
      </c>
      <c r="DS13" s="136">
        <v>94</v>
      </c>
      <c r="DT13" s="108"/>
      <c r="DU13" s="31">
        <v>11</v>
      </c>
      <c r="DV13" s="58" t="s">
        <v>740</v>
      </c>
      <c r="DW13" s="89">
        <v>0.6</v>
      </c>
      <c r="DX13" s="89"/>
      <c r="DY13" s="89"/>
    </row>
    <row r="14" spans="1:133" x14ac:dyDescent="0.2">
      <c r="A14" s="30">
        <v>12</v>
      </c>
      <c r="B14" s="32" t="s">
        <v>240</v>
      </c>
      <c r="C14" s="120">
        <v>8.6257142857142863</v>
      </c>
      <c r="D14" s="121" t="s">
        <v>647</v>
      </c>
      <c r="E14" s="35">
        <v>2</v>
      </c>
      <c r="F14" s="36">
        <v>35338</v>
      </c>
      <c r="G14" s="37">
        <v>29.010958904109589</v>
      </c>
      <c r="H14" s="37" t="s">
        <v>628</v>
      </c>
      <c r="I14" s="37">
        <v>21.583561643835615</v>
      </c>
      <c r="J14" s="37" t="s">
        <v>976</v>
      </c>
      <c r="K14" s="37" t="s">
        <v>979</v>
      </c>
      <c r="L14" s="37" t="s">
        <v>987</v>
      </c>
      <c r="M14" s="35">
        <v>77</v>
      </c>
      <c r="N14" s="35">
        <v>214</v>
      </c>
      <c r="O14" s="35">
        <v>4.4800000000000004</v>
      </c>
      <c r="P14" s="38">
        <v>6</v>
      </c>
      <c r="Q14" s="125">
        <v>0</v>
      </c>
      <c r="R14" s="110">
        <v>0</v>
      </c>
      <c r="S14" s="110">
        <v>0</v>
      </c>
      <c r="T14" s="110">
        <v>0.31497869550966895</v>
      </c>
      <c r="U14" s="110">
        <v>0.22141014617368873</v>
      </c>
      <c r="V14" s="58">
        <v>0.26819442084167883</v>
      </c>
      <c r="W14" s="59">
        <v>0.26819442084167883</v>
      </c>
      <c r="X14" s="42">
        <v>19.931506849315067</v>
      </c>
      <c r="Y14" s="43">
        <v>2.69</v>
      </c>
      <c r="Z14" s="43">
        <v>6</v>
      </c>
      <c r="AA14" s="43">
        <v>15</v>
      </c>
      <c r="AB14" s="43">
        <v>0.97</v>
      </c>
      <c r="AC14" s="43">
        <v>2.48</v>
      </c>
      <c r="AD14" s="44">
        <v>5.2815533980582523E-2</v>
      </c>
      <c r="AE14" s="44">
        <v>0.18155339805825244</v>
      </c>
      <c r="AF14" s="45">
        <v>8.3000000000000004E-2</v>
      </c>
      <c r="AG14" s="185">
        <v>0.8125</v>
      </c>
      <c r="AH14" s="185">
        <v>0.186</v>
      </c>
      <c r="AI14" s="43">
        <v>106.25067873330771</v>
      </c>
      <c r="AJ14" s="47">
        <v>113.92965759581978</v>
      </c>
      <c r="AK14" s="48">
        <v>7</v>
      </c>
      <c r="AL14" s="49">
        <v>6</v>
      </c>
      <c r="AM14" s="49">
        <v>5</v>
      </c>
      <c r="AN14" s="49">
        <v>5</v>
      </c>
      <c r="AO14" s="49">
        <v>8</v>
      </c>
      <c r="AP14" s="49">
        <v>8</v>
      </c>
      <c r="AQ14" s="49">
        <v>2</v>
      </c>
      <c r="AR14" s="126">
        <v>0.5</v>
      </c>
      <c r="AS14" s="133"/>
      <c r="AT14" s="115">
        <v>23</v>
      </c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34"/>
      <c r="BH14" s="133"/>
      <c r="BI14" s="115">
        <v>23</v>
      </c>
      <c r="BJ14" s="115"/>
      <c r="BK14" s="115"/>
      <c r="BL14" s="115"/>
      <c r="BM14" s="115"/>
      <c r="BN14" s="115"/>
      <c r="BO14" s="115"/>
      <c r="BP14" s="116"/>
      <c r="BQ14" s="116"/>
      <c r="BR14" s="116"/>
      <c r="BS14" s="116"/>
      <c r="BT14" s="135"/>
      <c r="BU14" s="135"/>
      <c r="BV14" s="136"/>
      <c r="BW14" s="133"/>
      <c r="BX14" s="115">
        <v>3364</v>
      </c>
      <c r="BY14" s="115">
        <v>1</v>
      </c>
      <c r="BZ14" s="115">
        <v>1</v>
      </c>
      <c r="CA14" s="115">
        <v>0</v>
      </c>
      <c r="CB14" s="115">
        <v>25</v>
      </c>
      <c r="CC14" s="115"/>
      <c r="CD14" s="115"/>
      <c r="CE14" s="116"/>
      <c r="CF14" s="116"/>
      <c r="CG14" s="116"/>
      <c r="CH14" s="116"/>
      <c r="CI14" s="135">
        <v>0</v>
      </c>
      <c r="CJ14" s="135">
        <v>85.7</v>
      </c>
      <c r="CK14" s="136">
        <v>14.3</v>
      </c>
      <c r="CL14" s="133">
        <v>961</v>
      </c>
      <c r="CM14" s="115">
        <v>3051</v>
      </c>
      <c r="CN14" s="115">
        <v>89</v>
      </c>
      <c r="CO14" s="115">
        <v>58</v>
      </c>
      <c r="CP14" s="115">
        <v>9</v>
      </c>
      <c r="CQ14" s="115">
        <v>27</v>
      </c>
      <c r="CR14" s="116">
        <v>0.97</v>
      </c>
      <c r="CS14" s="116">
        <v>2.48</v>
      </c>
      <c r="CT14" s="116">
        <v>2.69</v>
      </c>
      <c r="CU14" s="116">
        <v>6</v>
      </c>
      <c r="CV14" s="116">
        <v>12.7</v>
      </c>
      <c r="CW14" s="116"/>
      <c r="CX14" s="135">
        <v>4.9000000000000004</v>
      </c>
      <c r="CY14" s="135">
        <v>84.1</v>
      </c>
      <c r="CZ14" s="136">
        <v>15.9</v>
      </c>
      <c r="DA14" s="133">
        <v>515</v>
      </c>
      <c r="DB14" s="115">
        <v>2326</v>
      </c>
      <c r="DC14" s="115">
        <v>71</v>
      </c>
      <c r="DD14" s="115">
        <v>33</v>
      </c>
      <c r="DE14" s="115">
        <v>4</v>
      </c>
      <c r="DF14" s="115">
        <v>20</v>
      </c>
      <c r="DG14" s="116">
        <v>0.23</v>
      </c>
      <c r="DH14" s="116">
        <v>1.55</v>
      </c>
      <c r="DI14" s="116">
        <v>1.7</v>
      </c>
      <c r="DJ14" s="116">
        <v>4.5999999999999996</v>
      </c>
      <c r="DK14" s="116">
        <v>15</v>
      </c>
      <c r="DL14" s="61">
        <v>16</v>
      </c>
      <c r="DM14" s="153">
        <v>5.2815533980582523E-2</v>
      </c>
      <c r="DN14" s="61">
        <v>55</v>
      </c>
      <c r="DO14" s="153">
        <v>0.18155339805825244</v>
      </c>
      <c r="DP14" s="135">
        <v>37.5</v>
      </c>
      <c r="DQ14" s="135">
        <v>8.3000000000000007</v>
      </c>
      <c r="DR14" s="135">
        <v>78.400000000000006</v>
      </c>
      <c r="DS14" s="136">
        <v>21.3</v>
      </c>
      <c r="DT14" s="108"/>
      <c r="DU14" s="31">
        <v>12</v>
      </c>
      <c r="DV14" s="31" t="s">
        <v>659</v>
      </c>
      <c r="DW14" s="89">
        <v>0.5</v>
      </c>
    </row>
    <row r="15" spans="1:133" x14ac:dyDescent="0.2">
      <c r="A15" s="30">
        <v>13</v>
      </c>
      <c r="B15" s="32" t="s">
        <v>232</v>
      </c>
      <c r="C15" s="120">
        <v>8.5071428571428562</v>
      </c>
      <c r="D15" s="121" t="s">
        <v>764</v>
      </c>
      <c r="E15" s="35">
        <v>6</v>
      </c>
      <c r="F15" s="36">
        <v>34616</v>
      </c>
      <c r="G15" s="37">
        <v>30.989041095890411</v>
      </c>
      <c r="H15" s="37" t="s">
        <v>669</v>
      </c>
      <c r="I15" s="37">
        <v>23.561643835616437</v>
      </c>
      <c r="J15" s="37" t="s">
        <v>978</v>
      </c>
      <c r="K15" s="37" t="s">
        <v>981</v>
      </c>
      <c r="L15" s="37" t="s">
        <v>985</v>
      </c>
      <c r="M15" s="35">
        <v>71</v>
      </c>
      <c r="N15" s="35">
        <v>185</v>
      </c>
      <c r="O15" s="35">
        <v>4.38</v>
      </c>
      <c r="P15" s="38">
        <v>2</v>
      </c>
      <c r="Q15" s="125">
        <v>0</v>
      </c>
      <c r="R15" s="110">
        <v>0</v>
      </c>
      <c r="S15" s="110">
        <v>0.17363022266700026</v>
      </c>
      <c r="T15" s="110">
        <v>0.36239575435936316</v>
      </c>
      <c r="U15" s="110">
        <v>0.3357060849598163</v>
      </c>
      <c r="V15" s="58">
        <v>0.34905091965958973</v>
      </c>
      <c r="W15" s="59">
        <v>0.29669328171065129</v>
      </c>
      <c r="X15" s="42">
        <v>21.909589041095892</v>
      </c>
      <c r="Y15" s="43">
        <v>3.47</v>
      </c>
      <c r="Z15" s="43">
        <v>7.4</v>
      </c>
      <c r="AA15" s="43">
        <v>12.1</v>
      </c>
      <c r="AB15" s="43">
        <v>0.77</v>
      </c>
      <c r="AC15" s="43">
        <v>3.01</v>
      </c>
      <c r="AD15" s="44">
        <v>5.6963064295485644E-2</v>
      </c>
      <c r="AE15" s="44">
        <v>0.29905608755129964</v>
      </c>
      <c r="AF15" s="45">
        <v>0.111</v>
      </c>
      <c r="AG15" s="185">
        <v>0.65249999999999997</v>
      </c>
      <c r="AH15" s="185">
        <v>0.33450000000000002</v>
      </c>
      <c r="AI15" s="43">
        <v>100.53222210505709</v>
      </c>
      <c r="AJ15" s="47">
        <v>95.446893165946918</v>
      </c>
      <c r="AK15" s="48">
        <v>8</v>
      </c>
      <c r="AL15" s="49">
        <v>3</v>
      </c>
      <c r="AM15" s="49">
        <v>6</v>
      </c>
      <c r="AN15" s="49">
        <v>5</v>
      </c>
      <c r="AO15" s="49">
        <v>9</v>
      </c>
      <c r="AP15" s="49">
        <v>5</v>
      </c>
      <c r="AQ15" s="49">
        <v>8</v>
      </c>
      <c r="AR15" s="126">
        <v>0</v>
      </c>
      <c r="AS15" s="133"/>
      <c r="AT15" s="115">
        <v>2078</v>
      </c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34"/>
      <c r="BH15" s="133"/>
      <c r="BI15" s="115">
        <v>3076</v>
      </c>
      <c r="BJ15" s="115"/>
      <c r="BK15" s="115"/>
      <c r="BL15" s="115"/>
      <c r="BM15" s="115"/>
      <c r="BN15" s="115"/>
      <c r="BO15" s="115"/>
      <c r="BP15" s="116"/>
      <c r="BQ15" s="116"/>
      <c r="BR15" s="116"/>
      <c r="BS15" s="116"/>
      <c r="BT15" s="135"/>
      <c r="BU15" s="135"/>
      <c r="BV15" s="136"/>
      <c r="BW15" s="133">
        <v>694</v>
      </c>
      <c r="BX15" s="115">
        <v>3997</v>
      </c>
      <c r="BY15" s="115">
        <v>67</v>
      </c>
      <c r="BZ15" s="115">
        <v>47</v>
      </c>
      <c r="CA15" s="115">
        <v>5</v>
      </c>
      <c r="CB15" s="115">
        <v>30</v>
      </c>
      <c r="CC15" s="115"/>
      <c r="CD15" s="115"/>
      <c r="CE15" s="116">
        <v>2.98</v>
      </c>
      <c r="CF15" s="116">
        <v>8.5</v>
      </c>
      <c r="CG15" s="116">
        <v>8.6</v>
      </c>
      <c r="CH15" s="116"/>
      <c r="CI15" s="135">
        <v>4.0999999999999996</v>
      </c>
      <c r="CJ15" s="135">
        <v>78.8</v>
      </c>
      <c r="CK15" s="136">
        <v>20.8</v>
      </c>
      <c r="CL15" s="133">
        <v>1434</v>
      </c>
      <c r="CM15" s="115">
        <v>3957</v>
      </c>
      <c r="CN15" s="115">
        <v>135</v>
      </c>
      <c r="CO15" s="115">
        <v>95</v>
      </c>
      <c r="CP15" s="115">
        <v>14</v>
      </c>
      <c r="CQ15" s="115">
        <v>34</v>
      </c>
      <c r="CR15" s="116">
        <v>0.77</v>
      </c>
      <c r="CS15" s="116">
        <v>3.01</v>
      </c>
      <c r="CT15" s="116">
        <v>3.22</v>
      </c>
      <c r="CU15" s="116">
        <v>5.7</v>
      </c>
      <c r="CV15" s="116">
        <v>12.1</v>
      </c>
      <c r="CW15" s="116"/>
      <c r="CX15" s="135">
        <v>8.6999999999999993</v>
      </c>
      <c r="CY15" s="135">
        <v>69.3</v>
      </c>
      <c r="CZ15" s="136">
        <v>29.8</v>
      </c>
      <c r="DA15" s="133">
        <v>1462</v>
      </c>
      <c r="DB15" s="115">
        <v>4355</v>
      </c>
      <c r="DC15" s="115">
        <v>150</v>
      </c>
      <c r="DD15" s="115">
        <v>96</v>
      </c>
      <c r="DE15" s="115">
        <v>18</v>
      </c>
      <c r="DF15" s="115">
        <v>39</v>
      </c>
      <c r="DG15" s="116">
        <v>0.68</v>
      </c>
      <c r="DH15" s="116">
        <v>3</v>
      </c>
      <c r="DI15" s="116">
        <v>3.47</v>
      </c>
      <c r="DJ15" s="116">
        <v>7.4</v>
      </c>
      <c r="DK15" s="116">
        <v>11.7</v>
      </c>
      <c r="DL15" s="61">
        <v>24</v>
      </c>
      <c r="DM15" s="153">
        <v>5.6963064295485644E-2</v>
      </c>
      <c r="DN15" s="61">
        <v>126</v>
      </c>
      <c r="DO15" s="153">
        <v>0.29905608755129964</v>
      </c>
      <c r="DP15" s="135">
        <v>41.7</v>
      </c>
      <c r="DQ15" s="135">
        <v>11.1</v>
      </c>
      <c r="DR15" s="135">
        <v>61.2</v>
      </c>
      <c r="DS15" s="136">
        <v>37.1</v>
      </c>
      <c r="DT15" s="108"/>
      <c r="DU15" s="31"/>
      <c r="DV15" s="58"/>
    </row>
    <row r="16" spans="1:133" x14ac:dyDescent="0.2">
      <c r="A16" s="30">
        <v>14</v>
      </c>
      <c r="B16" s="32" t="s">
        <v>234</v>
      </c>
      <c r="C16" s="120">
        <v>8.4885714285714293</v>
      </c>
      <c r="D16" s="121" t="s">
        <v>765</v>
      </c>
      <c r="E16" s="35">
        <v>5</v>
      </c>
      <c r="F16" s="36">
        <v>35382</v>
      </c>
      <c r="G16" s="37">
        <v>28.890410958904109</v>
      </c>
      <c r="H16" s="37" t="s">
        <v>628</v>
      </c>
      <c r="I16" s="37">
        <v>21.463013698630139</v>
      </c>
      <c r="J16" s="37" t="s">
        <v>976</v>
      </c>
      <c r="K16" s="37" t="s">
        <v>977</v>
      </c>
      <c r="L16" s="37" t="s">
        <v>985</v>
      </c>
      <c r="M16" s="35">
        <v>73</v>
      </c>
      <c r="N16" s="35">
        <v>214</v>
      </c>
      <c r="O16" s="35">
        <v>4.5</v>
      </c>
      <c r="P16" s="38">
        <v>5</v>
      </c>
      <c r="Q16" s="125">
        <v>0</v>
      </c>
      <c r="R16" s="110">
        <v>0</v>
      </c>
      <c r="S16" s="110">
        <v>0</v>
      </c>
      <c r="T16" s="110">
        <v>0.17479560191711305</v>
      </c>
      <c r="U16" s="110">
        <v>0.28226887003126394</v>
      </c>
      <c r="V16" s="58">
        <v>0.28226887003126394</v>
      </c>
      <c r="W16" s="59">
        <v>0.26815542652970076</v>
      </c>
      <c r="X16" s="42">
        <v>20.824657534246576</v>
      </c>
      <c r="Y16" s="43">
        <v>3.15</v>
      </c>
      <c r="Z16" s="43">
        <v>7.3</v>
      </c>
      <c r="AA16" s="43">
        <v>12.8</v>
      </c>
      <c r="AB16" s="43">
        <v>0.78</v>
      </c>
      <c r="AC16" s="43">
        <v>3</v>
      </c>
      <c r="AD16" s="44">
        <v>5.9810126582278481E-2</v>
      </c>
      <c r="AE16" s="44">
        <v>0.19936708860759494</v>
      </c>
      <c r="AF16" s="45">
        <v>0.159</v>
      </c>
      <c r="AG16" s="185">
        <v>0.873</v>
      </c>
      <c r="AH16" s="185">
        <v>0.1245</v>
      </c>
      <c r="AI16" s="43">
        <v>104.37433318091755</v>
      </c>
      <c r="AJ16" s="47">
        <v>103.31110232335753</v>
      </c>
      <c r="AK16" s="48">
        <v>7</v>
      </c>
      <c r="AL16" s="49">
        <v>5</v>
      </c>
      <c r="AM16" s="49">
        <v>6</v>
      </c>
      <c r="AN16" s="49">
        <v>5</v>
      </c>
      <c r="AO16" s="49">
        <v>8</v>
      </c>
      <c r="AP16" s="49">
        <v>7</v>
      </c>
      <c r="AQ16" s="49">
        <v>4</v>
      </c>
      <c r="AR16" s="126">
        <v>0</v>
      </c>
      <c r="AS16" s="133"/>
      <c r="AT16" s="115">
        <v>3274</v>
      </c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34"/>
      <c r="BH16" s="133"/>
      <c r="BI16" s="115">
        <v>3358</v>
      </c>
      <c r="BJ16" s="115"/>
      <c r="BK16" s="115"/>
      <c r="BL16" s="115"/>
      <c r="BM16" s="115"/>
      <c r="BN16" s="115"/>
      <c r="BO16" s="115"/>
      <c r="BP16" s="116"/>
      <c r="BQ16" s="116"/>
      <c r="BR16" s="116"/>
      <c r="BS16" s="116"/>
      <c r="BT16" s="135"/>
      <c r="BU16" s="135"/>
      <c r="BV16" s="136"/>
      <c r="BW16" s="133"/>
      <c r="BX16" s="115">
        <v>3749</v>
      </c>
      <c r="BY16" s="115">
        <v>3</v>
      </c>
      <c r="BZ16" s="115">
        <v>2</v>
      </c>
      <c r="CA16" s="115">
        <v>0</v>
      </c>
      <c r="CB16" s="115"/>
      <c r="CC16" s="115"/>
      <c r="CD16" s="115"/>
      <c r="CE16" s="116"/>
      <c r="CF16" s="116"/>
      <c r="CG16" s="116"/>
      <c r="CH16" s="116"/>
      <c r="CI16" s="135">
        <v>0</v>
      </c>
      <c r="CJ16" s="135">
        <v>30</v>
      </c>
      <c r="CK16" s="136">
        <v>70</v>
      </c>
      <c r="CL16" s="133">
        <v>620</v>
      </c>
      <c r="CM16" s="115">
        <v>3547</v>
      </c>
      <c r="CN16" s="115">
        <v>72</v>
      </c>
      <c r="CO16" s="115">
        <v>41</v>
      </c>
      <c r="CP16" s="115">
        <v>5</v>
      </c>
      <c r="CQ16" s="115">
        <v>22</v>
      </c>
      <c r="CR16" s="116">
        <v>0.78</v>
      </c>
      <c r="CS16" s="116">
        <v>1.36</v>
      </c>
      <c r="CT16" s="116">
        <v>2.2400000000000002</v>
      </c>
      <c r="CU16" s="116">
        <v>6</v>
      </c>
      <c r="CV16" s="116">
        <v>12.3</v>
      </c>
      <c r="CW16" s="116"/>
      <c r="CX16" s="135">
        <v>12.8</v>
      </c>
      <c r="CY16" s="135">
        <v>85.4</v>
      </c>
      <c r="CZ16" s="136">
        <v>14.3</v>
      </c>
      <c r="DA16" s="133">
        <v>1264</v>
      </c>
      <c r="DB16" s="115">
        <v>4478</v>
      </c>
      <c r="DC16" s="115">
        <v>104</v>
      </c>
      <c r="DD16" s="115">
        <v>69</v>
      </c>
      <c r="DE16" s="115">
        <v>9</v>
      </c>
      <c r="DF16" s="115">
        <v>31</v>
      </c>
      <c r="DG16" s="116">
        <v>0.74</v>
      </c>
      <c r="DH16" s="116">
        <v>3</v>
      </c>
      <c r="DI16" s="116">
        <v>3.15</v>
      </c>
      <c r="DJ16" s="116">
        <v>7.3</v>
      </c>
      <c r="DK16" s="116">
        <v>12.8</v>
      </c>
      <c r="DL16" s="61">
        <v>24</v>
      </c>
      <c r="DM16" s="153">
        <v>5.9810126582278481E-2</v>
      </c>
      <c r="DN16" s="61">
        <v>80</v>
      </c>
      <c r="DO16" s="153">
        <v>0.19936708860759494</v>
      </c>
      <c r="DP16" s="135">
        <v>54.2</v>
      </c>
      <c r="DQ16" s="135">
        <v>15.9</v>
      </c>
      <c r="DR16" s="135">
        <v>89.2</v>
      </c>
      <c r="DS16" s="136">
        <v>10.6</v>
      </c>
      <c r="DT16" s="108"/>
      <c r="DU16" s="31"/>
      <c r="DV16" s="58"/>
    </row>
    <row r="17" spans="1:123" x14ac:dyDescent="0.2">
      <c r="A17" s="30">
        <v>15</v>
      </c>
      <c r="B17" s="32" t="s">
        <v>251</v>
      </c>
      <c r="C17" s="120">
        <v>8.4585714285714282</v>
      </c>
      <c r="D17" s="121" t="s">
        <v>666</v>
      </c>
      <c r="E17" s="35">
        <v>2</v>
      </c>
      <c r="F17" s="36">
        <v>34768</v>
      </c>
      <c r="G17" s="37">
        <v>30.572602739726026</v>
      </c>
      <c r="H17" s="37" t="s">
        <v>669</v>
      </c>
      <c r="I17" s="37">
        <v>23.145205479452056</v>
      </c>
      <c r="J17" s="37" t="s">
        <v>983</v>
      </c>
      <c r="K17" s="37" t="s">
        <v>984</v>
      </c>
      <c r="L17" s="37" t="s">
        <v>987</v>
      </c>
      <c r="M17" s="35">
        <v>73</v>
      </c>
      <c r="N17" s="35">
        <v>198</v>
      </c>
      <c r="O17" s="35">
        <v>4.49</v>
      </c>
      <c r="P17" s="38">
        <v>4</v>
      </c>
      <c r="Q17" s="125">
        <v>0</v>
      </c>
      <c r="R17" s="110">
        <v>0.29630850362557681</v>
      </c>
      <c r="S17" s="110">
        <v>0.20803443328550933</v>
      </c>
      <c r="T17" s="110">
        <v>0.13863013698630136</v>
      </c>
      <c r="U17" s="110">
        <v>0.22720042417815484</v>
      </c>
      <c r="V17" s="58">
        <v>0.26175446390186585</v>
      </c>
      <c r="W17" s="59">
        <v>0.26175446390186585</v>
      </c>
      <c r="X17" s="42">
        <v>19.490410958904111</v>
      </c>
      <c r="Y17" s="43">
        <v>2.02</v>
      </c>
      <c r="Z17" s="43">
        <v>6.3</v>
      </c>
      <c r="AA17" s="43">
        <v>10.9</v>
      </c>
      <c r="AB17" s="43">
        <v>0.99</v>
      </c>
      <c r="AC17" s="43">
        <v>1.87</v>
      </c>
      <c r="AD17" s="44">
        <v>4.2427071178529757E-2</v>
      </c>
      <c r="AE17" s="44">
        <v>0.15085180863477246</v>
      </c>
      <c r="AF17" s="45">
        <v>7.0000000000000007E-2</v>
      </c>
      <c r="AG17" s="185">
        <v>8.0000000000000002E-3</v>
      </c>
      <c r="AH17" s="185">
        <v>0.99199999999999999</v>
      </c>
      <c r="AI17" s="43">
        <v>97.433840648276473</v>
      </c>
      <c r="AJ17" s="47">
        <v>96.441310561705606</v>
      </c>
      <c r="AK17" s="48">
        <v>7</v>
      </c>
      <c r="AL17" s="49">
        <v>7</v>
      </c>
      <c r="AM17" s="49">
        <v>4</v>
      </c>
      <c r="AN17" s="49">
        <v>5</v>
      </c>
      <c r="AO17" s="49">
        <v>8</v>
      </c>
      <c r="AP17" s="49">
        <v>6</v>
      </c>
      <c r="AQ17" s="49">
        <v>5</v>
      </c>
      <c r="AR17" s="126">
        <v>0.5</v>
      </c>
      <c r="AS17" s="133"/>
      <c r="AT17" s="115">
        <v>3110</v>
      </c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34"/>
      <c r="BH17" s="133">
        <v>899</v>
      </c>
      <c r="BI17" s="115">
        <v>3034</v>
      </c>
      <c r="BJ17" s="115">
        <v>138</v>
      </c>
      <c r="BK17" s="115">
        <v>82</v>
      </c>
      <c r="BL17" s="115">
        <v>2</v>
      </c>
      <c r="BM17" s="115">
        <v>13</v>
      </c>
      <c r="BN17" s="115"/>
      <c r="BO17" s="115"/>
      <c r="BP17" s="116">
        <v>1.73</v>
      </c>
      <c r="BQ17" s="116">
        <v>5.9</v>
      </c>
      <c r="BR17" s="116">
        <v>8.8000000000000007</v>
      </c>
      <c r="BS17" s="116"/>
      <c r="BT17" s="135">
        <v>8.9</v>
      </c>
      <c r="BU17" s="135">
        <v>47.2</v>
      </c>
      <c r="BV17" s="136">
        <v>51.6</v>
      </c>
      <c r="BW17" s="133">
        <v>580</v>
      </c>
      <c r="BX17" s="115">
        <v>2788</v>
      </c>
      <c r="BY17" s="115">
        <v>81</v>
      </c>
      <c r="BZ17" s="115">
        <v>45</v>
      </c>
      <c r="CA17" s="115">
        <v>6</v>
      </c>
      <c r="CB17" s="115">
        <v>20</v>
      </c>
      <c r="CC17" s="115"/>
      <c r="CD17" s="115"/>
      <c r="CE17" s="116">
        <v>1.4</v>
      </c>
      <c r="CF17" s="116">
        <v>5.8</v>
      </c>
      <c r="CG17" s="116">
        <v>9.6999999999999993</v>
      </c>
      <c r="CH17" s="116"/>
      <c r="CI17" s="135">
        <v>8.1999999999999993</v>
      </c>
      <c r="CJ17" s="135">
        <v>30.9</v>
      </c>
      <c r="CK17" s="136">
        <v>66.400000000000006</v>
      </c>
      <c r="CL17" s="133">
        <v>506</v>
      </c>
      <c r="CM17" s="115">
        <v>3650</v>
      </c>
      <c r="CN17" s="115">
        <v>64</v>
      </c>
      <c r="CO17" s="115">
        <v>34</v>
      </c>
      <c r="CP17" s="115">
        <v>1</v>
      </c>
      <c r="CQ17" s="115">
        <v>29</v>
      </c>
      <c r="CR17" s="116">
        <v>0.44</v>
      </c>
      <c r="CS17" s="116">
        <v>1.47</v>
      </c>
      <c r="CT17" s="116">
        <v>1.24</v>
      </c>
      <c r="CU17" s="116">
        <v>5.5</v>
      </c>
      <c r="CV17" s="116">
        <v>10.9</v>
      </c>
      <c r="CW17" s="116"/>
      <c r="CX17" s="135">
        <v>19</v>
      </c>
      <c r="CY17" s="135">
        <v>0</v>
      </c>
      <c r="CZ17" s="136">
        <v>100</v>
      </c>
      <c r="DA17" s="133">
        <v>857</v>
      </c>
      <c r="DB17" s="115">
        <v>3772</v>
      </c>
      <c r="DC17" s="115">
        <v>82</v>
      </c>
      <c r="DD17" s="115">
        <v>53</v>
      </c>
      <c r="DE17" s="115">
        <v>9</v>
      </c>
      <c r="DF17" s="115">
        <v>32</v>
      </c>
      <c r="DG17" s="116">
        <v>0.99</v>
      </c>
      <c r="DH17" s="116">
        <v>1.87</v>
      </c>
      <c r="DI17" s="116">
        <v>2.02</v>
      </c>
      <c r="DJ17" s="116">
        <v>6.3</v>
      </c>
      <c r="DK17" s="116">
        <v>10.8</v>
      </c>
      <c r="DL17" s="61">
        <v>18</v>
      </c>
      <c r="DM17" s="153">
        <v>4.2427071178529757E-2</v>
      </c>
      <c r="DN17" s="61">
        <v>64</v>
      </c>
      <c r="DO17" s="153">
        <v>0.15085180863477246</v>
      </c>
      <c r="DP17" s="135">
        <v>61.1</v>
      </c>
      <c r="DQ17" s="135">
        <v>7</v>
      </c>
      <c r="DR17" s="135">
        <v>1.6</v>
      </c>
      <c r="DS17" s="136">
        <v>98.4</v>
      </c>
    </row>
    <row r="18" spans="1:123" x14ac:dyDescent="0.2">
      <c r="A18" s="30">
        <v>16</v>
      </c>
      <c r="B18" s="32" t="s">
        <v>259</v>
      </c>
      <c r="C18" s="120">
        <v>8.07</v>
      </c>
      <c r="D18" s="121" t="s">
        <v>766</v>
      </c>
      <c r="E18" s="35">
        <v>1</v>
      </c>
      <c r="F18" s="36">
        <v>34842</v>
      </c>
      <c r="G18" s="37">
        <v>30.36986301369863</v>
      </c>
      <c r="H18" s="37" t="s">
        <v>669</v>
      </c>
      <c r="I18" s="37">
        <v>22.942465753424656</v>
      </c>
      <c r="J18" s="37" t="s">
        <v>976</v>
      </c>
      <c r="K18" s="37" t="s">
        <v>979</v>
      </c>
      <c r="L18" s="37" t="s">
        <v>985</v>
      </c>
      <c r="M18" s="35">
        <v>76</v>
      </c>
      <c r="N18" s="35">
        <v>220</v>
      </c>
      <c r="O18" s="35">
        <v>4.4800000000000004</v>
      </c>
      <c r="P18" s="38">
        <v>4</v>
      </c>
      <c r="Q18" s="125">
        <v>0</v>
      </c>
      <c r="R18" s="110">
        <v>1.2462235649546828E-2</v>
      </c>
      <c r="S18" s="110">
        <v>0.17623363544813697</v>
      </c>
      <c r="T18" s="110">
        <v>0.28547249647390693</v>
      </c>
      <c r="U18" s="110">
        <v>0.26969092721834498</v>
      </c>
      <c r="V18" s="58">
        <v>0.27758171184612596</v>
      </c>
      <c r="W18" s="59">
        <v>0.27758171184612596</v>
      </c>
      <c r="X18" s="42">
        <v>21.290410958904111</v>
      </c>
      <c r="Y18" s="43">
        <v>2.85</v>
      </c>
      <c r="Z18" s="43">
        <v>7.2</v>
      </c>
      <c r="AA18" s="43">
        <v>13.4</v>
      </c>
      <c r="AB18" s="43">
        <v>0.72</v>
      </c>
      <c r="AC18" s="43">
        <v>2.52</v>
      </c>
      <c r="AD18" s="44">
        <v>5.0046210720887246E-2</v>
      </c>
      <c r="AE18" s="44">
        <v>0.20545286506469501</v>
      </c>
      <c r="AF18" s="45">
        <v>0.11</v>
      </c>
      <c r="AG18" s="185">
        <v>0.98</v>
      </c>
      <c r="AH18" s="185">
        <v>1.8000000000000002E-2</v>
      </c>
      <c r="AI18" s="43">
        <v>109.22966972583036</v>
      </c>
      <c r="AJ18" s="47">
        <v>114.84973574871812</v>
      </c>
      <c r="AK18" s="48">
        <v>7</v>
      </c>
      <c r="AL18" s="49">
        <v>4</v>
      </c>
      <c r="AM18" s="49">
        <v>5</v>
      </c>
      <c r="AN18" s="49">
        <v>5</v>
      </c>
      <c r="AO18" s="49">
        <v>8</v>
      </c>
      <c r="AP18" s="49">
        <v>9</v>
      </c>
      <c r="AQ18" s="49">
        <v>5</v>
      </c>
      <c r="AR18" s="126">
        <v>0</v>
      </c>
      <c r="AS18" s="133"/>
      <c r="AT18" s="115">
        <v>3540</v>
      </c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34"/>
      <c r="BH18" s="133">
        <v>33</v>
      </c>
      <c r="BI18" s="115">
        <v>2648</v>
      </c>
      <c r="BJ18" s="115">
        <v>6</v>
      </c>
      <c r="BK18" s="115">
        <v>2</v>
      </c>
      <c r="BL18" s="115">
        <v>0</v>
      </c>
      <c r="BM18" s="115">
        <v>25</v>
      </c>
      <c r="BN18" s="115"/>
      <c r="BO18" s="115"/>
      <c r="BP18" s="116">
        <v>0.77</v>
      </c>
      <c r="BQ18" s="116">
        <v>9.5</v>
      </c>
      <c r="BR18" s="116">
        <v>19</v>
      </c>
      <c r="BS18" s="116"/>
      <c r="BT18" s="135">
        <v>50</v>
      </c>
      <c r="BU18" s="135">
        <v>93.3</v>
      </c>
      <c r="BV18" s="136">
        <v>6.7</v>
      </c>
      <c r="BW18" s="133">
        <v>350</v>
      </c>
      <c r="BX18" s="115">
        <v>1986</v>
      </c>
      <c r="BY18" s="115">
        <v>64</v>
      </c>
      <c r="BZ18" s="115">
        <v>29</v>
      </c>
      <c r="CA18" s="115">
        <v>3</v>
      </c>
      <c r="CB18" s="115">
        <v>10</v>
      </c>
      <c r="CC18" s="115"/>
      <c r="CD18" s="115"/>
      <c r="CE18" s="116">
        <v>1.05</v>
      </c>
      <c r="CF18" s="116">
        <v>4.0999999999999996</v>
      </c>
      <c r="CG18" s="116">
        <v>12.8</v>
      </c>
      <c r="CH18" s="116"/>
      <c r="CI18" s="135">
        <v>12.1</v>
      </c>
      <c r="CJ18" s="135">
        <v>92.6</v>
      </c>
      <c r="CK18" s="136">
        <v>7.1</v>
      </c>
      <c r="CL18" s="133">
        <v>1012</v>
      </c>
      <c r="CM18" s="115">
        <v>3545</v>
      </c>
      <c r="CN18" s="115">
        <v>122</v>
      </c>
      <c r="CO18" s="115">
        <v>62</v>
      </c>
      <c r="CP18" s="115">
        <v>8</v>
      </c>
      <c r="CQ18" s="115">
        <v>25</v>
      </c>
      <c r="CR18" s="116">
        <v>0.35</v>
      </c>
      <c r="CS18" s="116">
        <v>2.2599999999999998</v>
      </c>
      <c r="CT18" s="116">
        <v>2.41</v>
      </c>
      <c r="CU18" s="116">
        <v>7.2</v>
      </c>
      <c r="CV18" s="116">
        <v>13.4</v>
      </c>
      <c r="CW18" s="116"/>
      <c r="CX18" s="135">
        <v>13.9</v>
      </c>
      <c r="CY18" s="135">
        <v>97.5</v>
      </c>
      <c r="CZ18" s="136">
        <v>2.1</v>
      </c>
      <c r="DA18" s="133">
        <v>1082</v>
      </c>
      <c r="DB18" s="115">
        <v>4012</v>
      </c>
      <c r="DC18" s="115">
        <v>97</v>
      </c>
      <c r="DD18" s="115">
        <v>65</v>
      </c>
      <c r="DE18" s="115">
        <v>10</v>
      </c>
      <c r="DF18" s="115">
        <v>44</v>
      </c>
      <c r="DG18" s="116">
        <v>0.72</v>
      </c>
      <c r="DH18" s="116">
        <v>2.52</v>
      </c>
      <c r="DI18" s="116">
        <v>2.85</v>
      </c>
      <c r="DJ18" s="116">
        <v>6.5</v>
      </c>
      <c r="DK18" s="116">
        <v>12.4</v>
      </c>
      <c r="DL18" s="61">
        <v>19</v>
      </c>
      <c r="DM18" s="153">
        <v>5.0046210720887246E-2</v>
      </c>
      <c r="DN18" s="61">
        <v>78</v>
      </c>
      <c r="DO18" s="153">
        <v>0.20545286506469501</v>
      </c>
      <c r="DP18" s="135">
        <v>57.9</v>
      </c>
      <c r="DQ18" s="135">
        <v>11</v>
      </c>
      <c r="DR18" s="135">
        <v>98.5</v>
      </c>
      <c r="DS18" s="136">
        <v>1.5</v>
      </c>
    </row>
    <row r="19" spans="1:123" x14ac:dyDescent="0.2">
      <c r="A19" s="30">
        <v>17</v>
      </c>
      <c r="B19" s="32" t="s">
        <v>271</v>
      </c>
      <c r="C19" s="120">
        <v>7.9371428571428577</v>
      </c>
      <c r="D19" s="121" t="s">
        <v>715</v>
      </c>
      <c r="E19" s="35">
        <v>1</v>
      </c>
      <c r="F19" s="36">
        <v>35439</v>
      </c>
      <c r="G19" s="37">
        <v>28.734246575342464</v>
      </c>
      <c r="H19" s="37" t="s">
        <v>628</v>
      </c>
      <c r="I19" s="37">
        <v>21.306849315068494</v>
      </c>
      <c r="J19" s="37" t="s">
        <v>978</v>
      </c>
      <c r="K19" s="37" t="s">
        <v>984</v>
      </c>
      <c r="L19" s="37" t="s">
        <v>988</v>
      </c>
      <c r="M19" s="35">
        <v>71</v>
      </c>
      <c r="N19" s="35">
        <v>201</v>
      </c>
      <c r="O19" s="35">
        <v>4.41</v>
      </c>
      <c r="P19" s="38">
        <v>4</v>
      </c>
      <c r="Q19" s="125">
        <v>0</v>
      </c>
      <c r="R19" s="110">
        <v>0</v>
      </c>
      <c r="S19" s="110">
        <v>0.23387374956881685</v>
      </c>
      <c r="T19" s="110">
        <v>0.25704099821746879</v>
      </c>
      <c r="U19" s="110">
        <v>0</v>
      </c>
      <c r="V19" s="58">
        <v>0.12852049910873439</v>
      </c>
      <c r="W19" s="59">
        <v>0.12852049910873439</v>
      </c>
      <c r="X19" s="42">
        <v>18.652054794520549</v>
      </c>
      <c r="Y19" s="43">
        <v>2.17</v>
      </c>
      <c r="Z19" s="43">
        <v>6.9</v>
      </c>
      <c r="AA19" s="43">
        <v>11.1</v>
      </c>
      <c r="AB19" s="43">
        <v>0.49</v>
      </c>
      <c r="AC19" s="43">
        <v>1.89</v>
      </c>
      <c r="AD19" s="44">
        <v>0</v>
      </c>
      <c r="AE19" s="44">
        <v>0</v>
      </c>
      <c r="AF19" s="45">
        <v>0.115</v>
      </c>
      <c r="AG19" s="185">
        <v>0.45649999999999996</v>
      </c>
      <c r="AH19" s="185">
        <v>3.7999999999999999E-2</v>
      </c>
      <c r="AI19" s="43">
        <v>106.28493106856729</v>
      </c>
      <c r="AJ19" s="47">
        <v>100.90860669776512</v>
      </c>
      <c r="AK19" s="48">
        <v>3</v>
      </c>
      <c r="AL19" s="49">
        <v>9</v>
      </c>
      <c r="AM19" s="49">
        <v>4</v>
      </c>
      <c r="AN19" s="49">
        <v>5</v>
      </c>
      <c r="AO19" s="49">
        <v>9</v>
      </c>
      <c r="AP19" s="49">
        <v>6</v>
      </c>
      <c r="AQ19" s="49">
        <v>5</v>
      </c>
      <c r="AR19" s="126">
        <v>0</v>
      </c>
      <c r="AS19" s="133"/>
      <c r="AT19" s="115">
        <v>2051</v>
      </c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34"/>
      <c r="BH19" s="133"/>
      <c r="BI19" s="115">
        <v>2159</v>
      </c>
      <c r="BJ19" s="115"/>
      <c r="BK19" s="115"/>
      <c r="BL19" s="115"/>
      <c r="BM19" s="115"/>
      <c r="BN19" s="115"/>
      <c r="BO19" s="115"/>
      <c r="BP19" s="116"/>
      <c r="BQ19" s="116"/>
      <c r="BR19" s="116"/>
      <c r="BS19" s="116"/>
      <c r="BT19" s="135"/>
      <c r="BU19" s="135"/>
      <c r="BV19" s="136"/>
      <c r="BW19" s="133">
        <v>678</v>
      </c>
      <c r="BX19" s="115">
        <v>2899</v>
      </c>
      <c r="BY19" s="115">
        <v>71</v>
      </c>
      <c r="BZ19" s="115">
        <v>35</v>
      </c>
      <c r="CA19" s="115">
        <v>4</v>
      </c>
      <c r="CB19" s="115">
        <v>20</v>
      </c>
      <c r="CC19" s="115"/>
      <c r="CD19" s="115"/>
      <c r="CE19" s="116">
        <v>2.17</v>
      </c>
      <c r="CF19" s="116">
        <v>6.9</v>
      </c>
      <c r="CG19" s="116">
        <v>14.6</v>
      </c>
      <c r="CH19" s="116"/>
      <c r="CI19" s="135">
        <v>7.9</v>
      </c>
      <c r="CJ19" s="135">
        <v>69.7</v>
      </c>
      <c r="CK19" s="136">
        <v>28.6</v>
      </c>
      <c r="CL19" s="133">
        <v>721</v>
      </c>
      <c r="CM19" s="115">
        <v>2805</v>
      </c>
      <c r="CN19" s="115">
        <v>85</v>
      </c>
      <c r="CO19" s="115">
        <v>54</v>
      </c>
      <c r="CP19" s="115">
        <v>3</v>
      </c>
      <c r="CQ19" s="115">
        <v>18</v>
      </c>
      <c r="CR19" s="116">
        <v>0.49</v>
      </c>
      <c r="CS19" s="116">
        <v>1.89</v>
      </c>
      <c r="CT19" s="116">
        <v>2.17</v>
      </c>
      <c r="CU19" s="116">
        <v>6.9</v>
      </c>
      <c r="CV19" s="116">
        <v>11.1</v>
      </c>
      <c r="CW19" s="116"/>
      <c r="CX19" s="135">
        <v>11.5</v>
      </c>
      <c r="CY19" s="135">
        <v>91.3</v>
      </c>
      <c r="CZ19" s="136">
        <v>7.6</v>
      </c>
      <c r="DA19" s="133">
        <v>0</v>
      </c>
      <c r="DB19" s="115">
        <v>1975</v>
      </c>
      <c r="DC19" s="115"/>
      <c r="DD19" s="115"/>
      <c r="DE19" s="115"/>
      <c r="DF19" s="115"/>
      <c r="DG19" s="116"/>
      <c r="DH19" s="116"/>
      <c r="DI19" s="116">
        <v>0</v>
      </c>
      <c r="DJ19" s="116">
        <v>0</v>
      </c>
      <c r="DK19" s="116"/>
      <c r="DL19" s="61"/>
      <c r="DM19" s="153"/>
      <c r="DN19" s="61"/>
      <c r="DO19" s="153"/>
      <c r="DP19" s="135"/>
      <c r="DQ19" s="135"/>
      <c r="DR19" s="135"/>
      <c r="DS19" s="136"/>
    </row>
    <row r="20" spans="1:123" x14ac:dyDescent="0.2">
      <c r="A20" s="30">
        <v>18</v>
      </c>
      <c r="B20" s="32" t="s">
        <v>273</v>
      </c>
      <c r="C20" s="120">
        <v>7.7885714285714283</v>
      </c>
      <c r="D20" s="121" t="s">
        <v>639</v>
      </c>
      <c r="E20" s="35">
        <v>4</v>
      </c>
      <c r="F20" s="36">
        <v>35286</v>
      </c>
      <c r="G20" s="37">
        <v>29.153424657534245</v>
      </c>
      <c r="H20" s="37" t="s">
        <v>628</v>
      </c>
      <c r="I20" s="37">
        <v>21.726027397260275</v>
      </c>
      <c r="J20" s="37" t="s">
        <v>976</v>
      </c>
      <c r="K20" s="37" t="s">
        <v>980</v>
      </c>
      <c r="L20" s="37" t="s">
        <v>985</v>
      </c>
      <c r="M20" s="35">
        <v>74</v>
      </c>
      <c r="N20" s="35">
        <v>203</v>
      </c>
      <c r="O20" s="35">
        <v>4.43</v>
      </c>
      <c r="P20" s="38">
        <v>6</v>
      </c>
      <c r="Q20" s="125">
        <v>0</v>
      </c>
      <c r="R20" s="110">
        <v>0</v>
      </c>
      <c r="S20" s="110">
        <v>0.13308941230276697</v>
      </c>
      <c r="T20" s="110">
        <v>0.14453982830904372</v>
      </c>
      <c r="U20" s="110">
        <v>0.22262663026994237</v>
      </c>
      <c r="V20" s="58">
        <v>0.22262663026994237</v>
      </c>
      <c r="W20" s="59">
        <v>0.21149529875644524</v>
      </c>
      <c r="X20" s="42">
        <v>21.087671232876712</v>
      </c>
      <c r="Y20" s="43">
        <v>2.79</v>
      </c>
      <c r="Z20" s="43">
        <v>5.7</v>
      </c>
      <c r="AA20" s="43">
        <v>18.2</v>
      </c>
      <c r="AB20" s="43">
        <v>0.66</v>
      </c>
      <c r="AC20" s="43">
        <v>1.56</v>
      </c>
      <c r="AD20" s="44">
        <v>5.6403269754768393E-2</v>
      </c>
      <c r="AE20" s="44">
        <v>0.19741144414168937</v>
      </c>
      <c r="AF20" s="45">
        <v>7.9000000000000001E-2</v>
      </c>
      <c r="AG20" s="185">
        <v>0.91500000000000004</v>
      </c>
      <c r="AH20" s="185">
        <v>8.5000000000000006E-2</v>
      </c>
      <c r="AI20" s="43">
        <v>105.41711553052681</v>
      </c>
      <c r="AJ20" s="47">
        <v>106.49462771001467</v>
      </c>
      <c r="AK20" s="48">
        <v>6</v>
      </c>
      <c r="AL20" s="49">
        <v>4</v>
      </c>
      <c r="AM20" s="49">
        <v>5</v>
      </c>
      <c r="AN20" s="49">
        <v>4</v>
      </c>
      <c r="AO20" s="49">
        <v>9</v>
      </c>
      <c r="AP20" s="49">
        <v>7</v>
      </c>
      <c r="AQ20" s="49">
        <v>2</v>
      </c>
      <c r="AR20" s="126">
        <v>0.5</v>
      </c>
      <c r="AS20" s="133"/>
      <c r="AT20" s="115">
        <v>4330</v>
      </c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34"/>
      <c r="BH20" s="133"/>
      <c r="BI20" s="115">
        <v>3404</v>
      </c>
      <c r="BJ20" s="115"/>
      <c r="BK20" s="115"/>
      <c r="BL20" s="115"/>
      <c r="BM20" s="115"/>
      <c r="BN20" s="115"/>
      <c r="BO20" s="115"/>
      <c r="BP20" s="116"/>
      <c r="BQ20" s="116"/>
      <c r="BR20" s="116"/>
      <c r="BS20" s="116"/>
      <c r="BT20" s="135"/>
      <c r="BU20" s="135"/>
      <c r="BV20" s="136"/>
      <c r="BW20" s="133">
        <v>582</v>
      </c>
      <c r="BX20" s="115">
        <v>4373</v>
      </c>
      <c r="BY20" s="115">
        <v>49</v>
      </c>
      <c r="BZ20" s="115">
        <v>34</v>
      </c>
      <c r="CA20" s="115">
        <v>5</v>
      </c>
      <c r="CB20" s="115">
        <v>35</v>
      </c>
      <c r="CC20" s="115"/>
      <c r="CD20" s="115"/>
      <c r="CE20" s="116">
        <v>3.44</v>
      </c>
      <c r="CF20" s="116">
        <v>7.6</v>
      </c>
      <c r="CG20" s="116">
        <v>13.2</v>
      </c>
      <c r="CH20" s="116"/>
      <c r="CI20" s="135">
        <v>5.6</v>
      </c>
      <c r="CJ20" s="135">
        <v>88.2</v>
      </c>
      <c r="CK20" s="136">
        <v>11.2</v>
      </c>
      <c r="CL20" s="133">
        <v>724</v>
      </c>
      <c r="CM20" s="115">
        <v>5009</v>
      </c>
      <c r="CN20" s="115">
        <v>75</v>
      </c>
      <c r="CO20" s="115">
        <v>38</v>
      </c>
      <c r="CP20" s="115">
        <v>9</v>
      </c>
      <c r="CQ20" s="115">
        <v>45</v>
      </c>
      <c r="CR20" s="116">
        <v>0.66</v>
      </c>
      <c r="CS20" s="116">
        <v>1.1499999999999999</v>
      </c>
      <c r="CT20" s="116">
        <v>2.79</v>
      </c>
      <c r="CU20" s="116">
        <v>5.7</v>
      </c>
      <c r="CV20" s="116">
        <v>18.2</v>
      </c>
      <c r="CW20" s="116"/>
      <c r="CX20" s="135">
        <v>13.6</v>
      </c>
      <c r="CY20" s="135">
        <v>86.5</v>
      </c>
      <c r="CZ20" s="136">
        <v>13.5</v>
      </c>
      <c r="DA20" s="133">
        <v>734</v>
      </c>
      <c r="DB20" s="115">
        <v>3297</v>
      </c>
      <c r="DC20" s="115">
        <v>90</v>
      </c>
      <c r="DD20" s="115">
        <v>58</v>
      </c>
      <c r="DE20" s="115">
        <v>6</v>
      </c>
      <c r="DF20" s="115">
        <v>17</v>
      </c>
      <c r="DG20" s="116">
        <v>0.44</v>
      </c>
      <c r="DH20" s="116">
        <v>1.56</v>
      </c>
      <c r="DI20" s="116">
        <v>2.0699999999999998</v>
      </c>
      <c r="DJ20" s="116">
        <v>3.7</v>
      </c>
      <c r="DK20" s="116">
        <v>13.1</v>
      </c>
      <c r="DL20" s="61">
        <v>20</v>
      </c>
      <c r="DM20" s="153">
        <v>5.6403269754768393E-2</v>
      </c>
      <c r="DN20" s="61">
        <v>70</v>
      </c>
      <c r="DO20" s="153">
        <v>0.19741144414168937</v>
      </c>
      <c r="DP20" s="135">
        <v>40</v>
      </c>
      <c r="DQ20" s="135">
        <v>7.9</v>
      </c>
      <c r="DR20" s="135">
        <v>96.5</v>
      </c>
      <c r="DS20" s="136">
        <v>3.5</v>
      </c>
    </row>
    <row r="21" spans="1:123" ht="15.75" customHeight="1" x14ac:dyDescent="0.2">
      <c r="A21" s="30">
        <v>19</v>
      </c>
      <c r="B21" s="32" t="s">
        <v>312</v>
      </c>
      <c r="C21" s="120">
        <v>7.112857142857143</v>
      </c>
      <c r="D21" s="121" t="s">
        <v>743</v>
      </c>
      <c r="E21" s="35">
        <v>6</v>
      </c>
      <c r="F21" s="36">
        <v>34617</v>
      </c>
      <c r="G21" s="37">
        <v>30.986301369863014</v>
      </c>
      <c r="H21" s="37" t="s">
        <v>754</v>
      </c>
      <c r="I21" s="37">
        <v>23.55890410958904</v>
      </c>
      <c r="J21" s="37" t="s">
        <v>976</v>
      </c>
      <c r="K21" s="37" t="s">
        <v>980</v>
      </c>
      <c r="L21" s="37" t="s">
        <v>985</v>
      </c>
      <c r="M21" s="35">
        <v>76</v>
      </c>
      <c r="N21" s="35">
        <v>201</v>
      </c>
      <c r="O21" s="35">
        <v>4.37</v>
      </c>
      <c r="P21" s="38">
        <v>5</v>
      </c>
      <c r="Q21" s="125">
        <v>0.14035964035964035</v>
      </c>
      <c r="R21" s="110">
        <v>0.10885218127911901</v>
      </c>
      <c r="S21" s="110">
        <v>0</v>
      </c>
      <c r="T21" s="110">
        <v>0.14110846650799047</v>
      </c>
      <c r="U21" s="110">
        <v>0.29427519250083695</v>
      </c>
      <c r="V21" s="58">
        <v>0.29427519250083695</v>
      </c>
      <c r="W21" s="59">
        <v>0.25013391362571141</v>
      </c>
      <c r="X21" s="42">
        <v>22.920547945205481</v>
      </c>
      <c r="Y21" s="43">
        <v>2.31</v>
      </c>
      <c r="Z21" s="43">
        <v>8</v>
      </c>
      <c r="AA21" s="43">
        <v>18</v>
      </c>
      <c r="AB21" s="43">
        <v>0.49</v>
      </c>
      <c r="AC21" s="43">
        <v>2.4</v>
      </c>
      <c r="AD21" s="44">
        <v>5.2559726962457337E-2</v>
      </c>
      <c r="AE21" s="44">
        <v>0.19184300341296928</v>
      </c>
      <c r="AF21" s="45">
        <v>0.14499999999999999</v>
      </c>
      <c r="AG21" s="185">
        <v>0.77050000000000007</v>
      </c>
      <c r="AH21" s="185">
        <v>0.22800000000000001</v>
      </c>
      <c r="AI21" s="43">
        <v>110.23012634590708</v>
      </c>
      <c r="AJ21" s="47">
        <v>115.90166768930051</v>
      </c>
      <c r="AK21" s="48">
        <v>7</v>
      </c>
      <c r="AL21" s="49">
        <v>1</v>
      </c>
      <c r="AM21" s="49">
        <v>4</v>
      </c>
      <c r="AN21" s="49">
        <v>6</v>
      </c>
      <c r="AO21" s="49">
        <v>9</v>
      </c>
      <c r="AP21" s="49">
        <v>9</v>
      </c>
      <c r="AQ21" s="49">
        <v>4</v>
      </c>
      <c r="AR21" s="126">
        <v>0</v>
      </c>
      <c r="AS21" s="133">
        <v>281</v>
      </c>
      <c r="AT21" s="115">
        <v>2002</v>
      </c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34"/>
      <c r="BH21" s="133">
        <v>257</v>
      </c>
      <c r="BI21" s="115">
        <v>2361</v>
      </c>
      <c r="BJ21" s="115">
        <v>50</v>
      </c>
      <c r="BK21" s="115">
        <v>22</v>
      </c>
      <c r="BL21" s="115">
        <v>1</v>
      </c>
      <c r="BM21" s="115">
        <v>11</v>
      </c>
      <c r="BN21" s="115"/>
      <c r="BO21" s="115"/>
      <c r="BP21" s="116">
        <v>0.89</v>
      </c>
      <c r="BQ21" s="116">
        <v>4.7</v>
      </c>
      <c r="BR21" s="116">
        <v>10.7</v>
      </c>
      <c r="BS21" s="116"/>
      <c r="BT21" s="135">
        <v>21.4</v>
      </c>
      <c r="BU21" s="135">
        <v>90.8</v>
      </c>
      <c r="BV21" s="136">
        <v>9.1999999999999993</v>
      </c>
      <c r="BW21" s="133"/>
      <c r="BX21" s="115">
        <v>2536</v>
      </c>
      <c r="BY21" s="115"/>
      <c r="BZ21" s="115"/>
      <c r="CA21" s="115"/>
      <c r="CB21" s="115">
        <v>26</v>
      </c>
      <c r="CC21" s="115"/>
      <c r="CD21" s="115"/>
      <c r="CE21" s="116"/>
      <c r="CF21" s="116"/>
      <c r="CG21" s="116"/>
      <c r="CH21" s="116"/>
      <c r="CI21" s="135"/>
      <c r="CJ21" s="135"/>
      <c r="CK21" s="136"/>
      <c r="CL21" s="133">
        <v>415</v>
      </c>
      <c r="CM21" s="115">
        <v>2941</v>
      </c>
      <c r="CN21" s="115">
        <v>43</v>
      </c>
      <c r="CO21" s="115">
        <v>22</v>
      </c>
      <c r="CP21" s="115">
        <v>5</v>
      </c>
      <c r="CQ21" s="115">
        <v>26</v>
      </c>
      <c r="CR21" s="116">
        <v>0.39</v>
      </c>
      <c r="CS21" s="116">
        <v>1.32</v>
      </c>
      <c r="CT21" s="116">
        <v>1.26</v>
      </c>
      <c r="CU21" s="116">
        <v>8</v>
      </c>
      <c r="CV21" s="116">
        <v>18</v>
      </c>
      <c r="CW21" s="116"/>
      <c r="CX21" s="135">
        <v>4.3</v>
      </c>
      <c r="CY21" s="135">
        <v>79.2</v>
      </c>
      <c r="CZ21" s="136">
        <v>20.8</v>
      </c>
      <c r="DA21" s="133">
        <v>879</v>
      </c>
      <c r="DB21" s="115">
        <v>2987</v>
      </c>
      <c r="DC21" s="115">
        <v>93</v>
      </c>
      <c r="DD21" s="115">
        <v>53</v>
      </c>
      <c r="DE21" s="115">
        <v>6</v>
      </c>
      <c r="DF21" s="115">
        <v>25</v>
      </c>
      <c r="DG21" s="116">
        <v>0.49</v>
      </c>
      <c r="DH21" s="116">
        <v>2.4</v>
      </c>
      <c r="DI21" s="116">
        <v>2.31</v>
      </c>
      <c r="DJ21" s="116">
        <v>6.1</v>
      </c>
      <c r="DK21" s="116">
        <v>15.8</v>
      </c>
      <c r="DL21" s="61">
        <v>20</v>
      </c>
      <c r="DM21" s="153">
        <v>5.2559726962457337E-2</v>
      </c>
      <c r="DN21" s="61">
        <v>73</v>
      </c>
      <c r="DO21" s="153">
        <v>0.19184300341296928</v>
      </c>
      <c r="DP21" s="135">
        <v>45</v>
      </c>
      <c r="DQ21" s="135">
        <v>14.5</v>
      </c>
      <c r="DR21" s="135">
        <v>74.900000000000006</v>
      </c>
      <c r="DS21" s="136">
        <v>24.8</v>
      </c>
    </row>
    <row r="22" spans="1:123" ht="15.75" customHeight="1" x14ac:dyDescent="0.2">
      <c r="A22" s="30">
        <v>20</v>
      </c>
      <c r="B22" s="32" t="s">
        <v>343</v>
      </c>
      <c r="C22" s="120">
        <v>6.6957142857142848</v>
      </c>
      <c r="D22" s="121" t="s">
        <v>767</v>
      </c>
      <c r="E22" s="35">
        <v>7</v>
      </c>
      <c r="F22" s="36">
        <v>35023</v>
      </c>
      <c r="G22" s="37">
        <v>29.873972602739727</v>
      </c>
      <c r="H22" s="37" t="s">
        <v>669</v>
      </c>
      <c r="I22" s="37">
        <v>22.446575342465753</v>
      </c>
      <c r="J22" s="37" t="s">
        <v>976</v>
      </c>
      <c r="K22" s="37" t="s">
        <v>980</v>
      </c>
      <c r="L22" s="37" t="s">
        <v>985</v>
      </c>
      <c r="M22" s="35">
        <v>70</v>
      </c>
      <c r="N22" s="35">
        <v>183</v>
      </c>
      <c r="O22" s="35">
        <v>4.55</v>
      </c>
      <c r="P22" s="38">
        <v>6</v>
      </c>
      <c r="Q22" s="125">
        <v>0</v>
      </c>
      <c r="R22" s="110">
        <v>0</v>
      </c>
      <c r="S22" s="110">
        <v>0</v>
      </c>
      <c r="T22" s="110">
        <v>0.29112944816915937</v>
      </c>
      <c r="U22" s="110">
        <v>0.41093282567310307</v>
      </c>
      <c r="V22" s="58">
        <v>0.41093282567310307</v>
      </c>
      <c r="W22" s="59">
        <v>0.31230894751155835</v>
      </c>
      <c r="X22" s="42">
        <v>20.794520547945204</v>
      </c>
      <c r="Y22" s="43">
        <v>3.74</v>
      </c>
      <c r="Z22" s="43">
        <v>7.7</v>
      </c>
      <c r="AA22" s="43">
        <v>16.3</v>
      </c>
      <c r="AB22" s="43">
        <v>0.89</v>
      </c>
      <c r="AC22" s="43">
        <v>3.37</v>
      </c>
      <c r="AD22" s="44">
        <v>4.3381866313699537E-2</v>
      </c>
      <c r="AE22" s="44">
        <v>0.25344142951687626</v>
      </c>
      <c r="AF22" s="45">
        <v>6.7000000000000004E-2</v>
      </c>
      <c r="AG22" s="185">
        <v>0.87749999999999995</v>
      </c>
      <c r="AH22" s="185">
        <v>0.11</v>
      </c>
      <c r="AI22" s="43">
        <v>85.395600881202128</v>
      </c>
      <c r="AJ22" s="47">
        <v>79.369117266141885</v>
      </c>
      <c r="AK22" s="48">
        <v>8</v>
      </c>
      <c r="AL22" s="49">
        <v>5</v>
      </c>
      <c r="AM22" s="49">
        <v>7</v>
      </c>
      <c r="AN22" s="49">
        <v>6</v>
      </c>
      <c r="AO22" s="49">
        <v>7</v>
      </c>
      <c r="AP22" s="49">
        <v>2</v>
      </c>
      <c r="AQ22" s="49">
        <v>2</v>
      </c>
      <c r="AR22" s="126">
        <v>0</v>
      </c>
      <c r="AS22" s="133"/>
      <c r="AT22" s="115">
        <v>3610</v>
      </c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34"/>
      <c r="BH22" s="133"/>
      <c r="BI22" s="115">
        <v>3926</v>
      </c>
      <c r="BJ22" s="115"/>
      <c r="BK22" s="115"/>
      <c r="BL22" s="115"/>
      <c r="BM22" s="115"/>
      <c r="BN22" s="115"/>
      <c r="BO22" s="115"/>
      <c r="BP22" s="116"/>
      <c r="BQ22" s="116"/>
      <c r="BR22" s="116"/>
      <c r="BS22" s="116"/>
      <c r="BT22" s="135"/>
      <c r="BU22" s="135"/>
      <c r="BV22" s="136"/>
      <c r="BW22" s="133"/>
      <c r="BX22" s="115">
        <v>4032</v>
      </c>
      <c r="BY22" s="115"/>
      <c r="BZ22" s="115"/>
      <c r="CA22" s="115"/>
      <c r="CB22" s="115"/>
      <c r="CC22" s="115"/>
      <c r="CD22" s="115"/>
      <c r="CE22" s="116"/>
      <c r="CF22" s="116"/>
      <c r="CG22" s="116"/>
      <c r="CH22" s="116"/>
      <c r="CI22" s="135"/>
      <c r="CJ22" s="135"/>
      <c r="CK22" s="136"/>
      <c r="CL22" s="133">
        <v>1129</v>
      </c>
      <c r="CM22" s="115">
        <v>3878</v>
      </c>
      <c r="CN22" s="115">
        <v>98</v>
      </c>
      <c r="CO22" s="115">
        <v>56</v>
      </c>
      <c r="CP22" s="115">
        <v>11</v>
      </c>
      <c r="CQ22" s="115">
        <v>28</v>
      </c>
      <c r="CR22" s="116">
        <v>0.89</v>
      </c>
      <c r="CS22" s="116">
        <v>2.96</v>
      </c>
      <c r="CT22" s="116">
        <v>3.74</v>
      </c>
      <c r="CU22" s="116">
        <v>7.7</v>
      </c>
      <c r="CV22" s="116">
        <v>16.3</v>
      </c>
      <c r="CW22" s="116"/>
      <c r="CX22" s="135">
        <v>8.1999999999999993</v>
      </c>
      <c r="CY22" s="135">
        <v>91.3</v>
      </c>
      <c r="CZ22" s="136">
        <v>6.8</v>
      </c>
      <c r="DA22" s="133">
        <v>1511</v>
      </c>
      <c r="DB22" s="115">
        <v>3677</v>
      </c>
      <c r="DC22" s="115">
        <v>130</v>
      </c>
      <c r="DD22" s="115">
        <v>83</v>
      </c>
      <c r="DE22" s="115">
        <v>7</v>
      </c>
      <c r="DF22" s="115">
        <v>26</v>
      </c>
      <c r="DG22" s="116">
        <v>0.62</v>
      </c>
      <c r="DH22" s="116">
        <v>3.37</v>
      </c>
      <c r="DI22" s="116">
        <v>3.45</v>
      </c>
      <c r="DJ22" s="116">
        <v>7</v>
      </c>
      <c r="DK22" s="116">
        <v>14</v>
      </c>
      <c r="DL22" s="61">
        <v>19</v>
      </c>
      <c r="DM22" s="153">
        <v>4.3381866313699537E-2</v>
      </c>
      <c r="DN22" s="61">
        <v>111</v>
      </c>
      <c r="DO22" s="153">
        <v>0.25344142951687626</v>
      </c>
      <c r="DP22" s="135">
        <v>68.400000000000006</v>
      </c>
      <c r="DQ22" s="135">
        <v>6.7</v>
      </c>
      <c r="DR22" s="135">
        <v>84.2</v>
      </c>
      <c r="DS22" s="136">
        <v>15.2</v>
      </c>
    </row>
    <row r="23" spans="1:123" ht="15.75" customHeight="1" x14ac:dyDescent="0.2">
      <c r="A23" s="30">
        <v>21</v>
      </c>
      <c r="B23" s="32" t="s">
        <v>348</v>
      </c>
      <c r="C23" s="120">
        <v>6.6400000000000006</v>
      </c>
      <c r="D23" s="121" t="s">
        <v>768</v>
      </c>
      <c r="E23" s="35">
        <v>10</v>
      </c>
      <c r="F23" s="36">
        <v>34947</v>
      </c>
      <c r="G23" s="37">
        <v>30.082191780821919</v>
      </c>
      <c r="H23" s="37" t="s">
        <v>628</v>
      </c>
      <c r="I23" s="37">
        <v>22.654794520547945</v>
      </c>
      <c r="J23" s="37" t="s">
        <v>983</v>
      </c>
      <c r="K23" s="37" t="s">
        <v>977</v>
      </c>
      <c r="L23" s="37" t="s">
        <v>985</v>
      </c>
      <c r="M23" s="35">
        <v>69</v>
      </c>
      <c r="N23" s="35">
        <v>185</v>
      </c>
      <c r="O23" s="35">
        <v>4.4800000000000004</v>
      </c>
      <c r="P23" s="38">
        <v>7</v>
      </c>
      <c r="Q23" s="125">
        <v>0</v>
      </c>
      <c r="R23" s="110">
        <v>0</v>
      </c>
      <c r="S23" s="110">
        <v>0.32922013820335638</v>
      </c>
      <c r="T23" s="110">
        <v>0.38361661945231351</v>
      </c>
      <c r="U23" s="110">
        <v>8.8848039215686278E-2</v>
      </c>
      <c r="V23" s="58">
        <v>0.2362323293339999</v>
      </c>
      <c r="W23" s="59">
        <v>0.16536263053379993</v>
      </c>
      <c r="X23" s="42">
        <v>20</v>
      </c>
      <c r="Y23" s="43">
        <v>3.13</v>
      </c>
      <c r="Z23" s="43">
        <v>8.3000000000000007</v>
      </c>
      <c r="AA23" s="43">
        <v>9.6</v>
      </c>
      <c r="AB23" s="43">
        <v>0.73</v>
      </c>
      <c r="AC23" s="43">
        <v>2.92</v>
      </c>
      <c r="AD23" s="44">
        <v>5.9896551724137936E-2</v>
      </c>
      <c r="AE23" s="44">
        <v>0.31279310344827588</v>
      </c>
      <c r="AF23" s="45">
        <v>0.13900000000000001</v>
      </c>
      <c r="AG23" s="185">
        <v>6.0999999999999999E-2</v>
      </c>
      <c r="AH23" s="185">
        <v>0.89349999999999996</v>
      </c>
      <c r="AI23" s="43">
        <v>91.852222269448262</v>
      </c>
      <c r="AJ23" s="47">
        <v>83.547276184487487</v>
      </c>
      <c r="AK23" s="48">
        <v>4</v>
      </c>
      <c r="AL23" s="49">
        <v>6</v>
      </c>
      <c r="AM23" s="49">
        <v>6</v>
      </c>
      <c r="AN23" s="49">
        <v>6</v>
      </c>
      <c r="AO23" s="49">
        <v>8</v>
      </c>
      <c r="AP23" s="49">
        <v>3</v>
      </c>
      <c r="AQ23" s="49">
        <v>1</v>
      </c>
      <c r="AR23" s="126">
        <v>0</v>
      </c>
      <c r="AS23" s="133"/>
      <c r="AT23" s="115">
        <v>2707</v>
      </c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34"/>
      <c r="BH23" s="133"/>
      <c r="BI23" s="115">
        <v>2610</v>
      </c>
      <c r="BJ23" s="115"/>
      <c r="BK23" s="115"/>
      <c r="BL23" s="115"/>
      <c r="BM23" s="115"/>
      <c r="BN23" s="115"/>
      <c r="BO23" s="115"/>
      <c r="BP23" s="116"/>
      <c r="BQ23" s="116"/>
      <c r="BR23" s="116"/>
      <c r="BS23" s="116"/>
      <c r="BT23" s="135"/>
      <c r="BU23" s="135"/>
      <c r="BV23" s="136"/>
      <c r="BW23" s="133">
        <v>1334</v>
      </c>
      <c r="BX23" s="115">
        <v>4052</v>
      </c>
      <c r="BY23" s="115">
        <v>142</v>
      </c>
      <c r="BZ23" s="115">
        <v>106</v>
      </c>
      <c r="CA23" s="115">
        <v>8</v>
      </c>
      <c r="CB23" s="115">
        <v>31</v>
      </c>
      <c r="CC23" s="115"/>
      <c r="CD23" s="115"/>
      <c r="CE23" s="116">
        <v>3.37</v>
      </c>
      <c r="CF23" s="116">
        <v>9</v>
      </c>
      <c r="CG23" s="116">
        <v>5.8</v>
      </c>
      <c r="CH23" s="116"/>
      <c r="CI23" s="135">
        <v>5.4</v>
      </c>
      <c r="CJ23" s="135">
        <v>6.2</v>
      </c>
      <c r="CK23" s="136">
        <v>88.9</v>
      </c>
      <c r="CL23" s="133">
        <v>1625</v>
      </c>
      <c r="CM23" s="115">
        <v>4236</v>
      </c>
      <c r="CN23" s="115">
        <v>161</v>
      </c>
      <c r="CO23" s="115">
        <v>105</v>
      </c>
      <c r="CP23" s="115">
        <v>12</v>
      </c>
      <c r="CQ23" s="115">
        <v>39</v>
      </c>
      <c r="CR23" s="116">
        <v>0.73</v>
      </c>
      <c r="CS23" s="116">
        <v>2.92</v>
      </c>
      <c r="CT23" s="116">
        <v>3.13</v>
      </c>
      <c r="CU23" s="116">
        <v>8.3000000000000007</v>
      </c>
      <c r="CV23" s="116">
        <v>9.6</v>
      </c>
      <c r="CW23" s="116"/>
      <c r="CX23" s="135">
        <v>6.3</v>
      </c>
      <c r="CY23" s="135">
        <v>4.7</v>
      </c>
      <c r="CZ23" s="136">
        <v>90.5</v>
      </c>
      <c r="DA23" s="133">
        <v>290</v>
      </c>
      <c r="DB23" s="115">
        <v>3264</v>
      </c>
      <c r="DC23" s="115">
        <v>56</v>
      </c>
      <c r="DD23" s="115">
        <v>31</v>
      </c>
      <c r="DE23" s="115">
        <v>3</v>
      </c>
      <c r="DF23" s="115">
        <v>23</v>
      </c>
      <c r="DG23" s="116">
        <v>0.13</v>
      </c>
      <c r="DH23" s="116">
        <v>1.56</v>
      </c>
      <c r="DI23" s="116">
        <v>1.93</v>
      </c>
      <c r="DJ23" s="116">
        <v>4.5</v>
      </c>
      <c r="DK23" s="116">
        <v>8.6999999999999993</v>
      </c>
      <c r="DL23" s="61">
        <v>9</v>
      </c>
      <c r="DM23" s="153">
        <v>5.9896551724137936E-2</v>
      </c>
      <c r="DN23" s="61">
        <v>47</v>
      </c>
      <c r="DO23" s="153">
        <v>0.31279310344827588</v>
      </c>
      <c r="DP23" s="135"/>
      <c r="DQ23" s="135">
        <v>13.9</v>
      </c>
      <c r="DR23" s="135">
        <v>7.5</v>
      </c>
      <c r="DS23" s="136">
        <v>88.2</v>
      </c>
    </row>
    <row r="24" spans="1:123" ht="15.75" customHeight="1" x14ac:dyDescent="0.2">
      <c r="A24" s="30">
        <v>22</v>
      </c>
      <c r="B24" s="32" t="s">
        <v>383</v>
      </c>
      <c r="C24" s="120">
        <v>6.4728571428571424</v>
      </c>
      <c r="D24" s="121" t="s">
        <v>675</v>
      </c>
      <c r="E24" s="35">
        <v>4</v>
      </c>
      <c r="F24" s="36">
        <v>34737</v>
      </c>
      <c r="G24" s="37">
        <v>30.657534246575342</v>
      </c>
      <c r="H24" s="37" t="s">
        <v>669</v>
      </c>
      <c r="I24" s="37">
        <v>23.230136986301371</v>
      </c>
      <c r="J24" s="37" t="s">
        <v>976</v>
      </c>
      <c r="K24" s="37" t="s">
        <v>980</v>
      </c>
      <c r="L24" s="37" t="s">
        <v>987</v>
      </c>
      <c r="M24" s="35">
        <v>75</v>
      </c>
      <c r="N24" s="35">
        <v>190</v>
      </c>
      <c r="O24" s="35">
        <v>4.43</v>
      </c>
      <c r="P24" s="38">
        <v>0</v>
      </c>
      <c r="Q24" s="125">
        <v>0</v>
      </c>
      <c r="R24" s="110">
        <v>0</v>
      </c>
      <c r="S24" s="110">
        <v>0</v>
      </c>
      <c r="T24" s="110">
        <v>0.30187369882026371</v>
      </c>
      <c r="U24" s="110">
        <v>0.26722817764165391</v>
      </c>
      <c r="V24" s="58">
        <v>0.28455093823095878</v>
      </c>
      <c r="W24" s="59">
        <v>0.27032339131941086</v>
      </c>
      <c r="X24" s="42">
        <v>21.578082191780823</v>
      </c>
      <c r="Y24" s="43">
        <v>2.88</v>
      </c>
      <c r="Z24" s="43">
        <v>10.5</v>
      </c>
      <c r="AA24" s="43">
        <v>17.5</v>
      </c>
      <c r="AB24" s="43">
        <v>1.21</v>
      </c>
      <c r="AC24" s="43">
        <v>2.69</v>
      </c>
      <c r="AD24" s="44">
        <v>6.8409742120343842E-2</v>
      </c>
      <c r="AE24" s="44">
        <v>0.15050143266475643</v>
      </c>
      <c r="AF24" s="45">
        <v>0.14599999999999999</v>
      </c>
      <c r="AG24" s="185">
        <v>0.91700000000000004</v>
      </c>
      <c r="AH24" s="185">
        <v>8.3000000000000004E-2</v>
      </c>
      <c r="AI24" s="43">
        <v>98.666265767488142</v>
      </c>
      <c r="AJ24" s="47">
        <v>101.70201982295187</v>
      </c>
      <c r="AK24" s="48">
        <v>7</v>
      </c>
      <c r="AL24" s="49">
        <v>3</v>
      </c>
      <c r="AM24" s="49">
        <v>5</v>
      </c>
      <c r="AN24" s="49">
        <v>8</v>
      </c>
      <c r="AO24" s="49">
        <v>9</v>
      </c>
      <c r="AP24" s="49">
        <v>6</v>
      </c>
      <c r="AQ24" s="49">
        <v>0</v>
      </c>
      <c r="AR24" s="126">
        <v>0</v>
      </c>
      <c r="AS24" s="133"/>
      <c r="AT24" s="115">
        <v>3074</v>
      </c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34"/>
      <c r="BH24" s="133"/>
      <c r="BI24" s="115">
        <v>2417</v>
      </c>
      <c r="BJ24" s="115">
        <v>3</v>
      </c>
      <c r="BK24" s="115">
        <v>0</v>
      </c>
      <c r="BL24" s="115">
        <v>0</v>
      </c>
      <c r="BM24" s="115"/>
      <c r="BN24" s="115"/>
      <c r="BO24" s="115"/>
      <c r="BP24" s="116"/>
      <c r="BQ24" s="116"/>
      <c r="BR24" s="116"/>
      <c r="BS24" s="116"/>
      <c r="BT24" s="135">
        <v>0</v>
      </c>
      <c r="BU24" s="135">
        <v>91.7</v>
      </c>
      <c r="BV24" s="136">
        <v>8.3000000000000007</v>
      </c>
      <c r="BW24" s="133"/>
      <c r="BX24" s="115">
        <v>2478</v>
      </c>
      <c r="BY24" s="115">
        <v>4</v>
      </c>
      <c r="BZ24" s="115">
        <v>0</v>
      </c>
      <c r="CA24" s="115">
        <v>0</v>
      </c>
      <c r="CB24" s="115">
        <v>21</v>
      </c>
      <c r="CC24" s="115"/>
      <c r="CD24" s="115"/>
      <c r="CE24" s="116"/>
      <c r="CF24" s="116"/>
      <c r="CG24" s="116"/>
      <c r="CH24" s="116"/>
      <c r="CI24" s="135">
        <v>100</v>
      </c>
      <c r="CJ24" s="135">
        <v>100</v>
      </c>
      <c r="CK24" s="136">
        <v>0</v>
      </c>
      <c r="CL24" s="133">
        <v>870</v>
      </c>
      <c r="CM24" s="115">
        <v>2882</v>
      </c>
      <c r="CN24" s="115">
        <v>60</v>
      </c>
      <c r="CO24" s="115">
        <v>35</v>
      </c>
      <c r="CP24" s="115">
        <v>10</v>
      </c>
      <c r="CQ24" s="115">
        <v>28</v>
      </c>
      <c r="CR24" s="116">
        <v>1.21</v>
      </c>
      <c r="CS24" s="116">
        <v>2.69</v>
      </c>
      <c r="CT24" s="116">
        <v>2.88</v>
      </c>
      <c r="CU24" s="116">
        <v>10.5</v>
      </c>
      <c r="CV24" s="116">
        <v>16.2</v>
      </c>
      <c r="CW24" s="116"/>
      <c r="CX24" s="135">
        <v>7.9</v>
      </c>
      <c r="CY24" s="135">
        <v>91.9</v>
      </c>
      <c r="CZ24" s="136">
        <v>8.1</v>
      </c>
      <c r="DA24" s="133">
        <v>698</v>
      </c>
      <c r="DB24" s="115">
        <v>2612</v>
      </c>
      <c r="DC24" s="115">
        <v>80</v>
      </c>
      <c r="DD24" s="115">
        <v>41</v>
      </c>
      <c r="DE24" s="115">
        <v>4</v>
      </c>
      <c r="DF24" s="115">
        <v>12</v>
      </c>
      <c r="DG24" s="116">
        <v>0.61</v>
      </c>
      <c r="DH24" s="116">
        <v>2.13</v>
      </c>
      <c r="DI24" s="116">
        <v>1.91</v>
      </c>
      <c r="DJ24" s="116">
        <v>5.0999999999999996</v>
      </c>
      <c r="DK24" s="116">
        <v>17.5</v>
      </c>
      <c r="DL24" s="61">
        <v>25</v>
      </c>
      <c r="DM24" s="153">
        <v>6.8409742120343842E-2</v>
      </c>
      <c r="DN24" s="61">
        <v>55</v>
      </c>
      <c r="DO24" s="153">
        <v>0.15050143266475643</v>
      </c>
      <c r="DP24" s="135">
        <v>28</v>
      </c>
      <c r="DQ24" s="135">
        <v>14.6</v>
      </c>
      <c r="DR24" s="135">
        <v>91.5</v>
      </c>
      <c r="DS24" s="136">
        <v>8.5</v>
      </c>
    </row>
    <row r="25" spans="1:123" ht="15.75" customHeight="1" x14ac:dyDescent="0.2">
      <c r="A25" s="30">
        <v>23</v>
      </c>
      <c r="B25" s="32" t="s">
        <v>403</v>
      </c>
      <c r="C25" s="120">
        <v>6.0828571428571427</v>
      </c>
      <c r="D25" s="121" t="s">
        <v>769</v>
      </c>
      <c r="E25" s="35">
        <v>3</v>
      </c>
      <c r="F25" s="36">
        <v>35044</v>
      </c>
      <c r="G25" s="37">
        <v>29.816438356164383</v>
      </c>
      <c r="H25" s="37" t="s">
        <v>669</v>
      </c>
      <c r="I25" s="37">
        <v>22.389041095890413</v>
      </c>
      <c r="J25" s="37" t="s">
        <v>976</v>
      </c>
      <c r="K25" s="37" t="s">
        <v>982</v>
      </c>
      <c r="L25" s="37" t="s">
        <v>987</v>
      </c>
      <c r="M25" s="35">
        <v>77</v>
      </c>
      <c r="N25" s="35">
        <v>227</v>
      </c>
      <c r="O25" s="35">
        <v>4.55</v>
      </c>
      <c r="P25" s="38">
        <v>0</v>
      </c>
      <c r="Q25" s="125">
        <v>0</v>
      </c>
      <c r="R25" s="110">
        <v>0.19892653471989266</v>
      </c>
      <c r="S25" s="110">
        <v>0.29749631811487481</v>
      </c>
      <c r="T25" s="110">
        <v>0.3277527366387637</v>
      </c>
      <c r="U25" s="110">
        <v>0.27212261422787737</v>
      </c>
      <c r="V25" s="58">
        <v>0.29993767543332051</v>
      </c>
      <c r="W25" s="59">
        <v>0.28494079166165448</v>
      </c>
      <c r="X25" s="42">
        <v>19.734246575342464</v>
      </c>
      <c r="Y25" s="43">
        <v>2.6</v>
      </c>
      <c r="Z25" s="43">
        <v>4.0999999999999996</v>
      </c>
      <c r="AA25" s="43">
        <v>13.9</v>
      </c>
      <c r="AB25" s="43">
        <v>0.82</v>
      </c>
      <c r="AC25" s="43">
        <v>2.56</v>
      </c>
      <c r="AD25" s="44">
        <v>9.0935175345377262E-2</v>
      </c>
      <c r="AE25" s="44">
        <v>0.1755260361317747</v>
      </c>
      <c r="AF25" s="45">
        <v>0.09</v>
      </c>
      <c r="AG25" s="185">
        <v>0.7669999999999999</v>
      </c>
      <c r="AH25" s="185">
        <v>0.23199999999999998</v>
      </c>
      <c r="AI25" s="43">
        <v>105.92787650291193</v>
      </c>
      <c r="AJ25" s="47">
        <v>113.58352571206522</v>
      </c>
      <c r="AK25" s="48">
        <v>7</v>
      </c>
      <c r="AL25" s="49">
        <v>7</v>
      </c>
      <c r="AM25" s="49">
        <v>5</v>
      </c>
      <c r="AN25" s="49">
        <v>1</v>
      </c>
      <c r="AO25" s="49">
        <v>7</v>
      </c>
      <c r="AP25" s="49">
        <v>8</v>
      </c>
      <c r="AQ25" s="49">
        <v>0</v>
      </c>
      <c r="AR25" s="126">
        <v>0</v>
      </c>
      <c r="AS25" s="133"/>
      <c r="AT25" s="115">
        <v>2630</v>
      </c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34"/>
      <c r="BH25" s="133">
        <v>593</v>
      </c>
      <c r="BI25" s="115">
        <v>2981</v>
      </c>
      <c r="BJ25" s="115">
        <v>92</v>
      </c>
      <c r="BK25" s="115">
        <v>45</v>
      </c>
      <c r="BL25" s="115">
        <v>3</v>
      </c>
      <c r="BM25" s="115">
        <v>21</v>
      </c>
      <c r="BN25" s="115"/>
      <c r="BO25" s="115"/>
      <c r="BP25" s="116">
        <v>1.2</v>
      </c>
      <c r="BQ25" s="116">
        <v>5.3</v>
      </c>
      <c r="BR25" s="116">
        <v>11.2</v>
      </c>
      <c r="BS25" s="116"/>
      <c r="BT25" s="135">
        <v>10</v>
      </c>
      <c r="BU25" s="135">
        <v>97.9</v>
      </c>
      <c r="BV25" s="136">
        <v>1.9</v>
      </c>
      <c r="BW25" s="133">
        <v>808</v>
      </c>
      <c r="BX25" s="115">
        <v>2716</v>
      </c>
      <c r="BY25" s="115">
        <v>91</v>
      </c>
      <c r="BZ25" s="115">
        <v>56</v>
      </c>
      <c r="CA25" s="115">
        <v>6</v>
      </c>
      <c r="CB25" s="115">
        <v>18</v>
      </c>
      <c r="CC25" s="115"/>
      <c r="CD25" s="115"/>
      <c r="CE25" s="116">
        <v>2.0699999999999998</v>
      </c>
      <c r="CF25" s="116">
        <v>4.5</v>
      </c>
      <c r="CG25" s="116">
        <v>11.3</v>
      </c>
      <c r="CH25" s="116"/>
      <c r="CI25" s="135">
        <v>15.2</v>
      </c>
      <c r="CJ25" s="135">
        <v>79.599999999999994</v>
      </c>
      <c r="CK25" s="136">
        <v>20.399999999999999</v>
      </c>
      <c r="CL25" s="133">
        <v>1018</v>
      </c>
      <c r="CM25" s="115">
        <v>3106</v>
      </c>
      <c r="CN25" s="115">
        <v>117</v>
      </c>
      <c r="CO25" s="115">
        <v>69</v>
      </c>
      <c r="CP25" s="115">
        <v>7</v>
      </c>
      <c r="CQ25" s="115">
        <v>21</v>
      </c>
      <c r="CR25" s="116">
        <v>0.82</v>
      </c>
      <c r="CS25" s="116">
        <v>2.56</v>
      </c>
      <c r="CT25" s="116">
        <v>2.6</v>
      </c>
      <c r="CU25" s="116">
        <v>4.0999999999999996</v>
      </c>
      <c r="CV25" s="116">
        <v>13.9</v>
      </c>
      <c r="CW25" s="116"/>
      <c r="CX25" s="135">
        <v>9.1999999999999993</v>
      </c>
      <c r="CY25" s="135">
        <v>68.3</v>
      </c>
      <c r="CZ25" s="136">
        <v>31.5</v>
      </c>
      <c r="DA25" s="133">
        <v>941</v>
      </c>
      <c r="DB25" s="115">
        <v>3458</v>
      </c>
      <c r="DC25" s="115">
        <v>126</v>
      </c>
      <c r="DD25" s="115">
        <v>71</v>
      </c>
      <c r="DE25" s="115">
        <v>10</v>
      </c>
      <c r="DF25" s="115">
        <v>27</v>
      </c>
      <c r="DG25" s="116">
        <v>0.54</v>
      </c>
      <c r="DH25" s="116">
        <v>1.97</v>
      </c>
      <c r="DI25" s="116">
        <v>1.99</v>
      </c>
      <c r="DJ25" s="116">
        <v>3.7</v>
      </c>
      <c r="DK25" s="116">
        <v>12</v>
      </c>
      <c r="DL25" s="61">
        <v>43</v>
      </c>
      <c r="DM25" s="153">
        <v>9.0935175345377262E-2</v>
      </c>
      <c r="DN25" s="61">
        <v>83</v>
      </c>
      <c r="DO25" s="153">
        <v>0.1755260361317747</v>
      </c>
      <c r="DP25" s="135">
        <v>39.5</v>
      </c>
      <c r="DQ25" s="135">
        <v>9</v>
      </c>
      <c r="DR25" s="135">
        <v>85.1</v>
      </c>
      <c r="DS25" s="136">
        <v>14.9</v>
      </c>
    </row>
    <row r="26" spans="1:123" ht="15.75" customHeight="1" x14ac:dyDescent="0.2">
      <c r="A26" s="30">
        <v>24</v>
      </c>
      <c r="B26" s="32" t="s">
        <v>410</v>
      </c>
      <c r="C26" s="120">
        <v>5.7785714285714285</v>
      </c>
      <c r="D26" s="121" t="s">
        <v>770</v>
      </c>
      <c r="E26" s="35">
        <v>5</v>
      </c>
      <c r="F26" s="36">
        <v>35348</v>
      </c>
      <c r="G26" s="37">
        <v>28.983561643835618</v>
      </c>
      <c r="H26" s="37" t="s">
        <v>669</v>
      </c>
      <c r="I26" s="37">
        <v>21.556164383561644</v>
      </c>
      <c r="J26" s="37" t="s">
        <v>978</v>
      </c>
      <c r="K26" s="37" t="s">
        <v>980</v>
      </c>
      <c r="L26" s="37" t="s">
        <v>986</v>
      </c>
      <c r="M26" s="35">
        <v>74</v>
      </c>
      <c r="N26" s="35">
        <v>185</v>
      </c>
      <c r="O26" s="35">
        <v>4.4800000000000004</v>
      </c>
      <c r="P26" s="38">
        <v>0</v>
      </c>
      <c r="Q26" s="125">
        <v>0</v>
      </c>
      <c r="R26" s="110">
        <v>0.1502026882867506</v>
      </c>
      <c r="S26" s="110">
        <v>0.1813579511614056</v>
      </c>
      <c r="T26" s="110">
        <v>0.19038642789820923</v>
      </c>
      <c r="U26" s="110">
        <v>0.30228254164096235</v>
      </c>
      <c r="V26" s="58">
        <v>0.30228254164096235</v>
      </c>
      <c r="W26" s="59">
        <v>0.28716841455891423</v>
      </c>
      <c r="X26" s="42">
        <v>20.917808219178081</v>
      </c>
      <c r="Y26" s="43">
        <v>2.5099999999999998</v>
      </c>
      <c r="Z26" s="43">
        <v>5</v>
      </c>
      <c r="AA26" s="43">
        <v>16.7</v>
      </c>
      <c r="AB26" s="43">
        <v>0.78</v>
      </c>
      <c r="AC26" s="43">
        <v>2.5299999999999998</v>
      </c>
      <c r="AD26" s="44">
        <v>3.8418367346938771E-2</v>
      </c>
      <c r="AE26" s="44">
        <v>0.21514285714285714</v>
      </c>
      <c r="AF26" s="45">
        <v>4.0999999999999995E-2</v>
      </c>
      <c r="AG26" s="185">
        <v>0.71449999999999991</v>
      </c>
      <c r="AH26" s="185">
        <v>0.28550000000000003</v>
      </c>
      <c r="AI26" s="43">
        <v>91.852222269448262</v>
      </c>
      <c r="AJ26" s="47">
        <v>92.791082033446415</v>
      </c>
      <c r="AK26" s="48">
        <v>7</v>
      </c>
      <c r="AL26" s="49">
        <v>5</v>
      </c>
      <c r="AM26" s="49">
        <v>5</v>
      </c>
      <c r="AN26" s="49">
        <v>3</v>
      </c>
      <c r="AO26" s="49">
        <v>8</v>
      </c>
      <c r="AP26" s="49">
        <v>5</v>
      </c>
      <c r="AQ26" s="49">
        <v>0</v>
      </c>
      <c r="AR26" s="126">
        <v>0</v>
      </c>
      <c r="AS26" s="133"/>
      <c r="AT26" s="115">
        <v>2835</v>
      </c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34"/>
      <c r="BH26" s="133">
        <v>704</v>
      </c>
      <c r="BI26" s="115">
        <v>4687</v>
      </c>
      <c r="BJ26" s="115">
        <v>50</v>
      </c>
      <c r="BK26" s="115">
        <v>37</v>
      </c>
      <c r="BL26" s="115">
        <v>4</v>
      </c>
      <c r="BM26" s="115">
        <v>44</v>
      </c>
      <c r="BN26" s="115"/>
      <c r="BO26" s="115"/>
      <c r="BP26" s="116">
        <v>3.07</v>
      </c>
      <c r="BQ26" s="116">
        <v>7.8</v>
      </c>
      <c r="BR26" s="116">
        <v>13.5</v>
      </c>
      <c r="BS26" s="116"/>
      <c r="BT26" s="135">
        <v>5.0999999999999996</v>
      </c>
      <c r="BU26" s="135">
        <v>90.3</v>
      </c>
      <c r="BV26" s="136">
        <v>9.6999999999999993</v>
      </c>
      <c r="BW26" s="133">
        <v>609</v>
      </c>
      <c r="BX26" s="115">
        <v>3358</v>
      </c>
      <c r="BY26" s="115">
        <v>44</v>
      </c>
      <c r="BZ26" s="115">
        <v>32</v>
      </c>
      <c r="CA26" s="115">
        <v>6</v>
      </c>
      <c r="CB26" s="115">
        <v>33</v>
      </c>
      <c r="CC26" s="115"/>
      <c r="CD26" s="115"/>
      <c r="CE26" s="116">
        <v>2.72</v>
      </c>
      <c r="CF26" s="116">
        <v>5.7</v>
      </c>
      <c r="CG26" s="116">
        <v>15.5</v>
      </c>
      <c r="CH26" s="116"/>
      <c r="CI26" s="135">
        <v>5.9</v>
      </c>
      <c r="CJ26" s="135">
        <v>86.5</v>
      </c>
      <c r="CK26" s="136">
        <v>13.5</v>
      </c>
      <c r="CL26" s="133">
        <v>606</v>
      </c>
      <c r="CM26" s="115">
        <v>3183</v>
      </c>
      <c r="CN26" s="115">
        <v>69</v>
      </c>
      <c r="CO26" s="115">
        <v>43</v>
      </c>
      <c r="CP26" s="115">
        <v>5</v>
      </c>
      <c r="CQ26" s="115">
        <v>28</v>
      </c>
      <c r="CR26" s="116">
        <v>0.73</v>
      </c>
      <c r="CS26" s="116">
        <v>1.52</v>
      </c>
      <c r="CT26" s="116">
        <v>1.71</v>
      </c>
      <c r="CU26" s="116">
        <v>2.8</v>
      </c>
      <c r="CV26" s="116">
        <v>16.7</v>
      </c>
      <c r="CW26" s="116"/>
      <c r="CX26" s="135">
        <v>10.4</v>
      </c>
      <c r="CY26" s="135">
        <v>85.6</v>
      </c>
      <c r="CZ26" s="136">
        <v>14.4</v>
      </c>
      <c r="DA26" s="133">
        <v>980</v>
      </c>
      <c r="DB26" s="115">
        <v>3242</v>
      </c>
      <c r="DC26" s="115">
        <v>99</v>
      </c>
      <c r="DD26" s="115">
        <v>70</v>
      </c>
      <c r="DE26" s="115">
        <v>6</v>
      </c>
      <c r="DF26" s="115">
        <v>18</v>
      </c>
      <c r="DG26" s="116">
        <v>0.78</v>
      </c>
      <c r="DH26" s="116">
        <v>2.5299999999999998</v>
      </c>
      <c r="DI26" s="116">
        <v>2.5099999999999998</v>
      </c>
      <c r="DJ26" s="116">
        <v>5</v>
      </c>
      <c r="DK26" s="116">
        <v>11.7</v>
      </c>
      <c r="DL26" s="61">
        <v>15</v>
      </c>
      <c r="DM26" s="153">
        <v>3.8418367346938771E-2</v>
      </c>
      <c r="DN26" s="61">
        <v>84</v>
      </c>
      <c r="DO26" s="153">
        <v>0.21514285714285714</v>
      </c>
      <c r="DP26" s="135">
        <v>40</v>
      </c>
      <c r="DQ26" s="135">
        <v>4.0999999999999996</v>
      </c>
      <c r="DR26" s="135">
        <v>57.3</v>
      </c>
      <c r="DS26" s="136">
        <v>42.7</v>
      </c>
    </row>
    <row r="27" spans="1:123" ht="15.75" customHeight="1" x14ac:dyDescent="0.2">
      <c r="A27" s="30">
        <v>25</v>
      </c>
      <c r="B27" s="32" t="s">
        <v>441</v>
      </c>
      <c r="C27" s="120">
        <v>5.4871428571428567</v>
      </c>
      <c r="D27" s="121" t="s">
        <v>746</v>
      </c>
      <c r="E27" s="35">
        <v>4</v>
      </c>
      <c r="F27" s="36">
        <v>35049</v>
      </c>
      <c r="G27" s="37">
        <v>29.802739726027397</v>
      </c>
      <c r="H27" s="37" t="s">
        <v>669</v>
      </c>
      <c r="I27" s="37">
        <v>22.375342465753423</v>
      </c>
      <c r="J27" s="37" t="s">
        <v>978</v>
      </c>
      <c r="K27" s="37" t="s">
        <v>977</v>
      </c>
      <c r="L27" s="37" t="s">
        <v>985</v>
      </c>
      <c r="M27" s="35">
        <v>72</v>
      </c>
      <c r="N27" s="35">
        <v>203</v>
      </c>
      <c r="O27" s="35">
        <v>4.79</v>
      </c>
      <c r="P27" s="38">
        <v>0</v>
      </c>
      <c r="Q27" s="125">
        <v>0</v>
      </c>
      <c r="R27" s="110">
        <v>0.17303609341825901</v>
      </c>
      <c r="S27" s="110">
        <v>0.20356768100734524</v>
      </c>
      <c r="T27" s="110">
        <v>0.26813966175668302</v>
      </c>
      <c r="U27" s="110">
        <v>0.30966912945711533</v>
      </c>
      <c r="V27" s="58">
        <v>0.30966912945711533</v>
      </c>
      <c r="W27" s="59">
        <v>0.29418567298425957</v>
      </c>
      <c r="X27" s="42">
        <v>19.720547945205478</v>
      </c>
      <c r="Y27" s="43">
        <v>2.98</v>
      </c>
      <c r="Z27" s="43">
        <v>7.7</v>
      </c>
      <c r="AA27" s="43">
        <v>11.6</v>
      </c>
      <c r="AB27" s="43">
        <v>0.59</v>
      </c>
      <c r="AC27" s="43">
        <v>2.61</v>
      </c>
      <c r="AD27" s="44">
        <v>7.1099585062240664E-2</v>
      </c>
      <c r="AE27" s="44">
        <v>0.26585062240663898</v>
      </c>
      <c r="AF27" s="45">
        <v>2.7000000000000003E-2</v>
      </c>
      <c r="AG27" s="185">
        <v>0.47499999999999998</v>
      </c>
      <c r="AH27" s="185">
        <v>0.52</v>
      </c>
      <c r="AI27" s="43">
        <v>77.123011563661692</v>
      </c>
      <c r="AJ27" s="47">
        <v>74.774189785740361</v>
      </c>
      <c r="AK27" s="48">
        <v>8</v>
      </c>
      <c r="AL27" s="49">
        <v>7</v>
      </c>
      <c r="AM27" s="49">
        <v>6</v>
      </c>
      <c r="AN27" s="49">
        <v>6</v>
      </c>
      <c r="AO27" s="49">
        <v>3</v>
      </c>
      <c r="AP27" s="49">
        <v>1</v>
      </c>
      <c r="AQ27" s="49">
        <v>0</v>
      </c>
      <c r="AR27" s="126">
        <v>0</v>
      </c>
      <c r="AS27" s="133"/>
      <c r="AT27" s="115">
        <v>3071</v>
      </c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34"/>
      <c r="BH27" s="133">
        <v>489</v>
      </c>
      <c r="BI27" s="115">
        <v>2826</v>
      </c>
      <c r="BJ27" s="115">
        <v>67</v>
      </c>
      <c r="BK27" s="115">
        <v>40</v>
      </c>
      <c r="BL27" s="115">
        <v>3</v>
      </c>
      <c r="BM27" s="115">
        <v>19</v>
      </c>
      <c r="BN27" s="115"/>
      <c r="BO27" s="115"/>
      <c r="BP27" s="116">
        <v>1.35</v>
      </c>
      <c r="BQ27" s="116">
        <v>4</v>
      </c>
      <c r="BR27" s="116">
        <v>12.6</v>
      </c>
      <c r="BS27" s="116"/>
      <c r="BT27" s="135">
        <v>4.8</v>
      </c>
      <c r="BU27" s="135">
        <v>77.099999999999994</v>
      </c>
      <c r="BV27" s="136">
        <v>22.9</v>
      </c>
      <c r="BW27" s="133">
        <v>582</v>
      </c>
      <c r="BX27" s="115">
        <v>2859</v>
      </c>
      <c r="BY27" s="115">
        <v>70</v>
      </c>
      <c r="BZ27" s="115">
        <v>49</v>
      </c>
      <c r="CA27" s="115">
        <v>2</v>
      </c>
      <c r="CB27" s="115">
        <v>24</v>
      </c>
      <c r="CC27" s="115"/>
      <c r="CD27" s="115"/>
      <c r="CE27" s="116">
        <v>1.37</v>
      </c>
      <c r="CF27" s="116">
        <v>5.0999999999999996</v>
      </c>
      <c r="CG27" s="116">
        <v>8.1</v>
      </c>
      <c r="CH27" s="116"/>
      <c r="CI27" s="135">
        <v>3.9</v>
      </c>
      <c r="CJ27" s="135">
        <v>69</v>
      </c>
      <c r="CK27" s="136">
        <v>31</v>
      </c>
      <c r="CL27" s="133">
        <v>983</v>
      </c>
      <c r="CM27" s="115">
        <v>3666</v>
      </c>
      <c r="CN27" s="115">
        <v>95</v>
      </c>
      <c r="CO27" s="115">
        <v>76</v>
      </c>
      <c r="CP27" s="115">
        <v>5</v>
      </c>
      <c r="CQ27" s="115">
        <v>31</v>
      </c>
      <c r="CR27" s="116">
        <v>0.59</v>
      </c>
      <c r="CS27" s="116">
        <v>2.19</v>
      </c>
      <c r="CT27" s="116">
        <v>2.33</v>
      </c>
      <c r="CU27" s="116">
        <v>7.7</v>
      </c>
      <c r="CV27" s="116">
        <v>7.4</v>
      </c>
      <c r="CW27" s="116"/>
      <c r="CX27" s="135">
        <v>5</v>
      </c>
      <c r="CY27" s="135">
        <v>13.2</v>
      </c>
      <c r="CZ27" s="136">
        <v>86.1</v>
      </c>
      <c r="DA27" s="133">
        <v>964</v>
      </c>
      <c r="DB27" s="115">
        <v>3113</v>
      </c>
      <c r="DC27" s="115">
        <v>109</v>
      </c>
      <c r="DD27" s="115">
        <v>71</v>
      </c>
      <c r="DE27" s="115">
        <v>7</v>
      </c>
      <c r="DF27" s="115">
        <v>21</v>
      </c>
      <c r="DG27" s="116">
        <v>0.57999999999999996</v>
      </c>
      <c r="DH27" s="116">
        <v>2.61</v>
      </c>
      <c r="DI27" s="116">
        <v>2.98</v>
      </c>
      <c r="DJ27" s="116">
        <v>4.8</v>
      </c>
      <c r="DK27" s="116">
        <v>11.6</v>
      </c>
      <c r="DL27" s="61">
        <v>23</v>
      </c>
      <c r="DM27" s="153">
        <v>7.1099585062240664E-2</v>
      </c>
      <c r="DN27" s="61">
        <v>86</v>
      </c>
      <c r="DO27" s="153">
        <v>0.26585062240663898</v>
      </c>
      <c r="DP27" s="135">
        <v>34.799999999999997</v>
      </c>
      <c r="DQ27" s="135">
        <v>2.7</v>
      </c>
      <c r="DR27" s="135">
        <v>81.8</v>
      </c>
      <c r="DS27" s="136">
        <v>17.899999999999999</v>
      </c>
    </row>
    <row r="28" spans="1:123" ht="15.75" customHeight="1" x14ac:dyDescent="0.2">
      <c r="A28" s="30">
        <v>26</v>
      </c>
      <c r="B28" s="32" t="s">
        <v>444</v>
      </c>
      <c r="C28" s="120">
        <v>5.234285714285714</v>
      </c>
      <c r="D28" s="121" t="s">
        <v>762</v>
      </c>
      <c r="E28" s="35">
        <v>6</v>
      </c>
      <c r="F28" s="36">
        <v>35040</v>
      </c>
      <c r="G28" s="37">
        <v>29.827397260273973</v>
      </c>
      <c r="H28" s="37" t="s">
        <v>628</v>
      </c>
      <c r="I28" s="37">
        <v>22.4</v>
      </c>
      <c r="J28" s="37" t="s">
        <v>983</v>
      </c>
      <c r="K28" s="37" t="s">
        <v>981</v>
      </c>
      <c r="L28" s="37" t="s">
        <v>985</v>
      </c>
      <c r="M28" s="35">
        <v>71</v>
      </c>
      <c r="N28" s="35">
        <v>203</v>
      </c>
      <c r="O28" s="35">
        <v>4.55</v>
      </c>
      <c r="P28" s="38">
        <v>7</v>
      </c>
      <c r="Q28" s="125">
        <v>0</v>
      </c>
      <c r="R28" s="110">
        <v>0</v>
      </c>
      <c r="S28" s="110">
        <v>7.3664122137404586E-2</v>
      </c>
      <c r="T28" s="110">
        <v>2.6199494949494948E-2</v>
      </c>
      <c r="U28" s="110">
        <v>0.32330630394977766</v>
      </c>
      <c r="V28" s="58">
        <v>0.32330630394977766</v>
      </c>
      <c r="W28" s="59">
        <v>0.27481035835731099</v>
      </c>
      <c r="X28" s="42">
        <v>21.761643835616439</v>
      </c>
      <c r="Y28" s="43">
        <v>2.62</v>
      </c>
      <c r="Z28" s="43">
        <v>4.8</v>
      </c>
      <c r="AA28" s="43">
        <v>8.1999999999999993</v>
      </c>
      <c r="AB28" s="43">
        <v>0.6</v>
      </c>
      <c r="AC28" s="43">
        <v>2.54</v>
      </c>
      <c r="AD28" s="44">
        <v>4.4514563106796121E-2</v>
      </c>
      <c r="AE28" s="44">
        <v>0.28192556634304211</v>
      </c>
      <c r="AF28" s="45">
        <v>1.7000000000000001E-2</v>
      </c>
      <c r="AG28" s="185">
        <v>0.32700000000000001</v>
      </c>
      <c r="AH28" s="185">
        <v>0.17</v>
      </c>
      <c r="AI28" s="43">
        <v>94.728453436524759</v>
      </c>
      <c r="AJ28" s="47">
        <v>89.936702736788888</v>
      </c>
      <c r="AK28" s="48">
        <v>7</v>
      </c>
      <c r="AL28" s="49">
        <v>3</v>
      </c>
      <c r="AM28" s="49">
        <v>5</v>
      </c>
      <c r="AN28" s="49">
        <v>2</v>
      </c>
      <c r="AO28" s="49">
        <v>7</v>
      </c>
      <c r="AP28" s="49">
        <v>4</v>
      </c>
      <c r="AQ28" s="49">
        <v>1</v>
      </c>
      <c r="AR28" s="126">
        <v>0</v>
      </c>
      <c r="AS28" s="133"/>
      <c r="AT28" s="115">
        <v>4097</v>
      </c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34"/>
      <c r="BH28" s="133"/>
      <c r="BI28" s="115">
        <v>2024</v>
      </c>
      <c r="BJ28" s="115">
        <v>37</v>
      </c>
      <c r="BK28" s="115">
        <v>17</v>
      </c>
      <c r="BL28" s="115">
        <v>0</v>
      </c>
      <c r="BM28" s="115"/>
      <c r="BN28" s="115"/>
      <c r="BO28" s="115"/>
      <c r="BP28" s="116"/>
      <c r="BQ28" s="116"/>
      <c r="BR28" s="116"/>
      <c r="BS28" s="116"/>
      <c r="BT28" s="135">
        <v>19</v>
      </c>
      <c r="BU28" s="135">
        <v>15.7</v>
      </c>
      <c r="BV28" s="136">
        <v>83.2</v>
      </c>
      <c r="BW28" s="133">
        <v>193</v>
      </c>
      <c r="BX28" s="115">
        <v>2620</v>
      </c>
      <c r="BY28" s="115">
        <v>7</v>
      </c>
      <c r="BZ28" s="115">
        <v>5</v>
      </c>
      <c r="CA28" s="115">
        <v>0</v>
      </c>
      <c r="CB28" s="115">
        <v>19</v>
      </c>
      <c r="CC28" s="115"/>
      <c r="CD28" s="115"/>
      <c r="CE28" s="116">
        <v>1.98</v>
      </c>
      <c r="CF28" s="116">
        <v>3.4</v>
      </c>
      <c r="CG28" s="116"/>
      <c r="CH28" s="116"/>
      <c r="CI28" s="135">
        <v>0</v>
      </c>
      <c r="CJ28" s="135">
        <v>42.6</v>
      </c>
      <c r="CK28" s="136">
        <v>57.4</v>
      </c>
      <c r="CL28" s="133">
        <v>83</v>
      </c>
      <c r="CM28" s="115">
        <v>3168</v>
      </c>
      <c r="CN28" s="115"/>
      <c r="CO28" s="115"/>
      <c r="CP28" s="115"/>
      <c r="CQ28" s="115"/>
      <c r="CR28" s="116" t="s">
        <v>771</v>
      </c>
      <c r="CS28" s="116" t="s">
        <v>771</v>
      </c>
      <c r="CT28" s="116"/>
      <c r="CU28" s="116"/>
      <c r="CV28" s="116"/>
      <c r="CW28" s="116"/>
      <c r="CX28" s="135"/>
      <c r="CY28" s="135"/>
      <c r="CZ28" s="136"/>
      <c r="DA28" s="133">
        <v>1236</v>
      </c>
      <c r="DB28" s="115">
        <v>3823</v>
      </c>
      <c r="DC28" s="115">
        <v>154</v>
      </c>
      <c r="DD28" s="115">
        <v>114</v>
      </c>
      <c r="DE28" s="115">
        <v>13</v>
      </c>
      <c r="DF28" s="115">
        <v>35</v>
      </c>
      <c r="DG28" s="116">
        <v>0.6</v>
      </c>
      <c r="DH28" s="116">
        <v>2.54</v>
      </c>
      <c r="DI28" s="116">
        <v>2.62</v>
      </c>
      <c r="DJ28" s="116">
        <v>4.8</v>
      </c>
      <c r="DK28" s="116">
        <v>8.1999999999999993</v>
      </c>
      <c r="DL28" s="61">
        <v>21</v>
      </c>
      <c r="DM28" s="153">
        <v>4.4514563106796121E-2</v>
      </c>
      <c r="DN28" s="61">
        <v>133</v>
      </c>
      <c r="DO28" s="153">
        <v>0.28192556634304211</v>
      </c>
      <c r="DP28" s="135">
        <v>57.1</v>
      </c>
      <c r="DQ28" s="135">
        <v>1.7</v>
      </c>
      <c r="DR28" s="135">
        <v>65.400000000000006</v>
      </c>
      <c r="DS28" s="136">
        <v>34</v>
      </c>
    </row>
    <row r="29" spans="1:123" ht="15.75" customHeight="1" x14ac:dyDescent="0.2">
      <c r="A29" s="30">
        <v>27</v>
      </c>
      <c r="B29" s="32" t="s">
        <v>462</v>
      </c>
      <c r="C29" s="120">
        <v>5.2228571428571433</v>
      </c>
      <c r="D29" s="121" t="s">
        <v>704</v>
      </c>
      <c r="E29" s="35">
        <v>3</v>
      </c>
      <c r="F29" s="36">
        <v>34290</v>
      </c>
      <c r="G29" s="37">
        <v>31.882191780821916</v>
      </c>
      <c r="H29" s="37" t="s">
        <v>628</v>
      </c>
      <c r="I29" s="37">
        <v>24.454794520547946</v>
      </c>
      <c r="J29" s="37" t="s">
        <v>976</v>
      </c>
      <c r="K29" s="37" t="s">
        <v>980</v>
      </c>
      <c r="L29" s="37" t="s">
        <v>987</v>
      </c>
      <c r="M29" s="35">
        <v>73</v>
      </c>
      <c r="N29" s="35">
        <v>203</v>
      </c>
      <c r="O29" s="35">
        <v>4.46</v>
      </c>
      <c r="P29" s="38">
        <v>0</v>
      </c>
      <c r="Q29" s="125">
        <v>0</v>
      </c>
      <c r="R29" s="110">
        <v>0</v>
      </c>
      <c r="S29" s="110">
        <v>0</v>
      </c>
      <c r="T29" s="110">
        <v>0.30916217540421365</v>
      </c>
      <c r="U29" s="110">
        <v>0.32049579459938027</v>
      </c>
      <c r="V29" s="58">
        <v>0.32049579459938027</v>
      </c>
      <c r="W29" s="59">
        <v>0.30447100486941125</v>
      </c>
      <c r="X29" s="42">
        <v>22.802739726027397</v>
      </c>
      <c r="Y29" s="43">
        <v>2.76</v>
      </c>
      <c r="Z29" s="43">
        <v>7.4</v>
      </c>
      <c r="AA29" s="43">
        <v>18.100000000000001</v>
      </c>
      <c r="AB29" s="43">
        <v>0.8</v>
      </c>
      <c r="AC29" s="43">
        <v>2.93</v>
      </c>
      <c r="AD29" s="44">
        <v>5.3370165745856346E-2</v>
      </c>
      <c r="AE29" s="44">
        <v>0.17917127071823202</v>
      </c>
      <c r="AF29" s="45">
        <v>0.184</v>
      </c>
      <c r="AG29" s="185">
        <v>0.90399999999999991</v>
      </c>
      <c r="AH29" s="185">
        <v>9.6000000000000002E-2</v>
      </c>
      <c r="AI29" s="43">
        <v>102.60927019798106</v>
      </c>
      <c r="AJ29" s="47">
        <v>101.56401952167636</v>
      </c>
      <c r="AK29" s="48">
        <v>8</v>
      </c>
      <c r="AL29" s="49">
        <v>1</v>
      </c>
      <c r="AM29" s="49">
        <v>5</v>
      </c>
      <c r="AN29" s="49">
        <v>5</v>
      </c>
      <c r="AO29" s="49">
        <v>8</v>
      </c>
      <c r="AP29" s="49">
        <v>6</v>
      </c>
      <c r="AQ29" s="49">
        <v>0</v>
      </c>
      <c r="AR29" s="126">
        <v>0</v>
      </c>
      <c r="AS29" s="133"/>
      <c r="AT29" s="115">
        <v>2921</v>
      </c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34"/>
      <c r="BH29" s="133"/>
      <c r="BI29" s="115">
        <v>3736</v>
      </c>
      <c r="BJ29" s="115"/>
      <c r="BK29" s="115"/>
      <c r="BL29" s="115"/>
      <c r="BM29" s="115"/>
      <c r="BN29" s="115"/>
      <c r="BO29" s="115"/>
      <c r="BP29" s="116"/>
      <c r="BQ29" s="116"/>
      <c r="BR29" s="116"/>
      <c r="BS29" s="116"/>
      <c r="BT29" s="135"/>
      <c r="BU29" s="135"/>
      <c r="BV29" s="136"/>
      <c r="BW29" s="133"/>
      <c r="BX29" s="115">
        <v>2288</v>
      </c>
      <c r="BY29" s="115"/>
      <c r="BZ29" s="115"/>
      <c r="CA29" s="115"/>
      <c r="CB29" s="115"/>
      <c r="CC29" s="115"/>
      <c r="CD29" s="115"/>
      <c r="CE29" s="116"/>
      <c r="CF29" s="116"/>
      <c r="CG29" s="116"/>
      <c r="CH29" s="116"/>
      <c r="CI29" s="135"/>
      <c r="CJ29" s="135"/>
      <c r="CK29" s="136"/>
      <c r="CL29" s="133">
        <v>631</v>
      </c>
      <c r="CM29" s="115">
        <v>2041</v>
      </c>
      <c r="CN29" s="115">
        <v>80</v>
      </c>
      <c r="CO29" s="115">
        <v>39</v>
      </c>
      <c r="CP29" s="115">
        <v>4</v>
      </c>
      <c r="CQ29" s="115">
        <v>10</v>
      </c>
      <c r="CR29" s="116">
        <v>0.49</v>
      </c>
      <c r="CS29" s="116">
        <v>2.04</v>
      </c>
      <c r="CT29" s="116">
        <v>1.97</v>
      </c>
      <c r="CU29" s="116">
        <v>7.4</v>
      </c>
      <c r="CV29" s="116">
        <v>14.8</v>
      </c>
      <c r="CW29" s="116"/>
      <c r="CX29" s="135">
        <v>11.4</v>
      </c>
      <c r="CY29" s="135">
        <v>85.5</v>
      </c>
      <c r="CZ29" s="136">
        <v>14.5</v>
      </c>
      <c r="DA29" s="133">
        <v>724</v>
      </c>
      <c r="DB29" s="115">
        <v>2259</v>
      </c>
      <c r="DC29" s="115">
        <v>61</v>
      </c>
      <c r="DD29" s="115">
        <v>31</v>
      </c>
      <c r="DE29" s="115">
        <v>6</v>
      </c>
      <c r="DF29" s="115">
        <v>16</v>
      </c>
      <c r="DG29" s="116">
        <v>0.8</v>
      </c>
      <c r="DH29" s="116">
        <v>2.93</v>
      </c>
      <c r="DI29" s="116">
        <v>2.76</v>
      </c>
      <c r="DJ29" s="116">
        <v>4.5999999999999996</v>
      </c>
      <c r="DK29" s="116">
        <v>18.100000000000001</v>
      </c>
      <c r="DL29" s="61">
        <v>14</v>
      </c>
      <c r="DM29" s="153">
        <v>5.3370165745856346E-2</v>
      </c>
      <c r="DN29" s="61">
        <v>47</v>
      </c>
      <c r="DO29" s="153">
        <v>0.17917127071823202</v>
      </c>
      <c r="DP29" s="135">
        <v>42.9</v>
      </c>
      <c r="DQ29" s="135">
        <v>18.399999999999999</v>
      </c>
      <c r="DR29" s="135">
        <v>95.3</v>
      </c>
      <c r="DS29" s="136">
        <v>4.7</v>
      </c>
    </row>
    <row r="30" spans="1:123" ht="15.75" customHeight="1" x14ac:dyDescent="0.2">
      <c r="A30" s="30">
        <v>28</v>
      </c>
      <c r="B30" s="32" t="s">
        <v>465</v>
      </c>
      <c r="C30" s="120">
        <v>5.2</v>
      </c>
      <c r="D30" s="121" t="s">
        <v>772</v>
      </c>
      <c r="E30" s="35">
        <v>10</v>
      </c>
      <c r="F30" s="36">
        <v>34872</v>
      </c>
      <c r="G30" s="37">
        <v>30.287671232876711</v>
      </c>
      <c r="H30" s="37" t="s">
        <v>628</v>
      </c>
      <c r="I30" s="37">
        <v>22.860273972602741</v>
      </c>
      <c r="J30" s="37" t="s">
        <v>976</v>
      </c>
      <c r="K30" s="37" t="s">
        <v>977</v>
      </c>
      <c r="L30" s="37" t="s">
        <v>987</v>
      </c>
      <c r="M30" s="35">
        <v>73</v>
      </c>
      <c r="N30" s="35">
        <v>209</v>
      </c>
      <c r="O30" s="35">
        <v>4.5599999999999996</v>
      </c>
      <c r="P30" s="38">
        <v>0</v>
      </c>
      <c r="Q30" s="125">
        <v>0</v>
      </c>
      <c r="R30" s="110">
        <v>0</v>
      </c>
      <c r="S30" s="110">
        <v>4.3327556325823226E-2</v>
      </c>
      <c r="T30" s="110">
        <v>0.11271601753933454</v>
      </c>
      <c r="U30" s="110">
        <v>0.3543735982057033</v>
      </c>
      <c r="V30" s="58">
        <v>0.3543735982057033</v>
      </c>
      <c r="W30" s="59">
        <v>0.24806151874399229</v>
      </c>
      <c r="X30" s="42">
        <v>22.221917808219178</v>
      </c>
      <c r="Y30" s="43">
        <v>2.5499999999999998</v>
      </c>
      <c r="Z30" s="43">
        <v>5.0999999999999996</v>
      </c>
      <c r="AA30" s="43">
        <v>11.1</v>
      </c>
      <c r="AB30" s="43">
        <v>0.79</v>
      </c>
      <c r="AC30" s="43">
        <v>2.5299999999999998</v>
      </c>
      <c r="AD30" s="44">
        <v>8.0696202531645569E-2</v>
      </c>
      <c r="AE30" s="44">
        <v>0.18905967450271247</v>
      </c>
      <c r="AF30" s="45">
        <v>9.5000000000000001E-2</v>
      </c>
      <c r="AG30" s="185">
        <v>0.97199999999999998</v>
      </c>
      <c r="AH30" s="185">
        <v>2.8000000000000001E-2</v>
      </c>
      <c r="AI30" s="43">
        <v>96.675607789351304</v>
      </c>
      <c r="AJ30" s="47">
        <v>95.690801599530303</v>
      </c>
      <c r="AK30" s="48">
        <v>6</v>
      </c>
      <c r="AL30" s="49">
        <v>2</v>
      </c>
      <c r="AM30" s="49">
        <v>5</v>
      </c>
      <c r="AN30" s="49">
        <v>3</v>
      </c>
      <c r="AO30" s="49">
        <v>6</v>
      </c>
      <c r="AP30" s="49">
        <v>5</v>
      </c>
      <c r="AQ30" s="49">
        <v>0</v>
      </c>
      <c r="AR30" s="126">
        <v>0</v>
      </c>
      <c r="AS30" s="133"/>
      <c r="AT30" s="115">
        <v>2911</v>
      </c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34"/>
      <c r="BH30" s="133"/>
      <c r="BI30" s="115">
        <v>3231</v>
      </c>
      <c r="BJ30" s="115"/>
      <c r="BK30" s="115"/>
      <c r="BL30" s="115"/>
      <c r="BM30" s="115"/>
      <c r="BN30" s="115"/>
      <c r="BO30" s="115"/>
      <c r="BP30" s="116"/>
      <c r="BQ30" s="116"/>
      <c r="BR30" s="116"/>
      <c r="BS30" s="116"/>
      <c r="BT30" s="135"/>
      <c r="BU30" s="135"/>
      <c r="BV30" s="136"/>
      <c r="BW30" s="133">
        <v>200</v>
      </c>
      <c r="BX30" s="115">
        <v>4616</v>
      </c>
      <c r="BY30" s="115">
        <v>17</v>
      </c>
      <c r="BZ30" s="115">
        <v>14</v>
      </c>
      <c r="CA30" s="115">
        <v>3</v>
      </c>
      <c r="CB30" s="115">
        <v>40</v>
      </c>
      <c r="CC30" s="115"/>
      <c r="CD30" s="115"/>
      <c r="CE30" s="116">
        <v>2.9</v>
      </c>
      <c r="CF30" s="116">
        <v>5.4</v>
      </c>
      <c r="CG30" s="116">
        <v>12.1</v>
      </c>
      <c r="CH30" s="116"/>
      <c r="CI30" s="135">
        <v>12.5</v>
      </c>
      <c r="CJ30" s="135">
        <v>78.400000000000006</v>
      </c>
      <c r="CK30" s="136">
        <v>21.6</v>
      </c>
      <c r="CL30" s="133">
        <v>437</v>
      </c>
      <c r="CM30" s="115">
        <v>3877</v>
      </c>
      <c r="CN30" s="115">
        <v>58</v>
      </c>
      <c r="CO30" s="115">
        <v>38</v>
      </c>
      <c r="CP30" s="115">
        <v>3</v>
      </c>
      <c r="CQ30" s="115">
        <v>26</v>
      </c>
      <c r="CR30" s="116">
        <v>0.41</v>
      </c>
      <c r="CS30" s="116">
        <v>0.91</v>
      </c>
      <c r="CT30" s="116">
        <v>1.35</v>
      </c>
      <c r="CU30" s="116">
        <v>4.5</v>
      </c>
      <c r="CV30" s="116">
        <v>10.199999999999999</v>
      </c>
      <c r="CW30" s="116"/>
      <c r="CX30" s="135">
        <v>9.5</v>
      </c>
      <c r="CY30" s="135">
        <v>97.3</v>
      </c>
      <c r="CZ30" s="136">
        <v>2.7</v>
      </c>
      <c r="DA30" s="133">
        <v>1106</v>
      </c>
      <c r="DB30" s="115">
        <v>3121</v>
      </c>
      <c r="DC30" s="115">
        <v>117</v>
      </c>
      <c r="DD30" s="115">
        <v>76</v>
      </c>
      <c r="DE30" s="115">
        <v>12</v>
      </c>
      <c r="DF30" s="115">
        <v>24</v>
      </c>
      <c r="DG30" s="116">
        <v>0.79</v>
      </c>
      <c r="DH30" s="116">
        <v>2.5299999999999998</v>
      </c>
      <c r="DI30" s="116">
        <v>2.5499999999999998</v>
      </c>
      <c r="DJ30" s="116">
        <v>5.0999999999999996</v>
      </c>
      <c r="DK30" s="116">
        <v>11.1</v>
      </c>
      <c r="DL30" s="61">
        <v>35</v>
      </c>
      <c r="DM30" s="153">
        <v>8.0696202531645569E-2</v>
      </c>
      <c r="DN30" s="61">
        <v>82</v>
      </c>
      <c r="DO30" s="153">
        <v>0.18905967450271247</v>
      </c>
      <c r="DP30" s="135">
        <v>54.3</v>
      </c>
      <c r="DQ30" s="135">
        <v>9.5</v>
      </c>
      <c r="DR30" s="135">
        <v>97.1</v>
      </c>
      <c r="DS30" s="136">
        <v>2.9</v>
      </c>
    </row>
    <row r="31" spans="1:123" ht="15.75" customHeight="1" x14ac:dyDescent="0.2">
      <c r="A31" s="30">
        <v>29</v>
      </c>
      <c r="B31" s="32" t="s">
        <v>452</v>
      </c>
      <c r="C31" s="120">
        <v>5.1371428571428561</v>
      </c>
      <c r="D31" s="121" t="s">
        <v>653</v>
      </c>
      <c r="E31" s="35">
        <v>5</v>
      </c>
      <c r="F31" s="36">
        <v>35707</v>
      </c>
      <c r="G31" s="37">
        <v>28</v>
      </c>
      <c r="H31" s="37" t="s">
        <v>628</v>
      </c>
      <c r="I31" s="37">
        <v>20.572602739726026</v>
      </c>
      <c r="J31" s="37" t="s">
        <v>983</v>
      </c>
      <c r="K31" s="37" t="s">
        <v>977</v>
      </c>
      <c r="L31" s="37" t="s">
        <v>986</v>
      </c>
      <c r="M31" s="35">
        <v>72</v>
      </c>
      <c r="N31" s="35">
        <v>186</v>
      </c>
      <c r="O31" s="35">
        <v>4.7</v>
      </c>
      <c r="P31" s="38">
        <v>0</v>
      </c>
      <c r="Q31" s="125">
        <v>0</v>
      </c>
      <c r="R31" s="110">
        <v>0</v>
      </c>
      <c r="S31" s="110">
        <v>4.2637711864406777E-2</v>
      </c>
      <c r="T31" s="110">
        <v>0.17311438908989701</v>
      </c>
      <c r="U31" s="110">
        <v>0.26612517916865741</v>
      </c>
      <c r="V31" s="58">
        <v>0.26612517916865741</v>
      </c>
      <c r="W31" s="59">
        <v>0.25281892021022451</v>
      </c>
      <c r="X31" s="42">
        <v>19.934246575342467</v>
      </c>
      <c r="Y31" s="43">
        <v>2.38</v>
      </c>
      <c r="Z31" s="43">
        <v>5.8</v>
      </c>
      <c r="AA31" s="43">
        <v>10.5</v>
      </c>
      <c r="AB31" s="43">
        <v>0.69</v>
      </c>
      <c r="AC31" s="43">
        <v>2.27</v>
      </c>
      <c r="AD31" s="44">
        <v>3.4183123877917415E-2</v>
      </c>
      <c r="AE31" s="44">
        <v>0.24355475763016157</v>
      </c>
      <c r="AF31" s="45">
        <v>3.4000000000000002E-2</v>
      </c>
      <c r="AG31" s="185">
        <v>0.1085</v>
      </c>
      <c r="AH31" s="185">
        <v>0.84000000000000008</v>
      </c>
      <c r="AI31" s="43">
        <v>76.234491557952225</v>
      </c>
      <c r="AJ31" s="47">
        <v>73.912730122945632</v>
      </c>
      <c r="AK31" s="48">
        <v>7</v>
      </c>
      <c r="AL31" s="49">
        <v>6</v>
      </c>
      <c r="AM31" s="49">
        <v>4</v>
      </c>
      <c r="AN31" s="49">
        <v>4</v>
      </c>
      <c r="AO31" s="49">
        <v>4</v>
      </c>
      <c r="AP31" s="49">
        <v>1</v>
      </c>
      <c r="AQ31" s="49">
        <v>0</v>
      </c>
      <c r="AR31" s="126">
        <v>0</v>
      </c>
      <c r="AS31" s="133"/>
      <c r="AT31" s="115">
        <v>3180</v>
      </c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34"/>
      <c r="BH31" s="133"/>
      <c r="BI31" s="115">
        <v>3856</v>
      </c>
      <c r="BJ31" s="115"/>
      <c r="BK31" s="115"/>
      <c r="BL31" s="115"/>
      <c r="BM31" s="115"/>
      <c r="BN31" s="115"/>
      <c r="BO31" s="115"/>
      <c r="BP31" s="116"/>
      <c r="BQ31" s="116"/>
      <c r="BR31" s="116"/>
      <c r="BS31" s="116"/>
      <c r="BT31" s="135"/>
      <c r="BU31" s="135"/>
      <c r="BV31" s="136"/>
      <c r="BW31" s="133">
        <v>161</v>
      </c>
      <c r="BX31" s="115">
        <v>3776</v>
      </c>
      <c r="BY31" s="115">
        <v>11</v>
      </c>
      <c r="BZ31" s="115">
        <v>10</v>
      </c>
      <c r="CA31" s="115">
        <v>0</v>
      </c>
      <c r="CB31" s="115">
        <v>30</v>
      </c>
      <c r="CC31" s="115"/>
      <c r="CD31" s="115"/>
      <c r="CE31" s="116">
        <v>3.02</v>
      </c>
      <c r="CF31" s="116">
        <v>8.5</v>
      </c>
      <c r="CG31" s="116">
        <v>7.5</v>
      </c>
      <c r="CH31" s="116"/>
      <c r="CI31" s="135">
        <v>0</v>
      </c>
      <c r="CJ31" s="135">
        <v>7</v>
      </c>
      <c r="CK31" s="136">
        <v>86</v>
      </c>
      <c r="CL31" s="133">
        <v>622</v>
      </c>
      <c r="CM31" s="115">
        <v>3593</v>
      </c>
      <c r="CN31" s="115">
        <v>76</v>
      </c>
      <c r="CO31" s="115">
        <v>56</v>
      </c>
      <c r="CP31" s="115">
        <v>7</v>
      </c>
      <c r="CQ31" s="115">
        <v>33</v>
      </c>
      <c r="CR31" s="116">
        <v>0.69</v>
      </c>
      <c r="CS31" s="116">
        <v>1.42</v>
      </c>
      <c r="CT31" s="116">
        <v>2.0299999999999998</v>
      </c>
      <c r="CU31" s="116">
        <v>5.2</v>
      </c>
      <c r="CV31" s="116">
        <v>8.6999999999999993</v>
      </c>
      <c r="CW31" s="116"/>
      <c r="CX31" s="135">
        <v>3.4</v>
      </c>
      <c r="CY31" s="135">
        <v>9</v>
      </c>
      <c r="CZ31" s="136">
        <v>83.9</v>
      </c>
      <c r="DA31" s="133">
        <v>1114</v>
      </c>
      <c r="DB31" s="115">
        <v>4186</v>
      </c>
      <c r="DC31" s="115">
        <v>130</v>
      </c>
      <c r="DD31" s="115">
        <v>86</v>
      </c>
      <c r="DE31" s="115">
        <v>9</v>
      </c>
      <c r="DF31" s="115">
        <v>26</v>
      </c>
      <c r="DG31" s="116">
        <v>0.64</v>
      </c>
      <c r="DH31" s="116">
        <v>2.27</v>
      </c>
      <c r="DI31" s="116">
        <v>2.38</v>
      </c>
      <c r="DJ31" s="116">
        <v>5.8</v>
      </c>
      <c r="DK31" s="116">
        <v>10.5</v>
      </c>
      <c r="DL31" s="61">
        <v>16</v>
      </c>
      <c r="DM31" s="153">
        <v>3.4183123877917415E-2</v>
      </c>
      <c r="DN31" s="61">
        <v>114</v>
      </c>
      <c r="DO31" s="153">
        <v>0.24355475763016157</v>
      </c>
      <c r="DP31" s="135">
        <v>50</v>
      </c>
      <c r="DQ31" s="135">
        <v>3.4</v>
      </c>
      <c r="DR31" s="135">
        <v>12.7</v>
      </c>
      <c r="DS31" s="136">
        <v>84.1</v>
      </c>
    </row>
    <row r="32" spans="1:123" ht="15.75" customHeight="1" x14ac:dyDescent="0.2">
      <c r="A32" s="30">
        <v>30</v>
      </c>
      <c r="B32" s="32" t="s">
        <v>488</v>
      </c>
      <c r="C32" s="120">
        <v>4.9657142857142853</v>
      </c>
      <c r="D32" s="121" t="s">
        <v>661</v>
      </c>
      <c r="E32" s="35">
        <v>3</v>
      </c>
      <c r="F32" s="36">
        <v>34593</v>
      </c>
      <c r="G32" s="37">
        <v>31.052054794520547</v>
      </c>
      <c r="H32" s="37" t="s">
        <v>669</v>
      </c>
      <c r="I32" s="37">
        <v>23.624657534246577</v>
      </c>
      <c r="J32" s="37" t="s">
        <v>978</v>
      </c>
      <c r="K32" s="37" t="s">
        <v>982</v>
      </c>
      <c r="L32" s="37" t="s">
        <v>987</v>
      </c>
      <c r="M32" s="35">
        <v>76</v>
      </c>
      <c r="N32" s="35">
        <v>216</v>
      </c>
      <c r="O32" s="35">
        <v>4.62</v>
      </c>
      <c r="P32" s="38">
        <v>7</v>
      </c>
      <c r="Q32" s="125">
        <v>7.6687968880244511E-2</v>
      </c>
      <c r="R32" s="110">
        <v>8.5106382978723402E-2</v>
      </c>
      <c r="S32" s="110">
        <v>0.16684818122413417</v>
      </c>
      <c r="T32" s="110">
        <v>0</v>
      </c>
      <c r="U32" s="110">
        <v>0.22850365684917967</v>
      </c>
      <c r="V32" s="58">
        <v>0.22850365684917967</v>
      </c>
      <c r="W32" s="59">
        <v>0.21707847400672067</v>
      </c>
      <c r="X32" s="42">
        <v>22.986301369863014</v>
      </c>
      <c r="Y32" s="43">
        <v>3.52</v>
      </c>
      <c r="Z32" s="43">
        <v>5.6</v>
      </c>
      <c r="AA32" s="43">
        <v>15.6</v>
      </c>
      <c r="AB32" s="43">
        <v>1.1499999999999999</v>
      </c>
      <c r="AC32" s="43">
        <v>2.2999999999999998</v>
      </c>
      <c r="AD32" s="44">
        <v>8.8304498269896184E-2</v>
      </c>
      <c r="AE32" s="44">
        <v>0.18574394463667818</v>
      </c>
      <c r="AF32" s="45">
        <v>4.8000000000000001E-2</v>
      </c>
      <c r="AG32" s="185">
        <v>0.48599999999999999</v>
      </c>
      <c r="AH32" s="185">
        <v>1.3999999999999999E-2</v>
      </c>
      <c r="AI32" s="43">
        <v>94.823470132593457</v>
      </c>
      <c r="AJ32" s="47">
        <v>99.70231087249617</v>
      </c>
      <c r="AK32" s="48">
        <v>6</v>
      </c>
      <c r="AL32" s="49">
        <v>1</v>
      </c>
      <c r="AM32" s="49">
        <v>7</v>
      </c>
      <c r="AN32" s="49">
        <v>4</v>
      </c>
      <c r="AO32" s="49">
        <v>5</v>
      </c>
      <c r="AP32" s="49">
        <v>6</v>
      </c>
      <c r="AQ32" s="49">
        <v>1</v>
      </c>
      <c r="AR32" s="126">
        <v>0</v>
      </c>
      <c r="AS32" s="133">
        <v>276</v>
      </c>
      <c r="AT32" s="115">
        <v>3599</v>
      </c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34"/>
      <c r="BH32" s="133">
        <v>268</v>
      </c>
      <c r="BI32" s="115">
        <v>3149</v>
      </c>
      <c r="BJ32" s="115">
        <v>36</v>
      </c>
      <c r="BK32" s="115">
        <v>20</v>
      </c>
      <c r="BL32" s="115">
        <v>0</v>
      </c>
      <c r="BM32" s="115">
        <v>19</v>
      </c>
      <c r="BN32" s="115"/>
      <c r="BO32" s="115"/>
      <c r="BP32" s="116">
        <v>1.68</v>
      </c>
      <c r="BQ32" s="116">
        <v>2.2999999999999998</v>
      </c>
      <c r="BR32" s="116">
        <v>15.6</v>
      </c>
      <c r="BS32" s="116"/>
      <c r="BT32" s="135">
        <v>16.7</v>
      </c>
      <c r="BU32" s="135">
        <v>97</v>
      </c>
      <c r="BV32" s="136">
        <v>3</v>
      </c>
      <c r="BW32" s="133">
        <v>766</v>
      </c>
      <c r="BX32" s="115">
        <v>4591</v>
      </c>
      <c r="BY32" s="115">
        <v>68</v>
      </c>
      <c r="BZ32" s="115">
        <v>45</v>
      </c>
      <c r="CA32" s="115">
        <v>5</v>
      </c>
      <c r="CB32" s="115">
        <v>35</v>
      </c>
      <c r="CC32" s="115"/>
      <c r="CD32" s="115"/>
      <c r="CE32" s="116">
        <v>2.1</v>
      </c>
      <c r="CF32" s="116">
        <v>2.2000000000000002</v>
      </c>
      <c r="CG32" s="116">
        <v>16.2</v>
      </c>
      <c r="CH32" s="116"/>
      <c r="CI32" s="135">
        <v>8.1999999999999993</v>
      </c>
      <c r="CJ32" s="135">
        <v>92.6</v>
      </c>
      <c r="CK32" s="136">
        <v>7.4</v>
      </c>
      <c r="CL32" s="133"/>
      <c r="CM32" s="115">
        <v>4211</v>
      </c>
      <c r="CN32" s="115"/>
      <c r="CO32" s="115"/>
      <c r="CP32" s="115"/>
      <c r="CQ32" s="115"/>
      <c r="CR32" s="116" t="s">
        <v>771</v>
      </c>
      <c r="CS32" s="116" t="s">
        <v>771</v>
      </c>
      <c r="CT32" s="116"/>
      <c r="CU32" s="116"/>
      <c r="CV32" s="116"/>
      <c r="CW32" s="116"/>
      <c r="CX32" s="135"/>
      <c r="CY32" s="135"/>
      <c r="CZ32" s="136"/>
      <c r="DA32" s="133">
        <v>1156</v>
      </c>
      <c r="DB32" s="115">
        <v>5059</v>
      </c>
      <c r="DC32" s="115">
        <v>90</v>
      </c>
      <c r="DD32" s="115">
        <v>60</v>
      </c>
      <c r="DE32" s="115">
        <v>8</v>
      </c>
      <c r="DF32" s="115">
        <v>37</v>
      </c>
      <c r="DG32" s="116">
        <v>1.1499999999999999</v>
      </c>
      <c r="DH32" s="116">
        <v>2.2999999999999998</v>
      </c>
      <c r="DI32" s="116">
        <v>3.52</v>
      </c>
      <c r="DJ32" s="116">
        <v>5.6</v>
      </c>
      <c r="DK32" s="116">
        <v>15.6</v>
      </c>
      <c r="DL32" s="61">
        <v>29</v>
      </c>
      <c r="DM32" s="153">
        <v>8.8304498269896184E-2</v>
      </c>
      <c r="DN32" s="61">
        <v>61</v>
      </c>
      <c r="DO32" s="153">
        <v>0.18574394463667818</v>
      </c>
      <c r="DP32" s="135">
        <v>55.2</v>
      </c>
      <c r="DQ32" s="135">
        <v>4.8</v>
      </c>
      <c r="DR32" s="135">
        <v>97.2</v>
      </c>
      <c r="DS32" s="136">
        <v>2.8</v>
      </c>
    </row>
    <row r="33" spans="1:123" ht="15.75" customHeight="1" x14ac:dyDescent="0.2">
      <c r="A33" s="30">
        <v>31</v>
      </c>
      <c r="B33" s="32" t="s">
        <v>499</v>
      </c>
      <c r="C33" s="120">
        <v>4.83</v>
      </c>
      <c r="D33" s="121" t="s">
        <v>698</v>
      </c>
      <c r="E33" s="35">
        <v>4</v>
      </c>
      <c r="F33" s="36">
        <v>35464</v>
      </c>
      <c r="G33" s="37">
        <v>28.665753424657535</v>
      </c>
      <c r="H33" s="37" t="s">
        <v>628</v>
      </c>
      <c r="I33" s="37">
        <v>21.238356164383561</v>
      </c>
      <c r="J33" s="37" t="s">
        <v>976</v>
      </c>
      <c r="K33" s="37" t="s">
        <v>982</v>
      </c>
      <c r="L33" s="37" t="s">
        <v>987</v>
      </c>
      <c r="M33" s="35">
        <v>77</v>
      </c>
      <c r="N33" s="35">
        <v>227</v>
      </c>
      <c r="O33" s="35">
        <v>4.68</v>
      </c>
      <c r="P33" s="38">
        <v>7</v>
      </c>
      <c r="Q33" s="125">
        <v>0</v>
      </c>
      <c r="R33" s="110">
        <v>0</v>
      </c>
      <c r="S33" s="110">
        <v>0</v>
      </c>
      <c r="T33" s="110">
        <v>0.11913778036702592</v>
      </c>
      <c r="U33" s="110">
        <v>0.21481771854174833</v>
      </c>
      <c r="V33" s="58">
        <v>0.21481771854174833</v>
      </c>
      <c r="W33" s="59">
        <v>0.20407683261466092</v>
      </c>
      <c r="X33" s="42">
        <v>20.6</v>
      </c>
      <c r="Y33" s="43">
        <v>1.79</v>
      </c>
      <c r="Z33" s="43">
        <v>4.4000000000000004</v>
      </c>
      <c r="AA33" s="43">
        <v>15.7</v>
      </c>
      <c r="AB33" s="43">
        <v>0.87</v>
      </c>
      <c r="AC33" s="43">
        <v>1.68</v>
      </c>
      <c r="AD33" s="44">
        <v>5.8795620437956199E-2</v>
      </c>
      <c r="AE33" s="44">
        <v>0.16005474452554744</v>
      </c>
      <c r="AF33" s="45">
        <v>4.8000000000000001E-2</v>
      </c>
      <c r="AG33" s="185">
        <v>0.86949999999999994</v>
      </c>
      <c r="AH33" s="185">
        <v>0.129</v>
      </c>
      <c r="AI33" s="43">
        <v>94.639500741349337</v>
      </c>
      <c r="AJ33" s="47">
        <v>101.47931329045917</v>
      </c>
      <c r="AK33" s="48">
        <v>5</v>
      </c>
      <c r="AL33" s="49">
        <v>5</v>
      </c>
      <c r="AM33" s="49">
        <v>3</v>
      </c>
      <c r="AN33" s="49">
        <v>1</v>
      </c>
      <c r="AO33" s="49">
        <v>4</v>
      </c>
      <c r="AP33" s="49">
        <v>6</v>
      </c>
      <c r="AQ33" s="49">
        <v>1</v>
      </c>
      <c r="AR33" s="126">
        <v>0</v>
      </c>
      <c r="AS33" s="133"/>
      <c r="AT33" s="115">
        <v>4423</v>
      </c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34"/>
      <c r="BH33" s="133"/>
      <c r="BI33" s="115">
        <v>4246</v>
      </c>
      <c r="BJ33" s="115"/>
      <c r="BK33" s="115"/>
      <c r="BL33" s="115"/>
      <c r="BM33" s="115"/>
      <c r="BN33" s="115"/>
      <c r="BO33" s="115"/>
      <c r="BP33" s="116"/>
      <c r="BQ33" s="116"/>
      <c r="BR33" s="116"/>
      <c r="BS33" s="116"/>
      <c r="BT33" s="135"/>
      <c r="BU33" s="135"/>
      <c r="BV33" s="136"/>
      <c r="BW33" s="133"/>
      <c r="BX33" s="115">
        <v>3325</v>
      </c>
      <c r="BY33" s="115"/>
      <c r="BZ33" s="115"/>
      <c r="CA33" s="115"/>
      <c r="CB33" s="115"/>
      <c r="CC33" s="115"/>
      <c r="CD33" s="115"/>
      <c r="CE33" s="116"/>
      <c r="CF33" s="116"/>
      <c r="CG33" s="116"/>
      <c r="CH33" s="116"/>
      <c r="CI33" s="135"/>
      <c r="CJ33" s="135"/>
      <c r="CK33" s="136"/>
      <c r="CL33" s="133">
        <v>409</v>
      </c>
      <c r="CM33" s="115">
        <v>3433</v>
      </c>
      <c r="CN33" s="115">
        <v>45</v>
      </c>
      <c r="CO33" s="115">
        <v>25</v>
      </c>
      <c r="CP33" s="115">
        <v>6</v>
      </c>
      <c r="CQ33" s="115">
        <v>23</v>
      </c>
      <c r="CR33" s="116">
        <v>0.87</v>
      </c>
      <c r="CS33" s="116">
        <v>1.32</v>
      </c>
      <c r="CT33" s="116">
        <v>1.55</v>
      </c>
      <c r="CU33" s="116">
        <v>4.4000000000000004</v>
      </c>
      <c r="CV33" s="116">
        <v>15.7</v>
      </c>
      <c r="CW33" s="116"/>
      <c r="CX33" s="135">
        <v>7.4</v>
      </c>
      <c r="CY33" s="135">
        <v>85.7</v>
      </c>
      <c r="CZ33" s="136">
        <v>14.3</v>
      </c>
      <c r="DA33" s="133">
        <v>548</v>
      </c>
      <c r="DB33" s="115">
        <v>2551</v>
      </c>
      <c r="DC33" s="115">
        <v>67</v>
      </c>
      <c r="DD33" s="115">
        <v>40</v>
      </c>
      <c r="DE33" s="115">
        <v>10</v>
      </c>
      <c r="DF33" s="115">
        <v>21</v>
      </c>
      <c r="DG33" s="116">
        <v>0.66</v>
      </c>
      <c r="DH33" s="116">
        <v>1.68</v>
      </c>
      <c r="DI33" s="116">
        <v>1.79</v>
      </c>
      <c r="DJ33" s="116">
        <v>3.1</v>
      </c>
      <c r="DK33" s="116">
        <v>13.4</v>
      </c>
      <c r="DL33" s="61">
        <v>18</v>
      </c>
      <c r="DM33" s="153">
        <v>5.8795620437956199E-2</v>
      </c>
      <c r="DN33" s="61">
        <v>49</v>
      </c>
      <c r="DO33" s="153">
        <v>0.16005474452554744</v>
      </c>
      <c r="DP33" s="135">
        <v>66.7</v>
      </c>
      <c r="DQ33" s="135">
        <v>4.8</v>
      </c>
      <c r="DR33" s="135">
        <v>88.2</v>
      </c>
      <c r="DS33" s="136">
        <v>11.5</v>
      </c>
    </row>
    <row r="34" spans="1:123" ht="15.75" customHeight="1" x14ac:dyDescent="0.2">
      <c r="A34" s="30">
        <v>32</v>
      </c>
      <c r="B34" s="32" t="s">
        <v>515</v>
      </c>
      <c r="C34" s="120">
        <v>4.6114285714285712</v>
      </c>
      <c r="D34" s="121" t="s">
        <v>656</v>
      </c>
      <c r="E34" s="35">
        <v>1</v>
      </c>
      <c r="F34" s="36">
        <v>34588</v>
      </c>
      <c r="G34" s="37">
        <v>31.065753424657533</v>
      </c>
      <c r="H34" s="37" t="s">
        <v>669</v>
      </c>
      <c r="I34" s="37">
        <v>23.638356164383563</v>
      </c>
      <c r="J34" s="37" t="s">
        <v>976</v>
      </c>
      <c r="K34" s="37" t="s">
        <v>982</v>
      </c>
      <c r="L34" s="37" t="s">
        <v>987</v>
      </c>
      <c r="M34" s="35">
        <v>76</v>
      </c>
      <c r="N34" s="35">
        <v>223</v>
      </c>
      <c r="O34" s="35">
        <v>4.53</v>
      </c>
      <c r="P34" s="38">
        <v>7</v>
      </c>
      <c r="Q34" s="125">
        <v>0</v>
      </c>
      <c r="R34" s="110">
        <v>0</v>
      </c>
      <c r="S34" s="110">
        <v>0</v>
      </c>
      <c r="T34" s="110">
        <v>7.5546719681908542E-2</v>
      </c>
      <c r="U34" s="110">
        <v>0.27139087825103658</v>
      </c>
      <c r="V34" s="58">
        <v>0.27139087825103658</v>
      </c>
      <c r="W34" s="59">
        <v>0.27139087825103658</v>
      </c>
      <c r="X34" s="42">
        <v>23</v>
      </c>
      <c r="Y34" s="43">
        <v>2.57</v>
      </c>
      <c r="Z34" s="43">
        <v>3.5</v>
      </c>
      <c r="AA34" s="43">
        <v>13.7</v>
      </c>
      <c r="AB34" s="43">
        <v>0.91</v>
      </c>
      <c r="AC34" s="43">
        <v>2.56</v>
      </c>
      <c r="AD34" s="44">
        <v>8.9236111111111099E-2</v>
      </c>
      <c r="AE34" s="44">
        <v>0.17490277777777777</v>
      </c>
      <c r="AF34" s="45">
        <v>0.13200000000000001</v>
      </c>
      <c r="AG34" s="185">
        <v>0.88049999999999995</v>
      </c>
      <c r="AH34" s="185">
        <v>0.1195</v>
      </c>
      <c r="AI34" s="43">
        <v>105.91123949028494</v>
      </c>
      <c r="AJ34" s="47">
        <v>111.36056621621314</v>
      </c>
      <c r="AK34" s="48">
        <v>7</v>
      </c>
      <c r="AL34" s="49">
        <v>0</v>
      </c>
      <c r="AM34" s="49">
        <v>5</v>
      </c>
      <c r="AN34" s="49">
        <v>0</v>
      </c>
      <c r="AO34" s="49">
        <v>7</v>
      </c>
      <c r="AP34" s="49">
        <v>8</v>
      </c>
      <c r="AQ34" s="49">
        <v>1</v>
      </c>
      <c r="AR34" s="126">
        <v>0</v>
      </c>
      <c r="AS34" s="133"/>
      <c r="AT34" s="115">
        <v>4085</v>
      </c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34"/>
      <c r="BH34" s="133"/>
      <c r="BI34" s="115">
        <v>2599</v>
      </c>
      <c r="BJ34" s="115"/>
      <c r="BK34" s="115"/>
      <c r="BL34" s="115"/>
      <c r="BM34" s="115"/>
      <c r="BN34" s="115"/>
      <c r="BO34" s="115"/>
      <c r="BP34" s="116"/>
      <c r="BQ34" s="116"/>
      <c r="BR34" s="116"/>
      <c r="BS34" s="116"/>
      <c r="BT34" s="135"/>
      <c r="BU34" s="135"/>
      <c r="BV34" s="136"/>
      <c r="BW34" s="133"/>
      <c r="BX34" s="115">
        <v>2406</v>
      </c>
      <c r="BY34" s="115"/>
      <c r="BZ34" s="115"/>
      <c r="CA34" s="115"/>
      <c r="CB34" s="115"/>
      <c r="CC34" s="115"/>
      <c r="CD34" s="115"/>
      <c r="CE34" s="116"/>
      <c r="CF34" s="116"/>
      <c r="CG34" s="116"/>
      <c r="CH34" s="116"/>
      <c r="CI34" s="135"/>
      <c r="CJ34" s="135"/>
      <c r="CK34" s="136"/>
      <c r="CL34" s="133">
        <v>190</v>
      </c>
      <c r="CM34" s="115">
        <v>2515</v>
      </c>
      <c r="CN34" s="115">
        <v>36</v>
      </c>
      <c r="CO34" s="115">
        <v>17</v>
      </c>
      <c r="CP34" s="115">
        <v>1</v>
      </c>
      <c r="CQ34" s="115">
        <v>16</v>
      </c>
      <c r="CR34" s="116">
        <v>0.6</v>
      </c>
      <c r="CS34" s="116">
        <v>0.8</v>
      </c>
      <c r="CT34" s="116">
        <v>0.97</v>
      </c>
      <c r="CU34" s="116">
        <v>2.8</v>
      </c>
      <c r="CV34" s="116">
        <v>13</v>
      </c>
      <c r="CW34" s="116"/>
      <c r="CX34" s="135">
        <v>0</v>
      </c>
      <c r="CY34" s="135">
        <v>93.3</v>
      </c>
      <c r="CZ34" s="136">
        <v>6.7</v>
      </c>
      <c r="DA34" s="133">
        <v>720</v>
      </c>
      <c r="DB34" s="115">
        <v>2653</v>
      </c>
      <c r="DC34" s="115">
        <v>74</v>
      </c>
      <c r="DD34" s="115">
        <v>46</v>
      </c>
      <c r="DE34" s="115">
        <v>7</v>
      </c>
      <c r="DF34" s="115">
        <v>24</v>
      </c>
      <c r="DG34" s="116">
        <v>0.91</v>
      </c>
      <c r="DH34" s="116">
        <v>2.56</v>
      </c>
      <c r="DI34" s="116">
        <v>2.57</v>
      </c>
      <c r="DJ34" s="116">
        <v>3.5</v>
      </c>
      <c r="DK34" s="116">
        <v>13.7</v>
      </c>
      <c r="DL34" s="61">
        <v>25</v>
      </c>
      <c r="DM34" s="153">
        <v>8.9236111111111099E-2</v>
      </c>
      <c r="DN34" s="61">
        <v>49</v>
      </c>
      <c r="DO34" s="153">
        <v>0.17490277777777777</v>
      </c>
      <c r="DP34" s="135">
        <v>44</v>
      </c>
      <c r="DQ34" s="135">
        <v>13.2</v>
      </c>
      <c r="DR34" s="135">
        <v>82.8</v>
      </c>
      <c r="DS34" s="136">
        <v>17.2</v>
      </c>
    </row>
    <row r="35" spans="1:123" ht="15.75" customHeight="1" x14ac:dyDescent="0.2">
      <c r="A35" s="30">
        <v>33</v>
      </c>
      <c r="B35" s="32" t="s">
        <v>516</v>
      </c>
      <c r="C35" s="120">
        <v>4.5885714285714281</v>
      </c>
      <c r="D35" s="121" t="s">
        <v>773</v>
      </c>
      <c r="E35" s="35">
        <v>10</v>
      </c>
      <c r="F35" s="36">
        <v>34753</v>
      </c>
      <c r="G35" s="37">
        <v>30.613698630136987</v>
      </c>
      <c r="H35" s="37" t="s">
        <v>669</v>
      </c>
      <c r="I35" s="37">
        <v>23.186301369863013</v>
      </c>
      <c r="J35" s="37" t="s">
        <v>976</v>
      </c>
      <c r="K35" s="37" t="s">
        <v>982</v>
      </c>
      <c r="L35" s="37" t="s">
        <v>987</v>
      </c>
      <c r="M35" s="35">
        <v>77</v>
      </c>
      <c r="N35" s="35">
        <v>209</v>
      </c>
      <c r="O35" s="35">
        <v>4.5599999999999996</v>
      </c>
      <c r="P35" s="38">
        <v>4</v>
      </c>
      <c r="Q35" s="125">
        <v>0</v>
      </c>
      <c r="R35" s="110">
        <v>0</v>
      </c>
      <c r="S35" s="110">
        <v>0</v>
      </c>
      <c r="T35" s="110">
        <v>9.6752136752136758E-2</v>
      </c>
      <c r="U35" s="110">
        <v>0.24400723654454998</v>
      </c>
      <c r="V35" s="58">
        <v>0.24400723654454998</v>
      </c>
      <c r="W35" s="59">
        <v>0.17080506558118497</v>
      </c>
      <c r="X35" s="42">
        <v>22.547945205479451</v>
      </c>
      <c r="Y35" s="43">
        <v>1.86</v>
      </c>
      <c r="Z35" s="43">
        <v>2.6</v>
      </c>
      <c r="AA35" s="43">
        <v>14.2</v>
      </c>
      <c r="AB35" s="43">
        <v>0.7</v>
      </c>
      <c r="AC35" s="43">
        <v>1.83</v>
      </c>
      <c r="AD35" s="44">
        <v>6.0333642261353106E-2</v>
      </c>
      <c r="AE35" s="44">
        <v>0.14997219647822058</v>
      </c>
      <c r="AF35" s="45">
        <v>7.2999999999999995E-2</v>
      </c>
      <c r="AG35" s="185">
        <v>0.90749999999999997</v>
      </c>
      <c r="AH35" s="185">
        <v>9.2499999999999999E-2</v>
      </c>
      <c r="AI35" s="43">
        <v>96.675607789351304</v>
      </c>
      <c r="AJ35" s="47">
        <v>103.6625744382732</v>
      </c>
      <c r="AK35" s="48">
        <v>4</v>
      </c>
      <c r="AL35" s="49">
        <v>1</v>
      </c>
      <c r="AM35" s="49">
        <v>3</v>
      </c>
      <c r="AN35" s="49">
        <v>0</v>
      </c>
      <c r="AO35" s="49">
        <v>6</v>
      </c>
      <c r="AP35" s="49">
        <v>7</v>
      </c>
      <c r="AQ35" s="49">
        <v>5</v>
      </c>
      <c r="AR35" s="126">
        <v>0</v>
      </c>
      <c r="AS35" s="133"/>
      <c r="AT35" s="115">
        <v>2886</v>
      </c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34"/>
      <c r="BH35" s="133"/>
      <c r="BI35" s="115">
        <v>2899</v>
      </c>
      <c r="BJ35" s="115"/>
      <c r="BK35" s="115"/>
      <c r="BL35" s="115"/>
      <c r="BM35" s="115"/>
      <c r="BN35" s="115"/>
      <c r="BO35" s="115"/>
      <c r="BP35" s="116"/>
      <c r="BQ35" s="116"/>
      <c r="BR35" s="116"/>
      <c r="BS35" s="116"/>
      <c r="BT35" s="135"/>
      <c r="BU35" s="135"/>
      <c r="BV35" s="136"/>
      <c r="BW35" s="133"/>
      <c r="BX35" s="115">
        <v>3034</v>
      </c>
      <c r="BY35" s="115"/>
      <c r="BZ35" s="115"/>
      <c r="CA35" s="115"/>
      <c r="CB35" s="115"/>
      <c r="CC35" s="115"/>
      <c r="CD35" s="115"/>
      <c r="CE35" s="116"/>
      <c r="CF35" s="116"/>
      <c r="CG35" s="116"/>
      <c r="CH35" s="116"/>
      <c r="CI35" s="135"/>
      <c r="CJ35" s="135"/>
      <c r="CK35" s="136"/>
      <c r="CL35" s="133">
        <v>283</v>
      </c>
      <c r="CM35" s="115">
        <v>2925</v>
      </c>
      <c r="CN35" s="115">
        <v>46</v>
      </c>
      <c r="CO35" s="115">
        <v>22</v>
      </c>
      <c r="CP35" s="115">
        <v>5</v>
      </c>
      <c r="CQ35" s="115">
        <v>22</v>
      </c>
      <c r="CR35" s="116">
        <v>0.7</v>
      </c>
      <c r="CS35" s="116">
        <v>0.67</v>
      </c>
      <c r="CT35" s="116">
        <v>1.46</v>
      </c>
      <c r="CU35" s="116">
        <v>2.5</v>
      </c>
      <c r="CV35" s="116">
        <v>11.3</v>
      </c>
      <c r="CW35" s="116"/>
      <c r="CX35" s="135">
        <v>12</v>
      </c>
      <c r="CY35" s="135">
        <v>93.9</v>
      </c>
      <c r="CZ35" s="136">
        <v>6.1</v>
      </c>
      <c r="DA35" s="133">
        <v>1079</v>
      </c>
      <c r="DB35" s="115">
        <v>4422</v>
      </c>
      <c r="DC35" s="115">
        <v>122</v>
      </c>
      <c r="DD35" s="115">
        <v>76</v>
      </c>
      <c r="DE35" s="115">
        <v>9</v>
      </c>
      <c r="DF35" s="115">
        <v>29</v>
      </c>
      <c r="DG35" s="116">
        <v>0.69</v>
      </c>
      <c r="DH35" s="116">
        <v>1.83</v>
      </c>
      <c r="DI35" s="116">
        <v>1.86</v>
      </c>
      <c r="DJ35" s="116">
        <v>2.6</v>
      </c>
      <c r="DK35" s="116">
        <v>14.2</v>
      </c>
      <c r="DL35" s="61">
        <v>35</v>
      </c>
      <c r="DM35" s="153">
        <v>6.0333642261353106E-2</v>
      </c>
      <c r="DN35" s="61">
        <v>87</v>
      </c>
      <c r="DO35" s="153">
        <v>0.14997219647822058</v>
      </c>
      <c r="DP35" s="135">
        <v>51.4</v>
      </c>
      <c r="DQ35" s="135">
        <v>7.3</v>
      </c>
      <c r="DR35" s="135">
        <v>87.6</v>
      </c>
      <c r="DS35" s="136">
        <v>12.4</v>
      </c>
    </row>
    <row r="36" spans="1:123" ht="15.75" customHeight="1" x14ac:dyDescent="0.2">
      <c r="A36" s="30">
        <v>34</v>
      </c>
      <c r="B36" s="32" t="s">
        <v>524</v>
      </c>
      <c r="C36" s="120">
        <v>4.4614285714285717</v>
      </c>
      <c r="D36" s="121" t="s">
        <v>763</v>
      </c>
      <c r="E36" s="35">
        <v>3</v>
      </c>
      <c r="F36" s="36">
        <v>34514</v>
      </c>
      <c r="G36" s="37">
        <v>31.268493150684932</v>
      </c>
      <c r="H36" s="37" t="s">
        <v>754</v>
      </c>
      <c r="I36" s="37">
        <v>23.841095890410958</v>
      </c>
      <c r="J36" s="37" t="s">
        <v>976</v>
      </c>
      <c r="K36" s="37" t="s">
        <v>979</v>
      </c>
      <c r="L36" s="37" t="s">
        <v>987</v>
      </c>
      <c r="M36" s="35">
        <v>75</v>
      </c>
      <c r="N36" s="35">
        <v>205</v>
      </c>
      <c r="O36" s="35">
        <v>4.4400000000000004</v>
      </c>
      <c r="P36" s="38">
        <v>6</v>
      </c>
      <c r="Q36" s="125">
        <v>1.3706677109849227E-2</v>
      </c>
      <c r="R36" s="110">
        <v>7.4056491811060998E-2</v>
      </c>
      <c r="S36" s="110">
        <v>0</v>
      </c>
      <c r="T36" s="110">
        <v>0.12149028077753779</v>
      </c>
      <c r="U36" s="110">
        <v>0.18810511756569848</v>
      </c>
      <c r="V36" s="58">
        <v>0.18810511756569848</v>
      </c>
      <c r="W36" s="59">
        <v>0.17869986168741353</v>
      </c>
      <c r="X36" s="42" t="s">
        <v>727</v>
      </c>
      <c r="Y36" s="43">
        <v>1.61</v>
      </c>
      <c r="Z36" s="43">
        <v>4.8</v>
      </c>
      <c r="AA36" s="43">
        <v>11.1</v>
      </c>
      <c r="AB36" s="43">
        <v>0.52</v>
      </c>
      <c r="AC36" s="43">
        <v>1.51</v>
      </c>
      <c r="AD36" s="44">
        <v>6.5735294117647058E-2</v>
      </c>
      <c r="AE36" s="44">
        <v>0.13877450980392156</v>
      </c>
      <c r="AF36" s="45">
        <v>4.0999999999999995E-2</v>
      </c>
      <c r="AG36" s="185">
        <v>0.874</v>
      </c>
      <c r="AH36" s="185">
        <v>0.11000000000000001</v>
      </c>
      <c r="AI36" s="43">
        <v>105.49988257791017</v>
      </c>
      <c r="AJ36" s="47">
        <v>108.74589268983205</v>
      </c>
      <c r="AK36" s="48">
        <v>4</v>
      </c>
      <c r="AL36" s="49">
        <v>0</v>
      </c>
      <c r="AM36" s="49">
        <v>2</v>
      </c>
      <c r="AN36" s="49">
        <v>2</v>
      </c>
      <c r="AO36" s="49">
        <v>9</v>
      </c>
      <c r="AP36" s="49">
        <v>8</v>
      </c>
      <c r="AQ36" s="49">
        <v>2</v>
      </c>
      <c r="AR36" s="126">
        <v>0</v>
      </c>
      <c r="AS36" s="133">
        <v>70</v>
      </c>
      <c r="AT36" s="115">
        <v>5107</v>
      </c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34"/>
      <c r="BH36" s="133">
        <v>312</v>
      </c>
      <c r="BI36" s="115">
        <v>4213</v>
      </c>
      <c r="BJ36" s="115">
        <v>38</v>
      </c>
      <c r="BK36" s="115">
        <v>20</v>
      </c>
      <c r="BL36" s="115">
        <v>2</v>
      </c>
      <c r="BM36" s="115">
        <v>40</v>
      </c>
      <c r="BN36" s="115"/>
      <c r="BO36" s="115"/>
      <c r="BP36" s="116">
        <v>1.19</v>
      </c>
      <c r="BQ36" s="116">
        <v>2.9</v>
      </c>
      <c r="BR36" s="116">
        <v>14.3</v>
      </c>
      <c r="BS36" s="116"/>
      <c r="BT36" s="135">
        <v>4.8</v>
      </c>
      <c r="BU36" s="135">
        <v>94.8</v>
      </c>
      <c r="BV36" s="136">
        <v>3.5</v>
      </c>
      <c r="BW36" s="133"/>
      <c r="BX36" s="115">
        <v>5046</v>
      </c>
      <c r="BY36" s="115"/>
      <c r="BZ36" s="115"/>
      <c r="CA36" s="115"/>
      <c r="CB36" s="115"/>
      <c r="CC36" s="115"/>
      <c r="CD36" s="115"/>
      <c r="CE36" s="116"/>
      <c r="CF36" s="116"/>
      <c r="CG36" s="116"/>
      <c r="CH36" s="116"/>
      <c r="CI36" s="135"/>
      <c r="CJ36" s="135"/>
      <c r="CK36" s="136"/>
      <c r="CL36" s="133">
        <v>675</v>
      </c>
      <c r="CM36" s="115">
        <v>5556</v>
      </c>
      <c r="CN36" s="115">
        <v>84</v>
      </c>
      <c r="CO36" s="115">
        <v>58</v>
      </c>
      <c r="CP36" s="115">
        <v>8</v>
      </c>
      <c r="CQ36" s="115">
        <v>47</v>
      </c>
      <c r="CR36" s="116">
        <v>0.46</v>
      </c>
      <c r="CS36" s="116">
        <v>1.31</v>
      </c>
      <c r="CT36" s="116">
        <v>1.61</v>
      </c>
      <c r="CU36" s="116">
        <v>4.8</v>
      </c>
      <c r="CV36" s="116">
        <v>11.1</v>
      </c>
      <c r="CW36" s="116"/>
      <c r="CX36" s="135">
        <v>7.9</v>
      </c>
      <c r="CY36" s="135">
        <v>94.1</v>
      </c>
      <c r="CZ36" s="136">
        <v>5</v>
      </c>
      <c r="DA36" s="133">
        <v>816</v>
      </c>
      <c r="DB36" s="115">
        <v>4338</v>
      </c>
      <c r="DC36" s="115">
        <v>112</v>
      </c>
      <c r="DD36" s="115">
        <v>71</v>
      </c>
      <c r="DE36" s="115">
        <v>7</v>
      </c>
      <c r="DF36" s="115">
        <v>35</v>
      </c>
      <c r="DG36" s="116">
        <v>0.52</v>
      </c>
      <c r="DH36" s="116">
        <v>1.51</v>
      </c>
      <c r="DI36" s="116">
        <v>1.49</v>
      </c>
      <c r="DJ36" s="116">
        <v>4.8</v>
      </c>
      <c r="DK36" s="116">
        <v>9.8000000000000007</v>
      </c>
      <c r="DL36" s="61">
        <v>36</v>
      </c>
      <c r="DM36" s="153">
        <v>6.5735294117647058E-2</v>
      </c>
      <c r="DN36" s="61">
        <v>76</v>
      </c>
      <c r="DO36" s="153">
        <v>0.13877450980392156</v>
      </c>
      <c r="DP36" s="135">
        <v>44.4</v>
      </c>
      <c r="DQ36" s="135">
        <v>4.0999999999999996</v>
      </c>
      <c r="DR36" s="135">
        <v>80.7</v>
      </c>
      <c r="DS36" s="136">
        <v>17</v>
      </c>
    </row>
    <row r="37" spans="1:123" ht="15.75" customHeight="1" x14ac:dyDescent="0.2">
      <c r="A37" s="30">
        <v>35</v>
      </c>
      <c r="B37" s="32" t="s">
        <v>539</v>
      </c>
      <c r="C37" s="120">
        <v>4.3157142857142858</v>
      </c>
      <c r="D37" s="121" t="s">
        <v>653</v>
      </c>
      <c r="E37" s="35">
        <v>5</v>
      </c>
      <c r="F37" s="36">
        <v>34456</v>
      </c>
      <c r="G37" s="37">
        <v>31.427397260273974</v>
      </c>
      <c r="H37" s="37" t="s">
        <v>669</v>
      </c>
      <c r="I37" s="37">
        <v>24</v>
      </c>
      <c r="J37" s="37" t="s">
        <v>978</v>
      </c>
      <c r="K37" s="37" t="s">
        <v>981</v>
      </c>
      <c r="L37" s="37" t="s">
        <v>987</v>
      </c>
      <c r="M37" s="35">
        <v>70</v>
      </c>
      <c r="N37" s="35">
        <v>189</v>
      </c>
      <c r="O37" s="35">
        <v>4.32</v>
      </c>
      <c r="P37" s="38">
        <v>0</v>
      </c>
      <c r="Q37" s="125">
        <v>0</v>
      </c>
      <c r="R37" s="110">
        <v>2.1265560165975105E-2</v>
      </c>
      <c r="S37" s="110">
        <v>8.871822033898305E-2</v>
      </c>
      <c r="T37" s="110">
        <v>6.2900083495686057E-2</v>
      </c>
      <c r="U37" s="110">
        <v>0.15384615384615385</v>
      </c>
      <c r="V37" s="58">
        <v>0.15384615384615385</v>
      </c>
      <c r="W37" s="59">
        <v>0.14615384615384616</v>
      </c>
      <c r="X37" s="42" t="s">
        <v>727</v>
      </c>
      <c r="Y37" s="43">
        <v>2.16</v>
      </c>
      <c r="Z37" s="43">
        <v>5.8</v>
      </c>
      <c r="AA37" s="43">
        <v>14.6</v>
      </c>
      <c r="AB37" s="43">
        <v>0.88</v>
      </c>
      <c r="AC37" s="43">
        <v>1.87</v>
      </c>
      <c r="AD37" s="44">
        <v>5.0310559006211182E-2</v>
      </c>
      <c r="AE37" s="44">
        <v>0.1777639751552795</v>
      </c>
      <c r="AF37" s="45">
        <v>0.109</v>
      </c>
      <c r="AG37" s="185">
        <v>0.47349999999999998</v>
      </c>
      <c r="AH37" s="185">
        <v>0.496</v>
      </c>
      <c r="AI37" s="43">
        <v>108.5317517019763</v>
      </c>
      <c r="AJ37" s="47">
        <v>100.8725184792293</v>
      </c>
      <c r="AK37" s="48">
        <v>3</v>
      </c>
      <c r="AL37" s="49">
        <v>0</v>
      </c>
      <c r="AM37" s="49">
        <v>4</v>
      </c>
      <c r="AN37" s="49">
        <v>4</v>
      </c>
      <c r="AO37" s="49">
        <v>10</v>
      </c>
      <c r="AP37" s="49">
        <v>6</v>
      </c>
      <c r="AQ37" s="49">
        <v>0</v>
      </c>
      <c r="AR37" s="126">
        <v>0</v>
      </c>
      <c r="AS37" s="133"/>
      <c r="AT37" s="115">
        <v>3180</v>
      </c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34"/>
      <c r="BH37" s="133">
        <v>82</v>
      </c>
      <c r="BI37" s="115">
        <v>3856</v>
      </c>
      <c r="BJ37" s="115">
        <v>13</v>
      </c>
      <c r="BK37" s="115">
        <v>7</v>
      </c>
      <c r="BL37" s="115">
        <v>2</v>
      </c>
      <c r="BM37" s="115">
        <v>39</v>
      </c>
      <c r="BN37" s="115"/>
      <c r="BO37" s="115"/>
      <c r="BP37" s="116">
        <v>1.05</v>
      </c>
      <c r="BQ37" s="116">
        <v>2.9</v>
      </c>
      <c r="BR37" s="116">
        <v>10.3</v>
      </c>
      <c r="BS37" s="116"/>
      <c r="BT37" s="135">
        <v>0</v>
      </c>
      <c r="BU37" s="135">
        <v>14.5</v>
      </c>
      <c r="BV37" s="136">
        <v>68.7</v>
      </c>
      <c r="BW37" s="133">
        <v>335</v>
      </c>
      <c r="BX37" s="115">
        <v>3776</v>
      </c>
      <c r="BY37" s="115">
        <v>56</v>
      </c>
      <c r="BZ37" s="115">
        <v>37</v>
      </c>
      <c r="CA37" s="115">
        <v>4</v>
      </c>
      <c r="CB37" s="115">
        <v>30</v>
      </c>
      <c r="CC37" s="115"/>
      <c r="CD37" s="115"/>
      <c r="CE37" s="116">
        <v>1.24</v>
      </c>
      <c r="CF37" s="116">
        <v>5.3</v>
      </c>
      <c r="CG37" s="116">
        <v>10.4</v>
      </c>
      <c r="CH37" s="116"/>
      <c r="CI37" s="135">
        <v>2.6</v>
      </c>
      <c r="CJ37" s="135">
        <v>16.3</v>
      </c>
      <c r="CK37" s="136">
        <v>74.900000000000006</v>
      </c>
      <c r="CL37" s="133">
        <v>226</v>
      </c>
      <c r="CM37" s="115">
        <v>3593</v>
      </c>
      <c r="CN37" s="115">
        <v>29</v>
      </c>
      <c r="CO37" s="115">
        <v>24</v>
      </c>
      <c r="CP37" s="115">
        <v>1</v>
      </c>
      <c r="CQ37" s="115">
        <v>33</v>
      </c>
      <c r="CR37" s="116">
        <v>0.59</v>
      </c>
      <c r="CS37" s="116">
        <v>0.93</v>
      </c>
      <c r="CT37" s="116">
        <v>1.75</v>
      </c>
      <c r="CU37" s="116">
        <v>5.5</v>
      </c>
      <c r="CV37" s="116">
        <v>5.4</v>
      </c>
      <c r="CW37" s="116"/>
      <c r="CX37" s="135">
        <v>4</v>
      </c>
      <c r="CY37" s="135">
        <v>9.9</v>
      </c>
      <c r="CZ37" s="136">
        <v>84.7</v>
      </c>
      <c r="DA37" s="133">
        <v>644</v>
      </c>
      <c r="DB37" s="115">
        <v>4186</v>
      </c>
      <c r="DC37" s="115">
        <v>68</v>
      </c>
      <c r="DD37" s="115">
        <v>41</v>
      </c>
      <c r="DE37" s="115">
        <v>4</v>
      </c>
      <c r="DF37" s="115">
        <v>26</v>
      </c>
      <c r="DG37" s="116">
        <v>0.88</v>
      </c>
      <c r="DH37" s="116">
        <v>1.87</v>
      </c>
      <c r="DI37" s="116">
        <v>2.16</v>
      </c>
      <c r="DJ37" s="116">
        <v>5.8</v>
      </c>
      <c r="DK37" s="116">
        <v>14.6</v>
      </c>
      <c r="DL37" s="61">
        <v>15</v>
      </c>
      <c r="DM37" s="153">
        <v>5.0310559006211182E-2</v>
      </c>
      <c r="DN37" s="61">
        <v>53</v>
      </c>
      <c r="DO37" s="153">
        <v>0.1777639751552795</v>
      </c>
      <c r="DP37" s="135">
        <v>6.7</v>
      </c>
      <c r="DQ37" s="135">
        <v>10.9</v>
      </c>
      <c r="DR37" s="135">
        <v>84.8</v>
      </c>
      <c r="DS37" s="136">
        <v>14.5</v>
      </c>
    </row>
    <row r="38" spans="1:123" ht="15.75" customHeight="1" x14ac:dyDescent="0.2">
      <c r="A38" s="30">
        <v>36</v>
      </c>
      <c r="B38" s="32" t="s">
        <v>546</v>
      </c>
      <c r="C38" s="120">
        <v>4.2257142857142851</v>
      </c>
      <c r="D38" s="121" t="s">
        <v>639</v>
      </c>
      <c r="E38" s="35">
        <v>4</v>
      </c>
      <c r="F38" s="36">
        <v>35353</v>
      </c>
      <c r="G38" s="37">
        <v>28.969863013698632</v>
      </c>
      <c r="H38" s="37" t="s">
        <v>628</v>
      </c>
      <c r="I38" s="37">
        <v>21.542465753424658</v>
      </c>
      <c r="J38" s="37" t="s">
        <v>976</v>
      </c>
      <c r="K38" s="37" t="s">
        <v>981</v>
      </c>
      <c r="L38" s="37" t="s">
        <v>987</v>
      </c>
      <c r="M38" s="35">
        <v>69</v>
      </c>
      <c r="N38" s="35">
        <v>190</v>
      </c>
      <c r="O38" s="35">
        <v>4.53</v>
      </c>
      <c r="P38" s="38">
        <v>6</v>
      </c>
      <c r="Q38" s="125">
        <v>0</v>
      </c>
      <c r="R38" s="110">
        <v>0</v>
      </c>
      <c r="S38" s="110">
        <v>5.739766750514521E-2</v>
      </c>
      <c r="T38" s="110">
        <v>9.4230385306448394E-2</v>
      </c>
      <c r="U38" s="110">
        <v>0.15256293600242646</v>
      </c>
      <c r="V38" s="58">
        <v>0.15256293600242646</v>
      </c>
      <c r="W38" s="59">
        <v>0.14493478920230513</v>
      </c>
      <c r="X38" s="42" t="s">
        <v>727</v>
      </c>
      <c r="Y38" s="43">
        <v>1.75</v>
      </c>
      <c r="Z38" s="43">
        <v>5.9</v>
      </c>
      <c r="AA38" s="43">
        <v>6.1</v>
      </c>
      <c r="AB38" s="43">
        <v>0.44</v>
      </c>
      <c r="AC38" s="43">
        <v>1.07</v>
      </c>
      <c r="AD38" s="44">
        <v>4.8667992047713722E-2</v>
      </c>
      <c r="AE38" s="44">
        <v>0.14027833001988071</v>
      </c>
      <c r="AF38" s="45">
        <v>0</v>
      </c>
      <c r="AG38" s="185">
        <v>0.82499999999999996</v>
      </c>
      <c r="AH38" s="185">
        <v>0.158</v>
      </c>
      <c r="AI38" s="43">
        <v>90.23827579889749</v>
      </c>
      <c r="AJ38" s="47">
        <v>82.079256922781127</v>
      </c>
      <c r="AK38" s="48">
        <v>3</v>
      </c>
      <c r="AL38" s="49">
        <v>0</v>
      </c>
      <c r="AM38" s="49">
        <v>3</v>
      </c>
      <c r="AN38" s="49">
        <v>4</v>
      </c>
      <c r="AO38" s="49">
        <v>7</v>
      </c>
      <c r="AP38" s="49">
        <v>3</v>
      </c>
      <c r="AQ38" s="49">
        <v>2</v>
      </c>
      <c r="AR38" s="126">
        <v>0.5</v>
      </c>
      <c r="AS38" s="133"/>
      <c r="AT38" s="115">
        <v>4330</v>
      </c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34"/>
      <c r="BH38" s="133"/>
      <c r="BI38" s="115">
        <v>3404</v>
      </c>
      <c r="BJ38" s="115"/>
      <c r="BK38" s="115"/>
      <c r="BL38" s="115"/>
      <c r="BM38" s="115"/>
      <c r="BN38" s="115"/>
      <c r="BO38" s="115"/>
      <c r="BP38" s="116"/>
      <c r="BQ38" s="116"/>
      <c r="BR38" s="116"/>
      <c r="BS38" s="116"/>
      <c r="BT38" s="135"/>
      <c r="BU38" s="135"/>
      <c r="BV38" s="136"/>
      <c r="BW38" s="133">
        <v>251</v>
      </c>
      <c r="BX38" s="115">
        <v>4373</v>
      </c>
      <c r="BY38" s="115">
        <v>37</v>
      </c>
      <c r="BZ38" s="115">
        <v>29</v>
      </c>
      <c r="CA38" s="115">
        <v>1</v>
      </c>
      <c r="CB38" s="115">
        <v>35</v>
      </c>
      <c r="CC38" s="115"/>
      <c r="CD38" s="115"/>
      <c r="CE38" s="116">
        <v>1.65</v>
      </c>
      <c r="CF38" s="116">
        <v>7.6</v>
      </c>
      <c r="CG38" s="116">
        <v>3.4</v>
      </c>
      <c r="CH38" s="116"/>
      <c r="CI38" s="135">
        <v>3.3</v>
      </c>
      <c r="CJ38" s="135">
        <v>86.1</v>
      </c>
      <c r="CK38" s="136">
        <v>12.7</v>
      </c>
      <c r="CL38" s="133">
        <v>472</v>
      </c>
      <c r="CM38" s="115">
        <v>5009</v>
      </c>
      <c r="CN38" s="115">
        <v>64</v>
      </c>
      <c r="CO38" s="115">
        <v>49</v>
      </c>
      <c r="CP38" s="115">
        <v>2</v>
      </c>
      <c r="CQ38" s="115">
        <v>45</v>
      </c>
      <c r="CR38" s="116">
        <v>0.44</v>
      </c>
      <c r="CS38" s="116">
        <v>0.89</v>
      </c>
      <c r="CT38" s="116">
        <v>1.75</v>
      </c>
      <c r="CU38" s="116">
        <v>2.2000000000000002</v>
      </c>
      <c r="CV38" s="116">
        <v>4.8</v>
      </c>
      <c r="CW38" s="116"/>
      <c r="CX38" s="135">
        <v>7.5</v>
      </c>
      <c r="CY38" s="135">
        <v>82</v>
      </c>
      <c r="CZ38" s="136">
        <v>16.5</v>
      </c>
      <c r="DA38" s="133">
        <v>503</v>
      </c>
      <c r="DB38" s="115">
        <v>3297</v>
      </c>
      <c r="DC38" s="115">
        <v>66</v>
      </c>
      <c r="DD38" s="115">
        <v>50</v>
      </c>
      <c r="DE38" s="115">
        <v>1</v>
      </c>
      <c r="DF38" s="115">
        <v>17</v>
      </c>
      <c r="DG38" s="116">
        <v>0.36</v>
      </c>
      <c r="DH38" s="116">
        <v>1.07</v>
      </c>
      <c r="DI38" s="116">
        <v>1.44</v>
      </c>
      <c r="DJ38" s="116">
        <v>5.9</v>
      </c>
      <c r="DK38" s="116">
        <v>6.1</v>
      </c>
      <c r="DL38" s="61">
        <v>17</v>
      </c>
      <c r="DM38" s="153">
        <v>4.8667992047713722E-2</v>
      </c>
      <c r="DN38" s="61">
        <v>49</v>
      </c>
      <c r="DO38" s="153">
        <v>0.14027833001988071</v>
      </c>
      <c r="DP38" s="135"/>
      <c r="DQ38" s="135">
        <v>0</v>
      </c>
      <c r="DR38" s="135">
        <v>83</v>
      </c>
      <c r="DS38" s="136">
        <v>15.1</v>
      </c>
    </row>
    <row r="39" spans="1:123" ht="15.75" customHeight="1" x14ac:dyDescent="0.2">
      <c r="A39" s="30">
        <v>37</v>
      </c>
      <c r="B39" s="32" t="s">
        <v>532</v>
      </c>
      <c r="C39" s="120">
        <v>4.169999999999999</v>
      </c>
      <c r="D39" s="121" t="s">
        <v>668</v>
      </c>
      <c r="E39" s="35">
        <v>4</v>
      </c>
      <c r="F39" s="36">
        <v>34978</v>
      </c>
      <c r="G39" s="37">
        <v>29.997260273972604</v>
      </c>
      <c r="H39" s="37" t="s">
        <v>669</v>
      </c>
      <c r="I39" s="37">
        <v>22.56986301369863</v>
      </c>
      <c r="J39" s="37" t="s">
        <v>978</v>
      </c>
      <c r="K39" s="37" t="s">
        <v>981</v>
      </c>
      <c r="L39" s="37" t="s">
        <v>988</v>
      </c>
      <c r="M39" s="35">
        <v>69</v>
      </c>
      <c r="N39" s="35">
        <v>190</v>
      </c>
      <c r="O39" s="35">
        <v>4.4400000000000004</v>
      </c>
      <c r="P39" s="38">
        <v>6</v>
      </c>
      <c r="Q39" s="125">
        <v>0</v>
      </c>
      <c r="R39" s="110">
        <v>7.1406586642043704E-2</v>
      </c>
      <c r="S39" s="110">
        <v>2.3875624652970572E-2</v>
      </c>
      <c r="T39" s="110">
        <v>4.9943883277216612E-2</v>
      </c>
      <c r="U39" s="110">
        <v>0.21535045987947987</v>
      </c>
      <c r="V39" s="58">
        <v>0.21535045987947987</v>
      </c>
      <c r="W39" s="59">
        <v>0.20458293688550586</v>
      </c>
      <c r="X39" s="42">
        <v>21.931506849315067</v>
      </c>
      <c r="Y39" s="43">
        <v>1.69</v>
      </c>
      <c r="Z39" s="43">
        <v>4.7</v>
      </c>
      <c r="AA39" s="43">
        <v>16</v>
      </c>
      <c r="AB39" s="43">
        <v>0.62</v>
      </c>
      <c r="AC39" s="43">
        <v>1.58</v>
      </c>
      <c r="AD39" s="44">
        <v>2.4889543446244475E-2</v>
      </c>
      <c r="AE39" s="44">
        <v>0.18418262150220913</v>
      </c>
      <c r="AF39" s="45">
        <v>6.8000000000000005E-2</v>
      </c>
      <c r="AG39" s="185">
        <v>0.4375</v>
      </c>
      <c r="AH39" s="185">
        <v>0.5625</v>
      </c>
      <c r="AI39" s="43">
        <v>97.780378974648457</v>
      </c>
      <c r="AJ39" s="47">
        <v>88.939430378224642</v>
      </c>
      <c r="AK39" s="48">
        <v>5</v>
      </c>
      <c r="AL39" s="49">
        <v>3</v>
      </c>
      <c r="AM39" s="49">
        <v>2</v>
      </c>
      <c r="AN39" s="49">
        <v>2</v>
      </c>
      <c r="AO39" s="49">
        <v>9</v>
      </c>
      <c r="AP39" s="49">
        <v>4</v>
      </c>
      <c r="AQ39" s="49">
        <v>2</v>
      </c>
      <c r="AR39" s="126">
        <v>0</v>
      </c>
      <c r="AS39" s="133"/>
      <c r="AT39" s="115">
        <v>3452</v>
      </c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34"/>
      <c r="BH39" s="133">
        <v>232</v>
      </c>
      <c r="BI39" s="115">
        <v>3249</v>
      </c>
      <c r="BJ39" s="115">
        <v>41</v>
      </c>
      <c r="BK39" s="115">
        <v>21</v>
      </c>
      <c r="BL39" s="115">
        <v>3</v>
      </c>
      <c r="BM39" s="115">
        <v>26</v>
      </c>
      <c r="BN39" s="115"/>
      <c r="BO39" s="115"/>
      <c r="BP39" s="116">
        <v>1.18</v>
      </c>
      <c r="BQ39" s="116">
        <v>2.8</v>
      </c>
      <c r="BR39" s="116">
        <v>11.7</v>
      </c>
      <c r="BS39" s="116"/>
      <c r="BT39" s="135">
        <v>8.6999999999999993</v>
      </c>
      <c r="BU39" s="135">
        <v>12.8</v>
      </c>
      <c r="BV39" s="136">
        <v>87.2</v>
      </c>
      <c r="BW39" s="133">
        <v>86</v>
      </c>
      <c r="BX39" s="115">
        <v>3602</v>
      </c>
      <c r="BY39" s="115">
        <v>14</v>
      </c>
      <c r="BZ39" s="115">
        <v>12</v>
      </c>
      <c r="CA39" s="115">
        <v>0</v>
      </c>
      <c r="CB39" s="115">
        <v>18</v>
      </c>
      <c r="CC39" s="115"/>
      <c r="CD39" s="115"/>
      <c r="CE39" s="116">
        <v>1.1200000000000001</v>
      </c>
      <c r="CF39" s="116">
        <v>4.3</v>
      </c>
      <c r="CG39" s="116">
        <v>4.5</v>
      </c>
      <c r="CH39" s="116"/>
      <c r="CI39" s="135">
        <v>0</v>
      </c>
      <c r="CJ39" s="135">
        <v>4.8</v>
      </c>
      <c r="CK39" s="136">
        <v>95.2</v>
      </c>
      <c r="CL39" s="133">
        <v>178</v>
      </c>
      <c r="CM39" s="115">
        <v>3564</v>
      </c>
      <c r="CN39" s="115">
        <v>21</v>
      </c>
      <c r="CO39" s="115">
        <v>12</v>
      </c>
      <c r="CP39" s="115">
        <v>2</v>
      </c>
      <c r="CQ39" s="115">
        <v>27</v>
      </c>
      <c r="CR39" s="116">
        <v>0.52</v>
      </c>
      <c r="CS39" s="116">
        <v>0.49</v>
      </c>
      <c r="CT39" s="116">
        <v>1.1399999999999999</v>
      </c>
      <c r="CU39" s="116">
        <v>4.0999999999999996</v>
      </c>
      <c r="CV39" s="116">
        <v>16</v>
      </c>
      <c r="CW39" s="116"/>
      <c r="CX39" s="135">
        <v>7.7</v>
      </c>
      <c r="CY39" s="135">
        <v>84.6</v>
      </c>
      <c r="CZ39" s="136">
        <v>15.4</v>
      </c>
      <c r="DA39" s="133">
        <v>679</v>
      </c>
      <c r="DB39" s="115">
        <v>3153</v>
      </c>
      <c r="DC39" s="115">
        <v>84</v>
      </c>
      <c r="DD39" s="115">
        <v>55</v>
      </c>
      <c r="DE39" s="115">
        <v>9</v>
      </c>
      <c r="DF39" s="115">
        <v>26</v>
      </c>
      <c r="DG39" s="116">
        <v>0.62</v>
      </c>
      <c r="DH39" s="116">
        <v>1.58</v>
      </c>
      <c r="DI39" s="116">
        <v>1.69</v>
      </c>
      <c r="DJ39" s="116">
        <v>4.7</v>
      </c>
      <c r="DK39" s="116">
        <v>10.9</v>
      </c>
      <c r="DL39" s="61">
        <v>10</v>
      </c>
      <c r="DM39" s="153">
        <v>2.4889543446244475E-2</v>
      </c>
      <c r="DN39" s="61">
        <v>74</v>
      </c>
      <c r="DO39" s="153">
        <v>0.18418262150220913</v>
      </c>
      <c r="DP39" s="135">
        <v>70</v>
      </c>
      <c r="DQ39" s="135">
        <v>6.8</v>
      </c>
      <c r="DR39" s="135">
        <v>2.9</v>
      </c>
      <c r="DS39" s="136">
        <v>97.1</v>
      </c>
    </row>
    <row r="40" spans="1:123" ht="15.75" customHeight="1" x14ac:dyDescent="0.2">
      <c r="A40" s="30">
        <v>38</v>
      </c>
      <c r="B40" s="32" t="s">
        <v>561</v>
      </c>
      <c r="C40" s="120">
        <v>3.9185714285714286</v>
      </c>
      <c r="D40" s="121" t="s">
        <v>735</v>
      </c>
      <c r="E40" s="35">
        <v>6</v>
      </c>
      <c r="F40" s="36">
        <v>34947</v>
      </c>
      <c r="G40" s="37">
        <v>30.082191780821919</v>
      </c>
      <c r="H40" s="37" t="s">
        <v>669</v>
      </c>
      <c r="I40" s="37">
        <v>22.654794520547945</v>
      </c>
      <c r="J40" s="37" t="s">
        <v>978</v>
      </c>
      <c r="K40" s="37" t="s">
        <v>984</v>
      </c>
      <c r="L40" s="37" t="s">
        <v>987</v>
      </c>
      <c r="M40" s="35">
        <v>74</v>
      </c>
      <c r="N40" s="35">
        <v>174</v>
      </c>
      <c r="O40" s="35">
        <v>4.5199999999999996</v>
      </c>
      <c r="P40" s="38">
        <v>0</v>
      </c>
      <c r="Q40" s="125">
        <v>4.220398593200469E-3</v>
      </c>
      <c r="R40" s="110">
        <v>5.3154084798345401E-2</v>
      </c>
      <c r="S40" s="110">
        <v>0.13274074074074074</v>
      </c>
      <c r="T40" s="110">
        <v>0</v>
      </c>
      <c r="U40" s="110">
        <v>0.23224115334207077</v>
      </c>
      <c r="V40" s="58">
        <v>0.23224115334207077</v>
      </c>
      <c r="W40" s="59">
        <v>0.19740498034076015</v>
      </c>
      <c r="X40" s="42">
        <v>22.016438356164382</v>
      </c>
      <c r="Y40" s="43">
        <v>2.2400000000000002</v>
      </c>
      <c r="Z40" s="43">
        <v>5.2</v>
      </c>
      <c r="AA40" s="43">
        <v>14</v>
      </c>
      <c r="AB40" s="43">
        <v>0.86</v>
      </c>
      <c r="AC40" s="43">
        <v>1.79</v>
      </c>
      <c r="AD40" s="44">
        <v>7.5846501128668184E-2</v>
      </c>
      <c r="AE40" s="44">
        <v>0.15169300225733637</v>
      </c>
      <c r="AF40" s="45">
        <v>9.1999999999999998E-2</v>
      </c>
      <c r="AG40" s="185">
        <v>0.47200000000000003</v>
      </c>
      <c r="AH40" s="185">
        <v>2.7000000000000003E-2</v>
      </c>
      <c r="AI40" s="43">
        <v>83.373014543915289</v>
      </c>
      <c r="AJ40" s="47">
        <v>84.225204799355097</v>
      </c>
      <c r="AK40" s="48">
        <v>5</v>
      </c>
      <c r="AL40" s="49">
        <v>2</v>
      </c>
      <c r="AM40" s="49">
        <v>4</v>
      </c>
      <c r="AN40" s="49">
        <v>3</v>
      </c>
      <c r="AO40" s="49">
        <v>7</v>
      </c>
      <c r="AP40" s="49">
        <v>3</v>
      </c>
      <c r="AQ40" s="49">
        <v>0</v>
      </c>
      <c r="AR40" s="126">
        <v>0</v>
      </c>
      <c r="AS40" s="133">
        <v>18</v>
      </c>
      <c r="AT40" s="115">
        <v>4265</v>
      </c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34"/>
      <c r="BH40" s="133">
        <v>257</v>
      </c>
      <c r="BI40" s="115">
        <v>4835</v>
      </c>
      <c r="BJ40" s="115">
        <v>47</v>
      </c>
      <c r="BK40" s="115">
        <v>25</v>
      </c>
      <c r="BL40" s="115">
        <v>0</v>
      </c>
      <c r="BM40" s="115">
        <v>31</v>
      </c>
      <c r="BN40" s="115"/>
      <c r="BO40" s="115"/>
      <c r="BP40" s="116">
        <v>0.67</v>
      </c>
      <c r="BQ40" s="116">
        <v>3.9</v>
      </c>
      <c r="BR40" s="116">
        <v>9.6</v>
      </c>
      <c r="BS40" s="116"/>
      <c r="BT40" s="135">
        <v>7.4</v>
      </c>
      <c r="BU40" s="135">
        <v>87.4</v>
      </c>
      <c r="BV40" s="136">
        <v>12.4</v>
      </c>
      <c r="BW40" s="133">
        <v>448</v>
      </c>
      <c r="BX40" s="115">
        <v>3375</v>
      </c>
      <c r="BY40" s="115">
        <v>55</v>
      </c>
      <c r="BZ40" s="115">
        <v>33</v>
      </c>
      <c r="CA40" s="115">
        <v>3</v>
      </c>
      <c r="CB40" s="115">
        <v>21</v>
      </c>
      <c r="CC40" s="115"/>
      <c r="CD40" s="115"/>
      <c r="CE40" s="116">
        <v>1.23</v>
      </c>
      <c r="CF40" s="116">
        <v>6</v>
      </c>
      <c r="CG40" s="116">
        <v>12</v>
      </c>
      <c r="CH40" s="116"/>
      <c r="CI40" s="135">
        <v>8.3000000000000007</v>
      </c>
      <c r="CJ40" s="135">
        <v>91.1</v>
      </c>
      <c r="CK40" s="136">
        <v>8.9</v>
      </c>
      <c r="CL40" s="133"/>
      <c r="CM40" s="115">
        <v>4016</v>
      </c>
      <c r="CN40" s="115"/>
      <c r="CO40" s="115"/>
      <c r="CP40" s="115"/>
      <c r="CQ40" s="115"/>
      <c r="CR40" s="116" t="s">
        <v>771</v>
      </c>
      <c r="CS40" s="116" t="s">
        <v>771</v>
      </c>
      <c r="CT40" s="116">
        <v>0</v>
      </c>
      <c r="CU40" s="116">
        <v>0</v>
      </c>
      <c r="CV40" s="116"/>
      <c r="CW40" s="116"/>
      <c r="CX40" s="135"/>
      <c r="CY40" s="135"/>
      <c r="CZ40" s="136"/>
      <c r="DA40" s="133">
        <v>886</v>
      </c>
      <c r="DB40" s="115">
        <v>3815</v>
      </c>
      <c r="DC40" s="115">
        <v>90</v>
      </c>
      <c r="DD40" s="115">
        <v>59</v>
      </c>
      <c r="DE40" s="115">
        <v>6</v>
      </c>
      <c r="DF40" s="115">
        <v>26</v>
      </c>
      <c r="DG40" s="116">
        <v>0.86</v>
      </c>
      <c r="DH40" s="116">
        <v>1.79</v>
      </c>
      <c r="DI40" s="116">
        <v>2.2400000000000002</v>
      </c>
      <c r="DJ40" s="116">
        <v>5.2</v>
      </c>
      <c r="DK40" s="116">
        <v>14</v>
      </c>
      <c r="DL40" s="61">
        <v>30</v>
      </c>
      <c r="DM40" s="153">
        <v>7.5846501128668184E-2</v>
      </c>
      <c r="DN40" s="61">
        <v>60</v>
      </c>
      <c r="DO40" s="153">
        <v>0.15169300225733637</v>
      </c>
      <c r="DP40" s="135">
        <v>50</v>
      </c>
      <c r="DQ40" s="135">
        <v>9.1999999999999993</v>
      </c>
      <c r="DR40" s="135">
        <v>94.4</v>
      </c>
      <c r="DS40" s="136">
        <v>5.4</v>
      </c>
    </row>
    <row r="41" spans="1:123" ht="15.75" customHeight="1" x14ac:dyDescent="0.2">
      <c r="A41" s="30">
        <v>39</v>
      </c>
      <c r="B41" s="32" t="s">
        <v>563</v>
      </c>
      <c r="C41" s="120">
        <v>3.8657142857142857</v>
      </c>
      <c r="D41" s="121" t="s">
        <v>774</v>
      </c>
      <c r="E41" s="35">
        <v>2</v>
      </c>
      <c r="F41" s="36">
        <v>34936</v>
      </c>
      <c r="G41" s="37">
        <v>30.112328767123287</v>
      </c>
      <c r="H41" s="37" t="s">
        <v>669</v>
      </c>
      <c r="I41" s="37">
        <v>22.684931506849313</v>
      </c>
      <c r="J41" s="37" t="s">
        <v>978</v>
      </c>
      <c r="K41" s="37" t="s">
        <v>982</v>
      </c>
      <c r="L41" s="37" t="s">
        <v>987</v>
      </c>
      <c r="M41" s="35">
        <v>75</v>
      </c>
      <c r="N41" s="35">
        <v>220</v>
      </c>
      <c r="O41" s="35">
        <v>4.6399999999999997</v>
      </c>
      <c r="P41" s="38">
        <v>0</v>
      </c>
      <c r="Q41" s="125">
        <v>0</v>
      </c>
      <c r="R41" s="110">
        <v>0</v>
      </c>
      <c r="S41" s="110">
        <v>2.9842931937172777E-2</v>
      </c>
      <c r="T41" s="110">
        <v>0.29081202584995786</v>
      </c>
      <c r="U41" s="110">
        <v>0.26380175658720201</v>
      </c>
      <c r="V41" s="58">
        <v>0.27730689121857993</v>
      </c>
      <c r="W41" s="59">
        <v>0.27730689121857993</v>
      </c>
      <c r="X41" s="42">
        <v>21.032876712328768</v>
      </c>
      <c r="Y41" s="43">
        <v>1.53</v>
      </c>
      <c r="Z41" s="43">
        <v>2.7</v>
      </c>
      <c r="AA41" s="43">
        <v>11.2</v>
      </c>
      <c r="AB41" s="43">
        <v>0.48</v>
      </c>
      <c r="AC41" s="43">
        <v>1.68</v>
      </c>
      <c r="AD41" s="44">
        <v>6.91319857312723E-2</v>
      </c>
      <c r="AE41" s="44">
        <v>0.149179548156956</v>
      </c>
      <c r="AF41" s="45">
        <v>0.111</v>
      </c>
      <c r="AG41" s="185">
        <v>0.45049999999999996</v>
      </c>
      <c r="AH41" s="185">
        <v>4.9500000000000002E-2</v>
      </c>
      <c r="AI41" s="43">
        <v>94.925032448206593</v>
      </c>
      <c r="AJ41" s="47">
        <v>97.845676601282705</v>
      </c>
      <c r="AK41" s="48">
        <v>7</v>
      </c>
      <c r="AL41" s="49">
        <v>4</v>
      </c>
      <c r="AM41" s="49">
        <v>2</v>
      </c>
      <c r="AN41" s="49">
        <v>0</v>
      </c>
      <c r="AO41" s="49">
        <v>5</v>
      </c>
      <c r="AP41" s="49">
        <v>6</v>
      </c>
      <c r="AQ41" s="49">
        <v>0</v>
      </c>
      <c r="AR41" s="126">
        <v>0</v>
      </c>
      <c r="AS41" s="133"/>
      <c r="AT41" s="115">
        <v>3680</v>
      </c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34"/>
      <c r="BH41" s="133"/>
      <c r="BI41" s="115">
        <v>1697</v>
      </c>
      <c r="BJ41" s="115"/>
      <c r="BK41" s="115">
        <v>7</v>
      </c>
      <c r="BL41" s="115">
        <v>0</v>
      </c>
      <c r="BM41" s="115"/>
      <c r="BN41" s="115"/>
      <c r="BO41" s="115"/>
      <c r="BP41" s="116">
        <v>1.7</v>
      </c>
      <c r="BQ41" s="116">
        <v>12</v>
      </c>
      <c r="BR41" s="116">
        <v>18</v>
      </c>
      <c r="BS41" s="116"/>
      <c r="BT41" s="135">
        <v>30</v>
      </c>
      <c r="BU41" s="135">
        <v>97.7</v>
      </c>
      <c r="BV41" s="136">
        <v>2.2999999999999998</v>
      </c>
      <c r="BW41" s="133">
        <v>114</v>
      </c>
      <c r="BX41" s="115">
        <v>3820</v>
      </c>
      <c r="BY41" s="115"/>
      <c r="BZ41" s="115">
        <v>60</v>
      </c>
      <c r="CA41" s="115">
        <v>4</v>
      </c>
      <c r="CB41" s="115">
        <v>27</v>
      </c>
      <c r="CC41" s="115"/>
      <c r="CD41" s="115"/>
      <c r="CE41" s="116">
        <v>2.4300000000000002</v>
      </c>
      <c r="CF41" s="116">
        <v>5.9</v>
      </c>
      <c r="CG41" s="116">
        <v>13.3</v>
      </c>
      <c r="CH41" s="116"/>
      <c r="CI41" s="135">
        <v>16.7</v>
      </c>
      <c r="CJ41" s="135">
        <v>98.4</v>
      </c>
      <c r="CK41" s="136">
        <v>1.6</v>
      </c>
      <c r="CL41" s="133">
        <v>1035</v>
      </c>
      <c r="CM41" s="115">
        <v>3559</v>
      </c>
      <c r="CN41" s="115"/>
      <c r="CO41" s="115"/>
      <c r="CP41" s="115"/>
      <c r="CQ41" s="115"/>
      <c r="CR41" s="116" t="s">
        <v>771</v>
      </c>
      <c r="CS41" s="116" t="s">
        <v>771</v>
      </c>
      <c r="CT41" s="116"/>
      <c r="CU41" s="116"/>
      <c r="CV41" s="116"/>
      <c r="CW41" s="116"/>
      <c r="CX41" s="135"/>
      <c r="CY41" s="135"/>
      <c r="CZ41" s="136"/>
      <c r="DA41" s="133">
        <v>841</v>
      </c>
      <c r="DB41" s="115">
        <v>3188</v>
      </c>
      <c r="DC41" s="115">
        <v>120</v>
      </c>
      <c r="DD41" s="115">
        <v>72</v>
      </c>
      <c r="DE41" s="115">
        <v>8</v>
      </c>
      <c r="DF41" s="115">
        <v>25</v>
      </c>
      <c r="DG41" s="116">
        <v>0.48</v>
      </c>
      <c r="DH41" s="116">
        <v>1.68</v>
      </c>
      <c r="DI41" s="116">
        <v>1.53</v>
      </c>
      <c r="DJ41" s="116">
        <v>2.7</v>
      </c>
      <c r="DK41" s="116">
        <v>11.2</v>
      </c>
      <c r="DL41" s="61">
        <v>38</v>
      </c>
      <c r="DM41" s="153">
        <v>6.91319857312723E-2</v>
      </c>
      <c r="DN41" s="61">
        <v>82</v>
      </c>
      <c r="DO41" s="153">
        <v>0.149179548156956</v>
      </c>
      <c r="DP41" s="135"/>
      <c r="DQ41" s="135">
        <v>11.1</v>
      </c>
      <c r="DR41" s="135">
        <v>90.1</v>
      </c>
      <c r="DS41" s="136">
        <v>9.9</v>
      </c>
    </row>
    <row r="42" spans="1:123" ht="15.75" customHeight="1" x14ac:dyDescent="0.2">
      <c r="A42" s="30">
        <v>40</v>
      </c>
      <c r="B42" s="32" t="s">
        <v>565</v>
      </c>
      <c r="C42" s="120">
        <v>3.7271428571428564</v>
      </c>
      <c r="D42" s="121" t="s">
        <v>742</v>
      </c>
      <c r="E42" s="35">
        <v>4</v>
      </c>
      <c r="F42" s="36">
        <v>34983</v>
      </c>
      <c r="G42" s="37">
        <v>29.983561643835618</v>
      </c>
      <c r="H42" s="37" t="s">
        <v>669</v>
      </c>
      <c r="I42" s="37">
        <v>22.556164383561644</v>
      </c>
      <c r="J42" s="37" t="s">
        <v>976</v>
      </c>
      <c r="K42" s="37" t="s">
        <v>981</v>
      </c>
      <c r="L42" s="37" t="s">
        <v>987</v>
      </c>
      <c r="M42" s="35">
        <v>70</v>
      </c>
      <c r="N42" s="35">
        <v>174</v>
      </c>
      <c r="O42" s="35">
        <v>4.41</v>
      </c>
      <c r="P42" s="38">
        <v>7</v>
      </c>
      <c r="Q42" s="125">
        <v>0</v>
      </c>
      <c r="R42" s="110">
        <v>2.9330381848367459E-2</v>
      </c>
      <c r="S42" s="110">
        <v>6.1224489795918366E-2</v>
      </c>
      <c r="T42" s="110">
        <v>0.15665179742849647</v>
      </c>
      <c r="U42" s="110">
        <v>0.12458410351201479</v>
      </c>
      <c r="V42" s="58">
        <v>0.14061795047025563</v>
      </c>
      <c r="W42" s="59">
        <v>0.13358705294674283</v>
      </c>
      <c r="X42" s="42" t="s">
        <v>727</v>
      </c>
      <c r="Y42" s="43">
        <v>2.3199999999999998</v>
      </c>
      <c r="Z42" s="43">
        <v>4.5999999999999996</v>
      </c>
      <c r="AA42" s="43">
        <v>13.5</v>
      </c>
      <c r="AB42" s="43">
        <v>0.8</v>
      </c>
      <c r="AC42" s="43">
        <v>1.57</v>
      </c>
      <c r="AD42" s="44">
        <v>4.1305637982195845E-2</v>
      </c>
      <c r="AE42" s="44">
        <v>0.17899109792284867</v>
      </c>
      <c r="AF42" s="45">
        <v>0</v>
      </c>
      <c r="AG42" s="185">
        <v>0.7569999999999999</v>
      </c>
      <c r="AH42" s="185">
        <v>0.21800000000000003</v>
      </c>
      <c r="AI42" s="43">
        <v>92.007850775774656</v>
      </c>
      <c r="AJ42" s="47">
        <v>85.514731698967836</v>
      </c>
      <c r="AK42" s="48">
        <v>3</v>
      </c>
      <c r="AL42" s="49">
        <v>0</v>
      </c>
      <c r="AM42" s="49">
        <v>4</v>
      </c>
      <c r="AN42" s="49">
        <v>2</v>
      </c>
      <c r="AO42" s="49">
        <v>9</v>
      </c>
      <c r="AP42" s="49">
        <v>4</v>
      </c>
      <c r="AQ42" s="49">
        <v>1</v>
      </c>
      <c r="AR42" s="126">
        <v>0</v>
      </c>
      <c r="AS42" s="133"/>
      <c r="AT42" s="115">
        <v>3599</v>
      </c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34"/>
      <c r="BH42" s="133">
        <v>106</v>
      </c>
      <c r="BI42" s="115">
        <v>3614</v>
      </c>
      <c r="BJ42" s="115">
        <v>20</v>
      </c>
      <c r="BK42" s="115">
        <v>15</v>
      </c>
      <c r="BL42" s="115">
        <v>0</v>
      </c>
      <c r="BM42" s="115">
        <v>29</v>
      </c>
      <c r="BN42" s="115"/>
      <c r="BO42" s="115"/>
      <c r="BP42" s="116">
        <v>0.79</v>
      </c>
      <c r="BQ42" s="116">
        <v>5.9</v>
      </c>
      <c r="BR42" s="116">
        <v>2</v>
      </c>
      <c r="BS42" s="116"/>
      <c r="BT42" s="135">
        <v>11.8</v>
      </c>
      <c r="BU42" s="135">
        <v>5</v>
      </c>
      <c r="BV42" s="136">
        <v>90.7</v>
      </c>
      <c r="BW42" s="133">
        <v>225</v>
      </c>
      <c r="BX42" s="115">
        <v>3675</v>
      </c>
      <c r="BY42" s="115">
        <v>14</v>
      </c>
      <c r="BZ42" s="115">
        <v>12</v>
      </c>
      <c r="CA42" s="115">
        <v>1</v>
      </c>
      <c r="CB42" s="115">
        <v>31</v>
      </c>
      <c r="CC42" s="115"/>
      <c r="CD42" s="115"/>
      <c r="CE42" s="116">
        <v>3</v>
      </c>
      <c r="CF42" s="116">
        <v>14</v>
      </c>
      <c r="CG42" s="116">
        <v>5.3</v>
      </c>
      <c r="CH42" s="116"/>
      <c r="CI42" s="135">
        <v>7.7</v>
      </c>
      <c r="CJ42" s="135">
        <v>10.3</v>
      </c>
      <c r="CK42" s="136">
        <v>85.9</v>
      </c>
      <c r="CL42" s="133">
        <v>597</v>
      </c>
      <c r="CM42" s="115">
        <v>3811</v>
      </c>
      <c r="CN42" s="115">
        <v>74</v>
      </c>
      <c r="CO42" s="115">
        <v>43</v>
      </c>
      <c r="CP42" s="115">
        <v>3</v>
      </c>
      <c r="CQ42" s="115">
        <v>30</v>
      </c>
      <c r="CR42" s="116">
        <v>0.42</v>
      </c>
      <c r="CS42" s="116">
        <v>1.3</v>
      </c>
      <c r="CT42" s="116">
        <v>1.64</v>
      </c>
      <c r="CU42" s="116">
        <v>3.7</v>
      </c>
      <c r="CV42" s="116">
        <v>13.5</v>
      </c>
      <c r="CW42" s="116"/>
      <c r="CX42" s="135">
        <v>10.4</v>
      </c>
      <c r="CY42" s="135">
        <v>82.1</v>
      </c>
      <c r="CZ42" s="136">
        <v>16.8</v>
      </c>
      <c r="DA42" s="133">
        <v>337</v>
      </c>
      <c r="DB42" s="115">
        <v>2705</v>
      </c>
      <c r="DC42" s="115">
        <v>32</v>
      </c>
      <c r="DD42" s="115">
        <v>21</v>
      </c>
      <c r="DE42" s="115">
        <v>1</v>
      </c>
      <c r="DF42" s="115">
        <v>21</v>
      </c>
      <c r="DG42" s="116">
        <v>0.8</v>
      </c>
      <c r="DH42" s="116">
        <v>1.57</v>
      </c>
      <c r="DI42" s="116">
        <v>2.3199999999999998</v>
      </c>
      <c r="DJ42" s="116">
        <v>4.5999999999999996</v>
      </c>
      <c r="DK42" s="116">
        <v>11.4</v>
      </c>
      <c r="DL42" s="61">
        <v>6</v>
      </c>
      <c r="DM42" s="153">
        <v>4.1305637982195845E-2</v>
      </c>
      <c r="DN42" s="61">
        <v>26</v>
      </c>
      <c r="DO42" s="153">
        <v>0.17899109792284867</v>
      </c>
      <c r="DP42" s="135">
        <v>33.299999999999997</v>
      </c>
      <c r="DQ42" s="135">
        <v>0</v>
      </c>
      <c r="DR42" s="135">
        <v>69.3</v>
      </c>
      <c r="DS42" s="136">
        <v>26.8</v>
      </c>
    </row>
    <row r="43" spans="1:123" ht="15.75" customHeight="1" x14ac:dyDescent="0.2">
      <c r="A43" s="30">
        <v>41</v>
      </c>
      <c r="B43" s="32" t="s">
        <v>558</v>
      </c>
      <c r="C43" s="120">
        <v>3.7100000000000004</v>
      </c>
      <c r="D43" s="121" t="s">
        <v>627</v>
      </c>
      <c r="E43" s="35">
        <v>1</v>
      </c>
      <c r="F43" s="36">
        <v>34461</v>
      </c>
      <c r="G43" s="37">
        <v>31.413698630136988</v>
      </c>
      <c r="H43" s="37" t="s">
        <v>669</v>
      </c>
      <c r="I43" s="37">
        <v>23.986301369863014</v>
      </c>
      <c r="J43" s="37" t="s">
        <v>976</v>
      </c>
      <c r="K43" s="37" t="s">
        <v>984</v>
      </c>
      <c r="L43" s="37" t="s">
        <v>988</v>
      </c>
      <c r="M43" s="35">
        <v>74</v>
      </c>
      <c r="N43" s="35">
        <v>196</v>
      </c>
      <c r="O43" s="35">
        <v>4.41</v>
      </c>
      <c r="P43" s="38">
        <v>0</v>
      </c>
      <c r="Q43" s="125">
        <v>0</v>
      </c>
      <c r="R43" s="110">
        <v>1.1311053984575836E-2</v>
      </c>
      <c r="S43" s="110">
        <v>3.4047549163486936E-2</v>
      </c>
      <c r="T43" s="110">
        <v>1.7438173747622066E-2</v>
      </c>
      <c r="U43" s="110">
        <v>6.4254062038404725E-2</v>
      </c>
      <c r="V43" s="58">
        <v>6.4254062038404725E-2</v>
      </c>
      <c r="W43" s="59">
        <v>6.4254062038404725E-2</v>
      </c>
      <c r="X43" s="42" t="s">
        <v>727</v>
      </c>
      <c r="Y43" s="43">
        <v>1.1000000000000001</v>
      </c>
      <c r="Z43" s="43">
        <v>10.4</v>
      </c>
      <c r="AA43" s="43">
        <v>12.3</v>
      </c>
      <c r="AB43" s="43">
        <v>0.48</v>
      </c>
      <c r="AC43" s="43">
        <v>0.74</v>
      </c>
      <c r="AD43" s="44">
        <v>2.1551724137931036E-2</v>
      </c>
      <c r="AE43" s="44">
        <v>9.0517241379310345E-2</v>
      </c>
      <c r="AF43" s="45">
        <v>0.17600000000000002</v>
      </c>
      <c r="AG43" s="185">
        <v>0.91599999999999993</v>
      </c>
      <c r="AH43" s="185">
        <v>7.2000000000000008E-2</v>
      </c>
      <c r="AI43" s="43">
        <v>103.64102731064273</v>
      </c>
      <c r="AJ43" s="47">
        <v>104.70038535378242</v>
      </c>
      <c r="AK43" s="48">
        <v>1</v>
      </c>
      <c r="AL43" s="49">
        <v>0</v>
      </c>
      <c r="AM43" s="49">
        <v>0</v>
      </c>
      <c r="AN43" s="49">
        <v>8</v>
      </c>
      <c r="AO43" s="49">
        <v>9</v>
      </c>
      <c r="AP43" s="49">
        <v>7</v>
      </c>
      <c r="AQ43" s="49">
        <v>0</v>
      </c>
      <c r="AR43" s="126">
        <v>0</v>
      </c>
      <c r="AS43" s="133"/>
      <c r="AT43" s="115">
        <v>23</v>
      </c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34"/>
      <c r="BH43" s="133">
        <v>44</v>
      </c>
      <c r="BI43" s="115">
        <v>3890</v>
      </c>
      <c r="BJ43" s="115">
        <v>10</v>
      </c>
      <c r="BK43" s="115">
        <v>6</v>
      </c>
      <c r="BL43" s="115">
        <v>0</v>
      </c>
      <c r="BM43" s="115">
        <v>32</v>
      </c>
      <c r="BN43" s="115"/>
      <c r="BO43" s="115"/>
      <c r="BP43" s="116">
        <v>2.3199999999999998</v>
      </c>
      <c r="BQ43" s="116">
        <v>2.5</v>
      </c>
      <c r="BR43" s="116"/>
      <c r="BS43" s="116"/>
      <c r="BT43" s="135">
        <v>0</v>
      </c>
      <c r="BU43" s="135">
        <v>90</v>
      </c>
      <c r="BV43" s="136">
        <v>10</v>
      </c>
      <c r="BW43" s="133">
        <v>116</v>
      </c>
      <c r="BX43" s="115">
        <v>3407</v>
      </c>
      <c r="BY43" s="115">
        <v>11</v>
      </c>
      <c r="BZ43" s="115">
        <v>10</v>
      </c>
      <c r="CA43" s="115">
        <v>2</v>
      </c>
      <c r="CB43" s="115">
        <v>22</v>
      </c>
      <c r="CC43" s="115"/>
      <c r="CD43" s="115"/>
      <c r="CE43" s="116">
        <v>2.4700000000000002</v>
      </c>
      <c r="CF43" s="116">
        <v>6.2</v>
      </c>
      <c r="CG43" s="116">
        <v>9.5</v>
      </c>
      <c r="CH43" s="116"/>
      <c r="CI43" s="135">
        <v>0</v>
      </c>
      <c r="CJ43" s="135">
        <v>86</v>
      </c>
      <c r="CK43" s="136">
        <v>14</v>
      </c>
      <c r="CL43" s="133">
        <v>55</v>
      </c>
      <c r="CM43" s="115">
        <v>3154</v>
      </c>
      <c r="CN43" s="115">
        <v>6</v>
      </c>
      <c r="CO43" s="115">
        <v>5</v>
      </c>
      <c r="CP43" s="115">
        <v>0</v>
      </c>
      <c r="CQ43" s="115">
        <v>26</v>
      </c>
      <c r="CR43" s="116">
        <v>0.48</v>
      </c>
      <c r="CS43" s="116">
        <v>0.42</v>
      </c>
      <c r="CT43" s="116">
        <v>1.1000000000000001</v>
      </c>
      <c r="CU43" s="116">
        <v>7.2</v>
      </c>
      <c r="CV43" s="116"/>
      <c r="CW43" s="116"/>
      <c r="CX43" s="135">
        <v>0</v>
      </c>
      <c r="CY43" s="135">
        <v>85.7</v>
      </c>
      <c r="CZ43" s="136">
        <v>11.9</v>
      </c>
      <c r="DA43" s="133">
        <v>174</v>
      </c>
      <c r="DB43" s="115">
        <v>2708</v>
      </c>
      <c r="DC43" s="115">
        <v>26</v>
      </c>
      <c r="DD43" s="115">
        <v>14</v>
      </c>
      <c r="DE43" s="115">
        <v>1</v>
      </c>
      <c r="DF43" s="115">
        <v>28</v>
      </c>
      <c r="DG43" s="116">
        <v>0.08</v>
      </c>
      <c r="DH43" s="116">
        <v>0.74</v>
      </c>
      <c r="DI43" s="116">
        <v>0.75</v>
      </c>
      <c r="DJ43" s="116">
        <v>10.4</v>
      </c>
      <c r="DK43" s="116">
        <v>12.3</v>
      </c>
      <c r="DL43" s="61">
        <v>5</v>
      </c>
      <c r="DM43" s="153">
        <v>2.1551724137931036E-2</v>
      </c>
      <c r="DN43" s="61">
        <v>21</v>
      </c>
      <c r="DO43" s="153">
        <v>9.0517241379310345E-2</v>
      </c>
      <c r="DP43" s="135">
        <v>60</v>
      </c>
      <c r="DQ43" s="135">
        <v>17.600000000000001</v>
      </c>
      <c r="DR43" s="135">
        <v>97.5</v>
      </c>
      <c r="DS43" s="136">
        <v>2.5</v>
      </c>
    </row>
    <row r="44" spans="1:123" ht="15.75" customHeight="1" x14ac:dyDescent="0.2">
      <c r="A44" s="30">
        <v>42</v>
      </c>
      <c r="B44" s="32" t="s">
        <v>585</v>
      </c>
      <c r="C44" s="120">
        <v>3.2442857142857147</v>
      </c>
      <c r="D44" s="121" t="s">
        <v>677</v>
      </c>
      <c r="E44" s="35">
        <v>3</v>
      </c>
      <c r="F44" s="36">
        <v>34154</v>
      </c>
      <c r="G44" s="37">
        <v>32.254794520547946</v>
      </c>
      <c r="H44" s="37" t="s">
        <v>669</v>
      </c>
      <c r="I44" s="37">
        <v>24.827397260273973</v>
      </c>
      <c r="J44" s="37" t="s">
        <v>976</v>
      </c>
      <c r="K44" s="37" t="s">
        <v>984</v>
      </c>
      <c r="L44" s="37" t="s">
        <v>987</v>
      </c>
      <c r="M44" s="35">
        <v>73</v>
      </c>
      <c r="N44" s="35">
        <v>205</v>
      </c>
      <c r="O44" s="35">
        <v>4.5199999999999996</v>
      </c>
      <c r="P44" s="38">
        <v>0</v>
      </c>
      <c r="Q44" s="125">
        <v>0</v>
      </c>
      <c r="R44" s="110">
        <v>0</v>
      </c>
      <c r="S44" s="110">
        <v>8.4123585194249006E-2</v>
      </c>
      <c r="T44" s="110">
        <v>0.17439425665569847</v>
      </c>
      <c r="U44" s="110">
        <v>0.24968913205670232</v>
      </c>
      <c r="V44" s="58">
        <v>0.24968913205670232</v>
      </c>
      <c r="W44" s="59">
        <v>0.2372046754538672</v>
      </c>
      <c r="X44" s="42">
        <v>24.18904109589041</v>
      </c>
      <c r="Y44" s="43">
        <v>2.0299999999999998</v>
      </c>
      <c r="Z44" s="43">
        <v>5.0999999999999996</v>
      </c>
      <c r="AA44" s="43">
        <v>15.9</v>
      </c>
      <c r="AB44" s="43">
        <v>0.73</v>
      </c>
      <c r="AC44" s="43">
        <v>2.09</v>
      </c>
      <c r="AD44" s="44">
        <v>7.8854581673306764E-2</v>
      </c>
      <c r="AE44" s="44">
        <v>0.13546812749003984</v>
      </c>
      <c r="AF44" s="45">
        <v>0.129</v>
      </c>
      <c r="AG44" s="185">
        <v>0.93799999999999994</v>
      </c>
      <c r="AH44" s="185">
        <v>6.0000000000000005E-2</v>
      </c>
      <c r="AI44" s="43">
        <v>98.226827479900194</v>
      </c>
      <c r="AJ44" s="47">
        <v>97.226219468006832</v>
      </c>
      <c r="AK44" s="48">
        <v>6</v>
      </c>
      <c r="AL44" s="49">
        <v>0</v>
      </c>
      <c r="AM44" s="49">
        <v>4</v>
      </c>
      <c r="AN44" s="49">
        <v>3</v>
      </c>
      <c r="AO44" s="49">
        <v>7</v>
      </c>
      <c r="AP44" s="49">
        <v>6</v>
      </c>
      <c r="AQ44" s="49">
        <v>0</v>
      </c>
      <c r="AR44" s="126">
        <v>0</v>
      </c>
      <c r="AS44" s="133"/>
      <c r="AT44" s="115">
        <v>3145</v>
      </c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34"/>
      <c r="BH44" s="133"/>
      <c r="BI44" s="115">
        <v>4121</v>
      </c>
      <c r="BJ44" s="115"/>
      <c r="BK44" s="115"/>
      <c r="BL44" s="115"/>
      <c r="BM44" s="115"/>
      <c r="BN44" s="115"/>
      <c r="BO44" s="115"/>
      <c r="BP44" s="116"/>
      <c r="BQ44" s="116"/>
      <c r="BR44" s="116"/>
      <c r="BS44" s="116"/>
      <c r="BT44" s="135"/>
      <c r="BU44" s="135"/>
      <c r="BV44" s="136"/>
      <c r="BW44" s="133">
        <v>275</v>
      </c>
      <c r="BX44" s="115">
        <v>3269</v>
      </c>
      <c r="BY44" s="115">
        <v>26</v>
      </c>
      <c r="BZ44" s="115">
        <v>15</v>
      </c>
      <c r="CA44" s="115">
        <v>0</v>
      </c>
      <c r="CB44" s="115">
        <v>26</v>
      </c>
      <c r="CC44" s="115"/>
      <c r="CD44" s="115"/>
      <c r="CE44" s="116">
        <v>2.27</v>
      </c>
      <c r="CF44" s="116">
        <v>7.4</v>
      </c>
      <c r="CG44" s="116">
        <v>13.7</v>
      </c>
      <c r="CH44" s="116"/>
      <c r="CI44" s="135">
        <v>11.8</v>
      </c>
      <c r="CJ44" s="135">
        <v>74.2</v>
      </c>
      <c r="CK44" s="136">
        <v>25.8</v>
      </c>
      <c r="CL44" s="133">
        <v>583</v>
      </c>
      <c r="CM44" s="115">
        <v>3343</v>
      </c>
      <c r="CN44" s="115">
        <v>79</v>
      </c>
      <c r="CO44" s="115">
        <v>48</v>
      </c>
      <c r="CP44" s="115">
        <v>5</v>
      </c>
      <c r="CQ44" s="115">
        <v>26</v>
      </c>
      <c r="CR44" s="116">
        <v>0.57999999999999996</v>
      </c>
      <c r="CS44" s="116">
        <v>1.63</v>
      </c>
      <c r="CT44" s="116">
        <v>1.71</v>
      </c>
      <c r="CU44" s="116">
        <v>5.0999999999999996</v>
      </c>
      <c r="CV44" s="116">
        <v>12.3</v>
      </c>
      <c r="CW44" s="116"/>
      <c r="CX44" s="135">
        <v>9.4</v>
      </c>
      <c r="CY44" s="135">
        <v>90.1</v>
      </c>
      <c r="CZ44" s="136">
        <v>9.9</v>
      </c>
      <c r="DA44" s="133">
        <v>1004</v>
      </c>
      <c r="DB44" s="115">
        <v>4021</v>
      </c>
      <c r="DC44" s="115">
        <v>106</v>
      </c>
      <c r="DD44" s="115">
        <v>61</v>
      </c>
      <c r="DE44" s="115">
        <v>12</v>
      </c>
      <c r="DF44" s="115">
        <v>37</v>
      </c>
      <c r="DG44" s="116">
        <v>0.73</v>
      </c>
      <c r="DH44" s="116">
        <v>2.09</v>
      </c>
      <c r="DI44" s="116">
        <v>2.0299999999999998</v>
      </c>
      <c r="DJ44" s="116">
        <v>4.3</v>
      </c>
      <c r="DK44" s="116">
        <v>15.9</v>
      </c>
      <c r="DL44" s="61">
        <v>39</v>
      </c>
      <c r="DM44" s="153">
        <v>7.8854581673306764E-2</v>
      </c>
      <c r="DN44" s="61">
        <v>67</v>
      </c>
      <c r="DO44" s="153">
        <v>0.13546812749003984</v>
      </c>
      <c r="DP44" s="135">
        <v>41</v>
      </c>
      <c r="DQ44" s="135">
        <v>12.9</v>
      </c>
      <c r="DR44" s="135">
        <v>97.5</v>
      </c>
      <c r="DS44" s="136">
        <v>2.1</v>
      </c>
    </row>
    <row r="45" spans="1:123" ht="15.75" customHeight="1" x14ac:dyDescent="0.2">
      <c r="A45" s="30">
        <v>43</v>
      </c>
      <c r="B45" s="32" t="s">
        <v>581</v>
      </c>
      <c r="C45" s="120">
        <v>3.05</v>
      </c>
      <c r="D45" s="121" t="s">
        <v>631</v>
      </c>
      <c r="E45" s="35">
        <v>1</v>
      </c>
      <c r="F45" s="36">
        <v>35086</v>
      </c>
      <c r="G45" s="37">
        <v>29.701369863013699</v>
      </c>
      <c r="H45" s="37" t="s">
        <v>669</v>
      </c>
      <c r="I45" s="37">
        <v>22.273972602739725</v>
      </c>
      <c r="J45" s="37" t="s">
        <v>978</v>
      </c>
      <c r="K45" s="37" t="s">
        <v>984</v>
      </c>
      <c r="L45" s="37" t="s">
        <v>988</v>
      </c>
      <c r="M45" s="35">
        <v>72</v>
      </c>
      <c r="N45" s="35">
        <v>183</v>
      </c>
      <c r="O45" s="35">
        <v>4.42</v>
      </c>
      <c r="P45" s="38">
        <v>6</v>
      </c>
      <c r="Q45" s="125">
        <v>0</v>
      </c>
      <c r="R45" s="110">
        <v>0</v>
      </c>
      <c r="S45" s="110">
        <v>0</v>
      </c>
      <c r="T45" s="110">
        <v>2.7181060938185005E-2</v>
      </c>
      <c r="U45" s="110">
        <v>0.10775047258979206</v>
      </c>
      <c r="V45" s="58">
        <v>0.10775047258979206</v>
      </c>
      <c r="W45" s="59">
        <v>0.10775047258979206</v>
      </c>
      <c r="X45" s="42" t="s">
        <v>727</v>
      </c>
      <c r="Y45" s="43">
        <v>1.47</v>
      </c>
      <c r="Z45" s="43">
        <v>2</v>
      </c>
      <c r="AA45" s="43">
        <v>12</v>
      </c>
      <c r="AB45" s="43">
        <v>0.46</v>
      </c>
      <c r="AC45" s="43">
        <v>0.95</v>
      </c>
      <c r="AD45" s="44">
        <v>3.0947368421052633E-2</v>
      </c>
      <c r="AE45" s="44">
        <v>0.17021052631578948</v>
      </c>
      <c r="AF45" s="45">
        <v>8.6999999999999994E-2</v>
      </c>
      <c r="AG45" s="185">
        <v>0.65550000000000008</v>
      </c>
      <c r="AH45" s="185">
        <v>0.3175</v>
      </c>
      <c r="AI45" s="43">
        <v>95.894126606148376</v>
      </c>
      <c r="AJ45" s="47">
        <v>92.973620671789973</v>
      </c>
      <c r="AK45" s="48">
        <v>2</v>
      </c>
      <c r="AL45" s="49">
        <v>0</v>
      </c>
      <c r="AM45" s="49">
        <v>1</v>
      </c>
      <c r="AN45" s="49">
        <v>0</v>
      </c>
      <c r="AO45" s="49">
        <v>9</v>
      </c>
      <c r="AP45" s="49">
        <v>5</v>
      </c>
      <c r="AQ45" s="49">
        <v>2</v>
      </c>
      <c r="AR45" s="126">
        <v>0</v>
      </c>
      <c r="AS45" s="133"/>
      <c r="AT45" s="115">
        <v>3599</v>
      </c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15"/>
      <c r="BF45" s="115"/>
      <c r="BG45" s="134"/>
      <c r="BH45" s="133"/>
      <c r="BI45" s="115">
        <v>3149</v>
      </c>
      <c r="BJ45" s="115"/>
      <c r="BK45" s="115"/>
      <c r="BL45" s="115"/>
      <c r="BM45" s="115"/>
      <c r="BN45" s="115"/>
      <c r="BO45" s="115"/>
      <c r="BP45" s="116"/>
      <c r="BQ45" s="116"/>
      <c r="BR45" s="116"/>
      <c r="BS45" s="116"/>
      <c r="BT45" s="135"/>
      <c r="BU45" s="135"/>
      <c r="BV45" s="136"/>
      <c r="BW45" s="133"/>
      <c r="BX45" s="115">
        <v>4591</v>
      </c>
      <c r="BY45" s="115"/>
      <c r="BZ45" s="115"/>
      <c r="CA45" s="115"/>
      <c r="CB45" s="115"/>
      <c r="CC45" s="115"/>
      <c r="CD45" s="115"/>
      <c r="CE45" s="116"/>
      <c r="CF45" s="116"/>
      <c r="CG45" s="116"/>
      <c r="CH45" s="116"/>
      <c r="CI45" s="135"/>
      <c r="CJ45" s="135"/>
      <c r="CK45" s="136"/>
      <c r="CL45" s="133">
        <v>62</v>
      </c>
      <c r="CM45" s="115">
        <v>2281</v>
      </c>
      <c r="CN45" s="115">
        <v>9</v>
      </c>
      <c r="CO45" s="115">
        <v>5</v>
      </c>
      <c r="CP45" s="115">
        <v>1</v>
      </c>
      <c r="CQ45" s="115">
        <v>12</v>
      </c>
      <c r="CR45" s="116">
        <v>0.46</v>
      </c>
      <c r="CS45" s="116">
        <v>0.35</v>
      </c>
      <c r="CT45" s="116">
        <v>1.02</v>
      </c>
      <c r="CU45" s="116">
        <v>2</v>
      </c>
      <c r="CV45" s="116"/>
      <c r="CW45" s="116"/>
      <c r="CX45" s="135">
        <v>28.6</v>
      </c>
      <c r="CY45" s="135">
        <v>98.4</v>
      </c>
      <c r="CZ45" s="136">
        <v>1.6</v>
      </c>
      <c r="DA45" s="133">
        <v>285</v>
      </c>
      <c r="DB45" s="115">
        <v>2645</v>
      </c>
      <c r="DC45" s="115">
        <v>39</v>
      </c>
      <c r="DD45" s="115">
        <v>21</v>
      </c>
      <c r="DE45" s="115">
        <v>3</v>
      </c>
      <c r="DF45" s="115">
        <v>17</v>
      </c>
      <c r="DG45" s="116">
        <v>0.44</v>
      </c>
      <c r="DH45" s="116">
        <v>0.95</v>
      </c>
      <c r="DI45" s="116">
        <v>1.47</v>
      </c>
      <c r="DJ45" s="116">
        <v>1.6</v>
      </c>
      <c r="DK45" s="116">
        <v>12</v>
      </c>
      <c r="DL45" s="61">
        <v>6</v>
      </c>
      <c r="DM45" s="153">
        <v>3.0947368421052633E-2</v>
      </c>
      <c r="DN45" s="61">
        <v>33</v>
      </c>
      <c r="DO45" s="153">
        <v>0.17021052631578948</v>
      </c>
      <c r="DP45" s="135">
        <v>33.299999999999997</v>
      </c>
      <c r="DQ45" s="135">
        <v>8.6999999999999993</v>
      </c>
      <c r="DR45" s="135">
        <v>32.700000000000003</v>
      </c>
      <c r="DS45" s="136">
        <v>61.9</v>
      </c>
    </row>
    <row r="46" spans="1:123" ht="15.75" customHeight="1" thickBot="1" x14ac:dyDescent="0.25">
      <c r="A46" s="64">
        <v>44</v>
      </c>
      <c r="B46" s="66" t="s">
        <v>595</v>
      </c>
      <c r="C46" s="120">
        <v>2.8742857142857146</v>
      </c>
      <c r="D46" s="139" t="s">
        <v>661</v>
      </c>
      <c r="E46" s="69">
        <v>3</v>
      </c>
      <c r="F46" s="70">
        <v>35092</v>
      </c>
      <c r="G46" s="71">
        <v>29.684931506849313</v>
      </c>
      <c r="H46" s="71" t="s">
        <v>669</v>
      </c>
      <c r="I46" s="71">
        <v>22.257534246575343</v>
      </c>
      <c r="J46" s="71" t="s">
        <v>976</v>
      </c>
      <c r="K46" s="71" t="s">
        <v>982</v>
      </c>
      <c r="L46" s="71" t="s">
        <v>987</v>
      </c>
      <c r="M46" s="69">
        <v>75</v>
      </c>
      <c r="N46" s="69">
        <v>205</v>
      </c>
      <c r="O46" s="69">
        <v>4.51</v>
      </c>
      <c r="P46" s="154">
        <v>0</v>
      </c>
      <c r="Q46" s="143">
        <v>0</v>
      </c>
      <c r="R46" s="144">
        <v>1.4925373134328358E-2</v>
      </c>
      <c r="S46" s="144">
        <v>2.6138096275321279E-2</v>
      </c>
      <c r="T46" s="144">
        <v>0.11612443600094989</v>
      </c>
      <c r="U46" s="144">
        <v>5.2184226131646569E-2</v>
      </c>
      <c r="V46" s="75">
        <v>8.415433106629823E-2</v>
      </c>
      <c r="W46" s="76">
        <v>7.9946614512983308E-2</v>
      </c>
      <c r="X46" s="77" t="s">
        <v>727</v>
      </c>
      <c r="Y46" s="78">
        <v>2.13</v>
      </c>
      <c r="Z46" s="78">
        <v>3.9</v>
      </c>
      <c r="AA46" s="78">
        <v>14.5</v>
      </c>
      <c r="AB46" s="78">
        <v>1.05</v>
      </c>
      <c r="AC46" s="78">
        <v>1.1399999999999999</v>
      </c>
      <c r="AD46" s="79">
        <v>6.5909090909090903E-2</v>
      </c>
      <c r="AE46" s="79">
        <v>0.15378787878787878</v>
      </c>
      <c r="AF46" s="80">
        <v>0.13</v>
      </c>
      <c r="AG46" s="189">
        <v>0.97299999999999998</v>
      </c>
      <c r="AH46" s="189">
        <v>2.7000000000000003E-2</v>
      </c>
      <c r="AI46" s="78">
        <v>99.100920672229179</v>
      </c>
      <c r="AJ46" s="81">
        <v>102.15004814746845</v>
      </c>
      <c r="AK46" s="82">
        <v>1</v>
      </c>
      <c r="AL46" s="49">
        <v>0</v>
      </c>
      <c r="AM46" s="49">
        <v>4</v>
      </c>
      <c r="AN46" s="83">
        <v>1</v>
      </c>
      <c r="AO46" s="83">
        <v>7</v>
      </c>
      <c r="AP46" s="83">
        <v>7</v>
      </c>
      <c r="AQ46" s="83">
        <v>0</v>
      </c>
      <c r="AR46" s="145">
        <v>0</v>
      </c>
      <c r="AS46" s="146"/>
      <c r="AT46" s="147">
        <v>3599</v>
      </c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8"/>
      <c r="BH46" s="146">
        <v>47</v>
      </c>
      <c r="BI46" s="147">
        <v>3149</v>
      </c>
      <c r="BJ46" s="147">
        <v>14</v>
      </c>
      <c r="BK46" s="147">
        <v>4</v>
      </c>
      <c r="BL46" s="147">
        <v>0</v>
      </c>
      <c r="BM46" s="147">
        <v>19</v>
      </c>
      <c r="BN46" s="147"/>
      <c r="BO46" s="147"/>
      <c r="BP46" s="149">
        <v>0.64</v>
      </c>
      <c r="BQ46" s="149">
        <v>3</v>
      </c>
      <c r="BR46" s="149">
        <v>18</v>
      </c>
      <c r="BS46" s="149"/>
      <c r="BT46" s="150">
        <v>33.299999999999997</v>
      </c>
      <c r="BU46" s="150">
        <v>100</v>
      </c>
      <c r="BV46" s="151">
        <v>0</v>
      </c>
      <c r="BW46" s="146">
        <v>120</v>
      </c>
      <c r="BX46" s="147">
        <v>4591</v>
      </c>
      <c r="BY46" s="147">
        <v>13</v>
      </c>
      <c r="BZ46" s="147">
        <v>8</v>
      </c>
      <c r="CA46" s="147">
        <v>2</v>
      </c>
      <c r="CB46" s="147">
        <v>35</v>
      </c>
      <c r="CC46" s="147"/>
      <c r="CD46" s="147"/>
      <c r="CE46" s="149">
        <v>2.11</v>
      </c>
      <c r="CF46" s="149">
        <v>4.5</v>
      </c>
      <c r="CG46" s="149">
        <v>11.2</v>
      </c>
      <c r="CH46" s="149"/>
      <c r="CI46" s="150">
        <v>27.3</v>
      </c>
      <c r="CJ46" s="150">
        <v>79.3</v>
      </c>
      <c r="CK46" s="151">
        <v>20.7</v>
      </c>
      <c r="CL46" s="146">
        <v>489</v>
      </c>
      <c r="CM46" s="147">
        <v>4211</v>
      </c>
      <c r="CN46" s="147">
        <v>47</v>
      </c>
      <c r="CO46" s="147">
        <v>31</v>
      </c>
      <c r="CP46" s="147">
        <v>3</v>
      </c>
      <c r="CQ46" s="147">
        <v>29</v>
      </c>
      <c r="CR46" s="149">
        <v>1.05</v>
      </c>
      <c r="CS46" s="149">
        <v>1.1399999999999999</v>
      </c>
      <c r="CT46" s="149">
        <v>2.13</v>
      </c>
      <c r="CU46" s="149">
        <v>3.9</v>
      </c>
      <c r="CV46" s="149">
        <v>13.9</v>
      </c>
      <c r="CW46" s="149"/>
      <c r="CX46" s="150">
        <v>0</v>
      </c>
      <c r="CY46" s="150">
        <v>98.3</v>
      </c>
      <c r="CZ46" s="151">
        <v>1.7</v>
      </c>
      <c r="DA46" s="146">
        <v>264</v>
      </c>
      <c r="DB46" s="147">
        <v>5059</v>
      </c>
      <c r="DC46" s="147">
        <v>40</v>
      </c>
      <c r="DD46" s="147">
        <v>20</v>
      </c>
      <c r="DE46" s="147">
        <v>0</v>
      </c>
      <c r="DF46" s="147">
        <v>37</v>
      </c>
      <c r="DG46" s="149">
        <v>0.55000000000000004</v>
      </c>
      <c r="DH46" s="149">
        <v>0.62</v>
      </c>
      <c r="DI46" s="149">
        <v>1.45</v>
      </c>
      <c r="DJ46" s="149">
        <v>3.2</v>
      </c>
      <c r="DK46" s="149">
        <v>14.5</v>
      </c>
      <c r="DL46" s="86">
        <v>12</v>
      </c>
      <c r="DM46" s="155">
        <v>6.5909090909090903E-2</v>
      </c>
      <c r="DN46" s="86">
        <v>28</v>
      </c>
      <c r="DO46" s="155">
        <v>0.15378787878787878</v>
      </c>
      <c r="DP46" s="150">
        <v>25</v>
      </c>
      <c r="DQ46" s="150">
        <v>13</v>
      </c>
      <c r="DR46" s="150">
        <v>96.3</v>
      </c>
      <c r="DS46" s="151">
        <v>3.7</v>
      </c>
    </row>
  </sheetData>
  <autoFilter ref="A2:DS2" xr:uid="{00000000-0009-0000-0000-000007000000}">
    <sortState xmlns:xlrd2="http://schemas.microsoft.com/office/spreadsheetml/2017/richdata2" ref="A3:DS46">
      <sortCondition ref="A2"/>
    </sortState>
  </autoFilter>
  <mergeCells count="10">
    <mergeCell ref="BW1:CK1"/>
    <mergeCell ref="CL1:CZ1"/>
    <mergeCell ref="DA1:DS1"/>
    <mergeCell ref="A1:C1"/>
    <mergeCell ref="D1:P1"/>
    <mergeCell ref="Q1:W1"/>
    <mergeCell ref="X1:AJ1"/>
    <mergeCell ref="AK1:AR1"/>
    <mergeCell ref="AS1:BG1"/>
    <mergeCell ref="BH1:BV1"/>
  </mergeCells>
  <conditionalFormatting sqref="B3:B46">
    <cfRule type="expression" dxfId="128" priority="1" stopIfTrue="1">
      <formula>$C3&gt;12.5</formula>
    </cfRule>
    <cfRule type="expression" dxfId="127" priority="2" stopIfTrue="1">
      <formula>AND($C3&gt;11.995,$C3&lt;12.5)</formula>
    </cfRule>
    <cfRule type="expression" dxfId="126" priority="3" stopIfTrue="1">
      <formula>AND($C3&gt;11,$C3&lt;11.995)</formula>
    </cfRule>
    <cfRule type="expression" dxfId="125" priority="4">
      <formula>AND($C3&gt;=9.69,$C3&lt;10.999)</formula>
    </cfRule>
    <cfRule type="expression" dxfId="124" priority="5" stopIfTrue="1">
      <formula>AND($C3&gt;8.4,$C3&lt;9.999)</formula>
    </cfRule>
    <cfRule type="expression" dxfId="123" priority="6" stopIfTrue="1">
      <formula>AND($C3&gt;7.25,$C3&lt;8.999)</formula>
    </cfRule>
    <cfRule type="expression" dxfId="122" priority="7" stopIfTrue="1">
      <formula>AND($C3&gt;=6,$C3&lt;7.25)</formula>
    </cfRule>
    <cfRule type="expression" dxfId="121" priority="8" stopIfTrue="1">
      <formula>AND($C3&gt;=4.7,$C3&lt;6.999)</formula>
    </cfRule>
    <cfRule type="expression" dxfId="120" priority="9">
      <formula>$C3&lt;4.7</formula>
    </cfRule>
  </conditionalFormatting>
  <conditionalFormatting sqref="C3:C46">
    <cfRule type="colorScale" priority="10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1000">
    <cfRule type="containsText" dxfId="119" priority="11" operator="containsText" text="SR">
      <formula>NOT(ISERROR(SEARCH(("SR"),(H3))))</formula>
    </cfRule>
  </conditionalFormatting>
  <conditionalFormatting sqref="Q3:U46">
    <cfRule type="cellIs" dxfId="118" priority="12" operator="between">
      <formula>0.2</formula>
      <formula>0.2499</formula>
    </cfRule>
    <cfRule type="cellIs" dxfId="117" priority="13" operator="equal">
      <formula>0</formula>
    </cfRule>
    <cfRule type="colorScale" priority="14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46">
    <cfRule type="colorScale" priority="15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C47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1.33203125" customWidth="1"/>
    <col min="3" max="3" width="12.6640625" customWidth="1"/>
    <col min="4" max="4" width="16.332031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8.5" customWidth="1"/>
    <col min="11" max="11" width="10.33203125" customWidth="1"/>
    <col min="12" max="12" width="15.83203125" customWidth="1"/>
    <col min="13" max="13" width="10" customWidth="1"/>
    <col min="14" max="14" width="10.5" customWidth="1"/>
    <col min="15" max="15" width="11.33203125" customWidth="1"/>
    <col min="16" max="16" width="12.5" customWidth="1"/>
    <col min="17" max="23" width="9.83203125" customWidth="1"/>
    <col min="24" max="24" width="12.1640625" customWidth="1"/>
    <col min="25" max="25" width="8.5" customWidth="1"/>
    <col min="26" max="26" width="9.5" customWidth="1"/>
    <col min="27" max="27" width="9.1640625" customWidth="1"/>
    <col min="28" max="28" width="9.5" customWidth="1"/>
    <col min="29" max="29" width="10.6640625" customWidth="1"/>
    <col min="30" max="30" width="9.83203125" customWidth="1"/>
    <col min="31" max="31" width="11.33203125" customWidth="1"/>
    <col min="32" max="32" width="10" customWidth="1"/>
    <col min="33" max="33" width="10.83203125" customWidth="1"/>
    <col min="34" max="35" width="9.5" customWidth="1"/>
    <col min="36" max="36" width="8.66406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9.83203125" customWidth="1"/>
    <col min="43" max="43" width="7.6640625" customWidth="1"/>
    <col min="44" max="44" width="9.5" customWidth="1"/>
    <col min="45" max="45" width="10.83203125" customWidth="1"/>
    <col min="46" max="46" width="12.6640625" customWidth="1"/>
    <col min="47" max="47" width="7.83203125" customWidth="1"/>
    <col min="48" max="48" width="8.1640625" customWidth="1"/>
    <col min="49" max="49" width="7.5" customWidth="1"/>
    <col min="50" max="50" width="13" customWidth="1"/>
    <col min="51" max="51" width="9.5" customWidth="1"/>
    <col min="52" max="52" width="10.6640625" customWidth="1"/>
    <col min="53" max="53" width="8.5" customWidth="1"/>
    <col min="54" max="54" width="9.5" customWidth="1"/>
    <col min="55" max="55" width="9.1640625" customWidth="1"/>
    <col min="56" max="56" width="8.5" customWidth="1"/>
    <col min="57" max="57" width="10.5" customWidth="1"/>
    <col min="58" max="58" width="10.83203125" customWidth="1"/>
    <col min="59" max="59" width="9.5" customWidth="1"/>
    <col min="60" max="60" width="10.83203125" customWidth="1"/>
    <col min="61" max="61" width="12.6640625" customWidth="1"/>
    <col min="62" max="62" width="7.83203125" customWidth="1"/>
    <col min="63" max="63" width="8.1640625" customWidth="1"/>
    <col min="64" max="64" width="7.5" customWidth="1"/>
    <col min="65" max="65" width="13" customWidth="1"/>
    <col min="66" max="66" width="9.5" customWidth="1"/>
    <col min="67" max="67" width="10.6640625" customWidth="1"/>
    <col min="68" max="68" width="8.5" customWidth="1"/>
    <col min="69" max="69" width="9.5" customWidth="1"/>
    <col min="70" max="70" width="9.1640625" customWidth="1"/>
    <col min="71" max="71" width="8.5" customWidth="1"/>
    <col min="72" max="72" width="10.5" customWidth="1"/>
    <col min="73" max="73" width="10.83203125" customWidth="1"/>
    <col min="74" max="74" width="9.5" customWidth="1"/>
    <col min="75" max="75" width="10.83203125" customWidth="1"/>
    <col min="76" max="76" width="12.6640625" customWidth="1"/>
    <col min="77" max="77" width="7.83203125" customWidth="1"/>
    <col min="78" max="78" width="8.1640625" customWidth="1"/>
    <col min="79" max="79" width="7.5" customWidth="1"/>
    <col min="80" max="80" width="13" customWidth="1"/>
    <col min="81" max="81" width="9.5" customWidth="1"/>
    <col min="82" max="82" width="10.6640625" customWidth="1"/>
    <col min="83" max="83" width="8.5" customWidth="1"/>
    <col min="84" max="84" width="9.5" customWidth="1"/>
    <col min="85" max="85" width="9.1640625" customWidth="1"/>
    <col min="86" max="86" width="8.5" customWidth="1"/>
    <col min="87" max="87" width="10.5" customWidth="1"/>
    <col min="88" max="88" width="10.83203125" customWidth="1"/>
    <col min="89" max="89" width="9.5" customWidth="1"/>
    <col min="90" max="90" width="10.83203125" customWidth="1"/>
    <col min="91" max="91" width="12.6640625" customWidth="1"/>
    <col min="92" max="92" width="7.83203125" customWidth="1"/>
    <col min="93" max="93" width="8.1640625" customWidth="1"/>
    <col min="94" max="94" width="7.5" customWidth="1"/>
    <col min="95" max="95" width="13" customWidth="1"/>
    <col min="96" max="96" width="9.5" customWidth="1"/>
    <col min="97" max="97" width="10.6640625" customWidth="1"/>
    <col min="98" max="98" width="8.5" customWidth="1"/>
    <col min="99" max="99" width="9.5" customWidth="1"/>
    <col min="100" max="100" width="9.1640625" customWidth="1"/>
    <col min="101" max="101" width="6.33203125" customWidth="1"/>
    <col min="102" max="102" width="9.83203125" customWidth="1"/>
    <col min="103" max="103" width="7.6640625" customWidth="1"/>
    <col min="104" max="104" width="11.33203125" customWidth="1"/>
    <col min="105" max="105" width="8.5" customWidth="1"/>
    <col min="106" max="106" width="10.5" customWidth="1"/>
    <col min="107" max="107" width="10.83203125" customWidth="1"/>
    <col min="108" max="108" width="9.5" customWidth="1"/>
    <col min="109" max="109" width="10.83203125" customWidth="1"/>
    <col min="110" max="110" width="12.6640625" customWidth="1"/>
    <col min="111" max="111" width="7.83203125" customWidth="1"/>
    <col min="112" max="112" width="8.1640625" customWidth="1"/>
    <col min="113" max="113" width="7.5" customWidth="1"/>
    <col min="114" max="114" width="13" customWidth="1"/>
    <col min="115" max="115" width="9.5" customWidth="1"/>
    <col min="116" max="116" width="10.6640625" customWidth="1"/>
    <col min="117" max="117" width="8.5" customWidth="1"/>
    <col min="118" max="118" width="9.5" customWidth="1"/>
    <col min="119" max="119" width="9.1640625" customWidth="1"/>
    <col min="120" max="120" width="6.33203125" customWidth="1"/>
    <col min="121" max="121" width="9.83203125" customWidth="1"/>
    <col min="122" max="122" width="7.6640625" customWidth="1"/>
    <col min="123" max="123" width="11.33203125" customWidth="1"/>
    <col min="124" max="124" width="8.5" customWidth="1"/>
    <col min="125" max="125" width="10.5" customWidth="1"/>
    <col min="126" max="126" width="10.83203125" customWidth="1"/>
    <col min="127" max="127" width="9.5" customWidth="1"/>
    <col min="128" max="128" width="8" customWidth="1"/>
    <col min="129" max="129" width="3.5" customWidth="1"/>
    <col min="130" max="130" width="16" customWidth="1"/>
    <col min="131" max="131" width="13.83203125" customWidth="1"/>
    <col min="132" max="132" width="17.5" customWidth="1"/>
    <col min="133" max="133" width="14.1640625" customWidth="1"/>
    <col min="134" max="146" width="8.83203125" customWidth="1"/>
  </cols>
  <sheetData>
    <row r="1" spans="1:133" x14ac:dyDescent="0.2">
      <c r="A1" s="367"/>
      <c r="B1" s="368"/>
      <c r="C1" s="370"/>
      <c r="D1" s="371" t="s">
        <v>60</v>
      </c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70"/>
      <c r="Q1" s="372" t="s">
        <v>61</v>
      </c>
      <c r="R1" s="368"/>
      <c r="S1" s="368"/>
      <c r="T1" s="368"/>
      <c r="U1" s="368"/>
      <c r="V1" s="368"/>
      <c r="W1" s="370"/>
      <c r="X1" s="373" t="s">
        <v>62</v>
      </c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8"/>
      <c r="AJ1" s="370"/>
      <c r="AK1" s="374" t="s">
        <v>63</v>
      </c>
      <c r="AL1" s="368"/>
      <c r="AM1" s="368"/>
      <c r="AN1" s="368"/>
      <c r="AO1" s="368"/>
      <c r="AP1" s="368"/>
      <c r="AQ1" s="368"/>
      <c r="AR1" s="370"/>
      <c r="AS1" s="364" t="s">
        <v>724</v>
      </c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6"/>
      <c r="BH1" s="364" t="s">
        <v>725</v>
      </c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6"/>
      <c r="BW1" s="364" t="s">
        <v>726</v>
      </c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6"/>
      <c r="CL1" s="364" t="s">
        <v>757</v>
      </c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5"/>
      <c r="CX1" s="365"/>
      <c r="CY1" s="365"/>
      <c r="CZ1" s="365"/>
      <c r="DA1" s="365"/>
      <c r="DB1" s="365"/>
      <c r="DC1" s="365"/>
      <c r="DD1" s="366"/>
      <c r="DE1" s="364" t="s">
        <v>775</v>
      </c>
      <c r="DF1" s="365"/>
      <c r="DG1" s="365"/>
      <c r="DH1" s="365"/>
      <c r="DI1" s="365"/>
      <c r="DJ1" s="365"/>
      <c r="DK1" s="365"/>
      <c r="DL1" s="365"/>
      <c r="DM1" s="365"/>
      <c r="DN1" s="365"/>
      <c r="DO1" s="365"/>
      <c r="DP1" s="365"/>
      <c r="DQ1" s="365"/>
      <c r="DR1" s="365"/>
      <c r="DS1" s="365"/>
      <c r="DT1" s="365"/>
      <c r="DU1" s="365"/>
      <c r="DV1" s="365"/>
      <c r="DW1" s="366"/>
      <c r="DX1" s="119"/>
      <c r="DY1" s="119"/>
      <c r="DZ1" s="119"/>
      <c r="EA1" s="119"/>
      <c r="EB1" s="119"/>
      <c r="EC1" s="119"/>
    </row>
    <row r="2" spans="1:133" ht="16" thickBot="1" x14ac:dyDescent="0.25">
      <c r="A2" s="12" t="s">
        <v>69</v>
      </c>
      <c r="B2" s="13" t="s">
        <v>72</v>
      </c>
      <c r="C2" s="14" t="s">
        <v>2</v>
      </c>
      <c r="D2" s="15" t="s">
        <v>75</v>
      </c>
      <c r="E2" s="16" t="s">
        <v>30</v>
      </c>
      <c r="F2" s="16" t="s">
        <v>34</v>
      </c>
      <c r="G2" s="16" t="s">
        <v>36</v>
      </c>
      <c r="H2" s="16" t="s">
        <v>71</v>
      </c>
      <c r="I2" s="16" t="s">
        <v>40</v>
      </c>
      <c r="J2" s="16" t="s">
        <v>53</v>
      </c>
      <c r="K2" s="16" t="s">
        <v>55</v>
      </c>
      <c r="L2" s="16" t="s">
        <v>57</v>
      </c>
      <c r="M2" s="16" t="s">
        <v>76</v>
      </c>
      <c r="N2" s="16" t="s">
        <v>77</v>
      </c>
      <c r="O2" s="16" t="s">
        <v>78</v>
      </c>
      <c r="P2" s="17" t="s">
        <v>28</v>
      </c>
      <c r="Q2" s="18" t="s">
        <v>42</v>
      </c>
      <c r="R2" s="19" t="s">
        <v>44</v>
      </c>
      <c r="S2" s="19" t="s">
        <v>46</v>
      </c>
      <c r="T2" s="19" t="s">
        <v>48</v>
      </c>
      <c r="U2" s="19" t="s">
        <v>50</v>
      </c>
      <c r="V2" s="19" t="s">
        <v>24</v>
      </c>
      <c r="W2" s="20" t="s">
        <v>26</v>
      </c>
      <c r="X2" s="21" t="s">
        <v>4</v>
      </c>
      <c r="Y2" s="22" t="s">
        <v>8</v>
      </c>
      <c r="Z2" s="22" t="s">
        <v>10</v>
      </c>
      <c r="AA2" s="22" t="s">
        <v>14</v>
      </c>
      <c r="AB2" s="22" t="s">
        <v>16</v>
      </c>
      <c r="AC2" s="22" t="s">
        <v>18</v>
      </c>
      <c r="AD2" s="22" t="s">
        <v>79</v>
      </c>
      <c r="AE2" s="22" t="s">
        <v>80</v>
      </c>
      <c r="AF2" s="22" t="s">
        <v>81</v>
      </c>
      <c r="AG2" s="22" t="s">
        <v>83</v>
      </c>
      <c r="AH2" s="22" t="s">
        <v>84</v>
      </c>
      <c r="AI2" s="22" t="s">
        <v>85</v>
      </c>
      <c r="AJ2" s="23" t="s">
        <v>20</v>
      </c>
      <c r="AK2" s="24" t="s">
        <v>86</v>
      </c>
      <c r="AL2" s="25" t="s">
        <v>87</v>
      </c>
      <c r="AM2" s="25" t="s">
        <v>88</v>
      </c>
      <c r="AN2" s="25" t="s">
        <v>89</v>
      </c>
      <c r="AO2" s="25" t="s">
        <v>90</v>
      </c>
      <c r="AP2" s="25" t="s">
        <v>91</v>
      </c>
      <c r="AQ2" s="25" t="s">
        <v>32</v>
      </c>
      <c r="AR2" s="26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98</v>
      </c>
      <c r="BE2" s="28" t="s">
        <v>99</v>
      </c>
      <c r="BF2" s="28" t="s">
        <v>83</v>
      </c>
      <c r="BG2" s="29" t="s">
        <v>84</v>
      </c>
      <c r="BH2" s="27" t="s">
        <v>92</v>
      </c>
      <c r="BI2" s="28" t="s">
        <v>93</v>
      </c>
      <c r="BJ2" s="28" t="s">
        <v>94</v>
      </c>
      <c r="BK2" s="28" t="s">
        <v>95</v>
      </c>
      <c r="BL2" s="28" t="s">
        <v>96</v>
      </c>
      <c r="BM2" s="28" t="s">
        <v>97</v>
      </c>
      <c r="BN2" s="28" t="s">
        <v>16</v>
      </c>
      <c r="BO2" s="28" t="s">
        <v>18</v>
      </c>
      <c r="BP2" s="28" t="s">
        <v>8</v>
      </c>
      <c r="BQ2" s="28" t="s">
        <v>10</v>
      </c>
      <c r="BR2" s="28" t="s">
        <v>14</v>
      </c>
      <c r="BS2" s="28" t="s">
        <v>98</v>
      </c>
      <c r="BT2" s="28" t="s">
        <v>99</v>
      </c>
      <c r="BU2" s="28" t="s">
        <v>83</v>
      </c>
      <c r="BV2" s="29" t="s">
        <v>84</v>
      </c>
      <c r="BW2" s="27" t="s">
        <v>92</v>
      </c>
      <c r="BX2" s="28" t="s">
        <v>93</v>
      </c>
      <c r="BY2" s="28" t="s">
        <v>94</v>
      </c>
      <c r="BZ2" s="28" t="s">
        <v>95</v>
      </c>
      <c r="CA2" s="28" t="s">
        <v>96</v>
      </c>
      <c r="CB2" s="28" t="s">
        <v>97</v>
      </c>
      <c r="CC2" s="28" t="s">
        <v>16</v>
      </c>
      <c r="CD2" s="28" t="s">
        <v>18</v>
      </c>
      <c r="CE2" s="28" t="s">
        <v>8</v>
      </c>
      <c r="CF2" s="28" t="s">
        <v>10</v>
      </c>
      <c r="CG2" s="28" t="s">
        <v>14</v>
      </c>
      <c r="CH2" s="28" t="s">
        <v>98</v>
      </c>
      <c r="CI2" s="28" t="s">
        <v>99</v>
      </c>
      <c r="CJ2" s="28" t="s">
        <v>83</v>
      </c>
      <c r="CK2" s="29" t="s">
        <v>84</v>
      </c>
      <c r="CL2" s="27" t="s">
        <v>92</v>
      </c>
      <c r="CM2" s="28" t="s">
        <v>93</v>
      </c>
      <c r="CN2" s="28" t="s">
        <v>94</v>
      </c>
      <c r="CO2" s="28" t="s">
        <v>95</v>
      </c>
      <c r="CP2" s="28" t="s">
        <v>96</v>
      </c>
      <c r="CQ2" s="28" t="s">
        <v>97</v>
      </c>
      <c r="CR2" s="28" t="s">
        <v>16</v>
      </c>
      <c r="CS2" s="28" t="s">
        <v>18</v>
      </c>
      <c r="CT2" s="28" t="s">
        <v>8</v>
      </c>
      <c r="CU2" s="28" t="s">
        <v>10</v>
      </c>
      <c r="CV2" s="28" t="s">
        <v>14</v>
      </c>
      <c r="CW2" s="28" t="s">
        <v>758</v>
      </c>
      <c r="CX2" s="28" t="s">
        <v>79</v>
      </c>
      <c r="CY2" s="28" t="s">
        <v>759</v>
      </c>
      <c r="CZ2" s="28" t="s">
        <v>80</v>
      </c>
      <c r="DA2" s="28" t="s">
        <v>98</v>
      </c>
      <c r="DB2" s="28" t="s">
        <v>99</v>
      </c>
      <c r="DC2" s="28" t="s">
        <v>83</v>
      </c>
      <c r="DD2" s="29" t="s">
        <v>84</v>
      </c>
      <c r="DE2" s="27" t="s">
        <v>92</v>
      </c>
      <c r="DF2" s="28" t="s">
        <v>93</v>
      </c>
      <c r="DG2" s="28" t="s">
        <v>94</v>
      </c>
      <c r="DH2" s="28" t="s">
        <v>95</v>
      </c>
      <c r="DI2" s="28" t="s">
        <v>96</v>
      </c>
      <c r="DJ2" s="28" t="s">
        <v>97</v>
      </c>
      <c r="DK2" s="28" t="s">
        <v>16</v>
      </c>
      <c r="DL2" s="28" t="s">
        <v>18</v>
      </c>
      <c r="DM2" s="28" t="s">
        <v>8</v>
      </c>
      <c r="DN2" s="28" t="s">
        <v>10</v>
      </c>
      <c r="DO2" s="28" t="s">
        <v>14</v>
      </c>
      <c r="DP2" s="28" t="s">
        <v>758</v>
      </c>
      <c r="DQ2" s="28" t="s">
        <v>79</v>
      </c>
      <c r="DR2" s="28" t="s">
        <v>759</v>
      </c>
      <c r="DS2" s="28" t="s">
        <v>80</v>
      </c>
      <c r="DT2" s="28" t="s">
        <v>98</v>
      </c>
      <c r="DU2" s="28" t="s">
        <v>99</v>
      </c>
      <c r="DV2" s="28" t="s">
        <v>83</v>
      </c>
      <c r="DW2" s="29" t="s">
        <v>84</v>
      </c>
      <c r="DX2" s="152"/>
      <c r="DY2" s="152"/>
      <c r="DZ2" s="90" t="s">
        <v>622</v>
      </c>
      <c r="EA2" s="90" t="s">
        <v>623</v>
      </c>
      <c r="EB2" s="90" t="s">
        <v>624</v>
      </c>
      <c r="EC2" s="90" t="s">
        <v>625</v>
      </c>
    </row>
    <row r="3" spans="1:133" x14ac:dyDescent="0.2">
      <c r="A3" s="30">
        <v>1</v>
      </c>
      <c r="B3" s="32" t="s">
        <v>117</v>
      </c>
      <c r="C3" s="120">
        <v>12.177142857142858</v>
      </c>
      <c r="D3" s="121" t="s">
        <v>663</v>
      </c>
      <c r="E3" s="35">
        <v>1</v>
      </c>
      <c r="F3" s="36">
        <v>35611</v>
      </c>
      <c r="G3" s="37">
        <v>28.263013698630136</v>
      </c>
      <c r="H3" s="37" t="s">
        <v>628</v>
      </c>
      <c r="I3" s="37">
        <v>21.832876712328765</v>
      </c>
      <c r="J3" s="37" t="s">
        <v>983</v>
      </c>
      <c r="K3" s="37" t="s">
        <v>979</v>
      </c>
      <c r="L3" s="37" t="s">
        <v>988</v>
      </c>
      <c r="M3" s="35">
        <v>73</v>
      </c>
      <c r="N3" s="35">
        <v>226</v>
      </c>
      <c r="O3" s="35">
        <v>4.45</v>
      </c>
      <c r="P3" s="38">
        <v>2</v>
      </c>
      <c r="Q3" s="125">
        <v>0</v>
      </c>
      <c r="R3" s="110">
        <v>0</v>
      </c>
      <c r="S3" s="110">
        <v>0.10902355120402223</v>
      </c>
      <c r="T3" s="110">
        <v>0.35523978685612789</v>
      </c>
      <c r="U3" s="110">
        <v>0.38489295164782295</v>
      </c>
      <c r="V3" s="58">
        <v>0.38489295164782295</v>
      </c>
      <c r="W3" s="59">
        <v>0.38489295164782295</v>
      </c>
      <c r="X3" s="42">
        <v>20.183561643835617</v>
      </c>
      <c r="Y3" s="43">
        <v>3.19</v>
      </c>
      <c r="Z3" s="43">
        <v>8.6999999999999993</v>
      </c>
      <c r="AA3" s="43">
        <v>11.2</v>
      </c>
      <c r="AB3" s="43">
        <v>1.04</v>
      </c>
      <c r="AC3" s="43">
        <v>3.21</v>
      </c>
      <c r="AD3" s="44">
        <v>3.7624999999999999E-2</v>
      </c>
      <c r="AE3" s="44">
        <v>0.17871875000000001</v>
      </c>
      <c r="AF3" s="45">
        <v>5.5999999999999994E-2</v>
      </c>
      <c r="AG3" s="349">
        <v>0.20199999999999999</v>
      </c>
      <c r="AH3" s="349">
        <v>0.78200000000000003</v>
      </c>
      <c r="AI3" s="43">
        <v>115.26524849502903</v>
      </c>
      <c r="AJ3" s="47">
        <v>114.09107506302435</v>
      </c>
      <c r="AK3" s="48">
        <v>10</v>
      </c>
      <c r="AL3" s="49">
        <v>6</v>
      </c>
      <c r="AM3" s="49">
        <v>6</v>
      </c>
      <c r="AN3" s="49">
        <v>6</v>
      </c>
      <c r="AO3" s="49">
        <v>9</v>
      </c>
      <c r="AP3" s="49">
        <v>9</v>
      </c>
      <c r="AQ3" s="49">
        <v>8</v>
      </c>
      <c r="AR3" s="126">
        <v>1</v>
      </c>
      <c r="AS3" s="133"/>
      <c r="AT3" s="115">
        <v>3427</v>
      </c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35"/>
      <c r="BF3" s="135"/>
      <c r="BG3" s="136"/>
      <c r="BH3" s="133"/>
      <c r="BI3" s="115">
        <v>4351</v>
      </c>
      <c r="BJ3" s="115"/>
      <c r="BK3" s="115"/>
      <c r="BL3" s="115"/>
      <c r="BM3" s="115"/>
      <c r="BN3" s="115"/>
      <c r="BO3" s="115"/>
      <c r="BP3" s="115"/>
      <c r="BQ3" s="115"/>
      <c r="BR3" s="115"/>
      <c r="BS3" s="115"/>
      <c r="BT3" s="135"/>
      <c r="BU3" s="135"/>
      <c r="BV3" s="136"/>
      <c r="BW3" s="133">
        <v>412</v>
      </c>
      <c r="BX3" s="115">
        <v>3779</v>
      </c>
      <c r="BY3" s="115">
        <v>43</v>
      </c>
      <c r="BZ3" s="115">
        <v>29</v>
      </c>
      <c r="CA3" s="115">
        <v>2</v>
      </c>
      <c r="CB3" s="115">
        <v>27</v>
      </c>
      <c r="CC3" s="116">
        <v>0.56000000000000005</v>
      </c>
      <c r="CD3" s="116">
        <v>0.92</v>
      </c>
      <c r="CE3" s="116">
        <v>2.19</v>
      </c>
      <c r="CF3" s="116">
        <v>6</v>
      </c>
      <c r="CG3" s="116">
        <v>11.7</v>
      </c>
      <c r="CH3" s="116"/>
      <c r="CI3" s="135">
        <v>6.5</v>
      </c>
      <c r="CJ3" s="135">
        <v>95.4</v>
      </c>
      <c r="CK3" s="136">
        <v>4.5999999999999996</v>
      </c>
      <c r="CL3" s="133">
        <v>1400</v>
      </c>
      <c r="CM3" s="115">
        <v>3941</v>
      </c>
      <c r="CN3" s="115">
        <v>96</v>
      </c>
      <c r="CO3" s="115">
        <v>75</v>
      </c>
      <c r="CP3" s="115">
        <v>11</v>
      </c>
      <c r="CQ3" s="115">
        <v>28</v>
      </c>
      <c r="CR3" s="116">
        <v>1.04</v>
      </c>
      <c r="CS3" s="116">
        <v>3.21</v>
      </c>
      <c r="CT3" s="116">
        <v>3.19</v>
      </c>
      <c r="CU3" s="116">
        <v>8.6999999999999993</v>
      </c>
      <c r="CV3" s="116">
        <v>9.4</v>
      </c>
      <c r="CW3" s="61">
        <v>16</v>
      </c>
      <c r="CX3" s="153">
        <v>3.6457142857142855E-2</v>
      </c>
      <c r="CY3" s="61">
        <v>80</v>
      </c>
      <c r="CZ3" s="153">
        <v>0.1822857142857143</v>
      </c>
      <c r="DA3" s="135">
        <v>68.8</v>
      </c>
      <c r="DB3" s="135">
        <v>8.5</v>
      </c>
      <c r="DC3" s="135">
        <v>0</v>
      </c>
      <c r="DD3" s="136">
        <v>97.8</v>
      </c>
      <c r="DE3" s="133">
        <v>1600</v>
      </c>
      <c r="DF3" s="115">
        <v>4157</v>
      </c>
      <c r="DG3" s="115">
        <v>115</v>
      </c>
      <c r="DH3" s="115">
        <v>84</v>
      </c>
      <c r="DI3" s="115">
        <v>6</v>
      </c>
      <c r="DJ3" s="115">
        <v>21</v>
      </c>
      <c r="DK3" s="116">
        <v>0.71</v>
      </c>
      <c r="DL3" s="116">
        <v>3.08</v>
      </c>
      <c r="DM3" s="116">
        <v>3.01</v>
      </c>
      <c r="DN3" s="116">
        <v>7.1</v>
      </c>
      <c r="DO3" s="116">
        <v>11.2</v>
      </c>
      <c r="DP3" s="61">
        <v>20</v>
      </c>
      <c r="DQ3" s="153">
        <v>3.7624999999999999E-2</v>
      </c>
      <c r="DR3" s="61">
        <v>95</v>
      </c>
      <c r="DS3" s="153">
        <v>0.17871875000000001</v>
      </c>
      <c r="DT3" s="135">
        <v>40</v>
      </c>
      <c r="DU3" s="135">
        <v>5.6</v>
      </c>
      <c r="DV3" s="135">
        <v>40.4</v>
      </c>
      <c r="DW3" s="136">
        <v>58.6</v>
      </c>
      <c r="DX3" s="31"/>
      <c r="DY3" s="31">
        <v>1</v>
      </c>
      <c r="DZ3" s="31" t="s">
        <v>629</v>
      </c>
      <c r="EA3" s="89">
        <v>1</v>
      </c>
      <c r="EB3" s="107">
        <v>41882</v>
      </c>
      <c r="EC3" s="138">
        <v>43580</v>
      </c>
    </row>
    <row r="4" spans="1:133" x14ac:dyDescent="0.2">
      <c r="A4" s="30">
        <v>2</v>
      </c>
      <c r="B4" s="32" t="s">
        <v>123</v>
      </c>
      <c r="C4" s="120">
        <v>11.785714285714286</v>
      </c>
      <c r="D4" s="121" t="s">
        <v>682</v>
      </c>
      <c r="E4" s="35">
        <v>3</v>
      </c>
      <c r="F4" s="36">
        <v>35615</v>
      </c>
      <c r="G4" s="37">
        <v>28.252054794520546</v>
      </c>
      <c r="H4" s="37" t="s">
        <v>628</v>
      </c>
      <c r="I4" s="37">
        <v>21.82191780821918</v>
      </c>
      <c r="J4" s="37" t="s">
        <v>976</v>
      </c>
      <c r="K4" s="37" t="s">
        <v>981</v>
      </c>
      <c r="L4" s="37" t="s">
        <v>986</v>
      </c>
      <c r="M4" s="35">
        <v>69</v>
      </c>
      <c r="N4" s="35">
        <v>181</v>
      </c>
      <c r="O4" s="35">
        <v>4.32</v>
      </c>
      <c r="P4" s="38">
        <v>1</v>
      </c>
      <c r="Q4" s="125">
        <v>0</v>
      </c>
      <c r="R4" s="110">
        <v>0</v>
      </c>
      <c r="S4" s="110">
        <v>0.14966256450972609</v>
      </c>
      <c r="T4" s="110">
        <v>0.21618953603158933</v>
      </c>
      <c r="U4" s="110">
        <v>0.29159292035398232</v>
      </c>
      <c r="V4" s="58">
        <v>0.29159292035398232</v>
      </c>
      <c r="W4" s="59">
        <v>0.2770132743362832</v>
      </c>
      <c r="X4" s="42">
        <v>20.172602739726027</v>
      </c>
      <c r="Y4" s="43">
        <v>4.09</v>
      </c>
      <c r="Z4" s="43">
        <v>10.7</v>
      </c>
      <c r="AA4" s="43">
        <v>14.3</v>
      </c>
      <c r="AB4" s="43">
        <v>0.98</v>
      </c>
      <c r="AC4" s="43">
        <v>3.79</v>
      </c>
      <c r="AD4" s="44">
        <v>2.7928679817905918E-2</v>
      </c>
      <c r="AE4" s="44">
        <v>0.29169954476479515</v>
      </c>
      <c r="AF4" s="45">
        <v>8.5000000000000006E-2</v>
      </c>
      <c r="AG4" s="185">
        <v>0.80800000000000005</v>
      </c>
      <c r="AH4" s="185">
        <v>0.17749999999999999</v>
      </c>
      <c r="AI4" s="43">
        <v>103.93781512199847</v>
      </c>
      <c r="AJ4" s="47">
        <v>94.540133395315493</v>
      </c>
      <c r="AK4" s="48">
        <v>7</v>
      </c>
      <c r="AL4" s="49">
        <v>6</v>
      </c>
      <c r="AM4" s="49">
        <v>8</v>
      </c>
      <c r="AN4" s="49">
        <v>8</v>
      </c>
      <c r="AO4" s="49">
        <v>10</v>
      </c>
      <c r="AP4" s="49">
        <v>5</v>
      </c>
      <c r="AQ4" s="49">
        <v>10</v>
      </c>
      <c r="AR4" s="126">
        <v>0.5</v>
      </c>
      <c r="AS4" s="133"/>
      <c r="AT4" s="115">
        <v>2646</v>
      </c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35"/>
      <c r="BF4" s="135"/>
      <c r="BG4" s="136"/>
      <c r="BH4" s="133"/>
      <c r="BI4" s="115">
        <v>4006</v>
      </c>
      <c r="BJ4" s="115"/>
      <c r="BK4" s="115"/>
      <c r="BL4" s="115"/>
      <c r="BM4" s="115"/>
      <c r="BN4" s="115"/>
      <c r="BO4" s="115"/>
      <c r="BP4" s="115"/>
      <c r="BQ4" s="115"/>
      <c r="BR4" s="115"/>
      <c r="BS4" s="115"/>
      <c r="BT4" s="135"/>
      <c r="BU4" s="135"/>
      <c r="BV4" s="136"/>
      <c r="BW4" s="133">
        <v>754</v>
      </c>
      <c r="BX4" s="115">
        <v>2519</v>
      </c>
      <c r="BY4" s="115"/>
      <c r="BZ4" s="115">
        <v>50</v>
      </c>
      <c r="CA4" s="115">
        <v>10</v>
      </c>
      <c r="CB4" s="115"/>
      <c r="CC4" s="116"/>
      <c r="CD4" s="116"/>
      <c r="CE4" s="115"/>
      <c r="CF4" s="115"/>
      <c r="CG4" s="115"/>
      <c r="CH4" s="115"/>
      <c r="CI4" s="135"/>
      <c r="CJ4" s="135"/>
      <c r="CK4" s="136"/>
      <c r="CL4" s="133">
        <v>1095</v>
      </c>
      <c r="CM4" s="115">
        <v>5065</v>
      </c>
      <c r="CN4" s="115">
        <v>82</v>
      </c>
      <c r="CO4" s="115">
        <v>57</v>
      </c>
      <c r="CP4" s="115">
        <v>7</v>
      </c>
      <c r="CQ4" s="115">
        <v>47</v>
      </c>
      <c r="CR4" s="116">
        <v>0.88</v>
      </c>
      <c r="CS4" s="116">
        <v>2.75</v>
      </c>
      <c r="CT4" s="116">
        <v>3.79</v>
      </c>
      <c r="CU4" s="116">
        <v>10.7</v>
      </c>
      <c r="CV4" s="116">
        <v>14.3</v>
      </c>
      <c r="CW4" s="61">
        <v>12</v>
      </c>
      <c r="CX4" s="153">
        <v>4.1534246575342465E-2</v>
      </c>
      <c r="CY4" s="61">
        <v>70</v>
      </c>
      <c r="CZ4" s="153">
        <v>0.24228310502283107</v>
      </c>
      <c r="DA4" s="135">
        <v>16.7</v>
      </c>
      <c r="DB4" s="135">
        <v>10.9</v>
      </c>
      <c r="DC4" s="135">
        <v>86.4</v>
      </c>
      <c r="DD4" s="136">
        <v>12.5</v>
      </c>
      <c r="DE4" s="133">
        <v>1318</v>
      </c>
      <c r="DF4" s="115">
        <v>4520</v>
      </c>
      <c r="DG4" s="115">
        <v>103</v>
      </c>
      <c r="DH4" s="115">
        <v>75</v>
      </c>
      <c r="DI4" s="115">
        <v>10</v>
      </c>
      <c r="DJ4" s="115">
        <v>43</v>
      </c>
      <c r="DK4" s="116">
        <v>0.98</v>
      </c>
      <c r="DL4" s="116">
        <v>3.79</v>
      </c>
      <c r="DM4" s="116">
        <v>4.09</v>
      </c>
      <c r="DN4" s="116">
        <v>8.6</v>
      </c>
      <c r="DO4" s="116">
        <v>12.7</v>
      </c>
      <c r="DP4" s="61">
        <v>9</v>
      </c>
      <c r="DQ4" s="153">
        <v>2.7928679817905918E-2</v>
      </c>
      <c r="DR4" s="61">
        <v>94</v>
      </c>
      <c r="DS4" s="153">
        <v>0.29169954476479515</v>
      </c>
      <c r="DT4" s="135">
        <v>33.299999999999997</v>
      </c>
      <c r="DU4" s="135">
        <v>8.5</v>
      </c>
      <c r="DV4" s="135">
        <v>75.2</v>
      </c>
      <c r="DW4" s="136">
        <v>23</v>
      </c>
      <c r="DX4" s="117"/>
      <c r="DY4" s="31">
        <v>2</v>
      </c>
      <c r="DZ4" s="31" t="s">
        <v>728</v>
      </c>
      <c r="EA4" s="89">
        <v>1</v>
      </c>
      <c r="EB4" s="107">
        <v>42247</v>
      </c>
    </row>
    <row r="5" spans="1:133" x14ac:dyDescent="0.2">
      <c r="A5" s="30">
        <v>3</v>
      </c>
      <c r="B5" s="32" t="s">
        <v>132</v>
      </c>
      <c r="C5" s="120">
        <v>11.457142857142857</v>
      </c>
      <c r="D5" s="121" t="s">
        <v>663</v>
      </c>
      <c r="E5" s="35">
        <v>1</v>
      </c>
      <c r="F5" s="36">
        <v>35778</v>
      </c>
      <c r="G5" s="37">
        <v>27.805479452054794</v>
      </c>
      <c r="H5" s="37" t="s">
        <v>628</v>
      </c>
      <c r="I5" s="37">
        <v>21.375342465753423</v>
      </c>
      <c r="J5" s="37" t="s">
        <v>976</v>
      </c>
      <c r="K5" s="37" t="s">
        <v>979</v>
      </c>
      <c r="L5" s="37" t="s">
        <v>988</v>
      </c>
      <c r="M5" s="35">
        <v>76</v>
      </c>
      <c r="N5" s="35">
        <v>235</v>
      </c>
      <c r="O5" s="35">
        <v>4.33</v>
      </c>
      <c r="P5" s="38">
        <v>2</v>
      </c>
      <c r="Q5" s="125">
        <v>0</v>
      </c>
      <c r="R5" s="110">
        <v>0</v>
      </c>
      <c r="S5" s="110">
        <v>3.440063508864779E-3</v>
      </c>
      <c r="T5" s="110">
        <v>0.16391778736361329</v>
      </c>
      <c r="U5" s="110">
        <v>0.23463917525773195</v>
      </c>
      <c r="V5" s="58">
        <v>0.23463917525773195</v>
      </c>
      <c r="W5" s="59">
        <v>0.23463917525773195</v>
      </c>
      <c r="X5" s="42">
        <v>20.726027397260275</v>
      </c>
      <c r="Y5" s="43">
        <v>2.83</v>
      </c>
      <c r="Z5" s="43">
        <v>9.6999999999999993</v>
      </c>
      <c r="AA5" s="43">
        <v>14.6</v>
      </c>
      <c r="AB5" s="43">
        <v>0.84</v>
      </c>
      <c r="AC5" s="43">
        <v>2.4300000000000002</v>
      </c>
      <c r="AD5" s="44">
        <v>3.1928205128205128E-2</v>
      </c>
      <c r="AE5" s="44">
        <v>8.9979487179487186E-2</v>
      </c>
      <c r="AF5" s="45">
        <v>0.10300000000000001</v>
      </c>
      <c r="AG5" s="185">
        <v>0.99550000000000005</v>
      </c>
      <c r="AH5" s="185">
        <v>4.5000000000000005E-3</v>
      </c>
      <c r="AI5" s="43">
        <v>133.70457643234221</v>
      </c>
      <c r="AJ5" s="47">
        <v>140.58392111037807</v>
      </c>
      <c r="AK5" s="48">
        <v>6</v>
      </c>
      <c r="AL5" s="49">
        <v>5</v>
      </c>
      <c r="AM5" s="49">
        <v>5</v>
      </c>
      <c r="AN5" s="49">
        <v>7</v>
      </c>
      <c r="AO5" s="49">
        <v>10</v>
      </c>
      <c r="AP5" s="49">
        <v>10</v>
      </c>
      <c r="AQ5" s="49">
        <v>8</v>
      </c>
      <c r="AR5" s="126">
        <v>1</v>
      </c>
      <c r="AS5" s="133"/>
      <c r="AT5" s="115">
        <v>3427</v>
      </c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35"/>
      <c r="BF5" s="135"/>
      <c r="BG5" s="136"/>
      <c r="BH5" s="133"/>
      <c r="BI5" s="115">
        <v>4351</v>
      </c>
      <c r="BJ5" s="115"/>
      <c r="BK5" s="115"/>
      <c r="BL5" s="115"/>
      <c r="BM5" s="115"/>
      <c r="BN5" s="115"/>
      <c r="BO5" s="115"/>
      <c r="BP5" s="115"/>
      <c r="BQ5" s="115"/>
      <c r="BR5" s="115"/>
      <c r="BS5" s="115"/>
      <c r="BT5" s="135"/>
      <c r="BU5" s="135"/>
      <c r="BV5" s="136"/>
      <c r="BW5" s="133">
        <v>13</v>
      </c>
      <c r="BX5" s="115">
        <v>3779</v>
      </c>
      <c r="BY5" s="115">
        <v>3</v>
      </c>
      <c r="BZ5" s="115">
        <v>2</v>
      </c>
      <c r="CA5" s="115">
        <v>2</v>
      </c>
      <c r="CB5" s="115">
        <v>27</v>
      </c>
      <c r="CC5" s="116">
        <v>1.54</v>
      </c>
      <c r="CD5" s="116">
        <v>0.19</v>
      </c>
      <c r="CE5" s="116">
        <v>0.5</v>
      </c>
      <c r="CF5" s="116">
        <v>0</v>
      </c>
      <c r="CG5" s="116"/>
      <c r="CH5" s="116"/>
      <c r="CI5" s="135">
        <v>0</v>
      </c>
      <c r="CJ5" s="135">
        <v>100</v>
      </c>
      <c r="CK5" s="136">
        <v>0</v>
      </c>
      <c r="CL5" s="133">
        <v>646</v>
      </c>
      <c r="CM5" s="115">
        <v>3941</v>
      </c>
      <c r="CN5" s="115">
        <v>73</v>
      </c>
      <c r="CO5" s="115">
        <v>39</v>
      </c>
      <c r="CP5" s="115">
        <v>7</v>
      </c>
      <c r="CQ5" s="115">
        <v>28</v>
      </c>
      <c r="CR5" s="116">
        <v>0.47</v>
      </c>
      <c r="CS5" s="116">
        <v>1.49</v>
      </c>
      <c r="CT5" s="116">
        <v>1.47</v>
      </c>
      <c r="CU5" s="116">
        <v>5.5</v>
      </c>
      <c r="CV5" s="116">
        <v>14.6</v>
      </c>
      <c r="CW5" s="61">
        <v>14</v>
      </c>
      <c r="CX5" s="153">
        <v>2.2866666666666664E-2</v>
      </c>
      <c r="CY5" s="61">
        <v>59</v>
      </c>
      <c r="CZ5" s="153">
        <v>9.6366666666666656E-2</v>
      </c>
      <c r="DA5" s="135">
        <v>28.6</v>
      </c>
      <c r="DB5" s="135">
        <v>9.3000000000000007</v>
      </c>
      <c r="DC5" s="135">
        <v>99.1</v>
      </c>
      <c r="DD5" s="136">
        <v>0.9</v>
      </c>
      <c r="DE5" s="133">
        <v>569</v>
      </c>
      <c r="DF5" s="115">
        <v>2425</v>
      </c>
      <c r="DG5" s="115">
        <v>42</v>
      </c>
      <c r="DH5" s="115">
        <v>26</v>
      </c>
      <c r="DI5" s="115">
        <v>5</v>
      </c>
      <c r="DJ5" s="115">
        <v>21</v>
      </c>
      <c r="DK5" s="116">
        <v>0.84</v>
      </c>
      <c r="DL5" s="116">
        <v>2.4300000000000002</v>
      </c>
      <c r="DM5" s="116">
        <v>2.83</v>
      </c>
      <c r="DN5" s="116">
        <v>9.6999999999999993</v>
      </c>
      <c r="DO5" s="116">
        <v>14</v>
      </c>
      <c r="DP5" s="61">
        <v>11</v>
      </c>
      <c r="DQ5" s="153">
        <v>3.1928205128205128E-2</v>
      </c>
      <c r="DR5" s="61">
        <v>31</v>
      </c>
      <c r="DS5" s="153">
        <v>8.9979487179487186E-2</v>
      </c>
      <c r="DT5" s="135">
        <v>45.5</v>
      </c>
      <c r="DU5" s="135">
        <v>10.3</v>
      </c>
      <c r="DV5" s="135">
        <v>100</v>
      </c>
      <c r="DW5" s="136">
        <v>0</v>
      </c>
      <c r="DX5" s="117"/>
      <c r="DY5" s="7">
        <v>3</v>
      </c>
      <c r="DZ5" s="31" t="s">
        <v>730</v>
      </c>
      <c r="EA5" s="89">
        <v>0.95</v>
      </c>
      <c r="EB5" s="107">
        <v>42614</v>
      </c>
    </row>
    <row r="6" spans="1:133" x14ac:dyDescent="0.2">
      <c r="A6" s="30">
        <v>4</v>
      </c>
      <c r="B6" s="32" t="s">
        <v>156</v>
      </c>
      <c r="C6" s="120">
        <v>10.709999999999999</v>
      </c>
      <c r="D6" s="121" t="s">
        <v>689</v>
      </c>
      <c r="E6" s="35">
        <v>5</v>
      </c>
      <c r="F6" s="36">
        <v>35781</v>
      </c>
      <c r="G6" s="37">
        <v>27.797260273972604</v>
      </c>
      <c r="H6" s="37" t="s">
        <v>628</v>
      </c>
      <c r="I6" s="37">
        <v>21.367123287671234</v>
      </c>
      <c r="J6" s="37" t="s">
        <v>976</v>
      </c>
      <c r="K6" s="37" t="s">
        <v>982</v>
      </c>
      <c r="L6" s="37" t="s">
        <v>987</v>
      </c>
      <c r="M6" s="35">
        <v>76</v>
      </c>
      <c r="N6" s="35">
        <v>225</v>
      </c>
      <c r="O6" s="35">
        <v>4.5999999999999996</v>
      </c>
      <c r="P6" s="38">
        <v>1</v>
      </c>
      <c r="Q6" s="125">
        <v>0</v>
      </c>
      <c r="R6" s="110">
        <v>0</v>
      </c>
      <c r="S6" s="110">
        <v>0.21182899389263901</v>
      </c>
      <c r="T6" s="110">
        <v>0.34356197352587242</v>
      </c>
      <c r="U6" s="110">
        <v>0.35966942148760328</v>
      </c>
      <c r="V6" s="58">
        <v>0.35966942148760328</v>
      </c>
      <c r="W6" s="59">
        <v>0.34168595041322308</v>
      </c>
      <c r="X6" s="42">
        <v>18.720547945205478</v>
      </c>
      <c r="Y6" s="43">
        <v>2.71</v>
      </c>
      <c r="Z6" s="43">
        <v>7.1</v>
      </c>
      <c r="AA6" s="43">
        <v>12.1</v>
      </c>
      <c r="AB6" s="43">
        <v>0.76</v>
      </c>
      <c r="AC6" s="43">
        <v>2.99</v>
      </c>
      <c r="AD6" s="44">
        <v>9.2159926470588224E-2</v>
      </c>
      <c r="AE6" s="44">
        <v>0.18930147058823529</v>
      </c>
      <c r="AF6" s="45">
        <v>6.4000000000000001E-2</v>
      </c>
      <c r="AG6" s="185">
        <v>0.77</v>
      </c>
      <c r="AH6" s="185">
        <v>0.217</v>
      </c>
      <c r="AI6" s="43">
        <v>100.50350020190039</v>
      </c>
      <c r="AJ6" s="47">
        <v>105.67458886383399</v>
      </c>
      <c r="AK6" s="48">
        <v>9</v>
      </c>
      <c r="AL6" s="49">
        <v>9</v>
      </c>
      <c r="AM6" s="49">
        <v>5</v>
      </c>
      <c r="AN6" s="49">
        <v>5</v>
      </c>
      <c r="AO6" s="49">
        <v>6</v>
      </c>
      <c r="AP6" s="49">
        <v>7</v>
      </c>
      <c r="AQ6" s="49">
        <v>10</v>
      </c>
      <c r="AR6" s="126">
        <v>0</v>
      </c>
      <c r="AS6" s="133"/>
      <c r="AT6" s="115">
        <v>3556</v>
      </c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35"/>
      <c r="BF6" s="135"/>
      <c r="BG6" s="136"/>
      <c r="BH6" s="133"/>
      <c r="BI6" s="115">
        <v>3887</v>
      </c>
      <c r="BJ6" s="115"/>
      <c r="BK6" s="115"/>
      <c r="BL6" s="115"/>
      <c r="BM6" s="115"/>
      <c r="BN6" s="115"/>
      <c r="BO6" s="115"/>
      <c r="BP6" s="115"/>
      <c r="BQ6" s="115"/>
      <c r="BR6" s="115"/>
      <c r="BS6" s="115"/>
      <c r="BT6" s="135"/>
      <c r="BU6" s="135"/>
      <c r="BV6" s="136"/>
      <c r="BW6" s="133">
        <v>659</v>
      </c>
      <c r="BX6" s="115">
        <v>3111</v>
      </c>
      <c r="BY6" s="115">
        <v>94</v>
      </c>
      <c r="BZ6" s="115">
        <v>58</v>
      </c>
      <c r="CA6" s="115">
        <v>5</v>
      </c>
      <c r="CB6" s="115">
        <v>16</v>
      </c>
      <c r="CC6" s="116">
        <v>0.52</v>
      </c>
      <c r="CD6" s="116">
        <v>1.55</v>
      </c>
      <c r="CE6" s="116">
        <v>1.33</v>
      </c>
      <c r="CF6" s="116">
        <v>5.6</v>
      </c>
      <c r="CG6" s="116">
        <v>10.6</v>
      </c>
      <c r="CH6" s="116"/>
      <c r="CI6" s="135">
        <v>7.9</v>
      </c>
      <c r="CJ6" s="135">
        <v>95.8</v>
      </c>
      <c r="CK6" s="136">
        <v>4</v>
      </c>
      <c r="CL6" s="133">
        <v>1142</v>
      </c>
      <c r="CM6" s="115">
        <v>3324</v>
      </c>
      <c r="CN6" s="115">
        <v>120</v>
      </c>
      <c r="CO6" s="115">
        <v>82</v>
      </c>
      <c r="CP6" s="115">
        <v>8</v>
      </c>
      <c r="CQ6" s="115">
        <v>21</v>
      </c>
      <c r="CR6" s="116">
        <v>0.76</v>
      </c>
      <c r="CS6" s="116">
        <v>2.75</v>
      </c>
      <c r="CT6" s="116">
        <v>2.46</v>
      </c>
      <c r="CU6" s="116">
        <v>5.5</v>
      </c>
      <c r="CV6" s="116">
        <v>12.1</v>
      </c>
      <c r="CW6" s="61">
        <v>26</v>
      </c>
      <c r="CX6" s="153">
        <v>5.6007005253940451E-2</v>
      </c>
      <c r="CY6" s="61">
        <v>94</v>
      </c>
      <c r="CZ6" s="153">
        <v>0.20248686514886163</v>
      </c>
      <c r="DA6" s="135">
        <v>57.7</v>
      </c>
      <c r="DB6" s="135">
        <v>4.7</v>
      </c>
      <c r="DC6" s="135">
        <v>87.5</v>
      </c>
      <c r="DD6" s="136">
        <v>11.3</v>
      </c>
      <c r="DE6" s="133">
        <v>1088</v>
      </c>
      <c r="DF6" s="115">
        <v>3025</v>
      </c>
      <c r="DG6" s="115">
        <v>113</v>
      </c>
      <c r="DH6" s="115">
        <v>73</v>
      </c>
      <c r="DI6" s="115">
        <v>9</v>
      </c>
      <c r="DJ6" s="115">
        <v>20</v>
      </c>
      <c r="DK6" s="116">
        <v>0.7</v>
      </c>
      <c r="DL6" s="116">
        <v>2.99</v>
      </c>
      <c r="DM6" s="116">
        <v>2.71</v>
      </c>
      <c r="DN6" s="116">
        <v>7.1</v>
      </c>
      <c r="DO6" s="116">
        <v>10.4</v>
      </c>
      <c r="DP6" s="61">
        <v>37</v>
      </c>
      <c r="DQ6" s="153">
        <v>9.2159926470588224E-2</v>
      </c>
      <c r="DR6" s="61">
        <v>76</v>
      </c>
      <c r="DS6" s="153">
        <v>0.18930147058823529</v>
      </c>
      <c r="DT6" s="135">
        <v>51.4</v>
      </c>
      <c r="DU6" s="135">
        <v>6.4</v>
      </c>
      <c r="DV6" s="135">
        <v>66.5</v>
      </c>
      <c r="DW6" s="136">
        <v>32.1</v>
      </c>
      <c r="DX6" s="117"/>
      <c r="DY6" s="7">
        <v>4</v>
      </c>
      <c r="DZ6" s="31" t="s">
        <v>637</v>
      </c>
      <c r="EA6" s="89">
        <v>0.95</v>
      </c>
      <c r="EB6" s="107">
        <v>42978</v>
      </c>
    </row>
    <row r="7" spans="1:133" x14ac:dyDescent="0.2">
      <c r="A7" s="30">
        <v>5</v>
      </c>
      <c r="B7" s="32" t="s">
        <v>150</v>
      </c>
      <c r="C7" s="120">
        <v>10.012857142857143</v>
      </c>
      <c r="D7" s="121" t="s">
        <v>679</v>
      </c>
      <c r="E7" s="35">
        <v>2</v>
      </c>
      <c r="F7" s="36">
        <v>35627</v>
      </c>
      <c r="G7" s="37">
        <v>28.219178082191782</v>
      </c>
      <c r="H7" s="37" t="s">
        <v>754</v>
      </c>
      <c r="I7" s="37">
        <v>21.789041095890411</v>
      </c>
      <c r="J7" s="37" t="s">
        <v>983</v>
      </c>
      <c r="K7" s="37" t="s">
        <v>981</v>
      </c>
      <c r="L7" s="37" t="s">
        <v>986</v>
      </c>
      <c r="M7" s="35">
        <v>72</v>
      </c>
      <c r="N7" s="35">
        <v>205</v>
      </c>
      <c r="O7" s="35">
        <v>4.3099999999999996</v>
      </c>
      <c r="P7" s="38">
        <v>2</v>
      </c>
      <c r="Q7" s="125">
        <v>0</v>
      </c>
      <c r="R7" s="110">
        <v>0</v>
      </c>
      <c r="S7" s="110">
        <v>4.3509528946422148E-2</v>
      </c>
      <c r="T7" s="110">
        <v>0.15873878771405273</v>
      </c>
      <c r="U7" s="110">
        <v>0.20843137254901961</v>
      </c>
      <c r="V7" s="58">
        <v>0.20843137254901961</v>
      </c>
      <c r="W7" s="59">
        <v>0.20843137254901961</v>
      </c>
      <c r="X7" s="42">
        <v>21.139726027397259</v>
      </c>
      <c r="Y7" s="43">
        <v>3.54</v>
      </c>
      <c r="Z7" s="43">
        <v>9.9</v>
      </c>
      <c r="AA7" s="43">
        <v>5.9</v>
      </c>
      <c r="AB7" s="43">
        <v>0.66</v>
      </c>
      <c r="AC7" s="43">
        <v>1.76</v>
      </c>
      <c r="AD7" s="44">
        <v>2.3311382878645346E-2</v>
      </c>
      <c r="AE7" s="44">
        <v>0.34634054562558797</v>
      </c>
      <c r="AF7" s="45">
        <v>5.2000000000000005E-2</v>
      </c>
      <c r="AG7" s="185">
        <v>7.7499999999999999E-2</v>
      </c>
      <c r="AH7" s="185">
        <v>0.91100000000000003</v>
      </c>
      <c r="AI7" s="43">
        <v>118.81595856044991</v>
      </c>
      <c r="AJ7" s="47">
        <v>115.19735620853039</v>
      </c>
      <c r="AK7" s="48">
        <v>5</v>
      </c>
      <c r="AL7" s="49">
        <v>4</v>
      </c>
      <c r="AM7" s="49">
        <v>7</v>
      </c>
      <c r="AN7" s="49">
        <v>7</v>
      </c>
      <c r="AO7" s="49">
        <v>10</v>
      </c>
      <c r="AP7" s="49">
        <v>9</v>
      </c>
      <c r="AQ7" s="49">
        <v>8</v>
      </c>
      <c r="AR7" s="126">
        <v>0.5</v>
      </c>
      <c r="AS7" s="133"/>
      <c r="AT7" s="115">
        <v>3707</v>
      </c>
      <c r="AU7" s="115"/>
      <c r="AV7" s="115"/>
      <c r="AW7" s="115"/>
      <c r="AX7" s="115"/>
      <c r="AY7" s="115"/>
      <c r="AZ7" s="115"/>
      <c r="BA7" s="115"/>
      <c r="BB7" s="115"/>
      <c r="BC7" s="115"/>
      <c r="BD7" s="115"/>
      <c r="BE7" s="135"/>
      <c r="BF7" s="135"/>
      <c r="BG7" s="136"/>
      <c r="BH7" s="133"/>
      <c r="BI7" s="115">
        <v>2455</v>
      </c>
      <c r="BJ7" s="115">
        <v>3</v>
      </c>
      <c r="BK7" s="115">
        <v>0</v>
      </c>
      <c r="BL7" s="115">
        <v>0</v>
      </c>
      <c r="BM7" s="115"/>
      <c r="BN7" s="115"/>
      <c r="BO7" s="115"/>
      <c r="BP7" s="115"/>
      <c r="BQ7" s="115"/>
      <c r="BR7" s="115"/>
      <c r="BS7" s="115"/>
      <c r="BT7" s="135">
        <v>100</v>
      </c>
      <c r="BU7" s="135">
        <v>79.5</v>
      </c>
      <c r="BV7" s="136">
        <v>20.5</v>
      </c>
      <c r="BW7" s="133">
        <v>121</v>
      </c>
      <c r="BX7" s="115">
        <v>2781</v>
      </c>
      <c r="BY7" s="115">
        <v>22</v>
      </c>
      <c r="BZ7" s="115">
        <v>13</v>
      </c>
      <c r="CA7" s="115">
        <v>0</v>
      </c>
      <c r="CB7" s="115">
        <v>26</v>
      </c>
      <c r="CC7" s="116">
        <v>0.27</v>
      </c>
      <c r="CD7" s="116">
        <v>0.33</v>
      </c>
      <c r="CE7" s="116">
        <v>0.69</v>
      </c>
      <c r="CF7" s="116">
        <v>1.6</v>
      </c>
      <c r="CG7" s="116">
        <v>13.6</v>
      </c>
      <c r="CH7" s="116"/>
      <c r="CI7" s="135">
        <v>13.3</v>
      </c>
      <c r="CJ7" s="135">
        <v>85.2</v>
      </c>
      <c r="CK7" s="136">
        <v>14.3</v>
      </c>
      <c r="CL7" s="133">
        <v>584</v>
      </c>
      <c r="CM7" s="115">
        <v>3679</v>
      </c>
      <c r="CN7" s="115">
        <v>54</v>
      </c>
      <c r="CO7" s="115">
        <v>41</v>
      </c>
      <c r="CP7" s="115">
        <v>3</v>
      </c>
      <c r="CQ7" s="115">
        <v>39</v>
      </c>
      <c r="CR7" s="116">
        <v>0.66</v>
      </c>
      <c r="CS7" s="116">
        <v>1.44</v>
      </c>
      <c r="CT7" s="116">
        <v>3.46</v>
      </c>
      <c r="CU7" s="116">
        <v>12.8</v>
      </c>
      <c r="CV7" s="116">
        <v>5.9</v>
      </c>
      <c r="CW7" s="61">
        <v>7</v>
      </c>
      <c r="CX7" s="153">
        <v>4.1472602739726028E-2</v>
      </c>
      <c r="CY7" s="61">
        <v>47</v>
      </c>
      <c r="CZ7" s="153">
        <v>0.27845890410958901</v>
      </c>
      <c r="DA7" s="135">
        <v>57.1</v>
      </c>
      <c r="DB7" s="135">
        <v>10.9</v>
      </c>
      <c r="DC7" s="135">
        <v>4</v>
      </c>
      <c r="DD7" s="136">
        <v>94.9</v>
      </c>
      <c r="DE7" s="133">
        <v>1063</v>
      </c>
      <c r="DF7" s="115">
        <v>5100</v>
      </c>
      <c r="DG7" s="115">
        <v>111</v>
      </c>
      <c r="DH7" s="115">
        <v>91</v>
      </c>
      <c r="DI7" s="115">
        <v>12</v>
      </c>
      <c r="DJ7" s="115">
        <v>51</v>
      </c>
      <c r="DK7" s="116">
        <v>0.6</v>
      </c>
      <c r="DL7" s="116">
        <v>1.76</v>
      </c>
      <c r="DM7" s="116">
        <v>3.54</v>
      </c>
      <c r="DN7" s="116">
        <v>9.9</v>
      </c>
      <c r="DO7" s="116">
        <v>4.7</v>
      </c>
      <c r="DP7" s="61">
        <v>7</v>
      </c>
      <c r="DQ7" s="153">
        <v>2.3311382878645346E-2</v>
      </c>
      <c r="DR7" s="61">
        <v>104</v>
      </c>
      <c r="DS7" s="153">
        <v>0.34634054562558797</v>
      </c>
      <c r="DT7" s="135">
        <v>71.400000000000006</v>
      </c>
      <c r="DU7" s="135">
        <v>5.2</v>
      </c>
      <c r="DV7" s="135">
        <v>11.5</v>
      </c>
      <c r="DW7" s="136">
        <v>87.3</v>
      </c>
      <c r="DX7" s="117"/>
      <c r="DY7" s="7">
        <v>5</v>
      </c>
      <c r="DZ7" s="31" t="s">
        <v>731</v>
      </c>
      <c r="EA7" s="89">
        <v>0.95</v>
      </c>
      <c r="EB7" s="107">
        <v>43343</v>
      </c>
    </row>
    <row r="8" spans="1:133" x14ac:dyDescent="0.2">
      <c r="A8" s="30">
        <v>6</v>
      </c>
      <c r="B8" s="32" t="s">
        <v>169</v>
      </c>
      <c r="C8" s="120">
        <v>9.831428571428571</v>
      </c>
      <c r="D8" s="121" t="s">
        <v>706</v>
      </c>
      <c r="E8" s="35">
        <v>1</v>
      </c>
      <c r="F8" s="36">
        <v>35079</v>
      </c>
      <c r="G8" s="37">
        <v>29.720547945205478</v>
      </c>
      <c r="H8" s="37" t="s">
        <v>669</v>
      </c>
      <c r="I8" s="37">
        <v>23.290410958904111</v>
      </c>
      <c r="J8" s="37" t="s">
        <v>976</v>
      </c>
      <c r="K8" s="37" t="s">
        <v>984</v>
      </c>
      <c r="L8" s="37" t="s">
        <v>985</v>
      </c>
      <c r="M8" s="35">
        <v>72</v>
      </c>
      <c r="N8" s="35">
        <v>216</v>
      </c>
      <c r="O8" s="35">
        <v>4.4800000000000004</v>
      </c>
      <c r="P8" s="38">
        <v>2</v>
      </c>
      <c r="Q8" s="125">
        <v>0</v>
      </c>
      <c r="R8" s="110">
        <v>4.8192771084337354E-3</v>
      </c>
      <c r="S8" s="110">
        <v>0.28256946950559364</v>
      </c>
      <c r="T8" s="110">
        <v>8.9477451682176093E-2</v>
      </c>
      <c r="U8" s="110">
        <v>0.24866084014660275</v>
      </c>
      <c r="V8" s="58">
        <v>0.26561515482609821</v>
      </c>
      <c r="W8" s="59">
        <v>0.26561515482609821</v>
      </c>
      <c r="X8" s="42">
        <v>20.643835616438356</v>
      </c>
      <c r="Y8" s="43">
        <v>2.75</v>
      </c>
      <c r="Z8" s="43">
        <v>9.5</v>
      </c>
      <c r="AA8" s="43">
        <v>11</v>
      </c>
      <c r="AB8" s="43">
        <v>0.86</v>
      </c>
      <c r="AC8" s="43">
        <v>2.66</v>
      </c>
      <c r="AD8" s="44">
        <v>5.8571428571428566E-2</v>
      </c>
      <c r="AE8" s="44">
        <v>0.21476190476190474</v>
      </c>
      <c r="AF8" s="45">
        <v>6.0999999999999999E-2</v>
      </c>
      <c r="AG8" s="185">
        <v>0.81300000000000006</v>
      </c>
      <c r="AH8" s="185">
        <v>0.17799999999999999</v>
      </c>
      <c r="AI8" s="43">
        <v>107.24367573081526</v>
      </c>
      <c r="AJ8" s="47">
        <v>103.97751332359465</v>
      </c>
      <c r="AK8" s="48">
        <v>7</v>
      </c>
      <c r="AL8" s="49">
        <v>5</v>
      </c>
      <c r="AM8" s="49">
        <v>5</v>
      </c>
      <c r="AN8" s="49">
        <v>7</v>
      </c>
      <c r="AO8" s="49">
        <v>8</v>
      </c>
      <c r="AP8" s="49">
        <v>7</v>
      </c>
      <c r="AQ8" s="49">
        <v>8</v>
      </c>
      <c r="AR8" s="126">
        <v>0.75</v>
      </c>
      <c r="AS8" s="133"/>
      <c r="AT8" s="115">
        <v>3661</v>
      </c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35"/>
      <c r="BF8" s="135"/>
      <c r="BG8" s="136"/>
      <c r="BH8" s="133">
        <v>12</v>
      </c>
      <c r="BI8" s="115">
        <v>2490</v>
      </c>
      <c r="BJ8" s="115">
        <v>22</v>
      </c>
      <c r="BK8" s="115">
        <v>12</v>
      </c>
      <c r="BL8" s="115">
        <v>1</v>
      </c>
      <c r="BM8" s="115">
        <v>17</v>
      </c>
      <c r="BN8" s="115"/>
      <c r="BO8" s="115"/>
      <c r="BP8" s="116">
        <v>1.83</v>
      </c>
      <c r="BQ8" s="116">
        <v>7.2</v>
      </c>
      <c r="BR8" s="116">
        <v>12</v>
      </c>
      <c r="BS8" s="116"/>
      <c r="BT8" s="135">
        <v>25</v>
      </c>
      <c r="BU8" s="135">
        <v>86.7</v>
      </c>
      <c r="BV8" s="136">
        <v>13.3</v>
      </c>
      <c r="BW8" s="133">
        <v>783</v>
      </c>
      <c r="BX8" s="115">
        <v>2771</v>
      </c>
      <c r="BY8" s="115">
        <v>81</v>
      </c>
      <c r="BZ8" s="115">
        <v>59</v>
      </c>
      <c r="CA8" s="115">
        <v>1</v>
      </c>
      <c r="CB8" s="115">
        <v>12</v>
      </c>
      <c r="CC8" s="116">
        <v>0.67</v>
      </c>
      <c r="CD8" s="116">
        <v>2.5299999999999998</v>
      </c>
      <c r="CE8" s="116">
        <v>2.4700000000000002</v>
      </c>
      <c r="CF8" s="116">
        <v>7.2</v>
      </c>
      <c r="CG8" s="116">
        <v>8.3000000000000007</v>
      </c>
      <c r="CH8" s="116"/>
      <c r="CI8" s="135">
        <v>3.3</v>
      </c>
      <c r="CJ8" s="135">
        <v>88</v>
      </c>
      <c r="CK8" s="136">
        <v>11.7</v>
      </c>
      <c r="CL8" s="133">
        <v>250</v>
      </c>
      <c r="CM8" s="115">
        <v>2794</v>
      </c>
      <c r="CN8" s="115">
        <v>22</v>
      </c>
      <c r="CO8" s="115">
        <v>15</v>
      </c>
      <c r="CP8" s="115">
        <v>3</v>
      </c>
      <c r="CQ8" s="115">
        <v>18</v>
      </c>
      <c r="CR8" s="116">
        <v>0.86</v>
      </c>
      <c r="CS8" s="116">
        <v>2.66</v>
      </c>
      <c r="CT8" s="116">
        <v>2.75</v>
      </c>
      <c r="CU8" s="116">
        <v>9.5</v>
      </c>
      <c r="CV8" s="116">
        <v>11</v>
      </c>
      <c r="CW8" s="61">
        <v>5</v>
      </c>
      <c r="CX8" s="153">
        <v>5.5E-2</v>
      </c>
      <c r="CY8" s="61">
        <v>17</v>
      </c>
      <c r="CZ8" s="153">
        <v>0.187</v>
      </c>
      <c r="DA8" s="135">
        <v>20</v>
      </c>
      <c r="DB8" s="135">
        <v>6.3</v>
      </c>
      <c r="DC8" s="135">
        <v>83.2</v>
      </c>
      <c r="DD8" s="136">
        <v>15.8</v>
      </c>
      <c r="DE8" s="133">
        <v>882</v>
      </c>
      <c r="DF8" s="115">
        <v>3547</v>
      </c>
      <c r="DG8" s="115">
        <v>98</v>
      </c>
      <c r="DH8" s="115">
        <v>62</v>
      </c>
      <c r="DI8" s="115">
        <v>11</v>
      </c>
      <c r="DJ8" s="115">
        <v>32</v>
      </c>
      <c r="DK8" s="116">
        <v>0.54</v>
      </c>
      <c r="DL8" s="116">
        <v>2.1800000000000002</v>
      </c>
      <c r="DM8" s="116">
        <v>2.46</v>
      </c>
      <c r="DN8" s="116">
        <v>9.5</v>
      </c>
      <c r="DO8" s="116">
        <v>8.6999999999999993</v>
      </c>
      <c r="DP8" s="61">
        <v>21</v>
      </c>
      <c r="DQ8" s="153">
        <v>5.8571428571428566E-2</v>
      </c>
      <c r="DR8" s="61">
        <v>77</v>
      </c>
      <c r="DS8" s="153">
        <v>0.21476190476190474</v>
      </c>
      <c r="DT8" s="135">
        <v>47.6</v>
      </c>
      <c r="DU8" s="135">
        <v>6.1</v>
      </c>
      <c r="DV8" s="135">
        <v>79.400000000000006</v>
      </c>
      <c r="DW8" s="136">
        <v>19.8</v>
      </c>
      <c r="DX8" s="117"/>
      <c r="DY8" s="7">
        <v>6</v>
      </c>
      <c r="DZ8" s="31" t="s">
        <v>642</v>
      </c>
      <c r="EA8" s="89">
        <v>0.85</v>
      </c>
      <c r="EB8" s="107"/>
    </row>
    <row r="9" spans="1:133" x14ac:dyDescent="0.2">
      <c r="A9" s="30">
        <v>7</v>
      </c>
      <c r="B9" s="32" t="s">
        <v>199</v>
      </c>
      <c r="C9" s="120">
        <v>9.5157142857142851</v>
      </c>
      <c r="D9" s="121" t="s">
        <v>776</v>
      </c>
      <c r="E9" s="35">
        <v>11</v>
      </c>
      <c r="F9" s="36">
        <v>35387</v>
      </c>
      <c r="G9" s="37">
        <v>28.876712328767123</v>
      </c>
      <c r="H9" s="37" t="s">
        <v>669</v>
      </c>
      <c r="I9" s="37">
        <v>22.446575342465753</v>
      </c>
      <c r="J9" s="37" t="s">
        <v>978</v>
      </c>
      <c r="K9" s="37" t="s">
        <v>981</v>
      </c>
      <c r="L9" s="37" t="s">
        <v>985</v>
      </c>
      <c r="M9" s="35">
        <v>69</v>
      </c>
      <c r="N9" s="35">
        <v>187</v>
      </c>
      <c r="O9" s="35">
        <v>4.3099999999999996</v>
      </c>
      <c r="P9" s="38">
        <v>2</v>
      </c>
      <c r="Q9" s="125">
        <v>0</v>
      </c>
      <c r="R9" s="110">
        <v>0</v>
      </c>
      <c r="S9" s="110">
        <v>0.26006493506493505</v>
      </c>
      <c r="T9" s="110">
        <v>0.2857142857142857</v>
      </c>
      <c r="U9" s="110">
        <v>0.47469946882862735</v>
      </c>
      <c r="V9" s="58">
        <v>0.47469946882862735</v>
      </c>
      <c r="W9" s="59">
        <v>0.28481968129717639</v>
      </c>
      <c r="X9" s="42">
        <v>19.8</v>
      </c>
      <c r="Y9" s="43">
        <v>4.1500000000000004</v>
      </c>
      <c r="Z9" s="43">
        <v>7.3</v>
      </c>
      <c r="AA9" s="43">
        <v>12.6</v>
      </c>
      <c r="AB9" s="43">
        <v>0.57999999999999996</v>
      </c>
      <c r="AC9" s="43">
        <v>4.13</v>
      </c>
      <c r="AD9" s="44">
        <v>6.1101295641931688E-2</v>
      </c>
      <c r="AE9" s="44">
        <v>0.29573027090694937</v>
      </c>
      <c r="AF9" s="45">
        <v>5.5999999999999994E-2</v>
      </c>
      <c r="AG9" s="185">
        <v>0.60050000000000003</v>
      </c>
      <c r="AH9" s="185">
        <v>0.38500000000000001</v>
      </c>
      <c r="AI9" s="43">
        <v>108.38333780880065</v>
      </c>
      <c r="AJ9" s="47">
        <v>98.583707981993768</v>
      </c>
      <c r="AK9" s="48">
        <v>7</v>
      </c>
      <c r="AL9" s="49">
        <v>7</v>
      </c>
      <c r="AM9" s="49">
        <v>8</v>
      </c>
      <c r="AN9" s="49">
        <v>5</v>
      </c>
      <c r="AO9" s="49">
        <v>10</v>
      </c>
      <c r="AP9" s="49">
        <v>6</v>
      </c>
      <c r="AQ9" s="49">
        <v>8</v>
      </c>
      <c r="AR9" s="126">
        <v>0</v>
      </c>
      <c r="AS9" s="133"/>
      <c r="AT9" s="115">
        <v>3741</v>
      </c>
      <c r="AU9" s="115"/>
      <c r="AV9" s="115"/>
      <c r="AW9" s="115"/>
      <c r="AX9" s="115"/>
      <c r="AY9" s="115"/>
      <c r="AZ9" s="115"/>
      <c r="BA9" s="115"/>
      <c r="BB9" s="115"/>
      <c r="BC9" s="115"/>
      <c r="BD9" s="115"/>
      <c r="BE9" s="135"/>
      <c r="BF9" s="135"/>
      <c r="BG9" s="136"/>
      <c r="BH9" s="133"/>
      <c r="BI9" s="115">
        <v>3090</v>
      </c>
      <c r="BJ9" s="115">
        <v>5</v>
      </c>
      <c r="BK9" s="115">
        <v>2</v>
      </c>
      <c r="BL9" s="115">
        <v>0</v>
      </c>
      <c r="BM9" s="115"/>
      <c r="BN9" s="115"/>
      <c r="BO9" s="115"/>
      <c r="BP9" s="115"/>
      <c r="BQ9" s="115"/>
      <c r="BR9" s="115"/>
      <c r="BS9" s="115"/>
      <c r="BT9" s="135">
        <v>50</v>
      </c>
      <c r="BU9" s="135">
        <v>60.7</v>
      </c>
      <c r="BV9" s="136">
        <v>28.6</v>
      </c>
      <c r="BW9" s="133">
        <v>801</v>
      </c>
      <c r="BX9" s="115">
        <v>3080</v>
      </c>
      <c r="BY9" s="115">
        <v>100</v>
      </c>
      <c r="BZ9" s="115">
        <v>62</v>
      </c>
      <c r="CA9" s="115">
        <v>7</v>
      </c>
      <c r="CB9" s="115">
        <v>27</v>
      </c>
      <c r="CC9" s="116">
        <v>0.6</v>
      </c>
      <c r="CD9" s="116">
        <v>1.84</v>
      </c>
      <c r="CE9" s="116">
        <v>1.9</v>
      </c>
      <c r="CF9" s="116">
        <v>4.5</v>
      </c>
      <c r="CG9" s="116">
        <v>12.1</v>
      </c>
      <c r="CH9" s="116"/>
      <c r="CI9" s="135">
        <v>6.1</v>
      </c>
      <c r="CJ9" s="135">
        <v>34.5</v>
      </c>
      <c r="CK9" s="136">
        <v>64.3</v>
      </c>
      <c r="CL9" s="133">
        <v>1020</v>
      </c>
      <c r="CM9" s="115">
        <v>3570</v>
      </c>
      <c r="CN9" s="115">
        <v>105</v>
      </c>
      <c r="CO9" s="115">
        <v>65</v>
      </c>
      <c r="CP9" s="115">
        <v>10</v>
      </c>
      <c r="CQ9" s="115">
        <v>26</v>
      </c>
      <c r="CR9" s="116">
        <v>0.57999999999999996</v>
      </c>
      <c r="CS9" s="116">
        <v>2.2799999999999998</v>
      </c>
      <c r="CT9" s="116">
        <v>2.08</v>
      </c>
      <c r="CU9" s="116">
        <v>7.3</v>
      </c>
      <c r="CV9" s="116">
        <v>12.6</v>
      </c>
      <c r="CW9" s="61">
        <v>16</v>
      </c>
      <c r="CX9" s="153">
        <v>3.2627450980392159E-2</v>
      </c>
      <c r="CY9" s="61">
        <v>89</v>
      </c>
      <c r="CZ9" s="153">
        <v>0.18149019607843139</v>
      </c>
      <c r="DA9" s="135">
        <v>31.3</v>
      </c>
      <c r="DB9" s="135">
        <v>11</v>
      </c>
      <c r="DC9" s="135">
        <v>64.3</v>
      </c>
      <c r="DD9" s="136">
        <v>34.799999999999997</v>
      </c>
      <c r="DE9" s="133">
        <v>1698</v>
      </c>
      <c r="DF9" s="115">
        <v>3577</v>
      </c>
      <c r="DG9" s="115">
        <v>146</v>
      </c>
      <c r="DH9" s="115">
        <v>101</v>
      </c>
      <c r="DI9" s="115">
        <v>13</v>
      </c>
      <c r="DJ9" s="115">
        <v>27</v>
      </c>
      <c r="DK9" s="116">
        <v>0.77</v>
      </c>
      <c r="DL9" s="116">
        <v>4.13</v>
      </c>
      <c r="DM9" s="116">
        <v>4.1500000000000004</v>
      </c>
      <c r="DN9" s="116">
        <v>7.3</v>
      </c>
      <c r="DO9" s="116">
        <v>12.1</v>
      </c>
      <c r="DP9" s="61">
        <v>25</v>
      </c>
      <c r="DQ9" s="153">
        <v>6.1101295641931688E-2</v>
      </c>
      <c r="DR9" s="61">
        <v>121</v>
      </c>
      <c r="DS9" s="153">
        <v>0.29573027090694937</v>
      </c>
      <c r="DT9" s="135">
        <v>36</v>
      </c>
      <c r="DU9" s="135">
        <v>5.6</v>
      </c>
      <c r="DV9" s="135">
        <v>55.8</v>
      </c>
      <c r="DW9" s="136">
        <v>42.2</v>
      </c>
      <c r="DX9" s="117"/>
      <c r="DY9" s="7">
        <v>7</v>
      </c>
      <c r="DZ9" s="31" t="s">
        <v>734</v>
      </c>
      <c r="EA9" s="89">
        <v>0.76</v>
      </c>
    </row>
    <row r="10" spans="1:133" x14ac:dyDescent="0.2">
      <c r="A10" s="30">
        <v>8</v>
      </c>
      <c r="B10" s="32" t="s">
        <v>212</v>
      </c>
      <c r="C10" s="120">
        <v>9.2714285714285722</v>
      </c>
      <c r="D10" s="121" t="s">
        <v>769</v>
      </c>
      <c r="E10" s="35">
        <v>3</v>
      </c>
      <c r="F10" s="36">
        <v>35201</v>
      </c>
      <c r="G10" s="37">
        <v>29.386301369863013</v>
      </c>
      <c r="H10" s="37" t="s">
        <v>684</v>
      </c>
      <c r="I10" s="37">
        <v>22.956164383561642</v>
      </c>
      <c r="J10" s="37" t="s">
        <v>978</v>
      </c>
      <c r="K10" s="37" t="s">
        <v>980</v>
      </c>
      <c r="L10" s="37" t="s">
        <v>987</v>
      </c>
      <c r="M10" s="35">
        <v>77</v>
      </c>
      <c r="N10" s="35">
        <v>227</v>
      </c>
      <c r="O10" s="35">
        <v>4.4800000000000004</v>
      </c>
      <c r="P10" s="38">
        <v>4</v>
      </c>
      <c r="Q10" s="125">
        <v>0</v>
      </c>
      <c r="R10" s="110">
        <v>0</v>
      </c>
      <c r="S10" s="110">
        <v>4.3142305215711524E-2</v>
      </c>
      <c r="T10" s="110">
        <v>0.19644870349492671</v>
      </c>
      <c r="U10" s="110">
        <v>0.42081736909323114</v>
      </c>
      <c r="V10" s="58">
        <v>0.42081736909323114</v>
      </c>
      <c r="W10" s="59">
        <v>0.39977650063856957</v>
      </c>
      <c r="X10" s="42">
        <v>22.306849315068494</v>
      </c>
      <c r="Y10" s="43">
        <v>3.04</v>
      </c>
      <c r="Z10" s="43">
        <v>7.1</v>
      </c>
      <c r="AA10" s="43">
        <v>16.5</v>
      </c>
      <c r="AB10" s="43">
        <v>0.87</v>
      </c>
      <c r="AC10" s="43">
        <v>3.63</v>
      </c>
      <c r="AD10" s="44">
        <v>6.9195751138088013E-2</v>
      </c>
      <c r="AE10" s="44">
        <v>0.17068285280728376</v>
      </c>
      <c r="AF10" s="45">
        <v>0.155</v>
      </c>
      <c r="AG10" s="185">
        <v>0.41049999999999998</v>
      </c>
      <c r="AH10" s="185">
        <v>0.58950000000000002</v>
      </c>
      <c r="AI10" s="43">
        <v>112.70515921710678</v>
      </c>
      <c r="AJ10" s="47">
        <v>120.85061810397706</v>
      </c>
      <c r="AK10" s="48">
        <v>10</v>
      </c>
      <c r="AL10" s="49">
        <v>2</v>
      </c>
      <c r="AM10" s="49">
        <v>6</v>
      </c>
      <c r="AN10" s="49">
        <v>5</v>
      </c>
      <c r="AO10" s="49">
        <v>8</v>
      </c>
      <c r="AP10" s="49">
        <v>10</v>
      </c>
      <c r="AQ10" s="49">
        <v>5</v>
      </c>
      <c r="AR10" s="126">
        <v>0</v>
      </c>
      <c r="AS10" s="133"/>
      <c r="AT10" s="115">
        <v>2981</v>
      </c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35"/>
      <c r="BF10" s="135"/>
      <c r="BG10" s="136"/>
      <c r="BH10" s="133"/>
      <c r="BI10" s="115">
        <v>2716</v>
      </c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35"/>
      <c r="BU10" s="135"/>
      <c r="BV10" s="136"/>
      <c r="BW10" s="133">
        <v>134</v>
      </c>
      <c r="BX10" s="115">
        <v>3106</v>
      </c>
      <c r="BY10" s="115">
        <v>14</v>
      </c>
      <c r="BZ10" s="115">
        <v>9</v>
      </c>
      <c r="CA10" s="115">
        <v>2</v>
      </c>
      <c r="CB10" s="115">
        <v>21</v>
      </c>
      <c r="CC10" s="116">
        <v>1.19</v>
      </c>
      <c r="CD10" s="116">
        <v>0.52</v>
      </c>
      <c r="CE10" s="116">
        <v>1.29</v>
      </c>
      <c r="CF10" s="116">
        <v>4.8</v>
      </c>
      <c r="CG10" s="116">
        <v>11.8</v>
      </c>
      <c r="CH10" s="116"/>
      <c r="CI10" s="135">
        <v>0</v>
      </c>
      <c r="CJ10" s="135">
        <v>92.5</v>
      </c>
      <c r="CK10" s="136">
        <v>7.5</v>
      </c>
      <c r="CL10" s="133">
        <v>697</v>
      </c>
      <c r="CM10" s="115">
        <v>3548</v>
      </c>
      <c r="CN10" s="115">
        <v>73</v>
      </c>
      <c r="CO10" s="115">
        <v>41</v>
      </c>
      <c r="CP10" s="115">
        <v>7</v>
      </c>
      <c r="CQ10" s="115">
        <v>27</v>
      </c>
      <c r="CR10" s="116">
        <v>0.87</v>
      </c>
      <c r="CS10" s="116">
        <v>1.46</v>
      </c>
      <c r="CT10" s="116">
        <v>2.16</v>
      </c>
      <c r="CU10" s="116">
        <v>5.9</v>
      </c>
      <c r="CV10" s="116">
        <v>12.2</v>
      </c>
      <c r="CW10" s="61">
        <v>25</v>
      </c>
      <c r="CX10" s="153">
        <v>7.7474892395982792E-2</v>
      </c>
      <c r="CY10" s="61">
        <v>48</v>
      </c>
      <c r="CZ10" s="153">
        <v>0.14875179340028696</v>
      </c>
      <c r="DA10" s="135">
        <v>36</v>
      </c>
      <c r="DB10" s="135">
        <v>10.9</v>
      </c>
      <c r="DC10" s="135">
        <v>9.5</v>
      </c>
      <c r="DD10" s="136">
        <v>90.5</v>
      </c>
      <c r="DE10" s="133">
        <v>1318</v>
      </c>
      <c r="DF10" s="115">
        <v>3132</v>
      </c>
      <c r="DG10" s="115">
        <v>104</v>
      </c>
      <c r="DH10" s="115">
        <v>60</v>
      </c>
      <c r="DI10" s="115">
        <v>9</v>
      </c>
      <c r="DJ10" s="115">
        <v>20</v>
      </c>
      <c r="DK10" s="116">
        <v>0.78</v>
      </c>
      <c r="DL10" s="116">
        <v>3.63</v>
      </c>
      <c r="DM10" s="116">
        <v>3.04</v>
      </c>
      <c r="DN10" s="116">
        <v>7.1</v>
      </c>
      <c r="DO10" s="116">
        <v>16.5</v>
      </c>
      <c r="DP10" s="61">
        <v>30</v>
      </c>
      <c r="DQ10" s="153">
        <v>6.9195751138088013E-2</v>
      </c>
      <c r="DR10" s="61">
        <v>74</v>
      </c>
      <c r="DS10" s="153">
        <v>0.17068285280728376</v>
      </c>
      <c r="DT10" s="135">
        <v>56.7</v>
      </c>
      <c r="DU10" s="135">
        <v>15.5</v>
      </c>
      <c r="DV10" s="135">
        <v>72.599999999999994</v>
      </c>
      <c r="DW10" s="136">
        <v>27.4</v>
      </c>
      <c r="DX10" s="117"/>
      <c r="DY10" s="7">
        <v>8</v>
      </c>
      <c r="DZ10" s="31" t="s">
        <v>736</v>
      </c>
      <c r="EA10" s="89">
        <v>0.76</v>
      </c>
      <c r="EB10" s="107"/>
    </row>
    <row r="11" spans="1:133" x14ac:dyDescent="0.2">
      <c r="A11" s="30">
        <v>9</v>
      </c>
      <c r="B11" s="32" t="s">
        <v>231</v>
      </c>
      <c r="C11" s="120">
        <v>8.5471428571428572</v>
      </c>
      <c r="D11" s="121" t="s">
        <v>777</v>
      </c>
      <c r="E11" s="35">
        <v>9</v>
      </c>
      <c r="F11" s="36">
        <v>35251</v>
      </c>
      <c r="G11" s="37">
        <v>29.24931506849315</v>
      </c>
      <c r="H11" s="37" t="s">
        <v>628</v>
      </c>
      <c r="I11" s="37">
        <v>22.81917808219178</v>
      </c>
      <c r="J11" s="37" t="s">
        <v>978</v>
      </c>
      <c r="K11" s="37" t="s">
        <v>977</v>
      </c>
      <c r="L11" s="37" t="s">
        <v>986</v>
      </c>
      <c r="M11" s="35">
        <v>70</v>
      </c>
      <c r="N11" s="35">
        <v>183</v>
      </c>
      <c r="O11" s="35">
        <v>4.53</v>
      </c>
      <c r="P11" s="38">
        <v>3</v>
      </c>
      <c r="Q11" s="125">
        <v>0</v>
      </c>
      <c r="R11" s="110">
        <v>7.0427596119295721E-2</v>
      </c>
      <c r="S11" s="110">
        <v>0</v>
      </c>
      <c r="T11" s="110">
        <v>0.32610359785659609</v>
      </c>
      <c r="U11" s="110">
        <v>0.25683428957138038</v>
      </c>
      <c r="V11" s="58">
        <v>0.29146894371398824</v>
      </c>
      <c r="W11" s="59">
        <v>0.20402826059979176</v>
      </c>
      <c r="X11" s="42">
        <v>21.169863013698631</v>
      </c>
      <c r="Y11" s="43">
        <v>3.68</v>
      </c>
      <c r="Z11" s="43">
        <v>9</v>
      </c>
      <c r="AA11" s="43">
        <v>13.3</v>
      </c>
      <c r="AB11" s="43">
        <v>0.94</v>
      </c>
      <c r="AC11" s="43">
        <v>3.02</v>
      </c>
      <c r="AD11" s="44">
        <v>2.3127463863337715E-2</v>
      </c>
      <c r="AE11" s="44">
        <v>0.23416557161629437</v>
      </c>
      <c r="AF11" s="45">
        <v>0.125</v>
      </c>
      <c r="AG11" s="185">
        <v>0.72799999999999998</v>
      </c>
      <c r="AH11" s="185">
        <v>0.26200000000000001</v>
      </c>
      <c r="AI11" s="43">
        <v>86.913707743148635</v>
      </c>
      <c r="AJ11" s="47">
        <v>80.780089263586888</v>
      </c>
      <c r="AK11" s="48">
        <v>5</v>
      </c>
      <c r="AL11" s="49">
        <v>4</v>
      </c>
      <c r="AM11" s="49">
        <v>7</v>
      </c>
      <c r="AN11" s="49">
        <v>7</v>
      </c>
      <c r="AO11" s="49">
        <v>7</v>
      </c>
      <c r="AP11" s="49">
        <v>3</v>
      </c>
      <c r="AQ11" s="49">
        <v>7</v>
      </c>
      <c r="AR11" s="126">
        <v>0.25</v>
      </c>
      <c r="AS11" s="133"/>
      <c r="AT11" s="115">
        <v>3053</v>
      </c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35"/>
      <c r="BF11" s="135"/>
      <c r="BG11" s="136"/>
      <c r="BH11" s="133">
        <v>196</v>
      </c>
      <c r="BI11" s="115">
        <v>2783</v>
      </c>
      <c r="BJ11" s="115">
        <v>26</v>
      </c>
      <c r="BK11" s="115">
        <v>14</v>
      </c>
      <c r="BL11" s="115">
        <v>3</v>
      </c>
      <c r="BM11" s="115"/>
      <c r="BN11" s="115"/>
      <c r="BO11" s="115"/>
      <c r="BP11" s="115"/>
      <c r="BQ11" s="115"/>
      <c r="BR11" s="115"/>
      <c r="BS11" s="115"/>
      <c r="BT11" s="135">
        <v>22.2</v>
      </c>
      <c r="BU11" s="135">
        <v>87.5</v>
      </c>
      <c r="BV11" s="136">
        <v>12.5</v>
      </c>
      <c r="BW11" s="133">
        <v>0</v>
      </c>
      <c r="BX11" s="115">
        <v>4196</v>
      </c>
      <c r="BY11" s="115"/>
      <c r="BZ11" s="115"/>
      <c r="CA11" s="115"/>
      <c r="CB11" s="115"/>
      <c r="CC11" s="116"/>
      <c r="CD11" s="116"/>
      <c r="CE11" s="115"/>
      <c r="CF11" s="115"/>
      <c r="CG11" s="115"/>
      <c r="CH11" s="115"/>
      <c r="CI11" s="135"/>
      <c r="CJ11" s="135"/>
      <c r="CK11" s="136"/>
      <c r="CL11" s="133">
        <v>1278</v>
      </c>
      <c r="CM11" s="115">
        <v>3919</v>
      </c>
      <c r="CN11" s="115">
        <v>104</v>
      </c>
      <c r="CO11" s="115">
        <v>74</v>
      </c>
      <c r="CP11" s="115">
        <v>13</v>
      </c>
      <c r="CQ11" s="115">
        <v>28</v>
      </c>
      <c r="CR11" s="116">
        <v>0.94</v>
      </c>
      <c r="CS11" s="116">
        <v>3.02</v>
      </c>
      <c r="CT11" s="116">
        <v>3.68</v>
      </c>
      <c r="CU11" s="116">
        <v>7.6</v>
      </c>
      <c r="CV11" s="116">
        <v>13.3</v>
      </c>
      <c r="CW11" s="61">
        <v>12</v>
      </c>
      <c r="CX11" s="153">
        <v>3.4553990610328635E-2</v>
      </c>
      <c r="CY11" s="61">
        <v>92</v>
      </c>
      <c r="CZ11" s="153">
        <v>0.26491392801251956</v>
      </c>
      <c r="DA11" s="135">
        <v>66.7</v>
      </c>
      <c r="DB11" s="135">
        <v>6.3</v>
      </c>
      <c r="DC11" s="135">
        <v>77</v>
      </c>
      <c r="DD11" s="136">
        <v>22.2</v>
      </c>
      <c r="DE11" s="133">
        <v>761</v>
      </c>
      <c r="DF11" s="115">
        <v>2963</v>
      </c>
      <c r="DG11" s="115">
        <v>89</v>
      </c>
      <c r="DH11" s="115">
        <v>49</v>
      </c>
      <c r="DI11" s="115">
        <v>8</v>
      </c>
      <c r="DJ11" s="115">
        <v>32</v>
      </c>
      <c r="DK11" s="116">
        <v>0.56999999999999995</v>
      </c>
      <c r="DL11" s="116">
        <v>1.93</v>
      </c>
      <c r="DM11" s="116">
        <v>2.2000000000000002</v>
      </c>
      <c r="DN11" s="116">
        <v>9</v>
      </c>
      <c r="DO11" s="116">
        <v>12.2</v>
      </c>
      <c r="DP11" s="61">
        <v>8</v>
      </c>
      <c r="DQ11" s="153">
        <v>2.3127463863337715E-2</v>
      </c>
      <c r="DR11" s="61">
        <v>81</v>
      </c>
      <c r="DS11" s="153">
        <v>0.23416557161629437</v>
      </c>
      <c r="DT11" s="135">
        <v>25</v>
      </c>
      <c r="DU11" s="135">
        <v>12.5</v>
      </c>
      <c r="DV11" s="135">
        <v>68.599999999999994</v>
      </c>
      <c r="DW11" s="136">
        <v>30.2</v>
      </c>
      <c r="DX11" s="117"/>
      <c r="DY11" s="7">
        <v>9</v>
      </c>
      <c r="DZ11" s="31" t="s">
        <v>651</v>
      </c>
      <c r="EA11" s="89">
        <v>0.7</v>
      </c>
      <c r="EB11" s="107"/>
    </row>
    <row r="12" spans="1:133" x14ac:dyDescent="0.2">
      <c r="A12" s="30">
        <v>10</v>
      </c>
      <c r="B12" s="32" t="s">
        <v>261</v>
      </c>
      <c r="C12" s="120">
        <v>8.3042857142857134</v>
      </c>
      <c r="D12" s="121" t="s">
        <v>677</v>
      </c>
      <c r="E12" s="35">
        <v>3</v>
      </c>
      <c r="F12" s="36">
        <v>35496</v>
      </c>
      <c r="G12" s="37">
        <v>28.578082191780823</v>
      </c>
      <c r="H12" s="37" t="s">
        <v>669</v>
      </c>
      <c r="I12" s="37">
        <v>22.147945205479452</v>
      </c>
      <c r="J12" s="37" t="s">
        <v>983</v>
      </c>
      <c r="K12" s="37" t="s">
        <v>977</v>
      </c>
      <c r="L12" s="37" t="s">
        <v>987</v>
      </c>
      <c r="M12" s="35">
        <v>73</v>
      </c>
      <c r="N12" s="35">
        <v>214</v>
      </c>
      <c r="O12" s="35">
        <v>4.42</v>
      </c>
      <c r="P12" s="38">
        <v>4</v>
      </c>
      <c r="Q12" s="125">
        <v>0</v>
      </c>
      <c r="R12" s="110">
        <v>3.5484857754665033E-2</v>
      </c>
      <c r="S12" s="110">
        <v>4.9356865091235415E-2</v>
      </c>
      <c r="T12" s="110">
        <v>0.2725690126834121</v>
      </c>
      <c r="U12" s="110">
        <v>0.21750474383301707</v>
      </c>
      <c r="V12" s="58">
        <v>0.24503687825821457</v>
      </c>
      <c r="W12" s="59">
        <v>0.23278503434530384</v>
      </c>
      <c r="X12" s="42">
        <v>20.4986301369863</v>
      </c>
      <c r="Y12" s="43">
        <v>2.69</v>
      </c>
      <c r="Z12" s="43">
        <v>6.6</v>
      </c>
      <c r="AA12" s="43">
        <v>13.4</v>
      </c>
      <c r="AB12" s="43">
        <v>1.1100000000000001</v>
      </c>
      <c r="AC12" s="43">
        <v>2.2799999999999998</v>
      </c>
      <c r="AD12" s="44">
        <v>4.6935659760087241E-2</v>
      </c>
      <c r="AE12" s="44">
        <v>0.16427480916030535</v>
      </c>
      <c r="AF12" s="45">
        <v>0.1</v>
      </c>
      <c r="AG12" s="185">
        <v>0.02</v>
      </c>
      <c r="AH12" s="185">
        <v>0.97399999999999998</v>
      </c>
      <c r="AI12" s="43">
        <v>112.13848685090575</v>
      </c>
      <c r="AJ12" s="47">
        <v>110.99616482683777</v>
      </c>
      <c r="AK12" s="48">
        <v>6</v>
      </c>
      <c r="AL12" s="49">
        <v>6</v>
      </c>
      <c r="AM12" s="49">
        <v>5</v>
      </c>
      <c r="AN12" s="49">
        <v>5</v>
      </c>
      <c r="AO12" s="49">
        <v>9</v>
      </c>
      <c r="AP12" s="49">
        <v>8</v>
      </c>
      <c r="AQ12" s="49">
        <v>5</v>
      </c>
      <c r="AR12" s="126">
        <v>0</v>
      </c>
      <c r="AS12" s="133"/>
      <c r="AT12" s="115">
        <v>4121</v>
      </c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35"/>
      <c r="BF12" s="135"/>
      <c r="BG12" s="136"/>
      <c r="BH12" s="133">
        <v>116</v>
      </c>
      <c r="BI12" s="115">
        <v>3269</v>
      </c>
      <c r="BJ12" s="115">
        <v>14</v>
      </c>
      <c r="BK12" s="115">
        <v>7</v>
      </c>
      <c r="BL12" s="115">
        <v>1</v>
      </c>
      <c r="BM12" s="115">
        <v>26</v>
      </c>
      <c r="BN12" s="115"/>
      <c r="BO12" s="115"/>
      <c r="BP12" s="116">
        <v>2</v>
      </c>
      <c r="BQ12" s="116">
        <v>8.9</v>
      </c>
      <c r="BR12" s="116">
        <v>15</v>
      </c>
      <c r="BS12" s="116"/>
      <c r="BT12" s="135">
        <v>0</v>
      </c>
      <c r="BU12" s="135">
        <v>91.5</v>
      </c>
      <c r="BV12" s="136">
        <v>8.5</v>
      </c>
      <c r="BW12" s="133">
        <v>165</v>
      </c>
      <c r="BX12" s="115">
        <v>3343</v>
      </c>
      <c r="BY12" s="115">
        <v>11</v>
      </c>
      <c r="BZ12" s="115">
        <v>10</v>
      </c>
      <c r="CA12" s="115">
        <v>2</v>
      </c>
      <c r="CB12" s="115">
        <v>26</v>
      </c>
      <c r="CC12" s="116">
        <v>1.33</v>
      </c>
      <c r="CD12" s="116">
        <v>0.46</v>
      </c>
      <c r="CE12" s="116">
        <v>2.17</v>
      </c>
      <c r="CF12" s="116">
        <v>10.199999999999999</v>
      </c>
      <c r="CG12" s="116">
        <v>8.9</v>
      </c>
      <c r="CH12" s="116"/>
      <c r="CI12" s="135">
        <v>0</v>
      </c>
      <c r="CJ12" s="135">
        <v>83.3</v>
      </c>
      <c r="CK12" s="136">
        <v>16.7</v>
      </c>
      <c r="CL12" s="133">
        <v>1096</v>
      </c>
      <c r="CM12" s="115">
        <v>4021</v>
      </c>
      <c r="CN12" s="115">
        <v>136</v>
      </c>
      <c r="CO12" s="115">
        <v>96</v>
      </c>
      <c r="CP12" s="115">
        <v>1</v>
      </c>
      <c r="CQ12" s="115">
        <v>37</v>
      </c>
      <c r="CR12" s="116">
        <v>0.43</v>
      </c>
      <c r="CS12" s="116">
        <v>2.2799999999999998</v>
      </c>
      <c r="CT12" s="116">
        <v>2.2799999999999998</v>
      </c>
      <c r="CU12" s="116">
        <v>3.8</v>
      </c>
      <c r="CV12" s="116">
        <v>11</v>
      </c>
      <c r="CW12" s="61">
        <v>30</v>
      </c>
      <c r="CX12" s="153">
        <v>6.2408759124087589E-2</v>
      </c>
      <c r="CY12" s="61">
        <v>106</v>
      </c>
      <c r="CZ12" s="153">
        <v>0.22051094890510947</v>
      </c>
      <c r="DA12" s="135">
        <v>46.7</v>
      </c>
      <c r="DB12" s="135">
        <v>6.8</v>
      </c>
      <c r="DC12" s="135">
        <v>2</v>
      </c>
      <c r="DD12" s="136">
        <v>96.8</v>
      </c>
      <c r="DE12" s="133">
        <v>917</v>
      </c>
      <c r="DF12" s="115">
        <v>4216</v>
      </c>
      <c r="DG12" s="115">
        <v>72</v>
      </c>
      <c r="DH12" s="115">
        <v>54</v>
      </c>
      <c r="DI12" s="115">
        <v>13</v>
      </c>
      <c r="DJ12" s="115">
        <v>38</v>
      </c>
      <c r="DK12" s="116">
        <v>1.1100000000000001</v>
      </c>
      <c r="DL12" s="116">
        <v>2.25</v>
      </c>
      <c r="DM12" s="116">
        <v>2.69</v>
      </c>
      <c r="DN12" s="116">
        <v>6.6</v>
      </c>
      <c r="DO12" s="116">
        <v>13.4</v>
      </c>
      <c r="DP12" s="61">
        <v>16</v>
      </c>
      <c r="DQ12" s="153">
        <v>4.6935659760087241E-2</v>
      </c>
      <c r="DR12" s="61">
        <v>56</v>
      </c>
      <c r="DS12" s="153">
        <v>0.16427480916030535</v>
      </c>
      <c r="DT12" s="135">
        <v>68.8</v>
      </c>
      <c r="DU12" s="135">
        <v>10</v>
      </c>
      <c r="DV12" s="135">
        <v>2</v>
      </c>
      <c r="DW12" s="136">
        <v>98</v>
      </c>
      <c r="DX12" s="117"/>
      <c r="DY12" s="7">
        <v>10</v>
      </c>
      <c r="DZ12" s="58" t="s">
        <v>654</v>
      </c>
      <c r="EA12" s="89">
        <v>0.7</v>
      </c>
    </row>
    <row r="13" spans="1:133" x14ac:dyDescent="0.2">
      <c r="A13" s="30">
        <v>11</v>
      </c>
      <c r="B13" s="32" t="s">
        <v>276</v>
      </c>
      <c r="C13" s="120">
        <v>8.0214285714285722</v>
      </c>
      <c r="D13" s="121" t="s">
        <v>647</v>
      </c>
      <c r="E13" s="35">
        <v>2</v>
      </c>
      <c r="F13" s="36">
        <v>35289</v>
      </c>
      <c r="G13" s="37">
        <v>29.145205479452056</v>
      </c>
      <c r="H13" s="37" t="s">
        <v>669</v>
      </c>
      <c r="I13" s="37">
        <v>22.715068493150685</v>
      </c>
      <c r="J13" s="37" t="s">
        <v>976</v>
      </c>
      <c r="K13" s="37" t="s">
        <v>980</v>
      </c>
      <c r="L13" s="37" t="s">
        <v>987</v>
      </c>
      <c r="M13" s="35">
        <v>76</v>
      </c>
      <c r="N13" s="35">
        <v>220</v>
      </c>
      <c r="O13" s="35">
        <v>4.42</v>
      </c>
      <c r="P13" s="38">
        <v>3</v>
      </c>
      <c r="Q13" s="125">
        <v>0</v>
      </c>
      <c r="R13" s="110">
        <v>0</v>
      </c>
      <c r="S13" s="110">
        <v>2.6548672566371681E-2</v>
      </c>
      <c r="T13" s="110">
        <v>0.10877042132416165</v>
      </c>
      <c r="U13" s="110">
        <v>0.26053181953988647</v>
      </c>
      <c r="V13" s="58">
        <v>0.26053181953988647</v>
      </c>
      <c r="W13" s="59">
        <v>0.26053181953988647</v>
      </c>
      <c r="X13" s="42">
        <v>22.065753424657533</v>
      </c>
      <c r="Y13" s="43">
        <v>2.13</v>
      </c>
      <c r="Z13" s="43">
        <v>5.2</v>
      </c>
      <c r="AA13" s="43">
        <v>19.600000000000001</v>
      </c>
      <c r="AB13" s="43">
        <v>1.08</v>
      </c>
      <c r="AC13" s="43">
        <v>2.09</v>
      </c>
      <c r="AD13" s="44">
        <v>5.6146788990825688E-2</v>
      </c>
      <c r="AE13" s="44">
        <v>0.17311926605504588</v>
      </c>
      <c r="AF13" s="45">
        <v>4.8000000000000001E-2</v>
      </c>
      <c r="AG13" s="185">
        <v>0.83349999999999991</v>
      </c>
      <c r="AH13" s="185">
        <v>0.16250000000000001</v>
      </c>
      <c r="AI13" s="43">
        <v>115.2825565756975</v>
      </c>
      <c r="AJ13" s="47">
        <v>121.21405468302446</v>
      </c>
      <c r="AK13" s="48">
        <v>7</v>
      </c>
      <c r="AL13" s="49">
        <v>2</v>
      </c>
      <c r="AM13" s="49">
        <v>4</v>
      </c>
      <c r="AN13" s="49">
        <v>3</v>
      </c>
      <c r="AO13" s="49">
        <v>9</v>
      </c>
      <c r="AP13" s="49">
        <v>10</v>
      </c>
      <c r="AQ13" s="49">
        <v>7</v>
      </c>
      <c r="AR13" s="126">
        <v>0</v>
      </c>
      <c r="AS13" s="133"/>
      <c r="AT13" s="115">
        <v>3711</v>
      </c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35"/>
      <c r="BF13" s="135"/>
      <c r="BG13" s="136"/>
      <c r="BH13" s="133"/>
      <c r="BI13" s="115">
        <v>3364</v>
      </c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35"/>
      <c r="BU13" s="135"/>
      <c r="BV13" s="136"/>
      <c r="BW13" s="133">
        <v>81</v>
      </c>
      <c r="BX13" s="115">
        <v>3051</v>
      </c>
      <c r="BY13" s="115">
        <v>15</v>
      </c>
      <c r="BZ13" s="115">
        <v>6</v>
      </c>
      <c r="CA13" s="115">
        <v>1</v>
      </c>
      <c r="CB13" s="115">
        <v>27</v>
      </c>
      <c r="CC13" s="116">
        <v>0.77</v>
      </c>
      <c r="CD13" s="116">
        <v>0.39</v>
      </c>
      <c r="CE13" s="116">
        <v>1.29</v>
      </c>
      <c r="CF13" s="116">
        <v>3.5</v>
      </c>
      <c r="CG13" s="116">
        <v>13.9</v>
      </c>
      <c r="CH13" s="116"/>
      <c r="CI13" s="135">
        <v>33.299999999999997</v>
      </c>
      <c r="CJ13" s="135">
        <v>83.3</v>
      </c>
      <c r="CK13" s="136">
        <v>15.2</v>
      </c>
      <c r="CL13" s="133">
        <v>253</v>
      </c>
      <c r="CM13" s="115">
        <v>2326</v>
      </c>
      <c r="CN13" s="115">
        <v>25</v>
      </c>
      <c r="CO13" s="115">
        <v>12</v>
      </c>
      <c r="CP13" s="115">
        <v>2</v>
      </c>
      <c r="CQ13" s="115">
        <v>20</v>
      </c>
      <c r="CR13" s="116">
        <v>1.08</v>
      </c>
      <c r="CS13" s="116">
        <v>1.35</v>
      </c>
      <c r="CT13" s="116">
        <v>2.13</v>
      </c>
      <c r="CU13" s="116">
        <v>5.2</v>
      </c>
      <c r="CV13" s="116">
        <v>19.600000000000001</v>
      </c>
      <c r="CW13" s="61">
        <v>6</v>
      </c>
      <c r="CX13" s="153">
        <v>5.0513833992094859E-2</v>
      </c>
      <c r="CY13" s="61">
        <v>19</v>
      </c>
      <c r="CZ13" s="153">
        <v>0.15996047430830038</v>
      </c>
      <c r="DA13" s="135">
        <v>50</v>
      </c>
      <c r="DB13" s="135">
        <v>7.7</v>
      </c>
      <c r="DC13" s="135">
        <v>81.5</v>
      </c>
      <c r="DD13" s="136">
        <v>17.7</v>
      </c>
      <c r="DE13" s="133">
        <v>872</v>
      </c>
      <c r="DF13" s="115">
        <v>3347</v>
      </c>
      <c r="DG13" s="115">
        <v>98</v>
      </c>
      <c r="DH13" s="115">
        <v>59</v>
      </c>
      <c r="DI13" s="115">
        <v>8</v>
      </c>
      <c r="DJ13" s="115">
        <v>23</v>
      </c>
      <c r="DK13" s="116">
        <v>0.66</v>
      </c>
      <c r="DL13" s="116">
        <v>2.09</v>
      </c>
      <c r="DM13" s="116">
        <v>2.04</v>
      </c>
      <c r="DN13" s="116">
        <v>3.7</v>
      </c>
      <c r="DO13" s="116">
        <v>15.1</v>
      </c>
      <c r="DP13" s="61">
        <v>24</v>
      </c>
      <c r="DQ13" s="153">
        <v>5.6146788990825688E-2</v>
      </c>
      <c r="DR13" s="61">
        <v>74</v>
      </c>
      <c r="DS13" s="153">
        <v>0.17311926605504588</v>
      </c>
      <c r="DT13" s="135">
        <v>41.7</v>
      </c>
      <c r="DU13" s="135">
        <v>4.8</v>
      </c>
      <c r="DV13" s="135">
        <v>85.2</v>
      </c>
      <c r="DW13" s="136">
        <v>14.8</v>
      </c>
      <c r="DX13" s="117"/>
      <c r="DY13" s="31">
        <v>11</v>
      </c>
      <c r="DZ13" s="58" t="s">
        <v>740</v>
      </c>
      <c r="EA13" s="89">
        <v>0.6</v>
      </c>
    </row>
    <row r="14" spans="1:133" x14ac:dyDescent="0.2">
      <c r="A14" s="30">
        <v>12</v>
      </c>
      <c r="B14" s="32" t="s">
        <v>264</v>
      </c>
      <c r="C14" s="120">
        <v>7.9799999999999995</v>
      </c>
      <c r="D14" s="121" t="s">
        <v>656</v>
      </c>
      <c r="E14" s="35">
        <v>1</v>
      </c>
      <c r="F14" s="36">
        <v>35866</v>
      </c>
      <c r="G14" s="37">
        <v>27.564383561643837</v>
      </c>
      <c r="H14" s="37" t="s">
        <v>628</v>
      </c>
      <c r="I14" s="37">
        <v>21.134246575342466</v>
      </c>
      <c r="J14" s="37" t="s">
        <v>983</v>
      </c>
      <c r="K14" s="37" t="s">
        <v>981</v>
      </c>
      <c r="L14" s="37" t="s">
        <v>986</v>
      </c>
      <c r="M14" s="35">
        <v>70</v>
      </c>
      <c r="N14" s="35">
        <v>187</v>
      </c>
      <c r="O14" s="35">
        <v>4.33</v>
      </c>
      <c r="P14" s="38">
        <v>2</v>
      </c>
      <c r="Q14" s="125">
        <v>0</v>
      </c>
      <c r="R14" s="110">
        <v>0</v>
      </c>
      <c r="S14" s="110">
        <v>0</v>
      </c>
      <c r="T14" s="110">
        <v>0.15755748209574066</v>
      </c>
      <c r="U14" s="110">
        <v>0.17156398104265402</v>
      </c>
      <c r="V14" s="58">
        <v>0.17156398104265402</v>
      </c>
      <c r="W14" s="59">
        <v>0.17156398104265402</v>
      </c>
      <c r="X14" s="42" t="s">
        <v>727</v>
      </c>
      <c r="Y14" s="43">
        <v>2.9</v>
      </c>
      <c r="Z14" s="43">
        <v>8.9</v>
      </c>
      <c r="AA14" s="43">
        <v>11.8</v>
      </c>
      <c r="AB14" s="43">
        <v>0.97</v>
      </c>
      <c r="AC14" s="43">
        <v>1.49</v>
      </c>
      <c r="AD14" s="44">
        <v>2.1362799263351748E-2</v>
      </c>
      <c r="AE14" s="44">
        <v>0.27771639042357277</v>
      </c>
      <c r="AF14" s="45">
        <v>0.10300000000000001</v>
      </c>
      <c r="AG14" s="185">
        <v>0.14400000000000002</v>
      </c>
      <c r="AH14" s="185">
        <v>0.84499999999999997</v>
      </c>
      <c r="AI14" s="43">
        <v>106.39470550148081</v>
      </c>
      <c r="AJ14" s="47">
        <v>98.886286533555065</v>
      </c>
      <c r="AK14" s="48">
        <v>4</v>
      </c>
      <c r="AL14" s="49">
        <v>0</v>
      </c>
      <c r="AM14" s="49">
        <v>5</v>
      </c>
      <c r="AN14" s="49">
        <v>6</v>
      </c>
      <c r="AO14" s="49">
        <v>10</v>
      </c>
      <c r="AP14" s="49">
        <v>6</v>
      </c>
      <c r="AQ14" s="49">
        <v>8</v>
      </c>
      <c r="AR14" s="126">
        <v>0</v>
      </c>
      <c r="AS14" s="133"/>
      <c r="AT14" s="115">
        <v>2599</v>
      </c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35"/>
      <c r="BF14" s="135"/>
      <c r="BG14" s="136"/>
      <c r="BH14" s="133"/>
      <c r="BI14" s="115">
        <v>2406</v>
      </c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35"/>
      <c r="BU14" s="135"/>
      <c r="BV14" s="136"/>
      <c r="BW14" s="133">
        <v>0</v>
      </c>
      <c r="BX14" s="115">
        <v>2515</v>
      </c>
      <c r="BY14" s="115"/>
      <c r="BZ14" s="115"/>
      <c r="CA14" s="115"/>
      <c r="CB14" s="115"/>
      <c r="CC14" s="116"/>
      <c r="CD14" s="116">
        <v>0</v>
      </c>
      <c r="CE14" s="115"/>
      <c r="CF14" s="115"/>
      <c r="CG14" s="115"/>
      <c r="CH14" s="115"/>
      <c r="CI14" s="135"/>
      <c r="CJ14" s="135"/>
      <c r="CK14" s="136"/>
      <c r="CL14" s="133">
        <v>418</v>
      </c>
      <c r="CM14" s="115">
        <v>2653</v>
      </c>
      <c r="CN14" s="115">
        <v>37</v>
      </c>
      <c r="CO14" s="115">
        <v>27</v>
      </c>
      <c r="CP14" s="115">
        <v>4</v>
      </c>
      <c r="CQ14" s="115">
        <v>24</v>
      </c>
      <c r="CR14" s="116">
        <v>0.97</v>
      </c>
      <c r="CS14" s="116">
        <v>1.37</v>
      </c>
      <c r="CT14" s="116">
        <v>2.75</v>
      </c>
      <c r="CU14" s="116">
        <v>8.4</v>
      </c>
      <c r="CV14" s="116">
        <v>11.8</v>
      </c>
      <c r="CW14" s="61">
        <v>3</v>
      </c>
      <c r="CX14" s="153">
        <v>1.9736842105263157E-2</v>
      </c>
      <c r="CY14" s="61">
        <v>34</v>
      </c>
      <c r="CZ14" s="153">
        <v>0.22368421052631579</v>
      </c>
      <c r="DA14" s="135">
        <v>66.7</v>
      </c>
      <c r="DB14" s="135">
        <v>10</v>
      </c>
      <c r="DC14" s="135">
        <v>15.5</v>
      </c>
      <c r="DD14" s="136">
        <v>83.2</v>
      </c>
      <c r="DE14" s="133">
        <v>543</v>
      </c>
      <c r="DF14" s="115">
        <v>3165</v>
      </c>
      <c r="DG14" s="115">
        <v>56</v>
      </c>
      <c r="DH14" s="115">
        <v>35</v>
      </c>
      <c r="DI14" s="115">
        <v>7</v>
      </c>
      <c r="DJ14" s="115">
        <v>34</v>
      </c>
      <c r="DK14" s="116">
        <v>0.56999999999999995</v>
      </c>
      <c r="DL14" s="116">
        <v>1.49</v>
      </c>
      <c r="DM14" s="116">
        <v>2.9</v>
      </c>
      <c r="DN14" s="116">
        <v>8.9</v>
      </c>
      <c r="DO14" s="116">
        <v>11.8</v>
      </c>
      <c r="DP14" s="61">
        <v>4</v>
      </c>
      <c r="DQ14" s="153">
        <v>2.1362799263351748E-2</v>
      </c>
      <c r="DR14" s="61">
        <v>52</v>
      </c>
      <c r="DS14" s="153">
        <v>0.27771639042357277</v>
      </c>
      <c r="DT14" s="135">
        <v>0</v>
      </c>
      <c r="DU14" s="135">
        <v>10.3</v>
      </c>
      <c r="DV14" s="135">
        <v>13.3</v>
      </c>
      <c r="DW14" s="136">
        <v>85.8</v>
      </c>
      <c r="DX14" s="117"/>
      <c r="DY14" s="31">
        <v>12</v>
      </c>
      <c r="DZ14" s="31" t="s">
        <v>659</v>
      </c>
      <c r="EA14" s="89">
        <v>0.5</v>
      </c>
    </row>
    <row r="15" spans="1:133" x14ac:dyDescent="0.2">
      <c r="A15" s="30">
        <v>13</v>
      </c>
      <c r="B15" s="32" t="s">
        <v>282</v>
      </c>
      <c r="C15" s="120">
        <v>7.9257142857142853</v>
      </c>
      <c r="D15" s="121" t="s">
        <v>755</v>
      </c>
      <c r="E15" s="35">
        <v>5</v>
      </c>
      <c r="F15" s="36">
        <v>35430</v>
      </c>
      <c r="G15" s="37">
        <v>28.758904109589039</v>
      </c>
      <c r="H15" s="37" t="s">
        <v>669</v>
      </c>
      <c r="I15" s="37">
        <v>22.328767123287673</v>
      </c>
      <c r="J15" s="37" t="s">
        <v>976</v>
      </c>
      <c r="K15" s="37" t="s">
        <v>982</v>
      </c>
      <c r="L15" s="37" t="s">
        <v>987</v>
      </c>
      <c r="M15" s="35">
        <v>74</v>
      </c>
      <c r="N15" s="35">
        <v>225</v>
      </c>
      <c r="O15" s="35">
        <v>4.49</v>
      </c>
      <c r="P15" s="38">
        <v>2</v>
      </c>
      <c r="Q15" s="125">
        <v>0</v>
      </c>
      <c r="R15" s="110">
        <v>0</v>
      </c>
      <c r="S15" s="110">
        <v>0.18433852140077822</v>
      </c>
      <c r="T15" s="110">
        <v>0.2994631901840491</v>
      </c>
      <c r="U15" s="110">
        <v>0.29830985915492958</v>
      </c>
      <c r="V15" s="58">
        <v>0.29888652466948934</v>
      </c>
      <c r="W15" s="59">
        <v>0.28394219843601487</v>
      </c>
      <c r="X15" s="42">
        <v>20.67945205479452</v>
      </c>
      <c r="Y15" s="43">
        <v>2.92</v>
      </c>
      <c r="Z15" s="43">
        <v>3.4</v>
      </c>
      <c r="AA15" s="43">
        <v>17</v>
      </c>
      <c r="AB15" s="43">
        <v>0.99</v>
      </c>
      <c r="AC15" s="43">
        <v>2.78</v>
      </c>
      <c r="AD15" s="44">
        <v>9.6506137865911237E-2</v>
      </c>
      <c r="AE15" s="44">
        <v>0.16268177525967895</v>
      </c>
      <c r="AF15" s="45">
        <v>0.06</v>
      </c>
      <c r="AG15" s="185">
        <v>0.83750000000000002</v>
      </c>
      <c r="AH15" s="185">
        <v>0.16250000000000001</v>
      </c>
      <c r="AI15" s="43">
        <v>110.72027346395053</v>
      </c>
      <c r="AJ15" s="47">
        <v>111.85199142619248</v>
      </c>
      <c r="AK15" s="48">
        <v>7</v>
      </c>
      <c r="AL15" s="49">
        <v>5</v>
      </c>
      <c r="AM15" s="49">
        <v>5</v>
      </c>
      <c r="AN15" s="49">
        <v>0</v>
      </c>
      <c r="AO15" s="49">
        <v>8</v>
      </c>
      <c r="AP15" s="49">
        <v>8</v>
      </c>
      <c r="AQ15" s="49">
        <v>8</v>
      </c>
      <c r="AR15" s="126">
        <v>0</v>
      </c>
      <c r="AS15" s="133"/>
      <c r="AT15" s="115">
        <v>2988</v>
      </c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35"/>
      <c r="BF15" s="135"/>
      <c r="BG15" s="136"/>
      <c r="BH15" s="133"/>
      <c r="BI15" s="115">
        <v>2965</v>
      </c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35"/>
      <c r="BU15" s="135"/>
      <c r="BV15" s="136"/>
      <c r="BW15" s="133">
        <v>379</v>
      </c>
      <c r="BX15" s="115">
        <v>2056</v>
      </c>
      <c r="BY15" s="115">
        <v>39</v>
      </c>
      <c r="BZ15" s="115">
        <v>24</v>
      </c>
      <c r="CA15" s="115">
        <v>5</v>
      </c>
      <c r="CB15" s="115">
        <v>15</v>
      </c>
      <c r="CC15" s="116">
        <v>1.04</v>
      </c>
      <c r="CD15" s="116">
        <v>1.57</v>
      </c>
      <c r="CE15" s="116">
        <v>2.08</v>
      </c>
      <c r="CF15" s="116">
        <v>4.5999999999999996</v>
      </c>
      <c r="CG15" s="116">
        <v>13.7</v>
      </c>
      <c r="CH15" s="116"/>
      <c r="CI15" s="135">
        <v>17.2</v>
      </c>
      <c r="CJ15" s="135">
        <v>38.299999999999997</v>
      </c>
      <c r="CK15" s="136">
        <v>61.7</v>
      </c>
      <c r="CL15" s="133">
        <v>781</v>
      </c>
      <c r="CM15" s="115">
        <v>2608</v>
      </c>
      <c r="CN15" s="115">
        <v>73</v>
      </c>
      <c r="CO15" s="115">
        <v>48</v>
      </c>
      <c r="CP15" s="115">
        <v>9</v>
      </c>
      <c r="CQ15" s="115">
        <v>23</v>
      </c>
      <c r="CR15" s="116">
        <v>0.95</v>
      </c>
      <c r="CS15" s="116">
        <v>2.78</v>
      </c>
      <c r="CT15" s="116">
        <v>2.65</v>
      </c>
      <c r="CU15" s="116">
        <v>3</v>
      </c>
      <c r="CV15" s="116">
        <v>17</v>
      </c>
      <c r="CW15" s="61">
        <v>42</v>
      </c>
      <c r="CX15" s="153">
        <v>0.14250960307298335</v>
      </c>
      <c r="CY15" s="61">
        <v>31</v>
      </c>
      <c r="CZ15" s="153">
        <v>0.10518565941101152</v>
      </c>
      <c r="DA15" s="135"/>
      <c r="DB15" s="135">
        <v>4</v>
      </c>
      <c r="DC15" s="135">
        <v>80.400000000000006</v>
      </c>
      <c r="DD15" s="136">
        <v>19.600000000000001</v>
      </c>
      <c r="DE15" s="133">
        <v>1059</v>
      </c>
      <c r="DF15" s="115">
        <v>3550</v>
      </c>
      <c r="DG15" s="115">
        <v>94</v>
      </c>
      <c r="DH15" s="115">
        <v>63</v>
      </c>
      <c r="DI15" s="115">
        <v>14</v>
      </c>
      <c r="DJ15" s="115">
        <v>29</v>
      </c>
      <c r="DK15" s="116">
        <v>0.99</v>
      </c>
      <c r="DL15" s="116">
        <v>2.7</v>
      </c>
      <c r="DM15" s="116">
        <v>2.92</v>
      </c>
      <c r="DN15" s="116">
        <v>3.4</v>
      </c>
      <c r="DO15" s="116">
        <v>14.9</v>
      </c>
      <c r="DP15" s="61">
        <v>35</v>
      </c>
      <c r="DQ15" s="153">
        <v>9.6506137865911237E-2</v>
      </c>
      <c r="DR15" s="61">
        <v>59</v>
      </c>
      <c r="DS15" s="153">
        <v>0.16268177525967895</v>
      </c>
      <c r="DT15" s="135">
        <v>62.9</v>
      </c>
      <c r="DU15" s="135">
        <v>6</v>
      </c>
      <c r="DV15" s="135">
        <v>87.1</v>
      </c>
      <c r="DW15" s="136">
        <v>12.9</v>
      </c>
      <c r="DX15" s="117"/>
      <c r="DY15" s="31"/>
      <c r="DZ15" s="58"/>
    </row>
    <row r="16" spans="1:133" x14ac:dyDescent="0.2">
      <c r="A16" s="30">
        <v>14</v>
      </c>
      <c r="B16" s="32" t="s">
        <v>293</v>
      </c>
      <c r="C16" s="120">
        <v>7.8899999999999988</v>
      </c>
      <c r="D16" s="121" t="s">
        <v>679</v>
      </c>
      <c r="E16" s="35">
        <v>2</v>
      </c>
      <c r="F16" s="36">
        <v>34957</v>
      </c>
      <c r="G16" s="37">
        <v>30.054794520547944</v>
      </c>
      <c r="H16" s="37" t="s">
        <v>669</v>
      </c>
      <c r="I16" s="37">
        <v>23.624657534246577</v>
      </c>
      <c r="J16" s="37" t="s">
        <v>976</v>
      </c>
      <c r="K16" s="37" t="s">
        <v>980</v>
      </c>
      <c r="L16" s="37" t="s">
        <v>987</v>
      </c>
      <c r="M16" s="35">
        <v>72</v>
      </c>
      <c r="N16" s="35">
        <v>209</v>
      </c>
      <c r="O16" s="35">
        <v>4.3499999999999996</v>
      </c>
      <c r="P16" s="38">
        <v>3</v>
      </c>
      <c r="Q16" s="125">
        <v>0</v>
      </c>
      <c r="R16" s="110">
        <v>0</v>
      </c>
      <c r="S16" s="110">
        <v>4.0992448759439054E-2</v>
      </c>
      <c r="T16" s="110">
        <v>0.11851046480021744</v>
      </c>
      <c r="U16" s="110">
        <v>0.1765686274509804</v>
      </c>
      <c r="V16" s="58">
        <v>0.1765686274509804</v>
      </c>
      <c r="W16" s="59">
        <v>0.1765686274509804</v>
      </c>
      <c r="X16" s="42" t="s">
        <v>727</v>
      </c>
      <c r="Y16" s="43">
        <v>2.19</v>
      </c>
      <c r="Z16" s="43">
        <v>6.3</v>
      </c>
      <c r="AA16" s="43">
        <v>17.3</v>
      </c>
      <c r="AB16" s="43">
        <v>1.73</v>
      </c>
      <c r="AC16" s="43">
        <v>1.44</v>
      </c>
      <c r="AD16" s="44">
        <v>4.9985734664764615E-2</v>
      </c>
      <c r="AE16" s="44">
        <v>0.10309557774607703</v>
      </c>
      <c r="AF16" s="45">
        <v>5.4000000000000006E-2</v>
      </c>
      <c r="AG16" s="185">
        <v>0.871</v>
      </c>
      <c r="AH16" s="185">
        <v>0.126</v>
      </c>
      <c r="AI16" s="43">
        <v>116.73988306566689</v>
      </c>
      <c r="AJ16" s="47">
        <v>113.18450868210452</v>
      </c>
      <c r="AK16" s="48">
        <v>4</v>
      </c>
      <c r="AL16" s="49">
        <v>0</v>
      </c>
      <c r="AM16" s="49">
        <v>4</v>
      </c>
      <c r="AN16" s="49">
        <v>5</v>
      </c>
      <c r="AO16" s="49">
        <v>9</v>
      </c>
      <c r="AP16" s="49">
        <v>8</v>
      </c>
      <c r="AQ16" s="49">
        <v>7</v>
      </c>
      <c r="AR16" s="126">
        <v>1</v>
      </c>
      <c r="AS16" s="133"/>
      <c r="AT16" s="115">
        <v>3707</v>
      </c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35"/>
      <c r="BF16" s="135"/>
      <c r="BG16" s="136"/>
      <c r="BH16" s="133"/>
      <c r="BI16" s="115">
        <v>2455</v>
      </c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35"/>
      <c r="BU16" s="135"/>
      <c r="BV16" s="136"/>
      <c r="BW16" s="133">
        <v>114</v>
      </c>
      <c r="BX16" s="115">
        <v>2781</v>
      </c>
      <c r="BY16" s="115">
        <v>21</v>
      </c>
      <c r="BZ16" s="115">
        <v>11</v>
      </c>
      <c r="CA16" s="115">
        <v>2</v>
      </c>
      <c r="CB16" s="115">
        <v>26</v>
      </c>
      <c r="CC16" s="116">
        <v>0.54</v>
      </c>
      <c r="CD16" s="116">
        <v>0.28000000000000003</v>
      </c>
      <c r="CE16" s="116">
        <v>0.55000000000000004</v>
      </c>
      <c r="CF16" s="116">
        <v>2.7</v>
      </c>
      <c r="CG16" s="116">
        <v>15</v>
      </c>
      <c r="CH16" s="116"/>
      <c r="CI16" s="135">
        <v>21.4</v>
      </c>
      <c r="CJ16" s="135">
        <v>74.2</v>
      </c>
      <c r="CK16" s="136">
        <v>25.8</v>
      </c>
      <c r="CL16" s="133">
        <v>436</v>
      </c>
      <c r="CM16" s="115">
        <v>3679</v>
      </c>
      <c r="CN16" s="115">
        <v>45</v>
      </c>
      <c r="CO16" s="115">
        <v>29</v>
      </c>
      <c r="CP16" s="115">
        <v>6</v>
      </c>
      <c r="CQ16" s="115">
        <v>39</v>
      </c>
      <c r="CR16" s="116">
        <v>0.85</v>
      </c>
      <c r="CS16" s="116">
        <v>1.05</v>
      </c>
      <c r="CT16" s="116">
        <v>1.62</v>
      </c>
      <c r="CU16" s="116">
        <v>4.3</v>
      </c>
      <c r="CV16" s="116">
        <v>17.3</v>
      </c>
      <c r="CW16" s="61">
        <v>8</v>
      </c>
      <c r="CX16" s="153">
        <v>2.9724770642201834E-2</v>
      </c>
      <c r="CY16" s="61">
        <v>37</v>
      </c>
      <c r="CZ16" s="153">
        <v>0.13747706422018349</v>
      </c>
      <c r="DA16" s="135">
        <v>62.5</v>
      </c>
      <c r="DB16" s="135">
        <v>9.4</v>
      </c>
      <c r="DC16" s="135">
        <v>90.6</v>
      </c>
      <c r="DD16" s="136">
        <v>9.1</v>
      </c>
      <c r="DE16" s="133">
        <v>701</v>
      </c>
      <c r="DF16" s="115">
        <v>5100</v>
      </c>
      <c r="DG16" s="115">
        <v>49</v>
      </c>
      <c r="DH16" s="115">
        <v>35</v>
      </c>
      <c r="DI16" s="115">
        <v>11</v>
      </c>
      <c r="DJ16" s="115">
        <v>51</v>
      </c>
      <c r="DK16" s="116">
        <v>1.73</v>
      </c>
      <c r="DL16" s="116">
        <v>1.44</v>
      </c>
      <c r="DM16" s="116">
        <v>2.19</v>
      </c>
      <c r="DN16" s="116">
        <v>6.3</v>
      </c>
      <c r="DO16" s="116">
        <v>16.100000000000001</v>
      </c>
      <c r="DP16" s="61">
        <v>16</v>
      </c>
      <c r="DQ16" s="153">
        <v>4.9985734664764615E-2</v>
      </c>
      <c r="DR16" s="61">
        <v>33</v>
      </c>
      <c r="DS16" s="153">
        <v>0.10309557774607703</v>
      </c>
      <c r="DT16" s="135">
        <v>50</v>
      </c>
      <c r="DU16" s="135">
        <v>5.4</v>
      </c>
      <c r="DV16" s="135">
        <v>83.6</v>
      </c>
      <c r="DW16" s="136">
        <v>16.100000000000001</v>
      </c>
      <c r="DX16" s="117"/>
      <c r="DY16" s="31"/>
      <c r="DZ16" s="58"/>
    </row>
    <row r="17" spans="1:127" x14ac:dyDescent="0.2">
      <c r="A17" s="30">
        <v>15</v>
      </c>
      <c r="B17" s="32" t="s">
        <v>274</v>
      </c>
      <c r="C17" s="120">
        <v>7.7871428571428583</v>
      </c>
      <c r="D17" s="121" t="s">
        <v>778</v>
      </c>
      <c r="E17" s="35">
        <v>1</v>
      </c>
      <c r="F17" s="36">
        <v>35442</v>
      </c>
      <c r="G17" s="37">
        <v>28.726027397260275</v>
      </c>
      <c r="H17" s="37" t="s">
        <v>684</v>
      </c>
      <c r="I17" s="37">
        <v>22.295890410958904</v>
      </c>
      <c r="J17" s="37" t="s">
        <v>976</v>
      </c>
      <c r="K17" s="37" t="s">
        <v>980</v>
      </c>
      <c r="L17" s="37" t="s">
        <v>988</v>
      </c>
      <c r="M17" s="35">
        <v>73</v>
      </c>
      <c r="N17" s="35">
        <v>190</v>
      </c>
      <c r="O17" s="35">
        <v>4.3899999999999997</v>
      </c>
      <c r="P17" s="38">
        <v>5</v>
      </c>
      <c r="Q17" s="125">
        <v>0</v>
      </c>
      <c r="R17" s="110">
        <v>0</v>
      </c>
      <c r="S17" s="110">
        <v>0.13254652746255108</v>
      </c>
      <c r="T17" s="110">
        <v>0.19681665136210591</v>
      </c>
      <c r="U17" s="110">
        <v>0.23167358229598894</v>
      </c>
      <c r="V17" s="58">
        <v>0.23167358229598894</v>
      </c>
      <c r="W17" s="59">
        <v>0.23167358229598894</v>
      </c>
      <c r="X17" s="42">
        <v>21.646575342465752</v>
      </c>
      <c r="Y17" s="43">
        <v>2.23</v>
      </c>
      <c r="Z17" s="43">
        <v>8.1</v>
      </c>
      <c r="AA17" s="43">
        <v>18.100000000000001</v>
      </c>
      <c r="AB17" s="43">
        <v>0.77</v>
      </c>
      <c r="AC17" s="43">
        <v>2.14</v>
      </c>
      <c r="AD17" s="44">
        <v>3.7298507462686571E-2</v>
      </c>
      <c r="AE17" s="44">
        <v>0.12067164179104478</v>
      </c>
      <c r="AF17" s="45">
        <v>0.18600000000000003</v>
      </c>
      <c r="AG17" s="185">
        <v>0.85650000000000004</v>
      </c>
      <c r="AH17" s="185">
        <v>0.14350000000000002</v>
      </c>
      <c r="AI17" s="43">
        <v>102.3117505870963</v>
      </c>
      <c r="AJ17" s="47">
        <v>101.26953065619979</v>
      </c>
      <c r="AK17" s="48">
        <v>6</v>
      </c>
      <c r="AL17" s="49">
        <v>3</v>
      </c>
      <c r="AM17" s="49">
        <v>4</v>
      </c>
      <c r="AN17" s="49">
        <v>6</v>
      </c>
      <c r="AO17" s="49">
        <v>9</v>
      </c>
      <c r="AP17" s="49">
        <v>6</v>
      </c>
      <c r="AQ17" s="49">
        <v>4</v>
      </c>
      <c r="AR17" s="126">
        <v>0.25</v>
      </c>
      <c r="AS17" s="133"/>
      <c r="AT17" s="115">
        <v>2984</v>
      </c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35"/>
      <c r="BF17" s="135"/>
      <c r="BG17" s="136"/>
      <c r="BH17" s="133"/>
      <c r="BI17" s="115">
        <v>2257</v>
      </c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35"/>
      <c r="BU17" s="135"/>
      <c r="BV17" s="136"/>
      <c r="BW17" s="133">
        <v>292</v>
      </c>
      <c r="BX17" s="115">
        <v>2203</v>
      </c>
      <c r="BY17" s="115">
        <v>24</v>
      </c>
      <c r="BZ17" s="115">
        <v>15</v>
      </c>
      <c r="CA17" s="115">
        <v>1</v>
      </c>
      <c r="CB17" s="115">
        <v>12</v>
      </c>
      <c r="CC17" s="116">
        <v>1.06</v>
      </c>
      <c r="CD17" s="116">
        <v>1.91</v>
      </c>
      <c r="CE17" s="116">
        <v>1.27</v>
      </c>
      <c r="CF17" s="116">
        <v>5.3</v>
      </c>
      <c r="CG17" s="116">
        <v>14.3</v>
      </c>
      <c r="CH17" s="116"/>
      <c r="CI17" s="135">
        <v>0</v>
      </c>
      <c r="CJ17" s="135">
        <v>36.1</v>
      </c>
      <c r="CK17" s="136">
        <v>63.9</v>
      </c>
      <c r="CL17" s="133">
        <v>643</v>
      </c>
      <c r="CM17" s="115">
        <v>3267</v>
      </c>
      <c r="CN17" s="115">
        <v>69</v>
      </c>
      <c r="CO17" s="115">
        <v>29</v>
      </c>
      <c r="CP17" s="115">
        <v>5</v>
      </c>
      <c r="CQ17" s="115">
        <v>21</v>
      </c>
      <c r="CR17" s="116">
        <v>0.35</v>
      </c>
      <c r="CS17" s="116">
        <v>2.14</v>
      </c>
      <c r="CT17" s="116">
        <v>2.23</v>
      </c>
      <c r="CU17" s="116">
        <v>8.1</v>
      </c>
      <c r="CV17" s="116">
        <v>18.100000000000001</v>
      </c>
      <c r="CW17" s="61">
        <v>10</v>
      </c>
      <c r="CX17" s="153">
        <v>3.4681181959564537E-2</v>
      </c>
      <c r="CY17" s="61">
        <v>59</v>
      </c>
      <c r="CZ17" s="153">
        <v>0.20461897356143077</v>
      </c>
      <c r="DA17" s="135">
        <v>20</v>
      </c>
      <c r="DB17" s="135">
        <v>12.1</v>
      </c>
      <c r="DC17" s="135">
        <v>87.4</v>
      </c>
      <c r="DD17" s="136">
        <v>12.6</v>
      </c>
      <c r="DE17" s="133">
        <v>670</v>
      </c>
      <c r="DF17" s="115">
        <v>2892</v>
      </c>
      <c r="DG17" s="115">
        <v>72</v>
      </c>
      <c r="DH17" s="115">
        <v>35</v>
      </c>
      <c r="DI17" s="115">
        <v>5</v>
      </c>
      <c r="DJ17" s="115">
        <v>21</v>
      </c>
      <c r="DK17" s="116">
        <v>0.77</v>
      </c>
      <c r="DL17" s="116">
        <v>1.93</v>
      </c>
      <c r="DM17" s="116">
        <v>1.47</v>
      </c>
      <c r="DN17" s="116">
        <v>5.7</v>
      </c>
      <c r="DO17" s="116">
        <v>18.100000000000001</v>
      </c>
      <c r="DP17" s="61">
        <v>17</v>
      </c>
      <c r="DQ17" s="153">
        <v>3.7298507462686571E-2</v>
      </c>
      <c r="DR17" s="61">
        <v>55</v>
      </c>
      <c r="DS17" s="153">
        <v>0.12067164179104478</v>
      </c>
      <c r="DT17" s="135">
        <v>35.299999999999997</v>
      </c>
      <c r="DU17" s="135">
        <v>18.600000000000001</v>
      </c>
      <c r="DV17" s="135">
        <v>83.9</v>
      </c>
      <c r="DW17" s="136">
        <v>16.100000000000001</v>
      </c>
    </row>
    <row r="18" spans="1:127" x14ac:dyDescent="0.2">
      <c r="A18" s="30">
        <v>17</v>
      </c>
      <c r="B18" s="32" t="s">
        <v>291</v>
      </c>
      <c r="C18" s="120">
        <v>7.6971428571428575</v>
      </c>
      <c r="D18" s="121" t="s">
        <v>763</v>
      </c>
      <c r="E18" s="35">
        <v>3</v>
      </c>
      <c r="F18" s="36">
        <v>35725</v>
      </c>
      <c r="G18" s="37">
        <v>27.950684931506849</v>
      </c>
      <c r="H18" s="37" t="s">
        <v>628</v>
      </c>
      <c r="I18" s="37">
        <v>21.520547945205479</v>
      </c>
      <c r="J18" s="37" t="s">
        <v>978</v>
      </c>
      <c r="K18" s="37" t="s">
        <v>979</v>
      </c>
      <c r="L18" s="37" t="s">
        <v>987</v>
      </c>
      <c r="M18" s="35">
        <v>76</v>
      </c>
      <c r="N18" s="35">
        <v>206</v>
      </c>
      <c r="O18" s="35">
        <v>4.45</v>
      </c>
      <c r="P18" s="38">
        <v>0</v>
      </c>
      <c r="Q18" s="125">
        <v>0</v>
      </c>
      <c r="R18" s="110">
        <v>0</v>
      </c>
      <c r="S18" s="110">
        <v>0</v>
      </c>
      <c r="T18" s="110">
        <v>3.1581373905025356E-2</v>
      </c>
      <c r="U18" s="110">
        <v>0.33325454975183172</v>
      </c>
      <c r="V18" s="58">
        <v>0.33325454975183172</v>
      </c>
      <c r="W18" s="59">
        <v>0.3165918222642401</v>
      </c>
      <c r="X18" s="42">
        <v>20.87123287671233</v>
      </c>
      <c r="Y18" s="43">
        <v>2.63</v>
      </c>
      <c r="Z18" s="43">
        <v>7.1</v>
      </c>
      <c r="AA18" s="43">
        <v>12.1</v>
      </c>
      <c r="AB18" s="43">
        <v>1.19</v>
      </c>
      <c r="AC18" s="43">
        <v>2.64</v>
      </c>
      <c r="AD18" s="44">
        <v>5.143262411347517E-2</v>
      </c>
      <c r="AE18" s="44">
        <v>0.18185106382978722</v>
      </c>
      <c r="AF18" s="45">
        <v>2.2000000000000002E-2</v>
      </c>
      <c r="AG18" s="185">
        <v>0.4965</v>
      </c>
      <c r="AH18" s="185">
        <v>0.504</v>
      </c>
      <c r="AI18" s="43">
        <v>105.06478402644238</v>
      </c>
      <c r="AJ18" s="47">
        <v>110.47055907264684</v>
      </c>
      <c r="AK18" s="48">
        <v>8</v>
      </c>
      <c r="AL18" s="49">
        <v>5</v>
      </c>
      <c r="AM18" s="49">
        <v>5</v>
      </c>
      <c r="AN18" s="49">
        <v>5</v>
      </c>
      <c r="AO18" s="49">
        <v>9</v>
      </c>
      <c r="AP18" s="49">
        <v>8</v>
      </c>
      <c r="AQ18" s="49">
        <v>0</v>
      </c>
      <c r="AR18" s="126">
        <v>0</v>
      </c>
      <c r="AS18" s="133"/>
      <c r="AT18" s="115">
        <v>4213</v>
      </c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35"/>
      <c r="BF18" s="135"/>
      <c r="BG18" s="136"/>
      <c r="BH18" s="133"/>
      <c r="BI18" s="115">
        <v>5046</v>
      </c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35"/>
      <c r="BU18" s="135"/>
      <c r="BV18" s="136"/>
      <c r="BW18" s="133">
        <v>0</v>
      </c>
      <c r="BX18" s="115">
        <v>5556</v>
      </c>
      <c r="BY18" s="115">
        <v>2</v>
      </c>
      <c r="BZ18" s="115">
        <v>0</v>
      </c>
      <c r="CA18" s="115">
        <v>0</v>
      </c>
      <c r="CB18" s="115">
        <v>47</v>
      </c>
      <c r="CC18" s="116"/>
      <c r="CD18" s="116">
        <v>0</v>
      </c>
      <c r="CE18" s="115"/>
      <c r="CF18" s="115"/>
      <c r="CG18" s="115"/>
      <c r="CH18" s="115"/>
      <c r="CI18" s="135">
        <v>100</v>
      </c>
      <c r="CJ18" s="135">
        <v>96.4</v>
      </c>
      <c r="CK18" s="136">
        <v>3.6</v>
      </c>
      <c r="CL18" s="133">
        <v>137</v>
      </c>
      <c r="CM18" s="115">
        <v>4338</v>
      </c>
      <c r="CN18" s="115">
        <v>12</v>
      </c>
      <c r="CO18" s="115">
        <v>10</v>
      </c>
      <c r="CP18" s="115">
        <v>0</v>
      </c>
      <c r="CQ18" s="115">
        <v>35</v>
      </c>
      <c r="CR18" s="116">
        <v>1.19</v>
      </c>
      <c r="CS18" s="116">
        <v>0.55000000000000004</v>
      </c>
      <c r="CT18" s="116">
        <v>2.63</v>
      </c>
      <c r="CU18" s="116">
        <v>2.9</v>
      </c>
      <c r="CV18" s="116">
        <v>11.3</v>
      </c>
      <c r="CW18" s="61">
        <v>4</v>
      </c>
      <c r="CX18" s="153">
        <v>7.6788321167883214E-2</v>
      </c>
      <c r="CY18" s="61">
        <v>8</v>
      </c>
      <c r="CZ18" s="153">
        <v>0.15357664233576643</v>
      </c>
      <c r="DA18" s="135">
        <v>75</v>
      </c>
      <c r="DB18" s="135">
        <v>0</v>
      </c>
      <c r="DC18" s="135">
        <v>5.5</v>
      </c>
      <c r="DD18" s="136">
        <v>94.5</v>
      </c>
      <c r="DE18" s="133">
        <v>1410</v>
      </c>
      <c r="DF18" s="115">
        <v>4231</v>
      </c>
      <c r="DG18" s="115">
        <v>127</v>
      </c>
      <c r="DH18" s="115">
        <v>88</v>
      </c>
      <c r="DI18" s="115">
        <v>9</v>
      </c>
      <c r="DJ18" s="115">
        <v>28</v>
      </c>
      <c r="DK18" s="116">
        <v>0.8</v>
      </c>
      <c r="DL18" s="116">
        <v>2.64</v>
      </c>
      <c r="DM18" s="116">
        <v>2.59</v>
      </c>
      <c r="DN18" s="116">
        <v>7.1</v>
      </c>
      <c r="DO18" s="116">
        <v>12.1</v>
      </c>
      <c r="DP18" s="61">
        <v>28</v>
      </c>
      <c r="DQ18" s="153">
        <v>5.143262411347517E-2</v>
      </c>
      <c r="DR18" s="61">
        <v>99</v>
      </c>
      <c r="DS18" s="153">
        <v>0.18185106382978722</v>
      </c>
      <c r="DT18" s="135">
        <v>53.6</v>
      </c>
      <c r="DU18" s="135">
        <v>2.2000000000000002</v>
      </c>
      <c r="DV18" s="135">
        <v>93.8</v>
      </c>
      <c r="DW18" s="136">
        <v>6.3</v>
      </c>
    </row>
    <row r="19" spans="1:127" x14ac:dyDescent="0.2">
      <c r="A19" s="30">
        <v>18</v>
      </c>
      <c r="B19" s="32" t="s">
        <v>285</v>
      </c>
      <c r="C19" s="120">
        <v>7.5928571428571416</v>
      </c>
      <c r="D19" s="121" t="s">
        <v>650</v>
      </c>
      <c r="E19" s="35">
        <v>3</v>
      </c>
      <c r="F19" s="36">
        <v>35087</v>
      </c>
      <c r="G19" s="37">
        <v>29.698630136986303</v>
      </c>
      <c r="H19" s="37" t="s">
        <v>669</v>
      </c>
      <c r="I19" s="37">
        <v>23.268493150684932</v>
      </c>
      <c r="J19" s="37" t="s">
        <v>983</v>
      </c>
      <c r="K19" s="37" t="s">
        <v>979</v>
      </c>
      <c r="L19" s="37" t="s">
        <v>986</v>
      </c>
      <c r="M19" s="35">
        <v>77</v>
      </c>
      <c r="N19" s="35">
        <v>229</v>
      </c>
      <c r="O19" s="35">
        <v>4.37</v>
      </c>
      <c r="P19" s="38">
        <v>3</v>
      </c>
      <c r="Q19" s="125">
        <v>7.5840768702814004E-2</v>
      </c>
      <c r="R19" s="110">
        <v>7.3586367157242441E-2</v>
      </c>
      <c r="S19" s="110">
        <v>2.6129032258064518E-2</v>
      </c>
      <c r="T19" s="110">
        <v>0</v>
      </c>
      <c r="U19" s="110">
        <v>0.25092838196286471</v>
      </c>
      <c r="V19" s="58">
        <v>0.25092838196286471</v>
      </c>
      <c r="W19" s="59">
        <v>0.23838196286472146</v>
      </c>
      <c r="X19" s="42">
        <v>22.61917808219178</v>
      </c>
      <c r="Y19" s="43">
        <v>2.1</v>
      </c>
      <c r="Z19" s="43">
        <v>5.2</v>
      </c>
      <c r="AA19" s="43">
        <v>10.6</v>
      </c>
      <c r="AB19" s="43">
        <v>0.55000000000000004</v>
      </c>
      <c r="AC19" s="43">
        <v>2.1</v>
      </c>
      <c r="AD19" s="44">
        <v>3.9957716701902748E-2</v>
      </c>
      <c r="AE19" s="44">
        <v>0.19534883720930232</v>
      </c>
      <c r="AF19" s="45">
        <v>0.115</v>
      </c>
      <c r="AG19" s="185">
        <v>3.2000000000000001E-2</v>
      </c>
      <c r="AH19" s="185">
        <v>0.95599999999999996</v>
      </c>
      <c r="AI19" s="43">
        <v>125.58556683190409</v>
      </c>
      <c r="AJ19" s="47">
        <v>134.66192215156639</v>
      </c>
      <c r="AK19" s="48">
        <v>6</v>
      </c>
      <c r="AL19" s="49">
        <v>1</v>
      </c>
      <c r="AM19" s="49">
        <v>4</v>
      </c>
      <c r="AN19" s="49">
        <v>3</v>
      </c>
      <c r="AO19" s="49">
        <v>9</v>
      </c>
      <c r="AP19" s="49">
        <v>10</v>
      </c>
      <c r="AQ19" s="49">
        <v>7</v>
      </c>
      <c r="AR19" s="126">
        <v>0</v>
      </c>
      <c r="AS19" s="133">
        <v>221</v>
      </c>
      <c r="AT19" s="115">
        <v>2914</v>
      </c>
      <c r="AU19" s="115">
        <v>40</v>
      </c>
      <c r="AV19" s="115">
        <v>35</v>
      </c>
      <c r="AW19" s="115">
        <v>2</v>
      </c>
      <c r="AX19" s="115">
        <v>23</v>
      </c>
      <c r="AY19" s="115">
        <v>0</v>
      </c>
      <c r="AZ19" s="115">
        <v>0</v>
      </c>
      <c r="BA19" s="116">
        <v>0.97</v>
      </c>
      <c r="BB19" s="116">
        <v>10.1</v>
      </c>
      <c r="BC19" s="116">
        <v>0</v>
      </c>
      <c r="BD19" s="116">
        <v>0</v>
      </c>
      <c r="BE19" s="135">
        <v>10.3</v>
      </c>
      <c r="BF19" s="135">
        <v>0.6</v>
      </c>
      <c r="BG19" s="136">
        <v>3.6</v>
      </c>
      <c r="BH19" s="133">
        <v>190</v>
      </c>
      <c r="BI19" s="115">
        <v>2582</v>
      </c>
      <c r="BJ19" s="115">
        <v>27</v>
      </c>
      <c r="BK19" s="115">
        <v>23</v>
      </c>
      <c r="BL19" s="115">
        <v>2</v>
      </c>
      <c r="BM19" s="115">
        <v>17</v>
      </c>
      <c r="BN19" s="115"/>
      <c r="BO19" s="115"/>
      <c r="BP19" s="116">
        <v>1.1399999999999999</v>
      </c>
      <c r="BQ19" s="116">
        <v>12</v>
      </c>
      <c r="BR19" s="116"/>
      <c r="BS19" s="116"/>
      <c r="BT19" s="135">
        <v>4.2</v>
      </c>
      <c r="BU19" s="135">
        <v>0</v>
      </c>
      <c r="BV19" s="136">
        <v>3.5</v>
      </c>
      <c r="BW19" s="133">
        <v>81</v>
      </c>
      <c r="BX19" s="115">
        <v>3100</v>
      </c>
      <c r="BY19" s="115">
        <v>16</v>
      </c>
      <c r="BZ19" s="115">
        <v>10</v>
      </c>
      <c r="CA19" s="115">
        <v>2</v>
      </c>
      <c r="CB19" s="115">
        <v>28</v>
      </c>
      <c r="CC19" s="116">
        <v>-0.06</v>
      </c>
      <c r="CD19" s="116">
        <v>0.42</v>
      </c>
      <c r="CE19" s="116">
        <v>1.03</v>
      </c>
      <c r="CF19" s="116">
        <v>4.5999999999999996</v>
      </c>
      <c r="CG19" s="116"/>
      <c r="CH19" s="116"/>
      <c r="CI19" s="135">
        <v>0</v>
      </c>
      <c r="CJ19" s="135">
        <v>0.8</v>
      </c>
      <c r="CK19" s="136">
        <v>1.6</v>
      </c>
      <c r="CL19" s="133"/>
      <c r="CM19" s="115">
        <v>3452</v>
      </c>
      <c r="CN19" s="115"/>
      <c r="CO19" s="115"/>
      <c r="CP19" s="115"/>
      <c r="CQ19" s="115"/>
      <c r="CR19" s="116"/>
      <c r="CS19" s="116"/>
      <c r="CT19" s="115"/>
      <c r="CU19" s="115"/>
      <c r="CV19" s="115"/>
      <c r="CW19" s="61"/>
      <c r="CX19" s="153"/>
      <c r="CY19" s="61"/>
      <c r="CZ19" s="153"/>
      <c r="DA19" s="135"/>
      <c r="DB19" s="135"/>
      <c r="DC19" s="135"/>
      <c r="DD19" s="136"/>
      <c r="DE19" s="133">
        <v>946</v>
      </c>
      <c r="DF19" s="115">
        <v>3770</v>
      </c>
      <c r="DG19" s="115">
        <v>106</v>
      </c>
      <c r="DH19" s="115">
        <v>69</v>
      </c>
      <c r="DI19" s="115">
        <v>4</v>
      </c>
      <c r="DJ19" s="115">
        <v>22</v>
      </c>
      <c r="DK19" s="116">
        <v>0.55000000000000004</v>
      </c>
      <c r="DL19" s="116">
        <v>2.1</v>
      </c>
      <c r="DM19" s="116">
        <v>2.1</v>
      </c>
      <c r="DN19" s="116">
        <v>5.2</v>
      </c>
      <c r="DO19" s="116">
        <v>10.6</v>
      </c>
      <c r="DP19" s="61">
        <v>18</v>
      </c>
      <c r="DQ19" s="153">
        <v>3.9957716701902748E-2</v>
      </c>
      <c r="DR19" s="61">
        <v>88</v>
      </c>
      <c r="DS19" s="153">
        <v>0.19534883720930232</v>
      </c>
      <c r="DT19" s="135">
        <v>22.2</v>
      </c>
      <c r="DU19" s="135">
        <v>11.5</v>
      </c>
      <c r="DV19" s="135">
        <v>3.2</v>
      </c>
      <c r="DW19" s="136">
        <v>95.6</v>
      </c>
    </row>
    <row r="20" spans="1:127" x14ac:dyDescent="0.2">
      <c r="A20" s="30">
        <v>16</v>
      </c>
      <c r="B20" s="32" t="s">
        <v>287</v>
      </c>
      <c r="C20" s="120">
        <v>7.7514285714285718</v>
      </c>
      <c r="D20" s="121" t="s">
        <v>779</v>
      </c>
      <c r="E20" s="35">
        <v>5</v>
      </c>
      <c r="F20" s="36">
        <v>35566</v>
      </c>
      <c r="G20" s="37">
        <v>28.386301369863013</v>
      </c>
      <c r="H20" s="37" t="s">
        <v>628</v>
      </c>
      <c r="I20" s="37">
        <v>21.956164383561642</v>
      </c>
      <c r="J20" s="37" t="s">
        <v>976</v>
      </c>
      <c r="K20" s="37" t="s">
        <v>977</v>
      </c>
      <c r="L20" s="37" t="s">
        <v>985</v>
      </c>
      <c r="M20" s="35">
        <v>73</v>
      </c>
      <c r="N20" s="35">
        <v>203</v>
      </c>
      <c r="O20" s="35">
        <v>4.46</v>
      </c>
      <c r="P20" s="38">
        <v>7</v>
      </c>
      <c r="Q20" s="125">
        <v>0</v>
      </c>
      <c r="R20" s="110">
        <v>0</v>
      </c>
      <c r="S20" s="110">
        <v>2.8275212064090482E-3</v>
      </c>
      <c r="T20" s="110">
        <v>0.20939651680842447</v>
      </c>
      <c r="U20" s="110">
        <v>0.36747361887026692</v>
      </c>
      <c r="V20" s="58">
        <v>0.36747361887026692</v>
      </c>
      <c r="W20" s="59">
        <v>0.34909993792675353</v>
      </c>
      <c r="X20" s="42">
        <v>20.306849315068494</v>
      </c>
      <c r="Y20" s="43">
        <v>2.99</v>
      </c>
      <c r="Z20" s="43">
        <v>5.2</v>
      </c>
      <c r="AA20" s="43">
        <v>14.6</v>
      </c>
      <c r="AB20" s="43">
        <v>0.6</v>
      </c>
      <c r="AC20" s="43">
        <v>2.83</v>
      </c>
      <c r="AD20" s="44">
        <v>9.0912162162162163E-2</v>
      </c>
      <c r="AE20" s="44">
        <v>0.23738175675675677</v>
      </c>
      <c r="AF20" s="45">
        <v>9.6000000000000002E-2</v>
      </c>
      <c r="AG20" s="185">
        <v>0.79100000000000004</v>
      </c>
      <c r="AH20" s="185">
        <v>0.20600000000000002</v>
      </c>
      <c r="AI20" s="43">
        <v>102.60927019798106</v>
      </c>
      <c r="AJ20" s="47">
        <v>101.56401952167636</v>
      </c>
      <c r="AK20" s="48">
        <v>9</v>
      </c>
      <c r="AL20" s="49">
        <v>6</v>
      </c>
      <c r="AM20" s="49">
        <v>6</v>
      </c>
      <c r="AN20" s="49">
        <v>3</v>
      </c>
      <c r="AO20" s="49">
        <v>8</v>
      </c>
      <c r="AP20" s="49">
        <v>6</v>
      </c>
      <c r="AQ20" s="49">
        <v>1</v>
      </c>
      <c r="AR20" s="126">
        <v>0</v>
      </c>
      <c r="AS20" s="133"/>
      <c r="AT20" s="115">
        <v>4687</v>
      </c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35"/>
      <c r="BF20" s="135"/>
      <c r="BG20" s="136"/>
      <c r="BH20" s="133"/>
      <c r="BI20" s="115">
        <v>3358</v>
      </c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35"/>
      <c r="BU20" s="135"/>
      <c r="BV20" s="136"/>
      <c r="BW20" s="133">
        <v>9</v>
      </c>
      <c r="BX20" s="115">
        <v>3183</v>
      </c>
      <c r="BY20" s="115">
        <v>6</v>
      </c>
      <c r="BZ20" s="115">
        <v>2</v>
      </c>
      <c r="CA20" s="115">
        <v>0</v>
      </c>
      <c r="CB20" s="115">
        <v>28</v>
      </c>
      <c r="CC20" s="116">
        <v>-0.96</v>
      </c>
      <c r="CD20" s="116">
        <v>0.05</v>
      </c>
      <c r="CE20" s="116">
        <v>0.24</v>
      </c>
      <c r="CF20" s="116">
        <v>2.5</v>
      </c>
      <c r="CG20" s="116"/>
      <c r="CH20" s="116"/>
      <c r="CI20" s="135">
        <v>0</v>
      </c>
      <c r="CJ20" s="135">
        <v>80</v>
      </c>
      <c r="CK20" s="136">
        <v>20</v>
      </c>
      <c r="CL20" s="133">
        <v>517</v>
      </c>
      <c r="CM20" s="115">
        <v>2469</v>
      </c>
      <c r="CN20" s="115">
        <v>62</v>
      </c>
      <c r="CO20" s="115">
        <v>42</v>
      </c>
      <c r="CP20" s="115">
        <v>4</v>
      </c>
      <c r="CQ20" s="115">
        <v>18</v>
      </c>
      <c r="CR20" s="116">
        <v>0.55000000000000004</v>
      </c>
      <c r="CS20" s="116">
        <v>1.91</v>
      </c>
      <c r="CT20" s="116">
        <v>1.95</v>
      </c>
      <c r="CU20" s="116">
        <v>4.3</v>
      </c>
      <c r="CV20" s="116">
        <v>12.4</v>
      </c>
      <c r="CW20" s="61">
        <v>7</v>
      </c>
      <c r="CX20" s="153">
        <v>2.6402321083172146E-2</v>
      </c>
      <c r="CY20" s="61">
        <v>55</v>
      </c>
      <c r="CZ20" s="153">
        <v>0.20744680851063829</v>
      </c>
      <c r="DA20" s="135">
        <v>14.3</v>
      </c>
      <c r="DB20" s="135">
        <v>6.7</v>
      </c>
      <c r="DC20" s="135">
        <v>81.7</v>
      </c>
      <c r="DD20" s="136">
        <v>17.899999999999999</v>
      </c>
      <c r="DE20" s="133">
        <v>1184</v>
      </c>
      <c r="DF20" s="115">
        <v>3222</v>
      </c>
      <c r="DG20" s="115">
        <v>130</v>
      </c>
      <c r="DH20" s="115">
        <v>75</v>
      </c>
      <c r="DI20" s="115">
        <v>10</v>
      </c>
      <c r="DJ20" s="115">
        <v>29</v>
      </c>
      <c r="DK20" s="116">
        <v>0.6</v>
      </c>
      <c r="DL20" s="116">
        <v>2.83</v>
      </c>
      <c r="DM20" s="116">
        <v>2.99</v>
      </c>
      <c r="DN20" s="116">
        <v>5.2</v>
      </c>
      <c r="DO20" s="116">
        <v>14.6</v>
      </c>
      <c r="DP20" s="61">
        <v>36</v>
      </c>
      <c r="DQ20" s="153">
        <v>9.0912162162162163E-2</v>
      </c>
      <c r="DR20" s="61">
        <v>94</v>
      </c>
      <c r="DS20" s="153">
        <v>0.23738175675675677</v>
      </c>
      <c r="DT20" s="135">
        <v>27.8</v>
      </c>
      <c r="DU20" s="135">
        <v>9.6</v>
      </c>
      <c r="DV20" s="135">
        <v>76.5</v>
      </c>
      <c r="DW20" s="136">
        <v>23.3</v>
      </c>
    </row>
    <row r="21" spans="1:127" ht="15.75" customHeight="1" x14ac:dyDescent="0.2">
      <c r="A21" s="30">
        <v>19</v>
      </c>
      <c r="B21" s="32" t="s">
        <v>302</v>
      </c>
      <c r="C21" s="120">
        <v>7.3042857142857143</v>
      </c>
      <c r="D21" s="121" t="s">
        <v>766</v>
      </c>
      <c r="E21" s="35">
        <v>1</v>
      </c>
      <c r="F21" s="36">
        <v>35571</v>
      </c>
      <c r="G21" s="37">
        <v>28.372602739726027</v>
      </c>
      <c r="H21" s="37" t="s">
        <v>669</v>
      </c>
      <c r="I21" s="37">
        <v>21.942465753424656</v>
      </c>
      <c r="J21" s="37" t="s">
        <v>976</v>
      </c>
      <c r="K21" s="37" t="s">
        <v>980</v>
      </c>
      <c r="L21" s="37" t="s">
        <v>985</v>
      </c>
      <c r="M21" s="35">
        <v>75</v>
      </c>
      <c r="N21" s="35">
        <v>195</v>
      </c>
      <c r="O21" s="35">
        <v>4.3899999999999997</v>
      </c>
      <c r="P21" s="38">
        <v>0</v>
      </c>
      <c r="Q21" s="125">
        <v>0</v>
      </c>
      <c r="R21" s="110">
        <v>3.2225579053373615E-2</v>
      </c>
      <c r="S21" s="110">
        <v>8.6600846262341324E-2</v>
      </c>
      <c r="T21" s="110">
        <v>0.20363908275174478</v>
      </c>
      <c r="U21" s="110">
        <v>0.22797356828193832</v>
      </c>
      <c r="V21" s="58">
        <v>0.22797356828193832</v>
      </c>
      <c r="W21" s="59">
        <v>0.22797356828193832</v>
      </c>
      <c r="X21" s="42">
        <v>20.293150684931508</v>
      </c>
      <c r="Y21" s="43">
        <v>3.88</v>
      </c>
      <c r="Z21" s="43">
        <v>6.1</v>
      </c>
      <c r="AA21" s="43">
        <v>20.9</v>
      </c>
      <c r="AB21" s="43">
        <v>1.1299999999999999</v>
      </c>
      <c r="AC21" s="43">
        <v>2.94</v>
      </c>
      <c r="AD21" s="44">
        <v>5.1545893719806765E-2</v>
      </c>
      <c r="AE21" s="44">
        <v>0.2202415458937198</v>
      </c>
      <c r="AF21" s="45">
        <v>9.8000000000000004E-2</v>
      </c>
      <c r="AG21" s="185">
        <v>0.95100000000000007</v>
      </c>
      <c r="AH21" s="185">
        <v>4.9000000000000002E-2</v>
      </c>
      <c r="AI21" s="43">
        <v>105.00416507623041</v>
      </c>
      <c r="AJ21" s="47">
        <v>108.23492300034135</v>
      </c>
      <c r="AK21" s="48">
        <v>6</v>
      </c>
      <c r="AL21" s="49">
        <v>6</v>
      </c>
      <c r="AM21" s="49">
        <v>7</v>
      </c>
      <c r="AN21" s="49">
        <v>5</v>
      </c>
      <c r="AO21" s="49">
        <v>9</v>
      </c>
      <c r="AP21" s="49">
        <v>8</v>
      </c>
      <c r="AQ21" s="49">
        <v>0</v>
      </c>
      <c r="AR21" s="126">
        <v>0</v>
      </c>
      <c r="AS21" s="133"/>
      <c r="AT21" s="115">
        <v>2648</v>
      </c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35"/>
      <c r="BF21" s="135"/>
      <c r="BG21" s="136"/>
      <c r="BH21" s="133">
        <v>64</v>
      </c>
      <c r="BI21" s="115">
        <v>1986</v>
      </c>
      <c r="BJ21" s="115">
        <v>18</v>
      </c>
      <c r="BK21" s="115">
        <v>8</v>
      </c>
      <c r="BL21" s="115">
        <v>0</v>
      </c>
      <c r="BM21" s="115">
        <v>10</v>
      </c>
      <c r="BN21" s="115"/>
      <c r="BO21" s="115"/>
      <c r="BP21" s="116">
        <v>0.72</v>
      </c>
      <c r="BQ21" s="116">
        <v>5.4</v>
      </c>
      <c r="BR21" s="116">
        <v>11.4</v>
      </c>
      <c r="BS21" s="116"/>
      <c r="BT21" s="135">
        <v>11.1</v>
      </c>
      <c r="BU21" s="135">
        <v>88.3</v>
      </c>
      <c r="BV21" s="136">
        <v>11.7</v>
      </c>
      <c r="BW21" s="133">
        <v>307</v>
      </c>
      <c r="BX21" s="115">
        <v>3545</v>
      </c>
      <c r="BY21" s="115">
        <v>32</v>
      </c>
      <c r="BZ21" s="115">
        <v>19</v>
      </c>
      <c r="CA21" s="115">
        <v>2</v>
      </c>
      <c r="CB21" s="115">
        <v>25</v>
      </c>
      <c r="CC21" s="116">
        <v>0.61</v>
      </c>
      <c r="CD21" s="116">
        <v>0.95</v>
      </c>
      <c r="CE21" s="116">
        <v>1.45</v>
      </c>
      <c r="CF21" s="116">
        <v>5.5</v>
      </c>
      <c r="CG21" s="116">
        <v>18.2</v>
      </c>
      <c r="CH21" s="116"/>
      <c r="CI21" s="135">
        <v>5</v>
      </c>
      <c r="CJ21" s="135">
        <v>99.1</v>
      </c>
      <c r="CK21" s="136">
        <v>0.9</v>
      </c>
      <c r="CL21" s="133">
        <v>817</v>
      </c>
      <c r="CM21" s="115">
        <v>4012</v>
      </c>
      <c r="CN21" s="115">
        <v>59</v>
      </c>
      <c r="CO21" s="115">
        <v>33</v>
      </c>
      <c r="CP21" s="115">
        <v>8</v>
      </c>
      <c r="CQ21" s="115">
        <v>44</v>
      </c>
      <c r="CR21" s="116">
        <v>1.08</v>
      </c>
      <c r="CS21" s="116">
        <v>2.38</v>
      </c>
      <c r="CT21" s="116">
        <v>2.98</v>
      </c>
      <c r="CU21" s="116">
        <v>5.3</v>
      </c>
      <c r="CV21" s="116">
        <v>20.9</v>
      </c>
      <c r="CW21" s="61">
        <v>11</v>
      </c>
      <c r="CX21" s="153">
        <v>4.0122399020807831E-2</v>
      </c>
      <c r="CY21" s="61">
        <v>48</v>
      </c>
      <c r="CZ21" s="153">
        <v>0.17507955936352509</v>
      </c>
      <c r="DA21" s="135">
        <v>36.4</v>
      </c>
      <c r="DB21" s="135">
        <v>19.5</v>
      </c>
      <c r="DC21" s="135">
        <v>95.8</v>
      </c>
      <c r="DD21" s="136">
        <v>4.2</v>
      </c>
      <c r="DE21" s="133">
        <v>828</v>
      </c>
      <c r="DF21" s="115">
        <v>3632</v>
      </c>
      <c r="DG21" s="115">
        <v>58</v>
      </c>
      <c r="DH21" s="115">
        <v>37</v>
      </c>
      <c r="DI21" s="115">
        <v>6</v>
      </c>
      <c r="DJ21" s="115">
        <v>28</v>
      </c>
      <c r="DK21" s="116">
        <v>1.1299999999999999</v>
      </c>
      <c r="DL21" s="116">
        <v>2.94</v>
      </c>
      <c r="DM21" s="116">
        <v>3.88</v>
      </c>
      <c r="DN21" s="116">
        <v>6.1</v>
      </c>
      <c r="DO21" s="116">
        <v>20.3</v>
      </c>
      <c r="DP21" s="61">
        <v>11</v>
      </c>
      <c r="DQ21" s="153">
        <v>5.1545893719806765E-2</v>
      </c>
      <c r="DR21" s="61">
        <v>47</v>
      </c>
      <c r="DS21" s="153">
        <v>0.2202415458937198</v>
      </c>
      <c r="DT21" s="135">
        <v>27.3</v>
      </c>
      <c r="DU21" s="135">
        <v>9.8000000000000007</v>
      </c>
      <c r="DV21" s="135">
        <v>94.4</v>
      </c>
      <c r="DW21" s="136">
        <v>5.6</v>
      </c>
    </row>
    <row r="22" spans="1:127" ht="15.75" customHeight="1" x14ac:dyDescent="0.2">
      <c r="A22" s="30">
        <v>20</v>
      </c>
      <c r="B22" s="32" t="s">
        <v>329</v>
      </c>
      <c r="C22" s="120">
        <v>6.8985714285714286</v>
      </c>
      <c r="D22" s="121" t="s">
        <v>673</v>
      </c>
      <c r="E22" s="35">
        <v>4</v>
      </c>
      <c r="F22" s="36">
        <v>35643</v>
      </c>
      <c r="G22" s="37">
        <v>28.175342465753424</v>
      </c>
      <c r="H22" s="37" t="s">
        <v>669</v>
      </c>
      <c r="I22" s="37">
        <v>21.745205479452054</v>
      </c>
      <c r="J22" s="37" t="s">
        <v>978</v>
      </c>
      <c r="K22" s="37" t="s">
        <v>979</v>
      </c>
      <c r="L22" s="37" t="s">
        <v>988</v>
      </c>
      <c r="M22" s="35">
        <v>74</v>
      </c>
      <c r="N22" s="35">
        <v>227</v>
      </c>
      <c r="O22" s="35">
        <v>4.47</v>
      </c>
      <c r="P22" s="38">
        <v>0</v>
      </c>
      <c r="Q22" s="125">
        <v>0</v>
      </c>
      <c r="R22" s="110">
        <v>0.11801632140615191</v>
      </c>
      <c r="S22" s="110">
        <v>0.15859147471538257</v>
      </c>
      <c r="T22" s="110">
        <v>0.25141097998973833</v>
      </c>
      <c r="U22" s="110">
        <v>0.21713383339913148</v>
      </c>
      <c r="V22" s="58">
        <v>0.23427240669443489</v>
      </c>
      <c r="W22" s="59">
        <v>0.22255878635971313</v>
      </c>
      <c r="X22" s="42">
        <v>20.095890410958905</v>
      </c>
      <c r="Y22" s="43">
        <v>2.83</v>
      </c>
      <c r="Z22" s="43">
        <v>6.4</v>
      </c>
      <c r="AA22" s="43">
        <v>14.8</v>
      </c>
      <c r="AB22" s="43">
        <v>0.56999999999999995</v>
      </c>
      <c r="AC22" s="43">
        <v>2.87</v>
      </c>
      <c r="AD22" s="44">
        <v>3.7109090909090911E-2</v>
      </c>
      <c r="AE22" s="44">
        <v>0.15700000000000003</v>
      </c>
      <c r="AF22" s="45">
        <v>0.182</v>
      </c>
      <c r="AG22" s="185">
        <v>0.68500000000000005</v>
      </c>
      <c r="AH22" s="185">
        <v>0.30649999999999999</v>
      </c>
      <c r="AI22" s="43">
        <v>113.71709594041178</v>
      </c>
      <c r="AJ22" s="47">
        <v>114.87944567152635</v>
      </c>
      <c r="AK22" s="48">
        <v>6</v>
      </c>
      <c r="AL22" s="49">
        <v>6</v>
      </c>
      <c r="AM22" s="49">
        <v>5</v>
      </c>
      <c r="AN22" s="49">
        <v>5</v>
      </c>
      <c r="AO22" s="49">
        <v>8</v>
      </c>
      <c r="AP22" s="49">
        <v>9</v>
      </c>
      <c r="AQ22" s="49">
        <v>0</v>
      </c>
      <c r="AR22" s="126">
        <v>0</v>
      </c>
      <c r="AS22" s="133"/>
      <c r="AT22" s="115">
        <v>3276</v>
      </c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35"/>
      <c r="BF22" s="135"/>
      <c r="BG22" s="136"/>
      <c r="BH22" s="133">
        <v>376</v>
      </c>
      <c r="BI22" s="115">
        <v>3186</v>
      </c>
      <c r="BJ22" s="115">
        <v>57</v>
      </c>
      <c r="BK22" s="115">
        <v>29</v>
      </c>
      <c r="BL22" s="115">
        <v>1</v>
      </c>
      <c r="BM22" s="115">
        <v>21</v>
      </c>
      <c r="BN22" s="115"/>
      <c r="BO22" s="115"/>
      <c r="BP22" s="116">
        <v>1.0900000000000001</v>
      </c>
      <c r="BQ22" s="116">
        <v>5.9</v>
      </c>
      <c r="BR22" s="116">
        <v>12.1</v>
      </c>
      <c r="BS22" s="116"/>
      <c r="BT22" s="135">
        <v>12.1</v>
      </c>
      <c r="BU22" s="135">
        <v>72.2</v>
      </c>
      <c r="BV22" s="136">
        <v>27.8</v>
      </c>
      <c r="BW22" s="133">
        <v>599</v>
      </c>
      <c r="BX22" s="115">
        <v>3777</v>
      </c>
      <c r="BY22" s="115">
        <v>47</v>
      </c>
      <c r="BZ22" s="115">
        <v>27</v>
      </c>
      <c r="CA22" s="115">
        <v>6</v>
      </c>
      <c r="CB22" s="115">
        <v>32</v>
      </c>
      <c r="CC22" s="116">
        <v>0.99</v>
      </c>
      <c r="CD22" s="116">
        <v>1.46</v>
      </c>
      <c r="CE22" s="116">
        <v>2.4900000000000002</v>
      </c>
      <c r="CF22" s="116">
        <v>7.5</v>
      </c>
      <c r="CG22" s="116">
        <v>15.8</v>
      </c>
      <c r="CH22" s="116"/>
      <c r="CI22" s="135">
        <v>6.9</v>
      </c>
      <c r="CJ22" s="135">
        <v>71.3</v>
      </c>
      <c r="CK22" s="136">
        <v>28.7</v>
      </c>
      <c r="CL22" s="133">
        <v>980</v>
      </c>
      <c r="CM22" s="115">
        <v>3898</v>
      </c>
      <c r="CN22" s="115">
        <v>100</v>
      </c>
      <c r="CO22" s="115">
        <v>60</v>
      </c>
      <c r="CP22" s="115">
        <v>7</v>
      </c>
      <c r="CQ22" s="115">
        <v>29</v>
      </c>
      <c r="CR22" s="116">
        <v>0.56999999999999995</v>
      </c>
      <c r="CS22" s="116">
        <v>2.87</v>
      </c>
      <c r="CT22" s="115">
        <v>2.83</v>
      </c>
      <c r="CU22" s="115">
        <v>5.9</v>
      </c>
      <c r="CV22" s="115">
        <v>14.8</v>
      </c>
      <c r="CW22" s="61">
        <v>11</v>
      </c>
      <c r="CX22" s="153">
        <v>3.1765306122448975E-2</v>
      </c>
      <c r="CY22" s="61">
        <v>89</v>
      </c>
      <c r="CZ22" s="153">
        <v>0.25701020408163266</v>
      </c>
      <c r="DA22" s="135">
        <v>18.2</v>
      </c>
      <c r="DB22" s="135">
        <v>10.4</v>
      </c>
      <c r="DC22" s="135">
        <v>63.7</v>
      </c>
      <c r="DD22" s="136">
        <v>35.5</v>
      </c>
      <c r="DE22" s="133">
        <v>550</v>
      </c>
      <c r="DF22" s="115">
        <v>2533</v>
      </c>
      <c r="DG22" s="115">
        <v>68</v>
      </c>
      <c r="DH22" s="115">
        <v>36</v>
      </c>
      <c r="DI22" s="115">
        <v>1</v>
      </c>
      <c r="DJ22" s="115">
        <v>10</v>
      </c>
      <c r="DK22" s="116">
        <v>0.5</v>
      </c>
      <c r="DL22" s="116">
        <v>1.4</v>
      </c>
      <c r="DM22" s="116">
        <v>1.57</v>
      </c>
      <c r="DN22" s="116">
        <v>6.4</v>
      </c>
      <c r="DO22" s="116">
        <v>12.7</v>
      </c>
      <c r="DP22" s="61">
        <v>13</v>
      </c>
      <c r="DQ22" s="153">
        <v>3.7109090909090911E-2</v>
      </c>
      <c r="DR22" s="61">
        <v>55</v>
      </c>
      <c r="DS22" s="153">
        <v>0.15700000000000003</v>
      </c>
      <c r="DT22" s="135">
        <v>38.5</v>
      </c>
      <c r="DU22" s="135">
        <v>18.2</v>
      </c>
      <c r="DV22" s="135">
        <v>73.3</v>
      </c>
      <c r="DW22" s="136">
        <v>25.8</v>
      </c>
    </row>
    <row r="23" spans="1:127" ht="15.75" customHeight="1" x14ac:dyDescent="0.2">
      <c r="A23" s="30">
        <v>21</v>
      </c>
      <c r="B23" s="32" t="s">
        <v>338</v>
      </c>
      <c r="C23" s="120">
        <v>6.7442857142857138</v>
      </c>
      <c r="D23" s="121" t="s">
        <v>780</v>
      </c>
      <c r="E23" s="35">
        <v>4</v>
      </c>
      <c r="F23" s="36">
        <v>35779</v>
      </c>
      <c r="G23" s="37">
        <v>27.802739726027397</v>
      </c>
      <c r="H23" s="37" t="s">
        <v>628</v>
      </c>
      <c r="I23" s="37">
        <v>21.372602739726027</v>
      </c>
      <c r="J23" s="37" t="s">
        <v>976</v>
      </c>
      <c r="K23" s="37" t="s">
        <v>982</v>
      </c>
      <c r="L23" s="37" t="s">
        <v>985</v>
      </c>
      <c r="M23" s="35">
        <v>74</v>
      </c>
      <c r="N23" s="35">
        <v>216</v>
      </c>
      <c r="O23" s="35">
        <v>4.5999999999999996</v>
      </c>
      <c r="P23" s="38">
        <v>6</v>
      </c>
      <c r="Q23" s="125">
        <v>0</v>
      </c>
      <c r="R23" s="110">
        <v>0</v>
      </c>
      <c r="S23" s="110">
        <v>0.13656517883535324</v>
      </c>
      <c r="T23" s="110">
        <v>0.28336584006687099</v>
      </c>
      <c r="U23" s="110">
        <v>0.29132891181527881</v>
      </c>
      <c r="V23" s="58">
        <v>0.29132891181527881</v>
      </c>
      <c r="W23" s="59">
        <v>0.27676246622451484</v>
      </c>
      <c r="X23" s="42">
        <v>19.723287671232878</v>
      </c>
      <c r="Y23" s="43">
        <v>2.83</v>
      </c>
      <c r="Z23" s="43">
        <v>4</v>
      </c>
      <c r="AA23" s="43">
        <v>15.1</v>
      </c>
      <c r="AB23" s="43">
        <v>0.82</v>
      </c>
      <c r="AC23" s="43">
        <v>2.58</v>
      </c>
      <c r="AD23" s="44">
        <v>7.1585160202360887E-2</v>
      </c>
      <c r="AE23" s="44">
        <v>0.20759696458684657</v>
      </c>
      <c r="AF23" s="45">
        <v>4.7E-2</v>
      </c>
      <c r="AG23" s="185">
        <v>0.94650000000000012</v>
      </c>
      <c r="AH23" s="185">
        <v>5.3499999999999999E-2</v>
      </c>
      <c r="AI23" s="43">
        <v>96.483360193824382</v>
      </c>
      <c r="AJ23" s="47">
        <v>97.469556744579506</v>
      </c>
      <c r="AK23" s="48">
        <v>7</v>
      </c>
      <c r="AL23" s="49">
        <v>7</v>
      </c>
      <c r="AM23" s="49">
        <v>5</v>
      </c>
      <c r="AN23" s="49">
        <v>1</v>
      </c>
      <c r="AO23" s="49">
        <v>6</v>
      </c>
      <c r="AP23" s="49">
        <v>6</v>
      </c>
      <c r="AQ23" s="49">
        <v>2</v>
      </c>
      <c r="AR23" s="126">
        <v>0</v>
      </c>
      <c r="AS23" s="133"/>
      <c r="AT23" s="115">
        <v>2652</v>
      </c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35"/>
      <c r="BF23" s="135"/>
      <c r="BG23" s="136"/>
      <c r="BH23" s="133"/>
      <c r="BI23" s="115">
        <v>2740</v>
      </c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35"/>
      <c r="BU23" s="135"/>
      <c r="BV23" s="136"/>
      <c r="BW23" s="133">
        <v>462</v>
      </c>
      <c r="BX23" s="115">
        <v>3383</v>
      </c>
      <c r="BY23" s="115">
        <v>45</v>
      </c>
      <c r="BZ23" s="115">
        <v>27</v>
      </c>
      <c r="CA23" s="115">
        <v>5</v>
      </c>
      <c r="CB23" s="115">
        <v>20</v>
      </c>
      <c r="CC23" s="116">
        <v>0.96</v>
      </c>
      <c r="CD23" s="116">
        <v>1.26</v>
      </c>
      <c r="CE23" s="116">
        <v>1.78</v>
      </c>
      <c r="CF23" s="116">
        <v>5.0999999999999996</v>
      </c>
      <c r="CG23" s="116">
        <v>14.8</v>
      </c>
      <c r="CH23" s="116"/>
      <c r="CI23" s="135">
        <v>0</v>
      </c>
      <c r="CJ23" s="135">
        <v>91.5</v>
      </c>
      <c r="CK23" s="136">
        <v>8.5</v>
      </c>
      <c r="CL23" s="133">
        <v>1017</v>
      </c>
      <c r="CM23" s="115">
        <v>3589</v>
      </c>
      <c r="CN23" s="115">
        <v>113</v>
      </c>
      <c r="CO23" s="115">
        <v>69</v>
      </c>
      <c r="CP23" s="115">
        <v>4</v>
      </c>
      <c r="CQ23" s="115">
        <v>17</v>
      </c>
      <c r="CR23" s="116">
        <v>0.61</v>
      </c>
      <c r="CS23" s="116">
        <v>2.1</v>
      </c>
      <c r="CT23" s="116">
        <v>2.19</v>
      </c>
      <c r="CU23" s="116">
        <v>4</v>
      </c>
      <c r="CV23" s="116">
        <v>14.3</v>
      </c>
      <c r="CW23" s="61">
        <v>35</v>
      </c>
      <c r="CX23" s="153">
        <v>7.5368731563421831E-2</v>
      </c>
      <c r="CY23" s="61">
        <v>78</v>
      </c>
      <c r="CZ23" s="153">
        <v>0.16796460176991151</v>
      </c>
      <c r="DA23" s="135">
        <v>54.3</v>
      </c>
      <c r="DB23" s="135">
        <v>6.8</v>
      </c>
      <c r="DC23" s="135">
        <v>92.9</v>
      </c>
      <c r="DD23" s="136">
        <v>7.1</v>
      </c>
      <c r="DE23" s="133">
        <v>1186</v>
      </c>
      <c r="DF23" s="115">
        <v>4071</v>
      </c>
      <c r="DG23" s="115">
        <v>117</v>
      </c>
      <c r="DH23" s="115">
        <v>81</v>
      </c>
      <c r="DI23" s="115">
        <v>7</v>
      </c>
      <c r="DJ23" s="115">
        <v>25</v>
      </c>
      <c r="DK23" s="116">
        <v>0.82</v>
      </c>
      <c r="DL23" s="116">
        <v>2.58</v>
      </c>
      <c r="DM23" s="116">
        <v>2.83</v>
      </c>
      <c r="DN23" s="116">
        <v>3.1</v>
      </c>
      <c r="DO23" s="116">
        <v>15.1</v>
      </c>
      <c r="DP23" s="61">
        <v>30</v>
      </c>
      <c r="DQ23" s="153">
        <v>7.1585160202360887E-2</v>
      </c>
      <c r="DR23" s="61">
        <v>87</v>
      </c>
      <c r="DS23" s="153">
        <v>0.20759696458684657</v>
      </c>
      <c r="DT23" s="135">
        <v>56.7</v>
      </c>
      <c r="DU23" s="135">
        <v>4.7</v>
      </c>
      <c r="DV23" s="135">
        <v>96.4</v>
      </c>
      <c r="DW23" s="136">
        <v>3.6</v>
      </c>
    </row>
    <row r="24" spans="1:127" ht="15.75" customHeight="1" x14ac:dyDescent="0.2">
      <c r="A24" s="30">
        <v>22</v>
      </c>
      <c r="B24" s="32" t="s">
        <v>342</v>
      </c>
      <c r="C24" s="120">
        <v>6.7228571428571433</v>
      </c>
      <c r="D24" s="121" t="s">
        <v>781</v>
      </c>
      <c r="E24" s="35">
        <v>4</v>
      </c>
      <c r="F24" s="36">
        <v>35944</v>
      </c>
      <c r="G24" s="37">
        <v>27.350684931506848</v>
      </c>
      <c r="H24" s="37" t="s">
        <v>628</v>
      </c>
      <c r="I24" s="37">
        <v>20.920547945205481</v>
      </c>
      <c r="J24" s="37" t="s">
        <v>983</v>
      </c>
      <c r="K24" s="37" t="s">
        <v>977</v>
      </c>
      <c r="L24" s="37" t="s">
        <v>985</v>
      </c>
      <c r="M24" s="35">
        <v>67</v>
      </c>
      <c r="N24" s="35">
        <v>175</v>
      </c>
      <c r="O24" s="35">
        <v>4.59</v>
      </c>
      <c r="P24" s="38">
        <v>0</v>
      </c>
      <c r="Q24" s="125">
        <v>0</v>
      </c>
      <c r="R24" s="110">
        <v>0</v>
      </c>
      <c r="S24" s="110">
        <v>0</v>
      </c>
      <c r="T24" s="110">
        <v>0.20061128091136426</v>
      </c>
      <c r="U24" s="110">
        <v>0.35125448028673834</v>
      </c>
      <c r="V24" s="58">
        <v>0.35125448028673834</v>
      </c>
      <c r="W24" s="59">
        <v>0.33369175627240139</v>
      </c>
      <c r="X24" s="42">
        <v>19.271232876712329</v>
      </c>
      <c r="Y24" s="43">
        <v>3.68</v>
      </c>
      <c r="Z24" s="43">
        <v>9</v>
      </c>
      <c r="AA24" s="43">
        <v>9.1999999999999993</v>
      </c>
      <c r="AB24" s="43">
        <v>0.62</v>
      </c>
      <c r="AC24" s="43">
        <v>3.15</v>
      </c>
      <c r="AD24" s="44">
        <v>4.7059369202226344E-2</v>
      </c>
      <c r="AE24" s="44">
        <v>0.2650185528756957</v>
      </c>
      <c r="AF24" s="45">
        <v>4.2999999999999997E-2</v>
      </c>
      <c r="AG24" s="185">
        <v>0.14050000000000001</v>
      </c>
      <c r="AH24" s="185">
        <v>0.85450000000000004</v>
      </c>
      <c r="AI24" s="43">
        <v>78.852833192325576</v>
      </c>
      <c r="AJ24" s="47">
        <v>68.627550434461625</v>
      </c>
      <c r="AK24" s="48">
        <v>9</v>
      </c>
      <c r="AL24" s="49">
        <v>7</v>
      </c>
      <c r="AM24" s="49">
        <v>7</v>
      </c>
      <c r="AN24" s="49">
        <v>7</v>
      </c>
      <c r="AO24" s="49">
        <v>6</v>
      </c>
      <c r="AP24" s="49">
        <v>1</v>
      </c>
      <c r="AQ24" s="49">
        <v>0</v>
      </c>
      <c r="AR24" s="126">
        <v>0</v>
      </c>
      <c r="AS24" s="133"/>
      <c r="AT24" s="115">
        <v>2116</v>
      </c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35"/>
      <c r="BF24" s="135"/>
      <c r="BG24" s="136"/>
      <c r="BH24" s="133"/>
      <c r="BI24" s="115">
        <v>2739</v>
      </c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35"/>
      <c r="BU24" s="135"/>
      <c r="BV24" s="136"/>
      <c r="BW24" s="133">
        <v>0</v>
      </c>
      <c r="BX24" s="115">
        <v>2154</v>
      </c>
      <c r="BY24" s="115"/>
      <c r="BZ24" s="115"/>
      <c r="CA24" s="115"/>
      <c r="CB24" s="115">
        <v>9</v>
      </c>
      <c r="CC24" s="116"/>
      <c r="CD24" s="116"/>
      <c r="CE24" s="115"/>
      <c r="CF24" s="115"/>
      <c r="CG24" s="115"/>
      <c r="CH24" s="115"/>
      <c r="CI24" s="135"/>
      <c r="CJ24" s="135"/>
      <c r="CK24" s="136"/>
      <c r="CL24" s="133">
        <v>722</v>
      </c>
      <c r="CM24" s="115">
        <v>3599</v>
      </c>
      <c r="CN24" s="115">
        <v>73</v>
      </c>
      <c r="CO24" s="115">
        <v>53</v>
      </c>
      <c r="CP24" s="115">
        <v>9</v>
      </c>
      <c r="CQ24" s="115">
        <v>33</v>
      </c>
      <c r="CR24" s="116">
        <v>0.51</v>
      </c>
      <c r="CS24" s="116">
        <v>3.15</v>
      </c>
      <c r="CT24" s="116">
        <v>3.68</v>
      </c>
      <c r="CU24" s="116">
        <v>9</v>
      </c>
      <c r="CV24" s="116">
        <v>9.1999999999999993</v>
      </c>
      <c r="CW24" s="61">
        <v>7</v>
      </c>
      <c r="CX24" s="153">
        <v>3.5678670360110805E-2</v>
      </c>
      <c r="CY24" s="61">
        <v>66</v>
      </c>
      <c r="CZ24" s="153">
        <v>0.33639889196675904</v>
      </c>
      <c r="DA24" s="135">
        <v>42.9</v>
      </c>
      <c r="DB24" s="135">
        <v>3.6</v>
      </c>
      <c r="DC24" s="135">
        <v>15.3</v>
      </c>
      <c r="DD24" s="136">
        <v>83.7</v>
      </c>
      <c r="DE24" s="133">
        <v>1078</v>
      </c>
      <c r="DF24" s="115">
        <v>3069</v>
      </c>
      <c r="DG24" s="115">
        <v>126</v>
      </c>
      <c r="DH24" s="115">
        <v>89</v>
      </c>
      <c r="DI24" s="115">
        <v>8</v>
      </c>
      <c r="DJ24" s="115">
        <v>25</v>
      </c>
      <c r="DK24" s="116">
        <v>0.62</v>
      </c>
      <c r="DL24" s="116">
        <v>2.68</v>
      </c>
      <c r="DM24" s="116">
        <v>2.67</v>
      </c>
      <c r="DN24" s="116">
        <v>5.4</v>
      </c>
      <c r="DO24" s="116">
        <v>8.1999999999999993</v>
      </c>
      <c r="DP24" s="61">
        <v>19</v>
      </c>
      <c r="DQ24" s="153">
        <v>4.7059369202226344E-2</v>
      </c>
      <c r="DR24" s="61">
        <v>107</v>
      </c>
      <c r="DS24" s="153">
        <v>0.2650185528756957</v>
      </c>
      <c r="DT24" s="135">
        <v>36.799999999999997</v>
      </c>
      <c r="DU24" s="135">
        <v>4.3</v>
      </c>
      <c r="DV24" s="135">
        <v>12.8</v>
      </c>
      <c r="DW24" s="136">
        <v>87.2</v>
      </c>
    </row>
    <row r="25" spans="1:127" ht="15.75" customHeight="1" x14ac:dyDescent="0.2">
      <c r="A25" s="30">
        <v>23</v>
      </c>
      <c r="B25" s="32" t="s">
        <v>354</v>
      </c>
      <c r="C25" s="120">
        <v>6.5842857142857127</v>
      </c>
      <c r="D25" s="121" t="s">
        <v>782</v>
      </c>
      <c r="E25" s="35">
        <v>7</v>
      </c>
      <c r="F25" s="36">
        <v>35642</v>
      </c>
      <c r="G25" s="37">
        <v>28.17808219178082</v>
      </c>
      <c r="H25" s="37" t="s">
        <v>669</v>
      </c>
      <c r="I25" s="37">
        <v>21.747945205479454</v>
      </c>
      <c r="J25" s="37" t="s">
        <v>983</v>
      </c>
      <c r="K25" s="37" t="s">
        <v>981</v>
      </c>
      <c r="L25" s="37" t="s">
        <v>985</v>
      </c>
      <c r="M25" s="35">
        <v>69</v>
      </c>
      <c r="N25" s="35">
        <v>174</v>
      </c>
      <c r="O25" s="35">
        <v>4.3899999999999997</v>
      </c>
      <c r="P25" s="38">
        <v>6</v>
      </c>
      <c r="Q25" s="125">
        <v>0</v>
      </c>
      <c r="R25" s="110">
        <v>5.6475170399221033E-3</v>
      </c>
      <c r="S25" s="110">
        <v>0.35680058975304091</v>
      </c>
      <c r="T25" s="110">
        <v>0.25602836879432622</v>
      </c>
      <c r="U25" s="110">
        <v>0.40083798882681565</v>
      </c>
      <c r="V25" s="58">
        <v>0.40083798882681565</v>
      </c>
      <c r="W25" s="59">
        <v>0.30463687150837993</v>
      </c>
      <c r="X25" s="42">
        <v>19.101369863013698</v>
      </c>
      <c r="Y25" s="43">
        <v>3.06</v>
      </c>
      <c r="Z25" s="43">
        <v>5.7</v>
      </c>
      <c r="AA25" s="43">
        <v>12.3</v>
      </c>
      <c r="AB25" s="43">
        <v>0.66</v>
      </c>
      <c r="AC25" s="43">
        <v>3.03</v>
      </c>
      <c r="AD25" s="44">
        <v>4.2648083623693378E-2</v>
      </c>
      <c r="AE25" s="44">
        <v>0.24256097560975609</v>
      </c>
      <c r="AF25" s="45">
        <v>6.7000000000000004E-2</v>
      </c>
      <c r="AG25" s="185">
        <v>8.7500000000000008E-2</v>
      </c>
      <c r="AH25" s="185">
        <v>0.91149999999999998</v>
      </c>
      <c r="AI25" s="43">
        <v>93.696024221867134</v>
      </c>
      <c r="AJ25" s="47">
        <v>85.224368225835676</v>
      </c>
      <c r="AK25" s="48">
        <v>8</v>
      </c>
      <c r="AL25" s="49">
        <v>8</v>
      </c>
      <c r="AM25" s="49">
        <v>6</v>
      </c>
      <c r="AN25" s="49">
        <v>4</v>
      </c>
      <c r="AO25" s="49">
        <v>9</v>
      </c>
      <c r="AP25" s="49">
        <v>4</v>
      </c>
      <c r="AQ25" s="49">
        <v>2</v>
      </c>
      <c r="AR25" s="126">
        <v>0</v>
      </c>
      <c r="AS25" s="133"/>
      <c r="AT25" s="115">
        <v>3639</v>
      </c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35"/>
      <c r="BF25" s="135"/>
      <c r="BG25" s="136"/>
      <c r="BH25" s="133">
        <v>29</v>
      </c>
      <c r="BI25" s="115">
        <v>5135</v>
      </c>
      <c r="BJ25" s="115">
        <v>11</v>
      </c>
      <c r="BK25" s="115">
        <v>7</v>
      </c>
      <c r="BL25" s="115">
        <v>0</v>
      </c>
      <c r="BM25" s="115">
        <v>47</v>
      </c>
      <c r="BN25" s="115"/>
      <c r="BO25" s="115"/>
      <c r="BP25" s="116">
        <v>0.78</v>
      </c>
      <c r="BQ25" s="116">
        <v>2.7</v>
      </c>
      <c r="BR25" s="116">
        <v>13.9</v>
      </c>
      <c r="BS25" s="116"/>
      <c r="BT25" s="135">
        <v>12.5</v>
      </c>
      <c r="BU25" s="135">
        <v>9.5</v>
      </c>
      <c r="BV25" s="136">
        <v>90.5</v>
      </c>
      <c r="BW25" s="133">
        <v>968</v>
      </c>
      <c r="BX25" s="115">
        <v>2713</v>
      </c>
      <c r="BY25" s="115">
        <v>116</v>
      </c>
      <c r="BZ25" s="115">
        <v>74</v>
      </c>
      <c r="CA25" s="115">
        <v>10</v>
      </c>
      <c r="CB25" s="115">
        <v>19</v>
      </c>
      <c r="CC25" s="116">
        <v>0.44</v>
      </c>
      <c r="CD25" s="116">
        <v>2.16</v>
      </c>
      <c r="CE25" s="116">
        <v>2.3199999999999998</v>
      </c>
      <c r="CF25" s="116">
        <v>7.1</v>
      </c>
      <c r="CG25" s="116">
        <v>9.8000000000000007</v>
      </c>
      <c r="CH25" s="116"/>
      <c r="CI25" s="135">
        <v>6.3</v>
      </c>
      <c r="CJ25" s="135">
        <v>2.9</v>
      </c>
      <c r="CK25" s="136">
        <v>97.1</v>
      </c>
      <c r="CL25" s="133">
        <v>722</v>
      </c>
      <c r="CM25" s="115">
        <v>2820</v>
      </c>
      <c r="CN25" s="115">
        <v>92</v>
      </c>
      <c r="CO25" s="115">
        <v>63</v>
      </c>
      <c r="CP25" s="115">
        <v>4</v>
      </c>
      <c r="CQ25" s="115">
        <v>21</v>
      </c>
      <c r="CR25" s="116">
        <v>0.62</v>
      </c>
      <c r="CS25" s="116">
        <v>1.73</v>
      </c>
      <c r="CT25" s="116">
        <v>1.81</v>
      </c>
      <c r="CU25" s="116">
        <v>4.8</v>
      </c>
      <c r="CV25" s="116">
        <v>9.3000000000000007</v>
      </c>
      <c r="CW25" s="61">
        <v>11</v>
      </c>
      <c r="CX25" s="153">
        <v>2.7576177285318561E-2</v>
      </c>
      <c r="CY25" s="61">
        <v>81</v>
      </c>
      <c r="CZ25" s="153">
        <v>0.20306094182825485</v>
      </c>
      <c r="DA25" s="135"/>
      <c r="DB25" s="135">
        <v>8.6999999999999993</v>
      </c>
      <c r="DC25" s="135">
        <v>1.2</v>
      </c>
      <c r="DD25" s="136">
        <v>98.6</v>
      </c>
      <c r="DE25" s="133">
        <v>1148</v>
      </c>
      <c r="DF25" s="115">
        <v>2864</v>
      </c>
      <c r="DG25" s="115">
        <v>107</v>
      </c>
      <c r="DH25" s="115">
        <v>70</v>
      </c>
      <c r="DI25" s="115">
        <v>9</v>
      </c>
      <c r="DJ25" s="115">
        <v>29</v>
      </c>
      <c r="DK25" s="116">
        <v>0.66</v>
      </c>
      <c r="DL25" s="116">
        <v>3.03</v>
      </c>
      <c r="DM25" s="116">
        <v>3.06</v>
      </c>
      <c r="DN25" s="116">
        <v>5.7</v>
      </c>
      <c r="DO25" s="116">
        <v>12.3</v>
      </c>
      <c r="DP25" s="61">
        <v>16</v>
      </c>
      <c r="DQ25" s="153">
        <v>4.2648083623693378E-2</v>
      </c>
      <c r="DR25" s="61">
        <v>91</v>
      </c>
      <c r="DS25" s="153">
        <v>0.24256097560975609</v>
      </c>
      <c r="DT25" s="135">
        <v>37.5</v>
      </c>
      <c r="DU25" s="135">
        <v>6.7</v>
      </c>
      <c r="DV25" s="135">
        <v>16.3</v>
      </c>
      <c r="DW25" s="136">
        <v>83.7</v>
      </c>
    </row>
    <row r="26" spans="1:127" ht="15.75" customHeight="1" x14ac:dyDescent="0.2">
      <c r="A26" s="30">
        <v>24</v>
      </c>
      <c r="B26" s="32" t="s">
        <v>355</v>
      </c>
      <c r="C26" s="120">
        <v>6.5699999999999985</v>
      </c>
      <c r="D26" s="121" t="s">
        <v>686</v>
      </c>
      <c r="E26" s="35">
        <v>7</v>
      </c>
      <c r="F26" s="36">
        <v>35347</v>
      </c>
      <c r="G26" s="37">
        <v>28.986301369863014</v>
      </c>
      <c r="H26" s="37" t="s">
        <v>669</v>
      </c>
      <c r="I26" s="37">
        <v>22.556164383561644</v>
      </c>
      <c r="J26" s="37" t="s">
        <v>978</v>
      </c>
      <c r="K26" s="37" t="s">
        <v>977</v>
      </c>
      <c r="L26" s="37" t="s">
        <v>985</v>
      </c>
      <c r="M26" s="35">
        <v>73</v>
      </c>
      <c r="N26" s="35">
        <v>201</v>
      </c>
      <c r="O26" s="35">
        <v>4.5999999999999996</v>
      </c>
      <c r="P26" s="38">
        <v>6</v>
      </c>
      <c r="Q26" s="125">
        <v>0</v>
      </c>
      <c r="R26" s="110">
        <v>0.15747663551401869</v>
      </c>
      <c r="S26" s="110">
        <v>0.30230739147438407</v>
      </c>
      <c r="T26" s="110">
        <v>0.3041128790153107</v>
      </c>
      <c r="U26" s="110">
        <v>0.35828877005347592</v>
      </c>
      <c r="V26" s="58">
        <v>0.35828877005347592</v>
      </c>
      <c r="W26" s="59">
        <v>0.27229946524064169</v>
      </c>
      <c r="X26" s="42">
        <v>19.909589041095892</v>
      </c>
      <c r="Y26" s="43">
        <v>3.33</v>
      </c>
      <c r="Z26" s="43">
        <v>6</v>
      </c>
      <c r="AA26" s="43">
        <v>11.7</v>
      </c>
      <c r="AB26" s="43">
        <v>0.62</v>
      </c>
      <c r="AC26" s="43">
        <v>3.05</v>
      </c>
      <c r="AD26" s="44">
        <v>5.7156716417910446E-2</v>
      </c>
      <c r="AE26" s="44">
        <v>0.26341791044776119</v>
      </c>
      <c r="AF26" s="45">
        <v>6.8000000000000005E-2</v>
      </c>
      <c r="AG26" s="185">
        <v>0.72649999999999992</v>
      </c>
      <c r="AH26" s="185">
        <v>0.26900000000000002</v>
      </c>
      <c r="AI26" s="43">
        <v>89.783126847031028</v>
      </c>
      <c r="AJ26" s="47">
        <v>88.868532348146687</v>
      </c>
      <c r="AK26" s="48">
        <v>7</v>
      </c>
      <c r="AL26" s="49">
        <v>6</v>
      </c>
      <c r="AM26" s="49">
        <v>6</v>
      </c>
      <c r="AN26" s="49">
        <v>5</v>
      </c>
      <c r="AO26" s="49">
        <v>6</v>
      </c>
      <c r="AP26" s="49">
        <v>4</v>
      </c>
      <c r="AQ26" s="49">
        <v>2</v>
      </c>
      <c r="AR26" s="126">
        <v>0</v>
      </c>
      <c r="AS26" s="133"/>
      <c r="AT26" s="115">
        <v>3132</v>
      </c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35"/>
      <c r="BF26" s="135"/>
      <c r="BG26" s="136"/>
      <c r="BH26" s="133">
        <v>337</v>
      </c>
      <c r="BI26" s="115">
        <v>2140</v>
      </c>
      <c r="BJ26" s="115">
        <v>59</v>
      </c>
      <c r="BK26" s="115">
        <v>37</v>
      </c>
      <c r="BL26" s="115">
        <v>2</v>
      </c>
      <c r="BM26" s="115">
        <v>20</v>
      </c>
      <c r="BN26" s="115"/>
      <c r="BO26" s="115"/>
      <c r="BP26" s="116">
        <v>1.1100000000000001</v>
      </c>
      <c r="BQ26" s="116">
        <v>3.9</v>
      </c>
      <c r="BR26" s="116">
        <v>6.6</v>
      </c>
      <c r="BS26" s="116"/>
      <c r="BT26" s="135">
        <v>7.5</v>
      </c>
      <c r="BU26" s="135">
        <v>94.9</v>
      </c>
      <c r="BV26" s="136">
        <v>5.0999999999999996</v>
      </c>
      <c r="BW26" s="133">
        <v>773</v>
      </c>
      <c r="BX26" s="115">
        <v>2557</v>
      </c>
      <c r="BY26" s="115">
        <v>109</v>
      </c>
      <c r="BZ26" s="115">
        <v>66</v>
      </c>
      <c r="CA26" s="115">
        <v>6</v>
      </c>
      <c r="CB26" s="115">
        <v>13</v>
      </c>
      <c r="CC26" s="116">
        <v>0.47</v>
      </c>
      <c r="CD26" s="116">
        <v>1.91</v>
      </c>
      <c r="CE26" s="116">
        <v>1.68</v>
      </c>
      <c r="CF26" s="116">
        <v>4.7</v>
      </c>
      <c r="CG26" s="116">
        <v>11.2</v>
      </c>
      <c r="CH26" s="116"/>
      <c r="CI26" s="135">
        <v>9.6</v>
      </c>
      <c r="CJ26" s="135">
        <v>94</v>
      </c>
      <c r="CK26" s="136">
        <v>5.6</v>
      </c>
      <c r="CL26" s="133">
        <v>1013</v>
      </c>
      <c r="CM26" s="115">
        <v>3331</v>
      </c>
      <c r="CN26" s="115">
        <v>126</v>
      </c>
      <c r="CO26" s="115">
        <v>77</v>
      </c>
      <c r="CP26" s="115">
        <v>8</v>
      </c>
      <c r="CQ26" s="115">
        <v>19</v>
      </c>
      <c r="CR26" s="116">
        <v>0.52</v>
      </c>
      <c r="CS26" s="116">
        <v>2.3199999999999998</v>
      </c>
      <c r="CT26" s="116">
        <v>2.23</v>
      </c>
      <c r="CU26" s="116">
        <v>6</v>
      </c>
      <c r="CV26" s="116">
        <v>11.7</v>
      </c>
      <c r="CW26" s="61">
        <v>26</v>
      </c>
      <c r="CX26" s="153">
        <v>5.7235932872655479E-2</v>
      </c>
      <c r="CY26" s="61">
        <v>100</v>
      </c>
      <c r="CZ26" s="153">
        <v>0.22013820335636725</v>
      </c>
      <c r="DA26" s="135">
        <v>46.2</v>
      </c>
      <c r="DB26" s="135">
        <v>2.5</v>
      </c>
      <c r="DC26" s="135">
        <v>75.7</v>
      </c>
      <c r="DD26" s="136">
        <v>23.4</v>
      </c>
      <c r="DE26" s="133">
        <v>1340</v>
      </c>
      <c r="DF26" s="115">
        <v>3740</v>
      </c>
      <c r="DG26" s="115">
        <v>129</v>
      </c>
      <c r="DH26" s="115">
        <v>96</v>
      </c>
      <c r="DI26" s="115">
        <v>8</v>
      </c>
      <c r="DJ26" s="115">
        <v>26</v>
      </c>
      <c r="DK26" s="116">
        <v>0.62</v>
      </c>
      <c r="DL26" s="116">
        <v>3.05</v>
      </c>
      <c r="DM26" s="116">
        <v>3.33</v>
      </c>
      <c r="DN26" s="116">
        <v>5.5</v>
      </c>
      <c r="DO26" s="116">
        <v>11.1</v>
      </c>
      <c r="DP26" s="61">
        <v>23</v>
      </c>
      <c r="DQ26" s="153">
        <v>5.7156716417910446E-2</v>
      </c>
      <c r="DR26" s="61">
        <v>106</v>
      </c>
      <c r="DS26" s="153">
        <v>0.26341791044776119</v>
      </c>
      <c r="DT26" s="135">
        <v>47.8</v>
      </c>
      <c r="DU26" s="135">
        <v>6.8</v>
      </c>
      <c r="DV26" s="135">
        <v>69.599999999999994</v>
      </c>
      <c r="DW26" s="136">
        <v>30.4</v>
      </c>
    </row>
    <row r="27" spans="1:127" ht="15.75" customHeight="1" x14ac:dyDescent="0.2">
      <c r="A27" s="30">
        <v>25</v>
      </c>
      <c r="B27" s="32" t="s">
        <v>386</v>
      </c>
      <c r="C27" s="120">
        <v>6.1642857142857146</v>
      </c>
      <c r="D27" s="121" t="s">
        <v>783</v>
      </c>
      <c r="E27" s="35">
        <v>2</v>
      </c>
      <c r="F27" s="36">
        <v>35315</v>
      </c>
      <c r="G27" s="37">
        <v>29.073972602739726</v>
      </c>
      <c r="H27" s="37" t="s">
        <v>669</v>
      </c>
      <c r="I27" s="37">
        <v>22.643835616438356</v>
      </c>
      <c r="J27" s="37" t="s">
        <v>976</v>
      </c>
      <c r="K27" s="37" t="s">
        <v>977</v>
      </c>
      <c r="L27" s="37" t="s">
        <v>985</v>
      </c>
      <c r="M27" s="35">
        <v>72</v>
      </c>
      <c r="N27" s="35">
        <v>205</v>
      </c>
      <c r="O27" s="35">
        <v>4.53</v>
      </c>
      <c r="P27" s="38">
        <v>0</v>
      </c>
      <c r="Q27" s="125">
        <v>0</v>
      </c>
      <c r="R27" s="110">
        <v>8.7608069164265126E-2</v>
      </c>
      <c r="S27" s="110">
        <v>0.16460755813953487</v>
      </c>
      <c r="T27" s="110">
        <v>0.29609609609609611</v>
      </c>
      <c r="U27" s="110">
        <v>0.33850303438975049</v>
      </c>
      <c r="V27" s="58">
        <v>0.33850303438975049</v>
      </c>
      <c r="W27" s="59">
        <v>0.33850303438975049</v>
      </c>
      <c r="X27" s="42">
        <v>20.994520547945207</v>
      </c>
      <c r="Y27" s="43">
        <v>2.5499999999999998</v>
      </c>
      <c r="Z27" s="43">
        <v>5.5</v>
      </c>
      <c r="AA27" s="43">
        <v>14.4</v>
      </c>
      <c r="AB27" s="43">
        <v>0.64</v>
      </c>
      <c r="AC27" s="43">
        <v>2.4900000000000002</v>
      </c>
      <c r="AD27" s="44">
        <v>4.0159362549800799E-2</v>
      </c>
      <c r="AE27" s="44">
        <v>0.19633466135458169</v>
      </c>
      <c r="AF27" s="45">
        <v>4.0999999999999995E-2</v>
      </c>
      <c r="AG27" s="185">
        <v>0.85199999999999987</v>
      </c>
      <c r="AH27" s="185">
        <v>0.14799999999999999</v>
      </c>
      <c r="AI27" s="43">
        <v>97.362350204073607</v>
      </c>
      <c r="AJ27" s="47">
        <v>94.397128749771866</v>
      </c>
      <c r="AK27" s="48">
        <v>9</v>
      </c>
      <c r="AL27" s="49">
        <v>5</v>
      </c>
      <c r="AM27" s="49">
        <v>5</v>
      </c>
      <c r="AN27" s="49">
        <v>4</v>
      </c>
      <c r="AO27" s="49">
        <v>7</v>
      </c>
      <c r="AP27" s="49">
        <v>5</v>
      </c>
      <c r="AQ27" s="49">
        <v>0</v>
      </c>
      <c r="AR27" s="126">
        <v>0</v>
      </c>
      <c r="AS27" s="133"/>
      <c r="AT27" s="115">
        <v>2757</v>
      </c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35"/>
      <c r="BF27" s="135"/>
      <c r="BG27" s="136"/>
      <c r="BH27" s="133">
        <v>304</v>
      </c>
      <c r="BI27" s="115">
        <v>3470</v>
      </c>
      <c r="BJ27" s="115">
        <v>44</v>
      </c>
      <c r="BK27" s="115">
        <v>25</v>
      </c>
      <c r="BL27" s="115">
        <v>3</v>
      </c>
      <c r="BM27" s="115">
        <v>27</v>
      </c>
      <c r="BN27" s="115"/>
      <c r="BO27" s="115"/>
      <c r="BP27" s="116">
        <v>1.19</v>
      </c>
      <c r="BQ27" s="116">
        <v>5.5</v>
      </c>
      <c r="BR27" s="116">
        <v>12.5</v>
      </c>
      <c r="BS27" s="116"/>
      <c r="BT27" s="135">
        <v>3.8</v>
      </c>
      <c r="BU27" s="135">
        <v>90.1</v>
      </c>
      <c r="BV27" s="136">
        <v>9.9</v>
      </c>
      <c r="BW27" s="133">
        <v>453</v>
      </c>
      <c r="BX27" s="115">
        <v>2752</v>
      </c>
      <c r="BY27" s="115">
        <v>62</v>
      </c>
      <c r="BZ27" s="115">
        <v>33</v>
      </c>
      <c r="CA27" s="115">
        <v>2</v>
      </c>
      <c r="CB27" s="115">
        <v>18</v>
      </c>
      <c r="CC27" s="116">
        <v>0.69</v>
      </c>
      <c r="CD27" s="116">
        <v>1.1299999999999999</v>
      </c>
      <c r="CE27" s="116">
        <v>1.94</v>
      </c>
      <c r="CF27" s="116">
        <v>5.2</v>
      </c>
      <c r="CG27" s="116">
        <v>12.8</v>
      </c>
      <c r="CH27" s="116"/>
      <c r="CI27" s="135">
        <v>13.2</v>
      </c>
      <c r="CJ27" s="135">
        <v>87.4</v>
      </c>
      <c r="CK27" s="136">
        <v>12.6</v>
      </c>
      <c r="CL27" s="133">
        <v>986</v>
      </c>
      <c r="CM27" s="115">
        <v>3330</v>
      </c>
      <c r="CN27" s="115">
        <v>113</v>
      </c>
      <c r="CO27" s="115">
        <v>61</v>
      </c>
      <c r="CP27" s="115">
        <v>10</v>
      </c>
      <c r="CQ27" s="115">
        <v>23</v>
      </c>
      <c r="CR27" s="116">
        <v>0.64</v>
      </c>
      <c r="CS27" s="116">
        <v>2.2799999999999998</v>
      </c>
      <c r="CT27" s="116">
        <v>2.5499999999999998</v>
      </c>
      <c r="CU27" s="116">
        <v>5</v>
      </c>
      <c r="CV27" s="116">
        <v>14.4</v>
      </c>
      <c r="CW27" s="61">
        <v>39</v>
      </c>
      <c r="CX27" s="153">
        <v>0.10086206896551723</v>
      </c>
      <c r="CY27" s="61">
        <v>74</v>
      </c>
      <c r="CZ27" s="153">
        <v>0.19137931034482758</v>
      </c>
      <c r="DA27" s="135">
        <v>41</v>
      </c>
      <c r="DB27" s="135">
        <v>11.6</v>
      </c>
      <c r="DC27" s="135">
        <v>91.8</v>
      </c>
      <c r="DD27" s="136">
        <v>8.1999999999999993</v>
      </c>
      <c r="DE27" s="133">
        <v>1004</v>
      </c>
      <c r="DF27" s="115">
        <v>2966</v>
      </c>
      <c r="DG27" s="115">
        <v>106</v>
      </c>
      <c r="DH27" s="115">
        <v>70</v>
      </c>
      <c r="DI27" s="115">
        <v>7</v>
      </c>
      <c r="DJ27" s="115">
        <v>19</v>
      </c>
      <c r="DK27" s="116">
        <v>0.53</v>
      </c>
      <c r="DL27" s="116">
        <v>2.4900000000000002</v>
      </c>
      <c r="DM27" s="116">
        <v>2.2400000000000002</v>
      </c>
      <c r="DN27" s="116">
        <v>5.5</v>
      </c>
      <c r="DO27" s="116">
        <v>12.9</v>
      </c>
      <c r="DP27" s="61">
        <v>18</v>
      </c>
      <c r="DQ27" s="153">
        <v>4.0159362549800799E-2</v>
      </c>
      <c r="DR27" s="61">
        <v>88</v>
      </c>
      <c r="DS27" s="153">
        <v>0.19633466135458169</v>
      </c>
      <c r="DT27" s="135">
        <v>44.4</v>
      </c>
      <c r="DU27" s="135">
        <v>4.0999999999999996</v>
      </c>
      <c r="DV27" s="135">
        <v>78.599999999999994</v>
      </c>
      <c r="DW27" s="136">
        <v>21.4</v>
      </c>
    </row>
    <row r="28" spans="1:127" ht="15.75" customHeight="1" x14ac:dyDescent="0.2">
      <c r="A28" s="30">
        <v>26</v>
      </c>
      <c r="B28" s="32" t="s">
        <v>388</v>
      </c>
      <c r="C28" s="120">
        <v>6.0642857142857149</v>
      </c>
      <c r="D28" s="121" t="s">
        <v>719</v>
      </c>
      <c r="E28" s="35">
        <v>3</v>
      </c>
      <c r="F28" s="36">
        <v>35900</v>
      </c>
      <c r="G28" s="37">
        <v>27.471232876712328</v>
      </c>
      <c r="H28" s="37" t="s">
        <v>628</v>
      </c>
      <c r="I28" s="37">
        <v>21.041095890410958</v>
      </c>
      <c r="J28" s="37" t="s">
        <v>983</v>
      </c>
      <c r="K28" s="37" t="s">
        <v>982</v>
      </c>
      <c r="L28" s="37" t="s">
        <v>985</v>
      </c>
      <c r="M28" s="35">
        <v>76</v>
      </c>
      <c r="N28" s="35">
        <v>225</v>
      </c>
      <c r="O28" s="35">
        <v>4.75</v>
      </c>
      <c r="P28" s="38">
        <v>0</v>
      </c>
      <c r="Q28" s="125">
        <v>0</v>
      </c>
      <c r="R28" s="110">
        <v>0</v>
      </c>
      <c r="S28" s="110">
        <v>4.96031746031746E-3</v>
      </c>
      <c r="T28" s="110">
        <v>0.12808320950965824</v>
      </c>
      <c r="U28" s="110">
        <v>0.32531120331950208</v>
      </c>
      <c r="V28" s="58">
        <v>0.32531120331950208</v>
      </c>
      <c r="W28" s="59">
        <v>0.30904564315352695</v>
      </c>
      <c r="X28" s="42">
        <v>20.391780821917809</v>
      </c>
      <c r="Y28" s="43">
        <v>2.73</v>
      </c>
      <c r="Z28" s="43">
        <v>7.3</v>
      </c>
      <c r="AA28" s="43">
        <v>9.1999999999999993</v>
      </c>
      <c r="AB28" s="43">
        <v>0.84</v>
      </c>
      <c r="AC28" s="43">
        <v>2.48</v>
      </c>
      <c r="AD28" s="44">
        <v>5.5714285714285716E-2</v>
      </c>
      <c r="AE28" s="44">
        <v>0.22285714285714286</v>
      </c>
      <c r="AF28" s="45">
        <v>6.5000000000000002E-2</v>
      </c>
      <c r="AG28" s="185">
        <v>4.4000000000000004E-2</v>
      </c>
      <c r="AH28" s="185">
        <v>0.94599999999999995</v>
      </c>
      <c r="AI28" s="43">
        <v>88.397111747147434</v>
      </c>
      <c r="AJ28" s="47">
        <v>92.945304609933999</v>
      </c>
      <c r="AK28" s="48">
        <v>8</v>
      </c>
      <c r="AL28" s="49">
        <v>6</v>
      </c>
      <c r="AM28" s="49">
        <v>5</v>
      </c>
      <c r="AN28" s="49">
        <v>5</v>
      </c>
      <c r="AO28" s="49">
        <v>3</v>
      </c>
      <c r="AP28" s="49">
        <v>5</v>
      </c>
      <c r="AQ28" s="49">
        <v>0</v>
      </c>
      <c r="AR28" s="126">
        <v>0</v>
      </c>
      <c r="AS28" s="133"/>
      <c r="AT28" s="115">
        <v>2599</v>
      </c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35"/>
      <c r="BF28" s="135"/>
      <c r="BG28" s="136"/>
      <c r="BH28" s="133"/>
      <c r="BI28" s="115">
        <v>1751</v>
      </c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35"/>
      <c r="BU28" s="135"/>
      <c r="BV28" s="136"/>
      <c r="BW28" s="133">
        <v>15</v>
      </c>
      <c r="BX28" s="115">
        <v>3024</v>
      </c>
      <c r="BY28" s="115">
        <v>2</v>
      </c>
      <c r="BZ28" s="115">
        <v>2</v>
      </c>
      <c r="CA28" s="115">
        <v>0</v>
      </c>
      <c r="CB28" s="115">
        <v>21</v>
      </c>
      <c r="CC28" s="116">
        <v>0.9</v>
      </c>
      <c r="CD28" s="116">
        <v>0.15</v>
      </c>
      <c r="CE28" s="116">
        <v>1.67</v>
      </c>
      <c r="CF28" s="116">
        <v>3.5</v>
      </c>
      <c r="CG28" s="116"/>
      <c r="CH28" s="116"/>
      <c r="CI28" s="135">
        <v>0</v>
      </c>
      <c r="CJ28" s="135">
        <v>100</v>
      </c>
      <c r="CK28" s="136">
        <v>0</v>
      </c>
      <c r="CL28" s="133">
        <v>431</v>
      </c>
      <c r="CM28" s="115">
        <v>3365</v>
      </c>
      <c r="CN28" s="115">
        <v>57</v>
      </c>
      <c r="CO28" s="115">
        <v>38</v>
      </c>
      <c r="CP28" s="115">
        <v>1</v>
      </c>
      <c r="CQ28" s="115">
        <v>18</v>
      </c>
      <c r="CR28" s="116">
        <v>0.34</v>
      </c>
      <c r="CS28" s="116">
        <v>1</v>
      </c>
      <c r="CT28" s="116">
        <v>1.42</v>
      </c>
      <c r="CU28" s="116">
        <v>7</v>
      </c>
      <c r="CV28" s="116">
        <v>7</v>
      </c>
      <c r="CW28" s="61">
        <v>6</v>
      </c>
      <c r="CX28" s="153">
        <v>1.9767981438515079E-2</v>
      </c>
      <c r="CY28" s="61">
        <v>51</v>
      </c>
      <c r="CZ28" s="153">
        <v>0.16802784222737818</v>
      </c>
      <c r="DA28" s="135">
        <v>16.7</v>
      </c>
      <c r="DB28" s="135">
        <v>5</v>
      </c>
      <c r="DC28" s="135">
        <v>0.3</v>
      </c>
      <c r="DD28" s="136">
        <v>98.1</v>
      </c>
      <c r="DE28" s="133">
        <v>1176</v>
      </c>
      <c r="DF28" s="115">
        <v>3615</v>
      </c>
      <c r="DG28" s="115">
        <v>120</v>
      </c>
      <c r="DH28" s="115">
        <v>86</v>
      </c>
      <c r="DI28" s="115">
        <v>9</v>
      </c>
      <c r="DJ28" s="115">
        <v>28</v>
      </c>
      <c r="DK28" s="116">
        <v>0.84</v>
      </c>
      <c r="DL28" s="116">
        <v>2.48</v>
      </c>
      <c r="DM28" s="116">
        <v>2.73</v>
      </c>
      <c r="DN28" s="116">
        <v>7.3</v>
      </c>
      <c r="DO28" s="116">
        <v>9.1999999999999993</v>
      </c>
      <c r="DP28" s="61">
        <v>24</v>
      </c>
      <c r="DQ28" s="153">
        <v>5.5714285714285716E-2</v>
      </c>
      <c r="DR28" s="61">
        <v>96</v>
      </c>
      <c r="DS28" s="153">
        <v>0.22285714285714286</v>
      </c>
      <c r="DT28" s="135">
        <v>66.7</v>
      </c>
      <c r="DU28" s="135">
        <v>6.5</v>
      </c>
      <c r="DV28" s="135">
        <v>8.5</v>
      </c>
      <c r="DW28" s="136">
        <v>91.1</v>
      </c>
    </row>
    <row r="29" spans="1:127" ht="15.75" customHeight="1" x14ac:dyDescent="0.2">
      <c r="A29" s="30">
        <v>27</v>
      </c>
      <c r="B29" s="32" t="s">
        <v>417</v>
      </c>
      <c r="C29" s="120">
        <v>5.8857142857142861</v>
      </c>
      <c r="D29" s="121" t="s">
        <v>777</v>
      </c>
      <c r="E29" s="35">
        <v>9</v>
      </c>
      <c r="F29" s="36">
        <v>35075</v>
      </c>
      <c r="G29" s="37">
        <v>29.731506849315068</v>
      </c>
      <c r="H29" s="37" t="s">
        <v>754</v>
      </c>
      <c r="I29" s="37">
        <v>23.301369863013697</v>
      </c>
      <c r="J29" s="37" t="s">
        <v>978</v>
      </c>
      <c r="K29" s="37" t="s">
        <v>982</v>
      </c>
      <c r="L29" s="37" t="s">
        <v>987</v>
      </c>
      <c r="M29" s="35">
        <v>74</v>
      </c>
      <c r="N29" s="35">
        <v>205</v>
      </c>
      <c r="O29" s="35">
        <v>4.57</v>
      </c>
      <c r="P29" s="38">
        <v>0</v>
      </c>
      <c r="Q29" s="125">
        <v>1.1136586963642319E-2</v>
      </c>
      <c r="R29" s="110">
        <v>0.27173913043478259</v>
      </c>
      <c r="S29" s="110">
        <v>0.30243088655862727</v>
      </c>
      <c r="T29" s="110">
        <v>0.13702475121204388</v>
      </c>
      <c r="U29" s="110">
        <v>0.21835977050286873</v>
      </c>
      <c r="V29" s="58">
        <v>0.26039532853074798</v>
      </c>
      <c r="W29" s="59">
        <v>0.18227672997152358</v>
      </c>
      <c r="X29" s="42">
        <v>19.649315068493152</v>
      </c>
      <c r="Y29" s="43">
        <v>3.63</v>
      </c>
      <c r="Z29" s="43">
        <v>6.3</v>
      </c>
      <c r="AA29" s="43">
        <v>15</v>
      </c>
      <c r="AB29" s="43">
        <v>0.98</v>
      </c>
      <c r="AC29" s="43">
        <v>3.02</v>
      </c>
      <c r="AD29" s="44">
        <v>4.3091190108191652E-2</v>
      </c>
      <c r="AE29" s="44">
        <v>0.1774343122102009</v>
      </c>
      <c r="AF29" s="45">
        <v>5.9000000000000004E-2</v>
      </c>
      <c r="AG29" s="185">
        <v>0.68849999999999989</v>
      </c>
      <c r="AH29" s="185">
        <v>0.30699999999999994</v>
      </c>
      <c r="AI29" s="43">
        <v>93.998095935731442</v>
      </c>
      <c r="AJ29" s="47">
        <v>94.958889566914493</v>
      </c>
      <c r="AK29" s="48">
        <v>5</v>
      </c>
      <c r="AL29" s="49">
        <v>7</v>
      </c>
      <c r="AM29" s="49">
        <v>7</v>
      </c>
      <c r="AN29" s="49">
        <v>5</v>
      </c>
      <c r="AO29" s="49">
        <v>6</v>
      </c>
      <c r="AP29" s="49">
        <v>5</v>
      </c>
      <c r="AQ29" s="49">
        <v>0</v>
      </c>
      <c r="AR29" s="126">
        <v>0</v>
      </c>
      <c r="AS29" s="133">
        <v>34</v>
      </c>
      <c r="AT29" s="115">
        <v>3053</v>
      </c>
      <c r="AU29" s="115">
        <v>4</v>
      </c>
      <c r="AV29" s="115">
        <v>4</v>
      </c>
      <c r="AW29" s="115">
        <v>0</v>
      </c>
      <c r="AX29" s="115">
        <v>24</v>
      </c>
      <c r="AY29" s="115">
        <v>0</v>
      </c>
      <c r="AZ29" s="115">
        <v>0</v>
      </c>
      <c r="BA29" s="116">
        <v>0.97</v>
      </c>
      <c r="BB29" s="116">
        <v>4.8</v>
      </c>
      <c r="BC29" s="116">
        <v>4.8</v>
      </c>
      <c r="BD29" s="116">
        <v>0</v>
      </c>
      <c r="BE29" s="135">
        <v>0</v>
      </c>
      <c r="BF29" s="135">
        <v>87.2</v>
      </c>
      <c r="BG29" s="136">
        <v>12.8</v>
      </c>
      <c r="BH29" s="133">
        <v>825</v>
      </c>
      <c r="BI29" s="115">
        <v>3036</v>
      </c>
      <c r="BJ29" s="115">
        <v>66</v>
      </c>
      <c r="BK29" s="115">
        <v>37</v>
      </c>
      <c r="BL29" s="115">
        <v>5</v>
      </c>
      <c r="BM29" s="115">
        <v>24</v>
      </c>
      <c r="BN29" s="115"/>
      <c r="BO29" s="115"/>
      <c r="BP29" s="116">
        <v>2.36</v>
      </c>
      <c r="BQ29" s="116">
        <v>10.1</v>
      </c>
      <c r="BR29" s="116">
        <v>14.3</v>
      </c>
      <c r="BS29" s="116"/>
      <c r="BT29" s="135">
        <v>7.5</v>
      </c>
      <c r="BU29" s="135">
        <v>88.4</v>
      </c>
      <c r="BV29" s="136">
        <v>11.6</v>
      </c>
      <c r="BW29" s="133">
        <v>1269</v>
      </c>
      <c r="BX29" s="115">
        <v>4196</v>
      </c>
      <c r="BY29" s="115">
        <v>98</v>
      </c>
      <c r="BZ29" s="115">
        <v>64</v>
      </c>
      <c r="CA29" s="115">
        <v>11</v>
      </c>
      <c r="CB29" s="115">
        <v>46</v>
      </c>
      <c r="CC29" s="116">
        <v>1.05</v>
      </c>
      <c r="CD29" s="116">
        <v>3</v>
      </c>
      <c r="CE29" s="116">
        <v>3</v>
      </c>
      <c r="CF29" s="116">
        <v>8.1999999999999993</v>
      </c>
      <c r="CG29" s="116">
        <v>14.8</v>
      </c>
      <c r="CH29" s="116"/>
      <c r="CI29" s="135">
        <v>1.5</v>
      </c>
      <c r="CJ29" s="135">
        <v>86.4</v>
      </c>
      <c r="CK29" s="136">
        <v>13.6</v>
      </c>
      <c r="CL29" s="133">
        <v>537</v>
      </c>
      <c r="CM29" s="115">
        <v>3919</v>
      </c>
      <c r="CN29" s="115">
        <v>40</v>
      </c>
      <c r="CO29" s="115">
        <v>28</v>
      </c>
      <c r="CP29" s="115">
        <v>4</v>
      </c>
      <c r="CQ29" s="115">
        <v>28</v>
      </c>
      <c r="CR29" s="116">
        <v>0.98</v>
      </c>
      <c r="CS29" s="116">
        <v>3.02</v>
      </c>
      <c r="CT29" s="116">
        <v>3.63</v>
      </c>
      <c r="CU29" s="116">
        <v>6.3</v>
      </c>
      <c r="CV29" s="116">
        <v>14.1</v>
      </c>
      <c r="CW29" s="61">
        <v>10</v>
      </c>
      <c r="CX29" s="153">
        <v>6.759776536312849E-2</v>
      </c>
      <c r="CY29" s="61">
        <v>30</v>
      </c>
      <c r="CZ29" s="153">
        <v>0.20279329608938546</v>
      </c>
      <c r="DA29" s="135">
        <v>50</v>
      </c>
      <c r="DB29" s="135">
        <v>3.4</v>
      </c>
      <c r="DC29" s="135">
        <v>67.099999999999994</v>
      </c>
      <c r="DD29" s="136">
        <v>32.9</v>
      </c>
      <c r="DE29" s="133">
        <v>647</v>
      </c>
      <c r="DF29" s="115">
        <v>2963</v>
      </c>
      <c r="DG29" s="115">
        <v>87</v>
      </c>
      <c r="DH29" s="115">
        <v>48</v>
      </c>
      <c r="DI29" s="115">
        <v>10</v>
      </c>
      <c r="DJ29" s="115">
        <v>32</v>
      </c>
      <c r="DK29" s="116">
        <v>0.56000000000000005</v>
      </c>
      <c r="DL29" s="116">
        <v>1.64</v>
      </c>
      <c r="DM29" s="116">
        <v>1.64</v>
      </c>
      <c r="DN29" s="116">
        <v>3.3</v>
      </c>
      <c r="DO29" s="116">
        <v>15</v>
      </c>
      <c r="DP29" s="61">
        <v>17</v>
      </c>
      <c r="DQ29" s="153">
        <v>4.3091190108191652E-2</v>
      </c>
      <c r="DR29" s="61">
        <v>70</v>
      </c>
      <c r="DS29" s="153">
        <v>0.1774343122102009</v>
      </c>
      <c r="DT29" s="135">
        <v>23.5</v>
      </c>
      <c r="DU29" s="135">
        <v>5.9</v>
      </c>
      <c r="DV29" s="135">
        <v>70.599999999999994</v>
      </c>
      <c r="DW29" s="136">
        <v>28.5</v>
      </c>
    </row>
    <row r="30" spans="1:127" ht="15.75" customHeight="1" x14ac:dyDescent="0.2">
      <c r="A30" s="30">
        <v>28</v>
      </c>
      <c r="B30" s="32" t="s">
        <v>407</v>
      </c>
      <c r="C30" s="120">
        <v>5.8128571428571423</v>
      </c>
      <c r="D30" s="121" t="s">
        <v>780</v>
      </c>
      <c r="E30" s="35">
        <v>4</v>
      </c>
      <c r="F30" s="36">
        <v>35378</v>
      </c>
      <c r="G30" s="37">
        <v>28.901369863013699</v>
      </c>
      <c r="H30" s="37" t="s">
        <v>684</v>
      </c>
      <c r="I30" s="37">
        <v>22.471232876712328</v>
      </c>
      <c r="J30" s="37" t="s">
        <v>983</v>
      </c>
      <c r="K30" s="37" t="s">
        <v>982</v>
      </c>
      <c r="L30" s="37" t="s">
        <v>985</v>
      </c>
      <c r="M30" s="35">
        <v>74</v>
      </c>
      <c r="N30" s="35">
        <v>201</v>
      </c>
      <c r="O30" s="35">
        <v>4.63</v>
      </c>
      <c r="P30" s="38">
        <v>0</v>
      </c>
      <c r="Q30" s="125">
        <v>0</v>
      </c>
      <c r="R30" s="110">
        <v>0</v>
      </c>
      <c r="S30" s="110">
        <v>4.6704108779190068E-2</v>
      </c>
      <c r="T30" s="110">
        <v>0.2202229492305828</v>
      </c>
      <c r="U30" s="110">
        <v>0.27857598978288634</v>
      </c>
      <c r="V30" s="58">
        <v>0.27857598978288634</v>
      </c>
      <c r="W30" s="59">
        <v>0.26464719029374201</v>
      </c>
      <c r="X30" s="42">
        <v>20.82191780821918</v>
      </c>
      <c r="Y30" s="43">
        <v>2.85</v>
      </c>
      <c r="Z30" s="43">
        <v>4.5</v>
      </c>
      <c r="AA30" s="43">
        <v>9.3000000000000007</v>
      </c>
      <c r="AB30" s="43">
        <v>0.62</v>
      </c>
      <c r="AC30" s="43">
        <v>2.2999999999999998</v>
      </c>
      <c r="AD30" s="44">
        <v>5.9885386819484243E-2</v>
      </c>
      <c r="AE30" s="44">
        <v>0.26948424068767912</v>
      </c>
      <c r="AF30" s="45">
        <v>3.2000000000000001E-2</v>
      </c>
      <c r="AG30" s="185">
        <v>3.4000000000000002E-2</v>
      </c>
      <c r="AH30" s="185">
        <v>0.95250000000000001</v>
      </c>
      <c r="AI30" s="43">
        <v>87.478653378759361</v>
      </c>
      <c r="AJ30" s="47">
        <v>88.372809076213571</v>
      </c>
      <c r="AK30" s="48">
        <v>7</v>
      </c>
      <c r="AL30" s="49">
        <v>5</v>
      </c>
      <c r="AM30" s="49">
        <v>5</v>
      </c>
      <c r="AN30" s="49">
        <v>2</v>
      </c>
      <c r="AO30" s="49">
        <v>5</v>
      </c>
      <c r="AP30" s="49">
        <v>4</v>
      </c>
      <c r="AQ30" s="49">
        <v>0</v>
      </c>
      <c r="AR30" s="126">
        <v>0.5</v>
      </c>
      <c r="AS30" s="133"/>
      <c r="AT30" s="115">
        <v>2652</v>
      </c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35"/>
      <c r="BF30" s="135"/>
      <c r="BG30" s="136"/>
      <c r="BH30" s="133"/>
      <c r="BI30" s="115">
        <v>2740</v>
      </c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35"/>
      <c r="BU30" s="135"/>
      <c r="BV30" s="136"/>
      <c r="BW30" s="133">
        <v>158</v>
      </c>
      <c r="BX30" s="115">
        <v>3383</v>
      </c>
      <c r="BY30" s="115">
        <v>18</v>
      </c>
      <c r="BZ30" s="115">
        <v>13</v>
      </c>
      <c r="CA30" s="115">
        <v>0</v>
      </c>
      <c r="CB30" s="115">
        <v>20</v>
      </c>
      <c r="CC30" s="116">
        <v>0.56999999999999995</v>
      </c>
      <c r="CD30" s="116">
        <v>0.67</v>
      </c>
      <c r="CE30" s="116">
        <v>2.63</v>
      </c>
      <c r="CF30" s="116">
        <v>6</v>
      </c>
      <c r="CG30" s="116">
        <v>7.2</v>
      </c>
      <c r="CH30" s="116"/>
      <c r="CI30" s="135">
        <v>0</v>
      </c>
      <c r="CJ30" s="135">
        <v>18.2</v>
      </c>
      <c r="CK30" s="136">
        <v>81.8</v>
      </c>
      <c r="CL30" s="133">
        <v>727</v>
      </c>
      <c r="CM30" s="115">
        <v>3301.2000000000003</v>
      </c>
      <c r="CN30" s="115">
        <v>93</v>
      </c>
      <c r="CO30" s="115">
        <v>63</v>
      </c>
      <c r="CP30" s="115">
        <v>5</v>
      </c>
      <c r="CQ30" s="115">
        <v>17</v>
      </c>
      <c r="CR30" s="116">
        <v>0.62</v>
      </c>
      <c r="CS30" s="116">
        <v>1.6</v>
      </c>
      <c r="CT30" s="116">
        <v>2.13</v>
      </c>
      <c r="CU30" s="116">
        <v>4.5</v>
      </c>
      <c r="CV30" s="116">
        <v>9.3000000000000007</v>
      </c>
      <c r="CW30" s="61">
        <v>15</v>
      </c>
      <c r="CX30" s="153">
        <v>4.3947730398899584E-2</v>
      </c>
      <c r="CY30" s="61">
        <v>78</v>
      </c>
      <c r="CZ30" s="153">
        <v>0.22852819807427782</v>
      </c>
      <c r="DA30" s="135">
        <v>40</v>
      </c>
      <c r="DB30" s="135">
        <v>4.5</v>
      </c>
      <c r="DC30" s="135">
        <v>4.4000000000000004</v>
      </c>
      <c r="DD30" s="136">
        <v>95.6</v>
      </c>
      <c r="DE30" s="133">
        <v>1047</v>
      </c>
      <c r="DF30" s="115">
        <v>3758.3999999999996</v>
      </c>
      <c r="DG30" s="115">
        <v>121</v>
      </c>
      <c r="DH30" s="115">
        <v>92</v>
      </c>
      <c r="DI30" s="115">
        <v>4</v>
      </c>
      <c r="DJ30" s="115">
        <v>25</v>
      </c>
      <c r="DK30" s="116">
        <v>0.59</v>
      </c>
      <c r="DL30" s="116">
        <v>2.2999999999999998</v>
      </c>
      <c r="DM30" s="116">
        <v>2.85</v>
      </c>
      <c r="DN30" s="116">
        <v>4.0999999999999996</v>
      </c>
      <c r="DO30" s="116">
        <v>9</v>
      </c>
      <c r="DP30" s="61">
        <v>22</v>
      </c>
      <c r="DQ30" s="153">
        <v>5.9885386819484243E-2</v>
      </c>
      <c r="DR30" s="61">
        <v>99</v>
      </c>
      <c r="DS30" s="153">
        <v>0.26948424068767912</v>
      </c>
      <c r="DT30" s="135">
        <v>77.3</v>
      </c>
      <c r="DU30" s="135">
        <v>3.2</v>
      </c>
      <c r="DV30" s="135">
        <v>2.4</v>
      </c>
      <c r="DW30" s="136">
        <v>94.9</v>
      </c>
    </row>
    <row r="31" spans="1:127" ht="15.75" customHeight="1" x14ac:dyDescent="0.2">
      <c r="A31" s="30">
        <v>29</v>
      </c>
      <c r="B31" s="32" t="s">
        <v>427</v>
      </c>
      <c r="C31" s="120">
        <v>5.5228571428571414</v>
      </c>
      <c r="D31" s="121" t="s">
        <v>784</v>
      </c>
      <c r="E31" s="35">
        <v>8</v>
      </c>
      <c r="F31" s="36">
        <v>35394</v>
      </c>
      <c r="G31" s="37">
        <v>28.857534246575341</v>
      </c>
      <c r="H31" s="37" t="s">
        <v>669</v>
      </c>
      <c r="I31" s="37">
        <v>22.427397260273974</v>
      </c>
      <c r="J31" s="37" t="s">
        <v>976</v>
      </c>
      <c r="K31" s="37" t="s">
        <v>982</v>
      </c>
      <c r="L31" s="37" t="s">
        <v>985</v>
      </c>
      <c r="M31" s="35">
        <v>76</v>
      </c>
      <c r="N31" s="35">
        <v>220</v>
      </c>
      <c r="O31" s="35">
        <v>4.63</v>
      </c>
      <c r="P31" s="38">
        <v>0</v>
      </c>
      <c r="Q31" s="125">
        <v>0</v>
      </c>
      <c r="R31" s="110">
        <v>0</v>
      </c>
      <c r="S31" s="110">
        <v>0</v>
      </c>
      <c r="T31" s="110">
        <v>0.26783831282952547</v>
      </c>
      <c r="U31" s="110">
        <v>0.35055350553505538</v>
      </c>
      <c r="V31" s="58">
        <v>0.35055350553505538</v>
      </c>
      <c r="W31" s="59">
        <v>0.26642066420664207</v>
      </c>
      <c r="X31" s="42">
        <v>20.778082191780822</v>
      </c>
      <c r="Y31" s="43">
        <v>2.56</v>
      </c>
      <c r="Z31" s="43">
        <v>6.3</v>
      </c>
      <c r="AA31" s="43">
        <v>14.9</v>
      </c>
      <c r="AB31" s="43">
        <v>0.66</v>
      </c>
      <c r="AC31" s="43">
        <v>2.67</v>
      </c>
      <c r="AD31" s="44">
        <v>6.8865497076023394E-2</v>
      </c>
      <c r="AE31" s="44">
        <v>0.21557894736842106</v>
      </c>
      <c r="AF31" s="45">
        <v>6.2E-2</v>
      </c>
      <c r="AG31" s="185">
        <v>0.92900000000000005</v>
      </c>
      <c r="AH31" s="185">
        <v>7.0000000000000007E-2</v>
      </c>
      <c r="AI31" s="43">
        <v>95.747779817547567</v>
      </c>
      <c r="AJ31" s="47">
        <v>100.6741779790563</v>
      </c>
      <c r="AK31" s="48">
        <v>7</v>
      </c>
      <c r="AL31" s="49">
        <v>5</v>
      </c>
      <c r="AM31" s="49">
        <v>5</v>
      </c>
      <c r="AN31" s="49">
        <v>5</v>
      </c>
      <c r="AO31" s="49">
        <v>5</v>
      </c>
      <c r="AP31" s="49">
        <v>6</v>
      </c>
      <c r="AQ31" s="49">
        <v>0</v>
      </c>
      <c r="AR31" s="126">
        <v>0</v>
      </c>
      <c r="AS31" s="133"/>
      <c r="AT31" s="115">
        <v>2561</v>
      </c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35"/>
      <c r="BF31" s="135"/>
      <c r="BG31" s="136"/>
      <c r="BH31" s="133"/>
      <c r="BI31" s="115">
        <v>2394</v>
      </c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35"/>
      <c r="BU31" s="135"/>
      <c r="BV31" s="136"/>
      <c r="BW31" s="133"/>
      <c r="BX31" s="115">
        <v>3169</v>
      </c>
      <c r="BY31" s="115"/>
      <c r="BZ31" s="115"/>
      <c r="CA31" s="115"/>
      <c r="CB31" s="115"/>
      <c r="CC31" s="116"/>
      <c r="CD31" s="116"/>
      <c r="CE31" s="115"/>
      <c r="CF31" s="115"/>
      <c r="CG31" s="115"/>
      <c r="CH31" s="115"/>
      <c r="CI31" s="135"/>
      <c r="CJ31" s="135"/>
      <c r="CK31" s="136"/>
      <c r="CL31" s="133">
        <v>762</v>
      </c>
      <c r="CM31" s="115">
        <v>2845</v>
      </c>
      <c r="CN31" s="115">
        <v>93</v>
      </c>
      <c r="CO31" s="115">
        <v>47</v>
      </c>
      <c r="CP31" s="115">
        <v>3</v>
      </c>
      <c r="CQ31" s="115">
        <v>15</v>
      </c>
      <c r="CR31" s="116">
        <v>0.4</v>
      </c>
      <c r="CS31" s="116">
        <v>1.95</v>
      </c>
      <c r="CT31" s="116">
        <v>1.94</v>
      </c>
      <c r="CU31" s="116">
        <v>5.2</v>
      </c>
      <c r="CV31" s="116">
        <v>14.9</v>
      </c>
      <c r="CW31" s="61">
        <v>19</v>
      </c>
      <c r="CX31" s="153">
        <v>4.8372703412073489E-2</v>
      </c>
      <c r="CY31" s="61">
        <v>74</v>
      </c>
      <c r="CZ31" s="153">
        <v>0.18839895013123362</v>
      </c>
      <c r="DA31" s="135">
        <v>36.799999999999997</v>
      </c>
      <c r="DB31" s="135">
        <v>16.100000000000001</v>
      </c>
      <c r="DC31" s="135">
        <v>88.8</v>
      </c>
      <c r="DD31" s="136">
        <v>11</v>
      </c>
      <c r="DE31" s="133">
        <v>855</v>
      </c>
      <c r="DF31" s="115">
        <v>2439</v>
      </c>
      <c r="DG31" s="115">
        <v>95</v>
      </c>
      <c r="DH31" s="115">
        <v>61</v>
      </c>
      <c r="DI31" s="115">
        <v>8</v>
      </c>
      <c r="DJ31" s="115">
        <v>19</v>
      </c>
      <c r="DK31" s="116">
        <v>0.66</v>
      </c>
      <c r="DL31" s="116">
        <v>2.67</v>
      </c>
      <c r="DM31" s="116">
        <v>2.56</v>
      </c>
      <c r="DN31" s="116">
        <v>6.3</v>
      </c>
      <c r="DO31" s="116">
        <v>12.6</v>
      </c>
      <c r="DP31" s="61">
        <v>23</v>
      </c>
      <c r="DQ31" s="153">
        <v>6.8865497076023394E-2</v>
      </c>
      <c r="DR31" s="61">
        <v>72</v>
      </c>
      <c r="DS31" s="153">
        <v>0.21557894736842106</v>
      </c>
      <c r="DT31" s="135">
        <v>47.8</v>
      </c>
      <c r="DU31" s="135">
        <v>6.2</v>
      </c>
      <c r="DV31" s="135">
        <v>97</v>
      </c>
      <c r="DW31" s="136">
        <v>3</v>
      </c>
    </row>
    <row r="32" spans="1:127" ht="15.75" customHeight="1" x14ac:dyDescent="0.2">
      <c r="A32" s="30">
        <v>30</v>
      </c>
      <c r="B32" s="32" t="s">
        <v>431</v>
      </c>
      <c r="C32" s="120">
        <v>5.39</v>
      </c>
      <c r="D32" s="121" t="s">
        <v>639</v>
      </c>
      <c r="E32" s="35">
        <v>4</v>
      </c>
      <c r="F32" s="36">
        <v>35054</v>
      </c>
      <c r="G32" s="37">
        <v>29.789041095890411</v>
      </c>
      <c r="H32" s="37" t="s">
        <v>669</v>
      </c>
      <c r="I32" s="37">
        <v>23.358904109589041</v>
      </c>
      <c r="J32" s="37" t="s">
        <v>983</v>
      </c>
      <c r="K32" s="37" t="s">
        <v>984</v>
      </c>
      <c r="L32" s="37" t="s">
        <v>986</v>
      </c>
      <c r="M32" s="35">
        <v>72</v>
      </c>
      <c r="N32" s="35">
        <v>185</v>
      </c>
      <c r="O32" s="35">
        <v>4.59</v>
      </c>
      <c r="P32" s="38">
        <v>5</v>
      </c>
      <c r="Q32" s="125">
        <v>0</v>
      </c>
      <c r="R32" s="110">
        <v>0.12965451814372678</v>
      </c>
      <c r="S32" s="110">
        <v>0.13477088948787064</v>
      </c>
      <c r="T32" s="110">
        <v>0.20473157415832574</v>
      </c>
      <c r="U32" s="110">
        <v>0.130127975122593</v>
      </c>
      <c r="V32" s="58">
        <v>0.16742977464045938</v>
      </c>
      <c r="W32" s="59">
        <v>0.1590582859084364</v>
      </c>
      <c r="X32" s="42">
        <v>21.709589041095889</v>
      </c>
      <c r="Y32" s="43">
        <v>1.95</v>
      </c>
      <c r="Z32" s="43">
        <v>4.2</v>
      </c>
      <c r="AA32" s="43">
        <v>9.5</v>
      </c>
      <c r="AB32" s="43">
        <v>0.65</v>
      </c>
      <c r="AC32" s="43">
        <v>1.28</v>
      </c>
      <c r="AD32" s="44">
        <v>3.2261029411764702E-2</v>
      </c>
      <c r="AE32" s="44">
        <v>0.20431985294117644</v>
      </c>
      <c r="AF32" s="45">
        <v>0.02</v>
      </c>
      <c r="AG32" s="185">
        <v>7.6000000000000012E-2</v>
      </c>
      <c r="AH32" s="185">
        <v>0.92249999999999999</v>
      </c>
      <c r="AI32" s="43">
        <v>83.35870937474418</v>
      </c>
      <c r="AJ32" s="47">
        <v>80.819976148576089</v>
      </c>
      <c r="AK32" s="48">
        <v>4</v>
      </c>
      <c r="AL32" s="49">
        <v>3</v>
      </c>
      <c r="AM32" s="49">
        <v>3</v>
      </c>
      <c r="AN32" s="49">
        <v>1</v>
      </c>
      <c r="AO32" s="49">
        <v>6</v>
      </c>
      <c r="AP32" s="49">
        <v>3</v>
      </c>
      <c r="AQ32" s="49">
        <v>4</v>
      </c>
      <c r="AR32" s="126">
        <v>1</v>
      </c>
      <c r="AS32" s="133"/>
      <c r="AT32" s="115">
        <v>3404</v>
      </c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35"/>
      <c r="BF32" s="135"/>
      <c r="BG32" s="136"/>
      <c r="BH32" s="133">
        <v>492</v>
      </c>
      <c r="BI32" s="115">
        <v>3794.7</v>
      </c>
      <c r="BJ32" s="115">
        <v>48</v>
      </c>
      <c r="BK32" s="115">
        <v>33</v>
      </c>
      <c r="BL32" s="115">
        <v>5</v>
      </c>
      <c r="BM32" s="115">
        <v>35</v>
      </c>
      <c r="BN32" s="115"/>
      <c r="BO32" s="115"/>
      <c r="BP32" s="116">
        <v>1.43</v>
      </c>
      <c r="BQ32" s="116">
        <v>4.9000000000000004</v>
      </c>
      <c r="BR32" s="116">
        <v>10.9</v>
      </c>
      <c r="BS32" s="116"/>
      <c r="BT32" s="135">
        <v>10.8</v>
      </c>
      <c r="BU32" s="135">
        <v>14.1</v>
      </c>
      <c r="BV32" s="136">
        <v>85.9</v>
      </c>
      <c r="BW32" s="133">
        <v>495</v>
      </c>
      <c r="BX32" s="115">
        <v>3672.8999999999996</v>
      </c>
      <c r="BY32" s="115">
        <v>60</v>
      </c>
      <c r="BZ32" s="115">
        <v>44</v>
      </c>
      <c r="CA32" s="115">
        <v>6</v>
      </c>
      <c r="CB32" s="115">
        <v>45</v>
      </c>
      <c r="CC32" s="116">
        <v>0.63</v>
      </c>
      <c r="CD32" s="116">
        <v>1.01</v>
      </c>
      <c r="CE32" s="116">
        <v>1.32</v>
      </c>
      <c r="CF32" s="116">
        <v>4.5</v>
      </c>
      <c r="CG32" s="116">
        <v>9.4</v>
      </c>
      <c r="CH32" s="116"/>
      <c r="CI32" s="135">
        <v>8.3000000000000007</v>
      </c>
      <c r="CJ32" s="135">
        <v>7.9</v>
      </c>
      <c r="CK32" s="136">
        <v>92.1</v>
      </c>
      <c r="CL32" s="133">
        <v>675</v>
      </c>
      <c r="CM32" s="115">
        <v>3297</v>
      </c>
      <c r="CN32" s="115">
        <v>77</v>
      </c>
      <c r="CO32" s="115">
        <v>60</v>
      </c>
      <c r="CP32" s="115">
        <v>3</v>
      </c>
      <c r="CQ32" s="115">
        <v>17</v>
      </c>
      <c r="CR32" s="116">
        <v>0.65</v>
      </c>
      <c r="CS32" s="116">
        <v>1.28</v>
      </c>
      <c r="CT32" s="116">
        <v>1.61</v>
      </c>
      <c r="CU32" s="116">
        <v>4.2</v>
      </c>
      <c r="CV32" s="116">
        <v>7</v>
      </c>
      <c r="CW32" s="61">
        <v>15</v>
      </c>
      <c r="CX32" s="153">
        <v>3.5777777777777783E-2</v>
      </c>
      <c r="CY32" s="61">
        <v>62</v>
      </c>
      <c r="CZ32" s="153">
        <v>0.1478814814814815</v>
      </c>
      <c r="DA32" s="135">
        <v>66.7</v>
      </c>
      <c r="DB32" s="135">
        <v>1.6</v>
      </c>
      <c r="DC32" s="135">
        <v>6.7</v>
      </c>
      <c r="DD32" s="136">
        <v>93.3</v>
      </c>
      <c r="DE32" s="133">
        <v>544</v>
      </c>
      <c r="DF32" s="115">
        <v>4180.5</v>
      </c>
      <c r="DG32" s="115">
        <v>66</v>
      </c>
      <c r="DH32" s="115">
        <v>49</v>
      </c>
      <c r="DI32" s="115">
        <v>1</v>
      </c>
      <c r="DJ32" s="115">
        <v>37</v>
      </c>
      <c r="DK32" s="116">
        <v>0.41</v>
      </c>
      <c r="DL32" s="116">
        <v>1.07</v>
      </c>
      <c r="DM32" s="116">
        <v>1.95</v>
      </c>
      <c r="DN32" s="116">
        <v>4.0999999999999996</v>
      </c>
      <c r="DO32" s="116">
        <v>9.5</v>
      </c>
      <c r="DP32" s="61">
        <v>9</v>
      </c>
      <c r="DQ32" s="153">
        <v>3.2261029411764702E-2</v>
      </c>
      <c r="DR32" s="61">
        <v>57</v>
      </c>
      <c r="DS32" s="153">
        <v>0.20431985294117644</v>
      </c>
      <c r="DT32" s="135">
        <v>66.7</v>
      </c>
      <c r="DU32" s="135">
        <v>2</v>
      </c>
      <c r="DV32" s="135">
        <v>8.5</v>
      </c>
      <c r="DW32" s="136">
        <v>91.2</v>
      </c>
    </row>
    <row r="33" spans="1:127" ht="15.75" customHeight="1" x14ac:dyDescent="0.2">
      <c r="A33" s="30">
        <v>31</v>
      </c>
      <c r="B33" s="32" t="s">
        <v>464</v>
      </c>
      <c r="C33" s="120">
        <v>5.2042857142857137</v>
      </c>
      <c r="D33" s="121" t="s">
        <v>656</v>
      </c>
      <c r="E33" s="35">
        <v>1</v>
      </c>
      <c r="F33" s="36">
        <v>35361</v>
      </c>
      <c r="G33" s="37">
        <v>28.947945205479453</v>
      </c>
      <c r="H33" s="37" t="s">
        <v>669</v>
      </c>
      <c r="I33" s="37">
        <v>22.517808219178082</v>
      </c>
      <c r="J33" s="37" t="s">
        <v>978</v>
      </c>
      <c r="K33" s="37" t="s">
        <v>984</v>
      </c>
      <c r="L33" s="37" t="s">
        <v>987</v>
      </c>
      <c r="M33" s="35">
        <v>71</v>
      </c>
      <c r="N33" s="35">
        <v>185</v>
      </c>
      <c r="O33" s="35">
        <v>4.55</v>
      </c>
      <c r="P33" s="38">
        <v>7</v>
      </c>
      <c r="Q33" s="125">
        <v>0</v>
      </c>
      <c r="R33" s="110">
        <v>0.15752285951787198</v>
      </c>
      <c r="S33" s="110">
        <v>0.15785288270377734</v>
      </c>
      <c r="T33" s="110">
        <v>0.24085940444779494</v>
      </c>
      <c r="U33" s="110">
        <v>0.12164296998420221</v>
      </c>
      <c r="V33" s="58">
        <v>0.18125118721599859</v>
      </c>
      <c r="W33" s="59">
        <v>0.18125118721599859</v>
      </c>
      <c r="X33" s="42">
        <v>20.86849315068493</v>
      </c>
      <c r="Y33" s="43">
        <v>2.4700000000000002</v>
      </c>
      <c r="Z33" s="43">
        <v>6.8</v>
      </c>
      <c r="AA33" s="43">
        <v>13.6</v>
      </c>
      <c r="AB33" s="43">
        <v>1.1499999999999999</v>
      </c>
      <c r="AC33" s="43">
        <v>2.27</v>
      </c>
      <c r="AD33" s="44">
        <v>4.4909090909090912E-2</v>
      </c>
      <c r="AE33" s="44">
        <v>0.17322077922077925</v>
      </c>
      <c r="AF33" s="45">
        <v>4.2999999999999997E-2</v>
      </c>
      <c r="AG33" s="185">
        <v>0.52150000000000007</v>
      </c>
      <c r="AH33" s="185">
        <v>0.47350000000000003</v>
      </c>
      <c r="AI33" s="43">
        <v>86.328886136734383</v>
      </c>
      <c r="AJ33" s="47">
        <v>81.96201973549725</v>
      </c>
      <c r="AK33" s="48">
        <v>5</v>
      </c>
      <c r="AL33" s="49">
        <v>5</v>
      </c>
      <c r="AM33" s="49">
        <v>4</v>
      </c>
      <c r="AN33" s="49">
        <v>5</v>
      </c>
      <c r="AO33" s="49">
        <v>7</v>
      </c>
      <c r="AP33" s="49">
        <v>3</v>
      </c>
      <c r="AQ33" s="49">
        <v>1</v>
      </c>
      <c r="AR33" s="126">
        <v>0</v>
      </c>
      <c r="AS33" s="133"/>
      <c r="AT33" s="115">
        <v>2599</v>
      </c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35"/>
      <c r="BF33" s="135"/>
      <c r="BG33" s="136"/>
      <c r="BH33" s="133">
        <v>379</v>
      </c>
      <c r="BI33" s="115">
        <v>2406</v>
      </c>
      <c r="BJ33" s="115">
        <v>53</v>
      </c>
      <c r="BK33" s="115">
        <v>35</v>
      </c>
      <c r="BL33" s="115">
        <v>2</v>
      </c>
      <c r="BM33" s="115">
        <v>14</v>
      </c>
      <c r="BN33" s="115"/>
      <c r="BO33" s="115"/>
      <c r="BP33" s="116">
        <v>1.45</v>
      </c>
      <c r="BQ33" s="116">
        <v>4.5</v>
      </c>
      <c r="BR33" s="116">
        <v>8.1</v>
      </c>
      <c r="BS33" s="116"/>
      <c r="BT33" s="135">
        <v>0</v>
      </c>
      <c r="BU33" s="135">
        <v>27.6</v>
      </c>
      <c r="BV33" s="136">
        <v>71.599999999999994</v>
      </c>
      <c r="BW33" s="133">
        <v>397</v>
      </c>
      <c r="BX33" s="115">
        <v>2515</v>
      </c>
      <c r="BY33" s="115">
        <v>62</v>
      </c>
      <c r="BZ33" s="115">
        <v>38</v>
      </c>
      <c r="CA33" s="115">
        <v>0</v>
      </c>
      <c r="CB33" s="115">
        <v>16</v>
      </c>
      <c r="CC33" s="116">
        <v>0.17</v>
      </c>
      <c r="CD33" s="116">
        <v>1.03</v>
      </c>
      <c r="CE33" s="116">
        <v>1.73</v>
      </c>
      <c r="CF33" s="116">
        <v>6</v>
      </c>
      <c r="CG33" s="116">
        <v>9.3000000000000007</v>
      </c>
      <c r="CH33" s="116"/>
      <c r="CI33" s="135">
        <v>7.3</v>
      </c>
      <c r="CJ33" s="135">
        <v>47.9</v>
      </c>
      <c r="CK33" s="136">
        <v>51.2</v>
      </c>
      <c r="CL33" s="133">
        <v>639</v>
      </c>
      <c r="CM33" s="115">
        <v>2653</v>
      </c>
      <c r="CN33" s="115">
        <v>54</v>
      </c>
      <c r="CO33" s="115">
        <v>38</v>
      </c>
      <c r="CP33" s="115">
        <v>6</v>
      </c>
      <c r="CQ33" s="115">
        <v>24</v>
      </c>
      <c r="CR33" s="116">
        <v>0.92</v>
      </c>
      <c r="CS33" s="116">
        <v>2.27</v>
      </c>
      <c r="CT33" s="116">
        <v>2.2599999999999998</v>
      </c>
      <c r="CU33" s="116">
        <v>6.3</v>
      </c>
      <c r="CV33" s="116">
        <v>12.1</v>
      </c>
      <c r="CW33" s="61">
        <v>7</v>
      </c>
      <c r="CX33" s="153">
        <v>2.4757433489827858E-2</v>
      </c>
      <c r="CY33" s="61">
        <v>47</v>
      </c>
      <c r="CZ33" s="153">
        <v>0.1662284820031299</v>
      </c>
      <c r="DA33" s="135">
        <v>57.1</v>
      </c>
      <c r="DB33" s="135">
        <v>11.6</v>
      </c>
      <c r="DC33" s="135">
        <v>57.6</v>
      </c>
      <c r="DD33" s="136">
        <v>42</v>
      </c>
      <c r="DE33" s="133">
        <v>385</v>
      </c>
      <c r="DF33" s="115">
        <v>3165</v>
      </c>
      <c r="DG33" s="115">
        <v>34</v>
      </c>
      <c r="DH33" s="115">
        <v>22</v>
      </c>
      <c r="DI33" s="115">
        <v>3</v>
      </c>
      <c r="DJ33" s="115">
        <v>34</v>
      </c>
      <c r="DK33" s="116">
        <v>1.1499999999999999</v>
      </c>
      <c r="DL33" s="116">
        <v>1.21</v>
      </c>
      <c r="DM33" s="116">
        <v>2.4700000000000002</v>
      </c>
      <c r="DN33" s="116">
        <v>6.8</v>
      </c>
      <c r="DO33" s="116">
        <v>13.6</v>
      </c>
      <c r="DP33" s="61">
        <v>7</v>
      </c>
      <c r="DQ33" s="153">
        <v>4.4909090909090912E-2</v>
      </c>
      <c r="DR33" s="61">
        <v>27</v>
      </c>
      <c r="DS33" s="153">
        <v>0.17322077922077925</v>
      </c>
      <c r="DT33" s="135">
        <v>42.9</v>
      </c>
      <c r="DU33" s="135">
        <v>4.3</v>
      </c>
      <c r="DV33" s="135">
        <v>46.7</v>
      </c>
      <c r="DW33" s="136">
        <v>52.7</v>
      </c>
    </row>
    <row r="34" spans="1:127" ht="15.75" customHeight="1" x14ac:dyDescent="0.2">
      <c r="A34" s="30">
        <v>32</v>
      </c>
      <c r="B34" s="32" t="s">
        <v>458</v>
      </c>
      <c r="C34" s="120">
        <v>5.0657142857142858</v>
      </c>
      <c r="D34" s="121" t="s">
        <v>785</v>
      </c>
      <c r="E34" s="35">
        <v>10</v>
      </c>
      <c r="F34" s="36">
        <v>35166</v>
      </c>
      <c r="G34" s="37">
        <v>29.482191780821918</v>
      </c>
      <c r="H34" s="37" t="s">
        <v>628</v>
      </c>
      <c r="I34" s="37">
        <v>23.052054794520547</v>
      </c>
      <c r="J34" s="37" t="s">
        <v>978</v>
      </c>
      <c r="K34" s="37" t="s">
        <v>977</v>
      </c>
      <c r="L34" s="37" t="s">
        <v>986</v>
      </c>
      <c r="M34" s="35">
        <v>72</v>
      </c>
      <c r="N34" s="35">
        <v>165</v>
      </c>
      <c r="O34" s="35">
        <v>4.55</v>
      </c>
      <c r="P34" s="38">
        <v>0</v>
      </c>
      <c r="Q34" s="125">
        <v>0</v>
      </c>
      <c r="R34" s="110">
        <v>0.15447790379350801</v>
      </c>
      <c r="S34" s="110">
        <v>9.9012862698175289E-2</v>
      </c>
      <c r="T34" s="110">
        <v>0</v>
      </c>
      <c r="U34" s="110">
        <v>0.30696202531645572</v>
      </c>
      <c r="V34" s="58">
        <v>0.30696202531645572</v>
      </c>
      <c r="W34" s="59">
        <v>0.21487341772151899</v>
      </c>
      <c r="X34" s="42">
        <v>22.402739726027399</v>
      </c>
      <c r="Y34" s="43">
        <v>2.57</v>
      </c>
      <c r="Z34" s="43">
        <v>7.6</v>
      </c>
      <c r="AA34" s="43">
        <v>11.2</v>
      </c>
      <c r="AB34" s="43">
        <v>0</v>
      </c>
      <c r="AC34" s="43">
        <v>0</v>
      </c>
      <c r="AD34" s="44">
        <v>3.2382588774341352E-2</v>
      </c>
      <c r="AE34" s="44">
        <v>0.25611683848797251</v>
      </c>
      <c r="AF34" s="45">
        <v>8.199999999999999E-2</v>
      </c>
      <c r="AG34" s="185">
        <v>0.43049999999999999</v>
      </c>
      <c r="AH34" s="185">
        <v>6.4000000000000001E-2</v>
      </c>
      <c r="AI34" s="43">
        <v>76.996033581411751</v>
      </c>
      <c r="AJ34" s="47">
        <v>74.651078984555824</v>
      </c>
      <c r="AK34" s="48">
        <v>6</v>
      </c>
      <c r="AL34" s="49">
        <v>2</v>
      </c>
      <c r="AM34" s="49">
        <v>5</v>
      </c>
      <c r="AN34" s="49">
        <v>6</v>
      </c>
      <c r="AO34" s="49">
        <v>7</v>
      </c>
      <c r="AP34" s="49">
        <v>1</v>
      </c>
      <c r="AQ34" s="49">
        <v>0</v>
      </c>
      <c r="AR34" s="126">
        <v>0</v>
      </c>
      <c r="AS34" s="133"/>
      <c r="AT34" s="115">
        <v>2394</v>
      </c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35"/>
      <c r="BF34" s="135"/>
      <c r="BG34" s="136"/>
      <c r="BH34" s="133">
        <v>395</v>
      </c>
      <c r="BI34" s="115">
        <v>2557</v>
      </c>
      <c r="BJ34" s="115">
        <v>55</v>
      </c>
      <c r="BK34" s="115">
        <v>24</v>
      </c>
      <c r="BL34" s="115">
        <v>5</v>
      </c>
      <c r="BM34" s="115">
        <v>12</v>
      </c>
      <c r="BN34" s="115"/>
      <c r="BO34" s="115"/>
      <c r="BP34" s="116">
        <v>1.41</v>
      </c>
      <c r="BQ34" s="116">
        <v>3.9</v>
      </c>
      <c r="BR34" s="116">
        <v>20.5</v>
      </c>
      <c r="BS34" s="116"/>
      <c r="BT34" s="135">
        <v>27.3</v>
      </c>
      <c r="BU34" s="135">
        <v>89.4</v>
      </c>
      <c r="BV34" s="136">
        <v>10.199999999999999</v>
      </c>
      <c r="BW34" s="133">
        <v>331</v>
      </c>
      <c r="BX34" s="115">
        <v>3343</v>
      </c>
      <c r="BY34" s="115">
        <v>54</v>
      </c>
      <c r="BZ34" s="115">
        <v>35</v>
      </c>
      <c r="CA34" s="115">
        <v>2</v>
      </c>
      <c r="CB34" s="115">
        <v>9</v>
      </c>
      <c r="CC34" s="116">
        <v>0.31</v>
      </c>
      <c r="CD34" s="116">
        <v>0.86</v>
      </c>
      <c r="CE34" s="116">
        <v>1.28</v>
      </c>
      <c r="CF34" s="116">
        <v>6.7</v>
      </c>
      <c r="CG34" s="116">
        <v>6.4</v>
      </c>
      <c r="CH34" s="116"/>
      <c r="CI34" s="135">
        <v>12.5</v>
      </c>
      <c r="CJ34" s="135">
        <v>13.2</v>
      </c>
      <c r="CK34" s="136">
        <v>86.8</v>
      </c>
      <c r="CL34" s="133"/>
      <c r="CM34" s="115">
        <v>2983</v>
      </c>
      <c r="CN34" s="115"/>
      <c r="CO34" s="115"/>
      <c r="CP34" s="115"/>
      <c r="CQ34" s="115"/>
      <c r="CR34" s="116"/>
      <c r="CS34" s="116"/>
      <c r="CT34" s="115"/>
      <c r="CU34" s="115"/>
      <c r="CV34" s="115"/>
      <c r="CW34" s="61"/>
      <c r="CX34" s="153"/>
      <c r="CY34" s="61"/>
      <c r="CZ34" s="153"/>
      <c r="DA34" s="135"/>
      <c r="DB34" s="135"/>
      <c r="DC34" s="135"/>
      <c r="DD34" s="136"/>
      <c r="DE34" s="133">
        <v>873</v>
      </c>
      <c r="DF34" s="115">
        <v>2844</v>
      </c>
      <c r="DG34" s="115">
        <v>98</v>
      </c>
      <c r="DH34" s="115">
        <v>67</v>
      </c>
      <c r="DI34" s="115">
        <v>5</v>
      </c>
      <c r="DJ34" s="115">
        <v>14</v>
      </c>
      <c r="DK34" s="116">
        <v>0.52</v>
      </c>
      <c r="DL34" s="116">
        <v>2.4</v>
      </c>
      <c r="DM34" s="116">
        <v>2.57</v>
      </c>
      <c r="DN34" s="116">
        <v>7.6</v>
      </c>
      <c r="DO34" s="116">
        <v>11.2</v>
      </c>
      <c r="DP34" s="61">
        <v>11</v>
      </c>
      <c r="DQ34" s="153">
        <v>3.2382588774341352E-2</v>
      </c>
      <c r="DR34" s="61">
        <v>87</v>
      </c>
      <c r="DS34" s="153">
        <v>0.25611683848797251</v>
      </c>
      <c r="DT34" s="135">
        <v>36.4</v>
      </c>
      <c r="DU34" s="135">
        <v>8.1999999999999993</v>
      </c>
      <c r="DV34" s="135">
        <v>86.1</v>
      </c>
      <c r="DW34" s="136">
        <v>12.8</v>
      </c>
    </row>
    <row r="35" spans="1:127" ht="15.75" customHeight="1" x14ac:dyDescent="0.2">
      <c r="A35" s="30">
        <v>33</v>
      </c>
      <c r="B35" s="32" t="s">
        <v>472</v>
      </c>
      <c r="C35" s="120">
        <v>4.8942857142857124</v>
      </c>
      <c r="D35" s="121" t="s">
        <v>677</v>
      </c>
      <c r="E35" s="35">
        <v>3</v>
      </c>
      <c r="F35" s="36">
        <v>35214</v>
      </c>
      <c r="G35" s="37">
        <v>29.350684931506848</v>
      </c>
      <c r="H35" s="37" t="s">
        <v>669</v>
      </c>
      <c r="I35" s="37">
        <v>22.920547945205481</v>
      </c>
      <c r="J35" s="37" t="s">
        <v>978</v>
      </c>
      <c r="K35" s="37" t="s">
        <v>982</v>
      </c>
      <c r="L35" s="37" t="s">
        <v>985</v>
      </c>
      <c r="M35" s="35">
        <v>75</v>
      </c>
      <c r="N35" s="35">
        <v>212</v>
      </c>
      <c r="O35" s="35">
        <v>4.57</v>
      </c>
      <c r="P35" s="38">
        <v>0</v>
      </c>
      <c r="Q35" s="125">
        <v>0</v>
      </c>
      <c r="R35" s="110">
        <v>0</v>
      </c>
      <c r="S35" s="110">
        <v>3.9186359557283876E-2</v>
      </c>
      <c r="T35" s="110">
        <v>0.24372046754538673</v>
      </c>
      <c r="U35" s="110">
        <v>0.23387096774193547</v>
      </c>
      <c r="V35" s="58">
        <v>0.23879571764366109</v>
      </c>
      <c r="W35" s="59">
        <v>0.22685593176147803</v>
      </c>
      <c r="X35" s="42">
        <v>21.271232876712329</v>
      </c>
      <c r="Y35" s="43">
        <v>2.17</v>
      </c>
      <c r="Z35" s="43">
        <v>5.9</v>
      </c>
      <c r="AA35" s="43">
        <v>15</v>
      </c>
      <c r="AB35" s="43">
        <v>0</v>
      </c>
      <c r="AC35" s="43">
        <v>2.17</v>
      </c>
      <c r="AD35" s="44">
        <v>6.6024340770791071E-2</v>
      </c>
      <c r="AE35" s="44">
        <v>0.19147058823529411</v>
      </c>
      <c r="AF35" s="45">
        <v>9.6999999999999989E-2</v>
      </c>
      <c r="AG35" s="185">
        <v>0.53149999999999997</v>
      </c>
      <c r="AH35" s="185">
        <v>0.46150000000000002</v>
      </c>
      <c r="AI35" s="43">
        <v>97.20778701646374</v>
      </c>
      <c r="AJ35" s="47">
        <v>100.1986667397655</v>
      </c>
      <c r="AK35" s="48">
        <v>6</v>
      </c>
      <c r="AL35" s="49">
        <v>4</v>
      </c>
      <c r="AM35" s="49">
        <v>4</v>
      </c>
      <c r="AN35" s="49">
        <v>4</v>
      </c>
      <c r="AO35" s="49">
        <v>6</v>
      </c>
      <c r="AP35" s="49">
        <v>6</v>
      </c>
      <c r="AQ35" s="49">
        <v>0</v>
      </c>
      <c r="AR35" s="126">
        <v>0</v>
      </c>
      <c r="AS35" s="133"/>
      <c r="AT35" s="115">
        <v>4121</v>
      </c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35"/>
      <c r="BF35" s="135"/>
      <c r="BG35" s="136"/>
      <c r="BH35" s="133"/>
      <c r="BI35" s="115">
        <v>3269</v>
      </c>
      <c r="BJ35" s="115">
        <v>26</v>
      </c>
      <c r="BK35" s="115">
        <v>7</v>
      </c>
      <c r="BL35" s="115">
        <v>2</v>
      </c>
      <c r="BM35" s="115"/>
      <c r="BN35" s="115"/>
      <c r="BO35" s="115"/>
      <c r="BP35" s="115"/>
      <c r="BQ35" s="115"/>
      <c r="BR35" s="115"/>
      <c r="BS35" s="115"/>
      <c r="BT35" s="135">
        <v>12.5</v>
      </c>
      <c r="BU35" s="135">
        <v>84</v>
      </c>
      <c r="BV35" s="136">
        <v>16</v>
      </c>
      <c r="BW35" s="133">
        <v>131</v>
      </c>
      <c r="BX35" s="115">
        <v>3343</v>
      </c>
      <c r="BY35" s="115"/>
      <c r="BZ35" s="115"/>
      <c r="CA35" s="115"/>
      <c r="CB35" s="115">
        <v>26</v>
      </c>
      <c r="CC35" s="116"/>
      <c r="CD35" s="116"/>
      <c r="CE35" s="115"/>
      <c r="CF35" s="115"/>
      <c r="CG35" s="115"/>
      <c r="CH35" s="115"/>
      <c r="CI35" s="135"/>
      <c r="CJ35" s="135"/>
      <c r="CK35" s="136"/>
      <c r="CL35" s="133">
        <v>980</v>
      </c>
      <c r="CM35" s="115">
        <v>4021</v>
      </c>
      <c r="CN35" s="115">
        <v>103</v>
      </c>
      <c r="CO35" s="115">
        <v>60</v>
      </c>
      <c r="CP35" s="115">
        <v>18</v>
      </c>
      <c r="CQ35" s="115">
        <v>37</v>
      </c>
      <c r="CR35" s="116" t="s">
        <v>771</v>
      </c>
      <c r="CS35" s="116">
        <v>2.17</v>
      </c>
      <c r="CT35" s="116">
        <v>1.99</v>
      </c>
      <c r="CU35" s="116">
        <v>5.9</v>
      </c>
      <c r="CV35" s="116">
        <v>15</v>
      </c>
      <c r="CW35" s="61">
        <v>30</v>
      </c>
      <c r="CX35" s="153">
        <v>6.0918367346938777E-2</v>
      </c>
      <c r="CY35" s="61">
        <v>73</v>
      </c>
      <c r="CZ35" s="153">
        <v>0.148234693877551</v>
      </c>
      <c r="DA35" s="135">
        <v>50</v>
      </c>
      <c r="DB35" s="135">
        <v>11.8</v>
      </c>
      <c r="DC35" s="135">
        <v>40.9</v>
      </c>
      <c r="DD35" s="136">
        <v>57.7</v>
      </c>
      <c r="DE35" s="133">
        <v>986</v>
      </c>
      <c r="DF35" s="115">
        <v>4216</v>
      </c>
      <c r="DG35" s="115">
        <v>117</v>
      </c>
      <c r="DH35" s="115">
        <v>65</v>
      </c>
      <c r="DI35" s="115">
        <v>15</v>
      </c>
      <c r="DJ35" s="115">
        <v>38</v>
      </c>
      <c r="DK35" s="116"/>
      <c r="DL35" s="116">
        <v>2.06</v>
      </c>
      <c r="DM35" s="116">
        <v>2.17</v>
      </c>
      <c r="DN35" s="116">
        <v>4.4000000000000004</v>
      </c>
      <c r="DO35" s="116">
        <v>14.3</v>
      </c>
      <c r="DP35" s="61">
        <v>30</v>
      </c>
      <c r="DQ35" s="153">
        <v>6.6024340770791071E-2</v>
      </c>
      <c r="DR35" s="61">
        <v>87</v>
      </c>
      <c r="DS35" s="153">
        <v>0.19147058823529411</v>
      </c>
      <c r="DT35" s="135">
        <v>36.700000000000003</v>
      </c>
      <c r="DU35" s="135">
        <v>9.6999999999999993</v>
      </c>
      <c r="DV35" s="135">
        <v>65.400000000000006</v>
      </c>
      <c r="DW35" s="136">
        <v>34.6</v>
      </c>
    </row>
    <row r="36" spans="1:127" ht="15.75" customHeight="1" x14ac:dyDescent="0.2">
      <c r="A36" s="30">
        <v>34</v>
      </c>
      <c r="B36" s="32" t="s">
        <v>497</v>
      </c>
      <c r="C36" s="120">
        <v>4.871428571428571</v>
      </c>
      <c r="D36" s="121" t="s">
        <v>656</v>
      </c>
      <c r="E36" s="35">
        <v>1</v>
      </c>
      <c r="F36" s="36">
        <v>35267</v>
      </c>
      <c r="G36" s="37">
        <v>29.205479452054796</v>
      </c>
      <c r="H36" s="37" t="s">
        <v>628</v>
      </c>
      <c r="I36" s="37">
        <v>22.775342465753425</v>
      </c>
      <c r="J36" s="37" t="s">
        <v>976</v>
      </c>
      <c r="K36" s="37" t="s">
        <v>980</v>
      </c>
      <c r="L36" s="37" t="s">
        <v>987</v>
      </c>
      <c r="M36" s="35">
        <v>73</v>
      </c>
      <c r="N36" s="35">
        <v>201</v>
      </c>
      <c r="O36" s="35">
        <v>4.58</v>
      </c>
      <c r="P36" s="38">
        <v>4</v>
      </c>
      <c r="Q36" s="125">
        <v>0</v>
      </c>
      <c r="R36" s="110">
        <v>0</v>
      </c>
      <c r="S36" s="110">
        <v>9.4632206759443338E-2</v>
      </c>
      <c r="T36" s="110">
        <v>8.2171127026008289E-2</v>
      </c>
      <c r="U36" s="110">
        <v>0.17661927330173777</v>
      </c>
      <c r="V36" s="58">
        <v>0.17661927330173777</v>
      </c>
      <c r="W36" s="59">
        <v>0.17661927330173777</v>
      </c>
      <c r="X36" s="42" t="s">
        <v>727</v>
      </c>
      <c r="Y36" s="43">
        <v>1.91</v>
      </c>
      <c r="Z36" s="43">
        <v>3.3</v>
      </c>
      <c r="AA36" s="43">
        <v>17.399999999999999</v>
      </c>
      <c r="AB36" s="43">
        <v>0.88</v>
      </c>
      <c r="AC36" s="43">
        <v>1.6</v>
      </c>
      <c r="AD36" s="44">
        <v>4.100178890876565E-2</v>
      </c>
      <c r="AE36" s="44">
        <v>0.1640071556350626</v>
      </c>
      <c r="AF36" s="45">
        <v>4.4000000000000004E-2</v>
      </c>
      <c r="AG36" s="185">
        <v>0.90700000000000003</v>
      </c>
      <c r="AH36" s="185">
        <v>9.1499999999999998E-2</v>
      </c>
      <c r="AI36" s="43">
        <v>91.361693482473967</v>
      </c>
      <c r="AJ36" s="47">
        <v>90.431018586174218</v>
      </c>
      <c r="AK36" s="48">
        <v>4</v>
      </c>
      <c r="AL36" s="49">
        <v>0</v>
      </c>
      <c r="AM36" s="49">
        <v>3</v>
      </c>
      <c r="AN36" s="49">
        <v>0</v>
      </c>
      <c r="AO36" s="49">
        <v>6</v>
      </c>
      <c r="AP36" s="49">
        <v>5</v>
      </c>
      <c r="AQ36" s="49">
        <v>5</v>
      </c>
      <c r="AR36" s="126">
        <v>0</v>
      </c>
      <c r="AS36" s="133"/>
      <c r="AT36" s="115">
        <v>2599</v>
      </c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35"/>
      <c r="BF36" s="135"/>
      <c r="BG36" s="136"/>
      <c r="BH36" s="133"/>
      <c r="BI36" s="115">
        <v>2406</v>
      </c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35"/>
      <c r="BU36" s="135"/>
      <c r="BV36" s="136"/>
      <c r="BW36" s="133">
        <v>238</v>
      </c>
      <c r="BX36" s="115">
        <v>2515</v>
      </c>
      <c r="BY36" s="115">
        <v>24</v>
      </c>
      <c r="BZ36" s="115">
        <v>12</v>
      </c>
      <c r="CA36" s="115">
        <v>2</v>
      </c>
      <c r="CB36" s="115">
        <v>16</v>
      </c>
      <c r="CC36" s="116">
        <v>1.1299999999999999</v>
      </c>
      <c r="CD36" s="116">
        <v>1.31</v>
      </c>
      <c r="CE36" s="116">
        <v>1.9</v>
      </c>
      <c r="CF36" s="116">
        <v>5.5</v>
      </c>
      <c r="CG36" s="116">
        <v>19.8</v>
      </c>
      <c r="CH36" s="116"/>
      <c r="CI36" s="135">
        <v>25</v>
      </c>
      <c r="CJ36" s="135">
        <v>81.3</v>
      </c>
      <c r="CK36" s="136">
        <v>18.7</v>
      </c>
      <c r="CL36" s="133">
        <v>218</v>
      </c>
      <c r="CM36" s="115">
        <v>2653</v>
      </c>
      <c r="CN36" s="115">
        <v>25</v>
      </c>
      <c r="CO36" s="115">
        <v>14</v>
      </c>
      <c r="CP36" s="115">
        <v>2</v>
      </c>
      <c r="CQ36" s="115">
        <v>24</v>
      </c>
      <c r="CR36" s="116">
        <v>0.71</v>
      </c>
      <c r="CS36" s="116">
        <v>1.23</v>
      </c>
      <c r="CT36" s="116">
        <v>1.42</v>
      </c>
      <c r="CU36" s="116">
        <v>2.1</v>
      </c>
      <c r="CV36" s="116">
        <v>17.399999999999999</v>
      </c>
      <c r="CW36" s="61">
        <v>5</v>
      </c>
      <c r="CX36" s="153">
        <v>3.2568807339449536E-2</v>
      </c>
      <c r="CY36" s="61">
        <v>20</v>
      </c>
      <c r="CZ36" s="153">
        <v>0.13027522935779814</v>
      </c>
      <c r="DA36" s="135">
        <v>20</v>
      </c>
      <c r="DB36" s="135">
        <v>17.600000000000001</v>
      </c>
      <c r="DC36" s="135">
        <v>90.4</v>
      </c>
      <c r="DD36" s="136">
        <v>9.6</v>
      </c>
      <c r="DE36" s="133">
        <v>559</v>
      </c>
      <c r="DF36" s="115">
        <v>3165</v>
      </c>
      <c r="DG36" s="115">
        <v>60</v>
      </c>
      <c r="DH36" s="115">
        <v>43</v>
      </c>
      <c r="DI36" s="115">
        <v>9</v>
      </c>
      <c r="DJ36" s="115">
        <v>34</v>
      </c>
      <c r="DK36" s="116">
        <v>0.88</v>
      </c>
      <c r="DL36" s="116">
        <v>1.6</v>
      </c>
      <c r="DM36" s="116">
        <v>1.91</v>
      </c>
      <c r="DN36" s="116">
        <v>3.3</v>
      </c>
      <c r="DO36" s="116">
        <v>13.2</v>
      </c>
      <c r="DP36" s="61">
        <v>12</v>
      </c>
      <c r="DQ36" s="153">
        <v>4.100178890876565E-2</v>
      </c>
      <c r="DR36" s="61">
        <v>48</v>
      </c>
      <c r="DS36" s="153">
        <v>0.1640071556350626</v>
      </c>
      <c r="DT36" s="135">
        <v>75</v>
      </c>
      <c r="DU36" s="135">
        <v>4.4000000000000004</v>
      </c>
      <c r="DV36" s="135">
        <v>91</v>
      </c>
      <c r="DW36" s="136">
        <v>8.6999999999999993</v>
      </c>
    </row>
    <row r="37" spans="1:127" ht="15.75" customHeight="1" x14ac:dyDescent="0.2">
      <c r="A37" s="30">
        <v>35</v>
      </c>
      <c r="B37" s="32" t="s">
        <v>501</v>
      </c>
      <c r="C37" s="120">
        <v>4.5571428571428569</v>
      </c>
      <c r="D37" s="121" t="s">
        <v>663</v>
      </c>
      <c r="E37" s="35">
        <v>1</v>
      </c>
      <c r="F37" s="36">
        <v>35562</v>
      </c>
      <c r="G37" s="37">
        <v>28.397260273972602</v>
      </c>
      <c r="H37" s="37" t="s">
        <v>669</v>
      </c>
      <c r="I37" s="37">
        <v>21.967123287671232</v>
      </c>
      <c r="J37" s="37" t="s">
        <v>976</v>
      </c>
      <c r="K37" s="37" t="s">
        <v>982</v>
      </c>
      <c r="L37" s="37" t="s">
        <v>985</v>
      </c>
      <c r="M37" s="35">
        <v>74</v>
      </c>
      <c r="N37" s="35">
        <v>203</v>
      </c>
      <c r="O37" s="35">
        <v>4.55</v>
      </c>
      <c r="P37" s="38">
        <v>0</v>
      </c>
      <c r="Q37" s="125">
        <v>0</v>
      </c>
      <c r="R37" s="110">
        <v>2.7579866697310961E-3</v>
      </c>
      <c r="S37" s="110">
        <v>5.3717914792273086E-2</v>
      </c>
      <c r="T37" s="110">
        <v>0.17711240801826947</v>
      </c>
      <c r="U37" s="110">
        <v>0.21096944912196294</v>
      </c>
      <c r="V37" s="58">
        <v>0.21096944912196294</v>
      </c>
      <c r="W37" s="59">
        <v>0.21096944912196294</v>
      </c>
      <c r="X37" s="42">
        <v>21.317808219178083</v>
      </c>
      <c r="Y37" s="43">
        <v>2.2400000000000002</v>
      </c>
      <c r="Z37" s="43">
        <v>4.8</v>
      </c>
      <c r="AA37" s="43">
        <v>17.7</v>
      </c>
      <c r="AB37" s="43">
        <v>0.59</v>
      </c>
      <c r="AC37" s="43">
        <v>2.14</v>
      </c>
      <c r="AD37" s="44">
        <v>6.6408209806157359E-2</v>
      </c>
      <c r="AE37" s="44">
        <v>0.20433295324971495</v>
      </c>
      <c r="AF37" s="45">
        <v>0.11</v>
      </c>
      <c r="AG37" s="185">
        <v>0.999</v>
      </c>
      <c r="AH37" s="185">
        <v>1E-3</v>
      </c>
      <c r="AI37" s="43">
        <v>94.728453436524759</v>
      </c>
      <c r="AJ37" s="47">
        <v>95.696712355469899</v>
      </c>
      <c r="AK37" s="48">
        <v>6</v>
      </c>
      <c r="AL37" s="49">
        <v>4</v>
      </c>
      <c r="AM37" s="49">
        <v>4</v>
      </c>
      <c r="AN37" s="49">
        <v>2</v>
      </c>
      <c r="AO37" s="49">
        <v>7</v>
      </c>
      <c r="AP37" s="49">
        <v>5</v>
      </c>
      <c r="AQ37" s="49">
        <v>0</v>
      </c>
      <c r="AR37" s="126">
        <v>0</v>
      </c>
      <c r="AS37" s="133"/>
      <c r="AT37" s="115">
        <v>3427</v>
      </c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35"/>
      <c r="BF37" s="135"/>
      <c r="BG37" s="136"/>
      <c r="BH37" s="133">
        <v>12</v>
      </c>
      <c r="BI37" s="115">
        <v>4351</v>
      </c>
      <c r="BJ37" s="115">
        <v>1</v>
      </c>
      <c r="BK37" s="115">
        <v>1</v>
      </c>
      <c r="BL37" s="115">
        <v>1</v>
      </c>
      <c r="BM37" s="115">
        <v>35</v>
      </c>
      <c r="BN37" s="115"/>
      <c r="BO37" s="115"/>
      <c r="BP37" s="116">
        <v>0.71</v>
      </c>
      <c r="BQ37" s="116">
        <v>0</v>
      </c>
      <c r="BR37" s="116"/>
      <c r="BS37" s="116"/>
      <c r="BT37" s="135">
        <v>0</v>
      </c>
      <c r="BU37" s="135">
        <v>100</v>
      </c>
      <c r="BV37" s="136">
        <v>0</v>
      </c>
      <c r="BW37" s="133">
        <v>203</v>
      </c>
      <c r="BX37" s="115">
        <v>3779</v>
      </c>
      <c r="BY37" s="115">
        <v>24</v>
      </c>
      <c r="BZ37" s="115">
        <v>16</v>
      </c>
      <c r="CA37" s="115">
        <v>2</v>
      </c>
      <c r="CB37" s="115">
        <v>27</v>
      </c>
      <c r="CC37" s="116">
        <v>0.48</v>
      </c>
      <c r="CD37" s="116">
        <v>0.55000000000000004</v>
      </c>
      <c r="CE37" s="116">
        <v>1.32</v>
      </c>
      <c r="CF37" s="116">
        <v>3.3</v>
      </c>
      <c r="CG37" s="116">
        <v>12.6</v>
      </c>
      <c r="CH37" s="116"/>
      <c r="CI37" s="135">
        <v>0</v>
      </c>
      <c r="CJ37" s="135">
        <v>95.6</v>
      </c>
      <c r="CK37" s="136">
        <v>4.4000000000000004</v>
      </c>
      <c r="CL37" s="133">
        <v>698</v>
      </c>
      <c r="CM37" s="115">
        <v>3941</v>
      </c>
      <c r="CN37" s="115">
        <v>78</v>
      </c>
      <c r="CO37" s="115">
        <v>41</v>
      </c>
      <c r="CP37" s="115">
        <v>7</v>
      </c>
      <c r="CQ37" s="115">
        <v>28</v>
      </c>
      <c r="CR37" s="116">
        <v>0.59</v>
      </c>
      <c r="CS37" s="116">
        <v>1.61</v>
      </c>
      <c r="CT37" s="116">
        <v>1.67</v>
      </c>
      <c r="CU37" s="116">
        <v>3.6</v>
      </c>
      <c r="CV37" s="116">
        <v>17.7</v>
      </c>
      <c r="CW37" s="61">
        <v>17</v>
      </c>
      <c r="CX37" s="153">
        <v>4.0673352435530087E-2</v>
      </c>
      <c r="CY37" s="61">
        <v>61</v>
      </c>
      <c r="CZ37" s="153">
        <v>0.14594555873925502</v>
      </c>
      <c r="DA37" s="135">
        <v>47.1</v>
      </c>
      <c r="DB37" s="135">
        <v>16.3</v>
      </c>
      <c r="DC37" s="135">
        <v>99.8</v>
      </c>
      <c r="DD37" s="136">
        <v>0.2</v>
      </c>
      <c r="DE37" s="133">
        <v>877</v>
      </c>
      <c r="DF37" s="115">
        <v>4157</v>
      </c>
      <c r="DG37" s="115">
        <v>106</v>
      </c>
      <c r="DH37" s="115">
        <v>65</v>
      </c>
      <c r="DI37" s="115">
        <v>4</v>
      </c>
      <c r="DJ37" s="115">
        <v>21</v>
      </c>
      <c r="DK37" s="116">
        <v>0.44</v>
      </c>
      <c r="DL37" s="116">
        <v>2.14</v>
      </c>
      <c r="DM37" s="116">
        <v>2.2400000000000002</v>
      </c>
      <c r="DN37" s="116">
        <v>4.8</v>
      </c>
      <c r="DO37" s="116">
        <v>14.5</v>
      </c>
      <c r="DP37" s="61">
        <v>26</v>
      </c>
      <c r="DQ37" s="153">
        <v>6.6408209806157359E-2</v>
      </c>
      <c r="DR37" s="61">
        <v>80</v>
      </c>
      <c r="DS37" s="153">
        <v>0.20433295324971495</v>
      </c>
      <c r="DT37" s="135">
        <v>53.8</v>
      </c>
      <c r="DU37" s="135">
        <v>11</v>
      </c>
      <c r="DV37" s="135">
        <v>100</v>
      </c>
      <c r="DW37" s="136">
        <v>0</v>
      </c>
    </row>
    <row r="38" spans="1:127" ht="15.75" customHeight="1" x14ac:dyDescent="0.2">
      <c r="A38" s="30">
        <v>36</v>
      </c>
      <c r="B38" s="32" t="s">
        <v>502</v>
      </c>
      <c r="C38" s="120">
        <v>4.5442857142857136</v>
      </c>
      <c r="D38" s="121" t="s">
        <v>786</v>
      </c>
      <c r="E38" s="35">
        <v>5</v>
      </c>
      <c r="F38" s="36">
        <v>35312</v>
      </c>
      <c r="G38" s="37">
        <v>29.082191780821919</v>
      </c>
      <c r="H38" s="37" t="s">
        <v>669</v>
      </c>
      <c r="I38" s="37">
        <v>22.652054794520549</v>
      </c>
      <c r="J38" s="37" t="s">
        <v>978</v>
      </c>
      <c r="K38" s="37" t="s">
        <v>984</v>
      </c>
      <c r="L38" s="37" t="s">
        <v>988</v>
      </c>
      <c r="M38" s="35">
        <v>73</v>
      </c>
      <c r="N38" s="35">
        <v>209</v>
      </c>
      <c r="O38" s="35">
        <v>4.53</v>
      </c>
      <c r="P38" s="38">
        <v>6</v>
      </c>
      <c r="Q38" s="125">
        <v>0</v>
      </c>
      <c r="R38" s="110">
        <v>0</v>
      </c>
      <c r="S38" s="110">
        <v>0</v>
      </c>
      <c r="T38" s="110">
        <v>0.104</v>
      </c>
      <c r="U38" s="110">
        <v>0.10818030050083473</v>
      </c>
      <c r="V38" s="58">
        <v>0.10818030050083473</v>
      </c>
      <c r="W38" s="59">
        <v>0.10277128547579299</v>
      </c>
      <c r="X38" s="42" t="s">
        <v>727</v>
      </c>
      <c r="Y38" s="43">
        <v>2.76</v>
      </c>
      <c r="Z38" s="43">
        <v>6.2</v>
      </c>
      <c r="AA38" s="43">
        <v>11.1</v>
      </c>
      <c r="AB38" s="43">
        <v>1.18</v>
      </c>
      <c r="AC38" s="43">
        <v>1.37</v>
      </c>
      <c r="AD38" s="44">
        <v>2.6358024691358027E-2</v>
      </c>
      <c r="AE38" s="44">
        <v>0.13932098765432099</v>
      </c>
      <c r="AF38" s="45">
        <v>3.4000000000000002E-2</v>
      </c>
      <c r="AG38" s="185">
        <v>0.67049999999999998</v>
      </c>
      <c r="AH38" s="185">
        <v>0.32950000000000002</v>
      </c>
      <c r="AI38" s="43">
        <v>99.262103378787231</v>
      </c>
      <c r="AJ38" s="47">
        <v>98.250949313585167</v>
      </c>
      <c r="AK38" s="48">
        <v>2</v>
      </c>
      <c r="AL38" s="49">
        <v>0</v>
      </c>
      <c r="AM38" s="49">
        <v>5</v>
      </c>
      <c r="AN38" s="49">
        <v>5</v>
      </c>
      <c r="AO38" s="49">
        <v>7</v>
      </c>
      <c r="AP38" s="49">
        <v>6</v>
      </c>
      <c r="AQ38" s="49">
        <v>2</v>
      </c>
      <c r="AR38" s="126">
        <v>0</v>
      </c>
      <c r="AS38" s="133"/>
      <c r="AT38" s="115">
        <v>3415</v>
      </c>
      <c r="AU38" s="115">
        <v>14</v>
      </c>
      <c r="AV38" s="115">
        <v>11</v>
      </c>
      <c r="AW38" s="115">
        <v>2</v>
      </c>
      <c r="AX38" s="115"/>
      <c r="AY38" s="115"/>
      <c r="AZ38" s="115"/>
      <c r="BA38" s="115"/>
      <c r="BB38" s="115"/>
      <c r="BC38" s="115"/>
      <c r="BD38" s="115"/>
      <c r="BE38" s="135">
        <v>0</v>
      </c>
      <c r="BF38" s="135">
        <v>96.4</v>
      </c>
      <c r="BG38" s="136">
        <v>3.6</v>
      </c>
      <c r="BH38" s="133"/>
      <c r="BI38" s="115">
        <v>3128</v>
      </c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35"/>
      <c r="BU38" s="135"/>
      <c r="BV38" s="136"/>
      <c r="BW38" s="133"/>
      <c r="BX38" s="115">
        <v>3563</v>
      </c>
      <c r="BY38" s="115"/>
      <c r="BZ38" s="115"/>
      <c r="CA38" s="115"/>
      <c r="CB38" s="115"/>
      <c r="CC38" s="116"/>
      <c r="CD38" s="116"/>
      <c r="CE38" s="115"/>
      <c r="CF38" s="115"/>
      <c r="CG38" s="115"/>
      <c r="CH38" s="115"/>
      <c r="CI38" s="135"/>
      <c r="CJ38" s="135"/>
      <c r="CK38" s="136"/>
      <c r="CL38" s="133">
        <v>325</v>
      </c>
      <c r="CM38" s="115">
        <v>3125</v>
      </c>
      <c r="CN38" s="115">
        <v>27</v>
      </c>
      <c r="CO38" s="115">
        <v>21</v>
      </c>
      <c r="CP38" s="115">
        <v>2</v>
      </c>
      <c r="CQ38" s="115">
        <v>19</v>
      </c>
      <c r="CR38" s="116">
        <v>1.18</v>
      </c>
      <c r="CS38" s="116">
        <v>1.37</v>
      </c>
      <c r="CT38" s="116">
        <v>2.76</v>
      </c>
      <c r="CU38" s="116">
        <v>6.2</v>
      </c>
      <c r="CV38" s="116">
        <v>9.1999999999999993</v>
      </c>
      <c r="CW38" s="61">
        <v>4</v>
      </c>
      <c r="CX38" s="153">
        <v>3.3969230769230765E-2</v>
      </c>
      <c r="CY38" s="61">
        <v>23</v>
      </c>
      <c r="CZ38" s="153">
        <v>0.1953230769230769</v>
      </c>
      <c r="DA38" s="135">
        <v>50</v>
      </c>
      <c r="DB38" s="135">
        <v>4.5</v>
      </c>
      <c r="DC38" s="135">
        <v>72.3</v>
      </c>
      <c r="DD38" s="136">
        <v>27.7</v>
      </c>
      <c r="DE38" s="133">
        <v>324</v>
      </c>
      <c r="DF38" s="115">
        <v>2995</v>
      </c>
      <c r="DG38" s="115">
        <v>44</v>
      </c>
      <c r="DH38" s="115">
        <v>28</v>
      </c>
      <c r="DI38" s="115">
        <v>2</v>
      </c>
      <c r="DJ38" s="115">
        <v>19</v>
      </c>
      <c r="DK38" s="116">
        <v>0.56000000000000005</v>
      </c>
      <c r="DL38" s="116">
        <v>1.1200000000000001</v>
      </c>
      <c r="DM38" s="116">
        <v>1.22</v>
      </c>
      <c r="DN38" s="116">
        <v>4.4000000000000004</v>
      </c>
      <c r="DO38" s="116">
        <v>11.1</v>
      </c>
      <c r="DP38" s="61">
        <v>7</v>
      </c>
      <c r="DQ38" s="153">
        <v>2.6358024691358027E-2</v>
      </c>
      <c r="DR38" s="61">
        <v>37</v>
      </c>
      <c r="DS38" s="153">
        <v>0.13932098765432099</v>
      </c>
      <c r="DT38" s="135">
        <v>28.6</v>
      </c>
      <c r="DU38" s="135">
        <v>3.4</v>
      </c>
      <c r="DV38" s="135">
        <v>61.8</v>
      </c>
      <c r="DW38" s="136">
        <v>38.200000000000003</v>
      </c>
    </row>
    <row r="39" spans="1:127" ht="15.75" customHeight="1" x14ac:dyDescent="0.2">
      <c r="A39" s="30">
        <v>37</v>
      </c>
      <c r="B39" s="32" t="s">
        <v>504</v>
      </c>
      <c r="C39" s="120">
        <v>4.5157142857142851</v>
      </c>
      <c r="D39" s="121" t="s">
        <v>702</v>
      </c>
      <c r="E39" s="35">
        <v>7</v>
      </c>
      <c r="F39" s="36">
        <v>35506</v>
      </c>
      <c r="G39" s="37">
        <v>28.550684931506851</v>
      </c>
      <c r="H39" s="37" t="s">
        <v>669</v>
      </c>
      <c r="I39" s="37">
        <v>22.12054794520548</v>
      </c>
      <c r="J39" s="37" t="s">
        <v>976</v>
      </c>
      <c r="K39" s="37" t="s">
        <v>984</v>
      </c>
      <c r="L39" s="37" t="s">
        <v>988</v>
      </c>
      <c r="M39" s="35">
        <v>72</v>
      </c>
      <c r="N39" s="35">
        <v>205</v>
      </c>
      <c r="O39" s="35">
        <v>4.51</v>
      </c>
      <c r="P39" s="38">
        <v>7</v>
      </c>
      <c r="Q39" s="125">
        <v>0</v>
      </c>
      <c r="R39" s="110">
        <v>5.0590219224283303E-3</v>
      </c>
      <c r="S39" s="110">
        <v>0.19270669600754481</v>
      </c>
      <c r="T39" s="110">
        <v>0.15662016320084232</v>
      </c>
      <c r="U39" s="110">
        <v>0.21754577753484558</v>
      </c>
      <c r="V39" s="58">
        <v>0.21754577753484558</v>
      </c>
      <c r="W39" s="59">
        <v>0.16533479092648265</v>
      </c>
      <c r="X39" s="42">
        <v>21.471232876712328</v>
      </c>
      <c r="Y39" s="43">
        <v>1.99</v>
      </c>
      <c r="Z39" s="43">
        <v>3.9</v>
      </c>
      <c r="AA39" s="43">
        <v>14.9</v>
      </c>
      <c r="AB39" s="43">
        <v>0.9</v>
      </c>
      <c r="AC39" s="43">
        <v>1.72</v>
      </c>
      <c r="AD39" s="44">
        <v>2.75E-2</v>
      </c>
      <c r="AE39" s="44">
        <v>0.16</v>
      </c>
      <c r="AF39" s="45">
        <v>5.2999999999999999E-2</v>
      </c>
      <c r="AG39" s="185">
        <v>0.78049999999999997</v>
      </c>
      <c r="AH39" s="185">
        <v>0.21350000000000002</v>
      </c>
      <c r="AI39" s="43">
        <v>99.100920672229179</v>
      </c>
      <c r="AJ39" s="47">
        <v>96.082750142220192</v>
      </c>
      <c r="AK39" s="48">
        <v>4</v>
      </c>
      <c r="AL39" s="49">
        <v>4</v>
      </c>
      <c r="AM39" s="49">
        <v>3</v>
      </c>
      <c r="AN39" s="49">
        <v>1</v>
      </c>
      <c r="AO39" s="49">
        <v>7</v>
      </c>
      <c r="AP39" s="49">
        <v>6</v>
      </c>
      <c r="AQ39" s="49">
        <v>1</v>
      </c>
      <c r="AR39" s="126">
        <v>0</v>
      </c>
      <c r="AS39" s="133"/>
      <c r="AT39" s="115">
        <v>4181</v>
      </c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35"/>
      <c r="BF39" s="135"/>
      <c r="BG39" s="136"/>
      <c r="BH39" s="133">
        <v>15</v>
      </c>
      <c r="BI39" s="115">
        <v>2965</v>
      </c>
      <c r="BJ39" s="115">
        <v>4</v>
      </c>
      <c r="BK39" s="115">
        <v>2</v>
      </c>
      <c r="BL39" s="115">
        <v>1</v>
      </c>
      <c r="BM39" s="115">
        <v>24</v>
      </c>
      <c r="BN39" s="115"/>
      <c r="BO39" s="115"/>
      <c r="BP39" s="116">
        <v>0.71</v>
      </c>
      <c r="BQ39" s="116">
        <v>9</v>
      </c>
      <c r="BR39" s="116"/>
      <c r="BS39" s="116"/>
      <c r="BT39" s="135">
        <v>33.299999999999997</v>
      </c>
      <c r="BU39" s="135">
        <v>17.399999999999999</v>
      </c>
      <c r="BV39" s="136">
        <v>82.6</v>
      </c>
      <c r="BW39" s="133">
        <v>613</v>
      </c>
      <c r="BX39" s="115">
        <v>3181</v>
      </c>
      <c r="BY39" s="115">
        <v>49</v>
      </c>
      <c r="BZ39" s="115">
        <v>28</v>
      </c>
      <c r="CA39" s="115">
        <v>4</v>
      </c>
      <c r="CB39" s="115">
        <v>29</v>
      </c>
      <c r="CC39" s="116">
        <v>1.03</v>
      </c>
      <c r="CD39" s="116">
        <v>1.94</v>
      </c>
      <c r="CE39" s="116">
        <v>2.16</v>
      </c>
      <c r="CF39" s="116">
        <v>6.3</v>
      </c>
      <c r="CG39" s="116">
        <v>17</v>
      </c>
      <c r="CH39" s="116"/>
      <c r="CI39" s="135">
        <v>15.2</v>
      </c>
      <c r="CJ39" s="135">
        <v>86.7</v>
      </c>
      <c r="CK39" s="136">
        <v>12.3</v>
      </c>
      <c r="CL39" s="133">
        <v>595</v>
      </c>
      <c r="CM39" s="115">
        <v>3799</v>
      </c>
      <c r="CN39" s="115">
        <v>66</v>
      </c>
      <c r="CO39" s="115">
        <v>41</v>
      </c>
      <c r="CP39" s="115">
        <v>2</v>
      </c>
      <c r="CQ39" s="115">
        <v>29</v>
      </c>
      <c r="CR39" s="116">
        <v>0.6</v>
      </c>
      <c r="CS39" s="116">
        <v>1.44</v>
      </c>
      <c r="CT39" s="116">
        <v>1.63</v>
      </c>
      <c r="CU39" s="116">
        <v>3.1</v>
      </c>
      <c r="CV39" s="116">
        <v>14.9</v>
      </c>
      <c r="CW39" s="61">
        <v>24</v>
      </c>
      <c r="CX39" s="153">
        <v>6.5747899159663864E-2</v>
      </c>
      <c r="CY39" s="61">
        <v>42</v>
      </c>
      <c r="CZ39" s="153">
        <v>0.11505882352941176</v>
      </c>
      <c r="DA39" s="135">
        <v>62.5</v>
      </c>
      <c r="DB39" s="135">
        <v>6.8</v>
      </c>
      <c r="DC39" s="135">
        <v>78.599999999999994</v>
      </c>
      <c r="DD39" s="136">
        <v>20.6</v>
      </c>
      <c r="DE39" s="133">
        <v>796</v>
      </c>
      <c r="DF39" s="115">
        <v>3659</v>
      </c>
      <c r="DG39" s="115">
        <v>75</v>
      </c>
      <c r="DH39" s="115">
        <v>54</v>
      </c>
      <c r="DI39" s="115">
        <v>4</v>
      </c>
      <c r="DJ39" s="115">
        <v>26</v>
      </c>
      <c r="DK39" s="116">
        <v>0.9</v>
      </c>
      <c r="DL39" s="116">
        <v>1.72</v>
      </c>
      <c r="DM39" s="116">
        <v>1.99</v>
      </c>
      <c r="DN39" s="116">
        <v>3.9</v>
      </c>
      <c r="DO39" s="116">
        <v>14.5</v>
      </c>
      <c r="DP39" s="61">
        <v>11</v>
      </c>
      <c r="DQ39" s="153">
        <v>2.75E-2</v>
      </c>
      <c r="DR39" s="61">
        <v>64</v>
      </c>
      <c r="DS39" s="153">
        <v>0.16</v>
      </c>
      <c r="DT39" s="135">
        <v>45.5</v>
      </c>
      <c r="DU39" s="135">
        <v>5.3</v>
      </c>
      <c r="DV39" s="135">
        <v>77.5</v>
      </c>
      <c r="DW39" s="136">
        <v>22.1</v>
      </c>
    </row>
    <row r="40" spans="1:127" ht="15.75" customHeight="1" x14ac:dyDescent="0.2">
      <c r="A40" s="30">
        <v>38</v>
      </c>
      <c r="B40" s="32" t="s">
        <v>508</v>
      </c>
      <c r="C40" s="120">
        <v>4.4871428571428567</v>
      </c>
      <c r="D40" s="121" t="s">
        <v>778</v>
      </c>
      <c r="E40" s="35">
        <v>1</v>
      </c>
      <c r="F40" s="36">
        <v>35532</v>
      </c>
      <c r="G40" s="37">
        <v>28.479452054794521</v>
      </c>
      <c r="H40" s="37" t="s">
        <v>669</v>
      </c>
      <c r="I40" s="37">
        <v>22.049315068493151</v>
      </c>
      <c r="J40" s="37" t="s">
        <v>978</v>
      </c>
      <c r="K40" s="37" t="s">
        <v>981</v>
      </c>
      <c r="L40" s="37" t="s">
        <v>986</v>
      </c>
      <c r="M40" s="35">
        <v>70</v>
      </c>
      <c r="N40" s="35">
        <v>186</v>
      </c>
      <c r="O40" s="35">
        <v>4.63</v>
      </c>
      <c r="P40" s="38">
        <v>0</v>
      </c>
      <c r="Q40" s="125">
        <v>0</v>
      </c>
      <c r="R40" s="110">
        <v>0</v>
      </c>
      <c r="S40" s="110">
        <v>8.8061733999092145E-2</v>
      </c>
      <c r="T40" s="110">
        <v>0.24946434037343129</v>
      </c>
      <c r="U40" s="110">
        <v>0.18879668049792531</v>
      </c>
      <c r="V40" s="58">
        <v>0.2191305104356783</v>
      </c>
      <c r="W40" s="59">
        <v>0.2191305104356783</v>
      </c>
      <c r="X40" s="42">
        <v>20.399999999999999</v>
      </c>
      <c r="Y40" s="43">
        <v>2.6</v>
      </c>
      <c r="Z40" s="43">
        <v>8</v>
      </c>
      <c r="AA40" s="43">
        <v>2.9</v>
      </c>
      <c r="AB40" s="43">
        <v>0.52</v>
      </c>
      <c r="AC40" s="43">
        <v>2.13</v>
      </c>
      <c r="AD40" s="44">
        <v>1.8571428571428572E-2</v>
      </c>
      <c r="AE40" s="44">
        <v>0.24142857142857141</v>
      </c>
      <c r="AF40" s="45">
        <v>4.2000000000000003E-2</v>
      </c>
      <c r="AG40" s="185">
        <v>0.5605</v>
      </c>
      <c r="AH40" s="185">
        <v>0.42</v>
      </c>
      <c r="AI40" s="43">
        <v>80.950395663926571</v>
      </c>
      <c r="AJ40" s="47">
        <v>75.237616222512912</v>
      </c>
      <c r="AK40" s="48">
        <v>6</v>
      </c>
      <c r="AL40" s="49">
        <v>6</v>
      </c>
      <c r="AM40" s="49">
        <v>5</v>
      </c>
      <c r="AN40" s="49">
        <v>6</v>
      </c>
      <c r="AO40" s="49">
        <v>5</v>
      </c>
      <c r="AP40" s="49">
        <v>1</v>
      </c>
      <c r="AQ40" s="49">
        <v>0</v>
      </c>
      <c r="AR40" s="126">
        <v>0</v>
      </c>
      <c r="AS40" s="133"/>
      <c r="AT40" s="115">
        <v>2984</v>
      </c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35"/>
      <c r="BF40" s="135"/>
      <c r="BG40" s="136"/>
      <c r="BH40" s="133"/>
      <c r="BI40" s="115">
        <v>2257</v>
      </c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35"/>
      <c r="BU40" s="135"/>
      <c r="BV40" s="136"/>
      <c r="BW40" s="133">
        <v>194</v>
      </c>
      <c r="BX40" s="115">
        <v>2203</v>
      </c>
      <c r="BY40" s="115">
        <v>35</v>
      </c>
      <c r="BZ40" s="115">
        <v>25</v>
      </c>
      <c r="CA40" s="115">
        <v>1</v>
      </c>
      <c r="CB40" s="115">
        <v>12</v>
      </c>
      <c r="CC40" s="116">
        <v>0.24</v>
      </c>
      <c r="CD40" s="116">
        <v>0.85</v>
      </c>
      <c r="CE40" s="116">
        <v>0.94</v>
      </c>
      <c r="CF40" s="116">
        <v>6.6</v>
      </c>
      <c r="CG40" s="116">
        <v>3.9</v>
      </c>
      <c r="CH40" s="116"/>
      <c r="CI40" s="135">
        <v>7.4</v>
      </c>
      <c r="CJ40" s="135">
        <v>76.099999999999994</v>
      </c>
      <c r="CK40" s="136">
        <v>22.9</v>
      </c>
      <c r="CL40" s="133">
        <v>815</v>
      </c>
      <c r="CM40" s="115">
        <v>3267</v>
      </c>
      <c r="CN40" s="115">
        <v>99</v>
      </c>
      <c r="CO40" s="115">
        <v>84</v>
      </c>
      <c r="CP40" s="115">
        <v>5</v>
      </c>
      <c r="CQ40" s="115">
        <v>21</v>
      </c>
      <c r="CR40" s="116">
        <v>0.52</v>
      </c>
      <c r="CS40" s="116">
        <v>2.13</v>
      </c>
      <c r="CT40" s="116">
        <v>2.6</v>
      </c>
      <c r="CU40" s="116">
        <v>8</v>
      </c>
      <c r="CV40" s="116">
        <v>2.9</v>
      </c>
      <c r="CW40" s="61">
        <v>5</v>
      </c>
      <c r="CX40" s="153">
        <v>1.5950920245398775E-2</v>
      </c>
      <c r="CY40" s="61">
        <v>94</v>
      </c>
      <c r="CZ40" s="153">
        <v>0.29987730061349693</v>
      </c>
      <c r="DA40" s="135">
        <v>40</v>
      </c>
      <c r="DB40" s="135">
        <v>2.2999999999999998</v>
      </c>
      <c r="DC40" s="135">
        <v>61.6</v>
      </c>
      <c r="DD40" s="136">
        <v>37.799999999999997</v>
      </c>
      <c r="DE40" s="133">
        <v>546</v>
      </c>
      <c r="DF40" s="115">
        <v>2892</v>
      </c>
      <c r="DG40" s="115">
        <v>84</v>
      </c>
      <c r="DH40" s="115">
        <v>69</v>
      </c>
      <c r="DI40" s="115">
        <v>1</v>
      </c>
      <c r="DJ40" s="115">
        <v>21</v>
      </c>
      <c r="DK40" s="116">
        <v>0.44</v>
      </c>
      <c r="DL40" s="116">
        <v>1.39</v>
      </c>
      <c r="DM40" s="116">
        <v>1.69</v>
      </c>
      <c r="DN40" s="116">
        <v>7</v>
      </c>
      <c r="DO40" s="116">
        <v>1.7</v>
      </c>
      <c r="DP40" s="61">
        <v>6</v>
      </c>
      <c r="DQ40" s="153">
        <v>1.8571428571428572E-2</v>
      </c>
      <c r="DR40" s="61">
        <v>78</v>
      </c>
      <c r="DS40" s="153">
        <v>0.24142857142857141</v>
      </c>
      <c r="DT40" s="135">
        <v>16.7</v>
      </c>
      <c r="DU40" s="135">
        <v>4.2</v>
      </c>
      <c r="DV40" s="135">
        <v>50.5</v>
      </c>
      <c r="DW40" s="136">
        <v>46.2</v>
      </c>
    </row>
    <row r="41" spans="1:127" ht="15.75" customHeight="1" x14ac:dyDescent="0.2">
      <c r="A41" s="30">
        <v>39</v>
      </c>
      <c r="B41" s="32" t="s">
        <v>523</v>
      </c>
      <c r="C41" s="120">
        <v>4.4657142857142853</v>
      </c>
      <c r="D41" s="121" t="s">
        <v>750</v>
      </c>
      <c r="E41" s="35">
        <v>10</v>
      </c>
      <c r="F41" s="36">
        <v>34955</v>
      </c>
      <c r="G41" s="37">
        <v>30.06027397260274</v>
      </c>
      <c r="H41" s="37" t="s">
        <v>669</v>
      </c>
      <c r="I41" s="37">
        <v>23.63013698630137</v>
      </c>
      <c r="J41" s="37" t="s">
        <v>976</v>
      </c>
      <c r="K41" s="37" t="s">
        <v>982</v>
      </c>
      <c r="L41" s="37" t="s">
        <v>987</v>
      </c>
      <c r="M41" s="35">
        <v>74</v>
      </c>
      <c r="N41" s="35">
        <v>216</v>
      </c>
      <c r="O41" s="35">
        <v>4.58</v>
      </c>
      <c r="P41" s="38">
        <v>6</v>
      </c>
      <c r="Q41" s="125">
        <v>0</v>
      </c>
      <c r="R41" s="110">
        <v>3.3788914198936981E-2</v>
      </c>
      <c r="S41" s="110">
        <v>0.15713346482577251</v>
      </c>
      <c r="T41" s="110">
        <v>0.19495299356754081</v>
      </c>
      <c r="U41" s="110">
        <v>0.30387205387205385</v>
      </c>
      <c r="V41" s="58">
        <v>0.30387205387205385</v>
      </c>
      <c r="W41" s="59">
        <v>0.21271043771043768</v>
      </c>
      <c r="X41" s="42">
        <v>22.980821917808218</v>
      </c>
      <c r="Y41" s="43">
        <v>2.2000000000000002</v>
      </c>
      <c r="Z41" s="43">
        <v>4.8</v>
      </c>
      <c r="AA41" s="43">
        <v>15.6</v>
      </c>
      <c r="AB41" s="43">
        <v>0.75</v>
      </c>
      <c r="AC41" s="43">
        <v>2.2599999999999998</v>
      </c>
      <c r="AD41" s="44">
        <v>5.2816251154201292E-2</v>
      </c>
      <c r="AE41" s="44">
        <v>0.16454293628808864</v>
      </c>
      <c r="AF41" s="45">
        <v>7.400000000000001E-2</v>
      </c>
      <c r="AG41" s="185">
        <v>0.80149999999999999</v>
      </c>
      <c r="AH41" s="185">
        <v>0.19849999999999998</v>
      </c>
      <c r="AI41" s="43">
        <v>98.179730309524274</v>
      </c>
      <c r="AJ41" s="47">
        <v>99.183266164730924</v>
      </c>
      <c r="AK41" s="48">
        <v>6</v>
      </c>
      <c r="AL41" s="49">
        <v>1</v>
      </c>
      <c r="AM41" s="49">
        <v>4</v>
      </c>
      <c r="AN41" s="49">
        <v>2</v>
      </c>
      <c r="AO41" s="49">
        <v>6</v>
      </c>
      <c r="AP41" s="49">
        <v>6</v>
      </c>
      <c r="AQ41" s="49">
        <v>2</v>
      </c>
      <c r="AR41" s="126">
        <v>0</v>
      </c>
      <c r="AS41" s="133"/>
      <c r="AT41" s="115">
        <v>3510</v>
      </c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35"/>
      <c r="BF41" s="135"/>
      <c r="BG41" s="136"/>
      <c r="BH41" s="133">
        <v>89</v>
      </c>
      <c r="BI41" s="115">
        <v>2634</v>
      </c>
      <c r="BJ41" s="115">
        <v>10</v>
      </c>
      <c r="BK41" s="115">
        <v>6</v>
      </c>
      <c r="BL41" s="115">
        <v>0</v>
      </c>
      <c r="BM41" s="115">
        <v>20</v>
      </c>
      <c r="BN41" s="115"/>
      <c r="BO41" s="115"/>
      <c r="BP41" s="116">
        <v>0.73</v>
      </c>
      <c r="BQ41" s="116">
        <v>2.2000000000000002</v>
      </c>
      <c r="BR41" s="116">
        <v>13.1</v>
      </c>
      <c r="BS41" s="116"/>
      <c r="BT41" s="135">
        <v>14.3</v>
      </c>
      <c r="BU41" s="135">
        <v>48</v>
      </c>
      <c r="BV41" s="136">
        <v>52</v>
      </c>
      <c r="BW41" s="133">
        <v>478</v>
      </c>
      <c r="BX41" s="115">
        <v>3042</v>
      </c>
      <c r="BY41" s="115">
        <v>56</v>
      </c>
      <c r="BZ41" s="115">
        <v>29</v>
      </c>
      <c r="CA41" s="115">
        <v>8</v>
      </c>
      <c r="CB41" s="115">
        <v>31</v>
      </c>
      <c r="CC41" s="116">
        <v>0.7</v>
      </c>
      <c r="CD41" s="116">
        <v>1.39</v>
      </c>
      <c r="CE41" s="116">
        <v>1.41</v>
      </c>
      <c r="CF41" s="116">
        <v>4.4000000000000004</v>
      </c>
      <c r="CG41" s="116">
        <v>13.4</v>
      </c>
      <c r="CH41" s="116"/>
      <c r="CI41" s="135">
        <v>12.1</v>
      </c>
      <c r="CJ41" s="135">
        <v>91.9</v>
      </c>
      <c r="CK41" s="136">
        <v>8.1</v>
      </c>
      <c r="CL41" s="133">
        <v>394</v>
      </c>
      <c r="CM41" s="115">
        <v>2021</v>
      </c>
      <c r="CN41" s="115">
        <v>64</v>
      </c>
      <c r="CO41" s="115">
        <v>30</v>
      </c>
      <c r="CP41" s="115">
        <v>1</v>
      </c>
      <c r="CQ41" s="115">
        <v>9</v>
      </c>
      <c r="CR41" s="116">
        <v>0.28000000000000003</v>
      </c>
      <c r="CS41" s="116">
        <v>1.22</v>
      </c>
      <c r="CT41" s="116">
        <v>1.27</v>
      </c>
      <c r="CU41" s="116">
        <v>4.8</v>
      </c>
      <c r="CV41" s="116">
        <v>13.3</v>
      </c>
      <c r="CW41" s="61">
        <v>14</v>
      </c>
      <c r="CX41" s="153">
        <v>4.5126903553299492E-2</v>
      </c>
      <c r="CY41" s="61">
        <v>50</v>
      </c>
      <c r="CZ41" s="153">
        <v>0.16116751269035534</v>
      </c>
      <c r="DA41" s="135">
        <v>35.700000000000003</v>
      </c>
      <c r="DB41" s="135">
        <v>18.899999999999999</v>
      </c>
      <c r="DC41" s="135">
        <v>71.5</v>
      </c>
      <c r="DD41" s="136">
        <v>28.5</v>
      </c>
      <c r="DE41" s="133">
        <v>1083</v>
      </c>
      <c r="DF41" s="115">
        <v>3564</v>
      </c>
      <c r="DG41" s="115">
        <v>107</v>
      </c>
      <c r="DH41" s="115">
        <v>63</v>
      </c>
      <c r="DI41" s="115">
        <v>9</v>
      </c>
      <c r="DJ41" s="115">
        <v>21</v>
      </c>
      <c r="DK41" s="116">
        <v>0.75</v>
      </c>
      <c r="DL41" s="116">
        <v>2.2599999999999998</v>
      </c>
      <c r="DM41" s="116">
        <v>2.2000000000000002</v>
      </c>
      <c r="DN41" s="116">
        <v>3.3</v>
      </c>
      <c r="DO41" s="116">
        <v>15.6</v>
      </c>
      <c r="DP41" s="61">
        <v>26</v>
      </c>
      <c r="DQ41" s="153">
        <v>5.2816251154201292E-2</v>
      </c>
      <c r="DR41" s="61">
        <v>81</v>
      </c>
      <c r="DS41" s="153">
        <v>0.16454293628808864</v>
      </c>
      <c r="DT41" s="135">
        <v>57.7</v>
      </c>
      <c r="DU41" s="135">
        <v>7.4</v>
      </c>
      <c r="DV41" s="135">
        <v>88.8</v>
      </c>
      <c r="DW41" s="136">
        <v>11.2</v>
      </c>
    </row>
    <row r="42" spans="1:127" ht="15.75" customHeight="1" x14ac:dyDescent="0.2">
      <c r="A42" s="30">
        <v>40</v>
      </c>
      <c r="B42" s="32" t="s">
        <v>527</v>
      </c>
      <c r="C42" s="120">
        <v>4.4371428571428568</v>
      </c>
      <c r="D42" s="121" t="s">
        <v>787</v>
      </c>
      <c r="E42" s="35">
        <v>2</v>
      </c>
      <c r="F42" s="36">
        <v>35486</v>
      </c>
      <c r="G42" s="37">
        <v>28.605479452054794</v>
      </c>
      <c r="H42" s="37" t="s">
        <v>669</v>
      </c>
      <c r="I42" s="37">
        <v>22.175342465753424</v>
      </c>
      <c r="J42" s="37" t="s">
        <v>976</v>
      </c>
      <c r="K42" s="37" t="s">
        <v>982</v>
      </c>
      <c r="L42" s="37" t="s">
        <v>987</v>
      </c>
      <c r="M42" s="35">
        <v>75</v>
      </c>
      <c r="N42" s="35">
        <v>212</v>
      </c>
      <c r="O42" s="35">
        <v>4.5999999999999996</v>
      </c>
      <c r="P42" s="38">
        <v>0</v>
      </c>
      <c r="Q42" s="125">
        <v>0</v>
      </c>
      <c r="R42" s="110">
        <v>1.5248551387618176E-2</v>
      </c>
      <c r="S42" s="110">
        <v>5.6221889055472263E-2</v>
      </c>
      <c r="T42" s="110">
        <v>0.27734095782701929</v>
      </c>
      <c r="U42" s="110">
        <v>0.1678470254957507</v>
      </c>
      <c r="V42" s="58">
        <v>0.22259399166138499</v>
      </c>
      <c r="W42" s="59">
        <v>0.22259399166138499</v>
      </c>
      <c r="X42" s="42">
        <v>20.526027397260275</v>
      </c>
      <c r="Y42" s="43">
        <v>1.97</v>
      </c>
      <c r="Z42" s="43">
        <v>3.9</v>
      </c>
      <c r="AA42" s="43">
        <v>13.6</v>
      </c>
      <c r="AB42" s="43">
        <v>0.66</v>
      </c>
      <c r="AC42" s="43">
        <v>2.08</v>
      </c>
      <c r="AD42" s="44">
        <v>5.2383966244725737E-2</v>
      </c>
      <c r="AE42" s="44">
        <v>0.18535864978902952</v>
      </c>
      <c r="AF42" s="45">
        <v>0.114</v>
      </c>
      <c r="AG42" s="185">
        <v>0.84499999999999997</v>
      </c>
      <c r="AH42" s="185">
        <v>0.155</v>
      </c>
      <c r="AI42" s="43">
        <v>94.696631301346159</v>
      </c>
      <c r="AJ42" s="47">
        <v>97.610248030180969</v>
      </c>
      <c r="AK42" s="48">
        <v>6</v>
      </c>
      <c r="AL42" s="49">
        <v>5</v>
      </c>
      <c r="AM42" s="49">
        <v>3</v>
      </c>
      <c r="AN42" s="49">
        <v>1</v>
      </c>
      <c r="AO42" s="49">
        <v>6</v>
      </c>
      <c r="AP42" s="49">
        <v>6</v>
      </c>
      <c r="AQ42" s="49">
        <v>0</v>
      </c>
      <c r="AR42" s="126">
        <v>0</v>
      </c>
      <c r="AS42" s="133"/>
      <c r="AT42" s="115">
        <v>3453</v>
      </c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35"/>
      <c r="BF42" s="135"/>
      <c r="BG42" s="136"/>
      <c r="BH42" s="133">
        <v>50</v>
      </c>
      <c r="BI42" s="115">
        <v>3279</v>
      </c>
      <c r="BJ42" s="115">
        <v>4</v>
      </c>
      <c r="BK42" s="115">
        <v>2</v>
      </c>
      <c r="BL42" s="115">
        <v>0</v>
      </c>
      <c r="BM42" s="115">
        <v>26</v>
      </c>
      <c r="BN42" s="115"/>
      <c r="BO42" s="115"/>
      <c r="BP42" s="116">
        <v>3.57</v>
      </c>
      <c r="BQ42" s="116">
        <v>5.5</v>
      </c>
      <c r="BR42" s="116"/>
      <c r="BS42" s="116"/>
      <c r="BT42" s="135">
        <v>33.299999999999997</v>
      </c>
      <c r="BU42" s="135">
        <v>85.7</v>
      </c>
      <c r="BV42" s="136">
        <v>14.3</v>
      </c>
      <c r="BW42" s="133">
        <v>150</v>
      </c>
      <c r="BX42" s="115">
        <v>2668</v>
      </c>
      <c r="BY42" s="115">
        <v>26</v>
      </c>
      <c r="BZ42" s="115">
        <v>12</v>
      </c>
      <c r="CA42" s="115">
        <v>1</v>
      </c>
      <c r="CB42" s="115">
        <v>19</v>
      </c>
      <c r="CC42" s="116"/>
      <c r="CD42" s="116"/>
      <c r="CE42" s="116">
        <v>1.1100000000000001</v>
      </c>
      <c r="CF42" s="116">
        <v>2.2000000000000002</v>
      </c>
      <c r="CG42" s="116">
        <v>15.8</v>
      </c>
      <c r="CH42" s="116"/>
      <c r="CI42" s="135">
        <v>7.7</v>
      </c>
      <c r="CJ42" s="135">
        <v>84.1</v>
      </c>
      <c r="CK42" s="136">
        <v>15.9</v>
      </c>
      <c r="CL42" s="133">
        <v>776</v>
      </c>
      <c r="CM42" s="115">
        <v>2798</v>
      </c>
      <c r="CN42" s="115">
        <v>98</v>
      </c>
      <c r="CO42" s="115">
        <v>55</v>
      </c>
      <c r="CP42" s="115">
        <v>9</v>
      </c>
      <c r="CQ42" s="115">
        <v>20</v>
      </c>
      <c r="CR42" s="116">
        <v>0.66</v>
      </c>
      <c r="CS42" s="116">
        <v>2.0699999999999998</v>
      </c>
      <c r="CT42" s="116">
        <v>1.97</v>
      </c>
      <c r="CU42" s="116">
        <v>3.4</v>
      </c>
      <c r="CV42" s="116">
        <v>13.6</v>
      </c>
      <c r="CW42" s="61">
        <v>17</v>
      </c>
      <c r="CX42" s="153">
        <v>4.3157216494845357E-2</v>
      </c>
      <c r="CY42" s="61">
        <v>81</v>
      </c>
      <c r="CZ42" s="153">
        <v>0.20563144329896907</v>
      </c>
      <c r="DA42" s="135">
        <v>52.9</v>
      </c>
      <c r="DB42" s="135">
        <v>8.3000000000000007</v>
      </c>
      <c r="DC42" s="135">
        <v>80.8</v>
      </c>
      <c r="DD42" s="136">
        <v>19.2</v>
      </c>
      <c r="DE42" s="133">
        <v>474</v>
      </c>
      <c r="DF42" s="115">
        <v>2824</v>
      </c>
      <c r="DG42" s="115">
        <v>59</v>
      </c>
      <c r="DH42" s="115">
        <v>31</v>
      </c>
      <c r="DI42" s="115">
        <v>4</v>
      </c>
      <c r="DJ42" s="115">
        <v>12</v>
      </c>
      <c r="DK42" s="116">
        <v>0.56000000000000005</v>
      </c>
      <c r="DL42" s="116">
        <v>2.08</v>
      </c>
      <c r="DM42" s="116">
        <v>1.91</v>
      </c>
      <c r="DN42" s="116">
        <v>3.9</v>
      </c>
      <c r="DO42" s="116">
        <v>11.9</v>
      </c>
      <c r="DP42" s="61">
        <v>13</v>
      </c>
      <c r="DQ42" s="153">
        <v>5.2383966244725737E-2</v>
      </c>
      <c r="DR42" s="61">
        <v>46</v>
      </c>
      <c r="DS42" s="153">
        <v>0.18535864978902952</v>
      </c>
      <c r="DT42" s="135">
        <v>53.8</v>
      </c>
      <c r="DU42" s="135">
        <v>11.4</v>
      </c>
      <c r="DV42" s="135">
        <v>88.2</v>
      </c>
      <c r="DW42" s="136">
        <v>11.8</v>
      </c>
    </row>
    <row r="43" spans="1:127" ht="15.75" customHeight="1" x14ac:dyDescent="0.2">
      <c r="A43" s="30">
        <v>41</v>
      </c>
      <c r="B43" s="32" t="s">
        <v>535</v>
      </c>
      <c r="C43" s="120">
        <v>4.3971428571428568</v>
      </c>
      <c r="D43" s="121" t="s">
        <v>749</v>
      </c>
      <c r="E43" s="35">
        <v>4</v>
      </c>
      <c r="F43" s="36">
        <v>35009</v>
      </c>
      <c r="G43" s="37">
        <v>29.912328767123288</v>
      </c>
      <c r="H43" s="37" t="s">
        <v>669</v>
      </c>
      <c r="I43" s="37">
        <v>23.482191780821918</v>
      </c>
      <c r="J43" s="37" t="s">
        <v>976</v>
      </c>
      <c r="K43" s="37" t="s">
        <v>982</v>
      </c>
      <c r="L43" s="37" t="s">
        <v>987</v>
      </c>
      <c r="M43" s="35">
        <v>77</v>
      </c>
      <c r="N43" s="35">
        <v>214</v>
      </c>
      <c r="O43" s="35">
        <v>4.5</v>
      </c>
      <c r="P43" s="38">
        <v>0</v>
      </c>
      <c r="Q43" s="125">
        <v>0</v>
      </c>
      <c r="R43" s="110">
        <v>7.9744816586921844E-3</v>
      </c>
      <c r="S43" s="110">
        <v>1.8158236057068742E-3</v>
      </c>
      <c r="T43" s="110">
        <v>3.3917467495760314E-2</v>
      </c>
      <c r="U43" s="110">
        <v>0.26329555361813428</v>
      </c>
      <c r="V43" s="58">
        <v>0.26329555361813428</v>
      </c>
      <c r="W43" s="59">
        <v>0.25013077593722755</v>
      </c>
      <c r="X43" s="42">
        <v>22.832876712328765</v>
      </c>
      <c r="Y43" s="43">
        <v>1.7</v>
      </c>
      <c r="Z43" s="43">
        <v>4.5</v>
      </c>
      <c r="AA43" s="43">
        <v>16.8</v>
      </c>
      <c r="AB43" s="43">
        <v>0.56999999999999995</v>
      </c>
      <c r="AC43" s="43">
        <v>1.96</v>
      </c>
      <c r="AD43" s="44">
        <v>4.3156732891832222E-2</v>
      </c>
      <c r="AE43" s="44">
        <v>0.12196467991169976</v>
      </c>
      <c r="AF43" s="45">
        <v>3.7999999999999999E-2</v>
      </c>
      <c r="AG43" s="185">
        <v>0.87149999999999994</v>
      </c>
      <c r="AH43" s="185">
        <v>0.1285</v>
      </c>
      <c r="AI43" s="43">
        <v>104.37433318091755</v>
      </c>
      <c r="AJ43" s="47">
        <v>111.91770427125022</v>
      </c>
      <c r="AK43" s="48">
        <v>7</v>
      </c>
      <c r="AL43" s="49">
        <v>1</v>
      </c>
      <c r="AM43" s="49">
        <v>2</v>
      </c>
      <c r="AN43" s="49">
        <v>2</v>
      </c>
      <c r="AO43" s="49">
        <v>8</v>
      </c>
      <c r="AP43" s="49">
        <v>8</v>
      </c>
      <c r="AQ43" s="49">
        <v>0</v>
      </c>
      <c r="AR43" s="126">
        <v>0</v>
      </c>
      <c r="AS43" s="133"/>
      <c r="AT43" s="115">
        <v>2209</v>
      </c>
      <c r="AU43" s="115">
        <v>11</v>
      </c>
      <c r="AV43" s="115">
        <v>5</v>
      </c>
      <c r="AW43" s="115">
        <v>0</v>
      </c>
      <c r="AX43" s="115"/>
      <c r="AY43" s="115"/>
      <c r="AZ43" s="115"/>
      <c r="BA43" s="115"/>
      <c r="BB43" s="115"/>
      <c r="BC43" s="115"/>
      <c r="BD43" s="115"/>
      <c r="BE43" s="135">
        <v>28.6</v>
      </c>
      <c r="BF43" s="135">
        <v>8.6</v>
      </c>
      <c r="BG43" s="136">
        <v>91.4</v>
      </c>
      <c r="BH43" s="133">
        <v>15</v>
      </c>
      <c r="BI43" s="115">
        <v>1881</v>
      </c>
      <c r="BJ43" s="115">
        <v>3</v>
      </c>
      <c r="BK43" s="115">
        <v>1</v>
      </c>
      <c r="BL43" s="115">
        <v>1</v>
      </c>
      <c r="BM43" s="115">
        <v>19</v>
      </c>
      <c r="BN43" s="115"/>
      <c r="BO43" s="115"/>
      <c r="BP43" s="116">
        <v>0.57999999999999996</v>
      </c>
      <c r="BQ43" s="116">
        <v>0</v>
      </c>
      <c r="BR43" s="116"/>
      <c r="BS43" s="116"/>
      <c r="BT43" s="135">
        <v>0</v>
      </c>
      <c r="BU43" s="135">
        <v>76.900000000000006</v>
      </c>
      <c r="BV43" s="136">
        <v>23.1</v>
      </c>
      <c r="BW43" s="133">
        <v>7</v>
      </c>
      <c r="BX43" s="115">
        <v>3855</v>
      </c>
      <c r="BY43" s="115"/>
      <c r="BZ43" s="115"/>
      <c r="CA43" s="115"/>
      <c r="CB43" s="115"/>
      <c r="CC43" s="116"/>
      <c r="CD43" s="116"/>
      <c r="CE43" s="115"/>
      <c r="CF43" s="115"/>
      <c r="CG43" s="115"/>
      <c r="CH43" s="115"/>
      <c r="CI43" s="135"/>
      <c r="CJ43" s="135"/>
      <c r="CK43" s="136"/>
      <c r="CL43" s="133">
        <v>120</v>
      </c>
      <c r="CM43" s="115">
        <v>3538</v>
      </c>
      <c r="CN43" s="115">
        <v>18</v>
      </c>
      <c r="CO43" s="115">
        <v>8</v>
      </c>
      <c r="CP43" s="115">
        <v>1</v>
      </c>
      <c r="CQ43" s="115">
        <v>20</v>
      </c>
      <c r="CR43" s="116">
        <v>0.47</v>
      </c>
      <c r="CS43" s="116">
        <v>0.48</v>
      </c>
      <c r="CT43" s="116">
        <v>0.99</v>
      </c>
      <c r="CU43" s="116">
        <v>4.4000000000000004</v>
      </c>
      <c r="CV43" s="116">
        <v>16.8</v>
      </c>
      <c r="CW43" s="61">
        <v>7</v>
      </c>
      <c r="CX43" s="153">
        <v>5.7749999999999996E-2</v>
      </c>
      <c r="CY43" s="61">
        <v>11</v>
      </c>
      <c r="CZ43" s="153">
        <v>9.0749999999999997E-2</v>
      </c>
      <c r="DA43" s="135">
        <v>14.3</v>
      </c>
      <c r="DB43" s="135">
        <v>27.3</v>
      </c>
      <c r="DC43" s="135">
        <v>91.5</v>
      </c>
      <c r="DD43" s="136">
        <v>8.5</v>
      </c>
      <c r="DE43" s="133">
        <v>906</v>
      </c>
      <c r="DF43" s="115">
        <v>3441</v>
      </c>
      <c r="DG43" s="115">
        <v>88</v>
      </c>
      <c r="DH43" s="115">
        <v>50</v>
      </c>
      <c r="DI43" s="115">
        <v>6</v>
      </c>
      <c r="DJ43" s="115">
        <v>22</v>
      </c>
      <c r="DK43" s="116">
        <v>0.56999999999999995</v>
      </c>
      <c r="DL43" s="116">
        <v>1.96</v>
      </c>
      <c r="DM43" s="116">
        <v>1.7</v>
      </c>
      <c r="DN43" s="116">
        <v>4.5</v>
      </c>
      <c r="DO43" s="116">
        <v>15.6</v>
      </c>
      <c r="DP43" s="61">
        <v>23</v>
      </c>
      <c r="DQ43" s="153">
        <v>4.3156732891832222E-2</v>
      </c>
      <c r="DR43" s="61">
        <v>65</v>
      </c>
      <c r="DS43" s="153">
        <v>0.12196467991169976</v>
      </c>
      <c r="DT43" s="135">
        <v>34.799999999999997</v>
      </c>
      <c r="DU43" s="135">
        <v>3.8</v>
      </c>
      <c r="DV43" s="135">
        <v>82.8</v>
      </c>
      <c r="DW43" s="136">
        <v>17.2</v>
      </c>
    </row>
    <row r="44" spans="1:127" ht="15.75" customHeight="1" x14ac:dyDescent="0.2">
      <c r="A44" s="30">
        <v>42</v>
      </c>
      <c r="B44" s="32" t="s">
        <v>518</v>
      </c>
      <c r="C44" s="120">
        <v>4.3099999999999996</v>
      </c>
      <c r="D44" s="121" t="s">
        <v>698</v>
      </c>
      <c r="E44" s="35">
        <v>4</v>
      </c>
      <c r="F44" s="36">
        <v>35548</v>
      </c>
      <c r="G44" s="37">
        <v>28.435616438356163</v>
      </c>
      <c r="H44" s="37" t="s">
        <v>669</v>
      </c>
      <c r="I44" s="37">
        <v>22.005479452054793</v>
      </c>
      <c r="J44" s="37" t="s">
        <v>983</v>
      </c>
      <c r="K44" s="37" t="s">
        <v>984</v>
      </c>
      <c r="L44" s="37" t="s">
        <v>985</v>
      </c>
      <c r="M44" s="35">
        <v>70</v>
      </c>
      <c r="N44" s="35">
        <v>194</v>
      </c>
      <c r="O44" s="35">
        <v>4.63</v>
      </c>
      <c r="P44" s="38">
        <v>0</v>
      </c>
      <c r="Q44" s="125">
        <v>0</v>
      </c>
      <c r="R44" s="110">
        <v>1.9548872180451128E-2</v>
      </c>
      <c r="S44" s="110">
        <v>0.12845907369647538</v>
      </c>
      <c r="T44" s="110">
        <v>0.23676989415915328</v>
      </c>
      <c r="U44" s="110">
        <v>0.22955877815489045</v>
      </c>
      <c r="V44" s="58">
        <v>0.23316433615702187</v>
      </c>
      <c r="W44" s="59">
        <v>0.22150611934917078</v>
      </c>
      <c r="X44" s="42">
        <v>20.356164383561644</v>
      </c>
      <c r="Y44" s="43">
        <v>2.2999999999999998</v>
      </c>
      <c r="Z44" s="43">
        <v>6.7</v>
      </c>
      <c r="AA44" s="43">
        <v>12.9</v>
      </c>
      <c r="AB44" s="43">
        <v>0.66</v>
      </c>
      <c r="AC44" s="43">
        <v>1.91</v>
      </c>
      <c r="AD44" s="44">
        <v>4.0188172043010749E-2</v>
      </c>
      <c r="AE44" s="44">
        <v>0.21639784946236557</v>
      </c>
      <c r="AF44" s="45">
        <v>3.6000000000000004E-2</v>
      </c>
      <c r="AG44" s="185">
        <v>0.28300000000000003</v>
      </c>
      <c r="AH44" s="185">
        <v>0.71550000000000002</v>
      </c>
      <c r="AI44" s="43">
        <v>84.432133111837388</v>
      </c>
      <c r="AJ44" s="47">
        <v>78.473642726707013</v>
      </c>
      <c r="AK44" s="48">
        <v>6</v>
      </c>
      <c r="AL44" s="49">
        <v>6</v>
      </c>
      <c r="AM44" s="49">
        <v>4</v>
      </c>
      <c r="AN44" s="49">
        <v>5</v>
      </c>
      <c r="AO44" s="49">
        <v>5</v>
      </c>
      <c r="AP44" s="49">
        <v>2</v>
      </c>
      <c r="AQ44" s="49">
        <v>0</v>
      </c>
      <c r="AR44" s="126">
        <v>0</v>
      </c>
      <c r="AS44" s="133"/>
      <c r="AT44" s="115">
        <v>4246</v>
      </c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35"/>
      <c r="BF44" s="135"/>
      <c r="BG44" s="136"/>
      <c r="BH44" s="133">
        <v>65</v>
      </c>
      <c r="BI44" s="115">
        <v>3325</v>
      </c>
      <c r="BJ44" s="115">
        <v>6</v>
      </c>
      <c r="BK44" s="115">
        <v>6</v>
      </c>
      <c r="BL44" s="115">
        <v>0</v>
      </c>
      <c r="BM44" s="115">
        <v>22</v>
      </c>
      <c r="BN44" s="115"/>
      <c r="BO44" s="115"/>
      <c r="BP44" s="116">
        <v>3.25</v>
      </c>
      <c r="BQ44" s="116">
        <v>6.3</v>
      </c>
      <c r="BR44" s="116"/>
      <c r="BS44" s="116"/>
      <c r="BT44" s="135">
        <v>0</v>
      </c>
      <c r="BU44" s="135">
        <v>0</v>
      </c>
      <c r="BV44" s="136">
        <v>100</v>
      </c>
      <c r="BW44" s="133">
        <v>441</v>
      </c>
      <c r="BX44" s="115">
        <v>3433</v>
      </c>
      <c r="BY44" s="115">
        <v>46</v>
      </c>
      <c r="BZ44" s="115">
        <v>27</v>
      </c>
      <c r="CA44" s="115">
        <v>5</v>
      </c>
      <c r="CB44" s="115">
        <v>23</v>
      </c>
      <c r="CC44" s="116">
        <v>0.73</v>
      </c>
      <c r="CD44" s="116">
        <v>1.47</v>
      </c>
      <c r="CE44" s="116">
        <v>2.21</v>
      </c>
      <c r="CF44" s="116">
        <v>5.6</v>
      </c>
      <c r="CG44" s="116">
        <v>13.4</v>
      </c>
      <c r="CH44" s="116"/>
      <c r="CI44" s="135">
        <v>3.6</v>
      </c>
      <c r="CJ44" s="135">
        <v>33</v>
      </c>
      <c r="CK44" s="136">
        <v>67</v>
      </c>
      <c r="CL44" s="133">
        <v>604</v>
      </c>
      <c r="CM44" s="115">
        <v>2551</v>
      </c>
      <c r="CN44" s="115">
        <v>77</v>
      </c>
      <c r="CO44" s="115">
        <v>40</v>
      </c>
      <c r="CP44" s="115">
        <v>4</v>
      </c>
      <c r="CQ44" s="115">
        <v>21</v>
      </c>
      <c r="CR44" s="116">
        <v>0.34</v>
      </c>
      <c r="CS44" s="116">
        <v>1.91</v>
      </c>
      <c r="CT44" s="116">
        <v>1.96</v>
      </c>
      <c r="CU44" s="116">
        <v>5.2</v>
      </c>
      <c r="CV44" s="116">
        <v>12.9</v>
      </c>
      <c r="CW44" s="61">
        <v>13</v>
      </c>
      <c r="CX44" s="153">
        <v>4.218543046357616E-2</v>
      </c>
      <c r="CY44" s="61">
        <v>64</v>
      </c>
      <c r="CZ44" s="153">
        <v>0.207682119205298</v>
      </c>
      <c r="DA44" s="135">
        <v>53.8</v>
      </c>
      <c r="DB44" s="135">
        <v>9.1</v>
      </c>
      <c r="DC44" s="135">
        <v>29.6</v>
      </c>
      <c r="DD44" s="136">
        <v>70.400000000000006</v>
      </c>
      <c r="DE44" s="133">
        <v>744</v>
      </c>
      <c r="DF44" s="115">
        <v>3241</v>
      </c>
      <c r="DG44" s="115">
        <v>83</v>
      </c>
      <c r="DH44" s="115">
        <v>54</v>
      </c>
      <c r="DI44" s="115">
        <v>3</v>
      </c>
      <c r="DJ44" s="115">
        <v>20</v>
      </c>
      <c r="DK44" s="116">
        <v>0.66</v>
      </c>
      <c r="DL44" s="116">
        <v>1.64</v>
      </c>
      <c r="DM44" s="116">
        <v>2.2999999999999998</v>
      </c>
      <c r="DN44" s="116">
        <v>6.7</v>
      </c>
      <c r="DO44" s="116">
        <v>11</v>
      </c>
      <c r="DP44" s="61">
        <v>13</v>
      </c>
      <c r="DQ44" s="153">
        <v>4.0188172043010749E-2</v>
      </c>
      <c r="DR44" s="61">
        <v>70</v>
      </c>
      <c r="DS44" s="153">
        <v>0.21639784946236557</v>
      </c>
      <c r="DT44" s="135">
        <v>38.5</v>
      </c>
      <c r="DU44" s="135">
        <v>3.6</v>
      </c>
      <c r="DV44" s="135">
        <v>27</v>
      </c>
      <c r="DW44" s="136">
        <v>72.7</v>
      </c>
    </row>
    <row r="45" spans="1:127" ht="15.75" customHeight="1" x14ac:dyDescent="0.2">
      <c r="A45" s="30">
        <v>43</v>
      </c>
      <c r="B45" s="32" t="s">
        <v>553</v>
      </c>
      <c r="C45" s="120">
        <v>3.8599999999999994</v>
      </c>
      <c r="D45" s="121" t="s">
        <v>788</v>
      </c>
      <c r="E45" s="35">
        <v>7</v>
      </c>
      <c r="F45" s="36">
        <v>34351</v>
      </c>
      <c r="G45" s="37">
        <v>31.715068493150685</v>
      </c>
      <c r="H45" s="37" t="s">
        <v>628</v>
      </c>
      <c r="I45" s="37">
        <v>25.284931506849315</v>
      </c>
      <c r="J45" s="37" t="s">
        <v>983</v>
      </c>
      <c r="K45" s="37" t="s">
        <v>977</v>
      </c>
      <c r="L45" s="37" t="s">
        <v>986</v>
      </c>
      <c r="M45" s="35">
        <v>69</v>
      </c>
      <c r="N45" s="35">
        <v>182</v>
      </c>
      <c r="O45" s="35">
        <v>4.5599999999999996</v>
      </c>
      <c r="P45" s="38">
        <v>7</v>
      </c>
      <c r="Q45" s="125">
        <v>0</v>
      </c>
      <c r="R45" s="110">
        <v>0</v>
      </c>
      <c r="S45" s="110">
        <v>0.20470957613814755</v>
      </c>
      <c r="T45" s="110">
        <v>0.23702914001421463</v>
      </c>
      <c r="U45" s="110">
        <v>0.30916206261510126</v>
      </c>
      <c r="V45" s="58">
        <v>0.30916206261510126</v>
      </c>
      <c r="W45" s="59">
        <v>0.23496316758747696</v>
      </c>
      <c r="X45" s="42">
        <v>22.638356164383563</v>
      </c>
      <c r="Y45" s="43">
        <v>3.49</v>
      </c>
      <c r="Z45" s="43">
        <v>8.1999999999999993</v>
      </c>
      <c r="AA45" s="43">
        <v>12.1</v>
      </c>
      <c r="AB45" s="43">
        <v>0.67</v>
      </c>
      <c r="AC45" s="43">
        <v>3.1</v>
      </c>
      <c r="AD45" s="44">
        <v>3.643335815338794E-2</v>
      </c>
      <c r="AE45" s="44">
        <v>0.21513030528667165</v>
      </c>
      <c r="AF45" s="45">
        <v>0.127</v>
      </c>
      <c r="AG45" s="185">
        <v>3.4500000000000003E-2</v>
      </c>
      <c r="AH45" s="185">
        <v>0.96150000000000002</v>
      </c>
      <c r="AI45" s="43">
        <v>84.186414438573863</v>
      </c>
      <c r="AJ45" s="47">
        <v>76.5745830019046</v>
      </c>
      <c r="AK45" s="48">
        <v>6</v>
      </c>
      <c r="AL45" s="49">
        <v>1</v>
      </c>
      <c r="AM45" s="49">
        <v>6</v>
      </c>
      <c r="AN45" s="49">
        <v>6</v>
      </c>
      <c r="AO45" s="49">
        <v>6</v>
      </c>
      <c r="AP45" s="49">
        <v>2</v>
      </c>
      <c r="AQ45" s="49">
        <v>1</v>
      </c>
      <c r="AR45" s="126">
        <v>0</v>
      </c>
      <c r="AS45" s="133"/>
      <c r="AT45" s="115">
        <v>2794</v>
      </c>
      <c r="AU45" s="115"/>
      <c r="AV45" s="115"/>
      <c r="AW45" s="115"/>
      <c r="AX45" s="115"/>
      <c r="AY45" s="115"/>
      <c r="AZ45" s="115"/>
      <c r="BA45" s="115"/>
      <c r="BB45" s="115"/>
      <c r="BC45" s="115"/>
      <c r="BD45" s="115"/>
      <c r="BE45" s="135"/>
      <c r="BF45" s="135"/>
      <c r="BG45" s="136"/>
      <c r="BH45" s="133"/>
      <c r="BI45" s="115">
        <v>2501</v>
      </c>
      <c r="BJ45" s="115"/>
      <c r="BK45" s="115"/>
      <c r="BL45" s="115"/>
      <c r="BM45" s="115"/>
      <c r="BN45" s="115"/>
      <c r="BO45" s="115"/>
      <c r="BP45" s="115"/>
      <c r="BQ45" s="115"/>
      <c r="BR45" s="115"/>
      <c r="BS45" s="115"/>
      <c r="BT45" s="135"/>
      <c r="BU45" s="135"/>
      <c r="BV45" s="136"/>
      <c r="BW45" s="133">
        <v>652</v>
      </c>
      <c r="BX45" s="115">
        <v>3185</v>
      </c>
      <c r="BY45" s="115">
        <v>83</v>
      </c>
      <c r="BZ45" s="115">
        <v>52</v>
      </c>
      <c r="CA45" s="115">
        <v>3</v>
      </c>
      <c r="CB45" s="115">
        <v>25</v>
      </c>
      <c r="CC45" s="116">
        <v>0.43</v>
      </c>
      <c r="CD45" s="116">
        <v>1.49</v>
      </c>
      <c r="CE45" s="116">
        <v>2.15</v>
      </c>
      <c r="CF45" s="116">
        <v>5.5</v>
      </c>
      <c r="CG45" s="116">
        <v>9.8000000000000007</v>
      </c>
      <c r="CH45" s="116"/>
      <c r="CI45" s="135">
        <v>8.8000000000000007</v>
      </c>
      <c r="CJ45" s="135">
        <v>0.9</v>
      </c>
      <c r="CK45" s="136">
        <v>99.1</v>
      </c>
      <c r="CL45" s="133">
        <v>667</v>
      </c>
      <c r="CM45" s="115">
        <v>2814</v>
      </c>
      <c r="CN45" s="115">
        <v>62</v>
      </c>
      <c r="CO45" s="115">
        <v>47</v>
      </c>
      <c r="CP45" s="115">
        <v>5</v>
      </c>
      <c r="CQ45" s="115">
        <v>19</v>
      </c>
      <c r="CR45" s="116">
        <v>0.67</v>
      </c>
      <c r="CS45" s="116">
        <v>3.1</v>
      </c>
      <c r="CT45" s="116">
        <v>3.49</v>
      </c>
      <c r="CU45" s="116">
        <v>8.1999999999999993</v>
      </c>
      <c r="CV45" s="116">
        <v>9</v>
      </c>
      <c r="CW45" s="61">
        <v>4</v>
      </c>
      <c r="CX45" s="153">
        <v>2.0929535232383809E-2</v>
      </c>
      <c r="CY45" s="61">
        <v>58</v>
      </c>
      <c r="CZ45" s="153">
        <v>0.30347826086956525</v>
      </c>
      <c r="DA45" s="135">
        <v>50</v>
      </c>
      <c r="DB45" s="135">
        <v>4.0999999999999996</v>
      </c>
      <c r="DC45" s="135">
        <v>3.9</v>
      </c>
      <c r="DD45" s="136">
        <v>96.1</v>
      </c>
      <c r="DE45" s="133">
        <v>1343</v>
      </c>
      <c r="DF45" s="115">
        <v>4344</v>
      </c>
      <c r="DG45" s="115">
        <v>145</v>
      </c>
      <c r="DH45" s="115">
        <v>89</v>
      </c>
      <c r="DI45" s="115">
        <v>16</v>
      </c>
      <c r="DJ45" s="115">
        <v>43</v>
      </c>
      <c r="DK45" s="116">
        <v>0.6</v>
      </c>
      <c r="DL45" s="116">
        <v>2.63</v>
      </c>
      <c r="DM45" s="116">
        <v>2.33</v>
      </c>
      <c r="DN45" s="116">
        <v>6.1</v>
      </c>
      <c r="DO45" s="116">
        <v>12.1</v>
      </c>
      <c r="DP45" s="61">
        <v>21</v>
      </c>
      <c r="DQ45" s="153">
        <v>3.643335815338794E-2</v>
      </c>
      <c r="DR45" s="61">
        <v>124</v>
      </c>
      <c r="DS45" s="153">
        <v>0.21513030528667165</v>
      </c>
      <c r="DT45" s="135">
        <v>47.6</v>
      </c>
      <c r="DU45" s="135">
        <v>12.7</v>
      </c>
      <c r="DV45" s="135">
        <v>3</v>
      </c>
      <c r="DW45" s="136">
        <v>96.2</v>
      </c>
    </row>
    <row r="46" spans="1:127" ht="15.75" customHeight="1" x14ac:dyDescent="0.2">
      <c r="A46" s="30">
        <v>44</v>
      </c>
      <c r="B46" s="32" t="s">
        <v>567</v>
      </c>
      <c r="C46" s="120">
        <v>3.3014285714285716</v>
      </c>
      <c r="D46" s="121" t="s">
        <v>679</v>
      </c>
      <c r="E46" s="35">
        <v>2</v>
      </c>
      <c r="F46" s="36">
        <v>34593</v>
      </c>
      <c r="G46" s="37">
        <v>31.052054794520547</v>
      </c>
      <c r="H46" s="37" t="s">
        <v>754</v>
      </c>
      <c r="I46" s="37">
        <v>24.621917808219177</v>
      </c>
      <c r="J46" s="37" t="s">
        <v>976</v>
      </c>
      <c r="K46" s="37" t="s">
        <v>981</v>
      </c>
      <c r="L46" s="37" t="s">
        <v>988</v>
      </c>
      <c r="M46" s="35">
        <v>71</v>
      </c>
      <c r="N46" s="35">
        <v>198</v>
      </c>
      <c r="O46" s="35">
        <v>4.41</v>
      </c>
      <c r="P46" s="38">
        <v>0</v>
      </c>
      <c r="Q46" s="125">
        <v>0</v>
      </c>
      <c r="R46" s="110">
        <v>1.1812627291242363E-2</v>
      </c>
      <c r="S46" s="110">
        <v>9.3491549802229412E-3</v>
      </c>
      <c r="T46" s="110">
        <v>0.11470508290296276</v>
      </c>
      <c r="U46" s="110">
        <v>0.13117647058823528</v>
      </c>
      <c r="V46" s="58">
        <v>0.13117647058823528</v>
      </c>
      <c r="W46" s="59">
        <v>0.13117647058823528</v>
      </c>
      <c r="X46" s="42" t="s">
        <v>727</v>
      </c>
      <c r="Y46" s="43">
        <v>1.94</v>
      </c>
      <c r="Z46" s="43">
        <v>9.1</v>
      </c>
      <c r="AA46" s="43">
        <v>16.2</v>
      </c>
      <c r="AB46" s="43">
        <v>1.1599999999999999</v>
      </c>
      <c r="AC46" s="43">
        <v>1.32</v>
      </c>
      <c r="AD46" s="44">
        <v>1.9357249626307922E-2</v>
      </c>
      <c r="AE46" s="44">
        <v>0.15485799701046338</v>
      </c>
      <c r="AF46" s="45">
        <v>6.7000000000000004E-2</v>
      </c>
      <c r="AG46" s="185">
        <v>0.91</v>
      </c>
      <c r="AH46" s="185">
        <v>8.8499999999999995E-2</v>
      </c>
      <c r="AI46" s="43">
        <v>104.69858881381255</v>
      </c>
      <c r="AJ46" s="47">
        <v>99.402508090335786</v>
      </c>
      <c r="AK46" s="48">
        <v>3</v>
      </c>
      <c r="AL46" s="49">
        <v>0</v>
      </c>
      <c r="AM46" s="49">
        <v>3</v>
      </c>
      <c r="AN46" s="49">
        <v>7</v>
      </c>
      <c r="AO46" s="49">
        <v>9</v>
      </c>
      <c r="AP46" s="49">
        <v>6</v>
      </c>
      <c r="AQ46" s="49">
        <v>0</v>
      </c>
      <c r="AR46" s="126">
        <v>0</v>
      </c>
      <c r="AS46" s="133"/>
      <c r="AT46" s="115">
        <v>3707</v>
      </c>
      <c r="AU46" s="115">
        <v>1</v>
      </c>
      <c r="AV46" s="115">
        <v>0</v>
      </c>
      <c r="AW46" s="115">
        <v>0</v>
      </c>
      <c r="AX46" s="115"/>
      <c r="AY46" s="115"/>
      <c r="AZ46" s="115"/>
      <c r="BA46" s="115"/>
      <c r="BB46" s="115"/>
      <c r="BC46" s="115"/>
      <c r="BD46" s="115"/>
      <c r="BE46" s="135">
        <v>0</v>
      </c>
      <c r="BF46" s="135">
        <v>50</v>
      </c>
      <c r="BG46" s="136">
        <v>50</v>
      </c>
      <c r="BH46" s="133">
        <v>29</v>
      </c>
      <c r="BI46" s="115">
        <v>2455</v>
      </c>
      <c r="BJ46" s="115">
        <v>1</v>
      </c>
      <c r="BK46" s="115">
        <v>1</v>
      </c>
      <c r="BL46" s="115">
        <v>0</v>
      </c>
      <c r="BM46" s="115">
        <v>19</v>
      </c>
      <c r="BN46" s="115"/>
      <c r="BO46" s="115"/>
      <c r="BP46" s="116">
        <v>1.38</v>
      </c>
      <c r="BQ46" s="116">
        <v>3</v>
      </c>
      <c r="BR46" s="116"/>
      <c r="BS46" s="116"/>
      <c r="BT46" s="135">
        <v>0</v>
      </c>
      <c r="BU46" s="135">
        <v>96</v>
      </c>
      <c r="BV46" s="136">
        <v>4</v>
      </c>
      <c r="BW46" s="133">
        <v>26</v>
      </c>
      <c r="BX46" s="115">
        <v>2781</v>
      </c>
      <c r="BY46" s="115">
        <v>9</v>
      </c>
      <c r="BZ46" s="115">
        <v>6</v>
      </c>
      <c r="CA46" s="115">
        <v>0</v>
      </c>
      <c r="CB46" s="115">
        <v>26</v>
      </c>
      <c r="CC46" s="116">
        <v>-0.22</v>
      </c>
      <c r="CD46" s="116">
        <v>0.23</v>
      </c>
      <c r="CE46" s="116">
        <v>0.43</v>
      </c>
      <c r="CF46" s="116">
        <v>5.2</v>
      </c>
      <c r="CG46" s="116"/>
      <c r="CH46" s="116"/>
      <c r="CI46" s="135">
        <v>0</v>
      </c>
      <c r="CJ46" s="135">
        <v>80.3</v>
      </c>
      <c r="CK46" s="136">
        <v>18.2</v>
      </c>
      <c r="CL46" s="133">
        <v>422</v>
      </c>
      <c r="CM46" s="115">
        <v>3679</v>
      </c>
      <c r="CN46" s="115">
        <v>33</v>
      </c>
      <c r="CO46" s="115">
        <v>18</v>
      </c>
      <c r="CP46" s="115">
        <v>8</v>
      </c>
      <c r="CQ46" s="115">
        <v>39</v>
      </c>
      <c r="CR46" s="116">
        <v>1.1599999999999999</v>
      </c>
      <c r="CS46" s="116">
        <v>1.32</v>
      </c>
      <c r="CT46" s="116">
        <v>1.94</v>
      </c>
      <c r="CU46" s="116">
        <v>9.1</v>
      </c>
      <c r="CV46" s="116">
        <v>16.2</v>
      </c>
      <c r="CW46" s="61">
        <v>5</v>
      </c>
      <c r="CX46" s="153">
        <v>2.2985781990521325E-2</v>
      </c>
      <c r="CY46" s="61">
        <v>28</v>
      </c>
      <c r="CZ46" s="153">
        <v>0.12872037914691942</v>
      </c>
      <c r="DA46" s="135">
        <v>0</v>
      </c>
      <c r="DB46" s="135">
        <v>10</v>
      </c>
      <c r="DC46" s="135">
        <v>93.2</v>
      </c>
      <c r="DD46" s="136">
        <v>6.8</v>
      </c>
      <c r="DE46" s="133">
        <v>669</v>
      </c>
      <c r="DF46" s="115">
        <v>5100</v>
      </c>
      <c r="DG46" s="115">
        <v>63</v>
      </c>
      <c r="DH46" s="115">
        <v>42</v>
      </c>
      <c r="DI46" s="115">
        <v>8</v>
      </c>
      <c r="DJ46" s="115">
        <v>51</v>
      </c>
      <c r="DK46" s="116">
        <v>0.96</v>
      </c>
      <c r="DL46" s="116">
        <v>1.29</v>
      </c>
      <c r="DM46" s="116">
        <v>1.85</v>
      </c>
      <c r="DN46" s="116">
        <v>3.9</v>
      </c>
      <c r="DO46" s="116">
        <v>13.8</v>
      </c>
      <c r="DP46" s="61">
        <v>7</v>
      </c>
      <c r="DQ46" s="153">
        <v>1.9357249626307922E-2</v>
      </c>
      <c r="DR46" s="61">
        <v>56</v>
      </c>
      <c r="DS46" s="153">
        <v>0.15485799701046338</v>
      </c>
      <c r="DT46" s="135">
        <v>14.3</v>
      </c>
      <c r="DU46" s="135">
        <v>6.7</v>
      </c>
      <c r="DV46" s="135">
        <v>88.8</v>
      </c>
      <c r="DW46" s="136">
        <v>10.9</v>
      </c>
    </row>
    <row r="47" spans="1:127" ht="15.75" customHeight="1" thickBot="1" x14ac:dyDescent="0.25">
      <c r="A47" s="64">
        <v>45</v>
      </c>
      <c r="B47" s="66" t="s">
        <v>588</v>
      </c>
      <c r="C47" s="120">
        <v>2.9057142857142848</v>
      </c>
      <c r="D47" s="139" t="s">
        <v>789</v>
      </c>
      <c r="E47" s="69">
        <v>10</v>
      </c>
      <c r="F47" s="70">
        <v>34808</v>
      </c>
      <c r="G47" s="71">
        <v>30.463013698630139</v>
      </c>
      <c r="H47" s="71" t="s">
        <v>669</v>
      </c>
      <c r="I47" s="71">
        <v>24.032876712328768</v>
      </c>
      <c r="J47" s="71" t="s">
        <v>976</v>
      </c>
      <c r="K47" s="71" t="s">
        <v>982</v>
      </c>
      <c r="L47" s="71" t="s">
        <v>985</v>
      </c>
      <c r="M47" s="69">
        <v>75</v>
      </c>
      <c r="N47" s="69">
        <v>212</v>
      </c>
      <c r="O47" s="69">
        <v>4.74</v>
      </c>
      <c r="P47" s="154">
        <v>0</v>
      </c>
      <c r="Q47" s="143">
        <v>0</v>
      </c>
      <c r="R47" s="144">
        <v>0</v>
      </c>
      <c r="S47" s="144">
        <v>0</v>
      </c>
      <c r="T47" s="144">
        <v>0.30240770465489569</v>
      </c>
      <c r="U47" s="144">
        <v>0.33794266441821247</v>
      </c>
      <c r="V47" s="75">
        <v>0.33794266441821247</v>
      </c>
      <c r="W47" s="76">
        <v>0.23655986509274871</v>
      </c>
      <c r="X47" s="77">
        <v>22.383561643835616</v>
      </c>
      <c r="Y47" s="78">
        <v>2.79</v>
      </c>
      <c r="Z47" s="78">
        <v>6.3</v>
      </c>
      <c r="AA47" s="78">
        <v>14.2</v>
      </c>
      <c r="AB47" s="78">
        <v>0.59</v>
      </c>
      <c r="AC47" s="78">
        <v>2.5099999999999998</v>
      </c>
      <c r="AD47" s="79">
        <v>5.2644710578842312E-2</v>
      </c>
      <c r="AE47" s="79">
        <v>0.24848303393213569</v>
      </c>
      <c r="AF47" s="80">
        <v>0.113</v>
      </c>
      <c r="AG47" s="189">
        <v>0.92949999999999999</v>
      </c>
      <c r="AH47" s="189">
        <v>6.9000000000000006E-2</v>
      </c>
      <c r="AI47" s="78">
        <v>83.994817321987199</v>
      </c>
      <c r="AJ47" s="81">
        <v>86.579161680615783</v>
      </c>
      <c r="AK47" s="82">
        <v>6</v>
      </c>
      <c r="AL47" s="49">
        <v>2</v>
      </c>
      <c r="AM47" s="49">
        <v>5</v>
      </c>
      <c r="AN47" s="83">
        <v>5</v>
      </c>
      <c r="AO47" s="83">
        <v>3</v>
      </c>
      <c r="AP47" s="83">
        <v>4</v>
      </c>
      <c r="AQ47" s="83">
        <v>0</v>
      </c>
      <c r="AR47" s="145">
        <v>0</v>
      </c>
      <c r="AS47" s="146"/>
      <c r="AT47" s="147">
        <v>4022</v>
      </c>
      <c r="AU47" s="147">
        <v>3</v>
      </c>
      <c r="AV47" s="147">
        <v>0</v>
      </c>
      <c r="AW47" s="147">
        <v>0</v>
      </c>
      <c r="AX47" s="147"/>
      <c r="AY47" s="147"/>
      <c r="AZ47" s="147"/>
      <c r="BA47" s="147"/>
      <c r="BB47" s="147"/>
      <c r="BC47" s="147"/>
      <c r="BD47" s="147"/>
      <c r="BE47" s="150">
        <v>100</v>
      </c>
      <c r="BF47" s="150">
        <v>96.3</v>
      </c>
      <c r="BG47" s="151">
        <v>3.7</v>
      </c>
      <c r="BH47" s="146"/>
      <c r="BI47" s="147">
        <v>3009</v>
      </c>
      <c r="BJ47" s="147">
        <v>19</v>
      </c>
      <c r="BK47" s="147">
        <v>9</v>
      </c>
      <c r="BL47" s="147">
        <v>1</v>
      </c>
      <c r="BM47" s="147"/>
      <c r="BN47" s="147"/>
      <c r="BO47" s="147"/>
      <c r="BP47" s="147"/>
      <c r="BQ47" s="147"/>
      <c r="BR47" s="147"/>
      <c r="BS47" s="147"/>
      <c r="BT47" s="150">
        <v>25</v>
      </c>
      <c r="BU47" s="150">
        <v>51.8</v>
      </c>
      <c r="BV47" s="151">
        <v>48.2</v>
      </c>
      <c r="BW47" s="146"/>
      <c r="BX47" s="147">
        <v>3602</v>
      </c>
      <c r="BY47" s="147"/>
      <c r="BZ47" s="147"/>
      <c r="CA47" s="147"/>
      <c r="CB47" s="147"/>
      <c r="CC47" s="149"/>
      <c r="CD47" s="149"/>
      <c r="CE47" s="147"/>
      <c r="CF47" s="147"/>
      <c r="CG47" s="147"/>
      <c r="CH47" s="147"/>
      <c r="CI47" s="150"/>
      <c r="CJ47" s="150"/>
      <c r="CK47" s="151"/>
      <c r="CL47" s="146">
        <v>942</v>
      </c>
      <c r="CM47" s="147">
        <v>3115</v>
      </c>
      <c r="CN47" s="147">
        <v>101</v>
      </c>
      <c r="CO47" s="147">
        <v>62</v>
      </c>
      <c r="CP47" s="147">
        <v>8</v>
      </c>
      <c r="CQ47" s="147">
        <v>25</v>
      </c>
      <c r="CR47" s="149">
        <v>0.59</v>
      </c>
      <c r="CS47" s="149">
        <v>2.5099999999999998</v>
      </c>
      <c r="CT47" s="149">
        <v>2.79</v>
      </c>
      <c r="CU47" s="149">
        <v>6.3</v>
      </c>
      <c r="CV47" s="149">
        <v>14.2</v>
      </c>
      <c r="CW47" s="86">
        <v>24</v>
      </c>
      <c r="CX47" s="155">
        <v>7.1082802547770704E-2</v>
      </c>
      <c r="CY47" s="86">
        <v>77</v>
      </c>
      <c r="CZ47" s="155">
        <v>0.22805732484076432</v>
      </c>
      <c r="DA47" s="150">
        <v>45.8</v>
      </c>
      <c r="DB47" s="150">
        <v>7.5</v>
      </c>
      <c r="DC47" s="150">
        <v>98.3</v>
      </c>
      <c r="DD47" s="151">
        <v>1.4</v>
      </c>
      <c r="DE47" s="146">
        <v>1002</v>
      </c>
      <c r="DF47" s="147">
        <v>2965</v>
      </c>
      <c r="DG47" s="147">
        <v>143</v>
      </c>
      <c r="DH47" s="147">
        <v>71</v>
      </c>
      <c r="DI47" s="147">
        <v>9</v>
      </c>
      <c r="DJ47" s="147">
        <v>20</v>
      </c>
      <c r="DK47" s="149">
        <v>0.33</v>
      </c>
      <c r="DL47" s="149">
        <v>2.31</v>
      </c>
      <c r="DM47" s="149">
        <v>2.11</v>
      </c>
      <c r="DN47" s="149">
        <v>4.0999999999999996</v>
      </c>
      <c r="DO47" s="149">
        <v>13.1</v>
      </c>
      <c r="DP47" s="86">
        <v>25</v>
      </c>
      <c r="DQ47" s="155">
        <v>5.2644710578842312E-2</v>
      </c>
      <c r="DR47" s="86">
        <v>118</v>
      </c>
      <c r="DS47" s="155">
        <v>0.24848303393213569</v>
      </c>
      <c r="DT47" s="150">
        <v>36</v>
      </c>
      <c r="DU47" s="150">
        <v>11.3</v>
      </c>
      <c r="DV47" s="150">
        <v>87.6</v>
      </c>
      <c r="DW47" s="151">
        <v>12.4</v>
      </c>
    </row>
  </sheetData>
  <autoFilter ref="A2:DW2" xr:uid="{00000000-0001-0000-0800-000000000000}">
    <sortState xmlns:xlrd2="http://schemas.microsoft.com/office/spreadsheetml/2017/richdata2" ref="A3:DW47">
      <sortCondition ref="A2"/>
    </sortState>
  </autoFilter>
  <mergeCells count="10">
    <mergeCell ref="BW1:CK1"/>
    <mergeCell ref="CL1:DD1"/>
    <mergeCell ref="DE1:DW1"/>
    <mergeCell ref="A1:C1"/>
    <mergeCell ref="D1:P1"/>
    <mergeCell ref="Q1:W1"/>
    <mergeCell ref="X1:AJ1"/>
    <mergeCell ref="AK1:AR1"/>
    <mergeCell ref="AS1:BG1"/>
    <mergeCell ref="BH1:BV1"/>
  </mergeCells>
  <conditionalFormatting sqref="B3:B47">
    <cfRule type="expression" dxfId="116" priority="1" stopIfTrue="1">
      <formula>$C3&gt;12.5</formula>
    </cfRule>
    <cfRule type="expression" dxfId="115" priority="2" stopIfTrue="1">
      <formula>AND($C3&gt;11.995,$C3&lt;12.5)</formula>
    </cfRule>
    <cfRule type="expression" dxfId="114" priority="3" stopIfTrue="1">
      <formula>AND($C3&gt;11,$C3&lt;11.995)</formula>
    </cfRule>
    <cfRule type="expression" dxfId="113" priority="4">
      <formula>AND($C3&gt;=9.69,$C3&lt;10.999)</formula>
    </cfRule>
    <cfRule type="expression" dxfId="112" priority="5" stopIfTrue="1">
      <formula>AND($C3&gt;8.4,$C3&lt;9.999)</formula>
    </cfRule>
    <cfRule type="expression" dxfId="111" priority="6" stopIfTrue="1">
      <formula>AND($C3&gt;7.25,$C3&lt;8.999)</formula>
    </cfRule>
    <cfRule type="expression" dxfId="110" priority="7" stopIfTrue="1">
      <formula>AND($C3&gt;=6,$C3&lt;7.25)</formula>
    </cfRule>
    <cfRule type="expression" dxfId="109" priority="8" stopIfTrue="1">
      <formula>AND($C3&gt;=4.7,$C3&lt;6.999)</formula>
    </cfRule>
    <cfRule type="expression" dxfId="108" priority="9">
      <formula>$C3&lt;4.7</formula>
    </cfRule>
  </conditionalFormatting>
  <conditionalFormatting sqref="C3:C47">
    <cfRule type="colorScale" priority="10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1000">
    <cfRule type="containsText" dxfId="107" priority="11" operator="containsText" text="SR">
      <formula>NOT(ISERROR(SEARCH(("SR"),(H3))))</formula>
    </cfRule>
  </conditionalFormatting>
  <conditionalFormatting sqref="Q3:U47">
    <cfRule type="cellIs" dxfId="106" priority="12" operator="between">
      <formula>0.2</formula>
      <formula>0.2499</formula>
    </cfRule>
    <cfRule type="cellIs" dxfId="105" priority="13" operator="equal">
      <formula>0</formula>
    </cfRule>
    <cfRule type="colorScale" priority="14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47">
    <cfRule type="colorScale" priority="15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G55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5" customWidth="1"/>
    <col min="3" max="3" width="12.6640625" customWidth="1"/>
    <col min="4" max="4" width="18.832031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style="254" customWidth="1"/>
    <col min="10" max="10" width="8.5" customWidth="1"/>
    <col min="11" max="11" width="10.33203125" customWidth="1"/>
    <col min="12" max="12" width="15.83203125" customWidth="1"/>
    <col min="13" max="13" width="10" customWidth="1"/>
    <col min="14" max="14" width="10.5" customWidth="1"/>
    <col min="15" max="15" width="11.33203125" customWidth="1"/>
    <col min="16" max="16" width="12.5" customWidth="1"/>
    <col min="17" max="23" width="9.83203125" customWidth="1"/>
    <col min="24" max="24" width="12.1640625" customWidth="1"/>
    <col min="25" max="25" width="8.5" customWidth="1"/>
    <col min="26" max="26" width="9.5" customWidth="1"/>
    <col min="27" max="27" width="9.1640625" customWidth="1"/>
    <col min="28" max="28" width="9.5" customWidth="1"/>
    <col min="29" max="29" width="10.6640625" customWidth="1"/>
    <col min="30" max="30" width="9.83203125" customWidth="1"/>
    <col min="31" max="31" width="11.33203125" customWidth="1"/>
    <col min="32" max="32" width="10" customWidth="1"/>
    <col min="33" max="33" width="10.83203125" customWidth="1"/>
    <col min="34" max="35" width="9.5" customWidth="1"/>
    <col min="36" max="36" width="8.66406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9.83203125" customWidth="1"/>
    <col min="43" max="43" width="7.6640625" customWidth="1"/>
    <col min="44" max="44" width="9.5" customWidth="1"/>
    <col min="45" max="45" width="10.83203125" customWidth="1"/>
    <col min="46" max="46" width="12.6640625" customWidth="1"/>
    <col min="47" max="47" width="7.83203125" customWidth="1"/>
    <col min="48" max="48" width="8.1640625" customWidth="1"/>
    <col min="49" max="49" width="7.5" customWidth="1"/>
    <col min="50" max="50" width="13" customWidth="1"/>
    <col min="51" max="51" width="9.5" customWidth="1"/>
    <col min="52" max="52" width="10.6640625" customWidth="1"/>
    <col min="53" max="53" width="8.5" customWidth="1"/>
    <col min="54" max="54" width="9.5" customWidth="1"/>
    <col min="55" max="55" width="9.1640625" customWidth="1"/>
    <col min="56" max="56" width="8.5" customWidth="1"/>
    <col min="57" max="57" width="10.5" customWidth="1"/>
    <col min="58" max="58" width="10.83203125" customWidth="1"/>
    <col min="59" max="59" width="9.5" customWidth="1"/>
    <col min="60" max="60" width="10.83203125" customWidth="1"/>
    <col min="61" max="61" width="12.6640625" customWidth="1"/>
    <col min="62" max="62" width="7.83203125" customWidth="1"/>
    <col min="63" max="63" width="8.1640625" customWidth="1"/>
    <col min="64" max="64" width="7.5" customWidth="1"/>
    <col min="65" max="65" width="13" customWidth="1"/>
    <col min="66" max="66" width="9.5" customWidth="1"/>
    <col min="67" max="67" width="10.6640625" customWidth="1"/>
    <col min="68" max="68" width="8.5" customWidth="1"/>
    <col min="69" max="69" width="9.5" customWidth="1"/>
    <col min="70" max="70" width="9.1640625" customWidth="1"/>
    <col min="71" max="71" width="8.5" customWidth="1"/>
    <col min="72" max="72" width="10.5" customWidth="1"/>
    <col min="73" max="73" width="10.83203125" customWidth="1"/>
    <col min="74" max="74" width="9.5" customWidth="1"/>
    <col min="75" max="75" width="10.83203125" customWidth="1"/>
    <col min="76" max="76" width="12.6640625" customWidth="1"/>
    <col min="77" max="77" width="7.83203125" customWidth="1"/>
    <col min="78" max="78" width="8.1640625" customWidth="1"/>
    <col min="79" max="79" width="7.5" customWidth="1"/>
    <col min="80" max="80" width="13" customWidth="1"/>
    <col min="81" max="81" width="9.5" customWidth="1"/>
    <col min="82" max="82" width="10.6640625" customWidth="1"/>
    <col min="83" max="83" width="8.5" customWidth="1"/>
    <col min="84" max="84" width="9.5" customWidth="1"/>
    <col min="85" max="85" width="9.1640625" customWidth="1"/>
    <col min="86" max="86" width="6.33203125" customWidth="1"/>
    <col min="87" max="87" width="9.83203125" customWidth="1"/>
    <col min="88" max="88" width="7.6640625" customWidth="1"/>
    <col min="89" max="89" width="11.33203125" customWidth="1"/>
    <col min="90" max="90" width="8.5" customWidth="1"/>
    <col min="91" max="91" width="10.5" customWidth="1"/>
    <col min="92" max="92" width="10.83203125" customWidth="1"/>
    <col min="93" max="93" width="9.5" customWidth="1"/>
    <col min="94" max="94" width="10.83203125" customWidth="1"/>
    <col min="95" max="95" width="12.6640625" customWidth="1"/>
    <col min="96" max="96" width="7.83203125" customWidth="1"/>
    <col min="97" max="97" width="8.1640625" customWidth="1"/>
    <col min="98" max="98" width="7.5" customWidth="1"/>
    <col min="99" max="99" width="13" customWidth="1"/>
    <col min="100" max="100" width="9.5" customWidth="1"/>
    <col min="101" max="101" width="10.6640625" customWidth="1"/>
    <col min="102" max="102" width="8.5" customWidth="1"/>
    <col min="103" max="103" width="9.5" customWidth="1"/>
    <col min="104" max="104" width="9.1640625" customWidth="1"/>
    <col min="105" max="105" width="6.33203125" customWidth="1"/>
    <col min="106" max="106" width="9.83203125" customWidth="1"/>
    <col min="107" max="107" width="7.6640625" customWidth="1"/>
    <col min="108" max="108" width="11.33203125" customWidth="1"/>
    <col min="109" max="109" width="8.5" customWidth="1"/>
    <col min="110" max="110" width="10.5" customWidth="1"/>
    <col min="111" max="111" width="10.83203125" customWidth="1"/>
    <col min="112" max="112" width="9.5" customWidth="1"/>
    <col min="113" max="113" width="10.83203125" customWidth="1"/>
    <col min="114" max="114" width="12.6640625" customWidth="1"/>
    <col min="115" max="115" width="7.83203125" customWidth="1"/>
    <col min="116" max="116" width="8.1640625" customWidth="1"/>
    <col min="117" max="117" width="7.5" customWidth="1"/>
    <col min="118" max="118" width="13" customWidth="1"/>
    <col min="119" max="119" width="9.5" customWidth="1"/>
    <col min="120" max="120" width="10.6640625" customWidth="1"/>
    <col min="121" max="121" width="8.5" customWidth="1"/>
    <col min="122" max="122" width="9.5" customWidth="1"/>
    <col min="123" max="123" width="9.1640625" customWidth="1"/>
    <col min="124" max="124" width="6.33203125" customWidth="1"/>
    <col min="125" max="125" width="9.83203125" customWidth="1"/>
    <col min="126" max="126" width="7.6640625" customWidth="1"/>
    <col min="127" max="127" width="11.33203125" customWidth="1"/>
    <col min="128" max="128" width="8.5" customWidth="1"/>
    <col min="129" max="129" width="10.5" customWidth="1"/>
    <col min="130" max="130" width="10.83203125" customWidth="1"/>
    <col min="131" max="131" width="9.5" customWidth="1"/>
    <col min="132" max="132" width="8" customWidth="1"/>
    <col min="133" max="133" width="3.5" customWidth="1"/>
    <col min="134" max="134" width="13.1640625" customWidth="1"/>
    <col min="135" max="135" width="11" customWidth="1"/>
    <col min="136" max="136" width="14.5" customWidth="1"/>
    <col min="137" max="137" width="11.33203125" customWidth="1"/>
    <col min="138" max="141" width="8.83203125" customWidth="1"/>
  </cols>
  <sheetData>
    <row r="1" spans="1:137" x14ac:dyDescent="0.2">
      <c r="A1" s="367"/>
      <c r="B1" s="368"/>
      <c r="C1" s="370"/>
      <c r="D1" s="371" t="s">
        <v>60</v>
      </c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70"/>
      <c r="Q1" s="372" t="s">
        <v>61</v>
      </c>
      <c r="R1" s="368"/>
      <c r="S1" s="368"/>
      <c r="T1" s="368"/>
      <c r="U1" s="368"/>
      <c r="V1" s="368"/>
      <c r="W1" s="370"/>
      <c r="X1" s="373" t="s">
        <v>62</v>
      </c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8"/>
      <c r="AJ1" s="370"/>
      <c r="AK1" s="374" t="s">
        <v>63</v>
      </c>
      <c r="AL1" s="368"/>
      <c r="AM1" s="368"/>
      <c r="AN1" s="368"/>
      <c r="AO1" s="368"/>
      <c r="AP1" s="368"/>
      <c r="AQ1" s="368"/>
      <c r="AR1" s="370"/>
      <c r="AS1" s="364" t="s">
        <v>725</v>
      </c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6"/>
      <c r="BH1" s="364" t="s">
        <v>726</v>
      </c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6"/>
      <c r="BW1" s="364" t="s">
        <v>757</v>
      </c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6"/>
      <c r="CP1" s="364" t="s">
        <v>775</v>
      </c>
      <c r="CQ1" s="365"/>
      <c r="CR1" s="365"/>
      <c r="CS1" s="365"/>
      <c r="CT1" s="365"/>
      <c r="CU1" s="365"/>
      <c r="CV1" s="365"/>
      <c r="CW1" s="365"/>
      <c r="CX1" s="365"/>
      <c r="CY1" s="365"/>
      <c r="CZ1" s="365"/>
      <c r="DA1" s="365"/>
      <c r="DB1" s="365"/>
      <c r="DC1" s="365"/>
      <c r="DD1" s="365"/>
      <c r="DE1" s="365"/>
      <c r="DF1" s="365"/>
      <c r="DG1" s="365"/>
      <c r="DH1" s="366"/>
      <c r="DI1" s="364" t="s">
        <v>790</v>
      </c>
      <c r="DJ1" s="365"/>
      <c r="DK1" s="365"/>
      <c r="DL1" s="365"/>
      <c r="DM1" s="365"/>
      <c r="DN1" s="365"/>
      <c r="DO1" s="365"/>
      <c r="DP1" s="365"/>
      <c r="DQ1" s="365"/>
      <c r="DR1" s="365"/>
      <c r="DS1" s="365"/>
      <c r="DT1" s="365"/>
      <c r="DU1" s="365"/>
      <c r="DV1" s="365"/>
      <c r="DW1" s="365"/>
      <c r="DX1" s="365"/>
      <c r="DY1" s="365"/>
      <c r="DZ1" s="365"/>
      <c r="EA1" s="366"/>
      <c r="EB1" s="119"/>
      <c r="EC1" s="119"/>
      <c r="ED1" s="119"/>
      <c r="EE1" s="119"/>
      <c r="EF1" s="119"/>
      <c r="EG1" s="119"/>
    </row>
    <row r="2" spans="1:137" ht="16" thickBot="1" x14ac:dyDescent="0.25">
      <c r="A2" s="12" t="s">
        <v>69</v>
      </c>
      <c r="B2" s="13" t="s">
        <v>72</v>
      </c>
      <c r="C2" s="14" t="s">
        <v>2</v>
      </c>
      <c r="D2" s="15" t="s">
        <v>75</v>
      </c>
      <c r="E2" s="16" t="s">
        <v>30</v>
      </c>
      <c r="F2" s="16" t="s">
        <v>34</v>
      </c>
      <c r="G2" s="16" t="s">
        <v>36</v>
      </c>
      <c r="H2" s="16" t="s">
        <v>71</v>
      </c>
      <c r="I2" s="16" t="s">
        <v>40</v>
      </c>
      <c r="J2" s="16" t="s">
        <v>53</v>
      </c>
      <c r="K2" s="16" t="s">
        <v>55</v>
      </c>
      <c r="L2" s="16" t="s">
        <v>57</v>
      </c>
      <c r="M2" s="16" t="s">
        <v>76</v>
      </c>
      <c r="N2" s="16" t="s">
        <v>77</v>
      </c>
      <c r="O2" s="16" t="s">
        <v>78</v>
      </c>
      <c r="P2" s="17" t="s">
        <v>28</v>
      </c>
      <c r="Q2" s="18" t="s">
        <v>42</v>
      </c>
      <c r="R2" s="19" t="s">
        <v>44</v>
      </c>
      <c r="S2" s="19" t="s">
        <v>46</v>
      </c>
      <c r="T2" s="19" t="s">
        <v>48</v>
      </c>
      <c r="U2" s="19" t="s">
        <v>50</v>
      </c>
      <c r="V2" s="19" t="s">
        <v>24</v>
      </c>
      <c r="W2" s="20" t="s">
        <v>26</v>
      </c>
      <c r="X2" s="21" t="s">
        <v>4</v>
      </c>
      <c r="Y2" s="22" t="s">
        <v>8</v>
      </c>
      <c r="Z2" s="22" t="s">
        <v>10</v>
      </c>
      <c r="AA2" s="22" t="s">
        <v>14</v>
      </c>
      <c r="AB2" s="22" t="s">
        <v>16</v>
      </c>
      <c r="AC2" s="22" t="s">
        <v>18</v>
      </c>
      <c r="AD2" s="22" t="s">
        <v>79</v>
      </c>
      <c r="AE2" s="22" t="s">
        <v>80</v>
      </c>
      <c r="AF2" s="22" t="s">
        <v>81</v>
      </c>
      <c r="AG2" s="22" t="s">
        <v>83</v>
      </c>
      <c r="AH2" s="22" t="s">
        <v>84</v>
      </c>
      <c r="AI2" s="22" t="s">
        <v>85</v>
      </c>
      <c r="AJ2" s="23" t="s">
        <v>20</v>
      </c>
      <c r="AK2" s="24" t="s">
        <v>86</v>
      </c>
      <c r="AL2" s="25" t="s">
        <v>87</v>
      </c>
      <c r="AM2" s="25" t="s">
        <v>88</v>
      </c>
      <c r="AN2" s="25" t="s">
        <v>89</v>
      </c>
      <c r="AO2" s="25" t="s">
        <v>90</v>
      </c>
      <c r="AP2" s="25" t="s">
        <v>91</v>
      </c>
      <c r="AQ2" s="25" t="s">
        <v>32</v>
      </c>
      <c r="AR2" s="26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98</v>
      </c>
      <c r="BE2" s="28" t="s">
        <v>99</v>
      </c>
      <c r="BF2" s="28" t="s">
        <v>83</v>
      </c>
      <c r="BG2" s="29" t="s">
        <v>84</v>
      </c>
      <c r="BH2" s="27" t="s">
        <v>92</v>
      </c>
      <c r="BI2" s="28" t="s">
        <v>93</v>
      </c>
      <c r="BJ2" s="28" t="s">
        <v>94</v>
      </c>
      <c r="BK2" s="28" t="s">
        <v>95</v>
      </c>
      <c r="BL2" s="28" t="s">
        <v>96</v>
      </c>
      <c r="BM2" s="28" t="s">
        <v>97</v>
      </c>
      <c r="BN2" s="28" t="s">
        <v>16</v>
      </c>
      <c r="BO2" s="28" t="s">
        <v>18</v>
      </c>
      <c r="BP2" s="28" t="s">
        <v>8</v>
      </c>
      <c r="BQ2" s="28" t="s">
        <v>10</v>
      </c>
      <c r="BR2" s="28" t="s">
        <v>14</v>
      </c>
      <c r="BS2" s="28" t="s">
        <v>98</v>
      </c>
      <c r="BT2" s="28" t="s">
        <v>99</v>
      </c>
      <c r="BU2" s="28" t="s">
        <v>83</v>
      </c>
      <c r="BV2" s="29" t="s">
        <v>84</v>
      </c>
      <c r="BW2" s="27" t="s">
        <v>92</v>
      </c>
      <c r="BX2" s="28" t="s">
        <v>93</v>
      </c>
      <c r="BY2" s="28" t="s">
        <v>94</v>
      </c>
      <c r="BZ2" s="28" t="s">
        <v>95</v>
      </c>
      <c r="CA2" s="28" t="s">
        <v>96</v>
      </c>
      <c r="CB2" s="28" t="s">
        <v>97</v>
      </c>
      <c r="CC2" s="28" t="s">
        <v>16</v>
      </c>
      <c r="CD2" s="28" t="s">
        <v>18</v>
      </c>
      <c r="CE2" s="28" t="s">
        <v>8</v>
      </c>
      <c r="CF2" s="28" t="s">
        <v>10</v>
      </c>
      <c r="CG2" s="28" t="s">
        <v>14</v>
      </c>
      <c r="CH2" s="28" t="s">
        <v>758</v>
      </c>
      <c r="CI2" s="28" t="s">
        <v>79</v>
      </c>
      <c r="CJ2" s="28" t="s">
        <v>759</v>
      </c>
      <c r="CK2" s="28" t="s">
        <v>80</v>
      </c>
      <c r="CL2" s="28" t="s">
        <v>98</v>
      </c>
      <c r="CM2" s="28" t="s">
        <v>99</v>
      </c>
      <c r="CN2" s="28" t="s">
        <v>83</v>
      </c>
      <c r="CO2" s="29" t="s">
        <v>84</v>
      </c>
      <c r="CP2" s="27" t="s">
        <v>92</v>
      </c>
      <c r="CQ2" s="28" t="s">
        <v>93</v>
      </c>
      <c r="CR2" s="28" t="s">
        <v>94</v>
      </c>
      <c r="CS2" s="28" t="s">
        <v>95</v>
      </c>
      <c r="CT2" s="28" t="s">
        <v>96</v>
      </c>
      <c r="CU2" s="28" t="s">
        <v>97</v>
      </c>
      <c r="CV2" s="28" t="s">
        <v>16</v>
      </c>
      <c r="CW2" s="28" t="s">
        <v>18</v>
      </c>
      <c r="CX2" s="28" t="s">
        <v>8</v>
      </c>
      <c r="CY2" s="28" t="s">
        <v>10</v>
      </c>
      <c r="CZ2" s="28" t="s">
        <v>14</v>
      </c>
      <c r="DA2" s="28" t="s">
        <v>758</v>
      </c>
      <c r="DB2" s="28" t="s">
        <v>79</v>
      </c>
      <c r="DC2" s="28" t="s">
        <v>759</v>
      </c>
      <c r="DD2" s="28" t="s">
        <v>80</v>
      </c>
      <c r="DE2" s="28" t="s">
        <v>98</v>
      </c>
      <c r="DF2" s="28" t="s">
        <v>99</v>
      </c>
      <c r="DG2" s="28" t="s">
        <v>83</v>
      </c>
      <c r="DH2" s="29" t="s">
        <v>84</v>
      </c>
      <c r="DI2" s="27" t="s">
        <v>92</v>
      </c>
      <c r="DJ2" s="28" t="s">
        <v>93</v>
      </c>
      <c r="DK2" s="28" t="s">
        <v>94</v>
      </c>
      <c r="DL2" s="28" t="s">
        <v>95</v>
      </c>
      <c r="DM2" s="28" t="s">
        <v>96</v>
      </c>
      <c r="DN2" s="28" t="s">
        <v>97</v>
      </c>
      <c r="DO2" s="28" t="s">
        <v>16</v>
      </c>
      <c r="DP2" s="28" t="s">
        <v>18</v>
      </c>
      <c r="DQ2" s="28" t="s">
        <v>8</v>
      </c>
      <c r="DR2" s="28" t="s">
        <v>10</v>
      </c>
      <c r="DS2" s="28" t="s">
        <v>14</v>
      </c>
      <c r="DT2" s="28" t="s">
        <v>758</v>
      </c>
      <c r="DU2" s="28" t="s">
        <v>79</v>
      </c>
      <c r="DV2" s="28" t="s">
        <v>759</v>
      </c>
      <c r="DW2" s="28" t="s">
        <v>80</v>
      </c>
      <c r="DX2" s="28" t="s">
        <v>98</v>
      </c>
      <c r="DY2" s="28" t="s">
        <v>99</v>
      </c>
      <c r="DZ2" s="28" t="s">
        <v>83</v>
      </c>
      <c r="EA2" s="29" t="s">
        <v>84</v>
      </c>
      <c r="EB2" s="90"/>
      <c r="EC2" s="90"/>
      <c r="ED2" s="90" t="s">
        <v>622</v>
      </c>
      <c r="EE2" s="90" t="s">
        <v>623</v>
      </c>
      <c r="EF2" s="90" t="s">
        <v>624</v>
      </c>
      <c r="EG2" s="90" t="s">
        <v>625</v>
      </c>
    </row>
    <row r="3" spans="1:137" x14ac:dyDescent="0.2">
      <c r="A3" s="30">
        <v>1</v>
      </c>
      <c r="B3" s="32" t="s">
        <v>112</v>
      </c>
      <c r="C3" s="120">
        <v>12.611428571428572</v>
      </c>
      <c r="D3" s="121" t="s">
        <v>631</v>
      </c>
      <c r="E3" s="35">
        <v>1</v>
      </c>
      <c r="F3" s="123">
        <v>36327</v>
      </c>
      <c r="G3" s="124">
        <v>26.301369863013697</v>
      </c>
      <c r="H3" s="37" t="s">
        <v>628</v>
      </c>
      <c r="I3" s="37">
        <v>20.86849315068493</v>
      </c>
      <c r="J3" s="37" t="s">
        <v>978</v>
      </c>
      <c r="K3" s="37" t="s">
        <v>977</v>
      </c>
      <c r="L3" s="37" t="s">
        <v>986</v>
      </c>
      <c r="M3" s="122">
        <v>74</v>
      </c>
      <c r="N3" s="122">
        <v>208</v>
      </c>
      <c r="O3" s="122">
        <v>4.43</v>
      </c>
      <c r="P3" s="38">
        <v>1</v>
      </c>
      <c r="Q3" s="125">
        <v>0</v>
      </c>
      <c r="R3" s="110">
        <v>0</v>
      </c>
      <c r="S3" s="110">
        <v>0</v>
      </c>
      <c r="T3" s="110">
        <v>0.32794612794612793</v>
      </c>
      <c r="U3" s="110">
        <v>0.26377822045152721</v>
      </c>
      <c r="V3" s="58">
        <v>0.29586217419882754</v>
      </c>
      <c r="W3" s="59">
        <v>0.29586217419882754</v>
      </c>
      <c r="X3" s="42">
        <v>19.221917808219178</v>
      </c>
      <c r="Y3" s="43">
        <v>3.1</v>
      </c>
      <c r="Z3" s="43">
        <v>8.0299999999999994</v>
      </c>
      <c r="AA3" s="43">
        <v>14.5</v>
      </c>
      <c r="AB3" s="43">
        <v>1.01</v>
      </c>
      <c r="AC3" s="43">
        <v>2.72</v>
      </c>
      <c r="AD3" s="44">
        <v>2.5361862806796726E-2</v>
      </c>
      <c r="AE3" s="44">
        <v>0.23606041535556951</v>
      </c>
      <c r="AF3" s="45">
        <v>5.9000000000000004E-2</v>
      </c>
      <c r="AG3" s="349">
        <v>0.39</v>
      </c>
      <c r="AH3" s="349">
        <v>0.60250000000000004</v>
      </c>
      <c r="AI3" s="43">
        <v>108.01359620861859</v>
      </c>
      <c r="AJ3" s="47">
        <v>109.11764809696083</v>
      </c>
      <c r="AK3" s="48">
        <v>8</v>
      </c>
      <c r="AL3" s="49">
        <v>8</v>
      </c>
      <c r="AM3" s="49">
        <v>6</v>
      </c>
      <c r="AN3" s="49">
        <v>6</v>
      </c>
      <c r="AO3" s="49">
        <v>9</v>
      </c>
      <c r="AP3" s="49">
        <v>8</v>
      </c>
      <c r="AQ3" s="49">
        <v>10</v>
      </c>
      <c r="AR3" s="126">
        <v>1</v>
      </c>
      <c r="AS3" s="133"/>
      <c r="AT3" s="115">
        <v>2165</v>
      </c>
      <c r="AU3" s="115"/>
      <c r="AV3" s="115"/>
      <c r="AW3" s="115"/>
      <c r="AX3" s="115"/>
      <c r="AY3" s="115"/>
      <c r="AZ3" s="115"/>
      <c r="BA3" s="116"/>
      <c r="BB3" s="116"/>
      <c r="BC3" s="116"/>
      <c r="BD3" s="116"/>
      <c r="BE3" s="135"/>
      <c r="BF3" s="135"/>
      <c r="BG3" s="136"/>
      <c r="BH3" s="133"/>
      <c r="BI3" s="115">
        <v>2281</v>
      </c>
      <c r="BJ3" s="115"/>
      <c r="BK3" s="115"/>
      <c r="BL3" s="115"/>
      <c r="BM3" s="115"/>
      <c r="BN3" s="116"/>
      <c r="BO3" s="116"/>
      <c r="BP3" s="116"/>
      <c r="BQ3" s="116"/>
      <c r="BR3" s="116"/>
      <c r="BS3" s="116"/>
      <c r="BT3" s="135"/>
      <c r="BU3" s="135"/>
      <c r="BV3" s="136"/>
      <c r="BW3" s="133"/>
      <c r="BX3" s="115">
        <v>2645</v>
      </c>
      <c r="BY3" s="115">
        <v>1</v>
      </c>
      <c r="BZ3" s="115">
        <v>0</v>
      </c>
      <c r="CA3" s="115">
        <v>0</v>
      </c>
      <c r="CB3" s="115"/>
      <c r="CC3" s="116">
        <v>-0.17</v>
      </c>
      <c r="CD3" s="116">
        <v>0</v>
      </c>
      <c r="CE3" s="116"/>
      <c r="CF3" s="116"/>
      <c r="CG3" s="116"/>
      <c r="CH3" s="61"/>
      <c r="CI3" s="153"/>
      <c r="CJ3" s="61"/>
      <c r="CK3" s="153"/>
      <c r="CL3" s="135">
        <v>0</v>
      </c>
      <c r="CM3" s="135">
        <v>0</v>
      </c>
      <c r="CN3" s="135">
        <v>81.8</v>
      </c>
      <c r="CO3" s="136">
        <v>18.2</v>
      </c>
      <c r="CP3" s="133">
        <v>974</v>
      </c>
      <c r="CQ3" s="115">
        <v>2970</v>
      </c>
      <c r="CR3" s="115">
        <v>85</v>
      </c>
      <c r="CS3" s="115">
        <v>54</v>
      </c>
      <c r="CT3" s="115">
        <v>6</v>
      </c>
      <c r="CU3" s="115">
        <v>17</v>
      </c>
      <c r="CV3" s="116">
        <v>0.63</v>
      </c>
      <c r="CW3" s="116">
        <v>2.2599999999999998</v>
      </c>
      <c r="CX3" s="116">
        <v>2.4500000000000002</v>
      </c>
      <c r="CY3" s="116">
        <v>4.8</v>
      </c>
      <c r="CZ3" s="116">
        <v>14.5</v>
      </c>
      <c r="DA3" s="61">
        <v>21</v>
      </c>
      <c r="DB3" s="153">
        <v>5.2823408624229982E-2</v>
      </c>
      <c r="DC3" s="61">
        <v>64</v>
      </c>
      <c r="DD3" s="153">
        <v>0.16098562628336757</v>
      </c>
      <c r="DE3" s="135">
        <v>33.299999999999997</v>
      </c>
      <c r="DF3" s="135">
        <v>10</v>
      </c>
      <c r="DG3" s="135">
        <v>77.5</v>
      </c>
      <c r="DH3" s="136">
        <v>22.2</v>
      </c>
      <c r="DI3" s="133">
        <v>1589</v>
      </c>
      <c r="DJ3" s="115">
        <v>6024</v>
      </c>
      <c r="DK3" s="115">
        <v>134</v>
      </c>
      <c r="DL3" s="115">
        <v>111</v>
      </c>
      <c r="DM3" s="115">
        <v>18</v>
      </c>
      <c r="DN3" s="115">
        <v>61</v>
      </c>
      <c r="DO3" s="116">
        <v>1.01</v>
      </c>
      <c r="DP3" s="116">
        <v>2.72</v>
      </c>
      <c r="DQ3" s="116">
        <v>3.1</v>
      </c>
      <c r="DR3" s="116">
        <v>8.0299999999999994</v>
      </c>
      <c r="DS3" s="116">
        <v>9.4</v>
      </c>
      <c r="DT3" s="61">
        <v>13</v>
      </c>
      <c r="DU3" s="153">
        <v>2.5361862806796726E-2</v>
      </c>
      <c r="DV3" s="61">
        <v>121</v>
      </c>
      <c r="DW3" s="153">
        <v>0.23606041535556951</v>
      </c>
      <c r="DX3" s="135">
        <v>92.3</v>
      </c>
      <c r="DY3" s="135">
        <v>5.9</v>
      </c>
      <c r="DZ3" s="135">
        <v>0.5</v>
      </c>
      <c r="EA3" s="136">
        <v>98.3</v>
      </c>
      <c r="EB3" s="117"/>
      <c r="EC3" s="31">
        <v>1</v>
      </c>
      <c r="ED3" s="31" t="s">
        <v>629</v>
      </c>
      <c r="EE3" s="89">
        <v>1</v>
      </c>
      <c r="EF3" s="107">
        <v>42247</v>
      </c>
      <c r="EG3" s="107">
        <v>43944</v>
      </c>
    </row>
    <row r="4" spans="1:137" x14ac:dyDescent="0.2">
      <c r="A4" s="30">
        <v>2</v>
      </c>
      <c r="B4" s="32" t="s">
        <v>113</v>
      </c>
      <c r="C4" s="120">
        <v>12.508571428571429</v>
      </c>
      <c r="D4" s="121" t="s">
        <v>682</v>
      </c>
      <c r="E4" s="35">
        <v>3</v>
      </c>
      <c r="F4" s="123">
        <v>36258</v>
      </c>
      <c r="G4" s="124">
        <v>26.490410958904111</v>
      </c>
      <c r="H4" s="37" t="s">
        <v>628</v>
      </c>
      <c r="I4" s="37">
        <v>21.057534246575344</v>
      </c>
      <c r="J4" s="37" t="s">
        <v>976</v>
      </c>
      <c r="K4" s="37" t="s">
        <v>977</v>
      </c>
      <c r="L4" s="37" t="s">
        <v>986</v>
      </c>
      <c r="M4" s="122">
        <v>74</v>
      </c>
      <c r="N4" s="122">
        <v>198</v>
      </c>
      <c r="O4" s="122">
        <v>4.5</v>
      </c>
      <c r="P4" s="38">
        <v>1</v>
      </c>
      <c r="Q4" s="125">
        <v>0</v>
      </c>
      <c r="R4" s="110">
        <v>0</v>
      </c>
      <c r="S4" s="110">
        <v>0.15932872655478775</v>
      </c>
      <c r="T4" s="110">
        <v>0.25619469026548675</v>
      </c>
      <c r="U4" s="110">
        <v>0.31868395773294911</v>
      </c>
      <c r="V4" s="58">
        <v>0.31868395773294911</v>
      </c>
      <c r="W4" s="59">
        <v>0.30274975984630165</v>
      </c>
      <c r="X4" s="42">
        <v>19.410958904109588</v>
      </c>
      <c r="Y4" s="43">
        <v>3.81</v>
      </c>
      <c r="Z4" s="43">
        <v>11.1</v>
      </c>
      <c r="AA4" s="43">
        <v>13.2</v>
      </c>
      <c r="AB4" s="43">
        <v>1.1399999999999999</v>
      </c>
      <c r="AC4" s="43">
        <v>3.93</v>
      </c>
      <c r="AD4" s="44">
        <v>3.7324792765636779E-2</v>
      </c>
      <c r="AE4" s="44">
        <v>0.2153353428786737</v>
      </c>
      <c r="AF4" s="45">
        <v>4.5999999999999999E-2</v>
      </c>
      <c r="AG4" s="185">
        <v>0.76350000000000007</v>
      </c>
      <c r="AH4" s="185">
        <v>0.23149999999999998</v>
      </c>
      <c r="AI4" s="43">
        <v>96.570644718792863</v>
      </c>
      <c r="AJ4" s="47">
        <v>97.557733440978225</v>
      </c>
      <c r="AK4" s="48">
        <v>8</v>
      </c>
      <c r="AL4" s="49">
        <v>7</v>
      </c>
      <c r="AM4" s="49">
        <v>7</v>
      </c>
      <c r="AN4" s="49">
        <v>9</v>
      </c>
      <c r="AO4" s="49">
        <v>8</v>
      </c>
      <c r="AP4" s="49">
        <v>6</v>
      </c>
      <c r="AQ4" s="49">
        <v>10</v>
      </c>
      <c r="AR4" s="126">
        <v>1</v>
      </c>
      <c r="AS4" s="133"/>
      <c r="AT4" s="115">
        <v>4006</v>
      </c>
      <c r="AU4" s="115"/>
      <c r="AV4" s="115"/>
      <c r="AW4" s="115"/>
      <c r="AX4" s="115"/>
      <c r="AY4" s="115"/>
      <c r="AZ4" s="115"/>
      <c r="BA4" s="116"/>
      <c r="BB4" s="116"/>
      <c r="BC4" s="116"/>
      <c r="BD4" s="116"/>
      <c r="BE4" s="135"/>
      <c r="BF4" s="135"/>
      <c r="BG4" s="136"/>
      <c r="BH4" s="133"/>
      <c r="BI4" s="115">
        <v>4134</v>
      </c>
      <c r="BJ4" s="115"/>
      <c r="BK4" s="115"/>
      <c r="BL4" s="115"/>
      <c r="BM4" s="115"/>
      <c r="BN4" s="116"/>
      <c r="BO4" s="116"/>
      <c r="BP4" s="116"/>
      <c r="BQ4" s="116"/>
      <c r="BR4" s="116"/>
      <c r="BS4" s="116"/>
      <c r="BT4" s="135"/>
      <c r="BU4" s="135"/>
      <c r="BV4" s="136"/>
      <c r="BW4" s="133">
        <v>807</v>
      </c>
      <c r="BX4" s="115">
        <v>5065</v>
      </c>
      <c r="BY4" s="115">
        <v>68</v>
      </c>
      <c r="BZ4" s="115">
        <v>46</v>
      </c>
      <c r="CA4" s="115">
        <v>7</v>
      </c>
      <c r="CB4" s="115">
        <v>47</v>
      </c>
      <c r="CC4" s="116">
        <v>1.03</v>
      </c>
      <c r="CD4" s="116">
        <v>1.97</v>
      </c>
      <c r="CE4" s="116">
        <v>2.2799999999999998</v>
      </c>
      <c r="CF4" s="116">
        <v>7.8</v>
      </c>
      <c r="CG4" s="116">
        <v>12.7</v>
      </c>
      <c r="CH4" s="61">
        <v>14</v>
      </c>
      <c r="CI4" s="153">
        <v>3.9553903345724901E-2</v>
      </c>
      <c r="CJ4" s="61">
        <v>54</v>
      </c>
      <c r="CK4" s="153">
        <v>0.15256505576208176</v>
      </c>
      <c r="CL4" s="135">
        <v>64.3</v>
      </c>
      <c r="CM4" s="135">
        <v>8</v>
      </c>
      <c r="CN4" s="135">
        <v>90.4</v>
      </c>
      <c r="CO4" s="136">
        <v>9.6</v>
      </c>
      <c r="CP4" s="133">
        <v>1158</v>
      </c>
      <c r="CQ4" s="115">
        <v>4520</v>
      </c>
      <c r="CR4" s="115">
        <v>89</v>
      </c>
      <c r="CS4" s="115">
        <v>65</v>
      </c>
      <c r="CT4" s="115">
        <v>11</v>
      </c>
      <c r="CU4" s="115">
        <v>43</v>
      </c>
      <c r="CV4" s="116">
        <v>1.1399999999999999</v>
      </c>
      <c r="CW4" s="116">
        <v>2.89</v>
      </c>
      <c r="CX4" s="116">
        <v>2.87</v>
      </c>
      <c r="CY4" s="116">
        <v>7.2</v>
      </c>
      <c r="CZ4" s="116">
        <v>12.7</v>
      </c>
      <c r="DA4" s="61">
        <v>14</v>
      </c>
      <c r="DB4" s="153">
        <v>3.4697754749568224E-2</v>
      </c>
      <c r="DC4" s="61">
        <v>75</v>
      </c>
      <c r="DD4" s="153">
        <v>0.18588082901554404</v>
      </c>
      <c r="DE4" s="135">
        <v>50</v>
      </c>
      <c r="DF4" s="135">
        <v>7.1</v>
      </c>
      <c r="DG4" s="135">
        <v>82.8</v>
      </c>
      <c r="DH4" s="136">
        <v>16.5</v>
      </c>
      <c r="DI4" s="133">
        <v>1327</v>
      </c>
      <c r="DJ4" s="115">
        <v>4164</v>
      </c>
      <c r="DK4" s="115">
        <v>88</v>
      </c>
      <c r="DL4" s="115">
        <v>62</v>
      </c>
      <c r="DM4" s="115">
        <v>14</v>
      </c>
      <c r="DN4" s="115">
        <v>36</v>
      </c>
      <c r="DO4" s="116">
        <v>1.02</v>
      </c>
      <c r="DP4" s="116">
        <v>3.93</v>
      </c>
      <c r="DQ4" s="116">
        <v>3.81</v>
      </c>
      <c r="DR4" s="116">
        <v>11.1</v>
      </c>
      <c r="DS4" s="116">
        <v>13.2</v>
      </c>
      <c r="DT4" s="61">
        <v>13</v>
      </c>
      <c r="DU4" s="153">
        <v>3.7324792765636779E-2</v>
      </c>
      <c r="DV4" s="61">
        <v>75</v>
      </c>
      <c r="DW4" s="153">
        <v>0.2153353428786737</v>
      </c>
      <c r="DX4" s="135">
        <v>38.5</v>
      </c>
      <c r="DY4" s="135">
        <v>4.5999999999999996</v>
      </c>
      <c r="DZ4" s="135">
        <v>69.900000000000006</v>
      </c>
      <c r="EA4" s="136">
        <v>29.8</v>
      </c>
      <c r="EB4" s="117"/>
      <c r="EC4" s="31">
        <v>2</v>
      </c>
      <c r="ED4" s="31" t="s">
        <v>728</v>
      </c>
      <c r="EE4" s="89">
        <v>1</v>
      </c>
      <c r="EF4" s="107">
        <v>42613</v>
      </c>
      <c r="EG4" s="89"/>
    </row>
    <row r="5" spans="1:137" x14ac:dyDescent="0.2">
      <c r="A5" s="30">
        <v>3</v>
      </c>
      <c r="B5" s="32" t="s">
        <v>127</v>
      </c>
      <c r="C5" s="120">
        <v>11.622857142857143</v>
      </c>
      <c r="D5" s="121" t="s">
        <v>627</v>
      </c>
      <c r="E5" s="35">
        <v>1</v>
      </c>
      <c r="F5" s="123">
        <v>36274</v>
      </c>
      <c r="G5" s="124">
        <v>26.446575342465753</v>
      </c>
      <c r="H5" s="37" t="s">
        <v>628</v>
      </c>
      <c r="I5" s="37">
        <v>21.013698630136986</v>
      </c>
      <c r="J5" s="37" t="s">
        <v>978</v>
      </c>
      <c r="K5" s="37" t="s">
        <v>977</v>
      </c>
      <c r="L5" s="37" t="s">
        <v>986</v>
      </c>
      <c r="M5" s="122">
        <v>73</v>
      </c>
      <c r="N5" s="122">
        <v>194</v>
      </c>
      <c r="O5" s="122">
        <v>4.46</v>
      </c>
      <c r="P5" s="38">
        <v>1</v>
      </c>
      <c r="Q5" s="125">
        <v>0</v>
      </c>
      <c r="R5" s="110">
        <v>0</v>
      </c>
      <c r="S5" s="110">
        <v>9.7488921713441659E-2</v>
      </c>
      <c r="T5" s="110">
        <v>0.27091058920477956</v>
      </c>
      <c r="U5" s="110">
        <v>0.26140705776579004</v>
      </c>
      <c r="V5" s="58">
        <v>0.2661588234852848</v>
      </c>
      <c r="W5" s="59">
        <v>0.2661588234852848</v>
      </c>
      <c r="X5" s="42">
        <v>19.367123287671234</v>
      </c>
      <c r="Y5" s="43">
        <v>3.46</v>
      </c>
      <c r="Z5" s="43">
        <v>7.8</v>
      </c>
      <c r="AA5" s="43">
        <v>14.1</v>
      </c>
      <c r="AB5" s="43">
        <v>0.89</v>
      </c>
      <c r="AC5" s="43">
        <v>3</v>
      </c>
      <c r="AD5" s="44">
        <v>1.5012897678417887E-2</v>
      </c>
      <c r="AE5" s="44">
        <v>0.25521926053310406</v>
      </c>
      <c r="AF5" s="45">
        <v>8.3000000000000004E-2</v>
      </c>
      <c r="AG5" s="185">
        <v>0.37</v>
      </c>
      <c r="AH5" s="185">
        <v>0.62650000000000006</v>
      </c>
      <c r="AI5" s="43">
        <v>98.060090731075491</v>
      </c>
      <c r="AJ5" s="47">
        <v>97.061181217759668</v>
      </c>
      <c r="AK5" s="48">
        <v>7</v>
      </c>
      <c r="AL5" s="49">
        <v>7</v>
      </c>
      <c r="AM5" s="49">
        <v>6</v>
      </c>
      <c r="AN5" s="49">
        <v>6</v>
      </c>
      <c r="AO5" s="49">
        <v>8</v>
      </c>
      <c r="AP5" s="49">
        <v>6</v>
      </c>
      <c r="AQ5" s="49">
        <v>10</v>
      </c>
      <c r="AR5" s="126">
        <v>1</v>
      </c>
      <c r="AS5" s="133"/>
      <c r="AT5" s="115">
        <v>3407</v>
      </c>
      <c r="AU5" s="115"/>
      <c r="AV5" s="115"/>
      <c r="AW5" s="115"/>
      <c r="AX5" s="115"/>
      <c r="AY5" s="115"/>
      <c r="AZ5" s="115"/>
      <c r="BA5" s="116"/>
      <c r="BB5" s="116"/>
      <c r="BC5" s="116"/>
      <c r="BD5" s="116"/>
      <c r="BE5" s="135"/>
      <c r="BF5" s="135"/>
      <c r="BG5" s="136"/>
      <c r="BH5" s="133"/>
      <c r="BI5" s="115">
        <v>3154</v>
      </c>
      <c r="BJ5" s="115"/>
      <c r="BK5" s="115"/>
      <c r="BL5" s="115"/>
      <c r="BM5" s="115"/>
      <c r="BN5" s="116"/>
      <c r="BO5" s="116"/>
      <c r="BP5" s="116"/>
      <c r="BQ5" s="116"/>
      <c r="BR5" s="116"/>
      <c r="BS5" s="116"/>
      <c r="BT5" s="135"/>
      <c r="BU5" s="135"/>
      <c r="BV5" s="136"/>
      <c r="BW5" s="133">
        <v>264</v>
      </c>
      <c r="BX5" s="115">
        <v>2708</v>
      </c>
      <c r="BY5" s="115">
        <v>25</v>
      </c>
      <c r="BZ5" s="115">
        <v>14</v>
      </c>
      <c r="CA5" s="115">
        <v>2</v>
      </c>
      <c r="CB5" s="115">
        <v>28</v>
      </c>
      <c r="CC5" s="116">
        <v>1.01</v>
      </c>
      <c r="CD5" s="116">
        <v>1.26</v>
      </c>
      <c r="CE5" s="116">
        <v>1.45</v>
      </c>
      <c r="CF5" s="116">
        <v>5.3</v>
      </c>
      <c r="CG5" s="116">
        <v>13.6</v>
      </c>
      <c r="CH5" s="61">
        <v>7</v>
      </c>
      <c r="CI5" s="153">
        <v>3.8446969696969695E-2</v>
      </c>
      <c r="CJ5" s="61">
        <v>18</v>
      </c>
      <c r="CK5" s="153">
        <v>9.8863636363636362E-2</v>
      </c>
      <c r="CL5" s="135">
        <v>42.9</v>
      </c>
      <c r="CM5" s="135">
        <v>12.5</v>
      </c>
      <c r="CN5" s="135">
        <v>11.7</v>
      </c>
      <c r="CO5" s="136">
        <v>87.8</v>
      </c>
      <c r="CP5" s="133">
        <v>1315</v>
      </c>
      <c r="CQ5" s="115">
        <v>4854</v>
      </c>
      <c r="CR5" s="115">
        <v>101</v>
      </c>
      <c r="CS5" s="115">
        <v>68</v>
      </c>
      <c r="CT5" s="115">
        <v>14</v>
      </c>
      <c r="CU5" s="115">
        <v>52</v>
      </c>
      <c r="CV5" s="116">
        <v>0.89</v>
      </c>
      <c r="CW5" s="116">
        <v>3</v>
      </c>
      <c r="CX5" s="116">
        <v>3.46</v>
      </c>
      <c r="CY5" s="116">
        <v>7.8</v>
      </c>
      <c r="CZ5" s="116">
        <v>14.1</v>
      </c>
      <c r="DA5" s="61">
        <v>11</v>
      </c>
      <c r="DB5" s="153">
        <v>2.8942965779467682E-2</v>
      </c>
      <c r="DC5" s="61">
        <v>90</v>
      </c>
      <c r="DD5" s="153">
        <v>0.23680608365019012</v>
      </c>
      <c r="DE5" s="135">
        <v>63.6</v>
      </c>
      <c r="DF5" s="135">
        <v>5.6</v>
      </c>
      <c r="DG5" s="135">
        <v>32.6</v>
      </c>
      <c r="DH5" s="136">
        <v>67.2</v>
      </c>
      <c r="DI5" s="133">
        <v>1163</v>
      </c>
      <c r="DJ5" s="115">
        <v>4449</v>
      </c>
      <c r="DK5" s="115">
        <v>108</v>
      </c>
      <c r="DL5" s="115">
        <v>77</v>
      </c>
      <c r="DM5" s="115">
        <v>10</v>
      </c>
      <c r="DN5" s="115">
        <v>49</v>
      </c>
      <c r="DO5" s="116">
        <v>0.74</v>
      </c>
      <c r="DP5" s="116">
        <v>2.86</v>
      </c>
      <c r="DQ5" s="116">
        <v>2.91</v>
      </c>
      <c r="DR5" s="116">
        <v>6.9</v>
      </c>
      <c r="DS5" s="116">
        <v>11.1</v>
      </c>
      <c r="DT5" s="61">
        <v>6</v>
      </c>
      <c r="DU5" s="153">
        <v>1.5012897678417887E-2</v>
      </c>
      <c r="DV5" s="61">
        <v>102</v>
      </c>
      <c r="DW5" s="153">
        <v>0.25521926053310406</v>
      </c>
      <c r="DX5" s="135">
        <v>50</v>
      </c>
      <c r="DY5" s="135">
        <v>8.3000000000000007</v>
      </c>
      <c r="DZ5" s="135">
        <v>41.4</v>
      </c>
      <c r="EA5" s="136">
        <v>58.1</v>
      </c>
      <c r="EB5" s="117"/>
      <c r="EC5" s="7">
        <v>3</v>
      </c>
      <c r="ED5" s="31" t="s">
        <v>730</v>
      </c>
      <c r="EE5" s="89">
        <v>0.95</v>
      </c>
      <c r="EF5" s="107">
        <v>42979</v>
      </c>
      <c r="EG5" s="89"/>
    </row>
    <row r="6" spans="1:137" x14ac:dyDescent="0.2">
      <c r="A6" s="30">
        <v>4</v>
      </c>
      <c r="B6" s="32" t="s">
        <v>135</v>
      </c>
      <c r="C6" s="120">
        <v>11.382857142857144</v>
      </c>
      <c r="D6" s="121" t="s">
        <v>627</v>
      </c>
      <c r="E6" s="35">
        <v>1</v>
      </c>
      <c r="F6" s="123">
        <v>36184</v>
      </c>
      <c r="G6" s="124">
        <v>26.693150684931506</v>
      </c>
      <c r="H6" s="37" t="s">
        <v>628</v>
      </c>
      <c r="I6" s="37">
        <v>21.260273972602739</v>
      </c>
      <c r="J6" s="37" t="s">
        <v>976</v>
      </c>
      <c r="K6" s="37" t="s">
        <v>984</v>
      </c>
      <c r="L6" s="37" t="s">
        <v>988</v>
      </c>
      <c r="M6" s="122">
        <v>72</v>
      </c>
      <c r="N6" s="122">
        <v>190</v>
      </c>
      <c r="O6" s="122">
        <v>4.26</v>
      </c>
      <c r="P6" s="38">
        <v>1</v>
      </c>
      <c r="Q6" s="125">
        <v>0</v>
      </c>
      <c r="R6" s="110">
        <v>0</v>
      </c>
      <c r="S6" s="110">
        <v>8.4564254062038408E-2</v>
      </c>
      <c r="T6" s="110">
        <v>0.18541409147095178</v>
      </c>
      <c r="U6" s="110">
        <v>0.20229265003371544</v>
      </c>
      <c r="V6" s="58">
        <v>0.20229265003371544</v>
      </c>
      <c r="W6" s="59">
        <v>0.20229265003371544</v>
      </c>
      <c r="X6" s="42">
        <v>20.627397260273973</v>
      </c>
      <c r="Y6" s="43">
        <v>2.46</v>
      </c>
      <c r="Z6" s="43">
        <v>10.6</v>
      </c>
      <c r="AA6" s="43">
        <v>11.7</v>
      </c>
      <c r="AB6" s="43">
        <v>1</v>
      </c>
      <c r="AC6" s="43">
        <v>1.91</v>
      </c>
      <c r="AD6" s="44">
        <v>1.3666666666666666E-2</v>
      </c>
      <c r="AE6" s="44">
        <v>0.13666666666666666</v>
      </c>
      <c r="AF6" s="45">
        <v>2.4E-2</v>
      </c>
      <c r="AG6" s="185">
        <v>0.81599999999999995</v>
      </c>
      <c r="AH6" s="185">
        <v>0.183</v>
      </c>
      <c r="AI6" s="43">
        <v>115.38389630469939</v>
      </c>
      <c r="AJ6" s="47">
        <v>111.86981920932843</v>
      </c>
      <c r="AK6" s="48">
        <v>5</v>
      </c>
      <c r="AL6" s="49">
        <v>5</v>
      </c>
      <c r="AM6" s="49">
        <v>4</v>
      </c>
      <c r="AN6" s="49">
        <v>8</v>
      </c>
      <c r="AO6" s="49">
        <v>10</v>
      </c>
      <c r="AP6" s="49">
        <v>8</v>
      </c>
      <c r="AQ6" s="49">
        <v>10</v>
      </c>
      <c r="AR6" s="126">
        <v>1</v>
      </c>
      <c r="AS6" s="133"/>
      <c r="AT6" s="115">
        <v>3407</v>
      </c>
      <c r="AU6" s="115"/>
      <c r="AV6" s="115"/>
      <c r="AW6" s="115"/>
      <c r="AX6" s="115"/>
      <c r="AY6" s="115"/>
      <c r="AZ6" s="115"/>
      <c r="BA6" s="116"/>
      <c r="BB6" s="116"/>
      <c r="BC6" s="116"/>
      <c r="BD6" s="116"/>
      <c r="BE6" s="135"/>
      <c r="BF6" s="135"/>
      <c r="BG6" s="136"/>
      <c r="BH6" s="133"/>
      <c r="BI6" s="115">
        <v>3154</v>
      </c>
      <c r="BJ6" s="115"/>
      <c r="BK6" s="115"/>
      <c r="BL6" s="115"/>
      <c r="BM6" s="115"/>
      <c r="BN6" s="116"/>
      <c r="BO6" s="116"/>
      <c r="BP6" s="116"/>
      <c r="BQ6" s="116"/>
      <c r="BR6" s="116"/>
      <c r="BS6" s="116"/>
      <c r="BT6" s="135"/>
      <c r="BU6" s="135"/>
      <c r="BV6" s="136"/>
      <c r="BW6" s="133">
        <v>229</v>
      </c>
      <c r="BX6" s="115">
        <v>2708</v>
      </c>
      <c r="BY6" s="115">
        <v>16</v>
      </c>
      <c r="BZ6" s="115">
        <v>12</v>
      </c>
      <c r="CA6" s="115">
        <v>6</v>
      </c>
      <c r="CB6" s="115">
        <v>28</v>
      </c>
      <c r="CC6" s="116">
        <v>1.17</v>
      </c>
      <c r="CD6" s="116">
        <v>0.69</v>
      </c>
      <c r="CE6" s="116">
        <v>2.46</v>
      </c>
      <c r="CF6" s="116">
        <v>6.9</v>
      </c>
      <c r="CG6" s="116">
        <v>15.3</v>
      </c>
      <c r="CH6" s="61">
        <v>3</v>
      </c>
      <c r="CI6" s="153">
        <v>3.2227074235807861E-2</v>
      </c>
      <c r="CJ6" s="61">
        <v>13</v>
      </c>
      <c r="CK6" s="153">
        <v>0.13965065502183405</v>
      </c>
      <c r="CL6" s="135">
        <v>66.7</v>
      </c>
      <c r="CM6" s="135">
        <v>14.3</v>
      </c>
      <c r="CN6" s="135">
        <v>66.7</v>
      </c>
      <c r="CO6" s="136">
        <v>33.299999999999997</v>
      </c>
      <c r="CP6" s="133">
        <v>900</v>
      </c>
      <c r="CQ6" s="115">
        <v>4854</v>
      </c>
      <c r="CR6" s="115">
        <v>68</v>
      </c>
      <c r="CS6" s="115">
        <v>46</v>
      </c>
      <c r="CT6" s="115">
        <v>11</v>
      </c>
      <c r="CU6" s="115">
        <v>52</v>
      </c>
      <c r="CV6" s="116">
        <v>0.78</v>
      </c>
      <c r="CW6" s="116">
        <v>1.8</v>
      </c>
      <c r="CX6" s="116">
        <v>2.2999999999999998</v>
      </c>
      <c r="CY6" s="116">
        <v>9</v>
      </c>
      <c r="CZ6" s="116">
        <v>10.1</v>
      </c>
      <c r="DA6" s="61">
        <v>17</v>
      </c>
      <c r="DB6" s="153">
        <v>4.3444444444444438E-2</v>
      </c>
      <c r="DC6" s="61">
        <v>51</v>
      </c>
      <c r="DD6" s="153">
        <v>0.13033333333333333</v>
      </c>
      <c r="DE6" s="135">
        <v>47.1</v>
      </c>
      <c r="DF6" s="135">
        <v>4.2</v>
      </c>
      <c r="DG6" s="135">
        <v>81.099999999999994</v>
      </c>
      <c r="DH6" s="136">
        <v>18.7</v>
      </c>
      <c r="DI6" s="133">
        <v>900</v>
      </c>
      <c r="DJ6" s="115">
        <v>4449</v>
      </c>
      <c r="DK6" s="115">
        <v>55</v>
      </c>
      <c r="DL6" s="115">
        <v>40</v>
      </c>
      <c r="DM6" s="115">
        <v>7</v>
      </c>
      <c r="DN6" s="115">
        <v>49</v>
      </c>
      <c r="DO6" s="116">
        <v>1</v>
      </c>
      <c r="DP6" s="116">
        <v>1.91</v>
      </c>
      <c r="DQ6" s="116">
        <v>2.46</v>
      </c>
      <c r="DR6" s="116">
        <v>10.6</v>
      </c>
      <c r="DS6" s="116">
        <v>11.7</v>
      </c>
      <c r="DT6" s="61">
        <v>5</v>
      </c>
      <c r="DU6" s="153">
        <v>1.3666666666666666E-2</v>
      </c>
      <c r="DV6" s="61">
        <v>50</v>
      </c>
      <c r="DW6" s="153">
        <v>0.13666666666666666</v>
      </c>
      <c r="DX6" s="135">
        <v>40</v>
      </c>
      <c r="DY6" s="135">
        <v>2.4</v>
      </c>
      <c r="DZ6" s="135">
        <v>82.1</v>
      </c>
      <c r="EA6" s="136">
        <v>17.899999999999999</v>
      </c>
      <c r="EB6" s="117"/>
      <c r="EC6" s="7">
        <v>4</v>
      </c>
      <c r="ED6" s="31" t="s">
        <v>637</v>
      </c>
      <c r="EE6" s="89">
        <v>0.95</v>
      </c>
      <c r="EF6" s="107">
        <v>43343</v>
      </c>
      <c r="EG6" s="89"/>
    </row>
    <row r="7" spans="1:137" x14ac:dyDescent="0.2">
      <c r="A7" s="30">
        <v>5</v>
      </c>
      <c r="B7" s="32" t="s">
        <v>137</v>
      </c>
      <c r="C7" s="120">
        <v>11.207142857142857</v>
      </c>
      <c r="D7" s="121" t="s">
        <v>689</v>
      </c>
      <c r="E7" s="35">
        <v>5</v>
      </c>
      <c r="F7" s="123">
        <v>35871</v>
      </c>
      <c r="G7" s="124">
        <v>27.550684931506851</v>
      </c>
      <c r="H7" s="37" t="s">
        <v>628</v>
      </c>
      <c r="I7" s="37">
        <v>22.117808219178084</v>
      </c>
      <c r="J7" s="37" t="s">
        <v>976</v>
      </c>
      <c r="K7" s="37" t="s">
        <v>977</v>
      </c>
      <c r="L7" s="37" t="s">
        <v>986</v>
      </c>
      <c r="M7" s="122">
        <v>72</v>
      </c>
      <c r="N7" s="122">
        <v>201</v>
      </c>
      <c r="O7" s="122">
        <v>4.5</v>
      </c>
      <c r="P7" s="38">
        <v>1</v>
      </c>
      <c r="Q7" s="125">
        <v>0</v>
      </c>
      <c r="R7" s="110">
        <v>0</v>
      </c>
      <c r="S7" s="110">
        <v>0</v>
      </c>
      <c r="T7" s="110">
        <v>0.15669421487603305</v>
      </c>
      <c r="U7" s="110">
        <v>0.36846986089644512</v>
      </c>
      <c r="V7" s="58">
        <v>0.36846986089644512</v>
      </c>
      <c r="W7" s="59">
        <v>0.35004636785162285</v>
      </c>
      <c r="X7" s="42">
        <v>21.484931506849314</v>
      </c>
      <c r="Y7" s="43">
        <v>3.04</v>
      </c>
      <c r="Z7" s="43">
        <v>10.9</v>
      </c>
      <c r="AA7" s="43">
        <v>11.6</v>
      </c>
      <c r="AB7" s="43">
        <v>0.83</v>
      </c>
      <c r="AC7" s="43">
        <v>3.36</v>
      </c>
      <c r="AD7" s="44">
        <v>2.0402684563758388E-2</v>
      </c>
      <c r="AE7" s="44">
        <v>0.23208053691275168</v>
      </c>
      <c r="AF7" s="45">
        <v>8.5000000000000006E-2</v>
      </c>
      <c r="AG7" s="185">
        <v>0.87200000000000011</v>
      </c>
      <c r="AH7" s="185">
        <v>0.1255</v>
      </c>
      <c r="AI7" s="43">
        <v>98.033836305441241</v>
      </c>
      <c r="AJ7" s="47">
        <v>95.048164389643162</v>
      </c>
      <c r="AK7" s="48">
        <v>9</v>
      </c>
      <c r="AL7" s="49">
        <v>4</v>
      </c>
      <c r="AM7" s="49">
        <v>6</v>
      </c>
      <c r="AN7" s="49">
        <v>8</v>
      </c>
      <c r="AO7" s="49">
        <v>8</v>
      </c>
      <c r="AP7" s="49">
        <v>5</v>
      </c>
      <c r="AQ7" s="49">
        <v>10</v>
      </c>
      <c r="AR7" s="126">
        <v>0.75</v>
      </c>
      <c r="AS7" s="133"/>
      <c r="AT7" s="115">
        <v>3887</v>
      </c>
      <c r="AU7" s="115"/>
      <c r="AV7" s="115"/>
      <c r="AW7" s="115"/>
      <c r="AX7" s="115"/>
      <c r="AY7" s="115"/>
      <c r="AZ7" s="115"/>
      <c r="BA7" s="116"/>
      <c r="BB7" s="116"/>
      <c r="BC7" s="116"/>
      <c r="BD7" s="116"/>
      <c r="BE7" s="135"/>
      <c r="BF7" s="135"/>
      <c r="BG7" s="136"/>
      <c r="BH7" s="133"/>
      <c r="BI7" s="115">
        <v>3111</v>
      </c>
      <c r="BJ7" s="115"/>
      <c r="BK7" s="115"/>
      <c r="BL7" s="115"/>
      <c r="BM7" s="115"/>
      <c r="BN7" s="116"/>
      <c r="BO7" s="116"/>
      <c r="BP7" s="116"/>
      <c r="BQ7" s="116"/>
      <c r="BR7" s="116"/>
      <c r="BS7" s="116"/>
      <c r="BT7" s="135"/>
      <c r="BU7" s="135"/>
      <c r="BV7" s="136"/>
      <c r="BW7" s="133"/>
      <c r="BX7" s="115">
        <v>3324</v>
      </c>
      <c r="BY7" s="115"/>
      <c r="BZ7" s="115"/>
      <c r="CA7" s="115"/>
      <c r="CB7" s="115"/>
      <c r="CC7" s="116"/>
      <c r="CD7" s="116"/>
      <c r="CE7" s="116"/>
      <c r="CF7" s="116"/>
      <c r="CG7" s="116"/>
      <c r="CH7" s="61"/>
      <c r="CI7" s="153"/>
      <c r="CJ7" s="61"/>
      <c r="CK7" s="153"/>
      <c r="CL7" s="135"/>
      <c r="CM7" s="135"/>
      <c r="CN7" s="135"/>
      <c r="CO7" s="136"/>
      <c r="CP7" s="133">
        <v>474</v>
      </c>
      <c r="CQ7" s="115">
        <v>3025</v>
      </c>
      <c r="CR7" s="115">
        <v>47</v>
      </c>
      <c r="CS7" s="115">
        <v>33</v>
      </c>
      <c r="CT7" s="115">
        <v>3</v>
      </c>
      <c r="CU7" s="115">
        <v>20</v>
      </c>
      <c r="CV7" s="116">
        <v>0.83</v>
      </c>
      <c r="CW7" s="116">
        <v>1.2</v>
      </c>
      <c r="CX7" s="116">
        <v>2.2000000000000002</v>
      </c>
      <c r="CY7" s="116">
        <v>8.8000000000000007</v>
      </c>
      <c r="CZ7" s="116">
        <v>11.6</v>
      </c>
      <c r="DA7" s="61">
        <v>6</v>
      </c>
      <c r="DB7" s="153">
        <v>2.7848101265822787E-2</v>
      </c>
      <c r="DC7" s="61">
        <v>41</v>
      </c>
      <c r="DD7" s="153">
        <v>0.19029535864978905</v>
      </c>
      <c r="DE7" s="135">
        <v>16.7</v>
      </c>
      <c r="DF7" s="135">
        <v>5.7</v>
      </c>
      <c r="DG7" s="135">
        <v>91.7</v>
      </c>
      <c r="DH7" s="136">
        <v>8.3000000000000007</v>
      </c>
      <c r="DI7" s="133">
        <v>1192</v>
      </c>
      <c r="DJ7" s="115">
        <v>3235</v>
      </c>
      <c r="DK7" s="115">
        <v>99</v>
      </c>
      <c r="DL7" s="115">
        <v>65</v>
      </c>
      <c r="DM7" s="115">
        <v>8</v>
      </c>
      <c r="DN7" s="115">
        <v>21</v>
      </c>
      <c r="DO7" s="116">
        <v>0.8</v>
      </c>
      <c r="DP7" s="116">
        <v>3.36</v>
      </c>
      <c r="DQ7" s="116">
        <v>3.04</v>
      </c>
      <c r="DR7" s="116">
        <v>10.9</v>
      </c>
      <c r="DS7" s="116">
        <v>10.1</v>
      </c>
      <c r="DT7" s="61">
        <v>8</v>
      </c>
      <c r="DU7" s="153">
        <v>2.0402684563758388E-2</v>
      </c>
      <c r="DV7" s="61">
        <v>91</v>
      </c>
      <c r="DW7" s="153">
        <v>0.23208053691275168</v>
      </c>
      <c r="DX7" s="135">
        <v>25</v>
      </c>
      <c r="DY7" s="135">
        <v>8.5</v>
      </c>
      <c r="DZ7" s="135">
        <v>82.7</v>
      </c>
      <c r="EA7" s="136">
        <v>16.8</v>
      </c>
      <c r="EB7" s="117"/>
      <c r="EC7" s="7">
        <v>5</v>
      </c>
      <c r="ED7" s="31" t="s">
        <v>731</v>
      </c>
      <c r="EE7" s="89">
        <v>0.95</v>
      </c>
      <c r="EF7" s="107">
        <v>43713</v>
      </c>
      <c r="EG7" s="89"/>
    </row>
    <row r="8" spans="1:137" x14ac:dyDescent="0.2">
      <c r="A8" s="30">
        <v>6</v>
      </c>
      <c r="B8" s="32" t="s">
        <v>119</v>
      </c>
      <c r="C8" s="120">
        <v>11.03857142857143</v>
      </c>
      <c r="D8" s="121" t="s">
        <v>639</v>
      </c>
      <c r="E8" s="35">
        <v>4</v>
      </c>
      <c r="F8" s="123">
        <v>36178</v>
      </c>
      <c r="G8" s="124">
        <v>26.709589041095889</v>
      </c>
      <c r="H8" s="37" t="s">
        <v>628</v>
      </c>
      <c r="I8" s="37">
        <v>21.276712328767122</v>
      </c>
      <c r="J8" s="37" t="s">
        <v>976</v>
      </c>
      <c r="K8" s="37" t="s">
        <v>982</v>
      </c>
      <c r="L8" s="37" t="s">
        <v>985</v>
      </c>
      <c r="M8" s="122">
        <v>76</v>
      </c>
      <c r="N8" s="122">
        <v>216</v>
      </c>
      <c r="O8" s="122">
        <v>4.54</v>
      </c>
      <c r="P8" s="38">
        <v>2</v>
      </c>
      <c r="Q8" s="125">
        <v>0</v>
      </c>
      <c r="R8" s="110">
        <v>0</v>
      </c>
      <c r="S8" s="110">
        <v>0.19563239308462238</v>
      </c>
      <c r="T8" s="110">
        <v>0.22365591397849463</v>
      </c>
      <c r="U8" s="110">
        <v>0.2698265895953757</v>
      </c>
      <c r="V8" s="58">
        <v>0.2698265895953757</v>
      </c>
      <c r="W8" s="59">
        <v>0.25633526011560692</v>
      </c>
      <c r="X8" s="42">
        <v>19.63013698630137</v>
      </c>
      <c r="Y8" s="43">
        <v>3.59</v>
      </c>
      <c r="Z8" s="43">
        <v>7.6</v>
      </c>
      <c r="AA8" s="43">
        <v>15.7</v>
      </c>
      <c r="AB8" s="43">
        <v>1.06</v>
      </c>
      <c r="AC8" s="43">
        <v>2.29</v>
      </c>
      <c r="AD8" s="44">
        <v>6.1525278491859459E-2</v>
      </c>
      <c r="AE8" s="44">
        <v>0.20610968294772919</v>
      </c>
      <c r="AF8" s="45">
        <v>9.1999999999999998E-2</v>
      </c>
      <c r="AG8" s="185">
        <v>0.89049999999999996</v>
      </c>
      <c r="AH8" s="185">
        <v>0.10949999999999999</v>
      </c>
      <c r="AI8" s="43">
        <v>101.68580600610686</v>
      </c>
      <c r="AJ8" s="47">
        <v>106.91772646122963</v>
      </c>
      <c r="AK8" s="48">
        <v>7</v>
      </c>
      <c r="AL8" s="49">
        <v>7</v>
      </c>
      <c r="AM8" s="49">
        <v>7</v>
      </c>
      <c r="AN8" s="49">
        <v>6</v>
      </c>
      <c r="AO8" s="49">
        <v>7</v>
      </c>
      <c r="AP8" s="49">
        <v>7</v>
      </c>
      <c r="AQ8" s="49">
        <v>8</v>
      </c>
      <c r="AR8" s="126">
        <v>1</v>
      </c>
      <c r="AS8" s="133"/>
      <c r="AT8" s="115">
        <v>4373</v>
      </c>
      <c r="AU8" s="115"/>
      <c r="AV8" s="115"/>
      <c r="AW8" s="115"/>
      <c r="AX8" s="115"/>
      <c r="AY8" s="115"/>
      <c r="AZ8" s="115"/>
      <c r="BA8" s="116"/>
      <c r="BB8" s="116"/>
      <c r="BC8" s="116"/>
      <c r="BD8" s="116"/>
      <c r="BE8" s="135"/>
      <c r="BF8" s="135"/>
      <c r="BG8" s="136"/>
      <c r="BH8" s="133"/>
      <c r="BI8" s="115">
        <v>5009</v>
      </c>
      <c r="BJ8" s="115"/>
      <c r="BK8" s="115"/>
      <c r="BL8" s="115"/>
      <c r="BM8" s="115"/>
      <c r="BN8" s="116"/>
      <c r="BO8" s="116"/>
      <c r="BP8" s="116"/>
      <c r="BQ8" s="116"/>
      <c r="BR8" s="116"/>
      <c r="BS8" s="116"/>
      <c r="BT8" s="135"/>
      <c r="BU8" s="135"/>
      <c r="BV8" s="136"/>
      <c r="BW8" s="133">
        <v>645</v>
      </c>
      <c r="BX8" s="115">
        <v>3297</v>
      </c>
      <c r="BY8" s="115">
        <v>33</v>
      </c>
      <c r="BZ8" s="115">
        <v>17</v>
      </c>
      <c r="CA8" s="115">
        <v>2</v>
      </c>
      <c r="CB8" s="115">
        <v>17</v>
      </c>
      <c r="CC8" s="116">
        <v>1.21</v>
      </c>
      <c r="CD8" s="116">
        <v>1.37</v>
      </c>
      <c r="CE8" s="116">
        <v>3.71</v>
      </c>
      <c r="CF8" s="116">
        <v>7.6</v>
      </c>
      <c r="CG8" s="116">
        <v>16</v>
      </c>
      <c r="CH8" s="61">
        <v>11</v>
      </c>
      <c r="CI8" s="153">
        <v>6.3271317829457371E-2</v>
      </c>
      <c r="CJ8" s="61">
        <v>22</v>
      </c>
      <c r="CK8" s="153">
        <v>0.12654263565891474</v>
      </c>
      <c r="CL8" s="135">
        <v>45.5</v>
      </c>
      <c r="CM8" s="135">
        <v>15</v>
      </c>
      <c r="CN8" s="135">
        <v>80.400000000000006</v>
      </c>
      <c r="CO8" s="136">
        <v>19.600000000000001</v>
      </c>
      <c r="CP8" s="133">
        <v>936</v>
      </c>
      <c r="CQ8" s="115">
        <v>4185</v>
      </c>
      <c r="CR8" s="115">
        <v>94</v>
      </c>
      <c r="CS8" s="115">
        <v>59</v>
      </c>
      <c r="CT8" s="115">
        <v>12</v>
      </c>
      <c r="CU8" s="115">
        <v>37</v>
      </c>
      <c r="CV8" s="116">
        <v>0.77</v>
      </c>
      <c r="CW8" s="116">
        <v>1.84</v>
      </c>
      <c r="CX8" s="116">
        <v>2.97</v>
      </c>
      <c r="CY8" s="116">
        <v>5.3</v>
      </c>
      <c r="CZ8" s="116">
        <v>15.3</v>
      </c>
      <c r="DA8" s="61">
        <v>23</v>
      </c>
      <c r="DB8" s="153">
        <v>7.2980769230769238E-2</v>
      </c>
      <c r="DC8" s="61">
        <v>71</v>
      </c>
      <c r="DD8" s="153">
        <v>0.22528846153846155</v>
      </c>
      <c r="DE8" s="135">
        <v>52.2</v>
      </c>
      <c r="DF8" s="135">
        <v>3.3</v>
      </c>
      <c r="DG8" s="135">
        <v>92.3</v>
      </c>
      <c r="DH8" s="136">
        <v>7.7</v>
      </c>
      <c r="DI8" s="133">
        <v>1167</v>
      </c>
      <c r="DJ8" s="115">
        <v>4325</v>
      </c>
      <c r="DK8" s="115">
        <v>87</v>
      </c>
      <c r="DL8" s="115">
        <v>59</v>
      </c>
      <c r="DM8" s="115">
        <v>13</v>
      </c>
      <c r="DN8" s="115">
        <v>40</v>
      </c>
      <c r="DO8" s="116">
        <v>1.06</v>
      </c>
      <c r="DP8" s="116">
        <v>2.29</v>
      </c>
      <c r="DQ8" s="116">
        <v>3.59</v>
      </c>
      <c r="DR8" s="116">
        <v>5.9</v>
      </c>
      <c r="DS8" s="116">
        <v>15.7</v>
      </c>
      <c r="DT8" s="61">
        <v>20</v>
      </c>
      <c r="DU8" s="153">
        <v>6.1525278491859459E-2</v>
      </c>
      <c r="DV8" s="61">
        <v>67</v>
      </c>
      <c r="DW8" s="153">
        <v>0.20610968294772919</v>
      </c>
      <c r="DX8" s="135">
        <v>55</v>
      </c>
      <c r="DY8" s="135">
        <v>9.1999999999999993</v>
      </c>
      <c r="DZ8" s="135">
        <v>85.8</v>
      </c>
      <c r="EA8" s="136">
        <v>14.2</v>
      </c>
      <c r="EB8" s="117"/>
      <c r="EC8" s="7">
        <v>6</v>
      </c>
      <c r="ED8" s="31" t="s">
        <v>642</v>
      </c>
      <c r="EE8" s="89">
        <v>0.85</v>
      </c>
      <c r="EF8" s="107"/>
      <c r="EG8" s="89"/>
    </row>
    <row r="9" spans="1:137" x14ac:dyDescent="0.2">
      <c r="A9" s="30">
        <v>7</v>
      </c>
      <c r="B9" s="32" t="s">
        <v>158</v>
      </c>
      <c r="C9" s="120">
        <v>10.305714285714286</v>
      </c>
      <c r="D9" s="121" t="s">
        <v>653</v>
      </c>
      <c r="E9" s="35">
        <v>5</v>
      </c>
      <c r="F9" s="123">
        <v>35708</v>
      </c>
      <c r="G9" s="124">
        <v>27.997260273972604</v>
      </c>
      <c r="H9" s="37" t="s">
        <v>669</v>
      </c>
      <c r="I9" s="37">
        <v>22.564383561643837</v>
      </c>
      <c r="J9" s="37" t="s">
        <v>976</v>
      </c>
      <c r="K9" s="37" t="s">
        <v>979</v>
      </c>
      <c r="L9" s="37" t="s">
        <v>986</v>
      </c>
      <c r="M9" s="122">
        <v>76</v>
      </c>
      <c r="N9" s="122">
        <v>223</v>
      </c>
      <c r="O9" s="122">
        <v>4.45</v>
      </c>
      <c r="P9" s="38">
        <v>2</v>
      </c>
      <c r="Q9" s="125">
        <v>0</v>
      </c>
      <c r="R9" s="110">
        <v>2.2822154188700251E-2</v>
      </c>
      <c r="S9" s="110">
        <v>0.10726230291447683</v>
      </c>
      <c r="T9" s="110">
        <v>0.30110404817664771</v>
      </c>
      <c r="U9" s="110">
        <v>0.3207331042382589</v>
      </c>
      <c r="V9" s="58">
        <v>0.3207331042382589</v>
      </c>
      <c r="W9" s="59">
        <v>0.30469644902634596</v>
      </c>
      <c r="X9" s="42">
        <v>20.917808219178081</v>
      </c>
      <c r="Y9" s="43">
        <v>2.4500000000000002</v>
      </c>
      <c r="Z9" s="43">
        <v>5.8</v>
      </c>
      <c r="AA9" s="43">
        <v>10.199999999999999</v>
      </c>
      <c r="AB9" s="43">
        <v>0.79</v>
      </c>
      <c r="AC9" s="43">
        <v>2.48</v>
      </c>
      <c r="AD9" s="44">
        <v>3.1500000000000007E-2</v>
      </c>
      <c r="AE9" s="44">
        <v>0.20125000000000004</v>
      </c>
      <c r="AF9" s="45">
        <v>2.8999999999999998E-2</v>
      </c>
      <c r="AG9" s="185">
        <v>0.88450000000000006</v>
      </c>
      <c r="AH9" s="185">
        <v>0.114</v>
      </c>
      <c r="AI9" s="43">
        <v>113.73517882474103</v>
      </c>
      <c r="AJ9" s="47">
        <v>119.58706152038954</v>
      </c>
      <c r="AK9" s="48">
        <v>8</v>
      </c>
      <c r="AL9" s="49">
        <v>5</v>
      </c>
      <c r="AM9" s="49">
        <v>4</v>
      </c>
      <c r="AN9" s="49">
        <v>4</v>
      </c>
      <c r="AO9" s="49">
        <v>9</v>
      </c>
      <c r="AP9" s="49">
        <v>9</v>
      </c>
      <c r="AQ9" s="49">
        <v>8</v>
      </c>
      <c r="AR9" s="126">
        <v>1</v>
      </c>
      <c r="AS9" s="133"/>
      <c r="AT9" s="115">
        <v>3776</v>
      </c>
      <c r="AU9" s="115"/>
      <c r="AV9" s="115"/>
      <c r="AW9" s="115"/>
      <c r="AX9" s="115"/>
      <c r="AY9" s="115"/>
      <c r="AZ9" s="115"/>
      <c r="BA9" s="116"/>
      <c r="BB9" s="116"/>
      <c r="BC9" s="116"/>
      <c r="BD9" s="116"/>
      <c r="BE9" s="135"/>
      <c r="BF9" s="135"/>
      <c r="BG9" s="136"/>
      <c r="BH9" s="133">
        <v>82</v>
      </c>
      <c r="BI9" s="115">
        <v>3593</v>
      </c>
      <c r="BJ9" s="115">
        <v>8</v>
      </c>
      <c r="BK9" s="115">
        <v>6</v>
      </c>
      <c r="BL9" s="115">
        <v>0</v>
      </c>
      <c r="BM9" s="115">
        <v>33</v>
      </c>
      <c r="BN9" s="116">
        <v>0.98</v>
      </c>
      <c r="BO9" s="116">
        <v>0.26</v>
      </c>
      <c r="BP9" s="116">
        <v>2.73</v>
      </c>
      <c r="BQ9" s="116">
        <v>6.2</v>
      </c>
      <c r="BR9" s="116"/>
      <c r="BS9" s="116"/>
      <c r="BT9" s="135">
        <v>14.3</v>
      </c>
      <c r="BU9" s="135">
        <v>74.3</v>
      </c>
      <c r="BV9" s="136">
        <v>22.9</v>
      </c>
      <c r="BW9" s="133">
        <v>449</v>
      </c>
      <c r="BX9" s="115">
        <v>4186</v>
      </c>
      <c r="BY9" s="115">
        <v>36</v>
      </c>
      <c r="BZ9" s="115">
        <v>23</v>
      </c>
      <c r="CA9" s="115">
        <v>2</v>
      </c>
      <c r="CB9" s="115">
        <v>26</v>
      </c>
      <c r="CC9" s="116">
        <v>0.99</v>
      </c>
      <c r="CD9" s="116">
        <v>1.29</v>
      </c>
      <c r="CE9" s="116">
        <v>1.81</v>
      </c>
      <c r="CF9" s="116">
        <v>6.8</v>
      </c>
      <c r="CG9" s="116">
        <v>12.9</v>
      </c>
      <c r="CH9" s="61">
        <v>9</v>
      </c>
      <c r="CI9" s="153">
        <v>3.6280623608017822E-2</v>
      </c>
      <c r="CJ9" s="61">
        <v>27</v>
      </c>
      <c r="CK9" s="153">
        <v>0.10884187082405346</v>
      </c>
      <c r="CL9" s="135">
        <v>44.4</v>
      </c>
      <c r="CM9" s="135">
        <v>0</v>
      </c>
      <c r="CN9" s="135">
        <v>81.7</v>
      </c>
      <c r="CO9" s="136">
        <v>17.399999999999999</v>
      </c>
      <c r="CP9" s="133">
        <v>900</v>
      </c>
      <c r="CQ9" s="115">
        <v>2989</v>
      </c>
      <c r="CR9" s="115">
        <v>77</v>
      </c>
      <c r="CS9" s="115">
        <v>41</v>
      </c>
      <c r="CT9" s="115">
        <v>6</v>
      </c>
      <c r="CU9" s="115">
        <v>18</v>
      </c>
      <c r="CV9" s="116">
        <v>0.79</v>
      </c>
      <c r="CW9" s="116">
        <v>2.19</v>
      </c>
      <c r="CX9" s="116">
        <v>2.2799999999999998</v>
      </c>
      <c r="CY9" s="116">
        <v>5.8</v>
      </c>
      <c r="CZ9" s="116">
        <v>17.5</v>
      </c>
      <c r="DA9" s="61">
        <v>17</v>
      </c>
      <c r="DB9" s="153">
        <v>4.3066666666666663E-2</v>
      </c>
      <c r="DC9" s="61">
        <v>60</v>
      </c>
      <c r="DD9" s="153">
        <v>0.152</v>
      </c>
      <c r="DE9" s="135">
        <v>47.1</v>
      </c>
      <c r="DF9" s="135">
        <v>2.4</v>
      </c>
      <c r="DG9" s="135">
        <v>86.5</v>
      </c>
      <c r="DH9" s="136">
        <v>13.2</v>
      </c>
      <c r="DI9" s="133">
        <v>1400</v>
      </c>
      <c r="DJ9" s="115">
        <v>4365</v>
      </c>
      <c r="DK9" s="115">
        <v>133</v>
      </c>
      <c r="DL9" s="115">
        <v>101</v>
      </c>
      <c r="DM9" s="115">
        <v>11</v>
      </c>
      <c r="DN9" s="115">
        <v>35</v>
      </c>
      <c r="DO9" s="116">
        <v>0.78</v>
      </c>
      <c r="DP9" s="116">
        <v>2.48</v>
      </c>
      <c r="DQ9" s="116">
        <v>2.4500000000000002</v>
      </c>
      <c r="DR9" s="116">
        <v>4.9000000000000004</v>
      </c>
      <c r="DS9" s="116">
        <v>10.199999999999999</v>
      </c>
      <c r="DT9" s="61">
        <v>18</v>
      </c>
      <c r="DU9" s="153">
        <v>3.1500000000000007E-2</v>
      </c>
      <c r="DV9" s="61">
        <v>115</v>
      </c>
      <c r="DW9" s="153">
        <v>0.20125000000000004</v>
      </c>
      <c r="DX9" s="135">
        <v>44.4</v>
      </c>
      <c r="DY9" s="135">
        <v>2.9</v>
      </c>
      <c r="DZ9" s="135">
        <v>90.4</v>
      </c>
      <c r="EA9" s="136">
        <v>9.6</v>
      </c>
      <c r="EB9" s="117"/>
      <c r="EC9" s="7">
        <v>7</v>
      </c>
      <c r="ED9" s="31" t="s">
        <v>734</v>
      </c>
      <c r="EE9" s="89">
        <v>0.76</v>
      </c>
      <c r="EF9" s="89"/>
      <c r="EG9" s="89"/>
    </row>
    <row r="10" spans="1:137" x14ac:dyDescent="0.2">
      <c r="A10" s="30">
        <v>8</v>
      </c>
      <c r="B10" s="32" t="s">
        <v>183</v>
      </c>
      <c r="C10" s="120">
        <v>9.7571428571428562</v>
      </c>
      <c r="D10" s="121" t="s">
        <v>694</v>
      </c>
      <c r="E10" s="35">
        <v>3</v>
      </c>
      <c r="F10" s="123">
        <v>36162</v>
      </c>
      <c r="G10" s="124">
        <v>26.753424657534246</v>
      </c>
      <c r="H10" s="37" t="s">
        <v>628</v>
      </c>
      <c r="I10" s="37">
        <v>21.32054794520548</v>
      </c>
      <c r="J10" s="37" t="s">
        <v>976</v>
      </c>
      <c r="K10" s="37" t="s">
        <v>977</v>
      </c>
      <c r="L10" s="37" t="s">
        <v>987</v>
      </c>
      <c r="M10" s="122">
        <v>71</v>
      </c>
      <c r="N10" s="122">
        <v>197</v>
      </c>
      <c r="O10" s="122">
        <v>4.47</v>
      </c>
      <c r="P10" s="38">
        <v>1</v>
      </c>
      <c r="Q10" s="125">
        <v>0</v>
      </c>
      <c r="R10" s="110">
        <v>0</v>
      </c>
      <c r="S10" s="110">
        <v>0.16788108423200232</v>
      </c>
      <c r="T10" s="110">
        <v>0.3859585303746817</v>
      </c>
      <c r="U10" s="110">
        <v>0.25</v>
      </c>
      <c r="V10" s="58">
        <v>0.31797926518734088</v>
      </c>
      <c r="W10" s="59">
        <v>0.3020803019279738</v>
      </c>
      <c r="X10" s="42">
        <v>19.673972602739727</v>
      </c>
      <c r="Y10" s="43">
        <v>2.68</v>
      </c>
      <c r="Z10" s="43">
        <v>6</v>
      </c>
      <c r="AA10" s="43">
        <v>14.9</v>
      </c>
      <c r="AB10" s="43">
        <v>0.38</v>
      </c>
      <c r="AC10" s="43">
        <v>2.57</v>
      </c>
      <c r="AD10" s="44">
        <v>4.6333878887070377E-2</v>
      </c>
      <c r="AE10" s="44">
        <v>0.16826513911620294</v>
      </c>
      <c r="AF10" s="45">
        <v>0.14000000000000001</v>
      </c>
      <c r="AG10" s="185">
        <v>0.85</v>
      </c>
      <c r="AH10" s="185">
        <v>0.13949999999999999</v>
      </c>
      <c r="AI10" s="43">
        <v>98.688404846965284</v>
      </c>
      <c r="AJ10" s="47">
        <v>93.696343688718514</v>
      </c>
      <c r="AK10" s="48">
        <v>8</v>
      </c>
      <c r="AL10" s="49">
        <v>7</v>
      </c>
      <c r="AM10" s="49">
        <v>5</v>
      </c>
      <c r="AN10" s="49">
        <v>5</v>
      </c>
      <c r="AO10" s="49">
        <v>8</v>
      </c>
      <c r="AP10" s="49">
        <v>5</v>
      </c>
      <c r="AQ10" s="49">
        <v>10</v>
      </c>
      <c r="AR10" s="126">
        <v>0</v>
      </c>
      <c r="AS10" s="133"/>
      <c r="AT10" s="115">
        <v>4517</v>
      </c>
      <c r="AU10" s="115"/>
      <c r="AV10" s="115"/>
      <c r="AW10" s="115"/>
      <c r="AX10" s="115"/>
      <c r="AY10" s="115"/>
      <c r="AZ10" s="115"/>
      <c r="BA10" s="116"/>
      <c r="BB10" s="116"/>
      <c r="BC10" s="116"/>
      <c r="BD10" s="116"/>
      <c r="BE10" s="135"/>
      <c r="BF10" s="135"/>
      <c r="BG10" s="136"/>
      <c r="BH10" s="133"/>
      <c r="BI10" s="115">
        <v>3486</v>
      </c>
      <c r="BJ10" s="115"/>
      <c r="BK10" s="115"/>
      <c r="BL10" s="115"/>
      <c r="BM10" s="115"/>
      <c r="BN10" s="116"/>
      <c r="BO10" s="116"/>
      <c r="BP10" s="116"/>
      <c r="BQ10" s="116"/>
      <c r="BR10" s="116"/>
      <c r="BS10" s="116"/>
      <c r="BT10" s="135"/>
      <c r="BU10" s="135"/>
      <c r="BV10" s="136"/>
      <c r="BW10" s="133">
        <v>576</v>
      </c>
      <c r="BX10" s="115">
        <v>3431</v>
      </c>
      <c r="BY10" s="115">
        <v>58</v>
      </c>
      <c r="BZ10" s="115">
        <v>33</v>
      </c>
      <c r="CA10" s="115">
        <v>8</v>
      </c>
      <c r="CB10" s="115">
        <v>28</v>
      </c>
      <c r="CC10" s="116">
        <v>0.77</v>
      </c>
      <c r="CD10" s="116">
        <v>1.34</v>
      </c>
      <c r="CE10" s="116">
        <v>2.29</v>
      </c>
      <c r="CF10" s="116">
        <v>7.5</v>
      </c>
      <c r="CG10" s="116">
        <v>14.5</v>
      </c>
      <c r="CH10" s="61">
        <v>9</v>
      </c>
      <c r="CI10" s="153">
        <v>3.5781250000000001E-2</v>
      </c>
      <c r="CJ10" s="61">
        <v>49</v>
      </c>
      <c r="CK10" s="153">
        <v>0.19480902777777778</v>
      </c>
      <c r="CL10" s="135">
        <v>44.4</v>
      </c>
      <c r="CM10" s="135">
        <v>10.8</v>
      </c>
      <c r="CN10" s="135">
        <v>92.8</v>
      </c>
      <c r="CO10" s="136">
        <v>5.7</v>
      </c>
      <c r="CP10" s="133">
        <v>1061</v>
      </c>
      <c r="CQ10" s="115">
        <v>2749</v>
      </c>
      <c r="CR10" s="115">
        <v>131</v>
      </c>
      <c r="CS10" s="115">
        <v>71</v>
      </c>
      <c r="CT10" s="115">
        <v>9</v>
      </c>
      <c r="CU10" s="115">
        <v>18</v>
      </c>
      <c r="CV10" s="116">
        <v>0.38</v>
      </c>
      <c r="CW10" s="116">
        <v>2.57</v>
      </c>
      <c r="CX10" s="116">
        <v>2.68</v>
      </c>
      <c r="CY10" s="116">
        <v>6</v>
      </c>
      <c r="CZ10" s="116">
        <v>12.8</v>
      </c>
      <c r="DA10" s="61">
        <v>30</v>
      </c>
      <c r="DB10" s="153">
        <v>7.5777568331762482E-2</v>
      </c>
      <c r="DC10" s="61">
        <v>101</v>
      </c>
      <c r="DD10" s="153">
        <v>0.2551178133836004</v>
      </c>
      <c r="DE10" s="135">
        <v>50</v>
      </c>
      <c r="DF10" s="135">
        <v>6.6</v>
      </c>
      <c r="DG10" s="135">
        <v>81.900000000000006</v>
      </c>
      <c r="DH10" s="136">
        <v>17.399999999999999</v>
      </c>
      <c r="DI10" s="133">
        <v>611</v>
      </c>
      <c r="DJ10" s="115">
        <v>2444</v>
      </c>
      <c r="DK10" s="115">
        <v>88</v>
      </c>
      <c r="DL10" s="115">
        <v>43</v>
      </c>
      <c r="DM10" s="115">
        <v>5</v>
      </c>
      <c r="DN10" s="115">
        <v>15</v>
      </c>
      <c r="DO10" s="116">
        <v>0.3</v>
      </c>
      <c r="DP10" s="116">
        <v>1.55</v>
      </c>
      <c r="DQ10" s="116">
        <v>1.49</v>
      </c>
      <c r="DR10" s="116">
        <v>3.8</v>
      </c>
      <c r="DS10" s="116">
        <v>14.9</v>
      </c>
      <c r="DT10" s="61">
        <v>19</v>
      </c>
      <c r="DU10" s="153">
        <v>4.6333878887070377E-2</v>
      </c>
      <c r="DV10" s="61">
        <v>69</v>
      </c>
      <c r="DW10" s="153">
        <v>0.16826513911620294</v>
      </c>
      <c r="DX10" s="135">
        <v>42.1</v>
      </c>
      <c r="DY10" s="135">
        <v>14</v>
      </c>
      <c r="DZ10" s="135">
        <v>88.1</v>
      </c>
      <c r="EA10" s="136">
        <v>10.5</v>
      </c>
      <c r="EB10" s="117"/>
      <c r="EC10" s="7">
        <v>8</v>
      </c>
      <c r="ED10" s="31" t="s">
        <v>736</v>
      </c>
      <c r="EE10" s="89">
        <v>0.76</v>
      </c>
      <c r="EF10" s="107"/>
      <c r="EG10" s="89"/>
    </row>
    <row r="11" spans="1:137" x14ac:dyDescent="0.2">
      <c r="A11" s="30">
        <v>9</v>
      </c>
      <c r="B11" s="32" t="s">
        <v>176</v>
      </c>
      <c r="C11" s="120">
        <v>9.7099999999999991</v>
      </c>
      <c r="D11" s="121" t="s">
        <v>706</v>
      </c>
      <c r="E11" s="35">
        <v>1</v>
      </c>
      <c r="F11" s="123">
        <v>36112</v>
      </c>
      <c r="G11" s="124">
        <v>26.890410958904109</v>
      </c>
      <c r="H11" s="37" t="s">
        <v>669</v>
      </c>
      <c r="I11" s="37">
        <v>21.457534246575342</v>
      </c>
      <c r="J11" s="37" t="s">
        <v>976</v>
      </c>
      <c r="K11" s="37" t="s">
        <v>982</v>
      </c>
      <c r="L11" s="37" t="s">
        <v>985</v>
      </c>
      <c r="M11" s="122">
        <v>75</v>
      </c>
      <c r="N11" s="122">
        <v>215</v>
      </c>
      <c r="O11" s="122">
        <v>4.53</v>
      </c>
      <c r="P11" s="38">
        <v>3</v>
      </c>
      <c r="Q11" s="125">
        <v>0</v>
      </c>
      <c r="R11" s="110">
        <v>0.21291952363767594</v>
      </c>
      <c r="S11" s="110">
        <v>0.28382247673586258</v>
      </c>
      <c r="T11" s="110">
        <v>0.23851141809980264</v>
      </c>
      <c r="U11" s="110">
        <v>0.30596175478065241</v>
      </c>
      <c r="V11" s="58">
        <v>0.30596175478065241</v>
      </c>
      <c r="W11" s="59">
        <v>0.30596175478065241</v>
      </c>
      <c r="X11" s="42">
        <v>17.81095890410959</v>
      </c>
      <c r="Y11" s="43">
        <v>2.58</v>
      </c>
      <c r="Z11" s="43">
        <v>7.6</v>
      </c>
      <c r="AA11" s="43">
        <v>12.2</v>
      </c>
      <c r="AB11" s="43">
        <v>0.64</v>
      </c>
      <c r="AC11" s="43">
        <v>2.08</v>
      </c>
      <c r="AD11" s="44">
        <v>4.1102941176470592E-2</v>
      </c>
      <c r="AE11" s="44">
        <v>0.29720588235294121</v>
      </c>
      <c r="AF11" s="45">
        <v>4.0999999999999995E-2</v>
      </c>
      <c r="AG11" s="185">
        <v>0.77499999999999991</v>
      </c>
      <c r="AH11" s="185">
        <v>0.22349999999999998</v>
      </c>
      <c r="AI11" s="43">
        <v>102.11173314085768</v>
      </c>
      <c r="AJ11" s="47">
        <v>105.25349700089151</v>
      </c>
      <c r="AK11" s="48">
        <v>8</v>
      </c>
      <c r="AL11" s="49">
        <v>10</v>
      </c>
      <c r="AM11" s="49">
        <v>5</v>
      </c>
      <c r="AN11" s="49">
        <v>6</v>
      </c>
      <c r="AO11" s="49">
        <v>7</v>
      </c>
      <c r="AP11" s="49">
        <v>7</v>
      </c>
      <c r="AQ11" s="49">
        <v>7</v>
      </c>
      <c r="AR11" s="126">
        <v>0</v>
      </c>
      <c r="AS11" s="133"/>
      <c r="AT11" s="115">
        <v>2490</v>
      </c>
      <c r="AU11" s="115"/>
      <c r="AV11" s="115"/>
      <c r="AW11" s="115"/>
      <c r="AX11" s="115"/>
      <c r="AY11" s="115"/>
      <c r="AZ11" s="115"/>
      <c r="BA11" s="116"/>
      <c r="BB11" s="116"/>
      <c r="BC11" s="116"/>
      <c r="BD11" s="116"/>
      <c r="BE11" s="135"/>
      <c r="BF11" s="135"/>
      <c r="BG11" s="136"/>
      <c r="BH11" s="133">
        <v>590</v>
      </c>
      <c r="BI11" s="115">
        <v>2771</v>
      </c>
      <c r="BJ11" s="115">
        <v>74</v>
      </c>
      <c r="BK11" s="115">
        <v>44</v>
      </c>
      <c r="BL11" s="115">
        <v>4</v>
      </c>
      <c r="BM11" s="115">
        <v>12</v>
      </c>
      <c r="BN11" s="116">
        <v>0.49</v>
      </c>
      <c r="BO11" s="116">
        <v>1.61</v>
      </c>
      <c r="BP11" s="116">
        <v>1.48</v>
      </c>
      <c r="BQ11" s="116">
        <v>5.3</v>
      </c>
      <c r="BR11" s="116">
        <v>12.5</v>
      </c>
      <c r="BS11" s="116"/>
      <c r="BT11" s="135">
        <v>13.7</v>
      </c>
      <c r="BU11" s="135">
        <v>96.4</v>
      </c>
      <c r="BV11" s="136">
        <v>3.6</v>
      </c>
      <c r="BW11" s="133">
        <v>793</v>
      </c>
      <c r="BX11" s="115">
        <v>2794</v>
      </c>
      <c r="BY11" s="115">
        <v>102</v>
      </c>
      <c r="BZ11" s="115">
        <v>64</v>
      </c>
      <c r="CA11" s="115">
        <v>5</v>
      </c>
      <c r="CB11" s="115">
        <v>18</v>
      </c>
      <c r="CC11" s="116">
        <v>0.38</v>
      </c>
      <c r="CD11" s="116">
        <v>2</v>
      </c>
      <c r="CE11" s="116">
        <v>1.92</v>
      </c>
      <c r="CF11" s="116">
        <v>5.2</v>
      </c>
      <c r="CG11" s="116">
        <v>10.4</v>
      </c>
      <c r="CH11" s="61">
        <v>28</v>
      </c>
      <c r="CI11" s="153">
        <v>6.7793190416141236E-2</v>
      </c>
      <c r="CJ11" s="61">
        <v>74</v>
      </c>
      <c r="CK11" s="153">
        <v>0.17916771752837324</v>
      </c>
      <c r="CL11" s="135">
        <v>42.9</v>
      </c>
      <c r="CM11" s="135">
        <v>4.5</v>
      </c>
      <c r="CN11" s="135">
        <v>93.5</v>
      </c>
      <c r="CO11" s="136">
        <v>6.5</v>
      </c>
      <c r="CP11" s="133">
        <v>846</v>
      </c>
      <c r="CQ11" s="115">
        <v>3547</v>
      </c>
      <c r="CR11" s="115">
        <v>87</v>
      </c>
      <c r="CS11" s="115">
        <v>55</v>
      </c>
      <c r="CT11" s="115">
        <v>7</v>
      </c>
      <c r="CU11" s="115">
        <v>32</v>
      </c>
      <c r="CV11" s="116">
        <v>0.64</v>
      </c>
      <c r="CW11" s="116">
        <v>1.91</v>
      </c>
      <c r="CX11" s="116">
        <v>2.3199999999999998</v>
      </c>
      <c r="CY11" s="116">
        <v>6.3</v>
      </c>
      <c r="CZ11" s="116">
        <v>12.2</v>
      </c>
      <c r="DA11" s="61">
        <v>20</v>
      </c>
      <c r="DB11" s="153">
        <v>5.4846335697399523E-2</v>
      </c>
      <c r="DC11" s="61">
        <v>67</v>
      </c>
      <c r="DD11" s="153">
        <v>0.18373522458628841</v>
      </c>
      <c r="DE11" s="135">
        <v>45</v>
      </c>
      <c r="DF11" s="135">
        <v>11.3</v>
      </c>
      <c r="DG11" s="135">
        <v>87.6</v>
      </c>
      <c r="DH11" s="136">
        <v>12.4</v>
      </c>
      <c r="DI11" s="133">
        <v>816</v>
      </c>
      <c r="DJ11" s="115">
        <v>2667</v>
      </c>
      <c r="DK11" s="115">
        <v>107</v>
      </c>
      <c r="DL11" s="115">
        <v>71</v>
      </c>
      <c r="DM11" s="115">
        <v>6</v>
      </c>
      <c r="DN11" s="115">
        <v>12</v>
      </c>
      <c r="DO11" s="116">
        <v>0.47</v>
      </c>
      <c r="DP11" s="116">
        <v>2.08</v>
      </c>
      <c r="DQ11" s="116">
        <v>2.58</v>
      </c>
      <c r="DR11" s="116">
        <v>7.6</v>
      </c>
      <c r="DS11" s="116">
        <v>8.5</v>
      </c>
      <c r="DT11" s="61">
        <v>13</v>
      </c>
      <c r="DU11" s="153">
        <v>4.1102941176470592E-2</v>
      </c>
      <c r="DV11" s="61">
        <v>94</v>
      </c>
      <c r="DW11" s="153">
        <v>0.29720588235294121</v>
      </c>
      <c r="DX11" s="135">
        <v>46.2</v>
      </c>
      <c r="DY11" s="135">
        <v>4.0999999999999996</v>
      </c>
      <c r="DZ11" s="135">
        <v>67.400000000000006</v>
      </c>
      <c r="EA11" s="136">
        <v>32.299999999999997</v>
      </c>
      <c r="EB11" s="117"/>
      <c r="EC11" s="7">
        <v>9</v>
      </c>
      <c r="ED11" s="31" t="s">
        <v>651</v>
      </c>
      <c r="EE11" s="89">
        <v>0.7</v>
      </c>
      <c r="EF11" s="107"/>
      <c r="EG11" s="89"/>
    </row>
    <row r="12" spans="1:137" x14ac:dyDescent="0.2">
      <c r="A12" s="30">
        <v>10</v>
      </c>
      <c r="B12" s="32" t="s">
        <v>195</v>
      </c>
      <c r="C12" s="120">
        <v>9.6142857142857157</v>
      </c>
      <c r="D12" s="121" t="s">
        <v>647</v>
      </c>
      <c r="E12" s="35">
        <v>2</v>
      </c>
      <c r="F12" s="123">
        <v>35983</v>
      </c>
      <c r="G12" s="124">
        <v>27.243835616438357</v>
      </c>
      <c r="H12" s="37" t="s">
        <v>669</v>
      </c>
      <c r="I12" s="37">
        <v>21.81095890410959</v>
      </c>
      <c r="J12" s="37" t="s">
        <v>976</v>
      </c>
      <c r="K12" s="37" t="s">
        <v>979</v>
      </c>
      <c r="L12" s="37" t="s">
        <v>987</v>
      </c>
      <c r="M12" s="122">
        <v>76</v>
      </c>
      <c r="N12" s="122">
        <v>238</v>
      </c>
      <c r="O12" s="122">
        <v>4.42</v>
      </c>
      <c r="P12" s="38">
        <v>2</v>
      </c>
      <c r="Q12" s="125">
        <v>0</v>
      </c>
      <c r="R12" s="110">
        <v>2.6548672566371681E-2</v>
      </c>
      <c r="S12" s="110">
        <v>0.17282889079965605</v>
      </c>
      <c r="T12" s="110">
        <v>0.19091723931879295</v>
      </c>
      <c r="U12" s="110">
        <v>0.3163514338010982</v>
      </c>
      <c r="V12" s="58">
        <v>0.3163514338010982</v>
      </c>
      <c r="W12" s="59">
        <v>0.3163514338010982</v>
      </c>
      <c r="X12" s="42">
        <v>21.17808219178082</v>
      </c>
      <c r="Y12" s="43">
        <v>2.2599999999999998</v>
      </c>
      <c r="Z12" s="43">
        <v>5.2</v>
      </c>
      <c r="AA12" s="43">
        <v>13</v>
      </c>
      <c r="AB12" s="43">
        <v>0.66</v>
      </c>
      <c r="AC12" s="43">
        <v>2.4900000000000002</v>
      </c>
      <c r="AD12" s="44">
        <v>5.666345226615236E-2</v>
      </c>
      <c r="AE12" s="44">
        <v>0.17870781099324975</v>
      </c>
      <c r="AF12" s="45">
        <v>9.6000000000000002E-2</v>
      </c>
      <c r="AG12" s="185">
        <v>0.87649999999999995</v>
      </c>
      <c r="AH12" s="185">
        <v>0.1235</v>
      </c>
      <c r="AI12" s="43">
        <v>124.71476575007276</v>
      </c>
      <c r="AJ12" s="47">
        <v>131.13156824799921</v>
      </c>
      <c r="AK12" s="48">
        <v>8</v>
      </c>
      <c r="AL12" s="49">
        <v>4</v>
      </c>
      <c r="AM12" s="49">
        <v>4</v>
      </c>
      <c r="AN12" s="49">
        <v>3</v>
      </c>
      <c r="AO12" s="49">
        <v>9</v>
      </c>
      <c r="AP12" s="49">
        <v>10</v>
      </c>
      <c r="AQ12" s="49">
        <v>8</v>
      </c>
      <c r="AR12" s="126">
        <v>0.5</v>
      </c>
      <c r="AS12" s="133"/>
      <c r="AT12" s="115">
        <v>3364</v>
      </c>
      <c r="AU12" s="115"/>
      <c r="AV12" s="115"/>
      <c r="AW12" s="115"/>
      <c r="AX12" s="115"/>
      <c r="AY12" s="115"/>
      <c r="AZ12" s="115"/>
      <c r="BA12" s="116"/>
      <c r="BB12" s="116"/>
      <c r="BC12" s="116"/>
      <c r="BD12" s="116"/>
      <c r="BE12" s="135"/>
      <c r="BF12" s="135"/>
      <c r="BG12" s="136"/>
      <c r="BH12" s="133">
        <v>81</v>
      </c>
      <c r="BI12" s="115">
        <v>3051</v>
      </c>
      <c r="BJ12" s="115">
        <v>9</v>
      </c>
      <c r="BK12" s="115">
        <v>6</v>
      </c>
      <c r="BL12" s="115">
        <v>0</v>
      </c>
      <c r="BM12" s="115">
        <v>27</v>
      </c>
      <c r="BN12" s="116">
        <v>0.87</v>
      </c>
      <c r="BO12" s="116">
        <v>0.32</v>
      </c>
      <c r="BP12" s="116">
        <v>2.09</v>
      </c>
      <c r="BQ12" s="116">
        <v>6.8</v>
      </c>
      <c r="BR12" s="116"/>
      <c r="BS12" s="116"/>
      <c r="BT12" s="135">
        <v>14.3</v>
      </c>
      <c r="BU12" s="135">
        <v>63</v>
      </c>
      <c r="BV12" s="136">
        <v>30.4</v>
      </c>
      <c r="BW12" s="133">
        <v>402</v>
      </c>
      <c r="BX12" s="115">
        <v>2326</v>
      </c>
      <c r="BY12" s="115">
        <v>45</v>
      </c>
      <c r="BZ12" s="115">
        <v>29</v>
      </c>
      <c r="CA12" s="115">
        <v>2</v>
      </c>
      <c r="CB12" s="115">
        <v>20</v>
      </c>
      <c r="CC12" s="116">
        <v>0.57999999999999996</v>
      </c>
      <c r="CD12" s="116">
        <v>1.42</v>
      </c>
      <c r="CE12" s="116">
        <v>1.53</v>
      </c>
      <c r="CF12" s="116">
        <v>5.3</v>
      </c>
      <c r="CG12" s="116">
        <v>11.6</v>
      </c>
      <c r="CH12" s="61">
        <v>8</v>
      </c>
      <c r="CI12" s="153">
        <v>3.0447761194029851E-2</v>
      </c>
      <c r="CJ12" s="61">
        <v>37</v>
      </c>
      <c r="CK12" s="153">
        <v>0.14082089552238805</v>
      </c>
      <c r="CL12" s="135">
        <v>37.5</v>
      </c>
      <c r="CM12" s="135">
        <v>17.100000000000001</v>
      </c>
      <c r="CN12" s="135">
        <v>57.5</v>
      </c>
      <c r="CO12" s="136">
        <v>42.5</v>
      </c>
      <c r="CP12" s="133">
        <v>639</v>
      </c>
      <c r="CQ12" s="115">
        <v>3347</v>
      </c>
      <c r="CR12" s="115">
        <v>73</v>
      </c>
      <c r="CS12" s="115">
        <v>50</v>
      </c>
      <c r="CT12" s="115">
        <v>4</v>
      </c>
      <c r="CU12" s="115">
        <v>23</v>
      </c>
      <c r="CV12" s="116">
        <v>0.66</v>
      </c>
      <c r="CW12" s="116">
        <v>1.53</v>
      </c>
      <c r="CX12" s="116">
        <v>1.57</v>
      </c>
      <c r="CY12" s="116">
        <v>5.2</v>
      </c>
      <c r="CZ12" s="116">
        <v>11.8</v>
      </c>
      <c r="DA12" s="61">
        <v>14</v>
      </c>
      <c r="DB12" s="153">
        <v>3.4397496087636932E-2</v>
      </c>
      <c r="DC12" s="61">
        <v>59</v>
      </c>
      <c r="DD12" s="153">
        <v>0.14496087636932709</v>
      </c>
      <c r="DE12" s="135">
        <v>42.9</v>
      </c>
      <c r="DF12" s="135">
        <v>7.4</v>
      </c>
      <c r="DG12" s="135">
        <v>90.8</v>
      </c>
      <c r="DH12" s="136">
        <v>9.1999999999999993</v>
      </c>
      <c r="DI12" s="133">
        <v>1037</v>
      </c>
      <c r="DJ12" s="115">
        <v>3278</v>
      </c>
      <c r="DK12" s="115">
        <v>108</v>
      </c>
      <c r="DL12" s="115">
        <v>66</v>
      </c>
      <c r="DM12" s="115">
        <v>13</v>
      </c>
      <c r="DN12" s="115">
        <v>37</v>
      </c>
      <c r="DO12" s="116">
        <v>0.57999999999999996</v>
      </c>
      <c r="DP12" s="116">
        <v>2.4900000000000002</v>
      </c>
      <c r="DQ12" s="116">
        <v>2.2599999999999998</v>
      </c>
      <c r="DR12" s="116">
        <v>5.2</v>
      </c>
      <c r="DS12" s="116">
        <v>13</v>
      </c>
      <c r="DT12" s="61">
        <v>26</v>
      </c>
      <c r="DU12" s="153">
        <v>5.666345226615236E-2</v>
      </c>
      <c r="DV12" s="61">
        <v>82</v>
      </c>
      <c r="DW12" s="153">
        <v>0.17870781099324975</v>
      </c>
      <c r="DX12" s="135">
        <v>57.7</v>
      </c>
      <c r="DY12" s="135">
        <v>9.6</v>
      </c>
      <c r="DZ12" s="135">
        <v>84.5</v>
      </c>
      <c r="EA12" s="136">
        <v>15.5</v>
      </c>
      <c r="EB12" s="117"/>
      <c r="EC12" s="7">
        <v>10</v>
      </c>
      <c r="ED12" s="58" t="s">
        <v>654</v>
      </c>
      <c r="EE12" s="89">
        <v>0.7</v>
      </c>
      <c r="EF12" s="89"/>
      <c r="EG12" s="89"/>
    </row>
    <row r="13" spans="1:137" x14ac:dyDescent="0.2">
      <c r="A13" s="30">
        <v>11</v>
      </c>
      <c r="B13" s="32" t="s">
        <v>192</v>
      </c>
      <c r="C13" s="120">
        <v>9.4242857142857144</v>
      </c>
      <c r="D13" s="121" t="s">
        <v>786</v>
      </c>
      <c r="E13" s="35">
        <v>5</v>
      </c>
      <c r="F13" s="123">
        <v>36073</v>
      </c>
      <c r="G13" s="124">
        <v>26.997260273972604</v>
      </c>
      <c r="H13" s="37" t="s">
        <v>628</v>
      </c>
      <c r="I13" s="37">
        <v>21.564383561643837</v>
      </c>
      <c r="J13" s="37" t="s">
        <v>978</v>
      </c>
      <c r="K13" s="37" t="s">
        <v>982</v>
      </c>
      <c r="L13" s="37" t="s">
        <v>985</v>
      </c>
      <c r="M13" s="122">
        <v>74</v>
      </c>
      <c r="N13" s="122">
        <v>227</v>
      </c>
      <c r="O13" s="122">
        <v>4.58</v>
      </c>
      <c r="P13" s="38">
        <v>2</v>
      </c>
      <c r="Q13" s="125">
        <v>0</v>
      </c>
      <c r="R13" s="110">
        <v>0</v>
      </c>
      <c r="S13" s="110">
        <v>5.3760000000000002E-2</v>
      </c>
      <c r="T13" s="110">
        <v>0.33756260434056762</v>
      </c>
      <c r="U13" s="110">
        <v>0.26731980405878236</v>
      </c>
      <c r="V13" s="58">
        <v>0.30244120419967502</v>
      </c>
      <c r="W13" s="59">
        <v>0.28731914398969127</v>
      </c>
      <c r="X13" s="42">
        <v>19.917808219178081</v>
      </c>
      <c r="Y13" s="43">
        <v>3.44</v>
      </c>
      <c r="Z13" s="43">
        <v>7.5</v>
      </c>
      <c r="AA13" s="43">
        <v>10.1</v>
      </c>
      <c r="AB13" s="43">
        <v>0.73</v>
      </c>
      <c r="AC13" s="43">
        <v>3.27</v>
      </c>
      <c r="AD13" s="44">
        <v>5.0706806282722519E-2</v>
      </c>
      <c r="AE13" s="44">
        <v>0.26133507853403143</v>
      </c>
      <c r="AF13" s="45">
        <v>5.0999999999999997E-2</v>
      </c>
      <c r="AG13" s="185">
        <v>0.59149999999999991</v>
      </c>
      <c r="AH13" s="185">
        <v>0.34749999999999998</v>
      </c>
      <c r="AI13" s="43">
        <v>103.17962398269448</v>
      </c>
      <c r="AJ13" s="47">
        <v>104.23426583052739</v>
      </c>
      <c r="AK13" s="48">
        <v>7</v>
      </c>
      <c r="AL13" s="49">
        <v>6</v>
      </c>
      <c r="AM13" s="49">
        <v>6</v>
      </c>
      <c r="AN13" s="49">
        <v>6</v>
      </c>
      <c r="AO13" s="49">
        <v>6</v>
      </c>
      <c r="AP13" s="49">
        <v>7</v>
      </c>
      <c r="AQ13" s="49">
        <v>8</v>
      </c>
      <c r="AR13" s="126">
        <v>0</v>
      </c>
      <c r="AS13" s="133"/>
      <c r="AT13" s="115">
        <v>3128</v>
      </c>
      <c r="AU13" s="115"/>
      <c r="AV13" s="115"/>
      <c r="AW13" s="115"/>
      <c r="AX13" s="115"/>
      <c r="AY13" s="115"/>
      <c r="AZ13" s="115"/>
      <c r="BA13" s="116"/>
      <c r="BB13" s="116"/>
      <c r="BC13" s="116"/>
      <c r="BD13" s="116"/>
      <c r="BE13" s="135"/>
      <c r="BF13" s="135"/>
      <c r="BG13" s="136"/>
      <c r="BH13" s="133"/>
      <c r="BI13" s="115">
        <v>3563</v>
      </c>
      <c r="BJ13" s="115"/>
      <c r="BK13" s="115"/>
      <c r="BL13" s="115"/>
      <c r="BM13" s="115"/>
      <c r="BN13" s="116"/>
      <c r="BO13" s="116"/>
      <c r="BP13" s="116"/>
      <c r="BQ13" s="116"/>
      <c r="BR13" s="116"/>
      <c r="BS13" s="116"/>
      <c r="BT13" s="135"/>
      <c r="BU13" s="135"/>
      <c r="BV13" s="136"/>
      <c r="BW13" s="133">
        <v>168</v>
      </c>
      <c r="BX13" s="115">
        <v>3125</v>
      </c>
      <c r="BY13" s="115">
        <v>10</v>
      </c>
      <c r="BZ13" s="115">
        <v>7</v>
      </c>
      <c r="CA13" s="115">
        <v>0</v>
      </c>
      <c r="CB13" s="115">
        <v>19</v>
      </c>
      <c r="CC13" s="116">
        <v>0.93</v>
      </c>
      <c r="CD13" s="116">
        <v>0.67</v>
      </c>
      <c r="CE13" s="116">
        <v>7</v>
      </c>
      <c r="CF13" s="116">
        <v>7.6</v>
      </c>
      <c r="CG13" s="116">
        <v>20.7</v>
      </c>
      <c r="CH13" s="61">
        <v>1</v>
      </c>
      <c r="CI13" s="153">
        <v>4.1666666666666664E-2</v>
      </c>
      <c r="CJ13" s="61">
        <v>9</v>
      </c>
      <c r="CK13" s="153">
        <v>0.375</v>
      </c>
      <c r="CL13" s="135">
        <v>0</v>
      </c>
      <c r="CM13" s="135">
        <v>0</v>
      </c>
      <c r="CN13" s="135">
        <v>87.5</v>
      </c>
      <c r="CO13" s="136">
        <v>12.5</v>
      </c>
      <c r="CP13" s="133">
        <v>1011</v>
      </c>
      <c r="CQ13" s="115">
        <v>2995</v>
      </c>
      <c r="CR13" s="115">
        <v>108</v>
      </c>
      <c r="CS13" s="115">
        <v>87</v>
      </c>
      <c r="CT13" s="115">
        <v>6</v>
      </c>
      <c r="CU13" s="115">
        <v>19</v>
      </c>
      <c r="CV13" s="116">
        <v>0.73</v>
      </c>
      <c r="CW13" s="116">
        <v>3.27</v>
      </c>
      <c r="CX13" s="116">
        <v>3.44</v>
      </c>
      <c r="CY13" s="116">
        <v>7.3</v>
      </c>
      <c r="CZ13" s="116">
        <v>6.6</v>
      </c>
      <c r="DA13" s="61">
        <v>9</v>
      </c>
      <c r="DB13" s="153">
        <v>3.0623145400593469E-2</v>
      </c>
      <c r="DC13" s="61">
        <v>99</v>
      </c>
      <c r="DD13" s="153">
        <v>0.33685459940652818</v>
      </c>
      <c r="DE13" s="135">
        <v>88.9</v>
      </c>
      <c r="DF13" s="135">
        <v>5.4</v>
      </c>
      <c r="DG13" s="135">
        <v>36.799999999999997</v>
      </c>
      <c r="DH13" s="136">
        <v>53.3</v>
      </c>
      <c r="DI13" s="133">
        <v>764</v>
      </c>
      <c r="DJ13" s="115">
        <v>2858</v>
      </c>
      <c r="DK13" s="115">
        <v>80</v>
      </c>
      <c r="DL13" s="115">
        <v>56</v>
      </c>
      <c r="DM13" s="115">
        <v>4</v>
      </c>
      <c r="DN13" s="115">
        <v>18</v>
      </c>
      <c r="DO13" s="116">
        <v>0.73</v>
      </c>
      <c r="DP13" s="116">
        <v>2.08</v>
      </c>
      <c r="DQ13" s="116">
        <v>2.98</v>
      </c>
      <c r="DR13" s="116">
        <v>7.5</v>
      </c>
      <c r="DS13" s="116">
        <v>10.1</v>
      </c>
      <c r="DT13" s="61">
        <v>13</v>
      </c>
      <c r="DU13" s="153">
        <v>5.0706806282722519E-2</v>
      </c>
      <c r="DV13" s="61">
        <v>67</v>
      </c>
      <c r="DW13" s="153">
        <v>0.26133507853403143</v>
      </c>
      <c r="DX13" s="135">
        <v>46.2</v>
      </c>
      <c r="DY13" s="135">
        <v>5.0999999999999996</v>
      </c>
      <c r="DZ13" s="135">
        <v>81.5</v>
      </c>
      <c r="EA13" s="136">
        <v>16.2</v>
      </c>
      <c r="EB13" s="117"/>
      <c r="EC13" s="31">
        <v>11</v>
      </c>
      <c r="ED13" s="58" t="s">
        <v>740</v>
      </c>
      <c r="EE13" s="89">
        <v>0.6</v>
      </c>
      <c r="EF13" s="89"/>
      <c r="EG13" s="89"/>
    </row>
    <row r="14" spans="1:137" x14ac:dyDescent="0.2">
      <c r="A14" s="30">
        <v>12</v>
      </c>
      <c r="B14" s="32" t="s">
        <v>198</v>
      </c>
      <c r="C14" s="120">
        <v>9.2985714285714298</v>
      </c>
      <c r="D14" s="121" t="s">
        <v>666</v>
      </c>
      <c r="E14" s="35">
        <v>2</v>
      </c>
      <c r="F14" s="123">
        <v>36349</v>
      </c>
      <c r="G14" s="124">
        <v>26.241095890410961</v>
      </c>
      <c r="H14" s="37" t="s">
        <v>628</v>
      </c>
      <c r="I14" s="37">
        <v>20.80821917808219</v>
      </c>
      <c r="J14" s="37" t="s">
        <v>983</v>
      </c>
      <c r="K14" s="37" t="s">
        <v>981</v>
      </c>
      <c r="L14" s="37" t="s">
        <v>986</v>
      </c>
      <c r="M14" s="122">
        <v>69</v>
      </c>
      <c r="N14" s="122">
        <v>178</v>
      </c>
      <c r="O14" s="122">
        <v>4.3600000000000003</v>
      </c>
      <c r="P14" s="38">
        <v>2</v>
      </c>
      <c r="Q14" s="125">
        <v>0</v>
      </c>
      <c r="R14" s="110">
        <v>0</v>
      </c>
      <c r="S14" s="110">
        <v>0</v>
      </c>
      <c r="T14" s="110">
        <v>0.2659611992945326</v>
      </c>
      <c r="U14" s="110">
        <v>0.31421619742787626</v>
      </c>
      <c r="V14" s="58">
        <v>0.31421619742787626</v>
      </c>
      <c r="W14" s="59">
        <v>0.31421619742787626</v>
      </c>
      <c r="X14" s="42">
        <v>19.161643835616438</v>
      </c>
      <c r="Y14" s="43">
        <v>2.5299999999999998</v>
      </c>
      <c r="Z14" s="43">
        <v>7.8</v>
      </c>
      <c r="AA14" s="43">
        <v>14.4</v>
      </c>
      <c r="AB14" s="43">
        <v>0.47</v>
      </c>
      <c r="AC14" s="43">
        <v>2.4500000000000002</v>
      </c>
      <c r="AD14" s="44">
        <v>2.7986725663716811E-2</v>
      </c>
      <c r="AE14" s="44">
        <v>0.22949115044247784</v>
      </c>
      <c r="AF14" s="45">
        <v>0.16399999999999998</v>
      </c>
      <c r="AG14" s="185">
        <v>6.6000000000000003E-2</v>
      </c>
      <c r="AH14" s="185">
        <v>0.9325</v>
      </c>
      <c r="AI14" s="43">
        <v>98.515380913753887</v>
      </c>
      <c r="AJ14" s="47">
        <v>89.607976097482648</v>
      </c>
      <c r="AK14" s="48">
        <v>8</v>
      </c>
      <c r="AL14" s="49">
        <v>8</v>
      </c>
      <c r="AM14" s="49">
        <v>5</v>
      </c>
      <c r="AN14" s="49">
        <v>6</v>
      </c>
      <c r="AO14" s="49">
        <v>9</v>
      </c>
      <c r="AP14" s="49">
        <v>4</v>
      </c>
      <c r="AQ14" s="49">
        <v>8</v>
      </c>
      <c r="AR14" s="126">
        <v>0.25</v>
      </c>
      <c r="AS14" s="133"/>
      <c r="AT14" s="115">
        <v>2788</v>
      </c>
      <c r="AU14" s="115"/>
      <c r="AV14" s="115"/>
      <c r="AW14" s="115"/>
      <c r="AX14" s="115"/>
      <c r="AY14" s="115"/>
      <c r="AZ14" s="115"/>
      <c r="BA14" s="116"/>
      <c r="BB14" s="116"/>
      <c r="BC14" s="116"/>
      <c r="BD14" s="116"/>
      <c r="BE14" s="135"/>
      <c r="BF14" s="135"/>
      <c r="BG14" s="136"/>
      <c r="BH14" s="133"/>
      <c r="BI14" s="115">
        <v>3650</v>
      </c>
      <c r="BJ14" s="115"/>
      <c r="BK14" s="115"/>
      <c r="BL14" s="115"/>
      <c r="BM14" s="115"/>
      <c r="BN14" s="116"/>
      <c r="BO14" s="116"/>
      <c r="BP14" s="116"/>
      <c r="BQ14" s="116"/>
      <c r="BR14" s="116"/>
      <c r="BS14" s="116"/>
      <c r="BT14" s="135"/>
      <c r="BU14" s="135"/>
      <c r="BV14" s="136"/>
      <c r="BW14" s="133"/>
      <c r="BX14" s="115">
        <v>3772</v>
      </c>
      <c r="BY14" s="115"/>
      <c r="BZ14" s="115"/>
      <c r="CA14" s="115"/>
      <c r="CB14" s="115"/>
      <c r="CC14" s="116"/>
      <c r="CD14" s="116"/>
      <c r="CE14" s="116"/>
      <c r="CF14" s="116"/>
      <c r="CG14" s="116"/>
      <c r="CH14" s="61"/>
      <c r="CI14" s="153"/>
      <c r="CJ14" s="61"/>
      <c r="CK14" s="153"/>
      <c r="CL14" s="135"/>
      <c r="CM14" s="135"/>
      <c r="CN14" s="135"/>
      <c r="CO14" s="136"/>
      <c r="CP14" s="133">
        <v>754</v>
      </c>
      <c r="CQ14" s="115">
        <v>2835</v>
      </c>
      <c r="CR14" s="115">
        <v>74</v>
      </c>
      <c r="CS14" s="115">
        <v>42</v>
      </c>
      <c r="CT14" s="115">
        <v>5</v>
      </c>
      <c r="CU14" s="115">
        <v>21</v>
      </c>
      <c r="CV14" s="116">
        <v>0.44</v>
      </c>
      <c r="CW14" s="116">
        <v>1.99</v>
      </c>
      <c r="CX14" s="116">
        <v>2.09</v>
      </c>
      <c r="CY14" s="116">
        <v>7.8</v>
      </c>
      <c r="CZ14" s="116">
        <v>12.3</v>
      </c>
      <c r="DA14" s="61">
        <v>9</v>
      </c>
      <c r="DB14" s="153">
        <v>2.4946949602122015E-2</v>
      </c>
      <c r="DC14" s="61">
        <v>65</v>
      </c>
      <c r="DD14" s="153">
        <v>0.18017241379310345</v>
      </c>
      <c r="DE14" s="135">
        <v>33.299999999999997</v>
      </c>
      <c r="DF14" s="135">
        <v>8.6999999999999993</v>
      </c>
      <c r="DG14" s="135">
        <v>2.8</v>
      </c>
      <c r="DH14" s="136">
        <v>97.2</v>
      </c>
      <c r="DI14" s="133">
        <v>904</v>
      </c>
      <c r="DJ14" s="115">
        <v>2877</v>
      </c>
      <c r="DK14" s="115">
        <v>92</v>
      </c>
      <c r="DL14" s="115">
        <v>56</v>
      </c>
      <c r="DM14" s="115">
        <v>8</v>
      </c>
      <c r="DN14" s="115">
        <v>25</v>
      </c>
      <c r="DO14" s="116">
        <v>0.47</v>
      </c>
      <c r="DP14" s="116">
        <v>2.4500000000000002</v>
      </c>
      <c r="DQ14" s="116">
        <v>2.5299999999999998</v>
      </c>
      <c r="DR14" s="116">
        <v>6.4</v>
      </c>
      <c r="DS14" s="116">
        <v>14.4</v>
      </c>
      <c r="DT14" s="61">
        <v>10</v>
      </c>
      <c r="DU14" s="153">
        <v>2.7986725663716811E-2</v>
      </c>
      <c r="DV14" s="61">
        <v>82</v>
      </c>
      <c r="DW14" s="153">
        <v>0.22949115044247784</v>
      </c>
      <c r="DX14" s="135">
        <v>40</v>
      </c>
      <c r="DY14" s="135">
        <v>16.399999999999999</v>
      </c>
      <c r="DZ14" s="135">
        <v>10.4</v>
      </c>
      <c r="EA14" s="136">
        <v>89.3</v>
      </c>
      <c r="EB14" s="117"/>
      <c r="EC14" s="31">
        <v>12</v>
      </c>
      <c r="ED14" s="31" t="s">
        <v>659</v>
      </c>
      <c r="EE14" s="89">
        <v>0.5</v>
      </c>
    </row>
    <row r="15" spans="1:137" x14ac:dyDescent="0.2">
      <c r="A15" s="30">
        <v>13</v>
      </c>
      <c r="B15" s="32" t="s">
        <v>201</v>
      </c>
      <c r="C15" s="120">
        <v>9.2457142857142856</v>
      </c>
      <c r="D15" s="121" t="s">
        <v>719</v>
      </c>
      <c r="E15" s="35">
        <v>3</v>
      </c>
      <c r="F15" s="123">
        <v>35685</v>
      </c>
      <c r="G15" s="124">
        <v>28.06027397260274</v>
      </c>
      <c r="H15" s="37" t="s">
        <v>669</v>
      </c>
      <c r="I15" s="37">
        <v>22.627397260273973</v>
      </c>
      <c r="J15" s="37" t="s">
        <v>978</v>
      </c>
      <c r="K15" s="37" t="s">
        <v>977</v>
      </c>
      <c r="L15" s="37" t="s">
        <v>985</v>
      </c>
      <c r="M15" s="122">
        <v>71</v>
      </c>
      <c r="N15" s="122">
        <v>200</v>
      </c>
      <c r="O15" s="122">
        <v>4.3899999999999997</v>
      </c>
      <c r="P15" s="38">
        <v>3</v>
      </c>
      <c r="Q15" s="125">
        <v>0</v>
      </c>
      <c r="R15" s="110">
        <v>0.13624338624338625</v>
      </c>
      <c r="S15" s="110">
        <v>3.6849925705794949E-2</v>
      </c>
      <c r="T15" s="110">
        <v>0.15103734439834024</v>
      </c>
      <c r="U15" s="110">
        <v>0.36851901090135603</v>
      </c>
      <c r="V15" s="58">
        <v>0.36851901090135603</v>
      </c>
      <c r="W15" s="59">
        <v>0.35009306035628823</v>
      </c>
      <c r="X15" s="42">
        <v>21.994520547945207</v>
      </c>
      <c r="Y15" s="43">
        <v>2.94</v>
      </c>
      <c r="Z15" s="43">
        <v>6.9</v>
      </c>
      <c r="AA15" s="43">
        <v>15.5</v>
      </c>
      <c r="AB15" s="43">
        <v>0.89</v>
      </c>
      <c r="AC15" s="43">
        <v>2.95</v>
      </c>
      <c r="AD15" s="44">
        <v>4.242424242424242E-2</v>
      </c>
      <c r="AE15" s="44">
        <v>0.2312121212121212</v>
      </c>
      <c r="AF15" s="45">
        <v>2.7999999999999997E-2</v>
      </c>
      <c r="AG15" s="185">
        <v>0.45850000000000002</v>
      </c>
      <c r="AH15" s="185">
        <v>0.53949999999999998</v>
      </c>
      <c r="AI15" s="43">
        <v>107.69657956536453</v>
      </c>
      <c r="AJ15" s="47">
        <v>102.24884826848137</v>
      </c>
      <c r="AK15" s="48">
        <v>9</v>
      </c>
      <c r="AL15" s="49">
        <v>3</v>
      </c>
      <c r="AM15" s="49">
        <v>5</v>
      </c>
      <c r="AN15" s="49">
        <v>5</v>
      </c>
      <c r="AO15" s="49">
        <v>9</v>
      </c>
      <c r="AP15" s="49">
        <v>7</v>
      </c>
      <c r="AQ15" s="49">
        <v>7</v>
      </c>
      <c r="AR15" s="126">
        <v>0.5</v>
      </c>
      <c r="AS15" s="133"/>
      <c r="AT15" s="115">
        <v>1751</v>
      </c>
      <c r="AU15" s="115"/>
      <c r="AV15" s="115"/>
      <c r="AW15" s="115"/>
      <c r="AX15" s="115"/>
      <c r="AY15" s="115"/>
      <c r="AZ15" s="115"/>
      <c r="BA15" s="116"/>
      <c r="BB15" s="116"/>
      <c r="BC15" s="116"/>
      <c r="BD15" s="116"/>
      <c r="BE15" s="135"/>
      <c r="BF15" s="135"/>
      <c r="BG15" s="136"/>
      <c r="BH15" s="133">
        <v>412</v>
      </c>
      <c r="BI15" s="115">
        <v>3024</v>
      </c>
      <c r="BJ15" s="115">
        <v>31</v>
      </c>
      <c r="BK15" s="115">
        <v>20</v>
      </c>
      <c r="BL15" s="115">
        <v>3</v>
      </c>
      <c r="BM15" s="115">
        <v>21</v>
      </c>
      <c r="BN15" s="116">
        <v>0.88</v>
      </c>
      <c r="BO15" s="116">
        <v>1.19</v>
      </c>
      <c r="BP15" s="116">
        <v>2.5299999999999998</v>
      </c>
      <c r="BQ15" s="116">
        <v>9.9</v>
      </c>
      <c r="BR15" s="116">
        <v>13.6</v>
      </c>
      <c r="BS15" s="116"/>
      <c r="BT15" s="135">
        <v>4.8</v>
      </c>
      <c r="BU15" s="135">
        <v>2.9</v>
      </c>
      <c r="BV15" s="136">
        <v>97.1</v>
      </c>
      <c r="BW15" s="133">
        <v>124</v>
      </c>
      <c r="BX15" s="115">
        <v>3365</v>
      </c>
      <c r="BY15" s="115">
        <v>19</v>
      </c>
      <c r="BZ15" s="115">
        <v>9</v>
      </c>
      <c r="CA15" s="115">
        <v>0</v>
      </c>
      <c r="CB15" s="115">
        <v>18</v>
      </c>
      <c r="CC15" s="116">
        <v>0.48</v>
      </c>
      <c r="CD15" s="116">
        <v>0.39</v>
      </c>
      <c r="CE15" s="116">
        <v>0.65</v>
      </c>
      <c r="CF15" s="116">
        <v>4</v>
      </c>
      <c r="CG15" s="116">
        <v>16.7</v>
      </c>
      <c r="CH15" s="61">
        <v>2</v>
      </c>
      <c r="CI15" s="153">
        <v>1.0483870967741934E-2</v>
      </c>
      <c r="CJ15" s="61">
        <v>17</v>
      </c>
      <c r="CK15" s="153">
        <v>8.911290322580645E-2</v>
      </c>
      <c r="CL15" s="135">
        <v>0</v>
      </c>
      <c r="CM15" s="135">
        <v>10</v>
      </c>
      <c r="CN15" s="135">
        <v>88.4</v>
      </c>
      <c r="CO15" s="136">
        <v>11.6</v>
      </c>
      <c r="CP15" s="133">
        <v>546</v>
      </c>
      <c r="CQ15" s="115">
        <v>3615</v>
      </c>
      <c r="CR15" s="115">
        <v>65</v>
      </c>
      <c r="CS15" s="115">
        <v>41</v>
      </c>
      <c r="CT15" s="115">
        <v>4</v>
      </c>
      <c r="CU15" s="115">
        <v>28</v>
      </c>
      <c r="CV15" s="116">
        <v>0.67</v>
      </c>
      <c r="CW15" s="116">
        <v>1.1499999999999999</v>
      </c>
      <c r="CX15" s="116">
        <v>1.26</v>
      </c>
      <c r="CY15" s="116">
        <v>3.1</v>
      </c>
      <c r="CZ15" s="116">
        <v>15.5</v>
      </c>
      <c r="DA15" s="61">
        <v>9</v>
      </c>
      <c r="DB15" s="153">
        <v>2.0769230769230769E-2</v>
      </c>
      <c r="DC15" s="61">
        <v>56</v>
      </c>
      <c r="DD15" s="153">
        <v>0.12923076923076923</v>
      </c>
      <c r="DE15" s="135">
        <v>22.2</v>
      </c>
      <c r="DF15" s="135">
        <v>0</v>
      </c>
      <c r="DG15" s="135">
        <v>90.7</v>
      </c>
      <c r="DH15" s="136">
        <v>9.3000000000000007</v>
      </c>
      <c r="DI15" s="133">
        <v>1386</v>
      </c>
      <c r="DJ15" s="115">
        <v>3761</v>
      </c>
      <c r="DK15" s="115">
        <v>129</v>
      </c>
      <c r="DL15" s="115">
        <v>105</v>
      </c>
      <c r="DM15" s="115">
        <v>9</v>
      </c>
      <c r="DN15" s="115">
        <v>32</v>
      </c>
      <c r="DO15" s="116">
        <v>0.89</v>
      </c>
      <c r="DP15" s="116">
        <v>2.95</v>
      </c>
      <c r="DQ15" s="116">
        <v>2.94</v>
      </c>
      <c r="DR15" s="116">
        <v>6.9</v>
      </c>
      <c r="DS15" s="116">
        <v>7.9</v>
      </c>
      <c r="DT15" s="61">
        <v>20</v>
      </c>
      <c r="DU15" s="153">
        <v>4.242424242424242E-2</v>
      </c>
      <c r="DV15" s="61">
        <v>109</v>
      </c>
      <c r="DW15" s="153">
        <v>0.2312121212121212</v>
      </c>
      <c r="DX15" s="135">
        <v>60</v>
      </c>
      <c r="DY15" s="135">
        <v>2.8</v>
      </c>
      <c r="DZ15" s="135">
        <v>1</v>
      </c>
      <c r="EA15" s="136">
        <v>98.6</v>
      </c>
      <c r="EB15" s="117"/>
      <c r="EC15" s="31"/>
      <c r="ED15" s="58"/>
    </row>
    <row r="16" spans="1:137" x14ac:dyDescent="0.2">
      <c r="A16" s="30">
        <v>14</v>
      </c>
      <c r="B16" s="32" t="s">
        <v>228</v>
      </c>
      <c r="C16" s="120">
        <v>8.92</v>
      </c>
      <c r="D16" s="121" t="s">
        <v>650</v>
      </c>
      <c r="E16" s="35">
        <v>3</v>
      </c>
      <c r="F16" s="123">
        <v>35713</v>
      </c>
      <c r="G16" s="124">
        <v>27.983561643835618</v>
      </c>
      <c r="H16" s="37" t="s">
        <v>669</v>
      </c>
      <c r="I16" s="37">
        <v>22.550684931506851</v>
      </c>
      <c r="J16" s="37" t="s">
        <v>976</v>
      </c>
      <c r="K16" s="37" t="s">
        <v>979</v>
      </c>
      <c r="L16" s="37" t="s">
        <v>987</v>
      </c>
      <c r="M16" s="122">
        <v>75</v>
      </c>
      <c r="N16" s="122">
        <v>207</v>
      </c>
      <c r="O16" s="122">
        <v>4.38</v>
      </c>
      <c r="P16" s="38">
        <v>2</v>
      </c>
      <c r="Q16" s="125">
        <v>0</v>
      </c>
      <c r="R16" s="110">
        <v>6.5717415115005475E-3</v>
      </c>
      <c r="S16" s="110">
        <v>0.31488991888760137</v>
      </c>
      <c r="T16" s="110">
        <v>0.21061007957559683</v>
      </c>
      <c r="U16" s="110">
        <v>0.28563427611313358</v>
      </c>
      <c r="V16" s="58">
        <v>0.30026209750036748</v>
      </c>
      <c r="W16" s="59">
        <v>0.28524899262534908</v>
      </c>
      <c r="X16" s="42">
        <v>19.906849315068492</v>
      </c>
      <c r="Y16" s="43">
        <v>2.68</v>
      </c>
      <c r="Z16" s="43">
        <v>3.2</v>
      </c>
      <c r="AA16" s="43">
        <v>14.9</v>
      </c>
      <c r="AB16" s="43">
        <v>0.84</v>
      </c>
      <c r="AC16" s="43">
        <v>2.4500000000000002</v>
      </c>
      <c r="AD16" s="44">
        <v>0.10772549019607844</v>
      </c>
      <c r="AE16" s="44">
        <v>0.18917647058823531</v>
      </c>
      <c r="AF16" s="45">
        <v>9.6000000000000002E-2</v>
      </c>
      <c r="AG16" s="185">
        <v>0.97599999999999998</v>
      </c>
      <c r="AH16" s="185">
        <v>2.3E-2</v>
      </c>
      <c r="AI16" s="43">
        <v>112.48740527430711</v>
      </c>
      <c r="AJ16" s="47">
        <v>115.94840680399703</v>
      </c>
      <c r="AK16" s="48">
        <v>7</v>
      </c>
      <c r="AL16" s="49">
        <v>6</v>
      </c>
      <c r="AM16" s="49">
        <v>5</v>
      </c>
      <c r="AN16" s="49">
        <v>0</v>
      </c>
      <c r="AO16" s="49">
        <v>9</v>
      </c>
      <c r="AP16" s="49">
        <v>9</v>
      </c>
      <c r="AQ16" s="49">
        <v>8</v>
      </c>
      <c r="AR16" s="126">
        <v>0</v>
      </c>
      <c r="AS16" s="133"/>
      <c r="AT16" s="115">
        <v>3764</v>
      </c>
      <c r="AU16" s="115"/>
      <c r="AV16" s="115"/>
      <c r="AW16" s="115"/>
      <c r="AX16" s="115"/>
      <c r="AY16" s="115"/>
      <c r="AZ16" s="115"/>
      <c r="BA16" s="116"/>
      <c r="BB16" s="116"/>
      <c r="BC16" s="116"/>
      <c r="BD16" s="116"/>
      <c r="BE16" s="135"/>
      <c r="BF16" s="135"/>
      <c r="BG16" s="136"/>
      <c r="BH16" s="133">
        <v>24</v>
      </c>
      <c r="BI16" s="115">
        <v>3652</v>
      </c>
      <c r="BJ16" s="115">
        <v>10</v>
      </c>
      <c r="BK16" s="115">
        <v>4</v>
      </c>
      <c r="BL16" s="115">
        <v>0</v>
      </c>
      <c r="BM16" s="115">
        <v>33</v>
      </c>
      <c r="BN16" s="116">
        <v>-0.18</v>
      </c>
      <c r="BO16" s="116">
        <v>0.18</v>
      </c>
      <c r="BP16" s="116">
        <v>0.31</v>
      </c>
      <c r="BQ16" s="116">
        <v>1.3</v>
      </c>
      <c r="BR16" s="116">
        <v>11.9</v>
      </c>
      <c r="BS16" s="116"/>
      <c r="BT16" s="135">
        <v>20</v>
      </c>
      <c r="BU16" s="135">
        <v>71.3</v>
      </c>
      <c r="BV16" s="136">
        <v>28.8</v>
      </c>
      <c r="BW16" s="133">
        <v>1087</v>
      </c>
      <c r="BX16" s="115">
        <v>3452</v>
      </c>
      <c r="BY16" s="115">
        <v>112</v>
      </c>
      <c r="BZ16" s="115">
        <v>61</v>
      </c>
      <c r="CA16" s="115">
        <v>8</v>
      </c>
      <c r="CB16" s="115">
        <v>23</v>
      </c>
      <c r="CC16" s="116">
        <v>0.64</v>
      </c>
      <c r="CD16" s="116">
        <v>2.35</v>
      </c>
      <c r="CE16" s="116">
        <v>2.2599999999999998</v>
      </c>
      <c r="CF16" s="116">
        <v>6.9</v>
      </c>
      <c r="CG16" s="116">
        <v>13.4</v>
      </c>
      <c r="CH16" s="61">
        <v>26</v>
      </c>
      <c r="CI16" s="153">
        <v>5.4057037718491255E-2</v>
      </c>
      <c r="CJ16" s="61">
        <v>86</v>
      </c>
      <c r="CK16" s="153">
        <v>0.17880404783808646</v>
      </c>
      <c r="CL16" s="135">
        <v>30.8</v>
      </c>
      <c r="CM16" s="135">
        <v>7.6</v>
      </c>
      <c r="CN16" s="135">
        <v>96.8</v>
      </c>
      <c r="CO16" s="136">
        <v>3.2</v>
      </c>
      <c r="CP16" s="133">
        <v>794</v>
      </c>
      <c r="CQ16" s="115">
        <v>3770</v>
      </c>
      <c r="CR16" s="115">
        <v>91</v>
      </c>
      <c r="CS16" s="115">
        <v>55</v>
      </c>
      <c r="CT16" s="115">
        <v>8</v>
      </c>
      <c r="CU16" s="115">
        <v>22</v>
      </c>
      <c r="CV16" s="116">
        <v>0.84</v>
      </c>
      <c r="CW16" s="116">
        <v>1.79</v>
      </c>
      <c r="CX16" s="116">
        <v>1.93</v>
      </c>
      <c r="CY16" s="116">
        <v>3.2</v>
      </c>
      <c r="CZ16" s="116">
        <v>14.7</v>
      </c>
      <c r="DA16" s="61">
        <v>27</v>
      </c>
      <c r="DB16" s="153">
        <v>6.5629722921914352E-2</v>
      </c>
      <c r="DC16" s="61">
        <v>64</v>
      </c>
      <c r="DD16" s="153">
        <v>0.15556675062972292</v>
      </c>
      <c r="DE16" s="135">
        <v>37</v>
      </c>
      <c r="DF16" s="135">
        <v>16.7</v>
      </c>
      <c r="DG16" s="135">
        <v>100</v>
      </c>
      <c r="DH16" s="136">
        <v>0</v>
      </c>
      <c r="DI16" s="133">
        <v>1020</v>
      </c>
      <c r="DJ16" s="115">
        <v>3571</v>
      </c>
      <c r="DK16" s="115">
        <v>113</v>
      </c>
      <c r="DL16" s="115">
        <v>66</v>
      </c>
      <c r="DM16" s="115">
        <v>12</v>
      </c>
      <c r="DN16" s="115">
        <v>24</v>
      </c>
      <c r="DO16" s="116">
        <v>0.73</v>
      </c>
      <c r="DP16" s="116">
        <v>2.4500000000000002</v>
      </c>
      <c r="DQ16" s="116">
        <v>2.68</v>
      </c>
      <c r="DR16" s="116">
        <v>3</v>
      </c>
      <c r="DS16" s="116">
        <v>14.9</v>
      </c>
      <c r="DT16" s="61">
        <v>41</v>
      </c>
      <c r="DU16" s="153">
        <v>0.10772549019607844</v>
      </c>
      <c r="DV16" s="61">
        <v>72</v>
      </c>
      <c r="DW16" s="153">
        <v>0.18917647058823531</v>
      </c>
      <c r="DX16" s="135">
        <v>48.8</v>
      </c>
      <c r="DY16" s="135">
        <v>9.6</v>
      </c>
      <c r="DZ16" s="135">
        <v>95.2</v>
      </c>
      <c r="EA16" s="136">
        <v>4.5999999999999996</v>
      </c>
      <c r="EB16" s="117"/>
      <c r="EC16" s="31"/>
      <c r="ED16" s="58"/>
    </row>
    <row r="17" spans="1:131" x14ac:dyDescent="0.2">
      <c r="A17" s="30">
        <v>15</v>
      </c>
      <c r="B17" s="32" t="s">
        <v>267</v>
      </c>
      <c r="C17" s="120">
        <v>8.4314285714285724</v>
      </c>
      <c r="D17" s="121" t="s">
        <v>772</v>
      </c>
      <c r="E17" s="35">
        <v>10</v>
      </c>
      <c r="F17" s="123">
        <v>35954</v>
      </c>
      <c r="G17" s="124">
        <v>27.323287671232876</v>
      </c>
      <c r="H17" s="37" t="s">
        <v>628</v>
      </c>
      <c r="I17" s="37">
        <v>21.890410958904109</v>
      </c>
      <c r="J17" s="37" t="s">
        <v>976</v>
      </c>
      <c r="K17" s="37" t="s">
        <v>977</v>
      </c>
      <c r="L17" s="37" t="s">
        <v>987</v>
      </c>
      <c r="M17" s="122">
        <v>72</v>
      </c>
      <c r="N17" s="122">
        <v>193</v>
      </c>
      <c r="O17" s="122">
        <v>4.3499999999999996</v>
      </c>
      <c r="P17" s="38">
        <v>6</v>
      </c>
      <c r="Q17" s="125">
        <v>0</v>
      </c>
      <c r="R17" s="110">
        <v>0</v>
      </c>
      <c r="S17" s="110">
        <v>0.10797821211150273</v>
      </c>
      <c r="T17" s="110">
        <v>0.31693404634581107</v>
      </c>
      <c r="U17" s="110">
        <v>0.31296493092454836</v>
      </c>
      <c r="V17" s="58">
        <v>0.31494948863517969</v>
      </c>
      <c r="W17" s="59">
        <v>0.22046464204462576</v>
      </c>
      <c r="X17" s="42">
        <v>20.243835616438357</v>
      </c>
      <c r="Y17" s="43">
        <v>2.99</v>
      </c>
      <c r="Z17" s="43">
        <v>9.1</v>
      </c>
      <c r="AA17" s="43">
        <v>14.3</v>
      </c>
      <c r="AB17" s="43">
        <v>0.8</v>
      </c>
      <c r="AC17" s="43">
        <v>2.86</v>
      </c>
      <c r="AD17" s="44">
        <v>7.6146010186757221E-2</v>
      </c>
      <c r="AE17" s="44">
        <v>0.18275042444821732</v>
      </c>
      <c r="AF17" s="45">
        <v>0.1</v>
      </c>
      <c r="AG17" s="185">
        <v>0.83699999999999997</v>
      </c>
      <c r="AH17" s="185">
        <v>0.16299999999999998</v>
      </c>
      <c r="AI17" s="43">
        <v>107.8028585247546</v>
      </c>
      <c r="AJ17" s="47">
        <v>104.51966591218265</v>
      </c>
      <c r="AK17" s="48">
        <v>6</v>
      </c>
      <c r="AL17" s="49">
        <v>6</v>
      </c>
      <c r="AM17" s="49">
        <v>6</v>
      </c>
      <c r="AN17" s="49">
        <v>7</v>
      </c>
      <c r="AO17" s="49">
        <v>9</v>
      </c>
      <c r="AP17" s="49">
        <v>7</v>
      </c>
      <c r="AQ17" s="49">
        <v>2</v>
      </c>
      <c r="AR17" s="126">
        <v>0</v>
      </c>
      <c r="AS17" s="133"/>
      <c r="AT17" s="115">
        <v>4616</v>
      </c>
      <c r="AU17" s="115"/>
      <c r="AV17" s="115"/>
      <c r="AW17" s="115"/>
      <c r="AX17" s="115"/>
      <c r="AY17" s="115"/>
      <c r="AZ17" s="115"/>
      <c r="BA17" s="116"/>
      <c r="BB17" s="116"/>
      <c r="BC17" s="116"/>
      <c r="BD17" s="116"/>
      <c r="BE17" s="135"/>
      <c r="BF17" s="135"/>
      <c r="BG17" s="136"/>
      <c r="BH17" s="133"/>
      <c r="BI17" s="115">
        <v>3877</v>
      </c>
      <c r="BJ17" s="115"/>
      <c r="BK17" s="115"/>
      <c r="BL17" s="115"/>
      <c r="BM17" s="115"/>
      <c r="BN17" s="116"/>
      <c r="BO17" s="116"/>
      <c r="BP17" s="116"/>
      <c r="BQ17" s="116"/>
      <c r="BR17" s="116"/>
      <c r="BS17" s="116"/>
      <c r="BT17" s="135"/>
      <c r="BU17" s="135"/>
      <c r="BV17" s="136"/>
      <c r="BW17" s="133">
        <v>337</v>
      </c>
      <c r="BX17" s="115">
        <v>3121</v>
      </c>
      <c r="BY17" s="115">
        <v>43</v>
      </c>
      <c r="BZ17" s="115">
        <v>23</v>
      </c>
      <c r="CA17" s="115">
        <v>2</v>
      </c>
      <c r="CB17" s="115">
        <v>24</v>
      </c>
      <c r="CC17" s="116">
        <v>0.31</v>
      </c>
      <c r="CD17" s="116">
        <v>0.91</v>
      </c>
      <c r="CE17" s="116">
        <v>1.7</v>
      </c>
      <c r="CF17" s="116">
        <v>5.8</v>
      </c>
      <c r="CG17" s="116">
        <v>14.1</v>
      </c>
      <c r="CH17" s="61">
        <v>7</v>
      </c>
      <c r="CI17" s="153">
        <v>3.5311572700296737E-2</v>
      </c>
      <c r="CJ17" s="61">
        <v>36</v>
      </c>
      <c r="CK17" s="153">
        <v>0.18160237388724035</v>
      </c>
      <c r="CL17" s="135">
        <v>42.9</v>
      </c>
      <c r="CM17" s="135">
        <v>14.8</v>
      </c>
      <c r="CN17" s="135">
        <v>97.6</v>
      </c>
      <c r="CO17" s="136">
        <v>2.4</v>
      </c>
      <c r="CP17" s="133">
        <v>889</v>
      </c>
      <c r="CQ17" s="115">
        <v>2805</v>
      </c>
      <c r="CR17" s="115">
        <v>107</v>
      </c>
      <c r="CS17" s="115">
        <v>72</v>
      </c>
      <c r="CT17" s="115">
        <v>9</v>
      </c>
      <c r="CU17" s="115">
        <v>19</v>
      </c>
      <c r="CV17" s="116">
        <v>0.61</v>
      </c>
      <c r="CW17" s="116">
        <v>2.2999999999999998</v>
      </c>
      <c r="CX17" s="116">
        <v>2.29</v>
      </c>
      <c r="CY17" s="116">
        <v>7.5</v>
      </c>
      <c r="CZ17" s="116">
        <v>9.1999999999999993</v>
      </c>
      <c r="DA17" s="61">
        <v>19</v>
      </c>
      <c r="DB17" s="153">
        <v>4.8942632170978634E-2</v>
      </c>
      <c r="DC17" s="61">
        <v>88</v>
      </c>
      <c r="DD17" s="153">
        <v>0.22668166479190102</v>
      </c>
      <c r="DE17" s="135">
        <v>42.1</v>
      </c>
      <c r="DF17" s="135">
        <v>5.3</v>
      </c>
      <c r="DG17" s="135">
        <v>96.1</v>
      </c>
      <c r="DH17" s="136">
        <v>3.9</v>
      </c>
      <c r="DI17" s="133">
        <v>1178</v>
      </c>
      <c r="DJ17" s="115">
        <v>3764</v>
      </c>
      <c r="DK17" s="115">
        <v>102</v>
      </c>
      <c r="DL17" s="115">
        <v>63</v>
      </c>
      <c r="DM17" s="115">
        <v>6</v>
      </c>
      <c r="DN17" s="115">
        <v>20</v>
      </c>
      <c r="DO17" s="116">
        <v>0.8</v>
      </c>
      <c r="DP17" s="116">
        <v>2.86</v>
      </c>
      <c r="DQ17" s="116">
        <v>2.99</v>
      </c>
      <c r="DR17" s="116">
        <v>9.1</v>
      </c>
      <c r="DS17" s="116">
        <v>14.3</v>
      </c>
      <c r="DT17" s="61">
        <v>30</v>
      </c>
      <c r="DU17" s="153">
        <v>7.6146010186757221E-2</v>
      </c>
      <c r="DV17" s="61">
        <v>72</v>
      </c>
      <c r="DW17" s="153">
        <v>0.18275042444821732</v>
      </c>
      <c r="DX17" s="135">
        <v>50</v>
      </c>
      <c r="DY17" s="135">
        <v>10</v>
      </c>
      <c r="DZ17" s="135">
        <v>71.3</v>
      </c>
      <c r="EA17" s="136">
        <v>28.7</v>
      </c>
    </row>
    <row r="18" spans="1:131" x14ac:dyDescent="0.2">
      <c r="A18" s="30">
        <v>16</v>
      </c>
      <c r="B18" s="32" t="s">
        <v>249</v>
      </c>
      <c r="C18" s="120">
        <v>8.2285714285714278</v>
      </c>
      <c r="D18" s="121" t="s">
        <v>791</v>
      </c>
      <c r="E18" s="35">
        <v>1</v>
      </c>
      <c r="F18" s="123">
        <v>35717</v>
      </c>
      <c r="G18" s="124">
        <v>27.972602739726028</v>
      </c>
      <c r="H18" s="37" t="s">
        <v>628</v>
      </c>
      <c r="I18" s="37">
        <v>22.539726027397261</v>
      </c>
      <c r="J18" s="37" t="s">
        <v>983</v>
      </c>
      <c r="K18" s="37" t="s">
        <v>977</v>
      </c>
      <c r="L18" s="37" t="s">
        <v>985</v>
      </c>
      <c r="M18" s="122">
        <v>71</v>
      </c>
      <c r="N18" s="122">
        <v>198</v>
      </c>
      <c r="O18" s="122">
        <v>4.46</v>
      </c>
      <c r="P18" s="38">
        <v>3</v>
      </c>
      <c r="Q18" s="125">
        <v>0</v>
      </c>
      <c r="R18" s="110">
        <v>0</v>
      </c>
      <c r="S18" s="110">
        <v>8.5854456255110387E-2</v>
      </c>
      <c r="T18" s="110">
        <v>0.35493091948546929</v>
      </c>
      <c r="U18" s="110">
        <v>0.23402824478816409</v>
      </c>
      <c r="V18" s="58">
        <v>0.29447958213681669</v>
      </c>
      <c r="W18" s="59">
        <v>0.29447958213681669</v>
      </c>
      <c r="X18" s="42">
        <v>20.893150684931506</v>
      </c>
      <c r="Y18" s="43">
        <v>2.2400000000000002</v>
      </c>
      <c r="Z18" s="43">
        <v>7</v>
      </c>
      <c r="AA18" s="43">
        <v>11.6</v>
      </c>
      <c r="AB18" s="43">
        <v>0.51</v>
      </c>
      <c r="AC18" s="43">
        <v>2.5299999999999998</v>
      </c>
      <c r="AD18" s="44">
        <v>4.0028735632183912E-2</v>
      </c>
      <c r="AE18" s="44">
        <v>0.28591954022988508</v>
      </c>
      <c r="AF18" s="45">
        <v>0.16699999999999998</v>
      </c>
      <c r="AG18" s="185">
        <v>0.11300000000000002</v>
      </c>
      <c r="AH18" s="185">
        <v>0.69950000000000001</v>
      </c>
      <c r="AI18" s="43">
        <v>100.08194827192241</v>
      </c>
      <c r="AJ18" s="47">
        <v>95.019396015812163</v>
      </c>
      <c r="AK18" s="48">
        <v>8</v>
      </c>
      <c r="AL18" s="49">
        <v>5</v>
      </c>
      <c r="AM18" s="49">
        <v>4</v>
      </c>
      <c r="AN18" s="49">
        <v>5</v>
      </c>
      <c r="AO18" s="49">
        <v>8</v>
      </c>
      <c r="AP18" s="49">
        <v>5</v>
      </c>
      <c r="AQ18" s="49">
        <v>7</v>
      </c>
      <c r="AR18" s="126">
        <v>0</v>
      </c>
      <c r="AS18" s="133"/>
      <c r="AT18" s="115">
        <v>2512</v>
      </c>
      <c r="AU18" s="115"/>
      <c r="AV18" s="115"/>
      <c r="AW18" s="115"/>
      <c r="AX18" s="115"/>
      <c r="AY18" s="115"/>
      <c r="AZ18" s="115"/>
      <c r="BA18" s="116"/>
      <c r="BB18" s="116"/>
      <c r="BC18" s="116"/>
      <c r="BD18" s="116"/>
      <c r="BE18" s="135"/>
      <c r="BF18" s="135"/>
      <c r="BG18" s="136"/>
      <c r="BH18" s="133"/>
      <c r="BI18" s="115">
        <v>2419</v>
      </c>
      <c r="BJ18" s="115"/>
      <c r="BK18" s="115"/>
      <c r="BL18" s="115"/>
      <c r="BM18" s="115"/>
      <c r="BN18" s="116"/>
      <c r="BO18" s="116"/>
      <c r="BP18" s="116"/>
      <c r="BQ18" s="116"/>
      <c r="BR18" s="116"/>
      <c r="BS18" s="116"/>
      <c r="BT18" s="135"/>
      <c r="BU18" s="135"/>
      <c r="BV18" s="136"/>
      <c r="BW18" s="133">
        <v>210</v>
      </c>
      <c r="BX18" s="115">
        <v>2446</v>
      </c>
      <c r="BY18" s="115">
        <v>22</v>
      </c>
      <c r="BZ18" s="115">
        <v>17</v>
      </c>
      <c r="CA18" s="115">
        <v>0</v>
      </c>
      <c r="CB18" s="115">
        <v>10</v>
      </c>
      <c r="CC18" s="116">
        <v>0.3</v>
      </c>
      <c r="CD18" s="116">
        <v>0.68</v>
      </c>
      <c r="CE18" s="116">
        <v>2.27</v>
      </c>
      <c r="CF18" s="116">
        <v>9.4</v>
      </c>
      <c r="CG18" s="116">
        <v>5.0999999999999996</v>
      </c>
      <c r="CH18" s="61">
        <v>2</v>
      </c>
      <c r="CI18" s="153">
        <v>2.1619047619047621E-2</v>
      </c>
      <c r="CJ18" s="61">
        <v>20</v>
      </c>
      <c r="CK18" s="153">
        <v>0.21619047619047621</v>
      </c>
      <c r="CL18" s="135">
        <v>100</v>
      </c>
      <c r="CM18" s="135">
        <v>10.5</v>
      </c>
      <c r="CN18" s="135">
        <v>3.3</v>
      </c>
      <c r="CO18" s="136">
        <v>92.3</v>
      </c>
      <c r="CP18" s="133">
        <v>745</v>
      </c>
      <c r="CQ18" s="115">
        <v>2099</v>
      </c>
      <c r="CR18" s="115">
        <v>86</v>
      </c>
      <c r="CS18" s="115">
        <v>67</v>
      </c>
      <c r="CT18" s="115">
        <v>5</v>
      </c>
      <c r="CU18" s="115">
        <v>14</v>
      </c>
      <c r="CV18" s="116">
        <v>0.51</v>
      </c>
      <c r="CW18" s="116">
        <v>2.5299999999999998</v>
      </c>
      <c r="CX18" s="116">
        <v>2.2400000000000002</v>
      </c>
      <c r="CY18" s="116">
        <v>7</v>
      </c>
      <c r="CZ18" s="116">
        <v>7.2</v>
      </c>
      <c r="DA18" s="61">
        <v>12</v>
      </c>
      <c r="DB18" s="153">
        <v>3.6080536912751683E-2</v>
      </c>
      <c r="DC18" s="61">
        <v>74</v>
      </c>
      <c r="DD18" s="153">
        <v>0.22249664429530205</v>
      </c>
      <c r="DE18" s="135">
        <v>50</v>
      </c>
      <c r="DF18" s="135">
        <v>5.6</v>
      </c>
      <c r="DG18" s="135">
        <v>8.3000000000000007</v>
      </c>
      <c r="DH18" s="136">
        <v>91.4</v>
      </c>
      <c r="DI18" s="133">
        <v>348</v>
      </c>
      <c r="DJ18" s="115">
        <v>1487</v>
      </c>
      <c r="DK18" s="115">
        <v>57</v>
      </c>
      <c r="DL18" s="115">
        <v>30</v>
      </c>
      <c r="DM18" s="115">
        <v>1</v>
      </c>
      <c r="DN18" s="115">
        <v>9</v>
      </c>
      <c r="DO18" s="116">
        <v>0.31</v>
      </c>
      <c r="DP18" s="116">
        <v>1.35</v>
      </c>
      <c r="DQ18" s="116">
        <v>1.99</v>
      </c>
      <c r="DR18" s="116">
        <v>5.9</v>
      </c>
      <c r="DS18" s="116">
        <v>11.6</v>
      </c>
      <c r="DT18" s="61">
        <v>7</v>
      </c>
      <c r="DU18" s="153">
        <v>4.0028735632183912E-2</v>
      </c>
      <c r="DV18" s="61">
        <v>50</v>
      </c>
      <c r="DW18" s="153">
        <v>0.28591954022988508</v>
      </c>
      <c r="DX18" s="135">
        <v>28.6</v>
      </c>
      <c r="DY18" s="135">
        <v>16.7</v>
      </c>
      <c r="DZ18" s="135">
        <v>14.3</v>
      </c>
      <c r="EA18" s="136">
        <v>48.5</v>
      </c>
    </row>
    <row r="19" spans="1:131" x14ac:dyDescent="0.2">
      <c r="A19" s="30">
        <v>17</v>
      </c>
      <c r="B19" s="32" t="s">
        <v>252</v>
      </c>
      <c r="C19" s="120">
        <v>8.1800000000000015</v>
      </c>
      <c r="D19" s="121" t="s">
        <v>761</v>
      </c>
      <c r="E19" s="35">
        <v>6</v>
      </c>
      <c r="F19" s="123">
        <v>36251</v>
      </c>
      <c r="G19" s="124">
        <v>26.509589041095889</v>
      </c>
      <c r="H19" s="37" t="s">
        <v>628</v>
      </c>
      <c r="I19" s="37">
        <v>21.076712328767123</v>
      </c>
      <c r="J19" s="37" t="s">
        <v>976</v>
      </c>
      <c r="K19" s="37" t="s">
        <v>982</v>
      </c>
      <c r="L19" s="37" t="s">
        <v>985</v>
      </c>
      <c r="M19" s="122">
        <v>74</v>
      </c>
      <c r="N19" s="122">
        <v>210</v>
      </c>
      <c r="O19" s="122">
        <v>4.54</v>
      </c>
      <c r="P19" s="38">
        <v>4</v>
      </c>
      <c r="Q19" s="125">
        <v>0</v>
      </c>
      <c r="R19" s="110">
        <v>0</v>
      </c>
      <c r="S19" s="110">
        <v>9.0656155808022262E-2</v>
      </c>
      <c r="T19" s="110">
        <v>0.24350164326262325</v>
      </c>
      <c r="U19" s="110">
        <v>0.30143308234151078</v>
      </c>
      <c r="V19" s="58">
        <v>0.30143308234151078</v>
      </c>
      <c r="W19" s="59">
        <v>0.25621811999028415</v>
      </c>
      <c r="X19" s="42">
        <v>19.43013698630137</v>
      </c>
      <c r="Y19" s="43">
        <v>2.95</v>
      </c>
      <c r="Z19" s="43">
        <v>4.5999999999999996</v>
      </c>
      <c r="AA19" s="43">
        <v>16.5</v>
      </c>
      <c r="AB19" s="43">
        <v>0.78</v>
      </c>
      <c r="AC19" s="43">
        <v>2.91</v>
      </c>
      <c r="AD19" s="44">
        <v>7.1313456889605165E-2</v>
      </c>
      <c r="AE19" s="44">
        <v>0.23295729250604352</v>
      </c>
      <c r="AF19" s="45">
        <v>6.5000000000000002E-2</v>
      </c>
      <c r="AG19" s="185">
        <v>0.93399999999999994</v>
      </c>
      <c r="AH19" s="185">
        <v>6.3E-2</v>
      </c>
      <c r="AI19" s="43">
        <v>98.861200283715007</v>
      </c>
      <c r="AJ19" s="47">
        <v>99.871701726942632</v>
      </c>
      <c r="AK19" s="48">
        <v>7</v>
      </c>
      <c r="AL19" s="49">
        <v>7</v>
      </c>
      <c r="AM19" s="49">
        <v>5</v>
      </c>
      <c r="AN19" s="49">
        <v>2</v>
      </c>
      <c r="AO19" s="49">
        <v>7</v>
      </c>
      <c r="AP19" s="49">
        <v>6</v>
      </c>
      <c r="AQ19" s="49">
        <v>5</v>
      </c>
      <c r="AR19" s="126">
        <v>0.25</v>
      </c>
      <c r="AS19" s="133"/>
      <c r="AT19" s="115">
        <v>2246</v>
      </c>
      <c r="AU19" s="115"/>
      <c r="AV19" s="115"/>
      <c r="AW19" s="115"/>
      <c r="AX19" s="115"/>
      <c r="AY19" s="115"/>
      <c r="AZ19" s="115"/>
      <c r="BA19" s="116"/>
      <c r="BB19" s="116"/>
      <c r="BC19" s="116"/>
      <c r="BD19" s="116"/>
      <c r="BE19" s="135"/>
      <c r="BF19" s="135"/>
      <c r="BG19" s="136"/>
      <c r="BH19" s="133"/>
      <c r="BI19" s="115">
        <v>2726</v>
      </c>
      <c r="BJ19" s="115"/>
      <c r="BK19" s="115"/>
      <c r="BL19" s="115"/>
      <c r="BM19" s="115"/>
      <c r="BN19" s="116"/>
      <c r="BO19" s="116"/>
      <c r="BP19" s="116"/>
      <c r="BQ19" s="116"/>
      <c r="BR19" s="116"/>
      <c r="BS19" s="116"/>
      <c r="BT19" s="135"/>
      <c r="BU19" s="135"/>
      <c r="BV19" s="136"/>
      <c r="BW19" s="133">
        <v>391</v>
      </c>
      <c r="BX19" s="115">
        <v>4313</v>
      </c>
      <c r="BY19" s="115">
        <v>42</v>
      </c>
      <c r="BZ19" s="115">
        <v>27</v>
      </c>
      <c r="CA19" s="115">
        <v>4</v>
      </c>
      <c r="CB19" s="115">
        <v>38</v>
      </c>
      <c r="CC19" s="116">
        <v>0.71</v>
      </c>
      <c r="CD19" s="116">
        <v>1.18</v>
      </c>
      <c r="CE19" s="116">
        <v>1.52</v>
      </c>
      <c r="CF19" s="116">
        <v>5.6</v>
      </c>
      <c r="CG19" s="116">
        <v>11.3</v>
      </c>
      <c r="CH19" s="61">
        <v>7</v>
      </c>
      <c r="CI19" s="153">
        <v>2.7212276214833759E-2</v>
      </c>
      <c r="CJ19" s="61">
        <v>35</v>
      </c>
      <c r="CK19" s="153">
        <v>0.13606138107416879</v>
      </c>
      <c r="CL19" s="135">
        <v>42.9</v>
      </c>
      <c r="CM19" s="135">
        <v>12.9</v>
      </c>
      <c r="CN19" s="135">
        <v>85.9</v>
      </c>
      <c r="CO19" s="136">
        <v>14.1</v>
      </c>
      <c r="CP19" s="133">
        <v>815</v>
      </c>
      <c r="CQ19" s="115">
        <v>3347</v>
      </c>
      <c r="CR19" s="115">
        <v>88</v>
      </c>
      <c r="CS19" s="115">
        <v>53</v>
      </c>
      <c r="CT19" s="115">
        <v>7</v>
      </c>
      <c r="CU19" s="115">
        <v>29</v>
      </c>
      <c r="CV19" s="116">
        <v>0.59</v>
      </c>
      <c r="CW19" s="116">
        <v>2.2000000000000002</v>
      </c>
      <c r="CX19" s="116">
        <v>2.08</v>
      </c>
      <c r="CY19" s="116">
        <v>3.4</v>
      </c>
      <c r="CZ19" s="116">
        <v>14.3</v>
      </c>
      <c r="DA19" s="61">
        <v>18</v>
      </c>
      <c r="DB19" s="153">
        <v>4.5938650306748471E-2</v>
      </c>
      <c r="DC19" s="61">
        <v>70</v>
      </c>
      <c r="DD19" s="153">
        <v>0.17865030674846627</v>
      </c>
      <c r="DE19" s="135">
        <v>44.4</v>
      </c>
      <c r="DF19" s="135">
        <v>11.7</v>
      </c>
      <c r="DG19" s="135">
        <v>93.8</v>
      </c>
      <c r="DH19" s="136">
        <v>5.9</v>
      </c>
      <c r="DI19" s="133">
        <v>1241</v>
      </c>
      <c r="DJ19" s="115">
        <v>4117</v>
      </c>
      <c r="DK19" s="115">
        <v>128</v>
      </c>
      <c r="DL19" s="115">
        <v>72</v>
      </c>
      <c r="DM19" s="115">
        <v>12</v>
      </c>
      <c r="DN19" s="115">
        <v>36</v>
      </c>
      <c r="DO19" s="116">
        <v>0.78</v>
      </c>
      <c r="DP19" s="116">
        <v>2.91</v>
      </c>
      <c r="DQ19" s="116">
        <v>2.95</v>
      </c>
      <c r="DR19" s="116">
        <v>4.5999999999999996</v>
      </c>
      <c r="DS19" s="116">
        <v>16.5</v>
      </c>
      <c r="DT19" s="61">
        <v>30</v>
      </c>
      <c r="DU19" s="153">
        <v>7.1313456889605165E-2</v>
      </c>
      <c r="DV19" s="61">
        <v>98</v>
      </c>
      <c r="DW19" s="153">
        <v>0.23295729250604352</v>
      </c>
      <c r="DX19" s="135">
        <v>36.700000000000003</v>
      </c>
      <c r="DY19" s="135">
        <v>6.5</v>
      </c>
      <c r="DZ19" s="135">
        <v>93</v>
      </c>
      <c r="EA19" s="136">
        <v>6.7</v>
      </c>
    </row>
    <row r="20" spans="1:131" x14ac:dyDescent="0.2">
      <c r="A20" s="30">
        <v>18</v>
      </c>
      <c r="B20" s="32" t="s">
        <v>253</v>
      </c>
      <c r="C20" s="120">
        <v>8.154285714285713</v>
      </c>
      <c r="D20" s="121" t="s">
        <v>792</v>
      </c>
      <c r="E20" s="35">
        <v>2</v>
      </c>
      <c r="F20" s="123">
        <v>36032</v>
      </c>
      <c r="G20" s="124">
        <v>27.109589041095891</v>
      </c>
      <c r="H20" s="37" t="s">
        <v>669</v>
      </c>
      <c r="I20" s="37">
        <v>21.676712328767124</v>
      </c>
      <c r="J20" s="37" t="s">
        <v>983</v>
      </c>
      <c r="K20" s="37" t="s">
        <v>977</v>
      </c>
      <c r="L20" s="37" t="s">
        <v>985</v>
      </c>
      <c r="M20" s="122">
        <v>73</v>
      </c>
      <c r="N20" s="122">
        <v>205</v>
      </c>
      <c r="O20" s="122">
        <v>4.7</v>
      </c>
      <c r="P20" s="38">
        <v>5</v>
      </c>
      <c r="Q20" s="125">
        <v>0</v>
      </c>
      <c r="R20" s="110">
        <v>6.2472308373947717E-2</v>
      </c>
      <c r="S20" s="110">
        <v>0.44745538664904166</v>
      </c>
      <c r="T20" s="110">
        <v>0.4307295504789978</v>
      </c>
      <c r="U20" s="110">
        <v>0.40024293956878226</v>
      </c>
      <c r="V20" s="58">
        <v>0.42384916310891196</v>
      </c>
      <c r="W20" s="59">
        <v>0.42384916310891196</v>
      </c>
      <c r="X20" s="42">
        <v>19.032876712328768</v>
      </c>
      <c r="Y20" s="43">
        <v>3.34</v>
      </c>
      <c r="Z20" s="43">
        <v>5.6</v>
      </c>
      <c r="AA20" s="43">
        <v>12.7</v>
      </c>
      <c r="AB20" s="43">
        <v>0.92</v>
      </c>
      <c r="AC20" s="43">
        <v>4.08</v>
      </c>
      <c r="AD20" s="44">
        <v>6.0819423368740508E-2</v>
      </c>
      <c r="AE20" s="44">
        <v>0.24074355083459784</v>
      </c>
      <c r="AF20" s="45">
        <v>6.5000000000000002E-2</v>
      </c>
      <c r="AG20" s="185">
        <v>0.17200000000000001</v>
      </c>
      <c r="AH20" s="185">
        <v>0.82099999999999995</v>
      </c>
      <c r="AI20" s="43">
        <v>84.021885856882832</v>
      </c>
      <c r="AJ20" s="47">
        <v>83.165979437834622</v>
      </c>
      <c r="AK20" s="48">
        <v>10</v>
      </c>
      <c r="AL20" s="49">
        <v>8</v>
      </c>
      <c r="AM20" s="49">
        <v>6</v>
      </c>
      <c r="AN20" s="49">
        <v>4</v>
      </c>
      <c r="AO20" s="49">
        <v>4</v>
      </c>
      <c r="AP20" s="49">
        <v>3</v>
      </c>
      <c r="AQ20" s="49">
        <v>4</v>
      </c>
      <c r="AR20" s="126">
        <v>0.5</v>
      </c>
      <c r="AS20" s="133"/>
      <c r="AT20" s="115">
        <v>2793</v>
      </c>
      <c r="AU20" s="115"/>
      <c r="AV20" s="115"/>
      <c r="AW20" s="115"/>
      <c r="AX20" s="115"/>
      <c r="AY20" s="115"/>
      <c r="AZ20" s="115"/>
      <c r="BA20" s="116"/>
      <c r="BB20" s="116"/>
      <c r="BC20" s="116"/>
      <c r="BD20" s="116"/>
      <c r="BE20" s="135"/>
      <c r="BF20" s="135"/>
      <c r="BG20" s="136"/>
      <c r="BH20" s="133">
        <v>141</v>
      </c>
      <c r="BI20" s="115">
        <v>2257</v>
      </c>
      <c r="BJ20" s="115">
        <v>25</v>
      </c>
      <c r="BK20" s="115">
        <v>14</v>
      </c>
      <c r="BL20" s="115">
        <v>1</v>
      </c>
      <c r="BM20" s="115">
        <v>9</v>
      </c>
      <c r="BN20" s="116">
        <v>0.44</v>
      </c>
      <c r="BO20" s="116">
        <v>0.76</v>
      </c>
      <c r="BP20" s="116">
        <v>1.1000000000000001</v>
      </c>
      <c r="BQ20" s="116">
        <v>2.1</v>
      </c>
      <c r="BR20" s="116">
        <v>9.1999999999999993</v>
      </c>
      <c r="BS20" s="116"/>
      <c r="BT20" s="135">
        <v>6.7</v>
      </c>
      <c r="BU20" s="135">
        <v>91</v>
      </c>
      <c r="BV20" s="136">
        <v>9</v>
      </c>
      <c r="BW20" s="133">
        <v>677</v>
      </c>
      <c r="BX20" s="115">
        <v>1513</v>
      </c>
      <c r="BY20" s="115">
        <v>67</v>
      </c>
      <c r="BZ20" s="115">
        <v>35</v>
      </c>
      <c r="CA20" s="115">
        <v>7</v>
      </c>
      <c r="CB20" s="115">
        <v>9</v>
      </c>
      <c r="CC20" s="116">
        <v>0.81</v>
      </c>
      <c r="CD20" s="116">
        <v>3.19</v>
      </c>
      <c r="CE20" s="116">
        <v>2.77</v>
      </c>
      <c r="CF20" s="116">
        <v>6.4</v>
      </c>
      <c r="CG20" s="116">
        <v>14.9</v>
      </c>
      <c r="CH20" s="61">
        <v>17</v>
      </c>
      <c r="CI20" s="153">
        <v>6.9556868537666169E-2</v>
      </c>
      <c r="CJ20" s="61">
        <v>50</v>
      </c>
      <c r="CK20" s="153">
        <v>0.20457902511078285</v>
      </c>
      <c r="CL20" s="135">
        <v>29.4</v>
      </c>
      <c r="CM20" s="135">
        <v>16.7</v>
      </c>
      <c r="CN20" s="135">
        <v>83.2</v>
      </c>
      <c r="CO20" s="136">
        <v>16.8</v>
      </c>
      <c r="CP20" s="133">
        <v>1169</v>
      </c>
      <c r="CQ20" s="115">
        <v>2714</v>
      </c>
      <c r="CR20" s="115">
        <v>126</v>
      </c>
      <c r="CS20" s="115">
        <v>78</v>
      </c>
      <c r="CT20" s="115">
        <v>12</v>
      </c>
      <c r="CU20" s="115">
        <v>20</v>
      </c>
      <c r="CV20" s="116">
        <v>0.76</v>
      </c>
      <c r="CW20" s="116">
        <v>3.38</v>
      </c>
      <c r="CX20" s="116">
        <v>3.34</v>
      </c>
      <c r="CY20" s="116">
        <v>5.6</v>
      </c>
      <c r="CZ20" s="116">
        <v>12.7</v>
      </c>
      <c r="DA20" s="61">
        <v>29</v>
      </c>
      <c r="DB20" s="153">
        <v>8.2857142857142851E-2</v>
      </c>
      <c r="DC20" s="61">
        <v>97</v>
      </c>
      <c r="DD20" s="153">
        <v>0.27714285714285714</v>
      </c>
      <c r="DE20" s="135">
        <v>55.2</v>
      </c>
      <c r="DF20" s="135">
        <v>11.4</v>
      </c>
      <c r="DG20" s="135">
        <v>20.6</v>
      </c>
      <c r="DH20" s="136">
        <v>78</v>
      </c>
      <c r="DI20" s="133">
        <v>1318</v>
      </c>
      <c r="DJ20" s="115">
        <v>3293</v>
      </c>
      <c r="DK20" s="115">
        <v>119</v>
      </c>
      <c r="DL20" s="115">
        <v>87</v>
      </c>
      <c r="DM20" s="115">
        <v>13</v>
      </c>
      <c r="DN20" s="115">
        <v>31</v>
      </c>
      <c r="DO20" s="116">
        <v>0.92</v>
      </c>
      <c r="DP20" s="116">
        <v>4.08</v>
      </c>
      <c r="DQ20" s="116">
        <v>3.34</v>
      </c>
      <c r="DR20" s="116">
        <v>5.2</v>
      </c>
      <c r="DS20" s="116">
        <v>11</v>
      </c>
      <c r="DT20" s="61">
        <v>24</v>
      </c>
      <c r="DU20" s="153">
        <v>6.0819423368740508E-2</v>
      </c>
      <c r="DV20" s="61">
        <v>95</v>
      </c>
      <c r="DW20" s="153">
        <v>0.24074355083459784</v>
      </c>
      <c r="DX20" s="135">
        <v>66.7</v>
      </c>
      <c r="DY20" s="135">
        <v>6.5</v>
      </c>
      <c r="DZ20" s="135">
        <v>13.8</v>
      </c>
      <c r="EA20" s="136">
        <v>86.2</v>
      </c>
    </row>
    <row r="21" spans="1:131" ht="15.75" customHeight="1" x14ac:dyDescent="0.2">
      <c r="A21" s="30">
        <v>19</v>
      </c>
      <c r="B21" s="32" t="s">
        <v>255</v>
      </c>
      <c r="C21" s="120">
        <v>8.1199999999999992</v>
      </c>
      <c r="D21" s="121" t="s">
        <v>793</v>
      </c>
      <c r="E21" s="35">
        <v>6</v>
      </c>
      <c r="F21" s="123">
        <v>35732</v>
      </c>
      <c r="G21" s="124">
        <v>27.931506849315067</v>
      </c>
      <c r="H21" s="37" t="s">
        <v>669</v>
      </c>
      <c r="I21" s="37">
        <v>22.4986301369863</v>
      </c>
      <c r="J21" s="37" t="s">
        <v>978</v>
      </c>
      <c r="K21" s="37" t="s">
        <v>981</v>
      </c>
      <c r="L21" s="37" t="s">
        <v>985</v>
      </c>
      <c r="M21" s="122">
        <v>71</v>
      </c>
      <c r="N21" s="122">
        <v>174</v>
      </c>
      <c r="O21" s="122">
        <v>4.38</v>
      </c>
      <c r="P21" s="38">
        <v>5</v>
      </c>
      <c r="Q21" s="125">
        <v>0</v>
      </c>
      <c r="R21" s="110">
        <v>0.26176470588235295</v>
      </c>
      <c r="S21" s="110">
        <v>0.31197916666666664</v>
      </c>
      <c r="T21" s="110">
        <v>0.41757779646761983</v>
      </c>
      <c r="U21" s="110">
        <v>0.26614408361328856</v>
      </c>
      <c r="V21" s="58">
        <v>0.3418609400404542</v>
      </c>
      <c r="W21" s="59">
        <v>0.29058179903438608</v>
      </c>
      <c r="X21" s="42">
        <v>18.852054794520548</v>
      </c>
      <c r="Y21" s="43">
        <v>3.13</v>
      </c>
      <c r="Z21" s="43">
        <v>8.4</v>
      </c>
      <c r="AA21" s="43">
        <v>14.6</v>
      </c>
      <c r="AB21" s="43">
        <v>0.85</v>
      </c>
      <c r="AC21" s="43">
        <v>3.3</v>
      </c>
      <c r="AD21" s="44">
        <v>5.3295932678821878E-2</v>
      </c>
      <c r="AE21" s="44">
        <v>0.19354838709677419</v>
      </c>
      <c r="AF21" s="45">
        <v>0.14499999999999999</v>
      </c>
      <c r="AG21" s="185">
        <v>0.54200000000000004</v>
      </c>
      <c r="AH21" s="185">
        <v>0.45499999999999996</v>
      </c>
      <c r="AI21" s="43">
        <v>94.55463052043207</v>
      </c>
      <c r="AJ21" s="47">
        <v>89.771672491214943</v>
      </c>
      <c r="AK21" s="48">
        <v>8</v>
      </c>
      <c r="AL21" s="49">
        <v>8</v>
      </c>
      <c r="AM21" s="49">
        <v>6</v>
      </c>
      <c r="AN21" s="49">
        <v>6</v>
      </c>
      <c r="AO21" s="49">
        <v>9</v>
      </c>
      <c r="AP21" s="49">
        <v>4</v>
      </c>
      <c r="AQ21" s="49">
        <v>4</v>
      </c>
      <c r="AR21" s="126">
        <v>0</v>
      </c>
      <c r="AS21" s="133"/>
      <c r="AT21" s="115">
        <v>2415</v>
      </c>
      <c r="AU21" s="115"/>
      <c r="AV21" s="115"/>
      <c r="AW21" s="115"/>
      <c r="AX21" s="115"/>
      <c r="AY21" s="115"/>
      <c r="AZ21" s="115"/>
      <c r="BA21" s="116"/>
      <c r="BB21" s="116"/>
      <c r="BC21" s="116"/>
      <c r="BD21" s="116"/>
      <c r="BE21" s="135"/>
      <c r="BF21" s="135"/>
      <c r="BG21" s="136"/>
      <c r="BH21" s="133">
        <v>356</v>
      </c>
      <c r="BI21" s="115">
        <v>1360</v>
      </c>
      <c r="BJ21" s="115">
        <v>52</v>
      </c>
      <c r="BK21" s="115">
        <v>24</v>
      </c>
      <c r="BL21" s="115">
        <v>2</v>
      </c>
      <c r="BM21" s="115">
        <v>10</v>
      </c>
      <c r="BN21" s="116">
        <v>7.0000000000000007E-2</v>
      </c>
      <c r="BO21" s="116">
        <v>1.23</v>
      </c>
      <c r="BP21" s="116">
        <v>1.63</v>
      </c>
      <c r="BQ21" s="116">
        <v>2.7</v>
      </c>
      <c r="BR21" s="116">
        <v>12.9</v>
      </c>
      <c r="BS21" s="116"/>
      <c r="BT21" s="135">
        <v>11.1</v>
      </c>
      <c r="BU21" s="135">
        <v>83.9</v>
      </c>
      <c r="BV21" s="136">
        <v>16.100000000000001</v>
      </c>
      <c r="BW21" s="133">
        <v>599</v>
      </c>
      <c r="BX21" s="115">
        <v>1920</v>
      </c>
      <c r="BY21" s="115">
        <v>61</v>
      </c>
      <c r="BZ21" s="115">
        <v>35</v>
      </c>
      <c r="CA21" s="115">
        <v>4</v>
      </c>
      <c r="CB21" s="115">
        <v>12</v>
      </c>
      <c r="CC21" s="116">
        <v>0.82</v>
      </c>
      <c r="CD21" s="116">
        <v>2.63</v>
      </c>
      <c r="CE21" s="116">
        <v>2.23</v>
      </c>
      <c r="CF21" s="116">
        <v>5.5</v>
      </c>
      <c r="CG21" s="116">
        <v>16.3</v>
      </c>
      <c r="CH21" s="61">
        <v>8</v>
      </c>
      <c r="CI21" s="153">
        <v>2.9782971619365609E-2</v>
      </c>
      <c r="CJ21" s="61">
        <v>53</v>
      </c>
      <c r="CK21" s="153">
        <v>0.19731218697829717</v>
      </c>
      <c r="CL21" s="135">
        <v>50</v>
      </c>
      <c r="CM21" s="135">
        <v>10.3</v>
      </c>
      <c r="CN21" s="135">
        <v>78.8</v>
      </c>
      <c r="CO21" s="136">
        <v>20.5</v>
      </c>
      <c r="CP21" s="133">
        <v>993</v>
      </c>
      <c r="CQ21" s="115">
        <v>2378</v>
      </c>
      <c r="CR21" s="115">
        <v>83</v>
      </c>
      <c r="CS21" s="115">
        <v>48</v>
      </c>
      <c r="CT21" s="115">
        <v>8</v>
      </c>
      <c r="CU21" s="115">
        <v>15</v>
      </c>
      <c r="CV21" s="116">
        <v>0.85</v>
      </c>
      <c r="CW21" s="116">
        <v>3.3</v>
      </c>
      <c r="CX21" s="116">
        <v>3.13</v>
      </c>
      <c r="CY21" s="116">
        <v>8.4</v>
      </c>
      <c r="CZ21" s="116">
        <v>13.7</v>
      </c>
      <c r="DA21" s="61">
        <v>8</v>
      </c>
      <c r="DB21" s="153">
        <v>2.5216515609264852E-2</v>
      </c>
      <c r="DC21" s="61">
        <v>75</v>
      </c>
      <c r="DD21" s="153">
        <v>0.23640483383685801</v>
      </c>
      <c r="DE21" s="135">
        <v>62.5</v>
      </c>
      <c r="DF21" s="135">
        <v>14.3</v>
      </c>
      <c r="DG21" s="135">
        <v>19.100000000000001</v>
      </c>
      <c r="DH21" s="136">
        <v>80.599999999999994</v>
      </c>
      <c r="DI21" s="133">
        <v>713</v>
      </c>
      <c r="DJ21" s="115">
        <v>2679</v>
      </c>
      <c r="DK21" s="115">
        <v>88</v>
      </c>
      <c r="DL21" s="115">
        <v>47</v>
      </c>
      <c r="DM21" s="115">
        <v>5</v>
      </c>
      <c r="DN21" s="115">
        <v>19</v>
      </c>
      <c r="DO21" s="116">
        <v>0.38</v>
      </c>
      <c r="DP21" s="116">
        <v>2.12</v>
      </c>
      <c r="DQ21" s="116">
        <v>2</v>
      </c>
      <c r="DR21" s="116">
        <v>3.3</v>
      </c>
      <c r="DS21" s="116">
        <v>14.6</v>
      </c>
      <c r="DT21" s="61">
        <v>19</v>
      </c>
      <c r="DU21" s="153">
        <v>5.3295932678821878E-2</v>
      </c>
      <c r="DV21" s="61">
        <v>69</v>
      </c>
      <c r="DW21" s="153">
        <v>0.19354838709677419</v>
      </c>
      <c r="DX21" s="135">
        <v>57.9</v>
      </c>
      <c r="DY21" s="135">
        <v>14.5</v>
      </c>
      <c r="DZ21" s="135">
        <v>89.3</v>
      </c>
      <c r="EA21" s="136">
        <v>10.4</v>
      </c>
    </row>
    <row r="22" spans="1:131" ht="15.75" customHeight="1" x14ac:dyDescent="0.2">
      <c r="A22" s="30">
        <v>20</v>
      </c>
      <c r="B22" s="32" t="s">
        <v>257</v>
      </c>
      <c r="C22" s="120">
        <v>8.1100000000000012</v>
      </c>
      <c r="D22" s="121" t="s">
        <v>794</v>
      </c>
      <c r="E22" s="35">
        <v>6</v>
      </c>
      <c r="F22" s="123">
        <v>35896</v>
      </c>
      <c r="G22" s="124">
        <v>27.482191780821918</v>
      </c>
      <c r="H22" s="37" t="s">
        <v>669</v>
      </c>
      <c r="I22" s="37">
        <v>22.049315068493151</v>
      </c>
      <c r="J22" s="37" t="s">
        <v>976</v>
      </c>
      <c r="K22" s="37" t="s">
        <v>982</v>
      </c>
      <c r="L22" s="37" t="s">
        <v>985</v>
      </c>
      <c r="M22" s="122">
        <v>76</v>
      </c>
      <c r="N22" s="122">
        <v>223</v>
      </c>
      <c r="O22" s="122">
        <v>4.5999999999999996</v>
      </c>
      <c r="P22" s="38">
        <v>4</v>
      </c>
      <c r="Q22" s="125">
        <v>0</v>
      </c>
      <c r="R22" s="110">
        <v>0</v>
      </c>
      <c r="S22" s="110">
        <v>0</v>
      </c>
      <c r="T22" s="110">
        <v>0.33046526449968133</v>
      </c>
      <c r="U22" s="110">
        <v>0.37167199148029817</v>
      </c>
      <c r="V22" s="58">
        <v>0.37167199148029817</v>
      </c>
      <c r="W22" s="59">
        <v>0.31592119275825342</v>
      </c>
      <c r="X22" s="42">
        <v>20.402739726027399</v>
      </c>
      <c r="Y22" s="43">
        <v>3.06</v>
      </c>
      <c r="Z22" s="43">
        <v>6.3</v>
      </c>
      <c r="AA22" s="43">
        <v>0</v>
      </c>
      <c r="AB22" s="43">
        <v>0.56999999999999995</v>
      </c>
      <c r="AC22" s="43">
        <v>3.09</v>
      </c>
      <c r="AD22" s="44">
        <v>8.1103151862464182E-2</v>
      </c>
      <c r="AE22" s="44">
        <v>0.2213896848137536</v>
      </c>
      <c r="AF22" s="45">
        <v>2.5000000000000001E-2</v>
      </c>
      <c r="AG22" s="185">
        <v>0.90999999999999992</v>
      </c>
      <c r="AH22" s="185">
        <v>8.8000000000000009E-2</v>
      </c>
      <c r="AI22" s="43">
        <v>99.61013575566129</v>
      </c>
      <c r="AJ22" s="47">
        <v>104.73525918504437</v>
      </c>
      <c r="AK22" s="48">
        <v>8</v>
      </c>
      <c r="AL22" s="49">
        <v>6</v>
      </c>
      <c r="AM22" s="49">
        <v>6</v>
      </c>
      <c r="AN22" s="49">
        <v>5</v>
      </c>
      <c r="AO22" s="49">
        <v>6</v>
      </c>
      <c r="AP22" s="49">
        <v>7</v>
      </c>
      <c r="AQ22" s="49">
        <v>5</v>
      </c>
      <c r="AR22" s="126">
        <v>0</v>
      </c>
      <c r="AS22" s="133"/>
      <c r="AT22" s="115">
        <v>23</v>
      </c>
      <c r="AU22" s="115"/>
      <c r="AV22" s="115"/>
      <c r="AW22" s="115"/>
      <c r="AX22" s="115"/>
      <c r="AY22" s="115"/>
      <c r="AZ22" s="115"/>
      <c r="BA22" s="116"/>
      <c r="BB22" s="116"/>
      <c r="BC22" s="116"/>
      <c r="BD22" s="116"/>
      <c r="BE22" s="135"/>
      <c r="BF22" s="135"/>
      <c r="BG22" s="136"/>
      <c r="BH22" s="133"/>
      <c r="BI22" s="115">
        <v>23</v>
      </c>
      <c r="BJ22" s="115"/>
      <c r="BK22" s="115"/>
      <c r="BL22" s="115"/>
      <c r="BM22" s="115"/>
      <c r="BN22" s="116">
        <v>3.81</v>
      </c>
      <c r="BO22" s="116"/>
      <c r="BP22" s="116"/>
      <c r="BQ22" s="116"/>
      <c r="BR22" s="116"/>
      <c r="BS22" s="116"/>
      <c r="BT22" s="135"/>
      <c r="BU22" s="135"/>
      <c r="BV22" s="136"/>
      <c r="BW22" s="133">
        <v>0</v>
      </c>
      <c r="BX22" s="115">
        <v>23</v>
      </c>
      <c r="BY22" s="115"/>
      <c r="BZ22" s="115"/>
      <c r="CA22" s="115"/>
      <c r="CB22" s="115"/>
      <c r="CC22" s="116">
        <v>0.38</v>
      </c>
      <c r="CD22" s="116"/>
      <c r="CE22" s="116"/>
      <c r="CF22" s="116"/>
      <c r="CG22" s="116"/>
      <c r="CH22" s="61"/>
      <c r="CI22" s="153"/>
      <c r="CJ22" s="61"/>
      <c r="CK22" s="153"/>
      <c r="CL22" s="135"/>
      <c r="CM22" s="135"/>
      <c r="CN22" s="135"/>
      <c r="CO22" s="136"/>
      <c r="CP22" s="133">
        <v>1037</v>
      </c>
      <c r="CQ22" s="115">
        <v>3138</v>
      </c>
      <c r="CR22" s="115">
        <v>125</v>
      </c>
      <c r="CS22" s="115">
        <v>70</v>
      </c>
      <c r="CT22" s="115">
        <v>10</v>
      </c>
      <c r="CU22" s="115">
        <v>21</v>
      </c>
      <c r="CV22" s="116">
        <v>0.55000000000000004</v>
      </c>
      <c r="CW22" s="116">
        <v>2.4900000000000002</v>
      </c>
      <c r="CX22" s="116">
        <v>2.4</v>
      </c>
      <c r="CY22" s="116">
        <v>4.9000000000000004</v>
      </c>
      <c r="CZ22" s="116"/>
      <c r="DA22" s="61">
        <v>34</v>
      </c>
      <c r="DB22" s="153">
        <v>7.8688524590163927E-2</v>
      </c>
      <c r="DC22" s="61">
        <v>91</v>
      </c>
      <c r="DD22" s="153">
        <v>0.21060752169720345</v>
      </c>
      <c r="DE22" s="135">
        <v>52.9</v>
      </c>
      <c r="DF22" s="135">
        <v>11.4</v>
      </c>
      <c r="DG22" s="135">
        <v>92.8</v>
      </c>
      <c r="DH22" s="136">
        <v>7.2</v>
      </c>
      <c r="DI22" s="133">
        <v>1396</v>
      </c>
      <c r="DJ22" s="115">
        <v>3756</v>
      </c>
      <c r="DK22" s="115">
        <v>138</v>
      </c>
      <c r="DL22" s="115">
        <v>79</v>
      </c>
      <c r="DM22" s="115">
        <v>10</v>
      </c>
      <c r="DN22" s="115">
        <v>29</v>
      </c>
      <c r="DO22" s="116">
        <v>0.56999999999999995</v>
      </c>
      <c r="DP22" s="116">
        <v>3.09</v>
      </c>
      <c r="DQ22" s="116">
        <v>3.06</v>
      </c>
      <c r="DR22" s="116">
        <v>6.3</v>
      </c>
      <c r="DS22" s="116"/>
      <c r="DT22" s="61">
        <v>37</v>
      </c>
      <c r="DU22" s="153">
        <v>8.1103151862464182E-2</v>
      </c>
      <c r="DV22" s="61">
        <v>101</v>
      </c>
      <c r="DW22" s="153">
        <v>0.2213896848137536</v>
      </c>
      <c r="DX22" s="135">
        <v>45.9</v>
      </c>
      <c r="DY22" s="135">
        <v>2.5</v>
      </c>
      <c r="DZ22" s="135">
        <v>89.2</v>
      </c>
      <c r="EA22" s="136">
        <v>10.4</v>
      </c>
    </row>
    <row r="23" spans="1:131" ht="15.75" customHeight="1" x14ac:dyDescent="0.2">
      <c r="A23" s="30">
        <v>21</v>
      </c>
      <c r="B23" s="32" t="s">
        <v>288</v>
      </c>
      <c r="C23" s="120">
        <v>7.531428571428572</v>
      </c>
      <c r="D23" s="121" t="s">
        <v>700</v>
      </c>
      <c r="E23" s="35">
        <v>2</v>
      </c>
      <c r="F23" s="123">
        <v>36210</v>
      </c>
      <c r="G23" s="124">
        <v>26.621917808219177</v>
      </c>
      <c r="H23" s="37" t="s">
        <v>628</v>
      </c>
      <c r="I23" s="37">
        <v>21.18904109589041</v>
      </c>
      <c r="J23" s="37" t="s">
        <v>978</v>
      </c>
      <c r="K23" s="37" t="s">
        <v>984</v>
      </c>
      <c r="L23" s="37" t="s">
        <v>985</v>
      </c>
      <c r="M23" s="122">
        <v>74</v>
      </c>
      <c r="N23" s="122">
        <v>212</v>
      </c>
      <c r="O23" s="122">
        <v>4.4800000000000004</v>
      </c>
      <c r="P23" s="38">
        <v>6</v>
      </c>
      <c r="Q23" s="125">
        <v>0</v>
      </c>
      <c r="R23" s="110">
        <v>0</v>
      </c>
      <c r="S23" s="110">
        <v>0.12443845462713388</v>
      </c>
      <c r="T23" s="110">
        <v>0.21825962910128388</v>
      </c>
      <c r="U23" s="110">
        <v>0.13431462741490341</v>
      </c>
      <c r="V23" s="58">
        <v>0.17628712825809364</v>
      </c>
      <c r="W23" s="59">
        <v>0.17628712825809364</v>
      </c>
      <c r="X23" s="42">
        <v>19.542465753424658</v>
      </c>
      <c r="Y23" s="43">
        <v>2.06</v>
      </c>
      <c r="Z23" s="43">
        <v>5.4</v>
      </c>
      <c r="AA23" s="43">
        <v>13.8</v>
      </c>
      <c r="AB23" s="43">
        <v>0.72</v>
      </c>
      <c r="AC23" s="43">
        <v>1.71</v>
      </c>
      <c r="AD23" s="44">
        <v>4.7214611872146116E-2</v>
      </c>
      <c r="AE23" s="44">
        <v>0.1974429223744292</v>
      </c>
      <c r="AF23" s="45">
        <v>0.10800000000000001</v>
      </c>
      <c r="AG23" s="185">
        <v>0.55149999999999999</v>
      </c>
      <c r="AH23" s="185">
        <v>0.44699999999999995</v>
      </c>
      <c r="AI23" s="43">
        <v>105.25768173580016</v>
      </c>
      <c r="AJ23" s="47">
        <v>106.3335642761656</v>
      </c>
      <c r="AK23" s="48">
        <v>4</v>
      </c>
      <c r="AL23" s="49">
        <v>7</v>
      </c>
      <c r="AM23" s="49">
        <v>4</v>
      </c>
      <c r="AN23" s="49">
        <v>3</v>
      </c>
      <c r="AO23" s="49">
        <v>8</v>
      </c>
      <c r="AP23" s="49">
        <v>7</v>
      </c>
      <c r="AQ23" s="49">
        <v>2</v>
      </c>
      <c r="AR23" s="126">
        <v>0.5</v>
      </c>
      <c r="AS23" s="133"/>
      <c r="AT23" s="115">
        <v>3090</v>
      </c>
      <c r="AU23" s="115"/>
      <c r="AV23" s="115"/>
      <c r="AW23" s="115"/>
      <c r="AX23" s="115"/>
      <c r="AY23" s="115"/>
      <c r="AZ23" s="115"/>
      <c r="BA23" s="116"/>
      <c r="BB23" s="116"/>
      <c r="BC23" s="116"/>
      <c r="BD23" s="116"/>
      <c r="BE23" s="135"/>
      <c r="BF23" s="135"/>
      <c r="BG23" s="136"/>
      <c r="BH23" s="133"/>
      <c r="BI23" s="115">
        <v>2756</v>
      </c>
      <c r="BJ23" s="115"/>
      <c r="BK23" s="115"/>
      <c r="BL23" s="115"/>
      <c r="BM23" s="115"/>
      <c r="BN23" s="116"/>
      <c r="BO23" s="116"/>
      <c r="BP23" s="116"/>
      <c r="BQ23" s="116"/>
      <c r="BR23" s="116"/>
      <c r="BS23" s="116"/>
      <c r="BT23" s="135"/>
      <c r="BU23" s="135"/>
      <c r="BV23" s="136"/>
      <c r="BW23" s="133">
        <v>277</v>
      </c>
      <c r="BX23" s="115">
        <v>2226</v>
      </c>
      <c r="BY23" s="115">
        <v>50</v>
      </c>
      <c r="BZ23" s="115">
        <v>22</v>
      </c>
      <c r="CA23" s="115">
        <v>0</v>
      </c>
      <c r="CB23" s="115">
        <v>9</v>
      </c>
      <c r="CC23" s="116">
        <v>0.25</v>
      </c>
      <c r="CD23" s="116">
        <v>0.8</v>
      </c>
      <c r="CE23" s="116">
        <v>1.19</v>
      </c>
      <c r="CF23" s="116">
        <v>6.9</v>
      </c>
      <c r="CG23" s="116">
        <v>12.5</v>
      </c>
      <c r="CH23" s="61">
        <v>14</v>
      </c>
      <c r="CI23" s="153">
        <v>6.0144404332129961E-2</v>
      </c>
      <c r="CJ23" s="61">
        <v>36</v>
      </c>
      <c r="CK23" s="153">
        <v>0.15465703971119132</v>
      </c>
      <c r="CL23" s="135">
        <v>28.6</v>
      </c>
      <c r="CM23" s="135">
        <v>12</v>
      </c>
      <c r="CN23" s="135">
        <v>91</v>
      </c>
      <c r="CO23" s="136">
        <v>9</v>
      </c>
      <c r="CP23" s="133">
        <v>612</v>
      </c>
      <c r="CQ23" s="115">
        <v>2804</v>
      </c>
      <c r="CR23" s="115">
        <v>70</v>
      </c>
      <c r="CS23" s="115">
        <v>47</v>
      </c>
      <c r="CT23" s="115">
        <v>8</v>
      </c>
      <c r="CU23" s="115">
        <v>24</v>
      </c>
      <c r="CV23" s="116">
        <v>0.72</v>
      </c>
      <c r="CW23" s="116">
        <v>1.71</v>
      </c>
      <c r="CX23" s="116">
        <v>2.06</v>
      </c>
      <c r="CY23" s="116">
        <v>5.4</v>
      </c>
      <c r="CZ23" s="116">
        <v>13.8</v>
      </c>
      <c r="DA23" s="61">
        <v>11</v>
      </c>
      <c r="DB23" s="153">
        <v>3.7026143790849675E-2</v>
      </c>
      <c r="DC23" s="61">
        <v>59</v>
      </c>
      <c r="DD23" s="153">
        <v>0.19859477124183006</v>
      </c>
      <c r="DE23" s="135">
        <v>36.4</v>
      </c>
      <c r="DF23" s="135">
        <v>2.1</v>
      </c>
      <c r="DG23" s="135">
        <v>59</v>
      </c>
      <c r="DH23" s="136">
        <v>41</v>
      </c>
      <c r="DI23" s="133">
        <v>438</v>
      </c>
      <c r="DJ23" s="115">
        <v>3261</v>
      </c>
      <c r="DK23" s="115">
        <v>57</v>
      </c>
      <c r="DL23" s="115">
        <v>33</v>
      </c>
      <c r="DM23" s="115">
        <v>6</v>
      </c>
      <c r="DN23" s="115">
        <v>25</v>
      </c>
      <c r="DO23" s="116">
        <v>0.52</v>
      </c>
      <c r="DP23" s="116">
        <v>1.27</v>
      </c>
      <c r="DQ23" s="116">
        <v>1.88</v>
      </c>
      <c r="DR23" s="116">
        <v>4.9000000000000004</v>
      </c>
      <c r="DS23" s="116">
        <v>11.9</v>
      </c>
      <c r="DT23" s="61">
        <v>11</v>
      </c>
      <c r="DU23" s="153">
        <v>4.7214611872146116E-2</v>
      </c>
      <c r="DV23" s="61">
        <v>46</v>
      </c>
      <c r="DW23" s="153">
        <v>0.1974429223744292</v>
      </c>
      <c r="DX23" s="135">
        <v>36.4</v>
      </c>
      <c r="DY23" s="135">
        <v>10.8</v>
      </c>
      <c r="DZ23" s="135">
        <v>51.3</v>
      </c>
      <c r="EA23" s="136">
        <v>48.4</v>
      </c>
    </row>
    <row r="24" spans="1:131" ht="15.75" customHeight="1" x14ac:dyDescent="0.2">
      <c r="A24" s="30">
        <v>22</v>
      </c>
      <c r="B24" s="32" t="s">
        <v>297</v>
      </c>
      <c r="C24" s="120">
        <v>7.3885714285714279</v>
      </c>
      <c r="D24" s="121" t="s">
        <v>715</v>
      </c>
      <c r="E24" s="35">
        <v>1</v>
      </c>
      <c r="F24" s="123">
        <v>35272</v>
      </c>
      <c r="G24" s="124">
        <v>29.19178082191781</v>
      </c>
      <c r="H24" s="37" t="s">
        <v>754</v>
      </c>
      <c r="I24" s="37">
        <v>23.758904109589039</v>
      </c>
      <c r="J24" s="37" t="s">
        <v>978</v>
      </c>
      <c r="K24" s="37" t="s">
        <v>980</v>
      </c>
      <c r="L24" s="37" t="s">
        <v>988</v>
      </c>
      <c r="M24" s="122">
        <v>73</v>
      </c>
      <c r="N24" s="122">
        <v>201</v>
      </c>
      <c r="O24" s="122">
        <v>4.43</v>
      </c>
      <c r="P24" s="38">
        <v>2</v>
      </c>
      <c r="Q24" s="125">
        <v>0</v>
      </c>
      <c r="R24" s="110">
        <v>0.14369641155922516</v>
      </c>
      <c r="S24" s="110">
        <v>0.13885505481120586</v>
      </c>
      <c r="T24" s="110">
        <v>0.21417926335959123</v>
      </c>
      <c r="U24" s="110">
        <v>0.18201462765957446</v>
      </c>
      <c r="V24" s="58">
        <v>0.19809694550958284</v>
      </c>
      <c r="W24" s="59">
        <v>0.19809694550958284</v>
      </c>
      <c r="X24" s="42">
        <v>22.112328767123287</v>
      </c>
      <c r="Y24" s="43">
        <v>1.73</v>
      </c>
      <c r="Z24" s="43">
        <v>4.5999999999999996</v>
      </c>
      <c r="AA24" s="43">
        <v>16.3</v>
      </c>
      <c r="AB24" s="43">
        <v>0.84</v>
      </c>
      <c r="AC24" s="43">
        <v>1.55</v>
      </c>
      <c r="AD24" s="44">
        <v>2.6331811263318114E-2</v>
      </c>
      <c r="AE24" s="44">
        <v>0.15535768645357687</v>
      </c>
      <c r="AF24" s="45">
        <v>7.4999999999999997E-2</v>
      </c>
      <c r="AG24" s="185">
        <v>0.74849999999999994</v>
      </c>
      <c r="AH24" s="185">
        <v>0.2515</v>
      </c>
      <c r="AI24" s="43">
        <v>104.37852325929009</v>
      </c>
      <c r="AJ24" s="47">
        <v>103.31524971862508</v>
      </c>
      <c r="AK24" s="48">
        <v>5</v>
      </c>
      <c r="AL24" s="49">
        <v>2</v>
      </c>
      <c r="AM24" s="49">
        <v>2</v>
      </c>
      <c r="AN24" s="49">
        <v>2</v>
      </c>
      <c r="AO24" s="49">
        <v>9</v>
      </c>
      <c r="AP24" s="49">
        <v>7</v>
      </c>
      <c r="AQ24" s="49">
        <v>8</v>
      </c>
      <c r="AR24" s="126">
        <v>0.75</v>
      </c>
      <c r="AS24" s="133"/>
      <c r="AT24" s="115">
        <v>4351.0999999999995</v>
      </c>
      <c r="AU24" s="115"/>
      <c r="AV24" s="115"/>
      <c r="AW24" s="115"/>
      <c r="AX24" s="115"/>
      <c r="AY24" s="115"/>
      <c r="AZ24" s="115"/>
      <c r="BA24" s="116"/>
      <c r="BB24" s="116"/>
      <c r="BC24" s="116"/>
      <c r="BD24" s="116"/>
      <c r="BE24" s="135"/>
      <c r="BF24" s="135"/>
      <c r="BG24" s="136"/>
      <c r="BH24" s="133">
        <v>543</v>
      </c>
      <c r="BI24" s="115">
        <v>3778.7999999999997</v>
      </c>
      <c r="BJ24" s="115">
        <v>72</v>
      </c>
      <c r="BK24" s="115">
        <v>49</v>
      </c>
      <c r="BL24" s="115">
        <v>3</v>
      </c>
      <c r="BM24" s="115">
        <v>27</v>
      </c>
      <c r="BN24" s="116">
        <v>0.65</v>
      </c>
      <c r="BO24" s="116">
        <v>1.1200000000000001</v>
      </c>
      <c r="BP24" s="116">
        <v>1.29</v>
      </c>
      <c r="BQ24" s="116">
        <v>3.8</v>
      </c>
      <c r="BR24" s="116">
        <v>12.1</v>
      </c>
      <c r="BS24" s="116"/>
      <c r="BT24" s="135">
        <v>9.3000000000000007</v>
      </c>
      <c r="BU24" s="135">
        <v>2.7</v>
      </c>
      <c r="BV24" s="136">
        <v>97.1</v>
      </c>
      <c r="BW24" s="133">
        <v>456</v>
      </c>
      <c r="BX24" s="115">
        <v>3284</v>
      </c>
      <c r="BY24" s="115">
        <v>54</v>
      </c>
      <c r="BZ24" s="115">
        <v>41</v>
      </c>
      <c r="CA24" s="115">
        <v>1</v>
      </c>
      <c r="CB24" s="115">
        <v>28</v>
      </c>
      <c r="CC24" s="116">
        <v>0.41</v>
      </c>
      <c r="CD24" s="116">
        <v>1.21</v>
      </c>
      <c r="CE24" s="116">
        <v>1.68</v>
      </c>
      <c r="CF24" s="116">
        <v>4.0999999999999996</v>
      </c>
      <c r="CG24" s="116">
        <v>7.8</v>
      </c>
      <c r="CH24" s="61">
        <v>8</v>
      </c>
      <c r="CI24" s="153">
        <v>2.9473684210526315E-2</v>
      </c>
      <c r="CJ24" s="61">
        <v>46</v>
      </c>
      <c r="CK24" s="153">
        <v>0.1694736842105263</v>
      </c>
      <c r="CL24" s="135">
        <v>37.5</v>
      </c>
      <c r="CM24" s="135">
        <v>6.8</v>
      </c>
      <c r="CN24" s="135">
        <v>34.9</v>
      </c>
      <c r="CO24" s="136">
        <v>63.3</v>
      </c>
      <c r="CP24" s="133">
        <v>503</v>
      </c>
      <c r="CQ24" s="115">
        <v>2348.5</v>
      </c>
      <c r="CR24" s="115">
        <v>66</v>
      </c>
      <c r="CS24" s="115">
        <v>35</v>
      </c>
      <c r="CT24" s="115">
        <v>6</v>
      </c>
      <c r="CU24" s="115">
        <v>28</v>
      </c>
      <c r="CV24" s="116">
        <v>0.4</v>
      </c>
      <c r="CW24" s="116">
        <v>1.55</v>
      </c>
      <c r="CX24" s="116">
        <v>1.6</v>
      </c>
      <c r="CY24" s="116">
        <v>4.5999999999999996</v>
      </c>
      <c r="CZ24" s="116">
        <v>16.3</v>
      </c>
      <c r="DA24" s="61">
        <v>13</v>
      </c>
      <c r="DB24" s="153">
        <v>4.1351888667992047E-2</v>
      </c>
      <c r="DC24" s="61">
        <v>53</v>
      </c>
      <c r="DD24" s="153">
        <v>0.16858846918489065</v>
      </c>
      <c r="DE24" s="135">
        <v>30.8</v>
      </c>
      <c r="DF24" s="135">
        <v>2.8</v>
      </c>
      <c r="DG24" s="135">
        <v>79.8</v>
      </c>
      <c r="DH24" s="136">
        <v>20.2</v>
      </c>
      <c r="DI24" s="133">
        <v>657</v>
      </c>
      <c r="DJ24" s="115">
        <v>3609.6000000000004</v>
      </c>
      <c r="DK24" s="115">
        <v>69</v>
      </c>
      <c r="DL24" s="115">
        <v>49</v>
      </c>
      <c r="DM24" s="115">
        <v>6</v>
      </c>
      <c r="DN24" s="115">
        <v>33</v>
      </c>
      <c r="DO24" s="116">
        <v>0.84</v>
      </c>
      <c r="DP24" s="116">
        <v>1.51</v>
      </c>
      <c r="DQ24" s="116">
        <v>1.73</v>
      </c>
      <c r="DR24" s="116">
        <v>3.7</v>
      </c>
      <c r="DS24" s="116">
        <v>10.3</v>
      </c>
      <c r="DT24" s="61">
        <v>10</v>
      </c>
      <c r="DU24" s="153">
        <v>2.6331811263318114E-2</v>
      </c>
      <c r="DV24" s="61">
        <v>59</v>
      </c>
      <c r="DW24" s="153">
        <v>0.15535768645357687</v>
      </c>
      <c r="DX24" s="135">
        <v>50</v>
      </c>
      <c r="DY24" s="135">
        <v>7.5</v>
      </c>
      <c r="DZ24" s="135">
        <v>69.900000000000006</v>
      </c>
      <c r="EA24" s="136">
        <v>30.1</v>
      </c>
    </row>
    <row r="25" spans="1:131" ht="15.75" customHeight="1" x14ac:dyDescent="0.2">
      <c r="A25" s="30">
        <v>23</v>
      </c>
      <c r="B25" s="32" t="s">
        <v>337</v>
      </c>
      <c r="C25" s="120">
        <v>6.9728571428571433</v>
      </c>
      <c r="D25" s="121" t="s">
        <v>644</v>
      </c>
      <c r="E25" s="35">
        <v>5</v>
      </c>
      <c r="F25" s="123">
        <v>36089</v>
      </c>
      <c r="G25" s="124">
        <v>26.953424657534246</v>
      </c>
      <c r="H25" s="37" t="s">
        <v>628</v>
      </c>
      <c r="I25" s="37">
        <v>21.520547945205479</v>
      </c>
      <c r="J25" s="37" t="s">
        <v>976</v>
      </c>
      <c r="K25" s="37" t="s">
        <v>982</v>
      </c>
      <c r="L25" s="37" t="s">
        <v>985</v>
      </c>
      <c r="M25" s="122">
        <v>76</v>
      </c>
      <c r="N25" s="122">
        <v>210</v>
      </c>
      <c r="O25" s="122">
        <v>4.6100000000000003</v>
      </c>
      <c r="P25" s="38">
        <v>6</v>
      </c>
      <c r="Q25" s="125">
        <v>0</v>
      </c>
      <c r="R25" s="110">
        <v>0</v>
      </c>
      <c r="S25" s="110">
        <v>0.11634819532908705</v>
      </c>
      <c r="T25" s="110">
        <v>0.29297658862876252</v>
      </c>
      <c r="U25" s="110">
        <v>0.38255472067951651</v>
      </c>
      <c r="V25" s="58">
        <v>0.38255472067951651</v>
      </c>
      <c r="W25" s="59">
        <v>0.36342698464554068</v>
      </c>
      <c r="X25" s="42">
        <v>19.873972602739727</v>
      </c>
      <c r="Y25" s="43">
        <v>2.67</v>
      </c>
      <c r="Z25" s="43">
        <v>3.7</v>
      </c>
      <c r="AA25" s="43">
        <v>12.8</v>
      </c>
      <c r="AB25" s="43">
        <v>0.99</v>
      </c>
      <c r="AC25" s="43">
        <v>2.79</v>
      </c>
      <c r="AD25" s="44">
        <v>5.0162254483347567E-2</v>
      </c>
      <c r="AE25" s="44">
        <v>0.21888983774551665</v>
      </c>
      <c r="AF25" s="45">
        <v>1.1000000000000001E-2</v>
      </c>
      <c r="AG25" s="185">
        <v>0.91649999999999998</v>
      </c>
      <c r="AH25" s="185">
        <v>8.2000000000000003E-2</v>
      </c>
      <c r="AI25" s="43">
        <v>92.992000119351403</v>
      </c>
      <c r="AJ25" s="47">
        <v>97.776608381767048</v>
      </c>
      <c r="AK25" s="48">
        <v>9</v>
      </c>
      <c r="AL25" s="49">
        <v>7</v>
      </c>
      <c r="AM25" s="49">
        <v>5</v>
      </c>
      <c r="AN25" s="49">
        <v>1</v>
      </c>
      <c r="AO25" s="49">
        <v>5</v>
      </c>
      <c r="AP25" s="49">
        <v>6</v>
      </c>
      <c r="AQ25" s="49">
        <v>2</v>
      </c>
      <c r="AR25" s="126">
        <v>0</v>
      </c>
      <c r="AS25" s="133"/>
      <c r="AT25" s="115">
        <v>1909</v>
      </c>
      <c r="AU25" s="115"/>
      <c r="AV25" s="115"/>
      <c r="AW25" s="115"/>
      <c r="AX25" s="115"/>
      <c r="AY25" s="115"/>
      <c r="AZ25" s="115"/>
      <c r="BA25" s="116"/>
      <c r="BB25" s="116"/>
      <c r="BC25" s="116"/>
      <c r="BD25" s="116"/>
      <c r="BE25" s="135"/>
      <c r="BF25" s="135"/>
      <c r="BG25" s="136"/>
      <c r="BH25" s="133"/>
      <c r="BI25" s="115">
        <v>2086</v>
      </c>
      <c r="BJ25" s="115"/>
      <c r="BK25" s="115"/>
      <c r="BL25" s="115"/>
      <c r="BM25" s="115"/>
      <c r="BN25" s="116"/>
      <c r="BO25" s="116"/>
      <c r="BP25" s="116"/>
      <c r="BQ25" s="116"/>
      <c r="BR25" s="116"/>
      <c r="BS25" s="116"/>
      <c r="BT25" s="135"/>
      <c r="BU25" s="135"/>
      <c r="BV25" s="136"/>
      <c r="BW25" s="133">
        <v>274</v>
      </c>
      <c r="BX25" s="115">
        <v>2355</v>
      </c>
      <c r="BY25" s="115">
        <v>51</v>
      </c>
      <c r="BZ25" s="115">
        <v>31</v>
      </c>
      <c r="CA25" s="115">
        <v>2</v>
      </c>
      <c r="CB25" s="115">
        <v>11</v>
      </c>
      <c r="CC25" s="116">
        <v>0.4</v>
      </c>
      <c r="CD25" s="116">
        <v>0.81</v>
      </c>
      <c r="CE25" s="116">
        <v>1.02</v>
      </c>
      <c r="CF25" s="116">
        <v>1.4</v>
      </c>
      <c r="CG25" s="116">
        <v>11.4</v>
      </c>
      <c r="CH25" s="61">
        <v>5</v>
      </c>
      <c r="CI25" s="153">
        <v>1.8613138686131386E-2</v>
      </c>
      <c r="CJ25" s="61">
        <v>46</v>
      </c>
      <c r="CK25" s="153">
        <v>0.17124087591240877</v>
      </c>
      <c r="CL25" s="135">
        <v>40</v>
      </c>
      <c r="CM25" s="135">
        <v>0</v>
      </c>
      <c r="CN25" s="135">
        <v>94.3</v>
      </c>
      <c r="CO25" s="136">
        <v>5.3</v>
      </c>
      <c r="CP25" s="133">
        <v>876</v>
      </c>
      <c r="CQ25" s="115">
        <v>2990</v>
      </c>
      <c r="CR25" s="115">
        <v>80</v>
      </c>
      <c r="CS25" s="115">
        <v>59</v>
      </c>
      <c r="CT25" s="115">
        <v>5</v>
      </c>
      <c r="CU25" s="115">
        <v>17</v>
      </c>
      <c r="CV25" s="116">
        <v>0.99</v>
      </c>
      <c r="CW25" s="116">
        <v>2.17</v>
      </c>
      <c r="CX25" s="116">
        <v>2.23</v>
      </c>
      <c r="CY25" s="116">
        <v>3.7</v>
      </c>
      <c r="CZ25" s="116">
        <v>12.2</v>
      </c>
      <c r="DA25" s="61">
        <v>21</v>
      </c>
      <c r="DB25" s="153">
        <v>5.3458904109589041E-2</v>
      </c>
      <c r="DC25" s="61">
        <v>59</v>
      </c>
      <c r="DD25" s="153">
        <v>0.15019406392694062</v>
      </c>
      <c r="DE25" s="135">
        <v>76.2</v>
      </c>
      <c r="DF25" s="135">
        <v>3.3</v>
      </c>
      <c r="DG25" s="135">
        <v>87.8</v>
      </c>
      <c r="DH25" s="136">
        <v>11.9</v>
      </c>
      <c r="DI25" s="133">
        <v>1171</v>
      </c>
      <c r="DJ25" s="115">
        <v>3061</v>
      </c>
      <c r="DK25" s="115">
        <v>118</v>
      </c>
      <c r="DL25" s="115">
        <v>86</v>
      </c>
      <c r="DM25" s="115">
        <v>13</v>
      </c>
      <c r="DN25" s="115">
        <v>30</v>
      </c>
      <c r="DO25" s="116">
        <v>0.74</v>
      </c>
      <c r="DP25" s="116">
        <v>2.79</v>
      </c>
      <c r="DQ25" s="116">
        <v>2.67</v>
      </c>
      <c r="DR25" s="116">
        <v>3.4</v>
      </c>
      <c r="DS25" s="116">
        <v>12.8</v>
      </c>
      <c r="DT25" s="61">
        <v>22</v>
      </c>
      <c r="DU25" s="153">
        <v>5.0162254483347567E-2</v>
      </c>
      <c r="DV25" s="61">
        <v>96</v>
      </c>
      <c r="DW25" s="153">
        <v>0.21888983774551665</v>
      </c>
      <c r="DX25" s="135">
        <v>59.1</v>
      </c>
      <c r="DY25" s="135">
        <v>1.1000000000000001</v>
      </c>
      <c r="DZ25" s="135">
        <v>95.5</v>
      </c>
      <c r="EA25" s="136">
        <v>4.5</v>
      </c>
    </row>
    <row r="26" spans="1:131" ht="15.75" customHeight="1" x14ac:dyDescent="0.2">
      <c r="A26" s="30">
        <v>24</v>
      </c>
      <c r="B26" s="32" t="s">
        <v>351</v>
      </c>
      <c r="C26" s="120">
        <v>6.8614285714285712</v>
      </c>
      <c r="D26" s="121" t="s">
        <v>719</v>
      </c>
      <c r="E26" s="35">
        <v>3</v>
      </c>
      <c r="F26" s="123">
        <v>35696</v>
      </c>
      <c r="G26" s="124">
        <v>28.030136986301368</v>
      </c>
      <c r="H26" s="37" t="s">
        <v>669</v>
      </c>
      <c r="I26" s="37">
        <v>22.597260273972601</v>
      </c>
      <c r="J26" s="37" t="s">
        <v>976</v>
      </c>
      <c r="K26" s="37" t="s">
        <v>982</v>
      </c>
      <c r="L26" s="37" t="s">
        <v>987</v>
      </c>
      <c r="M26" s="122">
        <v>78</v>
      </c>
      <c r="N26" s="122">
        <v>220</v>
      </c>
      <c r="O26" s="122">
        <v>4.58</v>
      </c>
      <c r="P26" s="38">
        <v>5</v>
      </c>
      <c r="Q26" s="125">
        <v>0</v>
      </c>
      <c r="R26" s="110">
        <v>0.10416666666666667</v>
      </c>
      <c r="S26" s="110">
        <v>0.22734026745913818</v>
      </c>
      <c r="T26" s="110">
        <v>0.27247579529737204</v>
      </c>
      <c r="U26" s="110">
        <v>0.14863068332890189</v>
      </c>
      <c r="V26" s="58">
        <v>0.21055323931313696</v>
      </c>
      <c r="W26" s="59">
        <v>0.20002557734748011</v>
      </c>
      <c r="X26" s="42">
        <v>19.953424657534246</v>
      </c>
      <c r="Y26" s="43">
        <v>2</v>
      </c>
      <c r="Z26" s="43">
        <v>3.8</v>
      </c>
      <c r="AA26" s="43">
        <v>16.2</v>
      </c>
      <c r="AB26" s="43">
        <v>0.78</v>
      </c>
      <c r="AC26" s="43">
        <v>2.2400000000000002</v>
      </c>
      <c r="AD26" s="44">
        <v>5.008944543828265E-2</v>
      </c>
      <c r="AE26" s="44">
        <v>0.15384615384615385</v>
      </c>
      <c r="AF26" s="45">
        <v>0.05</v>
      </c>
      <c r="AG26" s="185">
        <v>0.88050000000000006</v>
      </c>
      <c r="AH26" s="185">
        <v>0.11749999999999999</v>
      </c>
      <c r="AI26" s="43">
        <v>99.997873463404346</v>
      </c>
      <c r="AJ26" s="47">
        <v>109.32051271663288</v>
      </c>
      <c r="AK26" s="48">
        <v>5</v>
      </c>
      <c r="AL26" s="49">
        <v>6</v>
      </c>
      <c r="AM26" s="49">
        <v>4</v>
      </c>
      <c r="AN26" s="49">
        <v>1</v>
      </c>
      <c r="AO26" s="49">
        <v>6</v>
      </c>
      <c r="AP26" s="49">
        <v>8</v>
      </c>
      <c r="AQ26" s="49">
        <v>4</v>
      </c>
      <c r="AR26" s="126">
        <v>0.5</v>
      </c>
      <c r="AS26" s="133"/>
      <c r="AT26" s="115">
        <v>1751</v>
      </c>
      <c r="AU26" s="115"/>
      <c r="AV26" s="115"/>
      <c r="AW26" s="115"/>
      <c r="AX26" s="115"/>
      <c r="AY26" s="115"/>
      <c r="AZ26" s="115"/>
      <c r="BA26" s="116"/>
      <c r="BB26" s="116"/>
      <c r="BC26" s="116"/>
      <c r="BD26" s="116"/>
      <c r="BE26" s="135"/>
      <c r="BF26" s="135"/>
      <c r="BG26" s="136"/>
      <c r="BH26" s="133">
        <v>315</v>
      </c>
      <c r="BI26" s="115">
        <v>3024</v>
      </c>
      <c r="BJ26" s="115">
        <v>51</v>
      </c>
      <c r="BK26" s="115">
        <v>28</v>
      </c>
      <c r="BL26" s="115">
        <v>3</v>
      </c>
      <c r="BM26" s="115">
        <v>21</v>
      </c>
      <c r="BN26" s="116">
        <v>0.71</v>
      </c>
      <c r="BO26" s="116">
        <v>1</v>
      </c>
      <c r="BP26" s="116">
        <v>1.33</v>
      </c>
      <c r="BQ26" s="116">
        <v>3.8</v>
      </c>
      <c r="BR26" s="116">
        <v>12.8</v>
      </c>
      <c r="BS26" s="116"/>
      <c r="BT26" s="135">
        <v>9.6999999999999993</v>
      </c>
      <c r="BU26" s="135">
        <v>91.9</v>
      </c>
      <c r="BV26" s="136">
        <v>8.1</v>
      </c>
      <c r="BW26" s="133">
        <v>765</v>
      </c>
      <c r="BX26" s="115">
        <v>3365</v>
      </c>
      <c r="BY26" s="115">
        <v>95</v>
      </c>
      <c r="BZ26" s="115">
        <v>54</v>
      </c>
      <c r="CA26" s="115">
        <v>2</v>
      </c>
      <c r="CB26" s="115">
        <v>18</v>
      </c>
      <c r="CC26" s="116">
        <v>0.49</v>
      </c>
      <c r="CD26" s="116">
        <v>1.53</v>
      </c>
      <c r="CE26" s="116">
        <v>1.76</v>
      </c>
      <c r="CF26" s="116">
        <v>4.7</v>
      </c>
      <c r="CG26" s="116">
        <v>12.9</v>
      </c>
      <c r="CH26" s="61">
        <v>27</v>
      </c>
      <c r="CI26" s="153">
        <v>6.2117647058823527E-2</v>
      </c>
      <c r="CJ26" s="61">
        <v>68</v>
      </c>
      <c r="CK26" s="153">
        <v>0.15644444444444444</v>
      </c>
      <c r="CL26" s="135">
        <v>33.299999999999997</v>
      </c>
      <c r="CM26" s="135">
        <v>6.9</v>
      </c>
      <c r="CN26" s="135">
        <v>89.2</v>
      </c>
      <c r="CO26" s="136">
        <v>10.8</v>
      </c>
      <c r="CP26" s="133">
        <v>985</v>
      </c>
      <c r="CQ26" s="115">
        <v>3615</v>
      </c>
      <c r="CR26" s="115">
        <v>103</v>
      </c>
      <c r="CS26" s="115">
        <v>68</v>
      </c>
      <c r="CT26" s="115">
        <v>7</v>
      </c>
      <c r="CU26" s="115">
        <v>28</v>
      </c>
      <c r="CV26" s="116">
        <v>0.78</v>
      </c>
      <c r="CW26" s="116">
        <v>2.2400000000000002</v>
      </c>
      <c r="CX26" s="116">
        <v>1.92</v>
      </c>
      <c r="CY26" s="116">
        <v>3.8</v>
      </c>
      <c r="CZ26" s="116">
        <v>13.4</v>
      </c>
      <c r="DA26" s="61">
        <v>25</v>
      </c>
      <c r="DB26" s="153">
        <v>4.8730964467005075E-2</v>
      </c>
      <c r="DC26" s="61">
        <v>78</v>
      </c>
      <c r="DD26" s="153">
        <v>0.15204060913705583</v>
      </c>
      <c r="DE26" s="135">
        <v>60</v>
      </c>
      <c r="DF26" s="135">
        <v>2.9</v>
      </c>
      <c r="DG26" s="135">
        <v>88.7</v>
      </c>
      <c r="DH26" s="136">
        <v>11.3</v>
      </c>
      <c r="DI26" s="133">
        <v>559</v>
      </c>
      <c r="DJ26" s="115">
        <v>3761</v>
      </c>
      <c r="DK26" s="115">
        <v>57</v>
      </c>
      <c r="DL26" s="115">
        <v>38</v>
      </c>
      <c r="DM26" s="115">
        <v>3</v>
      </c>
      <c r="DN26" s="115">
        <v>32</v>
      </c>
      <c r="DO26" s="116">
        <v>0.62</v>
      </c>
      <c r="DP26" s="116">
        <v>2.0699999999999998</v>
      </c>
      <c r="DQ26" s="116">
        <v>2</v>
      </c>
      <c r="DR26" s="116">
        <v>2.2000000000000002</v>
      </c>
      <c r="DS26" s="116">
        <v>16.2</v>
      </c>
      <c r="DT26" s="61">
        <v>14</v>
      </c>
      <c r="DU26" s="153">
        <v>5.008944543828265E-2</v>
      </c>
      <c r="DV26" s="61">
        <v>43</v>
      </c>
      <c r="DW26" s="153">
        <v>0.15384615384615385</v>
      </c>
      <c r="DX26" s="135">
        <v>35.700000000000003</v>
      </c>
      <c r="DY26" s="135">
        <v>5</v>
      </c>
      <c r="DZ26" s="135">
        <v>87.4</v>
      </c>
      <c r="EA26" s="136">
        <v>12.2</v>
      </c>
    </row>
    <row r="27" spans="1:131" ht="15.75" customHeight="1" x14ac:dyDescent="0.2">
      <c r="A27" s="30">
        <v>25</v>
      </c>
      <c r="B27" s="32" t="s">
        <v>335</v>
      </c>
      <c r="C27" s="120">
        <v>6.8514285714285705</v>
      </c>
      <c r="D27" s="121" t="s">
        <v>767</v>
      </c>
      <c r="E27" s="35">
        <v>7</v>
      </c>
      <c r="F27" s="123">
        <v>35216</v>
      </c>
      <c r="G27" s="124">
        <v>29.345205479452055</v>
      </c>
      <c r="H27" s="37" t="s">
        <v>669</v>
      </c>
      <c r="I27" s="37">
        <v>23.912328767123288</v>
      </c>
      <c r="J27" s="37" t="s">
        <v>976</v>
      </c>
      <c r="K27" s="37" t="s">
        <v>980</v>
      </c>
      <c r="L27" s="37" t="s">
        <v>985</v>
      </c>
      <c r="M27" s="122">
        <v>74</v>
      </c>
      <c r="N27" s="122">
        <v>190</v>
      </c>
      <c r="O27" s="122">
        <v>4.43</v>
      </c>
      <c r="P27" s="38">
        <v>5</v>
      </c>
      <c r="Q27" s="125">
        <v>0</v>
      </c>
      <c r="R27" s="110">
        <v>0</v>
      </c>
      <c r="S27" s="110">
        <v>0</v>
      </c>
      <c r="T27" s="110">
        <v>0.13277133825079029</v>
      </c>
      <c r="U27" s="110">
        <v>0.25736899563318777</v>
      </c>
      <c r="V27" s="58">
        <v>0.25736899563318777</v>
      </c>
      <c r="W27" s="59">
        <v>0.19560043668122271</v>
      </c>
      <c r="X27" s="42">
        <v>23.279452054794522</v>
      </c>
      <c r="Y27" s="43">
        <v>4</v>
      </c>
      <c r="Z27" s="43">
        <v>7.1</v>
      </c>
      <c r="AA27" s="43">
        <v>18.600000000000001</v>
      </c>
      <c r="AB27" s="43">
        <v>0.78</v>
      </c>
      <c r="AC27" s="43">
        <v>2.0299999999999998</v>
      </c>
      <c r="AD27" s="44">
        <v>4.5471898197242844E-2</v>
      </c>
      <c r="AE27" s="44">
        <v>0.20746553552492047</v>
      </c>
      <c r="AF27" s="45">
        <v>7.2999999999999995E-2</v>
      </c>
      <c r="AG27" s="185">
        <v>0.90500000000000003</v>
      </c>
      <c r="AH27" s="185">
        <v>9.4E-2</v>
      </c>
      <c r="AI27" s="43">
        <v>98.666265767488142</v>
      </c>
      <c r="AJ27" s="47">
        <v>99.674774703954611</v>
      </c>
      <c r="AK27" s="48">
        <v>5</v>
      </c>
      <c r="AL27" s="49">
        <v>0</v>
      </c>
      <c r="AM27" s="49">
        <v>8</v>
      </c>
      <c r="AN27" s="49">
        <v>5</v>
      </c>
      <c r="AO27" s="49">
        <v>9</v>
      </c>
      <c r="AP27" s="49">
        <v>6</v>
      </c>
      <c r="AQ27" s="49">
        <v>4</v>
      </c>
      <c r="AR27" s="126">
        <v>0</v>
      </c>
      <c r="AS27" s="133"/>
      <c r="AT27" s="115">
        <v>4032</v>
      </c>
      <c r="AU27" s="115"/>
      <c r="AV27" s="115"/>
      <c r="AW27" s="115"/>
      <c r="AX27" s="115"/>
      <c r="AY27" s="115"/>
      <c r="AZ27" s="115"/>
      <c r="BA27" s="116"/>
      <c r="BB27" s="116"/>
      <c r="BC27" s="116"/>
      <c r="BD27" s="116"/>
      <c r="BE27" s="135"/>
      <c r="BF27" s="135"/>
      <c r="BG27" s="136"/>
      <c r="BH27" s="133"/>
      <c r="BI27" s="115">
        <v>3878</v>
      </c>
      <c r="BJ27" s="115"/>
      <c r="BK27" s="115"/>
      <c r="BL27" s="115"/>
      <c r="BM27" s="115"/>
      <c r="BN27" s="116"/>
      <c r="BO27" s="116"/>
      <c r="BP27" s="116"/>
      <c r="BQ27" s="116"/>
      <c r="BR27" s="116"/>
      <c r="BS27" s="116"/>
      <c r="BT27" s="135"/>
      <c r="BU27" s="135"/>
      <c r="BV27" s="136"/>
      <c r="BW27" s="133"/>
      <c r="BX27" s="115">
        <v>3677</v>
      </c>
      <c r="BY27" s="115"/>
      <c r="BZ27" s="115"/>
      <c r="CA27" s="115"/>
      <c r="CB27" s="115"/>
      <c r="CC27" s="116"/>
      <c r="CD27" s="116"/>
      <c r="CE27" s="116"/>
      <c r="CF27" s="116"/>
      <c r="CG27" s="116"/>
      <c r="CH27" s="61"/>
      <c r="CI27" s="153"/>
      <c r="CJ27" s="61"/>
      <c r="CK27" s="153"/>
      <c r="CL27" s="135"/>
      <c r="CM27" s="135"/>
      <c r="CN27" s="135"/>
      <c r="CO27" s="136"/>
      <c r="CP27" s="133">
        <v>504</v>
      </c>
      <c r="CQ27" s="115">
        <v>3796</v>
      </c>
      <c r="CR27" s="115">
        <v>46</v>
      </c>
      <c r="CS27" s="115">
        <v>31</v>
      </c>
      <c r="CT27" s="115">
        <v>6</v>
      </c>
      <c r="CU27" s="115">
        <v>31</v>
      </c>
      <c r="CV27" s="116">
        <v>0.78</v>
      </c>
      <c r="CW27" s="116">
        <v>1.47</v>
      </c>
      <c r="CX27" s="116">
        <v>4</v>
      </c>
      <c r="CY27" s="116">
        <v>7.1</v>
      </c>
      <c r="CZ27" s="116">
        <v>18.600000000000001</v>
      </c>
      <c r="DA27" s="61">
        <v>9</v>
      </c>
      <c r="DB27" s="153">
        <v>7.1428571428571425E-2</v>
      </c>
      <c r="DC27" s="61">
        <v>37</v>
      </c>
      <c r="DD27" s="153">
        <v>0.29365079365079366</v>
      </c>
      <c r="DE27" s="135">
        <v>11.1</v>
      </c>
      <c r="DF27" s="135">
        <v>8.8000000000000007</v>
      </c>
      <c r="DG27" s="135">
        <v>90.5</v>
      </c>
      <c r="DH27" s="136">
        <v>9.5</v>
      </c>
      <c r="DI27" s="133">
        <v>943</v>
      </c>
      <c r="DJ27" s="115">
        <v>3664</v>
      </c>
      <c r="DK27" s="115">
        <v>89</v>
      </c>
      <c r="DL27" s="115">
        <v>51</v>
      </c>
      <c r="DM27" s="115">
        <v>8</v>
      </c>
      <c r="DN27" s="115">
        <v>31</v>
      </c>
      <c r="DO27" s="116">
        <v>0.46</v>
      </c>
      <c r="DP27" s="116">
        <v>2.0299999999999998</v>
      </c>
      <c r="DQ27" s="116">
        <v>2.68</v>
      </c>
      <c r="DR27" s="116">
        <v>6.9</v>
      </c>
      <c r="DS27" s="116">
        <v>17.3</v>
      </c>
      <c r="DT27" s="61">
        <v>16</v>
      </c>
      <c r="DU27" s="153">
        <v>4.5471898197242844E-2</v>
      </c>
      <c r="DV27" s="61">
        <v>73</v>
      </c>
      <c r="DW27" s="153">
        <v>0.20746553552492047</v>
      </c>
      <c r="DX27" s="135">
        <v>37.5</v>
      </c>
      <c r="DY27" s="135">
        <v>7.3</v>
      </c>
      <c r="DZ27" s="135">
        <v>90.5</v>
      </c>
      <c r="EA27" s="136">
        <v>9.3000000000000007</v>
      </c>
    </row>
    <row r="28" spans="1:131" ht="15.75" customHeight="1" x14ac:dyDescent="0.2">
      <c r="A28" s="30">
        <v>26</v>
      </c>
      <c r="B28" s="32" t="s">
        <v>336</v>
      </c>
      <c r="C28" s="120">
        <v>6.797142857142858</v>
      </c>
      <c r="D28" s="121" t="s">
        <v>795</v>
      </c>
      <c r="E28" s="35">
        <v>4</v>
      </c>
      <c r="F28" s="123">
        <v>35799</v>
      </c>
      <c r="G28" s="124">
        <v>27.747945205479454</v>
      </c>
      <c r="H28" s="37" t="s">
        <v>669</v>
      </c>
      <c r="I28" s="37">
        <v>22.315068493150687</v>
      </c>
      <c r="J28" s="37" t="s">
        <v>983</v>
      </c>
      <c r="K28" s="37" t="s">
        <v>979</v>
      </c>
      <c r="L28" s="37" t="s">
        <v>985</v>
      </c>
      <c r="M28" s="122">
        <v>72</v>
      </c>
      <c r="N28" s="122">
        <v>224</v>
      </c>
      <c r="O28" s="122">
        <v>4.47</v>
      </c>
      <c r="P28" s="38">
        <v>5</v>
      </c>
      <c r="Q28" s="125">
        <v>0</v>
      </c>
      <c r="R28" s="110">
        <v>2.6810584958217271E-2</v>
      </c>
      <c r="S28" s="110">
        <v>7.5471698113207544E-2</v>
      </c>
      <c r="T28" s="110">
        <v>0.16902944383860413</v>
      </c>
      <c r="U28" s="110">
        <v>0.18116328708644611</v>
      </c>
      <c r="V28" s="58">
        <v>0.18116328708644611</v>
      </c>
      <c r="W28" s="59">
        <v>0.17210512273212381</v>
      </c>
      <c r="X28" s="42" t="s">
        <v>727</v>
      </c>
      <c r="Y28" s="43">
        <v>2.1</v>
      </c>
      <c r="Z28" s="43">
        <v>12</v>
      </c>
      <c r="AA28" s="43">
        <v>11.4</v>
      </c>
      <c r="AB28" s="43">
        <v>1.1299999999999999</v>
      </c>
      <c r="AC28" s="43">
        <v>1.44</v>
      </c>
      <c r="AD28" s="44">
        <v>4.1885125184094256E-2</v>
      </c>
      <c r="AE28" s="44">
        <v>0.21407952871870398</v>
      </c>
      <c r="AF28" s="45">
        <v>2.5000000000000001E-2</v>
      </c>
      <c r="AG28" s="185">
        <v>0.26800000000000002</v>
      </c>
      <c r="AH28" s="185">
        <v>0.6825</v>
      </c>
      <c r="AI28" s="43">
        <v>112.21422683106712</v>
      </c>
      <c r="AJ28" s="47">
        <v>108.79668368240718</v>
      </c>
      <c r="AK28" s="48">
        <v>4</v>
      </c>
      <c r="AL28" s="49">
        <v>0</v>
      </c>
      <c r="AM28" s="49">
        <v>4</v>
      </c>
      <c r="AN28" s="49">
        <v>10</v>
      </c>
      <c r="AO28" s="49">
        <v>8</v>
      </c>
      <c r="AP28" s="49">
        <v>8</v>
      </c>
      <c r="AQ28" s="49">
        <v>4</v>
      </c>
      <c r="AR28" s="126">
        <v>0</v>
      </c>
      <c r="AS28" s="133"/>
      <c r="AT28" s="115">
        <v>2859</v>
      </c>
      <c r="AU28" s="115"/>
      <c r="AV28" s="115"/>
      <c r="AW28" s="115"/>
      <c r="AX28" s="115"/>
      <c r="AY28" s="115"/>
      <c r="AZ28" s="115"/>
      <c r="BA28" s="116"/>
      <c r="BB28" s="116"/>
      <c r="BC28" s="116"/>
      <c r="BD28" s="116"/>
      <c r="BE28" s="135"/>
      <c r="BF28" s="135"/>
      <c r="BG28" s="136"/>
      <c r="BH28" s="133">
        <v>77</v>
      </c>
      <c r="BI28" s="115">
        <v>2872</v>
      </c>
      <c r="BJ28" s="115">
        <v>6</v>
      </c>
      <c r="BK28" s="115">
        <v>4</v>
      </c>
      <c r="BL28" s="115">
        <v>0</v>
      </c>
      <c r="BM28" s="115">
        <v>23</v>
      </c>
      <c r="BN28" s="116">
        <v>0.59</v>
      </c>
      <c r="BO28" s="116">
        <v>0.21</v>
      </c>
      <c r="BP28" s="116">
        <v>2.75</v>
      </c>
      <c r="BQ28" s="116">
        <v>11</v>
      </c>
      <c r="BR28" s="116"/>
      <c r="BS28" s="116"/>
      <c r="BT28" s="135">
        <v>0</v>
      </c>
      <c r="BU28" s="135">
        <v>20.7</v>
      </c>
      <c r="BV28" s="136">
        <v>75.900000000000006</v>
      </c>
      <c r="BW28" s="133">
        <v>244</v>
      </c>
      <c r="BX28" s="115">
        <v>3233</v>
      </c>
      <c r="BY28" s="115">
        <v>32</v>
      </c>
      <c r="BZ28" s="115">
        <v>23</v>
      </c>
      <c r="CA28" s="115">
        <v>2</v>
      </c>
      <c r="CB28" s="115">
        <v>25</v>
      </c>
      <c r="CC28" s="116">
        <v>0.42</v>
      </c>
      <c r="CD28" s="116">
        <v>0.5</v>
      </c>
      <c r="CE28" s="116">
        <v>1.1299999999999999</v>
      </c>
      <c r="CF28" s="116">
        <v>7.1</v>
      </c>
      <c r="CG28" s="116">
        <v>4.9000000000000004</v>
      </c>
      <c r="CH28" s="61">
        <v>5</v>
      </c>
      <c r="CI28" s="153">
        <v>2.3155737704918033E-2</v>
      </c>
      <c r="CJ28" s="61">
        <v>27</v>
      </c>
      <c r="CK28" s="153">
        <v>0.12504098360655738</v>
      </c>
      <c r="CL28" s="135">
        <v>60</v>
      </c>
      <c r="CM28" s="135">
        <v>8</v>
      </c>
      <c r="CN28" s="135">
        <v>13</v>
      </c>
      <c r="CO28" s="136">
        <v>82.6</v>
      </c>
      <c r="CP28" s="133">
        <v>465</v>
      </c>
      <c r="CQ28" s="115">
        <v>2751</v>
      </c>
      <c r="CR28" s="115">
        <v>37</v>
      </c>
      <c r="CS28" s="115">
        <v>25</v>
      </c>
      <c r="CT28" s="115">
        <v>7</v>
      </c>
      <c r="CU28" s="115">
        <v>26</v>
      </c>
      <c r="CV28" s="116">
        <v>1.1299999999999999</v>
      </c>
      <c r="CW28" s="116">
        <v>1.3</v>
      </c>
      <c r="CX28" s="116">
        <v>2.1</v>
      </c>
      <c r="CY28" s="116">
        <v>12</v>
      </c>
      <c r="CZ28" s="116">
        <v>11.4</v>
      </c>
      <c r="DA28" s="61">
        <v>9</v>
      </c>
      <c r="DB28" s="153">
        <v>4.0645161290322585E-2</v>
      </c>
      <c r="DC28" s="61">
        <v>28</v>
      </c>
      <c r="DD28" s="153">
        <v>0.12645161290322582</v>
      </c>
      <c r="DE28" s="135">
        <v>55.6</v>
      </c>
      <c r="DF28" s="135">
        <v>7.4</v>
      </c>
      <c r="DG28" s="135">
        <v>28.8</v>
      </c>
      <c r="DH28" s="136">
        <v>67.099999999999994</v>
      </c>
      <c r="DI28" s="133">
        <v>679</v>
      </c>
      <c r="DJ28" s="115">
        <v>3748</v>
      </c>
      <c r="DK28" s="115">
        <v>110</v>
      </c>
      <c r="DL28" s="115">
        <v>78</v>
      </c>
      <c r="DM28" s="115">
        <v>7</v>
      </c>
      <c r="DN28" s="115">
        <v>23</v>
      </c>
      <c r="DO28" s="116">
        <v>0.28999999999999998</v>
      </c>
      <c r="DP28" s="116">
        <v>1.44</v>
      </c>
      <c r="DQ28" s="116">
        <v>1.58</v>
      </c>
      <c r="DR28" s="116">
        <v>5.6</v>
      </c>
      <c r="DS28" s="116">
        <v>8</v>
      </c>
      <c r="DT28" s="61">
        <v>18</v>
      </c>
      <c r="DU28" s="153">
        <v>4.1885125184094256E-2</v>
      </c>
      <c r="DV28" s="61">
        <v>92</v>
      </c>
      <c r="DW28" s="153">
        <v>0.21407952871870398</v>
      </c>
      <c r="DX28" s="135">
        <v>44.4</v>
      </c>
      <c r="DY28" s="135">
        <v>2.5</v>
      </c>
      <c r="DZ28" s="135">
        <v>24.8</v>
      </c>
      <c r="EA28" s="136">
        <v>69.400000000000006</v>
      </c>
    </row>
    <row r="29" spans="1:131" ht="15.75" customHeight="1" x14ac:dyDescent="0.2">
      <c r="A29" s="30">
        <v>27</v>
      </c>
      <c r="B29" s="32" t="s">
        <v>341</v>
      </c>
      <c r="C29" s="120">
        <v>6.7314285714285722</v>
      </c>
      <c r="D29" s="121" t="s">
        <v>796</v>
      </c>
      <c r="E29" s="35">
        <v>11</v>
      </c>
      <c r="F29" s="123">
        <v>36056</v>
      </c>
      <c r="G29" s="124">
        <v>27.043835616438358</v>
      </c>
      <c r="H29" s="37" t="s">
        <v>669</v>
      </c>
      <c r="I29" s="37">
        <v>21.610958904109587</v>
      </c>
      <c r="J29" s="37" t="s">
        <v>727</v>
      </c>
      <c r="K29" s="37" t="s">
        <v>979</v>
      </c>
      <c r="L29" s="37" t="s">
        <v>985</v>
      </c>
      <c r="M29" s="122">
        <v>75</v>
      </c>
      <c r="N29" s="122">
        <v>198</v>
      </c>
      <c r="O29" s="122">
        <v>4.45</v>
      </c>
      <c r="P29" s="38">
        <v>5</v>
      </c>
      <c r="Q29" s="125">
        <v>0</v>
      </c>
      <c r="R29" s="110">
        <v>0</v>
      </c>
      <c r="S29" s="110">
        <v>0</v>
      </c>
      <c r="T29" s="110">
        <v>0.23845242795104618</v>
      </c>
      <c r="U29" s="110">
        <v>0.29358575868889519</v>
      </c>
      <c r="V29" s="58">
        <v>0.29358575868889519</v>
      </c>
      <c r="W29" s="59">
        <v>0.17615145521333711</v>
      </c>
      <c r="X29" s="42">
        <v>19.964383561643835</v>
      </c>
      <c r="Y29" s="43">
        <v>2.39</v>
      </c>
      <c r="Z29" s="43">
        <v>4.2</v>
      </c>
      <c r="AA29" s="43">
        <v>15.7</v>
      </c>
      <c r="AB29" s="43">
        <v>0</v>
      </c>
      <c r="AC29" s="43">
        <v>0</v>
      </c>
      <c r="AD29" s="44">
        <v>5.2300288739172279E-2</v>
      </c>
      <c r="AE29" s="44">
        <v>0.19713185755534166</v>
      </c>
      <c r="AF29" s="45">
        <v>0</v>
      </c>
      <c r="AG29" s="185">
        <v>0</v>
      </c>
      <c r="AH29" s="185">
        <v>0</v>
      </c>
      <c r="AI29" s="43">
        <v>100.98459823900774</v>
      </c>
      <c r="AJ29" s="47">
        <v>104.09168252215956</v>
      </c>
      <c r="AK29" s="48">
        <v>4</v>
      </c>
      <c r="AL29" s="49">
        <v>6</v>
      </c>
      <c r="AM29" s="49">
        <v>4</v>
      </c>
      <c r="AN29" s="49">
        <v>1</v>
      </c>
      <c r="AO29" s="49">
        <v>9</v>
      </c>
      <c r="AP29" s="49">
        <v>7</v>
      </c>
      <c r="AQ29" s="49">
        <v>4</v>
      </c>
      <c r="AR29" s="126">
        <v>0</v>
      </c>
      <c r="AS29" s="133"/>
      <c r="AT29" s="115">
        <v>3036</v>
      </c>
      <c r="AU29" s="115"/>
      <c r="AV29" s="115"/>
      <c r="AW29" s="115"/>
      <c r="AX29" s="115"/>
      <c r="AY29" s="115"/>
      <c r="AZ29" s="115"/>
      <c r="BA29" s="116"/>
      <c r="BB29" s="116"/>
      <c r="BC29" s="116"/>
      <c r="BD29" s="116"/>
      <c r="BE29" s="135"/>
      <c r="BF29" s="135"/>
      <c r="BG29" s="136"/>
      <c r="BH29" s="133"/>
      <c r="BI29" s="115">
        <v>3036</v>
      </c>
      <c r="BJ29" s="115"/>
      <c r="BK29" s="115"/>
      <c r="BL29" s="115"/>
      <c r="BM29" s="115"/>
      <c r="BN29" s="116"/>
      <c r="BO29" s="116"/>
      <c r="BP29" s="116"/>
      <c r="BQ29" s="116"/>
      <c r="BR29" s="116"/>
      <c r="BS29" s="116"/>
      <c r="BT29" s="135"/>
      <c r="BU29" s="135"/>
      <c r="BV29" s="136"/>
      <c r="BW29" s="133">
        <v>0</v>
      </c>
      <c r="BX29" s="115">
        <v>3036</v>
      </c>
      <c r="BY29" s="115"/>
      <c r="BZ29" s="115"/>
      <c r="CA29" s="115"/>
      <c r="CB29" s="115"/>
      <c r="CC29" s="116"/>
      <c r="CD29" s="116"/>
      <c r="CE29" s="116">
        <v>0</v>
      </c>
      <c r="CF29" s="116">
        <v>0</v>
      </c>
      <c r="CG29" s="116"/>
      <c r="CH29" s="61"/>
      <c r="CI29" s="153"/>
      <c r="CJ29" s="61"/>
      <c r="CK29" s="153"/>
      <c r="CL29" s="135"/>
      <c r="CM29" s="135"/>
      <c r="CN29" s="135"/>
      <c r="CO29" s="136"/>
      <c r="CP29" s="133">
        <v>604</v>
      </c>
      <c r="CQ29" s="115">
        <v>2533</v>
      </c>
      <c r="CR29" s="115">
        <v>16</v>
      </c>
      <c r="CS29" s="115">
        <v>42</v>
      </c>
      <c r="CT29" s="115">
        <v>3</v>
      </c>
      <c r="CU29" s="115"/>
      <c r="CV29" s="116"/>
      <c r="CW29" s="116"/>
      <c r="CX29" s="116">
        <v>2.39</v>
      </c>
      <c r="CY29" s="116">
        <v>1.9</v>
      </c>
      <c r="CZ29" s="116">
        <v>15.7</v>
      </c>
      <c r="DA29" s="61">
        <v>0</v>
      </c>
      <c r="DB29" s="153">
        <v>0</v>
      </c>
      <c r="DC29" s="61">
        <v>16</v>
      </c>
      <c r="DD29" s="153">
        <v>6.3311258278145696E-2</v>
      </c>
      <c r="DE29" s="135"/>
      <c r="DF29" s="135"/>
      <c r="DG29" s="135"/>
      <c r="DH29" s="136"/>
      <c r="DI29" s="133">
        <v>1039</v>
      </c>
      <c r="DJ29" s="115">
        <v>3539</v>
      </c>
      <c r="DK29" s="115">
        <v>124</v>
      </c>
      <c r="DL29" s="115">
        <v>72</v>
      </c>
      <c r="DM29" s="115">
        <v>8</v>
      </c>
      <c r="DN29" s="115"/>
      <c r="DO29" s="116"/>
      <c r="DP29" s="116"/>
      <c r="DQ29" s="116">
        <v>2.09</v>
      </c>
      <c r="DR29" s="116">
        <v>4.2</v>
      </c>
      <c r="DS29" s="116">
        <v>13.8</v>
      </c>
      <c r="DT29" s="61">
        <v>26</v>
      </c>
      <c r="DU29" s="153">
        <v>5.2300288739172279E-2</v>
      </c>
      <c r="DV29" s="61">
        <v>98</v>
      </c>
      <c r="DW29" s="153">
        <v>0.19713185755534166</v>
      </c>
      <c r="DX29" s="135"/>
      <c r="DY29" s="135"/>
      <c r="DZ29" s="135"/>
      <c r="EA29" s="136"/>
    </row>
    <row r="30" spans="1:131" ht="15.75" customHeight="1" x14ac:dyDescent="0.2">
      <c r="A30" s="30">
        <v>28</v>
      </c>
      <c r="B30" s="32" t="s">
        <v>359</v>
      </c>
      <c r="C30" s="120">
        <v>6.5042857142857144</v>
      </c>
      <c r="D30" s="121" t="s">
        <v>715</v>
      </c>
      <c r="E30" s="35">
        <v>1</v>
      </c>
      <c r="F30" s="123">
        <v>35693</v>
      </c>
      <c r="G30" s="124">
        <v>28.038356164383561</v>
      </c>
      <c r="H30" s="37" t="s">
        <v>669</v>
      </c>
      <c r="I30" s="37">
        <v>22.605479452054794</v>
      </c>
      <c r="J30" s="37" t="s">
        <v>976</v>
      </c>
      <c r="K30" s="37" t="s">
        <v>984</v>
      </c>
      <c r="L30" s="37" t="s">
        <v>988</v>
      </c>
      <c r="M30" s="122">
        <v>74</v>
      </c>
      <c r="N30" s="122">
        <v>205</v>
      </c>
      <c r="O30" s="122">
        <v>4.42</v>
      </c>
      <c r="P30" s="38">
        <v>7</v>
      </c>
      <c r="Q30" s="125">
        <v>0</v>
      </c>
      <c r="R30" s="110">
        <v>0.10623885918003564</v>
      </c>
      <c r="S30" s="110">
        <v>0.20759493670886076</v>
      </c>
      <c r="T30" s="110">
        <v>7.6368876080691636E-2</v>
      </c>
      <c r="U30" s="110">
        <v>8.9769820971867004E-2</v>
      </c>
      <c r="V30" s="58">
        <v>0.14868237884036389</v>
      </c>
      <c r="W30" s="59">
        <v>0.14868237884036389</v>
      </c>
      <c r="X30" s="42">
        <v>19.961643835616439</v>
      </c>
      <c r="Y30" s="43">
        <v>1.72</v>
      </c>
      <c r="Z30" s="43">
        <v>5.0999999999999996</v>
      </c>
      <c r="AA30" s="43">
        <v>11</v>
      </c>
      <c r="AB30" s="43">
        <v>0.59</v>
      </c>
      <c r="AC30" s="43">
        <v>0.8</v>
      </c>
      <c r="AD30" s="44">
        <v>3.92022792022792E-2</v>
      </c>
      <c r="AE30" s="44">
        <v>0.12740740740740739</v>
      </c>
      <c r="AF30" s="45">
        <v>7.400000000000001E-2</v>
      </c>
      <c r="AG30" s="185">
        <v>0.78949999999999998</v>
      </c>
      <c r="AH30" s="185">
        <v>0.21049999999999996</v>
      </c>
      <c r="AI30" s="43">
        <v>107.42238226371812</v>
      </c>
      <c r="AJ30" s="47">
        <v>108.52039110845109</v>
      </c>
      <c r="AK30" s="48">
        <v>3</v>
      </c>
      <c r="AL30" s="49">
        <v>6</v>
      </c>
      <c r="AM30" s="49">
        <v>2</v>
      </c>
      <c r="AN30" s="49">
        <v>3</v>
      </c>
      <c r="AO30" s="49">
        <v>9</v>
      </c>
      <c r="AP30" s="49">
        <v>8</v>
      </c>
      <c r="AQ30" s="49">
        <v>1</v>
      </c>
      <c r="AR30" s="126">
        <v>0.75</v>
      </c>
      <c r="AS30" s="133"/>
      <c r="AT30" s="115">
        <v>2899</v>
      </c>
      <c r="AU30" s="115"/>
      <c r="AV30" s="115"/>
      <c r="AW30" s="115"/>
      <c r="AX30" s="115"/>
      <c r="AY30" s="115"/>
      <c r="AZ30" s="115"/>
      <c r="BA30" s="116"/>
      <c r="BB30" s="116"/>
      <c r="BC30" s="116"/>
      <c r="BD30" s="116"/>
      <c r="BE30" s="135"/>
      <c r="BF30" s="135"/>
      <c r="BG30" s="136"/>
      <c r="BH30" s="133">
        <v>298</v>
      </c>
      <c r="BI30" s="115">
        <v>2805</v>
      </c>
      <c r="BJ30" s="115">
        <v>27</v>
      </c>
      <c r="BK30" s="115">
        <v>14</v>
      </c>
      <c r="BL30" s="115">
        <v>2</v>
      </c>
      <c r="BM30" s="115">
        <v>18</v>
      </c>
      <c r="BN30" s="116">
        <v>0.63</v>
      </c>
      <c r="BO30" s="116">
        <v>1.22</v>
      </c>
      <c r="BP30" s="116">
        <v>1.45</v>
      </c>
      <c r="BQ30" s="116">
        <v>7.2</v>
      </c>
      <c r="BR30" s="116">
        <v>17.399999999999999</v>
      </c>
      <c r="BS30" s="116"/>
      <c r="BT30" s="135">
        <v>12.5</v>
      </c>
      <c r="BU30" s="135">
        <v>71.2</v>
      </c>
      <c r="BV30" s="136">
        <v>28.3</v>
      </c>
      <c r="BW30" s="133">
        <v>410</v>
      </c>
      <c r="BX30" s="115">
        <v>1975</v>
      </c>
      <c r="BY30" s="115">
        <v>36</v>
      </c>
      <c r="BZ30" s="115">
        <v>22</v>
      </c>
      <c r="CA30" s="115">
        <v>2</v>
      </c>
      <c r="CB30" s="115">
        <v>10</v>
      </c>
      <c r="CC30" s="116">
        <v>0.91</v>
      </c>
      <c r="CD30" s="116">
        <v>1.52</v>
      </c>
      <c r="CE30" s="116">
        <v>2.08</v>
      </c>
      <c r="CF30" s="116">
        <v>5.3</v>
      </c>
      <c r="CG30" s="116">
        <v>18.899999999999999</v>
      </c>
      <c r="CH30" s="61">
        <v>7</v>
      </c>
      <c r="CI30" s="153">
        <v>3.5512195121951223E-2</v>
      </c>
      <c r="CJ30" s="61">
        <v>29</v>
      </c>
      <c r="CK30" s="153">
        <v>0.14712195121951219</v>
      </c>
      <c r="CL30" s="135">
        <v>57.1</v>
      </c>
      <c r="CM30" s="135">
        <v>4.3</v>
      </c>
      <c r="CN30" s="135">
        <v>96.5</v>
      </c>
      <c r="CO30" s="136">
        <v>3.5</v>
      </c>
      <c r="CP30" s="133">
        <v>212</v>
      </c>
      <c r="CQ30" s="115">
        <v>2776</v>
      </c>
      <c r="CR30" s="115">
        <v>28</v>
      </c>
      <c r="CS30" s="115">
        <v>18</v>
      </c>
      <c r="CT30" s="115">
        <v>3</v>
      </c>
      <c r="CU30" s="115">
        <v>28</v>
      </c>
      <c r="CV30" s="116">
        <v>0.59</v>
      </c>
      <c r="CW30" s="116">
        <v>0.68</v>
      </c>
      <c r="CX30" s="116">
        <v>1.23</v>
      </c>
      <c r="CY30" s="116">
        <v>4.0999999999999996</v>
      </c>
      <c r="CZ30" s="116">
        <v>10.1</v>
      </c>
      <c r="DA30" s="61">
        <v>6</v>
      </c>
      <c r="DB30" s="153">
        <v>3.4811320754716976E-2</v>
      </c>
      <c r="DC30" s="61">
        <v>22</v>
      </c>
      <c r="DD30" s="153">
        <v>0.12764150943396224</v>
      </c>
      <c r="DE30" s="135">
        <v>33.299999999999997</v>
      </c>
      <c r="DF30" s="135">
        <v>21.7</v>
      </c>
      <c r="DG30" s="135">
        <v>84.8</v>
      </c>
      <c r="DH30" s="136">
        <v>15.2</v>
      </c>
      <c r="DI30" s="133">
        <v>351</v>
      </c>
      <c r="DJ30" s="115">
        <v>3910</v>
      </c>
      <c r="DK30" s="115">
        <v>34</v>
      </c>
      <c r="DL30" s="115">
        <v>25</v>
      </c>
      <c r="DM30" s="115">
        <v>1</v>
      </c>
      <c r="DN30" s="115">
        <v>33</v>
      </c>
      <c r="DO30" s="116">
        <v>0.57999999999999996</v>
      </c>
      <c r="DP30" s="116">
        <v>0.8</v>
      </c>
      <c r="DQ30" s="116">
        <v>1.72</v>
      </c>
      <c r="DR30" s="116">
        <v>5.0999999999999996</v>
      </c>
      <c r="DS30" s="116">
        <v>11</v>
      </c>
      <c r="DT30" s="61">
        <v>8</v>
      </c>
      <c r="DU30" s="153">
        <v>3.92022792022792E-2</v>
      </c>
      <c r="DV30" s="61">
        <v>26</v>
      </c>
      <c r="DW30" s="153">
        <v>0.12740740740740739</v>
      </c>
      <c r="DX30" s="135">
        <v>37.5</v>
      </c>
      <c r="DY30" s="135">
        <v>7.4</v>
      </c>
      <c r="DZ30" s="135">
        <v>73.099999999999994</v>
      </c>
      <c r="EA30" s="136">
        <v>26.9</v>
      </c>
    </row>
    <row r="31" spans="1:131" ht="15.75" customHeight="1" x14ac:dyDescent="0.2">
      <c r="A31" s="30">
        <v>29</v>
      </c>
      <c r="B31" s="32" t="s">
        <v>381</v>
      </c>
      <c r="C31" s="120">
        <v>6.4928571428571429</v>
      </c>
      <c r="D31" s="121" t="s">
        <v>668</v>
      </c>
      <c r="E31" s="35">
        <v>4</v>
      </c>
      <c r="F31" s="123">
        <v>35591</v>
      </c>
      <c r="G31" s="124">
        <v>28.317808219178083</v>
      </c>
      <c r="H31" s="37" t="s">
        <v>669</v>
      </c>
      <c r="I31" s="37">
        <v>22.884931506849316</v>
      </c>
      <c r="J31" s="37" t="s">
        <v>978</v>
      </c>
      <c r="K31" s="37" t="s">
        <v>980</v>
      </c>
      <c r="L31" s="37" t="s">
        <v>987</v>
      </c>
      <c r="M31" s="137">
        <v>71</v>
      </c>
      <c r="N31" s="137">
        <v>203</v>
      </c>
      <c r="O31" s="137">
        <v>4.4800000000000004</v>
      </c>
      <c r="P31" s="38">
        <v>5</v>
      </c>
      <c r="Q31" s="125">
        <v>0</v>
      </c>
      <c r="R31" s="110">
        <v>4.3640897755610975E-2</v>
      </c>
      <c r="S31" s="110">
        <v>0.14126074498567334</v>
      </c>
      <c r="T31" s="110">
        <v>0.28272583201267831</v>
      </c>
      <c r="U31" s="110">
        <v>0.16887928372954616</v>
      </c>
      <c r="V31" s="58">
        <v>0.22580255787111225</v>
      </c>
      <c r="W31" s="59">
        <v>0.21451242997755662</v>
      </c>
      <c r="X31" s="42">
        <v>21.238356164383561</v>
      </c>
      <c r="Y31" s="43">
        <v>2.4</v>
      </c>
      <c r="Z31" s="43">
        <v>7</v>
      </c>
      <c r="AA31" s="43">
        <v>16.2</v>
      </c>
      <c r="AB31" s="43">
        <v>0.5</v>
      </c>
      <c r="AC31" s="43">
        <v>2.25</v>
      </c>
      <c r="AD31" s="44">
        <v>5.5082266910420473E-2</v>
      </c>
      <c r="AE31" s="44">
        <v>0.13890310786106033</v>
      </c>
      <c r="AF31" s="45">
        <v>7.400000000000001E-2</v>
      </c>
      <c r="AG31" s="185">
        <v>0.61549999999999994</v>
      </c>
      <c r="AH31" s="185">
        <v>0.3765</v>
      </c>
      <c r="AI31" s="43">
        <v>100.7891952470162</v>
      </c>
      <c r="AJ31" s="47">
        <v>95.690867560558999</v>
      </c>
      <c r="AK31" s="48">
        <v>6</v>
      </c>
      <c r="AL31" s="49">
        <v>4</v>
      </c>
      <c r="AM31" s="49">
        <v>4</v>
      </c>
      <c r="AN31" s="49">
        <v>5</v>
      </c>
      <c r="AO31" s="49">
        <v>8</v>
      </c>
      <c r="AP31" s="49">
        <v>5</v>
      </c>
      <c r="AQ31" s="49">
        <v>4</v>
      </c>
      <c r="AR31" s="126">
        <v>0.25</v>
      </c>
      <c r="AS31" s="133"/>
      <c r="AT31" s="115">
        <v>3602</v>
      </c>
      <c r="AU31" s="115"/>
      <c r="AV31" s="115"/>
      <c r="AW31" s="115"/>
      <c r="AX31" s="115"/>
      <c r="AY31" s="115"/>
      <c r="AZ31" s="115"/>
      <c r="BA31" s="116"/>
      <c r="BB31" s="116"/>
      <c r="BC31" s="116"/>
      <c r="BD31" s="116"/>
      <c r="BE31" s="135"/>
      <c r="BF31" s="135"/>
      <c r="BG31" s="136"/>
      <c r="BH31" s="133">
        <v>105</v>
      </c>
      <c r="BI31" s="115">
        <v>2406</v>
      </c>
      <c r="BJ31" s="115">
        <v>17</v>
      </c>
      <c r="BK31" s="115">
        <v>8</v>
      </c>
      <c r="BL31" s="115">
        <v>1</v>
      </c>
      <c r="BM31" s="115">
        <v>11</v>
      </c>
      <c r="BN31" s="116">
        <v>0.25</v>
      </c>
      <c r="BO31" s="116">
        <v>0.37</v>
      </c>
      <c r="BP31" s="116">
        <v>0.83</v>
      </c>
      <c r="BQ31" s="116">
        <v>4.5999999999999996</v>
      </c>
      <c r="BR31" s="116">
        <v>17.100000000000001</v>
      </c>
      <c r="BS31" s="116"/>
      <c r="BT31" s="135">
        <v>11.1</v>
      </c>
      <c r="BU31" s="135">
        <v>93.2</v>
      </c>
      <c r="BV31" s="136">
        <v>6.8</v>
      </c>
      <c r="BW31" s="133">
        <v>493</v>
      </c>
      <c r="BX31" s="115">
        <v>3490</v>
      </c>
      <c r="BY31" s="115">
        <v>56</v>
      </c>
      <c r="BZ31" s="115">
        <v>35</v>
      </c>
      <c r="CA31" s="115">
        <v>4</v>
      </c>
      <c r="CB31" s="115">
        <v>24</v>
      </c>
      <c r="CC31" s="116">
        <v>0.59</v>
      </c>
      <c r="CD31" s="116">
        <v>1.23</v>
      </c>
      <c r="CE31" s="116">
        <v>1.77</v>
      </c>
      <c r="CF31" s="116">
        <v>6</v>
      </c>
      <c r="CG31" s="116">
        <v>12.8</v>
      </c>
      <c r="CH31" s="61">
        <v>12</v>
      </c>
      <c r="CI31" s="153">
        <v>4.3083164300202835E-2</v>
      </c>
      <c r="CJ31" s="61">
        <v>44</v>
      </c>
      <c r="CK31" s="153">
        <v>0.15797160243407707</v>
      </c>
      <c r="CL31" s="135">
        <v>66.7</v>
      </c>
      <c r="CM31" s="135">
        <v>7.9</v>
      </c>
      <c r="CN31" s="135">
        <v>32.299999999999997</v>
      </c>
      <c r="CO31" s="136">
        <v>67.7</v>
      </c>
      <c r="CP31" s="133">
        <v>892</v>
      </c>
      <c r="CQ31" s="115">
        <v>3155</v>
      </c>
      <c r="CR31" s="115">
        <v>107</v>
      </c>
      <c r="CS31" s="115">
        <v>53</v>
      </c>
      <c r="CT31" s="115">
        <v>7</v>
      </c>
      <c r="CU31" s="115">
        <v>28</v>
      </c>
      <c r="CV31" s="116">
        <v>0.5</v>
      </c>
      <c r="CW31" s="116">
        <v>2.25</v>
      </c>
      <c r="CX31" s="116">
        <v>2.4</v>
      </c>
      <c r="CY31" s="116">
        <v>7</v>
      </c>
      <c r="CZ31" s="116">
        <v>16.2</v>
      </c>
      <c r="DA31" s="61">
        <v>22</v>
      </c>
      <c r="DB31" s="153">
        <v>5.9192825112107619E-2</v>
      </c>
      <c r="DC31" s="61">
        <v>85</v>
      </c>
      <c r="DD31" s="153">
        <v>0.22869955156950672</v>
      </c>
      <c r="DE31" s="135">
        <v>13.6</v>
      </c>
      <c r="DF31" s="135">
        <v>10.199999999999999</v>
      </c>
      <c r="DG31" s="135">
        <v>32</v>
      </c>
      <c r="DH31" s="136">
        <v>66.400000000000006</v>
      </c>
      <c r="DI31" s="133">
        <v>547</v>
      </c>
      <c r="DJ31" s="115">
        <v>3239</v>
      </c>
      <c r="DK31" s="115">
        <v>81</v>
      </c>
      <c r="DL31" s="115">
        <v>50</v>
      </c>
      <c r="DM31" s="115">
        <v>5</v>
      </c>
      <c r="DN31" s="115">
        <v>27</v>
      </c>
      <c r="DO31" s="116">
        <v>0.46</v>
      </c>
      <c r="DP31" s="116">
        <v>1.25</v>
      </c>
      <c r="DQ31" s="116">
        <v>1.31</v>
      </c>
      <c r="DR31" s="116">
        <v>2.9</v>
      </c>
      <c r="DS31" s="116">
        <v>11.1</v>
      </c>
      <c r="DT31" s="61">
        <v>23</v>
      </c>
      <c r="DU31" s="153">
        <v>5.5082266910420473E-2</v>
      </c>
      <c r="DV31" s="61">
        <v>58</v>
      </c>
      <c r="DW31" s="153">
        <v>0.13890310786106033</v>
      </c>
      <c r="DX31" s="135">
        <v>43.5</v>
      </c>
      <c r="DY31" s="135">
        <v>7.4</v>
      </c>
      <c r="DZ31" s="135">
        <v>91.1</v>
      </c>
      <c r="EA31" s="136">
        <v>8.9</v>
      </c>
    </row>
    <row r="32" spans="1:131" ht="15.75" customHeight="1" x14ac:dyDescent="0.2">
      <c r="A32" s="30">
        <v>30</v>
      </c>
      <c r="B32" s="32" t="s">
        <v>368</v>
      </c>
      <c r="C32" s="120">
        <v>6.3542857142857141</v>
      </c>
      <c r="D32" s="121" t="s">
        <v>797</v>
      </c>
      <c r="E32" s="35">
        <v>2</v>
      </c>
      <c r="F32" s="123">
        <v>35886</v>
      </c>
      <c r="G32" s="124">
        <v>27.509589041095889</v>
      </c>
      <c r="H32" s="37" t="s">
        <v>684</v>
      </c>
      <c r="I32" s="37">
        <v>22.076712328767123</v>
      </c>
      <c r="J32" s="37" t="s">
        <v>978</v>
      </c>
      <c r="K32" s="37" t="s">
        <v>984</v>
      </c>
      <c r="L32" s="37" t="s">
        <v>985</v>
      </c>
      <c r="M32" s="122">
        <v>73</v>
      </c>
      <c r="N32" s="122">
        <v>207</v>
      </c>
      <c r="O32" s="122">
        <v>4.7300000000000004</v>
      </c>
      <c r="P32" s="38">
        <v>5</v>
      </c>
      <c r="Q32" s="125">
        <v>0</v>
      </c>
      <c r="R32" s="110">
        <v>3.7495013960909457E-2</v>
      </c>
      <c r="S32" s="110">
        <v>0.18631461509854966</v>
      </c>
      <c r="T32" s="110">
        <v>0</v>
      </c>
      <c r="U32" s="110">
        <v>0.32155603140613848</v>
      </c>
      <c r="V32" s="58">
        <v>0.32155603140613848</v>
      </c>
      <c r="W32" s="59">
        <v>0.32155603140613848</v>
      </c>
      <c r="X32" s="42">
        <v>21.443835616438356</v>
      </c>
      <c r="Y32" s="43">
        <v>3.26</v>
      </c>
      <c r="Z32" s="43">
        <v>4.8</v>
      </c>
      <c r="AA32" s="43">
        <v>13.2</v>
      </c>
      <c r="AB32" s="43">
        <v>0.8</v>
      </c>
      <c r="AC32" s="43">
        <v>2.57</v>
      </c>
      <c r="AD32" s="44">
        <v>8.6836847946725859E-2</v>
      </c>
      <c r="AE32" s="44">
        <v>0.24241953385127635</v>
      </c>
      <c r="AF32" s="45">
        <v>7.8E-2</v>
      </c>
      <c r="AG32" s="185">
        <v>0.35299999999999998</v>
      </c>
      <c r="AH32" s="185">
        <v>0.14699999999999999</v>
      </c>
      <c r="AI32" s="43">
        <v>82.709572894456031</v>
      </c>
      <c r="AJ32" s="47">
        <v>81.867034624395274</v>
      </c>
      <c r="AK32" s="48">
        <v>8</v>
      </c>
      <c r="AL32" s="49">
        <v>4</v>
      </c>
      <c r="AM32" s="49">
        <v>6</v>
      </c>
      <c r="AN32" s="49">
        <v>2</v>
      </c>
      <c r="AO32" s="49">
        <v>3</v>
      </c>
      <c r="AP32" s="49">
        <v>3</v>
      </c>
      <c r="AQ32" s="49">
        <v>4</v>
      </c>
      <c r="AR32" s="126">
        <v>0</v>
      </c>
      <c r="AS32" s="133"/>
      <c r="AT32" s="115">
        <v>2968</v>
      </c>
      <c r="AU32" s="115"/>
      <c r="AV32" s="115"/>
      <c r="AW32" s="115"/>
      <c r="AX32" s="115"/>
      <c r="AY32" s="115"/>
      <c r="AZ32" s="115"/>
      <c r="BA32" s="116"/>
      <c r="BB32" s="116"/>
      <c r="BC32" s="116"/>
      <c r="BD32" s="116"/>
      <c r="BE32" s="135"/>
      <c r="BF32" s="135"/>
      <c r="BG32" s="136"/>
      <c r="BH32" s="133">
        <v>94</v>
      </c>
      <c r="BI32" s="115">
        <v>2507</v>
      </c>
      <c r="BJ32" s="115">
        <v>5</v>
      </c>
      <c r="BK32" s="115">
        <v>4</v>
      </c>
      <c r="BL32" s="115">
        <v>0</v>
      </c>
      <c r="BM32" s="115">
        <v>14</v>
      </c>
      <c r="BN32" s="116">
        <v>0.76</v>
      </c>
      <c r="BO32" s="116">
        <v>0.76</v>
      </c>
      <c r="BP32" s="116"/>
      <c r="BQ32" s="116"/>
      <c r="BR32" s="116"/>
      <c r="BS32" s="116"/>
      <c r="BT32" s="135">
        <v>0</v>
      </c>
      <c r="BU32" s="135">
        <v>64.599999999999994</v>
      </c>
      <c r="BV32" s="136">
        <v>35.4</v>
      </c>
      <c r="BW32" s="133">
        <v>501</v>
      </c>
      <c r="BX32" s="115">
        <v>2689</v>
      </c>
      <c r="BY32" s="115">
        <v>39</v>
      </c>
      <c r="BZ32" s="115">
        <v>30</v>
      </c>
      <c r="CA32" s="115">
        <v>6</v>
      </c>
      <c r="CB32" s="115">
        <v>25</v>
      </c>
      <c r="CC32" s="116">
        <v>1.29</v>
      </c>
      <c r="CD32" s="116">
        <v>2.39</v>
      </c>
      <c r="CE32" s="116">
        <v>3.34</v>
      </c>
      <c r="CF32" s="116">
        <v>6.1</v>
      </c>
      <c r="CG32" s="116">
        <v>13</v>
      </c>
      <c r="CH32" s="61">
        <v>11</v>
      </c>
      <c r="CI32" s="153">
        <v>7.3333333333333334E-2</v>
      </c>
      <c r="CJ32" s="61">
        <v>28</v>
      </c>
      <c r="CK32" s="153">
        <v>0.18666666666666668</v>
      </c>
      <c r="CL32" s="135">
        <v>54.5</v>
      </c>
      <c r="CM32" s="135">
        <v>3.2</v>
      </c>
      <c r="CN32" s="135">
        <v>87</v>
      </c>
      <c r="CO32" s="136">
        <v>13</v>
      </c>
      <c r="CP32" s="133">
        <v>0</v>
      </c>
      <c r="CQ32" s="115">
        <v>2050</v>
      </c>
      <c r="CR32" s="115"/>
      <c r="CS32" s="115"/>
      <c r="CT32" s="115"/>
      <c r="CU32" s="115"/>
      <c r="CV32" s="116"/>
      <c r="CW32" s="116"/>
      <c r="CX32" s="116"/>
      <c r="CY32" s="116"/>
      <c r="CZ32" s="116"/>
      <c r="DA32" s="61"/>
      <c r="DB32" s="153"/>
      <c r="DC32" s="61"/>
      <c r="DD32" s="153"/>
      <c r="DE32" s="135"/>
      <c r="DF32" s="135"/>
      <c r="DG32" s="135"/>
      <c r="DH32" s="136"/>
      <c r="DI32" s="133">
        <v>901</v>
      </c>
      <c r="DJ32" s="115">
        <v>2802</v>
      </c>
      <c r="DK32" s="115">
        <v>91</v>
      </c>
      <c r="DL32" s="115">
        <v>59</v>
      </c>
      <c r="DM32" s="115">
        <v>7</v>
      </c>
      <c r="DN32" s="115">
        <v>18</v>
      </c>
      <c r="DO32" s="116">
        <v>0.8</v>
      </c>
      <c r="DP32" s="116">
        <v>2.57</v>
      </c>
      <c r="DQ32" s="116">
        <v>3.26</v>
      </c>
      <c r="DR32" s="116">
        <v>4.8</v>
      </c>
      <c r="DS32" s="116">
        <v>13.2</v>
      </c>
      <c r="DT32" s="61">
        <v>24</v>
      </c>
      <c r="DU32" s="153">
        <v>8.6836847946725859E-2</v>
      </c>
      <c r="DV32" s="61">
        <v>67</v>
      </c>
      <c r="DW32" s="153">
        <v>0.24241953385127635</v>
      </c>
      <c r="DX32" s="135">
        <v>66.7</v>
      </c>
      <c r="DY32" s="135">
        <v>7.8</v>
      </c>
      <c r="DZ32" s="135">
        <v>70.599999999999994</v>
      </c>
      <c r="EA32" s="136">
        <v>29.4</v>
      </c>
    </row>
    <row r="33" spans="1:131" ht="15.75" customHeight="1" x14ac:dyDescent="0.2">
      <c r="A33" s="30">
        <v>31</v>
      </c>
      <c r="B33" s="32" t="s">
        <v>372</v>
      </c>
      <c r="C33" s="120">
        <v>6.3142857142857149</v>
      </c>
      <c r="D33" s="121" t="s">
        <v>749</v>
      </c>
      <c r="E33" s="35">
        <v>4</v>
      </c>
      <c r="F33" s="123">
        <v>35863</v>
      </c>
      <c r="G33" s="124">
        <v>27.572602739726026</v>
      </c>
      <c r="H33" s="37" t="s">
        <v>684</v>
      </c>
      <c r="I33" s="37">
        <v>22.139726027397259</v>
      </c>
      <c r="J33" s="37" t="s">
        <v>978</v>
      </c>
      <c r="K33" s="37" t="s">
        <v>977</v>
      </c>
      <c r="L33" s="37" t="s">
        <v>988</v>
      </c>
      <c r="M33" s="122">
        <v>73</v>
      </c>
      <c r="N33" s="122">
        <v>191</v>
      </c>
      <c r="O33" s="122">
        <v>4.5</v>
      </c>
      <c r="P33" s="38">
        <v>0</v>
      </c>
      <c r="Q33" s="125">
        <v>0</v>
      </c>
      <c r="R33" s="110">
        <v>3.3358320839580208E-2</v>
      </c>
      <c r="S33" s="110">
        <v>5.1107934238741957E-2</v>
      </c>
      <c r="T33" s="110">
        <v>7.8465562336530077E-3</v>
      </c>
      <c r="U33" s="110">
        <v>0.35434707308624869</v>
      </c>
      <c r="V33" s="58">
        <v>0.35434707308624869</v>
      </c>
      <c r="W33" s="59">
        <v>0.33662971943193626</v>
      </c>
      <c r="X33" s="42">
        <v>21.506849315068493</v>
      </c>
      <c r="Y33" s="43">
        <v>2.08</v>
      </c>
      <c r="Z33" s="43">
        <v>5.7</v>
      </c>
      <c r="AA33" s="43">
        <v>14.4</v>
      </c>
      <c r="AB33" s="43">
        <v>1.48</v>
      </c>
      <c r="AC33" s="43">
        <v>2.5099999999999998</v>
      </c>
      <c r="AD33" s="44">
        <v>3.9100684261974585E-2</v>
      </c>
      <c r="AE33" s="44">
        <v>0.1681329423264907</v>
      </c>
      <c r="AF33" s="45">
        <v>4.4000000000000004E-2</v>
      </c>
      <c r="AG33" s="185">
        <v>0.56150000000000011</v>
      </c>
      <c r="AH33" s="185">
        <v>0.43750000000000006</v>
      </c>
      <c r="AI33" s="43">
        <v>93.156531016613314</v>
      </c>
      <c r="AJ33" s="47">
        <v>92.207572634398531</v>
      </c>
      <c r="AK33" s="48">
        <v>9</v>
      </c>
      <c r="AL33" s="49">
        <v>3</v>
      </c>
      <c r="AM33" s="49">
        <v>4</v>
      </c>
      <c r="AN33" s="49">
        <v>4</v>
      </c>
      <c r="AO33" s="49">
        <v>8</v>
      </c>
      <c r="AP33" s="49">
        <v>5</v>
      </c>
      <c r="AQ33" s="49">
        <v>0</v>
      </c>
      <c r="AR33" s="126">
        <v>0</v>
      </c>
      <c r="AS33" s="133"/>
      <c r="AT33" s="115">
        <v>1881</v>
      </c>
      <c r="AU33" s="115"/>
      <c r="AV33" s="115"/>
      <c r="AW33" s="115"/>
      <c r="AX33" s="115"/>
      <c r="AY33" s="115"/>
      <c r="AZ33" s="115"/>
      <c r="BA33" s="116"/>
      <c r="BB33" s="116"/>
      <c r="BC33" s="116"/>
      <c r="BD33" s="116"/>
      <c r="BE33" s="135"/>
      <c r="BF33" s="135"/>
      <c r="BG33" s="136"/>
      <c r="BH33" s="133">
        <v>89</v>
      </c>
      <c r="BI33" s="115">
        <v>2668</v>
      </c>
      <c r="BJ33" s="115">
        <v>10</v>
      </c>
      <c r="BK33" s="115">
        <v>5</v>
      </c>
      <c r="BL33" s="115">
        <v>1</v>
      </c>
      <c r="BM33" s="115">
        <v>19</v>
      </c>
      <c r="BN33" s="116">
        <v>0.94</v>
      </c>
      <c r="BO33" s="116">
        <v>0.65</v>
      </c>
      <c r="BP33" s="116">
        <v>1.93</v>
      </c>
      <c r="BQ33" s="116">
        <v>8.8000000000000007</v>
      </c>
      <c r="BR33" s="116">
        <v>8.1</v>
      </c>
      <c r="BS33" s="116"/>
      <c r="BT33" s="135">
        <v>16.7</v>
      </c>
      <c r="BU33" s="135">
        <v>12.2</v>
      </c>
      <c r="BV33" s="136">
        <v>87.8</v>
      </c>
      <c r="BW33" s="133">
        <v>143</v>
      </c>
      <c r="BX33" s="115">
        <v>2798</v>
      </c>
      <c r="BY33" s="115">
        <v>24</v>
      </c>
      <c r="BZ33" s="115">
        <v>12</v>
      </c>
      <c r="CA33" s="115">
        <v>0</v>
      </c>
      <c r="CB33" s="115">
        <v>20</v>
      </c>
      <c r="CC33" s="116">
        <v>0.62</v>
      </c>
      <c r="CD33" s="116">
        <v>0.69</v>
      </c>
      <c r="CE33" s="116">
        <v>1.05</v>
      </c>
      <c r="CF33" s="116">
        <v>1.8</v>
      </c>
      <c r="CG33" s="116">
        <v>12.8</v>
      </c>
      <c r="CH33" s="61">
        <v>7</v>
      </c>
      <c r="CI33" s="153">
        <v>5.1398601398601404E-2</v>
      </c>
      <c r="CJ33" s="61">
        <v>17</v>
      </c>
      <c r="CK33" s="153">
        <v>0.12482517482517484</v>
      </c>
      <c r="CL33" s="135">
        <v>14.3</v>
      </c>
      <c r="CM33" s="135">
        <v>14.3</v>
      </c>
      <c r="CN33" s="135">
        <v>82.4</v>
      </c>
      <c r="CO33" s="136">
        <v>17.600000000000001</v>
      </c>
      <c r="CP33" s="133">
        <v>27</v>
      </c>
      <c r="CQ33" s="115">
        <v>3441</v>
      </c>
      <c r="CR33" s="115">
        <v>3</v>
      </c>
      <c r="CS33" s="115">
        <v>3</v>
      </c>
      <c r="CT33" s="115">
        <v>1</v>
      </c>
      <c r="CU33" s="115">
        <v>22</v>
      </c>
      <c r="CV33" s="116">
        <v>1.48</v>
      </c>
      <c r="CW33" s="116">
        <v>0.9</v>
      </c>
      <c r="CX33" s="116">
        <v>2.08</v>
      </c>
      <c r="CY33" s="116">
        <v>1.3</v>
      </c>
      <c r="CZ33" s="116">
        <v>9</v>
      </c>
      <c r="DA33" s="61">
        <v>1</v>
      </c>
      <c r="DB33" s="153">
        <v>7.7037037037037043E-2</v>
      </c>
      <c r="DC33" s="61">
        <v>2</v>
      </c>
      <c r="DD33" s="153">
        <v>0.15407407407407409</v>
      </c>
      <c r="DE33" s="135">
        <v>100</v>
      </c>
      <c r="DF33" s="135">
        <v>0</v>
      </c>
      <c r="DG33" s="135">
        <v>28.6</v>
      </c>
      <c r="DH33" s="136">
        <v>71.400000000000006</v>
      </c>
      <c r="DI33" s="133">
        <v>1023</v>
      </c>
      <c r="DJ33" s="115">
        <v>2887</v>
      </c>
      <c r="DK33" s="115">
        <v>106</v>
      </c>
      <c r="DL33" s="115">
        <v>65</v>
      </c>
      <c r="DM33" s="115">
        <v>11</v>
      </c>
      <c r="DN33" s="115">
        <v>23</v>
      </c>
      <c r="DO33" s="116">
        <v>0.61</v>
      </c>
      <c r="DP33" s="116">
        <v>2.5099999999999998</v>
      </c>
      <c r="DQ33" s="116">
        <v>2</v>
      </c>
      <c r="DR33" s="116">
        <v>5.7</v>
      </c>
      <c r="DS33" s="116">
        <v>14.4</v>
      </c>
      <c r="DT33" s="61">
        <v>20</v>
      </c>
      <c r="DU33" s="153">
        <v>3.9100684261974585E-2</v>
      </c>
      <c r="DV33" s="61">
        <v>86</v>
      </c>
      <c r="DW33" s="153">
        <v>0.1681329423264907</v>
      </c>
      <c r="DX33" s="135">
        <v>45</v>
      </c>
      <c r="DY33" s="135">
        <v>4.4000000000000004</v>
      </c>
      <c r="DZ33" s="135">
        <v>83.7</v>
      </c>
      <c r="EA33" s="136">
        <v>16.100000000000001</v>
      </c>
    </row>
    <row r="34" spans="1:131" ht="15.75" customHeight="1" x14ac:dyDescent="0.2">
      <c r="A34" s="30">
        <v>32</v>
      </c>
      <c r="B34" s="32" t="s">
        <v>384</v>
      </c>
      <c r="C34" s="120">
        <v>6.1899999999999995</v>
      </c>
      <c r="D34" s="121" t="s">
        <v>668</v>
      </c>
      <c r="E34" s="35">
        <v>4</v>
      </c>
      <c r="F34" s="123">
        <v>35963</v>
      </c>
      <c r="G34" s="124">
        <v>27.298630136986301</v>
      </c>
      <c r="H34" s="37" t="s">
        <v>628</v>
      </c>
      <c r="I34" s="37">
        <v>21.865753424657534</v>
      </c>
      <c r="J34" s="37" t="s">
        <v>978</v>
      </c>
      <c r="K34" s="37" t="s">
        <v>984</v>
      </c>
      <c r="L34" s="37" t="s">
        <v>988</v>
      </c>
      <c r="M34" s="122">
        <v>69</v>
      </c>
      <c r="N34" s="122">
        <v>174</v>
      </c>
      <c r="O34" s="122">
        <v>4.45</v>
      </c>
      <c r="P34" s="38">
        <v>0</v>
      </c>
      <c r="Q34" s="125">
        <v>0</v>
      </c>
      <c r="R34" s="110">
        <v>0</v>
      </c>
      <c r="S34" s="110">
        <v>0.11861718997779892</v>
      </c>
      <c r="T34" s="110">
        <v>0.25885057471264367</v>
      </c>
      <c r="U34" s="110">
        <v>0.11701142327878974</v>
      </c>
      <c r="V34" s="58">
        <v>0.18793099899571669</v>
      </c>
      <c r="W34" s="59">
        <v>0.17853444904593085</v>
      </c>
      <c r="X34" s="42">
        <v>20.219178082191782</v>
      </c>
      <c r="Y34" s="43">
        <v>2.48</v>
      </c>
      <c r="Z34" s="43">
        <v>6</v>
      </c>
      <c r="AA34" s="43">
        <v>12.2</v>
      </c>
      <c r="AB34" s="43">
        <v>0.81</v>
      </c>
      <c r="AC34" s="43">
        <v>1.79</v>
      </c>
      <c r="AD34" s="44">
        <v>2.9920844327176781E-2</v>
      </c>
      <c r="AE34" s="44">
        <v>0.15815303430079156</v>
      </c>
      <c r="AF34" s="45">
        <v>0</v>
      </c>
      <c r="AG34" s="185">
        <v>0.49299999999999999</v>
      </c>
      <c r="AH34" s="185">
        <v>0.499</v>
      </c>
      <c r="AI34" s="43">
        <v>88.744040876703764</v>
      </c>
      <c r="AJ34" s="47">
        <v>80.720125323734891</v>
      </c>
      <c r="AK34" s="48">
        <v>4</v>
      </c>
      <c r="AL34" s="49">
        <v>6</v>
      </c>
      <c r="AM34" s="49">
        <v>4</v>
      </c>
      <c r="AN34" s="49">
        <v>5</v>
      </c>
      <c r="AO34" s="49">
        <v>9</v>
      </c>
      <c r="AP34" s="49">
        <v>3</v>
      </c>
      <c r="AQ34" s="49">
        <v>0</v>
      </c>
      <c r="AR34" s="126">
        <v>0.25</v>
      </c>
      <c r="AS34" s="133"/>
      <c r="AT34" s="115">
        <v>3602</v>
      </c>
      <c r="AU34" s="115"/>
      <c r="AV34" s="115"/>
      <c r="AW34" s="115"/>
      <c r="AX34" s="115"/>
      <c r="AY34" s="115"/>
      <c r="AZ34" s="115"/>
      <c r="BA34" s="116"/>
      <c r="BB34" s="116"/>
      <c r="BC34" s="116"/>
      <c r="BD34" s="116"/>
      <c r="BE34" s="135"/>
      <c r="BF34" s="135"/>
      <c r="BG34" s="136"/>
      <c r="BH34" s="133"/>
      <c r="BI34" s="115">
        <v>3564</v>
      </c>
      <c r="BJ34" s="115"/>
      <c r="BK34" s="115"/>
      <c r="BL34" s="115"/>
      <c r="BM34" s="115"/>
      <c r="BN34" s="116"/>
      <c r="BO34" s="116"/>
      <c r="BP34" s="116"/>
      <c r="BQ34" s="116"/>
      <c r="BR34" s="116"/>
      <c r="BS34" s="116"/>
      <c r="BT34" s="135"/>
      <c r="BU34" s="135"/>
      <c r="BV34" s="136"/>
      <c r="BW34" s="133">
        <v>374</v>
      </c>
      <c r="BX34" s="115">
        <v>3153</v>
      </c>
      <c r="BY34" s="115">
        <v>37</v>
      </c>
      <c r="BZ34" s="115">
        <v>17</v>
      </c>
      <c r="CA34" s="115">
        <v>2</v>
      </c>
      <c r="CB34" s="115">
        <v>26</v>
      </c>
      <c r="CC34" s="116">
        <v>0.54</v>
      </c>
      <c r="CD34" s="116">
        <v>0.88</v>
      </c>
      <c r="CE34" s="116">
        <v>1.53</v>
      </c>
      <c r="CF34" s="116">
        <v>6.8</v>
      </c>
      <c r="CG34" s="116">
        <v>18.7</v>
      </c>
      <c r="CH34" s="61">
        <v>8</v>
      </c>
      <c r="CI34" s="153">
        <v>3.272727272727273E-2</v>
      </c>
      <c r="CJ34" s="61">
        <v>29</v>
      </c>
      <c r="CK34" s="153">
        <v>0.11863636363636365</v>
      </c>
      <c r="CL34" s="135">
        <v>25</v>
      </c>
      <c r="CM34" s="135">
        <v>10.5</v>
      </c>
      <c r="CN34" s="135">
        <v>67.3</v>
      </c>
      <c r="CO34" s="136">
        <v>32.299999999999997</v>
      </c>
      <c r="CP34" s="133">
        <v>563</v>
      </c>
      <c r="CQ34" s="115">
        <v>2175</v>
      </c>
      <c r="CR34" s="115">
        <v>62</v>
      </c>
      <c r="CS34" s="115">
        <v>35</v>
      </c>
      <c r="CT34" s="115">
        <v>3</v>
      </c>
      <c r="CU34" s="115">
        <v>19</v>
      </c>
      <c r="CV34" s="116">
        <v>0.81</v>
      </c>
      <c r="CW34" s="116">
        <v>1.79</v>
      </c>
      <c r="CX34" s="116">
        <v>2.48</v>
      </c>
      <c r="CY34" s="116">
        <v>6</v>
      </c>
      <c r="CZ34" s="116">
        <v>12.2</v>
      </c>
      <c r="DA34" s="61">
        <v>8</v>
      </c>
      <c r="DB34" s="153">
        <v>3.5239786856127886E-2</v>
      </c>
      <c r="DC34" s="61">
        <v>54</v>
      </c>
      <c r="DD34" s="153">
        <v>0.23786856127886322</v>
      </c>
      <c r="DE34" s="135">
        <v>25</v>
      </c>
      <c r="DF34" s="135">
        <v>10.3</v>
      </c>
      <c r="DG34" s="135">
        <v>21.3</v>
      </c>
      <c r="DH34" s="136">
        <v>78.7</v>
      </c>
      <c r="DI34" s="133">
        <v>379</v>
      </c>
      <c r="DJ34" s="115">
        <v>3239</v>
      </c>
      <c r="DK34" s="115">
        <v>44</v>
      </c>
      <c r="DL34" s="115">
        <v>31</v>
      </c>
      <c r="DM34" s="115">
        <v>3</v>
      </c>
      <c r="DN34" s="115">
        <v>27</v>
      </c>
      <c r="DO34" s="116">
        <v>0.53</v>
      </c>
      <c r="DP34" s="116">
        <v>1.1100000000000001</v>
      </c>
      <c r="DQ34" s="116">
        <v>1.62</v>
      </c>
      <c r="DR34" s="116">
        <v>5.8</v>
      </c>
      <c r="DS34" s="116">
        <v>12</v>
      </c>
      <c r="DT34" s="61">
        <v>7</v>
      </c>
      <c r="DU34" s="153">
        <v>2.9920844327176781E-2</v>
      </c>
      <c r="DV34" s="61">
        <v>37</v>
      </c>
      <c r="DW34" s="153">
        <v>0.15815303430079156</v>
      </c>
      <c r="DX34" s="135">
        <v>28.6</v>
      </c>
      <c r="DY34" s="135">
        <v>0</v>
      </c>
      <c r="DZ34" s="135">
        <v>77.3</v>
      </c>
      <c r="EA34" s="136">
        <v>21.1</v>
      </c>
    </row>
    <row r="35" spans="1:131" ht="15.75" customHeight="1" x14ac:dyDescent="0.2">
      <c r="A35" s="30">
        <v>33</v>
      </c>
      <c r="B35" s="32" t="s">
        <v>401</v>
      </c>
      <c r="C35" s="120">
        <v>5.89</v>
      </c>
      <c r="D35" s="121" t="s">
        <v>762</v>
      </c>
      <c r="E35" s="35">
        <v>6</v>
      </c>
      <c r="F35" s="123">
        <v>35329</v>
      </c>
      <c r="G35" s="124">
        <v>29.035616438356165</v>
      </c>
      <c r="H35" s="37" t="s">
        <v>754</v>
      </c>
      <c r="I35" s="37">
        <v>23.602739726027398</v>
      </c>
      <c r="J35" s="37" t="s">
        <v>978</v>
      </c>
      <c r="K35" s="37" t="s">
        <v>977</v>
      </c>
      <c r="L35" s="37" t="s">
        <v>985</v>
      </c>
      <c r="M35" s="122">
        <v>71</v>
      </c>
      <c r="N35" s="122">
        <v>201</v>
      </c>
      <c r="O35" s="122">
        <v>4.62</v>
      </c>
      <c r="P35" s="38">
        <v>6</v>
      </c>
      <c r="Q35" s="125">
        <v>0</v>
      </c>
      <c r="R35" s="110">
        <v>0.22380050505050506</v>
      </c>
      <c r="S35" s="110">
        <v>0.21344493852995031</v>
      </c>
      <c r="T35" s="110">
        <v>0.36779141104294477</v>
      </c>
      <c r="U35" s="110">
        <v>0.30495394573064477</v>
      </c>
      <c r="V35" s="58">
        <v>0.33637267838679474</v>
      </c>
      <c r="W35" s="59">
        <v>0.28591677662877552</v>
      </c>
      <c r="X35" s="42">
        <v>19.956164383561642</v>
      </c>
      <c r="Y35" s="43">
        <v>2.62</v>
      </c>
      <c r="Z35" s="43">
        <v>6</v>
      </c>
      <c r="AA35" s="43">
        <v>10.1</v>
      </c>
      <c r="AB35" s="43">
        <v>0.71</v>
      </c>
      <c r="AC35" s="43">
        <v>2.57</v>
      </c>
      <c r="AD35" s="44">
        <v>9.1967346938775507E-2</v>
      </c>
      <c r="AE35" s="44">
        <v>0.25665306122448978</v>
      </c>
      <c r="AF35" s="45">
        <v>2.7000000000000003E-2</v>
      </c>
      <c r="AG35" s="185">
        <v>0.40300000000000002</v>
      </c>
      <c r="AH35" s="185">
        <v>0.59600000000000009</v>
      </c>
      <c r="AI35" s="43">
        <v>88.238506928941135</v>
      </c>
      <c r="AJ35" s="47">
        <v>83.77504413627851</v>
      </c>
      <c r="AK35" s="48">
        <v>7</v>
      </c>
      <c r="AL35" s="49">
        <v>6</v>
      </c>
      <c r="AM35" s="49">
        <v>5</v>
      </c>
      <c r="AN35" s="49">
        <v>5</v>
      </c>
      <c r="AO35" s="49">
        <v>5</v>
      </c>
      <c r="AP35" s="49">
        <v>3</v>
      </c>
      <c r="AQ35" s="49">
        <v>2</v>
      </c>
      <c r="AR35" s="126">
        <v>0</v>
      </c>
      <c r="AS35" s="133"/>
      <c r="AT35" s="115">
        <v>2620</v>
      </c>
      <c r="AU35" s="115"/>
      <c r="AV35" s="115"/>
      <c r="AW35" s="115"/>
      <c r="AX35" s="115"/>
      <c r="AY35" s="115"/>
      <c r="AZ35" s="115"/>
      <c r="BA35" s="116"/>
      <c r="BB35" s="116"/>
      <c r="BC35" s="116"/>
      <c r="BD35" s="116"/>
      <c r="BE35" s="135"/>
      <c r="BF35" s="135"/>
      <c r="BG35" s="136"/>
      <c r="BH35" s="133">
        <v>709</v>
      </c>
      <c r="BI35" s="115">
        <v>3168</v>
      </c>
      <c r="BJ35" s="115">
        <v>90</v>
      </c>
      <c r="BK35" s="115">
        <v>59</v>
      </c>
      <c r="BL35" s="115">
        <v>6</v>
      </c>
      <c r="BM35" s="115">
        <v>26</v>
      </c>
      <c r="BN35" s="116">
        <v>0.28000000000000003</v>
      </c>
      <c r="BO35" s="116">
        <v>1.55</v>
      </c>
      <c r="BP35" s="116">
        <v>2.66</v>
      </c>
      <c r="BQ35" s="116">
        <v>5.7</v>
      </c>
      <c r="BR35" s="116">
        <v>9.8000000000000007</v>
      </c>
      <c r="BS35" s="116"/>
      <c r="BT35" s="135">
        <v>1.7</v>
      </c>
      <c r="BU35" s="135">
        <v>73.599999999999994</v>
      </c>
      <c r="BV35" s="136">
        <v>23.6</v>
      </c>
      <c r="BW35" s="133">
        <v>816</v>
      </c>
      <c r="BX35" s="115">
        <v>3823</v>
      </c>
      <c r="BY35" s="115">
        <v>60</v>
      </c>
      <c r="BZ35" s="115">
        <v>40</v>
      </c>
      <c r="CA35" s="115">
        <v>6</v>
      </c>
      <c r="CB35" s="115">
        <v>35</v>
      </c>
      <c r="CC35" s="116">
        <v>1.0900000000000001</v>
      </c>
      <c r="CD35" s="116">
        <v>1.8</v>
      </c>
      <c r="CE35" s="116">
        <v>2.52</v>
      </c>
      <c r="CF35" s="116">
        <v>8.4</v>
      </c>
      <c r="CG35" s="116">
        <v>14.6</v>
      </c>
      <c r="CH35" s="61">
        <v>13</v>
      </c>
      <c r="CI35" s="153">
        <v>4.0147058823529411E-2</v>
      </c>
      <c r="CJ35" s="61">
        <v>47</v>
      </c>
      <c r="CK35" s="153">
        <v>0.14514705882352941</v>
      </c>
      <c r="CL35" s="135">
        <v>53.8</v>
      </c>
      <c r="CM35" s="135">
        <v>4.8</v>
      </c>
      <c r="CN35" s="135">
        <v>23.2</v>
      </c>
      <c r="CO35" s="136">
        <v>76.2</v>
      </c>
      <c r="CP35" s="133">
        <v>1199</v>
      </c>
      <c r="CQ35" s="115">
        <v>3260</v>
      </c>
      <c r="CR35" s="115">
        <v>143</v>
      </c>
      <c r="CS35" s="115">
        <v>93</v>
      </c>
      <c r="CT35" s="115">
        <v>12</v>
      </c>
      <c r="CU35" s="115">
        <v>28</v>
      </c>
      <c r="CV35" s="116">
        <v>0.71</v>
      </c>
      <c r="CW35" s="116">
        <v>2.57</v>
      </c>
      <c r="CX35" s="116">
        <v>2.57</v>
      </c>
      <c r="CY35" s="116">
        <v>6</v>
      </c>
      <c r="CZ35" s="116">
        <v>9.9</v>
      </c>
      <c r="DA35" s="61">
        <v>17</v>
      </c>
      <c r="DB35" s="153">
        <v>3.6438698915763131E-2</v>
      </c>
      <c r="DC35" s="61">
        <v>126</v>
      </c>
      <c r="DD35" s="153">
        <v>0.27007506255212677</v>
      </c>
      <c r="DE35" s="135">
        <v>41.2</v>
      </c>
      <c r="DF35" s="135">
        <v>3.1</v>
      </c>
      <c r="DG35" s="135">
        <v>31.1</v>
      </c>
      <c r="DH35" s="136">
        <v>68.7</v>
      </c>
      <c r="DI35" s="133">
        <v>1225</v>
      </c>
      <c r="DJ35" s="115">
        <v>4017</v>
      </c>
      <c r="DK35" s="115">
        <v>163</v>
      </c>
      <c r="DL35" s="115">
        <v>110</v>
      </c>
      <c r="DM35" s="115">
        <v>15</v>
      </c>
      <c r="DN35" s="115">
        <v>35</v>
      </c>
      <c r="DO35" s="116">
        <v>0.59</v>
      </c>
      <c r="DP35" s="116">
        <v>2.44</v>
      </c>
      <c r="DQ35" s="116">
        <v>2.62</v>
      </c>
      <c r="DR35" s="116">
        <v>4.2</v>
      </c>
      <c r="DS35" s="116">
        <v>10.1</v>
      </c>
      <c r="DT35" s="61">
        <v>43</v>
      </c>
      <c r="DU35" s="153">
        <v>9.1967346938775507E-2</v>
      </c>
      <c r="DV35" s="61">
        <v>120</v>
      </c>
      <c r="DW35" s="153">
        <v>0.25665306122448978</v>
      </c>
      <c r="DX35" s="135">
        <v>46.5</v>
      </c>
      <c r="DY35" s="135">
        <v>2.7</v>
      </c>
      <c r="DZ35" s="135">
        <v>49.5</v>
      </c>
      <c r="EA35" s="136">
        <v>50.5</v>
      </c>
    </row>
    <row r="36" spans="1:131" ht="15.75" customHeight="1" x14ac:dyDescent="0.2">
      <c r="A36" s="30">
        <v>34</v>
      </c>
      <c r="B36" s="32" t="s">
        <v>406</v>
      </c>
      <c r="C36" s="120">
        <v>5.8142857142857149</v>
      </c>
      <c r="D36" s="121" t="s">
        <v>671</v>
      </c>
      <c r="E36" s="35">
        <v>1</v>
      </c>
      <c r="F36" s="123">
        <v>35709</v>
      </c>
      <c r="G36" s="124">
        <v>27.994520547945207</v>
      </c>
      <c r="H36" s="37" t="s">
        <v>669</v>
      </c>
      <c r="I36" s="37">
        <v>22.561643835616437</v>
      </c>
      <c r="J36" s="37" t="s">
        <v>976</v>
      </c>
      <c r="K36" s="37" t="s">
        <v>977</v>
      </c>
      <c r="L36" s="37" t="s">
        <v>985</v>
      </c>
      <c r="M36" s="122">
        <v>72</v>
      </c>
      <c r="N36" s="122">
        <v>207</v>
      </c>
      <c r="O36" s="122">
        <v>4.57</v>
      </c>
      <c r="P36" s="38">
        <v>0</v>
      </c>
      <c r="Q36" s="125">
        <v>0</v>
      </c>
      <c r="R36" s="110">
        <v>0.12831858407079647</v>
      </c>
      <c r="S36" s="110">
        <v>0.20868970236058842</v>
      </c>
      <c r="T36" s="110">
        <v>0.28914141414141414</v>
      </c>
      <c r="U36" s="110">
        <v>0.24757751937984496</v>
      </c>
      <c r="V36" s="58">
        <v>0.26835946676062955</v>
      </c>
      <c r="W36" s="59">
        <v>0.26835946676062955</v>
      </c>
      <c r="X36" s="42">
        <v>19.917808219178081</v>
      </c>
      <c r="Y36" s="43">
        <v>2.5</v>
      </c>
      <c r="Z36" s="43">
        <v>5.4</v>
      </c>
      <c r="AA36" s="43">
        <v>10.5</v>
      </c>
      <c r="AB36" s="43">
        <v>0.44</v>
      </c>
      <c r="AC36" s="43">
        <v>2.2000000000000002</v>
      </c>
      <c r="AD36" s="44">
        <v>4.4931506849315066E-2</v>
      </c>
      <c r="AE36" s="44">
        <v>0.21181996086105673</v>
      </c>
      <c r="AF36" s="45">
        <v>4.2999999999999997E-2</v>
      </c>
      <c r="AG36" s="185">
        <v>0.77750000000000008</v>
      </c>
      <c r="AH36" s="185">
        <v>0.21600000000000003</v>
      </c>
      <c r="AI36" s="43">
        <v>94.915150530226384</v>
      </c>
      <c r="AJ36" s="47">
        <v>92.024459825856653</v>
      </c>
      <c r="AK36" s="48">
        <v>7</v>
      </c>
      <c r="AL36" s="49">
        <v>6</v>
      </c>
      <c r="AM36" s="49">
        <v>5</v>
      </c>
      <c r="AN36" s="49">
        <v>3</v>
      </c>
      <c r="AO36" s="49">
        <v>6</v>
      </c>
      <c r="AP36" s="49">
        <v>5</v>
      </c>
      <c r="AQ36" s="49">
        <v>0</v>
      </c>
      <c r="AR36" s="126">
        <v>0</v>
      </c>
      <c r="AS36" s="133"/>
      <c r="AT36" s="115">
        <v>2062</v>
      </c>
      <c r="AU36" s="115"/>
      <c r="AV36" s="115"/>
      <c r="AW36" s="115"/>
      <c r="AX36" s="115"/>
      <c r="AY36" s="115"/>
      <c r="AZ36" s="115"/>
      <c r="BA36" s="116"/>
      <c r="BB36" s="116"/>
      <c r="BC36" s="116"/>
      <c r="BD36" s="116"/>
      <c r="BE36" s="135"/>
      <c r="BF36" s="135"/>
      <c r="BG36" s="136"/>
      <c r="BH36" s="133">
        <v>319</v>
      </c>
      <c r="BI36" s="115">
        <v>2486</v>
      </c>
      <c r="BJ36" s="115">
        <v>60</v>
      </c>
      <c r="BK36" s="115">
        <v>26</v>
      </c>
      <c r="BL36" s="115">
        <v>2</v>
      </c>
      <c r="BM36" s="115">
        <v>9</v>
      </c>
      <c r="BN36" s="116">
        <v>0.14000000000000001</v>
      </c>
      <c r="BO36" s="116">
        <v>0.97</v>
      </c>
      <c r="BP36" s="116">
        <v>1.25</v>
      </c>
      <c r="BQ36" s="116">
        <v>4.7</v>
      </c>
      <c r="BR36" s="116">
        <v>15.7</v>
      </c>
      <c r="BS36" s="116"/>
      <c r="BT36" s="135">
        <v>16.100000000000001</v>
      </c>
      <c r="BU36" s="135">
        <v>84.4</v>
      </c>
      <c r="BV36" s="136">
        <v>15.6</v>
      </c>
      <c r="BW36" s="133">
        <v>610</v>
      </c>
      <c r="BX36" s="115">
        <v>2923</v>
      </c>
      <c r="BY36" s="115">
        <v>64</v>
      </c>
      <c r="BZ36" s="115">
        <v>38</v>
      </c>
      <c r="CA36" s="115">
        <v>8</v>
      </c>
      <c r="CB36" s="115">
        <v>27</v>
      </c>
      <c r="CC36" s="116">
        <v>0.59</v>
      </c>
      <c r="CD36" s="116">
        <v>1.51</v>
      </c>
      <c r="CE36" s="116">
        <v>2.86</v>
      </c>
      <c r="CF36" s="116">
        <v>6.6</v>
      </c>
      <c r="CG36" s="116">
        <v>13.3</v>
      </c>
      <c r="CH36" s="61">
        <v>21</v>
      </c>
      <c r="CI36" s="153">
        <v>9.8459016393442608E-2</v>
      </c>
      <c r="CJ36" s="61">
        <v>43</v>
      </c>
      <c r="CK36" s="153">
        <v>0.20160655737704916</v>
      </c>
      <c r="CL36" s="135">
        <v>47.6</v>
      </c>
      <c r="CM36" s="135">
        <v>9.5</v>
      </c>
      <c r="CN36" s="135">
        <v>76</v>
      </c>
      <c r="CO36" s="136">
        <v>24</v>
      </c>
      <c r="CP36" s="133">
        <v>916</v>
      </c>
      <c r="CQ36" s="115">
        <v>3168</v>
      </c>
      <c r="CR36" s="115">
        <v>124</v>
      </c>
      <c r="CS36" s="115">
        <v>88</v>
      </c>
      <c r="CT36" s="115">
        <v>9</v>
      </c>
      <c r="CU36" s="115">
        <v>24</v>
      </c>
      <c r="CV36" s="116">
        <v>0.44</v>
      </c>
      <c r="CW36" s="116">
        <v>2.2000000000000002</v>
      </c>
      <c r="CX36" s="116">
        <v>2.5</v>
      </c>
      <c r="CY36" s="116">
        <v>4.0999999999999996</v>
      </c>
      <c r="CZ36" s="116">
        <v>9.8000000000000007</v>
      </c>
      <c r="DA36" s="61">
        <v>31</v>
      </c>
      <c r="DB36" s="153">
        <v>8.4606986899563322E-2</v>
      </c>
      <c r="DC36" s="61">
        <v>93</v>
      </c>
      <c r="DD36" s="153">
        <v>0.25382096069868998</v>
      </c>
      <c r="DE36" s="135">
        <v>58.1</v>
      </c>
      <c r="DF36" s="135">
        <v>5.4</v>
      </c>
      <c r="DG36" s="135">
        <v>71.7</v>
      </c>
      <c r="DH36" s="136">
        <v>27</v>
      </c>
      <c r="DI36" s="133">
        <v>511</v>
      </c>
      <c r="DJ36" s="115">
        <v>2064</v>
      </c>
      <c r="DK36" s="115">
        <v>80</v>
      </c>
      <c r="DL36" s="115">
        <v>45</v>
      </c>
      <c r="DM36" s="115">
        <v>3</v>
      </c>
      <c r="DN36" s="115">
        <v>10</v>
      </c>
      <c r="DO36" s="116">
        <v>0.44</v>
      </c>
      <c r="DP36" s="116">
        <v>1.6</v>
      </c>
      <c r="DQ36" s="116">
        <v>1.64</v>
      </c>
      <c r="DR36" s="116">
        <v>5.4</v>
      </c>
      <c r="DS36" s="116">
        <v>10.5</v>
      </c>
      <c r="DT36" s="61">
        <v>14</v>
      </c>
      <c r="DU36" s="153">
        <v>4.4931506849315066E-2</v>
      </c>
      <c r="DV36" s="61">
        <v>66</v>
      </c>
      <c r="DW36" s="153">
        <v>0.21181996086105673</v>
      </c>
      <c r="DX36" s="135">
        <v>35.700000000000003</v>
      </c>
      <c r="DY36" s="135">
        <v>4.3</v>
      </c>
      <c r="DZ36" s="135">
        <v>83.8</v>
      </c>
      <c r="EA36" s="136">
        <v>16.2</v>
      </c>
    </row>
    <row r="37" spans="1:131" ht="15.75" customHeight="1" x14ac:dyDescent="0.2">
      <c r="A37" s="30">
        <v>35</v>
      </c>
      <c r="B37" s="32" t="s">
        <v>436</v>
      </c>
      <c r="C37" s="120">
        <v>5.5485714285714289</v>
      </c>
      <c r="D37" s="121" t="s">
        <v>756</v>
      </c>
      <c r="E37" s="35">
        <v>5</v>
      </c>
      <c r="F37" s="123">
        <v>36013</v>
      </c>
      <c r="G37" s="124">
        <v>27.161643835616438</v>
      </c>
      <c r="H37" s="37" t="s">
        <v>669</v>
      </c>
      <c r="I37" s="37">
        <v>21.728767123287671</v>
      </c>
      <c r="J37" s="37" t="s">
        <v>976</v>
      </c>
      <c r="K37" s="37" t="s">
        <v>979</v>
      </c>
      <c r="L37" s="37" t="s">
        <v>985</v>
      </c>
      <c r="M37" s="122">
        <v>76</v>
      </c>
      <c r="N37" s="122">
        <v>225</v>
      </c>
      <c r="O37" s="122">
        <v>4.4800000000000004</v>
      </c>
      <c r="P37" s="38">
        <v>6</v>
      </c>
      <c r="Q37" s="125">
        <v>0</v>
      </c>
      <c r="R37" s="110">
        <v>0</v>
      </c>
      <c r="S37" s="110">
        <v>7.9471587334871044E-2</v>
      </c>
      <c r="T37" s="110">
        <v>0.16793578925704877</v>
      </c>
      <c r="U37" s="110">
        <v>0.13408411050501495</v>
      </c>
      <c r="V37" s="58">
        <v>0.15100994988103186</v>
      </c>
      <c r="W37" s="59">
        <v>0.14345945238698027</v>
      </c>
      <c r="X37" s="42" t="s">
        <v>727</v>
      </c>
      <c r="Y37" s="43">
        <v>2.99</v>
      </c>
      <c r="Z37" s="43">
        <v>5.3</v>
      </c>
      <c r="AA37" s="43">
        <v>10.1</v>
      </c>
      <c r="AB37" s="43">
        <v>0.8</v>
      </c>
      <c r="AC37" s="43">
        <v>1.21</v>
      </c>
      <c r="AD37" s="44">
        <v>5.8792650918635177E-2</v>
      </c>
      <c r="AE37" s="44">
        <v>0.20577427821522312</v>
      </c>
      <c r="AF37" s="45">
        <v>0.106</v>
      </c>
      <c r="AG37" s="185">
        <v>0.97849999999999993</v>
      </c>
      <c r="AH37" s="185">
        <v>2.1500000000000002E-2</v>
      </c>
      <c r="AI37" s="43">
        <v>111.71216221959924</v>
      </c>
      <c r="AJ37" s="47">
        <v>117.45995701573443</v>
      </c>
      <c r="AK37" s="48">
        <v>3</v>
      </c>
      <c r="AL37" s="49">
        <v>0</v>
      </c>
      <c r="AM37" s="49">
        <v>6</v>
      </c>
      <c r="AN37" s="49">
        <v>3</v>
      </c>
      <c r="AO37" s="49">
        <v>8</v>
      </c>
      <c r="AP37" s="49">
        <v>9</v>
      </c>
      <c r="AQ37" s="49">
        <v>2</v>
      </c>
      <c r="AR37" s="126">
        <v>0</v>
      </c>
      <c r="AS37" s="133"/>
      <c r="AT37" s="115">
        <v>5059</v>
      </c>
      <c r="AU37" s="115"/>
      <c r="AV37" s="115"/>
      <c r="AW37" s="115"/>
      <c r="AX37" s="115"/>
      <c r="AY37" s="115"/>
      <c r="AZ37" s="115"/>
      <c r="BA37" s="116"/>
      <c r="BB37" s="116"/>
      <c r="BC37" s="116"/>
      <c r="BD37" s="116"/>
      <c r="BE37" s="135"/>
      <c r="BF37" s="135"/>
      <c r="BG37" s="136"/>
      <c r="BH37" s="133"/>
      <c r="BI37" s="115">
        <v>4713</v>
      </c>
      <c r="BJ37" s="115">
        <v>2</v>
      </c>
      <c r="BK37" s="115">
        <v>2</v>
      </c>
      <c r="BL37" s="115">
        <v>0</v>
      </c>
      <c r="BM37" s="115">
        <v>40</v>
      </c>
      <c r="BN37" s="116">
        <v>1.17</v>
      </c>
      <c r="BO37" s="116">
        <v>0.43</v>
      </c>
      <c r="BP37" s="116"/>
      <c r="BQ37" s="116"/>
      <c r="BR37" s="116"/>
      <c r="BS37" s="116"/>
      <c r="BT37" s="135">
        <v>0</v>
      </c>
      <c r="BU37" s="135">
        <v>100</v>
      </c>
      <c r="BV37" s="136">
        <v>0</v>
      </c>
      <c r="BW37" s="133">
        <v>379</v>
      </c>
      <c r="BX37" s="115">
        <v>4769</v>
      </c>
      <c r="BY37" s="115">
        <v>52</v>
      </c>
      <c r="BZ37" s="115">
        <v>34</v>
      </c>
      <c r="CA37" s="115">
        <v>0</v>
      </c>
      <c r="CB37" s="115">
        <v>37</v>
      </c>
      <c r="CC37" s="116">
        <v>0.28000000000000003</v>
      </c>
      <c r="CD37" s="116">
        <v>0.75</v>
      </c>
      <c r="CE37" s="116">
        <v>1.33</v>
      </c>
      <c r="CF37" s="116">
        <v>4.3</v>
      </c>
      <c r="CG37" s="116">
        <v>9.6</v>
      </c>
      <c r="CH37" s="61">
        <v>5</v>
      </c>
      <c r="CI37" s="153">
        <v>1.7546174142480213E-2</v>
      </c>
      <c r="CJ37" s="61">
        <v>47</v>
      </c>
      <c r="CK37" s="153">
        <v>0.16493403693931399</v>
      </c>
      <c r="CL37" s="135">
        <v>40</v>
      </c>
      <c r="CM37" s="135">
        <v>10.5</v>
      </c>
      <c r="CN37" s="135">
        <v>97.2</v>
      </c>
      <c r="CO37" s="136">
        <v>2.8</v>
      </c>
      <c r="CP37" s="133">
        <v>816</v>
      </c>
      <c r="CQ37" s="115">
        <v>4859</v>
      </c>
      <c r="CR37" s="115">
        <v>78</v>
      </c>
      <c r="CS37" s="115">
        <v>61</v>
      </c>
      <c r="CT37" s="115">
        <v>5</v>
      </c>
      <c r="CU37" s="115">
        <v>39</v>
      </c>
      <c r="CV37" s="116">
        <v>0.8</v>
      </c>
      <c r="CW37" s="116">
        <v>1.21</v>
      </c>
      <c r="CX37" s="116">
        <v>2.99</v>
      </c>
      <c r="CY37" s="116">
        <v>5.2</v>
      </c>
      <c r="CZ37" s="116">
        <v>10</v>
      </c>
      <c r="DA37" s="61">
        <v>8</v>
      </c>
      <c r="DB37" s="153">
        <v>2.931372549019608E-2</v>
      </c>
      <c r="DC37" s="61">
        <v>70</v>
      </c>
      <c r="DD37" s="153">
        <v>0.25649509803921572</v>
      </c>
      <c r="DE37" s="135">
        <v>87.5</v>
      </c>
      <c r="DF37" s="135">
        <v>7.6</v>
      </c>
      <c r="DG37" s="135">
        <v>98.2</v>
      </c>
      <c r="DH37" s="136">
        <v>1.8</v>
      </c>
      <c r="DI37" s="133">
        <v>762</v>
      </c>
      <c r="DJ37" s="115">
        <v>5683</v>
      </c>
      <c r="DK37" s="115">
        <v>90</v>
      </c>
      <c r="DL37" s="115">
        <v>59</v>
      </c>
      <c r="DM37" s="115">
        <v>8</v>
      </c>
      <c r="DN37" s="115">
        <v>50</v>
      </c>
      <c r="DO37" s="116">
        <v>0.57999999999999996</v>
      </c>
      <c r="DP37" s="116">
        <v>1.07</v>
      </c>
      <c r="DQ37" s="116">
        <v>2.2400000000000002</v>
      </c>
      <c r="DR37" s="116">
        <v>5.3</v>
      </c>
      <c r="DS37" s="116">
        <v>10.1</v>
      </c>
      <c r="DT37" s="61">
        <v>20</v>
      </c>
      <c r="DU37" s="153">
        <v>5.8792650918635177E-2</v>
      </c>
      <c r="DV37" s="61">
        <v>70</v>
      </c>
      <c r="DW37" s="153">
        <v>0.20577427821522312</v>
      </c>
      <c r="DX37" s="135">
        <v>40</v>
      </c>
      <c r="DY37" s="135">
        <v>10.6</v>
      </c>
      <c r="DZ37" s="135">
        <v>97.5</v>
      </c>
      <c r="EA37" s="136">
        <v>2.5</v>
      </c>
    </row>
    <row r="38" spans="1:131" ht="15.75" customHeight="1" x14ac:dyDescent="0.2">
      <c r="A38" s="30">
        <v>36</v>
      </c>
      <c r="B38" s="32" t="s">
        <v>454</v>
      </c>
      <c r="C38" s="120">
        <v>5.3585714285714294</v>
      </c>
      <c r="D38" s="121" t="s">
        <v>739</v>
      </c>
      <c r="E38" s="35">
        <v>1</v>
      </c>
      <c r="F38" s="123">
        <v>35881</v>
      </c>
      <c r="G38" s="124">
        <v>27.523287671232875</v>
      </c>
      <c r="H38" s="37" t="s">
        <v>669</v>
      </c>
      <c r="I38" s="37">
        <v>22.090410958904108</v>
      </c>
      <c r="J38" s="37" t="s">
        <v>976</v>
      </c>
      <c r="K38" s="37" t="s">
        <v>982</v>
      </c>
      <c r="L38" s="37" t="s">
        <v>987</v>
      </c>
      <c r="M38" s="122">
        <v>74</v>
      </c>
      <c r="N38" s="122">
        <v>205</v>
      </c>
      <c r="O38" s="122">
        <v>4.55</v>
      </c>
      <c r="P38" s="38">
        <v>0</v>
      </c>
      <c r="Q38" s="125">
        <v>0</v>
      </c>
      <c r="R38" s="110">
        <v>0</v>
      </c>
      <c r="S38" s="110">
        <v>0.19481765834932821</v>
      </c>
      <c r="T38" s="110">
        <v>0.25116673737802292</v>
      </c>
      <c r="U38" s="110">
        <v>0.22063933287004864</v>
      </c>
      <c r="V38" s="58">
        <v>0.23590303512403576</v>
      </c>
      <c r="W38" s="59">
        <v>0.23590303512403576</v>
      </c>
      <c r="X38" s="42">
        <v>20.443835616438356</v>
      </c>
      <c r="Y38" s="43">
        <v>2.08</v>
      </c>
      <c r="Z38" s="43">
        <v>4.7</v>
      </c>
      <c r="AA38" s="43">
        <v>19.8</v>
      </c>
      <c r="AB38" s="43">
        <v>0.94</v>
      </c>
      <c r="AC38" s="43">
        <v>2.2599999999999998</v>
      </c>
      <c r="AD38" s="44">
        <v>5.4078740157480321E-2</v>
      </c>
      <c r="AE38" s="44">
        <v>0.13042519685039372</v>
      </c>
      <c r="AF38" s="45">
        <v>9.0999999999999998E-2</v>
      </c>
      <c r="AG38" s="185">
        <v>0.84450000000000003</v>
      </c>
      <c r="AH38" s="185">
        <v>0.151</v>
      </c>
      <c r="AI38" s="43">
        <v>95.661738692057028</v>
      </c>
      <c r="AJ38" s="47">
        <v>96.639537107740551</v>
      </c>
      <c r="AK38" s="48">
        <v>6</v>
      </c>
      <c r="AL38" s="49">
        <v>6</v>
      </c>
      <c r="AM38" s="49">
        <v>4</v>
      </c>
      <c r="AN38" s="49">
        <v>2</v>
      </c>
      <c r="AO38" s="49">
        <v>7</v>
      </c>
      <c r="AP38" s="49">
        <v>6</v>
      </c>
      <c r="AQ38" s="49">
        <v>0</v>
      </c>
      <c r="AR38" s="126">
        <v>0</v>
      </c>
      <c r="AS38" s="133"/>
      <c r="AT38" s="115">
        <v>2582</v>
      </c>
      <c r="AU38" s="115"/>
      <c r="AV38" s="115"/>
      <c r="AW38" s="115"/>
      <c r="AX38" s="115"/>
      <c r="AY38" s="115"/>
      <c r="AZ38" s="115"/>
      <c r="BA38" s="116"/>
      <c r="BB38" s="116"/>
      <c r="BC38" s="116"/>
      <c r="BD38" s="116"/>
      <c r="BE38" s="135"/>
      <c r="BF38" s="135"/>
      <c r="BG38" s="136"/>
      <c r="BH38" s="133"/>
      <c r="BI38" s="115">
        <v>3100</v>
      </c>
      <c r="BJ38" s="115">
        <v>3</v>
      </c>
      <c r="BK38" s="115">
        <v>1</v>
      </c>
      <c r="BL38" s="115">
        <v>0</v>
      </c>
      <c r="BM38" s="115">
        <v>28</v>
      </c>
      <c r="BN38" s="116">
        <v>-0.38</v>
      </c>
      <c r="BO38" s="116">
        <v>0.48</v>
      </c>
      <c r="BP38" s="116"/>
      <c r="BQ38" s="116"/>
      <c r="BR38" s="116"/>
      <c r="BS38" s="116"/>
      <c r="BT38" s="135">
        <v>50</v>
      </c>
      <c r="BU38" s="135">
        <v>85.7</v>
      </c>
      <c r="BV38" s="136">
        <v>14.3</v>
      </c>
      <c r="BW38" s="133">
        <v>406</v>
      </c>
      <c r="BX38" s="115">
        <v>2084</v>
      </c>
      <c r="BY38" s="115">
        <v>39</v>
      </c>
      <c r="BZ38" s="115">
        <v>24</v>
      </c>
      <c r="CA38" s="115">
        <v>5</v>
      </c>
      <c r="CB38" s="115">
        <v>11</v>
      </c>
      <c r="CC38" s="116">
        <v>1</v>
      </c>
      <c r="CD38" s="116">
        <v>1.54</v>
      </c>
      <c r="CE38" s="116">
        <v>1.74</v>
      </c>
      <c r="CF38" s="116">
        <v>5.5</v>
      </c>
      <c r="CG38" s="116">
        <v>12.6</v>
      </c>
      <c r="CH38" s="61">
        <v>14</v>
      </c>
      <c r="CI38" s="153">
        <v>0.06</v>
      </c>
      <c r="CJ38" s="61">
        <v>25</v>
      </c>
      <c r="CK38" s="153">
        <v>0.10714285714285714</v>
      </c>
      <c r="CL38" s="135">
        <v>57.1</v>
      </c>
      <c r="CM38" s="135">
        <v>4</v>
      </c>
      <c r="CN38" s="135">
        <v>93.2</v>
      </c>
      <c r="CO38" s="136">
        <v>6.4</v>
      </c>
      <c r="CP38" s="133">
        <v>592</v>
      </c>
      <c r="CQ38" s="115">
        <v>2357</v>
      </c>
      <c r="CR38" s="115">
        <v>64</v>
      </c>
      <c r="CS38" s="115">
        <v>37</v>
      </c>
      <c r="CT38" s="115">
        <v>2</v>
      </c>
      <c r="CU38" s="115">
        <v>15</v>
      </c>
      <c r="CV38" s="116">
        <v>0.76</v>
      </c>
      <c r="CW38" s="116">
        <v>2.2599999999999998</v>
      </c>
      <c r="CX38" s="116">
        <v>2.08</v>
      </c>
      <c r="CY38" s="116">
        <v>4.4000000000000004</v>
      </c>
      <c r="CZ38" s="116">
        <v>16.2</v>
      </c>
      <c r="DA38" s="61">
        <v>19</v>
      </c>
      <c r="DB38" s="153">
        <v>6.6756756756756769E-2</v>
      </c>
      <c r="DC38" s="61">
        <v>45</v>
      </c>
      <c r="DD38" s="153">
        <v>0.15810810810810813</v>
      </c>
      <c r="DE38" s="135">
        <v>47.4</v>
      </c>
      <c r="DF38" s="135">
        <v>11.9</v>
      </c>
      <c r="DG38" s="135">
        <v>91.1</v>
      </c>
      <c r="DH38" s="136">
        <v>8.9</v>
      </c>
      <c r="DI38" s="133">
        <v>635</v>
      </c>
      <c r="DJ38" s="115">
        <v>2878</v>
      </c>
      <c r="DK38" s="115">
        <v>58</v>
      </c>
      <c r="DL38" s="115">
        <v>30</v>
      </c>
      <c r="DM38" s="115">
        <v>6</v>
      </c>
      <c r="DN38" s="115">
        <v>19</v>
      </c>
      <c r="DO38" s="116">
        <v>0.94</v>
      </c>
      <c r="DP38" s="116">
        <v>1.76</v>
      </c>
      <c r="DQ38" s="116">
        <v>2.02</v>
      </c>
      <c r="DR38" s="116">
        <v>4.7</v>
      </c>
      <c r="DS38" s="116">
        <v>19.8</v>
      </c>
      <c r="DT38" s="61">
        <v>17</v>
      </c>
      <c r="DU38" s="153">
        <v>5.4078740157480321E-2</v>
      </c>
      <c r="DV38" s="61">
        <v>41</v>
      </c>
      <c r="DW38" s="153">
        <v>0.13042519685039372</v>
      </c>
      <c r="DX38" s="135">
        <v>58.8</v>
      </c>
      <c r="DY38" s="135">
        <v>9.1</v>
      </c>
      <c r="DZ38" s="135">
        <v>77.8</v>
      </c>
      <c r="EA38" s="136">
        <v>21.3</v>
      </c>
    </row>
    <row r="39" spans="1:131" ht="15.75" customHeight="1" x14ac:dyDescent="0.2">
      <c r="A39" s="30">
        <v>37</v>
      </c>
      <c r="B39" s="32" t="s">
        <v>445</v>
      </c>
      <c r="C39" s="120">
        <v>5.2228571428571433</v>
      </c>
      <c r="D39" s="121" t="s">
        <v>715</v>
      </c>
      <c r="E39" s="35">
        <v>1</v>
      </c>
      <c r="F39" s="123">
        <v>36011</v>
      </c>
      <c r="G39" s="124">
        <v>27.167123287671235</v>
      </c>
      <c r="H39" s="37" t="s">
        <v>669</v>
      </c>
      <c r="I39" s="37">
        <v>21.734246575342464</v>
      </c>
      <c r="J39" s="37" t="s">
        <v>983</v>
      </c>
      <c r="K39" s="37" t="s">
        <v>984</v>
      </c>
      <c r="L39" s="37" t="s">
        <v>986</v>
      </c>
      <c r="M39" s="122">
        <v>72</v>
      </c>
      <c r="N39" s="122">
        <v>196</v>
      </c>
      <c r="O39" s="122">
        <v>4.46</v>
      </c>
      <c r="P39" s="38">
        <v>6</v>
      </c>
      <c r="Q39" s="125">
        <v>0</v>
      </c>
      <c r="R39" s="110">
        <v>4.2067736185383245E-2</v>
      </c>
      <c r="S39" s="110">
        <v>4.860759493670886E-2</v>
      </c>
      <c r="T39" s="110">
        <v>9.5461095100864549E-2</v>
      </c>
      <c r="U39" s="110">
        <v>0.13222506393861894</v>
      </c>
      <c r="V39" s="58">
        <v>0.13222506393861894</v>
      </c>
      <c r="W39" s="59">
        <v>0.13222506393861894</v>
      </c>
      <c r="X39" s="42" t="s">
        <v>727</v>
      </c>
      <c r="Y39" s="43">
        <v>2.65</v>
      </c>
      <c r="Z39" s="43">
        <v>8.4</v>
      </c>
      <c r="AA39" s="43">
        <v>11.1</v>
      </c>
      <c r="AB39" s="43">
        <v>0.87</v>
      </c>
      <c r="AC39" s="43">
        <v>1.18</v>
      </c>
      <c r="AD39" s="44">
        <v>3.7292069632495164E-2</v>
      </c>
      <c r="AE39" s="44">
        <v>0.21442940038684721</v>
      </c>
      <c r="AF39" s="45">
        <v>2.6000000000000002E-2</v>
      </c>
      <c r="AG39" s="185">
        <v>5.4500000000000007E-2</v>
      </c>
      <c r="AH39" s="185">
        <v>0.93100000000000005</v>
      </c>
      <c r="AI39" s="43">
        <v>99.071019501498952</v>
      </c>
      <c r="AJ39" s="47">
        <v>96.053759627331502</v>
      </c>
      <c r="AK39" s="48">
        <v>3</v>
      </c>
      <c r="AL39" s="49">
        <v>0</v>
      </c>
      <c r="AM39" s="49">
        <v>5</v>
      </c>
      <c r="AN39" s="49">
        <v>6</v>
      </c>
      <c r="AO39" s="49">
        <v>8</v>
      </c>
      <c r="AP39" s="49">
        <v>6</v>
      </c>
      <c r="AQ39" s="49">
        <v>2</v>
      </c>
      <c r="AR39" s="126">
        <v>0</v>
      </c>
      <c r="AS39" s="133"/>
      <c r="AT39" s="115">
        <v>2899</v>
      </c>
      <c r="AU39" s="115"/>
      <c r="AV39" s="115"/>
      <c r="AW39" s="115"/>
      <c r="AX39" s="115"/>
      <c r="AY39" s="115"/>
      <c r="AZ39" s="115"/>
      <c r="BA39" s="116"/>
      <c r="BB39" s="116"/>
      <c r="BC39" s="116"/>
      <c r="BD39" s="116"/>
      <c r="BE39" s="135"/>
      <c r="BF39" s="135"/>
      <c r="BG39" s="136"/>
      <c r="BH39" s="133">
        <v>118</v>
      </c>
      <c r="BI39" s="115">
        <v>2805</v>
      </c>
      <c r="BJ39" s="115">
        <v>13</v>
      </c>
      <c r="BK39" s="115">
        <v>8</v>
      </c>
      <c r="BL39" s="115">
        <v>2</v>
      </c>
      <c r="BM39" s="115">
        <v>18</v>
      </c>
      <c r="BN39" s="116">
        <v>1.65</v>
      </c>
      <c r="BO39" s="116">
        <v>0.62</v>
      </c>
      <c r="BP39" s="116">
        <v>1.22</v>
      </c>
      <c r="BQ39" s="116">
        <v>6.8</v>
      </c>
      <c r="BR39" s="116">
        <v>14.8</v>
      </c>
      <c r="BS39" s="116"/>
      <c r="BT39" s="135">
        <v>0</v>
      </c>
      <c r="BU39" s="135">
        <v>2.9</v>
      </c>
      <c r="BV39" s="136">
        <v>96.1</v>
      </c>
      <c r="BW39" s="133">
        <v>96</v>
      </c>
      <c r="BX39" s="115">
        <v>1975</v>
      </c>
      <c r="BY39" s="115">
        <v>26</v>
      </c>
      <c r="BZ39" s="115">
        <v>8</v>
      </c>
      <c r="CA39" s="115">
        <v>1</v>
      </c>
      <c r="CB39" s="115">
        <v>10</v>
      </c>
      <c r="CC39" s="116">
        <v>0.16</v>
      </c>
      <c r="CD39" s="116">
        <v>0.42</v>
      </c>
      <c r="CE39" s="116">
        <v>0.5</v>
      </c>
      <c r="CF39" s="116">
        <v>1.3</v>
      </c>
      <c r="CG39" s="116">
        <v>19.100000000000001</v>
      </c>
      <c r="CH39" s="61">
        <v>7</v>
      </c>
      <c r="CI39" s="153">
        <v>3.6458333333333336E-2</v>
      </c>
      <c r="CJ39" s="61">
        <v>19</v>
      </c>
      <c r="CK39" s="153">
        <v>9.8958333333333329E-2</v>
      </c>
      <c r="CL39" s="135">
        <v>0</v>
      </c>
      <c r="CM39" s="135">
        <v>20</v>
      </c>
      <c r="CN39" s="135">
        <v>73.099999999999994</v>
      </c>
      <c r="CO39" s="136">
        <v>25.9</v>
      </c>
      <c r="CP39" s="133">
        <v>265</v>
      </c>
      <c r="CQ39" s="115">
        <v>2776</v>
      </c>
      <c r="CR39" s="115">
        <v>22</v>
      </c>
      <c r="CS39" s="115">
        <v>14</v>
      </c>
      <c r="CT39" s="115">
        <v>5</v>
      </c>
      <c r="CU39" s="115">
        <v>28</v>
      </c>
      <c r="CV39" s="116">
        <v>0.87</v>
      </c>
      <c r="CW39" s="116">
        <v>0.9</v>
      </c>
      <c r="CX39" s="116">
        <v>2.65</v>
      </c>
      <c r="CY39" s="116">
        <v>8.4</v>
      </c>
      <c r="CZ39" s="116">
        <v>11.1</v>
      </c>
      <c r="DA39" s="61">
        <v>3</v>
      </c>
      <c r="DB39" s="153">
        <v>0.03</v>
      </c>
      <c r="DC39" s="61">
        <v>19</v>
      </c>
      <c r="DD39" s="153">
        <v>0.19</v>
      </c>
      <c r="DE39" s="135">
        <v>0</v>
      </c>
      <c r="DF39" s="135">
        <v>0</v>
      </c>
      <c r="DG39" s="135">
        <v>4.2</v>
      </c>
      <c r="DH39" s="136">
        <v>93.3</v>
      </c>
      <c r="DI39" s="133">
        <v>517</v>
      </c>
      <c r="DJ39" s="115">
        <v>3910</v>
      </c>
      <c r="DK39" s="115">
        <v>54</v>
      </c>
      <c r="DL39" s="115">
        <v>38</v>
      </c>
      <c r="DM39" s="115">
        <v>7</v>
      </c>
      <c r="DN39" s="115">
        <v>33</v>
      </c>
      <c r="DO39" s="116">
        <v>0.78</v>
      </c>
      <c r="DP39" s="116">
        <v>1.18</v>
      </c>
      <c r="DQ39" s="116">
        <v>2.41</v>
      </c>
      <c r="DR39" s="116">
        <v>7.6</v>
      </c>
      <c r="DS39" s="116">
        <v>8.6999999999999993</v>
      </c>
      <c r="DT39" s="61">
        <v>8</v>
      </c>
      <c r="DU39" s="153">
        <v>3.7292069632495164E-2</v>
      </c>
      <c r="DV39" s="61">
        <v>46</v>
      </c>
      <c r="DW39" s="153">
        <v>0.21442940038684721</v>
      </c>
      <c r="DX39" s="135">
        <v>25</v>
      </c>
      <c r="DY39" s="135">
        <v>2.6</v>
      </c>
      <c r="DZ39" s="135">
        <v>6.7</v>
      </c>
      <c r="EA39" s="136">
        <v>92.9</v>
      </c>
    </row>
    <row r="40" spans="1:131" ht="15.75" customHeight="1" x14ac:dyDescent="0.2">
      <c r="A40" s="30">
        <v>38</v>
      </c>
      <c r="B40" s="32" t="s">
        <v>449</v>
      </c>
      <c r="C40" s="120">
        <v>5.1742857142857144</v>
      </c>
      <c r="D40" s="121" t="s">
        <v>786</v>
      </c>
      <c r="E40" s="35">
        <v>5</v>
      </c>
      <c r="F40" s="123">
        <v>35650</v>
      </c>
      <c r="G40" s="124">
        <v>28.156164383561645</v>
      </c>
      <c r="H40" s="37" t="s">
        <v>669</v>
      </c>
      <c r="I40" s="37">
        <v>22.723287671232878</v>
      </c>
      <c r="J40" s="37" t="s">
        <v>976</v>
      </c>
      <c r="K40" s="37" t="s">
        <v>984</v>
      </c>
      <c r="L40" s="37" t="s">
        <v>988</v>
      </c>
      <c r="M40" s="122">
        <v>73</v>
      </c>
      <c r="N40" s="122">
        <v>195</v>
      </c>
      <c r="O40" s="122">
        <v>4.3499999999999996</v>
      </c>
      <c r="P40" s="38">
        <v>0</v>
      </c>
      <c r="Q40" s="125">
        <v>0</v>
      </c>
      <c r="R40" s="110">
        <v>4.4915558749550846E-2</v>
      </c>
      <c r="S40" s="110">
        <v>2.9506685108344859E-2</v>
      </c>
      <c r="T40" s="110">
        <v>0.11118530884808013</v>
      </c>
      <c r="U40" s="110">
        <v>0.24737578726382084</v>
      </c>
      <c r="V40" s="58">
        <v>0.24737578726382084</v>
      </c>
      <c r="W40" s="59">
        <v>0.23500699790062979</v>
      </c>
      <c r="X40" s="42">
        <v>22.090410958904108</v>
      </c>
      <c r="Y40" s="43">
        <v>1.89</v>
      </c>
      <c r="Z40" s="43">
        <v>5</v>
      </c>
      <c r="AA40" s="43">
        <v>11.6</v>
      </c>
      <c r="AB40" s="43">
        <v>0.7</v>
      </c>
      <c r="AC40" s="43">
        <v>1.72</v>
      </c>
      <c r="AD40" s="44">
        <v>3.7425742574257424E-2</v>
      </c>
      <c r="AE40" s="44">
        <v>0.1603960396039604</v>
      </c>
      <c r="AF40" s="45">
        <v>5.0999999999999997E-2</v>
      </c>
      <c r="AG40" s="185">
        <v>0.95899999999999996</v>
      </c>
      <c r="AH40" s="185">
        <v>3.95E-2</v>
      </c>
      <c r="AI40" s="43">
        <v>108.91998659236863</v>
      </c>
      <c r="AJ40" s="47">
        <v>107.81045049071713</v>
      </c>
      <c r="AK40" s="48">
        <v>6</v>
      </c>
      <c r="AL40" s="49">
        <v>2</v>
      </c>
      <c r="AM40" s="49">
        <v>3</v>
      </c>
      <c r="AN40" s="49">
        <v>3</v>
      </c>
      <c r="AO40" s="49">
        <v>9</v>
      </c>
      <c r="AP40" s="49">
        <v>7</v>
      </c>
      <c r="AQ40" s="49">
        <v>0</v>
      </c>
      <c r="AR40" s="126">
        <v>0</v>
      </c>
      <c r="AS40" s="133"/>
      <c r="AT40" s="115">
        <v>3128</v>
      </c>
      <c r="AU40" s="115">
        <v>34</v>
      </c>
      <c r="AV40" s="115">
        <v>14</v>
      </c>
      <c r="AW40" s="115">
        <v>1</v>
      </c>
      <c r="AX40" s="115">
        <v>13</v>
      </c>
      <c r="AY40" s="115"/>
      <c r="AZ40" s="115"/>
      <c r="BA40" s="116"/>
      <c r="BB40" s="116"/>
      <c r="BC40" s="116"/>
      <c r="BD40" s="116"/>
      <c r="BE40" s="135">
        <v>17.600000000000001</v>
      </c>
      <c r="BF40" s="135">
        <v>93.7</v>
      </c>
      <c r="BG40" s="136">
        <v>6</v>
      </c>
      <c r="BH40" s="133">
        <v>250</v>
      </c>
      <c r="BI40" s="115">
        <v>5566</v>
      </c>
      <c r="BJ40" s="115">
        <v>19</v>
      </c>
      <c r="BK40" s="115">
        <v>13</v>
      </c>
      <c r="BL40" s="115">
        <v>0</v>
      </c>
      <c r="BM40" s="115">
        <v>47</v>
      </c>
      <c r="BN40" s="116">
        <v>0.38</v>
      </c>
      <c r="BO40" s="116">
        <v>0.31</v>
      </c>
      <c r="BP40" s="116">
        <v>0.55000000000000004</v>
      </c>
      <c r="BQ40" s="116">
        <v>7</v>
      </c>
      <c r="BR40" s="116">
        <v>7.7</v>
      </c>
      <c r="BS40" s="116"/>
      <c r="BT40" s="135">
        <v>7.1</v>
      </c>
      <c r="BU40" s="135">
        <v>95.5</v>
      </c>
      <c r="BV40" s="136">
        <v>4.5</v>
      </c>
      <c r="BW40" s="133">
        <v>128</v>
      </c>
      <c r="BX40" s="115">
        <v>4338</v>
      </c>
      <c r="BY40" s="115"/>
      <c r="BZ40" s="115"/>
      <c r="CA40" s="115"/>
      <c r="CB40" s="115"/>
      <c r="CC40" s="116"/>
      <c r="CD40" s="116"/>
      <c r="CE40" s="116"/>
      <c r="CF40" s="116"/>
      <c r="CG40" s="116"/>
      <c r="CH40" s="61"/>
      <c r="CI40" s="153"/>
      <c r="CJ40" s="61"/>
      <c r="CK40" s="153"/>
      <c r="CL40" s="135"/>
      <c r="CM40" s="135"/>
      <c r="CN40" s="135"/>
      <c r="CO40" s="136"/>
      <c r="CP40" s="133">
        <v>333</v>
      </c>
      <c r="CQ40" s="115">
        <v>2995</v>
      </c>
      <c r="CR40" s="115">
        <v>48</v>
      </c>
      <c r="CS40" s="115">
        <v>32</v>
      </c>
      <c r="CT40" s="115">
        <v>1</v>
      </c>
      <c r="CU40" s="115">
        <v>19</v>
      </c>
      <c r="CV40" s="116">
        <v>0.45</v>
      </c>
      <c r="CW40" s="116">
        <v>0.86</v>
      </c>
      <c r="CX40" s="116">
        <v>1.1000000000000001</v>
      </c>
      <c r="CY40" s="116">
        <v>5</v>
      </c>
      <c r="CZ40" s="116">
        <v>11.6</v>
      </c>
      <c r="DA40" s="61">
        <v>4</v>
      </c>
      <c r="DB40" s="153">
        <v>1.3213213213213214E-2</v>
      </c>
      <c r="DC40" s="61">
        <v>44</v>
      </c>
      <c r="DD40" s="153">
        <v>0.14534534534534535</v>
      </c>
      <c r="DE40" s="135">
        <v>25</v>
      </c>
      <c r="DF40" s="135">
        <v>5.9</v>
      </c>
      <c r="DG40" s="135">
        <v>94.8</v>
      </c>
      <c r="DH40" s="136">
        <v>4.9000000000000004</v>
      </c>
      <c r="DI40" s="133">
        <v>707</v>
      </c>
      <c r="DJ40" s="115">
        <v>2858</v>
      </c>
      <c r="DK40" s="115">
        <v>74</v>
      </c>
      <c r="DL40" s="115">
        <v>56</v>
      </c>
      <c r="DM40" s="115">
        <v>5</v>
      </c>
      <c r="DN40" s="115">
        <v>18</v>
      </c>
      <c r="DO40" s="116">
        <v>0.7</v>
      </c>
      <c r="DP40" s="116">
        <v>1.72</v>
      </c>
      <c r="DQ40" s="116">
        <v>1.89</v>
      </c>
      <c r="DR40" s="116">
        <v>4.2</v>
      </c>
      <c r="DS40" s="116">
        <v>11.3</v>
      </c>
      <c r="DT40" s="61">
        <v>14</v>
      </c>
      <c r="DU40" s="153">
        <v>3.7425742574257424E-2</v>
      </c>
      <c r="DV40" s="61">
        <v>60</v>
      </c>
      <c r="DW40" s="153">
        <v>0.1603960396039604</v>
      </c>
      <c r="DX40" s="135">
        <v>57.1</v>
      </c>
      <c r="DY40" s="135">
        <v>5.0999999999999996</v>
      </c>
      <c r="DZ40" s="135">
        <v>97</v>
      </c>
      <c r="EA40" s="136">
        <v>3</v>
      </c>
    </row>
    <row r="41" spans="1:131" ht="15.75" customHeight="1" x14ac:dyDescent="0.2">
      <c r="A41" s="30">
        <v>39</v>
      </c>
      <c r="B41" s="32" t="s">
        <v>459</v>
      </c>
      <c r="C41" s="120">
        <v>5.0628571428571423</v>
      </c>
      <c r="D41" s="121" t="s">
        <v>739</v>
      </c>
      <c r="E41" s="35">
        <v>1</v>
      </c>
      <c r="F41" s="123">
        <v>35621</v>
      </c>
      <c r="G41" s="124">
        <v>28.235616438356164</v>
      </c>
      <c r="H41" s="37" t="s">
        <v>754</v>
      </c>
      <c r="I41" s="37">
        <v>22.802739726027397</v>
      </c>
      <c r="J41" s="37" t="s">
        <v>983</v>
      </c>
      <c r="K41" s="37" t="s">
        <v>982</v>
      </c>
      <c r="L41" s="37" t="s">
        <v>985</v>
      </c>
      <c r="M41" s="122">
        <v>75</v>
      </c>
      <c r="N41" s="122">
        <v>212</v>
      </c>
      <c r="O41" s="122">
        <v>4.72</v>
      </c>
      <c r="P41" s="38">
        <v>7</v>
      </c>
      <c r="Q41" s="125">
        <v>5.7707203718048022E-2</v>
      </c>
      <c r="R41" s="110">
        <v>0.18709677419354839</v>
      </c>
      <c r="S41" s="110">
        <v>8.1573896353166978E-3</v>
      </c>
      <c r="T41" s="110">
        <v>0.18582944420873992</v>
      </c>
      <c r="U41" s="110">
        <v>0.3366921473245309</v>
      </c>
      <c r="V41" s="58">
        <v>0.3366921473245309</v>
      </c>
      <c r="W41" s="59">
        <v>0.3366921473245309</v>
      </c>
      <c r="X41" s="42">
        <v>22.169863013698631</v>
      </c>
      <c r="Y41" s="43">
        <v>3.17</v>
      </c>
      <c r="Z41" s="43">
        <v>8.3000000000000007</v>
      </c>
      <c r="AA41" s="43">
        <v>11.4</v>
      </c>
      <c r="AB41" s="43">
        <v>0.88</v>
      </c>
      <c r="AC41" s="43">
        <v>2.69</v>
      </c>
      <c r="AD41" s="44">
        <v>8.1785345717234267E-2</v>
      </c>
      <c r="AE41" s="44">
        <v>0.21918472652218784</v>
      </c>
      <c r="AF41" s="45">
        <v>6.3E-2</v>
      </c>
      <c r="AG41" s="185">
        <v>0.23250000000000001</v>
      </c>
      <c r="AH41" s="185">
        <v>0.751</v>
      </c>
      <c r="AI41" s="43">
        <v>85.427532447040264</v>
      </c>
      <c r="AJ41" s="47">
        <v>88.055958445096195</v>
      </c>
      <c r="AK41" s="48">
        <v>9</v>
      </c>
      <c r="AL41" s="49">
        <v>2</v>
      </c>
      <c r="AM41" s="49">
        <v>6</v>
      </c>
      <c r="AN41" s="49">
        <v>6</v>
      </c>
      <c r="AO41" s="49">
        <v>3</v>
      </c>
      <c r="AP41" s="49">
        <v>4</v>
      </c>
      <c r="AQ41" s="49">
        <v>1</v>
      </c>
      <c r="AR41" s="126">
        <v>0</v>
      </c>
      <c r="AS41" s="133">
        <v>149</v>
      </c>
      <c r="AT41" s="115">
        <v>2582</v>
      </c>
      <c r="AU41" s="115">
        <v>23</v>
      </c>
      <c r="AV41" s="115">
        <v>14</v>
      </c>
      <c r="AW41" s="115">
        <v>0</v>
      </c>
      <c r="AX41" s="115">
        <v>17</v>
      </c>
      <c r="AY41" s="115"/>
      <c r="AZ41" s="115"/>
      <c r="BA41" s="116">
        <v>1.05</v>
      </c>
      <c r="BB41" s="116">
        <v>5.7</v>
      </c>
      <c r="BC41" s="116">
        <v>7.7</v>
      </c>
      <c r="BD41" s="116"/>
      <c r="BE41" s="135">
        <v>12.5</v>
      </c>
      <c r="BF41" s="135">
        <v>24.5</v>
      </c>
      <c r="BG41" s="136">
        <v>74.8</v>
      </c>
      <c r="BH41" s="133">
        <v>580</v>
      </c>
      <c r="BI41" s="115">
        <v>3100</v>
      </c>
      <c r="BJ41" s="115">
        <v>63</v>
      </c>
      <c r="BK41" s="115">
        <v>40</v>
      </c>
      <c r="BL41" s="115">
        <v>7</v>
      </c>
      <c r="BM41" s="115">
        <v>28</v>
      </c>
      <c r="BN41" s="116">
        <v>0.51</v>
      </c>
      <c r="BO41" s="116">
        <v>1.53</v>
      </c>
      <c r="BP41" s="116">
        <v>1.66</v>
      </c>
      <c r="BQ41" s="116">
        <v>5.8</v>
      </c>
      <c r="BR41" s="116">
        <v>12.1</v>
      </c>
      <c r="BS41" s="116"/>
      <c r="BT41" s="135">
        <v>9.1</v>
      </c>
      <c r="BU41" s="135">
        <v>78.2</v>
      </c>
      <c r="BV41" s="136">
        <v>21.8</v>
      </c>
      <c r="BW41" s="133">
        <v>17</v>
      </c>
      <c r="BX41" s="115">
        <v>2084</v>
      </c>
      <c r="BY41" s="115">
        <v>6</v>
      </c>
      <c r="BZ41" s="115">
        <v>3</v>
      </c>
      <c r="CA41" s="115">
        <v>0</v>
      </c>
      <c r="CB41" s="115">
        <v>11</v>
      </c>
      <c r="CC41" s="116">
        <v>-0.24</v>
      </c>
      <c r="CD41" s="116">
        <v>0.46</v>
      </c>
      <c r="CE41" s="116">
        <v>1.42</v>
      </c>
      <c r="CF41" s="116">
        <v>2</v>
      </c>
      <c r="CG41" s="116"/>
      <c r="CH41" s="61">
        <v>1</v>
      </c>
      <c r="CI41" s="153">
        <v>8.352941176470588E-2</v>
      </c>
      <c r="CJ41" s="61">
        <v>5</v>
      </c>
      <c r="CK41" s="153">
        <v>0.41764705882352937</v>
      </c>
      <c r="CL41" s="135">
        <v>0</v>
      </c>
      <c r="CM41" s="135">
        <v>40</v>
      </c>
      <c r="CN41" s="135">
        <v>91.7</v>
      </c>
      <c r="CO41" s="136">
        <v>8.3000000000000007</v>
      </c>
      <c r="CP41" s="133">
        <v>438</v>
      </c>
      <c r="CQ41" s="115">
        <v>2357</v>
      </c>
      <c r="CR41" s="115">
        <v>44</v>
      </c>
      <c r="CS41" s="115">
        <v>30</v>
      </c>
      <c r="CT41" s="115">
        <v>3</v>
      </c>
      <c r="CU41" s="115">
        <v>15</v>
      </c>
      <c r="CV41" s="116">
        <v>0.88</v>
      </c>
      <c r="CW41" s="116">
        <v>1.59</v>
      </c>
      <c r="CX41" s="116">
        <v>2.14</v>
      </c>
      <c r="CY41" s="116">
        <v>7.7</v>
      </c>
      <c r="CZ41" s="116">
        <v>10</v>
      </c>
      <c r="DA41" s="61">
        <v>6</v>
      </c>
      <c r="DB41" s="153">
        <v>2.9315068493150687E-2</v>
      </c>
      <c r="DC41" s="61">
        <v>38</v>
      </c>
      <c r="DD41" s="153">
        <v>0.18566210045662102</v>
      </c>
      <c r="DE41" s="135">
        <v>66.7</v>
      </c>
      <c r="DF41" s="135">
        <v>11.8</v>
      </c>
      <c r="DG41" s="135">
        <v>35.1</v>
      </c>
      <c r="DH41" s="136">
        <v>63.5</v>
      </c>
      <c r="DI41" s="133">
        <v>969</v>
      </c>
      <c r="DJ41" s="115">
        <v>2878</v>
      </c>
      <c r="DK41" s="115">
        <v>92</v>
      </c>
      <c r="DL41" s="115">
        <v>59</v>
      </c>
      <c r="DM41" s="115">
        <v>8</v>
      </c>
      <c r="DN41" s="115">
        <v>19</v>
      </c>
      <c r="DO41" s="116">
        <v>0.76</v>
      </c>
      <c r="DP41" s="116">
        <v>2.69</v>
      </c>
      <c r="DQ41" s="116">
        <v>3.17</v>
      </c>
      <c r="DR41" s="116">
        <v>8.3000000000000007</v>
      </c>
      <c r="DS41" s="116">
        <v>11.4</v>
      </c>
      <c r="DT41" s="61">
        <v>25</v>
      </c>
      <c r="DU41" s="153">
        <v>8.1785345717234267E-2</v>
      </c>
      <c r="DV41" s="61">
        <v>67</v>
      </c>
      <c r="DW41" s="153">
        <v>0.21918472652218784</v>
      </c>
      <c r="DX41" s="135">
        <v>48</v>
      </c>
      <c r="DY41" s="135">
        <v>6.3</v>
      </c>
      <c r="DZ41" s="135">
        <v>11.4</v>
      </c>
      <c r="EA41" s="136">
        <v>86.7</v>
      </c>
    </row>
    <row r="42" spans="1:131" ht="15.75" customHeight="1" x14ac:dyDescent="0.2">
      <c r="A42" s="30">
        <v>40</v>
      </c>
      <c r="B42" s="32" t="s">
        <v>500</v>
      </c>
      <c r="C42" s="120">
        <v>4.8285714285714283</v>
      </c>
      <c r="D42" s="121" t="s">
        <v>636</v>
      </c>
      <c r="E42" s="35">
        <v>1</v>
      </c>
      <c r="F42" s="123">
        <v>35892</v>
      </c>
      <c r="G42" s="124">
        <v>27.493150684931507</v>
      </c>
      <c r="H42" s="37" t="s">
        <v>628</v>
      </c>
      <c r="I42" s="37">
        <v>22.06027397260274</v>
      </c>
      <c r="J42" s="37" t="s">
        <v>978</v>
      </c>
      <c r="K42" s="37" t="s">
        <v>984</v>
      </c>
      <c r="L42" s="37" t="s">
        <v>987</v>
      </c>
      <c r="M42" s="122">
        <v>73</v>
      </c>
      <c r="N42" s="122">
        <v>201</v>
      </c>
      <c r="O42" s="122">
        <v>4.54</v>
      </c>
      <c r="P42" s="38">
        <v>0</v>
      </c>
      <c r="Q42" s="125">
        <v>0</v>
      </c>
      <c r="R42" s="110">
        <v>0</v>
      </c>
      <c r="S42" s="110">
        <v>0</v>
      </c>
      <c r="T42" s="110">
        <v>0.17813641900121802</v>
      </c>
      <c r="U42" s="110">
        <v>0.20130718954248367</v>
      </c>
      <c r="V42" s="58">
        <v>0.20130718954248367</v>
      </c>
      <c r="W42" s="59">
        <v>0.20130718954248367</v>
      </c>
      <c r="X42" s="42">
        <v>21.427397260273974</v>
      </c>
      <c r="Y42" s="43">
        <v>1.58</v>
      </c>
      <c r="Z42" s="43">
        <v>4.7</v>
      </c>
      <c r="AA42" s="43">
        <v>12.9</v>
      </c>
      <c r="AB42" s="43">
        <v>0.6</v>
      </c>
      <c r="AC42" s="43">
        <v>1.61</v>
      </c>
      <c r="AD42" s="44">
        <v>5.3863636363636364E-2</v>
      </c>
      <c r="AE42" s="44">
        <v>0.18467532467532469</v>
      </c>
      <c r="AF42" s="45">
        <v>0.1</v>
      </c>
      <c r="AG42" s="185">
        <v>0.41749999999999998</v>
      </c>
      <c r="AH42" s="185">
        <v>0.58250000000000002</v>
      </c>
      <c r="AI42" s="43">
        <v>94.624291700127216</v>
      </c>
      <c r="AJ42" s="47">
        <v>93.660381668376914</v>
      </c>
      <c r="AK42" s="48">
        <v>5</v>
      </c>
      <c r="AL42" s="49">
        <v>4</v>
      </c>
      <c r="AM42" s="49">
        <v>2</v>
      </c>
      <c r="AN42" s="49">
        <v>2</v>
      </c>
      <c r="AO42" s="49">
        <v>7</v>
      </c>
      <c r="AP42" s="49">
        <v>5</v>
      </c>
      <c r="AQ42" s="49">
        <v>0</v>
      </c>
      <c r="AR42" s="126">
        <v>0</v>
      </c>
      <c r="AS42" s="133"/>
      <c r="AT42" s="115">
        <v>3323</v>
      </c>
      <c r="AU42" s="115"/>
      <c r="AV42" s="115"/>
      <c r="AW42" s="115"/>
      <c r="AX42" s="115"/>
      <c r="AY42" s="115"/>
      <c r="AZ42" s="115"/>
      <c r="BA42" s="116"/>
      <c r="BB42" s="116"/>
      <c r="BC42" s="116"/>
      <c r="BD42" s="116"/>
      <c r="BE42" s="135"/>
      <c r="BF42" s="135"/>
      <c r="BG42" s="136"/>
      <c r="BH42" s="133"/>
      <c r="BI42" s="115">
        <v>3317</v>
      </c>
      <c r="BJ42" s="115"/>
      <c r="BK42" s="115"/>
      <c r="BL42" s="115"/>
      <c r="BM42" s="115"/>
      <c r="BN42" s="116"/>
      <c r="BO42" s="116"/>
      <c r="BP42" s="116"/>
      <c r="BQ42" s="116"/>
      <c r="BR42" s="116"/>
      <c r="BS42" s="116"/>
      <c r="BT42" s="135"/>
      <c r="BU42" s="135"/>
      <c r="BV42" s="136"/>
      <c r="BW42" s="133"/>
      <c r="BX42" s="115">
        <v>3266</v>
      </c>
      <c r="BY42" s="115">
        <v>3</v>
      </c>
      <c r="BZ42" s="115">
        <v>0</v>
      </c>
      <c r="CA42" s="115">
        <v>0</v>
      </c>
      <c r="CB42" s="115">
        <v>22</v>
      </c>
      <c r="CC42" s="116"/>
      <c r="CD42" s="116"/>
      <c r="CE42" s="116"/>
      <c r="CF42" s="116"/>
      <c r="CG42" s="116"/>
      <c r="CH42" s="61"/>
      <c r="CI42" s="153"/>
      <c r="CJ42" s="61"/>
      <c r="CK42" s="153"/>
      <c r="CL42" s="135">
        <v>0</v>
      </c>
      <c r="CM42" s="135">
        <v>100</v>
      </c>
      <c r="CN42" s="135">
        <v>93.8</v>
      </c>
      <c r="CO42" s="136">
        <v>6.3</v>
      </c>
      <c r="CP42" s="133">
        <v>585</v>
      </c>
      <c r="CQ42" s="115">
        <v>3284</v>
      </c>
      <c r="CR42" s="115">
        <v>77</v>
      </c>
      <c r="CS42" s="115">
        <v>45</v>
      </c>
      <c r="CT42" s="115">
        <v>7</v>
      </c>
      <c r="CU42" s="115">
        <v>25</v>
      </c>
      <c r="CV42" s="116">
        <v>0.6</v>
      </c>
      <c r="CW42" s="116">
        <v>1.45</v>
      </c>
      <c r="CX42" s="116">
        <v>1.45</v>
      </c>
      <c r="CY42" s="116">
        <v>3.4</v>
      </c>
      <c r="CZ42" s="116">
        <v>12.9</v>
      </c>
      <c r="DA42" s="61">
        <v>14</v>
      </c>
      <c r="DB42" s="153">
        <v>3.4700854700854704E-2</v>
      </c>
      <c r="DC42" s="61">
        <v>63</v>
      </c>
      <c r="DD42" s="153">
        <v>0.15615384615384617</v>
      </c>
      <c r="DE42" s="135">
        <v>28.6</v>
      </c>
      <c r="DF42" s="135">
        <v>8.1999999999999993</v>
      </c>
      <c r="DG42" s="135">
        <v>62.1</v>
      </c>
      <c r="DH42" s="136">
        <v>37.9</v>
      </c>
      <c r="DI42" s="133">
        <v>616</v>
      </c>
      <c r="DJ42" s="115">
        <v>3060</v>
      </c>
      <c r="DK42" s="115">
        <v>93</v>
      </c>
      <c r="DL42" s="115">
        <v>54</v>
      </c>
      <c r="DM42" s="115">
        <v>4</v>
      </c>
      <c r="DN42" s="115">
        <v>22</v>
      </c>
      <c r="DO42" s="116">
        <v>0.32</v>
      </c>
      <c r="DP42" s="116">
        <v>1.61</v>
      </c>
      <c r="DQ42" s="116">
        <v>1.58</v>
      </c>
      <c r="DR42" s="116">
        <v>4.7</v>
      </c>
      <c r="DS42" s="116">
        <v>10.8</v>
      </c>
      <c r="DT42" s="61">
        <v>21</v>
      </c>
      <c r="DU42" s="153">
        <v>5.3863636363636364E-2</v>
      </c>
      <c r="DV42" s="61">
        <v>72</v>
      </c>
      <c r="DW42" s="153">
        <v>0.18467532467532469</v>
      </c>
      <c r="DX42" s="135">
        <v>33.299999999999997</v>
      </c>
      <c r="DY42" s="135">
        <v>10</v>
      </c>
      <c r="DZ42" s="135">
        <v>21.4</v>
      </c>
      <c r="EA42" s="136">
        <v>78.599999999999994</v>
      </c>
    </row>
    <row r="43" spans="1:131" ht="15.75" customHeight="1" x14ac:dyDescent="0.2">
      <c r="A43" s="30">
        <v>41</v>
      </c>
      <c r="B43" s="32" t="s">
        <v>507</v>
      </c>
      <c r="C43" s="120">
        <v>4.75</v>
      </c>
      <c r="D43" s="121" t="s">
        <v>787</v>
      </c>
      <c r="E43" s="35">
        <v>2</v>
      </c>
      <c r="F43" s="123">
        <v>36127</v>
      </c>
      <c r="G43" s="124">
        <v>26.849315068493151</v>
      </c>
      <c r="H43" s="37" t="s">
        <v>628</v>
      </c>
      <c r="I43" s="37">
        <v>21.416438356164385</v>
      </c>
      <c r="J43" s="37" t="s">
        <v>978</v>
      </c>
      <c r="K43" s="37" t="s">
        <v>982</v>
      </c>
      <c r="L43" s="37" t="s">
        <v>987</v>
      </c>
      <c r="M43" s="122">
        <v>75</v>
      </c>
      <c r="N43" s="122">
        <v>216</v>
      </c>
      <c r="O43" s="122">
        <v>4.66</v>
      </c>
      <c r="P43" s="38">
        <v>0</v>
      </c>
      <c r="Q43" s="125">
        <v>0</v>
      </c>
      <c r="R43" s="110">
        <v>0</v>
      </c>
      <c r="S43" s="110">
        <v>0.17512508934953538</v>
      </c>
      <c r="T43" s="110">
        <v>0.19652974504249293</v>
      </c>
      <c r="U43" s="110">
        <v>0.28975487115021997</v>
      </c>
      <c r="V43" s="58">
        <v>0.28975487115021997</v>
      </c>
      <c r="W43" s="59">
        <v>0.28975487115021997</v>
      </c>
      <c r="X43" s="42">
        <v>20.783561643835615</v>
      </c>
      <c r="Y43" s="43">
        <v>1.95</v>
      </c>
      <c r="Z43" s="43">
        <v>4.0999999999999996</v>
      </c>
      <c r="AA43" s="43">
        <v>12.2</v>
      </c>
      <c r="AB43" s="43">
        <v>0.6</v>
      </c>
      <c r="AC43" s="43">
        <v>1.99</v>
      </c>
      <c r="AD43" s="44">
        <v>4.8644251626898047E-2</v>
      </c>
      <c r="AE43" s="44">
        <v>0.17131236442516268</v>
      </c>
      <c r="AF43" s="45">
        <v>4.2999999999999997E-2</v>
      </c>
      <c r="AG43" s="185">
        <v>0.74549999999999994</v>
      </c>
      <c r="AH43" s="185">
        <v>0.2535</v>
      </c>
      <c r="AI43" s="43">
        <v>91.609408719350455</v>
      </c>
      <c r="AJ43" s="47">
        <v>94.428038084464632</v>
      </c>
      <c r="AK43" s="48">
        <v>7</v>
      </c>
      <c r="AL43" s="49">
        <v>5</v>
      </c>
      <c r="AM43" s="49">
        <v>3</v>
      </c>
      <c r="AN43" s="49">
        <v>1</v>
      </c>
      <c r="AO43" s="49">
        <v>4</v>
      </c>
      <c r="AP43" s="49">
        <v>5</v>
      </c>
      <c r="AQ43" s="49">
        <v>0</v>
      </c>
      <c r="AR43" s="126">
        <v>0</v>
      </c>
      <c r="AS43" s="133"/>
      <c r="AT43" s="115">
        <v>3279</v>
      </c>
      <c r="AU43" s="115"/>
      <c r="AV43" s="115"/>
      <c r="AW43" s="115"/>
      <c r="AX43" s="115"/>
      <c r="AY43" s="115"/>
      <c r="AZ43" s="115"/>
      <c r="BA43" s="116"/>
      <c r="BB43" s="116"/>
      <c r="BC43" s="116"/>
      <c r="BD43" s="116"/>
      <c r="BE43" s="135"/>
      <c r="BF43" s="135"/>
      <c r="BG43" s="136"/>
      <c r="BH43" s="133"/>
      <c r="BI43" s="115">
        <v>2668</v>
      </c>
      <c r="BJ43" s="115"/>
      <c r="BK43" s="115"/>
      <c r="BL43" s="115"/>
      <c r="BM43" s="115"/>
      <c r="BN43" s="116"/>
      <c r="BO43" s="116"/>
      <c r="BP43" s="116"/>
      <c r="BQ43" s="116"/>
      <c r="BR43" s="116"/>
      <c r="BS43" s="116"/>
      <c r="BT43" s="135"/>
      <c r="BU43" s="135"/>
      <c r="BV43" s="136"/>
      <c r="BW43" s="133">
        <v>490</v>
      </c>
      <c r="BX43" s="115">
        <v>2798</v>
      </c>
      <c r="BY43" s="115">
        <v>62</v>
      </c>
      <c r="BZ43" s="115">
        <v>35</v>
      </c>
      <c r="CA43" s="115">
        <v>4</v>
      </c>
      <c r="CB43" s="115">
        <v>20</v>
      </c>
      <c r="CC43" s="116">
        <v>0.78</v>
      </c>
      <c r="CD43" s="116">
        <v>1.29</v>
      </c>
      <c r="CE43" s="116">
        <v>1.75</v>
      </c>
      <c r="CF43" s="116">
        <v>5.3</v>
      </c>
      <c r="CG43" s="116">
        <v>12.8</v>
      </c>
      <c r="CH43" s="61">
        <v>15</v>
      </c>
      <c r="CI43" s="153">
        <v>5.3571428571428568E-2</v>
      </c>
      <c r="CJ43" s="61">
        <v>47</v>
      </c>
      <c r="CK43" s="153">
        <v>0.16785714285714284</v>
      </c>
      <c r="CL43" s="135">
        <v>40</v>
      </c>
      <c r="CM43" s="135">
        <v>2.8</v>
      </c>
      <c r="CN43" s="135">
        <v>78.7</v>
      </c>
      <c r="CO43" s="136">
        <v>21</v>
      </c>
      <c r="CP43" s="133">
        <v>555</v>
      </c>
      <c r="CQ43" s="115">
        <v>2824</v>
      </c>
      <c r="CR43" s="115">
        <v>77</v>
      </c>
      <c r="CS43" s="115">
        <v>42</v>
      </c>
      <c r="CT43" s="115">
        <v>2</v>
      </c>
      <c r="CU43" s="115">
        <v>12</v>
      </c>
      <c r="CV43" s="116">
        <v>0.49</v>
      </c>
      <c r="CW43" s="116">
        <v>1.78</v>
      </c>
      <c r="CX43" s="116">
        <v>1.9</v>
      </c>
      <c r="CY43" s="116">
        <v>4.0999999999999996</v>
      </c>
      <c r="CZ43" s="116">
        <v>12.2</v>
      </c>
      <c r="DA43" s="61">
        <v>18</v>
      </c>
      <c r="DB43" s="153">
        <v>6.1621621621621624E-2</v>
      </c>
      <c r="DC43" s="61">
        <v>59</v>
      </c>
      <c r="DD43" s="153">
        <v>0.20198198198198197</v>
      </c>
      <c r="DE43" s="135">
        <v>44.4</v>
      </c>
      <c r="DF43" s="135">
        <v>10.6</v>
      </c>
      <c r="DG43" s="135">
        <v>79.8</v>
      </c>
      <c r="DH43" s="136">
        <v>20.2</v>
      </c>
      <c r="DI43" s="133">
        <v>922</v>
      </c>
      <c r="DJ43" s="115">
        <v>3182</v>
      </c>
      <c r="DK43" s="115">
        <v>104</v>
      </c>
      <c r="DL43" s="115">
        <v>66</v>
      </c>
      <c r="DM43" s="115">
        <v>6</v>
      </c>
      <c r="DN43" s="115">
        <v>17</v>
      </c>
      <c r="DO43" s="116">
        <v>0.6</v>
      </c>
      <c r="DP43" s="116">
        <v>1.99</v>
      </c>
      <c r="DQ43" s="116">
        <v>1.95</v>
      </c>
      <c r="DR43" s="116">
        <v>3.9</v>
      </c>
      <c r="DS43" s="116">
        <v>11.4</v>
      </c>
      <c r="DT43" s="61">
        <v>23</v>
      </c>
      <c r="DU43" s="153">
        <v>4.8644251626898047E-2</v>
      </c>
      <c r="DV43" s="61">
        <v>81</v>
      </c>
      <c r="DW43" s="153">
        <v>0.17131236442516268</v>
      </c>
      <c r="DX43" s="135">
        <v>56.5</v>
      </c>
      <c r="DY43" s="135">
        <v>4.3</v>
      </c>
      <c r="DZ43" s="135">
        <v>69.3</v>
      </c>
      <c r="EA43" s="136">
        <v>30.5</v>
      </c>
    </row>
    <row r="44" spans="1:131" ht="15.75" customHeight="1" x14ac:dyDescent="0.2">
      <c r="A44" s="30">
        <v>42</v>
      </c>
      <c r="B44" s="32" t="s">
        <v>486</v>
      </c>
      <c r="C44" s="120">
        <v>4.7285714285714278</v>
      </c>
      <c r="D44" s="121" t="s">
        <v>798</v>
      </c>
      <c r="E44" s="35">
        <v>8</v>
      </c>
      <c r="F44" s="123">
        <v>35414</v>
      </c>
      <c r="G44" s="124">
        <v>28.802739726027397</v>
      </c>
      <c r="H44" s="37" t="s">
        <v>754</v>
      </c>
      <c r="I44" s="37">
        <v>23.36986301369863</v>
      </c>
      <c r="J44" s="37" t="s">
        <v>976</v>
      </c>
      <c r="K44" s="37" t="s">
        <v>982</v>
      </c>
      <c r="L44" s="37" t="s">
        <v>985</v>
      </c>
      <c r="M44" s="122">
        <v>75</v>
      </c>
      <c r="N44" s="122">
        <v>207</v>
      </c>
      <c r="O44" s="122">
        <v>4.62</v>
      </c>
      <c r="P44" s="38">
        <v>0</v>
      </c>
      <c r="Q44" s="125">
        <v>0</v>
      </c>
      <c r="R44" s="110">
        <v>3.7166454891994917E-2</v>
      </c>
      <c r="S44" s="110">
        <v>0.10423770092547492</v>
      </c>
      <c r="T44" s="110">
        <v>0.15468707297075704</v>
      </c>
      <c r="U44" s="110">
        <v>0.40744392408183389</v>
      </c>
      <c r="V44" s="58">
        <v>0.40744392408183389</v>
      </c>
      <c r="W44" s="59">
        <v>0.30965738230219375</v>
      </c>
      <c r="X44" s="42">
        <v>22.736986301369864</v>
      </c>
      <c r="Y44" s="43">
        <v>3.11</v>
      </c>
      <c r="Z44" s="43">
        <v>6.6</v>
      </c>
      <c r="AA44" s="43">
        <v>14.2</v>
      </c>
      <c r="AB44" s="43">
        <v>1</v>
      </c>
      <c r="AC44" s="43">
        <v>3.54</v>
      </c>
      <c r="AD44" s="44">
        <v>5.8324258923169989E-2</v>
      </c>
      <c r="AE44" s="44">
        <v>0.2069570477918935</v>
      </c>
      <c r="AF44" s="45">
        <v>7.9000000000000001E-2</v>
      </c>
      <c r="AG44" s="185">
        <v>0.81</v>
      </c>
      <c r="AH44" s="185">
        <v>0.185</v>
      </c>
      <c r="AI44" s="43">
        <v>90.872492210402058</v>
      </c>
      <c r="AJ44" s="47">
        <v>93.668448200141412</v>
      </c>
      <c r="AK44" s="48">
        <v>8</v>
      </c>
      <c r="AL44" s="49">
        <v>1</v>
      </c>
      <c r="AM44" s="49">
        <v>6</v>
      </c>
      <c r="AN44" s="49">
        <v>5</v>
      </c>
      <c r="AO44" s="49">
        <v>5</v>
      </c>
      <c r="AP44" s="49">
        <v>5</v>
      </c>
      <c r="AQ44" s="49">
        <v>0</v>
      </c>
      <c r="AR44" s="126">
        <v>0</v>
      </c>
      <c r="AS44" s="133"/>
      <c r="AT44" s="115">
        <v>2693</v>
      </c>
      <c r="AU44" s="115"/>
      <c r="AV44" s="115"/>
      <c r="AW44" s="115"/>
      <c r="AX44" s="115"/>
      <c r="AY44" s="115"/>
      <c r="AZ44" s="115"/>
      <c r="BA44" s="116"/>
      <c r="BB44" s="116"/>
      <c r="BC44" s="116"/>
      <c r="BD44" s="116"/>
      <c r="BE44" s="135"/>
      <c r="BF44" s="135"/>
      <c r="BG44" s="136"/>
      <c r="BH44" s="133">
        <v>117</v>
      </c>
      <c r="BI44" s="115">
        <v>3148</v>
      </c>
      <c r="BJ44" s="115">
        <v>28</v>
      </c>
      <c r="BK44" s="115">
        <v>13</v>
      </c>
      <c r="BL44" s="115">
        <v>1</v>
      </c>
      <c r="BM44" s="115">
        <v>21</v>
      </c>
      <c r="BN44" s="116">
        <v>0.3</v>
      </c>
      <c r="BO44" s="116">
        <v>0.49</v>
      </c>
      <c r="BP44" s="116">
        <v>0.67</v>
      </c>
      <c r="BQ44" s="116">
        <v>3.3</v>
      </c>
      <c r="BR44" s="116">
        <v>14.6</v>
      </c>
      <c r="BS44" s="116"/>
      <c r="BT44" s="135">
        <v>0</v>
      </c>
      <c r="BU44" s="135">
        <v>94.8</v>
      </c>
      <c r="BV44" s="136">
        <v>5.2</v>
      </c>
      <c r="BW44" s="133">
        <v>428</v>
      </c>
      <c r="BX44" s="115">
        <v>4106</v>
      </c>
      <c r="BY44" s="115">
        <v>55</v>
      </c>
      <c r="BZ44" s="115">
        <v>32</v>
      </c>
      <c r="CA44" s="115">
        <v>6</v>
      </c>
      <c r="CB44" s="115">
        <v>38</v>
      </c>
      <c r="CC44" s="116">
        <v>0.56000000000000005</v>
      </c>
      <c r="CD44" s="116">
        <v>0.94</v>
      </c>
      <c r="CE44" s="116">
        <v>1.57</v>
      </c>
      <c r="CF44" s="116">
        <v>4.7</v>
      </c>
      <c r="CG44" s="116">
        <v>14</v>
      </c>
      <c r="CH44" s="61">
        <v>10</v>
      </c>
      <c r="CI44" s="153">
        <v>3.6682242990654208E-2</v>
      </c>
      <c r="CJ44" s="61">
        <v>45</v>
      </c>
      <c r="CK44" s="153">
        <v>0.16507009345794393</v>
      </c>
      <c r="CL44" s="135">
        <v>50</v>
      </c>
      <c r="CM44" s="135">
        <v>20</v>
      </c>
      <c r="CN44" s="135">
        <v>93.6</v>
      </c>
      <c r="CO44" s="136">
        <v>6.4</v>
      </c>
      <c r="CP44" s="133">
        <v>566</v>
      </c>
      <c r="CQ44" s="115">
        <v>3659</v>
      </c>
      <c r="CR44" s="115">
        <v>58</v>
      </c>
      <c r="CS44" s="115">
        <v>39</v>
      </c>
      <c r="CT44" s="115">
        <v>2</v>
      </c>
      <c r="CU44" s="115">
        <v>28</v>
      </c>
      <c r="CV44" s="116">
        <v>0.57999999999999996</v>
      </c>
      <c r="CW44" s="116">
        <v>1.29</v>
      </c>
      <c r="CX44" s="116">
        <v>1.55</v>
      </c>
      <c r="CY44" s="116">
        <v>5.5</v>
      </c>
      <c r="CZ44" s="116">
        <v>11.4</v>
      </c>
      <c r="DA44" s="61">
        <v>8</v>
      </c>
      <c r="DB44" s="153">
        <v>2.1908127208480569E-2</v>
      </c>
      <c r="DC44" s="61">
        <v>50</v>
      </c>
      <c r="DD44" s="153">
        <v>0.13692579505300354</v>
      </c>
      <c r="DE44" s="135">
        <v>62.5</v>
      </c>
      <c r="DF44" s="135">
        <v>11.4</v>
      </c>
      <c r="DG44" s="135">
        <v>68.3</v>
      </c>
      <c r="DH44" s="136">
        <v>30.8</v>
      </c>
      <c r="DI44" s="133">
        <v>1653</v>
      </c>
      <c r="DJ44" s="115">
        <v>4057</v>
      </c>
      <c r="DK44" s="115">
        <v>141</v>
      </c>
      <c r="DL44" s="115">
        <v>93</v>
      </c>
      <c r="DM44" s="115">
        <v>17</v>
      </c>
      <c r="DN44" s="115">
        <v>37</v>
      </c>
      <c r="DO44" s="116">
        <v>1</v>
      </c>
      <c r="DP44" s="116">
        <v>3.54</v>
      </c>
      <c r="DQ44" s="116">
        <v>3.11</v>
      </c>
      <c r="DR44" s="116">
        <v>6.6</v>
      </c>
      <c r="DS44" s="116">
        <v>14.2</v>
      </c>
      <c r="DT44" s="61">
        <v>31</v>
      </c>
      <c r="DU44" s="153">
        <v>5.8324258923169989E-2</v>
      </c>
      <c r="DV44" s="61">
        <v>110</v>
      </c>
      <c r="DW44" s="153">
        <v>0.2069570477918935</v>
      </c>
      <c r="DX44" s="135">
        <v>45.2</v>
      </c>
      <c r="DY44" s="135">
        <v>7.9</v>
      </c>
      <c r="DZ44" s="135">
        <v>93.7</v>
      </c>
      <c r="EA44" s="136">
        <v>6.2</v>
      </c>
    </row>
    <row r="45" spans="1:131" ht="15.75" customHeight="1" x14ac:dyDescent="0.2">
      <c r="A45" s="30">
        <v>43</v>
      </c>
      <c r="B45" s="32" t="s">
        <v>498</v>
      </c>
      <c r="C45" s="120">
        <v>4.6028571428571441</v>
      </c>
      <c r="D45" s="121" t="s">
        <v>748</v>
      </c>
      <c r="E45" s="35">
        <v>1</v>
      </c>
      <c r="F45" s="123">
        <v>35514</v>
      </c>
      <c r="G45" s="124">
        <v>28.528767123287672</v>
      </c>
      <c r="H45" s="37" t="s">
        <v>669</v>
      </c>
      <c r="I45" s="37">
        <v>23.095890410958905</v>
      </c>
      <c r="J45" s="37" t="s">
        <v>976</v>
      </c>
      <c r="K45" s="37" t="s">
        <v>980</v>
      </c>
      <c r="L45" s="37" t="s">
        <v>988</v>
      </c>
      <c r="M45" s="122">
        <v>76</v>
      </c>
      <c r="N45" s="122">
        <v>201</v>
      </c>
      <c r="O45" s="122">
        <v>4.47</v>
      </c>
      <c r="P45" s="38">
        <v>0</v>
      </c>
      <c r="Q45" s="125">
        <v>0</v>
      </c>
      <c r="R45" s="110">
        <v>0</v>
      </c>
      <c r="S45" s="110">
        <v>0</v>
      </c>
      <c r="T45" s="110">
        <v>0.19477644975652944</v>
      </c>
      <c r="U45" s="110">
        <v>0.16588084012001714</v>
      </c>
      <c r="V45" s="58">
        <v>0.18032864493827327</v>
      </c>
      <c r="W45" s="59">
        <v>0.18032864493827327</v>
      </c>
      <c r="X45" s="42" t="s">
        <v>727</v>
      </c>
      <c r="Y45" s="43">
        <v>1.68</v>
      </c>
      <c r="Z45" s="43">
        <v>8.9</v>
      </c>
      <c r="AA45" s="43">
        <v>19.3</v>
      </c>
      <c r="AB45" s="43">
        <v>0.71</v>
      </c>
      <c r="AC45" s="43">
        <v>1.45</v>
      </c>
      <c r="AD45" s="44">
        <v>3.8087855297157629E-2</v>
      </c>
      <c r="AE45" s="44">
        <v>0.14542635658914729</v>
      </c>
      <c r="AF45" s="45">
        <v>0.11800000000000001</v>
      </c>
      <c r="AG45" s="185">
        <v>0.9464999999999999</v>
      </c>
      <c r="AH45" s="185">
        <v>5.3499999999999999E-2</v>
      </c>
      <c r="AI45" s="43">
        <v>100.69223032609149</v>
      </c>
      <c r="AJ45" s="47">
        <v>105.87302949764324</v>
      </c>
      <c r="AK45" s="48">
        <v>5</v>
      </c>
      <c r="AL45" s="49">
        <v>0</v>
      </c>
      <c r="AM45" s="49">
        <v>2</v>
      </c>
      <c r="AN45" s="49">
        <v>6</v>
      </c>
      <c r="AO45" s="49">
        <v>8</v>
      </c>
      <c r="AP45" s="49">
        <v>7</v>
      </c>
      <c r="AQ45" s="49">
        <v>0</v>
      </c>
      <c r="AR45" s="126">
        <v>0</v>
      </c>
      <c r="AS45" s="133"/>
      <c r="AT45" s="115">
        <v>4113</v>
      </c>
      <c r="AU45" s="115"/>
      <c r="AV45" s="115"/>
      <c r="AW45" s="115"/>
      <c r="AX45" s="115"/>
      <c r="AY45" s="115"/>
      <c r="AZ45" s="115"/>
      <c r="BA45" s="116"/>
      <c r="BB45" s="116"/>
      <c r="BC45" s="116"/>
      <c r="BD45" s="116"/>
      <c r="BE45" s="135"/>
      <c r="BF45" s="135"/>
      <c r="BG45" s="136"/>
      <c r="BH45" s="133"/>
      <c r="BI45" s="115">
        <v>2726</v>
      </c>
      <c r="BJ45" s="115"/>
      <c r="BK45" s="115"/>
      <c r="BL45" s="115"/>
      <c r="BM45" s="115"/>
      <c r="BN45" s="116"/>
      <c r="BO45" s="116"/>
      <c r="BP45" s="116"/>
      <c r="BQ45" s="116"/>
      <c r="BR45" s="116"/>
      <c r="BS45" s="116"/>
      <c r="BT45" s="135"/>
      <c r="BU45" s="135"/>
      <c r="BV45" s="136"/>
      <c r="BW45" s="133"/>
      <c r="BX45" s="115">
        <v>2170</v>
      </c>
      <c r="BY45" s="115"/>
      <c r="BZ45" s="115"/>
      <c r="CA45" s="115"/>
      <c r="CB45" s="115"/>
      <c r="CC45" s="116"/>
      <c r="CD45" s="116"/>
      <c r="CE45" s="116"/>
      <c r="CF45" s="116"/>
      <c r="CG45" s="116"/>
      <c r="CH45" s="61"/>
      <c r="CI45" s="153"/>
      <c r="CJ45" s="61"/>
      <c r="CK45" s="153"/>
      <c r="CL45" s="135"/>
      <c r="CM45" s="135"/>
      <c r="CN45" s="135"/>
      <c r="CO45" s="136"/>
      <c r="CP45" s="133">
        <v>440</v>
      </c>
      <c r="CQ45" s="115">
        <v>2259</v>
      </c>
      <c r="CR45" s="115">
        <v>50</v>
      </c>
      <c r="CS45" s="115">
        <v>19</v>
      </c>
      <c r="CT45" s="115">
        <v>3</v>
      </c>
      <c r="CU45" s="115">
        <v>22</v>
      </c>
      <c r="CV45" s="116">
        <v>0.65</v>
      </c>
      <c r="CW45" s="116">
        <v>1.44</v>
      </c>
      <c r="CX45" s="116">
        <v>1.68</v>
      </c>
      <c r="CY45" s="116">
        <v>8.9</v>
      </c>
      <c r="CZ45" s="116">
        <v>19.3</v>
      </c>
      <c r="DA45" s="61">
        <v>8</v>
      </c>
      <c r="DB45" s="153">
        <v>3.0545454545454542E-2</v>
      </c>
      <c r="DC45" s="61">
        <v>42</v>
      </c>
      <c r="DD45" s="153">
        <v>0.16036363636363635</v>
      </c>
      <c r="DE45" s="135">
        <v>25</v>
      </c>
      <c r="DF45" s="135">
        <v>24</v>
      </c>
      <c r="DG45" s="135">
        <v>98.5</v>
      </c>
      <c r="DH45" s="136">
        <v>1.5</v>
      </c>
      <c r="DI45" s="133">
        <v>387</v>
      </c>
      <c r="DJ45" s="115">
        <v>2333</v>
      </c>
      <c r="DK45" s="115">
        <v>53</v>
      </c>
      <c r="DL45" s="115">
        <v>30</v>
      </c>
      <c r="DM45" s="115">
        <v>5</v>
      </c>
      <c r="DN45" s="115">
        <v>19</v>
      </c>
      <c r="DO45" s="116">
        <v>0.71</v>
      </c>
      <c r="DP45" s="116">
        <v>1.45</v>
      </c>
      <c r="DQ45" s="116">
        <v>1.34</v>
      </c>
      <c r="DR45" s="116">
        <v>4.3</v>
      </c>
      <c r="DS45" s="116">
        <v>15.3</v>
      </c>
      <c r="DT45" s="61">
        <v>11</v>
      </c>
      <c r="DU45" s="153">
        <v>3.8087855297157629E-2</v>
      </c>
      <c r="DV45" s="61">
        <v>42</v>
      </c>
      <c r="DW45" s="153">
        <v>0.14542635658914729</v>
      </c>
      <c r="DX45" s="135">
        <v>36.4</v>
      </c>
      <c r="DY45" s="135">
        <v>11.8</v>
      </c>
      <c r="DZ45" s="135">
        <v>90.8</v>
      </c>
      <c r="EA45" s="136">
        <v>9.1999999999999993</v>
      </c>
    </row>
    <row r="46" spans="1:131" ht="15.75" customHeight="1" x14ac:dyDescent="0.2">
      <c r="A46" s="30">
        <v>44</v>
      </c>
      <c r="B46" s="32" t="s">
        <v>512</v>
      </c>
      <c r="C46" s="120">
        <v>4.4399999999999995</v>
      </c>
      <c r="D46" s="121" t="s">
        <v>732</v>
      </c>
      <c r="E46" s="35">
        <v>5</v>
      </c>
      <c r="F46" s="123">
        <v>35703</v>
      </c>
      <c r="G46" s="124">
        <v>28.010958904109589</v>
      </c>
      <c r="H46" s="37" t="s">
        <v>669</v>
      </c>
      <c r="I46" s="37">
        <v>22.578082191780823</v>
      </c>
      <c r="J46" s="37" t="s">
        <v>978</v>
      </c>
      <c r="K46" s="37" t="s">
        <v>984</v>
      </c>
      <c r="L46" s="37" t="s">
        <v>985</v>
      </c>
      <c r="M46" s="122">
        <v>71</v>
      </c>
      <c r="N46" s="122">
        <v>188</v>
      </c>
      <c r="O46" s="122">
        <v>4.59</v>
      </c>
      <c r="P46" s="38">
        <v>0</v>
      </c>
      <c r="Q46" s="125">
        <v>0</v>
      </c>
      <c r="R46" s="110">
        <v>5.0786640905327078E-2</v>
      </c>
      <c r="S46" s="110">
        <v>0.10072689511941849</v>
      </c>
      <c r="T46" s="110">
        <v>0.26191189691339528</v>
      </c>
      <c r="U46" s="110">
        <v>0.22187104930467763</v>
      </c>
      <c r="V46" s="58">
        <v>0.24189147310903647</v>
      </c>
      <c r="W46" s="59">
        <v>0.22979689945358464</v>
      </c>
      <c r="X46" s="42">
        <v>20.931506849315067</v>
      </c>
      <c r="Y46" s="43">
        <v>2.44</v>
      </c>
      <c r="Z46" s="43">
        <v>5.7</v>
      </c>
      <c r="AA46" s="43">
        <v>11.7</v>
      </c>
      <c r="AB46" s="43">
        <v>0.61</v>
      </c>
      <c r="AC46" s="43">
        <v>2.16</v>
      </c>
      <c r="AD46" s="44">
        <v>4.0370370370370376E-2</v>
      </c>
      <c r="AE46" s="44">
        <v>0.24222222222222226</v>
      </c>
      <c r="AF46" s="45">
        <v>0.106</v>
      </c>
      <c r="AG46" s="185">
        <v>0.63650000000000007</v>
      </c>
      <c r="AH46" s="185">
        <v>0.35649999999999998</v>
      </c>
      <c r="AI46" s="43">
        <v>84.710472229469758</v>
      </c>
      <c r="AJ46" s="47">
        <v>80.425471790266883</v>
      </c>
      <c r="AK46" s="48">
        <v>6</v>
      </c>
      <c r="AL46" s="49">
        <v>5</v>
      </c>
      <c r="AM46" s="49">
        <v>4</v>
      </c>
      <c r="AN46" s="49">
        <v>4</v>
      </c>
      <c r="AO46" s="49">
        <v>6</v>
      </c>
      <c r="AP46" s="49">
        <v>3</v>
      </c>
      <c r="AQ46" s="49">
        <v>0</v>
      </c>
      <c r="AR46" s="126">
        <v>0</v>
      </c>
      <c r="AS46" s="133"/>
      <c r="AT46" s="115">
        <v>3110</v>
      </c>
      <c r="AU46" s="115"/>
      <c r="AV46" s="115"/>
      <c r="AW46" s="115"/>
      <c r="AX46" s="115"/>
      <c r="AY46" s="115"/>
      <c r="AZ46" s="115"/>
      <c r="BA46" s="116"/>
      <c r="BB46" s="116"/>
      <c r="BC46" s="116"/>
      <c r="BD46" s="116"/>
      <c r="BE46" s="135"/>
      <c r="BF46" s="135"/>
      <c r="BG46" s="136"/>
      <c r="BH46" s="133">
        <v>184</v>
      </c>
      <c r="BI46" s="115">
        <v>3623</v>
      </c>
      <c r="BJ46" s="115">
        <v>30</v>
      </c>
      <c r="BK46" s="115">
        <v>17</v>
      </c>
      <c r="BL46" s="115">
        <v>2</v>
      </c>
      <c r="BM46" s="115">
        <v>47</v>
      </c>
      <c r="BN46" s="116">
        <v>0.47</v>
      </c>
      <c r="BO46" s="116">
        <v>0.57999999999999996</v>
      </c>
      <c r="BP46" s="116">
        <v>0.99</v>
      </c>
      <c r="BQ46" s="116">
        <v>3.8</v>
      </c>
      <c r="BR46" s="116">
        <v>12.7</v>
      </c>
      <c r="BS46" s="116"/>
      <c r="BT46" s="135">
        <v>5.6</v>
      </c>
      <c r="BU46" s="135">
        <v>6.8</v>
      </c>
      <c r="BV46" s="136">
        <v>92.8</v>
      </c>
      <c r="BW46" s="133">
        <v>291</v>
      </c>
      <c r="BX46" s="115">
        <v>2889</v>
      </c>
      <c r="BY46" s="115">
        <v>41</v>
      </c>
      <c r="BZ46" s="115">
        <v>26</v>
      </c>
      <c r="CA46" s="115">
        <v>1</v>
      </c>
      <c r="CB46" s="115">
        <v>19</v>
      </c>
      <c r="CC46" s="116">
        <v>0.38</v>
      </c>
      <c r="CD46" s="116">
        <v>1.01</v>
      </c>
      <c r="CE46" s="116">
        <v>1.17</v>
      </c>
      <c r="CF46" s="116">
        <v>3.2</v>
      </c>
      <c r="CG46" s="116">
        <v>12.5</v>
      </c>
      <c r="CH46" s="61">
        <v>5</v>
      </c>
      <c r="CI46" s="153">
        <v>2.0103092783505153E-2</v>
      </c>
      <c r="CJ46" s="61">
        <v>36</v>
      </c>
      <c r="CK46" s="153">
        <v>0.1447422680412371</v>
      </c>
      <c r="CL46" s="135">
        <v>20</v>
      </c>
      <c r="CM46" s="135">
        <v>7.1</v>
      </c>
      <c r="CN46" s="135">
        <v>37.5</v>
      </c>
      <c r="CO46" s="136">
        <v>62.5</v>
      </c>
      <c r="CP46" s="133">
        <v>874</v>
      </c>
      <c r="CQ46" s="115">
        <v>3337</v>
      </c>
      <c r="CR46" s="115">
        <v>103</v>
      </c>
      <c r="CS46" s="115">
        <v>59</v>
      </c>
      <c r="CT46" s="115">
        <v>4</v>
      </c>
      <c r="CU46" s="115">
        <v>19</v>
      </c>
      <c r="CV46" s="116">
        <v>0.5</v>
      </c>
      <c r="CW46" s="116">
        <v>2.16</v>
      </c>
      <c r="CX46" s="116">
        <v>2.44</v>
      </c>
      <c r="CY46" s="116">
        <v>5.7</v>
      </c>
      <c r="CZ46" s="116">
        <v>11.7</v>
      </c>
      <c r="DA46" s="61">
        <v>23</v>
      </c>
      <c r="DB46" s="153">
        <v>6.4210526315789468E-2</v>
      </c>
      <c r="DC46" s="61">
        <v>80</v>
      </c>
      <c r="DD46" s="153">
        <v>0.22334096109839816</v>
      </c>
      <c r="DE46" s="135">
        <v>34.799999999999997</v>
      </c>
      <c r="DF46" s="135">
        <v>10.6</v>
      </c>
      <c r="DG46" s="135">
        <v>56.7</v>
      </c>
      <c r="DH46" s="136">
        <v>41.9</v>
      </c>
      <c r="DI46" s="133">
        <v>702</v>
      </c>
      <c r="DJ46" s="115">
        <v>3164</v>
      </c>
      <c r="DK46" s="115">
        <v>91</v>
      </c>
      <c r="DL46" s="115">
        <v>59</v>
      </c>
      <c r="DM46" s="115">
        <v>6</v>
      </c>
      <c r="DN46" s="115">
        <v>24</v>
      </c>
      <c r="DO46" s="116">
        <v>0.61</v>
      </c>
      <c r="DP46" s="116">
        <v>1.84</v>
      </c>
      <c r="DQ46" s="116">
        <v>2.1800000000000002</v>
      </c>
      <c r="DR46" s="116">
        <v>4.5999999999999996</v>
      </c>
      <c r="DS46" s="116">
        <v>11.3</v>
      </c>
      <c r="DT46" s="61">
        <v>13</v>
      </c>
      <c r="DU46" s="153">
        <v>4.0370370370370376E-2</v>
      </c>
      <c r="DV46" s="61">
        <v>78</v>
      </c>
      <c r="DW46" s="153">
        <v>0.24222222222222226</v>
      </c>
      <c r="DX46" s="135">
        <v>30.8</v>
      </c>
      <c r="DY46" s="135">
        <v>10.6</v>
      </c>
      <c r="DZ46" s="135">
        <v>70.599999999999994</v>
      </c>
      <c r="EA46" s="136">
        <v>29.4</v>
      </c>
    </row>
    <row r="47" spans="1:131" ht="15.75" customHeight="1" x14ac:dyDescent="0.2">
      <c r="A47" s="30">
        <v>45</v>
      </c>
      <c r="B47" s="32" t="s">
        <v>541</v>
      </c>
      <c r="C47" s="120">
        <v>4.2514285714285718</v>
      </c>
      <c r="D47" s="121" t="s">
        <v>799</v>
      </c>
      <c r="E47" s="35">
        <v>6</v>
      </c>
      <c r="F47" s="123">
        <v>35539</v>
      </c>
      <c r="G47" s="124">
        <v>28.460273972602739</v>
      </c>
      <c r="H47" s="37" t="s">
        <v>669</v>
      </c>
      <c r="I47" s="37">
        <v>23.027397260273972</v>
      </c>
      <c r="J47" s="37" t="s">
        <v>727</v>
      </c>
      <c r="K47" s="37" t="s">
        <v>981</v>
      </c>
      <c r="L47" s="37" t="s">
        <v>988</v>
      </c>
      <c r="M47" s="122">
        <v>70</v>
      </c>
      <c r="N47" s="122">
        <v>174</v>
      </c>
      <c r="O47" s="122">
        <v>4.63</v>
      </c>
      <c r="P47" s="38">
        <v>0</v>
      </c>
      <c r="Q47" s="125">
        <v>0</v>
      </c>
      <c r="R47" s="110">
        <v>4.0691192865105912E-2</v>
      </c>
      <c r="S47" s="110">
        <v>0.30149253731343284</v>
      </c>
      <c r="T47" s="110">
        <v>0.17634635691657866</v>
      </c>
      <c r="U47" s="110">
        <v>0</v>
      </c>
      <c r="V47" s="58">
        <v>0.15074626865671642</v>
      </c>
      <c r="W47" s="59">
        <v>0.12813432835820895</v>
      </c>
      <c r="X47" s="42">
        <v>20.383561643835616</v>
      </c>
      <c r="Y47" s="43">
        <v>2.98</v>
      </c>
      <c r="Z47" s="43">
        <v>8.4</v>
      </c>
      <c r="AA47" s="43">
        <v>0</v>
      </c>
      <c r="AB47" s="43">
        <v>0</v>
      </c>
      <c r="AC47" s="43">
        <v>0</v>
      </c>
      <c r="AD47" s="44">
        <v>0</v>
      </c>
      <c r="AE47" s="44">
        <v>0</v>
      </c>
      <c r="AF47" s="45">
        <v>0</v>
      </c>
      <c r="AG47" s="185">
        <v>0</v>
      </c>
      <c r="AH47" s="185">
        <v>0</v>
      </c>
      <c r="AI47" s="43">
        <v>75.727789492060339</v>
      </c>
      <c r="AJ47" s="47">
        <v>70.383576466221754</v>
      </c>
      <c r="AK47" s="48">
        <v>3</v>
      </c>
      <c r="AL47" s="49">
        <v>6</v>
      </c>
      <c r="AM47" s="49">
        <v>6</v>
      </c>
      <c r="AN47" s="49">
        <v>6</v>
      </c>
      <c r="AO47" s="49">
        <v>5</v>
      </c>
      <c r="AP47" s="49">
        <v>1</v>
      </c>
      <c r="AQ47" s="49">
        <v>0</v>
      </c>
      <c r="AR47" s="126">
        <v>0</v>
      </c>
      <c r="AS47" s="133"/>
      <c r="AT47" s="115">
        <v>1280</v>
      </c>
      <c r="AU47" s="115"/>
      <c r="AV47" s="115"/>
      <c r="AW47" s="115"/>
      <c r="AX47" s="115"/>
      <c r="AY47" s="115"/>
      <c r="AZ47" s="115"/>
      <c r="BA47" s="116"/>
      <c r="BB47" s="116"/>
      <c r="BC47" s="116"/>
      <c r="BD47" s="116"/>
      <c r="BE47" s="135"/>
      <c r="BF47" s="135"/>
      <c r="BG47" s="136"/>
      <c r="BH47" s="133">
        <v>73</v>
      </c>
      <c r="BI47" s="115">
        <v>1794</v>
      </c>
      <c r="BJ47" s="115"/>
      <c r="BK47" s="115"/>
      <c r="BL47" s="115"/>
      <c r="BM47" s="115"/>
      <c r="BN47" s="116"/>
      <c r="BO47" s="116"/>
      <c r="BP47" s="116"/>
      <c r="BQ47" s="116"/>
      <c r="BR47" s="116"/>
      <c r="BS47" s="116"/>
      <c r="BT47" s="135"/>
      <c r="BU47" s="135"/>
      <c r="BV47" s="136"/>
      <c r="BW47" s="133">
        <v>303</v>
      </c>
      <c r="BX47" s="115">
        <v>1005</v>
      </c>
      <c r="BY47" s="115"/>
      <c r="BZ47" s="115"/>
      <c r="CA47" s="115"/>
      <c r="CB47" s="115"/>
      <c r="CC47" s="116"/>
      <c r="CD47" s="116"/>
      <c r="CE47" s="116">
        <v>4.1900000000000004</v>
      </c>
      <c r="CF47" s="116">
        <v>14.7</v>
      </c>
      <c r="CG47" s="116">
        <v>11.6</v>
      </c>
      <c r="CH47" s="61">
        <v>3</v>
      </c>
      <c r="CI47" s="153">
        <v>4.1485148514851494E-2</v>
      </c>
      <c r="CJ47" s="61">
        <v>-3</v>
      </c>
      <c r="CK47" s="153">
        <v>-4.1485148514851494E-2</v>
      </c>
      <c r="CL47" s="135"/>
      <c r="CM47" s="135"/>
      <c r="CN47" s="135"/>
      <c r="CO47" s="136"/>
      <c r="CP47" s="133">
        <v>167</v>
      </c>
      <c r="CQ47" s="115">
        <v>947</v>
      </c>
      <c r="CR47" s="115">
        <v>18</v>
      </c>
      <c r="CS47" s="115">
        <v>9</v>
      </c>
      <c r="CT47" s="115">
        <v>1</v>
      </c>
      <c r="CU47" s="115"/>
      <c r="CV47" s="116"/>
      <c r="CW47" s="116"/>
      <c r="CX47" s="116">
        <v>2.98</v>
      </c>
      <c r="CY47" s="116">
        <v>8.4</v>
      </c>
      <c r="CZ47" s="116"/>
      <c r="DA47" s="61">
        <v>4</v>
      </c>
      <c r="DB47" s="153">
        <v>7.1377245508982029E-2</v>
      </c>
      <c r="DC47" s="61">
        <v>14</v>
      </c>
      <c r="DD47" s="153">
        <v>0.24982035928143712</v>
      </c>
      <c r="DE47" s="135"/>
      <c r="DF47" s="135"/>
      <c r="DG47" s="135"/>
      <c r="DH47" s="136"/>
      <c r="DI47" s="133">
        <v>0</v>
      </c>
      <c r="DJ47" s="115">
        <v>1238</v>
      </c>
      <c r="DK47" s="115"/>
      <c r="DL47" s="115"/>
      <c r="DM47" s="115"/>
      <c r="DN47" s="115"/>
      <c r="DO47" s="116"/>
      <c r="DP47" s="116"/>
      <c r="DQ47" s="116"/>
      <c r="DR47" s="116"/>
      <c r="DS47" s="116"/>
      <c r="DT47" s="61"/>
      <c r="DU47" s="153"/>
      <c r="DV47" s="61"/>
      <c r="DW47" s="153"/>
      <c r="DX47" s="135"/>
      <c r="DY47" s="135"/>
      <c r="DZ47" s="135"/>
      <c r="EA47" s="136"/>
    </row>
    <row r="48" spans="1:131" ht="15.75" customHeight="1" x14ac:dyDescent="0.2">
      <c r="A48" s="30">
        <v>46</v>
      </c>
      <c r="B48" s="32" t="s">
        <v>526</v>
      </c>
      <c r="C48" s="120">
        <v>4.2014285714285711</v>
      </c>
      <c r="D48" s="121" t="s">
        <v>787</v>
      </c>
      <c r="E48" s="35">
        <v>2</v>
      </c>
      <c r="F48" s="123">
        <v>35260</v>
      </c>
      <c r="G48" s="124">
        <v>29.224657534246575</v>
      </c>
      <c r="H48" s="37" t="s">
        <v>754</v>
      </c>
      <c r="I48" s="37">
        <v>23.791780821917808</v>
      </c>
      <c r="J48" s="37" t="s">
        <v>978</v>
      </c>
      <c r="K48" s="37" t="s">
        <v>984</v>
      </c>
      <c r="L48" s="37" t="s">
        <v>985</v>
      </c>
      <c r="M48" s="122">
        <v>72</v>
      </c>
      <c r="N48" s="122">
        <v>212</v>
      </c>
      <c r="O48" s="122">
        <v>4.5199999999999996</v>
      </c>
      <c r="P48" s="38">
        <v>0</v>
      </c>
      <c r="Q48" s="125">
        <v>0</v>
      </c>
      <c r="R48" s="110">
        <v>1.0869565217391304E-2</v>
      </c>
      <c r="S48" s="110">
        <v>0.17905646890636168</v>
      </c>
      <c r="T48" s="110">
        <v>0.14624645892351273</v>
      </c>
      <c r="U48" s="110">
        <v>0.2190446260213702</v>
      </c>
      <c r="V48" s="58">
        <v>0.2190446260213702</v>
      </c>
      <c r="W48" s="59">
        <v>0.2190446260213702</v>
      </c>
      <c r="X48" s="42">
        <v>23.158904109589042</v>
      </c>
      <c r="Y48" s="43">
        <v>2.82</v>
      </c>
      <c r="Z48" s="43">
        <v>4.8</v>
      </c>
      <c r="AA48" s="43">
        <v>10.6</v>
      </c>
      <c r="AB48" s="43">
        <v>0.46</v>
      </c>
      <c r="AC48" s="43">
        <v>2.14</v>
      </c>
      <c r="AD48" s="44">
        <v>6.068866571018651E-2</v>
      </c>
      <c r="AE48" s="44">
        <v>0.29130559540889522</v>
      </c>
      <c r="AF48" s="45">
        <v>0.19399999999999998</v>
      </c>
      <c r="AG48" s="185">
        <v>0.37749999999999995</v>
      </c>
      <c r="AH48" s="185">
        <v>0.621</v>
      </c>
      <c r="AI48" s="43">
        <v>101.58091427189679</v>
      </c>
      <c r="AJ48" s="47">
        <v>98.487214235740396</v>
      </c>
      <c r="AK48" s="48">
        <v>6</v>
      </c>
      <c r="AL48" s="49">
        <v>0</v>
      </c>
      <c r="AM48" s="49">
        <v>5</v>
      </c>
      <c r="AN48" s="49">
        <v>2</v>
      </c>
      <c r="AO48" s="49">
        <v>7</v>
      </c>
      <c r="AP48" s="49">
        <v>6</v>
      </c>
      <c r="AQ48" s="49">
        <v>0</v>
      </c>
      <c r="AR48" s="126">
        <v>0</v>
      </c>
      <c r="AS48" s="133"/>
      <c r="AT48" s="115">
        <v>3279</v>
      </c>
      <c r="AU48" s="115"/>
      <c r="AV48" s="115"/>
      <c r="AW48" s="115"/>
      <c r="AX48" s="115"/>
      <c r="AY48" s="115"/>
      <c r="AZ48" s="115"/>
      <c r="BA48" s="116"/>
      <c r="BB48" s="116"/>
      <c r="BC48" s="116"/>
      <c r="BD48" s="116"/>
      <c r="BE48" s="135"/>
      <c r="BF48" s="135"/>
      <c r="BG48" s="136"/>
      <c r="BH48" s="133">
        <v>29</v>
      </c>
      <c r="BI48" s="115">
        <v>2668</v>
      </c>
      <c r="BJ48" s="115">
        <v>6</v>
      </c>
      <c r="BK48" s="115">
        <v>3</v>
      </c>
      <c r="BL48" s="115">
        <v>0</v>
      </c>
      <c r="BM48" s="115">
        <v>19</v>
      </c>
      <c r="BN48" s="116">
        <v>0.04</v>
      </c>
      <c r="BO48" s="116">
        <v>0.19</v>
      </c>
      <c r="BP48" s="116">
        <v>0.81</v>
      </c>
      <c r="BQ48" s="116">
        <v>4.7</v>
      </c>
      <c r="BR48" s="116"/>
      <c r="BS48" s="116"/>
      <c r="BT48" s="135">
        <v>25</v>
      </c>
      <c r="BU48" s="135">
        <v>86.5</v>
      </c>
      <c r="BV48" s="136">
        <v>13.5</v>
      </c>
      <c r="BW48" s="133">
        <v>501</v>
      </c>
      <c r="BX48" s="115">
        <v>2798</v>
      </c>
      <c r="BY48" s="115">
        <v>79</v>
      </c>
      <c r="BZ48" s="115">
        <v>52</v>
      </c>
      <c r="CA48" s="115">
        <v>2</v>
      </c>
      <c r="CB48" s="115">
        <v>20</v>
      </c>
      <c r="CC48" s="116">
        <v>0.35</v>
      </c>
      <c r="CD48" s="116">
        <v>1.18</v>
      </c>
      <c r="CE48" s="116">
        <v>1.62</v>
      </c>
      <c r="CF48" s="116">
        <v>5.8</v>
      </c>
      <c r="CG48" s="116">
        <v>7.6</v>
      </c>
      <c r="CH48" s="61">
        <v>17</v>
      </c>
      <c r="CI48" s="153">
        <v>5.4970059880239522E-2</v>
      </c>
      <c r="CJ48" s="61">
        <v>62</v>
      </c>
      <c r="CK48" s="153">
        <v>0.20047904191616767</v>
      </c>
      <c r="CL48" s="135">
        <v>47.1</v>
      </c>
      <c r="CM48" s="135">
        <v>11.9</v>
      </c>
      <c r="CN48" s="135">
        <v>34.6</v>
      </c>
      <c r="CO48" s="136">
        <v>64.5</v>
      </c>
      <c r="CP48" s="133">
        <v>413</v>
      </c>
      <c r="CQ48" s="115">
        <v>2824</v>
      </c>
      <c r="CR48" s="115">
        <v>88</v>
      </c>
      <c r="CS48" s="115">
        <v>48</v>
      </c>
      <c r="CT48" s="115">
        <v>1</v>
      </c>
      <c r="CU48" s="115">
        <v>12</v>
      </c>
      <c r="CV48" s="116">
        <v>0.19</v>
      </c>
      <c r="CW48" s="116">
        <v>1</v>
      </c>
      <c r="CX48" s="116">
        <v>1.21</v>
      </c>
      <c r="CY48" s="116">
        <v>2.8</v>
      </c>
      <c r="CZ48" s="116">
        <v>10.6</v>
      </c>
      <c r="DA48" s="61">
        <v>20</v>
      </c>
      <c r="DB48" s="153">
        <v>5.8595641646489102E-2</v>
      </c>
      <c r="DC48" s="61">
        <v>68</v>
      </c>
      <c r="DD48" s="153">
        <v>0.19922518159806293</v>
      </c>
      <c r="DE48" s="135">
        <v>35</v>
      </c>
      <c r="DF48" s="135">
        <v>4</v>
      </c>
      <c r="DG48" s="135">
        <v>54.8</v>
      </c>
      <c r="DH48" s="136">
        <v>44.9</v>
      </c>
      <c r="DI48" s="133">
        <v>697</v>
      </c>
      <c r="DJ48" s="115">
        <v>3182</v>
      </c>
      <c r="DK48" s="115">
        <v>87</v>
      </c>
      <c r="DL48" s="115">
        <v>50</v>
      </c>
      <c r="DM48" s="115">
        <v>4</v>
      </c>
      <c r="DN48" s="115">
        <v>17</v>
      </c>
      <c r="DO48" s="116">
        <v>0.46</v>
      </c>
      <c r="DP48" s="116">
        <v>2.14</v>
      </c>
      <c r="DQ48" s="116">
        <v>2.82</v>
      </c>
      <c r="DR48" s="116">
        <v>4.8</v>
      </c>
      <c r="DS48" s="116">
        <v>10.3</v>
      </c>
      <c r="DT48" s="61">
        <v>15</v>
      </c>
      <c r="DU48" s="153">
        <v>6.068866571018651E-2</v>
      </c>
      <c r="DV48" s="61">
        <v>72</v>
      </c>
      <c r="DW48" s="153">
        <v>0.29130559540889522</v>
      </c>
      <c r="DX48" s="135">
        <v>33.299999999999997</v>
      </c>
      <c r="DY48" s="135">
        <v>19.399999999999999</v>
      </c>
      <c r="DZ48" s="135">
        <v>20.7</v>
      </c>
      <c r="EA48" s="136">
        <v>79.3</v>
      </c>
    </row>
    <row r="49" spans="1:131" ht="15.75" customHeight="1" x14ac:dyDescent="0.2">
      <c r="A49" s="30">
        <v>47</v>
      </c>
      <c r="B49" s="32" t="s">
        <v>530</v>
      </c>
      <c r="C49" s="120">
        <v>4.1757142857142853</v>
      </c>
      <c r="D49" s="121" t="s">
        <v>679</v>
      </c>
      <c r="E49" s="35">
        <v>2</v>
      </c>
      <c r="F49" s="123">
        <v>35688</v>
      </c>
      <c r="G49" s="124">
        <v>28.052054794520547</v>
      </c>
      <c r="H49" s="37" t="s">
        <v>754</v>
      </c>
      <c r="I49" s="37">
        <v>22.61917808219178</v>
      </c>
      <c r="J49" s="37" t="s">
        <v>983</v>
      </c>
      <c r="K49" s="37" t="s">
        <v>977</v>
      </c>
      <c r="L49" s="37" t="s">
        <v>988</v>
      </c>
      <c r="M49" s="122">
        <v>72</v>
      </c>
      <c r="N49" s="122">
        <v>194</v>
      </c>
      <c r="O49" s="122">
        <v>4.5999999999999996</v>
      </c>
      <c r="P49" s="38">
        <v>7</v>
      </c>
      <c r="Q49" s="125">
        <v>0</v>
      </c>
      <c r="R49" s="110">
        <v>9.4210715569938874E-2</v>
      </c>
      <c r="S49" s="110">
        <v>0.149225332970916</v>
      </c>
      <c r="T49" s="110">
        <v>0.17352941176470588</v>
      </c>
      <c r="U49" s="110">
        <v>0.17263843648208468</v>
      </c>
      <c r="V49" s="58">
        <v>0.17308392412339529</v>
      </c>
      <c r="W49" s="59">
        <v>0.17308392412339529</v>
      </c>
      <c r="X49" s="42" t="s">
        <v>727</v>
      </c>
      <c r="Y49" s="43">
        <v>3.06</v>
      </c>
      <c r="Z49" s="43">
        <v>7.8</v>
      </c>
      <c r="AA49" s="43">
        <v>9.1</v>
      </c>
      <c r="AB49" s="43">
        <v>0.68</v>
      </c>
      <c r="AC49" s="43">
        <v>1.58</v>
      </c>
      <c r="AD49" s="44">
        <v>1.9261006289308175E-2</v>
      </c>
      <c r="AE49" s="44">
        <v>0.1871069182389937</v>
      </c>
      <c r="AF49" s="45">
        <v>3.4000000000000002E-2</v>
      </c>
      <c r="AG49" s="185">
        <v>3.7000000000000005E-2</v>
      </c>
      <c r="AH49" s="185">
        <v>0.94550000000000001</v>
      </c>
      <c r="AI49" s="43">
        <v>86.65635128519412</v>
      </c>
      <c r="AJ49" s="47">
        <v>84.017186644614043</v>
      </c>
      <c r="AK49" s="48">
        <v>4</v>
      </c>
      <c r="AL49" s="49">
        <v>0</v>
      </c>
      <c r="AM49" s="49">
        <v>6</v>
      </c>
      <c r="AN49" s="49">
        <v>6</v>
      </c>
      <c r="AO49" s="49">
        <v>6</v>
      </c>
      <c r="AP49" s="49">
        <v>3</v>
      </c>
      <c r="AQ49" s="49">
        <v>1</v>
      </c>
      <c r="AR49" s="126">
        <v>0</v>
      </c>
      <c r="AS49" s="133"/>
      <c r="AT49" s="115">
        <v>2455</v>
      </c>
      <c r="AU49" s="115"/>
      <c r="AV49" s="115"/>
      <c r="AW49" s="115"/>
      <c r="AX49" s="115"/>
      <c r="AY49" s="115"/>
      <c r="AZ49" s="115"/>
      <c r="BA49" s="116"/>
      <c r="BB49" s="116"/>
      <c r="BC49" s="116"/>
      <c r="BD49" s="116"/>
      <c r="BE49" s="135"/>
      <c r="BF49" s="135"/>
      <c r="BG49" s="136"/>
      <c r="BH49" s="133">
        <v>262</v>
      </c>
      <c r="BI49" s="115">
        <v>2781</v>
      </c>
      <c r="BJ49" s="115">
        <v>22</v>
      </c>
      <c r="BK49" s="115">
        <v>18</v>
      </c>
      <c r="BL49" s="115">
        <v>1</v>
      </c>
      <c r="BM49" s="115">
        <v>26</v>
      </c>
      <c r="BN49" s="116">
        <v>0.97</v>
      </c>
      <c r="BO49" s="116">
        <v>0.98</v>
      </c>
      <c r="BP49" s="116">
        <v>2.67</v>
      </c>
      <c r="BQ49" s="116">
        <v>5.7</v>
      </c>
      <c r="BR49" s="116">
        <v>9</v>
      </c>
      <c r="BS49" s="116"/>
      <c r="BT49" s="135">
        <v>5.3</v>
      </c>
      <c r="BU49" s="135">
        <v>2</v>
      </c>
      <c r="BV49" s="136">
        <v>97</v>
      </c>
      <c r="BW49" s="133">
        <v>549</v>
      </c>
      <c r="BX49" s="115">
        <v>3679</v>
      </c>
      <c r="BY49" s="115">
        <v>71</v>
      </c>
      <c r="BZ49" s="115">
        <v>56</v>
      </c>
      <c r="CA49" s="115">
        <v>3</v>
      </c>
      <c r="CB49" s="115">
        <v>39</v>
      </c>
      <c r="CC49" s="116">
        <v>0.44</v>
      </c>
      <c r="CD49" s="116">
        <v>1.25</v>
      </c>
      <c r="CE49" s="116">
        <v>1.93</v>
      </c>
      <c r="CF49" s="116">
        <v>6.5</v>
      </c>
      <c r="CG49" s="116">
        <v>6.8</v>
      </c>
      <c r="CH49" s="61">
        <v>8</v>
      </c>
      <c r="CI49" s="153">
        <v>2.8123861566484516E-2</v>
      </c>
      <c r="CJ49" s="61">
        <v>63</v>
      </c>
      <c r="CK49" s="153">
        <v>0.22147540983606556</v>
      </c>
      <c r="CL49" s="135">
        <v>25</v>
      </c>
      <c r="CM49" s="135">
        <v>1.8</v>
      </c>
      <c r="CN49" s="135">
        <v>3.3</v>
      </c>
      <c r="CO49" s="136">
        <v>94.8</v>
      </c>
      <c r="CP49" s="133">
        <v>885</v>
      </c>
      <c r="CQ49" s="115">
        <v>5100</v>
      </c>
      <c r="CR49" s="115">
        <v>98</v>
      </c>
      <c r="CS49" s="115">
        <v>70</v>
      </c>
      <c r="CT49" s="115">
        <v>6</v>
      </c>
      <c r="CU49" s="115">
        <v>51</v>
      </c>
      <c r="CV49" s="116">
        <v>0.68</v>
      </c>
      <c r="CW49" s="116">
        <v>1.58</v>
      </c>
      <c r="CX49" s="116">
        <v>3.06</v>
      </c>
      <c r="CY49" s="116">
        <v>7.8</v>
      </c>
      <c r="CZ49" s="116">
        <v>6.7</v>
      </c>
      <c r="DA49" s="61">
        <v>12</v>
      </c>
      <c r="DB49" s="153">
        <v>4.1491525423728817E-2</v>
      </c>
      <c r="DC49" s="61">
        <v>86</v>
      </c>
      <c r="DD49" s="153">
        <v>0.29735593220338985</v>
      </c>
      <c r="DE49" s="135">
        <v>33.299999999999997</v>
      </c>
      <c r="DF49" s="135">
        <v>6.7</v>
      </c>
      <c r="DG49" s="135">
        <v>4</v>
      </c>
      <c r="DH49" s="136">
        <v>92.8</v>
      </c>
      <c r="DI49" s="133">
        <v>636</v>
      </c>
      <c r="DJ49" s="115">
        <v>3684</v>
      </c>
      <c r="DK49" s="115">
        <v>75</v>
      </c>
      <c r="DL49" s="115">
        <v>57</v>
      </c>
      <c r="DM49" s="115">
        <v>10</v>
      </c>
      <c r="DN49" s="115">
        <v>48</v>
      </c>
      <c r="DO49" s="116">
        <v>0.6</v>
      </c>
      <c r="DP49" s="116">
        <v>1.57</v>
      </c>
      <c r="DQ49" s="116">
        <v>1.75</v>
      </c>
      <c r="DR49" s="116">
        <v>6.4</v>
      </c>
      <c r="DS49" s="116">
        <v>9.1</v>
      </c>
      <c r="DT49" s="61">
        <v>7</v>
      </c>
      <c r="DU49" s="153">
        <v>1.9261006289308175E-2</v>
      </c>
      <c r="DV49" s="61">
        <v>68</v>
      </c>
      <c r="DW49" s="153">
        <v>0.1871069182389937</v>
      </c>
      <c r="DX49" s="135">
        <v>28.6</v>
      </c>
      <c r="DY49" s="135">
        <v>3.4</v>
      </c>
      <c r="DZ49" s="135">
        <v>3.4</v>
      </c>
      <c r="EA49" s="136">
        <v>96.3</v>
      </c>
    </row>
    <row r="50" spans="1:131" ht="15.75" customHeight="1" x14ac:dyDescent="0.2">
      <c r="A50" s="30">
        <v>48</v>
      </c>
      <c r="B50" s="32" t="s">
        <v>560</v>
      </c>
      <c r="C50" s="120">
        <v>3.6857142857142859</v>
      </c>
      <c r="D50" s="121" t="s">
        <v>679</v>
      </c>
      <c r="E50" s="35">
        <v>2</v>
      </c>
      <c r="F50" s="123">
        <v>35445</v>
      </c>
      <c r="G50" s="124">
        <v>28.717808219178082</v>
      </c>
      <c r="H50" s="37" t="s">
        <v>669</v>
      </c>
      <c r="I50" s="37">
        <v>23.284931506849315</v>
      </c>
      <c r="J50" s="37" t="s">
        <v>976</v>
      </c>
      <c r="K50" s="37" t="s">
        <v>979</v>
      </c>
      <c r="L50" s="37" t="s">
        <v>986</v>
      </c>
      <c r="M50" s="122">
        <v>76</v>
      </c>
      <c r="N50" s="122">
        <v>198</v>
      </c>
      <c r="O50" s="122">
        <v>4.5999999999999996</v>
      </c>
      <c r="P50" s="38">
        <v>0</v>
      </c>
      <c r="Q50" s="125">
        <v>0</v>
      </c>
      <c r="R50" s="110">
        <v>2.3013304566702624E-2</v>
      </c>
      <c r="S50" s="110">
        <v>9.4862734438706173E-2</v>
      </c>
      <c r="T50" s="110">
        <v>6.9411764705882353E-2</v>
      </c>
      <c r="U50" s="110">
        <v>0.15553745928338764</v>
      </c>
      <c r="V50" s="58">
        <v>0.15553745928338764</v>
      </c>
      <c r="W50" s="59">
        <v>0.15553745928338764</v>
      </c>
      <c r="X50" s="42" t="s">
        <v>727</v>
      </c>
      <c r="Y50" s="43">
        <v>2.58</v>
      </c>
      <c r="Z50" s="43">
        <v>4.7</v>
      </c>
      <c r="AA50" s="43">
        <v>15.7</v>
      </c>
      <c r="AB50" s="43">
        <v>1.2</v>
      </c>
      <c r="AC50" s="43">
        <v>1.61</v>
      </c>
      <c r="AD50" s="44">
        <v>3.6020942408376964E-2</v>
      </c>
      <c r="AE50" s="44">
        <v>0.19361256544502617</v>
      </c>
      <c r="AF50" s="45">
        <v>7.9000000000000001E-2</v>
      </c>
      <c r="AG50" s="185">
        <v>0.86349999999999993</v>
      </c>
      <c r="AH50" s="185">
        <v>0.13650000000000001</v>
      </c>
      <c r="AI50" s="43">
        <v>88.443080177672357</v>
      </c>
      <c r="AJ50" s="47">
        <v>92.993638200173919</v>
      </c>
      <c r="AK50" s="48">
        <v>4</v>
      </c>
      <c r="AL50" s="49">
        <v>0</v>
      </c>
      <c r="AM50" s="49">
        <v>5</v>
      </c>
      <c r="AN50" s="49">
        <v>2</v>
      </c>
      <c r="AO50" s="49">
        <v>6</v>
      </c>
      <c r="AP50" s="49">
        <v>5</v>
      </c>
      <c r="AQ50" s="49">
        <v>0</v>
      </c>
      <c r="AR50" s="126">
        <v>0</v>
      </c>
      <c r="AS50" s="133"/>
      <c r="AT50" s="115">
        <v>2455</v>
      </c>
      <c r="AU50" s="115"/>
      <c r="AV50" s="115"/>
      <c r="AW50" s="115"/>
      <c r="AX50" s="115"/>
      <c r="AY50" s="115"/>
      <c r="AZ50" s="115"/>
      <c r="BA50" s="116"/>
      <c r="BB50" s="116"/>
      <c r="BC50" s="116"/>
      <c r="BD50" s="116"/>
      <c r="BE50" s="135"/>
      <c r="BF50" s="135"/>
      <c r="BG50" s="136"/>
      <c r="BH50" s="133">
        <v>64</v>
      </c>
      <c r="BI50" s="115">
        <v>2781</v>
      </c>
      <c r="BJ50" s="115">
        <v>8</v>
      </c>
      <c r="BK50" s="115">
        <v>4</v>
      </c>
      <c r="BL50" s="115">
        <v>1</v>
      </c>
      <c r="BM50" s="115">
        <v>26</v>
      </c>
      <c r="BN50" s="116">
        <v>0.73</v>
      </c>
      <c r="BO50" s="116">
        <v>0.61</v>
      </c>
      <c r="BP50" s="116">
        <v>1.42</v>
      </c>
      <c r="BQ50" s="116">
        <v>0.3</v>
      </c>
      <c r="BR50" s="116"/>
      <c r="BS50" s="116"/>
      <c r="BT50" s="135">
        <v>0</v>
      </c>
      <c r="BU50" s="135">
        <v>89.4</v>
      </c>
      <c r="BV50" s="136">
        <v>10.6</v>
      </c>
      <c r="BW50" s="133">
        <v>349</v>
      </c>
      <c r="BX50" s="115">
        <v>3679</v>
      </c>
      <c r="BY50" s="115">
        <v>46</v>
      </c>
      <c r="BZ50" s="115">
        <v>23</v>
      </c>
      <c r="CA50" s="115">
        <v>7</v>
      </c>
      <c r="CB50" s="115">
        <v>39</v>
      </c>
      <c r="CC50" s="116">
        <v>0.88</v>
      </c>
      <c r="CD50" s="116">
        <v>1.1299999999999999</v>
      </c>
      <c r="CE50" s="116">
        <v>1.46</v>
      </c>
      <c r="CF50" s="116">
        <v>4.2</v>
      </c>
      <c r="CG50" s="116">
        <v>14.8</v>
      </c>
      <c r="CH50" s="61">
        <v>10</v>
      </c>
      <c r="CI50" s="153">
        <v>4.1833810888252151E-2</v>
      </c>
      <c r="CJ50" s="61">
        <v>36</v>
      </c>
      <c r="CK50" s="153">
        <v>0.15060171919770773</v>
      </c>
      <c r="CL50" s="135">
        <v>50</v>
      </c>
      <c r="CM50" s="135">
        <v>11.5</v>
      </c>
      <c r="CN50" s="135">
        <v>89.9</v>
      </c>
      <c r="CO50" s="136">
        <v>10.1</v>
      </c>
      <c r="CP50" s="133">
        <v>354</v>
      </c>
      <c r="CQ50" s="115">
        <v>5100</v>
      </c>
      <c r="CR50" s="115">
        <v>40</v>
      </c>
      <c r="CS50" s="115">
        <v>21</v>
      </c>
      <c r="CT50" s="115">
        <v>4</v>
      </c>
      <c r="CU50" s="115">
        <v>51</v>
      </c>
      <c r="CV50" s="116">
        <v>0.99</v>
      </c>
      <c r="CW50" s="116">
        <v>0.95</v>
      </c>
      <c r="CX50" s="116">
        <v>1.29</v>
      </c>
      <c r="CY50" s="116">
        <v>4.0999999999999996</v>
      </c>
      <c r="CZ50" s="116">
        <v>15</v>
      </c>
      <c r="DA50" s="61">
        <v>5</v>
      </c>
      <c r="DB50" s="153">
        <v>1.8220338983050845E-2</v>
      </c>
      <c r="DC50" s="61">
        <v>35</v>
      </c>
      <c r="DD50" s="153">
        <v>0.12754237288135592</v>
      </c>
      <c r="DE50" s="135">
        <v>40</v>
      </c>
      <c r="DF50" s="135">
        <v>12.5</v>
      </c>
      <c r="DG50" s="135">
        <v>85.7</v>
      </c>
      <c r="DH50" s="136">
        <v>14.3</v>
      </c>
      <c r="DI50" s="133">
        <v>573</v>
      </c>
      <c r="DJ50" s="115">
        <v>3684</v>
      </c>
      <c r="DK50" s="115">
        <v>51</v>
      </c>
      <c r="DL50" s="115">
        <v>35</v>
      </c>
      <c r="DM50" s="115">
        <v>6</v>
      </c>
      <c r="DN50" s="115">
        <v>48</v>
      </c>
      <c r="DO50" s="116">
        <v>1.2</v>
      </c>
      <c r="DP50" s="116">
        <v>1.61</v>
      </c>
      <c r="DQ50" s="116">
        <v>2.58</v>
      </c>
      <c r="DR50" s="116">
        <v>4.7</v>
      </c>
      <c r="DS50" s="116">
        <v>15.7</v>
      </c>
      <c r="DT50" s="61">
        <v>8</v>
      </c>
      <c r="DU50" s="153">
        <v>3.6020942408376964E-2</v>
      </c>
      <c r="DV50" s="61">
        <v>43</v>
      </c>
      <c r="DW50" s="153">
        <v>0.19361256544502617</v>
      </c>
      <c r="DX50" s="135">
        <v>75</v>
      </c>
      <c r="DY50" s="135">
        <v>7.9</v>
      </c>
      <c r="DZ50" s="135">
        <v>87</v>
      </c>
      <c r="EA50" s="136">
        <v>13</v>
      </c>
    </row>
    <row r="51" spans="1:131" ht="15.75" customHeight="1" x14ac:dyDescent="0.2">
      <c r="A51" s="30">
        <v>49</v>
      </c>
      <c r="B51" s="32" t="s">
        <v>566</v>
      </c>
      <c r="C51" s="120">
        <v>3.6685714285714282</v>
      </c>
      <c r="D51" s="121" t="s">
        <v>779</v>
      </c>
      <c r="E51" s="35">
        <v>5</v>
      </c>
      <c r="F51" s="123">
        <v>35321</v>
      </c>
      <c r="G51" s="124">
        <v>29.057534246575344</v>
      </c>
      <c r="H51" s="37" t="s">
        <v>754</v>
      </c>
      <c r="I51" s="37">
        <v>23.624657534246577</v>
      </c>
      <c r="J51" s="37" t="s">
        <v>976</v>
      </c>
      <c r="K51" s="37" t="s">
        <v>982</v>
      </c>
      <c r="L51" s="37" t="s">
        <v>987</v>
      </c>
      <c r="M51" s="122">
        <v>76</v>
      </c>
      <c r="N51" s="122">
        <v>231</v>
      </c>
      <c r="O51" s="122">
        <v>4.58</v>
      </c>
      <c r="P51" s="38">
        <v>0</v>
      </c>
      <c r="Q51" s="125">
        <v>0</v>
      </c>
      <c r="R51" s="110">
        <v>1.9178082191780823E-2</v>
      </c>
      <c r="S51" s="110">
        <v>0.18584305408271473</v>
      </c>
      <c r="T51" s="110">
        <v>0.12416225749559083</v>
      </c>
      <c r="U51" s="110">
        <v>0.12918395573997235</v>
      </c>
      <c r="V51" s="58">
        <v>0.15751350491134353</v>
      </c>
      <c r="W51" s="59">
        <v>0.14963782966577635</v>
      </c>
      <c r="X51" s="42" t="s">
        <v>727</v>
      </c>
      <c r="Y51" s="43">
        <v>2.0099999999999998</v>
      </c>
      <c r="Z51" s="43">
        <v>5.7</v>
      </c>
      <c r="AA51" s="43">
        <v>13.3</v>
      </c>
      <c r="AB51" s="43">
        <v>0.51</v>
      </c>
      <c r="AC51" s="43">
        <v>1.99</v>
      </c>
      <c r="AD51" s="44">
        <v>6.0256959314775156E-2</v>
      </c>
      <c r="AE51" s="44">
        <v>0.15925053533190578</v>
      </c>
      <c r="AF51" s="45">
        <v>0.21100000000000002</v>
      </c>
      <c r="AG51" s="185">
        <v>0.93900000000000006</v>
      </c>
      <c r="AH51" s="185">
        <v>5.9000000000000004E-2</v>
      </c>
      <c r="AI51" s="43">
        <v>104.99776713657457</v>
      </c>
      <c r="AJ51" s="47">
        <v>110.40009404138438</v>
      </c>
      <c r="AK51" s="48">
        <v>3</v>
      </c>
      <c r="AL51" s="49">
        <v>0</v>
      </c>
      <c r="AM51" s="49">
        <v>4</v>
      </c>
      <c r="AN51" s="49">
        <v>4</v>
      </c>
      <c r="AO51" s="49">
        <v>6</v>
      </c>
      <c r="AP51" s="49">
        <v>8</v>
      </c>
      <c r="AQ51" s="49">
        <v>0</v>
      </c>
      <c r="AR51" s="126">
        <v>0</v>
      </c>
      <c r="AS51" s="133"/>
      <c r="AT51" s="115">
        <v>3358</v>
      </c>
      <c r="AU51" s="115"/>
      <c r="AV51" s="115"/>
      <c r="AW51" s="115"/>
      <c r="AX51" s="115"/>
      <c r="AY51" s="115"/>
      <c r="AZ51" s="115"/>
      <c r="BA51" s="116"/>
      <c r="BB51" s="116"/>
      <c r="BC51" s="116"/>
      <c r="BD51" s="116"/>
      <c r="BE51" s="135"/>
      <c r="BF51" s="135"/>
      <c r="BG51" s="136"/>
      <c r="BH51" s="133">
        <v>70</v>
      </c>
      <c r="BI51" s="115">
        <v>3650</v>
      </c>
      <c r="BJ51" s="115">
        <v>6</v>
      </c>
      <c r="BK51" s="115">
        <v>2</v>
      </c>
      <c r="BL51" s="115">
        <v>0</v>
      </c>
      <c r="BM51" s="115">
        <v>29</v>
      </c>
      <c r="BN51" s="116">
        <v>0.36</v>
      </c>
      <c r="BO51" s="116">
        <v>0.26</v>
      </c>
      <c r="BP51" s="116">
        <v>1.63</v>
      </c>
      <c r="BQ51" s="116">
        <v>10.5</v>
      </c>
      <c r="BR51" s="116"/>
      <c r="BS51" s="116"/>
      <c r="BT51" s="135">
        <v>0</v>
      </c>
      <c r="BU51" s="135">
        <v>100</v>
      </c>
      <c r="BV51" s="136">
        <v>0</v>
      </c>
      <c r="BW51" s="133">
        <v>701</v>
      </c>
      <c r="BX51" s="115">
        <v>3772</v>
      </c>
      <c r="BY51" s="115">
        <v>77</v>
      </c>
      <c r="BZ51" s="115">
        <v>54</v>
      </c>
      <c r="CA51" s="115">
        <v>1</v>
      </c>
      <c r="CB51" s="115">
        <v>32</v>
      </c>
      <c r="CC51" s="116">
        <v>0.65</v>
      </c>
      <c r="CD51" s="116">
        <v>1.53</v>
      </c>
      <c r="CE51" s="116">
        <v>1.71</v>
      </c>
      <c r="CF51" s="116">
        <v>4.3</v>
      </c>
      <c r="CG51" s="116">
        <v>9.8000000000000007</v>
      </c>
      <c r="CH51" s="61">
        <v>15</v>
      </c>
      <c r="CI51" s="153">
        <v>3.6590584878744649E-2</v>
      </c>
      <c r="CJ51" s="61">
        <v>62</v>
      </c>
      <c r="CK51" s="153">
        <v>0.15124108416547788</v>
      </c>
      <c r="CL51" s="135">
        <v>46.7</v>
      </c>
      <c r="CM51" s="135">
        <v>8.5</v>
      </c>
      <c r="CN51" s="135">
        <v>99.5</v>
      </c>
      <c r="CO51" s="136">
        <v>0.5</v>
      </c>
      <c r="CP51" s="133">
        <v>352</v>
      </c>
      <c r="CQ51" s="115">
        <v>2835</v>
      </c>
      <c r="CR51" s="115">
        <v>43</v>
      </c>
      <c r="CS51" s="115">
        <v>25</v>
      </c>
      <c r="CT51" s="115">
        <v>1</v>
      </c>
      <c r="CU51" s="115">
        <v>21</v>
      </c>
      <c r="CV51" s="116">
        <v>0.42</v>
      </c>
      <c r="CW51" s="116">
        <v>1.43</v>
      </c>
      <c r="CX51" s="116">
        <v>1.56</v>
      </c>
      <c r="CY51" s="116">
        <v>4.7</v>
      </c>
      <c r="CZ51" s="116">
        <v>13.3</v>
      </c>
      <c r="DA51" s="61">
        <v>8</v>
      </c>
      <c r="DB51" s="153">
        <v>3.5454545454545454E-2</v>
      </c>
      <c r="DC51" s="61">
        <v>35</v>
      </c>
      <c r="DD51" s="153">
        <v>0.15511363636363637</v>
      </c>
      <c r="DE51" s="135">
        <v>75</v>
      </c>
      <c r="DF51" s="135">
        <v>19.399999999999999</v>
      </c>
      <c r="DG51" s="135">
        <v>100</v>
      </c>
      <c r="DH51" s="136">
        <v>0</v>
      </c>
      <c r="DI51" s="133">
        <v>467</v>
      </c>
      <c r="DJ51" s="115">
        <v>3615</v>
      </c>
      <c r="DK51" s="115">
        <v>51</v>
      </c>
      <c r="DL51" s="115">
        <v>30</v>
      </c>
      <c r="DM51" s="115">
        <v>4</v>
      </c>
      <c r="DN51" s="115">
        <v>35</v>
      </c>
      <c r="DO51" s="116">
        <v>0.51</v>
      </c>
      <c r="DP51" s="116">
        <v>1.99</v>
      </c>
      <c r="DQ51" s="116">
        <v>2.0099999999999998</v>
      </c>
      <c r="DR51" s="116">
        <v>5.7</v>
      </c>
      <c r="DS51" s="116">
        <v>12</v>
      </c>
      <c r="DT51" s="61">
        <v>14</v>
      </c>
      <c r="DU51" s="153">
        <v>6.0256959314775156E-2</v>
      </c>
      <c r="DV51" s="61">
        <v>37</v>
      </c>
      <c r="DW51" s="153">
        <v>0.15925053533190578</v>
      </c>
      <c r="DX51" s="135">
        <v>28.6</v>
      </c>
      <c r="DY51" s="135">
        <v>21.1</v>
      </c>
      <c r="DZ51" s="135">
        <v>87.8</v>
      </c>
      <c r="EA51" s="136">
        <v>11.8</v>
      </c>
    </row>
    <row r="52" spans="1:131" ht="15.75" customHeight="1" x14ac:dyDescent="0.2">
      <c r="A52" s="30">
        <v>50</v>
      </c>
      <c r="B52" s="32" t="s">
        <v>579</v>
      </c>
      <c r="C52" s="120">
        <v>3.0814285714285714</v>
      </c>
      <c r="D52" s="121" t="s">
        <v>636</v>
      </c>
      <c r="E52" s="35">
        <v>1</v>
      </c>
      <c r="F52" s="123">
        <v>35649</v>
      </c>
      <c r="G52" s="124">
        <v>28.158904109589042</v>
      </c>
      <c r="H52" s="37" t="s">
        <v>684</v>
      </c>
      <c r="I52" s="37">
        <v>22.726027397260275</v>
      </c>
      <c r="J52" s="37" t="s">
        <v>976</v>
      </c>
      <c r="K52" s="37" t="s">
        <v>982</v>
      </c>
      <c r="L52" s="37" t="s">
        <v>988</v>
      </c>
      <c r="M52" s="122">
        <v>76</v>
      </c>
      <c r="N52" s="122">
        <v>204</v>
      </c>
      <c r="O52" s="122">
        <v>4.51</v>
      </c>
      <c r="P52" s="38">
        <v>0</v>
      </c>
      <c r="Q52" s="125">
        <v>0</v>
      </c>
      <c r="R52" s="110">
        <v>0</v>
      </c>
      <c r="S52" s="110">
        <v>3.0312308634415187E-2</v>
      </c>
      <c r="T52" s="110">
        <v>0.1023142509135201</v>
      </c>
      <c r="U52" s="110">
        <v>0.11470588235294117</v>
      </c>
      <c r="V52" s="58">
        <v>0.11470588235294117</v>
      </c>
      <c r="W52" s="59">
        <v>0.11470588235294117</v>
      </c>
      <c r="X52" s="42" t="s">
        <v>727</v>
      </c>
      <c r="Y52" s="43">
        <v>1.48</v>
      </c>
      <c r="Z52" s="43">
        <v>3.6</v>
      </c>
      <c r="AA52" s="43">
        <v>15.1</v>
      </c>
      <c r="AB52" s="43">
        <v>0.64</v>
      </c>
      <c r="AC52" s="43">
        <v>1.06</v>
      </c>
      <c r="AD52" s="44">
        <v>3.1965811965811962E-2</v>
      </c>
      <c r="AE52" s="44">
        <v>0.12786324786324785</v>
      </c>
      <c r="AF52" s="45">
        <v>9.0999999999999998E-2</v>
      </c>
      <c r="AG52" s="185">
        <v>0.80149999999999999</v>
      </c>
      <c r="AH52" s="185">
        <v>0.19850000000000001</v>
      </c>
      <c r="AI52" s="43">
        <v>98.617501546998795</v>
      </c>
      <c r="AJ52" s="47">
        <v>103.69155213323162</v>
      </c>
      <c r="AK52" s="48">
        <v>2</v>
      </c>
      <c r="AL52" s="49">
        <v>0</v>
      </c>
      <c r="AM52" s="49">
        <v>1</v>
      </c>
      <c r="AN52" s="49">
        <v>1</v>
      </c>
      <c r="AO52" s="49">
        <v>7</v>
      </c>
      <c r="AP52" s="49">
        <v>7</v>
      </c>
      <c r="AQ52" s="49">
        <v>0</v>
      </c>
      <c r="AR52" s="126">
        <v>0</v>
      </c>
      <c r="AS52" s="133"/>
      <c r="AT52" s="115">
        <v>3323</v>
      </c>
      <c r="AU52" s="115"/>
      <c r="AV52" s="115"/>
      <c r="AW52" s="115"/>
      <c r="AX52" s="115"/>
      <c r="AY52" s="115"/>
      <c r="AZ52" s="115"/>
      <c r="BA52" s="116"/>
      <c r="BB52" s="116"/>
      <c r="BC52" s="116"/>
      <c r="BD52" s="116"/>
      <c r="BE52" s="135"/>
      <c r="BF52" s="135"/>
      <c r="BG52" s="136"/>
      <c r="BH52" s="133"/>
      <c r="BI52" s="115">
        <v>3317</v>
      </c>
      <c r="BJ52" s="115"/>
      <c r="BK52" s="115"/>
      <c r="BL52" s="115"/>
      <c r="BM52" s="115"/>
      <c r="BN52" s="116"/>
      <c r="BO52" s="116"/>
      <c r="BP52" s="116"/>
      <c r="BQ52" s="116"/>
      <c r="BR52" s="116"/>
      <c r="BS52" s="116"/>
      <c r="BT52" s="135"/>
      <c r="BU52" s="135"/>
      <c r="BV52" s="136"/>
      <c r="BW52" s="133">
        <v>99</v>
      </c>
      <c r="BX52" s="115">
        <v>3266</v>
      </c>
      <c r="BY52" s="115">
        <v>19</v>
      </c>
      <c r="BZ52" s="115">
        <v>11</v>
      </c>
      <c r="CA52" s="115">
        <v>0</v>
      </c>
      <c r="CB52" s="115">
        <v>22</v>
      </c>
      <c r="CC52" s="116">
        <v>0.43</v>
      </c>
      <c r="CD52" s="116">
        <v>0.48</v>
      </c>
      <c r="CE52" s="116">
        <v>1.39</v>
      </c>
      <c r="CF52" s="116">
        <v>3.8</v>
      </c>
      <c r="CG52" s="116">
        <v>7.7</v>
      </c>
      <c r="CH52" s="61">
        <v>6</v>
      </c>
      <c r="CI52" s="153">
        <v>8.424242424242423E-2</v>
      </c>
      <c r="CJ52" s="61">
        <v>13</v>
      </c>
      <c r="CK52" s="153">
        <v>0.18252525252525251</v>
      </c>
      <c r="CL52" s="135">
        <v>16.7</v>
      </c>
      <c r="CM52" s="135">
        <v>8.3000000000000007</v>
      </c>
      <c r="CN52" s="135">
        <v>94.7</v>
      </c>
      <c r="CO52" s="136">
        <v>5.3</v>
      </c>
      <c r="CP52" s="133">
        <v>336</v>
      </c>
      <c r="CQ52" s="115">
        <v>3284</v>
      </c>
      <c r="CR52" s="115">
        <v>49</v>
      </c>
      <c r="CS52" s="115">
        <v>27</v>
      </c>
      <c r="CT52" s="115">
        <v>5</v>
      </c>
      <c r="CU52" s="115">
        <v>25</v>
      </c>
      <c r="CV52" s="116">
        <v>0.56000000000000005</v>
      </c>
      <c r="CW52" s="116">
        <v>1.04</v>
      </c>
      <c r="CX52" s="116">
        <v>1.48</v>
      </c>
      <c r="CY52" s="116">
        <v>2.6</v>
      </c>
      <c r="CZ52" s="116">
        <v>15.1</v>
      </c>
      <c r="DA52" s="61">
        <v>11</v>
      </c>
      <c r="DB52" s="153">
        <v>4.8452380952380948E-2</v>
      </c>
      <c r="DC52" s="61">
        <v>38</v>
      </c>
      <c r="DD52" s="153">
        <v>0.16738095238095238</v>
      </c>
      <c r="DE52" s="135">
        <v>45.5</v>
      </c>
      <c r="DF52" s="135">
        <v>10</v>
      </c>
      <c r="DG52" s="135">
        <v>77.2</v>
      </c>
      <c r="DH52" s="136">
        <v>22.8</v>
      </c>
      <c r="DI52" s="133">
        <v>351</v>
      </c>
      <c r="DJ52" s="115">
        <v>3060</v>
      </c>
      <c r="DK52" s="115">
        <v>55</v>
      </c>
      <c r="DL52" s="115">
        <v>30</v>
      </c>
      <c r="DM52" s="115">
        <v>2</v>
      </c>
      <c r="DN52" s="115">
        <v>22</v>
      </c>
      <c r="DO52" s="116">
        <v>0.64</v>
      </c>
      <c r="DP52" s="116">
        <v>1.06</v>
      </c>
      <c r="DQ52" s="116">
        <v>1.02</v>
      </c>
      <c r="DR52" s="116">
        <v>3.6</v>
      </c>
      <c r="DS52" s="116">
        <v>12.4</v>
      </c>
      <c r="DT52" s="61">
        <v>11</v>
      </c>
      <c r="DU52" s="153">
        <v>3.1965811965811962E-2</v>
      </c>
      <c r="DV52" s="61">
        <v>44</v>
      </c>
      <c r="DW52" s="153">
        <v>0.12786324786324785</v>
      </c>
      <c r="DX52" s="135">
        <v>54.5</v>
      </c>
      <c r="DY52" s="135">
        <v>9.1</v>
      </c>
      <c r="DZ52" s="135">
        <v>83.1</v>
      </c>
      <c r="EA52" s="136">
        <v>16.899999999999999</v>
      </c>
    </row>
    <row r="53" spans="1:131" ht="15.75" customHeight="1" x14ac:dyDescent="0.2">
      <c r="A53" s="30">
        <v>51</v>
      </c>
      <c r="B53" s="32" t="s">
        <v>594</v>
      </c>
      <c r="C53" s="120">
        <v>2.9371428571428568</v>
      </c>
      <c r="D53" s="121" t="s">
        <v>656</v>
      </c>
      <c r="E53" s="35">
        <v>1</v>
      </c>
      <c r="F53" s="123">
        <v>35662</v>
      </c>
      <c r="G53" s="124">
        <v>28.123287671232877</v>
      </c>
      <c r="H53" s="37" t="s">
        <v>754</v>
      </c>
      <c r="I53" s="37">
        <v>22.69041095890411</v>
      </c>
      <c r="J53" s="37" t="s">
        <v>976</v>
      </c>
      <c r="K53" s="37" t="s">
        <v>982</v>
      </c>
      <c r="L53" s="37" t="s">
        <v>987</v>
      </c>
      <c r="M53" s="122">
        <v>77</v>
      </c>
      <c r="N53" s="122">
        <v>220</v>
      </c>
      <c r="O53" s="122">
        <v>4.67</v>
      </c>
      <c r="P53" s="38">
        <v>0</v>
      </c>
      <c r="Q53" s="125">
        <v>1.943364797334814E-2</v>
      </c>
      <c r="R53" s="110">
        <v>0</v>
      </c>
      <c r="S53" s="110">
        <v>7.516650808753568E-2</v>
      </c>
      <c r="T53" s="110">
        <v>0.17195402298850573</v>
      </c>
      <c r="U53" s="110">
        <v>0.15246636771300448</v>
      </c>
      <c r="V53" s="58">
        <v>0.16221019535075509</v>
      </c>
      <c r="W53" s="59">
        <v>0.16221019535075509</v>
      </c>
      <c r="X53" s="42" t="s">
        <v>727</v>
      </c>
      <c r="Y53" s="43">
        <v>3.33</v>
      </c>
      <c r="Z53" s="43">
        <v>3.5</v>
      </c>
      <c r="AA53" s="43">
        <v>17.2</v>
      </c>
      <c r="AB53" s="43">
        <v>1</v>
      </c>
      <c r="AC53" s="43">
        <v>1.9</v>
      </c>
      <c r="AD53" s="44">
        <v>9.7941176470588226E-2</v>
      </c>
      <c r="AE53" s="44">
        <v>0.181890756302521</v>
      </c>
      <c r="AF53" s="45">
        <v>2.8999999999999998E-2</v>
      </c>
      <c r="AG53" s="185">
        <v>0.90349999999999997</v>
      </c>
      <c r="AH53" s="185">
        <v>9.6500000000000002E-2</v>
      </c>
      <c r="AI53" s="43">
        <v>92.509248765784321</v>
      </c>
      <c r="AJ53" s="47">
        <v>99.195103146464504</v>
      </c>
      <c r="AK53" s="48">
        <v>4</v>
      </c>
      <c r="AL53" s="49">
        <v>0</v>
      </c>
      <c r="AM53" s="49">
        <v>6</v>
      </c>
      <c r="AN53" s="49">
        <v>0</v>
      </c>
      <c r="AO53" s="49">
        <v>4</v>
      </c>
      <c r="AP53" s="49">
        <v>6</v>
      </c>
      <c r="AQ53" s="49">
        <v>0</v>
      </c>
      <c r="AR53" s="126">
        <v>0</v>
      </c>
      <c r="AS53" s="133">
        <v>70</v>
      </c>
      <c r="AT53" s="115">
        <v>3602</v>
      </c>
      <c r="AU53" s="115">
        <v>14</v>
      </c>
      <c r="AV53" s="115">
        <v>8</v>
      </c>
      <c r="AW53" s="115">
        <v>1</v>
      </c>
      <c r="AX53" s="115">
        <v>18</v>
      </c>
      <c r="AY53" s="115"/>
      <c r="AZ53" s="115"/>
      <c r="BA53" s="116">
        <v>0.8</v>
      </c>
      <c r="BB53" s="116">
        <v>2.4</v>
      </c>
      <c r="BC53" s="116">
        <v>11.4</v>
      </c>
      <c r="BD53" s="116"/>
      <c r="BE53" s="135">
        <v>11.1</v>
      </c>
      <c r="BF53" s="135">
        <v>91.1</v>
      </c>
      <c r="BG53" s="136">
        <v>8.9</v>
      </c>
      <c r="BH53" s="133"/>
      <c r="BI53" s="115">
        <v>3564</v>
      </c>
      <c r="BJ53" s="115"/>
      <c r="BK53" s="115"/>
      <c r="BL53" s="115"/>
      <c r="BM53" s="115"/>
      <c r="BN53" s="116"/>
      <c r="BO53" s="116"/>
      <c r="BP53" s="116"/>
      <c r="BQ53" s="116"/>
      <c r="BR53" s="116"/>
      <c r="BS53" s="116"/>
      <c r="BT53" s="135"/>
      <c r="BU53" s="135"/>
      <c r="BV53" s="136"/>
      <c r="BW53" s="133">
        <v>237</v>
      </c>
      <c r="BX53" s="115">
        <v>3153</v>
      </c>
      <c r="BY53" s="115">
        <v>33</v>
      </c>
      <c r="BZ53" s="115">
        <v>16</v>
      </c>
      <c r="CA53" s="115">
        <v>3</v>
      </c>
      <c r="CB53" s="115">
        <v>26</v>
      </c>
      <c r="CC53" s="116">
        <v>0.6</v>
      </c>
      <c r="CD53" s="116">
        <v>0.97</v>
      </c>
      <c r="CE53" s="116">
        <v>1.52</v>
      </c>
      <c r="CF53" s="116">
        <v>2.8</v>
      </c>
      <c r="CG53" s="116">
        <v>16</v>
      </c>
      <c r="CH53" s="61">
        <v>11</v>
      </c>
      <c r="CI53" s="153">
        <v>7.0548523206751049E-2</v>
      </c>
      <c r="CJ53" s="61">
        <v>22</v>
      </c>
      <c r="CK53" s="153">
        <v>0.1410970464135021</v>
      </c>
      <c r="CL53" s="135">
        <v>54.5</v>
      </c>
      <c r="CM53" s="135">
        <v>11.1</v>
      </c>
      <c r="CN53" s="135">
        <v>98.8</v>
      </c>
      <c r="CO53" s="136">
        <v>1.2</v>
      </c>
      <c r="CP53" s="133">
        <v>374</v>
      </c>
      <c r="CQ53" s="115">
        <v>2175</v>
      </c>
      <c r="CR53" s="115">
        <v>45</v>
      </c>
      <c r="CS53" s="115">
        <v>21</v>
      </c>
      <c r="CT53" s="115">
        <v>6</v>
      </c>
      <c r="CU53" s="115">
        <v>19</v>
      </c>
      <c r="CV53" s="116">
        <v>0.97</v>
      </c>
      <c r="CW53" s="116">
        <v>1.0900000000000001</v>
      </c>
      <c r="CX53" s="116">
        <v>1.36</v>
      </c>
      <c r="CY53" s="116">
        <v>3.4</v>
      </c>
      <c r="CZ53" s="116">
        <v>17.2</v>
      </c>
      <c r="DA53" s="61">
        <v>16</v>
      </c>
      <c r="DB53" s="153">
        <v>5.8181818181818182E-2</v>
      </c>
      <c r="DC53" s="61">
        <v>29</v>
      </c>
      <c r="DD53" s="153">
        <v>0.10545454545454545</v>
      </c>
      <c r="DE53" s="135">
        <v>31.3</v>
      </c>
      <c r="DF53" s="135">
        <v>19.2</v>
      </c>
      <c r="DG53" s="135">
        <v>88</v>
      </c>
      <c r="DH53" s="136">
        <v>12</v>
      </c>
      <c r="DI53" s="133">
        <v>476</v>
      </c>
      <c r="DJ53" s="115">
        <v>3122</v>
      </c>
      <c r="DK53" s="115">
        <v>40</v>
      </c>
      <c r="DL53" s="115">
        <v>33</v>
      </c>
      <c r="DM53" s="115">
        <v>4</v>
      </c>
      <c r="DN53" s="115">
        <v>26</v>
      </c>
      <c r="DO53" s="116">
        <v>1</v>
      </c>
      <c r="DP53" s="116">
        <v>1.9</v>
      </c>
      <c r="DQ53" s="116">
        <v>3.33</v>
      </c>
      <c r="DR53" s="116">
        <v>3.5</v>
      </c>
      <c r="DS53" s="116">
        <v>13.7</v>
      </c>
      <c r="DT53" s="61">
        <v>14</v>
      </c>
      <c r="DU53" s="153">
        <v>9.7941176470588226E-2</v>
      </c>
      <c r="DV53" s="61">
        <v>26</v>
      </c>
      <c r="DW53" s="153">
        <v>0.181890756302521</v>
      </c>
      <c r="DX53" s="135">
        <v>85.7</v>
      </c>
      <c r="DY53" s="135">
        <v>2.9</v>
      </c>
      <c r="DZ53" s="135">
        <v>92.7</v>
      </c>
      <c r="EA53" s="136">
        <v>7.3</v>
      </c>
    </row>
    <row r="54" spans="1:131" ht="15.75" customHeight="1" x14ac:dyDescent="0.2">
      <c r="A54" s="30">
        <v>52</v>
      </c>
      <c r="B54" s="32" t="s">
        <v>593</v>
      </c>
      <c r="C54" s="120">
        <v>2.7014285714285715</v>
      </c>
      <c r="D54" s="121" t="s">
        <v>679</v>
      </c>
      <c r="E54" s="35">
        <v>2</v>
      </c>
      <c r="F54" s="123">
        <v>35673</v>
      </c>
      <c r="G54" s="124">
        <v>28.093150684931508</v>
      </c>
      <c r="H54" s="37" t="s">
        <v>669</v>
      </c>
      <c r="I54" s="37">
        <v>22.660273972602738</v>
      </c>
      <c r="J54" s="37" t="s">
        <v>976</v>
      </c>
      <c r="K54" s="37" t="s">
        <v>982</v>
      </c>
      <c r="L54" s="37" t="s">
        <v>988</v>
      </c>
      <c r="M54" s="122">
        <v>74</v>
      </c>
      <c r="N54" s="122">
        <v>215</v>
      </c>
      <c r="O54" s="122">
        <v>4.59</v>
      </c>
      <c r="P54" s="38">
        <v>0</v>
      </c>
      <c r="Q54" s="125">
        <v>0</v>
      </c>
      <c r="R54" s="110">
        <v>5.3937432578209281E-3</v>
      </c>
      <c r="S54" s="110">
        <v>9.3231856482739878E-2</v>
      </c>
      <c r="T54" s="110">
        <v>6.490196078431372E-2</v>
      </c>
      <c r="U54" s="110">
        <v>9.7991313789359394E-2</v>
      </c>
      <c r="V54" s="58">
        <v>9.7991313789359394E-2</v>
      </c>
      <c r="W54" s="59">
        <v>9.7991313789359394E-2</v>
      </c>
      <c r="X54" s="42" t="s">
        <v>727</v>
      </c>
      <c r="Y54" s="43">
        <v>2.04</v>
      </c>
      <c r="Z54" s="43">
        <v>2.6</v>
      </c>
      <c r="AA54" s="43">
        <v>13.6</v>
      </c>
      <c r="AB54" s="43">
        <v>0.83</v>
      </c>
      <c r="AC54" s="43">
        <v>1.28</v>
      </c>
      <c r="AD54" s="44">
        <v>3.9556786703601104E-2</v>
      </c>
      <c r="AE54" s="44">
        <v>0.1808310249307479</v>
      </c>
      <c r="AF54" s="45">
        <v>6.9000000000000006E-2</v>
      </c>
      <c r="AG54" s="185">
        <v>0.87950000000000006</v>
      </c>
      <c r="AH54" s="185">
        <v>0.11549999999999999</v>
      </c>
      <c r="AI54" s="43">
        <v>96.87633792199999</v>
      </c>
      <c r="AJ54" s="47">
        <v>97.866551261549276</v>
      </c>
      <c r="AK54" s="48">
        <v>2</v>
      </c>
      <c r="AL54" s="49">
        <v>0</v>
      </c>
      <c r="AM54" s="49">
        <v>4</v>
      </c>
      <c r="AN54" s="49">
        <v>0</v>
      </c>
      <c r="AO54" s="49">
        <v>6</v>
      </c>
      <c r="AP54" s="49">
        <v>6</v>
      </c>
      <c r="AQ54" s="49">
        <v>0</v>
      </c>
      <c r="AR54" s="126">
        <v>0</v>
      </c>
      <c r="AS54" s="133"/>
      <c r="AT54" s="115">
        <v>2455</v>
      </c>
      <c r="AU54" s="115"/>
      <c r="AV54" s="115"/>
      <c r="AW54" s="115"/>
      <c r="AX54" s="115"/>
      <c r="AY54" s="115"/>
      <c r="AZ54" s="115"/>
      <c r="BA54" s="116"/>
      <c r="BB54" s="116"/>
      <c r="BC54" s="116"/>
      <c r="BD54" s="116"/>
      <c r="BE54" s="135"/>
      <c r="BF54" s="135"/>
      <c r="BG54" s="136"/>
      <c r="BH54" s="133">
        <v>15</v>
      </c>
      <c r="BI54" s="115">
        <v>2781</v>
      </c>
      <c r="BJ54" s="115">
        <v>5</v>
      </c>
      <c r="BK54" s="115">
        <v>2</v>
      </c>
      <c r="BL54" s="115">
        <v>0</v>
      </c>
      <c r="BM54" s="115">
        <v>26</v>
      </c>
      <c r="BN54" s="116">
        <v>0.76</v>
      </c>
      <c r="BO54" s="116">
        <v>0.13</v>
      </c>
      <c r="BP54" s="116">
        <v>0.33</v>
      </c>
      <c r="BQ54" s="116">
        <v>-0.5</v>
      </c>
      <c r="BR54" s="116"/>
      <c r="BS54" s="116"/>
      <c r="BT54" s="135">
        <v>33.299999999999997</v>
      </c>
      <c r="BU54" s="135">
        <v>91.5</v>
      </c>
      <c r="BV54" s="136">
        <v>8.5</v>
      </c>
      <c r="BW54" s="133">
        <v>343</v>
      </c>
      <c r="BX54" s="115">
        <v>3679</v>
      </c>
      <c r="BY54" s="115">
        <v>38</v>
      </c>
      <c r="BZ54" s="115">
        <v>24</v>
      </c>
      <c r="CA54" s="115">
        <v>2</v>
      </c>
      <c r="CB54" s="115">
        <v>9</v>
      </c>
      <c r="CC54" s="116">
        <v>0.84</v>
      </c>
      <c r="CD54" s="116">
        <v>0.98</v>
      </c>
      <c r="CE54" s="116">
        <v>1.46</v>
      </c>
      <c r="CF54" s="116">
        <v>3</v>
      </c>
      <c r="CG54" s="116">
        <v>11.9</v>
      </c>
      <c r="CH54" s="61">
        <v>12</v>
      </c>
      <c r="CI54" s="153">
        <v>5.1078717201166184E-2</v>
      </c>
      <c r="CJ54" s="61">
        <v>26</v>
      </c>
      <c r="CK54" s="153">
        <v>0.11067055393586006</v>
      </c>
      <c r="CL54" s="135">
        <v>75</v>
      </c>
      <c r="CM54" s="135">
        <v>4</v>
      </c>
      <c r="CN54" s="135">
        <v>90</v>
      </c>
      <c r="CO54" s="136">
        <v>10</v>
      </c>
      <c r="CP54" s="133">
        <v>331</v>
      </c>
      <c r="CQ54" s="115">
        <v>5100</v>
      </c>
      <c r="CR54" s="115">
        <v>42</v>
      </c>
      <c r="CS54" s="115">
        <v>26</v>
      </c>
      <c r="CT54" s="115">
        <v>1</v>
      </c>
      <c r="CU54" s="115">
        <v>51</v>
      </c>
      <c r="CV54" s="116">
        <v>0.65</v>
      </c>
      <c r="CW54" s="116">
        <v>0.97</v>
      </c>
      <c r="CX54" s="116">
        <v>1.76</v>
      </c>
      <c r="CY54" s="116">
        <v>2.6</v>
      </c>
      <c r="CZ54" s="116">
        <v>12</v>
      </c>
      <c r="DA54" s="61">
        <v>11</v>
      </c>
      <c r="DB54" s="153">
        <v>5.8489425981873115E-2</v>
      </c>
      <c r="DC54" s="61">
        <v>31</v>
      </c>
      <c r="DD54" s="153">
        <v>0.16483383685800604</v>
      </c>
      <c r="DE54" s="135">
        <v>54.5</v>
      </c>
      <c r="DF54" s="135">
        <v>10.3</v>
      </c>
      <c r="DG54" s="135">
        <v>89.5</v>
      </c>
      <c r="DH54" s="136">
        <v>10.5</v>
      </c>
      <c r="DI54" s="133">
        <v>361</v>
      </c>
      <c r="DJ54" s="115">
        <v>3684</v>
      </c>
      <c r="DK54" s="115">
        <v>39</v>
      </c>
      <c r="DL54" s="115">
        <v>27</v>
      </c>
      <c r="DM54" s="115">
        <v>3</v>
      </c>
      <c r="DN54" s="115">
        <v>48</v>
      </c>
      <c r="DO54" s="116">
        <v>0.83</v>
      </c>
      <c r="DP54" s="116">
        <v>1.28</v>
      </c>
      <c r="DQ54" s="116">
        <v>2.04</v>
      </c>
      <c r="DR54" s="116">
        <v>2.4</v>
      </c>
      <c r="DS54" s="116">
        <v>13.6</v>
      </c>
      <c r="DT54" s="61">
        <v>7</v>
      </c>
      <c r="DU54" s="153">
        <v>3.9556786703601104E-2</v>
      </c>
      <c r="DV54" s="61">
        <v>32</v>
      </c>
      <c r="DW54" s="153">
        <v>0.1808310249307479</v>
      </c>
      <c r="DX54" s="135">
        <v>57.1</v>
      </c>
      <c r="DY54" s="135">
        <v>6.9</v>
      </c>
      <c r="DZ54" s="135">
        <v>86.4</v>
      </c>
      <c r="EA54" s="136">
        <v>12.6</v>
      </c>
    </row>
    <row r="55" spans="1:131" ht="15.75" customHeight="1" thickBot="1" x14ac:dyDescent="0.25">
      <c r="A55" s="64">
        <v>53</v>
      </c>
      <c r="B55" s="66" t="s">
        <v>597</v>
      </c>
      <c r="C55" s="120">
        <v>2.5614285714285714</v>
      </c>
      <c r="D55" s="139" t="s">
        <v>647</v>
      </c>
      <c r="E55" s="69">
        <v>2</v>
      </c>
      <c r="F55" s="141">
        <v>35187</v>
      </c>
      <c r="G55" s="142">
        <v>29.424657534246574</v>
      </c>
      <c r="H55" s="71" t="s">
        <v>754</v>
      </c>
      <c r="I55" s="71">
        <v>23.991780821917807</v>
      </c>
      <c r="J55" s="71" t="s">
        <v>983</v>
      </c>
      <c r="K55" s="71" t="s">
        <v>981</v>
      </c>
      <c r="L55" s="71" t="s">
        <v>988</v>
      </c>
      <c r="M55" s="140">
        <v>70</v>
      </c>
      <c r="N55" s="140">
        <v>183</v>
      </c>
      <c r="O55" s="140">
        <v>4.5</v>
      </c>
      <c r="P55" s="154">
        <v>0</v>
      </c>
      <c r="Q55" s="143">
        <v>0</v>
      </c>
      <c r="R55" s="144">
        <v>3.9986889544411666E-2</v>
      </c>
      <c r="S55" s="144">
        <v>4.3852106620808254E-2</v>
      </c>
      <c r="T55" s="144">
        <v>0.17060053779504034</v>
      </c>
      <c r="U55" s="144">
        <v>0.14185478950579622</v>
      </c>
      <c r="V55" s="75">
        <v>0.15622766365041829</v>
      </c>
      <c r="W55" s="76">
        <v>0.15622766365041829</v>
      </c>
      <c r="X55" s="77" t="s">
        <v>727</v>
      </c>
      <c r="Y55" s="78">
        <v>1.7</v>
      </c>
      <c r="Z55" s="78">
        <v>5.7</v>
      </c>
      <c r="AA55" s="78">
        <v>8.5</v>
      </c>
      <c r="AB55" s="78">
        <v>0.52</v>
      </c>
      <c r="AC55" s="78">
        <v>1.37</v>
      </c>
      <c r="AD55" s="79">
        <v>2.2258064516129029E-2</v>
      </c>
      <c r="AE55" s="79">
        <v>0.10881720430107526</v>
      </c>
      <c r="AF55" s="80">
        <v>2.4E-2</v>
      </c>
      <c r="AG55" s="189">
        <v>0.2515</v>
      </c>
      <c r="AH55" s="189">
        <v>0.74849999999999994</v>
      </c>
      <c r="AI55" s="78">
        <v>89.254686785550987</v>
      </c>
      <c r="AJ55" s="81">
        <v>82.955862233350175</v>
      </c>
      <c r="AK55" s="82">
        <v>4</v>
      </c>
      <c r="AL55" s="49">
        <v>0</v>
      </c>
      <c r="AM55" s="49">
        <v>2</v>
      </c>
      <c r="AN55" s="83">
        <v>4</v>
      </c>
      <c r="AO55" s="83">
        <v>8</v>
      </c>
      <c r="AP55" s="83">
        <v>3</v>
      </c>
      <c r="AQ55" s="83">
        <v>0</v>
      </c>
      <c r="AR55" s="145">
        <v>0</v>
      </c>
      <c r="AS55" s="146"/>
      <c r="AT55" s="147">
        <v>3364</v>
      </c>
      <c r="AU55" s="147"/>
      <c r="AV55" s="147"/>
      <c r="AW55" s="147"/>
      <c r="AX55" s="147"/>
      <c r="AY55" s="147"/>
      <c r="AZ55" s="147"/>
      <c r="BA55" s="149"/>
      <c r="BB55" s="149"/>
      <c r="BC55" s="149"/>
      <c r="BD55" s="149"/>
      <c r="BE55" s="150"/>
      <c r="BF55" s="150"/>
      <c r="BG55" s="151"/>
      <c r="BH55" s="146">
        <v>122</v>
      </c>
      <c r="BI55" s="147">
        <v>3051</v>
      </c>
      <c r="BJ55" s="147">
        <v>14</v>
      </c>
      <c r="BK55" s="147">
        <v>10</v>
      </c>
      <c r="BL55" s="147">
        <v>2</v>
      </c>
      <c r="BM55" s="147">
        <v>27</v>
      </c>
      <c r="BN55" s="149">
        <v>0.41</v>
      </c>
      <c r="BO55" s="149">
        <v>0.38</v>
      </c>
      <c r="BP55" s="149">
        <v>1.67</v>
      </c>
      <c r="BQ55" s="149">
        <v>5.8</v>
      </c>
      <c r="BR55" s="149">
        <v>8.6999999999999993</v>
      </c>
      <c r="BS55" s="149"/>
      <c r="BT55" s="150">
        <v>0</v>
      </c>
      <c r="BU55" s="150">
        <v>11.8</v>
      </c>
      <c r="BV55" s="151">
        <v>86.8</v>
      </c>
      <c r="BW55" s="146">
        <v>102</v>
      </c>
      <c r="BX55" s="147">
        <v>2326</v>
      </c>
      <c r="BY55" s="147">
        <v>10</v>
      </c>
      <c r="BZ55" s="147">
        <v>6</v>
      </c>
      <c r="CA55" s="147">
        <v>0</v>
      </c>
      <c r="CB55" s="147">
        <v>20</v>
      </c>
      <c r="CC55" s="149">
        <v>0.85</v>
      </c>
      <c r="CD55" s="149">
        <v>0.28999999999999998</v>
      </c>
      <c r="CE55" s="149">
        <v>1.1200000000000001</v>
      </c>
      <c r="CF55" s="149">
        <v>1.8</v>
      </c>
      <c r="CG55" s="149">
        <v>18.899999999999999</v>
      </c>
      <c r="CH55" s="86">
        <v>4</v>
      </c>
      <c r="CI55" s="155">
        <v>4.3921568627450981E-2</v>
      </c>
      <c r="CJ55" s="86">
        <v>6</v>
      </c>
      <c r="CK55" s="155">
        <v>6.5882352941176475E-2</v>
      </c>
      <c r="CL55" s="150">
        <v>25</v>
      </c>
      <c r="CM55" s="150">
        <v>25</v>
      </c>
      <c r="CN55" s="150">
        <v>18.3</v>
      </c>
      <c r="CO55" s="151">
        <v>81.7</v>
      </c>
      <c r="CP55" s="146">
        <v>571</v>
      </c>
      <c r="CQ55" s="147">
        <v>3347</v>
      </c>
      <c r="CR55" s="147">
        <v>71</v>
      </c>
      <c r="CS55" s="147">
        <v>49</v>
      </c>
      <c r="CT55" s="147">
        <v>2</v>
      </c>
      <c r="CU55" s="147">
        <v>23</v>
      </c>
      <c r="CV55" s="149">
        <v>0.52</v>
      </c>
      <c r="CW55" s="149">
        <v>1.37</v>
      </c>
      <c r="CX55" s="149">
        <v>1.7</v>
      </c>
      <c r="CY55" s="149">
        <v>5.7</v>
      </c>
      <c r="CZ55" s="149">
        <v>8.5</v>
      </c>
      <c r="DA55" s="86">
        <v>10</v>
      </c>
      <c r="DB55" s="155">
        <v>2.9772329246935202E-2</v>
      </c>
      <c r="DC55" s="86">
        <v>61</v>
      </c>
      <c r="DD55" s="155">
        <v>0.18161120840630474</v>
      </c>
      <c r="DE55" s="150">
        <v>70</v>
      </c>
      <c r="DF55" s="150">
        <v>7.5</v>
      </c>
      <c r="DG55" s="150">
        <v>12.7</v>
      </c>
      <c r="DH55" s="151">
        <v>87.3</v>
      </c>
      <c r="DI55" s="146">
        <v>465</v>
      </c>
      <c r="DJ55" s="147">
        <v>3278</v>
      </c>
      <c r="DK55" s="147">
        <v>53</v>
      </c>
      <c r="DL55" s="147">
        <v>41</v>
      </c>
      <c r="DM55" s="147">
        <v>4</v>
      </c>
      <c r="DN55" s="147">
        <v>37</v>
      </c>
      <c r="DO55" s="149">
        <v>0.48</v>
      </c>
      <c r="DP55" s="149">
        <v>1.18</v>
      </c>
      <c r="DQ55" s="149">
        <v>1.1499999999999999</v>
      </c>
      <c r="DR55" s="149">
        <v>4.4000000000000004</v>
      </c>
      <c r="DS55" s="149">
        <v>7.6</v>
      </c>
      <c r="DT55" s="86">
        <v>9</v>
      </c>
      <c r="DU55" s="155">
        <v>2.2258064516129029E-2</v>
      </c>
      <c r="DV55" s="86">
        <v>44</v>
      </c>
      <c r="DW55" s="155">
        <v>0.10881720430107526</v>
      </c>
      <c r="DX55" s="150">
        <v>44.4</v>
      </c>
      <c r="DY55" s="150">
        <v>2.4</v>
      </c>
      <c r="DZ55" s="150">
        <v>37.6</v>
      </c>
      <c r="EA55" s="151">
        <v>62.4</v>
      </c>
    </row>
  </sheetData>
  <autoFilter ref="A2:EA2" xr:uid="{00000000-0009-0000-0000-000009000000}">
    <sortState xmlns:xlrd2="http://schemas.microsoft.com/office/spreadsheetml/2017/richdata2" ref="A3:EA55">
      <sortCondition ref="A2"/>
    </sortState>
  </autoFilter>
  <mergeCells count="10">
    <mergeCell ref="BW1:CO1"/>
    <mergeCell ref="CP1:DH1"/>
    <mergeCell ref="DI1:EA1"/>
    <mergeCell ref="A1:C1"/>
    <mergeCell ref="D1:P1"/>
    <mergeCell ref="Q1:W1"/>
    <mergeCell ref="X1:AJ1"/>
    <mergeCell ref="AK1:AR1"/>
    <mergeCell ref="AS1:BG1"/>
    <mergeCell ref="BH1:BV1"/>
  </mergeCells>
  <conditionalFormatting sqref="B3:B55">
    <cfRule type="expression" dxfId="104" priority="1" stopIfTrue="1">
      <formula>$C3&gt;12.5</formula>
    </cfRule>
    <cfRule type="expression" dxfId="103" priority="2" stopIfTrue="1">
      <formula>AND($C3&gt;11.995,$C3&lt;12.5)</formula>
    </cfRule>
    <cfRule type="expression" dxfId="102" priority="3" stopIfTrue="1">
      <formula>AND($C3&gt;11,$C3&lt;11.995)</formula>
    </cfRule>
    <cfRule type="expression" dxfId="101" priority="4">
      <formula>AND($C3&gt;=9.69,$C3&lt;10.999)</formula>
    </cfRule>
    <cfRule type="expression" dxfId="100" priority="5" stopIfTrue="1">
      <formula>AND($C3&gt;8.4,$C3&lt;9.999)</formula>
    </cfRule>
    <cfRule type="expression" dxfId="99" priority="6" stopIfTrue="1">
      <formula>AND($C3&gt;7.25,$C3&lt;8.999)</formula>
    </cfRule>
    <cfRule type="expression" dxfId="98" priority="7" stopIfTrue="1">
      <formula>AND($C3&gt;=6,$C3&lt;7.25)</formula>
    </cfRule>
    <cfRule type="expression" dxfId="97" priority="8" stopIfTrue="1">
      <formula>AND($C3&gt;=4.7,$C3&lt;6.999)</formula>
    </cfRule>
    <cfRule type="expression" dxfId="96" priority="9">
      <formula>$C3&lt;4.7</formula>
    </cfRule>
  </conditionalFormatting>
  <conditionalFormatting sqref="C3:C55">
    <cfRule type="colorScale" priority="10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1000">
    <cfRule type="containsText" dxfId="95" priority="11" operator="containsText" text="SR">
      <formula>NOT(ISERROR(SEARCH(("SR"),(H3))))</formula>
    </cfRule>
  </conditionalFormatting>
  <conditionalFormatting sqref="Q3:U55">
    <cfRule type="cellIs" dxfId="94" priority="12" operator="between">
      <formula>0.2</formula>
      <formula>0.2499</formula>
    </cfRule>
    <cfRule type="cellIs" dxfId="93" priority="13" operator="equal">
      <formula>0</formula>
    </cfRule>
    <cfRule type="colorScale" priority="14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55">
    <cfRule type="colorScale" priority="15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51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2.33203125" customWidth="1"/>
    <col min="3" max="3" width="12.6640625" customWidth="1"/>
    <col min="4" max="4" width="19.332031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8.5" customWidth="1"/>
    <col min="11" max="11" width="10.33203125" customWidth="1"/>
    <col min="12" max="12" width="15.83203125" customWidth="1"/>
    <col min="13" max="13" width="10" customWidth="1"/>
    <col min="14" max="14" width="10.5" customWidth="1"/>
    <col min="15" max="15" width="11.33203125" customWidth="1"/>
    <col min="16" max="16" width="12.5" customWidth="1"/>
    <col min="17" max="23" width="9.83203125" customWidth="1"/>
    <col min="24" max="24" width="12.1640625" customWidth="1"/>
    <col min="25" max="25" width="8.5" customWidth="1"/>
    <col min="26" max="26" width="9.5" customWidth="1"/>
    <col min="27" max="27" width="9.1640625" customWidth="1"/>
    <col min="28" max="28" width="9.5" customWidth="1"/>
    <col min="29" max="29" width="10.6640625" customWidth="1"/>
    <col min="30" max="30" width="9.83203125" customWidth="1"/>
    <col min="31" max="31" width="11.33203125" customWidth="1"/>
    <col min="32" max="32" width="10" customWidth="1"/>
    <col min="33" max="33" width="10.83203125" customWidth="1"/>
    <col min="34" max="35" width="9.5" customWidth="1"/>
    <col min="36" max="36" width="8.66406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9.83203125" customWidth="1"/>
    <col min="43" max="43" width="7.6640625" customWidth="1"/>
    <col min="44" max="44" width="9.5" customWidth="1"/>
    <col min="45" max="45" width="10.83203125" customWidth="1"/>
    <col min="46" max="46" width="12.6640625" customWidth="1"/>
    <col min="47" max="47" width="7.83203125" customWidth="1"/>
    <col min="48" max="48" width="8.1640625" customWidth="1"/>
    <col min="49" max="49" width="7.5" customWidth="1"/>
    <col min="50" max="50" width="13" customWidth="1"/>
    <col min="51" max="51" width="9.5" customWidth="1"/>
    <col min="52" max="52" width="10.6640625" customWidth="1"/>
    <col min="53" max="53" width="8.5" customWidth="1"/>
    <col min="54" max="54" width="9.5" customWidth="1"/>
    <col min="55" max="55" width="9.1640625" customWidth="1"/>
    <col min="56" max="56" width="8.5" customWidth="1"/>
    <col min="57" max="57" width="10.5" customWidth="1"/>
    <col min="58" max="58" width="10.83203125" customWidth="1"/>
    <col min="59" max="59" width="9.5" customWidth="1"/>
    <col min="60" max="60" width="10.83203125" customWidth="1"/>
    <col min="61" max="61" width="12.6640625" customWidth="1"/>
    <col min="62" max="62" width="7.83203125" customWidth="1"/>
    <col min="63" max="63" width="8.1640625" customWidth="1"/>
    <col min="64" max="64" width="7.5" customWidth="1"/>
    <col min="65" max="65" width="13" customWidth="1"/>
    <col min="66" max="66" width="9.5" customWidth="1"/>
    <col min="67" max="67" width="10.6640625" customWidth="1"/>
    <col min="68" max="68" width="8.5" customWidth="1"/>
    <col min="69" max="69" width="9.5" customWidth="1"/>
    <col min="70" max="70" width="9.1640625" customWidth="1"/>
    <col min="71" max="71" width="6.33203125" customWidth="1"/>
    <col min="72" max="72" width="9.83203125" customWidth="1"/>
    <col min="73" max="73" width="7.6640625" customWidth="1"/>
    <col min="74" max="74" width="11.33203125" customWidth="1"/>
    <col min="75" max="75" width="8.5" customWidth="1"/>
    <col min="76" max="76" width="10.5" customWidth="1"/>
    <col min="77" max="77" width="10.83203125" customWidth="1"/>
    <col min="78" max="78" width="9.5" customWidth="1"/>
    <col min="79" max="79" width="10.83203125" customWidth="1"/>
    <col min="80" max="80" width="12.6640625" customWidth="1"/>
    <col min="81" max="81" width="7.83203125" customWidth="1"/>
    <col min="82" max="82" width="8.1640625" customWidth="1"/>
    <col min="83" max="83" width="7.5" customWidth="1"/>
    <col min="84" max="84" width="13" customWidth="1"/>
    <col min="85" max="85" width="9.5" customWidth="1"/>
    <col min="86" max="86" width="10.6640625" customWidth="1"/>
    <col min="87" max="87" width="8.5" customWidth="1"/>
    <col min="88" max="88" width="9.5" customWidth="1"/>
    <col min="89" max="89" width="9.1640625" customWidth="1"/>
    <col min="90" max="90" width="6.33203125" customWidth="1"/>
    <col min="91" max="91" width="9.83203125" customWidth="1"/>
    <col min="92" max="92" width="7.6640625" customWidth="1"/>
    <col min="93" max="93" width="11.33203125" customWidth="1"/>
    <col min="94" max="94" width="8.5" customWidth="1"/>
    <col min="95" max="95" width="10.5" customWidth="1"/>
    <col min="96" max="96" width="10.83203125" customWidth="1"/>
    <col min="97" max="97" width="9.5" customWidth="1"/>
    <col min="98" max="98" width="10.83203125" customWidth="1"/>
    <col min="99" max="99" width="12.6640625" customWidth="1"/>
    <col min="100" max="100" width="7.83203125" customWidth="1"/>
    <col min="101" max="101" width="8.1640625" customWidth="1"/>
    <col min="102" max="102" width="7.5" customWidth="1"/>
    <col min="103" max="103" width="13" customWidth="1"/>
    <col min="104" max="104" width="9.5" customWidth="1"/>
    <col min="105" max="105" width="10.6640625" customWidth="1"/>
    <col min="106" max="106" width="8.5" customWidth="1"/>
    <col min="107" max="107" width="9.5" customWidth="1"/>
    <col min="108" max="108" width="9.1640625" customWidth="1"/>
    <col min="109" max="109" width="6.33203125" customWidth="1"/>
    <col min="110" max="110" width="9.83203125" customWidth="1"/>
    <col min="111" max="111" width="7.6640625" customWidth="1"/>
    <col min="112" max="112" width="11.33203125" customWidth="1"/>
    <col min="113" max="113" width="8.5" customWidth="1"/>
    <col min="114" max="114" width="10.5" customWidth="1"/>
    <col min="115" max="115" width="10.83203125" customWidth="1"/>
    <col min="116" max="116" width="9.5" customWidth="1"/>
    <col min="117" max="117" width="10.83203125" customWidth="1"/>
    <col min="118" max="118" width="12.6640625" customWidth="1"/>
    <col min="119" max="119" width="7.83203125" customWidth="1"/>
    <col min="120" max="120" width="8.1640625" customWidth="1"/>
    <col min="121" max="121" width="7.5" customWidth="1"/>
    <col min="122" max="122" width="13" customWidth="1"/>
    <col min="123" max="123" width="9.5" customWidth="1"/>
    <col min="124" max="124" width="10.6640625" customWidth="1"/>
    <col min="125" max="125" width="8.5" customWidth="1"/>
    <col min="126" max="126" width="9.5" customWidth="1"/>
    <col min="127" max="127" width="9.1640625" customWidth="1"/>
    <col min="128" max="128" width="6.33203125" customWidth="1"/>
    <col min="129" max="129" width="9.83203125" customWidth="1"/>
    <col min="130" max="130" width="7.6640625" customWidth="1"/>
    <col min="131" max="131" width="11.33203125" customWidth="1"/>
    <col min="132" max="132" width="8.5" customWidth="1"/>
    <col min="133" max="133" width="10.5" customWidth="1"/>
    <col min="134" max="134" width="10.83203125" customWidth="1"/>
    <col min="135" max="135" width="9.5" customWidth="1"/>
    <col min="136" max="136" width="8" customWidth="1"/>
    <col min="137" max="137" width="3.5" customWidth="1"/>
    <col min="138" max="138" width="13.1640625" customWidth="1"/>
    <col min="139" max="139" width="11" customWidth="1"/>
    <col min="140" max="140" width="14.5" customWidth="1"/>
    <col min="141" max="141" width="11.33203125" customWidth="1"/>
  </cols>
  <sheetData>
    <row r="1" spans="1:141" x14ac:dyDescent="0.2">
      <c r="A1" s="367"/>
      <c r="B1" s="368"/>
      <c r="C1" s="370"/>
      <c r="D1" s="371" t="s">
        <v>60</v>
      </c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70"/>
      <c r="Q1" s="372" t="s">
        <v>61</v>
      </c>
      <c r="R1" s="368"/>
      <c r="S1" s="368"/>
      <c r="T1" s="368"/>
      <c r="U1" s="368"/>
      <c r="V1" s="368"/>
      <c r="W1" s="370"/>
      <c r="X1" s="373" t="s">
        <v>62</v>
      </c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8"/>
      <c r="AJ1" s="370"/>
      <c r="AK1" s="414" t="s">
        <v>63</v>
      </c>
      <c r="AL1" s="368"/>
      <c r="AM1" s="368"/>
      <c r="AN1" s="368"/>
      <c r="AO1" s="368"/>
      <c r="AP1" s="368"/>
      <c r="AQ1" s="368"/>
      <c r="AR1" s="369"/>
      <c r="AS1" s="364" t="s">
        <v>726</v>
      </c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6"/>
      <c r="BH1" s="364" t="s">
        <v>757</v>
      </c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6"/>
      <c r="CA1" s="364" t="s">
        <v>775</v>
      </c>
      <c r="CB1" s="365"/>
      <c r="CC1" s="365"/>
      <c r="CD1" s="365"/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5"/>
      <c r="CS1" s="366"/>
      <c r="CT1" s="364" t="s">
        <v>790</v>
      </c>
      <c r="CU1" s="365"/>
      <c r="CV1" s="365"/>
      <c r="CW1" s="365"/>
      <c r="CX1" s="365"/>
      <c r="CY1" s="365"/>
      <c r="CZ1" s="365"/>
      <c r="DA1" s="365"/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6"/>
      <c r="DM1" s="364" t="s">
        <v>800</v>
      </c>
      <c r="DN1" s="365"/>
      <c r="DO1" s="365"/>
      <c r="DP1" s="365"/>
      <c r="DQ1" s="365"/>
      <c r="DR1" s="365"/>
      <c r="DS1" s="365"/>
      <c r="DT1" s="365"/>
      <c r="DU1" s="365"/>
      <c r="DV1" s="365"/>
      <c r="DW1" s="365"/>
      <c r="DX1" s="365"/>
      <c r="DY1" s="365"/>
      <c r="DZ1" s="365"/>
      <c r="EA1" s="365"/>
      <c r="EB1" s="365"/>
      <c r="EC1" s="365"/>
      <c r="ED1" s="365"/>
      <c r="EE1" s="366"/>
      <c r="EF1" s="119"/>
      <c r="EG1" s="119"/>
      <c r="EH1" s="119"/>
      <c r="EI1" s="119"/>
      <c r="EJ1" s="31"/>
      <c r="EK1" s="31"/>
    </row>
    <row r="2" spans="1:141" x14ac:dyDescent="0.2">
      <c r="A2" s="12" t="s">
        <v>69</v>
      </c>
      <c r="B2" s="13" t="s">
        <v>72</v>
      </c>
      <c r="C2" s="14" t="s">
        <v>2</v>
      </c>
      <c r="D2" s="15" t="s">
        <v>75</v>
      </c>
      <c r="E2" s="16" t="s">
        <v>30</v>
      </c>
      <c r="F2" s="16" t="s">
        <v>34</v>
      </c>
      <c r="G2" s="16" t="s">
        <v>36</v>
      </c>
      <c r="H2" s="16" t="s">
        <v>71</v>
      </c>
      <c r="I2" s="16" t="s">
        <v>40</v>
      </c>
      <c r="J2" s="16" t="s">
        <v>53</v>
      </c>
      <c r="K2" s="16" t="s">
        <v>55</v>
      </c>
      <c r="L2" s="16" t="s">
        <v>57</v>
      </c>
      <c r="M2" s="16" t="s">
        <v>76</v>
      </c>
      <c r="N2" s="16" t="s">
        <v>77</v>
      </c>
      <c r="O2" s="16" t="s">
        <v>78</v>
      </c>
      <c r="P2" s="17" t="s">
        <v>28</v>
      </c>
      <c r="Q2" s="18" t="s">
        <v>42</v>
      </c>
      <c r="R2" s="19" t="s">
        <v>44</v>
      </c>
      <c r="S2" s="19" t="s">
        <v>46</v>
      </c>
      <c r="T2" s="19" t="s">
        <v>48</v>
      </c>
      <c r="U2" s="19" t="s">
        <v>50</v>
      </c>
      <c r="V2" s="19" t="s">
        <v>24</v>
      </c>
      <c r="W2" s="20" t="s">
        <v>26</v>
      </c>
      <c r="X2" s="21" t="s">
        <v>4</v>
      </c>
      <c r="Y2" s="22" t="s">
        <v>8</v>
      </c>
      <c r="Z2" s="22" t="s">
        <v>10</v>
      </c>
      <c r="AA2" s="22" t="s">
        <v>14</v>
      </c>
      <c r="AB2" s="22" t="s">
        <v>16</v>
      </c>
      <c r="AC2" s="22" t="s">
        <v>18</v>
      </c>
      <c r="AD2" s="22" t="s">
        <v>79</v>
      </c>
      <c r="AE2" s="22" t="s">
        <v>80</v>
      </c>
      <c r="AF2" s="22" t="s">
        <v>81</v>
      </c>
      <c r="AG2" s="22" t="s">
        <v>83</v>
      </c>
      <c r="AH2" s="22" t="s">
        <v>84</v>
      </c>
      <c r="AI2" s="22" t="s">
        <v>85</v>
      </c>
      <c r="AJ2" s="23" t="s">
        <v>20</v>
      </c>
      <c r="AK2" s="25" t="s">
        <v>86</v>
      </c>
      <c r="AL2" s="25" t="s">
        <v>87</v>
      </c>
      <c r="AM2" s="25" t="s">
        <v>88</v>
      </c>
      <c r="AN2" s="25" t="s">
        <v>89</v>
      </c>
      <c r="AO2" s="25" t="s">
        <v>90</v>
      </c>
      <c r="AP2" s="25" t="s">
        <v>91</v>
      </c>
      <c r="AQ2" s="25" t="s">
        <v>32</v>
      </c>
      <c r="AR2" s="25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98</v>
      </c>
      <c r="BE2" s="28" t="s">
        <v>99</v>
      </c>
      <c r="BF2" s="28" t="s">
        <v>83</v>
      </c>
      <c r="BG2" s="29" t="s">
        <v>84</v>
      </c>
      <c r="BH2" s="27" t="s">
        <v>92</v>
      </c>
      <c r="BI2" s="28" t="s">
        <v>93</v>
      </c>
      <c r="BJ2" s="28" t="s">
        <v>94</v>
      </c>
      <c r="BK2" s="28" t="s">
        <v>95</v>
      </c>
      <c r="BL2" s="28" t="s">
        <v>96</v>
      </c>
      <c r="BM2" s="28" t="s">
        <v>97</v>
      </c>
      <c r="BN2" s="28" t="s">
        <v>16</v>
      </c>
      <c r="BO2" s="28" t="s">
        <v>18</v>
      </c>
      <c r="BP2" s="28" t="s">
        <v>8</v>
      </c>
      <c r="BQ2" s="28" t="s">
        <v>10</v>
      </c>
      <c r="BR2" s="28" t="s">
        <v>14</v>
      </c>
      <c r="BS2" s="28" t="s">
        <v>758</v>
      </c>
      <c r="BT2" s="28" t="s">
        <v>79</v>
      </c>
      <c r="BU2" s="28" t="s">
        <v>759</v>
      </c>
      <c r="BV2" s="28" t="s">
        <v>80</v>
      </c>
      <c r="BW2" s="28" t="s">
        <v>98</v>
      </c>
      <c r="BX2" s="28" t="s">
        <v>99</v>
      </c>
      <c r="BY2" s="28" t="s">
        <v>83</v>
      </c>
      <c r="BZ2" s="29" t="s">
        <v>84</v>
      </c>
      <c r="CA2" s="27" t="s">
        <v>92</v>
      </c>
      <c r="CB2" s="28" t="s">
        <v>93</v>
      </c>
      <c r="CC2" s="28" t="s">
        <v>94</v>
      </c>
      <c r="CD2" s="28" t="s">
        <v>95</v>
      </c>
      <c r="CE2" s="28" t="s">
        <v>96</v>
      </c>
      <c r="CF2" s="28" t="s">
        <v>97</v>
      </c>
      <c r="CG2" s="28" t="s">
        <v>16</v>
      </c>
      <c r="CH2" s="28" t="s">
        <v>18</v>
      </c>
      <c r="CI2" s="28" t="s">
        <v>8</v>
      </c>
      <c r="CJ2" s="28" t="s">
        <v>10</v>
      </c>
      <c r="CK2" s="28" t="s">
        <v>14</v>
      </c>
      <c r="CL2" s="28" t="s">
        <v>758</v>
      </c>
      <c r="CM2" s="28" t="s">
        <v>79</v>
      </c>
      <c r="CN2" s="28" t="s">
        <v>759</v>
      </c>
      <c r="CO2" s="28" t="s">
        <v>80</v>
      </c>
      <c r="CP2" s="28" t="s">
        <v>98</v>
      </c>
      <c r="CQ2" s="28" t="s">
        <v>99</v>
      </c>
      <c r="CR2" s="28" t="s">
        <v>83</v>
      </c>
      <c r="CS2" s="29" t="s">
        <v>84</v>
      </c>
      <c r="CT2" s="27" t="s">
        <v>92</v>
      </c>
      <c r="CU2" s="28" t="s">
        <v>93</v>
      </c>
      <c r="CV2" s="28" t="s">
        <v>94</v>
      </c>
      <c r="CW2" s="28" t="s">
        <v>95</v>
      </c>
      <c r="CX2" s="28" t="s">
        <v>96</v>
      </c>
      <c r="CY2" s="28" t="s">
        <v>97</v>
      </c>
      <c r="CZ2" s="28" t="s">
        <v>16</v>
      </c>
      <c r="DA2" s="28" t="s">
        <v>18</v>
      </c>
      <c r="DB2" s="28" t="s">
        <v>8</v>
      </c>
      <c r="DC2" s="28" t="s">
        <v>10</v>
      </c>
      <c r="DD2" s="28" t="s">
        <v>14</v>
      </c>
      <c r="DE2" s="28" t="s">
        <v>758</v>
      </c>
      <c r="DF2" s="28" t="s">
        <v>79</v>
      </c>
      <c r="DG2" s="28" t="s">
        <v>759</v>
      </c>
      <c r="DH2" s="28" t="s">
        <v>80</v>
      </c>
      <c r="DI2" s="28" t="s">
        <v>98</v>
      </c>
      <c r="DJ2" s="28" t="s">
        <v>99</v>
      </c>
      <c r="DK2" s="28" t="s">
        <v>83</v>
      </c>
      <c r="DL2" s="29" t="s">
        <v>84</v>
      </c>
      <c r="DM2" s="27" t="s">
        <v>92</v>
      </c>
      <c r="DN2" s="28" t="s">
        <v>93</v>
      </c>
      <c r="DO2" s="28" t="s">
        <v>94</v>
      </c>
      <c r="DP2" s="28" t="s">
        <v>95</v>
      </c>
      <c r="DQ2" s="28" t="s">
        <v>96</v>
      </c>
      <c r="DR2" s="28" t="s">
        <v>97</v>
      </c>
      <c r="DS2" s="28" t="s">
        <v>16</v>
      </c>
      <c r="DT2" s="28" t="s">
        <v>18</v>
      </c>
      <c r="DU2" s="28" t="s">
        <v>8</v>
      </c>
      <c r="DV2" s="28" t="s">
        <v>10</v>
      </c>
      <c r="DW2" s="28" t="s">
        <v>14</v>
      </c>
      <c r="DX2" s="28" t="s">
        <v>758</v>
      </c>
      <c r="DY2" s="28" t="s">
        <v>79</v>
      </c>
      <c r="DZ2" s="28" t="s">
        <v>759</v>
      </c>
      <c r="EA2" s="28" t="s">
        <v>80</v>
      </c>
      <c r="EB2" s="28" t="s">
        <v>98</v>
      </c>
      <c r="EC2" s="28" t="s">
        <v>99</v>
      </c>
      <c r="ED2" s="28" t="s">
        <v>83</v>
      </c>
      <c r="EE2" s="29" t="s">
        <v>84</v>
      </c>
      <c r="EF2" s="152"/>
      <c r="EG2" s="152"/>
      <c r="EH2" s="90" t="s">
        <v>622</v>
      </c>
      <c r="EI2" s="90" t="s">
        <v>623</v>
      </c>
      <c r="EJ2" s="90" t="s">
        <v>624</v>
      </c>
      <c r="EK2" s="90" t="s">
        <v>625</v>
      </c>
    </row>
    <row r="3" spans="1:141" x14ac:dyDescent="0.2">
      <c r="A3" s="30">
        <v>1</v>
      </c>
      <c r="B3" s="32" t="s">
        <v>110</v>
      </c>
      <c r="C3" s="120">
        <v>12.768571428571429</v>
      </c>
      <c r="D3" s="121" t="s">
        <v>631</v>
      </c>
      <c r="E3" s="35">
        <v>1</v>
      </c>
      <c r="F3" s="36">
        <v>36586</v>
      </c>
      <c r="G3" s="37">
        <v>25.591780821917808</v>
      </c>
      <c r="H3" s="37" t="s">
        <v>628</v>
      </c>
      <c r="I3" s="37">
        <v>21.175342465753424</v>
      </c>
      <c r="J3" s="37" t="s">
        <v>976</v>
      </c>
      <c r="K3" s="37" t="s">
        <v>977</v>
      </c>
      <c r="L3" s="37" t="s">
        <v>985</v>
      </c>
      <c r="M3" s="55">
        <v>72.38</v>
      </c>
      <c r="N3" s="35">
        <v>201</v>
      </c>
      <c r="O3" s="35">
        <v>4.34</v>
      </c>
      <c r="P3" s="38">
        <v>1</v>
      </c>
      <c r="Q3" s="125">
        <v>0</v>
      </c>
      <c r="R3" s="110">
        <v>0</v>
      </c>
      <c r="S3" s="110">
        <v>0.10538720538720539</v>
      </c>
      <c r="T3" s="110">
        <v>0.29548472775564411</v>
      </c>
      <c r="U3" s="110">
        <v>0</v>
      </c>
      <c r="V3" s="58">
        <v>0.29548472775564411</v>
      </c>
      <c r="W3" s="59">
        <v>0.29548472775564411</v>
      </c>
      <c r="X3" s="42">
        <v>19.512328767123286</v>
      </c>
      <c r="Y3" s="43">
        <v>3.93</v>
      </c>
      <c r="Z3" s="43">
        <v>8</v>
      </c>
      <c r="AA3" s="43">
        <v>14.3</v>
      </c>
      <c r="AB3" s="43">
        <v>1.0900000000000001</v>
      </c>
      <c r="AC3" s="43">
        <v>3.33</v>
      </c>
      <c r="AD3" s="44">
        <v>7.0651685393258432E-2</v>
      </c>
      <c r="AE3" s="44">
        <v>0.19650000000000001</v>
      </c>
      <c r="AF3" s="45">
        <v>5.5999999999999994E-2</v>
      </c>
      <c r="AG3" s="45">
        <v>0.81200000000000006</v>
      </c>
      <c r="AH3" s="45">
        <v>0.17199999999999999</v>
      </c>
      <c r="AI3" s="43">
        <v>113.30971182645204</v>
      </c>
      <c r="AJ3" s="47">
        <v>110.72966718189147</v>
      </c>
      <c r="AK3" s="49">
        <v>8</v>
      </c>
      <c r="AL3" s="49">
        <v>7</v>
      </c>
      <c r="AM3" s="49">
        <v>7</v>
      </c>
      <c r="AN3" s="49">
        <v>6</v>
      </c>
      <c r="AO3" s="49">
        <v>10</v>
      </c>
      <c r="AP3" s="49">
        <v>8</v>
      </c>
      <c r="AQ3" s="49">
        <v>10</v>
      </c>
      <c r="AR3" s="49">
        <v>1</v>
      </c>
      <c r="AS3" s="133"/>
      <c r="AT3" s="115">
        <v>2281</v>
      </c>
      <c r="AU3" s="115"/>
      <c r="AV3" s="115"/>
      <c r="AW3" s="115"/>
      <c r="AX3" s="115"/>
      <c r="AY3" s="116"/>
      <c r="AZ3" s="116"/>
      <c r="BA3" s="115"/>
      <c r="BB3" s="115"/>
      <c r="BC3" s="115"/>
      <c r="BD3" s="115"/>
      <c r="BE3" s="135"/>
      <c r="BF3" s="135"/>
      <c r="BG3" s="136"/>
      <c r="BH3" s="133"/>
      <c r="BI3" s="115">
        <v>2645</v>
      </c>
      <c r="BJ3" s="115"/>
      <c r="BK3" s="115"/>
      <c r="BL3" s="115"/>
      <c r="BM3" s="115"/>
      <c r="BN3" s="116"/>
      <c r="BO3" s="116"/>
      <c r="BP3" s="157"/>
      <c r="BQ3" s="157"/>
      <c r="BR3" s="157"/>
      <c r="BS3" s="61"/>
      <c r="BT3" s="153"/>
      <c r="BU3" s="61"/>
      <c r="BV3" s="153"/>
      <c r="BW3" s="135"/>
      <c r="BX3" s="135"/>
      <c r="BY3" s="135"/>
      <c r="BZ3" s="136"/>
      <c r="CA3" s="133">
        <v>313</v>
      </c>
      <c r="CB3" s="115">
        <v>2970</v>
      </c>
      <c r="CC3" s="115">
        <v>36</v>
      </c>
      <c r="CD3" s="115">
        <v>23</v>
      </c>
      <c r="CE3" s="115">
        <v>3</v>
      </c>
      <c r="CF3" s="115">
        <v>17</v>
      </c>
      <c r="CG3" s="116">
        <v>0.7</v>
      </c>
      <c r="CH3" s="116">
        <v>1.1100000000000001</v>
      </c>
      <c r="CI3" s="158">
        <v>1.57</v>
      </c>
      <c r="CJ3" s="158">
        <v>1.8</v>
      </c>
      <c r="CK3" s="158">
        <v>10.9</v>
      </c>
      <c r="CL3" s="61">
        <v>6</v>
      </c>
      <c r="CM3" s="153">
        <v>3.0095846645367415E-2</v>
      </c>
      <c r="CN3" s="61">
        <v>30</v>
      </c>
      <c r="CO3" s="153">
        <v>0.15047923322683707</v>
      </c>
      <c r="CP3" s="135">
        <v>50</v>
      </c>
      <c r="CQ3" s="135">
        <v>14.8</v>
      </c>
      <c r="CR3" s="135">
        <v>94.3</v>
      </c>
      <c r="CS3" s="136">
        <v>5.7</v>
      </c>
      <c r="CT3" s="133">
        <v>1780</v>
      </c>
      <c r="CU3" s="115">
        <v>6024</v>
      </c>
      <c r="CV3" s="115">
        <v>121</v>
      </c>
      <c r="CW3" s="115">
        <v>84</v>
      </c>
      <c r="CX3" s="115">
        <v>20</v>
      </c>
      <c r="CY3" s="115">
        <v>61</v>
      </c>
      <c r="CZ3" s="116">
        <v>1.0900000000000001</v>
      </c>
      <c r="DA3" s="116">
        <v>3.33</v>
      </c>
      <c r="DB3" s="158">
        <v>3.93</v>
      </c>
      <c r="DC3" s="158">
        <v>8</v>
      </c>
      <c r="DD3" s="158">
        <v>14.3</v>
      </c>
      <c r="DE3" s="61">
        <v>32</v>
      </c>
      <c r="DF3" s="153">
        <v>7.0651685393258432E-2</v>
      </c>
      <c r="DG3" s="61">
        <v>89</v>
      </c>
      <c r="DH3" s="153">
        <v>0.19650000000000001</v>
      </c>
      <c r="DI3" s="135">
        <v>50</v>
      </c>
      <c r="DJ3" s="135">
        <v>5.6</v>
      </c>
      <c r="DK3" s="135">
        <v>81.2</v>
      </c>
      <c r="DL3" s="136">
        <v>17.2</v>
      </c>
      <c r="DM3" s="133">
        <v>0</v>
      </c>
      <c r="DN3" s="115">
        <v>3122</v>
      </c>
      <c r="DO3" s="115">
        <v>0</v>
      </c>
      <c r="DP3" s="115">
        <v>0</v>
      </c>
      <c r="DQ3" s="115">
        <v>0</v>
      </c>
      <c r="DR3" s="115">
        <v>0</v>
      </c>
      <c r="DS3" s="116">
        <v>0</v>
      </c>
      <c r="DT3" s="116">
        <v>0</v>
      </c>
      <c r="DU3" s="158">
        <v>0</v>
      </c>
      <c r="DV3" s="158">
        <v>0</v>
      </c>
      <c r="DW3" s="158">
        <v>0</v>
      </c>
      <c r="DX3" s="61">
        <v>0</v>
      </c>
      <c r="DY3" s="153">
        <v>0</v>
      </c>
      <c r="DZ3" s="61">
        <v>0</v>
      </c>
      <c r="EA3" s="153">
        <v>0</v>
      </c>
      <c r="EB3" s="159">
        <v>0</v>
      </c>
      <c r="EC3" s="135">
        <v>0</v>
      </c>
      <c r="ED3" s="135">
        <v>0</v>
      </c>
      <c r="EE3" s="136">
        <v>0</v>
      </c>
      <c r="EF3" s="117"/>
      <c r="EG3" s="31">
        <v>1</v>
      </c>
      <c r="EH3" s="31" t="s">
        <v>629</v>
      </c>
      <c r="EI3" s="89">
        <v>1</v>
      </c>
      <c r="EJ3" s="107">
        <v>42613</v>
      </c>
      <c r="EK3" s="107">
        <v>44315</v>
      </c>
    </row>
    <row r="4" spans="1:141" x14ac:dyDescent="0.2">
      <c r="A4" s="30">
        <v>2</v>
      </c>
      <c r="B4" s="32" t="s">
        <v>120</v>
      </c>
      <c r="C4" s="120">
        <v>11.957142857142857</v>
      </c>
      <c r="D4" s="121" t="s">
        <v>627</v>
      </c>
      <c r="E4" s="35">
        <v>1</v>
      </c>
      <c r="F4" s="36">
        <v>36124</v>
      </c>
      <c r="G4" s="37">
        <v>26.857534246575341</v>
      </c>
      <c r="H4" s="37" t="s">
        <v>628</v>
      </c>
      <c r="I4" s="37">
        <v>22.44109589041096</v>
      </c>
      <c r="J4" s="37" t="s">
        <v>983</v>
      </c>
      <c r="K4" s="37" t="s">
        <v>981</v>
      </c>
      <c r="L4" s="37" t="s">
        <v>986</v>
      </c>
      <c r="M4" s="55">
        <v>69.5</v>
      </c>
      <c r="N4" s="35">
        <v>180</v>
      </c>
      <c r="O4" s="35">
        <v>4.37</v>
      </c>
      <c r="P4" s="38">
        <v>1</v>
      </c>
      <c r="Q4" s="125">
        <v>0</v>
      </c>
      <c r="R4" s="110">
        <v>0</v>
      </c>
      <c r="S4" s="110">
        <v>0.17470127729707458</v>
      </c>
      <c r="T4" s="110">
        <v>0.12588230004945378</v>
      </c>
      <c r="U4" s="110">
        <v>0.27498604131769966</v>
      </c>
      <c r="V4" s="58">
        <v>0.27498604131769966</v>
      </c>
      <c r="W4" s="59">
        <v>0.27498604131769966</v>
      </c>
      <c r="X4" s="42">
        <v>21.794520547945204</v>
      </c>
      <c r="Y4" s="43">
        <v>4.68</v>
      </c>
      <c r="Z4" s="43">
        <v>12.2</v>
      </c>
      <c r="AA4" s="43">
        <v>11.7</v>
      </c>
      <c r="AB4" s="43">
        <v>1.37</v>
      </c>
      <c r="AC4" s="43">
        <v>2.88</v>
      </c>
      <c r="AD4" s="44">
        <v>3.16751269035533E-2</v>
      </c>
      <c r="AE4" s="44">
        <v>0.22172588832487308</v>
      </c>
      <c r="AF4" s="45">
        <v>3.4000000000000002E-2</v>
      </c>
      <c r="AG4" s="185">
        <v>0.1915</v>
      </c>
      <c r="AH4" s="185">
        <v>0.79049999999999998</v>
      </c>
      <c r="AI4" s="43">
        <v>98.713545981409325</v>
      </c>
      <c r="AJ4" s="47">
        <v>90.765948662021003</v>
      </c>
      <c r="AK4" s="49">
        <v>7</v>
      </c>
      <c r="AL4" s="49">
        <v>3</v>
      </c>
      <c r="AM4" s="49">
        <v>9</v>
      </c>
      <c r="AN4" s="49">
        <v>10</v>
      </c>
      <c r="AO4" s="49">
        <v>9</v>
      </c>
      <c r="AP4" s="49">
        <v>5</v>
      </c>
      <c r="AQ4" s="49">
        <v>10</v>
      </c>
      <c r="AR4" s="49">
        <v>1</v>
      </c>
      <c r="AS4" s="133"/>
      <c r="AT4" s="115">
        <v>3154</v>
      </c>
      <c r="AU4" s="115"/>
      <c r="AV4" s="115"/>
      <c r="AW4" s="115"/>
      <c r="AX4" s="115"/>
      <c r="AY4" s="116"/>
      <c r="AZ4" s="116"/>
      <c r="BA4" s="115"/>
      <c r="BB4" s="115"/>
      <c r="BC4" s="115"/>
      <c r="BD4" s="115"/>
      <c r="BE4" s="135"/>
      <c r="BF4" s="135"/>
      <c r="BG4" s="136"/>
      <c r="BH4" s="133"/>
      <c r="BI4" s="115">
        <v>2708</v>
      </c>
      <c r="BJ4" s="115"/>
      <c r="BK4" s="115"/>
      <c r="BL4" s="115"/>
      <c r="BM4" s="115"/>
      <c r="BN4" s="116"/>
      <c r="BO4" s="116"/>
      <c r="BP4" s="157"/>
      <c r="BQ4" s="157"/>
      <c r="BR4" s="157"/>
      <c r="BS4" s="61"/>
      <c r="BT4" s="153"/>
      <c r="BU4" s="61"/>
      <c r="BV4" s="153"/>
      <c r="BW4" s="135"/>
      <c r="BX4" s="135"/>
      <c r="BY4" s="135"/>
      <c r="BZ4" s="136"/>
      <c r="CA4" s="133">
        <v>848</v>
      </c>
      <c r="CB4" s="115">
        <v>4854</v>
      </c>
      <c r="CC4" s="115">
        <v>60</v>
      </c>
      <c r="CD4" s="115">
        <v>45</v>
      </c>
      <c r="CE4" s="115">
        <v>7</v>
      </c>
      <c r="CF4" s="115">
        <v>52</v>
      </c>
      <c r="CG4" s="116">
        <v>1.1599999999999999</v>
      </c>
      <c r="CH4" s="116">
        <v>1.94</v>
      </c>
      <c r="CI4" s="158">
        <v>3.67</v>
      </c>
      <c r="CJ4" s="158">
        <v>8.1999999999999993</v>
      </c>
      <c r="CK4" s="158">
        <v>11.7</v>
      </c>
      <c r="CL4" s="61">
        <v>7</v>
      </c>
      <c r="CM4" s="153">
        <v>3.0294811320754716E-2</v>
      </c>
      <c r="CN4" s="61">
        <v>53</v>
      </c>
      <c r="CO4" s="153">
        <v>0.229375</v>
      </c>
      <c r="CP4" s="135">
        <v>57.1</v>
      </c>
      <c r="CQ4" s="135">
        <v>4.3</v>
      </c>
      <c r="CR4" s="135">
        <v>27.6</v>
      </c>
      <c r="CS4" s="136">
        <v>72</v>
      </c>
      <c r="CT4" s="133">
        <v>560</v>
      </c>
      <c r="CU4" s="115">
        <v>4448.5999999999995</v>
      </c>
      <c r="CV4" s="115">
        <v>40</v>
      </c>
      <c r="CW4" s="115">
        <v>33</v>
      </c>
      <c r="CX4" s="115">
        <v>6</v>
      </c>
      <c r="CY4" s="115">
        <v>49</v>
      </c>
      <c r="CZ4" s="116">
        <v>1.1000000000000001</v>
      </c>
      <c r="DA4" s="116">
        <v>1.38</v>
      </c>
      <c r="DB4" s="158">
        <v>3.18</v>
      </c>
      <c r="DC4" s="158">
        <v>12.2</v>
      </c>
      <c r="DD4" s="158">
        <v>5.9</v>
      </c>
      <c r="DE4" s="61">
        <v>4</v>
      </c>
      <c r="DF4" s="153">
        <v>2.2714285714285715E-2</v>
      </c>
      <c r="DG4" s="61">
        <v>36</v>
      </c>
      <c r="DH4" s="153">
        <v>0.20442857142857143</v>
      </c>
      <c r="DI4" s="135">
        <v>50</v>
      </c>
      <c r="DJ4" s="135">
        <v>10.8</v>
      </c>
      <c r="DK4" s="135">
        <v>8.5</v>
      </c>
      <c r="DL4" s="136">
        <v>90</v>
      </c>
      <c r="DM4" s="133">
        <v>591</v>
      </c>
      <c r="DN4" s="115">
        <v>2149.1999999999998</v>
      </c>
      <c r="DO4" s="115">
        <v>32</v>
      </c>
      <c r="DP4" s="115">
        <v>28</v>
      </c>
      <c r="DQ4" s="115">
        <v>4</v>
      </c>
      <c r="DR4" s="115">
        <v>42</v>
      </c>
      <c r="DS4" s="116">
        <v>1.37</v>
      </c>
      <c r="DT4" s="116">
        <v>2.88</v>
      </c>
      <c r="DU4" s="158">
        <v>4.68</v>
      </c>
      <c r="DV4" s="158">
        <v>10.7</v>
      </c>
      <c r="DW4" s="158">
        <v>11.7</v>
      </c>
      <c r="DX4" s="61">
        <v>4</v>
      </c>
      <c r="DY4" s="153">
        <v>3.16751269035533E-2</v>
      </c>
      <c r="DZ4" s="61">
        <v>28</v>
      </c>
      <c r="EA4" s="153">
        <v>0.22172588832487308</v>
      </c>
      <c r="EB4" s="159">
        <v>100</v>
      </c>
      <c r="EC4" s="135">
        <v>3.4</v>
      </c>
      <c r="ED4" s="135">
        <v>29.8</v>
      </c>
      <c r="EE4" s="136">
        <v>68.099999999999994</v>
      </c>
      <c r="EF4" s="117"/>
      <c r="EG4" s="31">
        <v>2</v>
      </c>
      <c r="EH4" s="31" t="s">
        <v>728</v>
      </c>
      <c r="EI4" s="89">
        <v>1</v>
      </c>
      <c r="EJ4" s="107">
        <v>42978</v>
      </c>
      <c r="EK4" s="107"/>
    </row>
    <row r="5" spans="1:141" x14ac:dyDescent="0.2">
      <c r="A5" s="30">
        <v>3</v>
      </c>
      <c r="B5" s="32" t="s">
        <v>121</v>
      </c>
      <c r="C5" s="120">
        <v>11.948571428571427</v>
      </c>
      <c r="D5" s="121" t="s">
        <v>627</v>
      </c>
      <c r="E5" s="35">
        <v>1</v>
      </c>
      <c r="F5" s="36">
        <v>36113</v>
      </c>
      <c r="G5" s="37">
        <v>26.887671232876713</v>
      </c>
      <c r="H5" s="37" t="s">
        <v>669</v>
      </c>
      <c r="I5" s="37">
        <v>22.471232876712328</v>
      </c>
      <c r="J5" s="37" t="s">
        <v>978</v>
      </c>
      <c r="K5" s="37" t="s">
        <v>977</v>
      </c>
      <c r="L5" s="37" t="s">
        <v>985</v>
      </c>
      <c r="M5" s="55">
        <v>72.25</v>
      </c>
      <c r="N5" s="35">
        <v>170</v>
      </c>
      <c r="O5" s="35">
        <v>4.4000000000000004</v>
      </c>
      <c r="P5" s="38">
        <v>1</v>
      </c>
      <c r="Q5" s="125">
        <v>0</v>
      </c>
      <c r="R5" s="110">
        <v>5.9084194977843424E-2</v>
      </c>
      <c r="S5" s="110">
        <v>0.14276885043263288</v>
      </c>
      <c r="T5" s="110">
        <v>0.28231063160260733</v>
      </c>
      <c r="U5" s="110">
        <v>0.39862542955326463</v>
      </c>
      <c r="V5" s="58">
        <v>0.39862542955326463</v>
      </c>
      <c r="W5" s="59">
        <v>0.39862542955326463</v>
      </c>
      <c r="X5" s="42">
        <v>20.80821917808219</v>
      </c>
      <c r="Y5" s="43">
        <v>4.21</v>
      </c>
      <c r="Z5" s="43">
        <v>11.5</v>
      </c>
      <c r="AA5" s="43">
        <v>10.7</v>
      </c>
      <c r="AB5" s="43">
        <v>1.0900000000000001</v>
      </c>
      <c r="AC5" s="43">
        <v>4.37</v>
      </c>
      <c r="AD5" s="44">
        <v>5.2171336206896554E-2</v>
      </c>
      <c r="AE5" s="44">
        <v>0.27673491379310344</v>
      </c>
      <c r="AF5" s="45">
        <v>2.5000000000000001E-2</v>
      </c>
      <c r="AG5" s="185">
        <v>0.70150000000000001</v>
      </c>
      <c r="AH5" s="185">
        <v>0.29699999999999999</v>
      </c>
      <c r="AI5" s="43">
        <v>90.71272454067342</v>
      </c>
      <c r="AJ5" s="47">
        <v>88.408491353188964</v>
      </c>
      <c r="AK5" s="49">
        <v>10</v>
      </c>
      <c r="AL5" s="49">
        <v>5</v>
      </c>
      <c r="AM5" s="49">
        <v>8</v>
      </c>
      <c r="AN5" s="49">
        <v>9</v>
      </c>
      <c r="AO5" s="49">
        <v>9</v>
      </c>
      <c r="AP5" s="49">
        <v>4</v>
      </c>
      <c r="AQ5" s="49">
        <v>10</v>
      </c>
      <c r="AR5" s="49">
        <v>1</v>
      </c>
      <c r="AS5" s="133"/>
      <c r="AT5" s="115">
        <v>3154</v>
      </c>
      <c r="AU5" s="115"/>
      <c r="AV5" s="115"/>
      <c r="AW5" s="115"/>
      <c r="AX5" s="115"/>
      <c r="AY5" s="116"/>
      <c r="AZ5" s="116"/>
      <c r="BA5" s="115"/>
      <c r="BB5" s="115"/>
      <c r="BC5" s="115"/>
      <c r="BD5" s="115"/>
      <c r="BE5" s="135"/>
      <c r="BF5" s="135"/>
      <c r="BG5" s="136"/>
      <c r="BH5" s="133">
        <v>160</v>
      </c>
      <c r="BI5" s="115">
        <v>2708</v>
      </c>
      <c r="BJ5" s="115">
        <v>15</v>
      </c>
      <c r="BK5" s="115">
        <v>8</v>
      </c>
      <c r="BL5" s="115">
        <v>3</v>
      </c>
      <c r="BM5" s="115">
        <v>28</v>
      </c>
      <c r="BN5" s="116">
        <v>0.68</v>
      </c>
      <c r="BO5" s="116">
        <v>0.86</v>
      </c>
      <c r="BP5" s="158">
        <v>0.88</v>
      </c>
      <c r="BQ5" s="158">
        <v>5.6</v>
      </c>
      <c r="BR5" s="158">
        <v>17.899999999999999</v>
      </c>
      <c r="BS5" s="61">
        <v>4</v>
      </c>
      <c r="BT5" s="153">
        <v>2.2000000000000002E-2</v>
      </c>
      <c r="BU5" s="61">
        <v>11</v>
      </c>
      <c r="BV5" s="153">
        <v>6.0500000000000005E-2</v>
      </c>
      <c r="BW5" s="135">
        <v>25</v>
      </c>
      <c r="BX5" s="135">
        <v>27.3</v>
      </c>
      <c r="BY5" s="135">
        <v>96.3</v>
      </c>
      <c r="BZ5" s="136">
        <v>3.7</v>
      </c>
      <c r="CA5" s="133">
        <v>693</v>
      </c>
      <c r="CB5" s="115">
        <v>4854</v>
      </c>
      <c r="CC5" s="115">
        <v>58</v>
      </c>
      <c r="CD5" s="115">
        <v>42</v>
      </c>
      <c r="CE5" s="115">
        <v>6</v>
      </c>
      <c r="CF5" s="115">
        <v>52</v>
      </c>
      <c r="CG5" s="116">
        <v>0.85</v>
      </c>
      <c r="CH5" s="116">
        <v>1.9</v>
      </c>
      <c r="CI5" s="158">
        <v>2.14</v>
      </c>
      <c r="CJ5" s="158">
        <v>9</v>
      </c>
      <c r="CK5" s="158">
        <v>11.8</v>
      </c>
      <c r="CL5" s="61">
        <v>10</v>
      </c>
      <c r="CM5" s="153">
        <v>3.0880230880230883E-2</v>
      </c>
      <c r="CN5" s="61">
        <v>48</v>
      </c>
      <c r="CO5" s="153">
        <v>0.14822510822510823</v>
      </c>
      <c r="CP5" s="135">
        <v>30</v>
      </c>
      <c r="CQ5" s="135">
        <v>2.2999999999999998</v>
      </c>
      <c r="CR5" s="135">
        <v>96.7</v>
      </c>
      <c r="CS5" s="136">
        <v>3.3</v>
      </c>
      <c r="CT5" s="133">
        <v>1256</v>
      </c>
      <c r="CU5" s="115">
        <v>4449</v>
      </c>
      <c r="CV5" s="115">
        <v>88</v>
      </c>
      <c r="CW5" s="115">
        <v>67</v>
      </c>
      <c r="CX5" s="115">
        <v>14</v>
      </c>
      <c r="CY5" s="115">
        <v>49</v>
      </c>
      <c r="CZ5" s="116">
        <v>1.0900000000000001</v>
      </c>
      <c r="DA5" s="116">
        <v>3.09</v>
      </c>
      <c r="DB5" s="158">
        <v>3.62</v>
      </c>
      <c r="DC5" s="158">
        <v>11.5</v>
      </c>
      <c r="DD5" s="158">
        <v>9.3000000000000007</v>
      </c>
      <c r="DE5" s="61">
        <v>12</v>
      </c>
      <c r="DF5" s="153">
        <v>3.4585987261146499E-2</v>
      </c>
      <c r="DG5" s="61">
        <v>76</v>
      </c>
      <c r="DH5" s="153">
        <v>0.21904458598726115</v>
      </c>
      <c r="DI5" s="135">
        <v>58.3</v>
      </c>
      <c r="DJ5" s="135">
        <v>2.9</v>
      </c>
      <c r="DK5" s="135">
        <v>77.2</v>
      </c>
      <c r="DL5" s="136">
        <v>22.5</v>
      </c>
      <c r="DM5" s="133">
        <v>1856</v>
      </c>
      <c r="DN5" s="115">
        <v>4656</v>
      </c>
      <c r="DO5" s="115">
        <v>145</v>
      </c>
      <c r="DP5" s="115">
        <v>117</v>
      </c>
      <c r="DQ5" s="115">
        <v>23</v>
      </c>
      <c r="DR5" s="115">
        <v>42</v>
      </c>
      <c r="DS5" s="116">
        <v>1.03</v>
      </c>
      <c r="DT5" s="116">
        <v>4.37</v>
      </c>
      <c r="DU5" s="158">
        <v>4.21</v>
      </c>
      <c r="DV5" s="158">
        <v>8.3000000000000007</v>
      </c>
      <c r="DW5" s="158">
        <v>10.7</v>
      </c>
      <c r="DX5" s="61">
        <v>23</v>
      </c>
      <c r="DY5" s="153">
        <v>5.2171336206896554E-2</v>
      </c>
      <c r="DZ5" s="61">
        <v>122</v>
      </c>
      <c r="EA5" s="153">
        <v>0.27673491379310344</v>
      </c>
      <c r="EB5" s="159">
        <v>47.8</v>
      </c>
      <c r="EC5" s="135">
        <v>2.5</v>
      </c>
      <c r="ED5" s="135">
        <v>63.1</v>
      </c>
      <c r="EE5" s="136">
        <v>36.9</v>
      </c>
      <c r="EF5" s="117"/>
      <c r="EG5" s="7">
        <v>3</v>
      </c>
      <c r="EH5" s="31" t="s">
        <v>730</v>
      </c>
      <c r="EI5" s="89">
        <v>0.95</v>
      </c>
      <c r="EJ5" s="107">
        <v>43344</v>
      </c>
      <c r="EK5" s="107"/>
    </row>
    <row r="6" spans="1:141" x14ac:dyDescent="0.2">
      <c r="A6" s="30">
        <v>4</v>
      </c>
      <c r="B6" s="32" t="s">
        <v>128</v>
      </c>
      <c r="C6" s="120">
        <v>11.572857142857142</v>
      </c>
      <c r="D6" s="121" t="s">
        <v>792</v>
      </c>
      <c r="E6" s="35">
        <v>2</v>
      </c>
      <c r="F6" s="36">
        <v>36493</v>
      </c>
      <c r="G6" s="37">
        <v>25.846575342465755</v>
      </c>
      <c r="H6" s="37" t="s">
        <v>628</v>
      </c>
      <c r="I6" s="37">
        <v>21.43013698630137</v>
      </c>
      <c r="J6" s="37" t="s">
        <v>978</v>
      </c>
      <c r="K6" s="37" t="s">
        <v>980</v>
      </c>
      <c r="L6" s="37" t="s">
        <v>985</v>
      </c>
      <c r="M6" s="55">
        <v>72.38</v>
      </c>
      <c r="N6" s="35">
        <v>190</v>
      </c>
      <c r="O6" s="35">
        <v>4.43</v>
      </c>
      <c r="P6" s="38">
        <v>1</v>
      </c>
      <c r="Q6" s="125">
        <v>0</v>
      </c>
      <c r="R6" s="110">
        <v>0</v>
      </c>
      <c r="S6" s="110">
        <v>0.25939572586588061</v>
      </c>
      <c r="T6" s="110">
        <v>0.37017916793197692</v>
      </c>
      <c r="U6" s="110">
        <v>0.33859397417503589</v>
      </c>
      <c r="V6" s="58">
        <v>0.35438657105350641</v>
      </c>
      <c r="W6" s="59">
        <v>0.35438657105350641</v>
      </c>
      <c r="X6" s="42">
        <v>18.769863013698629</v>
      </c>
      <c r="Y6" s="43">
        <v>3.66</v>
      </c>
      <c r="Z6" s="43">
        <v>5.8</v>
      </c>
      <c r="AA6" s="43">
        <v>16.7</v>
      </c>
      <c r="AB6" s="43">
        <v>1.1100000000000001</v>
      </c>
      <c r="AC6" s="43">
        <v>3.77</v>
      </c>
      <c r="AD6" s="44">
        <v>7.3093220338983064E-2</v>
      </c>
      <c r="AE6" s="44">
        <v>0.32891949152542377</v>
      </c>
      <c r="AF6" s="45">
        <v>0.14300000000000002</v>
      </c>
      <c r="AG6" s="185">
        <v>0.5605</v>
      </c>
      <c r="AH6" s="185">
        <v>0.4395</v>
      </c>
      <c r="AI6" s="43">
        <v>98.666265767488142</v>
      </c>
      <c r="AJ6" s="47">
        <v>96.419650128909055</v>
      </c>
      <c r="AK6" s="49">
        <v>9</v>
      </c>
      <c r="AL6" s="49">
        <v>8</v>
      </c>
      <c r="AM6" s="49">
        <v>7</v>
      </c>
      <c r="AN6" s="49">
        <v>4</v>
      </c>
      <c r="AO6" s="49">
        <v>9</v>
      </c>
      <c r="AP6" s="49">
        <v>6</v>
      </c>
      <c r="AQ6" s="49">
        <v>10</v>
      </c>
      <c r="AR6" s="49">
        <v>0.25</v>
      </c>
      <c r="AS6" s="133"/>
      <c r="AT6" s="115">
        <v>2257</v>
      </c>
      <c r="AU6" s="115"/>
      <c r="AV6" s="115"/>
      <c r="AW6" s="115"/>
      <c r="AX6" s="115"/>
      <c r="AY6" s="116"/>
      <c r="AZ6" s="116"/>
      <c r="BA6" s="115"/>
      <c r="BB6" s="115"/>
      <c r="BC6" s="115"/>
      <c r="BD6" s="115"/>
      <c r="BE6" s="135"/>
      <c r="BF6" s="135"/>
      <c r="BG6" s="136"/>
      <c r="BH6" s="133"/>
      <c r="BI6" s="115">
        <v>1513</v>
      </c>
      <c r="BJ6" s="115"/>
      <c r="BK6" s="115"/>
      <c r="BL6" s="115"/>
      <c r="BM6" s="115"/>
      <c r="BN6" s="116"/>
      <c r="BO6" s="116"/>
      <c r="BP6" s="157"/>
      <c r="BQ6" s="157"/>
      <c r="BR6" s="157"/>
      <c r="BS6" s="61"/>
      <c r="BT6" s="153"/>
      <c r="BU6" s="61"/>
      <c r="BV6" s="153"/>
      <c r="BW6" s="135"/>
      <c r="BX6" s="135"/>
      <c r="BY6" s="135"/>
      <c r="BZ6" s="136"/>
      <c r="CA6" s="133">
        <v>704</v>
      </c>
      <c r="CB6" s="115">
        <v>2714</v>
      </c>
      <c r="CC6" s="115">
        <v>96</v>
      </c>
      <c r="CD6" s="115">
        <v>51</v>
      </c>
      <c r="CE6" s="115">
        <v>6</v>
      </c>
      <c r="CF6" s="115">
        <v>20</v>
      </c>
      <c r="CG6" s="116">
        <v>0.36</v>
      </c>
      <c r="CH6" s="116">
        <v>2.0299999999999998</v>
      </c>
      <c r="CI6" s="158">
        <v>2.0499999999999998</v>
      </c>
      <c r="CJ6" s="158">
        <v>7</v>
      </c>
      <c r="CK6" s="158">
        <v>12.8</v>
      </c>
      <c r="CL6" s="61">
        <v>28</v>
      </c>
      <c r="CM6" s="153">
        <v>8.1534090909090903E-2</v>
      </c>
      <c r="CN6" s="61">
        <v>68</v>
      </c>
      <c r="CO6" s="153">
        <v>0.19801136363636362</v>
      </c>
      <c r="CP6" s="135">
        <v>35.700000000000003</v>
      </c>
      <c r="CQ6" s="135">
        <v>13.6</v>
      </c>
      <c r="CR6" s="135">
        <v>91.5</v>
      </c>
      <c r="CS6" s="136">
        <v>8.5</v>
      </c>
      <c r="CT6" s="133">
        <v>1219</v>
      </c>
      <c r="CU6" s="115">
        <v>3293</v>
      </c>
      <c r="CV6" s="115">
        <v>95</v>
      </c>
      <c r="CW6" s="115">
        <v>60</v>
      </c>
      <c r="CX6" s="115">
        <v>11</v>
      </c>
      <c r="CY6" s="115">
        <v>31</v>
      </c>
      <c r="CZ6" s="116">
        <v>1.1100000000000001</v>
      </c>
      <c r="DA6" s="116">
        <v>3.77</v>
      </c>
      <c r="DB6" s="158">
        <v>3.66</v>
      </c>
      <c r="DC6" s="158">
        <v>5.8</v>
      </c>
      <c r="DD6" s="158">
        <v>16.7</v>
      </c>
      <c r="DE6" s="61">
        <v>19</v>
      </c>
      <c r="DF6" s="153">
        <v>5.7046759639048407E-2</v>
      </c>
      <c r="DG6" s="61">
        <v>76</v>
      </c>
      <c r="DH6" s="153">
        <v>0.22818703855619363</v>
      </c>
      <c r="DI6" s="135">
        <v>63.2</v>
      </c>
      <c r="DJ6" s="135">
        <v>7.7</v>
      </c>
      <c r="DK6" s="135">
        <v>79.2</v>
      </c>
      <c r="DL6" s="136">
        <v>20.8</v>
      </c>
      <c r="DM6" s="133">
        <v>472</v>
      </c>
      <c r="DN6" s="115">
        <v>1394</v>
      </c>
      <c r="DO6" s="115">
        <v>55</v>
      </c>
      <c r="DP6" s="115">
        <v>36</v>
      </c>
      <c r="DQ6" s="115">
        <v>2</v>
      </c>
      <c r="DR6" s="115">
        <v>7</v>
      </c>
      <c r="DS6" s="116">
        <v>0.67</v>
      </c>
      <c r="DT6" s="116">
        <v>3.69</v>
      </c>
      <c r="DU6" s="158">
        <v>3.45</v>
      </c>
      <c r="DV6" s="158">
        <v>5.3</v>
      </c>
      <c r="DW6" s="158">
        <v>10.4</v>
      </c>
      <c r="DX6" s="61">
        <v>10</v>
      </c>
      <c r="DY6" s="153">
        <v>7.3093220338983064E-2</v>
      </c>
      <c r="DZ6" s="61">
        <v>45</v>
      </c>
      <c r="EA6" s="153">
        <v>0.32891949152542377</v>
      </c>
      <c r="EB6" s="159">
        <v>40</v>
      </c>
      <c r="EC6" s="135">
        <v>14.3</v>
      </c>
      <c r="ED6" s="135">
        <v>32.9</v>
      </c>
      <c r="EE6" s="136">
        <v>67.099999999999994</v>
      </c>
      <c r="EF6" s="117"/>
      <c r="EG6" s="7">
        <v>4</v>
      </c>
      <c r="EH6" s="31" t="s">
        <v>637</v>
      </c>
      <c r="EI6" s="89">
        <v>0.95</v>
      </c>
      <c r="EJ6" s="107">
        <v>43708</v>
      </c>
      <c r="EK6" s="107"/>
    </row>
    <row r="7" spans="1:141" x14ac:dyDescent="0.2">
      <c r="A7" s="30">
        <v>5</v>
      </c>
      <c r="B7" s="32" t="s">
        <v>143</v>
      </c>
      <c r="C7" s="120">
        <v>10.828571428571427</v>
      </c>
      <c r="D7" s="121" t="s">
        <v>663</v>
      </c>
      <c r="E7" s="35">
        <v>1</v>
      </c>
      <c r="F7" s="36">
        <v>36612</v>
      </c>
      <c r="G7" s="37">
        <v>25.520547945205479</v>
      </c>
      <c r="H7" s="37" t="s">
        <v>628</v>
      </c>
      <c r="I7" s="37">
        <v>21.104109589041094</v>
      </c>
      <c r="J7" s="37" t="s">
        <v>983</v>
      </c>
      <c r="K7" s="37" t="s">
        <v>981</v>
      </c>
      <c r="L7" s="37" t="s">
        <v>985</v>
      </c>
      <c r="M7" s="55">
        <v>69.5</v>
      </c>
      <c r="N7" s="35">
        <v>179</v>
      </c>
      <c r="O7" s="35">
        <v>4.3499999999999996</v>
      </c>
      <c r="P7" s="38">
        <v>2</v>
      </c>
      <c r="Q7" s="125">
        <v>0</v>
      </c>
      <c r="R7" s="110">
        <v>0</v>
      </c>
      <c r="S7" s="110">
        <v>9.5742121722395962E-2</v>
      </c>
      <c r="T7" s="110">
        <v>0.36512027491408933</v>
      </c>
      <c r="U7" s="110">
        <v>0.34589736155407363</v>
      </c>
      <c r="V7" s="58">
        <v>0.35550881823408148</v>
      </c>
      <c r="W7" s="59">
        <v>0.35550881823408148</v>
      </c>
      <c r="X7" s="42">
        <v>19.44109589041096</v>
      </c>
      <c r="Y7" s="43">
        <v>3.85</v>
      </c>
      <c r="Z7" s="43">
        <v>5.9</v>
      </c>
      <c r="AA7" s="43">
        <v>11</v>
      </c>
      <c r="AB7" s="43">
        <v>0.72</v>
      </c>
      <c r="AC7" s="43">
        <v>4.54</v>
      </c>
      <c r="AD7" s="44">
        <v>4.8407376362112321E-2</v>
      </c>
      <c r="AE7" s="44">
        <v>0.27753562447611063</v>
      </c>
      <c r="AF7" s="45">
        <v>2.3E-2</v>
      </c>
      <c r="AG7" s="185">
        <v>8.7999999999999995E-2</v>
      </c>
      <c r="AH7" s="185">
        <v>0.88949999999999996</v>
      </c>
      <c r="AI7" s="43">
        <v>99.982962051456326</v>
      </c>
      <c r="AJ7" s="47">
        <v>91.93316186157854</v>
      </c>
      <c r="AK7" s="49">
        <v>9</v>
      </c>
      <c r="AL7" s="49">
        <v>7</v>
      </c>
      <c r="AM7" s="49">
        <v>7</v>
      </c>
      <c r="AN7" s="49">
        <v>4</v>
      </c>
      <c r="AO7" s="49">
        <v>9</v>
      </c>
      <c r="AP7" s="49">
        <v>5</v>
      </c>
      <c r="AQ7" s="49">
        <v>8</v>
      </c>
      <c r="AR7" s="49">
        <v>1</v>
      </c>
      <c r="AS7" s="133"/>
      <c r="AT7" s="115">
        <v>3779</v>
      </c>
      <c r="AU7" s="115"/>
      <c r="AV7" s="115"/>
      <c r="AW7" s="115"/>
      <c r="AX7" s="115"/>
      <c r="AY7" s="116"/>
      <c r="AZ7" s="116"/>
      <c r="BA7" s="115"/>
      <c r="BB7" s="115"/>
      <c r="BC7" s="115"/>
      <c r="BD7" s="115"/>
      <c r="BE7" s="135"/>
      <c r="BF7" s="135"/>
      <c r="BG7" s="136"/>
      <c r="BH7" s="133"/>
      <c r="BI7" s="115">
        <v>3941</v>
      </c>
      <c r="BJ7" s="115"/>
      <c r="BK7" s="115"/>
      <c r="BL7" s="115"/>
      <c r="BM7" s="115"/>
      <c r="BN7" s="116"/>
      <c r="BO7" s="116"/>
      <c r="BP7" s="157"/>
      <c r="BQ7" s="157"/>
      <c r="BR7" s="157"/>
      <c r="BS7" s="61"/>
      <c r="BT7" s="153"/>
      <c r="BU7" s="61"/>
      <c r="BV7" s="153"/>
      <c r="BW7" s="135"/>
      <c r="BX7" s="135"/>
      <c r="BY7" s="135"/>
      <c r="BZ7" s="136"/>
      <c r="CA7" s="133">
        <v>398</v>
      </c>
      <c r="CB7" s="115">
        <v>4157</v>
      </c>
      <c r="CC7" s="115">
        <v>50</v>
      </c>
      <c r="CD7" s="115">
        <v>37</v>
      </c>
      <c r="CE7" s="115">
        <v>2</v>
      </c>
      <c r="CF7" s="115">
        <v>21</v>
      </c>
      <c r="CG7" s="116">
        <v>0.36</v>
      </c>
      <c r="CH7" s="116">
        <v>0.98</v>
      </c>
      <c r="CI7" s="158">
        <v>1.74</v>
      </c>
      <c r="CJ7" s="158">
        <v>5.5</v>
      </c>
      <c r="CK7" s="158">
        <v>8.8000000000000007</v>
      </c>
      <c r="CL7" s="61">
        <v>6</v>
      </c>
      <c r="CM7" s="153">
        <v>2.6231155778894472E-2</v>
      </c>
      <c r="CN7" s="61">
        <v>44</v>
      </c>
      <c r="CO7" s="153">
        <v>0.19236180904522612</v>
      </c>
      <c r="CP7" s="135">
        <v>33.299999999999997</v>
      </c>
      <c r="CQ7" s="135">
        <v>5.0999999999999996</v>
      </c>
      <c r="CR7" s="135">
        <v>0.4</v>
      </c>
      <c r="CS7" s="136">
        <v>99.6</v>
      </c>
      <c r="CT7" s="133">
        <v>850</v>
      </c>
      <c r="CU7" s="115">
        <v>2328</v>
      </c>
      <c r="CV7" s="115">
        <v>115</v>
      </c>
      <c r="CW7" s="115">
        <v>67</v>
      </c>
      <c r="CX7" s="115">
        <v>6</v>
      </c>
      <c r="CY7" s="115">
        <v>11</v>
      </c>
      <c r="CZ7" s="116">
        <v>0.52</v>
      </c>
      <c r="DA7" s="116">
        <v>2.57</v>
      </c>
      <c r="DB7" s="158">
        <v>2.46</v>
      </c>
      <c r="DC7" s="158">
        <v>5</v>
      </c>
      <c r="DD7" s="158">
        <v>11</v>
      </c>
      <c r="DE7" s="61">
        <v>18</v>
      </c>
      <c r="DF7" s="153">
        <v>5.2094117647058819E-2</v>
      </c>
      <c r="DG7" s="61">
        <v>97</v>
      </c>
      <c r="DH7" s="153">
        <v>0.28072941176470584</v>
      </c>
      <c r="DI7" s="135">
        <v>50</v>
      </c>
      <c r="DJ7" s="135">
        <v>8.1999999999999993</v>
      </c>
      <c r="DK7" s="135">
        <v>1.9</v>
      </c>
      <c r="DL7" s="136">
        <v>98.1</v>
      </c>
      <c r="DM7" s="133">
        <v>1193</v>
      </c>
      <c r="DN7" s="115">
        <v>3449</v>
      </c>
      <c r="DO7" s="115">
        <v>101</v>
      </c>
      <c r="DP7" s="115">
        <v>86</v>
      </c>
      <c r="DQ7" s="115">
        <v>8</v>
      </c>
      <c r="DR7" s="115">
        <v>30</v>
      </c>
      <c r="DS7" s="116">
        <v>0.72</v>
      </c>
      <c r="DT7" s="116">
        <v>4.54</v>
      </c>
      <c r="DU7" s="158">
        <v>3.85</v>
      </c>
      <c r="DV7" s="158">
        <v>5.9</v>
      </c>
      <c r="DW7" s="158">
        <v>10.9</v>
      </c>
      <c r="DX7" s="61">
        <v>15</v>
      </c>
      <c r="DY7" s="153">
        <v>4.8407376362112321E-2</v>
      </c>
      <c r="DZ7" s="61">
        <v>86</v>
      </c>
      <c r="EA7" s="153">
        <v>0.27753562447611063</v>
      </c>
      <c r="EB7" s="159">
        <v>73.3</v>
      </c>
      <c r="EC7" s="135">
        <v>2.2999999999999998</v>
      </c>
      <c r="ED7" s="135">
        <v>15.7</v>
      </c>
      <c r="EE7" s="136">
        <v>79.8</v>
      </c>
      <c r="EF7" s="117"/>
      <c r="EG7" s="7">
        <v>5</v>
      </c>
      <c r="EH7" s="31" t="s">
        <v>731</v>
      </c>
      <c r="EI7" s="89">
        <v>0.95</v>
      </c>
      <c r="EJ7" s="107">
        <v>44079</v>
      </c>
      <c r="EK7" s="107"/>
    </row>
    <row r="8" spans="1:141" x14ac:dyDescent="0.2">
      <c r="A8" s="30">
        <v>6</v>
      </c>
      <c r="B8" s="32" t="s">
        <v>153</v>
      </c>
      <c r="C8" s="120">
        <v>10.775714285714287</v>
      </c>
      <c r="D8" s="121" t="s">
        <v>631</v>
      </c>
      <c r="E8" s="35">
        <v>1</v>
      </c>
      <c r="F8" s="36">
        <v>36686</v>
      </c>
      <c r="G8" s="37">
        <v>25.317808219178083</v>
      </c>
      <c r="H8" s="37" t="s">
        <v>628</v>
      </c>
      <c r="I8" s="37">
        <v>20.901369863013699</v>
      </c>
      <c r="J8" s="37" t="s">
        <v>978</v>
      </c>
      <c r="K8" s="37" t="s">
        <v>979</v>
      </c>
      <c r="L8" s="37" t="s">
        <v>985</v>
      </c>
      <c r="M8" s="55">
        <v>74.5</v>
      </c>
      <c r="N8" s="35">
        <v>205</v>
      </c>
      <c r="O8" s="35">
        <v>4.4000000000000004</v>
      </c>
      <c r="P8" s="38">
        <v>2</v>
      </c>
      <c r="Q8" s="125">
        <v>0</v>
      </c>
      <c r="R8" s="110">
        <v>0</v>
      </c>
      <c r="S8" s="110">
        <v>6.4646464646464646E-2</v>
      </c>
      <c r="T8" s="110">
        <v>0.11138778220451527</v>
      </c>
      <c r="U8" s="110">
        <v>0.23414477898782832</v>
      </c>
      <c r="V8" s="58">
        <v>0.23414477898782832</v>
      </c>
      <c r="W8" s="59">
        <v>0.23414477898782832</v>
      </c>
      <c r="X8" s="42">
        <v>20.254794520547946</v>
      </c>
      <c r="Y8" s="43">
        <v>2.91</v>
      </c>
      <c r="Z8" s="43">
        <v>6.4</v>
      </c>
      <c r="AA8" s="43">
        <v>13.5</v>
      </c>
      <c r="AB8" s="43">
        <v>0.89</v>
      </c>
      <c r="AC8" s="43">
        <v>2.5299999999999998</v>
      </c>
      <c r="AD8" s="44">
        <v>4.3789329685362519E-2</v>
      </c>
      <c r="AE8" s="44">
        <v>0.22292749658002739</v>
      </c>
      <c r="AF8" s="45">
        <v>0.127</v>
      </c>
      <c r="AG8" s="185">
        <v>0.41100000000000003</v>
      </c>
      <c r="AH8" s="185">
        <v>0.58700000000000008</v>
      </c>
      <c r="AI8" s="43">
        <v>109.38887371081208</v>
      </c>
      <c r="AJ8" s="47">
        <v>111.62887585952534</v>
      </c>
      <c r="AK8" s="49">
        <v>6</v>
      </c>
      <c r="AL8" s="49">
        <v>6</v>
      </c>
      <c r="AM8" s="49">
        <v>6</v>
      </c>
      <c r="AN8" s="49">
        <v>5</v>
      </c>
      <c r="AO8" s="49">
        <v>9</v>
      </c>
      <c r="AP8" s="49">
        <v>8</v>
      </c>
      <c r="AQ8" s="49">
        <v>8</v>
      </c>
      <c r="AR8" s="49">
        <v>0.75</v>
      </c>
      <c r="AS8" s="133"/>
      <c r="AT8" s="115">
        <v>2281</v>
      </c>
      <c r="AU8" s="115"/>
      <c r="AV8" s="115"/>
      <c r="AW8" s="115"/>
      <c r="AX8" s="115"/>
      <c r="AY8" s="116"/>
      <c r="AZ8" s="116"/>
      <c r="BA8" s="115"/>
      <c r="BB8" s="115"/>
      <c r="BC8" s="115"/>
      <c r="BD8" s="115"/>
      <c r="BE8" s="135"/>
      <c r="BF8" s="135"/>
      <c r="BG8" s="136"/>
      <c r="BH8" s="133"/>
      <c r="BI8" s="115">
        <v>2645</v>
      </c>
      <c r="BJ8" s="115"/>
      <c r="BK8" s="115"/>
      <c r="BL8" s="115"/>
      <c r="BM8" s="115"/>
      <c r="BN8" s="116"/>
      <c r="BO8" s="116"/>
      <c r="BP8" s="157"/>
      <c r="BQ8" s="157"/>
      <c r="BR8" s="157"/>
      <c r="BS8" s="61"/>
      <c r="BT8" s="153"/>
      <c r="BU8" s="61"/>
      <c r="BV8" s="153"/>
      <c r="BW8" s="135"/>
      <c r="BX8" s="135"/>
      <c r="BY8" s="135"/>
      <c r="BZ8" s="136"/>
      <c r="CA8" s="133">
        <v>192</v>
      </c>
      <c r="CB8" s="115">
        <v>2970</v>
      </c>
      <c r="CC8" s="115">
        <v>21</v>
      </c>
      <c r="CD8" s="115">
        <v>12</v>
      </c>
      <c r="CE8" s="115">
        <v>0</v>
      </c>
      <c r="CF8" s="115">
        <v>17</v>
      </c>
      <c r="CG8" s="116">
        <v>0.62</v>
      </c>
      <c r="CH8" s="116">
        <v>0.71</v>
      </c>
      <c r="CI8" s="158">
        <v>1.71</v>
      </c>
      <c r="CJ8" s="158">
        <v>6.2</v>
      </c>
      <c r="CK8" s="158">
        <v>18.600000000000001</v>
      </c>
      <c r="CL8" s="61">
        <v>9</v>
      </c>
      <c r="CM8" s="153">
        <v>8.0156249999999998E-2</v>
      </c>
      <c r="CN8" s="61">
        <v>12</v>
      </c>
      <c r="CO8" s="153">
        <v>0.106875</v>
      </c>
      <c r="CP8" s="135">
        <v>55.6</v>
      </c>
      <c r="CQ8" s="135">
        <v>14.3</v>
      </c>
      <c r="CR8" s="135">
        <v>77.5</v>
      </c>
      <c r="CS8" s="136">
        <v>22.5</v>
      </c>
      <c r="CT8" s="133">
        <v>671</v>
      </c>
      <c r="CU8" s="115">
        <v>6024</v>
      </c>
      <c r="CV8" s="115">
        <v>67</v>
      </c>
      <c r="CW8" s="115">
        <v>46</v>
      </c>
      <c r="CX8" s="115">
        <v>13</v>
      </c>
      <c r="CY8" s="115">
        <v>61</v>
      </c>
      <c r="CZ8" s="116">
        <v>0.89</v>
      </c>
      <c r="DA8" s="116">
        <v>1.43</v>
      </c>
      <c r="DB8" s="158">
        <v>1.48</v>
      </c>
      <c r="DC8" s="158">
        <v>4.0999999999999996</v>
      </c>
      <c r="DD8" s="158">
        <v>13.5</v>
      </c>
      <c r="DE8" s="61">
        <v>21</v>
      </c>
      <c r="DF8" s="153">
        <v>4.6318926974664679E-2</v>
      </c>
      <c r="DG8" s="61">
        <v>46</v>
      </c>
      <c r="DH8" s="153">
        <v>0.10146050670640834</v>
      </c>
      <c r="DI8" s="135">
        <v>52.4</v>
      </c>
      <c r="DJ8" s="135">
        <v>4.2</v>
      </c>
      <c r="DK8" s="135">
        <v>64.8</v>
      </c>
      <c r="DL8" s="136">
        <v>35.200000000000003</v>
      </c>
      <c r="DM8" s="133">
        <v>731</v>
      </c>
      <c r="DN8" s="115">
        <v>3122</v>
      </c>
      <c r="DO8" s="115">
        <v>67</v>
      </c>
      <c r="DP8" s="115">
        <v>48</v>
      </c>
      <c r="DQ8" s="115">
        <v>10</v>
      </c>
      <c r="DR8" s="115">
        <v>24</v>
      </c>
      <c r="DS8" s="116">
        <v>0.68</v>
      </c>
      <c r="DT8" s="116">
        <v>2.5299999999999998</v>
      </c>
      <c r="DU8" s="158">
        <v>2.91</v>
      </c>
      <c r="DV8" s="158">
        <v>6.4</v>
      </c>
      <c r="DW8" s="158">
        <v>13.3</v>
      </c>
      <c r="DX8" s="61">
        <v>11</v>
      </c>
      <c r="DY8" s="153">
        <v>4.3789329685362519E-2</v>
      </c>
      <c r="DZ8" s="61">
        <v>56</v>
      </c>
      <c r="EA8" s="153">
        <v>0.22292749658002739</v>
      </c>
      <c r="EB8" s="159">
        <v>81.8</v>
      </c>
      <c r="EC8" s="135">
        <v>12.7</v>
      </c>
      <c r="ED8" s="135">
        <v>17.399999999999999</v>
      </c>
      <c r="EE8" s="136">
        <v>82.2</v>
      </c>
      <c r="EF8" s="117"/>
      <c r="EG8" s="7">
        <v>6</v>
      </c>
      <c r="EH8" s="31" t="s">
        <v>642</v>
      </c>
      <c r="EI8" s="89">
        <v>0.85</v>
      </c>
      <c r="EJ8" s="107"/>
      <c r="EK8" s="107"/>
    </row>
    <row r="9" spans="1:141" x14ac:dyDescent="0.2">
      <c r="A9" s="30">
        <v>7</v>
      </c>
      <c r="B9" s="32" t="s">
        <v>157</v>
      </c>
      <c r="C9" s="120">
        <v>10.528571428571428</v>
      </c>
      <c r="D9" s="121" t="s">
        <v>801</v>
      </c>
      <c r="E9" s="35">
        <v>2</v>
      </c>
      <c r="F9" s="36">
        <v>36686</v>
      </c>
      <c r="G9" s="37">
        <v>25.317808219178083</v>
      </c>
      <c r="H9" s="37" t="s">
        <v>628</v>
      </c>
      <c r="I9" s="37">
        <v>20.901369863013699</v>
      </c>
      <c r="J9" s="37" t="s">
        <v>983</v>
      </c>
      <c r="K9" s="37" t="s">
        <v>981</v>
      </c>
      <c r="L9" s="37" t="s">
        <v>986</v>
      </c>
      <c r="M9" s="55">
        <v>67</v>
      </c>
      <c r="N9" s="35">
        <v>181</v>
      </c>
      <c r="O9" s="35">
        <v>4.32</v>
      </c>
      <c r="P9" s="38">
        <v>2</v>
      </c>
      <c r="Q9" s="125">
        <v>0</v>
      </c>
      <c r="R9" s="110">
        <v>0</v>
      </c>
      <c r="S9" s="110">
        <v>0.31465732866433216</v>
      </c>
      <c r="T9" s="110">
        <v>0.10406023124495832</v>
      </c>
      <c r="U9" s="110">
        <v>0.14563106796116504</v>
      </c>
      <c r="V9" s="58">
        <v>0.2301441983127486</v>
      </c>
      <c r="W9" s="59">
        <v>0.2301441983127486</v>
      </c>
      <c r="X9" s="42">
        <v>18.241095890410961</v>
      </c>
      <c r="Y9" s="43">
        <v>2.96</v>
      </c>
      <c r="Z9" s="43">
        <v>7.2</v>
      </c>
      <c r="AA9" s="43">
        <v>8.3000000000000007</v>
      </c>
      <c r="AB9" s="43">
        <v>0.46</v>
      </c>
      <c r="AC9" s="43">
        <v>2.16</v>
      </c>
      <c r="AD9" s="44">
        <v>3.3333333333333333E-2</v>
      </c>
      <c r="AE9" s="44">
        <v>0.33333333333333331</v>
      </c>
      <c r="AF9" s="45">
        <v>0</v>
      </c>
      <c r="AG9" s="185">
        <v>0.19149999999999998</v>
      </c>
      <c r="AH9" s="185">
        <v>0.79</v>
      </c>
      <c r="AI9" s="43">
        <v>103.93781512199847</v>
      </c>
      <c r="AJ9" s="47">
        <v>90.459624094101954</v>
      </c>
      <c r="AK9" s="49">
        <v>6</v>
      </c>
      <c r="AL9" s="49">
        <v>10</v>
      </c>
      <c r="AM9" s="49">
        <v>6</v>
      </c>
      <c r="AN9" s="49">
        <v>5</v>
      </c>
      <c r="AO9" s="49">
        <v>10</v>
      </c>
      <c r="AP9" s="49">
        <v>5</v>
      </c>
      <c r="AQ9" s="49">
        <v>8</v>
      </c>
      <c r="AR9" s="49">
        <v>0.5</v>
      </c>
      <c r="AS9" s="133"/>
      <c r="AT9" s="115">
        <v>3539</v>
      </c>
      <c r="AU9" s="115"/>
      <c r="AV9" s="115"/>
      <c r="AW9" s="115"/>
      <c r="AX9" s="115"/>
      <c r="AY9" s="116"/>
      <c r="AZ9" s="116"/>
      <c r="BA9" s="115"/>
      <c r="BB9" s="115"/>
      <c r="BC9" s="115"/>
      <c r="BD9" s="115"/>
      <c r="BE9" s="135"/>
      <c r="BF9" s="135"/>
      <c r="BG9" s="136"/>
      <c r="BH9" s="133"/>
      <c r="BI9" s="115">
        <v>3270</v>
      </c>
      <c r="BJ9" s="115"/>
      <c r="BK9" s="115"/>
      <c r="BL9" s="115"/>
      <c r="BM9" s="115"/>
      <c r="BN9" s="116"/>
      <c r="BO9" s="116"/>
      <c r="BP9" s="157"/>
      <c r="BQ9" s="157"/>
      <c r="BR9" s="157"/>
      <c r="BS9" s="61"/>
      <c r="BT9" s="153"/>
      <c r="BU9" s="61"/>
      <c r="BV9" s="153"/>
      <c r="BW9" s="135"/>
      <c r="BX9" s="135"/>
      <c r="BY9" s="135"/>
      <c r="BZ9" s="136"/>
      <c r="CA9" s="133">
        <v>1258</v>
      </c>
      <c r="CB9" s="115">
        <v>3998</v>
      </c>
      <c r="CC9" s="115">
        <v>154</v>
      </c>
      <c r="CD9" s="115">
        <v>114</v>
      </c>
      <c r="CE9" s="115">
        <v>12</v>
      </c>
      <c r="CF9" s="115">
        <v>28</v>
      </c>
      <c r="CG9" s="116">
        <v>0.61</v>
      </c>
      <c r="CH9" s="116">
        <v>2.4700000000000002</v>
      </c>
      <c r="CI9" s="158">
        <v>2.66</v>
      </c>
      <c r="CJ9" s="158">
        <v>8</v>
      </c>
      <c r="CK9" s="158">
        <v>5.5</v>
      </c>
      <c r="CL9" s="61">
        <v>11</v>
      </c>
      <c r="CM9" s="153">
        <v>2.3259141494435615E-2</v>
      </c>
      <c r="CN9" s="61">
        <v>143</v>
      </c>
      <c r="CO9" s="153">
        <v>0.30236883942766296</v>
      </c>
      <c r="CP9" s="135">
        <v>36.4</v>
      </c>
      <c r="CQ9" s="135">
        <v>5.8</v>
      </c>
      <c r="CR9" s="135">
        <v>5.7</v>
      </c>
      <c r="CS9" s="136">
        <v>91.6</v>
      </c>
      <c r="CT9" s="133">
        <v>387</v>
      </c>
      <c r="CU9" s="115">
        <v>3719</v>
      </c>
      <c r="CV9" s="115">
        <v>38</v>
      </c>
      <c r="CW9" s="115">
        <v>29</v>
      </c>
      <c r="CX9" s="115">
        <v>2</v>
      </c>
      <c r="CY9" s="115">
        <v>29</v>
      </c>
      <c r="CZ9" s="116">
        <v>0.46</v>
      </c>
      <c r="DA9" s="116">
        <v>2.13</v>
      </c>
      <c r="DB9" s="158">
        <v>2.96</v>
      </c>
      <c r="DC9" s="158">
        <v>7.2</v>
      </c>
      <c r="DD9" s="158">
        <v>8.3000000000000007</v>
      </c>
      <c r="DE9" s="61">
        <v>3</v>
      </c>
      <c r="DF9" s="153">
        <v>2.2945736434108525E-2</v>
      </c>
      <c r="DG9" s="61">
        <v>35</v>
      </c>
      <c r="DH9" s="153">
        <v>0.26770025839793277</v>
      </c>
      <c r="DI9" s="135">
        <v>33.299999999999997</v>
      </c>
      <c r="DJ9" s="135">
        <v>9.4</v>
      </c>
      <c r="DK9" s="135">
        <v>21.9</v>
      </c>
      <c r="DL9" s="136">
        <v>75.2</v>
      </c>
      <c r="DM9" s="133">
        <v>270</v>
      </c>
      <c r="DN9" s="115">
        <v>1854</v>
      </c>
      <c r="DO9" s="115">
        <v>44</v>
      </c>
      <c r="DP9" s="115">
        <v>35</v>
      </c>
      <c r="DQ9" s="115">
        <v>0</v>
      </c>
      <c r="DR9" s="115">
        <v>15</v>
      </c>
      <c r="DS9" s="116">
        <v>0.35</v>
      </c>
      <c r="DT9" s="116">
        <v>2.16</v>
      </c>
      <c r="DU9" s="158">
        <v>2.25</v>
      </c>
      <c r="DV9" s="158">
        <v>6.9</v>
      </c>
      <c r="DW9" s="158">
        <v>2.6</v>
      </c>
      <c r="DX9" s="61">
        <v>4</v>
      </c>
      <c r="DY9" s="153">
        <v>3.3333333333333333E-2</v>
      </c>
      <c r="DZ9" s="61">
        <v>40</v>
      </c>
      <c r="EA9" s="153">
        <v>0.33333333333333331</v>
      </c>
      <c r="EB9" s="159">
        <v>25</v>
      </c>
      <c r="EC9" s="135">
        <v>0</v>
      </c>
      <c r="ED9" s="135">
        <v>16.399999999999999</v>
      </c>
      <c r="EE9" s="136">
        <v>82.8</v>
      </c>
      <c r="EF9" s="117"/>
      <c r="EG9" s="7">
        <v>7</v>
      </c>
      <c r="EH9" s="31" t="s">
        <v>734</v>
      </c>
      <c r="EI9" s="89">
        <v>0.76</v>
      </c>
      <c r="EJ9" s="89"/>
      <c r="EK9" s="107"/>
    </row>
    <row r="10" spans="1:141" x14ac:dyDescent="0.2">
      <c r="A10" s="30">
        <v>8</v>
      </c>
      <c r="B10" s="32" t="s">
        <v>166</v>
      </c>
      <c r="C10" s="120">
        <v>9.9371428571428577</v>
      </c>
      <c r="D10" s="121" t="s">
        <v>653</v>
      </c>
      <c r="E10" s="35">
        <v>5</v>
      </c>
      <c r="F10" s="36">
        <v>36457</v>
      </c>
      <c r="G10" s="37">
        <v>25.945205479452056</v>
      </c>
      <c r="H10" s="37" t="s">
        <v>628</v>
      </c>
      <c r="I10" s="37">
        <v>21.528767123287672</v>
      </c>
      <c r="J10" s="37" t="s">
        <v>978</v>
      </c>
      <c r="K10" s="37" t="s">
        <v>977</v>
      </c>
      <c r="L10" s="37" t="s">
        <v>988</v>
      </c>
      <c r="M10" s="55">
        <v>73</v>
      </c>
      <c r="N10" s="35">
        <v>202</v>
      </c>
      <c r="O10" s="35">
        <v>4.5</v>
      </c>
      <c r="P10" s="38">
        <v>4</v>
      </c>
      <c r="Q10" s="125">
        <v>0</v>
      </c>
      <c r="R10" s="110">
        <v>0</v>
      </c>
      <c r="S10" s="110">
        <v>0.38458720972822508</v>
      </c>
      <c r="T10" s="110">
        <v>0.284077892325315</v>
      </c>
      <c r="U10" s="110">
        <v>0.24950412360371643</v>
      </c>
      <c r="V10" s="58">
        <v>0.31704566666597078</v>
      </c>
      <c r="W10" s="59">
        <v>0.3011933833326722</v>
      </c>
      <c r="X10" s="42">
        <v>18.86849315068493</v>
      </c>
      <c r="Y10" s="43">
        <v>2.65</v>
      </c>
      <c r="Z10" s="43">
        <v>5.4</v>
      </c>
      <c r="AA10" s="43">
        <v>10.9</v>
      </c>
      <c r="AB10" s="43">
        <v>0.68</v>
      </c>
      <c r="AC10" s="43">
        <v>2.0299999999999998</v>
      </c>
      <c r="AD10" s="44">
        <v>3.9899999999999998E-2</v>
      </c>
      <c r="AE10" s="44">
        <v>0.16372384937238493</v>
      </c>
      <c r="AF10" s="45">
        <v>8.900000000000001E-2</v>
      </c>
      <c r="AG10" s="185">
        <v>0.373</v>
      </c>
      <c r="AH10" s="185">
        <v>0.61349999999999993</v>
      </c>
      <c r="AI10" s="43">
        <v>98.521566834324034</v>
      </c>
      <c r="AJ10" s="47">
        <v>97.517956398683268</v>
      </c>
      <c r="AK10" s="49">
        <v>8</v>
      </c>
      <c r="AL10" s="49">
        <v>8</v>
      </c>
      <c r="AM10" s="49">
        <v>5</v>
      </c>
      <c r="AN10" s="49">
        <v>3</v>
      </c>
      <c r="AO10" s="49">
        <v>8</v>
      </c>
      <c r="AP10" s="49">
        <v>6</v>
      </c>
      <c r="AQ10" s="49">
        <v>5</v>
      </c>
      <c r="AR10" s="49">
        <v>1</v>
      </c>
      <c r="AS10" s="133"/>
      <c r="AT10" s="115">
        <v>3593</v>
      </c>
      <c r="AU10" s="115"/>
      <c r="AV10" s="115"/>
      <c r="AW10" s="115"/>
      <c r="AX10" s="115"/>
      <c r="AY10" s="116"/>
      <c r="AZ10" s="116"/>
      <c r="BA10" s="115"/>
      <c r="BB10" s="115"/>
      <c r="BC10" s="115"/>
      <c r="BD10" s="115"/>
      <c r="BE10" s="135"/>
      <c r="BF10" s="135"/>
      <c r="BG10" s="136"/>
      <c r="BH10" s="133"/>
      <c r="BI10" s="115">
        <v>4186</v>
      </c>
      <c r="BJ10" s="115"/>
      <c r="BK10" s="115"/>
      <c r="BL10" s="115"/>
      <c r="BM10" s="115"/>
      <c r="BN10" s="116"/>
      <c r="BO10" s="116"/>
      <c r="BP10" s="157"/>
      <c r="BQ10" s="157"/>
      <c r="BR10" s="157"/>
      <c r="BS10" s="61"/>
      <c r="BT10" s="153"/>
      <c r="BU10" s="61"/>
      <c r="BV10" s="153"/>
      <c r="BW10" s="135"/>
      <c r="BX10" s="135"/>
      <c r="BY10" s="135"/>
      <c r="BZ10" s="136"/>
      <c r="CA10" s="133">
        <v>1050</v>
      </c>
      <c r="CB10" s="115">
        <v>2730.2</v>
      </c>
      <c r="CC10" s="115">
        <v>86</v>
      </c>
      <c r="CD10" s="115">
        <v>60</v>
      </c>
      <c r="CE10" s="115">
        <v>3</v>
      </c>
      <c r="CF10" s="115">
        <v>18</v>
      </c>
      <c r="CG10" s="116">
        <v>0.69</v>
      </c>
      <c r="CH10" s="116">
        <v>1.99</v>
      </c>
      <c r="CI10" s="158">
        <v>2.65</v>
      </c>
      <c r="CJ10" s="158">
        <v>3.8</v>
      </c>
      <c r="CK10" s="158">
        <v>12</v>
      </c>
      <c r="CL10" s="61">
        <v>15</v>
      </c>
      <c r="CM10" s="153">
        <v>3.7857142857142853E-2</v>
      </c>
      <c r="CN10" s="61">
        <v>71</v>
      </c>
      <c r="CO10" s="153">
        <v>0.17919047619047618</v>
      </c>
      <c r="CP10" s="135">
        <v>33.299999999999997</v>
      </c>
      <c r="CQ10" s="135">
        <v>6.3</v>
      </c>
      <c r="CR10" s="135">
        <v>35.5</v>
      </c>
      <c r="CS10" s="136">
        <v>64.2</v>
      </c>
      <c r="CT10" s="133">
        <v>1240</v>
      </c>
      <c r="CU10" s="115">
        <v>4365</v>
      </c>
      <c r="CV10" s="115">
        <v>103</v>
      </c>
      <c r="CW10" s="115">
        <v>77</v>
      </c>
      <c r="CX10" s="115">
        <v>6</v>
      </c>
      <c r="CY10" s="115">
        <v>35</v>
      </c>
      <c r="CZ10" s="116">
        <v>0.63</v>
      </c>
      <c r="DA10" s="116">
        <v>2.0299999999999998</v>
      </c>
      <c r="DB10" s="158">
        <v>1.8</v>
      </c>
      <c r="DC10" s="158">
        <v>5.4</v>
      </c>
      <c r="DD10" s="158">
        <v>9.1</v>
      </c>
      <c r="DE10" s="61">
        <v>13</v>
      </c>
      <c r="DF10" s="153">
        <v>1.8870967741935484E-2</v>
      </c>
      <c r="DG10" s="61">
        <v>90</v>
      </c>
      <c r="DH10" s="153">
        <v>0.13064516129032258</v>
      </c>
      <c r="DI10" s="135">
        <v>46.2</v>
      </c>
      <c r="DJ10" s="135">
        <v>6.1</v>
      </c>
      <c r="DK10" s="135">
        <v>10.1</v>
      </c>
      <c r="DL10" s="136">
        <v>87.9</v>
      </c>
      <c r="DM10" s="133">
        <v>478</v>
      </c>
      <c r="DN10" s="115">
        <v>1915.8000000000002</v>
      </c>
      <c r="DO10" s="115">
        <v>57</v>
      </c>
      <c r="DP10" s="115">
        <v>41</v>
      </c>
      <c r="DQ10" s="115">
        <v>7</v>
      </c>
      <c r="DR10" s="115">
        <v>17</v>
      </c>
      <c r="DS10" s="116">
        <v>0.68</v>
      </c>
      <c r="DT10" s="116">
        <v>1.82</v>
      </c>
      <c r="DU10" s="158">
        <v>1.82</v>
      </c>
      <c r="DV10" s="158">
        <v>3.8</v>
      </c>
      <c r="DW10" s="158">
        <v>10.9</v>
      </c>
      <c r="DX10" s="61">
        <v>14</v>
      </c>
      <c r="DY10" s="153">
        <v>3.9899999999999998E-2</v>
      </c>
      <c r="DZ10" s="61">
        <v>43</v>
      </c>
      <c r="EA10" s="153">
        <v>0.16372384937238493</v>
      </c>
      <c r="EB10" s="159">
        <v>57.1</v>
      </c>
      <c r="EC10" s="135">
        <v>8.9</v>
      </c>
      <c r="ED10" s="135">
        <v>64.5</v>
      </c>
      <c r="EE10" s="136">
        <v>34.799999999999997</v>
      </c>
      <c r="EF10" s="117"/>
      <c r="EG10" s="7">
        <v>8</v>
      </c>
      <c r="EH10" s="31" t="s">
        <v>736</v>
      </c>
      <c r="EI10" s="89">
        <v>0.76</v>
      </c>
      <c r="EJ10" s="107"/>
      <c r="EK10" s="107"/>
    </row>
    <row r="11" spans="1:141" x14ac:dyDescent="0.2">
      <c r="A11" s="30">
        <v>9</v>
      </c>
      <c r="B11" s="32" t="s">
        <v>184</v>
      </c>
      <c r="C11" s="120">
        <v>9.7342857142857149</v>
      </c>
      <c r="D11" s="121" t="s">
        <v>700</v>
      </c>
      <c r="E11" s="35">
        <v>2</v>
      </c>
      <c r="F11" s="36">
        <v>36238</v>
      </c>
      <c r="G11" s="37">
        <v>26.545205479452054</v>
      </c>
      <c r="H11" s="37" t="s">
        <v>669</v>
      </c>
      <c r="I11" s="37">
        <v>22.12876712328767</v>
      </c>
      <c r="J11" s="37" t="s">
        <v>978</v>
      </c>
      <c r="K11" s="37" t="s">
        <v>979</v>
      </c>
      <c r="L11" s="37" t="s">
        <v>987</v>
      </c>
      <c r="M11" s="55">
        <v>76.13</v>
      </c>
      <c r="N11" s="35">
        <v>215</v>
      </c>
      <c r="O11" s="35">
        <v>4.45</v>
      </c>
      <c r="P11" s="38">
        <v>3</v>
      </c>
      <c r="Q11" s="125">
        <v>0</v>
      </c>
      <c r="R11" s="110">
        <v>1.2129380053908356E-2</v>
      </c>
      <c r="S11" s="110">
        <v>0.2253922967189729</v>
      </c>
      <c r="T11" s="110">
        <v>0.22355105795768168</v>
      </c>
      <c r="U11" s="110">
        <v>0</v>
      </c>
      <c r="V11" s="58">
        <v>0.22447167733832729</v>
      </c>
      <c r="W11" s="59">
        <v>0.22447167733832729</v>
      </c>
      <c r="X11" s="42">
        <v>19.468493150684932</v>
      </c>
      <c r="Y11" s="43">
        <v>2.4500000000000002</v>
      </c>
      <c r="Z11" s="43">
        <v>6.8</v>
      </c>
      <c r="AA11" s="43">
        <v>14.8</v>
      </c>
      <c r="AB11" s="43">
        <v>0.84</v>
      </c>
      <c r="AC11" s="43">
        <v>1.88</v>
      </c>
      <c r="AD11" s="44">
        <v>7.7297668038408776E-2</v>
      </c>
      <c r="AE11" s="44">
        <v>0.14451303155006859</v>
      </c>
      <c r="AF11" s="45">
        <v>9.8000000000000004E-2</v>
      </c>
      <c r="AG11" s="185">
        <v>0.49299999999999999</v>
      </c>
      <c r="AH11" s="185">
        <v>6.9999999999999993E-3</v>
      </c>
      <c r="AI11" s="43">
        <v>109.65499303730637</v>
      </c>
      <c r="AJ11" s="47">
        <v>115.5928968726512</v>
      </c>
      <c r="AK11" s="49">
        <v>6</v>
      </c>
      <c r="AL11" s="49">
        <v>7</v>
      </c>
      <c r="AM11" s="49">
        <v>4</v>
      </c>
      <c r="AN11" s="49">
        <v>5</v>
      </c>
      <c r="AO11" s="49">
        <v>9</v>
      </c>
      <c r="AP11" s="49">
        <v>9</v>
      </c>
      <c r="AQ11" s="49">
        <v>7</v>
      </c>
      <c r="AR11" s="49">
        <v>0.5</v>
      </c>
      <c r="AS11" s="133"/>
      <c r="AT11" s="115">
        <v>2756</v>
      </c>
      <c r="AU11" s="115"/>
      <c r="AV11" s="115"/>
      <c r="AW11" s="115"/>
      <c r="AX11" s="115"/>
      <c r="AY11" s="116"/>
      <c r="AZ11" s="116"/>
      <c r="BA11" s="115"/>
      <c r="BB11" s="115"/>
      <c r="BC11" s="115"/>
      <c r="BD11" s="115"/>
      <c r="BE11" s="135"/>
      <c r="BF11" s="135"/>
      <c r="BG11" s="136"/>
      <c r="BH11" s="133">
        <v>27</v>
      </c>
      <c r="BI11" s="115">
        <v>2226</v>
      </c>
      <c r="BJ11" s="115">
        <v>7</v>
      </c>
      <c r="BK11" s="115">
        <v>3</v>
      </c>
      <c r="BL11" s="115">
        <v>0</v>
      </c>
      <c r="BM11" s="115">
        <v>9</v>
      </c>
      <c r="BN11" s="116">
        <v>0.68</v>
      </c>
      <c r="BO11" s="116">
        <v>0.42</v>
      </c>
      <c r="BP11" s="158">
        <v>0.69</v>
      </c>
      <c r="BQ11" s="158">
        <v>2.7</v>
      </c>
      <c r="BR11" s="158"/>
      <c r="BS11" s="61">
        <v>2</v>
      </c>
      <c r="BT11" s="153">
        <v>5.1111111111111114E-2</v>
      </c>
      <c r="BU11" s="61">
        <v>5</v>
      </c>
      <c r="BV11" s="153">
        <v>0.12777777777777777</v>
      </c>
      <c r="BW11" s="135">
        <v>50</v>
      </c>
      <c r="BX11" s="135">
        <v>25</v>
      </c>
      <c r="BY11" s="135">
        <v>92.7</v>
      </c>
      <c r="BZ11" s="136">
        <v>7.3</v>
      </c>
      <c r="CA11" s="133">
        <v>632</v>
      </c>
      <c r="CB11" s="115">
        <v>2804</v>
      </c>
      <c r="CC11" s="115">
        <v>55</v>
      </c>
      <c r="CD11" s="115">
        <v>38</v>
      </c>
      <c r="CE11" s="115">
        <v>6</v>
      </c>
      <c r="CF11" s="115">
        <v>24</v>
      </c>
      <c r="CG11" s="116">
        <v>1.03</v>
      </c>
      <c r="CH11" s="116">
        <v>1.86</v>
      </c>
      <c r="CI11" s="158">
        <v>2.08</v>
      </c>
      <c r="CJ11" s="158">
        <v>3.3</v>
      </c>
      <c r="CK11" s="158">
        <v>15.9</v>
      </c>
      <c r="CL11" s="61">
        <v>16</v>
      </c>
      <c r="CM11" s="153">
        <v>5.2658227848101272E-2</v>
      </c>
      <c r="CN11" s="61">
        <v>39</v>
      </c>
      <c r="CO11" s="153">
        <v>0.12835443037974684</v>
      </c>
      <c r="CP11" s="135">
        <v>81.3</v>
      </c>
      <c r="CQ11" s="135">
        <v>0</v>
      </c>
      <c r="CR11" s="135">
        <v>94.8</v>
      </c>
      <c r="CS11" s="136">
        <v>5.2</v>
      </c>
      <c r="CT11" s="133">
        <v>729</v>
      </c>
      <c r="CU11" s="115">
        <v>3261</v>
      </c>
      <c r="CV11" s="115">
        <v>66</v>
      </c>
      <c r="CW11" s="115">
        <v>37</v>
      </c>
      <c r="CX11" s="115">
        <v>7</v>
      </c>
      <c r="CY11" s="115">
        <v>25</v>
      </c>
      <c r="CZ11" s="116">
        <v>0.84</v>
      </c>
      <c r="DA11" s="116">
        <v>1.88</v>
      </c>
      <c r="DB11" s="158">
        <v>2.4500000000000002</v>
      </c>
      <c r="DC11" s="158">
        <v>6.8</v>
      </c>
      <c r="DD11" s="158">
        <v>14.8</v>
      </c>
      <c r="DE11" s="61">
        <v>23</v>
      </c>
      <c r="DF11" s="153">
        <v>7.7297668038408776E-2</v>
      </c>
      <c r="DG11" s="61">
        <v>43</v>
      </c>
      <c r="DH11" s="153">
        <v>0.14451303155006859</v>
      </c>
      <c r="DI11" s="135">
        <v>52.2</v>
      </c>
      <c r="DJ11" s="135">
        <v>9.8000000000000007</v>
      </c>
      <c r="DK11" s="135">
        <v>98.6</v>
      </c>
      <c r="DL11" s="136">
        <v>1.4</v>
      </c>
      <c r="DM11" s="133">
        <v>0</v>
      </c>
      <c r="DN11" s="115">
        <v>1502</v>
      </c>
      <c r="DO11" s="115"/>
      <c r="DP11" s="115"/>
      <c r="DQ11" s="115"/>
      <c r="DR11" s="115"/>
      <c r="DS11" s="116"/>
      <c r="DT11" s="116"/>
      <c r="DU11" s="158">
        <v>0</v>
      </c>
      <c r="DV11" s="158">
        <v>0</v>
      </c>
      <c r="DW11" s="158"/>
      <c r="DX11" s="61"/>
      <c r="DY11" s="153"/>
      <c r="DZ11" s="61"/>
      <c r="EA11" s="153"/>
      <c r="EB11" s="159"/>
      <c r="EC11" s="135"/>
      <c r="ED11" s="135"/>
      <c r="EE11" s="136"/>
      <c r="EF11" s="117"/>
      <c r="EG11" s="7">
        <v>9</v>
      </c>
      <c r="EH11" s="31" t="s">
        <v>651</v>
      </c>
      <c r="EI11" s="89">
        <v>0.7</v>
      </c>
      <c r="EJ11" s="107"/>
      <c r="EK11" s="89"/>
    </row>
    <row r="12" spans="1:141" x14ac:dyDescent="0.2">
      <c r="A12" s="30">
        <v>10</v>
      </c>
      <c r="B12" s="32" t="s">
        <v>196</v>
      </c>
      <c r="C12" s="120">
        <v>9.5857142857142854</v>
      </c>
      <c r="D12" s="121" t="s">
        <v>742</v>
      </c>
      <c r="E12" s="35">
        <v>4</v>
      </c>
      <c r="F12" s="36">
        <v>36465</v>
      </c>
      <c r="G12" s="37">
        <v>25.923287671232877</v>
      </c>
      <c r="H12" s="37" t="s">
        <v>628</v>
      </c>
      <c r="I12" s="37">
        <v>21.506849315068493</v>
      </c>
      <c r="J12" s="37" t="s">
        <v>976</v>
      </c>
      <c r="K12" s="37" t="s">
        <v>980</v>
      </c>
      <c r="L12" s="37" t="s">
        <v>987</v>
      </c>
      <c r="M12" s="55">
        <v>72</v>
      </c>
      <c r="N12" s="35">
        <v>185</v>
      </c>
      <c r="O12" s="35">
        <v>4.45</v>
      </c>
      <c r="P12" s="38">
        <v>3</v>
      </c>
      <c r="Q12" s="125">
        <v>0</v>
      </c>
      <c r="R12" s="110">
        <v>0</v>
      </c>
      <c r="S12" s="110">
        <v>6.3138686131386859E-2</v>
      </c>
      <c r="T12" s="110">
        <v>0.2782561894510226</v>
      </c>
      <c r="U12" s="110">
        <v>0.30384296378213987</v>
      </c>
      <c r="V12" s="58">
        <v>0.30384296378213987</v>
      </c>
      <c r="W12" s="59">
        <v>0.28865081559303285</v>
      </c>
      <c r="X12" s="42">
        <v>19.843835616438355</v>
      </c>
      <c r="Y12" s="43">
        <v>3.11</v>
      </c>
      <c r="Z12" s="43">
        <v>6.3</v>
      </c>
      <c r="AA12" s="43">
        <v>18.399999999999999</v>
      </c>
      <c r="AB12" s="43">
        <v>0.91</v>
      </c>
      <c r="AC12" s="43">
        <v>3.33</v>
      </c>
      <c r="AD12" s="44">
        <v>6.2256596906278432E-2</v>
      </c>
      <c r="AE12" s="44">
        <v>0.1697907188353048</v>
      </c>
      <c r="AF12" s="45">
        <v>5.2000000000000005E-2</v>
      </c>
      <c r="AG12" s="185">
        <v>0.98250000000000004</v>
      </c>
      <c r="AH12" s="185">
        <v>1.7500000000000002E-2</v>
      </c>
      <c r="AI12" s="43">
        <v>94.354296334426422</v>
      </c>
      <c r="AJ12" s="47">
        <v>91.480686738828553</v>
      </c>
      <c r="AK12" s="49">
        <v>7</v>
      </c>
      <c r="AL12" s="49">
        <v>7</v>
      </c>
      <c r="AM12" s="49">
        <v>6</v>
      </c>
      <c r="AN12" s="49">
        <v>5</v>
      </c>
      <c r="AO12" s="49">
        <v>9</v>
      </c>
      <c r="AP12" s="49">
        <v>5</v>
      </c>
      <c r="AQ12" s="49">
        <v>7</v>
      </c>
      <c r="AR12" s="49">
        <v>0</v>
      </c>
      <c r="AS12" s="133"/>
      <c r="AT12" s="115">
        <v>3811</v>
      </c>
      <c r="AU12" s="115"/>
      <c r="AV12" s="115"/>
      <c r="AW12" s="115"/>
      <c r="AX12" s="115"/>
      <c r="AY12" s="116"/>
      <c r="AZ12" s="116"/>
      <c r="BA12" s="115"/>
      <c r="BB12" s="115"/>
      <c r="BC12" s="115"/>
      <c r="BD12" s="115"/>
      <c r="BE12" s="135"/>
      <c r="BF12" s="135"/>
      <c r="BG12" s="136"/>
      <c r="BH12" s="133"/>
      <c r="BI12" s="115">
        <v>2705</v>
      </c>
      <c r="BJ12" s="115"/>
      <c r="BK12" s="115"/>
      <c r="BL12" s="115"/>
      <c r="BM12" s="115"/>
      <c r="BN12" s="116"/>
      <c r="BO12" s="116"/>
      <c r="BP12" s="157"/>
      <c r="BQ12" s="157"/>
      <c r="BR12" s="157"/>
      <c r="BS12" s="61"/>
      <c r="BT12" s="153"/>
      <c r="BU12" s="61"/>
      <c r="BV12" s="153"/>
      <c r="BW12" s="135"/>
      <c r="BX12" s="135"/>
      <c r="BY12" s="135"/>
      <c r="BZ12" s="136"/>
      <c r="CA12" s="133">
        <v>173</v>
      </c>
      <c r="CB12" s="115">
        <v>2740</v>
      </c>
      <c r="CC12" s="115">
        <v>32</v>
      </c>
      <c r="CD12" s="115">
        <v>17</v>
      </c>
      <c r="CE12" s="115">
        <v>1</v>
      </c>
      <c r="CF12" s="115">
        <v>14</v>
      </c>
      <c r="CG12" s="116">
        <v>0.12</v>
      </c>
      <c r="CH12" s="116">
        <v>0.51</v>
      </c>
      <c r="CI12" s="158">
        <v>0.92</v>
      </c>
      <c r="CJ12" s="158">
        <v>4.9000000000000004</v>
      </c>
      <c r="CK12" s="158">
        <v>12.2</v>
      </c>
      <c r="CL12" s="61">
        <v>6</v>
      </c>
      <c r="CM12" s="153">
        <v>3.190751445086705E-2</v>
      </c>
      <c r="CN12" s="61">
        <v>26</v>
      </c>
      <c r="CO12" s="153">
        <v>0.13826589595375724</v>
      </c>
      <c r="CP12" s="135">
        <v>66.7</v>
      </c>
      <c r="CQ12" s="135">
        <v>5.6</v>
      </c>
      <c r="CR12" s="135">
        <v>96.8</v>
      </c>
      <c r="CS12" s="136">
        <v>3.2</v>
      </c>
      <c r="CT12" s="133">
        <v>1034</v>
      </c>
      <c r="CU12" s="115">
        <v>3716</v>
      </c>
      <c r="CV12" s="115">
        <v>84</v>
      </c>
      <c r="CW12" s="115">
        <v>51</v>
      </c>
      <c r="CX12" s="115">
        <v>12</v>
      </c>
      <c r="CY12" s="115">
        <v>39</v>
      </c>
      <c r="CZ12" s="116">
        <v>0.85</v>
      </c>
      <c r="DA12" s="116">
        <v>2.5499999999999998</v>
      </c>
      <c r="DB12" s="158">
        <v>2.36</v>
      </c>
      <c r="DC12" s="158">
        <v>6.3</v>
      </c>
      <c r="DD12" s="158">
        <v>17.600000000000001</v>
      </c>
      <c r="DE12" s="61">
        <v>21</v>
      </c>
      <c r="DF12" s="153">
        <v>4.7930367504835591E-2</v>
      </c>
      <c r="DG12" s="61">
        <v>63</v>
      </c>
      <c r="DH12" s="153">
        <v>0.14379110251450677</v>
      </c>
      <c r="DI12" s="135">
        <v>61.9</v>
      </c>
      <c r="DJ12" s="135">
        <v>15</v>
      </c>
      <c r="DK12" s="135">
        <v>97.6</v>
      </c>
      <c r="DL12" s="136">
        <v>2.4</v>
      </c>
      <c r="DM12" s="133">
        <v>1099</v>
      </c>
      <c r="DN12" s="115">
        <v>3617</v>
      </c>
      <c r="DO12" s="115">
        <v>82</v>
      </c>
      <c r="DP12" s="115">
        <v>55</v>
      </c>
      <c r="DQ12" s="115">
        <v>8</v>
      </c>
      <c r="DR12" s="115">
        <v>31</v>
      </c>
      <c r="DS12" s="116">
        <v>0.91</v>
      </c>
      <c r="DT12" s="116">
        <v>3.33</v>
      </c>
      <c r="DU12" s="158">
        <v>3.11</v>
      </c>
      <c r="DV12" s="158">
        <v>4.9000000000000004</v>
      </c>
      <c r="DW12" s="158">
        <v>18.399999999999999</v>
      </c>
      <c r="DX12" s="61">
        <v>22</v>
      </c>
      <c r="DY12" s="153">
        <v>6.2256596906278432E-2</v>
      </c>
      <c r="DZ12" s="61">
        <v>60</v>
      </c>
      <c r="EA12" s="153">
        <v>0.1697907188353048</v>
      </c>
      <c r="EB12" s="159">
        <v>36.4</v>
      </c>
      <c r="EC12" s="135">
        <v>5.2</v>
      </c>
      <c r="ED12" s="135">
        <v>98.9</v>
      </c>
      <c r="EE12" s="136">
        <v>1.1000000000000001</v>
      </c>
      <c r="EF12" s="117"/>
      <c r="EG12" s="7">
        <v>10</v>
      </c>
      <c r="EH12" s="58" t="s">
        <v>654</v>
      </c>
      <c r="EI12" s="89">
        <v>0.7</v>
      </c>
      <c r="EJ12" s="89"/>
      <c r="EK12" s="89"/>
    </row>
    <row r="13" spans="1:141" x14ac:dyDescent="0.2">
      <c r="A13" s="30">
        <v>11</v>
      </c>
      <c r="B13" s="32" t="s">
        <v>147</v>
      </c>
      <c r="C13" s="120">
        <v>9.5585714285714278</v>
      </c>
      <c r="D13" s="121" t="s">
        <v>715</v>
      </c>
      <c r="E13" s="35">
        <v>1</v>
      </c>
      <c r="F13" s="36">
        <v>36187</v>
      </c>
      <c r="G13" s="37">
        <v>26.684931506849313</v>
      </c>
      <c r="H13" s="37" t="s">
        <v>669</v>
      </c>
      <c r="I13" s="37">
        <v>22.268493150684932</v>
      </c>
      <c r="J13" s="37" t="s">
        <v>983</v>
      </c>
      <c r="K13" s="37" t="s">
        <v>981</v>
      </c>
      <c r="L13" s="37" t="s">
        <v>986</v>
      </c>
      <c r="M13" s="55">
        <v>71.63</v>
      </c>
      <c r="N13" s="35">
        <v>193</v>
      </c>
      <c r="O13" s="35">
        <v>4.38</v>
      </c>
      <c r="P13" s="38">
        <v>1</v>
      </c>
      <c r="Q13" s="125">
        <v>0</v>
      </c>
      <c r="R13" s="110">
        <v>7.6962025316455698E-2</v>
      </c>
      <c r="S13" s="110">
        <v>9.3659942363112397E-2</v>
      </c>
      <c r="T13" s="110">
        <v>4.9616368286445015E-2</v>
      </c>
      <c r="U13" s="110">
        <v>0.21193194055567521</v>
      </c>
      <c r="V13" s="58">
        <v>0.21193194055567521</v>
      </c>
      <c r="W13" s="59">
        <v>0.21193194055567521</v>
      </c>
      <c r="X13" s="42">
        <v>21.621917808219177</v>
      </c>
      <c r="Y13" s="43">
        <v>2.52</v>
      </c>
      <c r="Z13" s="43">
        <v>6.6</v>
      </c>
      <c r="AA13" s="43">
        <v>7.7</v>
      </c>
      <c r="AB13" s="43">
        <v>0.82</v>
      </c>
      <c r="AC13" s="43">
        <v>2.2999999999999998</v>
      </c>
      <c r="AD13" s="44">
        <v>1.7926829268292682E-2</v>
      </c>
      <c r="AE13" s="44">
        <v>0.19719512195121952</v>
      </c>
      <c r="AF13" s="45">
        <v>2.7999999999999997E-2</v>
      </c>
      <c r="AG13" s="185">
        <v>9.8000000000000004E-2</v>
      </c>
      <c r="AH13" s="185">
        <v>0.87650000000000006</v>
      </c>
      <c r="AI13" s="43">
        <v>104.87956143932982</v>
      </c>
      <c r="AJ13" s="47">
        <v>100.90258228110839</v>
      </c>
      <c r="AK13" s="49">
        <v>6</v>
      </c>
      <c r="AL13" s="49">
        <v>3</v>
      </c>
      <c r="AM13" s="49">
        <v>5</v>
      </c>
      <c r="AN13" s="49">
        <v>5</v>
      </c>
      <c r="AO13" s="49">
        <v>9</v>
      </c>
      <c r="AP13" s="49">
        <v>6</v>
      </c>
      <c r="AQ13" s="49">
        <v>10</v>
      </c>
      <c r="AR13" s="49">
        <v>0.75</v>
      </c>
      <c r="AS13" s="133"/>
      <c r="AT13" s="115">
        <v>2805</v>
      </c>
      <c r="AU13" s="115"/>
      <c r="AV13" s="115"/>
      <c r="AW13" s="115"/>
      <c r="AX13" s="115"/>
      <c r="AY13" s="116"/>
      <c r="AZ13" s="116"/>
      <c r="BA13" s="115"/>
      <c r="BB13" s="115"/>
      <c r="BC13" s="115"/>
      <c r="BD13" s="115"/>
      <c r="BE13" s="135"/>
      <c r="BF13" s="135"/>
      <c r="BG13" s="136"/>
      <c r="BH13" s="133">
        <v>152</v>
      </c>
      <c r="BI13" s="115">
        <v>1975</v>
      </c>
      <c r="BJ13" s="115">
        <v>20</v>
      </c>
      <c r="BK13" s="115">
        <v>15</v>
      </c>
      <c r="BL13" s="115">
        <v>0</v>
      </c>
      <c r="BM13" s="115">
        <v>10</v>
      </c>
      <c r="BN13" s="116">
        <v>0.56999999999999995</v>
      </c>
      <c r="BO13" s="116">
        <v>0.7</v>
      </c>
      <c r="BP13" s="158">
        <v>2.34</v>
      </c>
      <c r="BQ13" s="158">
        <v>9.5</v>
      </c>
      <c r="BR13" s="158">
        <v>4.4000000000000004</v>
      </c>
      <c r="BS13" s="61">
        <v>2</v>
      </c>
      <c r="BT13" s="153">
        <v>3.0789473684210523E-2</v>
      </c>
      <c r="BU13" s="61">
        <v>18</v>
      </c>
      <c r="BV13" s="153">
        <v>0.27710526315789469</v>
      </c>
      <c r="BW13" s="135">
        <v>50</v>
      </c>
      <c r="BX13" s="135">
        <v>0</v>
      </c>
      <c r="BY13" s="135">
        <v>91.5</v>
      </c>
      <c r="BZ13" s="136">
        <v>7</v>
      </c>
      <c r="CA13" s="133">
        <v>260</v>
      </c>
      <c r="CB13" s="115">
        <v>2776</v>
      </c>
      <c r="CC13" s="115">
        <v>34</v>
      </c>
      <c r="CD13" s="115">
        <v>25</v>
      </c>
      <c r="CE13" s="115">
        <v>1</v>
      </c>
      <c r="CF13" s="115">
        <v>28</v>
      </c>
      <c r="CG13" s="116">
        <v>0.49</v>
      </c>
      <c r="CH13" s="116">
        <v>0.77</v>
      </c>
      <c r="CI13" s="158">
        <v>2.2599999999999998</v>
      </c>
      <c r="CJ13" s="158">
        <v>8.5</v>
      </c>
      <c r="CK13" s="158">
        <v>6.9</v>
      </c>
      <c r="CL13" s="61">
        <v>1</v>
      </c>
      <c r="CM13" s="153">
        <v>8.6923076923076919E-3</v>
      </c>
      <c r="CN13" s="61">
        <v>33</v>
      </c>
      <c r="CO13" s="153">
        <v>0.28684615384615381</v>
      </c>
      <c r="CP13" s="135">
        <v>100</v>
      </c>
      <c r="CQ13" s="135">
        <v>0</v>
      </c>
      <c r="CR13" s="135">
        <v>49.6</v>
      </c>
      <c r="CS13" s="136">
        <v>48.1</v>
      </c>
      <c r="CT13" s="133">
        <v>194</v>
      </c>
      <c r="CU13" s="115">
        <v>3910</v>
      </c>
      <c r="CV13" s="115">
        <v>12</v>
      </c>
      <c r="CW13" s="115">
        <v>10</v>
      </c>
      <c r="CX13" s="115">
        <v>1</v>
      </c>
      <c r="CY13" s="115">
        <v>33</v>
      </c>
      <c r="CZ13" s="116">
        <v>0.28000000000000003</v>
      </c>
      <c r="DA13" s="116">
        <v>0.75</v>
      </c>
      <c r="DB13" s="158">
        <v>5.27</v>
      </c>
      <c r="DC13" s="158">
        <v>21.8</v>
      </c>
      <c r="DD13" s="158">
        <v>2.1</v>
      </c>
      <c r="DE13" s="61">
        <v>0</v>
      </c>
      <c r="DF13" s="153">
        <v>0</v>
      </c>
      <c r="DG13" s="61">
        <v>12</v>
      </c>
      <c r="DH13" s="153">
        <v>0.32597938144329897</v>
      </c>
      <c r="DI13" s="135">
        <v>0</v>
      </c>
      <c r="DJ13" s="135">
        <v>9.1</v>
      </c>
      <c r="DK13" s="135">
        <v>9.3000000000000007</v>
      </c>
      <c r="DL13" s="136">
        <v>88.9</v>
      </c>
      <c r="DM13" s="133">
        <v>984</v>
      </c>
      <c r="DN13" s="115">
        <v>4643</v>
      </c>
      <c r="DO13" s="115">
        <v>84</v>
      </c>
      <c r="DP13" s="115">
        <v>70</v>
      </c>
      <c r="DQ13" s="115">
        <v>10</v>
      </c>
      <c r="DR13" s="115">
        <v>46</v>
      </c>
      <c r="DS13" s="116">
        <v>0.82</v>
      </c>
      <c r="DT13" s="116">
        <v>2.2999999999999998</v>
      </c>
      <c r="DU13" s="158">
        <v>2.52</v>
      </c>
      <c r="DV13" s="158">
        <v>6.6</v>
      </c>
      <c r="DW13" s="158">
        <v>7.7</v>
      </c>
      <c r="DX13" s="61">
        <v>7</v>
      </c>
      <c r="DY13" s="153">
        <v>1.7926829268292682E-2</v>
      </c>
      <c r="DZ13" s="61">
        <v>77</v>
      </c>
      <c r="EA13" s="153">
        <v>0.19719512195121952</v>
      </c>
      <c r="EB13" s="159">
        <v>42.9</v>
      </c>
      <c r="EC13" s="135">
        <v>2.8</v>
      </c>
      <c r="ED13" s="135">
        <v>10.3</v>
      </c>
      <c r="EE13" s="136">
        <v>86.4</v>
      </c>
      <c r="EF13" s="117"/>
      <c r="EG13" s="31">
        <v>11</v>
      </c>
      <c r="EH13" s="58" t="s">
        <v>740</v>
      </c>
      <c r="EI13" s="89">
        <v>0.6</v>
      </c>
      <c r="EJ13" s="89"/>
      <c r="EK13" s="89"/>
    </row>
    <row r="14" spans="1:141" x14ac:dyDescent="0.2">
      <c r="A14" s="30">
        <v>12</v>
      </c>
      <c r="B14" s="32" t="s">
        <v>182</v>
      </c>
      <c r="C14" s="120">
        <v>9.5171428571428578</v>
      </c>
      <c r="D14" s="121" t="s">
        <v>778</v>
      </c>
      <c r="E14" s="35">
        <v>1</v>
      </c>
      <c r="F14" s="36">
        <v>36774</v>
      </c>
      <c r="G14" s="37">
        <v>25.076712328767123</v>
      </c>
      <c r="H14" s="37" t="s">
        <v>628</v>
      </c>
      <c r="I14" s="37">
        <v>20.660273972602738</v>
      </c>
      <c r="J14" s="37" t="s">
        <v>978</v>
      </c>
      <c r="K14" s="37" t="s">
        <v>981</v>
      </c>
      <c r="L14" s="37" t="s">
        <v>986</v>
      </c>
      <c r="M14" s="55">
        <v>72</v>
      </c>
      <c r="N14" s="35">
        <v>179</v>
      </c>
      <c r="O14" s="35">
        <v>4.2699999999999996</v>
      </c>
      <c r="P14" s="38">
        <v>3</v>
      </c>
      <c r="Q14" s="125">
        <v>0</v>
      </c>
      <c r="R14" s="110">
        <v>0</v>
      </c>
      <c r="S14" s="110">
        <v>0.12344398340248963</v>
      </c>
      <c r="T14" s="110">
        <v>0.16314423433444569</v>
      </c>
      <c r="U14" s="110">
        <v>0.2624845233182006</v>
      </c>
      <c r="V14" s="58">
        <v>0.2624845233182006</v>
      </c>
      <c r="W14" s="59">
        <v>0.2624845233182006</v>
      </c>
      <c r="X14" s="42">
        <v>20.013698630136986</v>
      </c>
      <c r="Y14" s="43">
        <v>2.78</v>
      </c>
      <c r="Z14" s="43">
        <v>9</v>
      </c>
      <c r="AA14" s="43">
        <v>8.6</v>
      </c>
      <c r="AB14" s="43">
        <v>0.72</v>
      </c>
      <c r="AC14" s="43">
        <v>2.04</v>
      </c>
      <c r="AD14" s="44">
        <v>1.0896226415094341E-2</v>
      </c>
      <c r="AE14" s="44">
        <v>0.29783018867924532</v>
      </c>
      <c r="AF14" s="45">
        <v>0.1</v>
      </c>
      <c r="AG14" s="185">
        <v>0.52800000000000002</v>
      </c>
      <c r="AH14" s="185">
        <v>0.46299999999999997</v>
      </c>
      <c r="AI14" s="43">
        <v>107.68904523393975</v>
      </c>
      <c r="AJ14" s="47">
        <v>104.409318864849</v>
      </c>
      <c r="AK14" s="49">
        <v>7</v>
      </c>
      <c r="AL14" s="49">
        <v>6</v>
      </c>
      <c r="AM14" s="49">
        <v>5</v>
      </c>
      <c r="AN14" s="49">
        <v>7</v>
      </c>
      <c r="AO14" s="49">
        <v>10</v>
      </c>
      <c r="AP14" s="49">
        <v>7</v>
      </c>
      <c r="AQ14" s="49">
        <v>7</v>
      </c>
      <c r="AR14" s="49">
        <v>0</v>
      </c>
      <c r="AS14" s="133"/>
      <c r="AT14" s="115">
        <v>2203</v>
      </c>
      <c r="AU14" s="115"/>
      <c r="AV14" s="115"/>
      <c r="AW14" s="115"/>
      <c r="AX14" s="115"/>
      <c r="AY14" s="116"/>
      <c r="AZ14" s="116"/>
      <c r="BA14" s="115"/>
      <c r="BB14" s="115"/>
      <c r="BC14" s="115"/>
      <c r="BD14" s="115"/>
      <c r="BE14" s="135"/>
      <c r="BF14" s="135"/>
      <c r="BG14" s="136"/>
      <c r="BH14" s="133"/>
      <c r="BI14" s="115">
        <v>3270</v>
      </c>
      <c r="BJ14" s="115"/>
      <c r="BK14" s="115"/>
      <c r="BL14" s="115"/>
      <c r="BM14" s="115"/>
      <c r="BN14" s="116"/>
      <c r="BO14" s="116"/>
      <c r="BP14" s="157"/>
      <c r="BQ14" s="157"/>
      <c r="BR14" s="157"/>
      <c r="BS14" s="61"/>
      <c r="BT14" s="153"/>
      <c r="BU14" s="61"/>
      <c r="BV14" s="153"/>
      <c r="BW14" s="135"/>
      <c r="BX14" s="135"/>
      <c r="BY14" s="135"/>
      <c r="BZ14" s="136"/>
      <c r="CA14" s="133">
        <v>357</v>
      </c>
      <c r="CB14" s="115">
        <v>2892</v>
      </c>
      <c r="CC14" s="115">
        <v>36</v>
      </c>
      <c r="CD14" s="115">
        <v>22</v>
      </c>
      <c r="CE14" s="115">
        <v>2</v>
      </c>
      <c r="CF14" s="115">
        <v>21</v>
      </c>
      <c r="CG14" s="116">
        <v>0.6</v>
      </c>
      <c r="CH14" s="116">
        <v>1.1299999999999999</v>
      </c>
      <c r="CI14" s="158">
        <v>1.82</v>
      </c>
      <c r="CJ14" s="158">
        <v>11.6</v>
      </c>
      <c r="CK14" s="158">
        <v>7.8</v>
      </c>
      <c r="CL14" s="61">
        <v>4</v>
      </c>
      <c r="CM14" s="153">
        <v>2.0392156862745096E-2</v>
      </c>
      <c r="CN14" s="61">
        <v>32</v>
      </c>
      <c r="CO14" s="153">
        <v>0.16313725490196077</v>
      </c>
      <c r="CP14" s="135">
        <v>0</v>
      </c>
      <c r="CQ14" s="135">
        <v>15.4</v>
      </c>
      <c r="CR14" s="135">
        <v>63.6</v>
      </c>
      <c r="CS14" s="136">
        <v>35.9</v>
      </c>
      <c r="CT14" s="133">
        <v>440</v>
      </c>
      <c r="CU14" s="115">
        <v>2697</v>
      </c>
      <c r="CV14" s="115">
        <v>53</v>
      </c>
      <c r="CW14" s="115">
        <v>41</v>
      </c>
      <c r="CX14" s="115">
        <v>1</v>
      </c>
      <c r="CY14" s="115">
        <v>20</v>
      </c>
      <c r="CZ14" s="116">
        <v>0.72</v>
      </c>
      <c r="DA14" s="116">
        <v>1.35</v>
      </c>
      <c r="DB14" s="158">
        <v>2.78</v>
      </c>
      <c r="DC14" s="158">
        <v>6.6</v>
      </c>
      <c r="DD14" s="158">
        <v>8.6</v>
      </c>
      <c r="DE14" s="61">
        <v>5</v>
      </c>
      <c r="DF14" s="153">
        <v>3.1590909090909086E-2</v>
      </c>
      <c r="DG14" s="61">
        <v>48</v>
      </c>
      <c r="DH14" s="153">
        <v>0.30327272727272725</v>
      </c>
      <c r="DI14" s="135">
        <v>80</v>
      </c>
      <c r="DJ14" s="135">
        <v>6.8</v>
      </c>
      <c r="DK14" s="135">
        <v>57.8</v>
      </c>
      <c r="DL14" s="136">
        <v>41</v>
      </c>
      <c r="DM14" s="133">
        <v>636</v>
      </c>
      <c r="DN14" s="115">
        <v>2423</v>
      </c>
      <c r="DO14" s="115">
        <v>85</v>
      </c>
      <c r="DP14" s="115">
        <v>54</v>
      </c>
      <c r="DQ14" s="115">
        <v>3</v>
      </c>
      <c r="DR14" s="115">
        <v>12</v>
      </c>
      <c r="DS14" s="116">
        <v>0.4</v>
      </c>
      <c r="DT14" s="116">
        <v>2.04</v>
      </c>
      <c r="DU14" s="158">
        <v>2.31</v>
      </c>
      <c r="DV14" s="158">
        <v>9</v>
      </c>
      <c r="DW14" s="158">
        <v>8</v>
      </c>
      <c r="DX14" s="61">
        <v>3</v>
      </c>
      <c r="DY14" s="153">
        <v>1.0896226415094341E-2</v>
      </c>
      <c r="DZ14" s="61">
        <v>82</v>
      </c>
      <c r="EA14" s="153">
        <v>0.29783018867924532</v>
      </c>
      <c r="EB14" s="159">
        <v>33.299999999999997</v>
      </c>
      <c r="EC14" s="135">
        <v>10</v>
      </c>
      <c r="ED14" s="135">
        <v>47.8</v>
      </c>
      <c r="EE14" s="136">
        <v>51.6</v>
      </c>
      <c r="EF14" s="117"/>
      <c r="EG14" s="31">
        <v>12</v>
      </c>
      <c r="EH14" s="31" t="s">
        <v>659</v>
      </c>
      <c r="EI14" s="89">
        <v>0.5</v>
      </c>
      <c r="EJ14" s="89"/>
      <c r="EK14" s="89"/>
    </row>
    <row r="15" spans="1:141" x14ac:dyDescent="0.2">
      <c r="A15" s="30">
        <v>13</v>
      </c>
      <c r="B15" s="32" t="s">
        <v>197</v>
      </c>
      <c r="C15" s="120">
        <v>9.3271428571428565</v>
      </c>
      <c r="D15" s="121" t="s">
        <v>729</v>
      </c>
      <c r="E15" s="35">
        <v>9</v>
      </c>
      <c r="F15" s="36">
        <v>35512</v>
      </c>
      <c r="G15" s="37">
        <v>28.534246575342465</v>
      </c>
      <c r="H15" s="37" t="s">
        <v>754</v>
      </c>
      <c r="I15" s="37">
        <v>24.117808219178084</v>
      </c>
      <c r="J15" s="37" t="s">
        <v>976</v>
      </c>
      <c r="K15" s="37" t="s">
        <v>981</v>
      </c>
      <c r="L15" s="37" t="s">
        <v>985</v>
      </c>
      <c r="M15" s="55">
        <v>68.75</v>
      </c>
      <c r="N15" s="35">
        <v>186</v>
      </c>
      <c r="O15" s="35">
        <v>4.4000000000000004</v>
      </c>
      <c r="P15" s="38">
        <v>2</v>
      </c>
      <c r="Q15" s="125">
        <v>3.424851401075573E-2</v>
      </c>
      <c r="R15" s="110">
        <v>0.25586569579288027</v>
      </c>
      <c r="S15" s="110">
        <v>0.25145819831497085</v>
      </c>
      <c r="T15" s="110">
        <v>2.3337595907928388E-2</v>
      </c>
      <c r="U15" s="110">
        <v>0.44677137870855149</v>
      </c>
      <c r="V15" s="58">
        <v>0.44677137870855149</v>
      </c>
      <c r="W15" s="59">
        <v>0.31273996509598601</v>
      </c>
      <c r="X15" s="42">
        <v>20.454794520547946</v>
      </c>
      <c r="Y15" s="43">
        <v>4.9400000000000004</v>
      </c>
      <c r="Z15" s="43">
        <v>14.4</v>
      </c>
      <c r="AA15" s="43">
        <v>20</v>
      </c>
      <c r="AB15" s="43">
        <v>1.32</v>
      </c>
      <c r="AC15" s="43">
        <v>4.95</v>
      </c>
      <c r="AD15" s="44">
        <v>7.0755208333333333E-2</v>
      </c>
      <c r="AE15" s="44">
        <v>0.23799479166666668</v>
      </c>
      <c r="AF15" s="45">
        <v>8.1000000000000003E-2</v>
      </c>
      <c r="AG15" s="185">
        <v>0.8155</v>
      </c>
      <c r="AH15" s="185">
        <v>0.1845</v>
      </c>
      <c r="AI15" s="43">
        <v>99.250392732736813</v>
      </c>
      <c r="AJ15" s="47">
        <v>89.786342166702227</v>
      </c>
      <c r="AK15" s="49">
        <v>8</v>
      </c>
      <c r="AL15" s="49">
        <v>6</v>
      </c>
      <c r="AM15" s="49">
        <v>9</v>
      </c>
      <c r="AN15" s="49">
        <v>10</v>
      </c>
      <c r="AO15" s="49">
        <v>9</v>
      </c>
      <c r="AP15" s="49">
        <v>4</v>
      </c>
      <c r="AQ15" s="49">
        <v>8</v>
      </c>
      <c r="AR15" s="49">
        <v>0</v>
      </c>
      <c r="AS15" s="133">
        <v>121</v>
      </c>
      <c r="AT15" s="115">
        <v>3533</v>
      </c>
      <c r="AU15" s="115">
        <v>19</v>
      </c>
      <c r="AV15" s="115">
        <v>17</v>
      </c>
      <c r="AW15" s="115">
        <v>1</v>
      </c>
      <c r="AX15" s="115">
        <v>33</v>
      </c>
      <c r="AY15" s="116">
        <v>0.25</v>
      </c>
      <c r="AZ15" s="116">
        <v>0.46</v>
      </c>
      <c r="BA15" s="116">
        <v>3.83</v>
      </c>
      <c r="BB15" s="116">
        <v>8.9</v>
      </c>
      <c r="BC15" s="116">
        <v>-0.8</v>
      </c>
      <c r="BD15" s="116">
        <v>0</v>
      </c>
      <c r="BE15" s="135">
        <v>5.6</v>
      </c>
      <c r="BF15" s="135">
        <v>6.5</v>
      </c>
      <c r="BG15" s="136">
        <v>87.1</v>
      </c>
      <c r="BH15" s="133">
        <v>506</v>
      </c>
      <c r="BI15" s="115">
        <v>1977.6000000000001</v>
      </c>
      <c r="BJ15" s="115">
        <v>65</v>
      </c>
      <c r="BK15" s="115">
        <v>31</v>
      </c>
      <c r="BL15" s="115">
        <v>3</v>
      </c>
      <c r="BM15" s="115">
        <v>19</v>
      </c>
      <c r="BN15" s="116">
        <v>0.41</v>
      </c>
      <c r="BO15" s="116">
        <v>1.72</v>
      </c>
      <c r="BP15" s="158">
        <v>2.04</v>
      </c>
      <c r="BQ15" s="158">
        <v>8.6999999999999993</v>
      </c>
      <c r="BR15" s="158">
        <v>14.1</v>
      </c>
      <c r="BS15" s="61">
        <v>6</v>
      </c>
      <c r="BT15" s="153">
        <v>2.4189723320158105E-2</v>
      </c>
      <c r="BU15" s="61">
        <v>59</v>
      </c>
      <c r="BV15" s="153">
        <v>0.23786561264822134</v>
      </c>
      <c r="BW15" s="135">
        <v>0</v>
      </c>
      <c r="BX15" s="135">
        <v>22.5</v>
      </c>
      <c r="BY15" s="135">
        <v>82.9</v>
      </c>
      <c r="BZ15" s="136">
        <v>17.100000000000001</v>
      </c>
      <c r="CA15" s="133">
        <v>776</v>
      </c>
      <c r="CB15" s="115">
        <v>3086</v>
      </c>
      <c r="CC15" s="115">
        <v>71</v>
      </c>
      <c r="CD15" s="115">
        <v>37</v>
      </c>
      <c r="CE15" s="115">
        <v>3</v>
      </c>
      <c r="CF15" s="115">
        <v>20</v>
      </c>
      <c r="CG15" s="116">
        <v>0.66</v>
      </c>
      <c r="CH15" s="116">
        <v>2.2999999999999998</v>
      </c>
      <c r="CI15" s="158">
        <v>2.76</v>
      </c>
      <c r="CJ15" s="158">
        <v>5.6</v>
      </c>
      <c r="CK15" s="158">
        <v>20</v>
      </c>
      <c r="CL15" s="61">
        <v>11</v>
      </c>
      <c r="CM15" s="153">
        <v>3.9123711340206181E-2</v>
      </c>
      <c r="CN15" s="61">
        <v>60</v>
      </c>
      <c r="CO15" s="153">
        <v>0.21340206185567007</v>
      </c>
      <c r="CP15" s="135">
        <v>27.3</v>
      </c>
      <c r="CQ15" s="135">
        <v>7.5</v>
      </c>
      <c r="CR15" s="135">
        <v>99.1</v>
      </c>
      <c r="CS15" s="136">
        <v>0.9</v>
      </c>
      <c r="CT15" s="133">
        <v>73</v>
      </c>
      <c r="CU15" s="115">
        <v>3128</v>
      </c>
      <c r="CV15" s="115">
        <v>4</v>
      </c>
      <c r="CW15" s="115">
        <v>3</v>
      </c>
      <c r="CX15" s="115">
        <v>0</v>
      </c>
      <c r="CY15" s="115">
        <v>21</v>
      </c>
      <c r="CZ15" s="116">
        <v>1.32</v>
      </c>
      <c r="DA15" s="116">
        <v>0.55000000000000004</v>
      </c>
      <c r="DB15" s="158">
        <v>14.6</v>
      </c>
      <c r="DC15" s="158">
        <v>6.7</v>
      </c>
      <c r="DD15" s="158">
        <v>15.3</v>
      </c>
      <c r="DE15" s="61">
        <v>1</v>
      </c>
      <c r="DF15" s="153">
        <v>0.2</v>
      </c>
      <c r="DG15" s="61">
        <v>3</v>
      </c>
      <c r="DH15" s="153">
        <v>0.6</v>
      </c>
      <c r="DI15" s="135">
        <v>0</v>
      </c>
      <c r="DJ15" s="135">
        <v>0</v>
      </c>
      <c r="DK15" s="135">
        <v>80</v>
      </c>
      <c r="DL15" s="136">
        <v>20</v>
      </c>
      <c r="DM15" s="133">
        <v>768</v>
      </c>
      <c r="DN15" s="115">
        <v>1719</v>
      </c>
      <c r="DO15" s="115">
        <v>48</v>
      </c>
      <c r="DP15" s="115">
        <v>34</v>
      </c>
      <c r="DQ15" s="115">
        <v>8</v>
      </c>
      <c r="DR15" s="115">
        <v>18</v>
      </c>
      <c r="DS15" s="116">
        <v>0.86</v>
      </c>
      <c r="DT15" s="116">
        <v>4.95</v>
      </c>
      <c r="DU15" s="158">
        <v>4.9400000000000004</v>
      </c>
      <c r="DV15" s="158">
        <v>14.4</v>
      </c>
      <c r="DW15" s="158">
        <v>12.7</v>
      </c>
      <c r="DX15" s="61">
        <v>11</v>
      </c>
      <c r="DY15" s="153">
        <v>7.0755208333333333E-2</v>
      </c>
      <c r="DZ15" s="61">
        <v>37</v>
      </c>
      <c r="EA15" s="153">
        <v>0.23799479166666668</v>
      </c>
      <c r="EB15" s="159">
        <v>45.5</v>
      </c>
      <c r="EC15" s="135">
        <v>8.1</v>
      </c>
      <c r="ED15" s="135">
        <v>83.1</v>
      </c>
      <c r="EE15" s="136">
        <v>16.899999999999999</v>
      </c>
      <c r="EF15" s="117"/>
      <c r="EG15" s="31"/>
      <c r="EH15" s="58"/>
    </row>
    <row r="16" spans="1:141" x14ac:dyDescent="0.2">
      <c r="A16" s="30">
        <v>14</v>
      </c>
      <c r="B16" s="32" t="s">
        <v>204</v>
      </c>
      <c r="C16" s="120">
        <v>9.122857142857141</v>
      </c>
      <c r="D16" s="121" t="s">
        <v>673</v>
      </c>
      <c r="E16" s="35">
        <v>4</v>
      </c>
      <c r="F16" s="36">
        <v>36440</v>
      </c>
      <c r="G16" s="37">
        <v>25.991780821917807</v>
      </c>
      <c r="H16" s="37" t="s">
        <v>628</v>
      </c>
      <c r="I16" s="37">
        <v>21.575342465753426</v>
      </c>
      <c r="J16" s="37" t="s">
        <v>983</v>
      </c>
      <c r="K16" s="37" t="s">
        <v>981</v>
      </c>
      <c r="L16" s="37" t="s">
        <v>985</v>
      </c>
      <c r="M16" s="55">
        <v>68.88</v>
      </c>
      <c r="N16" s="35">
        <v>155</v>
      </c>
      <c r="O16" s="35">
        <v>4.3899999999999997</v>
      </c>
      <c r="P16" s="38">
        <v>2</v>
      </c>
      <c r="Q16" s="125">
        <v>0</v>
      </c>
      <c r="R16" s="110">
        <v>0</v>
      </c>
      <c r="S16" s="110">
        <v>0.16028424792735887</v>
      </c>
      <c r="T16" s="110">
        <v>0.41732283464566927</v>
      </c>
      <c r="U16" s="110">
        <v>0.2326880119136262</v>
      </c>
      <c r="V16" s="58">
        <v>0.32500542327964776</v>
      </c>
      <c r="W16" s="59">
        <v>0.30875515211566534</v>
      </c>
      <c r="X16" s="42">
        <v>19.912328767123288</v>
      </c>
      <c r="Y16" s="43">
        <v>4.17</v>
      </c>
      <c r="Z16" s="43">
        <v>11.5</v>
      </c>
      <c r="AA16" s="43">
        <v>11.6</v>
      </c>
      <c r="AB16" s="43">
        <v>0.7</v>
      </c>
      <c r="AC16" s="43">
        <v>4.2300000000000004</v>
      </c>
      <c r="AD16" s="44">
        <v>4.2943999999999996E-2</v>
      </c>
      <c r="AE16" s="44">
        <v>0.23423999999999998</v>
      </c>
      <c r="AF16" s="45">
        <v>4.2000000000000003E-2</v>
      </c>
      <c r="AG16" s="185">
        <v>0.1615</v>
      </c>
      <c r="AH16" s="185">
        <v>0.83499999999999996</v>
      </c>
      <c r="AI16" s="43">
        <v>83.46484916315751</v>
      </c>
      <c r="AJ16" s="47">
        <v>75.720297552082513</v>
      </c>
      <c r="AK16" s="49">
        <v>8</v>
      </c>
      <c r="AL16" s="49">
        <v>6</v>
      </c>
      <c r="AM16" s="49">
        <v>8</v>
      </c>
      <c r="AN16" s="49">
        <v>9</v>
      </c>
      <c r="AO16" s="49">
        <v>9</v>
      </c>
      <c r="AP16" s="49">
        <v>1</v>
      </c>
      <c r="AQ16" s="49">
        <v>8</v>
      </c>
      <c r="AR16" s="49">
        <v>0</v>
      </c>
      <c r="AS16" s="133"/>
      <c r="AT16" s="115">
        <v>3777</v>
      </c>
      <c r="AU16" s="115"/>
      <c r="AV16" s="115"/>
      <c r="AW16" s="115"/>
      <c r="AX16" s="115"/>
      <c r="AY16" s="116"/>
      <c r="AZ16" s="116"/>
      <c r="BA16" s="115"/>
      <c r="BB16" s="115"/>
      <c r="BC16" s="115"/>
      <c r="BD16" s="115"/>
      <c r="BE16" s="135"/>
      <c r="BF16" s="135"/>
      <c r="BG16" s="136"/>
      <c r="BH16" s="133"/>
      <c r="BI16" s="115">
        <v>3898</v>
      </c>
      <c r="BJ16" s="115"/>
      <c r="BK16" s="115"/>
      <c r="BL16" s="115"/>
      <c r="BM16" s="115"/>
      <c r="BN16" s="116"/>
      <c r="BO16" s="116"/>
      <c r="BP16" s="157"/>
      <c r="BQ16" s="157"/>
      <c r="BR16" s="157"/>
      <c r="BS16" s="61"/>
      <c r="BT16" s="153"/>
      <c r="BU16" s="61"/>
      <c r="BV16" s="153"/>
      <c r="BW16" s="135"/>
      <c r="BX16" s="135"/>
      <c r="BY16" s="135"/>
      <c r="BZ16" s="136"/>
      <c r="CA16" s="133">
        <v>406</v>
      </c>
      <c r="CB16" s="115">
        <v>2533</v>
      </c>
      <c r="CC16" s="115">
        <v>49</v>
      </c>
      <c r="CD16" s="115">
        <v>24</v>
      </c>
      <c r="CE16" s="115">
        <v>2</v>
      </c>
      <c r="CF16" s="115">
        <v>10</v>
      </c>
      <c r="CG16" s="116">
        <v>0.4</v>
      </c>
      <c r="CH16" s="116">
        <v>1.1399999999999999</v>
      </c>
      <c r="CI16" s="158">
        <v>1.17</v>
      </c>
      <c r="CJ16" s="158">
        <v>6.8</v>
      </c>
      <c r="CK16" s="158">
        <v>15.6</v>
      </c>
      <c r="CL16" s="61">
        <v>5</v>
      </c>
      <c r="CM16" s="153">
        <v>1.4408866995073889E-2</v>
      </c>
      <c r="CN16" s="61">
        <v>44</v>
      </c>
      <c r="CO16" s="153">
        <v>0.12679802955665023</v>
      </c>
      <c r="CP16" s="135">
        <v>40</v>
      </c>
      <c r="CQ16" s="135">
        <v>17.2</v>
      </c>
      <c r="CR16" s="135">
        <v>1.7</v>
      </c>
      <c r="CS16" s="136">
        <v>97.7</v>
      </c>
      <c r="CT16" s="133">
        <v>1272</v>
      </c>
      <c r="CU16" s="115">
        <v>3048</v>
      </c>
      <c r="CV16" s="115">
        <v>104</v>
      </c>
      <c r="CW16" s="115">
        <v>70</v>
      </c>
      <c r="CX16" s="115">
        <v>12</v>
      </c>
      <c r="CY16" s="115">
        <v>32</v>
      </c>
      <c r="CZ16" s="116">
        <v>1.37</v>
      </c>
      <c r="DA16" s="116">
        <v>4.2300000000000004</v>
      </c>
      <c r="DB16" s="158">
        <v>4.17</v>
      </c>
      <c r="DC16" s="158">
        <v>11.5</v>
      </c>
      <c r="DD16" s="158">
        <v>11.1</v>
      </c>
      <c r="DE16" s="61">
        <v>16</v>
      </c>
      <c r="DF16" s="153">
        <v>5.2452830188679245E-2</v>
      </c>
      <c r="DG16" s="61">
        <v>88</v>
      </c>
      <c r="DH16" s="153">
        <v>0.28849056603773582</v>
      </c>
      <c r="DI16" s="135">
        <v>25</v>
      </c>
      <c r="DJ16" s="135">
        <v>5.4</v>
      </c>
      <c r="DK16" s="135">
        <v>14.4</v>
      </c>
      <c r="DL16" s="136">
        <v>85.3</v>
      </c>
      <c r="DM16" s="133">
        <v>625</v>
      </c>
      <c r="DN16" s="115">
        <v>2686</v>
      </c>
      <c r="DO16" s="115">
        <v>71</v>
      </c>
      <c r="DP16" s="115">
        <v>46</v>
      </c>
      <c r="DQ16" s="115">
        <v>7</v>
      </c>
      <c r="DR16" s="115">
        <v>20</v>
      </c>
      <c r="DS16" s="116">
        <v>0.7</v>
      </c>
      <c r="DT16" s="116">
        <v>2.31</v>
      </c>
      <c r="DU16" s="158">
        <v>2.44</v>
      </c>
      <c r="DV16" s="158">
        <v>6.2</v>
      </c>
      <c r="DW16" s="158">
        <v>11.6</v>
      </c>
      <c r="DX16" s="61">
        <v>11</v>
      </c>
      <c r="DY16" s="153">
        <v>4.2943999999999996E-2</v>
      </c>
      <c r="DZ16" s="61">
        <v>60</v>
      </c>
      <c r="EA16" s="153">
        <v>0.23423999999999998</v>
      </c>
      <c r="EB16" s="159">
        <v>45.5</v>
      </c>
      <c r="EC16" s="135">
        <v>4.2</v>
      </c>
      <c r="ED16" s="135">
        <v>17.899999999999999</v>
      </c>
      <c r="EE16" s="136">
        <v>81.7</v>
      </c>
      <c r="EF16" s="117"/>
      <c r="EG16" s="31"/>
      <c r="EH16" s="156"/>
    </row>
    <row r="17" spans="1:135" x14ac:dyDescent="0.2">
      <c r="A17" s="30">
        <v>15</v>
      </c>
      <c r="B17" s="32" t="s">
        <v>208</v>
      </c>
      <c r="C17" s="120">
        <v>9.0571428571428587</v>
      </c>
      <c r="D17" s="121" t="s">
        <v>661</v>
      </c>
      <c r="E17" s="35">
        <v>3</v>
      </c>
      <c r="F17" s="36">
        <v>36293</v>
      </c>
      <c r="G17" s="37">
        <v>26.394520547945206</v>
      </c>
      <c r="H17" s="37" t="s">
        <v>669</v>
      </c>
      <c r="I17" s="37">
        <v>21.978082191780821</v>
      </c>
      <c r="J17" s="37" t="s">
        <v>976</v>
      </c>
      <c r="K17" s="37" t="s">
        <v>984</v>
      </c>
      <c r="L17" s="37" t="s">
        <v>985</v>
      </c>
      <c r="M17" s="55">
        <v>71.38</v>
      </c>
      <c r="N17" s="35">
        <v>194</v>
      </c>
      <c r="O17" s="35">
        <v>4.5</v>
      </c>
      <c r="P17" s="38">
        <v>4</v>
      </c>
      <c r="Q17" s="125">
        <v>0</v>
      </c>
      <c r="R17" s="110">
        <v>2.332476774066021E-2</v>
      </c>
      <c r="S17" s="110">
        <v>0.37015888778550149</v>
      </c>
      <c r="T17" s="110">
        <v>0.30967078189300412</v>
      </c>
      <c r="U17" s="110">
        <v>0.34990512333965845</v>
      </c>
      <c r="V17" s="58">
        <v>0.36003200556257997</v>
      </c>
      <c r="W17" s="59">
        <v>0.34203040528445094</v>
      </c>
      <c r="X17" s="42">
        <v>19.317808219178083</v>
      </c>
      <c r="Y17" s="43">
        <v>3.48</v>
      </c>
      <c r="Z17" s="43">
        <v>9.8000000000000007</v>
      </c>
      <c r="AA17" s="43">
        <v>14.8</v>
      </c>
      <c r="AB17" s="43">
        <v>0.76</v>
      </c>
      <c r="AC17" s="43">
        <v>3.41</v>
      </c>
      <c r="AD17" s="44">
        <v>8.5563991323210423E-2</v>
      </c>
      <c r="AE17" s="44">
        <v>0.25669197396963128</v>
      </c>
      <c r="AF17" s="45">
        <v>6.3E-2</v>
      </c>
      <c r="AG17" s="185">
        <v>0.871</v>
      </c>
      <c r="AH17" s="185">
        <v>0.1275</v>
      </c>
      <c r="AI17" s="43">
        <v>94.619722603261692</v>
      </c>
      <c r="AJ17" s="47">
        <v>90.555634372108187</v>
      </c>
      <c r="AK17" s="49">
        <v>9</v>
      </c>
      <c r="AL17" s="49">
        <v>7</v>
      </c>
      <c r="AM17" s="49">
        <v>6</v>
      </c>
      <c r="AN17" s="49">
        <v>7</v>
      </c>
      <c r="AO17" s="49">
        <v>8</v>
      </c>
      <c r="AP17" s="49">
        <v>5</v>
      </c>
      <c r="AQ17" s="49">
        <v>5</v>
      </c>
      <c r="AR17" s="49">
        <v>0</v>
      </c>
      <c r="AS17" s="133"/>
      <c r="AT17" s="115">
        <v>4211</v>
      </c>
      <c r="AU17" s="115"/>
      <c r="AV17" s="115"/>
      <c r="AW17" s="115"/>
      <c r="AX17" s="115"/>
      <c r="AY17" s="116"/>
      <c r="AZ17" s="116"/>
      <c r="BA17" s="115"/>
      <c r="BB17" s="115"/>
      <c r="BC17" s="115"/>
      <c r="BD17" s="115"/>
      <c r="BE17" s="135"/>
      <c r="BF17" s="135"/>
      <c r="BG17" s="136"/>
      <c r="BH17" s="133">
        <v>118</v>
      </c>
      <c r="BI17" s="115">
        <v>5059</v>
      </c>
      <c r="BJ17" s="115">
        <v>12</v>
      </c>
      <c r="BK17" s="115">
        <v>7</v>
      </c>
      <c r="BL17" s="115">
        <v>0</v>
      </c>
      <c r="BM17" s="115">
        <v>37</v>
      </c>
      <c r="BN17" s="116">
        <v>1.08</v>
      </c>
      <c r="BO17" s="116">
        <v>0.52</v>
      </c>
      <c r="BP17" s="158">
        <v>3.19</v>
      </c>
      <c r="BQ17" s="158">
        <v>3.9</v>
      </c>
      <c r="BR17" s="158">
        <v>15.1</v>
      </c>
      <c r="BS17" s="61">
        <v>3</v>
      </c>
      <c r="BT17" s="153">
        <v>8.1101694915254235E-2</v>
      </c>
      <c r="BU17" s="61">
        <v>9</v>
      </c>
      <c r="BV17" s="153">
        <v>0.24330508474576273</v>
      </c>
      <c r="BW17" s="135">
        <v>33.299999999999997</v>
      </c>
      <c r="BX17" s="135">
        <v>12.5</v>
      </c>
      <c r="BY17" s="135">
        <v>100</v>
      </c>
      <c r="BZ17" s="136">
        <v>0</v>
      </c>
      <c r="CA17" s="133">
        <v>1491</v>
      </c>
      <c r="CB17" s="115">
        <v>4028</v>
      </c>
      <c r="CC17" s="115">
        <v>149</v>
      </c>
      <c r="CD17" s="115">
        <v>86</v>
      </c>
      <c r="CE17" s="115">
        <v>12</v>
      </c>
      <c r="CF17" s="115">
        <v>33</v>
      </c>
      <c r="CG17" s="116">
        <v>0.84</v>
      </c>
      <c r="CH17" s="116">
        <v>2.97</v>
      </c>
      <c r="CI17" s="158">
        <v>3</v>
      </c>
      <c r="CJ17" s="158">
        <v>3.6</v>
      </c>
      <c r="CK17" s="158">
        <v>17.399999999999999</v>
      </c>
      <c r="CL17" s="61">
        <v>43</v>
      </c>
      <c r="CM17" s="153">
        <v>8.651911468812877E-2</v>
      </c>
      <c r="CN17" s="61">
        <v>106</v>
      </c>
      <c r="CO17" s="153">
        <v>0.21327967806841047</v>
      </c>
      <c r="CP17" s="135">
        <v>51.2</v>
      </c>
      <c r="CQ17" s="135">
        <v>9.5</v>
      </c>
      <c r="CR17" s="135">
        <v>88.8</v>
      </c>
      <c r="CS17" s="136">
        <v>11.2</v>
      </c>
      <c r="CT17" s="133">
        <v>903</v>
      </c>
      <c r="CU17" s="115">
        <v>2916</v>
      </c>
      <c r="CV17" s="115">
        <v>87</v>
      </c>
      <c r="CW17" s="115">
        <v>53</v>
      </c>
      <c r="CX17" s="115">
        <v>8</v>
      </c>
      <c r="CY17" s="115">
        <v>23</v>
      </c>
      <c r="CZ17" s="116">
        <v>0.76</v>
      </c>
      <c r="DA17" s="116">
        <v>3.41</v>
      </c>
      <c r="DB17" s="158">
        <v>3.48</v>
      </c>
      <c r="DC17" s="158">
        <v>9.8000000000000007</v>
      </c>
      <c r="DD17" s="158">
        <v>11.3</v>
      </c>
      <c r="DE17" s="61">
        <v>23</v>
      </c>
      <c r="DF17" s="153">
        <v>8.8637873754152829E-2</v>
      </c>
      <c r="DG17" s="61">
        <v>64</v>
      </c>
      <c r="DH17" s="153">
        <v>0.24664451827242526</v>
      </c>
      <c r="DI17" s="135">
        <v>34.799999999999997</v>
      </c>
      <c r="DJ17" s="135">
        <v>5.4</v>
      </c>
      <c r="DK17" s="135">
        <v>87</v>
      </c>
      <c r="DL17" s="136">
        <v>12.7</v>
      </c>
      <c r="DM17" s="133">
        <v>922</v>
      </c>
      <c r="DN17" s="115">
        <v>2635</v>
      </c>
      <c r="DO17" s="115">
        <v>92</v>
      </c>
      <c r="DP17" s="115">
        <v>59</v>
      </c>
      <c r="DQ17" s="115">
        <v>6</v>
      </c>
      <c r="DR17" s="115">
        <v>18</v>
      </c>
      <c r="DS17" s="116">
        <v>0.73</v>
      </c>
      <c r="DT17" s="116">
        <v>2.96</v>
      </c>
      <c r="DU17" s="158">
        <v>3.43</v>
      </c>
      <c r="DV17" s="158">
        <v>5.2</v>
      </c>
      <c r="DW17" s="158">
        <v>14.8</v>
      </c>
      <c r="DX17" s="61">
        <v>23</v>
      </c>
      <c r="DY17" s="153">
        <v>8.5563991323210423E-2</v>
      </c>
      <c r="DZ17" s="61">
        <v>69</v>
      </c>
      <c r="EA17" s="153">
        <v>0.25669197396963128</v>
      </c>
      <c r="EB17" s="159">
        <v>56.5</v>
      </c>
      <c r="EC17" s="135">
        <v>6.3</v>
      </c>
      <c r="ED17" s="135">
        <v>87.2</v>
      </c>
      <c r="EE17" s="136">
        <v>12.8</v>
      </c>
    </row>
    <row r="18" spans="1:135" x14ac:dyDescent="0.2">
      <c r="A18" s="30">
        <v>16</v>
      </c>
      <c r="B18" s="32" t="s">
        <v>246</v>
      </c>
      <c r="C18" s="120">
        <v>8.5014285714285727</v>
      </c>
      <c r="D18" s="121" t="s">
        <v>739</v>
      </c>
      <c r="E18" s="35">
        <v>1</v>
      </c>
      <c r="F18" s="36">
        <v>36425</v>
      </c>
      <c r="G18" s="37">
        <v>26.032876712328768</v>
      </c>
      <c r="H18" s="37" t="s">
        <v>669</v>
      </c>
      <c r="I18" s="37">
        <v>21.616438356164384</v>
      </c>
      <c r="J18" s="37" t="s">
        <v>976</v>
      </c>
      <c r="K18" s="37" t="s">
        <v>980</v>
      </c>
      <c r="L18" s="37" t="s">
        <v>987</v>
      </c>
      <c r="M18" s="55">
        <v>73.25</v>
      </c>
      <c r="N18" s="35">
        <v>210</v>
      </c>
      <c r="O18" s="35">
        <v>4.5199999999999996</v>
      </c>
      <c r="P18" s="38">
        <v>3</v>
      </c>
      <c r="Q18" s="125">
        <v>0</v>
      </c>
      <c r="R18" s="110">
        <v>4.7024952015355087E-2</v>
      </c>
      <c r="S18" s="110">
        <v>0.209588459906661</v>
      </c>
      <c r="T18" s="110">
        <v>0.18763029881862406</v>
      </c>
      <c r="U18" s="110">
        <v>0.23204689789936492</v>
      </c>
      <c r="V18" s="58">
        <v>0.23204689789936492</v>
      </c>
      <c r="W18" s="59">
        <v>0.23204689789936492</v>
      </c>
      <c r="X18" s="42">
        <v>18.956164383561642</v>
      </c>
      <c r="Y18" s="43">
        <v>2.12</v>
      </c>
      <c r="Z18" s="43">
        <v>2.8</v>
      </c>
      <c r="AA18" s="43">
        <v>17.100000000000001</v>
      </c>
      <c r="AB18" s="43">
        <v>0.53</v>
      </c>
      <c r="AC18" s="43">
        <v>1.67</v>
      </c>
      <c r="AD18" s="44">
        <v>7.0800000000000002E-2</v>
      </c>
      <c r="AE18" s="44">
        <v>0.15277894736842104</v>
      </c>
      <c r="AF18" s="45">
        <v>5.9000000000000004E-2</v>
      </c>
      <c r="AG18" s="185">
        <v>0.8</v>
      </c>
      <c r="AH18" s="185">
        <v>0.19400000000000001</v>
      </c>
      <c r="AI18" s="43">
        <v>100.62260375989776</v>
      </c>
      <c r="AJ18" s="47">
        <v>100.10965992441815</v>
      </c>
      <c r="AK18" s="49">
        <v>6</v>
      </c>
      <c r="AL18" s="49">
        <v>8</v>
      </c>
      <c r="AM18" s="49">
        <v>4</v>
      </c>
      <c r="AN18" s="49">
        <v>0</v>
      </c>
      <c r="AO18" s="49">
        <v>7</v>
      </c>
      <c r="AP18" s="49">
        <v>6</v>
      </c>
      <c r="AQ18" s="49">
        <v>7</v>
      </c>
      <c r="AR18" s="49">
        <v>0.75</v>
      </c>
      <c r="AS18" s="133"/>
      <c r="AT18" s="115">
        <v>3100</v>
      </c>
      <c r="AU18" s="115"/>
      <c r="AV18" s="115"/>
      <c r="AW18" s="115"/>
      <c r="AX18" s="115"/>
      <c r="AY18" s="116"/>
      <c r="AZ18" s="116"/>
      <c r="BA18" s="115"/>
      <c r="BB18" s="115"/>
      <c r="BC18" s="115"/>
      <c r="BD18" s="115"/>
      <c r="BE18" s="135"/>
      <c r="BF18" s="135"/>
      <c r="BG18" s="136"/>
      <c r="BH18" s="133">
        <v>98</v>
      </c>
      <c r="BI18" s="115">
        <v>2084</v>
      </c>
      <c r="BJ18" s="115">
        <v>30</v>
      </c>
      <c r="BK18" s="115">
        <v>9</v>
      </c>
      <c r="BL18" s="115">
        <v>0</v>
      </c>
      <c r="BM18" s="115">
        <v>11</v>
      </c>
      <c r="BN18" s="116">
        <v>0.1</v>
      </c>
      <c r="BO18" s="116">
        <v>0.38</v>
      </c>
      <c r="BP18" s="158">
        <v>0.44</v>
      </c>
      <c r="BQ18" s="158">
        <v>1.1000000000000001</v>
      </c>
      <c r="BR18" s="158">
        <v>17.399999999999999</v>
      </c>
      <c r="BS18" s="61">
        <v>10</v>
      </c>
      <c r="BT18" s="153">
        <v>4.4897959183673473E-2</v>
      </c>
      <c r="BU18" s="61">
        <v>20</v>
      </c>
      <c r="BV18" s="153">
        <v>8.9795918367346947E-2</v>
      </c>
      <c r="BW18" s="135">
        <v>20</v>
      </c>
      <c r="BX18" s="135">
        <v>25</v>
      </c>
      <c r="BY18" s="135">
        <v>90.8</v>
      </c>
      <c r="BZ18" s="136">
        <v>8.8000000000000007</v>
      </c>
      <c r="CA18" s="133">
        <v>494</v>
      </c>
      <c r="CB18" s="115">
        <v>2357</v>
      </c>
      <c r="CC18" s="115">
        <v>42</v>
      </c>
      <c r="CD18" s="115">
        <v>23</v>
      </c>
      <c r="CE18" s="115">
        <v>2</v>
      </c>
      <c r="CF18" s="115">
        <v>15</v>
      </c>
      <c r="CG18" s="116">
        <v>0.46</v>
      </c>
      <c r="CH18" s="116">
        <v>1.63</v>
      </c>
      <c r="CI18" s="158">
        <v>2.12</v>
      </c>
      <c r="CJ18" s="158">
        <v>3.9</v>
      </c>
      <c r="CK18" s="158">
        <v>20.2</v>
      </c>
      <c r="CL18" s="61">
        <v>13</v>
      </c>
      <c r="CM18" s="153">
        <v>5.5789473684210535E-2</v>
      </c>
      <c r="CN18" s="61">
        <v>29</v>
      </c>
      <c r="CO18" s="153">
        <v>0.12445344129554657</v>
      </c>
      <c r="CP18" s="135">
        <v>46.2</v>
      </c>
      <c r="CQ18" s="135">
        <v>8</v>
      </c>
      <c r="CR18" s="135">
        <v>80.2</v>
      </c>
      <c r="CS18" s="136">
        <v>19.8</v>
      </c>
      <c r="CT18" s="133">
        <v>540</v>
      </c>
      <c r="CU18" s="115">
        <v>2878</v>
      </c>
      <c r="CV18" s="115">
        <v>58</v>
      </c>
      <c r="CW18" s="115">
        <v>34</v>
      </c>
      <c r="CX18" s="115">
        <v>1</v>
      </c>
      <c r="CY18" s="115">
        <v>19</v>
      </c>
      <c r="CZ18" s="116">
        <v>0.53</v>
      </c>
      <c r="DA18" s="116">
        <v>1.47</v>
      </c>
      <c r="DB18" s="158">
        <v>1.24</v>
      </c>
      <c r="DC18" s="158">
        <v>2.8</v>
      </c>
      <c r="DD18" s="158">
        <v>15.3</v>
      </c>
      <c r="DE18" s="61">
        <v>17</v>
      </c>
      <c r="DF18" s="153">
        <v>3.9037037037037037E-2</v>
      </c>
      <c r="DG18" s="61">
        <v>41</v>
      </c>
      <c r="DH18" s="153">
        <v>9.4148148148148147E-2</v>
      </c>
      <c r="DI18" s="135">
        <v>64.7</v>
      </c>
      <c r="DJ18" s="135">
        <v>5.6</v>
      </c>
      <c r="DK18" s="135">
        <v>83.9</v>
      </c>
      <c r="DL18" s="136">
        <v>15.3</v>
      </c>
      <c r="DM18" s="133">
        <v>475</v>
      </c>
      <c r="DN18" s="115">
        <v>2047</v>
      </c>
      <c r="DO18" s="115">
        <v>60</v>
      </c>
      <c r="DP18" s="115">
        <v>32</v>
      </c>
      <c r="DQ18" s="115">
        <v>4</v>
      </c>
      <c r="DR18" s="115">
        <v>14</v>
      </c>
      <c r="DS18" s="116">
        <v>0.5</v>
      </c>
      <c r="DT18" s="116">
        <v>1.67</v>
      </c>
      <c r="DU18" s="158">
        <v>1.77</v>
      </c>
      <c r="DV18" s="158">
        <v>1.9</v>
      </c>
      <c r="DW18" s="158">
        <v>17.100000000000001</v>
      </c>
      <c r="DX18" s="61">
        <v>19</v>
      </c>
      <c r="DY18" s="153">
        <v>7.0800000000000002E-2</v>
      </c>
      <c r="DZ18" s="61">
        <v>41</v>
      </c>
      <c r="EA18" s="153">
        <v>0.15277894736842104</v>
      </c>
      <c r="EB18" s="159">
        <v>42.1</v>
      </c>
      <c r="EC18" s="135">
        <v>5.9</v>
      </c>
      <c r="ED18" s="135">
        <v>76.099999999999994</v>
      </c>
      <c r="EE18" s="136">
        <v>23.5</v>
      </c>
    </row>
    <row r="19" spans="1:135" x14ac:dyDescent="0.2">
      <c r="A19" s="30">
        <v>17</v>
      </c>
      <c r="B19" s="32" t="s">
        <v>244</v>
      </c>
      <c r="C19" s="120">
        <v>8.3142857142857132</v>
      </c>
      <c r="D19" s="121" t="s">
        <v>755</v>
      </c>
      <c r="E19" s="35">
        <v>5</v>
      </c>
      <c r="F19" s="36">
        <v>35739</v>
      </c>
      <c r="G19" s="37">
        <v>27.912328767123288</v>
      </c>
      <c r="H19" s="37" t="s">
        <v>628</v>
      </c>
      <c r="I19" s="37">
        <v>23.495890410958904</v>
      </c>
      <c r="J19" s="37" t="s">
        <v>978</v>
      </c>
      <c r="K19" s="37" t="s">
        <v>980</v>
      </c>
      <c r="L19" s="37" t="s">
        <v>985</v>
      </c>
      <c r="M19" s="55">
        <v>76</v>
      </c>
      <c r="N19" s="35">
        <v>220</v>
      </c>
      <c r="O19" s="35">
        <v>4.37</v>
      </c>
      <c r="P19" s="38">
        <v>5</v>
      </c>
      <c r="Q19" s="125">
        <v>0</v>
      </c>
      <c r="R19" s="110">
        <v>0</v>
      </c>
      <c r="S19" s="110">
        <v>1.6901408450704226E-3</v>
      </c>
      <c r="T19" s="110">
        <v>0.17973959987297555</v>
      </c>
      <c r="U19" s="110">
        <v>0.33294663573085848</v>
      </c>
      <c r="V19" s="58">
        <v>0.33294663573085848</v>
      </c>
      <c r="W19" s="59">
        <v>0.31629930394431555</v>
      </c>
      <c r="X19" s="42">
        <v>22.849315068493151</v>
      </c>
      <c r="Y19" s="43">
        <v>2.73</v>
      </c>
      <c r="Z19" s="43">
        <v>7</v>
      </c>
      <c r="AA19" s="43">
        <v>21.9</v>
      </c>
      <c r="AB19" s="43">
        <v>1.03</v>
      </c>
      <c r="AC19" s="43">
        <v>2.65</v>
      </c>
      <c r="AD19" s="44">
        <v>6.1829268292682926E-2</v>
      </c>
      <c r="AE19" s="44">
        <v>0.21878048780487805</v>
      </c>
      <c r="AF19" s="45">
        <v>0.14000000000000001</v>
      </c>
      <c r="AG19" s="185">
        <v>0.61099999999999999</v>
      </c>
      <c r="AH19" s="185">
        <v>0.38900000000000001</v>
      </c>
      <c r="AI19" s="43">
        <v>120.64988953283363</v>
      </c>
      <c r="AJ19" s="47">
        <v>126.85754672460753</v>
      </c>
      <c r="AK19" s="49">
        <v>8</v>
      </c>
      <c r="AL19" s="49">
        <v>1</v>
      </c>
      <c r="AM19" s="49">
        <v>5</v>
      </c>
      <c r="AN19" s="49">
        <v>5</v>
      </c>
      <c r="AO19" s="49">
        <v>9</v>
      </c>
      <c r="AP19" s="49">
        <v>10</v>
      </c>
      <c r="AQ19" s="49">
        <v>4</v>
      </c>
      <c r="AR19" s="49">
        <v>0</v>
      </c>
      <c r="AS19" s="133"/>
      <c r="AT19" s="115">
        <v>2056</v>
      </c>
      <c r="AU19" s="115"/>
      <c r="AV19" s="115"/>
      <c r="AW19" s="115"/>
      <c r="AX19" s="115"/>
      <c r="AY19" s="116"/>
      <c r="AZ19" s="116"/>
      <c r="BA19" s="115"/>
      <c r="BB19" s="115"/>
      <c r="BC19" s="115"/>
      <c r="BD19" s="115"/>
      <c r="BE19" s="135"/>
      <c r="BF19" s="135"/>
      <c r="BG19" s="136"/>
      <c r="BH19" s="133"/>
      <c r="BI19" s="115">
        <v>2608</v>
      </c>
      <c r="BJ19" s="115"/>
      <c r="BK19" s="115"/>
      <c r="BL19" s="115"/>
      <c r="BM19" s="115"/>
      <c r="BN19" s="116"/>
      <c r="BO19" s="116"/>
      <c r="BP19" s="157"/>
      <c r="BQ19" s="157"/>
      <c r="BR19" s="157"/>
      <c r="BS19" s="61"/>
      <c r="BT19" s="153"/>
      <c r="BU19" s="61"/>
      <c r="BV19" s="153"/>
      <c r="BW19" s="135"/>
      <c r="BX19" s="135"/>
      <c r="BY19" s="135"/>
      <c r="BZ19" s="136"/>
      <c r="CA19" s="133">
        <v>6</v>
      </c>
      <c r="CB19" s="115">
        <v>3550</v>
      </c>
      <c r="CC19" s="115">
        <v>3</v>
      </c>
      <c r="CD19" s="115">
        <v>1</v>
      </c>
      <c r="CE19" s="115">
        <v>0</v>
      </c>
      <c r="CF19" s="115">
        <v>29</v>
      </c>
      <c r="CG19" s="116">
        <v>-0.42</v>
      </c>
      <c r="CH19" s="116">
        <v>0.16</v>
      </c>
      <c r="CI19" s="158">
        <v>0.18</v>
      </c>
      <c r="CJ19" s="158">
        <v>1</v>
      </c>
      <c r="CK19" s="158"/>
      <c r="CL19" s="61">
        <v>2</v>
      </c>
      <c r="CM19" s="153">
        <v>0.06</v>
      </c>
      <c r="CN19" s="61">
        <v>1</v>
      </c>
      <c r="CO19" s="153">
        <v>0.03</v>
      </c>
      <c r="CP19" s="135">
        <v>0</v>
      </c>
      <c r="CQ19" s="135">
        <v>0</v>
      </c>
      <c r="CR19" s="135">
        <v>78.599999999999994</v>
      </c>
      <c r="CS19" s="136">
        <v>21.4</v>
      </c>
      <c r="CT19" s="133">
        <v>566</v>
      </c>
      <c r="CU19" s="115">
        <v>3149</v>
      </c>
      <c r="CV19" s="115">
        <v>54</v>
      </c>
      <c r="CW19" s="115">
        <v>24</v>
      </c>
      <c r="CX19" s="115">
        <v>6</v>
      </c>
      <c r="CY19" s="115">
        <v>18</v>
      </c>
      <c r="CZ19" s="116">
        <v>1.03</v>
      </c>
      <c r="DA19" s="116">
        <v>1.73</v>
      </c>
      <c r="DB19" s="158">
        <v>2.13</v>
      </c>
      <c r="DC19" s="158">
        <v>7</v>
      </c>
      <c r="DD19" s="158">
        <v>21.9</v>
      </c>
      <c r="DE19" s="61">
        <v>14</v>
      </c>
      <c r="DF19" s="153">
        <v>5.2685512367491166E-2</v>
      </c>
      <c r="DG19" s="61">
        <v>40</v>
      </c>
      <c r="DH19" s="153">
        <v>0.15053003533568907</v>
      </c>
      <c r="DI19" s="135">
        <v>42.9</v>
      </c>
      <c r="DJ19" s="135">
        <v>7.7</v>
      </c>
      <c r="DK19" s="135">
        <v>52.5</v>
      </c>
      <c r="DL19" s="136">
        <v>47.5</v>
      </c>
      <c r="DM19" s="133">
        <v>574</v>
      </c>
      <c r="DN19" s="115">
        <v>1724</v>
      </c>
      <c r="DO19" s="115">
        <v>59</v>
      </c>
      <c r="DP19" s="115">
        <v>37</v>
      </c>
      <c r="DQ19" s="115">
        <v>3</v>
      </c>
      <c r="DR19" s="115">
        <v>7</v>
      </c>
      <c r="DS19" s="116">
        <v>0.72</v>
      </c>
      <c r="DT19" s="116">
        <v>2.65</v>
      </c>
      <c r="DU19" s="158">
        <v>2.73</v>
      </c>
      <c r="DV19" s="158">
        <v>5.4</v>
      </c>
      <c r="DW19" s="158">
        <v>12.6</v>
      </c>
      <c r="DX19" s="61">
        <v>13</v>
      </c>
      <c r="DY19" s="153">
        <v>6.1829268292682926E-2</v>
      </c>
      <c r="DZ19" s="61">
        <v>46</v>
      </c>
      <c r="EA19" s="153">
        <v>0.21878048780487805</v>
      </c>
      <c r="EB19" s="159">
        <v>53.8</v>
      </c>
      <c r="EC19" s="135">
        <v>14</v>
      </c>
      <c r="ED19" s="135">
        <v>69.7</v>
      </c>
      <c r="EE19" s="136">
        <v>30.3</v>
      </c>
    </row>
    <row r="20" spans="1:135" x14ac:dyDescent="0.2">
      <c r="A20" s="30">
        <v>18</v>
      </c>
      <c r="B20" s="32" t="s">
        <v>245</v>
      </c>
      <c r="C20" s="120">
        <v>8.2857142857142865</v>
      </c>
      <c r="D20" s="121" t="s">
        <v>639</v>
      </c>
      <c r="E20" s="35">
        <v>4</v>
      </c>
      <c r="F20" s="36">
        <v>36426</v>
      </c>
      <c r="G20" s="37">
        <v>26.030136986301368</v>
      </c>
      <c r="H20" s="37" t="s">
        <v>669</v>
      </c>
      <c r="I20" s="37">
        <v>21.613698630136987</v>
      </c>
      <c r="J20" s="37" t="s">
        <v>983</v>
      </c>
      <c r="K20" s="37" t="s">
        <v>981</v>
      </c>
      <c r="L20" s="37" t="s">
        <v>986</v>
      </c>
      <c r="M20" s="55">
        <v>69.5</v>
      </c>
      <c r="N20" s="35">
        <v>212</v>
      </c>
      <c r="O20" s="35">
        <v>4.5199999999999996</v>
      </c>
      <c r="P20" s="38">
        <v>2</v>
      </c>
      <c r="Q20" s="125">
        <v>0</v>
      </c>
      <c r="R20" s="110">
        <v>3.7306642402183801E-2</v>
      </c>
      <c r="S20" s="110">
        <v>0.13739545997610514</v>
      </c>
      <c r="T20" s="110">
        <v>9.8497109826589602E-2</v>
      </c>
      <c r="U20" s="110">
        <v>0.24390243902439024</v>
      </c>
      <c r="V20" s="58">
        <v>0.24390243902439024</v>
      </c>
      <c r="W20" s="59">
        <v>0.23170731707317072</v>
      </c>
      <c r="X20" s="42">
        <v>20.967123287671232</v>
      </c>
      <c r="Y20" s="43">
        <v>2.78</v>
      </c>
      <c r="Z20" s="43">
        <v>11</v>
      </c>
      <c r="AA20" s="43">
        <v>7.6</v>
      </c>
      <c r="AB20" s="43">
        <v>0.68</v>
      </c>
      <c r="AC20" s="43">
        <v>2.08</v>
      </c>
      <c r="AD20" s="44">
        <v>1.9078431372549019E-2</v>
      </c>
      <c r="AE20" s="44">
        <v>0.25074509803921569</v>
      </c>
      <c r="AF20" s="45">
        <v>7.2000000000000008E-2</v>
      </c>
      <c r="AG20" s="185">
        <v>0.107</v>
      </c>
      <c r="AH20" s="185">
        <v>0.88349999999999995</v>
      </c>
      <c r="AI20" s="43">
        <v>101.58091427189679</v>
      </c>
      <c r="AJ20" s="47">
        <v>93.402460201161801</v>
      </c>
      <c r="AK20" s="49">
        <v>6</v>
      </c>
      <c r="AL20" s="49">
        <v>5</v>
      </c>
      <c r="AM20" s="49">
        <v>5</v>
      </c>
      <c r="AN20" s="49">
        <v>9</v>
      </c>
      <c r="AO20" s="49">
        <v>7</v>
      </c>
      <c r="AP20" s="49">
        <v>5</v>
      </c>
      <c r="AQ20" s="49">
        <v>8</v>
      </c>
      <c r="AR20" s="49">
        <v>0</v>
      </c>
      <c r="AS20" s="133"/>
      <c r="AT20" s="115">
        <v>5087</v>
      </c>
      <c r="AU20" s="115"/>
      <c r="AV20" s="115"/>
      <c r="AW20" s="115"/>
      <c r="AX20" s="115"/>
      <c r="AY20" s="116"/>
      <c r="AZ20" s="116"/>
      <c r="BA20" s="115"/>
      <c r="BB20" s="115"/>
      <c r="BC20" s="115"/>
      <c r="BD20" s="115"/>
      <c r="BE20" s="135"/>
      <c r="BF20" s="135"/>
      <c r="BG20" s="136"/>
      <c r="BH20" s="133">
        <v>123</v>
      </c>
      <c r="BI20" s="115">
        <v>3297</v>
      </c>
      <c r="BJ20" s="115">
        <v>22</v>
      </c>
      <c r="BK20" s="115">
        <v>19</v>
      </c>
      <c r="BL20" s="115">
        <v>0</v>
      </c>
      <c r="BM20" s="115">
        <v>17</v>
      </c>
      <c r="BN20" s="116">
        <v>-7.0000000000000007E-2</v>
      </c>
      <c r="BO20" s="116">
        <v>0.3</v>
      </c>
      <c r="BP20" s="158">
        <v>1.0900000000000001</v>
      </c>
      <c r="BQ20" s="158">
        <v>4.2</v>
      </c>
      <c r="BR20" s="158">
        <v>2.4</v>
      </c>
      <c r="BS20" s="61">
        <v>2</v>
      </c>
      <c r="BT20" s="153">
        <v>1.7723577235772357E-2</v>
      </c>
      <c r="BU20" s="61">
        <v>20</v>
      </c>
      <c r="BV20" s="153">
        <v>0.17723577235772359</v>
      </c>
      <c r="BW20" s="135">
        <v>100</v>
      </c>
      <c r="BX20" s="135">
        <v>0</v>
      </c>
      <c r="BY20" s="135">
        <v>85.2</v>
      </c>
      <c r="BZ20" s="136">
        <v>13</v>
      </c>
      <c r="CA20" s="133">
        <v>575</v>
      </c>
      <c r="CB20" s="115">
        <v>4185</v>
      </c>
      <c r="CC20" s="115">
        <v>71</v>
      </c>
      <c r="CD20" s="115">
        <v>55</v>
      </c>
      <c r="CE20" s="115">
        <v>4</v>
      </c>
      <c r="CF20" s="115">
        <v>37</v>
      </c>
      <c r="CG20" s="116">
        <v>0.38</v>
      </c>
      <c r="CH20" s="116">
        <v>1.1299999999999999</v>
      </c>
      <c r="CI20" s="158">
        <v>2.11</v>
      </c>
      <c r="CJ20" s="158">
        <v>8</v>
      </c>
      <c r="CK20" s="158">
        <v>6.1</v>
      </c>
      <c r="CL20" s="61">
        <v>8</v>
      </c>
      <c r="CM20" s="153">
        <v>2.9356521739130434E-2</v>
      </c>
      <c r="CN20" s="61">
        <v>63</v>
      </c>
      <c r="CO20" s="153">
        <v>0.23118260869565219</v>
      </c>
      <c r="CP20" s="135">
        <v>37.5</v>
      </c>
      <c r="CQ20" s="135">
        <v>6.8</v>
      </c>
      <c r="CR20" s="135">
        <v>84.4</v>
      </c>
      <c r="CS20" s="136">
        <v>13.7</v>
      </c>
      <c r="CT20" s="133">
        <v>426</v>
      </c>
      <c r="CU20" s="115">
        <v>4325</v>
      </c>
      <c r="CV20" s="115">
        <v>40</v>
      </c>
      <c r="CW20" s="115">
        <v>30</v>
      </c>
      <c r="CX20" s="115">
        <v>4</v>
      </c>
      <c r="CY20" s="115">
        <v>40</v>
      </c>
      <c r="CZ20" s="116">
        <v>0.64</v>
      </c>
      <c r="DA20" s="116">
        <v>0.95</v>
      </c>
      <c r="DB20" s="158">
        <v>2.14</v>
      </c>
      <c r="DC20" s="158">
        <v>11</v>
      </c>
      <c r="DD20" s="158">
        <v>6.3</v>
      </c>
      <c r="DE20" s="61">
        <v>2</v>
      </c>
      <c r="DF20" s="153">
        <v>1.0046948356807512E-2</v>
      </c>
      <c r="DG20" s="61">
        <v>38</v>
      </c>
      <c r="DH20" s="153">
        <v>0.19089201877934275</v>
      </c>
      <c r="DI20" s="135">
        <v>50</v>
      </c>
      <c r="DJ20" s="135">
        <v>0</v>
      </c>
      <c r="DK20" s="135">
        <v>8.1999999999999993</v>
      </c>
      <c r="DL20" s="136">
        <v>90.4</v>
      </c>
      <c r="DM20" s="133">
        <v>1020</v>
      </c>
      <c r="DN20" s="115">
        <v>4182</v>
      </c>
      <c r="DO20" s="115">
        <v>99</v>
      </c>
      <c r="DP20" s="115">
        <v>77</v>
      </c>
      <c r="DQ20" s="115">
        <v>7</v>
      </c>
      <c r="DR20" s="115">
        <v>31</v>
      </c>
      <c r="DS20" s="116">
        <v>0.68</v>
      </c>
      <c r="DT20" s="116">
        <v>2.08</v>
      </c>
      <c r="DU20" s="158">
        <v>2.78</v>
      </c>
      <c r="DV20" s="158">
        <v>8.3000000000000007</v>
      </c>
      <c r="DW20" s="158">
        <v>7.6</v>
      </c>
      <c r="DX20" s="61">
        <v>7</v>
      </c>
      <c r="DY20" s="153">
        <v>1.9078431372549019E-2</v>
      </c>
      <c r="DZ20" s="61">
        <v>92</v>
      </c>
      <c r="EA20" s="153">
        <v>0.25074509803921569</v>
      </c>
      <c r="EB20" s="159">
        <v>14.3</v>
      </c>
      <c r="EC20" s="135">
        <v>7.2</v>
      </c>
      <c r="ED20" s="135">
        <v>13.2</v>
      </c>
      <c r="EE20" s="136">
        <v>86.3</v>
      </c>
    </row>
    <row r="21" spans="1:135" ht="15.75" customHeight="1" x14ac:dyDescent="0.2">
      <c r="A21" s="30">
        <v>19</v>
      </c>
      <c r="B21" s="32" t="s">
        <v>277</v>
      </c>
      <c r="C21" s="120">
        <v>7.9971428571428564</v>
      </c>
      <c r="D21" s="121" t="s">
        <v>698</v>
      </c>
      <c r="E21" s="35">
        <v>4</v>
      </c>
      <c r="F21" s="36">
        <v>35875</v>
      </c>
      <c r="G21" s="37">
        <v>27.539726027397261</v>
      </c>
      <c r="H21" s="37" t="s">
        <v>628</v>
      </c>
      <c r="I21" s="37">
        <v>23.123287671232877</v>
      </c>
      <c r="J21" s="37" t="s">
        <v>976</v>
      </c>
      <c r="K21" s="37" t="s">
        <v>979</v>
      </c>
      <c r="L21" s="37" t="s">
        <v>987</v>
      </c>
      <c r="M21" s="55">
        <v>75</v>
      </c>
      <c r="N21" s="35">
        <v>207</v>
      </c>
      <c r="O21" s="35">
        <v>4.45</v>
      </c>
      <c r="P21" s="38">
        <v>0</v>
      </c>
      <c r="Q21" s="125">
        <v>0</v>
      </c>
      <c r="R21" s="110">
        <v>0</v>
      </c>
      <c r="S21" s="110">
        <v>0.22955877815489045</v>
      </c>
      <c r="T21" s="110">
        <v>0.34147743604484049</v>
      </c>
      <c r="U21" s="110">
        <v>0.16318464144551101</v>
      </c>
      <c r="V21" s="58">
        <v>0.25233103874517576</v>
      </c>
      <c r="W21" s="59">
        <v>0.23971448680791696</v>
      </c>
      <c r="X21" s="42">
        <v>20.463013698630139</v>
      </c>
      <c r="Y21" s="43">
        <v>2.52</v>
      </c>
      <c r="Z21" s="43">
        <v>10.6</v>
      </c>
      <c r="AA21" s="43">
        <v>13.2</v>
      </c>
      <c r="AB21" s="43">
        <v>0.71</v>
      </c>
      <c r="AC21" s="43">
        <v>2.75</v>
      </c>
      <c r="AD21" s="44">
        <v>4.9273356401384083E-2</v>
      </c>
      <c r="AE21" s="44">
        <v>0.18477508650519031</v>
      </c>
      <c r="AF21" s="45">
        <v>4.2000000000000003E-2</v>
      </c>
      <c r="AG21" s="185">
        <v>0.91900000000000004</v>
      </c>
      <c r="AH21" s="185">
        <v>0.08</v>
      </c>
      <c r="AI21" s="43">
        <v>105.57480724987172</v>
      </c>
      <c r="AJ21" s="47">
        <v>108.82312263680316</v>
      </c>
      <c r="AK21" s="49">
        <v>6</v>
      </c>
      <c r="AL21" s="49">
        <v>6</v>
      </c>
      <c r="AM21" s="49">
        <v>5</v>
      </c>
      <c r="AN21" s="49">
        <v>8</v>
      </c>
      <c r="AO21" s="49">
        <v>9</v>
      </c>
      <c r="AP21" s="49">
        <v>8</v>
      </c>
      <c r="AQ21" s="49">
        <v>0</v>
      </c>
      <c r="AR21" s="49">
        <v>0</v>
      </c>
      <c r="AS21" s="133"/>
      <c r="AT21" s="115">
        <v>3433</v>
      </c>
      <c r="AU21" s="115"/>
      <c r="AV21" s="115"/>
      <c r="AW21" s="115"/>
      <c r="AX21" s="115"/>
      <c r="AY21" s="116"/>
      <c r="AZ21" s="116"/>
      <c r="BA21" s="115"/>
      <c r="BB21" s="115"/>
      <c r="BC21" s="116"/>
      <c r="BD21" s="116"/>
      <c r="BE21" s="135"/>
      <c r="BF21" s="135"/>
      <c r="BG21" s="136"/>
      <c r="BH21" s="133"/>
      <c r="BI21" s="115">
        <v>2551</v>
      </c>
      <c r="BJ21" s="115"/>
      <c r="BK21" s="115"/>
      <c r="BL21" s="115"/>
      <c r="BM21" s="115"/>
      <c r="BN21" s="116"/>
      <c r="BO21" s="116"/>
      <c r="BP21" s="157"/>
      <c r="BQ21" s="157"/>
      <c r="BR21" s="158">
        <v>16.399999999999999</v>
      </c>
      <c r="BS21" s="61"/>
      <c r="BT21" s="153"/>
      <c r="BU21" s="61"/>
      <c r="BV21" s="153"/>
      <c r="BW21" s="135"/>
      <c r="BX21" s="135"/>
      <c r="BY21" s="135"/>
      <c r="BZ21" s="136"/>
      <c r="CA21" s="133">
        <v>744</v>
      </c>
      <c r="CB21" s="115">
        <v>3241</v>
      </c>
      <c r="CC21" s="115">
        <v>67</v>
      </c>
      <c r="CD21" s="115">
        <v>35</v>
      </c>
      <c r="CE21" s="115">
        <v>8</v>
      </c>
      <c r="CF21" s="115">
        <v>20</v>
      </c>
      <c r="CG21" s="116">
        <v>0.74</v>
      </c>
      <c r="CH21" s="116">
        <v>1.64</v>
      </c>
      <c r="CI21" s="158">
        <v>1.65</v>
      </c>
      <c r="CJ21" s="158">
        <v>5.2</v>
      </c>
      <c r="CK21" s="158">
        <v>13</v>
      </c>
      <c r="CL21" s="61">
        <v>25</v>
      </c>
      <c r="CM21" s="153">
        <v>5.5443548387096774E-2</v>
      </c>
      <c r="CN21" s="61">
        <v>42</v>
      </c>
      <c r="CO21" s="153">
        <v>9.3145161290322576E-2</v>
      </c>
      <c r="CP21" s="135">
        <v>48</v>
      </c>
      <c r="CQ21" s="135">
        <v>12.5</v>
      </c>
      <c r="CR21" s="135">
        <v>86.5</v>
      </c>
      <c r="CS21" s="136">
        <v>13.5</v>
      </c>
      <c r="CT21" s="133">
        <v>1188</v>
      </c>
      <c r="CU21" s="115">
        <v>3479</v>
      </c>
      <c r="CV21" s="115">
        <v>103</v>
      </c>
      <c r="CW21" s="115">
        <v>60</v>
      </c>
      <c r="CX21" s="115">
        <v>9</v>
      </c>
      <c r="CY21" s="115">
        <v>24</v>
      </c>
      <c r="CZ21" s="116">
        <v>0.71</v>
      </c>
      <c r="DA21" s="116">
        <v>2.75</v>
      </c>
      <c r="DB21" s="158">
        <v>2.52</v>
      </c>
      <c r="DC21" s="158">
        <v>10.6</v>
      </c>
      <c r="DD21" s="158">
        <v>12.9</v>
      </c>
      <c r="DE21" s="61">
        <v>26</v>
      </c>
      <c r="DF21" s="153">
        <v>5.5151515151515153E-2</v>
      </c>
      <c r="DG21" s="61">
        <v>77</v>
      </c>
      <c r="DH21" s="153">
        <v>0.16333333333333333</v>
      </c>
      <c r="DI21" s="135">
        <v>42.3</v>
      </c>
      <c r="DJ21" s="135">
        <v>9.1</v>
      </c>
      <c r="DK21" s="135">
        <v>90.3</v>
      </c>
      <c r="DL21" s="136">
        <v>9.5</v>
      </c>
      <c r="DM21" s="133">
        <v>289</v>
      </c>
      <c r="DN21" s="115">
        <v>1771</v>
      </c>
      <c r="DO21" s="115">
        <v>38</v>
      </c>
      <c r="DP21" s="115">
        <v>23</v>
      </c>
      <c r="DQ21" s="115">
        <v>1</v>
      </c>
      <c r="DR21" s="115">
        <v>10</v>
      </c>
      <c r="DS21" s="116">
        <v>0.28999999999999998</v>
      </c>
      <c r="DT21" s="116">
        <v>1.28</v>
      </c>
      <c r="DU21" s="158">
        <v>1.78</v>
      </c>
      <c r="DV21" s="158">
        <v>4</v>
      </c>
      <c r="DW21" s="158">
        <v>13.2</v>
      </c>
      <c r="DX21" s="61">
        <v>8</v>
      </c>
      <c r="DY21" s="153">
        <v>4.9273356401384083E-2</v>
      </c>
      <c r="DZ21" s="61">
        <v>30</v>
      </c>
      <c r="EA21" s="153">
        <v>0.18477508650519031</v>
      </c>
      <c r="EB21" s="159">
        <v>62.5</v>
      </c>
      <c r="EC21" s="135">
        <v>4.2</v>
      </c>
      <c r="ED21" s="135">
        <v>93.5</v>
      </c>
      <c r="EE21" s="136">
        <v>6.5</v>
      </c>
    </row>
    <row r="22" spans="1:135" ht="15.75" customHeight="1" x14ac:dyDescent="0.2">
      <c r="A22" s="30">
        <v>20</v>
      </c>
      <c r="B22" s="32" t="s">
        <v>279</v>
      </c>
      <c r="C22" s="120">
        <v>7.9528571428571428</v>
      </c>
      <c r="D22" s="121" t="s">
        <v>778</v>
      </c>
      <c r="E22" s="35">
        <v>1</v>
      </c>
      <c r="F22" s="36">
        <v>36626</v>
      </c>
      <c r="G22" s="37">
        <v>25.482191780821918</v>
      </c>
      <c r="H22" s="37" t="s">
        <v>628</v>
      </c>
      <c r="I22" s="37">
        <v>21.065753424657533</v>
      </c>
      <c r="J22" s="37" t="s">
        <v>976</v>
      </c>
      <c r="K22" s="37" t="s">
        <v>982</v>
      </c>
      <c r="L22" s="37" t="s">
        <v>987</v>
      </c>
      <c r="M22" s="55">
        <v>75</v>
      </c>
      <c r="N22" s="35">
        <v>211</v>
      </c>
      <c r="O22" s="35">
        <v>4.49</v>
      </c>
      <c r="P22" s="38">
        <v>6</v>
      </c>
      <c r="Q22" s="125">
        <v>0</v>
      </c>
      <c r="R22" s="110">
        <v>0</v>
      </c>
      <c r="S22" s="110">
        <v>0.18464730290456433</v>
      </c>
      <c r="T22" s="110">
        <v>0.3077493511308862</v>
      </c>
      <c r="U22" s="110">
        <v>0.31366075113495667</v>
      </c>
      <c r="V22" s="58">
        <v>0.31366075113495667</v>
      </c>
      <c r="W22" s="59">
        <v>0.31366075113495667</v>
      </c>
      <c r="X22" s="42">
        <v>19.402739726027399</v>
      </c>
      <c r="Y22" s="43">
        <v>2.58</v>
      </c>
      <c r="Z22" s="43">
        <v>5.5</v>
      </c>
      <c r="AA22" s="43">
        <v>13.8</v>
      </c>
      <c r="AB22" s="43">
        <v>0.53</v>
      </c>
      <c r="AC22" s="43">
        <v>2.19</v>
      </c>
      <c r="AD22" s="44">
        <v>8.0921052631578949E-2</v>
      </c>
      <c r="AE22" s="44">
        <v>0.18881578947368421</v>
      </c>
      <c r="AF22" s="45">
        <v>0.14499999999999999</v>
      </c>
      <c r="AG22" s="185">
        <v>0.80249999999999999</v>
      </c>
      <c r="AH22" s="185">
        <v>0.19750000000000001</v>
      </c>
      <c r="AI22" s="43">
        <v>103.8310120039714</v>
      </c>
      <c r="AJ22" s="47">
        <v>107.02567446861514</v>
      </c>
      <c r="AK22" s="49">
        <v>8</v>
      </c>
      <c r="AL22" s="49">
        <v>7</v>
      </c>
      <c r="AM22" s="49">
        <v>5</v>
      </c>
      <c r="AN22" s="49">
        <v>4</v>
      </c>
      <c r="AO22" s="49">
        <v>8</v>
      </c>
      <c r="AP22" s="49">
        <v>7</v>
      </c>
      <c r="AQ22" s="49">
        <v>2</v>
      </c>
      <c r="AR22" s="49">
        <v>0</v>
      </c>
      <c r="AS22" s="133"/>
      <c r="AT22" s="115">
        <v>2203</v>
      </c>
      <c r="AU22" s="115"/>
      <c r="AV22" s="115"/>
      <c r="AW22" s="115"/>
      <c r="AX22" s="115"/>
      <c r="AY22" s="116"/>
      <c r="AZ22" s="116"/>
      <c r="BA22" s="115"/>
      <c r="BB22" s="115"/>
      <c r="BC22" s="115"/>
      <c r="BD22" s="115"/>
      <c r="BE22" s="135"/>
      <c r="BF22" s="135"/>
      <c r="BG22" s="136"/>
      <c r="BH22" s="133"/>
      <c r="BI22" s="115">
        <v>3270</v>
      </c>
      <c r="BJ22" s="115"/>
      <c r="BK22" s="115"/>
      <c r="BL22" s="115"/>
      <c r="BM22" s="115"/>
      <c r="BN22" s="116"/>
      <c r="BO22" s="116"/>
      <c r="BP22" s="157"/>
      <c r="BQ22" s="157"/>
      <c r="BR22" s="157"/>
      <c r="BS22" s="61"/>
      <c r="BT22" s="153"/>
      <c r="BU22" s="61"/>
      <c r="BV22" s="153"/>
      <c r="BW22" s="135"/>
      <c r="BX22" s="135"/>
      <c r="BY22" s="135"/>
      <c r="BZ22" s="136"/>
      <c r="CA22" s="133">
        <v>534</v>
      </c>
      <c r="CB22" s="115">
        <v>2892</v>
      </c>
      <c r="CC22" s="115">
        <v>47</v>
      </c>
      <c r="CD22" s="115">
        <v>26</v>
      </c>
      <c r="CE22" s="115">
        <v>5</v>
      </c>
      <c r="CF22" s="115">
        <v>21</v>
      </c>
      <c r="CG22" s="116">
        <v>1.0900000000000001</v>
      </c>
      <c r="CH22" s="116">
        <v>1.79</v>
      </c>
      <c r="CI22" s="158">
        <v>1.62</v>
      </c>
      <c r="CJ22" s="158">
        <v>4.9000000000000004</v>
      </c>
      <c r="CK22" s="158">
        <v>15.1</v>
      </c>
      <c r="CL22" s="61">
        <v>20</v>
      </c>
      <c r="CM22" s="153">
        <v>6.0674157303370786E-2</v>
      </c>
      <c r="CN22" s="61">
        <v>27</v>
      </c>
      <c r="CO22" s="153">
        <v>8.1910112359550563E-2</v>
      </c>
      <c r="CP22" s="135">
        <v>35</v>
      </c>
      <c r="CQ22" s="135">
        <v>10.3</v>
      </c>
      <c r="CR22" s="135">
        <v>34</v>
      </c>
      <c r="CS22" s="136">
        <v>66</v>
      </c>
      <c r="CT22" s="133">
        <v>830</v>
      </c>
      <c r="CU22" s="115">
        <v>2697</v>
      </c>
      <c r="CV22" s="115">
        <v>107</v>
      </c>
      <c r="CW22" s="115">
        <v>59</v>
      </c>
      <c r="CX22" s="115">
        <v>8</v>
      </c>
      <c r="CY22" s="115">
        <v>20</v>
      </c>
      <c r="CZ22" s="116">
        <v>0.53</v>
      </c>
      <c r="DA22" s="116">
        <v>2.19</v>
      </c>
      <c r="DB22" s="158">
        <v>2.58</v>
      </c>
      <c r="DC22" s="158">
        <v>4.5</v>
      </c>
      <c r="DD22" s="158">
        <v>13</v>
      </c>
      <c r="DE22" s="61">
        <v>25</v>
      </c>
      <c r="DF22" s="153">
        <v>7.7710843373493974E-2</v>
      </c>
      <c r="DG22" s="61">
        <v>82</v>
      </c>
      <c r="DH22" s="153">
        <v>0.25489156626506021</v>
      </c>
      <c r="DI22" s="135">
        <v>44</v>
      </c>
      <c r="DJ22" s="135">
        <v>7.8</v>
      </c>
      <c r="DK22" s="135">
        <v>87</v>
      </c>
      <c r="DL22" s="136">
        <v>13</v>
      </c>
      <c r="DM22" s="133">
        <v>760</v>
      </c>
      <c r="DN22" s="115">
        <v>2423</v>
      </c>
      <c r="DO22" s="115">
        <v>100</v>
      </c>
      <c r="DP22" s="115">
        <v>47</v>
      </c>
      <c r="DQ22" s="115">
        <v>4</v>
      </c>
      <c r="DR22" s="115">
        <v>12</v>
      </c>
      <c r="DS22" s="116">
        <v>0.43</v>
      </c>
      <c r="DT22" s="116">
        <v>2.06</v>
      </c>
      <c r="DU22" s="158">
        <v>2.0499999999999998</v>
      </c>
      <c r="DV22" s="158">
        <v>5.5</v>
      </c>
      <c r="DW22" s="158">
        <v>13.8</v>
      </c>
      <c r="DX22" s="61">
        <v>30</v>
      </c>
      <c r="DY22" s="153">
        <v>8.0921052631578949E-2</v>
      </c>
      <c r="DZ22" s="61">
        <v>70</v>
      </c>
      <c r="EA22" s="153">
        <v>0.18881578947368421</v>
      </c>
      <c r="EB22" s="159">
        <v>30</v>
      </c>
      <c r="EC22" s="135">
        <v>14.5</v>
      </c>
      <c r="ED22" s="135">
        <v>73.5</v>
      </c>
      <c r="EE22" s="136">
        <v>26.5</v>
      </c>
    </row>
    <row r="23" spans="1:135" ht="15.75" customHeight="1" x14ac:dyDescent="0.2">
      <c r="A23" s="30">
        <v>21</v>
      </c>
      <c r="B23" s="32" t="s">
        <v>278</v>
      </c>
      <c r="C23" s="120">
        <v>7.7457142857142873</v>
      </c>
      <c r="D23" s="121" t="s">
        <v>673</v>
      </c>
      <c r="E23" s="35">
        <v>4</v>
      </c>
      <c r="F23" s="36">
        <v>35781</v>
      </c>
      <c r="G23" s="37">
        <v>27.797260273972604</v>
      </c>
      <c r="H23" s="37" t="s">
        <v>669</v>
      </c>
      <c r="I23" s="37">
        <v>23.38082191780822</v>
      </c>
      <c r="J23" s="37" t="s">
        <v>976</v>
      </c>
      <c r="K23" s="37" t="s">
        <v>984</v>
      </c>
      <c r="L23" s="37" t="s">
        <v>988</v>
      </c>
      <c r="M23" s="55">
        <v>73.75</v>
      </c>
      <c r="N23" s="35">
        <v>208</v>
      </c>
      <c r="O23" s="35">
        <v>4.49</v>
      </c>
      <c r="P23" s="38">
        <v>4</v>
      </c>
      <c r="Q23" s="125">
        <v>0</v>
      </c>
      <c r="R23" s="110">
        <v>0.1793227296049256</v>
      </c>
      <c r="S23" s="110">
        <v>0.1666008685353336</v>
      </c>
      <c r="T23" s="110">
        <v>0.20833333333333334</v>
      </c>
      <c r="U23" s="110">
        <v>0.310126582278481</v>
      </c>
      <c r="V23" s="58">
        <v>0.310126582278481</v>
      </c>
      <c r="W23" s="59">
        <v>0.29462025316455692</v>
      </c>
      <c r="X23" s="42">
        <v>21.717808219178082</v>
      </c>
      <c r="Y23" s="43">
        <v>2.4900000000000002</v>
      </c>
      <c r="Z23" s="43">
        <v>8.8000000000000007</v>
      </c>
      <c r="AA23" s="43">
        <v>14.2</v>
      </c>
      <c r="AB23" s="43">
        <v>0.98</v>
      </c>
      <c r="AC23" s="43">
        <v>2.64</v>
      </c>
      <c r="AD23" s="44">
        <v>3.5870348139255707E-2</v>
      </c>
      <c r="AE23" s="44">
        <v>0.18234093637454984</v>
      </c>
      <c r="AF23" s="45">
        <v>0.10400000000000001</v>
      </c>
      <c r="AG23" s="185">
        <v>0.94299999999999995</v>
      </c>
      <c r="AH23" s="185">
        <v>5.7000000000000002E-2</v>
      </c>
      <c r="AI23" s="43">
        <v>102.35474169111872</v>
      </c>
      <c r="AJ23" s="47">
        <v>102.87740357254008</v>
      </c>
      <c r="AK23" s="49">
        <v>8</v>
      </c>
      <c r="AL23" s="49">
        <v>3</v>
      </c>
      <c r="AM23" s="49">
        <v>4</v>
      </c>
      <c r="AN23" s="49">
        <v>6</v>
      </c>
      <c r="AO23" s="49">
        <v>8</v>
      </c>
      <c r="AP23" s="49">
        <v>7</v>
      </c>
      <c r="AQ23" s="49">
        <v>5</v>
      </c>
      <c r="AR23" s="49">
        <v>0</v>
      </c>
      <c r="AS23" s="133"/>
      <c r="AT23" s="115">
        <v>3777</v>
      </c>
      <c r="AU23" s="115"/>
      <c r="AV23" s="115"/>
      <c r="AW23" s="115"/>
      <c r="AX23" s="115"/>
      <c r="AY23" s="116"/>
      <c r="AZ23" s="116"/>
      <c r="BA23" s="115"/>
      <c r="BB23" s="115"/>
      <c r="BC23" s="115"/>
      <c r="BD23" s="115"/>
      <c r="BE23" s="135"/>
      <c r="BF23" s="135"/>
      <c r="BG23" s="136"/>
      <c r="BH23" s="133">
        <v>699</v>
      </c>
      <c r="BI23" s="115">
        <v>3898</v>
      </c>
      <c r="BJ23" s="115">
        <v>73</v>
      </c>
      <c r="BK23" s="115">
        <v>45</v>
      </c>
      <c r="BL23" s="115">
        <v>9</v>
      </c>
      <c r="BM23" s="115">
        <v>29</v>
      </c>
      <c r="BN23" s="116">
        <v>0.81</v>
      </c>
      <c r="BO23" s="116">
        <v>1.61</v>
      </c>
      <c r="BP23" s="158">
        <v>1.95</v>
      </c>
      <c r="BQ23" s="158">
        <v>3.6</v>
      </c>
      <c r="BR23" s="158">
        <v>15.8</v>
      </c>
      <c r="BS23" s="61">
        <v>8</v>
      </c>
      <c r="BT23" s="153">
        <v>2.2317596566523604E-2</v>
      </c>
      <c r="BU23" s="61">
        <v>65</v>
      </c>
      <c r="BV23" s="153">
        <v>0.18133047210300429</v>
      </c>
      <c r="BW23" s="135">
        <v>37.5</v>
      </c>
      <c r="BX23" s="135">
        <v>15.1</v>
      </c>
      <c r="BY23" s="135">
        <v>46.4</v>
      </c>
      <c r="BZ23" s="136">
        <v>53.4</v>
      </c>
      <c r="CA23" s="133">
        <v>422</v>
      </c>
      <c r="CB23" s="115">
        <v>2533</v>
      </c>
      <c r="CC23" s="115">
        <v>59</v>
      </c>
      <c r="CD23" s="115">
        <v>31</v>
      </c>
      <c r="CE23" s="115">
        <v>3</v>
      </c>
      <c r="CF23" s="115">
        <v>10</v>
      </c>
      <c r="CG23" s="116">
        <v>0.43</v>
      </c>
      <c r="CH23" s="116">
        <v>1.1399999999999999</v>
      </c>
      <c r="CI23" s="158">
        <v>1.54</v>
      </c>
      <c r="CJ23" s="158">
        <v>5.6</v>
      </c>
      <c r="CK23" s="158">
        <v>12.6</v>
      </c>
      <c r="CL23" s="61">
        <v>4</v>
      </c>
      <c r="CM23" s="153">
        <v>1.4597156398104267E-2</v>
      </c>
      <c r="CN23" s="61">
        <v>55</v>
      </c>
      <c r="CO23" s="153">
        <v>0.20071090047393367</v>
      </c>
      <c r="CP23" s="135">
        <v>75</v>
      </c>
      <c r="CQ23" s="135">
        <v>8.8000000000000007</v>
      </c>
      <c r="CR23" s="135">
        <v>30.4</v>
      </c>
      <c r="CS23" s="136">
        <v>69.3</v>
      </c>
      <c r="CT23" s="133">
        <v>635</v>
      </c>
      <c r="CU23" s="115">
        <v>3048</v>
      </c>
      <c r="CV23" s="115">
        <v>64</v>
      </c>
      <c r="CW23" s="115">
        <v>35</v>
      </c>
      <c r="CX23" s="115">
        <v>6</v>
      </c>
      <c r="CY23" s="115">
        <v>32</v>
      </c>
      <c r="CZ23" s="116">
        <v>0.98</v>
      </c>
      <c r="DA23" s="116">
        <v>2.4</v>
      </c>
      <c r="DB23" s="158">
        <v>1.95</v>
      </c>
      <c r="DC23" s="158">
        <v>4.7</v>
      </c>
      <c r="DD23" s="158">
        <v>14.2</v>
      </c>
      <c r="DE23" s="61">
        <v>11</v>
      </c>
      <c r="DF23" s="153">
        <v>3.3779527559055118E-2</v>
      </c>
      <c r="DG23" s="61">
        <v>53</v>
      </c>
      <c r="DH23" s="153">
        <v>0.16275590551181102</v>
      </c>
      <c r="DI23" s="135">
        <v>45.5</v>
      </c>
      <c r="DJ23" s="135">
        <v>14.6</v>
      </c>
      <c r="DK23" s="135">
        <v>94</v>
      </c>
      <c r="DL23" s="136">
        <v>6</v>
      </c>
      <c r="DM23" s="133">
        <v>833</v>
      </c>
      <c r="DN23" s="115">
        <v>2686</v>
      </c>
      <c r="DO23" s="115">
        <v>73</v>
      </c>
      <c r="DP23" s="115">
        <v>43</v>
      </c>
      <c r="DQ23" s="115">
        <v>3</v>
      </c>
      <c r="DR23" s="115">
        <v>20</v>
      </c>
      <c r="DS23" s="116">
        <v>0.86</v>
      </c>
      <c r="DT23" s="116">
        <v>2.64</v>
      </c>
      <c r="DU23" s="158">
        <v>2.4900000000000002</v>
      </c>
      <c r="DV23" s="158">
        <v>8.8000000000000007</v>
      </c>
      <c r="DW23" s="158">
        <v>14.1</v>
      </c>
      <c r="DX23" s="61">
        <v>12</v>
      </c>
      <c r="DY23" s="153">
        <v>3.5870348139255707E-2</v>
      </c>
      <c r="DZ23" s="61">
        <v>61</v>
      </c>
      <c r="EA23" s="153">
        <v>0.18234093637454984</v>
      </c>
      <c r="EB23" s="159">
        <v>41.7</v>
      </c>
      <c r="EC23" s="135">
        <v>10.4</v>
      </c>
      <c r="ED23" s="135">
        <v>94.6</v>
      </c>
      <c r="EE23" s="136">
        <v>5.4</v>
      </c>
    </row>
    <row r="24" spans="1:135" ht="15.75" customHeight="1" x14ac:dyDescent="0.2">
      <c r="A24" s="30">
        <v>22</v>
      </c>
      <c r="B24" s="32" t="s">
        <v>286</v>
      </c>
      <c r="C24" s="120">
        <v>7.588571428571429</v>
      </c>
      <c r="D24" s="121" t="s">
        <v>802</v>
      </c>
      <c r="E24" s="35">
        <v>10</v>
      </c>
      <c r="F24" s="36">
        <v>36174</v>
      </c>
      <c r="G24" s="37">
        <v>26.720547945205478</v>
      </c>
      <c r="H24" s="37" t="s">
        <v>669</v>
      </c>
      <c r="I24" s="37">
        <v>22.304109589041097</v>
      </c>
      <c r="J24" s="37" t="s">
        <v>983</v>
      </c>
      <c r="K24" s="37" t="s">
        <v>977</v>
      </c>
      <c r="L24" s="37" t="s">
        <v>986</v>
      </c>
      <c r="M24" s="55">
        <v>67.63</v>
      </c>
      <c r="N24" s="35">
        <v>174</v>
      </c>
      <c r="O24" s="35">
        <v>4.46</v>
      </c>
      <c r="P24" s="38">
        <v>4</v>
      </c>
      <c r="Q24" s="125">
        <v>0</v>
      </c>
      <c r="R24" s="110">
        <v>6.8771414586392562E-2</v>
      </c>
      <c r="S24" s="110">
        <v>0.14418254764292879</v>
      </c>
      <c r="T24" s="110">
        <v>0.21647058823529411</v>
      </c>
      <c r="U24" s="110">
        <v>0.4204946996466431</v>
      </c>
      <c r="V24" s="58">
        <v>0.4204946996466431</v>
      </c>
      <c r="W24" s="59">
        <v>0.29434628975265015</v>
      </c>
      <c r="X24" s="42">
        <v>20.641095890410959</v>
      </c>
      <c r="Y24" s="43">
        <v>4.3099999999999996</v>
      </c>
      <c r="Z24" s="43">
        <v>7.7</v>
      </c>
      <c r="AA24" s="43">
        <v>12.9</v>
      </c>
      <c r="AB24" s="43">
        <v>0.65</v>
      </c>
      <c r="AC24" s="43">
        <v>3.98</v>
      </c>
      <c r="AD24" s="44">
        <v>3.2596638655462182E-2</v>
      </c>
      <c r="AE24" s="44">
        <v>0.37305042016806716</v>
      </c>
      <c r="AF24" s="45">
        <v>8.5999999999999993E-2</v>
      </c>
      <c r="AG24" s="185">
        <v>9.9999999999999992E-2</v>
      </c>
      <c r="AH24" s="185">
        <v>0.89850000000000008</v>
      </c>
      <c r="AI24" s="43">
        <v>87.950803026840916</v>
      </c>
      <c r="AJ24" s="47">
        <v>77.627907842958535</v>
      </c>
      <c r="AK24" s="49">
        <v>8</v>
      </c>
      <c r="AL24" s="49">
        <v>5</v>
      </c>
      <c r="AM24" s="49">
        <v>8</v>
      </c>
      <c r="AN24" s="49">
        <v>6</v>
      </c>
      <c r="AO24" s="49">
        <v>8</v>
      </c>
      <c r="AP24" s="49">
        <v>2</v>
      </c>
      <c r="AQ24" s="49">
        <v>5</v>
      </c>
      <c r="AR24" s="49">
        <v>0</v>
      </c>
      <c r="AS24" s="133"/>
      <c r="AT24" s="115">
        <v>2708</v>
      </c>
      <c r="AU24" s="115"/>
      <c r="AV24" s="115"/>
      <c r="AW24" s="115"/>
      <c r="AX24" s="115"/>
      <c r="AY24" s="116"/>
      <c r="AZ24" s="116"/>
      <c r="BA24" s="115"/>
      <c r="BB24" s="115"/>
      <c r="BC24" s="115"/>
      <c r="BD24" s="115"/>
      <c r="BE24" s="135"/>
      <c r="BF24" s="135"/>
      <c r="BG24" s="136"/>
      <c r="BH24" s="133">
        <v>281</v>
      </c>
      <c r="BI24" s="115">
        <v>4086</v>
      </c>
      <c r="BJ24" s="115">
        <v>50</v>
      </c>
      <c r="BK24" s="115">
        <v>32</v>
      </c>
      <c r="BL24" s="115">
        <v>3</v>
      </c>
      <c r="BM24" s="115">
        <v>32</v>
      </c>
      <c r="BN24" s="116">
        <v>0.14000000000000001</v>
      </c>
      <c r="BO24" s="116">
        <v>0.59</v>
      </c>
      <c r="BP24" s="158">
        <v>1.19</v>
      </c>
      <c r="BQ24" s="158">
        <v>5.6</v>
      </c>
      <c r="BR24" s="158">
        <v>6.5</v>
      </c>
      <c r="BS24" s="61">
        <v>10</v>
      </c>
      <c r="BT24" s="153">
        <v>4.2348754448398578E-2</v>
      </c>
      <c r="BU24" s="61">
        <v>40</v>
      </c>
      <c r="BV24" s="153">
        <v>0.16939501779359431</v>
      </c>
      <c r="BW24" s="135">
        <v>30</v>
      </c>
      <c r="BX24" s="135">
        <v>11.1</v>
      </c>
      <c r="BY24" s="135">
        <v>1.2</v>
      </c>
      <c r="BZ24" s="136">
        <v>97.6</v>
      </c>
      <c r="CA24" s="133">
        <v>575</v>
      </c>
      <c r="CB24" s="115">
        <v>3988</v>
      </c>
      <c r="CC24" s="115">
        <v>58</v>
      </c>
      <c r="CD24" s="115">
        <v>48</v>
      </c>
      <c r="CE24" s="115">
        <v>4</v>
      </c>
      <c r="CF24" s="115">
        <v>28</v>
      </c>
      <c r="CG24" s="116">
        <v>0.65</v>
      </c>
      <c r="CH24" s="116">
        <v>1.1399999999999999</v>
      </c>
      <c r="CI24" s="158">
        <v>2.2200000000000002</v>
      </c>
      <c r="CJ24" s="158">
        <v>7.1</v>
      </c>
      <c r="CK24" s="158">
        <v>6.5</v>
      </c>
      <c r="CL24" s="61">
        <v>4</v>
      </c>
      <c r="CM24" s="153">
        <v>1.5443478260869566E-2</v>
      </c>
      <c r="CN24" s="61">
        <v>54</v>
      </c>
      <c r="CO24" s="153">
        <v>0.20848695652173915</v>
      </c>
      <c r="CP24" s="135">
        <v>50</v>
      </c>
      <c r="CQ24" s="135">
        <v>5.9</v>
      </c>
      <c r="CR24" s="135">
        <v>1.4</v>
      </c>
      <c r="CS24" s="136">
        <v>97.2</v>
      </c>
      <c r="CT24" s="133">
        <v>736</v>
      </c>
      <c r="CU24" s="115">
        <v>3400</v>
      </c>
      <c r="CV24" s="115">
        <v>107</v>
      </c>
      <c r="CW24" s="115">
        <v>74</v>
      </c>
      <c r="CX24" s="115">
        <v>12</v>
      </c>
      <c r="CY24" s="115">
        <v>33</v>
      </c>
      <c r="CZ24" s="116">
        <v>0.48</v>
      </c>
      <c r="DA24" s="116">
        <v>1.62</v>
      </c>
      <c r="DB24" s="158">
        <v>2.25</v>
      </c>
      <c r="DC24" s="158">
        <v>6.4</v>
      </c>
      <c r="DD24" s="158">
        <v>7.1</v>
      </c>
      <c r="DE24" s="61">
        <v>8</v>
      </c>
      <c r="DF24" s="153">
        <v>2.4456521739130436E-2</v>
      </c>
      <c r="DG24" s="61">
        <v>99</v>
      </c>
      <c r="DH24" s="153">
        <v>0.30264945652173914</v>
      </c>
      <c r="DI24" s="135">
        <v>25</v>
      </c>
      <c r="DJ24" s="135">
        <v>6.3</v>
      </c>
      <c r="DK24" s="135">
        <v>5.9</v>
      </c>
      <c r="DL24" s="136">
        <v>93.8</v>
      </c>
      <c r="DM24" s="133">
        <v>1190</v>
      </c>
      <c r="DN24" s="115">
        <v>2830</v>
      </c>
      <c r="DO24" s="115">
        <v>112</v>
      </c>
      <c r="DP24" s="115">
        <v>74</v>
      </c>
      <c r="DQ24" s="115">
        <v>19</v>
      </c>
      <c r="DR24" s="115">
        <v>28</v>
      </c>
      <c r="DS24" s="116">
        <v>0.65</v>
      </c>
      <c r="DT24" s="116">
        <v>3.98</v>
      </c>
      <c r="DU24" s="158">
        <v>4.3099999999999996</v>
      </c>
      <c r="DV24" s="158">
        <v>7.7</v>
      </c>
      <c r="DW24" s="158">
        <v>12.9</v>
      </c>
      <c r="DX24" s="61">
        <v>9</v>
      </c>
      <c r="DY24" s="153">
        <v>3.2596638655462182E-2</v>
      </c>
      <c r="DZ24" s="61">
        <v>103</v>
      </c>
      <c r="EA24" s="153">
        <v>0.37305042016806716</v>
      </c>
      <c r="EB24" s="159">
        <v>0</v>
      </c>
      <c r="EC24" s="135">
        <v>8.6</v>
      </c>
      <c r="ED24" s="135">
        <v>14.1</v>
      </c>
      <c r="EE24" s="136">
        <v>85.9</v>
      </c>
    </row>
    <row r="25" spans="1:135" ht="15.75" customHeight="1" x14ac:dyDescent="0.2">
      <c r="A25" s="30">
        <v>23</v>
      </c>
      <c r="B25" s="32" t="s">
        <v>325</v>
      </c>
      <c r="C25" s="120">
        <v>7.1685714285714282</v>
      </c>
      <c r="D25" s="121" t="s">
        <v>804</v>
      </c>
      <c r="E25" s="35">
        <v>6</v>
      </c>
      <c r="F25" s="36">
        <v>35880</v>
      </c>
      <c r="G25" s="37">
        <v>27.526027397260275</v>
      </c>
      <c r="H25" s="37" t="s">
        <v>669</v>
      </c>
      <c r="I25" s="37">
        <v>23.109589041095891</v>
      </c>
      <c r="J25" s="37" t="s">
        <v>983</v>
      </c>
      <c r="K25" s="37" t="s">
        <v>984</v>
      </c>
      <c r="L25" s="37" t="s">
        <v>986</v>
      </c>
      <c r="M25" s="55">
        <v>70.13</v>
      </c>
      <c r="N25" s="35">
        <v>180</v>
      </c>
      <c r="O25" s="35">
        <v>4.4800000000000004</v>
      </c>
      <c r="P25" s="38">
        <v>6</v>
      </c>
      <c r="Q25" s="125">
        <v>9.3457943925233638E-3</v>
      </c>
      <c r="R25" s="110">
        <v>0.32493622448979592</v>
      </c>
      <c r="S25" s="110">
        <v>0.2361364228065608</v>
      </c>
      <c r="T25" s="110">
        <v>0.12581967213114753</v>
      </c>
      <c r="U25" s="110">
        <v>0.14158043273753529</v>
      </c>
      <c r="V25" s="58">
        <v>0.22537794831047173</v>
      </c>
      <c r="W25" s="59">
        <v>0.19157125606390096</v>
      </c>
      <c r="X25" s="42">
        <v>19.446575342465753</v>
      </c>
      <c r="Y25" s="43">
        <v>2.9</v>
      </c>
      <c r="Z25" s="43">
        <v>10.5</v>
      </c>
      <c r="AA25" s="43">
        <v>12.2</v>
      </c>
      <c r="AB25" s="43">
        <v>0.8</v>
      </c>
      <c r="AC25" s="43">
        <v>2.89</v>
      </c>
      <c r="AD25" s="44">
        <v>2.4019933554817276E-2</v>
      </c>
      <c r="AE25" s="44">
        <v>0.20016611295681064</v>
      </c>
      <c r="AF25" s="45">
        <v>4.8000000000000001E-2</v>
      </c>
      <c r="AG25" s="185">
        <v>9.2499999999999999E-2</v>
      </c>
      <c r="AH25" s="185">
        <v>0.90599999999999992</v>
      </c>
      <c r="AI25" s="43">
        <v>89.369729775679389</v>
      </c>
      <c r="AJ25" s="47">
        <v>83.29428307169502</v>
      </c>
      <c r="AK25" s="49">
        <v>5</v>
      </c>
      <c r="AL25" s="49">
        <v>7</v>
      </c>
      <c r="AM25" s="49">
        <v>6</v>
      </c>
      <c r="AN25" s="49">
        <v>8</v>
      </c>
      <c r="AO25" s="49">
        <v>8</v>
      </c>
      <c r="AP25" s="49">
        <v>3</v>
      </c>
      <c r="AQ25" s="49">
        <v>2</v>
      </c>
      <c r="AR25" s="49">
        <v>0</v>
      </c>
      <c r="AS25" s="133">
        <v>36</v>
      </c>
      <c r="AT25" s="115">
        <v>3852</v>
      </c>
      <c r="AU25" s="115"/>
      <c r="AV25" s="115"/>
      <c r="AW25" s="115"/>
      <c r="AX25" s="115"/>
      <c r="AY25" s="116"/>
      <c r="AZ25" s="116">
        <v>0.51</v>
      </c>
      <c r="BA25" s="115"/>
      <c r="BB25" s="115"/>
      <c r="BC25" s="115"/>
      <c r="BD25" s="115"/>
      <c r="BE25" s="135"/>
      <c r="BF25" s="135"/>
      <c r="BG25" s="136"/>
      <c r="BH25" s="133">
        <v>1019</v>
      </c>
      <c r="BI25" s="115">
        <v>3136</v>
      </c>
      <c r="BJ25" s="115"/>
      <c r="BK25" s="115"/>
      <c r="BL25" s="115"/>
      <c r="BM25" s="115"/>
      <c r="BN25" s="116"/>
      <c r="BO25" s="116"/>
      <c r="BP25" s="157"/>
      <c r="BQ25" s="157"/>
      <c r="BR25" s="157"/>
      <c r="BS25" s="61"/>
      <c r="BT25" s="153"/>
      <c r="BU25" s="61"/>
      <c r="BV25" s="153"/>
      <c r="BW25" s="135"/>
      <c r="BX25" s="135"/>
      <c r="BY25" s="135"/>
      <c r="BZ25" s="136"/>
      <c r="CA25" s="133">
        <v>907</v>
      </c>
      <c r="CB25" s="115">
        <v>3841</v>
      </c>
      <c r="CC25" s="115">
        <v>115</v>
      </c>
      <c r="CD25" s="115">
        <v>74</v>
      </c>
      <c r="CE25" s="115">
        <v>9</v>
      </c>
      <c r="CF25" s="115">
        <v>45</v>
      </c>
      <c r="CG25" s="116">
        <v>0.64</v>
      </c>
      <c r="CH25" s="116">
        <v>2.15</v>
      </c>
      <c r="CI25" s="158">
        <v>2.64</v>
      </c>
      <c r="CJ25" s="158">
        <v>7.6</v>
      </c>
      <c r="CK25" s="158">
        <v>9.9</v>
      </c>
      <c r="CL25" s="61">
        <v>13</v>
      </c>
      <c r="CM25" s="153">
        <v>3.7839029768467473E-2</v>
      </c>
      <c r="CN25" s="61">
        <v>102</v>
      </c>
      <c r="CO25" s="153">
        <v>0.29689084895259094</v>
      </c>
      <c r="CP25" s="135">
        <v>15.4</v>
      </c>
      <c r="CQ25" s="135">
        <v>11.9</v>
      </c>
      <c r="CR25" s="135">
        <v>15.5</v>
      </c>
      <c r="CS25" s="136">
        <v>81.400000000000006</v>
      </c>
      <c r="CT25" s="133">
        <v>307</v>
      </c>
      <c r="CU25" s="115">
        <v>2440</v>
      </c>
      <c r="CV25" s="115">
        <v>90</v>
      </c>
      <c r="CW25" s="115">
        <v>52</v>
      </c>
      <c r="CX25" s="115">
        <v>9</v>
      </c>
      <c r="CY25" s="115">
        <v>19</v>
      </c>
      <c r="CZ25" s="116">
        <v>0.63</v>
      </c>
      <c r="DA25" s="116">
        <v>2.89</v>
      </c>
      <c r="DB25" s="158">
        <v>2.9</v>
      </c>
      <c r="DC25" s="158">
        <v>10.5</v>
      </c>
      <c r="DD25" s="158">
        <v>12.2</v>
      </c>
      <c r="DE25" s="61">
        <v>20</v>
      </c>
      <c r="DF25" s="153">
        <v>0.18892508143322476</v>
      </c>
      <c r="DG25" s="61">
        <v>70</v>
      </c>
      <c r="DH25" s="153">
        <v>0.66123778501628672</v>
      </c>
      <c r="DI25" s="135">
        <v>35</v>
      </c>
      <c r="DJ25" s="135">
        <v>7.1</v>
      </c>
      <c r="DK25" s="135">
        <v>7.1</v>
      </c>
      <c r="DL25" s="136">
        <v>92.6</v>
      </c>
      <c r="DM25" s="133">
        <v>301</v>
      </c>
      <c r="DN25" s="115">
        <v>2126</v>
      </c>
      <c r="DO25" s="115">
        <v>28</v>
      </c>
      <c r="DP25" s="115">
        <v>20</v>
      </c>
      <c r="DQ25" s="115">
        <v>4</v>
      </c>
      <c r="DR25" s="115">
        <v>15</v>
      </c>
      <c r="DS25" s="116">
        <v>0.8</v>
      </c>
      <c r="DT25" s="116">
        <v>1.58</v>
      </c>
      <c r="DU25" s="158">
        <v>2.41</v>
      </c>
      <c r="DV25" s="158">
        <v>6.5</v>
      </c>
      <c r="DW25" s="158">
        <v>11.6</v>
      </c>
      <c r="DX25" s="61">
        <v>3</v>
      </c>
      <c r="DY25" s="153">
        <v>2.4019933554817276E-2</v>
      </c>
      <c r="DZ25" s="61">
        <v>25</v>
      </c>
      <c r="EA25" s="153">
        <v>0.20016611295681064</v>
      </c>
      <c r="EB25" s="159">
        <v>66.7</v>
      </c>
      <c r="EC25" s="135">
        <v>4.8</v>
      </c>
      <c r="ED25" s="135">
        <v>11.4</v>
      </c>
      <c r="EE25" s="136">
        <v>88.6</v>
      </c>
    </row>
    <row r="26" spans="1:135" ht="15.75" customHeight="1" x14ac:dyDescent="0.2">
      <c r="A26" s="30">
        <v>24</v>
      </c>
      <c r="B26" s="32" t="s">
        <v>317</v>
      </c>
      <c r="C26" s="120">
        <v>7.0271428571428576</v>
      </c>
      <c r="D26" s="121" t="s">
        <v>803</v>
      </c>
      <c r="E26" s="35">
        <v>11</v>
      </c>
      <c r="F26" s="36">
        <v>35655</v>
      </c>
      <c r="G26" s="37">
        <v>28.142465753424659</v>
      </c>
      <c r="H26" s="37" t="s">
        <v>669</v>
      </c>
      <c r="I26" s="37">
        <v>23.726027397260275</v>
      </c>
      <c r="J26" s="37" t="s">
        <v>727</v>
      </c>
      <c r="K26" s="37" t="s">
        <v>982</v>
      </c>
      <c r="L26" s="37" t="s">
        <v>988</v>
      </c>
      <c r="M26" s="55">
        <v>77</v>
      </c>
      <c r="N26" s="35">
        <v>225</v>
      </c>
      <c r="O26" s="35">
        <v>4.5199999999999996</v>
      </c>
      <c r="P26" s="38">
        <v>7</v>
      </c>
      <c r="Q26" s="125">
        <v>0</v>
      </c>
      <c r="R26" s="110">
        <v>0.13043478260869565</v>
      </c>
      <c r="S26" s="110">
        <v>0.42741935483870969</v>
      </c>
      <c r="T26" s="110">
        <v>0.41491034916640451</v>
      </c>
      <c r="U26" s="110">
        <v>0</v>
      </c>
      <c r="V26" s="58">
        <v>0.4211648520025571</v>
      </c>
      <c r="W26" s="59">
        <v>0.25269891120153426</v>
      </c>
      <c r="X26" s="42">
        <v>21.065753424657533</v>
      </c>
      <c r="Y26" s="43">
        <v>3.04</v>
      </c>
      <c r="Z26" s="43">
        <v>8.4</v>
      </c>
      <c r="AA26" s="43">
        <v>0</v>
      </c>
      <c r="AB26" s="43">
        <v>0</v>
      </c>
      <c r="AC26" s="43">
        <v>0</v>
      </c>
      <c r="AD26" s="44">
        <v>0</v>
      </c>
      <c r="AE26" s="44">
        <v>0</v>
      </c>
      <c r="AF26" s="45">
        <v>0</v>
      </c>
      <c r="AG26" s="185">
        <v>0</v>
      </c>
      <c r="AH26" s="185">
        <v>0</v>
      </c>
      <c r="AI26" s="43">
        <v>107.80993259989046</v>
      </c>
      <c r="AJ26" s="47">
        <v>115.60160229530376</v>
      </c>
      <c r="AK26" s="49">
        <v>7</v>
      </c>
      <c r="AL26" s="49">
        <v>4</v>
      </c>
      <c r="AM26" s="49">
        <v>6</v>
      </c>
      <c r="AN26" s="49">
        <v>6</v>
      </c>
      <c r="AO26" s="49">
        <v>7</v>
      </c>
      <c r="AP26" s="49">
        <v>9</v>
      </c>
      <c r="AQ26" s="49">
        <v>1</v>
      </c>
      <c r="AR26" s="49">
        <v>0</v>
      </c>
      <c r="AS26" s="133"/>
      <c r="AT26" s="115">
        <v>23</v>
      </c>
      <c r="AU26" s="115"/>
      <c r="AV26" s="115"/>
      <c r="AW26" s="115"/>
      <c r="AX26" s="115"/>
      <c r="AY26" s="116"/>
      <c r="AZ26" s="116"/>
      <c r="BA26" s="115"/>
      <c r="BB26" s="115"/>
      <c r="BC26" s="115"/>
      <c r="BD26" s="115"/>
      <c r="BE26" s="135"/>
      <c r="BF26" s="135"/>
      <c r="BG26" s="136"/>
      <c r="BH26" s="133">
        <v>3</v>
      </c>
      <c r="BI26" s="115">
        <v>23</v>
      </c>
      <c r="BJ26" s="115"/>
      <c r="BK26" s="115"/>
      <c r="BL26" s="115"/>
      <c r="BM26" s="115"/>
      <c r="BN26" s="116"/>
      <c r="BO26" s="116"/>
      <c r="BP26" s="158">
        <v>0</v>
      </c>
      <c r="BQ26" s="158">
        <v>0</v>
      </c>
      <c r="BR26" s="158"/>
      <c r="BS26" s="61"/>
      <c r="BT26" s="153"/>
      <c r="BU26" s="61"/>
      <c r="BV26" s="153"/>
      <c r="BW26" s="135"/>
      <c r="BX26" s="135"/>
      <c r="BY26" s="135"/>
      <c r="BZ26" s="136"/>
      <c r="CA26" s="133">
        <v>1007</v>
      </c>
      <c r="CB26" s="115">
        <v>2356</v>
      </c>
      <c r="CC26" s="115"/>
      <c r="CD26" s="115"/>
      <c r="CE26" s="115"/>
      <c r="CF26" s="115"/>
      <c r="CG26" s="116"/>
      <c r="CH26" s="116"/>
      <c r="CI26" s="158">
        <v>0</v>
      </c>
      <c r="CJ26" s="158">
        <v>0</v>
      </c>
      <c r="CK26" s="158"/>
      <c r="CL26" s="61"/>
      <c r="CM26" s="153"/>
      <c r="CN26" s="61"/>
      <c r="CO26" s="153"/>
      <c r="CP26" s="135"/>
      <c r="CQ26" s="135"/>
      <c r="CR26" s="135"/>
      <c r="CS26" s="136"/>
      <c r="CT26" s="133">
        <v>1319</v>
      </c>
      <c r="CU26" s="115">
        <v>3179</v>
      </c>
      <c r="CV26" s="115"/>
      <c r="CW26" s="115"/>
      <c r="CX26" s="115"/>
      <c r="CY26" s="115"/>
      <c r="CZ26" s="116"/>
      <c r="DA26" s="116"/>
      <c r="DB26" s="158">
        <v>0</v>
      </c>
      <c r="DC26" s="158">
        <v>0</v>
      </c>
      <c r="DD26" s="158"/>
      <c r="DE26" s="61"/>
      <c r="DF26" s="153"/>
      <c r="DG26" s="61"/>
      <c r="DH26" s="153"/>
      <c r="DI26" s="135"/>
      <c r="DJ26" s="135"/>
      <c r="DK26" s="135"/>
      <c r="DL26" s="136"/>
      <c r="DM26" s="133">
        <v>0</v>
      </c>
      <c r="DN26" s="115">
        <v>23</v>
      </c>
      <c r="DO26" s="115"/>
      <c r="DP26" s="115"/>
      <c r="DQ26" s="115"/>
      <c r="DR26" s="115"/>
      <c r="DS26" s="116"/>
      <c r="DT26" s="116"/>
      <c r="DU26" s="158">
        <v>3.04</v>
      </c>
      <c r="DV26" s="158">
        <v>8.4</v>
      </c>
      <c r="DW26" s="158"/>
      <c r="DX26" s="61"/>
      <c r="DY26" s="153"/>
      <c r="DZ26" s="61"/>
      <c r="EA26" s="153"/>
      <c r="EB26" s="159"/>
      <c r="EC26" s="135"/>
      <c r="ED26" s="135"/>
      <c r="EE26" s="136"/>
    </row>
    <row r="27" spans="1:135" ht="15.75" customHeight="1" x14ac:dyDescent="0.2">
      <c r="A27" s="30">
        <v>25</v>
      </c>
      <c r="B27" s="32" t="s">
        <v>344</v>
      </c>
      <c r="C27" s="120">
        <v>6.6914285714285713</v>
      </c>
      <c r="D27" s="121" t="s">
        <v>805</v>
      </c>
      <c r="E27" s="35">
        <v>2</v>
      </c>
      <c r="F27" s="36">
        <v>36401</v>
      </c>
      <c r="G27" s="37">
        <v>26.098630136986301</v>
      </c>
      <c r="H27" s="37" t="s">
        <v>669</v>
      </c>
      <c r="I27" s="37">
        <v>21.682191780821917</v>
      </c>
      <c r="J27" s="37" t="s">
        <v>976</v>
      </c>
      <c r="K27" s="37" t="s">
        <v>984</v>
      </c>
      <c r="L27" s="37" t="s">
        <v>986</v>
      </c>
      <c r="M27" s="55">
        <v>72.75</v>
      </c>
      <c r="N27" s="35">
        <v>181</v>
      </c>
      <c r="O27" s="35">
        <v>4.5</v>
      </c>
      <c r="P27" s="38">
        <v>5</v>
      </c>
      <c r="Q27" s="125">
        <v>0</v>
      </c>
      <c r="R27" s="110">
        <v>7.5616659927213906E-2</v>
      </c>
      <c r="S27" s="110">
        <v>0.12253903598099117</v>
      </c>
      <c r="T27" s="110">
        <v>0.24260752688172044</v>
      </c>
      <c r="U27" s="110">
        <v>0.21821631878557876</v>
      </c>
      <c r="V27" s="58">
        <v>0.23041192283364959</v>
      </c>
      <c r="W27" s="59">
        <v>0.23041192283364959</v>
      </c>
      <c r="X27" s="42">
        <v>20.019178082191782</v>
      </c>
      <c r="Y27" s="43">
        <v>2.15</v>
      </c>
      <c r="Z27" s="43">
        <v>5.0999999999999996</v>
      </c>
      <c r="AA27" s="43">
        <v>13.9</v>
      </c>
      <c r="AB27" s="43">
        <v>0.62</v>
      </c>
      <c r="AC27" s="43">
        <v>1.76</v>
      </c>
      <c r="AD27" s="44">
        <v>2.1333333333333333E-2</v>
      </c>
      <c r="AE27" s="44">
        <v>0.192</v>
      </c>
      <c r="AF27" s="45">
        <v>0.107</v>
      </c>
      <c r="AG27" s="185">
        <v>0.81800000000000006</v>
      </c>
      <c r="AH27" s="185">
        <v>0.18049999999999999</v>
      </c>
      <c r="AI27" s="43">
        <v>88.279225727785402</v>
      </c>
      <c r="AJ27" s="47">
        <v>86.93146594485448</v>
      </c>
      <c r="AK27" s="49">
        <v>6</v>
      </c>
      <c r="AL27" s="49">
        <v>6</v>
      </c>
      <c r="AM27" s="49">
        <v>4</v>
      </c>
      <c r="AN27" s="49">
        <v>3</v>
      </c>
      <c r="AO27" s="49">
        <v>8</v>
      </c>
      <c r="AP27" s="49">
        <v>4</v>
      </c>
      <c r="AQ27" s="49">
        <v>4</v>
      </c>
      <c r="AR27" s="49">
        <v>0</v>
      </c>
      <c r="AS27" s="133"/>
      <c r="AT27" s="115">
        <v>1991</v>
      </c>
      <c r="AU27" s="115"/>
      <c r="AV27" s="115"/>
      <c r="AW27" s="115"/>
      <c r="AX27" s="115"/>
      <c r="AY27" s="116"/>
      <c r="AZ27" s="116"/>
      <c r="BA27" s="115"/>
      <c r="BB27" s="115"/>
      <c r="BC27" s="115"/>
      <c r="BD27" s="115"/>
      <c r="BE27" s="135"/>
      <c r="BF27" s="135"/>
      <c r="BG27" s="136"/>
      <c r="BH27" s="133">
        <v>187</v>
      </c>
      <c r="BI27" s="115">
        <v>2473</v>
      </c>
      <c r="BJ27" s="115">
        <v>37</v>
      </c>
      <c r="BK27" s="115">
        <v>18</v>
      </c>
      <c r="BL27" s="115">
        <v>2</v>
      </c>
      <c r="BM27" s="115">
        <v>27</v>
      </c>
      <c r="BN27" s="116">
        <v>0.23</v>
      </c>
      <c r="BO27" s="116">
        <v>0.59</v>
      </c>
      <c r="BP27" s="158">
        <v>0.91</v>
      </c>
      <c r="BQ27" s="158">
        <v>2.9</v>
      </c>
      <c r="BR27" s="158">
        <v>13.8</v>
      </c>
      <c r="BS27" s="61">
        <v>5</v>
      </c>
      <c r="BT27" s="153">
        <v>2.433155080213904E-2</v>
      </c>
      <c r="BU27" s="61">
        <v>32</v>
      </c>
      <c r="BV27" s="153">
        <v>0.15572192513368985</v>
      </c>
      <c r="BW27" s="135">
        <v>40</v>
      </c>
      <c r="BX27" s="135">
        <v>25</v>
      </c>
      <c r="BY27" s="135">
        <v>83.7</v>
      </c>
      <c r="BZ27" s="136">
        <v>16.3</v>
      </c>
      <c r="CA27" s="133">
        <v>361</v>
      </c>
      <c r="CB27" s="115">
        <v>2946</v>
      </c>
      <c r="CC27" s="115">
        <v>52</v>
      </c>
      <c r="CD27" s="115">
        <v>23</v>
      </c>
      <c r="CE27" s="115">
        <v>3</v>
      </c>
      <c r="CF27" s="115">
        <v>27</v>
      </c>
      <c r="CG27" s="116">
        <v>0.39</v>
      </c>
      <c r="CH27" s="116">
        <v>0.89</v>
      </c>
      <c r="CI27" s="158">
        <v>1.65</v>
      </c>
      <c r="CJ27" s="158">
        <v>4</v>
      </c>
      <c r="CK27" s="158">
        <v>12.6</v>
      </c>
      <c r="CL27" s="61">
        <v>12</v>
      </c>
      <c r="CM27" s="153">
        <v>5.4847645429362872E-2</v>
      </c>
      <c r="CN27" s="61">
        <v>40</v>
      </c>
      <c r="CO27" s="153">
        <v>0.18282548476454291</v>
      </c>
      <c r="CP27" s="135">
        <v>25</v>
      </c>
      <c r="CQ27" s="135">
        <v>14.8</v>
      </c>
      <c r="CR27" s="135">
        <v>86.1</v>
      </c>
      <c r="CS27" s="136">
        <v>13</v>
      </c>
      <c r="CT27" s="133">
        <v>722</v>
      </c>
      <c r="CU27" s="115">
        <v>2976</v>
      </c>
      <c r="CV27" s="115">
        <v>74</v>
      </c>
      <c r="CW27" s="115">
        <v>44</v>
      </c>
      <c r="CX27" s="115">
        <v>5</v>
      </c>
      <c r="CY27" s="115">
        <v>16</v>
      </c>
      <c r="CZ27" s="116">
        <v>0.62</v>
      </c>
      <c r="DA27" s="116">
        <v>1.76</v>
      </c>
      <c r="DB27" s="158">
        <v>2.15</v>
      </c>
      <c r="DC27" s="158">
        <v>4.8</v>
      </c>
      <c r="DD27" s="158">
        <v>12.1</v>
      </c>
      <c r="DE27" s="61">
        <v>16</v>
      </c>
      <c r="DF27" s="153">
        <v>4.7645429362880881E-2</v>
      </c>
      <c r="DG27" s="61">
        <v>58</v>
      </c>
      <c r="DH27" s="153">
        <v>0.17271468144044319</v>
      </c>
      <c r="DI27" s="135">
        <v>56.3</v>
      </c>
      <c r="DJ27" s="135">
        <v>12</v>
      </c>
      <c r="DK27" s="135">
        <v>85.8</v>
      </c>
      <c r="DL27" s="136">
        <v>13.9</v>
      </c>
      <c r="DM27" s="133">
        <v>345</v>
      </c>
      <c r="DN27" s="115">
        <v>1581</v>
      </c>
      <c r="DO27" s="115">
        <v>40</v>
      </c>
      <c r="DP27" s="115">
        <v>25</v>
      </c>
      <c r="DQ27" s="115">
        <v>4</v>
      </c>
      <c r="DR27" s="115">
        <v>9</v>
      </c>
      <c r="DS27" s="116">
        <v>0.6</v>
      </c>
      <c r="DT27" s="116">
        <v>1.58</v>
      </c>
      <c r="DU27" s="158">
        <v>1.84</v>
      </c>
      <c r="DV27" s="158">
        <v>5.0999999999999996</v>
      </c>
      <c r="DW27" s="158">
        <v>13.9</v>
      </c>
      <c r="DX27" s="61">
        <v>4</v>
      </c>
      <c r="DY27" s="153">
        <v>2.1333333333333333E-2</v>
      </c>
      <c r="DZ27" s="61">
        <v>36</v>
      </c>
      <c r="EA27" s="153">
        <v>0.192</v>
      </c>
      <c r="EB27" s="159">
        <v>50</v>
      </c>
      <c r="EC27" s="135">
        <v>10.7</v>
      </c>
      <c r="ED27" s="135">
        <v>77.8</v>
      </c>
      <c r="EE27" s="136">
        <v>22.2</v>
      </c>
    </row>
    <row r="28" spans="1:135" ht="15.75" customHeight="1" x14ac:dyDescent="0.2">
      <c r="A28" s="30">
        <v>26</v>
      </c>
      <c r="B28" s="32" t="s">
        <v>365</v>
      </c>
      <c r="C28" s="120">
        <v>6.6828571428571433</v>
      </c>
      <c r="D28" s="121" t="s">
        <v>784</v>
      </c>
      <c r="E28" s="35">
        <v>7</v>
      </c>
      <c r="F28" s="36">
        <v>36031</v>
      </c>
      <c r="G28" s="37">
        <v>27.112328767123287</v>
      </c>
      <c r="H28" s="37" t="s">
        <v>669</v>
      </c>
      <c r="I28" s="37">
        <v>22.695890410958903</v>
      </c>
      <c r="J28" s="37" t="s">
        <v>983</v>
      </c>
      <c r="K28" s="37" t="s">
        <v>984</v>
      </c>
      <c r="L28" s="37" t="s">
        <v>987</v>
      </c>
      <c r="M28" s="55">
        <v>73</v>
      </c>
      <c r="N28" s="35">
        <v>216</v>
      </c>
      <c r="O28" s="35">
        <v>4.41</v>
      </c>
      <c r="P28" s="38">
        <v>7</v>
      </c>
      <c r="Q28" s="125">
        <v>0</v>
      </c>
      <c r="R28" s="110">
        <v>3.5852372583479786E-2</v>
      </c>
      <c r="S28" s="110">
        <v>0.20254202542025421</v>
      </c>
      <c r="T28" s="110">
        <v>0.30115424973767052</v>
      </c>
      <c r="U28" s="110">
        <v>0.24236851783744023</v>
      </c>
      <c r="V28" s="58">
        <v>0.27176138378755538</v>
      </c>
      <c r="W28" s="59">
        <v>0.2065386516785421</v>
      </c>
      <c r="X28" s="42">
        <v>20.035616438356165</v>
      </c>
      <c r="Y28" s="43">
        <v>1.92</v>
      </c>
      <c r="Z28" s="43">
        <v>7</v>
      </c>
      <c r="AA28" s="43">
        <v>12.1</v>
      </c>
      <c r="AB28" s="43">
        <v>0.43</v>
      </c>
      <c r="AC28" s="43">
        <v>2.1</v>
      </c>
      <c r="AD28" s="44">
        <v>5.2443095599393016E-2</v>
      </c>
      <c r="AE28" s="44">
        <v>0.15150227617602427</v>
      </c>
      <c r="AF28" s="45">
        <v>7.2999999999999995E-2</v>
      </c>
      <c r="AG28" s="185">
        <v>0.21799999999999997</v>
      </c>
      <c r="AH28" s="185">
        <v>0.78200000000000003</v>
      </c>
      <c r="AI28" s="43">
        <v>114.21664234234096</v>
      </c>
      <c r="AJ28" s="47">
        <v>113.05315075504836</v>
      </c>
      <c r="AK28" s="49">
        <v>5</v>
      </c>
      <c r="AL28" s="49">
        <v>6</v>
      </c>
      <c r="AM28" s="49">
        <v>3</v>
      </c>
      <c r="AN28" s="49">
        <v>5</v>
      </c>
      <c r="AO28" s="49">
        <v>9</v>
      </c>
      <c r="AP28" s="49">
        <v>8</v>
      </c>
      <c r="AQ28" s="49">
        <v>1</v>
      </c>
      <c r="AR28" s="49">
        <v>0</v>
      </c>
      <c r="AS28" s="133"/>
      <c r="AT28" s="115">
        <v>3169</v>
      </c>
      <c r="AU28" s="115"/>
      <c r="AV28" s="115"/>
      <c r="AW28" s="115"/>
      <c r="AX28" s="115"/>
      <c r="AY28" s="116"/>
      <c r="AZ28" s="116"/>
      <c r="BA28" s="115"/>
      <c r="BB28" s="115"/>
      <c r="BC28" s="115"/>
      <c r="BD28" s="115"/>
      <c r="BE28" s="135"/>
      <c r="BF28" s="135"/>
      <c r="BG28" s="136"/>
      <c r="BH28" s="133">
        <v>102</v>
      </c>
      <c r="BI28" s="115">
        <v>2845</v>
      </c>
      <c r="BJ28" s="115">
        <v>12</v>
      </c>
      <c r="BK28" s="115">
        <v>7</v>
      </c>
      <c r="BL28" s="115">
        <v>1</v>
      </c>
      <c r="BM28" s="115">
        <v>15</v>
      </c>
      <c r="BN28" s="116">
        <v>0.84</v>
      </c>
      <c r="BO28" s="116">
        <v>0.59</v>
      </c>
      <c r="BP28" s="158">
        <v>1.82</v>
      </c>
      <c r="BQ28" s="158">
        <v>7.1</v>
      </c>
      <c r="BR28" s="158">
        <v>7.3</v>
      </c>
      <c r="BS28" s="61">
        <v>0</v>
      </c>
      <c r="BT28" s="153">
        <v>0</v>
      </c>
      <c r="BU28" s="61">
        <v>12</v>
      </c>
      <c r="BV28" s="153">
        <v>0.21411764705882352</v>
      </c>
      <c r="BW28" s="135">
        <v>0</v>
      </c>
      <c r="BX28" s="135">
        <v>30</v>
      </c>
      <c r="BY28" s="135">
        <v>91.4</v>
      </c>
      <c r="BZ28" s="136">
        <v>8.6</v>
      </c>
      <c r="CA28" s="133">
        <v>494</v>
      </c>
      <c r="CB28" s="115">
        <v>2439</v>
      </c>
      <c r="CC28" s="115">
        <v>53</v>
      </c>
      <c r="CD28" s="115">
        <v>34</v>
      </c>
      <c r="CE28" s="115">
        <v>4</v>
      </c>
      <c r="CF28" s="115">
        <v>19</v>
      </c>
      <c r="CG28" s="116">
        <v>0.54</v>
      </c>
      <c r="CH28" s="116">
        <v>1.54</v>
      </c>
      <c r="CI28" s="158">
        <v>1.64</v>
      </c>
      <c r="CJ28" s="158">
        <v>7.6</v>
      </c>
      <c r="CK28" s="158">
        <v>9</v>
      </c>
      <c r="CL28" s="61">
        <v>4</v>
      </c>
      <c r="CM28" s="153">
        <v>1.3279352226720647E-2</v>
      </c>
      <c r="CN28" s="61">
        <v>49</v>
      </c>
      <c r="CO28" s="153">
        <v>0.16267206477732793</v>
      </c>
      <c r="CP28" s="135">
        <v>50</v>
      </c>
      <c r="CQ28" s="135">
        <v>5.6</v>
      </c>
      <c r="CR28" s="135">
        <v>8.4</v>
      </c>
      <c r="CS28" s="136">
        <v>90.4</v>
      </c>
      <c r="CT28" s="133">
        <v>574</v>
      </c>
      <c r="CU28" s="115">
        <v>1906</v>
      </c>
      <c r="CV28" s="115">
        <v>67</v>
      </c>
      <c r="CW28" s="115">
        <v>35</v>
      </c>
      <c r="CX28" s="115">
        <v>3</v>
      </c>
      <c r="CY28" s="115">
        <v>14</v>
      </c>
      <c r="CZ28" s="116">
        <v>0.25</v>
      </c>
      <c r="DA28" s="116">
        <v>2.04</v>
      </c>
      <c r="DB28" s="158">
        <v>1.76</v>
      </c>
      <c r="DC28" s="158">
        <v>6.9</v>
      </c>
      <c r="DD28" s="158">
        <v>12.1</v>
      </c>
      <c r="DE28" s="61">
        <v>16</v>
      </c>
      <c r="DF28" s="153">
        <v>4.9059233449477352E-2</v>
      </c>
      <c r="DG28" s="61">
        <v>51</v>
      </c>
      <c r="DH28" s="153">
        <v>0.15637630662020907</v>
      </c>
      <c r="DI28" s="135">
        <v>50</v>
      </c>
      <c r="DJ28" s="135">
        <v>14.6</v>
      </c>
      <c r="DK28" s="135">
        <v>16.7</v>
      </c>
      <c r="DL28" s="136">
        <v>83.3</v>
      </c>
      <c r="DM28" s="133">
        <v>659</v>
      </c>
      <c r="DN28" s="115">
        <v>2719</v>
      </c>
      <c r="DO28" s="115">
        <v>70</v>
      </c>
      <c r="DP28" s="115">
        <v>51</v>
      </c>
      <c r="DQ28" s="115">
        <v>8</v>
      </c>
      <c r="DR28" s="115">
        <v>18</v>
      </c>
      <c r="DS28" s="116">
        <v>0.43</v>
      </c>
      <c r="DT28" s="116">
        <v>2.1</v>
      </c>
      <c r="DU28" s="158">
        <v>1.92</v>
      </c>
      <c r="DV28" s="158">
        <v>7</v>
      </c>
      <c r="DW28" s="158">
        <v>8.1</v>
      </c>
      <c r="DX28" s="61">
        <v>18</v>
      </c>
      <c r="DY28" s="153">
        <v>5.2443095599393016E-2</v>
      </c>
      <c r="DZ28" s="61">
        <v>52</v>
      </c>
      <c r="EA28" s="153">
        <v>0.15150227617602427</v>
      </c>
      <c r="EB28" s="159">
        <v>50</v>
      </c>
      <c r="EC28" s="135">
        <v>7.3</v>
      </c>
      <c r="ED28" s="135">
        <v>26.9</v>
      </c>
      <c r="EE28" s="136">
        <v>73.099999999999994</v>
      </c>
    </row>
    <row r="29" spans="1:135" ht="15.75" customHeight="1" x14ac:dyDescent="0.2">
      <c r="A29" s="30">
        <v>27</v>
      </c>
      <c r="B29" s="32" t="s">
        <v>345</v>
      </c>
      <c r="C29" s="120">
        <v>6.6671428571428573</v>
      </c>
      <c r="D29" s="121" t="s">
        <v>742</v>
      </c>
      <c r="E29" s="35">
        <v>4</v>
      </c>
      <c r="F29" s="36">
        <v>36295</v>
      </c>
      <c r="G29" s="37">
        <v>26.389041095890413</v>
      </c>
      <c r="H29" s="37" t="s">
        <v>669</v>
      </c>
      <c r="I29" s="37">
        <v>21.972602739726028</v>
      </c>
      <c r="J29" s="37" t="s">
        <v>983</v>
      </c>
      <c r="K29" s="37" t="s">
        <v>977</v>
      </c>
      <c r="L29" s="37" t="s">
        <v>988</v>
      </c>
      <c r="M29" s="55">
        <v>70.13</v>
      </c>
      <c r="N29" s="35">
        <v>190</v>
      </c>
      <c r="O29" s="35">
        <v>4.59</v>
      </c>
      <c r="P29" s="38">
        <v>6</v>
      </c>
      <c r="Q29" s="125">
        <v>0</v>
      </c>
      <c r="R29" s="110">
        <v>8.3918669131238452E-2</v>
      </c>
      <c r="S29" s="110">
        <v>0.18467153284671534</v>
      </c>
      <c r="T29" s="110">
        <v>0.27395048439181918</v>
      </c>
      <c r="U29" s="110">
        <v>0.18910699474702791</v>
      </c>
      <c r="V29" s="58">
        <v>0.23152873956942355</v>
      </c>
      <c r="W29" s="59">
        <v>0.21995230259095236</v>
      </c>
      <c r="X29" s="42">
        <v>20.30958904109589</v>
      </c>
      <c r="Y29" s="43">
        <v>2.8</v>
      </c>
      <c r="Z29" s="43">
        <v>6.7</v>
      </c>
      <c r="AA29" s="43">
        <v>10.8</v>
      </c>
      <c r="AB29" s="43">
        <v>0.86</v>
      </c>
      <c r="AC29" s="43">
        <v>2.4500000000000002</v>
      </c>
      <c r="AD29" s="44">
        <v>1.381578947368421E-2</v>
      </c>
      <c r="AE29" s="44">
        <v>0.17684210526315788</v>
      </c>
      <c r="AF29" s="45">
        <v>6.9000000000000006E-2</v>
      </c>
      <c r="AG29" s="185">
        <v>5.4999999999999997E-3</v>
      </c>
      <c r="AH29" s="185">
        <v>0.99099999999999999</v>
      </c>
      <c r="AI29" s="43">
        <v>85.611647465953482</v>
      </c>
      <c r="AJ29" s="47">
        <v>79.791679085997117</v>
      </c>
      <c r="AK29" s="49">
        <v>6</v>
      </c>
      <c r="AL29" s="49">
        <v>6</v>
      </c>
      <c r="AM29" s="49">
        <v>5</v>
      </c>
      <c r="AN29" s="49">
        <v>5</v>
      </c>
      <c r="AO29" s="49">
        <v>6</v>
      </c>
      <c r="AP29" s="49">
        <v>2</v>
      </c>
      <c r="AQ29" s="49">
        <v>2</v>
      </c>
      <c r="AR29" s="49">
        <v>0.75</v>
      </c>
      <c r="AS29" s="133"/>
      <c r="AT29" s="115">
        <v>3811</v>
      </c>
      <c r="AU29" s="115"/>
      <c r="AV29" s="115"/>
      <c r="AW29" s="115"/>
      <c r="AX29" s="115"/>
      <c r="AY29" s="116"/>
      <c r="AZ29" s="116"/>
      <c r="BA29" s="115"/>
      <c r="BB29" s="115"/>
      <c r="BC29" s="115"/>
      <c r="BD29" s="115"/>
      <c r="BE29" s="135"/>
      <c r="BF29" s="135"/>
      <c r="BG29" s="136"/>
      <c r="BH29" s="133">
        <v>227</v>
      </c>
      <c r="BI29" s="115">
        <v>2705</v>
      </c>
      <c r="BJ29" s="115">
        <v>29</v>
      </c>
      <c r="BK29" s="115">
        <v>18</v>
      </c>
      <c r="BL29" s="115">
        <v>0</v>
      </c>
      <c r="BM29" s="115">
        <v>21</v>
      </c>
      <c r="BN29" s="116">
        <v>0.41</v>
      </c>
      <c r="BO29" s="116">
        <v>0.88</v>
      </c>
      <c r="BP29" s="158">
        <v>2.25</v>
      </c>
      <c r="BQ29" s="158">
        <v>8.1</v>
      </c>
      <c r="BR29" s="158">
        <v>8.4</v>
      </c>
      <c r="BS29" s="61">
        <v>4</v>
      </c>
      <c r="BT29" s="153">
        <v>3.9647577092511016E-2</v>
      </c>
      <c r="BU29" s="61">
        <v>25</v>
      </c>
      <c r="BV29" s="153">
        <v>0.24779735682819384</v>
      </c>
      <c r="BW29" s="135">
        <v>0</v>
      </c>
      <c r="BX29" s="135">
        <v>10</v>
      </c>
      <c r="BY29" s="135">
        <v>9.4</v>
      </c>
      <c r="BZ29" s="136">
        <v>86.8</v>
      </c>
      <c r="CA29" s="133">
        <v>506</v>
      </c>
      <c r="CB29" s="115">
        <v>2740</v>
      </c>
      <c r="CC29" s="115">
        <v>66</v>
      </c>
      <c r="CD29" s="115">
        <v>44</v>
      </c>
      <c r="CE29" s="115">
        <v>2</v>
      </c>
      <c r="CF29" s="115">
        <v>14</v>
      </c>
      <c r="CG29" s="116">
        <v>0.53</v>
      </c>
      <c r="CH29" s="116">
        <v>1.22</v>
      </c>
      <c r="CI29" s="158">
        <v>1.92</v>
      </c>
      <c r="CJ29" s="158">
        <v>7.8</v>
      </c>
      <c r="CK29" s="158">
        <v>7.9</v>
      </c>
      <c r="CL29" s="61">
        <v>4</v>
      </c>
      <c r="CM29" s="153">
        <v>1.5177865612648221E-2</v>
      </c>
      <c r="CN29" s="61">
        <v>62</v>
      </c>
      <c r="CO29" s="153">
        <v>0.23525691699604742</v>
      </c>
      <c r="CP29" s="135">
        <v>50</v>
      </c>
      <c r="CQ29" s="135">
        <v>12</v>
      </c>
      <c r="CR29" s="135">
        <v>0.7</v>
      </c>
      <c r="CS29" s="136">
        <v>97.8</v>
      </c>
      <c r="CT29" s="133">
        <v>1018</v>
      </c>
      <c r="CU29" s="115">
        <v>3716</v>
      </c>
      <c r="CV29" s="115">
        <v>99</v>
      </c>
      <c r="CW29" s="115">
        <v>72</v>
      </c>
      <c r="CX29" s="115">
        <v>10</v>
      </c>
      <c r="CY29" s="115">
        <v>39</v>
      </c>
      <c r="CZ29" s="116">
        <v>0.86</v>
      </c>
      <c r="DA29" s="116">
        <v>2.4500000000000002</v>
      </c>
      <c r="DB29" s="158">
        <v>2.8</v>
      </c>
      <c r="DC29" s="158">
        <v>6</v>
      </c>
      <c r="DD29" s="158">
        <v>10.8</v>
      </c>
      <c r="DE29" s="61">
        <v>11</v>
      </c>
      <c r="DF29" s="153">
        <v>3.0255402750491156E-2</v>
      </c>
      <c r="DG29" s="61">
        <v>88</v>
      </c>
      <c r="DH29" s="153">
        <v>0.24204322200392925</v>
      </c>
      <c r="DI29" s="135">
        <v>63.6</v>
      </c>
      <c r="DJ29" s="135">
        <v>10</v>
      </c>
      <c r="DK29" s="135">
        <v>0.3</v>
      </c>
      <c r="DL29" s="136">
        <v>99.7</v>
      </c>
      <c r="DM29" s="133">
        <v>684</v>
      </c>
      <c r="DN29" s="115">
        <v>3617</v>
      </c>
      <c r="DO29" s="115">
        <v>69</v>
      </c>
      <c r="DP29" s="115">
        <v>54</v>
      </c>
      <c r="DQ29" s="115">
        <v>6</v>
      </c>
      <c r="DR29" s="115">
        <v>31</v>
      </c>
      <c r="DS29" s="116">
        <v>0.79</v>
      </c>
      <c r="DT29" s="116">
        <v>1.92</v>
      </c>
      <c r="DU29" s="158">
        <v>1.89</v>
      </c>
      <c r="DV29" s="158">
        <v>6.7</v>
      </c>
      <c r="DW29" s="158">
        <v>9</v>
      </c>
      <c r="DX29" s="61">
        <v>5</v>
      </c>
      <c r="DY29" s="153">
        <v>1.381578947368421E-2</v>
      </c>
      <c r="DZ29" s="61">
        <v>64</v>
      </c>
      <c r="EA29" s="153">
        <v>0.17684210526315788</v>
      </c>
      <c r="EB29" s="159">
        <v>80</v>
      </c>
      <c r="EC29" s="135">
        <v>6.9</v>
      </c>
      <c r="ED29" s="135">
        <v>0.8</v>
      </c>
      <c r="EE29" s="136">
        <v>98.5</v>
      </c>
    </row>
    <row r="30" spans="1:135" ht="15.75" customHeight="1" x14ac:dyDescent="0.2">
      <c r="A30" s="30">
        <v>28</v>
      </c>
      <c r="B30" s="32" t="s">
        <v>356</v>
      </c>
      <c r="C30" s="120">
        <v>6.5628571428571423</v>
      </c>
      <c r="D30" s="121" t="s">
        <v>706</v>
      </c>
      <c r="E30" s="35">
        <v>1</v>
      </c>
      <c r="F30" s="36">
        <v>36094</v>
      </c>
      <c r="G30" s="37">
        <v>26.93972602739726</v>
      </c>
      <c r="H30" s="37" t="s">
        <v>669</v>
      </c>
      <c r="I30" s="37">
        <v>22.523287671232875</v>
      </c>
      <c r="J30" s="37" t="s">
        <v>983</v>
      </c>
      <c r="K30" s="37" t="s">
        <v>984</v>
      </c>
      <c r="L30" s="37" t="s">
        <v>985</v>
      </c>
      <c r="M30" s="55">
        <v>69.5</v>
      </c>
      <c r="N30" s="35">
        <v>186</v>
      </c>
      <c r="O30" s="35">
        <v>4.46</v>
      </c>
      <c r="P30" s="38">
        <v>6</v>
      </c>
      <c r="Q30" s="125">
        <v>0</v>
      </c>
      <c r="R30" s="110">
        <v>0.1463851109520401</v>
      </c>
      <c r="S30" s="110">
        <v>0.18973780659712433</v>
      </c>
      <c r="T30" s="110">
        <v>0.18335208098987626</v>
      </c>
      <c r="U30" s="110">
        <v>0.33814102564102566</v>
      </c>
      <c r="V30" s="58">
        <v>0.33814102564102566</v>
      </c>
      <c r="W30" s="59">
        <v>0.33814102564102566</v>
      </c>
      <c r="X30" s="42">
        <v>21.876712328767123</v>
      </c>
      <c r="Y30" s="43">
        <v>2.59</v>
      </c>
      <c r="Z30" s="43">
        <v>6.2</v>
      </c>
      <c r="AA30" s="43">
        <v>11.3</v>
      </c>
      <c r="AB30" s="43">
        <v>0.4</v>
      </c>
      <c r="AC30" s="43">
        <v>2.27</v>
      </c>
      <c r="AD30" s="44">
        <v>5.7282780410742494E-2</v>
      </c>
      <c r="AE30" s="44">
        <v>0.28641390205371248</v>
      </c>
      <c r="AF30" s="45">
        <v>9.5000000000000001E-2</v>
      </c>
      <c r="AG30" s="185">
        <v>0.18099999999999999</v>
      </c>
      <c r="AH30" s="185">
        <v>0.80899999999999994</v>
      </c>
      <c r="AI30" s="43">
        <v>94.016375649381658</v>
      </c>
      <c r="AJ30" s="47">
        <v>86.446955589946739</v>
      </c>
      <c r="AK30" s="49">
        <v>9</v>
      </c>
      <c r="AL30" s="49">
        <v>3</v>
      </c>
      <c r="AM30" s="49">
        <v>5</v>
      </c>
      <c r="AN30" s="49">
        <v>5</v>
      </c>
      <c r="AO30" s="49">
        <v>8</v>
      </c>
      <c r="AP30" s="49">
        <v>4</v>
      </c>
      <c r="AQ30" s="49">
        <v>2</v>
      </c>
      <c r="AR30" s="49">
        <v>0.5</v>
      </c>
      <c r="AS30" s="133"/>
      <c r="AT30" s="115">
        <v>2771</v>
      </c>
      <c r="AU30" s="115"/>
      <c r="AV30" s="115"/>
      <c r="AW30" s="115"/>
      <c r="AX30" s="115"/>
      <c r="AY30" s="116"/>
      <c r="AZ30" s="116"/>
      <c r="BA30" s="115"/>
      <c r="BB30" s="115"/>
      <c r="BC30" s="115"/>
      <c r="BD30" s="115"/>
      <c r="BE30" s="135"/>
      <c r="BF30" s="135"/>
      <c r="BG30" s="136"/>
      <c r="BH30" s="133">
        <v>409</v>
      </c>
      <c r="BI30" s="115">
        <v>2794</v>
      </c>
      <c r="BJ30" s="115">
        <v>41</v>
      </c>
      <c r="BK30" s="115">
        <v>29</v>
      </c>
      <c r="BL30" s="115">
        <v>3</v>
      </c>
      <c r="BM30" s="115">
        <v>18</v>
      </c>
      <c r="BN30" s="116">
        <v>0.83</v>
      </c>
      <c r="BO30" s="116">
        <v>1.1100000000000001</v>
      </c>
      <c r="BP30" s="158">
        <v>1.58</v>
      </c>
      <c r="BQ30" s="158">
        <v>5.7</v>
      </c>
      <c r="BR30" s="158">
        <v>11.1</v>
      </c>
      <c r="BS30" s="61">
        <v>8</v>
      </c>
      <c r="BT30" s="153">
        <v>3.0904645476772619E-2</v>
      </c>
      <c r="BU30" s="61">
        <v>33</v>
      </c>
      <c r="BV30" s="153">
        <v>0.12748166259168706</v>
      </c>
      <c r="BW30" s="135">
        <v>25</v>
      </c>
      <c r="BX30" s="135">
        <v>0</v>
      </c>
      <c r="BY30" s="135">
        <v>0.7</v>
      </c>
      <c r="BZ30" s="136">
        <v>99.3</v>
      </c>
      <c r="CA30" s="133">
        <v>673</v>
      </c>
      <c r="CB30" s="115">
        <v>3547</v>
      </c>
      <c r="CC30" s="115">
        <v>62</v>
      </c>
      <c r="CD30" s="115">
        <v>45</v>
      </c>
      <c r="CE30" s="115">
        <v>4</v>
      </c>
      <c r="CF30" s="115">
        <v>32</v>
      </c>
      <c r="CG30" s="116">
        <v>0.91</v>
      </c>
      <c r="CH30" s="116">
        <v>1.68</v>
      </c>
      <c r="CI30" s="158">
        <v>1.81</v>
      </c>
      <c r="CJ30" s="158">
        <v>6.8</v>
      </c>
      <c r="CK30" s="158">
        <v>11.5</v>
      </c>
      <c r="CL30" s="61">
        <v>9</v>
      </c>
      <c r="CM30" s="153">
        <v>2.4205052005943539E-2</v>
      </c>
      <c r="CN30" s="61">
        <v>53</v>
      </c>
      <c r="CO30" s="153">
        <v>0.14254086181277861</v>
      </c>
      <c r="CP30" s="135">
        <v>66.7</v>
      </c>
      <c r="CQ30" s="135">
        <v>8.1999999999999993</v>
      </c>
      <c r="CR30" s="135">
        <v>7.7</v>
      </c>
      <c r="CS30" s="136">
        <v>92.1</v>
      </c>
      <c r="CT30" s="133">
        <v>489</v>
      </c>
      <c r="CU30" s="115">
        <v>2667</v>
      </c>
      <c r="CV30" s="115">
        <v>75</v>
      </c>
      <c r="CW30" s="115">
        <v>43</v>
      </c>
      <c r="CX30" s="115">
        <v>2</v>
      </c>
      <c r="CY30" s="115">
        <v>12</v>
      </c>
      <c r="CZ30" s="116">
        <v>0.23</v>
      </c>
      <c r="DA30" s="116">
        <v>1.3</v>
      </c>
      <c r="DB30" s="158">
        <v>1.52</v>
      </c>
      <c r="DC30" s="158">
        <v>5.7</v>
      </c>
      <c r="DD30" s="158">
        <v>11.3</v>
      </c>
      <c r="DE30" s="61">
        <v>17</v>
      </c>
      <c r="DF30" s="153">
        <v>5.2842535787321065E-2</v>
      </c>
      <c r="DG30" s="61">
        <v>58</v>
      </c>
      <c r="DH30" s="153">
        <v>0.18028629856850714</v>
      </c>
      <c r="DI30" s="135">
        <v>29.4</v>
      </c>
      <c r="DJ30" s="135">
        <v>4.4000000000000004</v>
      </c>
      <c r="DK30" s="135">
        <v>9.5</v>
      </c>
      <c r="DL30" s="136">
        <v>90.5</v>
      </c>
      <c r="DM30" s="133">
        <v>633</v>
      </c>
      <c r="DN30" s="115">
        <v>1872</v>
      </c>
      <c r="DO30" s="115">
        <v>84</v>
      </c>
      <c r="DP30" s="115">
        <v>57</v>
      </c>
      <c r="DQ30" s="115">
        <v>4</v>
      </c>
      <c r="DR30" s="115">
        <v>8</v>
      </c>
      <c r="DS30" s="116">
        <v>0.4</v>
      </c>
      <c r="DT30" s="116">
        <v>2.27</v>
      </c>
      <c r="DU30" s="158">
        <v>2.59</v>
      </c>
      <c r="DV30" s="158">
        <v>6.2</v>
      </c>
      <c r="DW30" s="158">
        <v>7.5</v>
      </c>
      <c r="DX30" s="61">
        <v>14</v>
      </c>
      <c r="DY30" s="153">
        <v>5.7282780410742494E-2</v>
      </c>
      <c r="DZ30" s="61">
        <v>70</v>
      </c>
      <c r="EA30" s="153">
        <v>0.28641390205371248</v>
      </c>
      <c r="EB30" s="159">
        <v>21.4</v>
      </c>
      <c r="EC30" s="135">
        <v>9.5</v>
      </c>
      <c r="ED30" s="135">
        <v>26.7</v>
      </c>
      <c r="EE30" s="136">
        <v>71.3</v>
      </c>
    </row>
    <row r="31" spans="1:135" ht="15.75" customHeight="1" x14ac:dyDescent="0.2">
      <c r="A31" s="30">
        <v>29</v>
      </c>
      <c r="B31" s="32" t="s">
        <v>357</v>
      </c>
      <c r="C31" s="120">
        <v>6.548571428571428</v>
      </c>
      <c r="D31" s="121" t="s">
        <v>806</v>
      </c>
      <c r="E31" s="35">
        <v>5</v>
      </c>
      <c r="F31" s="36">
        <v>36334</v>
      </c>
      <c r="G31" s="37">
        <v>26.282191780821918</v>
      </c>
      <c r="H31" s="37" t="s">
        <v>628</v>
      </c>
      <c r="I31" s="37">
        <v>21.865753424657534</v>
      </c>
      <c r="J31" s="37" t="s">
        <v>978</v>
      </c>
      <c r="K31" s="37" t="s">
        <v>977</v>
      </c>
      <c r="L31" s="37" t="s">
        <v>985</v>
      </c>
      <c r="M31" s="55">
        <v>73</v>
      </c>
      <c r="N31" s="35">
        <v>190</v>
      </c>
      <c r="O31" s="35">
        <v>4.54</v>
      </c>
      <c r="P31" s="38">
        <v>7</v>
      </c>
      <c r="Q31" s="125">
        <v>0</v>
      </c>
      <c r="R31" s="110">
        <v>0</v>
      </c>
      <c r="S31" s="110">
        <v>2.5063567017798764E-2</v>
      </c>
      <c r="T31" s="110">
        <v>7.7006214536611731E-2</v>
      </c>
      <c r="U31" s="110">
        <v>0.29811794228356336</v>
      </c>
      <c r="V31" s="58">
        <v>0.29811794228356336</v>
      </c>
      <c r="W31" s="59">
        <v>0.2832120451693852</v>
      </c>
      <c r="X31" s="42">
        <v>21.219178082191782</v>
      </c>
      <c r="Y31" s="43">
        <v>3.9</v>
      </c>
      <c r="Z31" s="43">
        <v>5.3</v>
      </c>
      <c r="AA31" s="43">
        <v>14</v>
      </c>
      <c r="AB31" s="43">
        <v>0.73</v>
      </c>
      <c r="AC31" s="43">
        <v>3.17</v>
      </c>
      <c r="AD31" s="44">
        <v>4.924242424242424E-2</v>
      </c>
      <c r="AE31" s="44">
        <v>0.24949494949494946</v>
      </c>
      <c r="AF31" s="45">
        <v>2.7999999999999997E-2</v>
      </c>
      <c r="AG31" s="185">
        <v>0.63349999999999995</v>
      </c>
      <c r="AH31" s="185">
        <v>0.36349999999999999</v>
      </c>
      <c r="AI31" s="43">
        <v>89.445847875742146</v>
      </c>
      <c r="AJ31" s="47">
        <v>88.534689139261758</v>
      </c>
      <c r="AK31" s="49">
        <v>7</v>
      </c>
      <c r="AL31" s="49">
        <v>4</v>
      </c>
      <c r="AM31" s="49">
        <v>7</v>
      </c>
      <c r="AN31" s="49">
        <v>3</v>
      </c>
      <c r="AO31" s="49">
        <v>7</v>
      </c>
      <c r="AP31" s="49">
        <v>4</v>
      </c>
      <c r="AQ31" s="49">
        <v>1</v>
      </c>
      <c r="AR31" s="49">
        <v>0</v>
      </c>
      <c r="AS31" s="133"/>
      <c r="AT31" s="115">
        <v>2573</v>
      </c>
      <c r="AU31" s="115"/>
      <c r="AV31" s="115"/>
      <c r="AW31" s="115"/>
      <c r="AX31" s="115"/>
      <c r="AY31" s="116"/>
      <c r="AZ31" s="116"/>
      <c r="BA31" s="115"/>
      <c r="BB31" s="115"/>
      <c r="BC31" s="115"/>
      <c r="BD31" s="115"/>
      <c r="BE31" s="135"/>
      <c r="BF31" s="135"/>
      <c r="BG31" s="136"/>
      <c r="BH31" s="133"/>
      <c r="BI31" s="115">
        <v>2530</v>
      </c>
      <c r="BJ31" s="115"/>
      <c r="BK31" s="115"/>
      <c r="BL31" s="115"/>
      <c r="BM31" s="115"/>
      <c r="BN31" s="116"/>
      <c r="BO31" s="116"/>
      <c r="BP31" s="157"/>
      <c r="BQ31" s="157"/>
      <c r="BR31" s="157"/>
      <c r="BS31" s="61"/>
      <c r="BT31" s="153"/>
      <c r="BU31" s="61"/>
      <c r="BV31" s="153"/>
      <c r="BW31" s="135"/>
      <c r="BX31" s="135"/>
      <c r="BY31" s="135"/>
      <c r="BZ31" s="136"/>
      <c r="CA31" s="133">
        <v>69</v>
      </c>
      <c r="CB31" s="115">
        <v>2753</v>
      </c>
      <c r="CC31" s="115">
        <v>16</v>
      </c>
      <c r="CD31" s="115">
        <v>10</v>
      </c>
      <c r="CE31" s="115">
        <v>1</v>
      </c>
      <c r="CF31" s="115">
        <v>18</v>
      </c>
      <c r="CG31" s="116">
        <v>0.27</v>
      </c>
      <c r="CH31" s="116">
        <v>0.3</v>
      </c>
      <c r="CI31" s="158">
        <v>0.85</v>
      </c>
      <c r="CJ31" s="158">
        <v>0.9</v>
      </c>
      <c r="CK31" s="158">
        <v>11.3</v>
      </c>
      <c r="CL31" s="61">
        <v>3</v>
      </c>
      <c r="CM31" s="153">
        <v>3.6956521739130437E-2</v>
      </c>
      <c r="CN31" s="61">
        <v>13</v>
      </c>
      <c r="CO31" s="153">
        <v>0.16014492753623188</v>
      </c>
      <c r="CP31" s="135">
        <v>66.7</v>
      </c>
      <c r="CQ31" s="135">
        <v>9.1</v>
      </c>
      <c r="CR31" s="135">
        <v>52.4</v>
      </c>
      <c r="CS31" s="136">
        <v>45.2</v>
      </c>
      <c r="CT31" s="133">
        <v>285</v>
      </c>
      <c r="CU31" s="115">
        <v>3701</v>
      </c>
      <c r="CV31" s="115">
        <v>42</v>
      </c>
      <c r="CW31" s="115">
        <v>21</v>
      </c>
      <c r="CX31" s="115">
        <v>2</v>
      </c>
      <c r="CY31" s="115">
        <v>20</v>
      </c>
      <c r="CZ31" s="116">
        <v>0.22</v>
      </c>
      <c r="DA31" s="116">
        <v>0.69</v>
      </c>
      <c r="DB31" s="158">
        <v>1.0900000000000001</v>
      </c>
      <c r="DC31" s="158">
        <v>1.1000000000000001</v>
      </c>
      <c r="DD31" s="158">
        <v>14</v>
      </c>
      <c r="DE31" s="61">
        <v>10</v>
      </c>
      <c r="DF31" s="153">
        <v>3.8245614035087729E-2</v>
      </c>
      <c r="DG31" s="61">
        <v>32</v>
      </c>
      <c r="DH31" s="153">
        <v>0.12238596491228072</v>
      </c>
      <c r="DI31" s="135">
        <v>60</v>
      </c>
      <c r="DJ31" s="135">
        <v>12.5</v>
      </c>
      <c r="DK31" s="135">
        <v>47.8</v>
      </c>
      <c r="DL31" s="136">
        <v>52.2</v>
      </c>
      <c r="DM31" s="133">
        <v>1188</v>
      </c>
      <c r="DN31" s="115">
        <v>3985</v>
      </c>
      <c r="DO31" s="115">
        <v>91</v>
      </c>
      <c r="DP31" s="115">
        <v>70</v>
      </c>
      <c r="DQ31" s="115">
        <v>8</v>
      </c>
      <c r="DR31" s="115">
        <v>34</v>
      </c>
      <c r="DS31" s="116">
        <v>0.73</v>
      </c>
      <c r="DT31" s="116">
        <v>3.17</v>
      </c>
      <c r="DU31" s="158">
        <v>3.9</v>
      </c>
      <c r="DV31" s="158">
        <v>5.3</v>
      </c>
      <c r="DW31" s="158">
        <v>13.2</v>
      </c>
      <c r="DX31" s="61">
        <v>15</v>
      </c>
      <c r="DY31" s="153">
        <v>4.924242424242424E-2</v>
      </c>
      <c r="DZ31" s="61">
        <v>76</v>
      </c>
      <c r="EA31" s="153">
        <v>0.24949494949494946</v>
      </c>
      <c r="EB31" s="159">
        <v>60</v>
      </c>
      <c r="EC31" s="135">
        <v>2.8</v>
      </c>
      <c r="ED31" s="135">
        <v>78.900000000000006</v>
      </c>
      <c r="EE31" s="136">
        <v>20.5</v>
      </c>
    </row>
    <row r="32" spans="1:135" ht="15.75" customHeight="1" x14ac:dyDescent="0.2">
      <c r="A32" s="30">
        <v>30</v>
      </c>
      <c r="B32" s="32" t="s">
        <v>389</v>
      </c>
      <c r="C32" s="120">
        <v>6.0399999999999991</v>
      </c>
      <c r="D32" s="121" t="s">
        <v>807</v>
      </c>
      <c r="E32" s="35">
        <v>9</v>
      </c>
      <c r="F32" s="36">
        <v>36548</v>
      </c>
      <c r="G32" s="37">
        <v>25.695890410958903</v>
      </c>
      <c r="H32" s="37" t="s">
        <v>628</v>
      </c>
      <c r="I32" s="37">
        <v>21.279452054794522</v>
      </c>
      <c r="J32" s="37" t="s">
        <v>976</v>
      </c>
      <c r="K32" s="37" t="s">
        <v>980</v>
      </c>
      <c r="L32" s="37" t="s">
        <v>985</v>
      </c>
      <c r="M32" s="55">
        <v>72</v>
      </c>
      <c r="N32" s="35">
        <v>201</v>
      </c>
      <c r="O32" s="35">
        <v>4.68</v>
      </c>
      <c r="P32" s="38">
        <v>0</v>
      </c>
      <c r="Q32" s="125">
        <v>0</v>
      </c>
      <c r="R32" s="110">
        <v>0</v>
      </c>
      <c r="S32" s="110">
        <v>0.16987809673613841</v>
      </c>
      <c r="T32" s="110">
        <v>0.30639494026704145</v>
      </c>
      <c r="U32" s="110">
        <v>0.3516228748068006</v>
      </c>
      <c r="V32" s="58">
        <v>0.3516228748068006</v>
      </c>
      <c r="W32" s="59">
        <v>0.2461360123647604</v>
      </c>
      <c r="X32" s="42">
        <v>19.616438356164384</v>
      </c>
      <c r="Y32" s="43">
        <v>3.67</v>
      </c>
      <c r="Z32" s="43">
        <v>5.2</v>
      </c>
      <c r="AA32" s="43">
        <v>17.3</v>
      </c>
      <c r="AB32" s="43">
        <v>0.65</v>
      </c>
      <c r="AC32" s="43">
        <v>3.61</v>
      </c>
      <c r="AD32" s="44">
        <v>4.0329670329670324E-2</v>
      </c>
      <c r="AE32" s="44">
        <v>0.29037362637362635</v>
      </c>
      <c r="AF32" s="45">
        <v>0.16699999999999998</v>
      </c>
      <c r="AG32" s="185">
        <v>0.90600000000000003</v>
      </c>
      <c r="AH32" s="185">
        <v>9.4E-2</v>
      </c>
      <c r="AI32" s="43">
        <v>83.799734136613296</v>
      </c>
      <c r="AJ32" s="47">
        <v>81.247569269949352</v>
      </c>
      <c r="AK32" s="49">
        <v>6</v>
      </c>
      <c r="AL32" s="49">
        <v>7</v>
      </c>
      <c r="AM32" s="49">
        <v>7</v>
      </c>
      <c r="AN32" s="49">
        <v>3</v>
      </c>
      <c r="AO32" s="49">
        <v>4</v>
      </c>
      <c r="AP32" s="49">
        <v>3</v>
      </c>
      <c r="AQ32" s="49">
        <v>0</v>
      </c>
      <c r="AR32" s="49">
        <v>0</v>
      </c>
      <c r="AS32" s="133"/>
      <c r="AT32" s="115">
        <v>1700</v>
      </c>
      <c r="AU32" s="115"/>
      <c r="AV32" s="115"/>
      <c r="AW32" s="115"/>
      <c r="AX32" s="115"/>
      <c r="AY32" s="116"/>
      <c r="AZ32" s="116"/>
      <c r="BA32" s="115"/>
      <c r="BB32" s="115"/>
      <c r="BC32" s="115"/>
      <c r="BD32" s="115"/>
      <c r="BE32" s="135"/>
      <c r="BF32" s="135"/>
      <c r="BG32" s="136"/>
      <c r="BH32" s="133"/>
      <c r="BI32" s="115">
        <v>1472</v>
      </c>
      <c r="BJ32" s="115"/>
      <c r="BK32" s="115"/>
      <c r="BL32" s="115"/>
      <c r="BM32" s="115"/>
      <c r="BN32" s="116"/>
      <c r="BO32" s="116"/>
      <c r="BP32" s="157"/>
      <c r="BQ32" s="157"/>
      <c r="BR32" s="157"/>
      <c r="BS32" s="61"/>
      <c r="BT32" s="153"/>
      <c r="BU32" s="61"/>
      <c r="BV32" s="153"/>
      <c r="BW32" s="135"/>
      <c r="BX32" s="135"/>
      <c r="BY32" s="135"/>
      <c r="BZ32" s="136"/>
      <c r="CA32" s="133">
        <v>432</v>
      </c>
      <c r="CB32" s="115">
        <v>2543</v>
      </c>
      <c r="CC32" s="115">
        <v>84</v>
      </c>
      <c r="CD32" s="115">
        <v>42</v>
      </c>
      <c r="CE32" s="115">
        <v>3</v>
      </c>
      <c r="CF32" s="115">
        <v>14</v>
      </c>
      <c r="CG32" s="116">
        <v>0.2</v>
      </c>
      <c r="CH32" s="116">
        <v>1.34</v>
      </c>
      <c r="CI32" s="158">
        <v>1.22</v>
      </c>
      <c r="CJ32" s="158">
        <v>4.7</v>
      </c>
      <c r="CK32" s="158">
        <v>11.3</v>
      </c>
      <c r="CL32" s="61">
        <v>17</v>
      </c>
      <c r="CM32" s="153">
        <v>4.8009259259259258E-2</v>
      </c>
      <c r="CN32" s="61">
        <v>67</v>
      </c>
      <c r="CO32" s="153">
        <v>0.18921296296296294</v>
      </c>
      <c r="CP32" s="135">
        <v>47.1</v>
      </c>
      <c r="CQ32" s="135">
        <v>12.5</v>
      </c>
      <c r="CR32" s="135">
        <v>86.5</v>
      </c>
      <c r="CS32" s="136">
        <v>13.5</v>
      </c>
      <c r="CT32" s="133">
        <v>872</v>
      </c>
      <c r="CU32" s="115">
        <v>2846</v>
      </c>
      <c r="CV32" s="115">
        <v>78</v>
      </c>
      <c r="CW32" s="115">
        <v>57</v>
      </c>
      <c r="CX32" s="115">
        <v>8</v>
      </c>
      <c r="CY32" s="115">
        <v>24</v>
      </c>
      <c r="CZ32" s="116">
        <v>0.56000000000000005</v>
      </c>
      <c r="DA32" s="116">
        <v>2.79</v>
      </c>
      <c r="DB32" s="158">
        <v>2.33</v>
      </c>
      <c r="DC32" s="158">
        <v>3.7</v>
      </c>
      <c r="DD32" s="158">
        <v>13.5</v>
      </c>
      <c r="DE32" s="61">
        <v>11</v>
      </c>
      <c r="DF32" s="153">
        <v>2.9392201834862384E-2</v>
      </c>
      <c r="DG32" s="61">
        <v>67</v>
      </c>
      <c r="DH32" s="153">
        <v>0.17902522935779816</v>
      </c>
      <c r="DI32" s="135">
        <v>45.5</v>
      </c>
      <c r="DJ32" s="135">
        <v>6.6</v>
      </c>
      <c r="DK32" s="135">
        <v>90.2</v>
      </c>
      <c r="DL32" s="136">
        <v>9.8000000000000007</v>
      </c>
      <c r="DM32" s="133">
        <v>455</v>
      </c>
      <c r="DN32" s="115">
        <v>1294</v>
      </c>
      <c r="DO32" s="115">
        <v>41</v>
      </c>
      <c r="DP32" s="115">
        <v>25</v>
      </c>
      <c r="DQ32" s="115">
        <v>5</v>
      </c>
      <c r="DR32" s="115">
        <v>14</v>
      </c>
      <c r="DS32" s="116">
        <v>0.65</v>
      </c>
      <c r="DT32" s="116">
        <v>3.61</v>
      </c>
      <c r="DU32" s="158">
        <v>3.67</v>
      </c>
      <c r="DV32" s="158">
        <v>5.2</v>
      </c>
      <c r="DW32" s="158">
        <v>17.3</v>
      </c>
      <c r="DX32" s="61">
        <v>5</v>
      </c>
      <c r="DY32" s="153">
        <v>4.0329670329670324E-2</v>
      </c>
      <c r="DZ32" s="61">
        <v>36</v>
      </c>
      <c r="EA32" s="153">
        <v>0.29037362637362635</v>
      </c>
      <c r="EB32" s="159">
        <v>80</v>
      </c>
      <c r="EC32" s="135">
        <v>16.7</v>
      </c>
      <c r="ED32" s="135">
        <v>91</v>
      </c>
      <c r="EE32" s="136">
        <v>9</v>
      </c>
    </row>
    <row r="33" spans="1:135" ht="15.75" customHeight="1" x14ac:dyDescent="0.2">
      <c r="A33" s="30">
        <v>31</v>
      </c>
      <c r="B33" s="32" t="s">
        <v>391</v>
      </c>
      <c r="C33" s="120">
        <v>5.9799999999999995</v>
      </c>
      <c r="D33" s="121" t="s">
        <v>772</v>
      </c>
      <c r="E33" s="35">
        <v>10</v>
      </c>
      <c r="F33" s="36">
        <v>35930</v>
      </c>
      <c r="G33" s="37">
        <v>27.389041095890413</v>
      </c>
      <c r="H33" s="37" t="s">
        <v>669</v>
      </c>
      <c r="I33" s="37">
        <v>22.972602739726028</v>
      </c>
      <c r="J33" s="37" t="s">
        <v>983</v>
      </c>
      <c r="K33" s="37" t="s">
        <v>977</v>
      </c>
      <c r="L33" s="37" t="s">
        <v>985</v>
      </c>
      <c r="M33" s="55">
        <v>72.75</v>
      </c>
      <c r="N33" s="35">
        <v>203</v>
      </c>
      <c r="O33" s="35">
        <v>4.47</v>
      </c>
      <c r="P33" s="38">
        <v>0</v>
      </c>
      <c r="Q33" s="125">
        <v>0</v>
      </c>
      <c r="R33" s="110">
        <v>3.8769625120153799E-2</v>
      </c>
      <c r="S33" s="110">
        <v>0.18110516934046345</v>
      </c>
      <c r="T33" s="110">
        <v>0.23963868225292242</v>
      </c>
      <c r="U33" s="110">
        <v>0.22535211267605634</v>
      </c>
      <c r="V33" s="58">
        <v>0.23249539746448938</v>
      </c>
      <c r="W33" s="59">
        <v>0.16274677822514255</v>
      </c>
      <c r="X33" s="42">
        <v>21.30958904109589</v>
      </c>
      <c r="Y33" s="43">
        <v>3.27</v>
      </c>
      <c r="Z33" s="43">
        <v>7.5</v>
      </c>
      <c r="AA33" s="43">
        <v>15.3</v>
      </c>
      <c r="AB33" s="43">
        <v>0.98</v>
      </c>
      <c r="AC33" s="43">
        <v>2.46</v>
      </c>
      <c r="AD33" s="44">
        <v>8.1750000000000003E-2</v>
      </c>
      <c r="AE33" s="44">
        <v>0.218</v>
      </c>
      <c r="AF33" s="45">
        <v>6.3E-2</v>
      </c>
      <c r="AG33" s="185">
        <v>0.33150000000000002</v>
      </c>
      <c r="AH33" s="185">
        <v>0.65900000000000003</v>
      </c>
      <c r="AI33" s="43">
        <v>101.69414306565459</v>
      </c>
      <c r="AJ33" s="47">
        <v>100.1415776115109</v>
      </c>
      <c r="AK33" s="49">
        <v>4</v>
      </c>
      <c r="AL33" s="49">
        <v>4</v>
      </c>
      <c r="AM33" s="49">
        <v>6</v>
      </c>
      <c r="AN33" s="49">
        <v>6</v>
      </c>
      <c r="AO33" s="49">
        <v>8</v>
      </c>
      <c r="AP33" s="49">
        <v>6</v>
      </c>
      <c r="AQ33" s="49">
        <v>0</v>
      </c>
      <c r="AR33" s="49">
        <v>0</v>
      </c>
      <c r="AS33" s="133"/>
      <c r="AT33" s="115">
        <v>3877</v>
      </c>
      <c r="AU33" s="115"/>
      <c r="AV33" s="115"/>
      <c r="AW33" s="115"/>
      <c r="AX33" s="115"/>
      <c r="AY33" s="116"/>
      <c r="AZ33" s="116"/>
      <c r="BA33" s="115"/>
      <c r="BB33" s="115"/>
      <c r="BC33" s="115"/>
      <c r="BD33" s="115"/>
      <c r="BE33" s="135"/>
      <c r="BF33" s="135"/>
      <c r="BG33" s="136"/>
      <c r="BH33" s="133">
        <v>121</v>
      </c>
      <c r="BI33" s="115">
        <v>3121</v>
      </c>
      <c r="BJ33" s="115">
        <v>10</v>
      </c>
      <c r="BK33" s="115">
        <v>5</v>
      </c>
      <c r="BL33" s="115">
        <v>1</v>
      </c>
      <c r="BM33" s="115">
        <v>24</v>
      </c>
      <c r="BN33" s="116">
        <v>0.91</v>
      </c>
      <c r="BO33" s="116">
        <v>0.99</v>
      </c>
      <c r="BP33" s="158">
        <v>1.1000000000000001</v>
      </c>
      <c r="BQ33" s="158">
        <v>14.4</v>
      </c>
      <c r="BR33" s="157"/>
      <c r="BS33" s="61">
        <v>1</v>
      </c>
      <c r="BT33" s="153">
        <v>9.0909090909090922E-3</v>
      </c>
      <c r="BU33" s="61">
        <v>9</v>
      </c>
      <c r="BV33" s="153">
        <v>8.1818181818181832E-2</v>
      </c>
      <c r="BW33" s="135">
        <v>0</v>
      </c>
      <c r="BX33" s="135">
        <v>0</v>
      </c>
      <c r="BY33" s="135">
        <v>6.2</v>
      </c>
      <c r="BZ33" s="136">
        <v>93.8</v>
      </c>
      <c r="CA33" s="133">
        <v>508</v>
      </c>
      <c r="CB33" s="115">
        <v>2805</v>
      </c>
      <c r="CC33" s="115">
        <v>59</v>
      </c>
      <c r="CD33" s="115">
        <v>42</v>
      </c>
      <c r="CE33" s="115">
        <v>1</v>
      </c>
      <c r="CF33" s="115">
        <v>19</v>
      </c>
      <c r="CG33" s="116">
        <v>0.42</v>
      </c>
      <c r="CH33" s="116">
        <v>1.31</v>
      </c>
      <c r="CI33" s="158">
        <v>1.63</v>
      </c>
      <c r="CJ33" s="158">
        <v>8.4</v>
      </c>
      <c r="CK33" s="158">
        <v>11</v>
      </c>
      <c r="CL33" s="61">
        <v>5</v>
      </c>
      <c r="CM33" s="153">
        <v>1.604330708661417E-2</v>
      </c>
      <c r="CN33" s="61">
        <v>54</v>
      </c>
      <c r="CO33" s="153">
        <v>0.17326771653543305</v>
      </c>
      <c r="CP33" s="135">
        <v>20</v>
      </c>
      <c r="CQ33" s="135">
        <v>6.7</v>
      </c>
      <c r="CR33" s="135">
        <v>3.7</v>
      </c>
      <c r="CS33" s="136">
        <v>96</v>
      </c>
      <c r="CT33" s="133">
        <v>902</v>
      </c>
      <c r="CU33" s="115">
        <v>3764</v>
      </c>
      <c r="CV33" s="115">
        <v>103</v>
      </c>
      <c r="CW33" s="115">
        <v>73</v>
      </c>
      <c r="CX33" s="115">
        <v>3</v>
      </c>
      <c r="CY33" s="115">
        <v>20</v>
      </c>
      <c r="CZ33" s="116">
        <v>0.52</v>
      </c>
      <c r="DA33" s="116">
        <v>2.06</v>
      </c>
      <c r="DB33" s="158">
        <v>2.16</v>
      </c>
      <c r="DC33" s="158">
        <v>6.8</v>
      </c>
      <c r="DD33" s="158">
        <v>15.3</v>
      </c>
      <c r="DE33" s="61">
        <v>18</v>
      </c>
      <c r="DF33" s="153">
        <v>4.3104212860310423E-2</v>
      </c>
      <c r="DG33" s="61">
        <v>85</v>
      </c>
      <c r="DH33" s="153">
        <v>0.2035476718403548</v>
      </c>
      <c r="DI33" s="135">
        <v>44.4</v>
      </c>
      <c r="DJ33" s="135">
        <v>9.9</v>
      </c>
      <c r="DK33" s="135">
        <v>8.1</v>
      </c>
      <c r="DL33" s="136">
        <v>90</v>
      </c>
      <c r="DM33" s="133">
        <v>480</v>
      </c>
      <c r="DN33" s="115">
        <v>2130</v>
      </c>
      <c r="DO33" s="115">
        <v>44</v>
      </c>
      <c r="DP33" s="115">
        <v>30</v>
      </c>
      <c r="DQ33" s="115">
        <v>4</v>
      </c>
      <c r="DR33" s="115">
        <v>12</v>
      </c>
      <c r="DS33" s="116">
        <v>0.98</v>
      </c>
      <c r="DT33" s="116">
        <v>2.46</v>
      </c>
      <c r="DU33" s="158">
        <v>3.27</v>
      </c>
      <c r="DV33" s="158">
        <v>7.5</v>
      </c>
      <c r="DW33" s="158">
        <v>9.5</v>
      </c>
      <c r="DX33" s="61">
        <v>12</v>
      </c>
      <c r="DY33" s="153">
        <v>8.1750000000000003E-2</v>
      </c>
      <c r="DZ33" s="61">
        <v>32</v>
      </c>
      <c r="EA33" s="153">
        <v>0.218</v>
      </c>
      <c r="EB33" s="159">
        <v>50</v>
      </c>
      <c r="EC33" s="135">
        <v>6.3</v>
      </c>
      <c r="ED33" s="135">
        <v>58.2</v>
      </c>
      <c r="EE33" s="136">
        <v>41.8</v>
      </c>
    </row>
    <row r="34" spans="1:135" ht="15.75" customHeight="1" x14ac:dyDescent="0.2">
      <c r="A34" s="30">
        <v>32</v>
      </c>
      <c r="B34" s="32" t="s">
        <v>395</v>
      </c>
      <c r="C34" s="120">
        <v>5.9485714285714284</v>
      </c>
      <c r="D34" s="121" t="s">
        <v>631</v>
      </c>
      <c r="E34" s="35">
        <v>1</v>
      </c>
      <c r="F34" s="36">
        <v>36325</v>
      </c>
      <c r="G34" s="37">
        <v>26.306849315068494</v>
      </c>
      <c r="H34" s="37" t="s">
        <v>669</v>
      </c>
      <c r="I34" s="37">
        <v>21.890410958904109</v>
      </c>
      <c r="J34" s="37" t="s">
        <v>976</v>
      </c>
      <c r="K34" s="37" t="s">
        <v>980</v>
      </c>
      <c r="L34" s="37" t="s">
        <v>988</v>
      </c>
      <c r="M34" s="55">
        <v>74.5</v>
      </c>
      <c r="N34" s="35">
        <v>211</v>
      </c>
      <c r="O34" s="35">
        <v>4.3899999999999997</v>
      </c>
      <c r="P34" s="38">
        <v>6</v>
      </c>
      <c r="Q34" s="125">
        <v>0</v>
      </c>
      <c r="R34" s="110">
        <v>0</v>
      </c>
      <c r="S34" s="110">
        <v>1.4141414141414142E-2</v>
      </c>
      <c r="T34" s="110">
        <v>4.7310756972111553E-2</v>
      </c>
      <c r="U34" s="110">
        <v>6.2459961563100574E-2</v>
      </c>
      <c r="V34" s="58">
        <v>6.2459961563100574E-2</v>
      </c>
      <c r="W34" s="59">
        <v>6.2459961563100574E-2</v>
      </c>
      <c r="X34" s="42" t="s">
        <v>727</v>
      </c>
      <c r="Y34" s="43">
        <v>3.26</v>
      </c>
      <c r="Z34" s="43">
        <v>9.3000000000000007</v>
      </c>
      <c r="AA34" s="43">
        <v>16.5</v>
      </c>
      <c r="AB34" s="43">
        <v>1.18</v>
      </c>
      <c r="AC34" s="43">
        <v>0.88</v>
      </c>
      <c r="AD34" s="44">
        <v>3.282051282051282E-2</v>
      </c>
      <c r="AE34" s="44">
        <v>0.13128205128205128</v>
      </c>
      <c r="AF34" s="45">
        <v>0.125</v>
      </c>
      <c r="AG34" s="185">
        <v>0.84199999999999997</v>
      </c>
      <c r="AH34" s="185">
        <v>0.14350000000000002</v>
      </c>
      <c r="AI34" s="43">
        <v>113.61989144145957</v>
      </c>
      <c r="AJ34" s="47">
        <v>115.94653392649214</v>
      </c>
      <c r="AK34" s="49">
        <v>1</v>
      </c>
      <c r="AL34" s="49">
        <v>0</v>
      </c>
      <c r="AM34" s="49">
        <v>6</v>
      </c>
      <c r="AN34" s="49">
        <v>7</v>
      </c>
      <c r="AO34" s="49">
        <v>9</v>
      </c>
      <c r="AP34" s="49">
        <v>9</v>
      </c>
      <c r="AQ34" s="49">
        <v>2</v>
      </c>
      <c r="AR34" s="49">
        <v>0</v>
      </c>
      <c r="AS34" s="133"/>
      <c r="AT34" s="115">
        <v>2281</v>
      </c>
      <c r="AU34" s="115"/>
      <c r="AV34" s="115"/>
      <c r="AW34" s="115"/>
      <c r="AX34" s="115"/>
      <c r="AY34" s="116"/>
      <c r="AZ34" s="116"/>
      <c r="BA34" s="115"/>
      <c r="BB34" s="115"/>
      <c r="BC34" s="115"/>
      <c r="BD34" s="115"/>
      <c r="BE34" s="135"/>
      <c r="BF34" s="135"/>
      <c r="BG34" s="136"/>
      <c r="BH34" s="133"/>
      <c r="BI34" s="115">
        <v>2645</v>
      </c>
      <c r="BJ34" s="115">
        <v>1</v>
      </c>
      <c r="BK34" s="115">
        <v>0</v>
      </c>
      <c r="BL34" s="115">
        <v>0</v>
      </c>
      <c r="BM34" s="115"/>
      <c r="BN34" s="116"/>
      <c r="BO34" s="116"/>
      <c r="BP34" s="157"/>
      <c r="BQ34" s="157"/>
      <c r="BR34" s="157"/>
      <c r="BS34" s="61"/>
      <c r="BT34" s="153"/>
      <c r="BU34" s="61"/>
      <c r="BV34" s="153"/>
      <c r="BW34" s="135">
        <v>0</v>
      </c>
      <c r="BX34" s="135">
        <v>0</v>
      </c>
      <c r="BY34" s="135">
        <v>100</v>
      </c>
      <c r="BZ34" s="136">
        <v>0</v>
      </c>
      <c r="CA34" s="133">
        <v>42</v>
      </c>
      <c r="CB34" s="115">
        <v>2970</v>
      </c>
      <c r="CC34" s="115">
        <v>2</v>
      </c>
      <c r="CD34" s="115">
        <v>2</v>
      </c>
      <c r="CE34" s="115">
        <v>0</v>
      </c>
      <c r="CF34" s="115">
        <v>17</v>
      </c>
      <c r="CG34" s="116">
        <v>1.4</v>
      </c>
      <c r="CH34" s="116">
        <v>0.52</v>
      </c>
      <c r="CI34" s="158">
        <v>5.25</v>
      </c>
      <c r="CJ34" s="158">
        <v>14</v>
      </c>
      <c r="CK34" s="158"/>
      <c r="CL34" s="61">
        <v>0</v>
      </c>
      <c r="CM34" s="153">
        <v>0</v>
      </c>
      <c r="CN34" s="61">
        <v>2</v>
      </c>
      <c r="CO34" s="153">
        <v>0.25</v>
      </c>
      <c r="CP34" s="135">
        <v>0</v>
      </c>
      <c r="CQ34" s="135">
        <v>0</v>
      </c>
      <c r="CR34" s="135">
        <v>60</v>
      </c>
      <c r="CS34" s="136">
        <v>0</v>
      </c>
      <c r="CT34" s="133">
        <v>285</v>
      </c>
      <c r="CU34" s="115">
        <v>6024</v>
      </c>
      <c r="CV34" s="115">
        <v>21</v>
      </c>
      <c r="CW34" s="115">
        <v>17</v>
      </c>
      <c r="CX34" s="115">
        <v>3</v>
      </c>
      <c r="CY34" s="115">
        <v>61</v>
      </c>
      <c r="CZ34" s="116">
        <v>1.18</v>
      </c>
      <c r="DA34" s="116">
        <v>0.73</v>
      </c>
      <c r="DB34" s="158">
        <v>3.26</v>
      </c>
      <c r="DC34" s="158">
        <v>9.3000000000000007</v>
      </c>
      <c r="DD34" s="158">
        <v>9.6</v>
      </c>
      <c r="DE34" s="61">
        <v>4</v>
      </c>
      <c r="DF34" s="153">
        <v>4.5754385964912277E-2</v>
      </c>
      <c r="DG34" s="61">
        <v>17</v>
      </c>
      <c r="DH34" s="153">
        <v>0.19445614035087719</v>
      </c>
      <c r="DI34" s="135">
        <v>75</v>
      </c>
      <c r="DJ34" s="135">
        <v>5.6</v>
      </c>
      <c r="DK34" s="135">
        <v>81.099999999999994</v>
      </c>
      <c r="DL34" s="136">
        <v>16</v>
      </c>
      <c r="DM34" s="133">
        <v>195</v>
      </c>
      <c r="DN34" s="115">
        <v>3122</v>
      </c>
      <c r="DO34" s="115">
        <v>25</v>
      </c>
      <c r="DP34" s="115">
        <v>14</v>
      </c>
      <c r="DQ34" s="115">
        <v>1</v>
      </c>
      <c r="DR34" s="115">
        <v>24</v>
      </c>
      <c r="DS34" s="116">
        <v>0.75</v>
      </c>
      <c r="DT34" s="116">
        <v>0.88</v>
      </c>
      <c r="DU34" s="158">
        <v>1.28</v>
      </c>
      <c r="DV34" s="158">
        <v>3.3</v>
      </c>
      <c r="DW34" s="158">
        <v>16.5</v>
      </c>
      <c r="DX34" s="61">
        <v>5</v>
      </c>
      <c r="DY34" s="153">
        <v>3.282051282051282E-2</v>
      </c>
      <c r="DZ34" s="61">
        <v>20</v>
      </c>
      <c r="EA34" s="153">
        <v>0.13128205128205128</v>
      </c>
      <c r="EB34" s="159">
        <v>80</v>
      </c>
      <c r="EC34" s="135">
        <v>12.5</v>
      </c>
      <c r="ED34" s="135">
        <v>87.3</v>
      </c>
      <c r="EE34" s="136">
        <v>12.7</v>
      </c>
    </row>
    <row r="35" spans="1:135" ht="15.75" customHeight="1" x14ac:dyDescent="0.2">
      <c r="A35" s="30">
        <v>33</v>
      </c>
      <c r="B35" s="32" t="s">
        <v>414</v>
      </c>
      <c r="C35" s="120">
        <v>5.9357142857142851</v>
      </c>
      <c r="D35" s="121" t="s">
        <v>639</v>
      </c>
      <c r="E35" s="35">
        <v>4</v>
      </c>
      <c r="F35" s="36">
        <v>35733</v>
      </c>
      <c r="G35" s="37">
        <v>27.92876712328767</v>
      </c>
      <c r="H35" s="37" t="s">
        <v>754</v>
      </c>
      <c r="I35" s="37">
        <v>23.512328767123286</v>
      </c>
      <c r="J35" s="37" t="s">
        <v>978</v>
      </c>
      <c r="K35" s="37" t="s">
        <v>984</v>
      </c>
      <c r="L35" s="37" t="s">
        <v>987</v>
      </c>
      <c r="M35" s="55">
        <v>72.25</v>
      </c>
      <c r="N35" s="35">
        <v>204</v>
      </c>
      <c r="O35" s="35">
        <v>4.53</v>
      </c>
      <c r="P35" s="38">
        <v>5</v>
      </c>
      <c r="Q35" s="125">
        <v>1.7102417928051897E-2</v>
      </c>
      <c r="R35" s="110">
        <v>1.7288444040036398E-2</v>
      </c>
      <c r="S35" s="110">
        <v>1.5053763440860216E-2</v>
      </c>
      <c r="T35" s="110">
        <v>2.8208092485549133E-2</v>
      </c>
      <c r="U35" s="110">
        <v>0.2109038737446198</v>
      </c>
      <c r="V35" s="58">
        <v>0.2109038737446198</v>
      </c>
      <c r="W35" s="59">
        <v>0.2003586800573888</v>
      </c>
      <c r="X35" s="42">
        <v>22.865753424657534</v>
      </c>
      <c r="Y35" s="43">
        <v>2.21</v>
      </c>
      <c r="Z35" s="43">
        <v>6.1</v>
      </c>
      <c r="AA35" s="43">
        <v>13.2</v>
      </c>
      <c r="AB35" s="43">
        <v>0.86</v>
      </c>
      <c r="AC35" s="43">
        <v>1.8</v>
      </c>
      <c r="AD35" s="44">
        <v>4.2596371882086162E-2</v>
      </c>
      <c r="AE35" s="44">
        <v>0.15284580498866213</v>
      </c>
      <c r="AF35" s="45">
        <v>3.6000000000000004E-2</v>
      </c>
      <c r="AG35" s="185">
        <v>0.68149999999999999</v>
      </c>
      <c r="AH35" s="185">
        <v>0.3135</v>
      </c>
      <c r="AI35" s="43">
        <v>96.887411910395201</v>
      </c>
      <c r="AJ35" s="47">
        <v>94.42633281588175</v>
      </c>
      <c r="AK35" s="49">
        <v>5</v>
      </c>
      <c r="AL35" s="49">
        <v>1</v>
      </c>
      <c r="AM35" s="49">
        <v>4</v>
      </c>
      <c r="AN35" s="49">
        <v>5</v>
      </c>
      <c r="AO35" s="49">
        <v>7</v>
      </c>
      <c r="AP35" s="49">
        <v>5</v>
      </c>
      <c r="AQ35" s="49">
        <v>4</v>
      </c>
      <c r="AR35" s="49">
        <v>0.5</v>
      </c>
      <c r="AS35" s="133">
        <v>87</v>
      </c>
      <c r="AT35" s="115">
        <v>5087</v>
      </c>
      <c r="AU35" s="115">
        <v>15</v>
      </c>
      <c r="AV35" s="115">
        <v>12</v>
      </c>
      <c r="AW35" s="115">
        <v>0</v>
      </c>
      <c r="AX35" s="115">
        <v>45</v>
      </c>
      <c r="AY35" s="116">
        <v>0.35</v>
      </c>
      <c r="AZ35" s="116">
        <v>0.44</v>
      </c>
      <c r="BA35" s="116">
        <v>1.27</v>
      </c>
      <c r="BB35" s="116">
        <v>6.4</v>
      </c>
      <c r="BC35" s="116">
        <v>2.5</v>
      </c>
      <c r="BD35" s="116"/>
      <c r="BE35" s="135">
        <v>0</v>
      </c>
      <c r="BF35" s="135">
        <v>77.3</v>
      </c>
      <c r="BG35" s="136">
        <v>22.7</v>
      </c>
      <c r="BH35" s="133">
        <v>57</v>
      </c>
      <c r="BI35" s="115">
        <v>3297</v>
      </c>
      <c r="BJ35" s="115">
        <v>10</v>
      </c>
      <c r="BK35" s="115">
        <v>7</v>
      </c>
      <c r="BL35" s="115">
        <v>1</v>
      </c>
      <c r="BM35" s="115">
        <v>17</v>
      </c>
      <c r="BN35" s="116">
        <v>0.5</v>
      </c>
      <c r="BO35" s="116">
        <v>0.21</v>
      </c>
      <c r="BP35" s="158">
        <v>0.72</v>
      </c>
      <c r="BQ35" s="158">
        <v>4.4000000000000004</v>
      </c>
      <c r="BR35" s="158">
        <v>9.8000000000000007</v>
      </c>
      <c r="BS35" s="61">
        <v>1</v>
      </c>
      <c r="BT35" s="153">
        <v>1.2631578947368421E-2</v>
      </c>
      <c r="BU35" s="61">
        <v>9</v>
      </c>
      <c r="BV35" s="153">
        <v>0.11368421052631578</v>
      </c>
      <c r="BW35" s="135">
        <v>0</v>
      </c>
      <c r="BX35" s="135">
        <v>0</v>
      </c>
      <c r="BY35" s="135">
        <v>85.7</v>
      </c>
      <c r="BZ35" s="136">
        <v>10.4</v>
      </c>
      <c r="CA35" s="133">
        <v>63</v>
      </c>
      <c r="CB35" s="115">
        <v>4185</v>
      </c>
      <c r="CC35" s="115">
        <v>7</v>
      </c>
      <c r="CD35" s="115">
        <v>5</v>
      </c>
      <c r="CE35" s="115">
        <v>0</v>
      </c>
      <c r="CF35" s="115">
        <v>37</v>
      </c>
      <c r="CG35" s="116">
        <v>-0.13</v>
      </c>
      <c r="CH35" s="116">
        <v>0.51</v>
      </c>
      <c r="CI35" s="158">
        <v>2.0299999999999998</v>
      </c>
      <c r="CJ35" s="158">
        <v>6.6</v>
      </c>
      <c r="CK35" s="158"/>
      <c r="CL35" s="61">
        <v>0</v>
      </c>
      <c r="CM35" s="153">
        <v>0</v>
      </c>
      <c r="CN35" s="61">
        <v>7</v>
      </c>
      <c r="CO35" s="153">
        <v>0.22555555555555554</v>
      </c>
      <c r="CP35" s="135">
        <v>0</v>
      </c>
      <c r="CQ35" s="135">
        <v>16.7</v>
      </c>
      <c r="CR35" s="135">
        <v>96.8</v>
      </c>
      <c r="CS35" s="136">
        <v>3.2</v>
      </c>
      <c r="CT35" s="133">
        <v>122</v>
      </c>
      <c r="CU35" s="115">
        <v>4325</v>
      </c>
      <c r="CV35" s="115">
        <v>24</v>
      </c>
      <c r="CW35" s="115">
        <v>15</v>
      </c>
      <c r="CX35" s="115">
        <v>2</v>
      </c>
      <c r="CY35" s="115">
        <v>40</v>
      </c>
      <c r="CZ35" s="116">
        <v>0.3</v>
      </c>
      <c r="DA35" s="116">
        <v>0.37</v>
      </c>
      <c r="DB35" s="158">
        <v>1.34</v>
      </c>
      <c r="DC35" s="158">
        <v>3.7</v>
      </c>
      <c r="DD35" s="158">
        <v>11.3</v>
      </c>
      <c r="DE35" s="61">
        <v>3</v>
      </c>
      <c r="DF35" s="153">
        <v>3.2950819672131149E-2</v>
      </c>
      <c r="DG35" s="61">
        <v>21</v>
      </c>
      <c r="DH35" s="153">
        <v>0.23065573770491804</v>
      </c>
      <c r="DI35" s="135">
        <v>33.299999999999997</v>
      </c>
      <c r="DJ35" s="135">
        <v>6.3</v>
      </c>
      <c r="DK35" s="135">
        <v>43.1</v>
      </c>
      <c r="DL35" s="136">
        <v>55.9</v>
      </c>
      <c r="DM35" s="133">
        <v>882</v>
      </c>
      <c r="DN35" s="115">
        <v>4182</v>
      </c>
      <c r="DO35" s="115">
        <v>78</v>
      </c>
      <c r="DP35" s="115">
        <v>53</v>
      </c>
      <c r="DQ35" s="115">
        <v>7</v>
      </c>
      <c r="DR35" s="115">
        <v>31</v>
      </c>
      <c r="DS35" s="116">
        <v>0.86</v>
      </c>
      <c r="DT35" s="116">
        <v>1.8</v>
      </c>
      <c r="DU35" s="158">
        <v>2.21</v>
      </c>
      <c r="DV35" s="158">
        <v>6.1</v>
      </c>
      <c r="DW35" s="158">
        <v>13.2</v>
      </c>
      <c r="DX35" s="61">
        <v>17</v>
      </c>
      <c r="DY35" s="153">
        <v>4.2596371882086162E-2</v>
      </c>
      <c r="DZ35" s="61">
        <v>61</v>
      </c>
      <c r="EA35" s="153">
        <v>0.15284580498866213</v>
      </c>
      <c r="EB35" s="159">
        <v>41.2</v>
      </c>
      <c r="EC35" s="135">
        <v>3.6</v>
      </c>
      <c r="ED35" s="135">
        <v>93.2</v>
      </c>
      <c r="EE35" s="136">
        <v>6.8</v>
      </c>
    </row>
    <row r="36" spans="1:135" ht="15.75" customHeight="1" x14ac:dyDescent="0.2">
      <c r="A36" s="30">
        <v>34</v>
      </c>
      <c r="B36" s="32" t="s">
        <v>451</v>
      </c>
      <c r="C36" s="120">
        <v>5.4157142857142855</v>
      </c>
      <c r="D36" s="121" t="s">
        <v>647</v>
      </c>
      <c r="E36" s="35">
        <v>2</v>
      </c>
      <c r="F36" s="36">
        <v>35895</v>
      </c>
      <c r="G36" s="37">
        <v>27.484931506849314</v>
      </c>
      <c r="H36" s="37" t="s">
        <v>754</v>
      </c>
      <c r="I36" s="37">
        <v>23.068493150684933</v>
      </c>
      <c r="J36" s="37" t="s">
        <v>976</v>
      </c>
      <c r="K36" s="37" t="s">
        <v>982</v>
      </c>
      <c r="L36" s="37" t="s">
        <v>987</v>
      </c>
      <c r="M36" s="55">
        <v>74</v>
      </c>
      <c r="N36" s="35">
        <v>216</v>
      </c>
      <c r="O36" s="35">
        <v>4.5999999999999996</v>
      </c>
      <c r="P36" s="38">
        <v>0</v>
      </c>
      <c r="Q36" s="125">
        <v>0</v>
      </c>
      <c r="R36" s="110">
        <v>0</v>
      </c>
      <c r="S36" s="110">
        <v>0</v>
      </c>
      <c r="T36" s="110">
        <v>8.1757169005491154E-2</v>
      </c>
      <c r="U36" s="110">
        <v>0.25166725166725168</v>
      </c>
      <c r="V36" s="58">
        <v>0.25166725166725168</v>
      </c>
      <c r="W36" s="59">
        <v>0.25166725166725168</v>
      </c>
      <c r="X36" s="42">
        <v>22.421917808219177</v>
      </c>
      <c r="Y36" s="43">
        <v>2.2999999999999998</v>
      </c>
      <c r="Z36" s="43">
        <v>10</v>
      </c>
      <c r="AA36" s="43">
        <v>13.4</v>
      </c>
      <c r="AB36" s="43">
        <v>1.59</v>
      </c>
      <c r="AC36" s="43">
        <v>2.17</v>
      </c>
      <c r="AD36" s="44">
        <v>4.490934449093445E-2</v>
      </c>
      <c r="AE36" s="44">
        <v>0.14435146443514643</v>
      </c>
      <c r="AF36" s="45">
        <v>4.4999999999999998E-2</v>
      </c>
      <c r="AG36" s="185">
        <v>0.84499999999999997</v>
      </c>
      <c r="AH36" s="185">
        <v>0.155</v>
      </c>
      <c r="AI36" s="43">
        <v>96.483360193824382</v>
      </c>
      <c r="AJ36" s="47">
        <v>97.469556744579506</v>
      </c>
      <c r="AK36" s="49">
        <v>7</v>
      </c>
      <c r="AL36" s="49">
        <v>2</v>
      </c>
      <c r="AM36" s="49">
        <v>4</v>
      </c>
      <c r="AN36" s="49">
        <v>8</v>
      </c>
      <c r="AO36" s="49">
        <v>6</v>
      </c>
      <c r="AP36" s="49">
        <v>6</v>
      </c>
      <c r="AQ36" s="49">
        <v>0</v>
      </c>
      <c r="AR36" s="49">
        <v>0.25</v>
      </c>
      <c r="AS36" s="133"/>
      <c r="AT36" s="115">
        <v>3051</v>
      </c>
      <c r="AU36" s="115">
        <v>1</v>
      </c>
      <c r="AV36" s="115">
        <v>0</v>
      </c>
      <c r="AW36" s="115">
        <v>0</v>
      </c>
      <c r="AX36" s="115"/>
      <c r="AY36" s="116"/>
      <c r="AZ36" s="116"/>
      <c r="BA36" s="115"/>
      <c r="BB36" s="115"/>
      <c r="BC36" s="115"/>
      <c r="BD36" s="115"/>
      <c r="BE36" s="135">
        <v>0</v>
      </c>
      <c r="BF36" s="135">
        <v>100</v>
      </c>
      <c r="BG36" s="136">
        <v>0</v>
      </c>
      <c r="BH36" s="133"/>
      <c r="BI36" s="115">
        <v>2326</v>
      </c>
      <c r="BJ36" s="115"/>
      <c r="BK36" s="115"/>
      <c r="BL36" s="115"/>
      <c r="BM36" s="115"/>
      <c r="BN36" s="116"/>
      <c r="BO36" s="116"/>
      <c r="BP36" s="157"/>
      <c r="BQ36" s="157"/>
      <c r="BR36" s="157"/>
      <c r="BS36" s="61"/>
      <c r="BT36" s="153"/>
      <c r="BU36" s="61"/>
      <c r="BV36" s="153"/>
      <c r="BW36" s="135"/>
      <c r="BX36" s="135"/>
      <c r="BY36" s="135"/>
      <c r="BZ36" s="136"/>
      <c r="CA36" s="133"/>
      <c r="CB36" s="115">
        <v>3347</v>
      </c>
      <c r="CC36" s="115"/>
      <c r="CD36" s="115"/>
      <c r="CE36" s="115"/>
      <c r="CF36" s="115"/>
      <c r="CG36" s="116"/>
      <c r="CH36" s="116"/>
      <c r="CI36" s="157"/>
      <c r="CJ36" s="157"/>
      <c r="CK36" s="157"/>
      <c r="CL36" s="61"/>
      <c r="CM36" s="153"/>
      <c r="CN36" s="61"/>
      <c r="CO36" s="153"/>
      <c r="CP36" s="135"/>
      <c r="CQ36" s="135"/>
      <c r="CR36" s="135"/>
      <c r="CS36" s="136"/>
      <c r="CT36" s="133">
        <v>268</v>
      </c>
      <c r="CU36" s="115">
        <v>3278</v>
      </c>
      <c r="CV36" s="115">
        <v>20</v>
      </c>
      <c r="CW36" s="115">
        <v>11</v>
      </c>
      <c r="CX36" s="115">
        <v>4</v>
      </c>
      <c r="CY36" s="115">
        <v>37</v>
      </c>
      <c r="CZ36" s="116">
        <v>1.59</v>
      </c>
      <c r="DA36" s="116">
        <v>1.69</v>
      </c>
      <c r="DB36" s="158">
        <v>2</v>
      </c>
      <c r="DC36" s="158">
        <v>10</v>
      </c>
      <c r="DD36" s="158">
        <v>13.4</v>
      </c>
      <c r="DE36" s="61">
        <v>7</v>
      </c>
      <c r="DF36" s="153">
        <v>5.2238805970149252E-2</v>
      </c>
      <c r="DG36" s="61">
        <v>13</v>
      </c>
      <c r="DH36" s="153">
        <v>9.7014925373134331E-2</v>
      </c>
      <c r="DI36" s="135">
        <v>71.400000000000006</v>
      </c>
      <c r="DJ36" s="135">
        <v>8.3000000000000007</v>
      </c>
      <c r="DK36" s="135">
        <v>86.3</v>
      </c>
      <c r="DL36" s="136">
        <v>13.7</v>
      </c>
      <c r="DM36" s="133">
        <v>717</v>
      </c>
      <c r="DN36" s="115">
        <v>2849</v>
      </c>
      <c r="DO36" s="115">
        <v>59</v>
      </c>
      <c r="DP36" s="115">
        <v>42</v>
      </c>
      <c r="DQ36" s="115">
        <v>3</v>
      </c>
      <c r="DR36" s="115">
        <v>15</v>
      </c>
      <c r="DS36" s="116">
        <v>0.76</v>
      </c>
      <c r="DT36" s="116">
        <v>2.17</v>
      </c>
      <c r="DU36" s="158">
        <v>2.2999999999999998</v>
      </c>
      <c r="DV36" s="158">
        <v>5.4</v>
      </c>
      <c r="DW36" s="158">
        <v>13</v>
      </c>
      <c r="DX36" s="61">
        <v>14</v>
      </c>
      <c r="DY36" s="153">
        <v>4.490934449093445E-2</v>
      </c>
      <c r="DZ36" s="61">
        <v>45</v>
      </c>
      <c r="EA36" s="153">
        <v>0.14435146443514643</v>
      </c>
      <c r="EB36" s="159">
        <v>64.3</v>
      </c>
      <c r="EC36" s="135">
        <v>4.5</v>
      </c>
      <c r="ED36" s="135">
        <v>82.7</v>
      </c>
      <c r="EE36" s="136">
        <v>17.3</v>
      </c>
    </row>
    <row r="37" spans="1:135" ht="15.75" customHeight="1" x14ac:dyDescent="0.2">
      <c r="A37" s="30">
        <v>35</v>
      </c>
      <c r="B37" s="32" t="s">
        <v>438</v>
      </c>
      <c r="C37" s="120">
        <v>5.3128571428571423</v>
      </c>
      <c r="D37" s="121" t="s">
        <v>788</v>
      </c>
      <c r="E37" s="35">
        <v>7</v>
      </c>
      <c r="F37" s="36">
        <v>35851</v>
      </c>
      <c r="G37" s="37">
        <v>27.605479452054794</v>
      </c>
      <c r="H37" s="37" t="s">
        <v>754</v>
      </c>
      <c r="I37" s="37">
        <v>23.18904109589041</v>
      </c>
      <c r="J37" s="37" t="s">
        <v>976</v>
      </c>
      <c r="K37" s="37" t="s">
        <v>980</v>
      </c>
      <c r="L37" s="37" t="s">
        <v>986</v>
      </c>
      <c r="M37" s="55">
        <v>72.38</v>
      </c>
      <c r="N37" s="35">
        <v>186</v>
      </c>
      <c r="O37" s="35">
        <v>4.5</v>
      </c>
      <c r="P37" s="38">
        <v>0</v>
      </c>
      <c r="Q37" s="125">
        <v>3.5819793205317578E-2</v>
      </c>
      <c r="R37" s="110">
        <v>0.16568771414586392</v>
      </c>
      <c r="S37" s="110">
        <v>0.25501504513540624</v>
      </c>
      <c r="T37" s="110">
        <v>4.4117647058823532E-2</v>
      </c>
      <c r="U37" s="110">
        <v>0.1315410465674508</v>
      </c>
      <c r="V37" s="58">
        <v>0.19327804585142852</v>
      </c>
      <c r="W37" s="59">
        <v>0.14689131484708567</v>
      </c>
      <c r="X37" s="42">
        <v>20.528767123287672</v>
      </c>
      <c r="Y37" s="43">
        <v>2.78</v>
      </c>
      <c r="Z37" s="43">
        <v>9.8000000000000007</v>
      </c>
      <c r="AA37" s="43">
        <v>17.7</v>
      </c>
      <c r="AB37" s="43">
        <v>1.27</v>
      </c>
      <c r="AC37" s="43">
        <v>1.92</v>
      </c>
      <c r="AD37" s="44">
        <v>2.7810218978102191E-2</v>
      </c>
      <c r="AE37" s="44">
        <v>0.19467153284671532</v>
      </c>
      <c r="AF37" s="45">
        <v>0.114</v>
      </c>
      <c r="AG37" s="185">
        <v>0.89999999999999991</v>
      </c>
      <c r="AH37" s="185">
        <v>0.1</v>
      </c>
      <c r="AI37" s="43">
        <v>90.717878372199365</v>
      </c>
      <c r="AJ37" s="47">
        <v>88.652246287470604</v>
      </c>
      <c r="AK37" s="49">
        <v>3</v>
      </c>
      <c r="AL37" s="49">
        <v>5</v>
      </c>
      <c r="AM37" s="49">
        <v>5</v>
      </c>
      <c r="AN37" s="49">
        <v>7</v>
      </c>
      <c r="AO37" s="49">
        <v>8</v>
      </c>
      <c r="AP37" s="49">
        <v>4</v>
      </c>
      <c r="AQ37" s="49">
        <v>0</v>
      </c>
      <c r="AR37" s="49">
        <v>0</v>
      </c>
      <c r="AS37" s="133">
        <v>97</v>
      </c>
      <c r="AT37" s="115">
        <v>2708</v>
      </c>
      <c r="AU37" s="115">
        <v>16</v>
      </c>
      <c r="AV37" s="115">
        <v>8</v>
      </c>
      <c r="AW37" s="115">
        <v>1</v>
      </c>
      <c r="AX37" s="115">
        <v>15</v>
      </c>
      <c r="AY37" s="116">
        <v>0.75</v>
      </c>
      <c r="AZ37" s="116">
        <v>0.55000000000000004</v>
      </c>
      <c r="BA37" s="116">
        <v>1.39</v>
      </c>
      <c r="BB37" s="116">
        <v>4.0999999999999996</v>
      </c>
      <c r="BC37" s="116">
        <v>14.6</v>
      </c>
      <c r="BD37" s="116"/>
      <c r="BE37" s="135">
        <v>20</v>
      </c>
      <c r="BF37" s="135">
        <v>97.3</v>
      </c>
      <c r="BG37" s="136">
        <v>2.7</v>
      </c>
      <c r="BH37" s="133">
        <v>677</v>
      </c>
      <c r="BI37" s="115">
        <v>4086</v>
      </c>
      <c r="BJ37" s="115">
        <v>85</v>
      </c>
      <c r="BK37" s="115">
        <v>47</v>
      </c>
      <c r="BL37" s="115">
        <v>7</v>
      </c>
      <c r="BM37" s="115">
        <v>32</v>
      </c>
      <c r="BN37" s="116">
        <v>0.52</v>
      </c>
      <c r="BO37" s="116">
        <v>1.37</v>
      </c>
      <c r="BP37" s="158">
        <v>1.93</v>
      </c>
      <c r="BQ37" s="158">
        <v>3.5</v>
      </c>
      <c r="BR37" s="158">
        <v>15.5</v>
      </c>
      <c r="BS37" s="61">
        <v>19</v>
      </c>
      <c r="BT37" s="153">
        <v>5.4165435745937955E-2</v>
      </c>
      <c r="BU37" s="61">
        <v>66</v>
      </c>
      <c r="BV37" s="153">
        <v>0.18815361890694238</v>
      </c>
      <c r="BW37" s="135">
        <v>21.1</v>
      </c>
      <c r="BX37" s="135">
        <v>9.6</v>
      </c>
      <c r="BY37" s="135">
        <v>98.1</v>
      </c>
      <c r="BZ37" s="136">
        <v>1.9</v>
      </c>
      <c r="CA37" s="133">
        <v>1017</v>
      </c>
      <c r="CB37" s="115">
        <v>3988</v>
      </c>
      <c r="CC37" s="115">
        <v>102</v>
      </c>
      <c r="CD37" s="115">
        <v>68</v>
      </c>
      <c r="CE37" s="115">
        <v>12</v>
      </c>
      <c r="CF37" s="115">
        <v>28</v>
      </c>
      <c r="CG37" s="116">
        <v>0.69</v>
      </c>
      <c r="CH37" s="116">
        <v>2.16</v>
      </c>
      <c r="CI37" s="158">
        <v>2.54</v>
      </c>
      <c r="CJ37" s="158">
        <v>5.8</v>
      </c>
      <c r="CK37" s="158">
        <v>13.9</v>
      </c>
      <c r="CL37" s="61">
        <v>14</v>
      </c>
      <c r="CM37" s="153">
        <v>3.4965585054080629E-2</v>
      </c>
      <c r="CN37" s="61">
        <v>88</v>
      </c>
      <c r="CO37" s="153">
        <v>0.21978367748279254</v>
      </c>
      <c r="CP37" s="135">
        <v>42.9</v>
      </c>
      <c r="CQ37" s="135">
        <v>13.9</v>
      </c>
      <c r="CR37" s="135">
        <v>97.4</v>
      </c>
      <c r="CS37" s="136">
        <v>2.6</v>
      </c>
      <c r="CT37" s="133">
        <v>150</v>
      </c>
      <c r="CU37" s="115">
        <v>3400</v>
      </c>
      <c r="CV37" s="115">
        <v>11</v>
      </c>
      <c r="CW37" s="115">
        <v>5</v>
      </c>
      <c r="CX37" s="115">
        <v>1</v>
      </c>
      <c r="CY37" s="115">
        <v>33</v>
      </c>
      <c r="CZ37" s="116">
        <v>1.27</v>
      </c>
      <c r="DA37" s="116">
        <v>1.92</v>
      </c>
      <c r="DB37" s="158">
        <v>2.78</v>
      </c>
      <c r="DC37" s="158">
        <v>9.8000000000000007</v>
      </c>
      <c r="DD37" s="158">
        <v>17.7</v>
      </c>
      <c r="DE37" s="61">
        <v>3</v>
      </c>
      <c r="DF37" s="153">
        <v>5.5599999999999997E-2</v>
      </c>
      <c r="DG37" s="61">
        <v>8</v>
      </c>
      <c r="DH37" s="153">
        <v>0.14826666666666666</v>
      </c>
      <c r="DI37" s="135">
        <v>33.299999999999997</v>
      </c>
      <c r="DJ37" s="135">
        <v>16.7</v>
      </c>
      <c r="DK37" s="135">
        <v>81.8</v>
      </c>
      <c r="DL37" s="136">
        <v>18.2</v>
      </c>
      <c r="DM37" s="133">
        <v>274</v>
      </c>
      <c r="DN37" s="115">
        <v>2083</v>
      </c>
      <c r="DO37" s="115">
        <v>48</v>
      </c>
      <c r="DP37" s="115">
        <v>31</v>
      </c>
      <c r="DQ37" s="115">
        <v>1</v>
      </c>
      <c r="DR37" s="115">
        <v>14</v>
      </c>
      <c r="DS37" s="116">
        <v>0.24</v>
      </c>
      <c r="DT37" s="116">
        <v>1.08</v>
      </c>
      <c r="DU37" s="158">
        <v>1.27</v>
      </c>
      <c r="DV37" s="158">
        <v>3.7</v>
      </c>
      <c r="DW37" s="158">
        <v>11.4</v>
      </c>
      <c r="DX37" s="61">
        <v>6</v>
      </c>
      <c r="DY37" s="153">
        <v>2.7810218978102191E-2</v>
      </c>
      <c r="DZ37" s="61">
        <v>42</v>
      </c>
      <c r="EA37" s="153">
        <v>0.19467153284671532</v>
      </c>
      <c r="EB37" s="159">
        <v>33.299999999999997</v>
      </c>
      <c r="EC37" s="135">
        <v>11.4</v>
      </c>
      <c r="ED37" s="135">
        <v>98.2</v>
      </c>
      <c r="EE37" s="136">
        <v>1.8</v>
      </c>
    </row>
    <row r="38" spans="1:135" ht="15.75" customHeight="1" x14ac:dyDescent="0.2">
      <c r="A38" s="30">
        <v>36</v>
      </c>
      <c r="B38" s="32" t="s">
        <v>469</v>
      </c>
      <c r="C38" s="120">
        <v>5.1557142857142848</v>
      </c>
      <c r="D38" s="121" t="s">
        <v>808</v>
      </c>
      <c r="E38" s="35">
        <v>4</v>
      </c>
      <c r="F38" s="36">
        <v>35986</v>
      </c>
      <c r="G38" s="37">
        <v>27.235616438356164</v>
      </c>
      <c r="H38" s="37" t="s">
        <v>754</v>
      </c>
      <c r="I38" s="37">
        <v>22.81917808219178</v>
      </c>
      <c r="J38" s="37" t="s">
        <v>976</v>
      </c>
      <c r="K38" s="37" t="s">
        <v>980</v>
      </c>
      <c r="L38" s="37" t="s">
        <v>987</v>
      </c>
      <c r="M38" s="55">
        <v>74</v>
      </c>
      <c r="N38" s="35">
        <v>220</v>
      </c>
      <c r="O38" s="35">
        <v>4.43</v>
      </c>
      <c r="P38" s="38">
        <v>6</v>
      </c>
      <c r="Q38" s="125">
        <v>0</v>
      </c>
      <c r="R38" s="110">
        <v>5.2858683926645091E-2</v>
      </c>
      <c r="S38" s="110">
        <v>0.17079889807162535</v>
      </c>
      <c r="T38" s="110">
        <v>8.3385189794648415E-2</v>
      </c>
      <c r="U38" s="110">
        <v>0.209442491210447</v>
      </c>
      <c r="V38" s="58">
        <v>0.209442491210447</v>
      </c>
      <c r="W38" s="59">
        <v>0.19897036664992465</v>
      </c>
      <c r="X38" s="42">
        <v>22.172602739726027</v>
      </c>
      <c r="Y38" s="43">
        <v>1.57</v>
      </c>
      <c r="Z38" s="43">
        <v>4.2</v>
      </c>
      <c r="AA38" s="43">
        <v>16.600000000000001</v>
      </c>
      <c r="AB38" s="43">
        <v>1.62</v>
      </c>
      <c r="AC38" s="43">
        <v>2.79</v>
      </c>
      <c r="AD38" s="44">
        <v>4.5179856115107914E-2</v>
      </c>
      <c r="AE38" s="44">
        <v>0.13177458033573142</v>
      </c>
      <c r="AF38" s="45">
        <v>9.4E-2</v>
      </c>
      <c r="AG38" s="185">
        <v>0.83099999999999996</v>
      </c>
      <c r="AH38" s="185">
        <v>0.16750000000000001</v>
      </c>
      <c r="AI38" s="43">
        <v>114.24514983603891</v>
      </c>
      <c r="AJ38" s="47">
        <v>115.41289702563165</v>
      </c>
      <c r="AK38" s="49">
        <v>5</v>
      </c>
      <c r="AL38" s="49">
        <v>2</v>
      </c>
      <c r="AM38" s="49">
        <v>2</v>
      </c>
      <c r="AN38" s="49">
        <v>1</v>
      </c>
      <c r="AO38" s="49">
        <v>9</v>
      </c>
      <c r="AP38" s="49">
        <v>9</v>
      </c>
      <c r="AQ38" s="49">
        <v>2</v>
      </c>
      <c r="AR38" s="49">
        <v>0</v>
      </c>
      <c r="AS38" s="133"/>
      <c r="AT38" s="115">
        <v>1697</v>
      </c>
      <c r="AU38" s="115">
        <v>1</v>
      </c>
      <c r="AV38" s="115">
        <v>0</v>
      </c>
      <c r="AW38" s="115">
        <v>0</v>
      </c>
      <c r="AX38" s="115"/>
      <c r="AY38" s="116"/>
      <c r="AZ38" s="116"/>
      <c r="BA38" s="115"/>
      <c r="BB38" s="115"/>
      <c r="BC38" s="115"/>
      <c r="BD38" s="115"/>
      <c r="BE38" s="135">
        <v>0</v>
      </c>
      <c r="BF38" s="135">
        <v>100</v>
      </c>
      <c r="BG38" s="136">
        <v>0</v>
      </c>
      <c r="BH38" s="133">
        <v>49</v>
      </c>
      <c r="BI38" s="115">
        <v>927</v>
      </c>
      <c r="BJ38" s="115">
        <v>6</v>
      </c>
      <c r="BK38" s="115">
        <v>1</v>
      </c>
      <c r="BL38" s="115">
        <v>0</v>
      </c>
      <c r="BM38" s="115">
        <v>10</v>
      </c>
      <c r="BN38" s="116">
        <v>1.66</v>
      </c>
      <c r="BO38" s="116">
        <v>1.63</v>
      </c>
      <c r="BP38" s="158">
        <v>1.2</v>
      </c>
      <c r="BQ38" s="158">
        <v>28</v>
      </c>
      <c r="BR38" s="158"/>
      <c r="BS38" s="61">
        <v>1</v>
      </c>
      <c r="BT38" s="153">
        <v>2.4489795918367346E-2</v>
      </c>
      <c r="BU38" s="61">
        <v>5</v>
      </c>
      <c r="BV38" s="153">
        <v>0.12244897959183673</v>
      </c>
      <c r="BW38" s="135">
        <v>0</v>
      </c>
      <c r="BX38" s="135">
        <v>0</v>
      </c>
      <c r="BY38" s="135">
        <v>88.4</v>
      </c>
      <c r="BZ38" s="136">
        <v>2.2999999999999998</v>
      </c>
      <c r="CA38" s="133">
        <v>186</v>
      </c>
      <c r="CB38" s="115">
        <v>1089</v>
      </c>
      <c r="CC38" s="115">
        <v>30</v>
      </c>
      <c r="CD38" s="115">
        <v>11</v>
      </c>
      <c r="CE38" s="115">
        <v>0</v>
      </c>
      <c r="CF38" s="115">
        <v>7</v>
      </c>
      <c r="CG38" s="116">
        <v>0.34</v>
      </c>
      <c r="CH38" s="116">
        <v>1.67</v>
      </c>
      <c r="CI38" s="158">
        <v>1.96</v>
      </c>
      <c r="CJ38" s="158">
        <v>3.1</v>
      </c>
      <c r="CK38" s="158">
        <v>19.600000000000001</v>
      </c>
      <c r="CL38" s="61">
        <v>8</v>
      </c>
      <c r="CM38" s="153">
        <v>8.4301075268817208E-2</v>
      </c>
      <c r="CN38" s="61">
        <v>22</v>
      </c>
      <c r="CO38" s="153">
        <v>0.23182795698924732</v>
      </c>
      <c r="CP38" s="135">
        <v>37.5</v>
      </c>
      <c r="CQ38" s="135">
        <v>8.3000000000000007</v>
      </c>
      <c r="CR38" s="135">
        <v>97</v>
      </c>
      <c r="CS38" s="136">
        <v>1</v>
      </c>
      <c r="CT38" s="133">
        <v>134</v>
      </c>
      <c r="CU38" s="115">
        <v>1607</v>
      </c>
      <c r="CV38" s="115">
        <v>14</v>
      </c>
      <c r="CW38" s="115">
        <v>7</v>
      </c>
      <c r="CX38" s="115">
        <v>1</v>
      </c>
      <c r="CY38" s="115">
        <v>14</v>
      </c>
      <c r="CZ38" s="116">
        <v>1.62</v>
      </c>
      <c r="DA38" s="116">
        <v>2.79</v>
      </c>
      <c r="DB38" s="158">
        <v>1.37</v>
      </c>
      <c r="DC38" s="158">
        <v>0.9</v>
      </c>
      <c r="DD38" s="158">
        <v>16.600000000000001</v>
      </c>
      <c r="DE38" s="61">
        <v>3</v>
      </c>
      <c r="DF38" s="153">
        <v>3.0671641791044778E-2</v>
      </c>
      <c r="DG38" s="61">
        <v>11</v>
      </c>
      <c r="DH38" s="153">
        <v>0.11246268656716418</v>
      </c>
      <c r="DI38" s="135">
        <v>100</v>
      </c>
      <c r="DJ38" s="135">
        <v>0</v>
      </c>
      <c r="DK38" s="135">
        <v>92.1</v>
      </c>
      <c r="DL38" s="136">
        <v>7.9</v>
      </c>
      <c r="DM38" s="133">
        <v>417</v>
      </c>
      <c r="DN38" s="115">
        <v>1991</v>
      </c>
      <c r="DO38" s="115">
        <v>47</v>
      </c>
      <c r="DP38" s="115">
        <v>29</v>
      </c>
      <c r="DQ38" s="115">
        <v>4</v>
      </c>
      <c r="DR38" s="115">
        <v>14</v>
      </c>
      <c r="DS38" s="116">
        <v>0.69</v>
      </c>
      <c r="DT38" s="116">
        <v>1.75</v>
      </c>
      <c r="DU38" s="158">
        <v>1.57</v>
      </c>
      <c r="DV38" s="158">
        <v>4.2</v>
      </c>
      <c r="DW38" s="158">
        <v>13</v>
      </c>
      <c r="DX38" s="61">
        <v>12</v>
      </c>
      <c r="DY38" s="153">
        <v>4.5179856115107914E-2</v>
      </c>
      <c r="DZ38" s="61">
        <v>35</v>
      </c>
      <c r="EA38" s="153">
        <v>0.13177458033573142</v>
      </c>
      <c r="EB38" s="159">
        <v>58.3</v>
      </c>
      <c r="EC38" s="135">
        <v>9.4</v>
      </c>
      <c r="ED38" s="135">
        <v>74.099999999999994</v>
      </c>
      <c r="EE38" s="136">
        <v>25.6</v>
      </c>
    </row>
    <row r="39" spans="1:135" ht="15.75" customHeight="1" x14ac:dyDescent="0.2">
      <c r="A39" s="30">
        <v>37</v>
      </c>
      <c r="B39" s="32" t="s">
        <v>475</v>
      </c>
      <c r="C39" s="120">
        <v>5.1114285714285712</v>
      </c>
      <c r="D39" s="121" t="s">
        <v>715</v>
      </c>
      <c r="E39" s="35">
        <v>1</v>
      </c>
      <c r="F39" s="36">
        <v>36127</v>
      </c>
      <c r="G39" s="37">
        <v>26.849315068493151</v>
      </c>
      <c r="H39" s="37" t="s">
        <v>669</v>
      </c>
      <c r="I39" s="37">
        <v>22.432876712328767</v>
      </c>
      <c r="J39" s="37" t="s">
        <v>978</v>
      </c>
      <c r="K39" s="37" t="s">
        <v>982</v>
      </c>
      <c r="L39" s="37" t="s">
        <v>987</v>
      </c>
      <c r="M39" s="55">
        <v>76</v>
      </c>
      <c r="N39" s="35">
        <v>220</v>
      </c>
      <c r="O39" s="35">
        <v>4.5</v>
      </c>
      <c r="P39" s="38">
        <v>0</v>
      </c>
      <c r="Q39" s="125">
        <v>0</v>
      </c>
      <c r="R39" s="110">
        <v>5.436259853220984E-3</v>
      </c>
      <c r="S39" s="110">
        <v>0.13112391930835735</v>
      </c>
      <c r="T39" s="110">
        <v>0.12557544757033248</v>
      </c>
      <c r="U39" s="110">
        <v>0.1268576351496877</v>
      </c>
      <c r="V39" s="58">
        <v>0.12899077722902252</v>
      </c>
      <c r="W39" s="59">
        <v>0.12899077722902252</v>
      </c>
      <c r="X39" s="42" t="s">
        <v>727</v>
      </c>
      <c r="Y39" s="43">
        <v>1.89</v>
      </c>
      <c r="Z39" s="43">
        <v>8.4</v>
      </c>
      <c r="AA39" s="43">
        <v>13.5</v>
      </c>
      <c r="AB39" s="43">
        <v>0.97</v>
      </c>
      <c r="AC39" s="43">
        <v>1.38</v>
      </c>
      <c r="AD39" s="44">
        <v>5.7758913412563666E-2</v>
      </c>
      <c r="AE39" s="44">
        <v>0.13156196943972834</v>
      </c>
      <c r="AF39" s="45">
        <v>0.05</v>
      </c>
      <c r="AG39" s="185">
        <v>0.746</v>
      </c>
      <c r="AH39" s="185">
        <v>0.2525</v>
      </c>
      <c r="AI39" s="43">
        <v>107.3007163542143</v>
      </c>
      <c r="AJ39" s="47">
        <v>112.82153420276659</v>
      </c>
      <c r="AK39" s="49">
        <v>3</v>
      </c>
      <c r="AL39" s="49">
        <v>0</v>
      </c>
      <c r="AM39" s="49">
        <v>3</v>
      </c>
      <c r="AN39" s="49">
        <v>6</v>
      </c>
      <c r="AO39" s="49">
        <v>8</v>
      </c>
      <c r="AP39" s="49">
        <v>8</v>
      </c>
      <c r="AQ39" s="49">
        <v>0</v>
      </c>
      <c r="AR39" s="49">
        <v>0.75</v>
      </c>
      <c r="AS39" s="133"/>
      <c r="AT39" s="115">
        <v>2805</v>
      </c>
      <c r="AU39" s="115"/>
      <c r="AV39" s="115"/>
      <c r="AW39" s="115"/>
      <c r="AX39" s="115"/>
      <c r="AY39" s="116"/>
      <c r="AZ39" s="116"/>
      <c r="BA39" s="115"/>
      <c r="BB39" s="115"/>
      <c r="BC39" s="115"/>
      <c r="BD39" s="115"/>
      <c r="BE39" s="135"/>
      <c r="BF39" s="135"/>
      <c r="BG39" s="136"/>
      <c r="BH39" s="133">
        <v>20</v>
      </c>
      <c r="BI39" s="115">
        <v>3679</v>
      </c>
      <c r="BJ39" s="115">
        <v>3</v>
      </c>
      <c r="BK39" s="115">
        <v>3</v>
      </c>
      <c r="BL39" s="115">
        <v>0</v>
      </c>
      <c r="BM39" s="115">
        <v>39</v>
      </c>
      <c r="BN39" s="116">
        <v>0.45</v>
      </c>
      <c r="BO39" s="116">
        <v>0.25</v>
      </c>
      <c r="BP39" s="158">
        <v>0.95</v>
      </c>
      <c r="BQ39" s="158">
        <v>0.3</v>
      </c>
      <c r="BR39" s="158"/>
      <c r="BS39" s="61">
        <v>1</v>
      </c>
      <c r="BT39" s="153">
        <v>4.7499999999999994E-2</v>
      </c>
      <c r="BU39" s="61">
        <v>2</v>
      </c>
      <c r="BV39" s="153">
        <v>9.4999999999999987E-2</v>
      </c>
      <c r="BW39" s="135">
        <v>100</v>
      </c>
      <c r="BX39" s="135">
        <v>0</v>
      </c>
      <c r="BY39" s="135">
        <v>95.5</v>
      </c>
      <c r="BZ39" s="136">
        <v>4.5</v>
      </c>
      <c r="CA39" s="133">
        <v>364</v>
      </c>
      <c r="CB39" s="115">
        <v>2776</v>
      </c>
      <c r="CC39" s="115">
        <v>41</v>
      </c>
      <c r="CD39" s="115">
        <v>26</v>
      </c>
      <c r="CE39" s="115">
        <v>2</v>
      </c>
      <c r="CF39" s="115">
        <v>28</v>
      </c>
      <c r="CG39" s="116">
        <v>0.53</v>
      </c>
      <c r="CH39" s="116">
        <v>1.0900000000000001</v>
      </c>
      <c r="CI39" s="158">
        <v>2.1</v>
      </c>
      <c r="CJ39" s="158">
        <v>7.8</v>
      </c>
      <c r="CK39" s="158">
        <v>11.7</v>
      </c>
      <c r="CL39" s="61">
        <v>6</v>
      </c>
      <c r="CM39" s="153">
        <v>3.4615384615384617E-2</v>
      </c>
      <c r="CN39" s="61">
        <v>35</v>
      </c>
      <c r="CO39" s="153">
        <v>0.20192307692307696</v>
      </c>
      <c r="CP39" s="135">
        <v>16.7</v>
      </c>
      <c r="CQ39" s="135">
        <v>3.7</v>
      </c>
      <c r="CR39" s="135">
        <v>81.8</v>
      </c>
      <c r="CS39" s="136">
        <v>18.2</v>
      </c>
      <c r="CT39" s="133">
        <v>491</v>
      </c>
      <c r="CU39" s="115">
        <v>3910</v>
      </c>
      <c r="CV39" s="115">
        <v>44</v>
      </c>
      <c r="CW39" s="115">
        <v>33</v>
      </c>
      <c r="CX39" s="115">
        <v>3</v>
      </c>
      <c r="CY39" s="115">
        <v>33</v>
      </c>
      <c r="CZ39" s="116">
        <v>0.97</v>
      </c>
      <c r="DA39" s="116">
        <v>1.05</v>
      </c>
      <c r="DB39" s="158">
        <v>1.79</v>
      </c>
      <c r="DC39" s="158">
        <v>8.4</v>
      </c>
      <c r="DD39" s="158">
        <v>10.5</v>
      </c>
      <c r="DE39" s="61">
        <v>4</v>
      </c>
      <c r="DF39" s="153">
        <v>1.4582484725050917E-2</v>
      </c>
      <c r="DG39" s="61">
        <v>40</v>
      </c>
      <c r="DH39" s="153">
        <v>0.14582484725050915</v>
      </c>
      <c r="DI39" s="135">
        <v>50</v>
      </c>
      <c r="DJ39" s="135">
        <v>5.7</v>
      </c>
      <c r="DK39" s="135">
        <v>74.099999999999994</v>
      </c>
      <c r="DL39" s="136">
        <v>25.9</v>
      </c>
      <c r="DM39" s="133">
        <v>589</v>
      </c>
      <c r="DN39" s="115">
        <v>4643</v>
      </c>
      <c r="DO39" s="115">
        <v>59</v>
      </c>
      <c r="DP39" s="115">
        <v>38</v>
      </c>
      <c r="DQ39" s="115">
        <v>9</v>
      </c>
      <c r="DR39" s="115">
        <v>46</v>
      </c>
      <c r="DS39" s="116">
        <v>0.83</v>
      </c>
      <c r="DT39" s="116">
        <v>1.38</v>
      </c>
      <c r="DU39" s="158">
        <v>1.89</v>
      </c>
      <c r="DV39" s="158">
        <v>5.2</v>
      </c>
      <c r="DW39" s="158">
        <v>13.5</v>
      </c>
      <c r="DX39" s="61">
        <v>18</v>
      </c>
      <c r="DY39" s="153">
        <v>5.7758913412563666E-2</v>
      </c>
      <c r="DZ39" s="61">
        <v>41</v>
      </c>
      <c r="EA39" s="153">
        <v>0.13156196943972834</v>
      </c>
      <c r="EB39" s="159">
        <v>33.299999999999997</v>
      </c>
      <c r="EC39" s="135">
        <v>5</v>
      </c>
      <c r="ED39" s="135">
        <v>75.099999999999994</v>
      </c>
      <c r="EE39" s="136">
        <v>24.6</v>
      </c>
    </row>
    <row r="40" spans="1:135" ht="15.75" customHeight="1" x14ac:dyDescent="0.2">
      <c r="A40" s="30">
        <v>38</v>
      </c>
      <c r="B40" s="32" t="s">
        <v>473</v>
      </c>
      <c r="C40" s="120">
        <v>5.1014285714285705</v>
      </c>
      <c r="D40" s="121" t="s">
        <v>702</v>
      </c>
      <c r="E40" s="35">
        <v>7</v>
      </c>
      <c r="F40" s="36">
        <v>36327</v>
      </c>
      <c r="G40" s="37">
        <v>26.301369863013697</v>
      </c>
      <c r="H40" s="37" t="s">
        <v>669</v>
      </c>
      <c r="I40" s="37">
        <v>21.884931506849316</v>
      </c>
      <c r="J40" s="37" t="s">
        <v>978</v>
      </c>
      <c r="K40" s="37" t="s">
        <v>982</v>
      </c>
      <c r="L40" s="37" t="s">
        <v>985</v>
      </c>
      <c r="M40" s="55">
        <v>78</v>
      </c>
      <c r="N40" s="35">
        <v>219</v>
      </c>
      <c r="O40" s="35">
        <v>4.72</v>
      </c>
      <c r="P40" s="38">
        <v>0</v>
      </c>
      <c r="Q40" s="125">
        <v>0</v>
      </c>
      <c r="R40" s="110">
        <v>6.9755198736509608E-2</v>
      </c>
      <c r="S40" s="110">
        <v>0.11068597977589505</v>
      </c>
      <c r="T40" s="110">
        <v>0.30573770491803276</v>
      </c>
      <c r="U40" s="110">
        <v>0</v>
      </c>
      <c r="V40" s="58">
        <v>0.30573770491803276</v>
      </c>
      <c r="W40" s="59">
        <v>0.2323606557377049</v>
      </c>
      <c r="X40" s="42">
        <v>20.221917808219178</v>
      </c>
      <c r="Y40" s="43">
        <v>2.99</v>
      </c>
      <c r="Z40" s="43">
        <v>4.5</v>
      </c>
      <c r="AA40" s="43">
        <v>12.1</v>
      </c>
      <c r="AB40" s="43">
        <v>0.72</v>
      </c>
      <c r="AC40" s="43">
        <v>2.92</v>
      </c>
      <c r="AD40" s="44">
        <v>8.5504915102770335E-2</v>
      </c>
      <c r="AE40" s="44">
        <v>0.23513851653261841</v>
      </c>
      <c r="AF40" s="45">
        <v>5.7000000000000002E-2</v>
      </c>
      <c r="AG40" s="185">
        <v>0.38950000000000001</v>
      </c>
      <c r="AH40" s="185">
        <v>0.1045</v>
      </c>
      <c r="AI40" s="43">
        <v>88.248252858027442</v>
      </c>
      <c r="AJ40" s="47">
        <v>96.475494074553566</v>
      </c>
      <c r="AK40" s="49">
        <v>6</v>
      </c>
      <c r="AL40" s="49">
        <v>6</v>
      </c>
      <c r="AM40" s="49">
        <v>6</v>
      </c>
      <c r="AN40" s="49">
        <v>2</v>
      </c>
      <c r="AO40" s="49">
        <v>3</v>
      </c>
      <c r="AP40" s="49">
        <v>6</v>
      </c>
      <c r="AQ40" s="49">
        <v>0</v>
      </c>
      <c r="AR40" s="49">
        <v>0</v>
      </c>
      <c r="AS40" s="133"/>
      <c r="AT40" s="115">
        <v>3181</v>
      </c>
      <c r="AU40" s="115"/>
      <c r="AV40" s="115"/>
      <c r="AW40" s="115"/>
      <c r="AX40" s="115"/>
      <c r="AY40" s="116"/>
      <c r="AZ40" s="116"/>
      <c r="BA40" s="115"/>
      <c r="BB40" s="115"/>
      <c r="BC40" s="115"/>
      <c r="BD40" s="115"/>
      <c r="BE40" s="135"/>
      <c r="BF40" s="135"/>
      <c r="BG40" s="136"/>
      <c r="BH40" s="133">
        <v>265</v>
      </c>
      <c r="BI40" s="115">
        <v>3799</v>
      </c>
      <c r="BJ40" s="115">
        <v>23</v>
      </c>
      <c r="BK40" s="115">
        <v>15</v>
      </c>
      <c r="BL40" s="115">
        <v>2</v>
      </c>
      <c r="BM40" s="115">
        <v>29</v>
      </c>
      <c r="BN40" s="116">
        <v>1.17</v>
      </c>
      <c r="BO40" s="116">
        <v>0.8</v>
      </c>
      <c r="BP40" s="158">
        <v>2.11</v>
      </c>
      <c r="BQ40" s="158">
        <v>4.9000000000000004</v>
      </c>
      <c r="BR40" s="158">
        <v>15.7</v>
      </c>
      <c r="BS40" s="61">
        <v>7</v>
      </c>
      <c r="BT40" s="153">
        <v>5.5735849056603767E-2</v>
      </c>
      <c r="BU40" s="61">
        <v>16</v>
      </c>
      <c r="BV40" s="153">
        <v>0.12739622641509432</v>
      </c>
      <c r="BW40" s="135">
        <v>71.400000000000006</v>
      </c>
      <c r="BX40" s="135">
        <v>6.3</v>
      </c>
      <c r="BY40" s="135">
        <v>54.3</v>
      </c>
      <c r="BZ40" s="136">
        <v>45.7</v>
      </c>
      <c r="CA40" s="133">
        <v>405</v>
      </c>
      <c r="CB40" s="115">
        <v>3659</v>
      </c>
      <c r="CC40" s="115">
        <v>49</v>
      </c>
      <c r="CD40" s="115">
        <v>32</v>
      </c>
      <c r="CE40" s="115">
        <v>4</v>
      </c>
      <c r="CF40" s="115">
        <v>26</v>
      </c>
      <c r="CG40" s="116">
        <v>0.48</v>
      </c>
      <c r="CH40" s="116">
        <v>1.1000000000000001</v>
      </c>
      <c r="CI40" s="158">
        <v>1.19</v>
      </c>
      <c r="CJ40" s="158">
        <v>2.7</v>
      </c>
      <c r="CK40" s="158">
        <v>13.4</v>
      </c>
      <c r="CL40" s="61">
        <v>11</v>
      </c>
      <c r="CM40" s="153">
        <v>3.2320987654320982E-2</v>
      </c>
      <c r="CN40" s="61">
        <v>38</v>
      </c>
      <c r="CO40" s="153">
        <v>0.11165432098765431</v>
      </c>
      <c r="CP40" s="135">
        <v>81.8</v>
      </c>
      <c r="CQ40" s="135">
        <v>11.1</v>
      </c>
      <c r="CR40" s="135">
        <v>20.2</v>
      </c>
      <c r="CS40" s="136">
        <v>79.8</v>
      </c>
      <c r="CT40" s="133">
        <v>1119</v>
      </c>
      <c r="CU40" s="115">
        <v>3660</v>
      </c>
      <c r="CV40" s="115">
        <v>120</v>
      </c>
      <c r="CW40" s="115">
        <v>77</v>
      </c>
      <c r="CX40" s="115">
        <v>8</v>
      </c>
      <c r="CY40" s="115">
        <v>21</v>
      </c>
      <c r="CZ40" s="116">
        <v>0.72</v>
      </c>
      <c r="DA40" s="116">
        <v>2.92</v>
      </c>
      <c r="DB40" s="158">
        <v>2.99</v>
      </c>
      <c r="DC40" s="158">
        <v>4.5</v>
      </c>
      <c r="DD40" s="158">
        <v>12.1</v>
      </c>
      <c r="DE40" s="61">
        <v>32</v>
      </c>
      <c r="DF40" s="153">
        <v>8.5504915102770335E-2</v>
      </c>
      <c r="DG40" s="61">
        <v>88</v>
      </c>
      <c r="DH40" s="153">
        <v>0.23513851653261841</v>
      </c>
      <c r="DI40" s="135">
        <v>53.1</v>
      </c>
      <c r="DJ40" s="135">
        <v>3.8</v>
      </c>
      <c r="DK40" s="135">
        <v>77.900000000000006</v>
      </c>
      <c r="DL40" s="136">
        <v>20.9</v>
      </c>
      <c r="DM40" s="133">
        <v>0</v>
      </c>
      <c r="DN40" s="115">
        <v>798</v>
      </c>
      <c r="DO40" s="115"/>
      <c r="DP40" s="115"/>
      <c r="DQ40" s="115"/>
      <c r="DR40" s="115"/>
      <c r="DS40" s="116"/>
      <c r="DT40" s="116"/>
      <c r="DU40" s="158">
        <v>0</v>
      </c>
      <c r="DV40" s="158">
        <v>0</v>
      </c>
      <c r="DW40" s="158"/>
      <c r="DX40" s="61"/>
      <c r="DY40" s="153"/>
      <c r="DZ40" s="61"/>
      <c r="EA40" s="153"/>
      <c r="EB40" s="159"/>
      <c r="EC40" s="135"/>
      <c r="ED40" s="135"/>
      <c r="EE40" s="136"/>
    </row>
    <row r="41" spans="1:135" ht="15.75" customHeight="1" x14ac:dyDescent="0.2">
      <c r="A41" s="30">
        <v>39</v>
      </c>
      <c r="B41" s="32" t="s">
        <v>461</v>
      </c>
      <c r="C41" s="120">
        <v>4.9785714285714286</v>
      </c>
      <c r="D41" s="121" t="s">
        <v>647</v>
      </c>
      <c r="E41" s="35">
        <v>2</v>
      </c>
      <c r="F41" s="36">
        <v>35608</v>
      </c>
      <c r="G41" s="37">
        <v>28.271232876712329</v>
      </c>
      <c r="H41" s="37" t="s">
        <v>754</v>
      </c>
      <c r="I41" s="37">
        <v>23.854794520547944</v>
      </c>
      <c r="J41" s="37" t="s">
        <v>976</v>
      </c>
      <c r="K41" s="37" t="s">
        <v>982</v>
      </c>
      <c r="L41" s="37" t="s">
        <v>988</v>
      </c>
      <c r="M41" s="55">
        <v>74.88</v>
      </c>
      <c r="N41" s="35">
        <v>220</v>
      </c>
      <c r="O41" s="35">
        <v>4.68</v>
      </c>
      <c r="P41" s="38">
        <v>7</v>
      </c>
      <c r="Q41" s="125">
        <v>2.1971123666038921E-2</v>
      </c>
      <c r="R41" s="110">
        <v>0.21184210526315789</v>
      </c>
      <c r="S41" s="110">
        <v>0.16766109785202865</v>
      </c>
      <c r="T41" s="110">
        <v>0.10042735042735043</v>
      </c>
      <c r="U41" s="110">
        <v>0.20546662922400075</v>
      </c>
      <c r="V41" s="58">
        <v>0.20865436724357933</v>
      </c>
      <c r="W41" s="59">
        <v>0.20865436724357933</v>
      </c>
      <c r="X41" s="42">
        <v>20.19178082191781</v>
      </c>
      <c r="Y41" s="43">
        <v>1.68</v>
      </c>
      <c r="Z41" s="43">
        <v>7.2</v>
      </c>
      <c r="AA41" s="43">
        <v>11.9</v>
      </c>
      <c r="AB41" s="43">
        <v>1.21</v>
      </c>
      <c r="AC41" s="43">
        <v>1.58</v>
      </c>
      <c r="AD41" s="44">
        <v>3.1776765375854221E-2</v>
      </c>
      <c r="AE41" s="44">
        <v>0.12357630979498863</v>
      </c>
      <c r="AF41" s="45">
        <v>6.5000000000000002E-2</v>
      </c>
      <c r="AG41" s="185">
        <v>0.81199999999999994</v>
      </c>
      <c r="AH41" s="185">
        <v>0.17700000000000002</v>
      </c>
      <c r="AI41" s="43">
        <v>91.721102040074257</v>
      </c>
      <c r="AJ41" s="47">
        <v>94.316355156922299</v>
      </c>
      <c r="AK41" s="49">
        <v>6</v>
      </c>
      <c r="AL41" s="49">
        <v>6</v>
      </c>
      <c r="AM41" s="49">
        <v>2</v>
      </c>
      <c r="AN41" s="49">
        <v>5</v>
      </c>
      <c r="AO41" s="49">
        <v>4</v>
      </c>
      <c r="AP41" s="49">
        <v>5</v>
      </c>
      <c r="AQ41" s="49">
        <v>1</v>
      </c>
      <c r="AR41" s="49">
        <v>0.25</v>
      </c>
      <c r="AS41" s="133">
        <v>70</v>
      </c>
      <c r="AT41" s="115">
        <v>3186</v>
      </c>
      <c r="AU41" s="115">
        <v>26</v>
      </c>
      <c r="AV41" s="115">
        <v>8</v>
      </c>
      <c r="AW41" s="115">
        <v>0</v>
      </c>
      <c r="AX41" s="115">
        <v>22</v>
      </c>
      <c r="AY41" s="116"/>
      <c r="AZ41" s="116">
        <v>0.3</v>
      </c>
      <c r="BA41" s="116">
        <v>0.41</v>
      </c>
      <c r="BB41" s="116">
        <v>1</v>
      </c>
      <c r="BC41" s="116">
        <v>10.8</v>
      </c>
      <c r="BD41" s="116"/>
      <c r="BE41" s="135">
        <v>33.299999999999997</v>
      </c>
      <c r="BF41" s="135">
        <v>93.9</v>
      </c>
      <c r="BG41" s="136">
        <v>6.1</v>
      </c>
      <c r="BH41" s="133">
        <v>644</v>
      </c>
      <c r="BI41" s="115">
        <v>3040</v>
      </c>
      <c r="BJ41" s="115">
        <v>75</v>
      </c>
      <c r="BK41" s="115">
        <v>45</v>
      </c>
      <c r="BL41" s="115">
        <v>5</v>
      </c>
      <c r="BM41" s="115">
        <v>17</v>
      </c>
      <c r="BN41" s="116">
        <v>0.4</v>
      </c>
      <c r="BO41" s="116">
        <v>1.4</v>
      </c>
      <c r="BP41" s="158">
        <v>1.57</v>
      </c>
      <c r="BQ41" s="158">
        <v>2.7</v>
      </c>
      <c r="BR41" s="158">
        <v>13.5</v>
      </c>
      <c r="BS41" s="61">
        <v>16</v>
      </c>
      <c r="BT41" s="153">
        <v>3.900621118012422E-2</v>
      </c>
      <c r="BU41" s="61">
        <v>59</v>
      </c>
      <c r="BV41" s="153">
        <v>0.14383540372670808</v>
      </c>
      <c r="BW41" s="135">
        <v>50</v>
      </c>
      <c r="BX41" s="135">
        <v>10</v>
      </c>
      <c r="BY41" s="135">
        <v>90.7</v>
      </c>
      <c r="BZ41" s="136">
        <v>9.3000000000000007</v>
      </c>
      <c r="CA41" s="133">
        <v>562</v>
      </c>
      <c r="CB41" s="115">
        <v>3352</v>
      </c>
      <c r="CC41" s="115">
        <v>74</v>
      </c>
      <c r="CD41" s="115">
        <v>45</v>
      </c>
      <c r="CE41" s="115">
        <v>3</v>
      </c>
      <c r="CF41" s="115">
        <v>17</v>
      </c>
      <c r="CG41" s="116">
        <v>0.46</v>
      </c>
      <c r="CH41" s="116">
        <v>1.07</v>
      </c>
      <c r="CI41" s="158">
        <v>1.28</v>
      </c>
      <c r="CJ41" s="158">
        <v>3</v>
      </c>
      <c r="CK41" s="158">
        <v>12.4</v>
      </c>
      <c r="CL41" s="61">
        <v>21</v>
      </c>
      <c r="CM41" s="153">
        <v>4.7829181494661921E-2</v>
      </c>
      <c r="CN41" s="61">
        <v>53</v>
      </c>
      <c r="CO41" s="153">
        <v>0.12071174377224199</v>
      </c>
      <c r="CP41" s="135">
        <v>57.1</v>
      </c>
      <c r="CQ41" s="135">
        <v>6.3</v>
      </c>
      <c r="CR41" s="135">
        <v>92.1</v>
      </c>
      <c r="CS41" s="136">
        <v>7.7</v>
      </c>
      <c r="CT41" s="133">
        <v>141</v>
      </c>
      <c r="CU41" s="115">
        <v>1404</v>
      </c>
      <c r="CV41" s="115">
        <v>18</v>
      </c>
      <c r="CW41" s="115">
        <v>12</v>
      </c>
      <c r="CX41" s="115">
        <v>0</v>
      </c>
      <c r="CY41" s="115">
        <v>6</v>
      </c>
      <c r="CZ41" s="116">
        <v>1.21</v>
      </c>
      <c r="DA41" s="116">
        <v>1.58</v>
      </c>
      <c r="DB41" s="158">
        <v>1.68</v>
      </c>
      <c r="DC41" s="158">
        <v>3</v>
      </c>
      <c r="DD41" s="158">
        <v>8.1999999999999993</v>
      </c>
      <c r="DE41" s="61">
        <v>3</v>
      </c>
      <c r="DF41" s="153">
        <v>3.5744680851063831E-2</v>
      </c>
      <c r="DG41" s="61">
        <v>15</v>
      </c>
      <c r="DH41" s="153">
        <v>0.17872340425531916</v>
      </c>
      <c r="DI41" s="135">
        <v>66.7</v>
      </c>
      <c r="DJ41" s="135">
        <v>7.7</v>
      </c>
      <c r="DK41" s="135">
        <v>70.3</v>
      </c>
      <c r="DL41" s="136">
        <v>27.5</v>
      </c>
      <c r="DM41" s="133">
        <v>439</v>
      </c>
      <c r="DN41" s="115">
        <v>2136.6</v>
      </c>
      <c r="DO41" s="115">
        <v>44</v>
      </c>
      <c r="DP41" s="115">
        <v>29</v>
      </c>
      <c r="DQ41" s="115">
        <v>5</v>
      </c>
      <c r="DR41" s="115">
        <v>15</v>
      </c>
      <c r="DS41" s="116">
        <v>1.01</v>
      </c>
      <c r="DT41" s="116">
        <v>1.54</v>
      </c>
      <c r="DU41" s="158">
        <v>1.55</v>
      </c>
      <c r="DV41" s="158">
        <v>7.2</v>
      </c>
      <c r="DW41" s="158">
        <v>11.9</v>
      </c>
      <c r="DX41" s="61">
        <v>9</v>
      </c>
      <c r="DY41" s="153">
        <v>3.1776765375854221E-2</v>
      </c>
      <c r="DZ41" s="61">
        <v>35</v>
      </c>
      <c r="EA41" s="153">
        <v>0.12357630979498863</v>
      </c>
      <c r="EB41" s="159">
        <v>66.7</v>
      </c>
      <c r="EC41" s="135">
        <v>6.5</v>
      </c>
      <c r="ED41" s="135">
        <v>92.1</v>
      </c>
      <c r="EE41" s="136">
        <v>7.9</v>
      </c>
    </row>
    <row r="42" spans="1:135" ht="15.75" customHeight="1" x14ac:dyDescent="0.2">
      <c r="A42" s="30">
        <v>40</v>
      </c>
      <c r="B42" s="32" t="s">
        <v>487</v>
      </c>
      <c r="C42" s="120">
        <v>4.9757142857142869</v>
      </c>
      <c r="D42" s="121" t="s">
        <v>719</v>
      </c>
      <c r="E42" s="35">
        <v>3</v>
      </c>
      <c r="F42" s="36">
        <v>36092</v>
      </c>
      <c r="G42" s="37">
        <v>26.945205479452056</v>
      </c>
      <c r="H42" s="37" t="s">
        <v>628</v>
      </c>
      <c r="I42" s="37">
        <v>22.528767123287672</v>
      </c>
      <c r="J42" s="37" t="s">
        <v>976</v>
      </c>
      <c r="K42" s="37" t="s">
        <v>982</v>
      </c>
      <c r="L42" s="37" t="s">
        <v>987</v>
      </c>
      <c r="M42" s="55">
        <v>76</v>
      </c>
      <c r="N42" s="35">
        <v>224</v>
      </c>
      <c r="O42" s="35">
        <v>4.55</v>
      </c>
      <c r="P42" s="38">
        <v>0</v>
      </c>
      <c r="Q42" s="125">
        <v>0</v>
      </c>
      <c r="R42" s="110">
        <v>0</v>
      </c>
      <c r="S42" s="110">
        <v>9.6818810511756573E-3</v>
      </c>
      <c r="T42" s="110">
        <v>0.13879287423557565</v>
      </c>
      <c r="U42" s="110">
        <v>0.16744019992859693</v>
      </c>
      <c r="V42" s="58">
        <v>0.16744019992859693</v>
      </c>
      <c r="W42" s="59">
        <v>0.15906818993216709</v>
      </c>
      <c r="X42" s="42" t="s">
        <v>727</v>
      </c>
      <c r="Y42" s="43">
        <v>2</v>
      </c>
      <c r="Z42" s="43">
        <v>4.5</v>
      </c>
      <c r="AA42" s="43">
        <v>17.5</v>
      </c>
      <c r="AB42" s="43">
        <v>0.6</v>
      </c>
      <c r="AC42" s="43">
        <v>1.48</v>
      </c>
      <c r="AD42" s="44">
        <v>4.2643923240938165E-2</v>
      </c>
      <c r="AE42" s="44">
        <v>0.16204690831556504</v>
      </c>
      <c r="AF42" s="45">
        <v>9.6999999999999989E-2</v>
      </c>
      <c r="AG42" s="185">
        <v>0.89349999999999996</v>
      </c>
      <c r="AH42" s="185">
        <v>0.1065</v>
      </c>
      <c r="AI42" s="43">
        <v>104.52794861961353</v>
      </c>
      <c r="AJ42" s="47">
        <v>109.9061025035699</v>
      </c>
      <c r="AK42" s="49">
        <v>4</v>
      </c>
      <c r="AL42" s="49">
        <v>0</v>
      </c>
      <c r="AM42" s="49">
        <v>4</v>
      </c>
      <c r="AN42" s="49">
        <v>2</v>
      </c>
      <c r="AO42" s="49">
        <v>7</v>
      </c>
      <c r="AP42" s="49">
        <v>8</v>
      </c>
      <c r="AQ42" s="49">
        <v>0</v>
      </c>
      <c r="AR42" s="49">
        <v>0.5</v>
      </c>
      <c r="AS42" s="133"/>
      <c r="AT42" s="115">
        <v>3024</v>
      </c>
      <c r="AU42" s="115"/>
      <c r="AV42" s="115"/>
      <c r="AW42" s="115"/>
      <c r="AX42" s="115"/>
      <c r="AY42" s="116"/>
      <c r="AZ42" s="116"/>
      <c r="BA42" s="115"/>
      <c r="BB42" s="115"/>
      <c r="BC42" s="115"/>
      <c r="BD42" s="115"/>
      <c r="BE42" s="135"/>
      <c r="BF42" s="135"/>
      <c r="BG42" s="136"/>
      <c r="BH42" s="133"/>
      <c r="BI42" s="115">
        <v>3365</v>
      </c>
      <c r="BJ42" s="115"/>
      <c r="BK42" s="115"/>
      <c r="BL42" s="115"/>
      <c r="BM42" s="115"/>
      <c r="BN42" s="116"/>
      <c r="BO42" s="116"/>
      <c r="BP42" s="157"/>
      <c r="BQ42" s="157"/>
      <c r="BR42" s="157"/>
      <c r="BS42" s="61"/>
      <c r="BT42" s="153"/>
      <c r="BU42" s="61"/>
      <c r="BV42" s="153"/>
      <c r="BW42" s="135"/>
      <c r="BX42" s="135"/>
      <c r="BY42" s="135"/>
      <c r="BZ42" s="136"/>
      <c r="CA42" s="133">
        <v>35</v>
      </c>
      <c r="CB42" s="115">
        <v>3615</v>
      </c>
      <c r="CC42" s="115">
        <v>4</v>
      </c>
      <c r="CD42" s="115">
        <v>1</v>
      </c>
      <c r="CE42" s="115">
        <v>0</v>
      </c>
      <c r="CF42" s="115">
        <v>28</v>
      </c>
      <c r="CG42" s="116">
        <v>3.6</v>
      </c>
      <c r="CH42" s="116">
        <v>1.3</v>
      </c>
      <c r="CI42" s="158">
        <v>1.4</v>
      </c>
      <c r="CJ42" s="158">
        <v>16</v>
      </c>
      <c r="CK42" s="158"/>
      <c r="CL42" s="61">
        <v>1</v>
      </c>
      <c r="CM42" s="153">
        <v>0.04</v>
      </c>
      <c r="CN42" s="61">
        <v>3</v>
      </c>
      <c r="CO42" s="153">
        <v>0.12</v>
      </c>
      <c r="CP42" s="135">
        <v>0</v>
      </c>
      <c r="CQ42" s="135">
        <v>0</v>
      </c>
      <c r="CR42" s="135">
        <v>87.9</v>
      </c>
      <c r="CS42" s="136">
        <v>12.1</v>
      </c>
      <c r="CT42" s="133">
        <v>522</v>
      </c>
      <c r="CU42" s="115">
        <v>3761</v>
      </c>
      <c r="CV42" s="115">
        <v>62</v>
      </c>
      <c r="CW42" s="115">
        <v>32</v>
      </c>
      <c r="CX42" s="115">
        <v>6</v>
      </c>
      <c r="CY42" s="115">
        <v>32</v>
      </c>
      <c r="CZ42" s="116">
        <v>0.6</v>
      </c>
      <c r="DA42" s="116">
        <v>1.24</v>
      </c>
      <c r="DB42" s="158">
        <v>1.43</v>
      </c>
      <c r="DC42" s="158">
        <v>4.5</v>
      </c>
      <c r="DD42" s="158">
        <v>17.5</v>
      </c>
      <c r="DE42" s="61">
        <v>18</v>
      </c>
      <c r="DF42" s="153">
        <v>4.93103448275862E-2</v>
      </c>
      <c r="DG42" s="61">
        <v>44</v>
      </c>
      <c r="DH42" s="153">
        <v>0.12053639846743294</v>
      </c>
      <c r="DI42" s="135">
        <v>38.9</v>
      </c>
      <c r="DJ42" s="135">
        <v>22</v>
      </c>
      <c r="DK42" s="135">
        <v>94</v>
      </c>
      <c r="DL42" s="136">
        <v>6</v>
      </c>
      <c r="DM42" s="133">
        <v>469</v>
      </c>
      <c r="DN42" s="115">
        <v>2801</v>
      </c>
      <c r="DO42" s="115">
        <v>48</v>
      </c>
      <c r="DP42" s="115">
        <v>28</v>
      </c>
      <c r="DQ42" s="115">
        <v>5</v>
      </c>
      <c r="DR42" s="115">
        <v>32</v>
      </c>
      <c r="DS42" s="116">
        <v>0.54</v>
      </c>
      <c r="DT42" s="116">
        <v>1.48</v>
      </c>
      <c r="DU42" s="158">
        <v>2</v>
      </c>
      <c r="DV42" s="158">
        <v>4.3</v>
      </c>
      <c r="DW42" s="158">
        <v>17.5</v>
      </c>
      <c r="DX42" s="61">
        <v>10</v>
      </c>
      <c r="DY42" s="153">
        <v>4.2643923240938165E-2</v>
      </c>
      <c r="DZ42" s="61">
        <v>38</v>
      </c>
      <c r="EA42" s="153">
        <v>0.16204690831556504</v>
      </c>
      <c r="EB42" s="159">
        <v>50</v>
      </c>
      <c r="EC42" s="135">
        <v>9.6999999999999993</v>
      </c>
      <c r="ED42" s="135">
        <v>84.7</v>
      </c>
      <c r="EE42" s="136">
        <v>15.3</v>
      </c>
    </row>
    <row r="43" spans="1:135" ht="15.75" customHeight="1" x14ac:dyDescent="0.2">
      <c r="A43" s="30">
        <v>41</v>
      </c>
      <c r="B43" s="32" t="s">
        <v>490</v>
      </c>
      <c r="C43" s="120">
        <v>4.9128571428571428</v>
      </c>
      <c r="D43" s="121" t="s">
        <v>781</v>
      </c>
      <c r="E43" s="35">
        <v>4</v>
      </c>
      <c r="F43" s="36">
        <v>35898</v>
      </c>
      <c r="G43" s="37">
        <v>27.476712328767125</v>
      </c>
      <c r="H43" s="37" t="s">
        <v>628</v>
      </c>
      <c r="I43" s="37">
        <v>23.06027397260274</v>
      </c>
      <c r="J43" s="37" t="s">
        <v>978</v>
      </c>
      <c r="K43" s="37" t="s">
        <v>982</v>
      </c>
      <c r="L43" s="37" t="s">
        <v>987</v>
      </c>
      <c r="M43" s="55">
        <v>74.5</v>
      </c>
      <c r="N43" s="35">
        <v>209</v>
      </c>
      <c r="O43" s="35">
        <v>4.7</v>
      </c>
      <c r="P43" s="38">
        <v>0</v>
      </c>
      <c r="Q43" s="125">
        <v>0</v>
      </c>
      <c r="R43" s="110">
        <v>0</v>
      </c>
      <c r="S43" s="110">
        <v>0.18931247963506029</v>
      </c>
      <c r="T43" s="110">
        <v>0.26707577374599789</v>
      </c>
      <c r="U43" s="110">
        <v>0</v>
      </c>
      <c r="V43" s="58">
        <v>0.26707577374599789</v>
      </c>
      <c r="W43" s="59">
        <v>0.25372198505869797</v>
      </c>
      <c r="X43" s="42">
        <v>21.397260273972602</v>
      </c>
      <c r="Y43" s="43">
        <v>2.79</v>
      </c>
      <c r="Z43" s="43">
        <v>4.7</v>
      </c>
      <c r="AA43" s="43">
        <v>13.8</v>
      </c>
      <c r="AB43" s="43">
        <v>0.83</v>
      </c>
      <c r="AC43" s="43">
        <v>2.9</v>
      </c>
      <c r="AD43" s="44">
        <v>8.3616383616383613E-2</v>
      </c>
      <c r="AE43" s="44">
        <v>0.18116883116883117</v>
      </c>
      <c r="AF43" s="45">
        <v>0.22</v>
      </c>
      <c r="AG43" s="185">
        <v>0.38549999999999995</v>
      </c>
      <c r="AH43" s="185">
        <v>0.113</v>
      </c>
      <c r="AI43" s="43">
        <v>85.661337288236638</v>
      </c>
      <c r="AJ43" s="47">
        <v>87.415460656346013</v>
      </c>
      <c r="AK43" s="49">
        <v>7</v>
      </c>
      <c r="AL43" s="49">
        <v>4</v>
      </c>
      <c r="AM43" s="49">
        <v>5</v>
      </c>
      <c r="AN43" s="49">
        <v>2</v>
      </c>
      <c r="AO43" s="49">
        <v>4</v>
      </c>
      <c r="AP43" s="49">
        <v>4</v>
      </c>
      <c r="AQ43" s="49">
        <v>0</v>
      </c>
      <c r="AR43" s="49">
        <v>0</v>
      </c>
      <c r="AS43" s="133"/>
      <c r="AT43" s="115">
        <v>2154</v>
      </c>
      <c r="AU43" s="115"/>
      <c r="AV43" s="115"/>
      <c r="AW43" s="115"/>
      <c r="AX43" s="115"/>
      <c r="AY43" s="116"/>
      <c r="AZ43" s="116"/>
      <c r="BA43" s="115"/>
      <c r="BB43" s="115"/>
      <c r="BC43" s="115"/>
      <c r="BD43" s="115"/>
      <c r="BE43" s="135"/>
      <c r="BF43" s="135"/>
      <c r="BG43" s="136"/>
      <c r="BH43" s="133"/>
      <c r="BI43" s="115">
        <v>3599</v>
      </c>
      <c r="BJ43" s="115"/>
      <c r="BK43" s="115"/>
      <c r="BL43" s="115"/>
      <c r="BM43" s="115"/>
      <c r="BN43" s="116"/>
      <c r="BO43" s="116"/>
      <c r="BP43" s="157"/>
      <c r="BQ43" s="157"/>
      <c r="BR43" s="157"/>
      <c r="BS43" s="61"/>
      <c r="BT43" s="153"/>
      <c r="BU43" s="61"/>
      <c r="BV43" s="153"/>
      <c r="BW43" s="135"/>
      <c r="BX43" s="135"/>
      <c r="BY43" s="135"/>
      <c r="BZ43" s="136"/>
      <c r="CA43" s="133">
        <v>581</v>
      </c>
      <c r="CB43" s="115">
        <v>3069</v>
      </c>
      <c r="CC43" s="115">
        <v>82</v>
      </c>
      <c r="CD43" s="115">
        <v>41</v>
      </c>
      <c r="CE43" s="115">
        <v>4</v>
      </c>
      <c r="CF43" s="115">
        <v>25</v>
      </c>
      <c r="CG43" s="116">
        <v>0.54</v>
      </c>
      <c r="CH43" s="116">
        <v>1.61</v>
      </c>
      <c r="CI43" s="158">
        <v>1.79</v>
      </c>
      <c r="CJ43" s="158">
        <v>4</v>
      </c>
      <c r="CK43" s="158">
        <v>14</v>
      </c>
      <c r="CL43" s="61">
        <v>28</v>
      </c>
      <c r="CM43" s="153">
        <v>8.6265060240963851E-2</v>
      </c>
      <c r="CN43" s="61">
        <v>54</v>
      </c>
      <c r="CO43" s="153">
        <v>0.166368330464716</v>
      </c>
      <c r="CP43" s="135">
        <v>46.4</v>
      </c>
      <c r="CQ43" s="135">
        <v>4.7</v>
      </c>
      <c r="CR43" s="135">
        <v>86.8</v>
      </c>
      <c r="CS43" s="136">
        <v>13.2</v>
      </c>
      <c r="CT43" s="133">
        <v>1001</v>
      </c>
      <c r="CU43" s="115">
        <v>3748</v>
      </c>
      <c r="CV43" s="115">
        <v>95</v>
      </c>
      <c r="CW43" s="115">
        <v>65</v>
      </c>
      <c r="CX43" s="115">
        <v>11</v>
      </c>
      <c r="CY43" s="115">
        <v>31</v>
      </c>
      <c r="CZ43" s="116">
        <v>0.83</v>
      </c>
      <c r="DA43" s="116">
        <v>2.9</v>
      </c>
      <c r="DB43" s="158">
        <v>2.79</v>
      </c>
      <c r="DC43" s="158">
        <v>4.7</v>
      </c>
      <c r="DD43" s="158">
        <v>13.8</v>
      </c>
      <c r="DE43" s="61">
        <v>30</v>
      </c>
      <c r="DF43" s="153">
        <v>8.3616383616383613E-2</v>
      </c>
      <c r="DG43" s="61">
        <v>65</v>
      </c>
      <c r="DH43" s="153">
        <v>0.18116883116883117</v>
      </c>
      <c r="DI43" s="135">
        <v>60</v>
      </c>
      <c r="DJ43" s="135">
        <v>7.1</v>
      </c>
      <c r="DK43" s="135">
        <v>77.099999999999994</v>
      </c>
      <c r="DL43" s="136">
        <v>22.6</v>
      </c>
      <c r="DM43" s="133">
        <v>0</v>
      </c>
      <c r="DN43" s="115">
        <v>2533</v>
      </c>
      <c r="DO43" s="115"/>
      <c r="DP43" s="115"/>
      <c r="DQ43" s="115"/>
      <c r="DR43" s="115"/>
      <c r="DS43" s="116"/>
      <c r="DT43" s="116"/>
      <c r="DU43" s="158">
        <v>0</v>
      </c>
      <c r="DV43" s="158">
        <v>0</v>
      </c>
      <c r="DW43" s="158"/>
      <c r="DX43" s="61"/>
      <c r="DY43" s="153"/>
      <c r="DZ43" s="61"/>
      <c r="EA43" s="153"/>
      <c r="EB43" s="159"/>
      <c r="EC43" s="135"/>
      <c r="ED43" s="135"/>
      <c r="EE43" s="136"/>
    </row>
    <row r="44" spans="1:135" ht="15.75" customHeight="1" x14ac:dyDescent="0.2">
      <c r="A44" s="30">
        <v>42</v>
      </c>
      <c r="B44" s="32" t="s">
        <v>480</v>
      </c>
      <c r="C44" s="120">
        <v>4.8214285714285712</v>
      </c>
      <c r="D44" s="121" t="s">
        <v>798</v>
      </c>
      <c r="E44" s="35">
        <v>8</v>
      </c>
      <c r="F44" s="36">
        <v>36181</v>
      </c>
      <c r="G44" s="37">
        <v>26.701369863013699</v>
      </c>
      <c r="H44" s="37" t="s">
        <v>669</v>
      </c>
      <c r="I44" s="37">
        <v>22.284931506849315</v>
      </c>
      <c r="J44" s="37" t="s">
        <v>976</v>
      </c>
      <c r="K44" s="37" t="s">
        <v>982</v>
      </c>
      <c r="L44" s="37" t="s">
        <v>985</v>
      </c>
      <c r="M44" s="55">
        <v>74</v>
      </c>
      <c r="N44" s="35">
        <v>210</v>
      </c>
      <c r="O44" s="35">
        <v>4.59</v>
      </c>
      <c r="P44" s="38">
        <v>0</v>
      </c>
      <c r="Q44" s="125">
        <v>0</v>
      </c>
      <c r="R44" s="110">
        <v>1.8753044325377496E-2</v>
      </c>
      <c r="S44" s="110">
        <v>7.2970757037441922E-2</v>
      </c>
      <c r="T44" s="110">
        <v>0.20976090707419276</v>
      </c>
      <c r="U44" s="110">
        <v>0.27719560878243515</v>
      </c>
      <c r="V44" s="58">
        <v>0.27719560878243515</v>
      </c>
      <c r="W44" s="59">
        <v>0.21066866267465073</v>
      </c>
      <c r="X44" s="42">
        <v>20.621917808219177</v>
      </c>
      <c r="Y44" s="43">
        <v>2.7</v>
      </c>
      <c r="Z44" s="43">
        <v>4.3</v>
      </c>
      <c r="AA44" s="43">
        <v>15.3</v>
      </c>
      <c r="AB44" s="43">
        <v>0.61</v>
      </c>
      <c r="AC44" s="43">
        <v>2.57</v>
      </c>
      <c r="AD44" s="44">
        <v>8.9918991899189921E-2</v>
      </c>
      <c r="AE44" s="44">
        <v>0.20414041404140415</v>
      </c>
      <c r="AF44" s="45">
        <v>0.124</v>
      </c>
      <c r="AG44" s="185">
        <v>0.92149999999999999</v>
      </c>
      <c r="AH44" s="185">
        <v>7.5500000000000012E-2</v>
      </c>
      <c r="AI44" s="43">
        <v>94.623399830790689</v>
      </c>
      <c r="AJ44" s="47">
        <v>95.59058495314116</v>
      </c>
      <c r="AK44" s="49">
        <v>6</v>
      </c>
      <c r="AL44" s="49">
        <v>5</v>
      </c>
      <c r="AM44" s="49">
        <v>5</v>
      </c>
      <c r="AN44" s="49">
        <v>1</v>
      </c>
      <c r="AO44" s="49">
        <v>6</v>
      </c>
      <c r="AP44" s="49">
        <v>5</v>
      </c>
      <c r="AQ44" s="49">
        <v>0</v>
      </c>
      <c r="AR44" s="49">
        <v>0</v>
      </c>
      <c r="AS44" s="133"/>
      <c r="AT44" s="115">
        <v>3148</v>
      </c>
      <c r="AU44" s="115"/>
      <c r="AV44" s="115"/>
      <c r="AW44" s="115"/>
      <c r="AX44" s="115"/>
      <c r="AY44" s="116"/>
      <c r="AZ44" s="116"/>
      <c r="BA44" s="115"/>
      <c r="BB44" s="115"/>
      <c r="BC44" s="115"/>
      <c r="BD44" s="115"/>
      <c r="BE44" s="135"/>
      <c r="BF44" s="135"/>
      <c r="BG44" s="136"/>
      <c r="BH44" s="133">
        <v>77</v>
      </c>
      <c r="BI44" s="115">
        <v>4106</v>
      </c>
      <c r="BJ44" s="115">
        <v>12</v>
      </c>
      <c r="BK44" s="115">
        <v>8</v>
      </c>
      <c r="BL44" s="115">
        <v>1</v>
      </c>
      <c r="BM44" s="115">
        <v>38</v>
      </c>
      <c r="BN44" s="116">
        <v>0.09</v>
      </c>
      <c r="BO44" s="116">
        <v>0.28999999999999998</v>
      </c>
      <c r="BP44" s="158">
        <v>1.6</v>
      </c>
      <c r="BQ44" s="158">
        <v>3.9</v>
      </c>
      <c r="BR44" s="158">
        <v>8.1</v>
      </c>
      <c r="BS44" s="61">
        <v>1</v>
      </c>
      <c r="BT44" s="153">
        <v>2.0779220779220779E-2</v>
      </c>
      <c r="BU44" s="61">
        <v>11</v>
      </c>
      <c r="BV44" s="153">
        <v>0.22857142857142856</v>
      </c>
      <c r="BW44" s="135">
        <v>0</v>
      </c>
      <c r="BX44" s="135">
        <v>0</v>
      </c>
      <c r="BY44" s="135">
        <v>95.8</v>
      </c>
      <c r="BZ44" s="136">
        <v>4.2</v>
      </c>
      <c r="CA44" s="133">
        <v>267</v>
      </c>
      <c r="CB44" s="115">
        <v>3659</v>
      </c>
      <c r="CC44" s="115">
        <v>37</v>
      </c>
      <c r="CD44" s="115">
        <v>17</v>
      </c>
      <c r="CE44" s="115">
        <v>3</v>
      </c>
      <c r="CF44" s="115">
        <v>28</v>
      </c>
      <c r="CG44" s="116">
        <v>0.38</v>
      </c>
      <c r="CH44" s="116">
        <v>0.75</v>
      </c>
      <c r="CI44" s="158">
        <v>1.57</v>
      </c>
      <c r="CJ44" s="158">
        <v>4.9000000000000004</v>
      </c>
      <c r="CK44" s="158">
        <v>15.3</v>
      </c>
      <c r="CL44" s="61">
        <v>4</v>
      </c>
      <c r="CM44" s="153">
        <v>2.352059925093633E-2</v>
      </c>
      <c r="CN44" s="61">
        <v>33</v>
      </c>
      <c r="CO44" s="153">
        <v>0.19404494382022472</v>
      </c>
      <c r="CP44" s="135">
        <v>50</v>
      </c>
      <c r="CQ44" s="135">
        <v>19</v>
      </c>
      <c r="CR44" s="135">
        <v>93.7</v>
      </c>
      <c r="CS44" s="136">
        <v>6.3</v>
      </c>
      <c r="CT44" s="133">
        <v>851</v>
      </c>
      <c r="CU44" s="115">
        <v>4057</v>
      </c>
      <c r="CV44" s="115">
        <v>101</v>
      </c>
      <c r="CW44" s="115">
        <v>62</v>
      </c>
      <c r="CX44" s="115">
        <v>5</v>
      </c>
      <c r="CY44" s="115">
        <v>37</v>
      </c>
      <c r="CZ44" s="116">
        <v>0.56000000000000005</v>
      </c>
      <c r="DA44" s="116">
        <v>1.81</v>
      </c>
      <c r="DB44" s="158">
        <v>1.75</v>
      </c>
      <c r="DC44" s="158">
        <v>4.3</v>
      </c>
      <c r="DD44" s="158">
        <v>14.2</v>
      </c>
      <c r="DE44" s="61">
        <v>28</v>
      </c>
      <c r="DF44" s="153">
        <v>5.7579318448883671E-2</v>
      </c>
      <c r="DG44" s="61">
        <v>73</v>
      </c>
      <c r="DH44" s="153">
        <v>0.15011750881316099</v>
      </c>
      <c r="DI44" s="135">
        <v>32.1</v>
      </c>
      <c r="DJ44" s="135">
        <v>6.1</v>
      </c>
      <c r="DK44" s="135">
        <v>93</v>
      </c>
      <c r="DL44" s="136">
        <v>6.6</v>
      </c>
      <c r="DM44" s="133">
        <v>1111</v>
      </c>
      <c r="DN44" s="115">
        <v>4008</v>
      </c>
      <c r="DO44" s="115">
        <v>121</v>
      </c>
      <c r="DP44" s="115">
        <v>78</v>
      </c>
      <c r="DQ44" s="115">
        <v>12</v>
      </c>
      <c r="DR44" s="115">
        <v>39</v>
      </c>
      <c r="DS44" s="116">
        <v>0.61</v>
      </c>
      <c r="DT44" s="116">
        <v>2.57</v>
      </c>
      <c r="DU44" s="158">
        <v>2.7</v>
      </c>
      <c r="DV44" s="158">
        <v>3.3</v>
      </c>
      <c r="DW44" s="158">
        <v>15.3</v>
      </c>
      <c r="DX44" s="61">
        <v>37</v>
      </c>
      <c r="DY44" s="153">
        <v>8.9918991899189921E-2</v>
      </c>
      <c r="DZ44" s="61">
        <v>84</v>
      </c>
      <c r="EA44" s="153">
        <v>0.20414041404140415</v>
      </c>
      <c r="EB44" s="159">
        <v>62.2</v>
      </c>
      <c r="EC44" s="135">
        <v>12.4</v>
      </c>
      <c r="ED44" s="135">
        <v>91.3</v>
      </c>
      <c r="EE44" s="136">
        <v>8.5</v>
      </c>
    </row>
    <row r="45" spans="1:135" ht="15.75" customHeight="1" x14ac:dyDescent="0.2">
      <c r="A45" s="30">
        <v>43</v>
      </c>
      <c r="B45" s="32" t="s">
        <v>481</v>
      </c>
      <c r="C45" s="120">
        <v>4.8028571428571425</v>
      </c>
      <c r="D45" s="121" t="s">
        <v>774</v>
      </c>
      <c r="E45" s="35">
        <v>2</v>
      </c>
      <c r="F45" s="36">
        <v>36007</v>
      </c>
      <c r="G45" s="37">
        <v>27.17808219178082</v>
      </c>
      <c r="H45" s="37" t="s">
        <v>669</v>
      </c>
      <c r="I45" s="37">
        <v>22.761643835616439</v>
      </c>
      <c r="J45" s="37" t="s">
        <v>983</v>
      </c>
      <c r="K45" s="37" t="s">
        <v>977</v>
      </c>
      <c r="L45" s="37" t="s">
        <v>986</v>
      </c>
      <c r="M45" s="55">
        <v>69.63</v>
      </c>
      <c r="N45" s="35">
        <v>184</v>
      </c>
      <c r="O45" s="35">
        <v>4.58</v>
      </c>
      <c r="P45" s="38">
        <v>0</v>
      </c>
      <c r="Q45" s="125">
        <v>0</v>
      </c>
      <c r="R45" s="110">
        <v>0.10508155583437892</v>
      </c>
      <c r="S45" s="110">
        <v>7.5953458306399477E-2</v>
      </c>
      <c r="T45" s="110">
        <v>0.25489697278046297</v>
      </c>
      <c r="U45" s="110">
        <v>0.24663677130044842</v>
      </c>
      <c r="V45" s="58">
        <v>0.25076687204045567</v>
      </c>
      <c r="W45" s="59">
        <v>0.25076687204045567</v>
      </c>
      <c r="X45" s="42">
        <v>21.098630136986301</v>
      </c>
      <c r="Y45" s="43">
        <v>3.02</v>
      </c>
      <c r="Z45" s="43">
        <v>7.3</v>
      </c>
      <c r="AA45" s="43">
        <v>10.6</v>
      </c>
      <c r="AB45" s="43">
        <v>0.5</v>
      </c>
      <c r="AC45" s="43">
        <v>2.2599999999999998</v>
      </c>
      <c r="AD45" s="44">
        <v>3.4343434343434343E-2</v>
      </c>
      <c r="AE45" s="44">
        <v>0.27131313131313128</v>
      </c>
      <c r="AF45" s="45">
        <v>5.2999999999999999E-2</v>
      </c>
      <c r="AG45" s="185">
        <v>0.16349999999999998</v>
      </c>
      <c r="AH45" s="185">
        <v>0.83299999999999996</v>
      </c>
      <c r="AI45" s="43">
        <v>83.634585078483639</v>
      </c>
      <c r="AJ45" s="47">
        <v>77.116887149026056</v>
      </c>
      <c r="AK45" s="49">
        <v>7</v>
      </c>
      <c r="AL45" s="49">
        <v>4</v>
      </c>
      <c r="AM45" s="49">
        <v>6</v>
      </c>
      <c r="AN45" s="49">
        <v>5</v>
      </c>
      <c r="AO45" s="49">
        <v>6</v>
      </c>
      <c r="AP45" s="49">
        <v>2</v>
      </c>
      <c r="AQ45" s="49">
        <v>0</v>
      </c>
      <c r="AR45" s="49">
        <v>0</v>
      </c>
      <c r="AS45" s="133"/>
      <c r="AT45" s="115">
        <v>3559</v>
      </c>
      <c r="AU45" s="115"/>
      <c r="AV45" s="115"/>
      <c r="AW45" s="115"/>
      <c r="AX45" s="115"/>
      <c r="AY45" s="116"/>
      <c r="AZ45" s="116"/>
      <c r="BA45" s="115"/>
      <c r="BB45" s="115"/>
      <c r="BC45" s="115"/>
      <c r="BD45" s="115"/>
      <c r="BE45" s="135"/>
      <c r="BF45" s="135"/>
      <c r="BG45" s="136"/>
      <c r="BH45" s="133">
        <v>335</v>
      </c>
      <c r="BI45" s="115">
        <v>3188</v>
      </c>
      <c r="BJ45" s="115">
        <v>42</v>
      </c>
      <c r="BK45" s="115">
        <v>33</v>
      </c>
      <c r="BL45" s="115">
        <v>3</v>
      </c>
      <c r="BM45" s="115">
        <v>25</v>
      </c>
      <c r="BN45" s="116">
        <v>0.57999999999999996</v>
      </c>
      <c r="BO45" s="116">
        <v>0.83</v>
      </c>
      <c r="BP45" s="158">
        <v>1.74</v>
      </c>
      <c r="BQ45" s="158">
        <v>6.2</v>
      </c>
      <c r="BR45" s="158">
        <v>5.4</v>
      </c>
      <c r="BS45" s="61">
        <v>1</v>
      </c>
      <c r="BT45" s="153">
        <v>5.1940298507462688E-3</v>
      </c>
      <c r="BU45" s="61">
        <v>41</v>
      </c>
      <c r="BV45" s="153">
        <v>0.21295522388059704</v>
      </c>
      <c r="BW45" s="135">
        <v>0</v>
      </c>
      <c r="BX45" s="135">
        <v>10.8</v>
      </c>
      <c r="BY45" s="135">
        <v>4.3</v>
      </c>
      <c r="BZ45" s="136">
        <v>93.2</v>
      </c>
      <c r="CA45" s="133">
        <v>235</v>
      </c>
      <c r="CB45" s="115">
        <v>3094</v>
      </c>
      <c r="CC45" s="115">
        <v>30</v>
      </c>
      <c r="CD45" s="115">
        <v>23</v>
      </c>
      <c r="CE45" s="115">
        <v>1</v>
      </c>
      <c r="CF45" s="115">
        <v>20</v>
      </c>
      <c r="CG45" s="116">
        <v>0.74</v>
      </c>
      <c r="CH45" s="116">
        <v>1.1000000000000001</v>
      </c>
      <c r="CI45" s="158">
        <v>1.99</v>
      </c>
      <c r="CJ45" s="158">
        <v>7</v>
      </c>
      <c r="CK45" s="158">
        <v>4.0999999999999996</v>
      </c>
      <c r="CL45" s="61">
        <v>3</v>
      </c>
      <c r="CM45" s="153">
        <v>2.5404255319148934E-2</v>
      </c>
      <c r="CN45" s="61">
        <v>27</v>
      </c>
      <c r="CO45" s="153">
        <v>0.22863829787234041</v>
      </c>
      <c r="CP45" s="135">
        <v>33.299999999999997</v>
      </c>
      <c r="CQ45" s="135">
        <v>8</v>
      </c>
      <c r="CR45" s="135">
        <v>7.5</v>
      </c>
      <c r="CS45" s="136">
        <v>90.3</v>
      </c>
      <c r="CT45" s="133">
        <v>1002</v>
      </c>
      <c r="CU45" s="115">
        <v>3931</v>
      </c>
      <c r="CV45" s="115">
        <v>101</v>
      </c>
      <c r="CW45" s="115">
        <v>69</v>
      </c>
      <c r="CX45" s="115">
        <v>5</v>
      </c>
      <c r="CY45" s="115">
        <v>24</v>
      </c>
      <c r="CZ45" s="116">
        <v>0.5</v>
      </c>
      <c r="DA45" s="116">
        <v>2.2599999999999998</v>
      </c>
      <c r="DB45" s="158">
        <v>3.02</v>
      </c>
      <c r="DC45" s="158">
        <v>7.3</v>
      </c>
      <c r="DD45" s="158">
        <v>10.6</v>
      </c>
      <c r="DE45" s="61">
        <v>14</v>
      </c>
      <c r="DF45" s="153">
        <v>4.2195608782435126E-2</v>
      </c>
      <c r="DG45" s="61">
        <v>87</v>
      </c>
      <c r="DH45" s="153">
        <v>0.26221556886227543</v>
      </c>
      <c r="DI45" s="135">
        <v>21.4</v>
      </c>
      <c r="DJ45" s="135">
        <v>8</v>
      </c>
      <c r="DK45" s="135">
        <v>12.8</v>
      </c>
      <c r="DL45" s="136">
        <v>87.2</v>
      </c>
      <c r="DM45" s="133">
        <v>495</v>
      </c>
      <c r="DN45" s="115">
        <v>2007</v>
      </c>
      <c r="DO45" s="115">
        <v>89</v>
      </c>
      <c r="DP45" s="115">
        <v>54</v>
      </c>
      <c r="DQ45" s="115">
        <v>3</v>
      </c>
      <c r="DR45" s="115">
        <v>16</v>
      </c>
      <c r="DS45" s="116">
        <v>0.18</v>
      </c>
      <c r="DT45" s="116">
        <v>1.7</v>
      </c>
      <c r="DU45" s="158">
        <v>1.7</v>
      </c>
      <c r="DV45" s="158">
        <v>4.8</v>
      </c>
      <c r="DW45" s="158">
        <v>9.1999999999999993</v>
      </c>
      <c r="DX45" s="61">
        <v>10</v>
      </c>
      <c r="DY45" s="153">
        <v>3.4343434343434343E-2</v>
      </c>
      <c r="DZ45" s="61">
        <v>79</v>
      </c>
      <c r="EA45" s="153">
        <v>0.27131313131313128</v>
      </c>
      <c r="EB45" s="159">
        <v>80</v>
      </c>
      <c r="EC45" s="135">
        <v>5.3</v>
      </c>
      <c r="ED45" s="135">
        <v>19.899999999999999</v>
      </c>
      <c r="EE45" s="136">
        <v>79.400000000000006</v>
      </c>
    </row>
    <row r="46" spans="1:135" ht="15.75" customHeight="1" x14ac:dyDescent="0.2">
      <c r="A46" s="30">
        <v>44</v>
      </c>
      <c r="B46" s="32" t="s">
        <v>496</v>
      </c>
      <c r="C46" s="120">
        <v>4.621428571428571</v>
      </c>
      <c r="D46" s="121" t="s">
        <v>761</v>
      </c>
      <c r="E46" s="35">
        <v>6</v>
      </c>
      <c r="F46" s="36">
        <v>35821</v>
      </c>
      <c r="G46" s="37">
        <v>27.687671232876713</v>
      </c>
      <c r="H46" s="37" t="s">
        <v>754</v>
      </c>
      <c r="I46" s="37">
        <v>23.271232876712329</v>
      </c>
      <c r="J46" s="37" t="s">
        <v>976</v>
      </c>
      <c r="K46" s="37" t="s">
        <v>984</v>
      </c>
      <c r="L46" s="37" t="s">
        <v>986</v>
      </c>
      <c r="M46" s="55">
        <v>72.13</v>
      </c>
      <c r="N46" s="35">
        <v>187</v>
      </c>
      <c r="O46" s="35">
        <v>4.4400000000000004</v>
      </c>
      <c r="P46" s="38">
        <v>7</v>
      </c>
      <c r="Q46" s="125">
        <v>0</v>
      </c>
      <c r="R46" s="110">
        <v>4.8211113930474499E-3</v>
      </c>
      <c r="S46" s="110">
        <v>0.1679115625933672</v>
      </c>
      <c r="T46" s="110">
        <v>0.20160310905999515</v>
      </c>
      <c r="U46" s="110">
        <v>7.2747621712367094E-2</v>
      </c>
      <c r="V46" s="58">
        <v>0.13717536538618114</v>
      </c>
      <c r="W46" s="59">
        <v>0.11659906057825396</v>
      </c>
      <c r="X46" s="42">
        <v>21.608219178082191</v>
      </c>
      <c r="Y46" s="43">
        <v>2.06</v>
      </c>
      <c r="Z46" s="43">
        <v>5.9</v>
      </c>
      <c r="AA46" s="43">
        <v>14.6</v>
      </c>
      <c r="AB46" s="43">
        <v>0.54</v>
      </c>
      <c r="AC46" s="43">
        <v>1.9</v>
      </c>
      <c r="AD46" s="44">
        <v>1.5846153846153847E-2</v>
      </c>
      <c r="AE46" s="44">
        <v>0.24561538461538462</v>
      </c>
      <c r="AF46" s="45">
        <v>0.20800000000000002</v>
      </c>
      <c r="AG46" s="185">
        <v>0.94850000000000001</v>
      </c>
      <c r="AH46" s="185">
        <v>5.1499999999999997E-2</v>
      </c>
      <c r="AI46" s="43">
        <v>96.236478253996111</v>
      </c>
      <c r="AJ46" s="47">
        <v>93.558362373333807</v>
      </c>
      <c r="AK46" s="49">
        <v>2</v>
      </c>
      <c r="AL46" s="49">
        <v>3</v>
      </c>
      <c r="AM46" s="49">
        <v>4</v>
      </c>
      <c r="AN46" s="49">
        <v>4</v>
      </c>
      <c r="AO46" s="49">
        <v>9</v>
      </c>
      <c r="AP46" s="49">
        <v>5</v>
      </c>
      <c r="AQ46" s="49">
        <v>1</v>
      </c>
      <c r="AR46" s="49">
        <v>0</v>
      </c>
      <c r="AS46" s="133"/>
      <c r="AT46" s="115">
        <v>2726</v>
      </c>
      <c r="AU46" s="115"/>
      <c r="AV46" s="115"/>
      <c r="AW46" s="115"/>
      <c r="AX46" s="115"/>
      <c r="AY46" s="116"/>
      <c r="AZ46" s="116"/>
      <c r="BA46" s="115"/>
      <c r="BB46" s="115"/>
      <c r="BC46" s="115"/>
      <c r="BD46" s="115"/>
      <c r="BE46" s="135"/>
      <c r="BF46" s="135"/>
      <c r="BG46" s="136"/>
      <c r="BH46" s="133">
        <v>19</v>
      </c>
      <c r="BI46" s="115">
        <v>3941</v>
      </c>
      <c r="BJ46" s="115">
        <v>4</v>
      </c>
      <c r="BK46" s="115">
        <v>1</v>
      </c>
      <c r="BL46" s="115">
        <v>0</v>
      </c>
      <c r="BM46" s="115">
        <v>38</v>
      </c>
      <c r="BN46" s="116">
        <v>2.4900000000000002</v>
      </c>
      <c r="BO46" s="116">
        <v>0.43</v>
      </c>
      <c r="BP46" s="158">
        <v>0.41</v>
      </c>
      <c r="BQ46" s="158">
        <v>4</v>
      </c>
      <c r="BR46" s="158">
        <v>14.5</v>
      </c>
      <c r="BS46" s="61">
        <v>1</v>
      </c>
      <c r="BT46" s="153">
        <v>2.1578947368421052E-2</v>
      </c>
      <c r="BU46" s="61">
        <v>3</v>
      </c>
      <c r="BV46" s="153">
        <v>6.4736842105263148E-2</v>
      </c>
      <c r="BW46" s="135">
        <v>0</v>
      </c>
      <c r="BX46" s="135">
        <v>0</v>
      </c>
      <c r="BY46" s="135">
        <v>93.6</v>
      </c>
      <c r="BZ46" s="136">
        <v>6.4</v>
      </c>
      <c r="CA46" s="133">
        <v>562</v>
      </c>
      <c r="CB46" s="115">
        <v>3347</v>
      </c>
      <c r="CC46" s="115">
        <v>77</v>
      </c>
      <c r="CD46" s="115">
        <v>40</v>
      </c>
      <c r="CE46" s="115">
        <v>4</v>
      </c>
      <c r="CF46" s="115">
        <v>29</v>
      </c>
      <c r="CG46" s="116">
        <v>0.56999999999999995</v>
      </c>
      <c r="CH46" s="116">
        <v>1.67</v>
      </c>
      <c r="CI46" s="158">
        <v>1.57</v>
      </c>
      <c r="CJ46" s="158">
        <v>2.8</v>
      </c>
      <c r="CK46" s="158">
        <v>17.2</v>
      </c>
      <c r="CL46" s="61">
        <v>8</v>
      </c>
      <c r="CM46" s="153">
        <v>2.2348754448398577E-2</v>
      </c>
      <c r="CN46" s="61">
        <v>69</v>
      </c>
      <c r="CO46" s="153">
        <v>0.19275800711743774</v>
      </c>
      <c r="CP46" s="135">
        <v>12.5</v>
      </c>
      <c r="CQ46" s="135">
        <v>9.1</v>
      </c>
      <c r="CR46" s="135">
        <v>93.5</v>
      </c>
      <c r="CS46" s="136">
        <v>6.5</v>
      </c>
      <c r="CT46" s="133">
        <v>830</v>
      </c>
      <c r="CU46" s="115">
        <v>4117</v>
      </c>
      <c r="CV46" s="115">
        <v>91</v>
      </c>
      <c r="CW46" s="115">
        <v>49</v>
      </c>
      <c r="CX46" s="115">
        <v>7</v>
      </c>
      <c r="CY46" s="115">
        <v>36</v>
      </c>
      <c r="CZ46" s="116">
        <v>0.54</v>
      </c>
      <c r="DA46" s="116">
        <v>1.9</v>
      </c>
      <c r="DB46" s="158">
        <v>1.89</v>
      </c>
      <c r="DC46" s="158">
        <v>5.9</v>
      </c>
      <c r="DD46" s="158">
        <v>14.6</v>
      </c>
      <c r="DE46" s="61">
        <v>20</v>
      </c>
      <c r="DF46" s="153">
        <v>4.5542168674698791E-2</v>
      </c>
      <c r="DG46" s="61">
        <v>71</v>
      </c>
      <c r="DH46" s="153">
        <v>0.1616746987951807</v>
      </c>
      <c r="DI46" s="135">
        <v>30</v>
      </c>
      <c r="DJ46" s="135">
        <v>12.5</v>
      </c>
      <c r="DK46" s="135">
        <v>94.2</v>
      </c>
      <c r="DL46" s="136">
        <v>5.8</v>
      </c>
      <c r="DM46" s="133">
        <v>260</v>
      </c>
      <c r="DN46" s="115">
        <v>3574</v>
      </c>
      <c r="DO46" s="115">
        <v>33</v>
      </c>
      <c r="DP46" s="115">
        <v>19</v>
      </c>
      <c r="DQ46" s="115">
        <v>2</v>
      </c>
      <c r="DR46" s="115">
        <v>32</v>
      </c>
      <c r="DS46" s="116">
        <v>0.54</v>
      </c>
      <c r="DT46" s="116">
        <v>1.52</v>
      </c>
      <c r="DU46" s="158">
        <v>2.06</v>
      </c>
      <c r="DV46" s="158">
        <v>3.3</v>
      </c>
      <c r="DW46" s="158">
        <v>13.8</v>
      </c>
      <c r="DX46" s="61">
        <v>2</v>
      </c>
      <c r="DY46" s="153">
        <v>1.5846153846153847E-2</v>
      </c>
      <c r="DZ46" s="61">
        <v>31</v>
      </c>
      <c r="EA46" s="153">
        <v>0.24561538461538462</v>
      </c>
      <c r="EB46" s="159">
        <v>50</v>
      </c>
      <c r="EC46" s="135">
        <v>20.8</v>
      </c>
      <c r="ED46" s="135">
        <v>95.5</v>
      </c>
      <c r="EE46" s="136">
        <v>4.5</v>
      </c>
    </row>
    <row r="47" spans="1:135" ht="15.75" customHeight="1" x14ac:dyDescent="0.2">
      <c r="A47" s="30">
        <v>45</v>
      </c>
      <c r="B47" s="32" t="s">
        <v>559</v>
      </c>
      <c r="C47" s="120">
        <v>3.9557142857142855</v>
      </c>
      <c r="D47" s="121" t="s">
        <v>636</v>
      </c>
      <c r="E47" s="35">
        <v>1</v>
      </c>
      <c r="F47" s="36">
        <v>36406</v>
      </c>
      <c r="G47" s="37">
        <v>26.084931506849315</v>
      </c>
      <c r="H47" s="37" t="s">
        <v>669</v>
      </c>
      <c r="I47" s="37">
        <v>21.668493150684931</v>
      </c>
      <c r="J47" s="37" t="s">
        <v>978</v>
      </c>
      <c r="K47" s="37" t="s">
        <v>982</v>
      </c>
      <c r="L47" s="37" t="s">
        <v>987</v>
      </c>
      <c r="M47" s="55">
        <v>74.38</v>
      </c>
      <c r="N47" s="35">
        <v>217</v>
      </c>
      <c r="O47" s="35">
        <v>4.72</v>
      </c>
      <c r="P47" s="38">
        <v>0</v>
      </c>
      <c r="Q47" s="125">
        <v>0</v>
      </c>
      <c r="R47" s="110">
        <v>0.17483159828536435</v>
      </c>
      <c r="S47" s="110">
        <v>0.11419001218026796</v>
      </c>
      <c r="T47" s="110">
        <v>0.2849673202614379</v>
      </c>
      <c r="U47" s="110">
        <v>0</v>
      </c>
      <c r="V47" s="58">
        <v>0.2849673202614379</v>
      </c>
      <c r="W47" s="59">
        <v>0.2849673202614379</v>
      </c>
      <c r="X47" s="42">
        <v>20.005479452054793</v>
      </c>
      <c r="Y47" s="43">
        <v>1.94</v>
      </c>
      <c r="Z47" s="43">
        <v>3</v>
      </c>
      <c r="AA47" s="43">
        <v>11.2</v>
      </c>
      <c r="AB47" s="43">
        <v>0.71</v>
      </c>
      <c r="AC47" s="43">
        <v>1.93</v>
      </c>
      <c r="AD47" s="44">
        <v>6.006880733944954E-2</v>
      </c>
      <c r="AE47" s="44">
        <v>0.15350917431192659</v>
      </c>
      <c r="AF47" s="45">
        <v>9.6000000000000002E-2</v>
      </c>
      <c r="AG47" s="185">
        <v>0.40549999999999997</v>
      </c>
      <c r="AH47" s="185">
        <v>9.4499999999999987E-2</v>
      </c>
      <c r="AI47" s="43">
        <v>87.442332740602538</v>
      </c>
      <c r="AJ47" s="47">
        <v>89.017416813114522</v>
      </c>
      <c r="AK47" s="49">
        <v>7</v>
      </c>
      <c r="AL47" s="49">
        <v>6</v>
      </c>
      <c r="AM47" s="49">
        <v>3</v>
      </c>
      <c r="AN47" s="49">
        <v>0</v>
      </c>
      <c r="AO47" s="49">
        <v>3</v>
      </c>
      <c r="AP47" s="49">
        <v>4</v>
      </c>
      <c r="AQ47" s="49">
        <v>0</v>
      </c>
      <c r="AR47" s="49">
        <v>0</v>
      </c>
      <c r="AS47" s="133"/>
      <c r="AT47" s="115">
        <v>3317</v>
      </c>
      <c r="AU47" s="115"/>
      <c r="AV47" s="115"/>
      <c r="AW47" s="115"/>
      <c r="AX47" s="115"/>
      <c r="AY47" s="116"/>
      <c r="AZ47" s="116"/>
      <c r="BA47" s="115"/>
      <c r="BB47" s="115"/>
      <c r="BC47" s="115"/>
      <c r="BD47" s="115"/>
      <c r="BE47" s="135"/>
      <c r="BF47" s="135"/>
      <c r="BG47" s="136"/>
      <c r="BH47" s="133">
        <v>571</v>
      </c>
      <c r="BI47" s="115">
        <v>3266</v>
      </c>
      <c r="BJ47" s="115">
        <v>87</v>
      </c>
      <c r="BK47" s="115">
        <v>50</v>
      </c>
      <c r="BL47" s="115">
        <v>3</v>
      </c>
      <c r="BM47" s="115">
        <v>22</v>
      </c>
      <c r="BN47" s="116">
        <v>0.54</v>
      </c>
      <c r="BO47" s="116">
        <v>1.37</v>
      </c>
      <c r="BP47" s="158">
        <v>1.39</v>
      </c>
      <c r="BQ47" s="158">
        <v>3</v>
      </c>
      <c r="BR47" s="158">
        <v>12.4</v>
      </c>
      <c r="BS47" s="61">
        <v>18</v>
      </c>
      <c r="BT47" s="153">
        <v>4.3817863397548153E-2</v>
      </c>
      <c r="BU47" s="61">
        <v>69</v>
      </c>
      <c r="BV47" s="153">
        <v>0.16796847635726792</v>
      </c>
      <c r="BW47" s="135">
        <v>50</v>
      </c>
      <c r="BX47" s="135">
        <v>10.7</v>
      </c>
      <c r="BY47" s="135">
        <v>93</v>
      </c>
      <c r="BZ47" s="136">
        <v>7</v>
      </c>
      <c r="CA47" s="133">
        <v>375</v>
      </c>
      <c r="CB47" s="115">
        <v>3284</v>
      </c>
      <c r="CC47" s="115">
        <v>57</v>
      </c>
      <c r="CD47" s="115">
        <v>31</v>
      </c>
      <c r="CE47" s="115">
        <v>0</v>
      </c>
      <c r="CF47" s="115">
        <v>25</v>
      </c>
      <c r="CG47" s="116">
        <v>0.28000000000000003</v>
      </c>
      <c r="CH47" s="116">
        <v>1.24</v>
      </c>
      <c r="CI47" s="158">
        <v>1.34</v>
      </c>
      <c r="CJ47" s="158">
        <v>4.5999999999999996</v>
      </c>
      <c r="CK47" s="158">
        <v>11.3</v>
      </c>
      <c r="CL47" s="61">
        <v>15</v>
      </c>
      <c r="CM47" s="153">
        <v>5.3600000000000009E-2</v>
      </c>
      <c r="CN47" s="61">
        <v>42</v>
      </c>
      <c r="CO47" s="153">
        <v>0.15008000000000002</v>
      </c>
      <c r="CP47" s="135">
        <v>33.299999999999997</v>
      </c>
      <c r="CQ47" s="135">
        <v>11.4</v>
      </c>
      <c r="CR47" s="135">
        <v>90</v>
      </c>
      <c r="CS47" s="136">
        <v>9.6999999999999993</v>
      </c>
      <c r="CT47" s="133">
        <v>872</v>
      </c>
      <c r="CU47" s="115">
        <v>3060</v>
      </c>
      <c r="CV47" s="115">
        <v>96</v>
      </c>
      <c r="CW47" s="115">
        <v>66</v>
      </c>
      <c r="CX47" s="115">
        <v>5</v>
      </c>
      <c r="CY47" s="115">
        <v>22</v>
      </c>
      <c r="CZ47" s="116">
        <v>0.71</v>
      </c>
      <c r="DA47" s="116">
        <v>1.93</v>
      </c>
      <c r="DB47" s="158">
        <v>1.94</v>
      </c>
      <c r="DC47" s="158">
        <v>3</v>
      </c>
      <c r="DD47" s="158">
        <v>11.2</v>
      </c>
      <c r="DE47" s="61">
        <v>27</v>
      </c>
      <c r="DF47" s="153">
        <v>6.006880733944954E-2</v>
      </c>
      <c r="DG47" s="61">
        <v>69</v>
      </c>
      <c r="DH47" s="153">
        <v>0.15350917431192659</v>
      </c>
      <c r="DI47" s="135">
        <v>59.3</v>
      </c>
      <c r="DJ47" s="135">
        <v>9.6</v>
      </c>
      <c r="DK47" s="135">
        <v>81.099999999999994</v>
      </c>
      <c r="DL47" s="136">
        <v>18.899999999999999</v>
      </c>
      <c r="DM47" s="133">
        <v>0</v>
      </c>
      <c r="DN47" s="115">
        <v>2341</v>
      </c>
      <c r="DO47" s="115"/>
      <c r="DP47" s="115"/>
      <c r="DQ47" s="115"/>
      <c r="DR47" s="115"/>
      <c r="DS47" s="116"/>
      <c r="DT47" s="116"/>
      <c r="DU47" s="158">
        <v>0</v>
      </c>
      <c r="DV47" s="158">
        <v>0</v>
      </c>
      <c r="DW47" s="158"/>
      <c r="DX47" s="61"/>
      <c r="DY47" s="153"/>
      <c r="DZ47" s="61"/>
      <c r="EA47" s="153"/>
      <c r="EB47" s="159"/>
      <c r="EC47" s="135"/>
      <c r="ED47" s="135"/>
      <c r="EE47" s="136"/>
    </row>
    <row r="48" spans="1:135" ht="15.75" customHeight="1" x14ac:dyDescent="0.2">
      <c r="A48" s="30">
        <v>46</v>
      </c>
      <c r="B48" s="32" t="s">
        <v>578</v>
      </c>
      <c r="C48" s="120">
        <v>3.3457142857142861</v>
      </c>
      <c r="D48" s="121" t="s">
        <v>763</v>
      </c>
      <c r="E48" s="35">
        <v>3</v>
      </c>
      <c r="F48" s="36">
        <v>36036</v>
      </c>
      <c r="G48" s="37">
        <v>27.098630136986301</v>
      </c>
      <c r="H48" s="37" t="s">
        <v>754</v>
      </c>
      <c r="I48" s="37">
        <v>22.682191780821917</v>
      </c>
      <c r="J48" s="37" t="s">
        <v>976</v>
      </c>
      <c r="K48" s="37" t="s">
        <v>982</v>
      </c>
      <c r="L48" s="37" t="s">
        <v>987</v>
      </c>
      <c r="M48" s="55">
        <v>77.63</v>
      </c>
      <c r="N48" s="35">
        <v>203</v>
      </c>
      <c r="O48" s="35">
        <v>4.5</v>
      </c>
      <c r="P48" s="38">
        <v>0</v>
      </c>
      <c r="Q48" s="125">
        <v>1.6198704103671706E-3</v>
      </c>
      <c r="R48" s="110">
        <v>0.12563393268787459</v>
      </c>
      <c r="S48" s="110">
        <v>0.16237296147482866</v>
      </c>
      <c r="T48" s="110">
        <v>0.13218685831622176</v>
      </c>
      <c r="U48" s="110">
        <v>8.5114360704911893E-2</v>
      </c>
      <c r="V48" s="58">
        <v>0.12374366108987028</v>
      </c>
      <c r="W48" s="59">
        <v>0.11755647803537676</v>
      </c>
      <c r="X48" s="42" t="s">
        <v>727</v>
      </c>
      <c r="Y48" s="43">
        <v>1.63</v>
      </c>
      <c r="Z48" s="43">
        <v>6</v>
      </c>
      <c r="AA48" s="43">
        <v>10.5</v>
      </c>
      <c r="AB48" s="43">
        <v>0.5</v>
      </c>
      <c r="AC48" s="43">
        <v>1.1100000000000001</v>
      </c>
      <c r="AD48" s="44">
        <v>5.4185022026431717E-2</v>
      </c>
      <c r="AE48" s="44">
        <v>0.1733920704845815</v>
      </c>
      <c r="AF48" s="45">
        <v>0.13600000000000001</v>
      </c>
      <c r="AG48" s="185">
        <v>0.83750000000000002</v>
      </c>
      <c r="AH48" s="185">
        <v>0.16249999999999998</v>
      </c>
      <c r="AI48" s="43">
        <v>99.009297363206827</v>
      </c>
      <c r="AJ48" s="47">
        <v>107.47051971863901</v>
      </c>
      <c r="AK48" s="49">
        <v>2</v>
      </c>
      <c r="AL48" s="49">
        <v>0</v>
      </c>
      <c r="AM48" s="49">
        <v>2</v>
      </c>
      <c r="AN48" s="49">
        <v>5</v>
      </c>
      <c r="AO48" s="49">
        <v>8</v>
      </c>
      <c r="AP48" s="49">
        <v>7</v>
      </c>
      <c r="AQ48" s="49">
        <v>0</v>
      </c>
      <c r="AR48" s="49">
        <v>0</v>
      </c>
      <c r="AS48" s="133">
        <v>9</v>
      </c>
      <c r="AT48" s="115">
        <v>5556</v>
      </c>
      <c r="AU48" s="115">
        <v>2</v>
      </c>
      <c r="AV48" s="115">
        <v>2</v>
      </c>
      <c r="AW48" s="115">
        <v>0</v>
      </c>
      <c r="AX48" s="115">
        <v>47</v>
      </c>
      <c r="AY48" s="116">
        <v>0.04</v>
      </c>
      <c r="AZ48" s="116">
        <v>0.13</v>
      </c>
      <c r="BA48" s="116">
        <v>0.56000000000000005</v>
      </c>
      <c r="BB48" s="116">
        <v>4.5</v>
      </c>
      <c r="BC48" s="115"/>
      <c r="BD48" s="115"/>
      <c r="BE48" s="135">
        <v>0</v>
      </c>
      <c r="BF48" s="135">
        <v>100</v>
      </c>
      <c r="BG48" s="136">
        <v>0</v>
      </c>
      <c r="BH48" s="133">
        <v>545</v>
      </c>
      <c r="BI48" s="115">
        <v>4338</v>
      </c>
      <c r="BJ48" s="115">
        <v>59</v>
      </c>
      <c r="BK48" s="115">
        <v>29</v>
      </c>
      <c r="BL48" s="115">
        <v>6</v>
      </c>
      <c r="BM48" s="115">
        <v>35</v>
      </c>
      <c r="BN48" s="116">
        <v>0.72</v>
      </c>
      <c r="BO48" s="116">
        <v>1.45</v>
      </c>
      <c r="BP48" s="158">
        <v>1.69</v>
      </c>
      <c r="BQ48" s="158">
        <v>4.8</v>
      </c>
      <c r="BR48" s="158">
        <v>11</v>
      </c>
      <c r="BS48" s="61">
        <v>12</v>
      </c>
      <c r="BT48" s="153">
        <v>3.7211009174311929E-2</v>
      </c>
      <c r="BU48" s="61">
        <v>47</v>
      </c>
      <c r="BV48" s="153">
        <v>0.14574311926605504</v>
      </c>
      <c r="BW48" s="135">
        <v>25</v>
      </c>
      <c r="BX48" s="135">
        <v>17.100000000000001</v>
      </c>
      <c r="BY48" s="135">
        <v>98</v>
      </c>
      <c r="BZ48" s="136">
        <v>2</v>
      </c>
      <c r="CA48" s="133">
        <v>687</v>
      </c>
      <c r="CB48" s="115">
        <v>4231</v>
      </c>
      <c r="CC48" s="115">
        <v>81</v>
      </c>
      <c r="CD48" s="115">
        <v>54</v>
      </c>
      <c r="CE48" s="115">
        <v>7</v>
      </c>
      <c r="CF48" s="115">
        <v>28</v>
      </c>
      <c r="CG48" s="116">
        <v>0.79</v>
      </c>
      <c r="CH48" s="116">
        <v>1.41</v>
      </c>
      <c r="CI48" s="158">
        <v>1.52</v>
      </c>
      <c r="CJ48" s="158">
        <v>2.2000000000000002</v>
      </c>
      <c r="CK48" s="158">
        <v>6.4</v>
      </c>
      <c r="CL48" s="61">
        <v>32</v>
      </c>
      <c r="CM48" s="153">
        <v>7.0800582241630272E-2</v>
      </c>
      <c r="CN48" s="61">
        <v>49</v>
      </c>
      <c r="CO48" s="153">
        <v>0.10841339155749637</v>
      </c>
      <c r="CP48" s="135">
        <v>46.9</v>
      </c>
      <c r="CQ48" s="135">
        <v>6.9</v>
      </c>
      <c r="CR48" s="135">
        <v>96.4</v>
      </c>
      <c r="CS48" s="136">
        <v>3.6</v>
      </c>
      <c r="CT48" s="133">
        <v>515</v>
      </c>
      <c r="CU48" s="115">
        <v>3896</v>
      </c>
      <c r="CV48" s="115">
        <v>81</v>
      </c>
      <c r="CW48" s="115">
        <v>43</v>
      </c>
      <c r="CX48" s="115">
        <v>6</v>
      </c>
      <c r="CY48" s="115">
        <v>24</v>
      </c>
      <c r="CZ48" s="116">
        <v>0.25</v>
      </c>
      <c r="DA48" s="116">
        <v>1.1100000000000001</v>
      </c>
      <c r="DB48" s="158">
        <v>1.63</v>
      </c>
      <c r="DC48" s="158">
        <v>2.9</v>
      </c>
      <c r="DD48" s="158">
        <v>7.3</v>
      </c>
      <c r="DE48" s="61">
        <v>22</v>
      </c>
      <c r="DF48" s="153">
        <v>6.9631067961165041E-2</v>
      </c>
      <c r="DG48" s="61">
        <v>59</v>
      </c>
      <c r="DH48" s="153">
        <v>0.1867378640776699</v>
      </c>
      <c r="DI48" s="135">
        <v>54.5</v>
      </c>
      <c r="DJ48" s="135">
        <v>8.5</v>
      </c>
      <c r="DK48" s="135">
        <v>84.9</v>
      </c>
      <c r="DL48" s="136">
        <v>15.1</v>
      </c>
      <c r="DM48" s="133">
        <v>227</v>
      </c>
      <c r="DN48" s="115">
        <v>2667</v>
      </c>
      <c r="DO48" s="115">
        <v>42</v>
      </c>
      <c r="DP48" s="115">
        <v>19</v>
      </c>
      <c r="DQ48" s="115">
        <v>2</v>
      </c>
      <c r="DR48" s="115">
        <v>18</v>
      </c>
      <c r="DS48" s="116">
        <v>0.5</v>
      </c>
      <c r="DT48" s="116">
        <v>0.83</v>
      </c>
      <c r="DU48" s="158">
        <v>1.23</v>
      </c>
      <c r="DV48" s="158">
        <v>6</v>
      </c>
      <c r="DW48" s="158">
        <v>10.5</v>
      </c>
      <c r="DX48" s="61">
        <v>10</v>
      </c>
      <c r="DY48" s="153">
        <v>5.4185022026431717E-2</v>
      </c>
      <c r="DZ48" s="61">
        <v>32</v>
      </c>
      <c r="EA48" s="153">
        <v>0.1733920704845815</v>
      </c>
      <c r="EB48" s="159">
        <v>30</v>
      </c>
      <c r="EC48" s="135">
        <v>13.6</v>
      </c>
      <c r="ED48" s="135">
        <v>82.6</v>
      </c>
      <c r="EE48" s="136">
        <v>17.399999999999999</v>
      </c>
    </row>
    <row r="49" spans="1:135" ht="15.75" customHeight="1" x14ac:dyDescent="0.2">
      <c r="A49" s="30">
        <v>47</v>
      </c>
      <c r="B49" s="32" t="s">
        <v>583</v>
      </c>
      <c r="C49" s="120">
        <v>3.0385714285714287</v>
      </c>
      <c r="D49" s="121" t="s">
        <v>653</v>
      </c>
      <c r="E49" s="35">
        <v>5</v>
      </c>
      <c r="F49" s="36">
        <v>35582</v>
      </c>
      <c r="G49" s="37">
        <v>28.342465753424658</v>
      </c>
      <c r="H49" s="37" t="s">
        <v>754</v>
      </c>
      <c r="I49" s="37">
        <v>23.926027397260274</v>
      </c>
      <c r="J49" s="37" t="s">
        <v>976</v>
      </c>
      <c r="K49" s="37" t="s">
        <v>977</v>
      </c>
      <c r="L49" s="37" t="s">
        <v>986</v>
      </c>
      <c r="M49" s="55">
        <v>74</v>
      </c>
      <c r="N49" s="35">
        <v>184</v>
      </c>
      <c r="O49" s="35">
        <v>4.6900000000000004</v>
      </c>
      <c r="P49" s="38">
        <v>0</v>
      </c>
      <c r="Q49" s="125">
        <v>0</v>
      </c>
      <c r="R49" s="110">
        <v>0.19326325848064979</v>
      </c>
      <c r="S49" s="110">
        <v>0.22549347607895617</v>
      </c>
      <c r="T49" s="110">
        <v>0.20893470790378008</v>
      </c>
      <c r="U49" s="110">
        <v>0.21189979123173278</v>
      </c>
      <c r="V49" s="58">
        <v>0.21869663365534447</v>
      </c>
      <c r="W49" s="59">
        <v>0.20776180197257724</v>
      </c>
      <c r="X49" s="42">
        <v>21.265753424657536</v>
      </c>
      <c r="Y49" s="43">
        <v>1.94</v>
      </c>
      <c r="Z49" s="43">
        <v>4</v>
      </c>
      <c r="AA49" s="43">
        <v>12</v>
      </c>
      <c r="AB49" s="43">
        <v>0.7</v>
      </c>
      <c r="AC49" s="43">
        <v>1.9</v>
      </c>
      <c r="AD49" s="44">
        <v>3.8226600985221675E-2</v>
      </c>
      <c r="AE49" s="44">
        <v>0.19591133004926106</v>
      </c>
      <c r="AF49" s="45">
        <v>5.7000000000000002E-2</v>
      </c>
      <c r="AG49" s="185">
        <v>0.98099999999999998</v>
      </c>
      <c r="AH49" s="185">
        <v>1.9E-2</v>
      </c>
      <c r="AI49" s="43">
        <v>76.060022196148594</v>
      </c>
      <c r="AJ49" s="47">
        <v>76.837463315420479</v>
      </c>
      <c r="AK49" s="49">
        <v>5</v>
      </c>
      <c r="AL49" s="49">
        <v>4</v>
      </c>
      <c r="AM49" s="49">
        <v>3</v>
      </c>
      <c r="AN49" s="49">
        <v>1</v>
      </c>
      <c r="AO49" s="49">
        <v>4</v>
      </c>
      <c r="AP49" s="49">
        <v>2</v>
      </c>
      <c r="AQ49" s="49">
        <v>0</v>
      </c>
      <c r="AR49" s="49">
        <v>0</v>
      </c>
      <c r="AS49" s="133"/>
      <c r="AT49" s="115">
        <v>3593</v>
      </c>
      <c r="AU49" s="115"/>
      <c r="AV49" s="115"/>
      <c r="AW49" s="115"/>
      <c r="AX49" s="115"/>
      <c r="AY49" s="116"/>
      <c r="AZ49" s="116"/>
      <c r="BA49" s="115"/>
      <c r="BB49" s="115"/>
      <c r="BC49" s="115"/>
      <c r="BD49" s="115"/>
      <c r="BE49" s="135"/>
      <c r="BF49" s="135"/>
      <c r="BG49" s="136"/>
      <c r="BH49" s="133">
        <v>809</v>
      </c>
      <c r="BI49" s="115">
        <v>4186</v>
      </c>
      <c r="BJ49" s="115">
        <v>77</v>
      </c>
      <c r="BK49" s="115">
        <v>57</v>
      </c>
      <c r="BL49" s="115">
        <v>5</v>
      </c>
      <c r="BM49" s="115">
        <v>26</v>
      </c>
      <c r="BN49" s="116">
        <v>1</v>
      </c>
      <c r="BO49" s="116">
        <v>1.74</v>
      </c>
      <c r="BP49" s="158">
        <v>1.95</v>
      </c>
      <c r="BQ49" s="158">
        <v>4.2</v>
      </c>
      <c r="BR49" s="158">
        <v>12.4</v>
      </c>
      <c r="BS49" s="61">
        <v>11</v>
      </c>
      <c r="BT49" s="153">
        <v>2.6514215080346105E-2</v>
      </c>
      <c r="BU49" s="61">
        <v>66</v>
      </c>
      <c r="BV49" s="153">
        <v>0.15908529048207665</v>
      </c>
      <c r="BW49" s="135">
        <v>90.9</v>
      </c>
      <c r="BX49" s="135">
        <v>1.7</v>
      </c>
      <c r="BY49" s="135">
        <v>85</v>
      </c>
      <c r="BZ49" s="136">
        <v>14.7</v>
      </c>
      <c r="CA49" s="133">
        <v>674</v>
      </c>
      <c r="CB49" s="115">
        <v>2989</v>
      </c>
      <c r="CC49" s="115">
        <v>97</v>
      </c>
      <c r="CD49" s="115">
        <v>58</v>
      </c>
      <c r="CE49" s="115">
        <v>6</v>
      </c>
      <c r="CF49" s="115">
        <v>18</v>
      </c>
      <c r="CG49" s="116">
        <v>0.49</v>
      </c>
      <c r="CH49" s="116">
        <v>1.7</v>
      </c>
      <c r="CI49" s="158">
        <v>1.68</v>
      </c>
      <c r="CJ49" s="158">
        <v>3</v>
      </c>
      <c r="CK49" s="158">
        <v>12</v>
      </c>
      <c r="CL49" s="61">
        <v>30</v>
      </c>
      <c r="CM49" s="153">
        <v>7.4777448071216612E-2</v>
      </c>
      <c r="CN49" s="61">
        <v>67</v>
      </c>
      <c r="CO49" s="153">
        <v>0.16700296735905043</v>
      </c>
      <c r="CP49" s="135">
        <v>40</v>
      </c>
      <c r="CQ49" s="135">
        <v>4.9000000000000004</v>
      </c>
      <c r="CR49" s="135">
        <v>89</v>
      </c>
      <c r="CS49" s="136">
        <v>10.3</v>
      </c>
      <c r="CT49" s="133">
        <v>912</v>
      </c>
      <c r="CU49" s="115">
        <v>4365</v>
      </c>
      <c r="CV49" s="115">
        <v>108</v>
      </c>
      <c r="CW49" s="115">
        <v>74</v>
      </c>
      <c r="CX49" s="115">
        <v>6</v>
      </c>
      <c r="CY49" s="115">
        <v>35</v>
      </c>
      <c r="CZ49" s="116">
        <v>0.68</v>
      </c>
      <c r="DA49" s="116">
        <v>1.9</v>
      </c>
      <c r="DB49" s="158">
        <v>1.85</v>
      </c>
      <c r="DC49" s="158">
        <v>2.9</v>
      </c>
      <c r="DD49" s="158">
        <v>12</v>
      </c>
      <c r="DE49" s="61">
        <v>24</v>
      </c>
      <c r="DF49" s="153">
        <v>4.8684210526315788E-2</v>
      </c>
      <c r="DG49" s="61">
        <v>84</v>
      </c>
      <c r="DH49" s="153">
        <v>0.17039473684210527</v>
      </c>
      <c r="DI49" s="135">
        <v>54.2</v>
      </c>
      <c r="DJ49" s="135">
        <v>7.5</v>
      </c>
      <c r="DK49" s="135">
        <v>98.1</v>
      </c>
      <c r="DL49" s="136">
        <v>1.9</v>
      </c>
      <c r="DM49" s="133">
        <v>406</v>
      </c>
      <c r="DN49" s="115">
        <v>1916</v>
      </c>
      <c r="DO49" s="115">
        <v>49</v>
      </c>
      <c r="DP49" s="115">
        <v>33</v>
      </c>
      <c r="DQ49" s="115">
        <v>3</v>
      </c>
      <c r="DR49" s="115">
        <v>17</v>
      </c>
      <c r="DS49" s="116">
        <v>0.7</v>
      </c>
      <c r="DT49" s="116">
        <v>1.54</v>
      </c>
      <c r="DU49" s="158">
        <v>1.94</v>
      </c>
      <c r="DV49" s="158">
        <v>4</v>
      </c>
      <c r="DW49" s="158">
        <v>11.8</v>
      </c>
      <c r="DX49" s="61">
        <v>8</v>
      </c>
      <c r="DY49" s="153">
        <v>3.8226600985221675E-2</v>
      </c>
      <c r="DZ49" s="61">
        <v>41</v>
      </c>
      <c r="EA49" s="153">
        <v>0.19591133004926106</v>
      </c>
      <c r="EB49" s="159">
        <v>37.5</v>
      </c>
      <c r="EC49" s="135">
        <v>5.7</v>
      </c>
      <c r="ED49" s="135">
        <v>98.1</v>
      </c>
      <c r="EE49" s="136">
        <v>1.9</v>
      </c>
    </row>
    <row r="50" spans="1:135" ht="15.75" customHeight="1" x14ac:dyDescent="0.2">
      <c r="A50" s="30">
        <v>48</v>
      </c>
      <c r="B50" s="32" t="s">
        <v>584</v>
      </c>
      <c r="C50" s="120">
        <v>3.0057142857142858</v>
      </c>
      <c r="D50" s="121" t="s">
        <v>689</v>
      </c>
      <c r="E50" s="35">
        <v>5</v>
      </c>
      <c r="F50" s="36">
        <v>35681</v>
      </c>
      <c r="G50" s="37">
        <v>28.07123287671233</v>
      </c>
      <c r="H50" s="37" t="s">
        <v>669</v>
      </c>
      <c r="I50" s="37">
        <v>23.654794520547945</v>
      </c>
      <c r="J50" s="37" t="s">
        <v>976</v>
      </c>
      <c r="K50" s="37" t="s">
        <v>980</v>
      </c>
      <c r="L50" s="37" t="s">
        <v>986</v>
      </c>
      <c r="M50" s="55">
        <v>72</v>
      </c>
      <c r="N50" s="35">
        <v>201</v>
      </c>
      <c r="O50" s="35">
        <v>4.6100000000000003</v>
      </c>
      <c r="P50" s="38">
        <v>6</v>
      </c>
      <c r="Q50" s="125">
        <v>0</v>
      </c>
      <c r="R50" s="110">
        <v>7.0397111913357402E-2</v>
      </c>
      <c r="S50" s="110">
        <v>0.13917355371900827</v>
      </c>
      <c r="T50" s="110">
        <v>0.19041731066460588</v>
      </c>
      <c r="U50" s="110">
        <v>5.9202059202059204E-2</v>
      </c>
      <c r="V50" s="58">
        <v>0.12480968493333254</v>
      </c>
      <c r="W50" s="59">
        <v>0.1185692006866659</v>
      </c>
      <c r="X50" s="42" t="s">
        <v>727</v>
      </c>
      <c r="Y50" s="43">
        <v>1.73</v>
      </c>
      <c r="Z50" s="43">
        <v>5.0999999999999996</v>
      </c>
      <c r="AA50" s="43">
        <v>18.100000000000001</v>
      </c>
      <c r="AB50" s="43">
        <v>0.66</v>
      </c>
      <c r="AC50" s="43">
        <v>1.69</v>
      </c>
      <c r="AD50" s="44">
        <v>1.8260869565217389E-2</v>
      </c>
      <c r="AE50" s="44">
        <v>0.2008695652173913</v>
      </c>
      <c r="AF50" s="45">
        <v>0.14300000000000002</v>
      </c>
      <c r="AG50" s="185">
        <v>0.94650000000000001</v>
      </c>
      <c r="AH50" s="185">
        <v>5.3500000000000006E-2</v>
      </c>
      <c r="AI50" s="43">
        <v>89.006628685664921</v>
      </c>
      <c r="AJ50" s="47">
        <v>86.295885113836476</v>
      </c>
      <c r="AK50" s="49">
        <v>2</v>
      </c>
      <c r="AL50" s="49">
        <v>0</v>
      </c>
      <c r="AM50" s="49">
        <v>2</v>
      </c>
      <c r="AN50" s="49">
        <v>3</v>
      </c>
      <c r="AO50" s="49">
        <v>5</v>
      </c>
      <c r="AP50" s="49">
        <v>4</v>
      </c>
      <c r="AQ50" s="49">
        <v>2</v>
      </c>
      <c r="AR50" s="49">
        <v>0</v>
      </c>
      <c r="AS50" s="133"/>
      <c r="AT50" s="115">
        <v>3111</v>
      </c>
      <c r="AU50" s="115"/>
      <c r="AV50" s="115"/>
      <c r="AW50" s="115"/>
      <c r="AX50" s="115"/>
      <c r="AY50" s="116"/>
      <c r="AZ50" s="116"/>
      <c r="BA50" s="115"/>
      <c r="BB50" s="115"/>
      <c r="BC50" s="115"/>
      <c r="BD50" s="115"/>
      <c r="BE50" s="135"/>
      <c r="BF50" s="135"/>
      <c r="BG50" s="136"/>
      <c r="BH50" s="133">
        <v>234</v>
      </c>
      <c r="BI50" s="115">
        <v>3324</v>
      </c>
      <c r="BJ50" s="115">
        <v>15</v>
      </c>
      <c r="BK50" s="115">
        <v>9</v>
      </c>
      <c r="BL50" s="115">
        <v>2</v>
      </c>
      <c r="BM50" s="115">
        <v>21</v>
      </c>
      <c r="BN50" s="116">
        <v>1.63</v>
      </c>
      <c r="BO50" s="116">
        <v>1.34</v>
      </c>
      <c r="BP50" s="158">
        <v>3.3</v>
      </c>
      <c r="BQ50" s="158">
        <v>3.6</v>
      </c>
      <c r="BR50" s="158">
        <v>26.2</v>
      </c>
      <c r="BS50" s="61">
        <v>5</v>
      </c>
      <c r="BT50" s="153">
        <v>7.0512820512820512E-2</v>
      </c>
      <c r="BU50" s="61">
        <v>10</v>
      </c>
      <c r="BV50" s="153">
        <v>0.14102564102564102</v>
      </c>
      <c r="BW50" s="135">
        <v>60</v>
      </c>
      <c r="BX50" s="135">
        <v>10</v>
      </c>
      <c r="BY50" s="135">
        <v>81.3</v>
      </c>
      <c r="BZ50" s="136">
        <v>18.8</v>
      </c>
      <c r="CA50" s="133">
        <v>421</v>
      </c>
      <c r="CB50" s="115">
        <v>3025</v>
      </c>
      <c r="CC50" s="115">
        <v>50</v>
      </c>
      <c r="CD50" s="115">
        <v>21</v>
      </c>
      <c r="CE50" s="115">
        <v>2</v>
      </c>
      <c r="CF50" s="115">
        <v>20</v>
      </c>
      <c r="CG50" s="116">
        <v>0.9</v>
      </c>
      <c r="CH50" s="116">
        <v>1.64</v>
      </c>
      <c r="CI50" s="158">
        <v>1.59</v>
      </c>
      <c r="CJ50" s="158">
        <v>3.7</v>
      </c>
      <c r="CK50" s="158">
        <v>22.5</v>
      </c>
      <c r="CL50" s="61">
        <v>18</v>
      </c>
      <c r="CM50" s="153">
        <v>6.7980997624703082E-2</v>
      </c>
      <c r="CN50" s="61">
        <v>32</v>
      </c>
      <c r="CO50" s="153">
        <v>0.12085510688836104</v>
      </c>
      <c r="CP50" s="135">
        <v>27.8</v>
      </c>
      <c r="CQ50" s="135">
        <v>16</v>
      </c>
      <c r="CR50" s="135">
        <v>93.2</v>
      </c>
      <c r="CS50" s="136">
        <v>6.8</v>
      </c>
      <c r="CT50" s="133">
        <v>616</v>
      </c>
      <c r="CU50" s="115">
        <v>3235</v>
      </c>
      <c r="CV50" s="115">
        <v>55</v>
      </c>
      <c r="CW50" s="115">
        <v>31</v>
      </c>
      <c r="CX50" s="115">
        <v>8</v>
      </c>
      <c r="CY50" s="115">
        <v>21</v>
      </c>
      <c r="CZ50" s="116">
        <v>0.66</v>
      </c>
      <c r="DA50" s="116">
        <v>1.69</v>
      </c>
      <c r="DB50" s="158">
        <v>1.73</v>
      </c>
      <c r="DC50" s="158">
        <v>5.0999999999999996</v>
      </c>
      <c r="DD50" s="158">
        <v>18.100000000000001</v>
      </c>
      <c r="DE50" s="61">
        <v>10</v>
      </c>
      <c r="DF50" s="153">
        <v>2.8084415584415583E-2</v>
      </c>
      <c r="DG50" s="61">
        <v>45</v>
      </c>
      <c r="DH50" s="153">
        <v>0.12637987012987012</v>
      </c>
      <c r="DI50" s="135">
        <v>70</v>
      </c>
      <c r="DJ50" s="135">
        <v>11.4</v>
      </c>
      <c r="DK50" s="135">
        <v>92.6</v>
      </c>
      <c r="DL50" s="136">
        <v>7.4</v>
      </c>
      <c r="DM50" s="133">
        <v>46</v>
      </c>
      <c r="DN50" s="115">
        <v>777</v>
      </c>
      <c r="DO50" s="115">
        <v>12</v>
      </c>
      <c r="DP50" s="115">
        <v>6</v>
      </c>
      <c r="DQ50" s="115">
        <v>1</v>
      </c>
      <c r="DR50" s="115">
        <v>5</v>
      </c>
      <c r="DS50" s="116">
        <v>0.24</v>
      </c>
      <c r="DT50" s="116">
        <v>0.78</v>
      </c>
      <c r="DU50" s="158">
        <v>0.84</v>
      </c>
      <c r="DV50" s="158">
        <v>2.2999999999999998</v>
      </c>
      <c r="DW50" s="158">
        <v>13.3</v>
      </c>
      <c r="DX50" s="61">
        <v>1</v>
      </c>
      <c r="DY50" s="153">
        <v>1.8260869565217389E-2</v>
      </c>
      <c r="DZ50" s="61">
        <v>11</v>
      </c>
      <c r="EA50" s="153">
        <v>0.2008695652173913</v>
      </c>
      <c r="EB50" s="159">
        <v>100</v>
      </c>
      <c r="EC50" s="135">
        <v>14.3</v>
      </c>
      <c r="ED50" s="135">
        <v>96.7</v>
      </c>
      <c r="EE50" s="136">
        <v>3.3</v>
      </c>
    </row>
    <row r="51" spans="1:135" ht="15.75" customHeight="1" thickBot="1" x14ac:dyDescent="0.25">
      <c r="A51" s="64">
        <v>49</v>
      </c>
      <c r="B51" s="66" t="s">
        <v>596</v>
      </c>
      <c r="C51" s="120">
        <v>2.5714285714285716</v>
      </c>
      <c r="D51" s="139" t="s">
        <v>805</v>
      </c>
      <c r="E51" s="69">
        <v>2</v>
      </c>
      <c r="F51" s="70">
        <v>36139</v>
      </c>
      <c r="G51" s="71">
        <v>26.816438356164383</v>
      </c>
      <c r="H51" s="71" t="s">
        <v>669</v>
      </c>
      <c r="I51" s="71">
        <v>22.4</v>
      </c>
      <c r="J51" s="71" t="s">
        <v>976</v>
      </c>
      <c r="K51" s="71" t="s">
        <v>984</v>
      </c>
      <c r="L51" s="71" t="s">
        <v>988</v>
      </c>
      <c r="M51" s="72">
        <v>73.38</v>
      </c>
      <c r="N51" s="69">
        <v>218</v>
      </c>
      <c r="O51" s="69">
        <v>4.6399999999999997</v>
      </c>
      <c r="P51" s="154">
        <v>0</v>
      </c>
      <c r="Q51" s="143">
        <v>0</v>
      </c>
      <c r="R51" s="144">
        <v>4.0436716538617065E-3</v>
      </c>
      <c r="S51" s="144">
        <v>0.12253903598099117</v>
      </c>
      <c r="T51" s="144">
        <v>0.14751344086021506</v>
      </c>
      <c r="U51" s="144">
        <v>0.14611005692599621</v>
      </c>
      <c r="V51" s="75">
        <v>0.14681174889310564</v>
      </c>
      <c r="W51" s="76">
        <v>0.14681174889310564</v>
      </c>
      <c r="X51" s="77" t="s">
        <v>727</v>
      </c>
      <c r="Y51" s="78">
        <v>1.9</v>
      </c>
      <c r="Z51" s="78">
        <v>2.5</v>
      </c>
      <c r="AA51" s="78">
        <v>12.4</v>
      </c>
      <c r="AB51" s="78">
        <v>0.49</v>
      </c>
      <c r="AC51" s="78">
        <v>1</v>
      </c>
      <c r="AD51" s="79">
        <v>3.6363636363636362E-2</v>
      </c>
      <c r="AE51" s="79">
        <v>0.14545454545454545</v>
      </c>
      <c r="AF51" s="80">
        <v>0.14800000000000002</v>
      </c>
      <c r="AG51" s="189">
        <v>0.92900000000000005</v>
      </c>
      <c r="AH51" s="189">
        <v>7.1000000000000008E-2</v>
      </c>
      <c r="AI51" s="78">
        <v>94.062077607768359</v>
      </c>
      <c r="AJ51" s="81">
        <v>93.831815547842709</v>
      </c>
      <c r="AK51" s="49">
        <v>3</v>
      </c>
      <c r="AL51" s="49">
        <v>0</v>
      </c>
      <c r="AM51" s="49">
        <v>3</v>
      </c>
      <c r="AN51" s="49">
        <v>0</v>
      </c>
      <c r="AO51" s="49">
        <v>5</v>
      </c>
      <c r="AP51" s="49">
        <v>5</v>
      </c>
      <c r="AQ51" s="49">
        <v>0</v>
      </c>
      <c r="AR51" s="49">
        <v>0</v>
      </c>
      <c r="AS51" s="146"/>
      <c r="AT51" s="147">
        <v>1991</v>
      </c>
      <c r="AU51" s="147"/>
      <c r="AV51" s="147"/>
      <c r="AW51" s="147"/>
      <c r="AX51" s="147"/>
      <c r="AY51" s="149"/>
      <c r="AZ51" s="149"/>
      <c r="BA51" s="147"/>
      <c r="BB51" s="147"/>
      <c r="BC51" s="147"/>
      <c r="BD51" s="147"/>
      <c r="BE51" s="150"/>
      <c r="BF51" s="150"/>
      <c r="BG51" s="151"/>
      <c r="BH51" s="146">
        <v>10</v>
      </c>
      <c r="BI51" s="147">
        <v>2473</v>
      </c>
      <c r="BJ51" s="147">
        <v>6</v>
      </c>
      <c r="BK51" s="147">
        <v>3</v>
      </c>
      <c r="BL51" s="147">
        <v>0</v>
      </c>
      <c r="BM51" s="147">
        <v>27</v>
      </c>
      <c r="BN51" s="149">
        <v>-0.34</v>
      </c>
      <c r="BO51" s="149">
        <v>0.16</v>
      </c>
      <c r="BP51" s="160">
        <v>0.24</v>
      </c>
      <c r="BQ51" s="160">
        <v>4.7</v>
      </c>
      <c r="BR51" s="160"/>
      <c r="BS51" s="86">
        <v>1</v>
      </c>
      <c r="BT51" s="155">
        <v>2.3999999999999997E-2</v>
      </c>
      <c r="BU51" s="86">
        <v>5</v>
      </c>
      <c r="BV51" s="155">
        <v>0.11999999999999998</v>
      </c>
      <c r="BW51" s="150">
        <v>0</v>
      </c>
      <c r="BX51" s="150">
        <v>0</v>
      </c>
      <c r="BY51" s="150">
        <v>100</v>
      </c>
      <c r="BZ51" s="151">
        <v>0</v>
      </c>
      <c r="CA51" s="146">
        <v>361</v>
      </c>
      <c r="CB51" s="147">
        <v>2946</v>
      </c>
      <c r="CC51" s="147">
        <v>46</v>
      </c>
      <c r="CD51" s="147">
        <v>28</v>
      </c>
      <c r="CE51" s="147">
        <v>2</v>
      </c>
      <c r="CF51" s="147">
        <v>27</v>
      </c>
      <c r="CG51" s="149"/>
      <c r="CH51" s="149"/>
      <c r="CI51" s="160">
        <v>1.18</v>
      </c>
      <c r="CJ51" s="160">
        <v>2.7</v>
      </c>
      <c r="CK51" s="160">
        <v>14.2</v>
      </c>
      <c r="CL51" s="86">
        <v>16</v>
      </c>
      <c r="CM51" s="155">
        <v>5.2299168975069248E-2</v>
      </c>
      <c r="CN51" s="86">
        <v>30</v>
      </c>
      <c r="CO51" s="155">
        <v>9.8060941828254838E-2</v>
      </c>
      <c r="CP51" s="150">
        <v>62.5</v>
      </c>
      <c r="CQ51" s="150">
        <v>3.4</v>
      </c>
      <c r="CR51" s="150">
        <v>95.1</v>
      </c>
      <c r="CS51" s="151">
        <v>4.9000000000000004</v>
      </c>
      <c r="CT51" s="146">
        <v>439</v>
      </c>
      <c r="CU51" s="147">
        <v>2976</v>
      </c>
      <c r="CV51" s="147">
        <v>54</v>
      </c>
      <c r="CW51" s="147">
        <v>37</v>
      </c>
      <c r="CX51" s="147">
        <v>5</v>
      </c>
      <c r="CY51" s="147">
        <v>16</v>
      </c>
      <c r="CZ51" s="149"/>
      <c r="DA51" s="149"/>
      <c r="DB51" s="160">
        <v>1.9</v>
      </c>
      <c r="DC51" s="160">
        <v>2.5</v>
      </c>
      <c r="DD51" s="160">
        <v>12.4</v>
      </c>
      <c r="DE51" s="86">
        <v>10</v>
      </c>
      <c r="DF51" s="155">
        <v>4.328018223234624E-2</v>
      </c>
      <c r="DG51" s="86">
        <v>44</v>
      </c>
      <c r="DH51" s="155">
        <v>0.19043280182232347</v>
      </c>
      <c r="DI51" s="150">
        <v>60</v>
      </c>
      <c r="DJ51" s="150">
        <v>2.6</v>
      </c>
      <c r="DK51" s="150">
        <v>91.5</v>
      </c>
      <c r="DL51" s="151">
        <v>8.5</v>
      </c>
      <c r="DM51" s="146">
        <v>231</v>
      </c>
      <c r="DN51" s="147">
        <v>1581</v>
      </c>
      <c r="DO51" s="147">
        <v>40</v>
      </c>
      <c r="DP51" s="147">
        <v>23</v>
      </c>
      <c r="DQ51" s="147">
        <v>2</v>
      </c>
      <c r="DR51" s="147">
        <v>9</v>
      </c>
      <c r="DS51" s="149">
        <v>0.49</v>
      </c>
      <c r="DT51" s="149">
        <v>1</v>
      </c>
      <c r="DU51" s="160">
        <v>1.05</v>
      </c>
      <c r="DV51" s="160">
        <v>2</v>
      </c>
      <c r="DW51" s="160">
        <v>11.7</v>
      </c>
      <c r="DX51" s="86">
        <v>8</v>
      </c>
      <c r="DY51" s="155">
        <v>3.6363636363636362E-2</v>
      </c>
      <c r="DZ51" s="86">
        <v>32</v>
      </c>
      <c r="EA51" s="155">
        <v>0.14545454545454545</v>
      </c>
      <c r="EB51" s="161">
        <v>50</v>
      </c>
      <c r="EC51" s="150">
        <v>14.8</v>
      </c>
      <c r="ED51" s="150">
        <v>94.3</v>
      </c>
      <c r="EE51" s="151">
        <v>5.7</v>
      </c>
    </row>
  </sheetData>
  <autoFilter ref="A2:EE2" xr:uid="{00000000-0009-0000-0000-00000A000000}">
    <sortState xmlns:xlrd2="http://schemas.microsoft.com/office/spreadsheetml/2017/richdata2" ref="A3:EE51">
      <sortCondition ref="A2"/>
    </sortState>
  </autoFilter>
  <mergeCells count="10">
    <mergeCell ref="CA1:CS1"/>
    <mergeCell ref="CT1:DL1"/>
    <mergeCell ref="DM1:EE1"/>
    <mergeCell ref="A1:C1"/>
    <mergeCell ref="D1:P1"/>
    <mergeCell ref="Q1:W1"/>
    <mergeCell ref="X1:AJ1"/>
    <mergeCell ref="AK1:AR1"/>
    <mergeCell ref="AS1:BG1"/>
    <mergeCell ref="BH1:BZ1"/>
  </mergeCells>
  <conditionalFormatting sqref="B3:B51">
    <cfRule type="expression" dxfId="92" priority="1" stopIfTrue="1">
      <formula>$C3&gt;12.5</formula>
    </cfRule>
    <cfRule type="expression" dxfId="91" priority="2" stopIfTrue="1">
      <formula>AND($C3&gt;11.995,$C3&lt;12.5)</formula>
    </cfRule>
    <cfRule type="expression" dxfId="90" priority="3" stopIfTrue="1">
      <formula>AND($C3&gt;11,$C3&lt;11.995)</formula>
    </cfRule>
    <cfRule type="expression" dxfId="89" priority="4">
      <formula>AND($C3&gt;=9.69,$C3&lt;10.999)</formula>
    </cfRule>
    <cfRule type="expression" dxfId="88" priority="5" stopIfTrue="1">
      <formula>AND($C3&gt;8.4,$C3&lt;9.999)</formula>
    </cfRule>
    <cfRule type="expression" dxfId="87" priority="6" stopIfTrue="1">
      <formula>AND($C3&gt;7.25,$C3&lt;8.999)</formula>
    </cfRule>
    <cfRule type="expression" dxfId="86" priority="7" stopIfTrue="1">
      <formula>AND($C3&gt;=6,$C3&lt;7.25)</formula>
    </cfRule>
    <cfRule type="expression" dxfId="85" priority="8" stopIfTrue="1">
      <formula>AND($C3&gt;=4.7,$C3&lt;6.999)</formula>
    </cfRule>
    <cfRule type="expression" dxfId="84" priority="9">
      <formula>$C3&lt;4.7</formula>
    </cfRule>
  </conditionalFormatting>
  <conditionalFormatting sqref="C3:C51">
    <cfRule type="colorScale" priority="10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1000">
    <cfRule type="containsText" dxfId="83" priority="11" operator="containsText" text="SR">
      <formula>NOT(ISERROR(SEARCH(("SR"),(H3))))</formula>
    </cfRule>
  </conditionalFormatting>
  <conditionalFormatting sqref="Q3:U51">
    <cfRule type="cellIs" dxfId="82" priority="12" operator="between">
      <formula>0.2</formula>
      <formula>0.2499</formula>
    </cfRule>
    <cfRule type="cellIs" dxfId="81" priority="13" operator="equal">
      <formula>0</formula>
    </cfRule>
    <cfRule type="colorScale" priority="14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51">
    <cfRule type="colorScale" priority="15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O58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2.33203125" customWidth="1"/>
    <col min="3" max="3" width="12.6640625" customWidth="1"/>
    <col min="4" max="4" width="19.332031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8.5" customWidth="1"/>
    <col min="11" max="11" width="10.33203125" customWidth="1"/>
    <col min="12" max="12" width="15.83203125" customWidth="1"/>
    <col min="13" max="13" width="10" customWidth="1"/>
    <col min="14" max="14" width="10.5" customWidth="1"/>
    <col min="15" max="15" width="11.33203125" customWidth="1"/>
    <col min="16" max="16" width="12.5" customWidth="1"/>
    <col min="17" max="23" width="9.83203125" customWidth="1"/>
    <col min="24" max="24" width="12.1640625" customWidth="1"/>
    <col min="25" max="25" width="8.5" customWidth="1"/>
    <col min="26" max="26" width="9.5" customWidth="1"/>
    <col min="27" max="27" width="9.1640625" customWidth="1"/>
    <col min="28" max="28" width="9.5" customWidth="1"/>
    <col min="29" max="29" width="10.6640625" customWidth="1"/>
    <col min="30" max="30" width="9.83203125" customWidth="1"/>
    <col min="31" max="31" width="11.33203125" customWidth="1"/>
    <col min="32" max="32" width="10" customWidth="1"/>
    <col min="33" max="33" width="10.83203125" customWidth="1"/>
    <col min="34" max="35" width="9.5" customWidth="1"/>
    <col min="36" max="36" width="8.66406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9.83203125" customWidth="1"/>
    <col min="43" max="43" width="7.6640625" customWidth="1"/>
    <col min="44" max="44" width="9.5" customWidth="1"/>
    <col min="45" max="45" width="10.83203125" customWidth="1"/>
    <col min="46" max="46" width="12.6640625" customWidth="1"/>
    <col min="47" max="47" width="7.83203125" customWidth="1"/>
    <col min="48" max="48" width="8.1640625" customWidth="1"/>
    <col min="49" max="49" width="7.5" customWidth="1"/>
    <col min="50" max="50" width="13" customWidth="1"/>
    <col min="51" max="51" width="9.5" customWidth="1"/>
    <col min="52" max="52" width="10.6640625" customWidth="1"/>
    <col min="53" max="53" width="8.5" customWidth="1"/>
    <col min="54" max="54" width="9.5" customWidth="1"/>
    <col min="55" max="55" width="9.1640625" customWidth="1"/>
    <col min="56" max="56" width="6.33203125" customWidth="1"/>
    <col min="57" max="57" width="9.83203125" customWidth="1"/>
    <col min="58" max="58" width="7.6640625" customWidth="1"/>
    <col min="59" max="59" width="11.33203125" customWidth="1"/>
    <col min="60" max="60" width="8.5" customWidth="1"/>
    <col min="61" max="61" width="10.5" customWidth="1"/>
    <col min="62" max="62" width="10.83203125" customWidth="1"/>
    <col min="63" max="63" width="9.5" customWidth="1"/>
    <col min="64" max="64" width="10.83203125" customWidth="1"/>
    <col min="65" max="65" width="12.6640625" customWidth="1"/>
    <col min="66" max="66" width="7.83203125" customWidth="1"/>
    <col min="67" max="67" width="8.1640625" customWidth="1"/>
    <col min="68" max="68" width="7.5" customWidth="1"/>
    <col min="69" max="69" width="13" customWidth="1"/>
    <col min="70" max="70" width="9.5" customWidth="1"/>
    <col min="71" max="71" width="10.6640625" customWidth="1"/>
    <col min="72" max="72" width="8.5" customWidth="1"/>
    <col min="73" max="73" width="9.5" customWidth="1"/>
    <col min="74" max="74" width="9.1640625" customWidth="1"/>
    <col min="75" max="75" width="6.33203125" customWidth="1"/>
    <col min="76" max="76" width="9.83203125" customWidth="1"/>
    <col min="77" max="77" width="7.6640625" customWidth="1"/>
    <col min="78" max="78" width="11.33203125" customWidth="1"/>
    <col min="79" max="79" width="8.5" customWidth="1"/>
    <col min="80" max="80" width="10.5" customWidth="1"/>
    <col min="81" max="81" width="10.83203125" customWidth="1"/>
    <col min="82" max="82" width="9.5" customWidth="1"/>
    <col min="83" max="83" width="10.83203125" customWidth="1"/>
    <col min="84" max="84" width="12.6640625" customWidth="1"/>
    <col min="85" max="85" width="7.83203125" customWidth="1"/>
    <col min="86" max="86" width="8.1640625" customWidth="1"/>
    <col min="87" max="87" width="7.5" customWidth="1"/>
    <col min="88" max="88" width="13" customWidth="1"/>
    <col min="89" max="89" width="9.5" customWidth="1"/>
    <col min="90" max="90" width="10.6640625" customWidth="1"/>
    <col min="91" max="91" width="8.5" customWidth="1"/>
    <col min="92" max="92" width="9.5" customWidth="1"/>
    <col min="93" max="93" width="9.1640625" customWidth="1"/>
    <col min="94" max="94" width="6.33203125" customWidth="1"/>
    <col min="95" max="95" width="9.83203125" customWidth="1"/>
    <col min="96" max="96" width="7.6640625" customWidth="1"/>
    <col min="97" max="97" width="11.33203125" customWidth="1"/>
    <col min="98" max="98" width="8.5" customWidth="1"/>
    <col min="99" max="99" width="10.5" customWidth="1"/>
    <col min="100" max="100" width="10.83203125" customWidth="1"/>
    <col min="101" max="101" width="9.5" customWidth="1"/>
    <col min="102" max="102" width="10.83203125" customWidth="1"/>
    <col min="103" max="103" width="12.6640625" customWidth="1"/>
    <col min="104" max="104" width="7.83203125" customWidth="1"/>
    <col min="105" max="105" width="8.1640625" customWidth="1"/>
    <col min="106" max="106" width="7.5" customWidth="1"/>
    <col min="107" max="107" width="13" customWidth="1"/>
    <col min="108" max="108" width="9.5" customWidth="1"/>
    <col min="109" max="109" width="10.6640625" customWidth="1"/>
    <col min="110" max="110" width="8.5" customWidth="1"/>
    <col min="111" max="111" width="9.5" customWidth="1"/>
    <col min="112" max="112" width="9.1640625" customWidth="1"/>
    <col min="113" max="113" width="6.33203125" customWidth="1"/>
    <col min="114" max="114" width="9.83203125" customWidth="1"/>
    <col min="115" max="115" width="7.6640625" customWidth="1"/>
    <col min="116" max="116" width="11.33203125" customWidth="1"/>
    <col min="117" max="117" width="8.5" customWidth="1"/>
    <col min="118" max="118" width="10.5" customWidth="1"/>
    <col min="119" max="119" width="10.83203125" customWidth="1"/>
    <col min="120" max="120" width="9.5" customWidth="1"/>
    <col min="121" max="121" width="10.83203125" customWidth="1"/>
    <col min="122" max="122" width="12.6640625" customWidth="1"/>
    <col min="123" max="123" width="7.83203125" customWidth="1"/>
    <col min="124" max="124" width="8.1640625" customWidth="1"/>
    <col min="125" max="125" width="7.5" customWidth="1"/>
    <col min="126" max="126" width="13" customWidth="1"/>
    <col min="127" max="127" width="9.5" customWidth="1"/>
    <col min="128" max="128" width="10.6640625" customWidth="1"/>
    <col min="129" max="129" width="8.5" customWidth="1"/>
    <col min="130" max="130" width="9.5" customWidth="1"/>
    <col min="131" max="131" width="9.1640625" customWidth="1"/>
    <col min="132" max="132" width="6.33203125" customWidth="1"/>
    <col min="133" max="133" width="9.83203125" customWidth="1"/>
    <col min="134" max="134" width="7.6640625" customWidth="1"/>
    <col min="135" max="135" width="11.33203125" customWidth="1"/>
    <col min="136" max="136" width="8.5" customWidth="1"/>
    <col min="137" max="137" width="10.5" customWidth="1"/>
    <col min="138" max="138" width="10.83203125" customWidth="1"/>
    <col min="139" max="139" width="9.5" customWidth="1"/>
    <col min="140" max="140" width="4.5" customWidth="1"/>
    <col min="141" max="141" width="3.5" customWidth="1"/>
    <col min="142" max="142" width="13.1640625" customWidth="1"/>
    <col min="143" max="143" width="11" customWidth="1"/>
    <col min="144" max="144" width="14.5" customWidth="1"/>
    <col min="145" max="145" width="11.33203125" customWidth="1"/>
  </cols>
  <sheetData>
    <row r="1" spans="1:145" x14ac:dyDescent="0.2">
      <c r="A1" s="367"/>
      <c r="B1" s="368"/>
      <c r="C1" s="370"/>
      <c r="D1" s="371" t="s">
        <v>60</v>
      </c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70"/>
      <c r="Q1" s="372" t="s">
        <v>61</v>
      </c>
      <c r="R1" s="368"/>
      <c r="S1" s="368"/>
      <c r="T1" s="368"/>
      <c r="U1" s="368"/>
      <c r="V1" s="368"/>
      <c r="W1" s="370"/>
      <c r="X1" s="373" t="s">
        <v>62</v>
      </c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8"/>
      <c r="AJ1" s="370"/>
      <c r="AK1" s="374" t="s">
        <v>63</v>
      </c>
      <c r="AL1" s="368"/>
      <c r="AM1" s="368"/>
      <c r="AN1" s="368"/>
      <c r="AO1" s="368"/>
      <c r="AP1" s="368"/>
      <c r="AQ1" s="368"/>
      <c r="AR1" s="370"/>
      <c r="AS1" s="364" t="s">
        <v>757</v>
      </c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6"/>
      <c r="BL1" s="364" t="s">
        <v>775</v>
      </c>
      <c r="BM1" s="365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6"/>
      <c r="CE1" s="364" t="s">
        <v>790</v>
      </c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6"/>
      <c r="CX1" s="364" t="s">
        <v>800</v>
      </c>
      <c r="CY1" s="365"/>
      <c r="CZ1" s="365"/>
      <c r="DA1" s="365"/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5"/>
      <c r="DM1" s="365"/>
      <c r="DN1" s="365"/>
      <c r="DO1" s="365"/>
      <c r="DP1" s="366"/>
      <c r="DQ1" s="364" t="s">
        <v>809</v>
      </c>
      <c r="DR1" s="365"/>
      <c r="DS1" s="365"/>
      <c r="DT1" s="365"/>
      <c r="DU1" s="365"/>
      <c r="DV1" s="365"/>
      <c r="DW1" s="365"/>
      <c r="DX1" s="365"/>
      <c r="DY1" s="365"/>
      <c r="DZ1" s="365"/>
      <c r="EA1" s="365"/>
      <c r="EB1" s="365"/>
      <c r="EC1" s="365"/>
      <c r="ED1" s="365"/>
      <c r="EE1" s="365"/>
      <c r="EF1" s="365"/>
      <c r="EG1" s="365"/>
      <c r="EH1" s="365"/>
      <c r="EI1" s="366"/>
      <c r="EJ1" s="31"/>
      <c r="EK1" s="31"/>
      <c r="EL1" s="31"/>
      <c r="EM1" s="31"/>
      <c r="EN1" s="31"/>
      <c r="EO1" s="31"/>
    </row>
    <row r="2" spans="1:145" ht="16" thickBot="1" x14ac:dyDescent="0.25">
      <c r="A2" s="12" t="s">
        <v>69</v>
      </c>
      <c r="B2" s="13" t="s">
        <v>72</v>
      </c>
      <c r="C2" s="14" t="s">
        <v>2</v>
      </c>
      <c r="D2" s="15" t="s">
        <v>75</v>
      </c>
      <c r="E2" s="16" t="s">
        <v>30</v>
      </c>
      <c r="F2" s="16" t="s">
        <v>34</v>
      </c>
      <c r="G2" s="16" t="s">
        <v>36</v>
      </c>
      <c r="H2" s="16" t="s">
        <v>71</v>
      </c>
      <c r="I2" s="16" t="s">
        <v>40</v>
      </c>
      <c r="J2" s="16" t="s">
        <v>53</v>
      </c>
      <c r="K2" s="16" t="s">
        <v>55</v>
      </c>
      <c r="L2" s="16" t="s">
        <v>57</v>
      </c>
      <c r="M2" s="16" t="s">
        <v>76</v>
      </c>
      <c r="N2" s="16" t="s">
        <v>77</v>
      </c>
      <c r="O2" s="16" t="s">
        <v>78</v>
      </c>
      <c r="P2" s="17" t="s">
        <v>28</v>
      </c>
      <c r="Q2" s="18" t="s">
        <v>42</v>
      </c>
      <c r="R2" s="19" t="s">
        <v>44</v>
      </c>
      <c r="S2" s="19" t="s">
        <v>46</v>
      </c>
      <c r="T2" s="19" t="s">
        <v>48</v>
      </c>
      <c r="U2" s="19" t="s">
        <v>50</v>
      </c>
      <c r="V2" s="19" t="s">
        <v>24</v>
      </c>
      <c r="W2" s="20" t="s">
        <v>26</v>
      </c>
      <c r="X2" s="21" t="s">
        <v>4</v>
      </c>
      <c r="Y2" s="22" t="s">
        <v>8</v>
      </c>
      <c r="Z2" s="22" t="s">
        <v>10</v>
      </c>
      <c r="AA2" s="22" t="s">
        <v>14</v>
      </c>
      <c r="AB2" s="22" t="s">
        <v>16</v>
      </c>
      <c r="AC2" s="22" t="s">
        <v>18</v>
      </c>
      <c r="AD2" s="22" t="s">
        <v>79</v>
      </c>
      <c r="AE2" s="22" t="s">
        <v>80</v>
      </c>
      <c r="AF2" s="22" t="s">
        <v>81</v>
      </c>
      <c r="AG2" s="22" t="s">
        <v>83</v>
      </c>
      <c r="AH2" s="22" t="s">
        <v>84</v>
      </c>
      <c r="AI2" s="22" t="s">
        <v>85</v>
      </c>
      <c r="AJ2" s="23" t="s">
        <v>20</v>
      </c>
      <c r="AK2" s="24" t="s">
        <v>86</v>
      </c>
      <c r="AL2" s="25" t="s">
        <v>87</v>
      </c>
      <c r="AM2" s="25" t="s">
        <v>88</v>
      </c>
      <c r="AN2" s="25" t="s">
        <v>89</v>
      </c>
      <c r="AO2" s="25" t="s">
        <v>90</v>
      </c>
      <c r="AP2" s="25" t="s">
        <v>91</v>
      </c>
      <c r="AQ2" s="25" t="s">
        <v>32</v>
      </c>
      <c r="AR2" s="26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758</v>
      </c>
      <c r="BE2" s="28" t="s">
        <v>79</v>
      </c>
      <c r="BF2" s="28" t="s">
        <v>759</v>
      </c>
      <c r="BG2" s="28" t="s">
        <v>80</v>
      </c>
      <c r="BH2" s="28" t="s">
        <v>98</v>
      </c>
      <c r="BI2" s="28" t="s">
        <v>99</v>
      </c>
      <c r="BJ2" s="28" t="s">
        <v>83</v>
      </c>
      <c r="BK2" s="29" t="s">
        <v>84</v>
      </c>
      <c r="BL2" s="27" t="s">
        <v>92</v>
      </c>
      <c r="BM2" s="28" t="s">
        <v>93</v>
      </c>
      <c r="BN2" s="28" t="s">
        <v>94</v>
      </c>
      <c r="BO2" s="28" t="s">
        <v>95</v>
      </c>
      <c r="BP2" s="28" t="s">
        <v>96</v>
      </c>
      <c r="BQ2" s="28" t="s">
        <v>97</v>
      </c>
      <c r="BR2" s="28" t="s">
        <v>16</v>
      </c>
      <c r="BS2" s="28" t="s">
        <v>18</v>
      </c>
      <c r="BT2" s="28" t="s">
        <v>8</v>
      </c>
      <c r="BU2" s="28" t="s">
        <v>10</v>
      </c>
      <c r="BV2" s="28" t="s">
        <v>14</v>
      </c>
      <c r="BW2" s="28" t="s">
        <v>758</v>
      </c>
      <c r="BX2" s="28" t="s">
        <v>79</v>
      </c>
      <c r="BY2" s="28" t="s">
        <v>759</v>
      </c>
      <c r="BZ2" s="28" t="s">
        <v>80</v>
      </c>
      <c r="CA2" s="28" t="s">
        <v>98</v>
      </c>
      <c r="CB2" s="28" t="s">
        <v>99</v>
      </c>
      <c r="CC2" s="28" t="s">
        <v>83</v>
      </c>
      <c r="CD2" s="29" t="s">
        <v>84</v>
      </c>
      <c r="CE2" s="27" t="s">
        <v>92</v>
      </c>
      <c r="CF2" s="28" t="s">
        <v>93</v>
      </c>
      <c r="CG2" s="28" t="s">
        <v>94</v>
      </c>
      <c r="CH2" s="28" t="s">
        <v>95</v>
      </c>
      <c r="CI2" s="28" t="s">
        <v>96</v>
      </c>
      <c r="CJ2" s="28" t="s">
        <v>97</v>
      </c>
      <c r="CK2" s="28" t="s">
        <v>16</v>
      </c>
      <c r="CL2" s="28" t="s">
        <v>18</v>
      </c>
      <c r="CM2" s="28" t="s">
        <v>8</v>
      </c>
      <c r="CN2" s="28" t="s">
        <v>10</v>
      </c>
      <c r="CO2" s="28" t="s">
        <v>14</v>
      </c>
      <c r="CP2" s="28" t="s">
        <v>758</v>
      </c>
      <c r="CQ2" s="28" t="s">
        <v>79</v>
      </c>
      <c r="CR2" s="28" t="s">
        <v>759</v>
      </c>
      <c r="CS2" s="28" t="s">
        <v>80</v>
      </c>
      <c r="CT2" s="28" t="s">
        <v>98</v>
      </c>
      <c r="CU2" s="28" t="s">
        <v>99</v>
      </c>
      <c r="CV2" s="28" t="s">
        <v>83</v>
      </c>
      <c r="CW2" s="29" t="s">
        <v>84</v>
      </c>
      <c r="CX2" s="27" t="s">
        <v>92</v>
      </c>
      <c r="CY2" s="28" t="s">
        <v>93</v>
      </c>
      <c r="CZ2" s="28" t="s">
        <v>94</v>
      </c>
      <c r="DA2" s="28" t="s">
        <v>95</v>
      </c>
      <c r="DB2" s="28" t="s">
        <v>96</v>
      </c>
      <c r="DC2" s="28" t="s">
        <v>97</v>
      </c>
      <c r="DD2" s="28" t="s">
        <v>16</v>
      </c>
      <c r="DE2" s="28" t="s">
        <v>18</v>
      </c>
      <c r="DF2" s="28" t="s">
        <v>8</v>
      </c>
      <c r="DG2" s="28" t="s">
        <v>10</v>
      </c>
      <c r="DH2" s="28" t="s">
        <v>14</v>
      </c>
      <c r="DI2" s="28" t="s">
        <v>758</v>
      </c>
      <c r="DJ2" s="28" t="s">
        <v>79</v>
      </c>
      <c r="DK2" s="28" t="s">
        <v>759</v>
      </c>
      <c r="DL2" s="28" t="s">
        <v>80</v>
      </c>
      <c r="DM2" s="28" t="s">
        <v>98</v>
      </c>
      <c r="DN2" s="28" t="s">
        <v>99</v>
      </c>
      <c r="DO2" s="28" t="s">
        <v>83</v>
      </c>
      <c r="DP2" s="29" t="s">
        <v>84</v>
      </c>
      <c r="DQ2" s="27" t="s">
        <v>92</v>
      </c>
      <c r="DR2" s="28" t="s">
        <v>93</v>
      </c>
      <c r="DS2" s="28" t="s">
        <v>94</v>
      </c>
      <c r="DT2" s="28" t="s">
        <v>95</v>
      </c>
      <c r="DU2" s="28" t="s">
        <v>96</v>
      </c>
      <c r="DV2" s="28" t="s">
        <v>97</v>
      </c>
      <c r="DW2" s="28" t="s">
        <v>16</v>
      </c>
      <c r="DX2" s="28" t="s">
        <v>18</v>
      </c>
      <c r="DY2" s="28" t="s">
        <v>8</v>
      </c>
      <c r="DZ2" s="28" t="s">
        <v>10</v>
      </c>
      <c r="EA2" s="28" t="s">
        <v>14</v>
      </c>
      <c r="EB2" s="28" t="s">
        <v>758</v>
      </c>
      <c r="EC2" s="28" t="s">
        <v>79</v>
      </c>
      <c r="ED2" s="28" t="s">
        <v>759</v>
      </c>
      <c r="EE2" s="28" t="s">
        <v>80</v>
      </c>
      <c r="EF2" s="28" t="s">
        <v>98</v>
      </c>
      <c r="EG2" s="28" t="s">
        <v>99</v>
      </c>
      <c r="EH2" s="28" t="s">
        <v>83</v>
      </c>
      <c r="EI2" s="29" t="s">
        <v>84</v>
      </c>
      <c r="EJ2" s="90"/>
      <c r="EK2" s="90"/>
      <c r="EL2" s="90" t="s">
        <v>622</v>
      </c>
      <c r="EM2" s="90" t="s">
        <v>623</v>
      </c>
      <c r="EN2" s="90" t="s">
        <v>624</v>
      </c>
      <c r="EO2" s="90" t="s">
        <v>625</v>
      </c>
    </row>
    <row r="3" spans="1:145" x14ac:dyDescent="0.2">
      <c r="A3" s="30">
        <v>1</v>
      </c>
      <c r="B3" s="32" t="s">
        <v>115</v>
      </c>
      <c r="C3" s="120">
        <v>12.218571428571428</v>
      </c>
      <c r="D3" s="121" t="s">
        <v>653</v>
      </c>
      <c r="E3" s="35">
        <v>5</v>
      </c>
      <c r="F3" s="123">
        <v>37096</v>
      </c>
      <c r="G3" s="124">
        <v>24.194520547945206</v>
      </c>
      <c r="H3" s="37" t="s">
        <v>628</v>
      </c>
      <c r="I3" s="124">
        <v>20.775342465753425</v>
      </c>
      <c r="J3" s="37" t="s">
        <v>978</v>
      </c>
      <c r="K3" s="37" t="s">
        <v>979</v>
      </c>
      <c r="L3" s="37" t="s">
        <v>985</v>
      </c>
      <c r="M3" s="122">
        <v>77</v>
      </c>
      <c r="N3" s="122">
        <v>205</v>
      </c>
      <c r="O3" s="122">
        <v>4.45</v>
      </c>
      <c r="P3" s="38">
        <v>1</v>
      </c>
      <c r="Q3" s="125">
        <v>0</v>
      </c>
      <c r="R3" s="110">
        <v>0</v>
      </c>
      <c r="S3" s="110">
        <v>0.12989690721649486</v>
      </c>
      <c r="T3" s="110">
        <v>0.26200417536534448</v>
      </c>
      <c r="U3" s="110">
        <v>0.30279329608938549</v>
      </c>
      <c r="V3" s="58">
        <v>0.30279329608938549</v>
      </c>
      <c r="W3" s="59">
        <v>0.28765363128491622</v>
      </c>
      <c r="X3" s="42">
        <v>19.13150684931507</v>
      </c>
      <c r="Y3" s="43">
        <v>3.52</v>
      </c>
      <c r="Z3" s="43">
        <v>6.1</v>
      </c>
      <c r="AA3" s="43">
        <v>12</v>
      </c>
      <c r="AB3" s="43">
        <v>1.34</v>
      </c>
      <c r="AC3" s="43">
        <v>3.26</v>
      </c>
      <c r="AD3" s="44">
        <v>9.0922509225092249E-2</v>
      </c>
      <c r="AE3" s="44">
        <v>0.29549815498154985</v>
      </c>
      <c r="AF3" s="45">
        <v>8.3000000000000004E-2</v>
      </c>
      <c r="AG3" s="349">
        <v>0.47199999999999998</v>
      </c>
      <c r="AH3" s="349">
        <v>0.52200000000000002</v>
      </c>
      <c r="AI3" s="43">
        <v>104.55476080301305</v>
      </c>
      <c r="AJ3" s="47">
        <v>112.11117180906957</v>
      </c>
      <c r="AK3" s="48">
        <v>7</v>
      </c>
      <c r="AL3" s="49">
        <v>8</v>
      </c>
      <c r="AM3" s="49">
        <v>7</v>
      </c>
      <c r="AN3" s="49">
        <v>5</v>
      </c>
      <c r="AO3" s="49">
        <v>9</v>
      </c>
      <c r="AP3" s="49">
        <v>8</v>
      </c>
      <c r="AQ3" s="49">
        <v>10</v>
      </c>
      <c r="AR3" s="50">
        <v>0.75</v>
      </c>
      <c r="AS3" s="133">
        <v>0</v>
      </c>
      <c r="AT3" s="115">
        <v>4189</v>
      </c>
      <c r="AU3" s="115"/>
      <c r="AV3" s="115"/>
      <c r="AW3" s="115"/>
      <c r="AX3" s="115"/>
      <c r="AY3" s="116"/>
      <c r="AZ3" s="116"/>
      <c r="BA3" s="116"/>
      <c r="BB3" s="116"/>
      <c r="BC3" s="116"/>
      <c r="BD3" s="61"/>
      <c r="BE3" s="153"/>
      <c r="BF3" s="61"/>
      <c r="BG3" s="153"/>
      <c r="BH3" s="135"/>
      <c r="BI3" s="135"/>
      <c r="BJ3" s="135"/>
      <c r="BK3" s="136"/>
      <c r="BL3" s="133">
        <v>0</v>
      </c>
      <c r="BM3" s="115">
        <v>2989</v>
      </c>
      <c r="BN3" s="115"/>
      <c r="BO3" s="115"/>
      <c r="BP3" s="115"/>
      <c r="BQ3" s="115"/>
      <c r="BR3" s="116"/>
      <c r="BS3" s="116"/>
      <c r="BT3" s="116"/>
      <c r="BU3" s="116"/>
      <c r="BV3" s="116"/>
      <c r="BW3" s="61"/>
      <c r="BX3" s="153"/>
      <c r="BY3" s="61"/>
      <c r="BZ3" s="153"/>
      <c r="CA3" s="135"/>
      <c r="CB3" s="135"/>
      <c r="CC3" s="135"/>
      <c r="CD3" s="136"/>
      <c r="CE3" s="133">
        <v>567</v>
      </c>
      <c r="CF3" s="115">
        <v>4365</v>
      </c>
      <c r="CG3" s="115">
        <v>54</v>
      </c>
      <c r="CH3" s="115">
        <v>39</v>
      </c>
      <c r="CI3" s="115">
        <v>5</v>
      </c>
      <c r="CJ3" s="115">
        <v>35</v>
      </c>
      <c r="CK3" s="116">
        <v>1.34</v>
      </c>
      <c r="CL3" s="116">
        <v>1.67</v>
      </c>
      <c r="CM3" s="116">
        <v>1.72</v>
      </c>
      <c r="CN3" s="116">
        <v>6.6</v>
      </c>
      <c r="CO3" s="116">
        <v>8.9</v>
      </c>
      <c r="CP3" s="61">
        <v>10</v>
      </c>
      <c r="CQ3" s="153">
        <v>3.0335097001763667E-2</v>
      </c>
      <c r="CR3" s="61">
        <v>44</v>
      </c>
      <c r="CS3" s="153">
        <v>0.13347442680776014</v>
      </c>
      <c r="CT3" s="135">
        <v>40</v>
      </c>
      <c r="CU3" s="135">
        <v>4.9000000000000004</v>
      </c>
      <c r="CV3" s="135">
        <v>2.2000000000000002</v>
      </c>
      <c r="CW3" s="136">
        <v>97.8</v>
      </c>
      <c r="CX3" s="133">
        <v>502</v>
      </c>
      <c r="CY3" s="115">
        <v>1916</v>
      </c>
      <c r="CZ3" s="115">
        <v>43</v>
      </c>
      <c r="DA3" s="115">
        <v>33</v>
      </c>
      <c r="DB3" s="115">
        <v>3</v>
      </c>
      <c r="DC3" s="115">
        <v>17</v>
      </c>
      <c r="DD3" s="116">
        <v>0.98</v>
      </c>
      <c r="DE3" s="116">
        <v>1.91</v>
      </c>
      <c r="DF3" s="116">
        <v>1.92</v>
      </c>
      <c r="DG3" s="116">
        <v>6.1</v>
      </c>
      <c r="DH3" s="116">
        <v>12</v>
      </c>
      <c r="DI3" s="61">
        <v>8</v>
      </c>
      <c r="DJ3" s="153">
        <v>3.0597609561752982E-2</v>
      </c>
      <c r="DK3" s="61">
        <v>35</v>
      </c>
      <c r="DL3" s="153">
        <v>0.1338645418326693</v>
      </c>
      <c r="DM3" s="159">
        <v>50</v>
      </c>
      <c r="DN3" s="135">
        <v>0</v>
      </c>
      <c r="DO3" s="135">
        <v>8.1999999999999993</v>
      </c>
      <c r="DP3" s="136">
        <v>91.8</v>
      </c>
      <c r="DQ3" s="133">
        <v>1084</v>
      </c>
      <c r="DR3" s="115">
        <v>3580</v>
      </c>
      <c r="DS3" s="115">
        <v>119</v>
      </c>
      <c r="DT3" s="115">
        <v>88</v>
      </c>
      <c r="DU3" s="115">
        <v>7</v>
      </c>
      <c r="DV3" s="115">
        <v>21</v>
      </c>
      <c r="DW3" s="116">
        <v>0.68</v>
      </c>
      <c r="DX3" s="116">
        <v>3.26</v>
      </c>
      <c r="DY3" s="116">
        <v>3.52</v>
      </c>
      <c r="DZ3" s="116">
        <v>5.2</v>
      </c>
      <c r="EA3" s="116">
        <v>9.1999999999999993</v>
      </c>
      <c r="EB3" s="61">
        <v>28</v>
      </c>
      <c r="EC3" s="153">
        <v>9.0922509225092249E-2</v>
      </c>
      <c r="ED3" s="61">
        <v>91</v>
      </c>
      <c r="EE3" s="153">
        <v>0.29549815498154985</v>
      </c>
      <c r="EF3" s="135">
        <v>67.900000000000006</v>
      </c>
      <c r="EG3" s="135">
        <v>8.3000000000000007</v>
      </c>
      <c r="EH3" s="135">
        <v>86.2</v>
      </c>
      <c r="EI3" s="136">
        <v>12.6</v>
      </c>
      <c r="EK3" s="31">
        <v>1</v>
      </c>
      <c r="EL3" s="31" t="s">
        <v>629</v>
      </c>
      <c r="EM3" s="89">
        <v>1</v>
      </c>
      <c r="EN3" s="107">
        <v>42978</v>
      </c>
      <c r="EO3" s="107">
        <v>44679</v>
      </c>
    </row>
    <row r="4" spans="1:145" x14ac:dyDescent="0.2">
      <c r="A4" s="30">
        <v>2</v>
      </c>
      <c r="B4" s="32" t="s">
        <v>118</v>
      </c>
      <c r="C4" s="120">
        <v>12.022857142857143</v>
      </c>
      <c r="D4" s="121" t="s">
        <v>679</v>
      </c>
      <c r="E4" s="35">
        <v>2</v>
      </c>
      <c r="F4" s="123">
        <v>36729</v>
      </c>
      <c r="G4" s="124">
        <v>25.2</v>
      </c>
      <c r="H4" s="37" t="s">
        <v>628</v>
      </c>
      <c r="I4" s="124">
        <v>21.780821917808218</v>
      </c>
      <c r="J4" s="37" t="s">
        <v>978</v>
      </c>
      <c r="K4" s="37" t="s">
        <v>977</v>
      </c>
      <c r="L4" s="37" t="s">
        <v>986</v>
      </c>
      <c r="M4" s="122">
        <v>72</v>
      </c>
      <c r="N4" s="122">
        <v>183</v>
      </c>
      <c r="O4" s="122">
        <v>4.38</v>
      </c>
      <c r="P4" s="38">
        <v>1</v>
      </c>
      <c r="Q4" s="125">
        <v>0</v>
      </c>
      <c r="R4" s="110">
        <v>0</v>
      </c>
      <c r="S4" s="110">
        <v>0.17155266015200868</v>
      </c>
      <c r="T4" s="110">
        <v>0.42857142857142855</v>
      </c>
      <c r="U4" s="110">
        <v>0.25403877221324717</v>
      </c>
      <c r="V4" s="58">
        <v>0.34130510039233786</v>
      </c>
      <c r="W4" s="59">
        <v>0.34130510039233786</v>
      </c>
      <c r="X4" s="42">
        <v>20.136986301369863</v>
      </c>
      <c r="Y4" s="43">
        <v>3.86</v>
      </c>
      <c r="Z4" s="43">
        <v>6</v>
      </c>
      <c r="AA4" s="43">
        <v>13.4</v>
      </c>
      <c r="AB4" s="43">
        <v>0.97</v>
      </c>
      <c r="AC4" s="43">
        <v>3.21</v>
      </c>
      <c r="AD4" s="44">
        <v>3.100158982511924E-2</v>
      </c>
      <c r="AE4" s="44">
        <v>0.21224165341812401</v>
      </c>
      <c r="AF4" s="45">
        <v>7.9000000000000001E-2</v>
      </c>
      <c r="AG4" s="185">
        <v>0.5475000000000001</v>
      </c>
      <c r="AH4" s="185">
        <v>0.45250000000000007</v>
      </c>
      <c r="AI4" s="43">
        <v>99.445387271488897</v>
      </c>
      <c r="AJ4" s="47">
        <v>96.416725830483273</v>
      </c>
      <c r="AK4" s="48">
        <v>9</v>
      </c>
      <c r="AL4" s="49">
        <v>6</v>
      </c>
      <c r="AM4" s="49">
        <v>7</v>
      </c>
      <c r="AN4" s="49">
        <v>5</v>
      </c>
      <c r="AO4" s="49">
        <v>9</v>
      </c>
      <c r="AP4" s="49">
        <v>6</v>
      </c>
      <c r="AQ4" s="49">
        <v>10</v>
      </c>
      <c r="AR4" s="50">
        <v>1</v>
      </c>
      <c r="AS4" s="133">
        <v>0</v>
      </c>
      <c r="AT4" s="115">
        <v>3679</v>
      </c>
      <c r="AU4" s="115"/>
      <c r="AV4" s="115"/>
      <c r="AW4" s="115"/>
      <c r="AX4" s="115"/>
      <c r="AY4" s="116"/>
      <c r="AZ4" s="116"/>
      <c r="BA4" s="116"/>
      <c r="BB4" s="116"/>
      <c r="BC4" s="116"/>
      <c r="BD4" s="61"/>
      <c r="BE4" s="153"/>
      <c r="BF4" s="61"/>
      <c r="BG4" s="153"/>
      <c r="BH4" s="135"/>
      <c r="BI4" s="135"/>
      <c r="BJ4" s="135"/>
      <c r="BK4" s="136"/>
      <c r="BL4" s="133">
        <v>0</v>
      </c>
      <c r="BM4" s="115">
        <v>5100</v>
      </c>
      <c r="BN4" s="115"/>
      <c r="BO4" s="115"/>
      <c r="BP4" s="115"/>
      <c r="BQ4" s="115"/>
      <c r="BR4" s="116"/>
      <c r="BS4" s="116"/>
      <c r="BT4" s="116"/>
      <c r="BU4" s="116"/>
      <c r="BV4" s="116"/>
      <c r="BW4" s="61"/>
      <c r="BX4" s="153"/>
      <c r="BY4" s="61"/>
      <c r="BZ4" s="153"/>
      <c r="CA4" s="135"/>
      <c r="CB4" s="135"/>
      <c r="CC4" s="135"/>
      <c r="CD4" s="136"/>
      <c r="CE4" s="133">
        <v>632</v>
      </c>
      <c r="CF4" s="115">
        <v>3684</v>
      </c>
      <c r="CG4" s="115">
        <v>42</v>
      </c>
      <c r="CH4" s="115">
        <v>30</v>
      </c>
      <c r="CI4" s="115">
        <v>5</v>
      </c>
      <c r="CJ4" s="115">
        <v>48</v>
      </c>
      <c r="CK4" s="116">
        <v>0.57999999999999996</v>
      </c>
      <c r="CL4" s="116">
        <v>1.1399999999999999</v>
      </c>
      <c r="CM4" s="116">
        <v>2.0699999999999998</v>
      </c>
      <c r="CN4" s="116">
        <v>5.2</v>
      </c>
      <c r="CO4" s="116">
        <v>12.5</v>
      </c>
      <c r="CP4" s="61">
        <v>11</v>
      </c>
      <c r="CQ4" s="153">
        <v>3.6028481012658223E-2</v>
      </c>
      <c r="CR4" s="61">
        <v>31</v>
      </c>
      <c r="CS4" s="153">
        <v>0.10153481012658228</v>
      </c>
      <c r="CT4" s="135">
        <v>45.5</v>
      </c>
      <c r="CU4" s="135">
        <v>3.2</v>
      </c>
      <c r="CV4" s="135">
        <v>91.7</v>
      </c>
      <c r="CW4" s="136">
        <v>8.3000000000000007</v>
      </c>
      <c r="CX4" s="133">
        <v>900</v>
      </c>
      <c r="CY4" s="115">
        <v>2100</v>
      </c>
      <c r="CZ4" s="115">
        <v>58</v>
      </c>
      <c r="DA4" s="115">
        <v>43</v>
      </c>
      <c r="DB4" s="115">
        <v>6</v>
      </c>
      <c r="DC4" s="115">
        <v>22</v>
      </c>
      <c r="DD4" s="116">
        <v>0.97</v>
      </c>
      <c r="DE4" s="116">
        <v>3.21</v>
      </c>
      <c r="DF4" s="116">
        <v>3.86</v>
      </c>
      <c r="DG4" s="116">
        <v>5.4</v>
      </c>
      <c r="DH4" s="116">
        <v>13.4</v>
      </c>
      <c r="DI4" s="61">
        <v>9</v>
      </c>
      <c r="DJ4" s="153">
        <v>3.8600000000000002E-2</v>
      </c>
      <c r="DK4" s="61">
        <v>49</v>
      </c>
      <c r="DL4" s="153">
        <v>0.21015555555555554</v>
      </c>
      <c r="DM4" s="159">
        <v>33.299999999999997</v>
      </c>
      <c r="DN4" s="135">
        <v>8.5</v>
      </c>
      <c r="DO4" s="135">
        <v>26.6</v>
      </c>
      <c r="DP4" s="136">
        <v>73.400000000000006</v>
      </c>
      <c r="DQ4" s="133">
        <v>1258</v>
      </c>
      <c r="DR4" s="115">
        <v>4952</v>
      </c>
      <c r="DS4" s="115">
        <v>102</v>
      </c>
      <c r="DT4" s="115">
        <v>70</v>
      </c>
      <c r="DU4" s="115">
        <v>12</v>
      </c>
      <c r="DV4" s="115">
        <v>46</v>
      </c>
      <c r="DW4" s="116">
        <v>0.86</v>
      </c>
      <c r="DX4" s="116">
        <v>2.69</v>
      </c>
      <c r="DY4" s="116">
        <v>3</v>
      </c>
      <c r="DZ4" s="116">
        <v>6</v>
      </c>
      <c r="EA4" s="116">
        <v>11.6</v>
      </c>
      <c r="EB4" s="61">
        <v>13</v>
      </c>
      <c r="EC4" s="153">
        <v>3.100158982511924E-2</v>
      </c>
      <c r="ED4" s="61">
        <v>89</v>
      </c>
      <c r="EE4" s="153">
        <v>0.21224165341812401</v>
      </c>
      <c r="EF4" s="135">
        <v>61.5</v>
      </c>
      <c r="EG4" s="135">
        <v>7.9</v>
      </c>
      <c r="EH4" s="135">
        <v>82.9</v>
      </c>
      <c r="EI4" s="136">
        <v>17.100000000000001</v>
      </c>
      <c r="EK4" s="31">
        <v>2</v>
      </c>
      <c r="EL4" s="31" t="s">
        <v>728</v>
      </c>
      <c r="EM4" s="89">
        <v>1</v>
      </c>
      <c r="EN4" s="107">
        <v>43344</v>
      </c>
      <c r="EO4" s="89"/>
    </row>
    <row r="5" spans="1:145" x14ac:dyDescent="0.2">
      <c r="A5" s="30">
        <v>3</v>
      </c>
      <c r="B5" s="32" t="s">
        <v>122</v>
      </c>
      <c r="C5" s="120">
        <v>11.927142857142858</v>
      </c>
      <c r="D5" s="121" t="s">
        <v>627</v>
      </c>
      <c r="E5" s="35">
        <v>1</v>
      </c>
      <c r="F5" s="123">
        <v>36976</v>
      </c>
      <c r="G5" s="124">
        <v>24.523287671232875</v>
      </c>
      <c r="H5" s="37" t="s">
        <v>628</v>
      </c>
      <c r="I5" s="124">
        <v>21.104109589041094</v>
      </c>
      <c r="J5" s="37" t="s">
        <v>976</v>
      </c>
      <c r="K5" s="37" t="s">
        <v>980</v>
      </c>
      <c r="L5" s="37" t="s">
        <v>986</v>
      </c>
      <c r="M5" s="122">
        <v>74</v>
      </c>
      <c r="N5" s="122">
        <v>190</v>
      </c>
      <c r="O5" s="122">
        <v>4.25</v>
      </c>
      <c r="P5" s="38">
        <v>1</v>
      </c>
      <c r="Q5" s="125">
        <v>0</v>
      </c>
      <c r="R5" s="110">
        <v>0</v>
      </c>
      <c r="S5" s="110">
        <v>3.0401737242128121E-2</v>
      </c>
      <c r="T5" s="110">
        <v>7.3333333333333334E-2</v>
      </c>
      <c r="U5" s="110">
        <v>0.30987581312832646</v>
      </c>
      <c r="V5" s="58">
        <v>0.30987581312832646</v>
      </c>
      <c r="W5" s="59">
        <v>0.30987581312832646</v>
      </c>
      <c r="X5" s="42">
        <v>20.449315068493149</v>
      </c>
      <c r="Y5" s="43">
        <v>3.11</v>
      </c>
      <c r="Z5" s="43">
        <v>9.1</v>
      </c>
      <c r="AA5" s="43">
        <v>18.600000000000001</v>
      </c>
      <c r="AB5" s="43">
        <v>1.02</v>
      </c>
      <c r="AC5" s="43">
        <v>2.75</v>
      </c>
      <c r="AD5" s="44">
        <v>1.9783715012722646E-2</v>
      </c>
      <c r="AE5" s="44">
        <v>0.20772900763358776</v>
      </c>
      <c r="AF5" s="45">
        <v>7.0999999999999994E-2</v>
      </c>
      <c r="AG5" s="185">
        <v>0.80649999999999999</v>
      </c>
      <c r="AH5" s="185">
        <v>0.19249999999999998</v>
      </c>
      <c r="AI5" s="43">
        <v>116.47370122484166</v>
      </c>
      <c r="AJ5" s="47">
        <v>117.66422736500581</v>
      </c>
      <c r="AK5" s="48">
        <v>8</v>
      </c>
      <c r="AL5" s="49">
        <v>6</v>
      </c>
      <c r="AM5" s="49">
        <v>6</v>
      </c>
      <c r="AN5" s="49">
        <v>7</v>
      </c>
      <c r="AO5" s="49">
        <v>10</v>
      </c>
      <c r="AP5" s="49">
        <v>9</v>
      </c>
      <c r="AQ5" s="49">
        <v>10</v>
      </c>
      <c r="AR5" s="50">
        <v>0.25</v>
      </c>
      <c r="AS5" s="133">
        <v>0</v>
      </c>
      <c r="AT5" s="115">
        <v>2708</v>
      </c>
      <c r="AU5" s="115"/>
      <c r="AV5" s="115"/>
      <c r="AW5" s="115"/>
      <c r="AX5" s="115"/>
      <c r="AY5" s="116"/>
      <c r="AZ5" s="116"/>
      <c r="BA5" s="116"/>
      <c r="BB5" s="116"/>
      <c r="BC5" s="116"/>
      <c r="BD5" s="61"/>
      <c r="BE5" s="153"/>
      <c r="BF5" s="61"/>
      <c r="BG5" s="153"/>
      <c r="BH5" s="135"/>
      <c r="BI5" s="135"/>
      <c r="BJ5" s="135"/>
      <c r="BK5" s="136"/>
      <c r="BL5" s="133">
        <v>0</v>
      </c>
      <c r="BM5" s="115">
        <v>4854</v>
      </c>
      <c r="BN5" s="115"/>
      <c r="BO5" s="115"/>
      <c r="BP5" s="115"/>
      <c r="BQ5" s="115"/>
      <c r="BR5" s="116"/>
      <c r="BS5" s="116"/>
      <c r="BT5" s="116"/>
      <c r="BU5" s="116"/>
      <c r="BV5" s="116"/>
      <c r="BW5" s="61"/>
      <c r="BX5" s="153"/>
      <c r="BY5" s="61"/>
      <c r="BZ5" s="153"/>
      <c r="CA5" s="135"/>
      <c r="CB5" s="135"/>
      <c r="CC5" s="135"/>
      <c r="CD5" s="136"/>
      <c r="CE5" s="133">
        <v>112</v>
      </c>
      <c r="CF5" s="115">
        <v>3684</v>
      </c>
      <c r="CG5" s="115">
        <v>12</v>
      </c>
      <c r="CH5" s="115">
        <v>6</v>
      </c>
      <c r="CI5" s="115">
        <v>1</v>
      </c>
      <c r="CJ5" s="115">
        <v>48</v>
      </c>
      <c r="CK5" s="116">
        <v>0.97</v>
      </c>
      <c r="CL5" s="116">
        <v>0.88</v>
      </c>
      <c r="CM5" s="116">
        <v>2.2000000000000002</v>
      </c>
      <c r="CN5" s="116">
        <v>10.7</v>
      </c>
      <c r="CO5" s="116">
        <v>13.2</v>
      </c>
      <c r="CP5" s="61">
        <v>2</v>
      </c>
      <c r="CQ5" s="153">
        <v>3.9285714285714285E-2</v>
      </c>
      <c r="CR5" s="61">
        <v>10</v>
      </c>
      <c r="CS5" s="153">
        <v>0.19642857142857145</v>
      </c>
      <c r="CT5" s="135">
        <v>0</v>
      </c>
      <c r="CU5" s="135">
        <v>25</v>
      </c>
      <c r="CV5" s="135">
        <v>96.3</v>
      </c>
      <c r="CW5" s="136">
        <v>3.7</v>
      </c>
      <c r="CX5" s="133">
        <v>154</v>
      </c>
      <c r="CY5" s="115">
        <v>2100</v>
      </c>
      <c r="CZ5" s="115">
        <v>13</v>
      </c>
      <c r="DA5" s="115">
        <v>9</v>
      </c>
      <c r="DB5" s="115">
        <v>2</v>
      </c>
      <c r="DC5" s="115">
        <v>22</v>
      </c>
      <c r="DD5" s="116">
        <v>0.99</v>
      </c>
      <c r="DE5" s="116">
        <v>0.89</v>
      </c>
      <c r="DF5" s="116">
        <v>0.74</v>
      </c>
      <c r="DG5" s="116">
        <v>0.8</v>
      </c>
      <c r="DH5" s="116">
        <v>18.600000000000001</v>
      </c>
      <c r="DI5" s="61">
        <v>1</v>
      </c>
      <c r="DJ5" s="153">
        <v>4.8051948051948054E-3</v>
      </c>
      <c r="DK5" s="61">
        <v>12</v>
      </c>
      <c r="DL5" s="153">
        <v>5.7662337662337665E-2</v>
      </c>
      <c r="DM5" s="159">
        <v>100</v>
      </c>
      <c r="DN5" s="135">
        <v>0</v>
      </c>
      <c r="DO5" s="135">
        <v>89.4</v>
      </c>
      <c r="DP5" s="136">
        <v>10.6</v>
      </c>
      <c r="DQ5" s="133">
        <v>1572</v>
      </c>
      <c r="DR5" s="115">
        <v>5073</v>
      </c>
      <c r="DS5" s="115">
        <v>115</v>
      </c>
      <c r="DT5" s="115">
        <v>78</v>
      </c>
      <c r="DU5" s="115">
        <v>15</v>
      </c>
      <c r="DV5" s="115">
        <v>48</v>
      </c>
      <c r="DW5" s="116">
        <v>1.02</v>
      </c>
      <c r="DX5" s="116">
        <v>2.75</v>
      </c>
      <c r="DY5" s="116">
        <v>3.11</v>
      </c>
      <c r="DZ5" s="116">
        <v>9.1</v>
      </c>
      <c r="EA5" s="116">
        <v>14.5</v>
      </c>
      <c r="EB5" s="61">
        <v>10</v>
      </c>
      <c r="EC5" s="153">
        <v>1.9783715012722646E-2</v>
      </c>
      <c r="ED5" s="61">
        <v>105</v>
      </c>
      <c r="EE5" s="153">
        <v>0.20772900763358776</v>
      </c>
      <c r="EF5" s="135">
        <v>40</v>
      </c>
      <c r="EG5" s="135">
        <v>7.1</v>
      </c>
      <c r="EH5" s="135">
        <v>71.900000000000006</v>
      </c>
      <c r="EI5" s="136">
        <v>27.9</v>
      </c>
      <c r="EJ5" s="162"/>
      <c r="EK5" s="7">
        <v>3</v>
      </c>
      <c r="EL5" s="31" t="s">
        <v>730</v>
      </c>
      <c r="EM5" s="89">
        <v>0.95</v>
      </c>
      <c r="EN5" s="107">
        <v>43708</v>
      </c>
      <c r="EO5" s="89"/>
    </row>
    <row r="6" spans="1:145" x14ac:dyDescent="0.2">
      <c r="A6" s="30">
        <v>4</v>
      </c>
      <c r="B6" s="32" t="s">
        <v>131</v>
      </c>
      <c r="C6" s="120">
        <v>11.561428571428573</v>
      </c>
      <c r="D6" s="121" t="s">
        <v>753</v>
      </c>
      <c r="E6" s="35">
        <v>1</v>
      </c>
      <c r="F6" s="123">
        <v>36608</v>
      </c>
      <c r="G6" s="124">
        <v>25.531506849315068</v>
      </c>
      <c r="H6" s="37" t="s">
        <v>628</v>
      </c>
      <c r="I6" s="124">
        <v>22.112328767123287</v>
      </c>
      <c r="J6" s="37" t="s">
        <v>983</v>
      </c>
      <c r="K6" s="37" t="s">
        <v>982</v>
      </c>
      <c r="L6" s="37" t="s">
        <v>985</v>
      </c>
      <c r="M6" s="137">
        <v>75</v>
      </c>
      <c r="N6" s="137">
        <v>225</v>
      </c>
      <c r="O6" s="137">
        <v>4.55</v>
      </c>
      <c r="P6" s="38">
        <v>1</v>
      </c>
      <c r="Q6" s="125">
        <v>0</v>
      </c>
      <c r="R6" s="110">
        <v>0</v>
      </c>
      <c r="S6" s="110">
        <v>0.20518358531317496</v>
      </c>
      <c r="T6" s="110">
        <v>0.34138218151540384</v>
      </c>
      <c r="U6" s="110">
        <v>0.3969795037756203</v>
      </c>
      <c r="V6" s="58">
        <v>0.3969795037756203</v>
      </c>
      <c r="W6" s="59">
        <v>0.3969795037756203</v>
      </c>
      <c r="X6" s="42">
        <v>19.452054794520549</v>
      </c>
      <c r="Y6" s="43">
        <v>3.57</v>
      </c>
      <c r="Z6" s="43">
        <v>9.3000000000000007</v>
      </c>
      <c r="AA6" s="43">
        <v>10.1</v>
      </c>
      <c r="AB6" s="43">
        <v>0.92</v>
      </c>
      <c r="AC6" s="43">
        <v>3.76</v>
      </c>
      <c r="AD6" s="44">
        <v>5.17391304347826E-2</v>
      </c>
      <c r="AE6" s="44">
        <v>0.23282608695652171</v>
      </c>
      <c r="AF6" s="45">
        <v>4.4000000000000004E-2</v>
      </c>
      <c r="AG6" s="185">
        <v>0.17849999999999999</v>
      </c>
      <c r="AH6" s="185">
        <v>0.73799999999999999</v>
      </c>
      <c r="AI6" s="43">
        <v>104.99459124737966</v>
      </c>
      <c r="AJ6" s="47">
        <v>108.22505460485698</v>
      </c>
      <c r="AK6" s="48">
        <v>10</v>
      </c>
      <c r="AL6" s="49">
        <v>7</v>
      </c>
      <c r="AM6" s="49">
        <v>7</v>
      </c>
      <c r="AN6" s="49">
        <v>7</v>
      </c>
      <c r="AO6" s="49">
        <v>7</v>
      </c>
      <c r="AP6" s="49">
        <v>8</v>
      </c>
      <c r="AQ6" s="49">
        <v>10</v>
      </c>
      <c r="AR6" s="50">
        <v>0</v>
      </c>
      <c r="AS6" s="133">
        <v>0</v>
      </c>
      <c r="AT6" s="115">
        <v>2465</v>
      </c>
      <c r="AU6" s="115"/>
      <c r="AV6" s="115"/>
      <c r="AW6" s="115"/>
      <c r="AX6" s="115"/>
      <c r="AY6" s="116"/>
      <c r="AZ6" s="116"/>
      <c r="BA6" s="116"/>
      <c r="BB6" s="116"/>
      <c r="BC6" s="116"/>
      <c r="BD6" s="61"/>
      <c r="BE6" s="153"/>
      <c r="BF6" s="61"/>
      <c r="BG6" s="153"/>
      <c r="BH6" s="135"/>
      <c r="BI6" s="135"/>
      <c r="BJ6" s="135"/>
      <c r="BK6" s="136"/>
      <c r="BL6" s="133">
        <v>0</v>
      </c>
      <c r="BM6" s="115">
        <v>2307</v>
      </c>
      <c r="BN6" s="115"/>
      <c r="BO6" s="115"/>
      <c r="BP6" s="115"/>
      <c r="BQ6" s="115"/>
      <c r="BR6" s="116"/>
      <c r="BS6" s="116"/>
      <c r="BT6" s="116"/>
      <c r="BU6" s="116"/>
      <c r="BV6" s="116"/>
      <c r="BW6" s="61"/>
      <c r="BX6" s="153"/>
      <c r="BY6" s="61"/>
      <c r="BZ6" s="153"/>
      <c r="CA6" s="135"/>
      <c r="CB6" s="135"/>
      <c r="CC6" s="135"/>
      <c r="CD6" s="136"/>
      <c r="CE6" s="133">
        <v>475</v>
      </c>
      <c r="CF6" s="115">
        <v>2315</v>
      </c>
      <c r="CG6" s="115">
        <v>58</v>
      </c>
      <c r="CH6" s="115">
        <v>29</v>
      </c>
      <c r="CI6" s="115">
        <v>0</v>
      </c>
      <c r="CJ6" s="115">
        <v>14</v>
      </c>
      <c r="CK6" s="116">
        <v>0.3</v>
      </c>
      <c r="CL6" s="116">
        <v>1.33</v>
      </c>
      <c r="CM6" s="116">
        <v>1.83</v>
      </c>
      <c r="CN6" s="116">
        <v>3.9</v>
      </c>
      <c r="CO6" s="116">
        <v>16.7</v>
      </c>
      <c r="CP6" s="61">
        <v>17</v>
      </c>
      <c r="CQ6" s="153">
        <v>6.5494736842105258E-2</v>
      </c>
      <c r="CR6" s="61">
        <v>41</v>
      </c>
      <c r="CS6" s="153">
        <v>0.1579578947368421</v>
      </c>
      <c r="CT6" s="135">
        <v>41.2</v>
      </c>
      <c r="CU6" s="135">
        <v>14.7</v>
      </c>
      <c r="CV6" s="135">
        <v>14.3</v>
      </c>
      <c r="CW6" s="136">
        <v>84.9</v>
      </c>
      <c r="CX6" s="133">
        <v>820</v>
      </c>
      <c r="CY6" s="115">
        <v>2402</v>
      </c>
      <c r="CZ6" s="115">
        <v>65</v>
      </c>
      <c r="DA6" s="115">
        <v>50</v>
      </c>
      <c r="DB6" s="115">
        <v>7</v>
      </c>
      <c r="DC6" s="115">
        <v>20</v>
      </c>
      <c r="DD6" s="116">
        <v>0.77</v>
      </c>
      <c r="DE6" s="116">
        <v>3.23</v>
      </c>
      <c r="DF6" s="116">
        <v>3.07</v>
      </c>
      <c r="DG6" s="116">
        <v>7.6</v>
      </c>
      <c r="DH6" s="116">
        <v>10.1</v>
      </c>
      <c r="DI6" s="61">
        <v>12</v>
      </c>
      <c r="DJ6" s="153">
        <v>4.4926829268292681E-2</v>
      </c>
      <c r="DK6" s="61">
        <v>53</v>
      </c>
      <c r="DL6" s="153">
        <v>0.19842682926829266</v>
      </c>
      <c r="DM6" s="159">
        <v>66.7</v>
      </c>
      <c r="DN6" s="135">
        <v>7.4</v>
      </c>
      <c r="DO6" s="135">
        <v>11.6</v>
      </c>
      <c r="DP6" s="136">
        <v>79.900000000000006</v>
      </c>
      <c r="DQ6" s="133">
        <v>1104</v>
      </c>
      <c r="DR6" s="115">
        <v>2781</v>
      </c>
      <c r="DS6" s="115">
        <v>88</v>
      </c>
      <c r="DT6" s="115">
        <v>65</v>
      </c>
      <c r="DU6" s="115">
        <v>11</v>
      </c>
      <c r="DV6" s="115">
        <v>22</v>
      </c>
      <c r="DW6" s="116">
        <v>0.92</v>
      </c>
      <c r="DX6" s="116">
        <v>3.76</v>
      </c>
      <c r="DY6" s="116">
        <v>3.57</v>
      </c>
      <c r="DZ6" s="116">
        <v>9.3000000000000007</v>
      </c>
      <c r="EA6" s="116">
        <v>9.6999999999999993</v>
      </c>
      <c r="EB6" s="61">
        <v>16</v>
      </c>
      <c r="EC6" s="153">
        <v>5.17391304347826E-2</v>
      </c>
      <c r="ED6" s="61">
        <v>72</v>
      </c>
      <c r="EE6" s="153">
        <v>0.23282608695652171</v>
      </c>
      <c r="EF6" s="135">
        <v>43.8</v>
      </c>
      <c r="EG6" s="135">
        <v>4.4000000000000004</v>
      </c>
      <c r="EH6" s="135">
        <v>24.1</v>
      </c>
      <c r="EI6" s="136">
        <v>67.7</v>
      </c>
      <c r="EJ6" s="162"/>
      <c r="EK6" s="7">
        <v>4</v>
      </c>
      <c r="EL6" s="31" t="s">
        <v>637</v>
      </c>
      <c r="EM6" s="89">
        <v>0.95</v>
      </c>
      <c r="EN6" s="107">
        <v>44079</v>
      </c>
      <c r="EO6" s="89"/>
    </row>
    <row r="7" spans="1:145" x14ac:dyDescent="0.2">
      <c r="A7" s="30">
        <v>5</v>
      </c>
      <c r="B7" s="32" t="s">
        <v>125</v>
      </c>
      <c r="C7" s="120">
        <v>11.502857142857144</v>
      </c>
      <c r="D7" s="121" t="s">
        <v>679</v>
      </c>
      <c r="E7" s="35">
        <v>2</v>
      </c>
      <c r="F7" s="123">
        <v>36704</v>
      </c>
      <c r="G7" s="124">
        <v>25.268493150684932</v>
      </c>
      <c r="H7" s="37" t="s">
        <v>669</v>
      </c>
      <c r="I7" s="124">
        <v>21.849315068493151</v>
      </c>
      <c r="J7" s="37" t="s">
        <v>976</v>
      </c>
      <c r="K7" s="37" t="s">
        <v>981</v>
      </c>
      <c r="L7" s="37" t="s">
        <v>986</v>
      </c>
      <c r="M7" s="122">
        <v>71</v>
      </c>
      <c r="N7" s="122">
        <v>187</v>
      </c>
      <c r="O7" s="122">
        <v>4.26</v>
      </c>
      <c r="P7" s="38">
        <v>1</v>
      </c>
      <c r="Q7" s="125">
        <v>0</v>
      </c>
      <c r="R7" s="110">
        <v>3.8627450980392157E-2</v>
      </c>
      <c r="S7" s="110">
        <v>0.2280130293159609</v>
      </c>
      <c r="T7" s="110">
        <v>0.43952380952380954</v>
      </c>
      <c r="U7" s="110">
        <v>0.22339435308718586</v>
      </c>
      <c r="V7" s="58">
        <v>0.33145908130549773</v>
      </c>
      <c r="W7" s="59">
        <v>0.33145908130549773</v>
      </c>
      <c r="X7" s="42">
        <v>19.18904109589041</v>
      </c>
      <c r="Y7" s="43">
        <v>3.39</v>
      </c>
      <c r="Z7" s="43">
        <v>4.2</v>
      </c>
      <c r="AA7" s="43">
        <v>14.7</v>
      </c>
      <c r="AB7" s="43">
        <v>0.99</v>
      </c>
      <c r="AC7" s="43">
        <v>3.68</v>
      </c>
      <c r="AD7" s="44">
        <v>3.9145299145299142E-2</v>
      </c>
      <c r="AE7" s="44">
        <v>0.20795940170940172</v>
      </c>
      <c r="AF7" s="45">
        <v>7.0999999999999994E-2</v>
      </c>
      <c r="AG7" s="185">
        <v>0.84899999999999998</v>
      </c>
      <c r="AH7" s="185">
        <v>0.15</v>
      </c>
      <c r="AI7" s="43">
        <v>113.56204531041466</v>
      </c>
      <c r="AJ7" s="47">
        <v>107.81761488493278</v>
      </c>
      <c r="AK7" s="48">
        <v>9</v>
      </c>
      <c r="AL7" s="49">
        <v>8</v>
      </c>
      <c r="AM7" s="49">
        <v>6</v>
      </c>
      <c r="AN7" s="49">
        <v>1</v>
      </c>
      <c r="AO7" s="49">
        <v>10</v>
      </c>
      <c r="AP7" s="49">
        <v>7</v>
      </c>
      <c r="AQ7" s="49">
        <v>10</v>
      </c>
      <c r="AR7" s="50">
        <v>1</v>
      </c>
      <c r="AS7" s="133">
        <v>0</v>
      </c>
      <c r="AT7" s="115">
        <v>3679</v>
      </c>
      <c r="AU7" s="115"/>
      <c r="AV7" s="115"/>
      <c r="AW7" s="115"/>
      <c r="AX7" s="115"/>
      <c r="AY7" s="116"/>
      <c r="AZ7" s="116"/>
      <c r="BA7" s="116"/>
      <c r="BB7" s="116"/>
      <c r="BC7" s="116"/>
      <c r="BD7" s="61"/>
      <c r="BE7" s="153"/>
      <c r="BF7" s="61"/>
      <c r="BG7" s="153"/>
      <c r="BH7" s="135"/>
      <c r="BI7" s="135"/>
      <c r="BJ7" s="135"/>
      <c r="BK7" s="136"/>
      <c r="BL7" s="133">
        <v>197</v>
      </c>
      <c r="BM7" s="115">
        <v>5100</v>
      </c>
      <c r="BN7" s="115">
        <v>16</v>
      </c>
      <c r="BO7" s="115">
        <v>12</v>
      </c>
      <c r="BP7" s="115">
        <v>3</v>
      </c>
      <c r="BQ7" s="115">
        <v>51</v>
      </c>
      <c r="BR7" s="116">
        <v>1.36</v>
      </c>
      <c r="BS7" s="116">
        <v>0.78</v>
      </c>
      <c r="BT7" s="116">
        <v>1.97</v>
      </c>
      <c r="BU7" s="116">
        <v>6.4</v>
      </c>
      <c r="BV7" s="116">
        <v>14.3</v>
      </c>
      <c r="BW7" s="61">
        <v>2</v>
      </c>
      <c r="BX7" s="153">
        <v>0.02</v>
      </c>
      <c r="BY7" s="61">
        <v>14</v>
      </c>
      <c r="BZ7" s="153">
        <v>0.14000000000000001</v>
      </c>
      <c r="CA7" s="135">
        <v>0</v>
      </c>
      <c r="CB7" s="135">
        <v>0</v>
      </c>
      <c r="CC7" s="135">
        <v>85.3</v>
      </c>
      <c r="CD7" s="136">
        <v>13.7</v>
      </c>
      <c r="CE7" s="133">
        <v>840</v>
      </c>
      <c r="CF7" s="115">
        <v>3684</v>
      </c>
      <c r="CG7" s="115">
        <v>75</v>
      </c>
      <c r="CH7" s="115">
        <v>49</v>
      </c>
      <c r="CI7" s="115">
        <v>12</v>
      </c>
      <c r="CJ7" s="115">
        <v>48</v>
      </c>
      <c r="CK7" s="116">
        <v>0.98</v>
      </c>
      <c r="CL7" s="116">
        <v>2.23</v>
      </c>
      <c r="CM7" s="116">
        <v>3.54</v>
      </c>
      <c r="CN7" s="116">
        <v>3</v>
      </c>
      <c r="CO7" s="116">
        <v>18.8</v>
      </c>
      <c r="CP7" s="61">
        <v>8</v>
      </c>
      <c r="CQ7" s="153">
        <v>3.3714285714285711E-2</v>
      </c>
      <c r="CR7" s="61">
        <v>67</v>
      </c>
      <c r="CS7" s="153">
        <v>0.28235714285714286</v>
      </c>
      <c r="CT7" s="135">
        <v>50</v>
      </c>
      <c r="CU7" s="135">
        <v>5.8</v>
      </c>
      <c r="CV7" s="135">
        <v>89.1</v>
      </c>
      <c r="CW7" s="136">
        <v>10.5</v>
      </c>
      <c r="CX7" s="133">
        <v>923</v>
      </c>
      <c r="CY7" s="115">
        <v>2100</v>
      </c>
      <c r="CZ7" s="115">
        <v>59</v>
      </c>
      <c r="DA7" s="115">
        <v>50</v>
      </c>
      <c r="DB7" s="115">
        <v>7</v>
      </c>
      <c r="DC7" s="115">
        <v>22</v>
      </c>
      <c r="DD7" s="116">
        <v>0.99</v>
      </c>
      <c r="DE7" s="116">
        <v>3.68</v>
      </c>
      <c r="DF7" s="116">
        <v>3.39</v>
      </c>
      <c r="DG7" s="116">
        <v>3.8</v>
      </c>
      <c r="DH7" s="116">
        <v>12.9</v>
      </c>
      <c r="DI7" s="61">
        <v>9</v>
      </c>
      <c r="DJ7" s="153">
        <v>3.3055254604550381E-2</v>
      </c>
      <c r="DK7" s="61">
        <v>50</v>
      </c>
      <c r="DL7" s="153">
        <v>0.18364030335861323</v>
      </c>
      <c r="DM7" s="159">
        <v>44.4</v>
      </c>
      <c r="DN7" s="135">
        <v>2</v>
      </c>
      <c r="DO7" s="135">
        <v>88.5</v>
      </c>
      <c r="DP7" s="136">
        <v>11.5</v>
      </c>
      <c r="DQ7" s="133">
        <v>936</v>
      </c>
      <c r="DR7" s="115">
        <v>4189.8999999999996</v>
      </c>
      <c r="DS7" s="115">
        <v>101</v>
      </c>
      <c r="DT7" s="115">
        <v>65</v>
      </c>
      <c r="DU7" s="115">
        <v>13</v>
      </c>
      <c r="DV7" s="115">
        <v>46</v>
      </c>
      <c r="DW7" s="116">
        <v>0.61</v>
      </c>
      <c r="DX7" s="116">
        <v>2.2200000000000002</v>
      </c>
      <c r="DY7" s="116">
        <v>2.29</v>
      </c>
      <c r="DZ7" s="116">
        <v>4.2</v>
      </c>
      <c r="EA7" s="116">
        <v>14.7</v>
      </c>
      <c r="EB7" s="61">
        <v>16</v>
      </c>
      <c r="EC7" s="153">
        <v>3.9145299145299142E-2</v>
      </c>
      <c r="ED7" s="61">
        <v>85</v>
      </c>
      <c r="EE7" s="153">
        <v>0.20795940170940172</v>
      </c>
      <c r="EF7" s="135">
        <v>62.5</v>
      </c>
      <c r="EG7" s="135">
        <v>7.1</v>
      </c>
      <c r="EH7" s="135">
        <v>81.3</v>
      </c>
      <c r="EI7" s="136">
        <v>18.5</v>
      </c>
      <c r="EJ7" s="162"/>
      <c r="EK7" s="7">
        <v>5</v>
      </c>
      <c r="EL7" s="31" t="s">
        <v>731</v>
      </c>
      <c r="EM7" s="89">
        <v>0.95</v>
      </c>
      <c r="EN7" s="107">
        <v>44440</v>
      </c>
      <c r="EO7" s="89"/>
    </row>
    <row r="8" spans="1:145" x14ac:dyDescent="0.2">
      <c r="A8" s="30">
        <v>6</v>
      </c>
      <c r="B8" s="32" t="s">
        <v>136</v>
      </c>
      <c r="C8" s="120">
        <v>11.347142857142858</v>
      </c>
      <c r="D8" s="121" t="s">
        <v>656</v>
      </c>
      <c r="E8" s="35">
        <v>1</v>
      </c>
      <c r="F8" s="123">
        <v>36954</v>
      </c>
      <c r="G8" s="124">
        <v>24.583561643835615</v>
      </c>
      <c r="H8" s="37" t="s">
        <v>628</v>
      </c>
      <c r="I8" s="124">
        <v>21.164383561643834</v>
      </c>
      <c r="J8" s="37" t="s">
        <v>976</v>
      </c>
      <c r="K8" s="37" t="s">
        <v>979</v>
      </c>
      <c r="L8" s="37" t="s">
        <v>988</v>
      </c>
      <c r="M8" s="122">
        <v>75</v>
      </c>
      <c r="N8" s="122">
        <v>201</v>
      </c>
      <c r="O8" s="122">
        <v>4.4000000000000004</v>
      </c>
      <c r="P8" s="38">
        <v>2</v>
      </c>
      <c r="Q8" s="125">
        <v>0</v>
      </c>
      <c r="R8" s="110">
        <v>0</v>
      </c>
      <c r="S8" s="110">
        <v>0.23286354900704676</v>
      </c>
      <c r="T8" s="110">
        <v>0.20528211284513806</v>
      </c>
      <c r="U8" s="110">
        <v>2.8321863419798834E-2</v>
      </c>
      <c r="V8" s="58">
        <v>0.21907283092609242</v>
      </c>
      <c r="W8" s="59">
        <v>0.21907283092609242</v>
      </c>
      <c r="X8" s="42">
        <v>18.504109589041096</v>
      </c>
      <c r="Y8" s="43">
        <v>2.27</v>
      </c>
      <c r="Z8" s="43">
        <v>9</v>
      </c>
      <c r="AA8" s="43">
        <v>15.5</v>
      </c>
      <c r="AB8" s="43">
        <v>0.92</v>
      </c>
      <c r="AC8" s="43">
        <v>1.99</v>
      </c>
      <c r="AD8" s="44">
        <v>3.1214953271028037E-2</v>
      </c>
      <c r="AE8" s="44">
        <v>0.10925233644859814</v>
      </c>
      <c r="AF8" s="45">
        <v>5.2999999999999999E-2</v>
      </c>
      <c r="AG8" s="185">
        <v>0.9415</v>
      </c>
      <c r="AH8" s="185">
        <v>5.8500000000000003E-2</v>
      </c>
      <c r="AI8" s="43">
        <v>107.25445666279623</v>
      </c>
      <c r="AJ8" s="47">
        <v>110.5544513392739</v>
      </c>
      <c r="AK8" s="48">
        <v>6</v>
      </c>
      <c r="AL8" s="49">
        <v>9</v>
      </c>
      <c r="AM8" s="49">
        <v>4</v>
      </c>
      <c r="AN8" s="49">
        <v>7</v>
      </c>
      <c r="AO8" s="49">
        <v>9</v>
      </c>
      <c r="AP8" s="49">
        <v>8</v>
      </c>
      <c r="AQ8" s="49">
        <v>8</v>
      </c>
      <c r="AR8" s="50">
        <v>0.75</v>
      </c>
      <c r="AS8" s="133">
        <v>0</v>
      </c>
      <c r="AT8" s="115">
        <v>2653</v>
      </c>
      <c r="AU8" s="115"/>
      <c r="AV8" s="115"/>
      <c r="AW8" s="115"/>
      <c r="AX8" s="115"/>
      <c r="AY8" s="116"/>
      <c r="AZ8" s="116"/>
      <c r="BA8" s="116"/>
      <c r="BB8" s="116"/>
      <c r="BC8" s="116"/>
      <c r="BD8" s="61"/>
      <c r="BE8" s="153"/>
      <c r="BF8" s="61"/>
      <c r="BG8" s="153"/>
      <c r="BH8" s="135"/>
      <c r="BI8" s="135"/>
      <c r="BJ8" s="135"/>
      <c r="BK8" s="136"/>
      <c r="BL8" s="133">
        <v>0</v>
      </c>
      <c r="BM8" s="115">
        <v>3165</v>
      </c>
      <c r="BN8" s="115"/>
      <c r="BO8" s="115"/>
      <c r="BP8" s="115"/>
      <c r="BQ8" s="115"/>
      <c r="BR8" s="116"/>
      <c r="BS8" s="116"/>
      <c r="BT8" s="116"/>
      <c r="BU8" s="116"/>
      <c r="BV8" s="116"/>
      <c r="BW8" s="61"/>
      <c r="BX8" s="153"/>
      <c r="BY8" s="61"/>
      <c r="BZ8" s="153"/>
      <c r="CA8" s="135"/>
      <c r="CB8" s="135"/>
      <c r="CC8" s="135"/>
      <c r="CD8" s="136"/>
      <c r="CE8" s="133">
        <v>727</v>
      </c>
      <c r="CF8" s="115">
        <v>3122</v>
      </c>
      <c r="CG8" s="115">
        <v>77</v>
      </c>
      <c r="CH8" s="115">
        <v>49</v>
      </c>
      <c r="CI8" s="115">
        <v>8</v>
      </c>
      <c r="CJ8" s="115">
        <v>26</v>
      </c>
      <c r="CK8" s="116">
        <v>0.9</v>
      </c>
      <c r="CL8" s="116">
        <v>1.99</v>
      </c>
      <c r="CM8" s="116">
        <v>2.27</v>
      </c>
      <c r="CN8" s="116">
        <v>3.2</v>
      </c>
      <c r="CO8" s="116">
        <v>15.4</v>
      </c>
      <c r="CP8" s="61">
        <v>18</v>
      </c>
      <c r="CQ8" s="153">
        <v>5.6203576341127923E-2</v>
      </c>
      <c r="CR8" s="61">
        <v>59</v>
      </c>
      <c r="CS8" s="153">
        <v>0.18422283356258598</v>
      </c>
      <c r="CT8" s="135">
        <v>27.8</v>
      </c>
      <c r="CU8" s="135">
        <v>0</v>
      </c>
      <c r="CV8" s="135">
        <v>88.9</v>
      </c>
      <c r="CW8" s="136">
        <v>11.1</v>
      </c>
      <c r="CX8" s="133">
        <v>513</v>
      </c>
      <c r="CY8" s="115">
        <v>2499</v>
      </c>
      <c r="CZ8" s="115">
        <v>53</v>
      </c>
      <c r="DA8" s="115">
        <v>36</v>
      </c>
      <c r="DB8" s="115">
        <v>6</v>
      </c>
      <c r="DC8" s="115">
        <v>19</v>
      </c>
      <c r="DD8" s="116">
        <v>0.92</v>
      </c>
      <c r="DE8" s="116">
        <v>1.95</v>
      </c>
      <c r="DF8" s="116">
        <v>1.68</v>
      </c>
      <c r="DG8" s="116">
        <v>3.4</v>
      </c>
      <c r="DH8" s="116">
        <v>15.5</v>
      </c>
      <c r="DI8" s="61">
        <v>14</v>
      </c>
      <c r="DJ8" s="153">
        <v>4.5847953216374263E-2</v>
      </c>
      <c r="DK8" s="61">
        <v>39</v>
      </c>
      <c r="DL8" s="153">
        <v>0.12771929824561401</v>
      </c>
      <c r="DM8" s="159">
        <v>64.3</v>
      </c>
      <c r="DN8" s="135">
        <v>5.3</v>
      </c>
      <c r="DO8" s="135">
        <v>91.2</v>
      </c>
      <c r="DP8" s="136">
        <v>8.8000000000000007</v>
      </c>
      <c r="DQ8" s="133">
        <v>107</v>
      </c>
      <c r="DR8" s="115">
        <v>3778</v>
      </c>
      <c r="DS8" s="115">
        <v>9</v>
      </c>
      <c r="DT8" s="115">
        <v>5</v>
      </c>
      <c r="DU8" s="115">
        <v>0</v>
      </c>
      <c r="DV8" s="115">
        <v>39</v>
      </c>
      <c r="DW8" s="116">
        <v>0.39</v>
      </c>
      <c r="DX8" s="116">
        <v>0.86</v>
      </c>
      <c r="DY8" s="116">
        <v>1.67</v>
      </c>
      <c r="DZ8" s="116">
        <v>9</v>
      </c>
      <c r="EA8" s="116"/>
      <c r="EB8" s="61">
        <v>2</v>
      </c>
      <c r="EC8" s="153">
        <v>3.1214953271028037E-2</v>
      </c>
      <c r="ED8" s="61">
        <v>7</v>
      </c>
      <c r="EE8" s="153">
        <v>0.10925233644859814</v>
      </c>
      <c r="EF8" s="135">
        <v>100</v>
      </c>
      <c r="EG8" s="135">
        <v>0</v>
      </c>
      <c r="EH8" s="135">
        <v>97.1</v>
      </c>
      <c r="EI8" s="136">
        <v>2.9</v>
      </c>
      <c r="EJ8" s="162"/>
      <c r="EK8" s="7">
        <v>6</v>
      </c>
      <c r="EL8" s="31" t="s">
        <v>642</v>
      </c>
      <c r="EM8" s="89">
        <v>0.85</v>
      </c>
      <c r="EN8" s="89"/>
      <c r="EO8" s="89"/>
    </row>
    <row r="9" spans="1:145" x14ac:dyDescent="0.2">
      <c r="A9" s="30">
        <v>7</v>
      </c>
      <c r="B9" s="32" t="s">
        <v>142</v>
      </c>
      <c r="C9" s="120">
        <v>10.9</v>
      </c>
      <c r="D9" s="121" t="s">
        <v>666</v>
      </c>
      <c r="E9" s="35">
        <v>2</v>
      </c>
      <c r="F9" s="123">
        <v>36607</v>
      </c>
      <c r="G9" s="124">
        <v>25.534246575342465</v>
      </c>
      <c r="H9" s="37" t="s">
        <v>684</v>
      </c>
      <c r="I9" s="124">
        <v>22.115068493150684</v>
      </c>
      <c r="J9" s="37" t="s">
        <v>976</v>
      </c>
      <c r="K9" s="37" t="s">
        <v>981</v>
      </c>
      <c r="L9" s="37" t="s">
        <v>986</v>
      </c>
      <c r="M9" s="122">
        <v>71</v>
      </c>
      <c r="N9" s="122">
        <v>183</v>
      </c>
      <c r="O9" s="122">
        <v>4.43</v>
      </c>
      <c r="P9" s="38">
        <v>1</v>
      </c>
      <c r="Q9" s="125">
        <v>0</v>
      </c>
      <c r="R9" s="110">
        <v>7.160493827160494E-2</v>
      </c>
      <c r="S9" s="110">
        <v>0.16962113312478275</v>
      </c>
      <c r="T9" s="110">
        <v>0.38368055555555558</v>
      </c>
      <c r="U9" s="110">
        <v>0.33858493268404466</v>
      </c>
      <c r="V9" s="58">
        <v>0.36113274411980012</v>
      </c>
      <c r="W9" s="59">
        <v>0.36113274411980012</v>
      </c>
      <c r="X9" s="42">
        <v>20.471232876712328</v>
      </c>
      <c r="Y9" s="43">
        <v>2.63</v>
      </c>
      <c r="Z9" s="43">
        <v>7.2</v>
      </c>
      <c r="AA9" s="43">
        <v>12.7</v>
      </c>
      <c r="AB9" s="43">
        <v>0.9</v>
      </c>
      <c r="AC9" s="43">
        <v>2.89</v>
      </c>
      <c r="AD9" s="44">
        <v>2.598984771573604E-2</v>
      </c>
      <c r="AE9" s="44">
        <v>0.27072758037225042</v>
      </c>
      <c r="AF9" s="45">
        <v>2.2000000000000002E-2</v>
      </c>
      <c r="AG9" s="185">
        <v>0.84499999999999997</v>
      </c>
      <c r="AH9" s="185">
        <v>0.155</v>
      </c>
      <c r="AI9" s="43">
        <v>95.031192818159639</v>
      </c>
      <c r="AJ9" s="47">
        <v>90.224128328414949</v>
      </c>
      <c r="AK9" s="48">
        <v>9</v>
      </c>
      <c r="AL9" s="49">
        <v>6</v>
      </c>
      <c r="AM9" s="49">
        <v>5</v>
      </c>
      <c r="AN9" s="49">
        <v>5</v>
      </c>
      <c r="AO9" s="49">
        <v>9</v>
      </c>
      <c r="AP9" s="49">
        <v>5</v>
      </c>
      <c r="AQ9" s="49">
        <v>10</v>
      </c>
      <c r="AR9" s="50">
        <v>0.5</v>
      </c>
      <c r="AS9" s="133">
        <v>0</v>
      </c>
      <c r="AT9" s="115">
        <v>3772</v>
      </c>
      <c r="AU9" s="115"/>
      <c r="AV9" s="115"/>
      <c r="AW9" s="115"/>
      <c r="AX9" s="115"/>
      <c r="AY9" s="116"/>
      <c r="AZ9" s="116"/>
      <c r="BA9" s="116"/>
      <c r="BB9" s="116"/>
      <c r="BC9" s="116"/>
      <c r="BD9" s="61"/>
      <c r="BE9" s="153"/>
      <c r="BF9" s="61"/>
      <c r="BG9" s="153"/>
      <c r="BH9" s="135"/>
      <c r="BI9" s="135"/>
      <c r="BJ9" s="135"/>
      <c r="BK9" s="136"/>
      <c r="BL9" s="133">
        <v>203</v>
      </c>
      <c r="BM9" s="115">
        <v>2835</v>
      </c>
      <c r="BN9" s="115">
        <v>22</v>
      </c>
      <c r="BO9" s="115">
        <v>13</v>
      </c>
      <c r="BP9" s="115">
        <v>0</v>
      </c>
      <c r="BQ9" s="115">
        <v>21</v>
      </c>
      <c r="BR9" s="116">
        <v>0.83</v>
      </c>
      <c r="BS9" s="116">
        <v>1</v>
      </c>
      <c r="BT9" s="116">
        <v>1.9</v>
      </c>
      <c r="BU9" s="116">
        <v>3.4</v>
      </c>
      <c r="BV9" s="116">
        <v>13</v>
      </c>
      <c r="BW9" s="61">
        <v>4</v>
      </c>
      <c r="BX9" s="153">
        <v>3.7438423645320192E-2</v>
      </c>
      <c r="BY9" s="61">
        <v>18</v>
      </c>
      <c r="BZ9" s="153">
        <v>0.16847290640394086</v>
      </c>
      <c r="CA9" s="135">
        <v>50</v>
      </c>
      <c r="CB9" s="135">
        <v>7.1</v>
      </c>
      <c r="CC9" s="135">
        <v>71.8</v>
      </c>
      <c r="CD9" s="136">
        <v>28.2</v>
      </c>
      <c r="CE9" s="133">
        <v>488</v>
      </c>
      <c r="CF9" s="115">
        <v>2877</v>
      </c>
      <c r="CG9" s="115">
        <v>45</v>
      </c>
      <c r="CH9" s="115">
        <v>27</v>
      </c>
      <c r="CI9" s="115">
        <v>5</v>
      </c>
      <c r="CJ9" s="115">
        <v>25</v>
      </c>
      <c r="CK9" s="116">
        <v>0.8</v>
      </c>
      <c r="CL9" s="116">
        <v>1.32</v>
      </c>
      <c r="CM9" s="116">
        <v>1.27</v>
      </c>
      <c r="CN9" s="116">
        <v>7.6</v>
      </c>
      <c r="CO9" s="116">
        <v>14.9</v>
      </c>
      <c r="CP9" s="61">
        <v>2</v>
      </c>
      <c r="CQ9" s="153">
        <v>5.2049180327868854E-3</v>
      </c>
      <c r="CR9" s="61">
        <v>43</v>
      </c>
      <c r="CS9" s="153">
        <v>0.11190573770491803</v>
      </c>
      <c r="CT9" s="135">
        <v>50</v>
      </c>
      <c r="CU9" s="135">
        <v>12.9</v>
      </c>
      <c r="CV9" s="135">
        <v>87.8</v>
      </c>
      <c r="CW9" s="136">
        <v>12.2</v>
      </c>
      <c r="CX9" s="133">
        <v>884</v>
      </c>
      <c r="CY9" s="115">
        <v>2304</v>
      </c>
      <c r="CZ9" s="115">
        <v>84</v>
      </c>
      <c r="DA9" s="115">
        <v>52</v>
      </c>
      <c r="DB9" s="115">
        <v>8</v>
      </c>
      <c r="DC9" s="115">
        <v>17</v>
      </c>
      <c r="DD9" s="116">
        <v>0.9</v>
      </c>
      <c r="DE9" s="116">
        <v>2.89</v>
      </c>
      <c r="DF9" s="116">
        <v>2.63</v>
      </c>
      <c r="DG9" s="116">
        <v>7.2</v>
      </c>
      <c r="DH9" s="116">
        <v>12.7</v>
      </c>
      <c r="DI9" s="61">
        <v>16</v>
      </c>
      <c r="DJ9" s="153">
        <v>4.7601809954751127E-2</v>
      </c>
      <c r="DK9" s="61">
        <v>68</v>
      </c>
      <c r="DL9" s="153">
        <v>0.2023076923076923</v>
      </c>
      <c r="DM9" s="159">
        <v>43.8</v>
      </c>
      <c r="DN9" s="135">
        <v>5.5</v>
      </c>
      <c r="DO9" s="135">
        <v>92.7</v>
      </c>
      <c r="DP9" s="136">
        <v>7.3</v>
      </c>
      <c r="DQ9" s="133">
        <v>1182</v>
      </c>
      <c r="DR9" s="115">
        <v>3491</v>
      </c>
      <c r="DS9" s="115">
        <v>137</v>
      </c>
      <c r="DT9" s="115">
        <v>91</v>
      </c>
      <c r="DU9" s="115">
        <v>12</v>
      </c>
      <c r="DV9" s="115">
        <v>25</v>
      </c>
      <c r="DW9" s="116">
        <v>0.7</v>
      </c>
      <c r="DX9" s="116">
        <v>2.62</v>
      </c>
      <c r="DY9" s="116">
        <v>2.56</v>
      </c>
      <c r="DZ9" s="116">
        <v>5.3</v>
      </c>
      <c r="EA9" s="116">
        <v>11.3</v>
      </c>
      <c r="EB9" s="61">
        <v>12</v>
      </c>
      <c r="EC9" s="153">
        <v>2.598984771573604E-2</v>
      </c>
      <c r="ED9" s="61">
        <v>125</v>
      </c>
      <c r="EE9" s="153">
        <v>0.27072758037225042</v>
      </c>
      <c r="EF9" s="135">
        <v>41.7</v>
      </c>
      <c r="EG9" s="135">
        <v>2.2000000000000002</v>
      </c>
      <c r="EH9" s="135">
        <v>76.3</v>
      </c>
      <c r="EI9" s="136">
        <v>23.7</v>
      </c>
      <c r="EJ9" s="162"/>
      <c r="EK9" s="7">
        <v>7</v>
      </c>
      <c r="EL9" s="31" t="s">
        <v>734</v>
      </c>
      <c r="EM9" s="89">
        <v>0.76</v>
      </c>
      <c r="EN9" s="89"/>
      <c r="EO9" s="89"/>
    </row>
    <row r="10" spans="1:145" x14ac:dyDescent="0.2">
      <c r="A10" s="30">
        <v>8</v>
      </c>
      <c r="B10" s="32" t="s">
        <v>152</v>
      </c>
      <c r="C10" s="120">
        <v>10.564285714285713</v>
      </c>
      <c r="D10" s="121" t="s">
        <v>810</v>
      </c>
      <c r="E10" s="35">
        <v>11</v>
      </c>
      <c r="F10" s="123">
        <v>36292</v>
      </c>
      <c r="G10" s="124">
        <v>26.397260273972602</v>
      </c>
      <c r="H10" s="37" t="s">
        <v>754</v>
      </c>
      <c r="I10" s="124">
        <v>22.978082191780821</v>
      </c>
      <c r="J10" s="37" t="s">
        <v>978</v>
      </c>
      <c r="K10" s="37" t="s">
        <v>980</v>
      </c>
      <c r="L10" s="37" t="s">
        <v>986</v>
      </c>
      <c r="M10" s="122">
        <v>76</v>
      </c>
      <c r="N10" s="122">
        <v>208</v>
      </c>
      <c r="O10" s="122">
        <v>4.3600000000000003</v>
      </c>
      <c r="P10" s="38">
        <v>2</v>
      </c>
      <c r="Q10" s="125">
        <v>0</v>
      </c>
      <c r="R10" s="110">
        <v>5.9288537549407112E-2</v>
      </c>
      <c r="S10" s="110">
        <v>0.25145997938852627</v>
      </c>
      <c r="T10" s="110">
        <v>0.35442011354420111</v>
      </c>
      <c r="U10" s="110">
        <v>0.35351303579319487</v>
      </c>
      <c r="V10" s="58">
        <v>0.35396657466869796</v>
      </c>
      <c r="W10" s="59">
        <v>0.21237994480121877</v>
      </c>
      <c r="X10" s="42">
        <v>20.317808219178083</v>
      </c>
      <c r="Y10" s="43">
        <v>4.28</v>
      </c>
      <c r="Z10" s="43">
        <v>10.9</v>
      </c>
      <c r="AA10" s="43">
        <v>18.3</v>
      </c>
      <c r="AB10" s="43">
        <v>0</v>
      </c>
      <c r="AC10" s="43">
        <v>0</v>
      </c>
      <c r="AD10" s="44">
        <v>2.6750000000000003E-2</v>
      </c>
      <c r="AE10" s="44">
        <v>0.30495000000000005</v>
      </c>
      <c r="AF10" s="45">
        <v>8.5000000000000006E-2</v>
      </c>
      <c r="AG10" s="185">
        <v>0.74</v>
      </c>
      <c r="AH10" s="185">
        <v>0.23049999999999998</v>
      </c>
      <c r="AI10" s="43">
        <v>115.11909679809442</v>
      </c>
      <c r="AJ10" s="47">
        <v>121.0421846012932</v>
      </c>
      <c r="AK10" s="48">
        <v>6</v>
      </c>
      <c r="AL10" s="49">
        <v>6</v>
      </c>
      <c r="AM10" s="49">
        <v>8</v>
      </c>
      <c r="AN10" s="49">
        <v>8</v>
      </c>
      <c r="AO10" s="49">
        <v>9</v>
      </c>
      <c r="AP10" s="49">
        <v>10</v>
      </c>
      <c r="AQ10" s="49">
        <v>8</v>
      </c>
      <c r="AR10" s="50">
        <v>0</v>
      </c>
      <c r="AS10" s="133">
        <v>0</v>
      </c>
      <c r="AT10" s="115">
        <v>2297</v>
      </c>
      <c r="AU10" s="115"/>
      <c r="AV10" s="115"/>
      <c r="AW10" s="115"/>
      <c r="AX10" s="115"/>
      <c r="AY10" s="116"/>
      <c r="AZ10" s="116"/>
      <c r="BA10" s="116"/>
      <c r="BB10" s="116"/>
      <c r="BC10" s="116"/>
      <c r="BD10" s="61"/>
      <c r="BE10" s="153"/>
      <c r="BF10" s="61"/>
      <c r="BG10" s="153"/>
      <c r="BH10" s="135"/>
      <c r="BI10" s="135"/>
      <c r="BJ10" s="135"/>
      <c r="BK10" s="136"/>
      <c r="BL10" s="133">
        <v>165</v>
      </c>
      <c r="BM10" s="115">
        <v>2783</v>
      </c>
      <c r="BN10" s="115"/>
      <c r="BO10" s="115"/>
      <c r="BP10" s="115"/>
      <c r="BQ10" s="115"/>
      <c r="BR10" s="116"/>
      <c r="BS10" s="116"/>
      <c r="BT10" s="116"/>
      <c r="BU10" s="116"/>
      <c r="BV10" s="116"/>
      <c r="BW10" s="61"/>
      <c r="BX10" s="153"/>
      <c r="BY10" s="61"/>
      <c r="BZ10" s="153"/>
      <c r="CA10" s="135"/>
      <c r="CB10" s="135"/>
      <c r="CC10" s="135"/>
      <c r="CD10" s="136"/>
      <c r="CE10" s="133">
        <v>732</v>
      </c>
      <c r="CF10" s="115">
        <v>2911</v>
      </c>
      <c r="CG10" s="115"/>
      <c r="CH10" s="115"/>
      <c r="CI10" s="115"/>
      <c r="CJ10" s="115"/>
      <c r="CK10" s="116"/>
      <c r="CL10" s="116"/>
      <c r="CM10" s="116"/>
      <c r="CN10" s="116"/>
      <c r="CO10" s="116"/>
      <c r="CP10" s="61"/>
      <c r="CQ10" s="153"/>
      <c r="CR10" s="61"/>
      <c r="CS10" s="153"/>
      <c r="CT10" s="135"/>
      <c r="CU10" s="135"/>
      <c r="CV10" s="135"/>
      <c r="CW10" s="136"/>
      <c r="CX10" s="133">
        <v>437</v>
      </c>
      <c r="CY10" s="115">
        <v>1233</v>
      </c>
      <c r="CZ10" s="115">
        <v>46</v>
      </c>
      <c r="DA10" s="115">
        <v>18</v>
      </c>
      <c r="DB10" s="115">
        <v>1</v>
      </c>
      <c r="DC10" s="115"/>
      <c r="DD10" s="116"/>
      <c r="DE10" s="116"/>
      <c r="DF10" s="116">
        <v>2.66</v>
      </c>
      <c r="DG10" s="116">
        <v>10.9</v>
      </c>
      <c r="DH10" s="116">
        <v>18.3</v>
      </c>
      <c r="DI10" s="61">
        <v>16</v>
      </c>
      <c r="DJ10" s="153">
        <v>9.7391304347826085E-2</v>
      </c>
      <c r="DK10" s="61">
        <v>30</v>
      </c>
      <c r="DL10" s="153">
        <v>0.18260869565217391</v>
      </c>
      <c r="DM10" s="159">
        <v>31.3</v>
      </c>
      <c r="DN10" s="135">
        <v>28</v>
      </c>
      <c r="DO10" s="135">
        <v>64.900000000000006</v>
      </c>
      <c r="DP10" s="136">
        <v>33.299999999999997</v>
      </c>
      <c r="DQ10" s="133">
        <v>800</v>
      </c>
      <c r="DR10" s="115">
        <v>2263</v>
      </c>
      <c r="DS10" s="115">
        <v>62</v>
      </c>
      <c r="DT10" s="115">
        <v>43</v>
      </c>
      <c r="DU10" s="115">
        <v>7</v>
      </c>
      <c r="DV10" s="115"/>
      <c r="DW10" s="116"/>
      <c r="DX10" s="116"/>
      <c r="DY10" s="116">
        <v>4.28</v>
      </c>
      <c r="DZ10" s="116">
        <v>8.1999999999999993</v>
      </c>
      <c r="EA10" s="116">
        <v>16.2</v>
      </c>
      <c r="EB10" s="61">
        <v>5</v>
      </c>
      <c r="EC10" s="153">
        <v>2.6750000000000003E-2</v>
      </c>
      <c r="ED10" s="61">
        <v>57</v>
      </c>
      <c r="EE10" s="153">
        <v>0.30495000000000005</v>
      </c>
      <c r="EF10" s="135">
        <v>60</v>
      </c>
      <c r="EG10" s="135">
        <v>8.5</v>
      </c>
      <c r="EH10" s="135">
        <v>83.1</v>
      </c>
      <c r="EI10" s="136">
        <v>12.8</v>
      </c>
      <c r="EJ10" s="162"/>
      <c r="EK10" s="7">
        <v>8</v>
      </c>
      <c r="EL10" s="31" t="s">
        <v>736</v>
      </c>
      <c r="EM10" s="89">
        <v>0.76</v>
      </c>
      <c r="EN10" s="107"/>
      <c r="EO10" s="89"/>
    </row>
    <row r="11" spans="1:145" x14ac:dyDescent="0.2">
      <c r="A11" s="30">
        <v>9</v>
      </c>
      <c r="B11" s="32" t="s">
        <v>159</v>
      </c>
      <c r="C11" s="120">
        <v>10.257142857142856</v>
      </c>
      <c r="D11" s="121" t="s">
        <v>729</v>
      </c>
      <c r="E11" s="35">
        <v>9</v>
      </c>
      <c r="F11" s="123">
        <v>36779</v>
      </c>
      <c r="G11" s="124">
        <v>25.063013698630137</v>
      </c>
      <c r="H11" s="37" t="s">
        <v>628</v>
      </c>
      <c r="I11" s="124">
        <v>21.643835616438356</v>
      </c>
      <c r="J11" s="37" t="s">
        <v>978</v>
      </c>
      <c r="K11" s="37" t="s">
        <v>981</v>
      </c>
      <c r="L11" s="37" t="s">
        <v>986</v>
      </c>
      <c r="M11" s="122">
        <v>70</v>
      </c>
      <c r="N11" s="122">
        <v>195</v>
      </c>
      <c r="O11" s="122">
        <v>4.41</v>
      </c>
      <c r="P11" s="38">
        <v>2</v>
      </c>
      <c r="Q11" s="125">
        <v>0</v>
      </c>
      <c r="R11" s="110">
        <v>0</v>
      </c>
      <c r="S11" s="110">
        <v>0.25639386189258312</v>
      </c>
      <c r="T11" s="110">
        <v>0.22571262361838279</v>
      </c>
      <c r="U11" s="110">
        <v>0.38914164391871398</v>
      </c>
      <c r="V11" s="58">
        <v>0.38914164391871398</v>
      </c>
      <c r="W11" s="59">
        <v>0.27239915074309978</v>
      </c>
      <c r="X11" s="42">
        <v>18.983561643835618</v>
      </c>
      <c r="Y11" s="43">
        <v>3.46</v>
      </c>
      <c r="Z11" s="43">
        <v>8.4</v>
      </c>
      <c r="AA11" s="43">
        <v>10.7</v>
      </c>
      <c r="AB11" s="43">
        <v>1.04</v>
      </c>
      <c r="AC11" s="43">
        <v>3.73</v>
      </c>
      <c r="AD11" s="44">
        <v>3.5058456742010906E-2</v>
      </c>
      <c r="AE11" s="44">
        <v>0.30204208885424783</v>
      </c>
      <c r="AF11" s="45">
        <v>3.1E-2</v>
      </c>
      <c r="AG11" s="185">
        <v>0.38300000000000001</v>
      </c>
      <c r="AH11" s="185">
        <v>0.61599999999999999</v>
      </c>
      <c r="AI11" s="43">
        <v>103.11224655905781</v>
      </c>
      <c r="AJ11" s="47">
        <v>95.835475179877761</v>
      </c>
      <c r="AK11" s="48">
        <v>7</v>
      </c>
      <c r="AL11" s="49">
        <v>8</v>
      </c>
      <c r="AM11" s="49">
        <v>6</v>
      </c>
      <c r="AN11" s="49">
        <v>6</v>
      </c>
      <c r="AO11" s="49">
        <v>9</v>
      </c>
      <c r="AP11" s="49">
        <v>5</v>
      </c>
      <c r="AQ11" s="49">
        <v>8</v>
      </c>
      <c r="AR11" s="50">
        <v>0</v>
      </c>
      <c r="AS11" s="133">
        <v>0</v>
      </c>
      <c r="AT11" s="115">
        <v>1978</v>
      </c>
      <c r="AU11" s="115"/>
      <c r="AV11" s="115"/>
      <c r="AW11" s="115"/>
      <c r="AX11" s="115"/>
      <c r="AY11" s="116"/>
      <c r="AZ11" s="116"/>
      <c r="BA11" s="116"/>
      <c r="BB11" s="116"/>
      <c r="BC11" s="116"/>
      <c r="BD11" s="61"/>
      <c r="BE11" s="153"/>
      <c r="BF11" s="61"/>
      <c r="BG11" s="153"/>
      <c r="BH11" s="135"/>
      <c r="BI11" s="135"/>
      <c r="BJ11" s="135"/>
      <c r="BK11" s="136"/>
      <c r="BL11" s="133">
        <v>0</v>
      </c>
      <c r="BM11" s="115">
        <v>3086</v>
      </c>
      <c r="BN11" s="115"/>
      <c r="BO11" s="115"/>
      <c r="BP11" s="115"/>
      <c r="BQ11" s="115"/>
      <c r="BR11" s="116"/>
      <c r="BS11" s="116"/>
      <c r="BT11" s="116"/>
      <c r="BU11" s="116"/>
      <c r="BV11" s="116"/>
      <c r="BW11" s="61"/>
      <c r="BX11" s="153"/>
      <c r="BY11" s="61"/>
      <c r="BZ11" s="153"/>
      <c r="CA11" s="135"/>
      <c r="CB11" s="135"/>
      <c r="CC11" s="135"/>
      <c r="CD11" s="136"/>
      <c r="CE11" s="133">
        <v>802</v>
      </c>
      <c r="CF11" s="115">
        <v>3128</v>
      </c>
      <c r="CG11" s="115">
        <v>86</v>
      </c>
      <c r="CH11" s="115">
        <v>51</v>
      </c>
      <c r="CI11" s="115">
        <v>3</v>
      </c>
      <c r="CJ11" s="115">
        <v>21</v>
      </c>
      <c r="CK11" s="116">
        <v>0.56999999999999995</v>
      </c>
      <c r="CL11" s="116">
        <v>1.94</v>
      </c>
      <c r="CM11" s="116">
        <v>2.4500000000000002</v>
      </c>
      <c r="CN11" s="116">
        <v>6.7</v>
      </c>
      <c r="CO11" s="116">
        <v>13.2</v>
      </c>
      <c r="CP11" s="61">
        <v>20</v>
      </c>
      <c r="CQ11" s="153">
        <v>6.1097256857855366E-2</v>
      </c>
      <c r="CR11" s="61">
        <v>66</v>
      </c>
      <c r="CS11" s="153">
        <v>0.2016209476309227</v>
      </c>
      <c r="CT11" s="135">
        <v>40</v>
      </c>
      <c r="CU11" s="135">
        <v>3.8</v>
      </c>
      <c r="CV11" s="135">
        <v>83.9</v>
      </c>
      <c r="CW11" s="136">
        <v>16.100000000000001</v>
      </c>
      <c r="CX11" s="133">
        <v>388</v>
      </c>
      <c r="CY11" s="115">
        <v>1719</v>
      </c>
      <c r="CZ11" s="115">
        <v>36</v>
      </c>
      <c r="DA11" s="115">
        <v>25</v>
      </c>
      <c r="DB11" s="115">
        <v>3</v>
      </c>
      <c r="DC11" s="115">
        <v>18</v>
      </c>
      <c r="DD11" s="116">
        <v>0.67</v>
      </c>
      <c r="DE11" s="116">
        <v>2.88</v>
      </c>
      <c r="DF11" s="116">
        <v>2.61</v>
      </c>
      <c r="DG11" s="116">
        <v>8.4</v>
      </c>
      <c r="DH11" s="116">
        <v>9.6</v>
      </c>
      <c r="DI11" s="61">
        <v>7</v>
      </c>
      <c r="DJ11" s="153">
        <v>4.7087628865979378E-2</v>
      </c>
      <c r="DK11" s="61">
        <v>29</v>
      </c>
      <c r="DL11" s="153">
        <v>0.19507731958762886</v>
      </c>
      <c r="DM11" s="159">
        <v>28.6</v>
      </c>
      <c r="DN11" s="135">
        <v>3.8</v>
      </c>
      <c r="DO11" s="135">
        <v>11.3</v>
      </c>
      <c r="DP11" s="136">
        <v>88.7</v>
      </c>
      <c r="DQ11" s="133">
        <v>1283</v>
      </c>
      <c r="DR11" s="115">
        <v>3297</v>
      </c>
      <c r="DS11" s="115">
        <v>125</v>
      </c>
      <c r="DT11" s="115">
        <v>94</v>
      </c>
      <c r="DU11" s="115">
        <v>10</v>
      </c>
      <c r="DV11" s="115">
        <v>23</v>
      </c>
      <c r="DW11" s="116">
        <v>1.04</v>
      </c>
      <c r="DX11" s="116">
        <v>3.73</v>
      </c>
      <c r="DY11" s="116">
        <v>3.46</v>
      </c>
      <c r="DZ11" s="116">
        <v>5.7</v>
      </c>
      <c r="EA11" s="116">
        <v>10.7</v>
      </c>
      <c r="EB11" s="61">
        <v>13</v>
      </c>
      <c r="EC11" s="153">
        <v>3.5058456742010906E-2</v>
      </c>
      <c r="ED11" s="61">
        <v>112</v>
      </c>
      <c r="EE11" s="153">
        <v>0.30204208885424783</v>
      </c>
      <c r="EF11" s="135">
        <v>61.5</v>
      </c>
      <c r="EG11" s="135">
        <v>3.1</v>
      </c>
      <c r="EH11" s="135">
        <v>65.3</v>
      </c>
      <c r="EI11" s="136">
        <v>34.5</v>
      </c>
      <c r="EK11" s="7">
        <v>9</v>
      </c>
      <c r="EL11" s="31" t="s">
        <v>651</v>
      </c>
      <c r="EM11" s="89">
        <v>0.7</v>
      </c>
      <c r="EN11" s="107"/>
      <c r="EO11" s="89"/>
    </row>
    <row r="12" spans="1:145" x14ac:dyDescent="0.2">
      <c r="A12" s="30">
        <v>10</v>
      </c>
      <c r="B12" s="32" t="s">
        <v>164</v>
      </c>
      <c r="C12" s="120">
        <v>9.9457142857142848</v>
      </c>
      <c r="D12" s="121" t="s">
        <v>627</v>
      </c>
      <c r="E12" s="35">
        <v>1</v>
      </c>
      <c r="F12" s="123">
        <v>36722</v>
      </c>
      <c r="G12" s="124">
        <v>25.219178082191782</v>
      </c>
      <c r="H12" s="37" t="s">
        <v>628</v>
      </c>
      <c r="I12" s="124">
        <v>21.8</v>
      </c>
      <c r="J12" s="37" t="s">
        <v>978</v>
      </c>
      <c r="K12" s="37" t="s">
        <v>977</v>
      </c>
      <c r="L12" s="37" t="s">
        <v>986</v>
      </c>
      <c r="M12" s="122">
        <v>72</v>
      </c>
      <c r="N12" s="122">
        <v>194</v>
      </c>
      <c r="O12" s="122">
        <v>4.3600000000000003</v>
      </c>
      <c r="P12" s="38">
        <v>2</v>
      </c>
      <c r="Q12" s="125">
        <v>0</v>
      </c>
      <c r="R12" s="110">
        <v>0</v>
      </c>
      <c r="S12" s="110">
        <v>5.1697010564171727E-3</v>
      </c>
      <c r="T12" s="110">
        <v>0.19673539518900343</v>
      </c>
      <c r="U12" s="110">
        <v>0.22511334516065445</v>
      </c>
      <c r="V12" s="58">
        <v>0.22511334516065445</v>
      </c>
      <c r="W12" s="59">
        <v>0.22511334516065445</v>
      </c>
      <c r="X12" s="42">
        <v>21.145205479452056</v>
      </c>
      <c r="Y12" s="43">
        <v>2.4700000000000002</v>
      </c>
      <c r="Z12" s="43">
        <v>6.9</v>
      </c>
      <c r="AA12" s="43">
        <v>12.7</v>
      </c>
      <c r="AB12" s="43">
        <v>0.87</v>
      </c>
      <c r="AC12" s="43">
        <v>2.35</v>
      </c>
      <c r="AD12" s="44">
        <v>3.7040280210157622E-2</v>
      </c>
      <c r="AE12" s="44">
        <v>0.22635726795096323</v>
      </c>
      <c r="AF12" s="45">
        <v>7.6999999999999999E-2</v>
      </c>
      <c r="AG12" s="185">
        <v>0.69900000000000007</v>
      </c>
      <c r="AH12" s="185">
        <v>0.29699999999999999</v>
      </c>
      <c r="AI12" s="43">
        <v>107.37069605206884</v>
      </c>
      <c r="AJ12" s="47">
        <v>104.10066517432627</v>
      </c>
      <c r="AK12" s="48">
        <v>6</v>
      </c>
      <c r="AL12" s="49">
        <v>4</v>
      </c>
      <c r="AM12" s="49">
        <v>4</v>
      </c>
      <c r="AN12" s="49">
        <v>5</v>
      </c>
      <c r="AO12" s="49">
        <v>9</v>
      </c>
      <c r="AP12" s="49">
        <v>7</v>
      </c>
      <c r="AQ12" s="49">
        <v>8</v>
      </c>
      <c r="AR12" s="50">
        <v>1</v>
      </c>
      <c r="AS12" s="133">
        <v>0</v>
      </c>
      <c r="AT12" s="115">
        <v>2708</v>
      </c>
      <c r="AU12" s="115"/>
      <c r="AV12" s="115"/>
      <c r="AW12" s="115"/>
      <c r="AX12" s="115"/>
      <c r="AY12" s="116"/>
      <c r="AZ12" s="116"/>
      <c r="BA12" s="116"/>
      <c r="BB12" s="116"/>
      <c r="BC12" s="116"/>
      <c r="BD12" s="61"/>
      <c r="BE12" s="153"/>
      <c r="BF12" s="61"/>
      <c r="BG12" s="153"/>
      <c r="BH12" s="135"/>
      <c r="BI12" s="135"/>
      <c r="BJ12" s="135"/>
      <c r="BK12" s="136"/>
      <c r="BL12" s="133">
        <v>0</v>
      </c>
      <c r="BM12" s="115">
        <v>4854</v>
      </c>
      <c r="BN12" s="115"/>
      <c r="BO12" s="115"/>
      <c r="BP12" s="115"/>
      <c r="BQ12" s="115"/>
      <c r="BR12" s="116"/>
      <c r="BS12" s="116"/>
      <c r="BT12" s="116"/>
      <c r="BU12" s="116"/>
      <c r="BV12" s="116"/>
      <c r="BW12" s="61"/>
      <c r="BX12" s="153"/>
      <c r="BY12" s="61"/>
      <c r="BZ12" s="153"/>
      <c r="CA12" s="135"/>
      <c r="CB12" s="135"/>
      <c r="CC12" s="135"/>
      <c r="CD12" s="136"/>
      <c r="CE12" s="133">
        <v>23</v>
      </c>
      <c r="CF12" s="115">
        <v>4449</v>
      </c>
      <c r="CG12" s="115">
        <v>8</v>
      </c>
      <c r="CH12" s="115">
        <v>5</v>
      </c>
      <c r="CI12" s="115">
        <v>0</v>
      </c>
      <c r="CJ12" s="115">
        <v>49</v>
      </c>
      <c r="CK12" s="116">
        <v>0.15</v>
      </c>
      <c r="CL12" s="116">
        <v>0.22</v>
      </c>
      <c r="CM12" s="116">
        <v>0.38</v>
      </c>
      <c r="CN12" s="116">
        <v>3.4</v>
      </c>
      <c r="CO12" s="116"/>
      <c r="CP12" s="61">
        <v>0</v>
      </c>
      <c r="CQ12" s="153">
        <v>0</v>
      </c>
      <c r="CR12" s="61">
        <v>8</v>
      </c>
      <c r="CS12" s="153">
        <v>0.13217391304347825</v>
      </c>
      <c r="CT12" s="135">
        <v>0</v>
      </c>
      <c r="CU12" s="135">
        <v>16.7</v>
      </c>
      <c r="CV12" s="135">
        <v>87.7</v>
      </c>
      <c r="CW12" s="136">
        <v>12.3</v>
      </c>
      <c r="CX12" s="133">
        <v>916</v>
      </c>
      <c r="CY12" s="115">
        <v>4656</v>
      </c>
      <c r="CZ12" s="115">
        <v>76</v>
      </c>
      <c r="DA12" s="115">
        <v>55</v>
      </c>
      <c r="DB12" s="115">
        <v>6</v>
      </c>
      <c r="DC12" s="115">
        <v>42</v>
      </c>
      <c r="DD12" s="116">
        <v>0.87</v>
      </c>
      <c r="DE12" s="116">
        <v>2.16</v>
      </c>
      <c r="DF12" s="116">
        <v>2.4700000000000002</v>
      </c>
      <c r="DG12" s="116">
        <v>5.8</v>
      </c>
      <c r="DH12" s="116">
        <v>12.7</v>
      </c>
      <c r="DI12" s="61">
        <v>13</v>
      </c>
      <c r="DJ12" s="153">
        <v>3.5054585152838429E-2</v>
      </c>
      <c r="DK12" s="61">
        <v>63</v>
      </c>
      <c r="DL12" s="153">
        <v>0.16987991266375549</v>
      </c>
      <c r="DM12" s="159">
        <v>30.8</v>
      </c>
      <c r="DN12" s="135">
        <v>9.8000000000000007</v>
      </c>
      <c r="DO12" s="135">
        <v>73.8</v>
      </c>
      <c r="DP12" s="136">
        <v>26</v>
      </c>
      <c r="DQ12" s="133">
        <v>1142</v>
      </c>
      <c r="DR12" s="115">
        <v>5073</v>
      </c>
      <c r="DS12" s="115">
        <v>128</v>
      </c>
      <c r="DT12" s="115">
        <v>96</v>
      </c>
      <c r="DU12" s="115">
        <v>8</v>
      </c>
      <c r="DV12" s="115">
        <v>48</v>
      </c>
      <c r="DW12" s="116">
        <v>0.62</v>
      </c>
      <c r="DX12" s="116">
        <v>2.35</v>
      </c>
      <c r="DY12" s="116">
        <v>2.35</v>
      </c>
      <c r="DZ12" s="116">
        <v>6.9</v>
      </c>
      <c r="EA12" s="116">
        <v>8.8000000000000007</v>
      </c>
      <c r="EB12" s="61">
        <v>18</v>
      </c>
      <c r="EC12" s="153">
        <v>3.7040280210157622E-2</v>
      </c>
      <c r="ED12" s="61">
        <v>110</v>
      </c>
      <c r="EE12" s="153">
        <v>0.22635726795096323</v>
      </c>
      <c r="EF12" s="135">
        <v>61.1</v>
      </c>
      <c r="EG12" s="135">
        <v>7.7</v>
      </c>
      <c r="EH12" s="135">
        <v>66</v>
      </c>
      <c r="EI12" s="136">
        <v>33.4</v>
      </c>
      <c r="EK12" s="7">
        <v>10</v>
      </c>
      <c r="EL12" s="58" t="s">
        <v>654</v>
      </c>
      <c r="EM12" s="89">
        <v>0.7</v>
      </c>
      <c r="EN12" s="89"/>
      <c r="EO12" s="89"/>
    </row>
    <row r="13" spans="1:145" x14ac:dyDescent="0.2">
      <c r="A13" s="30">
        <v>11</v>
      </c>
      <c r="B13" s="32" t="s">
        <v>165</v>
      </c>
      <c r="C13" s="120">
        <v>9.9428571428571413</v>
      </c>
      <c r="D13" s="121" t="s">
        <v>811</v>
      </c>
      <c r="E13" s="35">
        <v>6</v>
      </c>
      <c r="F13" s="123">
        <v>36648</v>
      </c>
      <c r="G13" s="124">
        <v>25.421917808219177</v>
      </c>
      <c r="H13" s="37" t="s">
        <v>669</v>
      </c>
      <c r="I13" s="124">
        <v>22.002739726027396</v>
      </c>
      <c r="J13" s="37" t="s">
        <v>976</v>
      </c>
      <c r="K13" s="37" t="s">
        <v>980</v>
      </c>
      <c r="L13" s="37" t="s">
        <v>987</v>
      </c>
      <c r="M13" s="122">
        <v>75</v>
      </c>
      <c r="N13" s="122">
        <v>213</v>
      </c>
      <c r="O13" s="122">
        <v>4.33</v>
      </c>
      <c r="P13" s="38">
        <v>2</v>
      </c>
      <c r="Q13" s="125">
        <v>0</v>
      </c>
      <c r="R13" s="110">
        <v>0</v>
      </c>
      <c r="S13" s="110">
        <v>0.2554858934169279</v>
      </c>
      <c r="T13" s="110">
        <v>0.13202011735121541</v>
      </c>
      <c r="U13" s="110">
        <v>0.26177080248741486</v>
      </c>
      <c r="V13" s="58">
        <v>0.26177080248741486</v>
      </c>
      <c r="W13" s="59">
        <v>0.22250518211430262</v>
      </c>
      <c r="X13" s="42">
        <v>19.342465753424658</v>
      </c>
      <c r="Y13" s="43">
        <v>2.54</v>
      </c>
      <c r="Z13" s="43">
        <v>5.7</v>
      </c>
      <c r="AA13" s="43">
        <v>17.100000000000001</v>
      </c>
      <c r="AB13" s="43">
        <v>1.51</v>
      </c>
      <c r="AC13" s="43">
        <v>2.21</v>
      </c>
      <c r="AD13" s="44">
        <v>8.3325791855203626E-2</v>
      </c>
      <c r="AE13" s="44">
        <v>0.15228506787330318</v>
      </c>
      <c r="AF13" s="45">
        <v>7.0999999999999994E-2</v>
      </c>
      <c r="AG13" s="185">
        <v>0.82350000000000001</v>
      </c>
      <c r="AH13" s="185">
        <v>0.16250000000000001</v>
      </c>
      <c r="AI13" s="43">
        <v>121.1875522556974</v>
      </c>
      <c r="AJ13" s="47">
        <v>124.9162390603538</v>
      </c>
      <c r="AK13" s="48">
        <v>6</v>
      </c>
      <c r="AL13" s="49">
        <v>7</v>
      </c>
      <c r="AM13" s="49">
        <v>5</v>
      </c>
      <c r="AN13" s="49">
        <v>4</v>
      </c>
      <c r="AO13" s="49">
        <v>10</v>
      </c>
      <c r="AP13" s="49">
        <v>10</v>
      </c>
      <c r="AQ13" s="49">
        <v>8</v>
      </c>
      <c r="AR13" s="50">
        <v>0</v>
      </c>
      <c r="AS13" s="133">
        <v>0</v>
      </c>
      <c r="AT13" s="115">
        <v>2597</v>
      </c>
      <c r="AU13" s="115"/>
      <c r="AV13" s="115"/>
      <c r="AW13" s="115"/>
      <c r="AX13" s="115"/>
      <c r="AY13" s="116"/>
      <c r="AZ13" s="116"/>
      <c r="BA13" s="116"/>
      <c r="BB13" s="116"/>
      <c r="BC13" s="116"/>
      <c r="BD13" s="61"/>
      <c r="BE13" s="153"/>
      <c r="BF13" s="61"/>
      <c r="BG13" s="153"/>
      <c r="BH13" s="135"/>
      <c r="BI13" s="135"/>
      <c r="BJ13" s="135"/>
      <c r="BK13" s="136"/>
      <c r="BL13" s="133">
        <v>0</v>
      </c>
      <c r="BM13" s="115">
        <v>2847</v>
      </c>
      <c r="BN13" s="115">
        <v>1</v>
      </c>
      <c r="BO13" s="115">
        <v>0</v>
      </c>
      <c r="BP13" s="115">
        <v>0</v>
      </c>
      <c r="BQ13" s="115">
        <v>22</v>
      </c>
      <c r="BR13" s="116"/>
      <c r="BS13" s="116">
        <v>0</v>
      </c>
      <c r="BT13" s="116"/>
      <c r="BU13" s="116"/>
      <c r="BV13" s="116"/>
      <c r="BW13" s="61"/>
      <c r="BX13" s="153"/>
      <c r="BY13" s="61"/>
      <c r="BZ13" s="153"/>
      <c r="CA13" s="135">
        <v>0</v>
      </c>
      <c r="CB13" s="135">
        <v>0</v>
      </c>
      <c r="CC13" s="135">
        <v>92.3</v>
      </c>
      <c r="CD13" s="136">
        <v>7.7</v>
      </c>
      <c r="CE13" s="133">
        <v>652</v>
      </c>
      <c r="CF13" s="115">
        <v>2552</v>
      </c>
      <c r="CG13" s="115">
        <v>59</v>
      </c>
      <c r="CH13" s="115">
        <v>37</v>
      </c>
      <c r="CI13" s="115">
        <v>2</v>
      </c>
      <c r="CJ13" s="115">
        <v>19</v>
      </c>
      <c r="CK13" s="116">
        <v>0.81</v>
      </c>
      <c r="CL13" s="116">
        <v>1.97</v>
      </c>
      <c r="CM13" s="116">
        <v>1.98</v>
      </c>
      <c r="CN13" s="116">
        <v>3.5</v>
      </c>
      <c r="CO13" s="116">
        <v>17.100000000000001</v>
      </c>
      <c r="CP13" s="61">
        <v>19</v>
      </c>
      <c r="CQ13" s="153">
        <v>5.7699386503067489E-2</v>
      </c>
      <c r="CR13" s="61">
        <v>40</v>
      </c>
      <c r="CS13" s="153">
        <v>0.12147239263803682</v>
      </c>
      <c r="CT13" s="135">
        <v>36.799999999999997</v>
      </c>
      <c r="CU13" s="135">
        <v>9.8000000000000007</v>
      </c>
      <c r="CV13" s="135">
        <v>96.9</v>
      </c>
      <c r="CW13" s="136">
        <v>3.1</v>
      </c>
      <c r="CX13" s="133">
        <v>315</v>
      </c>
      <c r="CY13" s="115">
        <v>2386</v>
      </c>
      <c r="CZ13" s="115">
        <v>24</v>
      </c>
      <c r="DA13" s="115">
        <v>17</v>
      </c>
      <c r="DB13" s="115">
        <v>3</v>
      </c>
      <c r="DC13" s="115">
        <v>20</v>
      </c>
      <c r="DD13" s="116">
        <v>1.51</v>
      </c>
      <c r="DE13" s="116">
        <v>1.76</v>
      </c>
      <c r="DF13" s="116">
        <v>2.14</v>
      </c>
      <c r="DG13" s="116">
        <v>5.7</v>
      </c>
      <c r="DH13" s="116">
        <v>15.1</v>
      </c>
      <c r="DI13" s="61">
        <v>6</v>
      </c>
      <c r="DJ13" s="153">
        <v>4.0761904761904763E-2</v>
      </c>
      <c r="DK13" s="61">
        <v>18</v>
      </c>
      <c r="DL13" s="153">
        <v>0.1222857142857143</v>
      </c>
      <c r="DM13" s="159">
        <v>66.7</v>
      </c>
      <c r="DN13" s="135">
        <v>0</v>
      </c>
      <c r="DO13" s="135">
        <v>80</v>
      </c>
      <c r="DP13" s="136">
        <v>18.5</v>
      </c>
      <c r="DQ13" s="133">
        <v>884</v>
      </c>
      <c r="DR13" s="115">
        <v>3377</v>
      </c>
      <c r="DS13" s="115">
        <v>82</v>
      </c>
      <c r="DT13" s="115">
        <v>52</v>
      </c>
      <c r="DU13" s="115">
        <v>8</v>
      </c>
      <c r="DV13" s="115">
        <v>33</v>
      </c>
      <c r="DW13" s="116">
        <v>0.67</v>
      </c>
      <c r="DX13" s="116">
        <v>2.21</v>
      </c>
      <c r="DY13" s="116">
        <v>2.54</v>
      </c>
      <c r="DZ13" s="116">
        <v>3.8</v>
      </c>
      <c r="EA13" s="116">
        <v>17.100000000000001</v>
      </c>
      <c r="EB13" s="61">
        <v>29</v>
      </c>
      <c r="EC13" s="153">
        <v>8.3325791855203626E-2</v>
      </c>
      <c r="ED13" s="61">
        <v>53</v>
      </c>
      <c r="EE13" s="153">
        <v>0.15228506787330318</v>
      </c>
      <c r="EF13" s="135">
        <v>44.8</v>
      </c>
      <c r="EG13" s="135">
        <v>7.1</v>
      </c>
      <c r="EH13" s="135">
        <v>84.7</v>
      </c>
      <c r="EI13" s="136">
        <v>14</v>
      </c>
      <c r="EK13" s="31">
        <v>11</v>
      </c>
      <c r="EL13" s="58" t="s">
        <v>740</v>
      </c>
      <c r="EM13" s="89">
        <v>0.6</v>
      </c>
      <c r="EN13" s="89"/>
      <c r="EO13" s="89"/>
    </row>
    <row r="14" spans="1:145" x14ac:dyDescent="0.2">
      <c r="A14" s="30">
        <v>12</v>
      </c>
      <c r="B14" s="32" t="s">
        <v>170</v>
      </c>
      <c r="C14" s="120">
        <v>9.8142857142857149</v>
      </c>
      <c r="D14" s="121" t="s">
        <v>791</v>
      </c>
      <c r="E14" s="35">
        <v>2</v>
      </c>
      <c r="F14" s="123">
        <v>36906</v>
      </c>
      <c r="G14" s="124">
        <v>24.715068493150685</v>
      </c>
      <c r="H14" s="37" t="s">
        <v>628</v>
      </c>
      <c r="I14" s="124">
        <v>21.295890410958904</v>
      </c>
      <c r="J14" s="37" t="s">
        <v>983</v>
      </c>
      <c r="K14" s="37" t="s">
        <v>981</v>
      </c>
      <c r="L14" s="37" t="s">
        <v>985</v>
      </c>
      <c r="M14" s="122">
        <v>71</v>
      </c>
      <c r="N14" s="122">
        <v>185</v>
      </c>
      <c r="O14" s="122">
        <v>4.38</v>
      </c>
      <c r="P14" s="38">
        <v>2</v>
      </c>
      <c r="Q14" s="125">
        <v>0</v>
      </c>
      <c r="R14" s="110">
        <v>0</v>
      </c>
      <c r="S14" s="110">
        <v>0.17875343002744021</v>
      </c>
      <c r="T14" s="110">
        <v>0.30309007232084156</v>
      </c>
      <c r="U14" s="110">
        <v>0.45482441186498468</v>
      </c>
      <c r="V14" s="58">
        <v>0.45482441186498468</v>
      </c>
      <c r="W14" s="59">
        <v>0.45482441186498468</v>
      </c>
      <c r="X14" s="42">
        <v>19.652054794520549</v>
      </c>
      <c r="Y14" s="43">
        <v>3.44</v>
      </c>
      <c r="Z14" s="43">
        <v>5.8</v>
      </c>
      <c r="AA14" s="43">
        <v>10.4</v>
      </c>
      <c r="AB14" s="43">
        <v>0.6</v>
      </c>
      <c r="AC14" s="43">
        <v>3.64</v>
      </c>
      <c r="AD14" s="44">
        <v>4.3838080959520243E-2</v>
      </c>
      <c r="AE14" s="44">
        <v>0.31718140929535232</v>
      </c>
      <c r="AF14" s="45">
        <v>6.3E-2</v>
      </c>
      <c r="AG14" s="185">
        <v>0.19700000000000001</v>
      </c>
      <c r="AH14" s="185">
        <v>0.71850000000000003</v>
      </c>
      <c r="AI14" s="43">
        <v>100.53222210505709</v>
      </c>
      <c r="AJ14" s="47">
        <v>95.446893165946918</v>
      </c>
      <c r="AK14" s="48">
        <v>10</v>
      </c>
      <c r="AL14" s="49">
        <v>7</v>
      </c>
      <c r="AM14" s="49">
        <v>6</v>
      </c>
      <c r="AN14" s="49">
        <v>4</v>
      </c>
      <c r="AO14" s="49">
        <v>9</v>
      </c>
      <c r="AP14" s="49">
        <v>5</v>
      </c>
      <c r="AQ14" s="49">
        <v>8</v>
      </c>
      <c r="AR14" s="50">
        <v>0</v>
      </c>
      <c r="AS14" s="133">
        <v>0</v>
      </c>
      <c r="AT14" s="115">
        <v>2446</v>
      </c>
      <c r="AU14" s="115"/>
      <c r="AV14" s="115"/>
      <c r="AW14" s="115"/>
      <c r="AX14" s="115"/>
      <c r="AY14" s="116"/>
      <c r="AZ14" s="116"/>
      <c r="BA14" s="116"/>
      <c r="BB14" s="116"/>
      <c r="BC14" s="116"/>
      <c r="BD14" s="61"/>
      <c r="BE14" s="153"/>
      <c r="BF14" s="61"/>
      <c r="BG14" s="153"/>
      <c r="BH14" s="135"/>
      <c r="BI14" s="135"/>
      <c r="BJ14" s="135"/>
      <c r="BK14" s="136"/>
      <c r="BL14" s="133">
        <v>0</v>
      </c>
      <c r="BM14" s="115">
        <v>2099</v>
      </c>
      <c r="BN14" s="115"/>
      <c r="BO14" s="115"/>
      <c r="BP14" s="115"/>
      <c r="BQ14" s="115"/>
      <c r="BR14" s="116"/>
      <c r="BS14" s="116"/>
      <c r="BT14" s="116"/>
      <c r="BU14" s="116"/>
      <c r="BV14" s="116"/>
      <c r="BW14" s="61"/>
      <c r="BX14" s="153"/>
      <c r="BY14" s="61"/>
      <c r="BZ14" s="153"/>
      <c r="CA14" s="135"/>
      <c r="CB14" s="135"/>
      <c r="CC14" s="135"/>
      <c r="CD14" s="136"/>
      <c r="CE14" s="133">
        <v>456</v>
      </c>
      <c r="CF14" s="115">
        <v>2551</v>
      </c>
      <c r="CG14" s="115">
        <v>59</v>
      </c>
      <c r="CH14" s="115">
        <v>41</v>
      </c>
      <c r="CI14" s="115">
        <v>2</v>
      </c>
      <c r="CJ14" s="115">
        <v>12</v>
      </c>
      <c r="CK14" s="116">
        <v>0.14000000000000001</v>
      </c>
      <c r="CL14" s="116">
        <v>1.68</v>
      </c>
      <c r="CM14" s="116">
        <v>2.5299999999999998</v>
      </c>
      <c r="CN14" s="116">
        <v>9.6999999999999993</v>
      </c>
      <c r="CO14" s="116">
        <v>3.3</v>
      </c>
      <c r="CP14" s="61">
        <v>5</v>
      </c>
      <c r="CQ14" s="153">
        <v>2.7741228070175435E-2</v>
      </c>
      <c r="CR14" s="61">
        <v>54</v>
      </c>
      <c r="CS14" s="153">
        <v>0.29960526315789471</v>
      </c>
      <c r="CT14" s="135">
        <v>80</v>
      </c>
      <c r="CU14" s="135">
        <v>6.8</v>
      </c>
      <c r="CV14" s="135">
        <v>11.3</v>
      </c>
      <c r="CW14" s="136">
        <v>46.2</v>
      </c>
      <c r="CX14" s="133">
        <v>461</v>
      </c>
      <c r="CY14" s="115">
        <v>1521</v>
      </c>
      <c r="CZ14" s="115">
        <v>64</v>
      </c>
      <c r="DA14" s="115">
        <v>51</v>
      </c>
      <c r="DB14" s="115">
        <v>1</v>
      </c>
      <c r="DC14" s="115">
        <v>5</v>
      </c>
      <c r="DD14" s="116">
        <v>0.28000000000000003</v>
      </c>
      <c r="DE14" s="116">
        <v>2.02</v>
      </c>
      <c r="DF14" s="116">
        <v>1.99</v>
      </c>
      <c r="DG14" s="116">
        <v>5.0999999999999996</v>
      </c>
      <c r="DH14" s="116">
        <v>6.2</v>
      </c>
      <c r="DI14" s="61">
        <v>7</v>
      </c>
      <c r="DJ14" s="153">
        <v>3.0216919739696313E-2</v>
      </c>
      <c r="DK14" s="61">
        <v>57</v>
      </c>
      <c r="DL14" s="153">
        <v>0.24605206073752711</v>
      </c>
      <c r="DM14" s="159">
        <v>85.7</v>
      </c>
      <c r="DN14" s="135">
        <v>1.9</v>
      </c>
      <c r="DO14" s="135">
        <v>11.6</v>
      </c>
      <c r="DP14" s="136">
        <v>71.8</v>
      </c>
      <c r="DQ14" s="133">
        <v>1334</v>
      </c>
      <c r="DR14" s="115">
        <v>2933</v>
      </c>
      <c r="DS14" s="115">
        <v>140</v>
      </c>
      <c r="DT14" s="115">
        <v>104</v>
      </c>
      <c r="DU14" s="115">
        <v>7</v>
      </c>
      <c r="DV14" s="115">
        <v>24</v>
      </c>
      <c r="DW14" s="116">
        <v>0.6</v>
      </c>
      <c r="DX14" s="116">
        <v>3.64</v>
      </c>
      <c r="DY14" s="116">
        <v>3.44</v>
      </c>
      <c r="DZ14" s="116">
        <v>5.8</v>
      </c>
      <c r="EA14" s="116">
        <v>10.4</v>
      </c>
      <c r="EB14" s="61">
        <v>17</v>
      </c>
      <c r="EC14" s="153">
        <v>4.3838080959520243E-2</v>
      </c>
      <c r="ED14" s="61">
        <v>123</v>
      </c>
      <c r="EE14" s="153">
        <v>0.31718140929535232</v>
      </c>
      <c r="EF14" s="135">
        <v>52.9</v>
      </c>
      <c r="EG14" s="135">
        <v>6.3</v>
      </c>
      <c r="EH14" s="135">
        <v>27.8</v>
      </c>
      <c r="EI14" s="136">
        <v>71.900000000000006</v>
      </c>
      <c r="EK14" s="31">
        <v>12</v>
      </c>
      <c r="EL14" s="31" t="s">
        <v>659</v>
      </c>
      <c r="EM14" s="89">
        <v>0.5</v>
      </c>
      <c r="EN14" s="89"/>
      <c r="EO14" s="89"/>
    </row>
    <row r="15" spans="1:145" x14ac:dyDescent="0.2">
      <c r="A15" s="30">
        <v>13</v>
      </c>
      <c r="B15" s="32" t="s">
        <v>172</v>
      </c>
      <c r="C15" s="120">
        <v>9.5542857142857134</v>
      </c>
      <c r="D15" s="121" t="s">
        <v>650</v>
      </c>
      <c r="E15" s="35">
        <v>3</v>
      </c>
      <c r="F15" s="123">
        <v>36745</v>
      </c>
      <c r="G15" s="124">
        <v>25.156164383561645</v>
      </c>
      <c r="H15" s="37" t="s">
        <v>669</v>
      </c>
      <c r="I15" s="124">
        <v>21.736986301369864</v>
      </c>
      <c r="J15" s="37" t="s">
        <v>976</v>
      </c>
      <c r="K15" s="37" t="s">
        <v>979</v>
      </c>
      <c r="L15" s="37" t="s">
        <v>985</v>
      </c>
      <c r="M15" s="122">
        <v>75</v>
      </c>
      <c r="N15" s="122">
        <v>183</v>
      </c>
      <c r="O15" s="122">
        <v>4.28</v>
      </c>
      <c r="P15" s="38">
        <v>2</v>
      </c>
      <c r="Q15" s="125">
        <v>0</v>
      </c>
      <c r="R15" s="110">
        <v>9.3899204244031836E-2</v>
      </c>
      <c r="S15" s="110">
        <v>0.2189862783534024</v>
      </c>
      <c r="T15" s="110">
        <v>8.0121703853955381E-2</v>
      </c>
      <c r="U15" s="110">
        <v>0.33345058037284558</v>
      </c>
      <c r="V15" s="58">
        <v>0.33345058037284558</v>
      </c>
      <c r="W15" s="59">
        <v>0.31677805135420328</v>
      </c>
      <c r="X15" s="42">
        <v>19.076712328767123</v>
      </c>
      <c r="Y15" s="43">
        <v>2.68</v>
      </c>
      <c r="Z15" s="43">
        <v>3.2</v>
      </c>
      <c r="AA15" s="43">
        <v>15.4</v>
      </c>
      <c r="AB15" s="43">
        <v>0.81</v>
      </c>
      <c r="AC15" s="43">
        <v>2.6</v>
      </c>
      <c r="AD15" s="44">
        <v>5.0886075949367088E-2</v>
      </c>
      <c r="AE15" s="44">
        <v>0.22616033755274262</v>
      </c>
      <c r="AF15" s="45">
        <v>4.5999999999999999E-2</v>
      </c>
      <c r="AG15" s="185">
        <v>0.90450000000000008</v>
      </c>
      <c r="AH15" s="185">
        <v>9.5500000000000002E-2</v>
      </c>
      <c r="AI15" s="43">
        <v>109.07017484741962</v>
      </c>
      <c r="AJ15" s="47">
        <v>112.42603536415864</v>
      </c>
      <c r="AK15" s="48">
        <v>8</v>
      </c>
      <c r="AL15" s="49">
        <v>8</v>
      </c>
      <c r="AM15" s="49">
        <v>5</v>
      </c>
      <c r="AN15" s="49">
        <v>0</v>
      </c>
      <c r="AO15" s="49">
        <v>10</v>
      </c>
      <c r="AP15" s="49">
        <v>8</v>
      </c>
      <c r="AQ15" s="49">
        <v>8</v>
      </c>
      <c r="AR15" s="50">
        <v>0</v>
      </c>
      <c r="AS15" s="133">
        <v>0</v>
      </c>
      <c r="AT15" s="115">
        <v>3452</v>
      </c>
      <c r="AU15" s="115"/>
      <c r="AV15" s="115"/>
      <c r="AW15" s="115"/>
      <c r="AX15" s="115"/>
      <c r="AY15" s="116"/>
      <c r="AZ15" s="116"/>
      <c r="BA15" s="116"/>
      <c r="BB15" s="116"/>
      <c r="BC15" s="116"/>
      <c r="BD15" s="61"/>
      <c r="BE15" s="153"/>
      <c r="BF15" s="61"/>
      <c r="BG15" s="153"/>
      <c r="BH15" s="135"/>
      <c r="BI15" s="135"/>
      <c r="BJ15" s="135"/>
      <c r="BK15" s="136"/>
      <c r="BL15" s="133">
        <v>354</v>
      </c>
      <c r="BM15" s="115">
        <v>3770</v>
      </c>
      <c r="BN15" s="115">
        <v>32</v>
      </c>
      <c r="BO15" s="115">
        <v>20</v>
      </c>
      <c r="BP15" s="115">
        <v>3</v>
      </c>
      <c r="BQ15" s="115">
        <v>22</v>
      </c>
      <c r="BR15" s="116">
        <v>0.7</v>
      </c>
      <c r="BS15" s="116">
        <v>0.91</v>
      </c>
      <c r="BT15" s="116">
        <v>2.09</v>
      </c>
      <c r="BU15" s="116">
        <v>3.7</v>
      </c>
      <c r="BV15" s="116">
        <v>14.7</v>
      </c>
      <c r="BW15" s="61">
        <v>5</v>
      </c>
      <c r="BX15" s="153">
        <v>2.9519774011299432E-2</v>
      </c>
      <c r="BY15" s="61">
        <v>27</v>
      </c>
      <c r="BZ15" s="153">
        <v>0.15940677966101693</v>
      </c>
      <c r="CA15" s="135">
        <v>20</v>
      </c>
      <c r="CB15" s="135">
        <v>9.1</v>
      </c>
      <c r="CC15" s="135">
        <v>93.1</v>
      </c>
      <c r="CD15" s="136">
        <v>6.9</v>
      </c>
      <c r="CE15" s="133">
        <v>782</v>
      </c>
      <c r="CF15" s="115">
        <v>3571</v>
      </c>
      <c r="CG15" s="115">
        <v>68</v>
      </c>
      <c r="CH15" s="115">
        <v>45</v>
      </c>
      <c r="CI15" s="115">
        <v>5</v>
      </c>
      <c r="CJ15" s="115">
        <v>24</v>
      </c>
      <c r="CK15" s="116">
        <v>0.81</v>
      </c>
      <c r="CL15" s="116">
        <v>1.88</v>
      </c>
      <c r="CM15" s="116">
        <v>1.8</v>
      </c>
      <c r="CN15" s="116">
        <v>5.9</v>
      </c>
      <c r="CO15" s="116">
        <v>13.7</v>
      </c>
      <c r="CP15" s="61">
        <v>10</v>
      </c>
      <c r="CQ15" s="153">
        <v>2.3017902813299233E-2</v>
      </c>
      <c r="CR15" s="61">
        <v>58</v>
      </c>
      <c r="CS15" s="153">
        <v>0.13350383631713555</v>
      </c>
      <c r="CT15" s="135">
        <v>30</v>
      </c>
      <c r="CU15" s="135">
        <v>4.3</v>
      </c>
      <c r="CV15" s="135">
        <v>93.1</v>
      </c>
      <c r="CW15" s="136">
        <v>6.9</v>
      </c>
      <c r="CX15" s="133">
        <v>158</v>
      </c>
      <c r="CY15" s="115">
        <v>1972</v>
      </c>
      <c r="CZ15" s="115">
        <v>31</v>
      </c>
      <c r="DA15" s="115">
        <v>16</v>
      </c>
      <c r="DB15" s="115">
        <v>1</v>
      </c>
      <c r="DC15" s="115">
        <v>14</v>
      </c>
      <c r="DD15" s="116">
        <v>0.1</v>
      </c>
      <c r="DE15" s="116">
        <v>0.74</v>
      </c>
      <c r="DF15" s="116">
        <v>0.77</v>
      </c>
      <c r="DG15" s="116">
        <v>2.5</v>
      </c>
      <c r="DH15" s="116">
        <v>10.6</v>
      </c>
      <c r="DI15" s="61">
        <v>7</v>
      </c>
      <c r="DJ15" s="153">
        <v>3.4113924050632911E-2</v>
      </c>
      <c r="DK15" s="61">
        <v>24</v>
      </c>
      <c r="DL15" s="153">
        <v>0.11696202531645571</v>
      </c>
      <c r="DM15" s="159">
        <v>14.3</v>
      </c>
      <c r="DN15" s="135">
        <v>11.1</v>
      </c>
      <c r="DO15" s="135">
        <v>86</v>
      </c>
      <c r="DP15" s="136">
        <v>14</v>
      </c>
      <c r="DQ15" s="133">
        <v>948</v>
      </c>
      <c r="DR15" s="115">
        <v>2843</v>
      </c>
      <c r="DS15" s="115">
        <v>98</v>
      </c>
      <c r="DT15" s="115">
        <v>62</v>
      </c>
      <c r="DU15" s="115">
        <v>10</v>
      </c>
      <c r="DV15" s="115">
        <v>24</v>
      </c>
      <c r="DW15" s="116">
        <v>0.68</v>
      </c>
      <c r="DX15" s="116">
        <v>2.6</v>
      </c>
      <c r="DY15" s="116">
        <v>2.68</v>
      </c>
      <c r="DZ15" s="116">
        <v>3.2</v>
      </c>
      <c r="EA15" s="116">
        <v>15.4</v>
      </c>
      <c r="EB15" s="61">
        <v>18</v>
      </c>
      <c r="EC15" s="153">
        <v>5.0886075949367088E-2</v>
      </c>
      <c r="ED15" s="61">
        <v>80</v>
      </c>
      <c r="EE15" s="153">
        <v>0.22616033755274262</v>
      </c>
      <c r="EF15" s="135">
        <v>55.6</v>
      </c>
      <c r="EG15" s="135">
        <v>4.5999999999999996</v>
      </c>
      <c r="EH15" s="135">
        <v>94.9</v>
      </c>
      <c r="EI15" s="136">
        <v>5.0999999999999996</v>
      </c>
      <c r="EK15" s="58"/>
    </row>
    <row r="16" spans="1:145" x14ac:dyDescent="0.2">
      <c r="A16" s="30">
        <v>14</v>
      </c>
      <c r="B16" s="32" t="s">
        <v>194</v>
      </c>
      <c r="C16" s="120">
        <v>9.4014285714285712</v>
      </c>
      <c r="D16" s="121" t="s">
        <v>639</v>
      </c>
      <c r="E16" s="35">
        <v>4</v>
      </c>
      <c r="F16" s="123">
        <v>36509</v>
      </c>
      <c r="G16" s="124">
        <v>25.802739726027397</v>
      </c>
      <c r="H16" s="37" t="s">
        <v>684</v>
      </c>
      <c r="I16" s="124">
        <v>22.383561643835616</v>
      </c>
      <c r="J16" s="37" t="s">
        <v>983</v>
      </c>
      <c r="K16" s="37" t="s">
        <v>982</v>
      </c>
      <c r="L16" s="37" t="s">
        <v>985</v>
      </c>
      <c r="M16" s="122">
        <v>75</v>
      </c>
      <c r="N16" s="122">
        <v>210</v>
      </c>
      <c r="O16" s="122">
        <v>4.55</v>
      </c>
      <c r="P16" s="38">
        <v>0</v>
      </c>
      <c r="Q16" s="125">
        <v>0</v>
      </c>
      <c r="R16" s="110">
        <v>0.23894862604540024</v>
      </c>
      <c r="S16" s="110">
        <v>0.2</v>
      </c>
      <c r="T16" s="110">
        <v>0</v>
      </c>
      <c r="U16" s="110">
        <v>0.206841046277666</v>
      </c>
      <c r="V16" s="58">
        <v>0.22289483616153311</v>
      </c>
      <c r="W16" s="59">
        <v>0.21175009435345643</v>
      </c>
      <c r="X16" s="42">
        <v>18.726027397260275</v>
      </c>
      <c r="Y16" s="43">
        <v>4.9800000000000004</v>
      </c>
      <c r="Z16" s="43">
        <v>9.6</v>
      </c>
      <c r="AA16" s="43">
        <v>12.9</v>
      </c>
      <c r="AB16" s="43">
        <v>0.54</v>
      </c>
      <c r="AC16" s="43">
        <v>1.79</v>
      </c>
      <c r="AD16" s="44">
        <v>4.8093385214007779E-2</v>
      </c>
      <c r="AE16" s="44">
        <v>0.24046692607003892</v>
      </c>
      <c r="AF16" s="45">
        <v>2.1000000000000001E-2</v>
      </c>
      <c r="AG16" s="185">
        <v>0.22550000000000001</v>
      </c>
      <c r="AH16" s="185">
        <v>0.27100000000000002</v>
      </c>
      <c r="AI16" s="43">
        <v>97.994951830887686</v>
      </c>
      <c r="AJ16" s="47">
        <v>101.01005096453318</v>
      </c>
      <c r="AK16" s="48">
        <v>6</v>
      </c>
      <c r="AL16" s="49">
        <v>9</v>
      </c>
      <c r="AM16" s="49">
        <v>9</v>
      </c>
      <c r="AN16" s="49">
        <v>7</v>
      </c>
      <c r="AO16" s="49">
        <v>7</v>
      </c>
      <c r="AP16" s="49">
        <v>6</v>
      </c>
      <c r="AQ16" s="49">
        <v>0</v>
      </c>
      <c r="AR16" s="50">
        <v>1</v>
      </c>
      <c r="AS16" s="133">
        <v>0</v>
      </c>
      <c r="AT16" s="115">
        <v>3297</v>
      </c>
      <c r="AU16" s="115"/>
      <c r="AV16" s="115"/>
      <c r="AW16" s="115"/>
      <c r="AX16" s="115"/>
      <c r="AY16" s="116"/>
      <c r="AZ16" s="116"/>
      <c r="BA16" s="116"/>
      <c r="BB16" s="116"/>
      <c r="BC16" s="116"/>
      <c r="BD16" s="61"/>
      <c r="BE16" s="153"/>
      <c r="BF16" s="61"/>
      <c r="BG16" s="153"/>
      <c r="BH16" s="135"/>
      <c r="BI16" s="135"/>
      <c r="BJ16" s="135"/>
      <c r="BK16" s="136"/>
      <c r="BL16" s="133">
        <v>1000</v>
      </c>
      <c r="BM16" s="115">
        <v>4185</v>
      </c>
      <c r="BN16" s="115">
        <v>73</v>
      </c>
      <c r="BO16" s="115">
        <v>46</v>
      </c>
      <c r="BP16" s="115">
        <v>9</v>
      </c>
      <c r="BQ16" s="115">
        <v>37</v>
      </c>
      <c r="BR16" s="116">
        <v>1.07</v>
      </c>
      <c r="BS16" s="116">
        <v>2.08</v>
      </c>
      <c r="BT16" s="116">
        <v>4.9800000000000004</v>
      </c>
      <c r="BU16" s="116">
        <v>9.6</v>
      </c>
      <c r="BV16" s="116">
        <v>12.9</v>
      </c>
      <c r="BW16" s="61">
        <v>13</v>
      </c>
      <c r="BX16" s="153">
        <v>6.4740000000000006E-2</v>
      </c>
      <c r="BY16" s="61">
        <v>60</v>
      </c>
      <c r="BZ16" s="153">
        <v>0.29880000000000001</v>
      </c>
      <c r="CA16" s="135">
        <v>46.2</v>
      </c>
      <c r="CB16" s="135">
        <v>11.5</v>
      </c>
      <c r="CC16" s="135">
        <v>83.3</v>
      </c>
      <c r="CD16" s="136">
        <v>16.7</v>
      </c>
      <c r="CE16" s="133">
        <v>865</v>
      </c>
      <c r="CF16" s="115">
        <v>4325</v>
      </c>
      <c r="CG16" s="115">
        <v>105</v>
      </c>
      <c r="CH16" s="115">
        <v>66</v>
      </c>
      <c r="CI16" s="115">
        <v>8</v>
      </c>
      <c r="CJ16" s="115">
        <v>40</v>
      </c>
      <c r="CK16" s="116">
        <v>0.41</v>
      </c>
      <c r="CL16" s="116">
        <v>1.79</v>
      </c>
      <c r="CM16" s="116">
        <v>2.5</v>
      </c>
      <c r="CN16" s="116">
        <v>4.2</v>
      </c>
      <c r="CO16" s="116">
        <v>12.7</v>
      </c>
      <c r="CP16" s="61">
        <v>25</v>
      </c>
      <c r="CQ16" s="153">
        <v>7.2254335260115612E-2</v>
      </c>
      <c r="CR16" s="61">
        <v>80</v>
      </c>
      <c r="CS16" s="153">
        <v>0.23121387283236994</v>
      </c>
      <c r="CT16" s="135">
        <v>44</v>
      </c>
      <c r="CU16" s="135">
        <v>8.3000000000000007</v>
      </c>
      <c r="CV16" s="135">
        <v>79.3</v>
      </c>
      <c r="CW16" s="136">
        <v>20.7</v>
      </c>
      <c r="CX16" s="133"/>
      <c r="CY16" s="115">
        <v>4182</v>
      </c>
      <c r="CZ16" s="115"/>
      <c r="DA16" s="115"/>
      <c r="DB16" s="115"/>
      <c r="DC16" s="115"/>
      <c r="DD16" s="116"/>
      <c r="DE16" s="116"/>
      <c r="DF16" s="116"/>
      <c r="DG16" s="116"/>
      <c r="DH16" s="116"/>
      <c r="DI16" s="61"/>
      <c r="DJ16" s="153"/>
      <c r="DK16" s="61"/>
      <c r="DL16" s="153"/>
      <c r="DM16" s="159"/>
      <c r="DN16" s="135"/>
      <c r="DO16" s="135"/>
      <c r="DP16" s="136"/>
      <c r="DQ16" s="133">
        <v>514</v>
      </c>
      <c r="DR16" s="115">
        <v>2485</v>
      </c>
      <c r="DS16" s="115">
        <v>72</v>
      </c>
      <c r="DT16" s="115">
        <v>46</v>
      </c>
      <c r="DU16" s="115">
        <v>3</v>
      </c>
      <c r="DV16" s="115">
        <v>12</v>
      </c>
      <c r="DW16" s="116">
        <v>0.54</v>
      </c>
      <c r="DX16" s="116">
        <v>1.5</v>
      </c>
      <c r="DY16" s="116">
        <v>2.06</v>
      </c>
      <c r="DZ16" s="116">
        <v>4.5</v>
      </c>
      <c r="EA16" s="116">
        <v>10.9</v>
      </c>
      <c r="EB16" s="61">
        <v>12</v>
      </c>
      <c r="EC16" s="153">
        <v>4.8093385214007779E-2</v>
      </c>
      <c r="ED16" s="61">
        <v>60</v>
      </c>
      <c r="EE16" s="153">
        <v>0.24046692607003892</v>
      </c>
      <c r="EF16" s="135">
        <v>50</v>
      </c>
      <c r="EG16" s="135">
        <v>2.1</v>
      </c>
      <c r="EH16" s="135">
        <v>45.1</v>
      </c>
      <c r="EI16" s="136">
        <v>54.2</v>
      </c>
      <c r="EK16" s="58"/>
    </row>
    <row r="17" spans="1:139" x14ac:dyDescent="0.2">
      <c r="A17" s="30">
        <v>15</v>
      </c>
      <c r="B17" s="32" t="s">
        <v>202</v>
      </c>
      <c r="C17" s="120">
        <v>9.2414285714285711</v>
      </c>
      <c r="D17" s="121" t="s">
        <v>801</v>
      </c>
      <c r="E17" s="35">
        <v>2</v>
      </c>
      <c r="F17" s="123">
        <v>36874</v>
      </c>
      <c r="G17" s="124">
        <v>24.802739726027397</v>
      </c>
      <c r="H17" s="37" t="s">
        <v>628</v>
      </c>
      <c r="I17" s="124">
        <v>21.383561643835616</v>
      </c>
      <c r="J17" s="37" t="s">
        <v>976</v>
      </c>
      <c r="K17" s="37" t="s">
        <v>982</v>
      </c>
      <c r="L17" s="37" t="s">
        <v>985</v>
      </c>
      <c r="M17" s="122">
        <v>74</v>
      </c>
      <c r="N17" s="122">
        <v>205</v>
      </c>
      <c r="O17" s="122">
        <v>4.6500000000000004</v>
      </c>
      <c r="P17" s="38">
        <v>3</v>
      </c>
      <c r="Q17" s="125">
        <v>0</v>
      </c>
      <c r="R17" s="110">
        <v>0</v>
      </c>
      <c r="S17" s="110">
        <v>0.27830061844581877</v>
      </c>
      <c r="T17" s="110">
        <v>0.33710895361380799</v>
      </c>
      <c r="U17" s="110">
        <v>0.27835497835497836</v>
      </c>
      <c r="V17" s="58">
        <v>0.30773196598439317</v>
      </c>
      <c r="W17" s="59">
        <v>0.30773196598439317</v>
      </c>
      <c r="X17" s="42">
        <v>18.723287671232878</v>
      </c>
      <c r="Y17" s="43">
        <v>2.7</v>
      </c>
      <c r="Z17" s="43">
        <v>5.8</v>
      </c>
      <c r="AA17" s="43">
        <v>11.7</v>
      </c>
      <c r="AB17" s="43">
        <v>0.87</v>
      </c>
      <c r="AC17" s="43">
        <v>2.64</v>
      </c>
      <c r="AD17" s="44">
        <v>5.4587869362363928E-2</v>
      </c>
      <c r="AE17" s="44">
        <v>0.2246500777604977</v>
      </c>
      <c r="AF17" s="45">
        <v>5.0999999999999997E-2</v>
      </c>
      <c r="AG17" s="185">
        <v>0.86650000000000005</v>
      </c>
      <c r="AH17" s="185">
        <v>0.13200000000000001</v>
      </c>
      <c r="AI17" s="43">
        <v>87.694437182248848</v>
      </c>
      <c r="AJ17" s="47">
        <v>88.590798495700298</v>
      </c>
      <c r="AK17" s="48">
        <v>8</v>
      </c>
      <c r="AL17" s="49">
        <v>9</v>
      </c>
      <c r="AM17" s="49">
        <v>5</v>
      </c>
      <c r="AN17" s="49">
        <v>4</v>
      </c>
      <c r="AO17" s="49">
        <v>5</v>
      </c>
      <c r="AP17" s="49">
        <v>4</v>
      </c>
      <c r="AQ17" s="49">
        <v>7</v>
      </c>
      <c r="AR17" s="50">
        <v>0.5</v>
      </c>
      <c r="AS17" s="133">
        <v>0</v>
      </c>
      <c r="AT17" s="115">
        <v>3270</v>
      </c>
      <c r="AU17" s="115"/>
      <c r="AV17" s="115"/>
      <c r="AW17" s="115"/>
      <c r="AX17" s="115"/>
      <c r="AY17" s="116"/>
      <c r="AZ17" s="116"/>
      <c r="BA17" s="116"/>
      <c r="BB17" s="116"/>
      <c r="BC17" s="116"/>
      <c r="BD17" s="61"/>
      <c r="BE17" s="153"/>
      <c r="BF17" s="61"/>
      <c r="BG17" s="153"/>
      <c r="BH17" s="135"/>
      <c r="BI17" s="135"/>
      <c r="BJ17" s="135"/>
      <c r="BK17" s="136"/>
      <c r="BL17" s="133">
        <v>0</v>
      </c>
      <c r="BM17" s="115">
        <v>3998</v>
      </c>
      <c r="BN17" s="115"/>
      <c r="BO17" s="115"/>
      <c r="BP17" s="115"/>
      <c r="BQ17" s="115"/>
      <c r="BR17" s="116"/>
      <c r="BS17" s="116"/>
      <c r="BT17" s="116"/>
      <c r="BU17" s="116"/>
      <c r="BV17" s="116"/>
      <c r="BW17" s="61"/>
      <c r="BX17" s="153"/>
      <c r="BY17" s="61"/>
      <c r="BZ17" s="153"/>
      <c r="CA17" s="135"/>
      <c r="CB17" s="135"/>
      <c r="CC17" s="135"/>
      <c r="CD17" s="136"/>
      <c r="CE17" s="133">
        <v>1035</v>
      </c>
      <c r="CF17" s="115">
        <v>3719</v>
      </c>
      <c r="CG17" s="115">
        <v>128</v>
      </c>
      <c r="CH17" s="115">
        <v>86</v>
      </c>
      <c r="CI17" s="115">
        <v>7</v>
      </c>
      <c r="CJ17" s="115">
        <v>29</v>
      </c>
      <c r="CK17" s="116">
        <v>0.48</v>
      </c>
      <c r="CL17" s="116">
        <v>1.99</v>
      </c>
      <c r="CM17" s="116">
        <v>2.11</v>
      </c>
      <c r="CN17" s="116">
        <v>4.2</v>
      </c>
      <c r="CO17" s="116">
        <v>10.7</v>
      </c>
      <c r="CP17" s="61">
        <v>45</v>
      </c>
      <c r="CQ17" s="153">
        <v>9.1739130434782601E-2</v>
      </c>
      <c r="CR17" s="61">
        <v>83</v>
      </c>
      <c r="CS17" s="153">
        <v>0.16920772946859902</v>
      </c>
      <c r="CT17" s="135">
        <v>44.4</v>
      </c>
      <c r="CU17" s="135">
        <v>4.4000000000000004</v>
      </c>
      <c r="CV17" s="135">
        <v>89.9</v>
      </c>
      <c r="CW17" s="136">
        <v>9.6999999999999993</v>
      </c>
      <c r="CX17" s="133">
        <v>625</v>
      </c>
      <c r="CY17" s="115">
        <v>1854</v>
      </c>
      <c r="CZ17" s="115">
        <v>77</v>
      </c>
      <c r="DA17" s="115">
        <v>53</v>
      </c>
      <c r="DB17" s="115">
        <v>8</v>
      </c>
      <c r="DC17" s="115">
        <v>15</v>
      </c>
      <c r="DD17" s="116">
        <v>0.56999999999999995</v>
      </c>
      <c r="DE17" s="116">
        <v>2.39</v>
      </c>
      <c r="DF17" s="116">
        <v>2.2400000000000002</v>
      </c>
      <c r="DG17" s="116">
        <v>3.7</v>
      </c>
      <c r="DH17" s="116">
        <v>11.7</v>
      </c>
      <c r="DI17" s="61">
        <v>18</v>
      </c>
      <c r="DJ17" s="153">
        <v>6.4512000000000014E-2</v>
      </c>
      <c r="DK17" s="61">
        <v>59</v>
      </c>
      <c r="DL17" s="153">
        <v>0.21145600000000003</v>
      </c>
      <c r="DM17" s="159">
        <v>55.6</v>
      </c>
      <c r="DN17" s="135">
        <v>3.6</v>
      </c>
      <c r="DO17" s="135">
        <v>89.6</v>
      </c>
      <c r="DP17" s="136">
        <v>10.1</v>
      </c>
      <c r="DQ17" s="133">
        <v>1286</v>
      </c>
      <c r="DR17" s="115">
        <v>4620</v>
      </c>
      <c r="DS17" s="115">
        <v>133</v>
      </c>
      <c r="DT17" s="115">
        <v>93</v>
      </c>
      <c r="DU17" s="115">
        <v>6</v>
      </c>
      <c r="DV17" s="115">
        <v>35</v>
      </c>
      <c r="DW17" s="116">
        <v>0.87</v>
      </c>
      <c r="DX17" s="116">
        <v>2.64</v>
      </c>
      <c r="DY17" s="116">
        <v>2.7</v>
      </c>
      <c r="DZ17" s="116">
        <v>5.8</v>
      </c>
      <c r="EA17" s="116">
        <v>10.7</v>
      </c>
      <c r="EB17" s="61">
        <v>26</v>
      </c>
      <c r="EC17" s="153">
        <v>5.4587869362363928E-2</v>
      </c>
      <c r="ED17" s="61">
        <v>107</v>
      </c>
      <c r="EE17" s="153">
        <v>0.2246500777604977</v>
      </c>
      <c r="EF17" s="135">
        <v>42.3</v>
      </c>
      <c r="EG17" s="135">
        <v>5.0999999999999996</v>
      </c>
      <c r="EH17" s="135">
        <v>83.7</v>
      </c>
      <c r="EI17" s="136">
        <v>16.3</v>
      </c>
    </row>
    <row r="18" spans="1:139" x14ac:dyDescent="0.2">
      <c r="A18" s="30">
        <v>16</v>
      </c>
      <c r="B18" s="32" t="s">
        <v>214</v>
      </c>
      <c r="C18" s="120">
        <v>8.9728571428571424</v>
      </c>
      <c r="D18" s="121" t="s">
        <v>784</v>
      </c>
      <c r="E18" s="35">
        <v>8</v>
      </c>
      <c r="F18" s="123">
        <v>36218</v>
      </c>
      <c r="G18" s="124">
        <v>26.6</v>
      </c>
      <c r="H18" s="37" t="s">
        <v>754</v>
      </c>
      <c r="I18" s="124">
        <v>23.18082191780822</v>
      </c>
      <c r="J18" s="37" t="s">
        <v>976</v>
      </c>
      <c r="K18" s="37" t="s">
        <v>980</v>
      </c>
      <c r="L18" s="37" t="s">
        <v>985</v>
      </c>
      <c r="M18" s="122">
        <v>75</v>
      </c>
      <c r="N18" s="122">
        <v>190</v>
      </c>
      <c r="O18" s="122">
        <v>4.4400000000000004</v>
      </c>
      <c r="P18" s="38">
        <v>3</v>
      </c>
      <c r="Q18" s="125">
        <v>0</v>
      </c>
      <c r="R18" s="110">
        <v>2.4600246002460024E-2</v>
      </c>
      <c r="S18" s="110">
        <v>0.27334732423924452</v>
      </c>
      <c r="T18" s="110">
        <v>0.39904376609047443</v>
      </c>
      <c r="U18" s="110">
        <v>0.47981770833333331</v>
      </c>
      <c r="V18" s="58">
        <v>0.47981770833333331</v>
      </c>
      <c r="W18" s="59">
        <v>0.3646614583333333</v>
      </c>
      <c r="X18" s="42">
        <v>20.520547945205479</v>
      </c>
      <c r="Y18" s="43">
        <v>3.16</v>
      </c>
      <c r="Z18" s="43">
        <v>7.1</v>
      </c>
      <c r="AA18" s="43">
        <v>17.100000000000001</v>
      </c>
      <c r="AB18" s="43">
        <v>0.98</v>
      </c>
      <c r="AC18" s="43">
        <v>3.62</v>
      </c>
      <c r="AD18" s="44">
        <v>5.7883310719131616E-2</v>
      </c>
      <c r="AE18" s="44">
        <v>0.21867028493894167</v>
      </c>
      <c r="AF18" s="45">
        <v>8.900000000000001E-2</v>
      </c>
      <c r="AG18" s="185">
        <v>0.82350000000000001</v>
      </c>
      <c r="AH18" s="185">
        <v>0.17650000000000002</v>
      </c>
      <c r="AI18" s="43">
        <v>97.780378974648457</v>
      </c>
      <c r="AJ18" s="47">
        <v>100.78887615155165</v>
      </c>
      <c r="AK18" s="48">
        <v>9</v>
      </c>
      <c r="AL18" s="49">
        <v>5</v>
      </c>
      <c r="AM18" s="49">
        <v>6</v>
      </c>
      <c r="AN18" s="49">
        <v>5</v>
      </c>
      <c r="AO18" s="49">
        <v>9</v>
      </c>
      <c r="AP18" s="49">
        <v>6</v>
      </c>
      <c r="AQ18" s="49">
        <v>7</v>
      </c>
      <c r="AR18" s="50">
        <v>0</v>
      </c>
      <c r="AS18" s="133">
        <v>0</v>
      </c>
      <c r="AT18" s="115">
        <v>2845</v>
      </c>
      <c r="AU18" s="115"/>
      <c r="AV18" s="115"/>
      <c r="AW18" s="115"/>
      <c r="AX18" s="115"/>
      <c r="AY18" s="116"/>
      <c r="AZ18" s="116"/>
      <c r="BA18" s="116"/>
      <c r="BB18" s="116"/>
      <c r="BC18" s="116"/>
      <c r="BD18" s="61"/>
      <c r="BE18" s="153"/>
      <c r="BF18" s="61"/>
      <c r="BG18" s="153"/>
      <c r="BH18" s="135"/>
      <c r="BI18" s="135"/>
      <c r="BJ18" s="135"/>
      <c r="BK18" s="136"/>
      <c r="BL18" s="133">
        <v>60</v>
      </c>
      <c r="BM18" s="115">
        <v>2439</v>
      </c>
      <c r="BN18" s="115">
        <v>11</v>
      </c>
      <c r="BO18" s="115">
        <v>5</v>
      </c>
      <c r="BP18" s="115">
        <v>0</v>
      </c>
      <c r="BQ18" s="115">
        <v>19</v>
      </c>
      <c r="BR18" s="116">
        <v>1.88</v>
      </c>
      <c r="BS18" s="116">
        <v>0.43</v>
      </c>
      <c r="BT18" s="116">
        <v>1.4</v>
      </c>
      <c r="BU18" s="116">
        <v>9.6</v>
      </c>
      <c r="BV18" s="116"/>
      <c r="BW18" s="61">
        <v>1</v>
      </c>
      <c r="BX18" s="153">
        <v>2.3333333333333331E-2</v>
      </c>
      <c r="BY18" s="61">
        <v>10</v>
      </c>
      <c r="BZ18" s="153">
        <v>0.23333333333333331</v>
      </c>
      <c r="CA18" s="135">
        <v>0</v>
      </c>
      <c r="CB18" s="135">
        <v>16.7</v>
      </c>
      <c r="CC18" s="135">
        <v>97.9</v>
      </c>
      <c r="CD18" s="136">
        <v>2.1</v>
      </c>
      <c r="CE18" s="133">
        <v>521</v>
      </c>
      <c r="CF18" s="115">
        <v>1906</v>
      </c>
      <c r="CG18" s="115">
        <v>61</v>
      </c>
      <c r="CH18" s="115">
        <v>27</v>
      </c>
      <c r="CI18" s="115">
        <v>6</v>
      </c>
      <c r="CJ18" s="115">
        <v>14</v>
      </c>
      <c r="CK18" s="116">
        <v>0.36</v>
      </c>
      <c r="CL18" s="116">
        <v>1.85</v>
      </c>
      <c r="CM18" s="116">
        <v>1.74</v>
      </c>
      <c r="CN18" s="116">
        <v>5.6</v>
      </c>
      <c r="CO18" s="116">
        <v>17.899999999999999</v>
      </c>
      <c r="CP18" s="61">
        <v>13</v>
      </c>
      <c r="CQ18" s="153">
        <v>4.3416506717850287E-2</v>
      </c>
      <c r="CR18" s="61">
        <v>48</v>
      </c>
      <c r="CS18" s="153">
        <v>0.16030710172744719</v>
      </c>
      <c r="CT18" s="135">
        <v>38.5</v>
      </c>
      <c r="CU18" s="135">
        <v>12.9</v>
      </c>
      <c r="CV18" s="135">
        <v>96.9</v>
      </c>
      <c r="CW18" s="136">
        <v>3.1</v>
      </c>
      <c r="CX18" s="133">
        <v>1085</v>
      </c>
      <c r="CY18" s="115">
        <v>2719</v>
      </c>
      <c r="CZ18" s="115">
        <v>105</v>
      </c>
      <c r="DA18" s="115">
        <v>64</v>
      </c>
      <c r="DB18" s="115">
        <v>8</v>
      </c>
      <c r="DC18" s="115">
        <v>18</v>
      </c>
      <c r="DD18" s="116">
        <v>0.7</v>
      </c>
      <c r="DE18" s="116">
        <v>3.1</v>
      </c>
      <c r="DF18" s="116">
        <v>2.58</v>
      </c>
      <c r="DG18" s="116">
        <v>4.4000000000000004</v>
      </c>
      <c r="DH18" s="116">
        <v>17.100000000000001</v>
      </c>
      <c r="DI18" s="61">
        <v>32</v>
      </c>
      <c r="DJ18" s="153">
        <v>7.6092165898617517E-2</v>
      </c>
      <c r="DK18" s="61">
        <v>73</v>
      </c>
      <c r="DL18" s="153">
        <v>0.17358525345622119</v>
      </c>
      <c r="DM18" s="159">
        <v>43.8</v>
      </c>
      <c r="DN18" s="135">
        <v>7.2</v>
      </c>
      <c r="DO18" s="135">
        <v>98.4</v>
      </c>
      <c r="DP18" s="136">
        <v>1.6</v>
      </c>
      <c r="DQ18" s="133">
        <v>1474</v>
      </c>
      <c r="DR18" s="115">
        <v>3072</v>
      </c>
      <c r="DS18" s="115">
        <v>129</v>
      </c>
      <c r="DT18" s="115">
        <v>82</v>
      </c>
      <c r="DU18" s="115">
        <v>8</v>
      </c>
      <c r="DV18" s="115">
        <v>22</v>
      </c>
      <c r="DW18" s="116">
        <v>0.98</v>
      </c>
      <c r="DX18" s="116">
        <v>3.62</v>
      </c>
      <c r="DY18" s="116">
        <v>3.16</v>
      </c>
      <c r="DZ18" s="116">
        <v>7.1</v>
      </c>
      <c r="EA18" s="116">
        <v>14.2</v>
      </c>
      <c r="EB18" s="61">
        <v>27</v>
      </c>
      <c r="EC18" s="153">
        <v>5.7883310719131616E-2</v>
      </c>
      <c r="ED18" s="61">
        <v>102</v>
      </c>
      <c r="EE18" s="153">
        <v>0.21867028493894167</v>
      </c>
      <c r="EF18" s="135">
        <v>44.4</v>
      </c>
      <c r="EG18" s="135">
        <v>8.9</v>
      </c>
      <c r="EH18" s="135">
        <v>66.3</v>
      </c>
      <c r="EI18" s="136">
        <v>33.700000000000003</v>
      </c>
    </row>
    <row r="19" spans="1:139" x14ac:dyDescent="0.2">
      <c r="A19" s="30">
        <v>17</v>
      </c>
      <c r="B19" s="32" t="s">
        <v>206</v>
      </c>
      <c r="C19" s="120">
        <v>8.8171428571428567</v>
      </c>
      <c r="D19" s="121" t="s">
        <v>767</v>
      </c>
      <c r="E19" s="35">
        <v>7</v>
      </c>
      <c r="F19" s="123">
        <v>36559</v>
      </c>
      <c r="G19" s="124">
        <v>25.665753424657535</v>
      </c>
      <c r="H19" s="37" t="s">
        <v>669</v>
      </c>
      <c r="I19" s="124">
        <v>22.246575342465754</v>
      </c>
      <c r="J19" s="37" t="s">
        <v>978</v>
      </c>
      <c r="K19" s="37" t="s">
        <v>977</v>
      </c>
      <c r="L19" s="37" t="s">
        <v>985</v>
      </c>
      <c r="M19" s="122">
        <v>72</v>
      </c>
      <c r="N19" s="122">
        <v>190</v>
      </c>
      <c r="O19" s="122">
        <v>4.3499999999999996</v>
      </c>
      <c r="P19" s="38">
        <v>5</v>
      </c>
      <c r="Q19" s="125">
        <v>0</v>
      </c>
      <c r="R19" s="110">
        <v>4.4783983140147525E-2</v>
      </c>
      <c r="S19" s="110">
        <v>0.23799126637554585</v>
      </c>
      <c r="T19" s="110">
        <v>0.4246898995865328</v>
      </c>
      <c r="U19" s="110">
        <v>0.35721138471378316</v>
      </c>
      <c r="V19" s="58">
        <v>0.39095064215015796</v>
      </c>
      <c r="W19" s="59">
        <v>0.29712248803412006</v>
      </c>
      <c r="X19" s="42">
        <v>19.586301369863012</v>
      </c>
      <c r="Y19" s="43">
        <v>3.32</v>
      </c>
      <c r="Z19" s="43">
        <v>6.1</v>
      </c>
      <c r="AA19" s="43">
        <v>10.7</v>
      </c>
      <c r="AB19" s="43">
        <v>0.91</v>
      </c>
      <c r="AC19" s="43">
        <v>3.25</v>
      </c>
      <c r="AD19" s="44">
        <v>4.5604297224709045E-2</v>
      </c>
      <c r="AE19" s="44">
        <v>0.24322291853178157</v>
      </c>
      <c r="AF19" s="45">
        <v>0.115</v>
      </c>
      <c r="AG19" s="185">
        <v>0.41449999999999998</v>
      </c>
      <c r="AH19" s="185">
        <v>0.54349999999999998</v>
      </c>
      <c r="AI19" s="43">
        <v>106.12716642333353</v>
      </c>
      <c r="AJ19" s="47">
        <v>102.89500789282229</v>
      </c>
      <c r="AK19" s="48">
        <v>8</v>
      </c>
      <c r="AL19" s="49">
        <v>7</v>
      </c>
      <c r="AM19" s="49">
        <v>6</v>
      </c>
      <c r="AN19" s="49">
        <v>5</v>
      </c>
      <c r="AO19" s="49">
        <v>9</v>
      </c>
      <c r="AP19" s="49">
        <v>7</v>
      </c>
      <c r="AQ19" s="49">
        <v>4</v>
      </c>
      <c r="AR19" s="50">
        <v>0</v>
      </c>
      <c r="AS19" s="133">
        <v>0</v>
      </c>
      <c r="AT19" s="115">
        <v>3677</v>
      </c>
      <c r="AU19" s="115"/>
      <c r="AV19" s="115"/>
      <c r="AW19" s="115"/>
      <c r="AX19" s="115"/>
      <c r="AY19" s="116"/>
      <c r="AZ19" s="116"/>
      <c r="BA19" s="116"/>
      <c r="BB19" s="116"/>
      <c r="BC19" s="116"/>
      <c r="BD19" s="61"/>
      <c r="BE19" s="153"/>
      <c r="BF19" s="61"/>
      <c r="BG19" s="153"/>
      <c r="BH19" s="135"/>
      <c r="BI19" s="135"/>
      <c r="BJ19" s="135"/>
      <c r="BK19" s="136"/>
      <c r="BL19" s="133">
        <v>170</v>
      </c>
      <c r="BM19" s="115">
        <v>3796</v>
      </c>
      <c r="BN19" s="115">
        <v>21</v>
      </c>
      <c r="BO19" s="115">
        <v>16</v>
      </c>
      <c r="BP19" s="115">
        <v>1</v>
      </c>
      <c r="BQ19" s="115">
        <v>31</v>
      </c>
      <c r="BR19" s="116">
        <v>0.34</v>
      </c>
      <c r="BS19" s="116">
        <v>0.46</v>
      </c>
      <c r="BT19" s="116">
        <v>2.1</v>
      </c>
      <c r="BU19" s="116">
        <v>6.6</v>
      </c>
      <c r="BV19" s="116">
        <v>6.8</v>
      </c>
      <c r="BW19" s="61">
        <v>1</v>
      </c>
      <c r="BX19" s="153">
        <v>1.2352941176470589E-2</v>
      </c>
      <c r="BY19" s="61">
        <v>20</v>
      </c>
      <c r="BZ19" s="153">
        <v>0.24705882352941178</v>
      </c>
      <c r="CA19" s="135">
        <v>0</v>
      </c>
      <c r="CB19" s="135">
        <v>11.1</v>
      </c>
      <c r="CC19" s="135">
        <v>44.2</v>
      </c>
      <c r="CD19" s="136">
        <v>46.5</v>
      </c>
      <c r="CE19" s="133">
        <v>872</v>
      </c>
      <c r="CF19" s="115">
        <v>3664</v>
      </c>
      <c r="CG19" s="115">
        <v>94</v>
      </c>
      <c r="CH19" s="115">
        <v>63</v>
      </c>
      <c r="CI19" s="115">
        <v>6</v>
      </c>
      <c r="CJ19" s="115">
        <v>31</v>
      </c>
      <c r="CK19" s="116">
        <v>0.69</v>
      </c>
      <c r="CL19" s="116">
        <v>1.88</v>
      </c>
      <c r="CM19" s="116">
        <v>2.77</v>
      </c>
      <c r="CN19" s="116">
        <v>6.7</v>
      </c>
      <c r="CO19" s="116">
        <v>9.5</v>
      </c>
      <c r="CP19" s="61">
        <v>14</v>
      </c>
      <c r="CQ19" s="153">
        <v>4.4472477064220188E-2</v>
      </c>
      <c r="CR19" s="61">
        <v>80</v>
      </c>
      <c r="CS19" s="153">
        <v>0.25412844036697246</v>
      </c>
      <c r="CT19" s="135">
        <v>42.9</v>
      </c>
      <c r="CU19" s="135">
        <v>6</v>
      </c>
      <c r="CV19" s="135">
        <v>28.2</v>
      </c>
      <c r="CW19" s="136">
        <v>67.5</v>
      </c>
      <c r="CX19" s="133">
        <v>719</v>
      </c>
      <c r="CY19" s="115">
        <v>1693</v>
      </c>
      <c r="CZ19" s="115">
        <v>76</v>
      </c>
      <c r="DA19" s="115">
        <v>52</v>
      </c>
      <c r="DB19" s="115">
        <v>6</v>
      </c>
      <c r="DC19" s="115">
        <v>12</v>
      </c>
      <c r="DD19" s="116">
        <v>0.56000000000000005</v>
      </c>
      <c r="DE19" s="116">
        <v>3.25</v>
      </c>
      <c r="DF19" s="116">
        <v>3.32</v>
      </c>
      <c r="DG19" s="116">
        <v>5.6</v>
      </c>
      <c r="DH19" s="116">
        <v>10.7</v>
      </c>
      <c r="DI19" s="61">
        <v>16</v>
      </c>
      <c r="DJ19" s="153">
        <v>7.3880389429763563E-2</v>
      </c>
      <c r="DK19" s="61">
        <v>60</v>
      </c>
      <c r="DL19" s="153">
        <v>0.27705146036161332</v>
      </c>
      <c r="DM19" s="159">
        <v>50</v>
      </c>
      <c r="DN19" s="135">
        <v>7.1</v>
      </c>
      <c r="DO19" s="135">
        <v>60.6</v>
      </c>
      <c r="DP19" s="136">
        <v>32</v>
      </c>
      <c r="DQ19" s="133">
        <v>1117</v>
      </c>
      <c r="DR19" s="115">
        <v>3127</v>
      </c>
      <c r="DS19" s="115">
        <v>114</v>
      </c>
      <c r="DT19" s="115">
        <v>77</v>
      </c>
      <c r="DU19" s="115">
        <v>7</v>
      </c>
      <c r="DV19" s="115">
        <v>20</v>
      </c>
      <c r="DW19" s="116">
        <v>0.91</v>
      </c>
      <c r="DX19" s="116">
        <v>2.72</v>
      </c>
      <c r="DY19" s="116">
        <v>2.83</v>
      </c>
      <c r="DZ19" s="116">
        <v>6.1</v>
      </c>
      <c r="EA19" s="116">
        <v>9.8000000000000007</v>
      </c>
      <c r="EB19" s="61">
        <v>18</v>
      </c>
      <c r="EC19" s="153">
        <v>4.5604297224709045E-2</v>
      </c>
      <c r="ED19" s="61">
        <v>96</v>
      </c>
      <c r="EE19" s="153">
        <v>0.24322291853178157</v>
      </c>
      <c r="EF19" s="135">
        <v>44.4</v>
      </c>
      <c r="EG19" s="135">
        <v>11.5</v>
      </c>
      <c r="EH19" s="135">
        <v>22.3</v>
      </c>
      <c r="EI19" s="136">
        <v>76.7</v>
      </c>
    </row>
    <row r="20" spans="1:139" x14ac:dyDescent="0.2">
      <c r="A20" s="30">
        <v>18</v>
      </c>
      <c r="B20" s="32" t="s">
        <v>220</v>
      </c>
      <c r="C20" s="120">
        <v>8.5871428571428563</v>
      </c>
      <c r="D20" s="121" t="s">
        <v>812</v>
      </c>
      <c r="E20" s="35">
        <v>7</v>
      </c>
      <c r="F20" s="123">
        <v>36629</v>
      </c>
      <c r="G20" s="124">
        <v>25.473972602739725</v>
      </c>
      <c r="H20" s="37" t="s">
        <v>669</v>
      </c>
      <c r="I20" s="124">
        <v>22.054794520547944</v>
      </c>
      <c r="J20" s="37" t="s">
        <v>976</v>
      </c>
      <c r="K20" s="37" t="s">
        <v>980</v>
      </c>
      <c r="L20" s="37" t="s">
        <v>986</v>
      </c>
      <c r="M20" s="122">
        <v>74</v>
      </c>
      <c r="N20" s="122">
        <v>201</v>
      </c>
      <c r="O20" s="122">
        <v>4.47</v>
      </c>
      <c r="P20" s="38">
        <v>4</v>
      </c>
      <c r="Q20" s="125">
        <v>0</v>
      </c>
      <c r="R20" s="110">
        <v>0.15507726269315672</v>
      </c>
      <c r="S20" s="110">
        <v>0.25991189427312777</v>
      </c>
      <c r="T20" s="110">
        <v>0.3488857938718663</v>
      </c>
      <c r="U20" s="110">
        <v>0.291213696759624</v>
      </c>
      <c r="V20" s="58">
        <v>0.32004974531574515</v>
      </c>
      <c r="W20" s="59">
        <v>0.24323780643996631</v>
      </c>
      <c r="X20" s="42">
        <v>19.394520547945206</v>
      </c>
      <c r="Y20" s="43">
        <v>3.04</v>
      </c>
      <c r="Z20" s="43">
        <v>6.8</v>
      </c>
      <c r="AA20" s="43">
        <v>17.100000000000001</v>
      </c>
      <c r="AB20" s="43">
        <v>0.93</v>
      </c>
      <c r="AC20" s="43">
        <v>2.76</v>
      </c>
      <c r="AD20" s="44">
        <v>3.1109107303877365E-2</v>
      </c>
      <c r="AE20" s="44">
        <v>0.19702434625788998</v>
      </c>
      <c r="AF20" s="45">
        <v>4.8000000000000001E-2</v>
      </c>
      <c r="AG20" s="185">
        <v>0.83949999999999991</v>
      </c>
      <c r="AH20" s="185">
        <v>0.1605</v>
      </c>
      <c r="AI20" s="43">
        <v>100.69223032609149</v>
      </c>
      <c r="AJ20" s="47">
        <v>101.72144748888458</v>
      </c>
      <c r="AK20" s="48">
        <v>6</v>
      </c>
      <c r="AL20" s="49">
        <v>7</v>
      </c>
      <c r="AM20" s="49">
        <v>6</v>
      </c>
      <c r="AN20" s="49">
        <v>5</v>
      </c>
      <c r="AO20" s="49">
        <v>8</v>
      </c>
      <c r="AP20" s="49">
        <v>6</v>
      </c>
      <c r="AQ20" s="49">
        <v>5</v>
      </c>
      <c r="AR20" s="50">
        <v>0.25</v>
      </c>
      <c r="AS20" s="133">
        <v>0</v>
      </c>
      <c r="AT20" s="115">
        <v>3245</v>
      </c>
      <c r="AU20" s="115"/>
      <c r="AV20" s="115"/>
      <c r="AW20" s="115"/>
      <c r="AX20" s="115"/>
      <c r="AY20" s="116"/>
      <c r="AZ20" s="116"/>
      <c r="BA20" s="116"/>
      <c r="BB20" s="116"/>
      <c r="BC20" s="116"/>
      <c r="BD20" s="61"/>
      <c r="BE20" s="153"/>
      <c r="BF20" s="61"/>
      <c r="BG20" s="153"/>
      <c r="BH20" s="135"/>
      <c r="BI20" s="135"/>
      <c r="BJ20" s="135"/>
      <c r="BK20" s="136"/>
      <c r="BL20" s="133">
        <v>562</v>
      </c>
      <c r="BM20" s="115">
        <v>3624</v>
      </c>
      <c r="BN20" s="115">
        <v>74</v>
      </c>
      <c r="BO20" s="115">
        <v>44</v>
      </c>
      <c r="BP20" s="115">
        <v>2</v>
      </c>
      <c r="BQ20" s="115">
        <v>25</v>
      </c>
      <c r="BR20" s="116">
        <v>0.36</v>
      </c>
      <c r="BS20" s="116">
        <v>1.1399999999999999</v>
      </c>
      <c r="BT20" s="116">
        <v>1.71</v>
      </c>
      <c r="BU20" s="116">
        <v>6.9</v>
      </c>
      <c r="BV20" s="116">
        <v>12.8</v>
      </c>
      <c r="BW20" s="61">
        <v>15</v>
      </c>
      <c r="BX20" s="153">
        <v>4.5640569395017788E-2</v>
      </c>
      <c r="BY20" s="61">
        <v>59</v>
      </c>
      <c r="BZ20" s="153">
        <v>0.17951957295373663</v>
      </c>
      <c r="CA20" s="135">
        <v>40</v>
      </c>
      <c r="CB20" s="135">
        <v>4.3</v>
      </c>
      <c r="CC20" s="135">
        <v>98.4</v>
      </c>
      <c r="CD20" s="136">
        <v>1.6</v>
      </c>
      <c r="CE20" s="133">
        <v>649</v>
      </c>
      <c r="CF20" s="115">
        <v>2497</v>
      </c>
      <c r="CG20" s="115">
        <v>74</v>
      </c>
      <c r="CH20" s="115">
        <v>44</v>
      </c>
      <c r="CI20" s="115">
        <v>4</v>
      </c>
      <c r="CJ20" s="115">
        <v>14</v>
      </c>
      <c r="CK20" s="116">
        <v>0.43</v>
      </c>
      <c r="CL20" s="116">
        <v>1.85</v>
      </c>
      <c r="CM20" s="116">
        <v>2.15</v>
      </c>
      <c r="CN20" s="116">
        <v>7</v>
      </c>
      <c r="CO20" s="116">
        <v>14.2</v>
      </c>
      <c r="CP20" s="61">
        <v>22</v>
      </c>
      <c r="CQ20" s="153">
        <v>7.2881355932203379E-2</v>
      </c>
      <c r="CR20" s="61">
        <v>52</v>
      </c>
      <c r="CS20" s="153">
        <v>0.17226502311248071</v>
      </c>
      <c r="CT20" s="135">
        <v>36.4</v>
      </c>
      <c r="CU20" s="135">
        <v>6.4</v>
      </c>
      <c r="CV20" s="135">
        <v>96.5</v>
      </c>
      <c r="CW20" s="136">
        <v>3.5</v>
      </c>
      <c r="CX20" s="133">
        <v>1002</v>
      </c>
      <c r="CY20" s="115">
        <v>2872</v>
      </c>
      <c r="CZ20" s="115">
        <v>90</v>
      </c>
      <c r="DA20" s="115">
        <v>60</v>
      </c>
      <c r="DB20" s="115">
        <v>9</v>
      </c>
      <c r="DC20" s="115">
        <v>27</v>
      </c>
      <c r="DD20" s="116">
        <v>0.69</v>
      </c>
      <c r="DE20" s="116">
        <v>2.76</v>
      </c>
      <c r="DF20" s="116">
        <v>3.04</v>
      </c>
      <c r="DG20" s="116">
        <v>6.8</v>
      </c>
      <c r="DH20" s="116">
        <v>17.100000000000001</v>
      </c>
      <c r="DI20" s="61">
        <v>16</v>
      </c>
      <c r="DJ20" s="153">
        <v>4.8542914171656688E-2</v>
      </c>
      <c r="DK20" s="61">
        <v>74</v>
      </c>
      <c r="DL20" s="153">
        <v>0.22451097804391218</v>
      </c>
      <c r="DM20" s="159">
        <v>31.3</v>
      </c>
      <c r="DN20" s="135">
        <v>7.7</v>
      </c>
      <c r="DO20" s="135">
        <v>89.3</v>
      </c>
      <c r="DP20" s="136">
        <v>10.7</v>
      </c>
      <c r="DQ20" s="133">
        <v>1109</v>
      </c>
      <c r="DR20" s="115">
        <v>3808.2</v>
      </c>
      <c r="DS20" s="115">
        <v>110</v>
      </c>
      <c r="DT20" s="115">
        <v>80</v>
      </c>
      <c r="DU20" s="115">
        <v>11</v>
      </c>
      <c r="DV20" s="115">
        <v>38</v>
      </c>
      <c r="DW20" s="116">
        <v>0.93</v>
      </c>
      <c r="DX20" s="116">
        <v>2.2000000000000002</v>
      </c>
      <c r="DY20" s="116">
        <v>2.2999999999999998</v>
      </c>
      <c r="DZ20" s="116">
        <v>4</v>
      </c>
      <c r="EA20" s="116">
        <v>13.8</v>
      </c>
      <c r="EB20" s="61">
        <v>15</v>
      </c>
      <c r="EC20" s="153">
        <v>3.1109107303877365E-2</v>
      </c>
      <c r="ED20" s="61">
        <v>95</v>
      </c>
      <c r="EE20" s="153">
        <v>0.19702434625788998</v>
      </c>
      <c r="EF20" s="135">
        <v>60</v>
      </c>
      <c r="EG20" s="135">
        <v>4.8</v>
      </c>
      <c r="EH20" s="135">
        <v>78.599999999999994</v>
      </c>
      <c r="EI20" s="136">
        <v>21.4</v>
      </c>
    </row>
    <row r="21" spans="1:139" ht="15.75" customHeight="1" x14ac:dyDescent="0.2">
      <c r="A21" s="30">
        <v>19</v>
      </c>
      <c r="B21" s="32" t="s">
        <v>229</v>
      </c>
      <c r="C21" s="120">
        <v>8.3971428571428568</v>
      </c>
      <c r="D21" s="121" t="s">
        <v>762</v>
      </c>
      <c r="E21" s="35">
        <v>6</v>
      </c>
      <c r="F21" s="123">
        <v>36251</v>
      </c>
      <c r="G21" s="124">
        <v>26.509589041095889</v>
      </c>
      <c r="H21" s="37" t="s">
        <v>669</v>
      </c>
      <c r="I21" s="124">
        <v>23.090410958904108</v>
      </c>
      <c r="J21" s="37" t="s">
        <v>976</v>
      </c>
      <c r="K21" s="37" t="s">
        <v>984</v>
      </c>
      <c r="L21" s="37" t="s">
        <v>985</v>
      </c>
      <c r="M21" s="122">
        <v>74</v>
      </c>
      <c r="N21" s="122">
        <v>198</v>
      </c>
      <c r="O21" s="122">
        <v>4.33</v>
      </c>
      <c r="P21" s="38">
        <v>3</v>
      </c>
      <c r="Q21" s="125">
        <v>0</v>
      </c>
      <c r="R21" s="110">
        <v>0</v>
      </c>
      <c r="S21" s="110">
        <v>0</v>
      </c>
      <c r="T21" s="110">
        <v>0.14088050314465408</v>
      </c>
      <c r="U21" s="110">
        <v>0.21975916803503009</v>
      </c>
      <c r="V21" s="58">
        <v>0.21975916803503009</v>
      </c>
      <c r="W21" s="59">
        <v>0.18679529282977558</v>
      </c>
      <c r="X21" s="42">
        <v>22.435616438356163</v>
      </c>
      <c r="Y21" s="43">
        <v>2.69</v>
      </c>
      <c r="Z21" s="43">
        <v>9.6</v>
      </c>
      <c r="AA21" s="43">
        <v>10.9</v>
      </c>
      <c r="AB21" s="43">
        <v>1.1399999999999999</v>
      </c>
      <c r="AC21" s="43">
        <v>2.0299999999999998</v>
      </c>
      <c r="AD21" s="44">
        <v>4.6899128268991279E-2</v>
      </c>
      <c r="AE21" s="44">
        <v>0.19429638854296388</v>
      </c>
      <c r="AF21" s="45">
        <v>0.125</v>
      </c>
      <c r="AG21" s="185">
        <v>0.75950000000000006</v>
      </c>
      <c r="AH21" s="185">
        <v>0.23599999999999999</v>
      </c>
      <c r="AI21" s="43">
        <v>112.65321758980322</v>
      </c>
      <c r="AJ21" s="47">
        <v>113.80469297784262</v>
      </c>
      <c r="AK21" s="48">
        <v>5</v>
      </c>
      <c r="AL21" s="49">
        <v>2</v>
      </c>
      <c r="AM21" s="49">
        <v>5</v>
      </c>
      <c r="AN21" s="49">
        <v>7</v>
      </c>
      <c r="AO21" s="49">
        <v>10</v>
      </c>
      <c r="AP21" s="49">
        <v>8</v>
      </c>
      <c r="AQ21" s="49">
        <v>7</v>
      </c>
      <c r="AR21" s="50">
        <v>0</v>
      </c>
      <c r="AS21" s="133">
        <v>0</v>
      </c>
      <c r="AT21" s="115">
        <v>3823</v>
      </c>
      <c r="AU21" s="115"/>
      <c r="AV21" s="115"/>
      <c r="AW21" s="115"/>
      <c r="AX21" s="115"/>
      <c r="AY21" s="116"/>
      <c r="AZ21" s="116"/>
      <c r="BA21" s="116"/>
      <c r="BB21" s="116"/>
      <c r="BC21" s="116"/>
      <c r="BD21" s="61"/>
      <c r="BE21" s="153"/>
      <c r="BF21" s="61"/>
      <c r="BG21" s="153"/>
      <c r="BH21" s="135"/>
      <c r="BI21" s="135"/>
      <c r="BJ21" s="135"/>
      <c r="BK21" s="136"/>
      <c r="BL21" s="133">
        <v>0</v>
      </c>
      <c r="BM21" s="115">
        <v>3260</v>
      </c>
      <c r="BN21" s="115"/>
      <c r="BO21" s="115"/>
      <c r="BP21" s="115"/>
      <c r="BQ21" s="115"/>
      <c r="BR21" s="116"/>
      <c r="BS21" s="116"/>
      <c r="BT21" s="116"/>
      <c r="BU21" s="116"/>
      <c r="BV21" s="116"/>
      <c r="BW21" s="61"/>
      <c r="BX21" s="153"/>
      <c r="BY21" s="61"/>
      <c r="BZ21" s="153"/>
      <c r="CA21" s="135"/>
      <c r="CB21" s="135"/>
      <c r="CC21" s="135"/>
      <c r="CD21" s="136"/>
      <c r="CE21" s="133">
        <v>0</v>
      </c>
      <c r="CF21" s="115">
        <v>4017</v>
      </c>
      <c r="CG21" s="115"/>
      <c r="CH21" s="115"/>
      <c r="CI21" s="115"/>
      <c r="CJ21" s="115"/>
      <c r="CK21" s="116"/>
      <c r="CL21" s="116"/>
      <c r="CM21" s="116"/>
      <c r="CN21" s="116"/>
      <c r="CO21" s="116"/>
      <c r="CP21" s="61"/>
      <c r="CQ21" s="153"/>
      <c r="CR21" s="61"/>
      <c r="CS21" s="153"/>
      <c r="CT21" s="135"/>
      <c r="CU21" s="135"/>
      <c r="CV21" s="135"/>
      <c r="CW21" s="136"/>
      <c r="CX21" s="133">
        <v>448</v>
      </c>
      <c r="CY21" s="115">
        <v>3180</v>
      </c>
      <c r="CZ21" s="115">
        <v>51</v>
      </c>
      <c r="DA21" s="115">
        <v>33</v>
      </c>
      <c r="DB21" s="115">
        <v>4</v>
      </c>
      <c r="DC21" s="115">
        <v>23</v>
      </c>
      <c r="DD21" s="116">
        <v>0.62</v>
      </c>
      <c r="DE21" s="116">
        <v>1.51</v>
      </c>
      <c r="DF21" s="116">
        <v>2.08</v>
      </c>
      <c r="DG21" s="116">
        <v>9.6</v>
      </c>
      <c r="DH21" s="116">
        <v>9.3000000000000007</v>
      </c>
      <c r="DI21" s="61">
        <v>10</v>
      </c>
      <c r="DJ21" s="153">
        <v>4.642857142857143E-2</v>
      </c>
      <c r="DK21" s="61">
        <v>41</v>
      </c>
      <c r="DL21" s="153">
        <v>0.19035714285714286</v>
      </c>
      <c r="DM21" s="159">
        <v>40</v>
      </c>
      <c r="DN21" s="135">
        <v>8.3000000000000007</v>
      </c>
      <c r="DO21" s="135">
        <v>62</v>
      </c>
      <c r="DP21" s="136">
        <v>37.1</v>
      </c>
      <c r="DQ21" s="133">
        <v>803</v>
      </c>
      <c r="DR21" s="115">
        <v>3654</v>
      </c>
      <c r="DS21" s="115">
        <v>72</v>
      </c>
      <c r="DT21" s="115">
        <v>49</v>
      </c>
      <c r="DU21" s="115">
        <v>9</v>
      </c>
      <c r="DV21" s="115">
        <v>39</v>
      </c>
      <c r="DW21" s="116">
        <v>1.1399999999999999</v>
      </c>
      <c r="DX21" s="116">
        <v>2.0299999999999998</v>
      </c>
      <c r="DY21" s="116">
        <v>2.69</v>
      </c>
      <c r="DZ21" s="116">
        <v>8.6</v>
      </c>
      <c r="EA21" s="116">
        <v>10.9</v>
      </c>
      <c r="EB21" s="61">
        <v>14</v>
      </c>
      <c r="EC21" s="153">
        <v>4.6899128268991279E-2</v>
      </c>
      <c r="ED21" s="61">
        <v>58</v>
      </c>
      <c r="EE21" s="153">
        <v>0.19429638854296388</v>
      </c>
      <c r="EF21" s="135">
        <v>57.1</v>
      </c>
      <c r="EG21" s="135">
        <v>12.5</v>
      </c>
      <c r="EH21" s="135">
        <v>89.9</v>
      </c>
      <c r="EI21" s="136">
        <v>10.1</v>
      </c>
    </row>
    <row r="22" spans="1:139" ht="15.75" customHeight="1" x14ac:dyDescent="0.2">
      <c r="A22" s="30">
        <v>20</v>
      </c>
      <c r="B22" s="32" t="s">
        <v>263</v>
      </c>
      <c r="C22" s="120">
        <v>7.7471428571428582</v>
      </c>
      <c r="D22" s="121" t="s">
        <v>763</v>
      </c>
      <c r="E22" s="35">
        <v>3</v>
      </c>
      <c r="F22" s="123">
        <v>36550</v>
      </c>
      <c r="G22" s="124">
        <v>25.69041095890411</v>
      </c>
      <c r="H22" s="37" t="s">
        <v>669</v>
      </c>
      <c r="I22" s="124">
        <v>22.271232876712329</v>
      </c>
      <c r="J22" s="37" t="s">
        <v>976</v>
      </c>
      <c r="K22" s="37" t="s">
        <v>982</v>
      </c>
      <c r="L22" s="37" t="s">
        <v>985</v>
      </c>
      <c r="M22" s="122">
        <v>75</v>
      </c>
      <c r="N22" s="122">
        <v>220</v>
      </c>
      <c r="O22" s="122">
        <v>4.49</v>
      </c>
      <c r="P22" s="38">
        <v>4</v>
      </c>
      <c r="Q22" s="125">
        <v>0</v>
      </c>
      <c r="R22" s="110">
        <v>1.1344835736232569E-2</v>
      </c>
      <c r="S22" s="110">
        <v>0.17043121149897331</v>
      </c>
      <c r="T22" s="110">
        <v>0.28046494188226473</v>
      </c>
      <c r="U22" s="110">
        <v>0.21082535885167464</v>
      </c>
      <c r="V22" s="58">
        <v>0.24564515036696968</v>
      </c>
      <c r="W22" s="59">
        <v>0.23336289284862119</v>
      </c>
      <c r="X22" s="42">
        <v>20.627397260273973</v>
      </c>
      <c r="Y22" s="43">
        <v>2.31</v>
      </c>
      <c r="Z22" s="43">
        <v>7.8</v>
      </c>
      <c r="AA22" s="43">
        <v>13.1</v>
      </c>
      <c r="AB22" s="43">
        <v>0.81</v>
      </c>
      <c r="AC22" s="43">
        <v>2.17</v>
      </c>
      <c r="AD22" s="44">
        <v>5.2425531914893617E-2</v>
      </c>
      <c r="AE22" s="44">
        <v>0.19004255319148936</v>
      </c>
      <c r="AF22" s="45">
        <v>7.8E-2</v>
      </c>
      <c r="AG22" s="185">
        <v>0.84550000000000003</v>
      </c>
      <c r="AH22" s="185">
        <v>0.14850000000000002</v>
      </c>
      <c r="AI22" s="43">
        <v>108.25982294252941</v>
      </c>
      <c r="AJ22" s="47">
        <v>111.59075063078355</v>
      </c>
      <c r="AK22" s="48">
        <v>6</v>
      </c>
      <c r="AL22" s="49">
        <v>5</v>
      </c>
      <c r="AM22" s="49">
        <v>4</v>
      </c>
      <c r="AN22" s="49">
        <v>6</v>
      </c>
      <c r="AO22" s="49">
        <v>8</v>
      </c>
      <c r="AP22" s="49">
        <v>8</v>
      </c>
      <c r="AQ22" s="49">
        <v>5</v>
      </c>
      <c r="AR22" s="50">
        <v>0</v>
      </c>
      <c r="AS22" s="133">
        <v>0</v>
      </c>
      <c r="AT22" s="115">
        <v>4338</v>
      </c>
      <c r="AU22" s="115"/>
      <c r="AV22" s="115"/>
      <c r="AW22" s="115"/>
      <c r="AX22" s="115"/>
      <c r="AY22" s="116"/>
      <c r="AZ22" s="116"/>
      <c r="BA22" s="116"/>
      <c r="BB22" s="116"/>
      <c r="BC22" s="116"/>
      <c r="BD22" s="61"/>
      <c r="BE22" s="153"/>
      <c r="BF22" s="61"/>
      <c r="BG22" s="153"/>
      <c r="BH22" s="135"/>
      <c r="BI22" s="135"/>
      <c r="BJ22" s="135"/>
      <c r="BK22" s="136"/>
      <c r="BL22" s="133">
        <v>48</v>
      </c>
      <c r="BM22" s="115">
        <v>4231</v>
      </c>
      <c r="BN22" s="115">
        <v>3</v>
      </c>
      <c r="BO22" s="115">
        <v>2</v>
      </c>
      <c r="BP22" s="115">
        <v>1</v>
      </c>
      <c r="BQ22" s="115">
        <v>28</v>
      </c>
      <c r="BR22" s="116">
        <v>2.13</v>
      </c>
      <c r="BS22" s="116">
        <v>0.53</v>
      </c>
      <c r="BT22" s="116">
        <v>3</v>
      </c>
      <c r="BU22" s="116">
        <v>3.5</v>
      </c>
      <c r="BV22" s="116"/>
      <c r="BW22" s="61">
        <v>0</v>
      </c>
      <c r="BX22" s="153">
        <v>0</v>
      </c>
      <c r="BY22" s="61">
        <v>3</v>
      </c>
      <c r="BZ22" s="153">
        <v>0.1875</v>
      </c>
      <c r="CA22" s="135">
        <v>0</v>
      </c>
      <c r="CB22" s="135">
        <v>0</v>
      </c>
      <c r="CC22" s="135">
        <v>94.4</v>
      </c>
      <c r="CD22" s="136">
        <v>5.6</v>
      </c>
      <c r="CE22" s="133">
        <v>664</v>
      </c>
      <c r="CF22" s="115">
        <v>3896</v>
      </c>
      <c r="CG22" s="115">
        <v>65</v>
      </c>
      <c r="CH22" s="115">
        <v>42</v>
      </c>
      <c r="CI22" s="115">
        <v>4</v>
      </c>
      <c r="CJ22" s="115">
        <v>24</v>
      </c>
      <c r="CK22" s="116">
        <v>0.73</v>
      </c>
      <c r="CL22" s="116">
        <v>1.37</v>
      </c>
      <c r="CM22" s="116">
        <v>1.82</v>
      </c>
      <c r="CN22" s="116">
        <v>5.5</v>
      </c>
      <c r="CO22" s="116">
        <v>12.7</v>
      </c>
      <c r="CP22" s="61">
        <v>13</v>
      </c>
      <c r="CQ22" s="153">
        <v>3.5632530120481926E-2</v>
      </c>
      <c r="CR22" s="61">
        <v>52</v>
      </c>
      <c r="CS22" s="153">
        <v>0.1425301204819277</v>
      </c>
      <c r="CT22" s="135">
        <v>15.4</v>
      </c>
      <c r="CU22" s="135">
        <v>6.7</v>
      </c>
      <c r="CV22" s="135">
        <v>98.9</v>
      </c>
      <c r="CW22" s="136">
        <v>0.8</v>
      </c>
      <c r="CX22" s="133">
        <v>748</v>
      </c>
      <c r="CY22" s="115">
        <v>2667</v>
      </c>
      <c r="CZ22" s="115">
        <v>72</v>
      </c>
      <c r="DA22" s="115">
        <v>46</v>
      </c>
      <c r="DB22" s="115">
        <v>6</v>
      </c>
      <c r="DC22" s="115">
        <v>18</v>
      </c>
      <c r="DD22" s="116">
        <v>0.66</v>
      </c>
      <c r="DE22" s="116">
        <v>1.87</v>
      </c>
      <c r="DF22" s="116">
        <v>2.29</v>
      </c>
      <c r="DG22" s="116">
        <v>6</v>
      </c>
      <c r="DH22" s="116">
        <v>13.1</v>
      </c>
      <c r="DI22" s="61">
        <v>20</v>
      </c>
      <c r="DJ22" s="153">
        <v>6.1229946524064174E-2</v>
      </c>
      <c r="DK22" s="61">
        <v>52</v>
      </c>
      <c r="DL22" s="153">
        <v>0.15919786096256686</v>
      </c>
      <c r="DM22" s="159">
        <v>55</v>
      </c>
      <c r="DN22" s="135">
        <v>9.8000000000000007</v>
      </c>
      <c r="DO22" s="135">
        <v>88.9</v>
      </c>
      <c r="DP22" s="136">
        <v>11.1</v>
      </c>
      <c r="DQ22" s="133">
        <v>705</v>
      </c>
      <c r="DR22" s="115">
        <v>3344</v>
      </c>
      <c r="DS22" s="115">
        <v>74</v>
      </c>
      <c r="DT22" s="115">
        <v>47</v>
      </c>
      <c r="DU22" s="115">
        <v>4</v>
      </c>
      <c r="DV22" s="115">
        <v>18</v>
      </c>
      <c r="DW22" s="116">
        <v>0.81</v>
      </c>
      <c r="DX22" s="116">
        <v>2.17</v>
      </c>
      <c r="DY22" s="116">
        <v>2.31</v>
      </c>
      <c r="DZ22" s="116">
        <v>7.8</v>
      </c>
      <c r="EA22" s="116">
        <v>11.8</v>
      </c>
      <c r="EB22" s="61">
        <v>16</v>
      </c>
      <c r="EC22" s="153">
        <v>5.2425531914893617E-2</v>
      </c>
      <c r="ED22" s="61">
        <v>58</v>
      </c>
      <c r="EE22" s="153">
        <v>0.19004255319148936</v>
      </c>
      <c r="EF22" s="135">
        <v>56.3</v>
      </c>
      <c r="EG22" s="135">
        <v>7.8</v>
      </c>
      <c r="EH22" s="135">
        <v>80.2</v>
      </c>
      <c r="EI22" s="136">
        <v>18.600000000000001</v>
      </c>
    </row>
    <row r="23" spans="1:139" ht="15.75" customHeight="1" x14ac:dyDescent="0.2">
      <c r="A23" s="30">
        <v>21</v>
      </c>
      <c r="B23" s="32" t="s">
        <v>270</v>
      </c>
      <c r="C23" s="120">
        <v>7.6885714285714286</v>
      </c>
      <c r="D23" s="121" t="s">
        <v>813</v>
      </c>
      <c r="E23" s="35">
        <v>2</v>
      </c>
      <c r="F23" s="123">
        <v>36298</v>
      </c>
      <c r="G23" s="124">
        <v>26.38082191780822</v>
      </c>
      <c r="H23" s="37" t="s">
        <v>669</v>
      </c>
      <c r="I23" s="124">
        <v>22.961643835616439</v>
      </c>
      <c r="J23" s="37" t="s">
        <v>976</v>
      </c>
      <c r="K23" s="37" t="s">
        <v>981</v>
      </c>
      <c r="L23" s="37" t="s">
        <v>985</v>
      </c>
      <c r="M23" s="122">
        <v>71</v>
      </c>
      <c r="N23" s="122">
        <v>194</v>
      </c>
      <c r="O23" s="122">
        <v>4.34</v>
      </c>
      <c r="P23" s="38">
        <v>7</v>
      </c>
      <c r="Q23" s="125">
        <v>5.9841384282624366E-2</v>
      </c>
      <c r="R23" s="110">
        <v>0.15447667087011349</v>
      </c>
      <c r="S23" s="110">
        <v>0.25538277511961721</v>
      </c>
      <c r="T23" s="110">
        <v>0.35662381218557854</v>
      </c>
      <c r="U23" s="110">
        <v>0.2772543741588156</v>
      </c>
      <c r="V23" s="58">
        <v>0.31693909317219704</v>
      </c>
      <c r="W23" s="59">
        <v>0.31693909317219704</v>
      </c>
      <c r="X23" s="42">
        <v>20.301369863013697</v>
      </c>
      <c r="Y23" s="43">
        <v>2.83</v>
      </c>
      <c r="Z23" s="43">
        <v>6.3</v>
      </c>
      <c r="AA23" s="43">
        <v>11.9</v>
      </c>
      <c r="AB23" s="43">
        <v>0.74</v>
      </c>
      <c r="AC23" s="43">
        <v>2.21</v>
      </c>
      <c r="AD23" s="44">
        <v>7.3268608414239489E-2</v>
      </c>
      <c r="AE23" s="44">
        <v>0.34344660194174759</v>
      </c>
      <c r="AF23" s="45">
        <v>8.199999999999999E-2</v>
      </c>
      <c r="AG23" s="185">
        <v>0.79849999999999999</v>
      </c>
      <c r="AH23" s="185">
        <v>0.20150000000000001</v>
      </c>
      <c r="AI23" s="43">
        <v>109.36360245936167</v>
      </c>
      <c r="AJ23" s="47">
        <v>103.83154636006695</v>
      </c>
      <c r="AK23" s="48">
        <v>8</v>
      </c>
      <c r="AL23" s="49">
        <v>6</v>
      </c>
      <c r="AM23" s="49">
        <v>5</v>
      </c>
      <c r="AN23" s="49">
        <v>5</v>
      </c>
      <c r="AO23" s="49">
        <v>10</v>
      </c>
      <c r="AP23" s="49">
        <v>7</v>
      </c>
      <c r="AQ23" s="49">
        <v>1</v>
      </c>
      <c r="AR23" s="50">
        <v>0</v>
      </c>
      <c r="AS23" s="133">
        <v>83</v>
      </c>
      <c r="AT23" s="115">
        <v>1387</v>
      </c>
      <c r="AU23" s="115">
        <v>12</v>
      </c>
      <c r="AV23" s="115">
        <v>4</v>
      </c>
      <c r="AW23" s="115">
        <v>0</v>
      </c>
      <c r="AX23" s="115">
        <v>7</v>
      </c>
      <c r="AY23" s="116">
        <v>0.38</v>
      </c>
      <c r="AZ23" s="116">
        <v>0.72</v>
      </c>
      <c r="BA23" s="116">
        <v>0.72</v>
      </c>
      <c r="BB23" s="116">
        <v>3.3</v>
      </c>
      <c r="BC23" s="116">
        <v>12.8</v>
      </c>
      <c r="BD23" s="61">
        <v>3</v>
      </c>
      <c r="BE23" s="153">
        <v>2.6024096385542168E-2</v>
      </c>
      <c r="BF23" s="61">
        <v>9</v>
      </c>
      <c r="BG23" s="153">
        <v>7.8072289156626506E-2</v>
      </c>
      <c r="BH23" s="135">
        <v>0</v>
      </c>
      <c r="BI23" s="135">
        <v>20</v>
      </c>
      <c r="BJ23" s="135">
        <v>78.2</v>
      </c>
      <c r="BK23" s="136">
        <v>21.8</v>
      </c>
      <c r="BL23" s="133">
        <v>245</v>
      </c>
      <c r="BM23" s="115">
        <v>1586</v>
      </c>
      <c r="BN23" s="115">
        <v>57</v>
      </c>
      <c r="BO23" s="115">
        <v>27</v>
      </c>
      <c r="BP23" s="115">
        <v>0</v>
      </c>
      <c r="BQ23" s="115">
        <v>5</v>
      </c>
      <c r="BR23" s="116">
        <v>0.19</v>
      </c>
      <c r="BS23" s="116">
        <v>0.87</v>
      </c>
      <c r="BT23" s="116">
        <v>0.87</v>
      </c>
      <c r="BU23" s="116">
        <v>3.9</v>
      </c>
      <c r="BV23" s="116">
        <v>10.6</v>
      </c>
      <c r="BW23" s="61">
        <v>13</v>
      </c>
      <c r="BX23" s="153">
        <v>4.6163265306122449E-2</v>
      </c>
      <c r="BY23" s="61">
        <v>44</v>
      </c>
      <c r="BZ23" s="153">
        <v>0.15624489795918367</v>
      </c>
      <c r="CA23" s="135">
        <v>23.1</v>
      </c>
      <c r="CB23" s="135">
        <v>12.9</v>
      </c>
      <c r="CC23" s="135">
        <v>82.5</v>
      </c>
      <c r="CD23" s="136">
        <v>17.5</v>
      </c>
      <c r="CE23" s="133">
        <v>427</v>
      </c>
      <c r="CF23" s="115">
        <v>1672</v>
      </c>
      <c r="CG23" s="115">
        <v>48</v>
      </c>
      <c r="CH23" s="115">
        <v>30</v>
      </c>
      <c r="CI23" s="115">
        <v>2</v>
      </c>
      <c r="CJ23" s="115">
        <v>7</v>
      </c>
      <c r="CK23" s="116">
        <v>0.53</v>
      </c>
      <c r="CL23" s="116">
        <v>1.54</v>
      </c>
      <c r="CM23" s="115">
        <v>1.66</v>
      </c>
      <c r="CN23" s="116">
        <v>5.6</v>
      </c>
      <c r="CO23" s="116">
        <v>12.9</v>
      </c>
      <c r="CP23" s="61">
        <v>8</v>
      </c>
      <c r="CQ23" s="153">
        <v>3.1100702576112412E-2</v>
      </c>
      <c r="CR23" s="61">
        <v>40</v>
      </c>
      <c r="CS23" s="153">
        <v>0.15550351288056208</v>
      </c>
      <c r="CT23" s="135">
        <v>62.5</v>
      </c>
      <c r="CU23" s="135">
        <v>3.2</v>
      </c>
      <c r="CV23" s="135">
        <v>83.5</v>
      </c>
      <c r="CW23" s="136">
        <v>16.5</v>
      </c>
      <c r="CX23" s="133">
        <v>638</v>
      </c>
      <c r="CY23" s="115">
        <v>1789</v>
      </c>
      <c r="CZ23" s="115">
        <v>74</v>
      </c>
      <c r="DA23" s="115">
        <v>47</v>
      </c>
      <c r="DB23" s="115">
        <v>6</v>
      </c>
      <c r="DC23" s="115">
        <v>14</v>
      </c>
      <c r="DD23" s="116">
        <v>0.74</v>
      </c>
      <c r="DE23" s="116">
        <v>2.0699999999999998</v>
      </c>
      <c r="DF23" s="116">
        <v>2.08</v>
      </c>
      <c r="DG23" s="116">
        <v>5.8</v>
      </c>
      <c r="DH23" s="116">
        <v>11.9</v>
      </c>
      <c r="DI23" s="61">
        <v>16</v>
      </c>
      <c r="DJ23" s="153">
        <v>5.2163009404388713E-2</v>
      </c>
      <c r="DK23" s="61">
        <v>58</v>
      </c>
      <c r="DL23" s="153">
        <v>0.18909090909090909</v>
      </c>
      <c r="DM23" s="159">
        <v>31.3</v>
      </c>
      <c r="DN23" s="135">
        <v>11.3</v>
      </c>
      <c r="DO23" s="135">
        <v>81.5</v>
      </c>
      <c r="DP23" s="136">
        <v>18.5</v>
      </c>
      <c r="DQ23" s="133">
        <v>618</v>
      </c>
      <c r="DR23" s="115">
        <v>2229</v>
      </c>
      <c r="DS23" s="115">
        <v>91</v>
      </c>
      <c r="DT23" s="115">
        <v>56</v>
      </c>
      <c r="DU23" s="115">
        <v>3</v>
      </c>
      <c r="DV23" s="115">
        <v>9</v>
      </c>
      <c r="DW23" s="116">
        <v>0.39</v>
      </c>
      <c r="DX23" s="116">
        <v>2.21</v>
      </c>
      <c r="DY23" s="116">
        <v>2.83</v>
      </c>
      <c r="DZ23" s="116">
        <v>6.3</v>
      </c>
      <c r="EA23" s="116">
        <v>10.5</v>
      </c>
      <c r="EB23" s="61">
        <v>16</v>
      </c>
      <c r="EC23" s="153">
        <v>7.3268608414239489E-2</v>
      </c>
      <c r="ED23" s="61">
        <v>75</v>
      </c>
      <c r="EE23" s="153">
        <v>0.34344660194174759</v>
      </c>
      <c r="EF23" s="135">
        <v>25</v>
      </c>
      <c r="EG23" s="135">
        <v>8.1999999999999993</v>
      </c>
      <c r="EH23" s="135">
        <v>78.2</v>
      </c>
      <c r="EI23" s="136">
        <v>21.8</v>
      </c>
    </row>
    <row r="24" spans="1:139" ht="15.75" customHeight="1" x14ac:dyDescent="0.2">
      <c r="A24" s="30">
        <v>22</v>
      </c>
      <c r="B24" s="32" t="s">
        <v>298</v>
      </c>
      <c r="C24" s="120">
        <v>7.362857142857143</v>
      </c>
      <c r="D24" s="121" t="s">
        <v>787</v>
      </c>
      <c r="E24" s="35">
        <v>2</v>
      </c>
      <c r="F24" s="123">
        <v>36240</v>
      </c>
      <c r="G24" s="124">
        <v>26.539726027397261</v>
      </c>
      <c r="H24" s="37" t="s">
        <v>684</v>
      </c>
      <c r="I24" s="124">
        <v>23.12054794520548</v>
      </c>
      <c r="J24" s="37" t="s">
        <v>976</v>
      </c>
      <c r="K24" s="37" t="s">
        <v>980</v>
      </c>
      <c r="L24" s="37" t="s">
        <v>986</v>
      </c>
      <c r="M24" s="122">
        <v>72</v>
      </c>
      <c r="N24" s="122">
        <v>190</v>
      </c>
      <c r="O24" s="122">
        <v>4.5</v>
      </c>
      <c r="P24" s="38">
        <v>6</v>
      </c>
      <c r="Q24" s="125">
        <v>0</v>
      </c>
      <c r="R24" s="110">
        <v>4.8866855524079322E-2</v>
      </c>
      <c r="S24" s="110">
        <v>3.3312382149591452E-2</v>
      </c>
      <c r="T24" s="110">
        <v>0.30801435406698563</v>
      </c>
      <c r="U24" s="110">
        <v>0.2107337780473014</v>
      </c>
      <c r="V24" s="58">
        <v>0.25937406605714353</v>
      </c>
      <c r="W24" s="59">
        <v>0.25937406605714353</v>
      </c>
      <c r="X24" s="42">
        <v>21.476712328767125</v>
      </c>
      <c r="Y24" s="43">
        <v>2.83</v>
      </c>
      <c r="Z24" s="43">
        <v>10.5</v>
      </c>
      <c r="AA24" s="43">
        <v>16</v>
      </c>
      <c r="AB24" s="43">
        <v>0.72</v>
      </c>
      <c r="AC24" s="43">
        <v>2.56</v>
      </c>
      <c r="AD24" s="44">
        <v>3.2575539568345323E-2</v>
      </c>
      <c r="AE24" s="44">
        <v>0.27282014388489212</v>
      </c>
      <c r="AF24" s="45">
        <v>9.5000000000000001E-2</v>
      </c>
      <c r="AG24" s="185">
        <v>0.96350000000000002</v>
      </c>
      <c r="AH24" s="185">
        <v>3.5000000000000003E-2</v>
      </c>
      <c r="AI24" s="43">
        <v>92.668800487730522</v>
      </c>
      <c r="AJ24" s="47">
        <v>89.846523552399006</v>
      </c>
      <c r="AK24" s="48">
        <v>7</v>
      </c>
      <c r="AL24" s="49">
        <v>4</v>
      </c>
      <c r="AM24" s="49">
        <v>5</v>
      </c>
      <c r="AN24" s="49">
        <v>8</v>
      </c>
      <c r="AO24" s="49">
        <v>8</v>
      </c>
      <c r="AP24" s="49">
        <v>4</v>
      </c>
      <c r="AQ24" s="49">
        <v>2</v>
      </c>
      <c r="AR24" s="50">
        <v>0</v>
      </c>
      <c r="AS24" s="133">
        <v>0</v>
      </c>
      <c r="AT24" s="115">
        <v>2798</v>
      </c>
      <c r="AU24" s="115"/>
      <c r="AV24" s="115"/>
      <c r="AW24" s="115"/>
      <c r="AX24" s="115"/>
      <c r="AY24" s="116"/>
      <c r="AZ24" s="116"/>
      <c r="BA24" s="116"/>
      <c r="BB24" s="116"/>
      <c r="BC24" s="116"/>
      <c r="BD24" s="61"/>
      <c r="BE24" s="153"/>
      <c r="BF24" s="61"/>
      <c r="BG24" s="153"/>
      <c r="BH24" s="135"/>
      <c r="BI24" s="135"/>
      <c r="BJ24" s="135"/>
      <c r="BK24" s="136"/>
      <c r="BL24" s="133">
        <v>138</v>
      </c>
      <c r="BM24" s="115">
        <v>2824</v>
      </c>
      <c r="BN24" s="115">
        <v>18</v>
      </c>
      <c r="BO24" s="115">
        <v>9</v>
      </c>
      <c r="BP24" s="115">
        <v>2</v>
      </c>
      <c r="BQ24" s="115">
        <v>12</v>
      </c>
      <c r="BR24" s="116">
        <v>1.06</v>
      </c>
      <c r="BS24" s="116">
        <v>0.68</v>
      </c>
      <c r="BT24" s="116">
        <v>1.72</v>
      </c>
      <c r="BU24" s="116">
        <v>10.8</v>
      </c>
      <c r="BV24" s="116"/>
      <c r="BW24" s="61">
        <v>5</v>
      </c>
      <c r="BX24" s="153">
        <v>6.2318840579710141E-2</v>
      </c>
      <c r="BY24" s="61">
        <v>13</v>
      </c>
      <c r="BZ24" s="153">
        <v>0.16202898550724637</v>
      </c>
      <c r="CA24" s="135">
        <v>20</v>
      </c>
      <c r="CB24" s="135">
        <v>0</v>
      </c>
      <c r="CC24" s="135">
        <v>84.8</v>
      </c>
      <c r="CD24" s="136">
        <v>15.2</v>
      </c>
      <c r="CE24" s="133">
        <v>106</v>
      </c>
      <c r="CF24" s="115">
        <v>3182</v>
      </c>
      <c r="CG24" s="115">
        <v>20</v>
      </c>
      <c r="CH24" s="115">
        <v>15</v>
      </c>
      <c r="CI24" s="115">
        <v>0</v>
      </c>
      <c r="CJ24" s="115">
        <v>17</v>
      </c>
      <c r="CK24" s="116">
        <v>0.12</v>
      </c>
      <c r="CL24" s="116">
        <v>0.72</v>
      </c>
      <c r="CM24" s="116">
        <v>0.63</v>
      </c>
      <c r="CN24" s="116">
        <v>3.8</v>
      </c>
      <c r="CO24" s="116">
        <v>7.7</v>
      </c>
      <c r="CP24" s="61">
        <v>2</v>
      </c>
      <c r="CQ24" s="153">
        <v>1.1886792452830188E-2</v>
      </c>
      <c r="CR24" s="61">
        <v>18</v>
      </c>
      <c r="CS24" s="153">
        <v>0.1069811320754717</v>
      </c>
      <c r="CT24" s="135">
        <v>50</v>
      </c>
      <c r="CU24" s="135">
        <v>0</v>
      </c>
      <c r="CV24" s="135">
        <v>92.4</v>
      </c>
      <c r="CW24" s="136">
        <v>7.6</v>
      </c>
      <c r="CX24" s="133">
        <v>515</v>
      </c>
      <c r="CY24" s="115">
        <v>1672</v>
      </c>
      <c r="CZ24" s="115">
        <v>55</v>
      </c>
      <c r="DA24" s="115">
        <v>26</v>
      </c>
      <c r="DB24" s="115">
        <v>4</v>
      </c>
      <c r="DC24" s="115">
        <v>1</v>
      </c>
      <c r="DD24" s="116">
        <v>0.59</v>
      </c>
      <c r="DE24" s="116">
        <v>2.12</v>
      </c>
      <c r="DF24" s="116">
        <v>2.17</v>
      </c>
      <c r="DG24" s="116">
        <v>5.7</v>
      </c>
      <c r="DH24" s="116">
        <v>16</v>
      </c>
      <c r="DI24" s="61">
        <v>6</v>
      </c>
      <c r="DJ24" s="153">
        <v>2.5281553398058251E-2</v>
      </c>
      <c r="DK24" s="61">
        <v>49</v>
      </c>
      <c r="DL24" s="153">
        <v>0.20646601941747572</v>
      </c>
      <c r="DM24" s="159">
        <v>33.299999999999997</v>
      </c>
      <c r="DN24" s="135">
        <v>16.100000000000001</v>
      </c>
      <c r="DO24" s="135">
        <v>96.4</v>
      </c>
      <c r="DP24" s="136">
        <v>3.6</v>
      </c>
      <c r="DQ24" s="133">
        <v>695</v>
      </c>
      <c r="DR24" s="115">
        <v>3298</v>
      </c>
      <c r="DS24" s="115">
        <v>75</v>
      </c>
      <c r="DT24" s="115">
        <v>38</v>
      </c>
      <c r="DU24" s="115">
        <v>6</v>
      </c>
      <c r="DV24" s="115">
        <v>27</v>
      </c>
      <c r="DW24" s="116">
        <v>0.72</v>
      </c>
      <c r="DX24" s="116">
        <v>2.56</v>
      </c>
      <c r="DY24" s="116">
        <v>2.83</v>
      </c>
      <c r="DZ24" s="116">
        <v>10.5</v>
      </c>
      <c r="EA24" s="116">
        <v>14.2</v>
      </c>
      <c r="EB24" s="61">
        <v>8</v>
      </c>
      <c r="EC24" s="153">
        <v>3.2575539568345323E-2</v>
      </c>
      <c r="ED24" s="61">
        <v>67</v>
      </c>
      <c r="EE24" s="153">
        <v>0.27282014388489212</v>
      </c>
      <c r="EF24" s="135">
        <v>0</v>
      </c>
      <c r="EG24" s="135">
        <v>9.5</v>
      </c>
      <c r="EH24" s="135">
        <v>96.3</v>
      </c>
      <c r="EI24" s="136">
        <v>3.4</v>
      </c>
    </row>
    <row r="25" spans="1:139" ht="15.75" customHeight="1" x14ac:dyDescent="0.2">
      <c r="A25" s="30">
        <v>23</v>
      </c>
      <c r="B25" s="32" t="s">
        <v>310</v>
      </c>
      <c r="C25" s="120">
        <v>7.1685714285714273</v>
      </c>
      <c r="D25" s="121" t="s">
        <v>765</v>
      </c>
      <c r="E25" s="35">
        <v>5</v>
      </c>
      <c r="F25" s="123">
        <v>36328</v>
      </c>
      <c r="G25" s="124">
        <v>26.298630136986301</v>
      </c>
      <c r="H25" s="37" t="s">
        <v>684</v>
      </c>
      <c r="I25" s="124">
        <v>22.87945205479452</v>
      </c>
      <c r="J25" s="37" t="s">
        <v>983</v>
      </c>
      <c r="K25" s="37" t="s">
        <v>984</v>
      </c>
      <c r="L25" s="37" t="s">
        <v>986</v>
      </c>
      <c r="M25" s="122">
        <v>71</v>
      </c>
      <c r="N25" s="122">
        <v>189</v>
      </c>
      <c r="O25" s="122">
        <v>4.58</v>
      </c>
      <c r="P25" s="38">
        <v>5</v>
      </c>
      <c r="Q25" s="125">
        <v>0</v>
      </c>
      <c r="R25" s="110">
        <v>1.0865755345250614E-2</v>
      </c>
      <c r="S25" s="110">
        <v>0.22211350293542073</v>
      </c>
      <c r="T25" s="110">
        <v>0.23551877784850414</v>
      </c>
      <c r="U25" s="110">
        <v>0.27229182019159914</v>
      </c>
      <c r="V25" s="58">
        <v>0.27229182019159914</v>
      </c>
      <c r="W25" s="59">
        <v>0.25867722918201919</v>
      </c>
      <c r="X25" s="42">
        <v>20.219178082191782</v>
      </c>
      <c r="Y25" s="43">
        <v>2.11</v>
      </c>
      <c r="Z25" s="43">
        <v>6</v>
      </c>
      <c r="AA25" s="43">
        <v>9.8000000000000007</v>
      </c>
      <c r="AB25" s="43">
        <v>1.1599999999999999</v>
      </c>
      <c r="AC25" s="43">
        <v>2.4</v>
      </c>
      <c r="AD25" s="44">
        <v>2.8552097428958048E-2</v>
      </c>
      <c r="AE25" s="44">
        <v>0.2398376184032476</v>
      </c>
      <c r="AF25" s="45">
        <v>9.1999999999999998E-2</v>
      </c>
      <c r="AG25" s="185">
        <v>6.6000000000000003E-2</v>
      </c>
      <c r="AH25" s="185">
        <v>0.8819999999999999</v>
      </c>
      <c r="AI25" s="43">
        <v>85.907264020833736</v>
      </c>
      <c r="AJ25" s="47">
        <v>81.561724982132347</v>
      </c>
      <c r="AK25" s="48">
        <v>7</v>
      </c>
      <c r="AL25" s="49">
        <v>6</v>
      </c>
      <c r="AM25" s="49">
        <v>4</v>
      </c>
      <c r="AN25" s="49">
        <v>5</v>
      </c>
      <c r="AO25" s="49">
        <v>6</v>
      </c>
      <c r="AP25" s="49">
        <v>3</v>
      </c>
      <c r="AQ25" s="49">
        <v>4</v>
      </c>
      <c r="AR25" s="50">
        <v>0</v>
      </c>
      <c r="AS25" s="133">
        <v>0</v>
      </c>
      <c r="AT25" s="115">
        <v>4478</v>
      </c>
      <c r="AU25" s="115"/>
      <c r="AV25" s="115"/>
      <c r="AW25" s="115"/>
      <c r="AX25" s="115"/>
      <c r="AY25" s="116"/>
      <c r="AZ25" s="116"/>
      <c r="BA25" s="116"/>
      <c r="BB25" s="116"/>
      <c r="BC25" s="116"/>
      <c r="BD25" s="61"/>
      <c r="BE25" s="153"/>
      <c r="BF25" s="61"/>
      <c r="BG25" s="153"/>
      <c r="BH25" s="135"/>
      <c r="BI25" s="135"/>
      <c r="BJ25" s="135"/>
      <c r="BK25" s="136"/>
      <c r="BL25" s="133">
        <v>31</v>
      </c>
      <c r="BM25" s="115">
        <v>2853</v>
      </c>
      <c r="BN25" s="115">
        <v>13</v>
      </c>
      <c r="BO25" s="115">
        <v>6</v>
      </c>
      <c r="BP25" s="115">
        <v>0</v>
      </c>
      <c r="BQ25" s="115">
        <v>13</v>
      </c>
      <c r="BR25" s="116">
        <v>0.01</v>
      </c>
      <c r="BS25" s="116">
        <v>0.23</v>
      </c>
      <c r="BT25" s="116">
        <v>0.55000000000000004</v>
      </c>
      <c r="BU25" s="116">
        <v>1.2</v>
      </c>
      <c r="BV25" s="116"/>
      <c r="BW25" s="61">
        <v>1</v>
      </c>
      <c r="BX25" s="153">
        <v>1.7741935483870968E-2</v>
      </c>
      <c r="BY25" s="61">
        <v>12</v>
      </c>
      <c r="BZ25" s="153">
        <v>0.21290322580645163</v>
      </c>
      <c r="CA25" s="135">
        <v>0</v>
      </c>
      <c r="CB25" s="135">
        <v>14.3</v>
      </c>
      <c r="CC25" s="135">
        <v>1.7</v>
      </c>
      <c r="CD25" s="136">
        <v>98.3</v>
      </c>
      <c r="CE25" s="133">
        <v>681</v>
      </c>
      <c r="CF25" s="115">
        <v>3066</v>
      </c>
      <c r="CG25" s="115">
        <v>87</v>
      </c>
      <c r="CH25" s="115">
        <v>60</v>
      </c>
      <c r="CI25" s="115">
        <v>5</v>
      </c>
      <c r="CJ25" s="115">
        <v>22</v>
      </c>
      <c r="CK25" s="116">
        <v>0.7</v>
      </c>
      <c r="CL25" s="116">
        <v>1.7</v>
      </c>
      <c r="CM25" s="116">
        <v>1.61</v>
      </c>
      <c r="CN25" s="116">
        <v>5.3</v>
      </c>
      <c r="CO25" s="116">
        <v>6.6</v>
      </c>
      <c r="CP25" s="61">
        <v>12</v>
      </c>
      <c r="CQ25" s="153">
        <v>2.837004405286344E-2</v>
      </c>
      <c r="CR25" s="61">
        <v>75</v>
      </c>
      <c r="CS25" s="153">
        <v>0.17731277533039649</v>
      </c>
      <c r="CT25" s="135">
        <v>41.7</v>
      </c>
      <c r="CU25" s="135">
        <v>6.3</v>
      </c>
      <c r="CV25" s="135">
        <v>4.0999999999999996</v>
      </c>
      <c r="CW25" s="136">
        <v>95.4</v>
      </c>
      <c r="CX25" s="133">
        <v>370</v>
      </c>
      <c r="CY25" s="115">
        <v>1571</v>
      </c>
      <c r="CZ25" s="115">
        <v>57</v>
      </c>
      <c r="DA25" s="115">
        <v>38</v>
      </c>
      <c r="DB25" s="115">
        <v>2</v>
      </c>
      <c r="DC25" s="115">
        <v>18</v>
      </c>
      <c r="DD25" s="116">
        <v>0.46</v>
      </c>
      <c r="DE25" s="116">
        <v>1.85</v>
      </c>
      <c r="DF25" s="116">
        <v>1.71</v>
      </c>
      <c r="DG25" s="116">
        <v>3.6</v>
      </c>
      <c r="DH25" s="116">
        <v>7.9</v>
      </c>
      <c r="DI25" s="61">
        <v>9</v>
      </c>
      <c r="DJ25" s="153">
        <v>4.1594594594594594E-2</v>
      </c>
      <c r="DK25" s="61">
        <v>48</v>
      </c>
      <c r="DL25" s="153">
        <v>0.22183783783783784</v>
      </c>
      <c r="DM25" s="159">
        <v>55.6</v>
      </c>
      <c r="DN25" s="135">
        <v>5</v>
      </c>
      <c r="DO25" s="135">
        <v>8.6</v>
      </c>
      <c r="DP25" s="136">
        <v>83.6</v>
      </c>
      <c r="DQ25" s="133">
        <v>739</v>
      </c>
      <c r="DR25" s="115">
        <v>2714</v>
      </c>
      <c r="DS25" s="115">
        <v>94</v>
      </c>
      <c r="DT25" s="115">
        <v>59</v>
      </c>
      <c r="DU25" s="115">
        <v>10</v>
      </c>
      <c r="DV25" s="115">
        <v>23</v>
      </c>
      <c r="DW25" s="116">
        <v>1.1599999999999999</v>
      </c>
      <c r="DX25" s="116">
        <v>2.4</v>
      </c>
      <c r="DY25" s="116">
        <v>2.11</v>
      </c>
      <c r="DZ25" s="116">
        <v>6</v>
      </c>
      <c r="EA25" s="116">
        <v>9.8000000000000007</v>
      </c>
      <c r="EB25" s="61">
        <v>10</v>
      </c>
      <c r="EC25" s="153">
        <v>2.8552097428958048E-2</v>
      </c>
      <c r="ED25" s="61">
        <v>84</v>
      </c>
      <c r="EE25" s="153">
        <v>0.2398376184032476</v>
      </c>
      <c r="EF25" s="135">
        <v>30</v>
      </c>
      <c r="EG25" s="135">
        <v>9.1999999999999993</v>
      </c>
      <c r="EH25" s="135">
        <v>4.5999999999999996</v>
      </c>
      <c r="EI25" s="136">
        <v>92.8</v>
      </c>
    </row>
    <row r="26" spans="1:139" ht="15.75" customHeight="1" x14ac:dyDescent="0.2">
      <c r="A26" s="30">
        <v>24</v>
      </c>
      <c r="B26" s="32" t="s">
        <v>296</v>
      </c>
      <c r="C26" s="120">
        <v>7.145714285714285</v>
      </c>
      <c r="D26" s="121" t="s">
        <v>814</v>
      </c>
      <c r="E26" s="35">
        <v>8</v>
      </c>
      <c r="F26" s="123">
        <v>36405</v>
      </c>
      <c r="G26" s="124">
        <v>26.087671232876712</v>
      </c>
      <c r="H26" s="37" t="s">
        <v>669</v>
      </c>
      <c r="I26" s="124">
        <v>22.668493150684931</v>
      </c>
      <c r="J26" s="37" t="s">
        <v>978</v>
      </c>
      <c r="K26" s="37" t="s">
        <v>977</v>
      </c>
      <c r="L26" s="37" t="s">
        <v>986</v>
      </c>
      <c r="M26" s="122">
        <v>74</v>
      </c>
      <c r="N26" s="122">
        <v>201</v>
      </c>
      <c r="O26" s="122">
        <v>4.42</v>
      </c>
      <c r="P26" s="38">
        <v>0</v>
      </c>
      <c r="Q26" s="125">
        <v>0</v>
      </c>
      <c r="R26" s="110">
        <v>9.3173431734317344E-2</v>
      </c>
      <c r="S26" s="110">
        <v>0.208911307271963</v>
      </c>
      <c r="T26" s="110">
        <v>0.35925125989920809</v>
      </c>
      <c r="U26" s="110">
        <v>0.32629447497830488</v>
      </c>
      <c r="V26" s="58">
        <v>0.34277286743875646</v>
      </c>
      <c r="W26" s="59">
        <v>0.26050737925345491</v>
      </c>
      <c r="X26" s="42">
        <v>20.008219178082193</v>
      </c>
      <c r="Y26" s="43">
        <v>3.51</v>
      </c>
      <c r="Z26" s="43">
        <v>5.3</v>
      </c>
      <c r="AA26" s="43">
        <v>13.4</v>
      </c>
      <c r="AB26" s="43">
        <v>0.97</v>
      </c>
      <c r="AC26" s="43">
        <v>3.68</v>
      </c>
      <c r="AD26" s="44">
        <v>3.4228723404255319E-2</v>
      </c>
      <c r="AE26" s="44">
        <v>0.27694148936170215</v>
      </c>
      <c r="AF26" s="45">
        <v>7.0000000000000007E-2</v>
      </c>
      <c r="AG26" s="185">
        <v>0.71799999999999997</v>
      </c>
      <c r="AH26" s="185">
        <v>0.27400000000000002</v>
      </c>
      <c r="AI26" s="43">
        <v>105.32633578052362</v>
      </c>
      <c r="AJ26" s="47">
        <v>106.40292006243254</v>
      </c>
      <c r="AK26" s="48">
        <v>7</v>
      </c>
      <c r="AL26" s="49">
        <v>6</v>
      </c>
      <c r="AM26" s="49">
        <v>7</v>
      </c>
      <c r="AN26" s="49">
        <v>3</v>
      </c>
      <c r="AO26" s="49">
        <v>9</v>
      </c>
      <c r="AP26" s="49">
        <v>7</v>
      </c>
      <c r="AQ26" s="49">
        <v>0</v>
      </c>
      <c r="AR26" s="50">
        <v>0</v>
      </c>
      <c r="AS26" s="133">
        <v>0</v>
      </c>
      <c r="AT26" s="115">
        <v>2269</v>
      </c>
      <c r="AU26" s="115"/>
      <c r="AV26" s="115"/>
      <c r="AW26" s="115"/>
      <c r="AX26" s="115"/>
      <c r="AY26" s="116"/>
      <c r="AZ26" s="116"/>
      <c r="BA26" s="116"/>
      <c r="BB26" s="116"/>
      <c r="BC26" s="116"/>
      <c r="BD26" s="61"/>
      <c r="BE26" s="153"/>
      <c r="BF26" s="61"/>
      <c r="BG26" s="153"/>
      <c r="BH26" s="135"/>
      <c r="BI26" s="135"/>
      <c r="BJ26" s="135"/>
      <c r="BK26" s="136"/>
      <c r="BL26" s="133">
        <v>202</v>
      </c>
      <c r="BM26" s="115">
        <v>2168</v>
      </c>
      <c r="BN26" s="115">
        <v>32</v>
      </c>
      <c r="BO26" s="115">
        <v>14</v>
      </c>
      <c r="BP26" s="115">
        <v>2</v>
      </c>
      <c r="BQ26" s="115">
        <v>19</v>
      </c>
      <c r="BR26" s="116">
        <v>0.56000000000000005</v>
      </c>
      <c r="BS26" s="116">
        <v>0.93</v>
      </c>
      <c r="BT26" s="116">
        <v>1.0900000000000001</v>
      </c>
      <c r="BU26" s="116">
        <v>2.9</v>
      </c>
      <c r="BV26" s="116">
        <v>15.7</v>
      </c>
      <c r="BW26" s="61">
        <v>9</v>
      </c>
      <c r="BX26" s="153">
        <v>4.8564356435643566E-2</v>
      </c>
      <c r="BY26" s="61">
        <v>23</v>
      </c>
      <c r="BZ26" s="153">
        <v>0.12410891089108912</v>
      </c>
      <c r="CA26" s="135">
        <v>44.4</v>
      </c>
      <c r="CB26" s="135">
        <v>0</v>
      </c>
      <c r="CC26" s="135">
        <v>93.9</v>
      </c>
      <c r="CD26" s="136">
        <v>6.1</v>
      </c>
      <c r="CE26" s="133">
        <v>497</v>
      </c>
      <c r="CF26" s="115">
        <v>2379</v>
      </c>
      <c r="CG26" s="115">
        <v>70</v>
      </c>
      <c r="CH26" s="115">
        <v>46</v>
      </c>
      <c r="CI26" s="115">
        <v>3</v>
      </c>
      <c r="CJ26" s="115">
        <v>21</v>
      </c>
      <c r="CK26" s="116">
        <v>0.45</v>
      </c>
      <c r="CL26" s="116">
        <v>1.49</v>
      </c>
      <c r="CM26" s="116">
        <v>1.47</v>
      </c>
      <c r="CN26" s="116">
        <v>2.2999999999999998</v>
      </c>
      <c r="CO26" s="116">
        <v>11</v>
      </c>
      <c r="CP26" s="61">
        <v>15</v>
      </c>
      <c r="CQ26" s="153">
        <v>4.4366197183098595E-2</v>
      </c>
      <c r="CR26" s="61">
        <v>55</v>
      </c>
      <c r="CS26" s="153">
        <v>0.16267605633802817</v>
      </c>
      <c r="CT26" s="135">
        <v>46.7</v>
      </c>
      <c r="CU26" s="135">
        <v>2.1</v>
      </c>
      <c r="CV26" s="135">
        <v>86.3</v>
      </c>
      <c r="CW26" s="136">
        <v>13.7</v>
      </c>
      <c r="CX26" s="133">
        <v>998</v>
      </c>
      <c r="CY26" s="115">
        <v>2778</v>
      </c>
      <c r="CZ26" s="115">
        <v>93</v>
      </c>
      <c r="DA26" s="115">
        <v>65</v>
      </c>
      <c r="DB26" s="115">
        <v>10</v>
      </c>
      <c r="DC26" s="115">
        <v>29</v>
      </c>
      <c r="DD26" s="116">
        <v>0.97</v>
      </c>
      <c r="DE26" s="116">
        <v>3.68</v>
      </c>
      <c r="DF26" s="116">
        <v>3.37</v>
      </c>
      <c r="DG26" s="116">
        <v>5.0999999999999996</v>
      </c>
      <c r="DH26" s="116">
        <v>13.3</v>
      </c>
      <c r="DI26" s="61">
        <v>19</v>
      </c>
      <c r="DJ26" s="153">
        <v>6.4158316633266543E-2</v>
      </c>
      <c r="DK26" s="61">
        <v>74</v>
      </c>
      <c r="DL26" s="153">
        <v>0.2498797595190381</v>
      </c>
      <c r="DM26" s="159">
        <v>47.4</v>
      </c>
      <c r="DN26" s="135">
        <v>8.5</v>
      </c>
      <c r="DO26" s="135">
        <v>67.7</v>
      </c>
      <c r="DP26" s="136">
        <v>30.7</v>
      </c>
      <c r="DQ26" s="133">
        <v>1128</v>
      </c>
      <c r="DR26" s="115">
        <v>3457</v>
      </c>
      <c r="DS26" s="115">
        <v>100</v>
      </c>
      <c r="DT26" s="115">
        <v>66</v>
      </c>
      <c r="DU26" s="115">
        <v>7</v>
      </c>
      <c r="DV26" s="115">
        <v>33</v>
      </c>
      <c r="DW26" s="116">
        <v>0.83</v>
      </c>
      <c r="DX26" s="116">
        <v>3.5</v>
      </c>
      <c r="DY26" s="116">
        <v>3.51</v>
      </c>
      <c r="DZ26" s="116">
        <v>5.3</v>
      </c>
      <c r="EA26" s="116">
        <v>13.4</v>
      </c>
      <c r="EB26" s="61">
        <v>11</v>
      </c>
      <c r="EC26" s="153">
        <v>3.4228723404255319E-2</v>
      </c>
      <c r="ED26" s="61">
        <v>89</v>
      </c>
      <c r="EE26" s="153">
        <v>0.27694148936170215</v>
      </c>
      <c r="EF26" s="135">
        <v>54.5</v>
      </c>
      <c r="EG26" s="135">
        <v>7</v>
      </c>
      <c r="EH26" s="135">
        <v>75.900000000000006</v>
      </c>
      <c r="EI26" s="136">
        <v>24.1</v>
      </c>
    </row>
    <row r="27" spans="1:139" ht="15.75" customHeight="1" x14ac:dyDescent="0.2">
      <c r="A27" s="30">
        <v>25</v>
      </c>
      <c r="B27" s="32" t="s">
        <v>301</v>
      </c>
      <c r="C27" s="120">
        <v>7.0657142857142849</v>
      </c>
      <c r="D27" s="121" t="s">
        <v>746</v>
      </c>
      <c r="E27" s="35">
        <v>4</v>
      </c>
      <c r="F27" s="123">
        <v>36637</v>
      </c>
      <c r="G27" s="124">
        <v>25.452054794520549</v>
      </c>
      <c r="H27" s="37" t="s">
        <v>669</v>
      </c>
      <c r="I27" s="124">
        <v>22.032876712328768</v>
      </c>
      <c r="J27" s="37" t="s">
        <v>978</v>
      </c>
      <c r="K27" s="37" t="s">
        <v>984</v>
      </c>
      <c r="L27" s="37" t="s">
        <v>985</v>
      </c>
      <c r="M27" s="122">
        <v>74</v>
      </c>
      <c r="N27" s="122">
        <v>185</v>
      </c>
      <c r="O27" s="122">
        <v>4.4400000000000004</v>
      </c>
      <c r="P27" s="38">
        <v>0</v>
      </c>
      <c r="Q27" s="125">
        <v>0</v>
      </c>
      <c r="R27" s="110">
        <v>0.16212121212121211</v>
      </c>
      <c r="S27" s="110">
        <v>0.20345842531272995</v>
      </c>
      <c r="T27" s="110">
        <v>0.23969188944268238</v>
      </c>
      <c r="U27" s="110">
        <v>0.29437418229393808</v>
      </c>
      <c r="V27" s="58">
        <v>0.29437418229393808</v>
      </c>
      <c r="W27" s="59">
        <v>0.27965547317924117</v>
      </c>
      <c r="X27" s="42">
        <v>19.372602739726027</v>
      </c>
      <c r="Y27" s="43">
        <v>2.5299999999999998</v>
      </c>
      <c r="Z27" s="43">
        <v>7.1</v>
      </c>
      <c r="AA27" s="43">
        <v>15.8</v>
      </c>
      <c r="AB27" s="43">
        <v>0.88</v>
      </c>
      <c r="AC27" s="43">
        <v>2.56</v>
      </c>
      <c r="AD27" s="44">
        <v>7.4962962962962953E-2</v>
      </c>
      <c r="AE27" s="44">
        <v>0.20614814814814811</v>
      </c>
      <c r="AF27" s="45">
        <v>4.8000000000000001E-2</v>
      </c>
      <c r="AG27" s="185">
        <v>0.72499999999999998</v>
      </c>
      <c r="AH27" s="185">
        <v>0.26700000000000002</v>
      </c>
      <c r="AI27" s="43">
        <v>95.207211106894547</v>
      </c>
      <c r="AJ27" s="47">
        <v>96.180363607097831</v>
      </c>
      <c r="AK27" s="48">
        <v>7</v>
      </c>
      <c r="AL27" s="49">
        <v>7</v>
      </c>
      <c r="AM27" s="49">
        <v>5</v>
      </c>
      <c r="AN27" s="49">
        <v>5</v>
      </c>
      <c r="AO27" s="49">
        <v>9</v>
      </c>
      <c r="AP27" s="49">
        <v>6</v>
      </c>
      <c r="AQ27" s="49">
        <v>0</v>
      </c>
      <c r="AR27" s="50">
        <v>0</v>
      </c>
      <c r="AS27" s="133">
        <v>0</v>
      </c>
      <c r="AT27" s="115">
        <v>3113</v>
      </c>
      <c r="AU27" s="115"/>
      <c r="AV27" s="115"/>
      <c r="AW27" s="115"/>
      <c r="AX27" s="115"/>
      <c r="AY27" s="116"/>
      <c r="AZ27" s="116"/>
      <c r="BA27" s="116"/>
      <c r="BB27" s="116"/>
      <c r="BC27" s="116"/>
      <c r="BD27" s="61"/>
      <c r="BE27" s="153"/>
      <c r="BF27" s="61"/>
      <c r="BG27" s="153"/>
      <c r="BH27" s="135"/>
      <c r="BI27" s="135"/>
      <c r="BJ27" s="135"/>
      <c r="BK27" s="136"/>
      <c r="BL27" s="133">
        <v>535</v>
      </c>
      <c r="BM27" s="115">
        <v>3300</v>
      </c>
      <c r="BN27" s="115">
        <v>40</v>
      </c>
      <c r="BO27" s="115">
        <v>26</v>
      </c>
      <c r="BP27" s="115">
        <v>4</v>
      </c>
      <c r="BQ27" s="115">
        <v>29</v>
      </c>
      <c r="BR27" s="116">
        <v>0.86</v>
      </c>
      <c r="BS27" s="116">
        <v>1.35</v>
      </c>
      <c r="BT27" s="116">
        <v>2.46</v>
      </c>
      <c r="BU27" s="116">
        <v>7.8</v>
      </c>
      <c r="BV27" s="116">
        <v>17.100000000000001</v>
      </c>
      <c r="BW27" s="61">
        <v>10</v>
      </c>
      <c r="BX27" s="153">
        <v>4.5981308411214956E-2</v>
      </c>
      <c r="BY27" s="61">
        <v>30</v>
      </c>
      <c r="BZ27" s="153">
        <v>0.13794392523364488</v>
      </c>
      <c r="CA27" s="135">
        <v>40</v>
      </c>
      <c r="CB27" s="135">
        <v>7.1</v>
      </c>
      <c r="CC27" s="135">
        <v>75.3</v>
      </c>
      <c r="CD27" s="136">
        <v>23.8</v>
      </c>
      <c r="CE27" s="133">
        <v>553</v>
      </c>
      <c r="CF27" s="115">
        <v>2718</v>
      </c>
      <c r="CG27" s="115">
        <v>58</v>
      </c>
      <c r="CH27" s="115">
        <v>34</v>
      </c>
      <c r="CI27" s="115">
        <v>4</v>
      </c>
      <c r="CJ27" s="115">
        <v>24</v>
      </c>
      <c r="CK27" s="116">
        <v>0.53</v>
      </c>
      <c r="CL27" s="116">
        <v>2.06</v>
      </c>
      <c r="CM27" s="116">
        <v>2.16</v>
      </c>
      <c r="CN27" s="116">
        <v>7.5</v>
      </c>
      <c r="CO27" s="116">
        <v>13.9</v>
      </c>
      <c r="CP27" s="61">
        <v>13</v>
      </c>
      <c r="CQ27" s="153">
        <v>5.0777576853526227E-2</v>
      </c>
      <c r="CR27" s="61">
        <v>45</v>
      </c>
      <c r="CS27" s="153">
        <v>0.17576853526220618</v>
      </c>
      <c r="CT27" s="135">
        <v>53.8</v>
      </c>
      <c r="CU27" s="135">
        <v>12.8</v>
      </c>
      <c r="CV27" s="135">
        <v>79.5</v>
      </c>
      <c r="CW27" s="136">
        <v>20.5</v>
      </c>
      <c r="CX27" s="133">
        <v>529</v>
      </c>
      <c r="CY27" s="115">
        <v>2207</v>
      </c>
      <c r="CZ27" s="115">
        <v>46</v>
      </c>
      <c r="DA27" s="115">
        <v>32</v>
      </c>
      <c r="DB27" s="115">
        <v>3</v>
      </c>
      <c r="DC27" s="115">
        <v>13</v>
      </c>
      <c r="DD27" s="116">
        <v>0.64</v>
      </c>
      <c r="DE27" s="116">
        <v>2.2599999999999998</v>
      </c>
      <c r="DF27" s="116">
        <v>2.52</v>
      </c>
      <c r="DG27" s="116">
        <v>4.0999999999999996</v>
      </c>
      <c r="DH27" s="116">
        <v>13.8</v>
      </c>
      <c r="DI27" s="61">
        <v>11</v>
      </c>
      <c r="DJ27" s="153">
        <v>5.24007561436673E-2</v>
      </c>
      <c r="DK27" s="61">
        <v>35</v>
      </c>
      <c r="DL27" s="153">
        <v>0.16672967863894142</v>
      </c>
      <c r="DM27" s="159">
        <v>81.8</v>
      </c>
      <c r="DN27" s="135">
        <v>5.9</v>
      </c>
      <c r="DO27" s="135">
        <v>59</v>
      </c>
      <c r="DP27" s="136">
        <v>40.5</v>
      </c>
      <c r="DQ27" s="133">
        <v>675</v>
      </c>
      <c r="DR27" s="115">
        <v>2293</v>
      </c>
      <c r="DS27" s="115">
        <v>75</v>
      </c>
      <c r="DT27" s="115">
        <v>40</v>
      </c>
      <c r="DU27" s="115">
        <v>3</v>
      </c>
      <c r="DV27" s="115">
        <v>17</v>
      </c>
      <c r="DW27" s="116">
        <v>0.88</v>
      </c>
      <c r="DX27" s="116">
        <v>2.56</v>
      </c>
      <c r="DY27" s="116">
        <v>2.5299999999999998</v>
      </c>
      <c r="DZ27" s="116">
        <v>7.1</v>
      </c>
      <c r="EA27" s="116">
        <v>15.8</v>
      </c>
      <c r="EB27" s="61">
        <v>20</v>
      </c>
      <c r="EC27" s="153">
        <v>7.4962962962962953E-2</v>
      </c>
      <c r="ED27" s="61">
        <v>55</v>
      </c>
      <c r="EE27" s="153">
        <v>0.20614814814814811</v>
      </c>
      <c r="EF27" s="135">
        <v>50</v>
      </c>
      <c r="EG27" s="135">
        <v>4.8</v>
      </c>
      <c r="EH27" s="135">
        <v>86</v>
      </c>
      <c r="EI27" s="136">
        <v>12.9</v>
      </c>
    </row>
    <row r="28" spans="1:139" ht="15.75" customHeight="1" x14ac:dyDescent="0.2">
      <c r="A28" s="30">
        <v>27</v>
      </c>
      <c r="B28" s="32" t="s">
        <v>352</v>
      </c>
      <c r="C28" s="120">
        <v>6.8542857142857141</v>
      </c>
      <c r="D28" s="121" t="s">
        <v>647</v>
      </c>
      <c r="E28" s="35">
        <v>2</v>
      </c>
      <c r="F28" s="123">
        <v>36615</v>
      </c>
      <c r="G28" s="124">
        <v>25.512328767123286</v>
      </c>
      <c r="H28" s="37" t="s">
        <v>628</v>
      </c>
      <c r="I28" s="124">
        <v>22.093150684931508</v>
      </c>
      <c r="J28" s="37" t="s">
        <v>978</v>
      </c>
      <c r="K28" s="37" t="s">
        <v>984</v>
      </c>
      <c r="L28" s="37" t="s">
        <v>987</v>
      </c>
      <c r="M28" s="122">
        <v>74</v>
      </c>
      <c r="N28" s="122">
        <v>216</v>
      </c>
      <c r="O28" s="122">
        <v>4.43</v>
      </c>
      <c r="P28" s="38">
        <v>0</v>
      </c>
      <c r="Q28" s="125">
        <v>0</v>
      </c>
      <c r="R28" s="110">
        <v>0</v>
      </c>
      <c r="S28" s="110">
        <v>2.7455765710799267E-2</v>
      </c>
      <c r="T28" s="110">
        <v>6.3180063180063176E-3</v>
      </c>
      <c r="U28" s="110">
        <v>0.24183006535947713</v>
      </c>
      <c r="V28" s="58">
        <v>0.24183006535947713</v>
      </c>
      <c r="W28" s="59">
        <v>0.24183006535947713</v>
      </c>
      <c r="X28" s="42">
        <v>21.438356164383563</v>
      </c>
      <c r="Y28" s="43">
        <v>2.4300000000000002</v>
      </c>
      <c r="Z28" s="43">
        <v>6.4</v>
      </c>
      <c r="AA28" s="43">
        <v>14.7</v>
      </c>
      <c r="AB28" s="43">
        <v>1.08</v>
      </c>
      <c r="AC28" s="43">
        <v>2.12</v>
      </c>
      <c r="AD28" s="44">
        <v>6.2939189189189185E-2</v>
      </c>
      <c r="AE28" s="44">
        <v>0.16145270270270271</v>
      </c>
      <c r="AF28" s="45">
        <v>9.4E-2</v>
      </c>
      <c r="AG28" s="185">
        <v>0.74099999999999999</v>
      </c>
      <c r="AH28" s="185">
        <v>0.25900000000000001</v>
      </c>
      <c r="AI28" s="43">
        <v>112.16796529356547</v>
      </c>
      <c r="AJ28" s="47">
        <v>113.31448071607471</v>
      </c>
      <c r="AK28" s="48">
        <v>6</v>
      </c>
      <c r="AL28" s="49">
        <v>4</v>
      </c>
      <c r="AM28" s="49">
        <v>4</v>
      </c>
      <c r="AN28" s="49">
        <v>5</v>
      </c>
      <c r="AO28" s="49">
        <v>9</v>
      </c>
      <c r="AP28" s="49">
        <v>8</v>
      </c>
      <c r="AQ28" s="49">
        <v>0</v>
      </c>
      <c r="AR28" s="50">
        <v>0</v>
      </c>
      <c r="AS28" s="133">
        <v>0</v>
      </c>
      <c r="AT28" s="115">
        <v>2326</v>
      </c>
      <c r="AU28" s="115"/>
      <c r="AV28" s="115"/>
      <c r="AW28" s="115"/>
      <c r="AX28" s="115"/>
      <c r="AY28" s="116"/>
      <c r="AZ28" s="116"/>
      <c r="BA28" s="116"/>
      <c r="BB28" s="116"/>
      <c r="BC28" s="116"/>
      <c r="BD28" s="61"/>
      <c r="BE28" s="153"/>
      <c r="BF28" s="61"/>
      <c r="BG28" s="153"/>
      <c r="BH28" s="135"/>
      <c r="BI28" s="135"/>
      <c r="BJ28" s="135"/>
      <c r="BK28" s="136"/>
      <c r="BL28" s="133">
        <v>0</v>
      </c>
      <c r="BM28" s="115">
        <v>3347</v>
      </c>
      <c r="BN28" s="115"/>
      <c r="BO28" s="115">
        <v>5</v>
      </c>
      <c r="BP28" s="115">
        <v>0</v>
      </c>
      <c r="BQ28" s="115">
        <v>23</v>
      </c>
      <c r="BR28" s="116">
        <v>0.96</v>
      </c>
      <c r="BS28" s="116">
        <v>0.65</v>
      </c>
      <c r="BT28" s="116"/>
      <c r="BU28" s="116"/>
      <c r="BV28" s="116"/>
      <c r="BW28" s="61"/>
      <c r="BX28" s="153"/>
      <c r="BY28" s="61"/>
      <c r="BZ28" s="153"/>
      <c r="CA28" s="135"/>
      <c r="CB28" s="135">
        <v>0</v>
      </c>
      <c r="CC28" s="135">
        <v>86.8</v>
      </c>
      <c r="CD28" s="136">
        <v>13.2</v>
      </c>
      <c r="CE28" s="133">
        <v>90</v>
      </c>
      <c r="CF28" s="115">
        <v>3278</v>
      </c>
      <c r="CG28" s="115"/>
      <c r="CH28" s="115"/>
      <c r="CI28" s="115"/>
      <c r="CJ28" s="115"/>
      <c r="CK28" s="116"/>
      <c r="CL28" s="116"/>
      <c r="CM28" s="116"/>
      <c r="CN28" s="116"/>
      <c r="CO28" s="116"/>
      <c r="CP28" s="61"/>
      <c r="CQ28" s="153"/>
      <c r="CR28" s="61"/>
      <c r="CS28" s="153"/>
      <c r="CT28" s="135"/>
      <c r="CU28" s="135"/>
      <c r="CV28" s="135"/>
      <c r="CW28" s="136"/>
      <c r="CX28" s="133">
        <v>18</v>
      </c>
      <c r="CY28" s="115">
        <v>2849</v>
      </c>
      <c r="CZ28" s="115">
        <v>3</v>
      </c>
      <c r="DA28" s="115">
        <v>1</v>
      </c>
      <c r="DB28" s="115">
        <v>0</v>
      </c>
      <c r="DC28" s="115">
        <v>15</v>
      </c>
      <c r="DD28" s="116">
        <v>0.56999999999999995</v>
      </c>
      <c r="DE28" s="116">
        <v>0.95</v>
      </c>
      <c r="DF28" s="116">
        <v>1.8</v>
      </c>
      <c r="DG28" s="116">
        <v>12</v>
      </c>
      <c r="DH28" s="116"/>
      <c r="DI28" s="61">
        <v>1</v>
      </c>
      <c r="DJ28" s="153">
        <v>0.1</v>
      </c>
      <c r="DK28" s="61">
        <v>2</v>
      </c>
      <c r="DL28" s="153">
        <v>0.2</v>
      </c>
      <c r="DM28" s="159"/>
      <c r="DN28" s="135">
        <v>0</v>
      </c>
      <c r="DO28" s="135">
        <v>70</v>
      </c>
      <c r="DP28" s="136">
        <v>30</v>
      </c>
      <c r="DQ28" s="133">
        <v>888</v>
      </c>
      <c r="DR28" s="115">
        <v>3672</v>
      </c>
      <c r="DS28" s="115">
        <v>82</v>
      </c>
      <c r="DT28" s="115">
        <v>48</v>
      </c>
      <c r="DU28" s="115">
        <v>7</v>
      </c>
      <c r="DV28" s="115">
        <v>30</v>
      </c>
      <c r="DW28" s="116">
        <v>1.08</v>
      </c>
      <c r="DX28" s="116">
        <v>2.12</v>
      </c>
      <c r="DY28" s="116">
        <v>2.4300000000000002</v>
      </c>
      <c r="DZ28" s="116">
        <v>6.4</v>
      </c>
      <c r="EA28" s="116">
        <v>14.7</v>
      </c>
      <c r="EB28" s="61">
        <v>23</v>
      </c>
      <c r="EC28" s="153">
        <v>6.2939189189189185E-2</v>
      </c>
      <c r="ED28" s="61">
        <v>59</v>
      </c>
      <c r="EE28" s="153">
        <v>0.16145270270270271</v>
      </c>
      <c r="EF28" s="135">
        <v>52.2</v>
      </c>
      <c r="EG28" s="135">
        <v>9.4</v>
      </c>
      <c r="EH28" s="135">
        <v>78.2</v>
      </c>
      <c r="EI28" s="136">
        <v>21.8</v>
      </c>
    </row>
    <row r="29" spans="1:139" ht="15.75" customHeight="1" x14ac:dyDescent="0.2">
      <c r="A29" s="30">
        <v>28</v>
      </c>
      <c r="B29" s="32" t="s">
        <v>340</v>
      </c>
      <c r="C29" s="120">
        <v>6.732857142857144</v>
      </c>
      <c r="D29" s="121" t="s">
        <v>739</v>
      </c>
      <c r="E29" s="35">
        <v>1</v>
      </c>
      <c r="F29" s="123">
        <v>35561</v>
      </c>
      <c r="G29" s="124">
        <v>28.4</v>
      </c>
      <c r="H29" s="37" t="s">
        <v>754</v>
      </c>
      <c r="I29" s="124">
        <v>24.980821917808218</v>
      </c>
      <c r="J29" s="37" t="s">
        <v>978</v>
      </c>
      <c r="K29" s="37" t="s">
        <v>984</v>
      </c>
      <c r="L29" s="37" t="s">
        <v>986</v>
      </c>
      <c r="M29" s="122">
        <v>72</v>
      </c>
      <c r="N29" s="122">
        <v>201</v>
      </c>
      <c r="O29" s="122">
        <v>4.3099999999999996</v>
      </c>
      <c r="P29" s="38">
        <v>3</v>
      </c>
      <c r="Q29" s="125">
        <v>1.098901098901099E-2</v>
      </c>
      <c r="R29" s="110">
        <v>8.899297423887588E-2</v>
      </c>
      <c r="S29" s="110">
        <v>8.0183276059564712E-3</v>
      </c>
      <c r="T29" s="110">
        <v>0.13678553981436248</v>
      </c>
      <c r="U29" s="110">
        <v>0.24147217235188509</v>
      </c>
      <c r="V29" s="58">
        <v>0.24147217235188509</v>
      </c>
      <c r="W29" s="59">
        <v>0.24147217235188509</v>
      </c>
      <c r="X29" s="42">
        <v>24.326027397260273</v>
      </c>
      <c r="Y29" s="43">
        <v>2.8</v>
      </c>
      <c r="Z29" s="43">
        <v>8.8000000000000007</v>
      </c>
      <c r="AA29" s="43">
        <v>9.3000000000000007</v>
      </c>
      <c r="AB29" s="43">
        <v>0.83</v>
      </c>
      <c r="AC29" s="43">
        <v>2.15</v>
      </c>
      <c r="AD29" s="44">
        <v>2.0817843866171002E-2</v>
      </c>
      <c r="AE29" s="44">
        <v>0.26022304832713755</v>
      </c>
      <c r="AF29" s="45">
        <v>4.5999999999999999E-2</v>
      </c>
      <c r="AG29" s="185">
        <v>0.47350000000000003</v>
      </c>
      <c r="AH29" s="185">
        <v>0.51649999999999996</v>
      </c>
      <c r="AI29" s="43">
        <v>116.49759839341674</v>
      </c>
      <c r="AJ29" s="47">
        <v>112.94960291665662</v>
      </c>
      <c r="AK29" s="48">
        <v>6</v>
      </c>
      <c r="AL29" s="49">
        <v>0</v>
      </c>
      <c r="AM29" s="49">
        <v>5</v>
      </c>
      <c r="AN29" s="49">
        <v>6</v>
      </c>
      <c r="AO29" s="49">
        <v>10</v>
      </c>
      <c r="AP29" s="49">
        <v>8</v>
      </c>
      <c r="AQ29" s="49">
        <v>7</v>
      </c>
      <c r="AR29" s="50">
        <v>0</v>
      </c>
      <c r="AS29" s="133">
        <v>46</v>
      </c>
      <c r="AT29" s="115">
        <v>4186</v>
      </c>
      <c r="AU29" s="115">
        <v>10</v>
      </c>
      <c r="AV29" s="115">
        <v>6</v>
      </c>
      <c r="AW29" s="115">
        <v>0</v>
      </c>
      <c r="AX29" s="115">
        <v>26</v>
      </c>
      <c r="AY29" s="116">
        <v>-0.22</v>
      </c>
      <c r="AZ29" s="116">
        <v>0.1</v>
      </c>
      <c r="BA29" s="116">
        <v>1.44</v>
      </c>
      <c r="BB29" s="116">
        <v>5.8</v>
      </c>
      <c r="BC29" s="116">
        <v>8.1</v>
      </c>
      <c r="BD29" s="61">
        <v>0</v>
      </c>
      <c r="BE29" s="153">
        <v>0</v>
      </c>
      <c r="BF29" s="61">
        <v>10</v>
      </c>
      <c r="BG29" s="153">
        <v>0.31304347826086953</v>
      </c>
      <c r="BH29" s="135">
        <v>0</v>
      </c>
      <c r="BI29" s="135">
        <v>25</v>
      </c>
      <c r="BJ29" s="135">
        <v>18.8</v>
      </c>
      <c r="BK29" s="136">
        <v>68.8</v>
      </c>
      <c r="BL29" s="133">
        <v>266</v>
      </c>
      <c r="BM29" s="115">
        <v>2989</v>
      </c>
      <c r="BN29" s="115">
        <v>34</v>
      </c>
      <c r="BO29" s="115">
        <v>24</v>
      </c>
      <c r="BP29" s="115">
        <v>1</v>
      </c>
      <c r="BQ29" s="115">
        <v>18</v>
      </c>
      <c r="BR29" s="116">
        <v>0.34</v>
      </c>
      <c r="BS29" s="116">
        <v>0.73</v>
      </c>
      <c r="BT29" s="116">
        <v>1.67</v>
      </c>
      <c r="BU29" s="116">
        <v>6.5</v>
      </c>
      <c r="BV29" s="116">
        <v>8.6999999999999993</v>
      </c>
      <c r="BW29" s="61">
        <v>5</v>
      </c>
      <c r="BX29" s="153">
        <v>3.1390977443609018E-2</v>
      </c>
      <c r="BY29" s="61">
        <v>29</v>
      </c>
      <c r="BZ29" s="153">
        <v>0.18206766917293232</v>
      </c>
      <c r="CA29" s="135">
        <v>20</v>
      </c>
      <c r="CB29" s="135">
        <v>4</v>
      </c>
      <c r="CC29" s="135">
        <v>10.8</v>
      </c>
      <c r="CD29" s="136">
        <v>88.6</v>
      </c>
      <c r="CE29" s="133">
        <v>35</v>
      </c>
      <c r="CF29" s="115">
        <v>4365</v>
      </c>
      <c r="CG29" s="115">
        <v>6</v>
      </c>
      <c r="CH29" s="115">
        <v>6</v>
      </c>
      <c r="CI29" s="115">
        <v>0</v>
      </c>
      <c r="CJ29" s="115">
        <v>35</v>
      </c>
      <c r="CK29" s="116">
        <v>0.44</v>
      </c>
      <c r="CL29" s="116">
        <v>0.08</v>
      </c>
      <c r="CM29" s="116">
        <v>0.78</v>
      </c>
      <c r="CN29" s="116">
        <v>3.5</v>
      </c>
      <c r="CO29" s="116"/>
      <c r="CP29" s="61">
        <v>1</v>
      </c>
      <c r="CQ29" s="153">
        <v>2.2285714285714287E-2</v>
      </c>
      <c r="CR29" s="61">
        <v>5</v>
      </c>
      <c r="CS29" s="153">
        <v>0.11142857142857143</v>
      </c>
      <c r="CT29" s="135">
        <v>100</v>
      </c>
      <c r="CU29" s="135">
        <v>0</v>
      </c>
      <c r="CV29" s="135">
        <v>86</v>
      </c>
      <c r="CW29" s="136">
        <v>14</v>
      </c>
      <c r="CX29" s="133">
        <v>280</v>
      </c>
      <c r="CY29" s="115">
        <v>2047</v>
      </c>
      <c r="CZ29" s="115">
        <v>31</v>
      </c>
      <c r="DA29" s="115">
        <v>22</v>
      </c>
      <c r="DB29" s="115">
        <v>3</v>
      </c>
      <c r="DC29" s="115">
        <v>14</v>
      </c>
      <c r="DD29" s="116">
        <v>0.66</v>
      </c>
      <c r="DE29" s="116">
        <v>0.98</v>
      </c>
      <c r="DF29" s="116">
        <v>1.67</v>
      </c>
      <c r="DG29" s="116">
        <v>8</v>
      </c>
      <c r="DH29" s="116">
        <v>9.3000000000000007</v>
      </c>
      <c r="DI29" s="61">
        <v>4</v>
      </c>
      <c r="DJ29" s="153">
        <v>2.3857142857142858E-2</v>
      </c>
      <c r="DK29" s="61">
        <v>27</v>
      </c>
      <c r="DL29" s="153">
        <v>0.16103571428571428</v>
      </c>
      <c r="DM29" s="159">
        <v>50</v>
      </c>
      <c r="DN29" s="135">
        <v>12</v>
      </c>
      <c r="DO29" s="135">
        <v>77.7</v>
      </c>
      <c r="DP29" s="136">
        <v>20.7</v>
      </c>
      <c r="DQ29" s="133">
        <v>807</v>
      </c>
      <c r="DR29" s="115">
        <v>3342</v>
      </c>
      <c r="DS29" s="115">
        <v>81</v>
      </c>
      <c r="DT29" s="115">
        <v>62</v>
      </c>
      <c r="DU29" s="115">
        <v>7</v>
      </c>
      <c r="DV29" s="115">
        <v>33</v>
      </c>
      <c r="DW29" s="116">
        <v>0.83</v>
      </c>
      <c r="DX29" s="116">
        <v>2.15</v>
      </c>
      <c r="DY29" s="116">
        <v>2.8</v>
      </c>
      <c r="DZ29" s="116">
        <v>8.8000000000000007</v>
      </c>
      <c r="EA29" s="116">
        <v>7.1</v>
      </c>
      <c r="EB29" s="61">
        <v>6</v>
      </c>
      <c r="EC29" s="153">
        <v>2.0817843866171002E-2</v>
      </c>
      <c r="ED29" s="61">
        <v>75</v>
      </c>
      <c r="EE29" s="153">
        <v>0.26022304832713755</v>
      </c>
      <c r="EF29" s="135">
        <v>50</v>
      </c>
      <c r="EG29" s="135">
        <v>4.5999999999999996</v>
      </c>
      <c r="EH29" s="135">
        <v>17</v>
      </c>
      <c r="EI29" s="136">
        <v>82.6</v>
      </c>
    </row>
    <row r="30" spans="1:139" ht="15.75" customHeight="1" x14ac:dyDescent="0.2">
      <c r="A30" s="30">
        <v>26</v>
      </c>
      <c r="B30" s="32" t="s">
        <v>347</v>
      </c>
      <c r="C30" s="120">
        <v>6.8614285714285721</v>
      </c>
      <c r="D30" s="121" t="s">
        <v>764</v>
      </c>
      <c r="E30" s="35">
        <v>6</v>
      </c>
      <c r="F30" s="123">
        <v>36243</v>
      </c>
      <c r="G30" s="124">
        <v>26.531506849315068</v>
      </c>
      <c r="H30" s="37" t="s">
        <v>754</v>
      </c>
      <c r="I30" s="124">
        <v>23.112328767123287</v>
      </c>
      <c r="J30" s="37" t="s">
        <v>976</v>
      </c>
      <c r="K30" s="37" t="s">
        <v>981</v>
      </c>
      <c r="L30" s="37" t="s">
        <v>985</v>
      </c>
      <c r="M30" s="122">
        <v>69</v>
      </c>
      <c r="N30" s="122">
        <v>161</v>
      </c>
      <c r="O30" s="122">
        <v>4.32</v>
      </c>
      <c r="P30" s="38">
        <v>4</v>
      </c>
      <c r="Q30" s="125">
        <v>0</v>
      </c>
      <c r="R30" s="110">
        <v>7.048458149779736E-3</v>
      </c>
      <c r="S30" s="110">
        <v>7.5412975819966477E-2</v>
      </c>
      <c r="T30" s="110">
        <v>0.31089459698848537</v>
      </c>
      <c r="U30" s="110">
        <v>0.32050209205020919</v>
      </c>
      <c r="V30" s="58">
        <v>0.32050209205020919</v>
      </c>
      <c r="W30" s="59">
        <v>0.2724267782426778</v>
      </c>
      <c r="X30" s="42">
        <v>21.468493150684932</v>
      </c>
      <c r="Y30" s="43">
        <v>2.99</v>
      </c>
      <c r="Z30" s="43">
        <v>7.2</v>
      </c>
      <c r="AA30" s="43">
        <v>13.4</v>
      </c>
      <c r="AB30" s="43">
        <v>1.18</v>
      </c>
      <c r="AC30" s="43">
        <v>2.58</v>
      </c>
      <c r="AD30" s="44">
        <v>6.5056570931244562E-2</v>
      </c>
      <c r="AE30" s="44">
        <v>0.24981723237597911</v>
      </c>
      <c r="AF30" s="45">
        <v>6.3E-2</v>
      </c>
      <c r="AG30" s="185">
        <v>0.84750000000000003</v>
      </c>
      <c r="AH30" s="185">
        <v>0.1525</v>
      </c>
      <c r="AI30" s="43">
        <v>92.452973672053886</v>
      </c>
      <c r="AJ30" s="47">
        <v>84.093709815722619</v>
      </c>
      <c r="AK30" s="48">
        <v>7</v>
      </c>
      <c r="AL30" s="49">
        <v>4</v>
      </c>
      <c r="AM30" s="49">
        <v>6</v>
      </c>
      <c r="AN30" s="49">
        <v>5</v>
      </c>
      <c r="AO30" s="49">
        <v>10</v>
      </c>
      <c r="AP30" s="49">
        <v>3</v>
      </c>
      <c r="AQ30" s="49">
        <v>5</v>
      </c>
      <c r="AR30" s="50">
        <v>0</v>
      </c>
      <c r="AS30" s="133">
        <v>0</v>
      </c>
      <c r="AT30" s="115">
        <v>4355</v>
      </c>
      <c r="AU30" s="115"/>
      <c r="AV30" s="115"/>
      <c r="AW30" s="115"/>
      <c r="AX30" s="115"/>
      <c r="AY30" s="116"/>
      <c r="AZ30" s="116"/>
      <c r="BA30" s="116"/>
      <c r="BB30" s="116"/>
      <c r="BC30" s="116"/>
      <c r="BD30" s="61"/>
      <c r="BE30" s="153"/>
      <c r="BF30" s="61"/>
      <c r="BG30" s="153"/>
      <c r="BH30" s="135"/>
      <c r="BI30" s="135"/>
      <c r="BJ30" s="135"/>
      <c r="BK30" s="136"/>
      <c r="BL30" s="133">
        <v>24</v>
      </c>
      <c r="BM30" s="115">
        <v>3405</v>
      </c>
      <c r="BN30" s="115">
        <v>4</v>
      </c>
      <c r="BO30" s="115">
        <v>2</v>
      </c>
      <c r="BP30" s="115">
        <v>0</v>
      </c>
      <c r="BQ30" s="115">
        <v>28</v>
      </c>
      <c r="BR30" s="116">
        <v>1.61</v>
      </c>
      <c r="BS30" s="116">
        <v>0.2</v>
      </c>
      <c r="BT30" s="116">
        <v>1.71</v>
      </c>
      <c r="BU30" s="116">
        <v>10.5</v>
      </c>
      <c r="BV30" s="116"/>
      <c r="BW30" s="61">
        <v>0</v>
      </c>
      <c r="BX30" s="153">
        <v>0</v>
      </c>
      <c r="BY30" s="61">
        <v>4</v>
      </c>
      <c r="BZ30" s="153">
        <v>0.28499999999999998</v>
      </c>
      <c r="CA30" s="135">
        <v>0</v>
      </c>
      <c r="CB30" s="135">
        <v>50</v>
      </c>
      <c r="CC30" s="135">
        <v>73.3</v>
      </c>
      <c r="CD30" s="136">
        <v>26.7</v>
      </c>
      <c r="CE30" s="133">
        <v>315</v>
      </c>
      <c r="CF30" s="115">
        <v>4177</v>
      </c>
      <c r="CG30" s="115">
        <v>25</v>
      </c>
      <c r="CH30" s="115">
        <v>17</v>
      </c>
      <c r="CI30" s="115">
        <v>3</v>
      </c>
      <c r="CJ30" s="115">
        <v>33</v>
      </c>
      <c r="CK30" s="116">
        <v>1.18</v>
      </c>
      <c r="CL30" s="116">
        <v>1.1200000000000001</v>
      </c>
      <c r="CM30" s="116">
        <v>4.68</v>
      </c>
      <c r="CN30" s="116">
        <v>2.2999999999999998</v>
      </c>
      <c r="CO30" s="116">
        <v>18.399999999999999</v>
      </c>
      <c r="CP30" s="61">
        <v>9</v>
      </c>
      <c r="CQ30" s="153">
        <v>0.13371428571428573</v>
      </c>
      <c r="CR30" s="61">
        <v>16</v>
      </c>
      <c r="CS30" s="153">
        <v>0.23771428571428571</v>
      </c>
      <c r="CT30" s="135">
        <v>66.7</v>
      </c>
      <c r="CU30" s="135">
        <v>0</v>
      </c>
      <c r="CV30" s="135">
        <v>19.399999999999999</v>
      </c>
      <c r="CW30" s="136">
        <v>79.599999999999994</v>
      </c>
      <c r="CX30" s="133">
        <v>1053</v>
      </c>
      <c r="CY30" s="115">
        <v>3387</v>
      </c>
      <c r="CZ30" s="115">
        <v>119</v>
      </c>
      <c r="DA30" s="115">
        <v>63</v>
      </c>
      <c r="DB30" s="115">
        <v>11</v>
      </c>
      <c r="DC30" s="115">
        <v>31</v>
      </c>
      <c r="DD30" s="116">
        <v>0.65</v>
      </c>
      <c r="DE30" s="116">
        <v>2.5</v>
      </c>
      <c r="DF30" s="116">
        <v>2.61</v>
      </c>
      <c r="DG30" s="116">
        <v>5.9</v>
      </c>
      <c r="DH30" s="116">
        <v>13.4</v>
      </c>
      <c r="DI30" s="61">
        <v>27</v>
      </c>
      <c r="DJ30" s="153">
        <v>6.6923076923076918E-2</v>
      </c>
      <c r="DK30" s="61">
        <v>92</v>
      </c>
      <c r="DL30" s="153">
        <v>0.22803418803418801</v>
      </c>
      <c r="DM30" s="159">
        <v>33.299999999999997</v>
      </c>
      <c r="DN30" s="135">
        <v>12.5</v>
      </c>
      <c r="DO30" s="135">
        <v>79</v>
      </c>
      <c r="DP30" s="136">
        <v>21</v>
      </c>
      <c r="DQ30" s="133">
        <v>1149</v>
      </c>
      <c r="DR30" s="115">
        <v>3585</v>
      </c>
      <c r="DS30" s="115">
        <v>121</v>
      </c>
      <c r="DT30" s="115">
        <v>74</v>
      </c>
      <c r="DU30" s="115">
        <v>8</v>
      </c>
      <c r="DV30" s="115">
        <v>26</v>
      </c>
      <c r="DW30" s="116">
        <v>0.91</v>
      </c>
      <c r="DX30" s="116">
        <v>2.58</v>
      </c>
      <c r="DY30" s="116">
        <v>2.99</v>
      </c>
      <c r="DZ30" s="116">
        <v>7.2</v>
      </c>
      <c r="EA30" s="116">
        <v>11.6</v>
      </c>
      <c r="EB30" s="61">
        <v>25</v>
      </c>
      <c r="EC30" s="153">
        <v>6.5056570931244562E-2</v>
      </c>
      <c r="ED30" s="61">
        <v>96</v>
      </c>
      <c r="EE30" s="153">
        <v>0.24981723237597911</v>
      </c>
      <c r="EF30" s="135">
        <v>28</v>
      </c>
      <c r="EG30" s="135">
        <v>6.3</v>
      </c>
      <c r="EH30" s="135">
        <v>90.5</v>
      </c>
      <c r="EI30" s="136">
        <v>9.5</v>
      </c>
    </row>
    <row r="31" spans="1:139" ht="15.75" customHeight="1" x14ac:dyDescent="0.2">
      <c r="A31" s="30">
        <v>29</v>
      </c>
      <c r="B31" s="32" t="s">
        <v>363</v>
      </c>
      <c r="C31" s="120">
        <v>6.4485714285714284</v>
      </c>
      <c r="D31" s="121" t="s">
        <v>762</v>
      </c>
      <c r="E31" s="35">
        <v>6</v>
      </c>
      <c r="F31" s="123">
        <v>36021</v>
      </c>
      <c r="G31" s="124">
        <v>27.139726027397259</v>
      </c>
      <c r="H31" s="37" t="s">
        <v>669</v>
      </c>
      <c r="I31" s="124">
        <v>23.720547945205478</v>
      </c>
      <c r="J31" s="37" t="s">
        <v>976</v>
      </c>
      <c r="K31" s="37" t="s">
        <v>984</v>
      </c>
      <c r="L31" s="37" t="s">
        <v>987</v>
      </c>
      <c r="M31" s="122">
        <v>72</v>
      </c>
      <c r="N31" s="122">
        <v>201</v>
      </c>
      <c r="O31" s="122">
        <v>4.58</v>
      </c>
      <c r="P31" s="38">
        <v>0</v>
      </c>
      <c r="Q31" s="125">
        <v>7.8472403871305257E-3</v>
      </c>
      <c r="R31" s="110">
        <v>0.2460122699386503</v>
      </c>
      <c r="S31" s="110">
        <v>0.19990042320139406</v>
      </c>
      <c r="T31" s="110">
        <v>0.1490566037735849</v>
      </c>
      <c r="U31" s="110">
        <v>0.17104542966611933</v>
      </c>
      <c r="V31" s="58">
        <v>0.20852884980238481</v>
      </c>
      <c r="W31" s="59">
        <v>0.17724952233202709</v>
      </c>
      <c r="X31" s="42">
        <v>20.063013698630137</v>
      </c>
      <c r="Y31" s="43">
        <v>4.22</v>
      </c>
      <c r="Z31" s="43">
        <v>10.1</v>
      </c>
      <c r="AA31" s="43">
        <v>12.9</v>
      </c>
      <c r="AB31" s="43">
        <v>1.1399999999999999</v>
      </c>
      <c r="AC31" s="43">
        <v>3.34</v>
      </c>
      <c r="AD31" s="44">
        <v>4.1279999999999997E-2</v>
      </c>
      <c r="AE31" s="44">
        <v>0.15686399999999998</v>
      </c>
      <c r="AF31" s="45">
        <v>9.0999999999999998E-2</v>
      </c>
      <c r="AG31" s="185">
        <v>0.90449999999999997</v>
      </c>
      <c r="AH31" s="185">
        <v>9.5500000000000002E-2</v>
      </c>
      <c r="AI31" s="43">
        <v>91.361693482473967</v>
      </c>
      <c r="AJ31" s="47">
        <v>88.579225176730077</v>
      </c>
      <c r="AK31" s="48">
        <v>4</v>
      </c>
      <c r="AL31" s="49">
        <v>6</v>
      </c>
      <c r="AM31" s="49">
        <v>8</v>
      </c>
      <c r="AN31" s="49">
        <v>8</v>
      </c>
      <c r="AO31" s="49">
        <v>6</v>
      </c>
      <c r="AP31" s="49">
        <v>4</v>
      </c>
      <c r="AQ31" s="49">
        <v>0</v>
      </c>
      <c r="AR31" s="50">
        <v>0</v>
      </c>
      <c r="AS31" s="133">
        <v>30</v>
      </c>
      <c r="AT31" s="115">
        <v>3823</v>
      </c>
      <c r="AU31" s="115">
        <v>6</v>
      </c>
      <c r="AV31" s="115">
        <v>6</v>
      </c>
      <c r="AW31" s="115">
        <v>1</v>
      </c>
      <c r="AX31" s="115">
        <v>35</v>
      </c>
      <c r="AY31" s="116">
        <v>0.47</v>
      </c>
      <c r="AZ31" s="116">
        <v>0.25</v>
      </c>
      <c r="BA31" s="116">
        <v>0.49</v>
      </c>
      <c r="BB31" s="116">
        <v>2.2000000000000002</v>
      </c>
      <c r="BC31" s="116">
        <v>3.5</v>
      </c>
      <c r="BD31" s="61">
        <v>0</v>
      </c>
      <c r="BE31" s="153">
        <v>0</v>
      </c>
      <c r="BF31" s="61">
        <v>6</v>
      </c>
      <c r="BG31" s="153">
        <v>9.8000000000000004E-2</v>
      </c>
      <c r="BH31" s="135">
        <v>0</v>
      </c>
      <c r="BI31" s="135">
        <v>0</v>
      </c>
      <c r="BJ31" s="135">
        <v>98.4</v>
      </c>
      <c r="BK31" s="136">
        <v>1.6</v>
      </c>
      <c r="BL31" s="133">
        <v>802</v>
      </c>
      <c r="BM31" s="115">
        <v>3260</v>
      </c>
      <c r="BN31" s="115">
        <v>100</v>
      </c>
      <c r="BO31" s="115">
        <v>52</v>
      </c>
      <c r="BP31" s="115">
        <v>6</v>
      </c>
      <c r="BQ31" s="115">
        <v>28</v>
      </c>
      <c r="BR31" s="116">
        <v>0.39</v>
      </c>
      <c r="BS31" s="116">
        <v>2.0099999999999998</v>
      </c>
      <c r="BT31" s="116">
        <v>2.42</v>
      </c>
      <c r="BU31" s="116">
        <v>4.5</v>
      </c>
      <c r="BV31" s="116">
        <v>14.2</v>
      </c>
      <c r="BW31" s="61">
        <v>25</v>
      </c>
      <c r="BX31" s="153">
        <v>7.5436408977556102E-2</v>
      </c>
      <c r="BY31" s="61">
        <v>75</v>
      </c>
      <c r="BZ31" s="153">
        <v>0.22630922693266833</v>
      </c>
      <c r="CA31" s="135">
        <v>48</v>
      </c>
      <c r="CB31" s="135">
        <v>14.8</v>
      </c>
      <c r="CC31" s="135">
        <v>93.4</v>
      </c>
      <c r="CD31" s="136">
        <v>6.4</v>
      </c>
      <c r="CE31" s="133">
        <v>803</v>
      </c>
      <c r="CF31" s="115">
        <v>4017</v>
      </c>
      <c r="CG31" s="115">
        <v>64</v>
      </c>
      <c r="CH31" s="115">
        <v>43</v>
      </c>
      <c r="CI31" s="115">
        <v>6</v>
      </c>
      <c r="CJ31" s="115">
        <v>35</v>
      </c>
      <c r="CK31" s="116">
        <v>0.7</v>
      </c>
      <c r="CL31" s="116">
        <v>2.71</v>
      </c>
      <c r="CM31" s="116">
        <v>3.43</v>
      </c>
      <c r="CN31" s="116">
        <v>6.4</v>
      </c>
      <c r="CO31" s="116">
        <v>14.8</v>
      </c>
      <c r="CP31" s="61">
        <v>13</v>
      </c>
      <c r="CQ31" s="153">
        <v>5.5529265255292656E-2</v>
      </c>
      <c r="CR31" s="61">
        <v>51</v>
      </c>
      <c r="CS31" s="153">
        <v>0.21784557907845581</v>
      </c>
      <c r="CT31" s="135">
        <v>61.5</v>
      </c>
      <c r="CU31" s="135">
        <v>2.2999999999999998</v>
      </c>
      <c r="CV31" s="135">
        <v>93.8</v>
      </c>
      <c r="CW31" s="136">
        <v>6.2</v>
      </c>
      <c r="CX31" s="133">
        <v>474</v>
      </c>
      <c r="CY31" s="115">
        <v>3180</v>
      </c>
      <c r="CZ31" s="115">
        <v>31</v>
      </c>
      <c r="DA31" s="115">
        <v>22</v>
      </c>
      <c r="DB31" s="115">
        <v>5</v>
      </c>
      <c r="DC31" s="115">
        <v>23</v>
      </c>
      <c r="DD31" s="116">
        <v>1.1399999999999999</v>
      </c>
      <c r="DE31" s="116">
        <v>3.34</v>
      </c>
      <c r="DF31" s="116">
        <v>4.22</v>
      </c>
      <c r="DG31" s="116">
        <v>10.1</v>
      </c>
      <c r="DH31" s="116">
        <v>12.9</v>
      </c>
      <c r="DI31" s="61">
        <v>5</v>
      </c>
      <c r="DJ31" s="153">
        <v>4.451476793248945E-2</v>
      </c>
      <c r="DK31" s="61">
        <v>26</v>
      </c>
      <c r="DL31" s="153">
        <v>0.23147679324894513</v>
      </c>
      <c r="DM31" s="159">
        <v>20</v>
      </c>
      <c r="DN31" s="135">
        <v>4.3</v>
      </c>
      <c r="DO31" s="135">
        <v>93.1</v>
      </c>
      <c r="DP31" s="136">
        <v>6.9</v>
      </c>
      <c r="DQ31" s="133">
        <v>625</v>
      </c>
      <c r="DR31" s="115">
        <v>3654</v>
      </c>
      <c r="DS31" s="115">
        <v>72</v>
      </c>
      <c r="DT31" s="115">
        <v>50</v>
      </c>
      <c r="DU31" s="115">
        <v>6</v>
      </c>
      <c r="DV31" s="115">
        <v>39</v>
      </c>
      <c r="DW31" s="116">
        <v>0.71</v>
      </c>
      <c r="DX31" s="116">
        <v>1.34</v>
      </c>
      <c r="DY31" s="116">
        <v>1.72</v>
      </c>
      <c r="DZ31" s="116">
        <v>5.6</v>
      </c>
      <c r="EA31" s="116">
        <v>9.4</v>
      </c>
      <c r="EB31" s="61">
        <v>15</v>
      </c>
      <c r="EC31" s="153">
        <v>4.1279999999999997E-2</v>
      </c>
      <c r="ED31" s="61">
        <v>57</v>
      </c>
      <c r="EE31" s="153">
        <v>0.15686399999999998</v>
      </c>
      <c r="EF31" s="135">
        <v>40</v>
      </c>
      <c r="EG31" s="135">
        <v>9.1</v>
      </c>
      <c r="EH31" s="135">
        <v>87.8</v>
      </c>
      <c r="EI31" s="136">
        <v>12.2</v>
      </c>
    </row>
    <row r="32" spans="1:139" ht="15.75" customHeight="1" x14ac:dyDescent="0.2">
      <c r="A32" s="30">
        <v>30</v>
      </c>
      <c r="B32" s="32" t="s">
        <v>367</v>
      </c>
      <c r="C32" s="120">
        <v>6.3999999999999995</v>
      </c>
      <c r="D32" s="121" t="s">
        <v>781</v>
      </c>
      <c r="E32" s="35">
        <v>4</v>
      </c>
      <c r="F32" s="123">
        <v>36005</v>
      </c>
      <c r="G32" s="124">
        <v>27.183561643835617</v>
      </c>
      <c r="H32" s="37" t="s">
        <v>754</v>
      </c>
      <c r="I32" s="124">
        <v>23.764383561643836</v>
      </c>
      <c r="J32" s="37" t="s">
        <v>983</v>
      </c>
      <c r="K32" s="37" t="s">
        <v>977</v>
      </c>
      <c r="L32" s="37" t="s">
        <v>985</v>
      </c>
      <c r="M32" s="122">
        <v>73</v>
      </c>
      <c r="N32" s="122">
        <v>183</v>
      </c>
      <c r="O32" s="122">
        <v>4.46</v>
      </c>
      <c r="P32" s="38">
        <v>0</v>
      </c>
      <c r="Q32" s="125">
        <v>0</v>
      </c>
      <c r="R32" s="110">
        <v>2.4112088628217662E-2</v>
      </c>
      <c r="S32" s="110">
        <v>2.1344717182497332E-2</v>
      </c>
      <c r="T32" s="110">
        <v>0.3655744176865377</v>
      </c>
      <c r="U32" s="110">
        <v>0.25052289100627467</v>
      </c>
      <c r="V32" s="58">
        <v>0.30804865434640616</v>
      </c>
      <c r="W32" s="59">
        <v>0.29264622162908582</v>
      </c>
      <c r="X32" s="42">
        <v>22.12054794520548</v>
      </c>
      <c r="Y32" s="43">
        <v>4.4400000000000004</v>
      </c>
      <c r="Z32" s="43">
        <v>7.1</v>
      </c>
      <c r="AA32" s="43">
        <v>13.4</v>
      </c>
      <c r="AB32" s="43">
        <v>0.97</v>
      </c>
      <c r="AC32" s="43">
        <v>2.99</v>
      </c>
      <c r="AD32" s="44">
        <v>7.2133580705009276E-2</v>
      </c>
      <c r="AE32" s="44">
        <v>0.22708719851576994</v>
      </c>
      <c r="AF32" s="45">
        <v>4.0999999999999995E-2</v>
      </c>
      <c r="AG32" s="185">
        <v>0.22</v>
      </c>
      <c r="AH32" s="185">
        <v>0.77800000000000002</v>
      </c>
      <c r="AI32" s="43">
        <v>92.499982493746472</v>
      </c>
      <c r="AJ32" s="47">
        <v>91.557712179639282</v>
      </c>
      <c r="AK32" s="48">
        <v>8</v>
      </c>
      <c r="AL32" s="49">
        <v>2</v>
      </c>
      <c r="AM32" s="49">
        <v>8</v>
      </c>
      <c r="AN32" s="49">
        <v>5</v>
      </c>
      <c r="AO32" s="49">
        <v>8</v>
      </c>
      <c r="AP32" s="49">
        <v>5</v>
      </c>
      <c r="AQ32" s="49">
        <v>0</v>
      </c>
      <c r="AR32" s="50">
        <v>0.25</v>
      </c>
      <c r="AS32" s="133">
        <v>0</v>
      </c>
      <c r="AT32" s="115">
        <v>3599</v>
      </c>
      <c r="AU32" s="115"/>
      <c r="AV32" s="115"/>
      <c r="AW32" s="115"/>
      <c r="AX32" s="115"/>
      <c r="AY32" s="116"/>
      <c r="AZ32" s="116"/>
      <c r="BA32" s="116"/>
      <c r="BB32" s="116"/>
      <c r="BC32" s="116"/>
      <c r="BD32" s="61"/>
      <c r="BE32" s="153"/>
      <c r="BF32" s="61"/>
      <c r="BG32" s="153"/>
      <c r="BH32" s="135"/>
      <c r="BI32" s="135"/>
      <c r="BJ32" s="135"/>
      <c r="BK32" s="136"/>
      <c r="BL32" s="133">
        <v>74</v>
      </c>
      <c r="BM32" s="115">
        <v>3069</v>
      </c>
      <c r="BN32" s="115">
        <v>13</v>
      </c>
      <c r="BO32" s="115">
        <v>7</v>
      </c>
      <c r="BP32" s="115">
        <v>0</v>
      </c>
      <c r="BQ32" s="115">
        <v>25</v>
      </c>
      <c r="BR32" s="116">
        <v>0.01</v>
      </c>
      <c r="BS32" s="116">
        <v>0.65</v>
      </c>
      <c r="BT32" s="116">
        <v>1.84</v>
      </c>
      <c r="BU32" s="116">
        <v>10.4</v>
      </c>
      <c r="BV32" s="116"/>
      <c r="BW32" s="61">
        <v>1</v>
      </c>
      <c r="BX32" s="153">
        <v>2.4864864864864868E-2</v>
      </c>
      <c r="BY32" s="61">
        <v>12</v>
      </c>
      <c r="BZ32" s="153">
        <v>0.29837837837837844</v>
      </c>
      <c r="CA32" s="135">
        <v>0</v>
      </c>
      <c r="CB32" s="135">
        <v>0</v>
      </c>
      <c r="CC32" s="135">
        <v>9.4</v>
      </c>
      <c r="CD32" s="136">
        <v>90.6</v>
      </c>
      <c r="CE32" s="133">
        <v>80</v>
      </c>
      <c r="CF32" s="115">
        <v>3748</v>
      </c>
      <c r="CG32" s="115">
        <v>15</v>
      </c>
      <c r="CH32" s="115">
        <v>6</v>
      </c>
      <c r="CI32" s="115">
        <v>1</v>
      </c>
      <c r="CJ32" s="115">
        <v>31</v>
      </c>
      <c r="CK32" s="116">
        <v>0.93</v>
      </c>
      <c r="CL32" s="116">
        <v>0.53</v>
      </c>
      <c r="CM32" s="116">
        <v>0.91</v>
      </c>
      <c r="CN32" s="116">
        <v>8.6</v>
      </c>
      <c r="CO32" s="116">
        <v>7.1</v>
      </c>
      <c r="CP32" s="61">
        <v>5</v>
      </c>
      <c r="CQ32" s="153">
        <v>5.6875000000000002E-2</v>
      </c>
      <c r="CR32" s="61">
        <v>10</v>
      </c>
      <c r="CS32" s="153">
        <v>0.11375</v>
      </c>
      <c r="CT32" s="135">
        <v>40</v>
      </c>
      <c r="CU32" s="135">
        <v>25</v>
      </c>
      <c r="CV32" s="135">
        <v>15.7</v>
      </c>
      <c r="CW32" s="136">
        <v>84.3</v>
      </c>
      <c r="CX32" s="133">
        <v>926</v>
      </c>
      <c r="CY32" s="115">
        <v>2533</v>
      </c>
      <c r="CZ32" s="115">
        <v>87</v>
      </c>
      <c r="DA32" s="115">
        <v>62</v>
      </c>
      <c r="DB32" s="115">
        <v>8</v>
      </c>
      <c r="DC32" s="115">
        <v>14</v>
      </c>
      <c r="DD32" s="116">
        <v>0.97</v>
      </c>
      <c r="DE32" s="116">
        <v>2.99</v>
      </c>
      <c r="DF32" s="116">
        <v>4.4400000000000004</v>
      </c>
      <c r="DG32" s="116">
        <v>7.1</v>
      </c>
      <c r="DH32" s="116">
        <v>10.4</v>
      </c>
      <c r="DI32" s="61">
        <v>14</v>
      </c>
      <c r="DJ32" s="153">
        <v>6.7127429805615563E-2</v>
      </c>
      <c r="DK32" s="61">
        <v>73</v>
      </c>
      <c r="DL32" s="153">
        <v>0.3500215982721383</v>
      </c>
      <c r="DM32" s="159">
        <v>42.9</v>
      </c>
      <c r="DN32" s="135">
        <v>6.1</v>
      </c>
      <c r="DO32" s="135">
        <v>23</v>
      </c>
      <c r="DP32" s="136">
        <v>76.599999999999994</v>
      </c>
      <c r="DQ32" s="133">
        <v>1078</v>
      </c>
      <c r="DR32" s="115">
        <v>4303</v>
      </c>
      <c r="DS32" s="115">
        <v>112</v>
      </c>
      <c r="DT32" s="115">
        <v>71</v>
      </c>
      <c r="DU32" s="115">
        <v>8</v>
      </c>
      <c r="DV32" s="115">
        <v>39</v>
      </c>
      <c r="DW32" s="116">
        <v>0.76</v>
      </c>
      <c r="DX32" s="116">
        <v>2.25</v>
      </c>
      <c r="DY32" s="116">
        <v>2.88</v>
      </c>
      <c r="DZ32" s="116">
        <v>4.2</v>
      </c>
      <c r="EA32" s="116">
        <v>13.4</v>
      </c>
      <c r="EB32" s="61">
        <v>27</v>
      </c>
      <c r="EC32" s="153">
        <v>7.2133580705009276E-2</v>
      </c>
      <c r="ED32" s="61">
        <v>85</v>
      </c>
      <c r="EE32" s="153">
        <v>0.22708719851576994</v>
      </c>
      <c r="EF32" s="135">
        <v>51.9</v>
      </c>
      <c r="EG32" s="135">
        <v>4.0999999999999996</v>
      </c>
      <c r="EH32" s="135">
        <v>21</v>
      </c>
      <c r="EI32" s="136">
        <v>79</v>
      </c>
    </row>
    <row r="33" spans="1:139" ht="15.75" customHeight="1" x14ac:dyDescent="0.2">
      <c r="A33" s="30">
        <v>31</v>
      </c>
      <c r="B33" s="32" t="s">
        <v>379</v>
      </c>
      <c r="C33" s="120">
        <v>6.2785714285714294</v>
      </c>
      <c r="D33" s="121" t="s">
        <v>815</v>
      </c>
      <c r="E33" s="35">
        <v>11</v>
      </c>
      <c r="F33" s="123">
        <v>36598</v>
      </c>
      <c r="G33" s="124">
        <v>25.55890410958904</v>
      </c>
      <c r="H33" s="37" t="s">
        <v>754</v>
      </c>
      <c r="I33" s="124">
        <v>22.139726027397259</v>
      </c>
      <c r="J33" s="37" t="s">
        <v>727</v>
      </c>
      <c r="K33" s="37" t="s">
        <v>981</v>
      </c>
      <c r="L33" s="37" t="s">
        <v>986</v>
      </c>
      <c r="M33" s="122">
        <v>70</v>
      </c>
      <c r="N33" s="122">
        <v>190</v>
      </c>
      <c r="O33" s="122">
        <v>4.43</v>
      </c>
      <c r="P33" s="38">
        <v>0</v>
      </c>
      <c r="Q33" s="125">
        <v>0</v>
      </c>
      <c r="R33" s="110">
        <v>0.38536762042738137</v>
      </c>
      <c r="S33" s="110">
        <v>0</v>
      </c>
      <c r="T33" s="110">
        <v>0.25526237770530685</v>
      </c>
      <c r="U33" s="110">
        <v>0.19205087440381557</v>
      </c>
      <c r="V33" s="58">
        <v>0.28870924741559845</v>
      </c>
      <c r="W33" s="59">
        <v>0.17322554844935906</v>
      </c>
      <c r="X33" s="42">
        <v>18.482191780821918</v>
      </c>
      <c r="Y33" s="43">
        <v>4.7300000000000004</v>
      </c>
      <c r="Z33" s="43">
        <v>0</v>
      </c>
      <c r="AA33" s="43">
        <v>0</v>
      </c>
      <c r="AB33" s="43">
        <v>0</v>
      </c>
      <c r="AC33" s="43">
        <v>0</v>
      </c>
      <c r="AD33" s="44">
        <v>2.9403973509933779E-2</v>
      </c>
      <c r="AE33" s="44">
        <v>0.22788079470198677</v>
      </c>
      <c r="AF33" s="45">
        <v>0</v>
      </c>
      <c r="AG33" s="185">
        <v>0</v>
      </c>
      <c r="AH33" s="185">
        <v>0</v>
      </c>
      <c r="AI33" s="43">
        <v>98.666265767488142</v>
      </c>
      <c r="AJ33" s="47">
        <v>91.7032532952867</v>
      </c>
      <c r="AK33" s="48">
        <v>4</v>
      </c>
      <c r="AL33" s="49">
        <v>10</v>
      </c>
      <c r="AM33" s="49">
        <v>9</v>
      </c>
      <c r="AN33" s="49">
        <v>0</v>
      </c>
      <c r="AO33" s="49">
        <v>9</v>
      </c>
      <c r="AP33" s="49">
        <v>5</v>
      </c>
      <c r="AQ33" s="49">
        <v>0</v>
      </c>
      <c r="AR33" s="50">
        <v>0</v>
      </c>
      <c r="AS33" s="133">
        <v>0</v>
      </c>
      <c r="AT33" s="115">
        <v>3093</v>
      </c>
      <c r="AU33" s="115"/>
      <c r="AV33" s="115"/>
      <c r="AW33" s="115"/>
      <c r="AX33" s="115"/>
      <c r="AY33" s="116"/>
      <c r="AZ33" s="116"/>
      <c r="BA33" s="116"/>
      <c r="BB33" s="116"/>
      <c r="BC33" s="116"/>
      <c r="BD33" s="61"/>
      <c r="BE33" s="153"/>
      <c r="BF33" s="61"/>
      <c r="BG33" s="153"/>
      <c r="BH33" s="135"/>
      <c r="BI33" s="135"/>
      <c r="BJ33" s="135"/>
      <c r="BK33" s="136"/>
      <c r="BL33" s="133">
        <v>1064</v>
      </c>
      <c r="BM33" s="115">
        <v>2761</v>
      </c>
      <c r="BN33" s="115"/>
      <c r="BO33" s="115"/>
      <c r="BP33" s="115"/>
      <c r="BQ33" s="115"/>
      <c r="BR33" s="116"/>
      <c r="BS33" s="116"/>
      <c r="BT33" s="116"/>
      <c r="BU33" s="116"/>
      <c r="BV33" s="116"/>
      <c r="BW33" s="61"/>
      <c r="BX33" s="153"/>
      <c r="BY33" s="61"/>
      <c r="BZ33" s="153"/>
      <c r="CA33" s="135"/>
      <c r="CB33" s="135"/>
      <c r="CC33" s="135"/>
      <c r="CD33" s="136"/>
      <c r="CE33" s="133">
        <v>0</v>
      </c>
      <c r="CF33" s="115">
        <v>3093</v>
      </c>
      <c r="CG33" s="115"/>
      <c r="CH33" s="115"/>
      <c r="CI33" s="115"/>
      <c r="CJ33" s="115"/>
      <c r="CK33" s="116"/>
      <c r="CL33" s="116"/>
      <c r="CM33" s="116"/>
      <c r="CN33" s="116"/>
      <c r="CO33" s="116"/>
      <c r="CP33" s="61"/>
      <c r="CQ33" s="153"/>
      <c r="CR33" s="61"/>
      <c r="CS33" s="153"/>
      <c r="CT33" s="135"/>
      <c r="CU33" s="135"/>
      <c r="CV33" s="135"/>
      <c r="CW33" s="136"/>
      <c r="CX33" s="133">
        <v>861</v>
      </c>
      <c r="CY33" s="115">
        <v>3373</v>
      </c>
      <c r="CZ33" s="115"/>
      <c r="DA33" s="115"/>
      <c r="DB33" s="115"/>
      <c r="DC33" s="115"/>
      <c r="DD33" s="116"/>
      <c r="DE33" s="116"/>
      <c r="DF33" s="116">
        <v>4.7300000000000004</v>
      </c>
      <c r="DG33" s="116">
        <v>12.5</v>
      </c>
      <c r="DH33" s="116"/>
      <c r="DI33" s="61"/>
      <c r="DJ33" s="153"/>
      <c r="DK33" s="61"/>
      <c r="DL33" s="153"/>
      <c r="DM33" s="159"/>
      <c r="DN33" s="135"/>
      <c r="DO33" s="135"/>
      <c r="DP33" s="136"/>
      <c r="DQ33" s="133">
        <v>604</v>
      </c>
      <c r="DR33" s="115">
        <v>3145</v>
      </c>
      <c r="DS33" s="115">
        <v>70</v>
      </c>
      <c r="DT33" s="115">
        <v>40</v>
      </c>
      <c r="DU33" s="115">
        <v>6</v>
      </c>
      <c r="DV33" s="115"/>
      <c r="DW33" s="116"/>
      <c r="DX33" s="116"/>
      <c r="DY33" s="116">
        <v>2.2200000000000002</v>
      </c>
      <c r="DZ33" s="116">
        <v>9</v>
      </c>
      <c r="EA33" s="116"/>
      <c r="EB33" s="61">
        <v>8</v>
      </c>
      <c r="EC33" s="153">
        <v>2.9403973509933779E-2</v>
      </c>
      <c r="ED33" s="61">
        <v>62</v>
      </c>
      <c r="EE33" s="153">
        <v>0.22788079470198677</v>
      </c>
      <c r="EF33" s="135"/>
      <c r="EG33" s="135"/>
      <c r="EH33" s="135"/>
      <c r="EI33" s="136"/>
    </row>
    <row r="34" spans="1:139" ht="15.75" customHeight="1" x14ac:dyDescent="0.2">
      <c r="A34" s="30">
        <v>32</v>
      </c>
      <c r="B34" s="32" t="s">
        <v>366</v>
      </c>
      <c r="C34" s="120">
        <v>6.1542857142857139</v>
      </c>
      <c r="D34" s="121" t="s">
        <v>737</v>
      </c>
      <c r="E34" s="35">
        <v>10</v>
      </c>
      <c r="F34" s="123">
        <v>36342</v>
      </c>
      <c r="G34" s="124">
        <v>26.260273972602739</v>
      </c>
      <c r="H34" s="37" t="s">
        <v>669</v>
      </c>
      <c r="I34" s="124">
        <v>22.841095890410958</v>
      </c>
      <c r="J34" s="37" t="s">
        <v>983</v>
      </c>
      <c r="K34" s="37" t="s">
        <v>981</v>
      </c>
      <c r="L34" s="37" t="s">
        <v>986</v>
      </c>
      <c r="M34" s="122">
        <v>69</v>
      </c>
      <c r="N34" s="122">
        <v>194</v>
      </c>
      <c r="O34" s="122">
        <v>4.5599999999999996</v>
      </c>
      <c r="P34" s="38">
        <v>0</v>
      </c>
      <c r="Q34" s="125">
        <v>0</v>
      </c>
      <c r="R34" s="110">
        <v>0.22968435191403627</v>
      </c>
      <c r="S34" s="110">
        <v>0.2161555721765146</v>
      </c>
      <c r="T34" s="110">
        <v>0.24700761697497281</v>
      </c>
      <c r="U34" s="110">
        <v>0.31324110671936761</v>
      </c>
      <c r="V34" s="58">
        <v>0.31324110671936761</v>
      </c>
      <c r="W34" s="59">
        <v>0.21926877470355732</v>
      </c>
      <c r="X34" s="42">
        <v>19.183561643835617</v>
      </c>
      <c r="Y34" s="43">
        <v>2.82</v>
      </c>
      <c r="Z34" s="43">
        <v>7.7</v>
      </c>
      <c r="AA34" s="43">
        <v>6.3</v>
      </c>
      <c r="AB34" s="43">
        <v>0.76</v>
      </c>
      <c r="AC34" s="43">
        <v>2.73</v>
      </c>
      <c r="AD34" s="44">
        <v>2.9652996845425866E-2</v>
      </c>
      <c r="AE34" s="44">
        <v>0.24611987381703468</v>
      </c>
      <c r="AF34" s="45">
        <v>0.02</v>
      </c>
      <c r="AG34" s="185">
        <v>3.3000000000000002E-2</v>
      </c>
      <c r="AH34" s="185">
        <v>0.46450000000000002</v>
      </c>
      <c r="AI34" s="43">
        <v>89.737167038919395</v>
      </c>
      <c r="AJ34" s="47">
        <v>81.62345660642579</v>
      </c>
      <c r="AK34" s="48">
        <v>6</v>
      </c>
      <c r="AL34" s="49">
        <v>8</v>
      </c>
      <c r="AM34" s="49">
        <v>5</v>
      </c>
      <c r="AN34" s="49">
        <v>6</v>
      </c>
      <c r="AO34" s="49">
        <v>6</v>
      </c>
      <c r="AP34" s="49">
        <v>3</v>
      </c>
      <c r="AQ34" s="49">
        <v>0</v>
      </c>
      <c r="AR34" s="50">
        <v>0</v>
      </c>
      <c r="AS34" s="133">
        <v>0</v>
      </c>
      <c r="AT34" s="115">
        <v>4355</v>
      </c>
      <c r="AU34" s="115"/>
      <c r="AV34" s="115"/>
      <c r="AW34" s="115"/>
      <c r="AX34" s="115"/>
      <c r="AY34" s="116"/>
      <c r="AZ34" s="116"/>
      <c r="BA34" s="116"/>
      <c r="BB34" s="116"/>
      <c r="BC34" s="116"/>
      <c r="BD34" s="61"/>
      <c r="BE34" s="153"/>
      <c r="BF34" s="61"/>
      <c r="BG34" s="153"/>
      <c r="BH34" s="135"/>
      <c r="BI34" s="135"/>
      <c r="BJ34" s="135"/>
      <c r="BK34" s="136"/>
      <c r="BL34" s="133">
        <v>684</v>
      </c>
      <c r="BM34" s="115">
        <v>2978</v>
      </c>
      <c r="BN34" s="115"/>
      <c r="BO34" s="115"/>
      <c r="BP34" s="115"/>
      <c r="BQ34" s="115"/>
      <c r="BR34" s="116"/>
      <c r="BS34" s="116"/>
      <c r="BT34" s="116"/>
      <c r="BU34" s="116"/>
      <c r="BV34" s="116"/>
      <c r="BW34" s="61"/>
      <c r="BX34" s="153"/>
      <c r="BY34" s="61"/>
      <c r="BZ34" s="153"/>
      <c r="CA34" s="135"/>
      <c r="CB34" s="135"/>
      <c r="CC34" s="135"/>
      <c r="CD34" s="136"/>
      <c r="CE34" s="133">
        <v>867</v>
      </c>
      <c r="CF34" s="115">
        <v>4011</v>
      </c>
      <c r="CG34" s="115"/>
      <c r="CH34" s="115"/>
      <c r="CI34" s="115"/>
      <c r="CJ34" s="115"/>
      <c r="CK34" s="116"/>
      <c r="CL34" s="116"/>
      <c r="CM34" s="116"/>
      <c r="CN34" s="116"/>
      <c r="CO34" s="116"/>
      <c r="CP34" s="61"/>
      <c r="CQ34" s="153"/>
      <c r="CR34" s="61"/>
      <c r="CS34" s="153"/>
      <c r="CT34" s="135"/>
      <c r="CU34" s="135"/>
      <c r="CV34" s="135"/>
      <c r="CW34" s="136"/>
      <c r="CX34" s="133">
        <v>454</v>
      </c>
      <c r="CY34" s="115">
        <v>1838</v>
      </c>
      <c r="CZ34" s="115"/>
      <c r="DA34" s="115"/>
      <c r="DB34" s="115"/>
      <c r="DC34" s="115"/>
      <c r="DD34" s="116"/>
      <c r="DE34" s="116"/>
      <c r="DF34" s="116">
        <v>2.14</v>
      </c>
      <c r="DG34" s="116">
        <v>6.3</v>
      </c>
      <c r="DH34" s="116"/>
      <c r="DI34" s="61"/>
      <c r="DJ34" s="153"/>
      <c r="DK34" s="61"/>
      <c r="DL34" s="153"/>
      <c r="DM34" s="159"/>
      <c r="DN34" s="135"/>
      <c r="DO34" s="135"/>
      <c r="DP34" s="136"/>
      <c r="DQ34" s="133">
        <v>1902</v>
      </c>
      <c r="DR34" s="115">
        <v>6072</v>
      </c>
      <c r="DS34" s="115">
        <v>186</v>
      </c>
      <c r="DT34" s="115">
        <v>148</v>
      </c>
      <c r="DU34" s="115">
        <v>17</v>
      </c>
      <c r="DV34" s="115">
        <v>63</v>
      </c>
      <c r="DW34" s="116">
        <v>0.76</v>
      </c>
      <c r="DX34" s="116">
        <v>2.73</v>
      </c>
      <c r="DY34" s="116">
        <v>2.82</v>
      </c>
      <c r="DZ34" s="116">
        <v>7.7</v>
      </c>
      <c r="EA34" s="116">
        <v>6.3</v>
      </c>
      <c r="EB34" s="61">
        <v>20</v>
      </c>
      <c r="EC34" s="153">
        <v>2.9652996845425866E-2</v>
      </c>
      <c r="ED34" s="61">
        <v>166</v>
      </c>
      <c r="EE34" s="153">
        <v>0.24611987381703468</v>
      </c>
      <c r="EF34" s="135">
        <v>55</v>
      </c>
      <c r="EG34" s="135">
        <v>2</v>
      </c>
      <c r="EH34" s="135">
        <v>6.6</v>
      </c>
      <c r="EI34" s="136">
        <v>92.9</v>
      </c>
    </row>
    <row r="35" spans="1:139" ht="15.75" customHeight="1" x14ac:dyDescent="0.2">
      <c r="A35" s="30">
        <v>33</v>
      </c>
      <c r="B35" s="32" t="s">
        <v>380</v>
      </c>
      <c r="C35" s="120">
        <v>6.0142857142857151</v>
      </c>
      <c r="D35" s="121" t="s">
        <v>682</v>
      </c>
      <c r="E35" s="35">
        <v>3</v>
      </c>
      <c r="F35" s="123">
        <v>36604</v>
      </c>
      <c r="G35" s="124">
        <v>25.542465753424658</v>
      </c>
      <c r="H35" s="37" t="s">
        <v>669</v>
      </c>
      <c r="I35" s="124">
        <v>22.123287671232877</v>
      </c>
      <c r="J35" s="37" t="s">
        <v>976</v>
      </c>
      <c r="K35" s="37" t="s">
        <v>984</v>
      </c>
      <c r="L35" s="37" t="s">
        <v>986</v>
      </c>
      <c r="M35" s="122">
        <v>73</v>
      </c>
      <c r="N35" s="122">
        <v>198</v>
      </c>
      <c r="O35" s="122">
        <v>4.5</v>
      </c>
      <c r="P35" s="38">
        <v>6</v>
      </c>
      <c r="Q35" s="125">
        <v>0</v>
      </c>
      <c r="R35" s="110">
        <v>0</v>
      </c>
      <c r="S35" s="110">
        <v>0.18272138228941684</v>
      </c>
      <c r="T35" s="110">
        <v>0.25770191507077433</v>
      </c>
      <c r="U35" s="110">
        <v>0.11678832116788321</v>
      </c>
      <c r="V35" s="58">
        <v>0.18724511811932876</v>
      </c>
      <c r="W35" s="59">
        <v>0.1778828622133623</v>
      </c>
      <c r="X35" s="42">
        <v>20.479452054794521</v>
      </c>
      <c r="Y35" s="43">
        <v>1.91</v>
      </c>
      <c r="Z35" s="43">
        <v>6.5</v>
      </c>
      <c r="AA35" s="43">
        <v>12.1</v>
      </c>
      <c r="AB35" s="43">
        <v>0.83</v>
      </c>
      <c r="AC35" s="43">
        <v>2.13</v>
      </c>
      <c r="AD35" s="44">
        <v>2.3875E-2</v>
      </c>
      <c r="AE35" s="44">
        <v>0.22919999999999999</v>
      </c>
      <c r="AF35" s="45">
        <v>7.6999999999999999E-2</v>
      </c>
      <c r="AG35" s="185">
        <v>0.84650000000000003</v>
      </c>
      <c r="AH35" s="185">
        <v>0.1535</v>
      </c>
      <c r="AI35" s="43">
        <v>96.570644718792863</v>
      </c>
      <c r="AJ35" s="47">
        <v>95.586907757125189</v>
      </c>
      <c r="AK35" s="48">
        <v>4</v>
      </c>
      <c r="AL35" s="49">
        <v>6</v>
      </c>
      <c r="AM35" s="49">
        <v>3</v>
      </c>
      <c r="AN35" s="49">
        <v>5</v>
      </c>
      <c r="AO35" s="49">
        <v>8</v>
      </c>
      <c r="AP35" s="49">
        <v>5</v>
      </c>
      <c r="AQ35" s="49">
        <v>2</v>
      </c>
      <c r="AR35" s="50">
        <v>0</v>
      </c>
      <c r="AS35" s="133">
        <v>0</v>
      </c>
      <c r="AT35" s="115">
        <v>5065</v>
      </c>
      <c r="AU35" s="115"/>
      <c r="AV35" s="115"/>
      <c r="AW35" s="115"/>
      <c r="AX35" s="115"/>
      <c r="AY35" s="116"/>
      <c r="AZ35" s="116"/>
      <c r="BA35" s="116"/>
      <c r="BB35" s="116"/>
      <c r="BC35" s="116"/>
      <c r="BD35" s="61"/>
      <c r="BE35" s="153"/>
      <c r="BF35" s="61"/>
      <c r="BG35" s="153"/>
      <c r="BH35" s="135"/>
      <c r="BI35" s="135"/>
      <c r="BJ35" s="135"/>
      <c r="BK35" s="136"/>
      <c r="BL35" s="133">
        <v>0</v>
      </c>
      <c r="BM35" s="115">
        <v>4520</v>
      </c>
      <c r="BN35" s="115">
        <v>38</v>
      </c>
      <c r="BO35" s="115">
        <v>18</v>
      </c>
      <c r="BP35" s="115">
        <v>1</v>
      </c>
      <c r="BQ35" s="115"/>
      <c r="BR35" s="116">
        <v>0.09</v>
      </c>
      <c r="BS35" s="116">
        <v>0.75</v>
      </c>
      <c r="BT35" s="116"/>
      <c r="BU35" s="116"/>
      <c r="BV35" s="116"/>
      <c r="BW35" s="61"/>
      <c r="BX35" s="153"/>
      <c r="BY35" s="61"/>
      <c r="BZ35" s="153"/>
      <c r="CA35" s="135"/>
      <c r="CB35" s="135">
        <v>14.3</v>
      </c>
      <c r="CC35" s="135">
        <v>92.3</v>
      </c>
      <c r="CD35" s="136">
        <v>7.7</v>
      </c>
      <c r="CE35" s="133">
        <v>423</v>
      </c>
      <c r="CF35" s="115">
        <v>2315</v>
      </c>
      <c r="CG35" s="115">
        <v>64</v>
      </c>
      <c r="CH35" s="115">
        <v>33</v>
      </c>
      <c r="CI35" s="115">
        <v>4</v>
      </c>
      <c r="CJ35" s="115">
        <v>14</v>
      </c>
      <c r="CK35" s="116">
        <v>0.59</v>
      </c>
      <c r="CL35" s="116">
        <v>1.24</v>
      </c>
      <c r="CM35" s="116">
        <v>1.08</v>
      </c>
      <c r="CN35" s="116">
        <v>2.5</v>
      </c>
      <c r="CO35" s="116">
        <v>11.3</v>
      </c>
      <c r="CP35" s="61">
        <v>11</v>
      </c>
      <c r="CQ35" s="153">
        <v>2.8085106382978727E-2</v>
      </c>
      <c r="CR35" s="61">
        <v>53</v>
      </c>
      <c r="CS35" s="153">
        <v>0.13531914893617022</v>
      </c>
      <c r="CT35" s="135"/>
      <c r="CU35" s="135">
        <v>17.5</v>
      </c>
      <c r="CV35" s="135">
        <v>80.7</v>
      </c>
      <c r="CW35" s="136">
        <v>18.8</v>
      </c>
      <c r="CX35" s="133">
        <v>619</v>
      </c>
      <c r="CY35" s="115">
        <v>2402</v>
      </c>
      <c r="CZ35" s="115">
        <v>52</v>
      </c>
      <c r="DA35" s="115">
        <v>33</v>
      </c>
      <c r="DB35" s="115">
        <v>5</v>
      </c>
      <c r="DC35" s="115">
        <v>20</v>
      </c>
      <c r="DD35" s="116">
        <v>0.83</v>
      </c>
      <c r="DE35" s="116">
        <v>2.13</v>
      </c>
      <c r="DF35" s="116">
        <v>1.86</v>
      </c>
      <c r="DG35" s="116">
        <v>6.5</v>
      </c>
      <c r="DH35" s="116">
        <v>12.1</v>
      </c>
      <c r="DI35" s="61" t="e">
        <v>#N/A</v>
      </c>
      <c r="DJ35" s="153" t="e">
        <v>#N/A</v>
      </c>
      <c r="DK35" s="61" t="e">
        <v>#N/A</v>
      </c>
      <c r="DL35" s="153" t="e">
        <v>#N/A</v>
      </c>
      <c r="DM35" s="159"/>
      <c r="DN35" s="135">
        <v>5.7</v>
      </c>
      <c r="DO35" s="135">
        <v>82.1</v>
      </c>
      <c r="DP35" s="136">
        <v>17.899999999999999</v>
      </c>
      <c r="DQ35" s="133">
        <v>400</v>
      </c>
      <c r="DR35" s="115">
        <v>3425</v>
      </c>
      <c r="DS35" s="115">
        <v>53</v>
      </c>
      <c r="DT35" s="115">
        <v>36</v>
      </c>
      <c r="DU35" s="115">
        <v>2</v>
      </c>
      <c r="DV35" s="115">
        <v>32</v>
      </c>
      <c r="DW35" s="116">
        <v>0.47</v>
      </c>
      <c r="DX35" s="116">
        <v>1.1499999999999999</v>
      </c>
      <c r="DY35" s="116">
        <v>1.91</v>
      </c>
      <c r="DZ35" s="116">
        <v>5.5</v>
      </c>
      <c r="EA35" s="116">
        <v>10.7</v>
      </c>
      <c r="EB35" s="61">
        <v>5</v>
      </c>
      <c r="EC35" s="153">
        <v>2.3875E-2</v>
      </c>
      <c r="ED35" s="61">
        <v>48</v>
      </c>
      <c r="EE35" s="153">
        <v>0.22919999999999999</v>
      </c>
      <c r="EF35" s="135">
        <v>40</v>
      </c>
      <c r="EG35" s="135">
        <v>7.7</v>
      </c>
      <c r="EH35" s="135">
        <v>87.2</v>
      </c>
      <c r="EI35" s="136">
        <v>12.8</v>
      </c>
    </row>
    <row r="36" spans="1:139" ht="15.75" customHeight="1" x14ac:dyDescent="0.2">
      <c r="A36" s="30">
        <v>34</v>
      </c>
      <c r="B36" s="32" t="s">
        <v>398</v>
      </c>
      <c r="C36" s="120">
        <v>5.9128571428571428</v>
      </c>
      <c r="D36" s="121" t="s">
        <v>816</v>
      </c>
      <c r="E36" s="35">
        <v>11</v>
      </c>
      <c r="F36" s="123">
        <v>35728</v>
      </c>
      <c r="G36" s="124">
        <v>27.942465753424656</v>
      </c>
      <c r="H36" s="37" t="s">
        <v>754</v>
      </c>
      <c r="I36" s="124">
        <v>24.523287671232875</v>
      </c>
      <c r="J36" s="37" t="s">
        <v>727</v>
      </c>
      <c r="K36" s="37" t="s">
        <v>981</v>
      </c>
      <c r="L36" s="37" t="s">
        <v>988</v>
      </c>
      <c r="M36" s="122">
        <v>76</v>
      </c>
      <c r="N36" s="122">
        <v>209</v>
      </c>
      <c r="O36" s="122">
        <v>4.3899999999999997</v>
      </c>
      <c r="P36" s="38">
        <v>0</v>
      </c>
      <c r="Q36" s="125">
        <v>0</v>
      </c>
      <c r="R36" s="110">
        <v>0</v>
      </c>
      <c r="S36" s="110">
        <v>0.37904967602591794</v>
      </c>
      <c r="T36" s="110">
        <v>5.5393586005830907E-2</v>
      </c>
      <c r="U36" s="110">
        <v>0.32960059723777529</v>
      </c>
      <c r="V36" s="58">
        <v>0.35432513663184662</v>
      </c>
      <c r="W36" s="59">
        <v>0.21259508197910795</v>
      </c>
      <c r="X36" s="42">
        <v>21.863013698630137</v>
      </c>
      <c r="Y36" s="43">
        <v>2.68</v>
      </c>
      <c r="Z36" s="43">
        <v>11.4</v>
      </c>
      <c r="AA36" s="43">
        <v>0</v>
      </c>
      <c r="AB36" s="43">
        <v>0</v>
      </c>
      <c r="AC36" s="43">
        <v>0</v>
      </c>
      <c r="AD36" s="44">
        <v>3.3386183465458664E-2</v>
      </c>
      <c r="AE36" s="44">
        <v>0.17300113250283125</v>
      </c>
      <c r="AF36" s="45">
        <v>0</v>
      </c>
      <c r="AG36" s="185">
        <v>0</v>
      </c>
      <c r="AH36" s="185">
        <v>0</v>
      </c>
      <c r="AI36" s="43">
        <v>112.54292564580592</v>
      </c>
      <c r="AJ36" s="47">
        <v>118.33346473766591</v>
      </c>
      <c r="AK36" s="48">
        <v>6</v>
      </c>
      <c r="AL36" s="49">
        <v>3</v>
      </c>
      <c r="AM36" s="49">
        <v>5</v>
      </c>
      <c r="AN36" s="49">
        <v>9</v>
      </c>
      <c r="AO36" s="49">
        <v>9</v>
      </c>
      <c r="AP36" s="49">
        <v>9</v>
      </c>
      <c r="AQ36" s="49">
        <v>0</v>
      </c>
      <c r="AR36" s="50">
        <v>0</v>
      </c>
      <c r="AS36" s="133">
        <v>0</v>
      </c>
      <c r="AT36" s="115">
        <v>2744</v>
      </c>
      <c r="AU36" s="115"/>
      <c r="AV36" s="115"/>
      <c r="AW36" s="115"/>
      <c r="AX36" s="115"/>
      <c r="AY36" s="116"/>
      <c r="AZ36" s="116"/>
      <c r="BA36" s="116"/>
      <c r="BB36" s="116"/>
      <c r="BC36" s="116"/>
      <c r="BD36" s="61"/>
      <c r="BE36" s="153"/>
      <c r="BF36" s="61"/>
      <c r="BG36" s="153"/>
      <c r="BH36" s="135"/>
      <c r="BI36" s="135"/>
      <c r="BJ36" s="135"/>
      <c r="BK36" s="136"/>
      <c r="BL36" s="133">
        <v>0</v>
      </c>
      <c r="BM36" s="115">
        <v>2775</v>
      </c>
      <c r="BN36" s="115"/>
      <c r="BO36" s="115"/>
      <c r="BP36" s="115"/>
      <c r="BQ36" s="115"/>
      <c r="BR36" s="116"/>
      <c r="BS36" s="116"/>
      <c r="BT36" s="116"/>
      <c r="BU36" s="116"/>
      <c r="BV36" s="116"/>
      <c r="BW36" s="61"/>
      <c r="BX36" s="153"/>
      <c r="BY36" s="61"/>
      <c r="BZ36" s="153"/>
      <c r="CA36" s="135"/>
      <c r="CB36" s="135"/>
      <c r="CC36" s="135"/>
      <c r="CD36" s="136"/>
      <c r="CE36" s="133">
        <v>1053</v>
      </c>
      <c r="CF36" s="115">
        <v>2778</v>
      </c>
      <c r="CG36" s="115"/>
      <c r="CH36" s="115"/>
      <c r="CI36" s="115"/>
      <c r="CJ36" s="115"/>
      <c r="CK36" s="116"/>
      <c r="CL36" s="116"/>
      <c r="CM36" s="116"/>
      <c r="CN36" s="116"/>
      <c r="CO36" s="116"/>
      <c r="CP36" s="61"/>
      <c r="CQ36" s="153"/>
      <c r="CR36" s="61"/>
      <c r="CS36" s="153"/>
      <c r="CT36" s="135"/>
      <c r="CU36" s="135"/>
      <c r="CV36" s="135"/>
      <c r="CW36" s="136"/>
      <c r="CX36" s="133">
        <v>152</v>
      </c>
      <c r="CY36" s="115">
        <v>2744</v>
      </c>
      <c r="CZ36" s="115"/>
      <c r="DA36" s="115"/>
      <c r="DB36" s="115"/>
      <c r="DC36" s="115"/>
      <c r="DD36" s="116"/>
      <c r="DE36" s="116"/>
      <c r="DF36" s="116">
        <v>1.69</v>
      </c>
      <c r="DG36" s="116">
        <v>11.4</v>
      </c>
      <c r="DH36" s="116"/>
      <c r="DI36" s="61"/>
      <c r="DJ36" s="153"/>
      <c r="DK36" s="61"/>
      <c r="DL36" s="153"/>
      <c r="DM36" s="159"/>
      <c r="DN36" s="135"/>
      <c r="DO36" s="135"/>
      <c r="DP36" s="136"/>
      <c r="DQ36" s="133">
        <v>883</v>
      </c>
      <c r="DR36" s="115">
        <v>2679</v>
      </c>
      <c r="DS36" s="115">
        <v>68</v>
      </c>
      <c r="DT36" s="115">
        <v>35</v>
      </c>
      <c r="DU36" s="115">
        <v>5</v>
      </c>
      <c r="DV36" s="115"/>
      <c r="DW36" s="116"/>
      <c r="DX36" s="116"/>
      <c r="DY36" s="116">
        <v>2.68</v>
      </c>
      <c r="DZ36" s="116">
        <v>6.7</v>
      </c>
      <c r="EA36" s="116"/>
      <c r="EB36" s="61">
        <v>11</v>
      </c>
      <c r="EC36" s="153">
        <v>3.3386183465458664E-2</v>
      </c>
      <c r="ED36" s="61">
        <v>57</v>
      </c>
      <c r="EE36" s="153">
        <v>0.17300113250283125</v>
      </c>
      <c r="EF36" s="135"/>
      <c r="EG36" s="135"/>
      <c r="EH36" s="135"/>
      <c r="EI36" s="136"/>
    </row>
    <row r="37" spans="1:139" ht="15.75" customHeight="1" x14ac:dyDescent="0.2">
      <c r="A37" s="30">
        <v>35</v>
      </c>
      <c r="B37" s="32" t="s">
        <v>390</v>
      </c>
      <c r="C37" s="120">
        <v>5.7585714285714289</v>
      </c>
      <c r="D37" s="121" t="s">
        <v>774</v>
      </c>
      <c r="E37" s="35">
        <v>2</v>
      </c>
      <c r="F37" s="123">
        <v>36188</v>
      </c>
      <c r="G37" s="124">
        <v>26.682191780821917</v>
      </c>
      <c r="H37" s="37" t="s">
        <v>669</v>
      </c>
      <c r="I37" s="124">
        <v>23.263013698630136</v>
      </c>
      <c r="J37" s="37" t="s">
        <v>978</v>
      </c>
      <c r="K37" s="37" t="s">
        <v>982</v>
      </c>
      <c r="L37" s="37" t="s">
        <v>985</v>
      </c>
      <c r="M37" s="122">
        <v>74</v>
      </c>
      <c r="N37" s="122">
        <v>205</v>
      </c>
      <c r="O37" s="122">
        <v>4.53</v>
      </c>
      <c r="P37" s="38">
        <v>0</v>
      </c>
      <c r="Q37" s="125">
        <v>4.0777917189460475E-3</v>
      </c>
      <c r="R37" s="110">
        <v>0.12314156431803491</v>
      </c>
      <c r="S37" s="110">
        <v>0.15365047061816331</v>
      </c>
      <c r="T37" s="110">
        <v>0.35924265072247136</v>
      </c>
      <c r="U37" s="110">
        <v>0.24311490978157646</v>
      </c>
      <c r="V37" s="58">
        <v>0.30117878025202394</v>
      </c>
      <c r="W37" s="59">
        <v>0.30117878025202394</v>
      </c>
      <c r="X37" s="42">
        <v>21.61917808219178</v>
      </c>
      <c r="Y37" s="43">
        <v>2.77</v>
      </c>
      <c r="Z37" s="43">
        <v>6.3</v>
      </c>
      <c r="AA37" s="43">
        <v>15.1</v>
      </c>
      <c r="AB37" s="43">
        <v>0.74</v>
      </c>
      <c r="AC37" s="43">
        <v>2.4900000000000002</v>
      </c>
      <c r="AD37" s="44">
        <v>5.8437500000000003E-2</v>
      </c>
      <c r="AE37" s="44">
        <v>0.20718750000000002</v>
      </c>
      <c r="AF37" s="45">
        <v>0.14499999999999999</v>
      </c>
      <c r="AG37" s="185">
        <v>0.60650000000000004</v>
      </c>
      <c r="AH37" s="185">
        <v>0.39249999999999996</v>
      </c>
      <c r="AI37" s="43">
        <v>97.362350204073607</v>
      </c>
      <c r="AJ37" s="47">
        <v>98.357531277284352</v>
      </c>
      <c r="AK37" s="48">
        <v>8</v>
      </c>
      <c r="AL37" s="49">
        <v>3</v>
      </c>
      <c r="AM37" s="49">
        <v>5</v>
      </c>
      <c r="AN37" s="49">
        <v>5</v>
      </c>
      <c r="AO37" s="49">
        <v>7</v>
      </c>
      <c r="AP37" s="49">
        <v>6</v>
      </c>
      <c r="AQ37" s="49">
        <v>0</v>
      </c>
      <c r="AR37" s="50">
        <v>0</v>
      </c>
      <c r="AS37" s="133">
        <v>13</v>
      </c>
      <c r="AT37" s="115">
        <v>3188</v>
      </c>
      <c r="AU37" s="115">
        <v>3</v>
      </c>
      <c r="AV37" s="115">
        <v>1</v>
      </c>
      <c r="AW37" s="115">
        <v>0</v>
      </c>
      <c r="AX37" s="115">
        <v>25</v>
      </c>
      <c r="AY37" s="116">
        <v>0.26</v>
      </c>
      <c r="AZ37" s="116">
        <v>0.32</v>
      </c>
      <c r="BA37" s="116">
        <v>0.42</v>
      </c>
      <c r="BB37" s="116">
        <v>8</v>
      </c>
      <c r="BC37" s="116"/>
      <c r="BD37" s="61">
        <v>2</v>
      </c>
      <c r="BE37" s="153">
        <v>6.4615384615384616E-2</v>
      </c>
      <c r="BF37" s="61">
        <v>1</v>
      </c>
      <c r="BG37" s="153">
        <v>3.2307692307692308E-2</v>
      </c>
      <c r="BH37" s="135">
        <v>0</v>
      </c>
      <c r="BI37" s="135">
        <v>0</v>
      </c>
      <c r="BJ37" s="135">
        <v>97</v>
      </c>
      <c r="BK37" s="136">
        <v>3</v>
      </c>
      <c r="BL37" s="133">
        <v>381</v>
      </c>
      <c r="BM37" s="115">
        <v>3094</v>
      </c>
      <c r="BN37" s="115">
        <v>44</v>
      </c>
      <c r="BO37" s="115">
        <v>29</v>
      </c>
      <c r="BP37" s="115">
        <v>3</v>
      </c>
      <c r="BQ37" s="115">
        <v>20</v>
      </c>
      <c r="BR37" s="116">
        <v>0.57999999999999996</v>
      </c>
      <c r="BS37" s="116">
        <v>0.79</v>
      </c>
      <c r="BT37" s="116">
        <v>1.27</v>
      </c>
      <c r="BU37" s="116">
        <v>2.6</v>
      </c>
      <c r="BV37" s="116">
        <v>12.9</v>
      </c>
      <c r="BW37" s="61">
        <v>9</v>
      </c>
      <c r="BX37" s="153">
        <v>0.03</v>
      </c>
      <c r="BY37" s="61">
        <v>35</v>
      </c>
      <c r="BZ37" s="153">
        <v>0.11666666666666667</v>
      </c>
      <c r="CA37" s="135">
        <v>66.7</v>
      </c>
      <c r="CB37" s="135">
        <v>6.5</v>
      </c>
      <c r="CC37" s="135">
        <v>52.6</v>
      </c>
      <c r="CD37" s="136">
        <v>47.1</v>
      </c>
      <c r="CE37" s="133">
        <v>604</v>
      </c>
      <c r="CF37" s="115">
        <v>3931</v>
      </c>
      <c r="CG37" s="115">
        <v>61</v>
      </c>
      <c r="CH37" s="115">
        <v>45</v>
      </c>
      <c r="CI37" s="115">
        <v>3</v>
      </c>
      <c r="CJ37" s="115">
        <v>24</v>
      </c>
      <c r="CK37" s="116">
        <v>0.69</v>
      </c>
      <c r="CL37" s="116">
        <v>1.39</v>
      </c>
      <c r="CM37" s="116">
        <v>1.74</v>
      </c>
      <c r="CN37" s="116">
        <v>4.2</v>
      </c>
      <c r="CO37" s="116">
        <v>13.9</v>
      </c>
      <c r="CP37" s="61">
        <v>12</v>
      </c>
      <c r="CQ37" s="153">
        <v>3.4569536423841057E-2</v>
      </c>
      <c r="CR37" s="61">
        <v>49</v>
      </c>
      <c r="CS37" s="153">
        <v>0.141158940397351</v>
      </c>
      <c r="CT37" s="135">
        <v>66.7</v>
      </c>
      <c r="CU37" s="135">
        <v>2.2000000000000002</v>
      </c>
      <c r="CV37" s="135">
        <v>68.7</v>
      </c>
      <c r="CW37" s="136">
        <v>31.3</v>
      </c>
      <c r="CX37" s="133">
        <v>721</v>
      </c>
      <c r="CY37" s="115">
        <v>2007</v>
      </c>
      <c r="CZ37" s="115">
        <v>69</v>
      </c>
      <c r="DA37" s="115">
        <v>37</v>
      </c>
      <c r="DB37" s="115">
        <v>7</v>
      </c>
      <c r="DC37" s="115">
        <v>16</v>
      </c>
      <c r="DD37" s="116">
        <v>0.74</v>
      </c>
      <c r="DE37" s="116">
        <v>2.4900000000000002</v>
      </c>
      <c r="DF37" s="116">
        <v>2.77</v>
      </c>
      <c r="DG37" s="116">
        <v>6.3</v>
      </c>
      <c r="DH37" s="116">
        <v>15.1</v>
      </c>
      <c r="DI37" s="61">
        <v>23</v>
      </c>
      <c r="DJ37" s="153">
        <v>8.8363384188626909E-2</v>
      </c>
      <c r="DK37" s="61">
        <v>46</v>
      </c>
      <c r="DL37" s="153">
        <v>0.17672676837725382</v>
      </c>
      <c r="DM37" s="159">
        <v>47.8</v>
      </c>
      <c r="DN37" s="135">
        <v>5.0999999999999996</v>
      </c>
      <c r="DO37" s="135">
        <v>66.900000000000006</v>
      </c>
      <c r="DP37" s="136">
        <v>33.1</v>
      </c>
      <c r="DQ37" s="133">
        <v>512</v>
      </c>
      <c r="DR37" s="115">
        <v>2106</v>
      </c>
      <c r="DS37" s="115">
        <v>100</v>
      </c>
      <c r="DT37" s="115">
        <v>47</v>
      </c>
      <c r="DU37" s="115">
        <v>1</v>
      </c>
      <c r="DV37" s="115">
        <v>9</v>
      </c>
      <c r="DW37" s="116">
        <v>0.3</v>
      </c>
      <c r="DX37" s="116">
        <v>1.31</v>
      </c>
      <c r="DY37" s="116">
        <v>1.36</v>
      </c>
      <c r="DZ37" s="116">
        <v>3.4</v>
      </c>
      <c r="EA37" s="116">
        <v>13.8</v>
      </c>
      <c r="EB37" s="61">
        <v>22</v>
      </c>
      <c r="EC37" s="153">
        <v>5.8437500000000003E-2</v>
      </c>
      <c r="ED37" s="61">
        <v>78</v>
      </c>
      <c r="EE37" s="153">
        <v>0.20718750000000002</v>
      </c>
      <c r="EF37" s="135">
        <v>31.8</v>
      </c>
      <c r="EG37" s="135">
        <v>14.5</v>
      </c>
      <c r="EH37" s="135">
        <v>54.4</v>
      </c>
      <c r="EI37" s="136">
        <v>45.4</v>
      </c>
    </row>
    <row r="38" spans="1:139" ht="15.75" customHeight="1" x14ac:dyDescent="0.2">
      <c r="A38" s="30">
        <v>36</v>
      </c>
      <c r="B38" s="32" t="s">
        <v>412</v>
      </c>
      <c r="C38" s="120">
        <v>5.7442857142857138</v>
      </c>
      <c r="D38" s="121" t="s">
        <v>748</v>
      </c>
      <c r="E38" s="35">
        <v>1</v>
      </c>
      <c r="F38" s="123">
        <v>37107</v>
      </c>
      <c r="G38" s="124">
        <v>24.164383561643834</v>
      </c>
      <c r="H38" s="37" t="s">
        <v>628</v>
      </c>
      <c r="I38" s="124">
        <v>20.745205479452054</v>
      </c>
      <c r="J38" s="37" t="s">
        <v>976</v>
      </c>
      <c r="K38" s="37" t="s">
        <v>982</v>
      </c>
      <c r="L38" s="37" t="s">
        <v>988</v>
      </c>
      <c r="M38" s="122">
        <v>75</v>
      </c>
      <c r="N38" s="122">
        <v>201</v>
      </c>
      <c r="O38" s="122">
        <v>4.5</v>
      </c>
      <c r="P38" s="38">
        <v>0</v>
      </c>
      <c r="Q38" s="125">
        <v>0</v>
      </c>
      <c r="R38" s="110">
        <v>0</v>
      </c>
      <c r="S38" s="110">
        <v>0.11518937914877002</v>
      </c>
      <c r="T38" s="110">
        <v>0.23735408560311283</v>
      </c>
      <c r="U38" s="110">
        <v>0.21268808458723057</v>
      </c>
      <c r="V38" s="58">
        <v>0.22502108509517171</v>
      </c>
      <c r="W38" s="59">
        <v>0.22502108509517171</v>
      </c>
      <c r="X38" s="42">
        <v>19.101369863013698</v>
      </c>
      <c r="Y38" s="43">
        <v>1.69</v>
      </c>
      <c r="Z38" s="43">
        <v>3.2</v>
      </c>
      <c r="AA38" s="43">
        <v>13</v>
      </c>
      <c r="AB38" s="43">
        <v>0.76</v>
      </c>
      <c r="AC38" s="43">
        <v>1.49</v>
      </c>
      <c r="AD38" s="44">
        <v>2.7705544933078394E-2</v>
      </c>
      <c r="AE38" s="44">
        <v>0.18624282982791587</v>
      </c>
      <c r="AF38" s="45">
        <v>5.4000000000000006E-2</v>
      </c>
      <c r="AG38" s="185">
        <v>0.94199999999999995</v>
      </c>
      <c r="AH38" s="185">
        <v>5.7999999999999996E-2</v>
      </c>
      <c r="AI38" s="43">
        <v>98.033836305441241</v>
      </c>
      <c r="AJ38" s="47">
        <v>101.05013183281261</v>
      </c>
      <c r="AK38" s="48">
        <v>6</v>
      </c>
      <c r="AL38" s="49">
        <v>8</v>
      </c>
      <c r="AM38" s="49">
        <v>2</v>
      </c>
      <c r="AN38" s="49">
        <v>0</v>
      </c>
      <c r="AO38" s="49">
        <v>8</v>
      </c>
      <c r="AP38" s="49">
        <v>6</v>
      </c>
      <c r="AQ38" s="49">
        <v>0</v>
      </c>
      <c r="AR38" s="50">
        <v>0</v>
      </c>
      <c r="AS38" s="133">
        <v>0</v>
      </c>
      <c r="AT38" s="115">
        <v>2170</v>
      </c>
      <c r="AU38" s="115"/>
      <c r="AV38" s="115"/>
      <c r="AW38" s="115"/>
      <c r="AX38" s="115"/>
      <c r="AY38" s="116"/>
      <c r="AZ38" s="116"/>
      <c r="BA38" s="116"/>
      <c r="BB38" s="116"/>
      <c r="BC38" s="116"/>
      <c r="BD38" s="61"/>
      <c r="BE38" s="153"/>
      <c r="BF38" s="61"/>
      <c r="BG38" s="153"/>
      <c r="BH38" s="135"/>
      <c r="BI38" s="135"/>
      <c r="BJ38" s="135"/>
      <c r="BK38" s="136"/>
      <c r="BL38" s="133">
        <v>0</v>
      </c>
      <c r="BM38" s="115">
        <v>2259</v>
      </c>
      <c r="BN38" s="115"/>
      <c r="BO38" s="115"/>
      <c r="BP38" s="115"/>
      <c r="BQ38" s="115"/>
      <c r="BR38" s="116"/>
      <c r="BS38" s="116"/>
      <c r="BT38" s="116"/>
      <c r="BU38" s="116"/>
      <c r="BV38" s="116"/>
      <c r="BW38" s="61"/>
      <c r="BX38" s="153"/>
      <c r="BY38" s="61"/>
      <c r="BZ38" s="153"/>
      <c r="CA38" s="135"/>
      <c r="CB38" s="135"/>
      <c r="CC38" s="135"/>
      <c r="CD38" s="136"/>
      <c r="CE38" s="133">
        <v>295</v>
      </c>
      <c r="CF38" s="115">
        <v>2561</v>
      </c>
      <c r="CG38" s="115">
        <v>35</v>
      </c>
      <c r="CH38" s="115">
        <v>19</v>
      </c>
      <c r="CI38" s="115">
        <v>2</v>
      </c>
      <c r="CJ38" s="115">
        <v>19</v>
      </c>
      <c r="CK38" s="116">
        <v>0.76</v>
      </c>
      <c r="CL38" s="116">
        <v>1.35</v>
      </c>
      <c r="CM38" s="116">
        <v>1.06</v>
      </c>
      <c r="CN38" s="116">
        <v>8.9</v>
      </c>
      <c r="CO38" s="116">
        <v>13.9</v>
      </c>
      <c r="CP38" s="61">
        <v>6</v>
      </c>
      <c r="CQ38" s="153">
        <v>2.1559322033898307E-2</v>
      </c>
      <c r="CR38" s="61">
        <v>29</v>
      </c>
      <c r="CS38" s="153">
        <v>0.10420338983050847</v>
      </c>
      <c r="CT38" s="135">
        <v>33.299999999999997</v>
      </c>
      <c r="CU38" s="135">
        <v>5</v>
      </c>
      <c r="CV38" s="135">
        <v>88.6</v>
      </c>
      <c r="CW38" s="136">
        <v>11.4</v>
      </c>
      <c r="CX38" s="133">
        <v>183</v>
      </c>
      <c r="CY38" s="115">
        <v>771</v>
      </c>
      <c r="CZ38" s="115">
        <v>25</v>
      </c>
      <c r="DA38" s="115">
        <v>17</v>
      </c>
      <c r="DB38" s="115">
        <v>1</v>
      </c>
      <c r="DC38" s="115">
        <v>6</v>
      </c>
      <c r="DD38" s="116">
        <v>0.18</v>
      </c>
      <c r="DE38" s="116">
        <v>1.32</v>
      </c>
      <c r="DF38" s="116">
        <v>1.69</v>
      </c>
      <c r="DG38" s="116">
        <v>2.1</v>
      </c>
      <c r="DH38" s="116">
        <v>13</v>
      </c>
      <c r="DI38" s="61">
        <v>5</v>
      </c>
      <c r="DJ38" s="153">
        <v>4.6174863387978146E-2</v>
      </c>
      <c r="DK38" s="61">
        <v>20</v>
      </c>
      <c r="DL38" s="153">
        <v>0.18469945355191258</v>
      </c>
      <c r="DM38" s="159">
        <v>60</v>
      </c>
      <c r="DN38" s="135">
        <v>0</v>
      </c>
      <c r="DO38" s="135">
        <v>93.9</v>
      </c>
      <c r="DP38" s="136">
        <v>6.1</v>
      </c>
      <c r="DQ38" s="133">
        <v>1046</v>
      </c>
      <c r="DR38" s="115">
        <v>4918</v>
      </c>
      <c r="DS38" s="115">
        <v>139</v>
      </c>
      <c r="DT38" s="115">
        <v>105</v>
      </c>
      <c r="DU38" s="115">
        <v>9</v>
      </c>
      <c r="DV38" s="115">
        <v>37</v>
      </c>
      <c r="DW38" s="116">
        <v>0.6</v>
      </c>
      <c r="DX38" s="116">
        <v>1.49</v>
      </c>
      <c r="DY38" s="116">
        <v>1.61</v>
      </c>
      <c r="DZ38" s="116">
        <v>3.2</v>
      </c>
      <c r="EA38" s="116">
        <v>8.6</v>
      </c>
      <c r="EB38" s="61">
        <v>18</v>
      </c>
      <c r="EC38" s="153">
        <v>2.7705544933078394E-2</v>
      </c>
      <c r="ED38" s="61">
        <v>121</v>
      </c>
      <c r="EE38" s="153">
        <v>0.18624282982791587</v>
      </c>
      <c r="EF38" s="135">
        <v>44.4</v>
      </c>
      <c r="EG38" s="135">
        <v>5.4</v>
      </c>
      <c r="EH38" s="135">
        <v>94.5</v>
      </c>
      <c r="EI38" s="136">
        <v>5.5</v>
      </c>
    </row>
    <row r="39" spans="1:139" ht="15.75" customHeight="1" x14ac:dyDescent="0.2">
      <c r="A39" s="30">
        <v>37</v>
      </c>
      <c r="B39" s="32" t="s">
        <v>404</v>
      </c>
      <c r="C39" s="120">
        <v>5.5799999999999992</v>
      </c>
      <c r="D39" s="121" t="s">
        <v>817</v>
      </c>
      <c r="E39" s="35">
        <v>7</v>
      </c>
      <c r="F39" s="123">
        <v>36517</v>
      </c>
      <c r="G39" s="124">
        <v>25.780821917808218</v>
      </c>
      <c r="H39" s="37" t="s">
        <v>669</v>
      </c>
      <c r="I39" s="124">
        <v>22.361643835616437</v>
      </c>
      <c r="J39" s="37" t="s">
        <v>983</v>
      </c>
      <c r="K39" s="37" t="s">
        <v>977</v>
      </c>
      <c r="L39" s="37" t="s">
        <v>985</v>
      </c>
      <c r="M39" s="122">
        <v>68</v>
      </c>
      <c r="N39" s="122">
        <v>155</v>
      </c>
      <c r="O39" s="122">
        <v>4.45</v>
      </c>
      <c r="P39" s="38">
        <v>0</v>
      </c>
      <c r="Q39" s="125">
        <v>0</v>
      </c>
      <c r="R39" s="110">
        <v>1.699346405228758E-2</v>
      </c>
      <c r="S39" s="110">
        <v>0.14773980154355015</v>
      </c>
      <c r="T39" s="110">
        <v>0.2625766871165644</v>
      </c>
      <c r="U39" s="110">
        <v>0.40112994350282488</v>
      </c>
      <c r="V39" s="58">
        <v>0.40112994350282488</v>
      </c>
      <c r="W39" s="59">
        <v>0.30485875706214693</v>
      </c>
      <c r="X39" s="42">
        <v>20.717808219178082</v>
      </c>
      <c r="Y39" s="43">
        <v>3.41</v>
      </c>
      <c r="Z39" s="43">
        <v>4.8</v>
      </c>
      <c r="AA39" s="43">
        <v>15.9</v>
      </c>
      <c r="AB39" s="43">
        <v>1.05</v>
      </c>
      <c r="AC39" s="43">
        <v>3.38</v>
      </c>
      <c r="AD39" s="44">
        <v>6.8039906103286391E-2</v>
      </c>
      <c r="AE39" s="44">
        <v>0.25414906103286383</v>
      </c>
      <c r="AF39" s="45">
        <v>4.5999999999999999E-2</v>
      </c>
      <c r="AG39" s="185">
        <v>0.16699999999999998</v>
      </c>
      <c r="AH39" s="185">
        <v>0.8145</v>
      </c>
      <c r="AI39" s="43">
        <v>79.053599631546462</v>
      </c>
      <c r="AJ39" s="47">
        <v>70.34836534038088</v>
      </c>
      <c r="AK39" s="48">
        <v>8</v>
      </c>
      <c r="AL39" s="49">
        <v>5</v>
      </c>
      <c r="AM39" s="49">
        <v>6</v>
      </c>
      <c r="AN39" s="49">
        <v>2</v>
      </c>
      <c r="AO39" s="49">
        <v>9</v>
      </c>
      <c r="AP39" s="49">
        <v>1</v>
      </c>
      <c r="AQ39" s="49">
        <v>0</v>
      </c>
      <c r="AR39" s="50">
        <v>0</v>
      </c>
      <c r="AS39" s="133">
        <v>0</v>
      </c>
      <c r="AT39" s="115">
        <v>2938</v>
      </c>
      <c r="AU39" s="115"/>
      <c r="AV39" s="115"/>
      <c r="AW39" s="115"/>
      <c r="AX39" s="115"/>
      <c r="AY39" s="116"/>
      <c r="AZ39" s="116"/>
      <c r="BA39" s="116"/>
      <c r="BB39" s="116"/>
      <c r="BC39" s="116"/>
      <c r="BD39" s="61"/>
      <c r="BE39" s="153"/>
      <c r="BF39" s="61"/>
      <c r="BG39" s="153"/>
      <c r="BH39" s="135"/>
      <c r="BI39" s="135"/>
      <c r="BJ39" s="135"/>
      <c r="BK39" s="136"/>
      <c r="BL39" s="133">
        <v>65</v>
      </c>
      <c r="BM39" s="115">
        <v>3825</v>
      </c>
      <c r="BN39" s="115">
        <v>19</v>
      </c>
      <c r="BO39" s="115">
        <v>9</v>
      </c>
      <c r="BP39" s="115">
        <v>0</v>
      </c>
      <c r="BQ39" s="115">
        <v>32</v>
      </c>
      <c r="BR39" s="116">
        <v>0.54</v>
      </c>
      <c r="BS39" s="116">
        <v>0.19</v>
      </c>
      <c r="BT39" s="116">
        <v>0.68</v>
      </c>
      <c r="BU39" s="116">
        <v>3</v>
      </c>
      <c r="BV39" s="116"/>
      <c r="BW39" s="61">
        <v>2</v>
      </c>
      <c r="BX39" s="153">
        <v>2.0923076923076926E-2</v>
      </c>
      <c r="BY39" s="61">
        <v>17</v>
      </c>
      <c r="BZ39" s="153">
        <v>0.17784615384615388</v>
      </c>
      <c r="CA39" s="135">
        <v>0</v>
      </c>
      <c r="CB39" s="135">
        <v>0</v>
      </c>
      <c r="CC39" s="135">
        <v>87.3</v>
      </c>
      <c r="CD39" s="136">
        <v>12.7</v>
      </c>
      <c r="CE39" s="133">
        <v>536</v>
      </c>
      <c r="CF39" s="115">
        <v>3628</v>
      </c>
      <c r="CG39" s="115">
        <v>66</v>
      </c>
      <c r="CH39" s="115">
        <v>40</v>
      </c>
      <c r="CI39" s="115">
        <v>4</v>
      </c>
      <c r="CJ39" s="115">
        <v>22</v>
      </c>
      <c r="CK39" s="116">
        <v>0.57999999999999996</v>
      </c>
      <c r="CL39" s="116">
        <v>1.1399999999999999</v>
      </c>
      <c r="CM39" s="116">
        <v>1.84</v>
      </c>
      <c r="CN39" s="116">
        <v>6.4</v>
      </c>
      <c r="CO39" s="116">
        <v>12.5</v>
      </c>
      <c r="CP39" s="61">
        <v>9</v>
      </c>
      <c r="CQ39" s="153">
        <v>3.0895522388059704E-2</v>
      </c>
      <c r="CR39" s="61">
        <v>57</v>
      </c>
      <c r="CS39" s="153">
        <v>0.19567164179104479</v>
      </c>
      <c r="CT39" s="135">
        <v>44.4</v>
      </c>
      <c r="CU39" s="135">
        <v>4.8</v>
      </c>
      <c r="CV39" s="135">
        <v>54.4</v>
      </c>
      <c r="CW39" s="136">
        <v>45.3</v>
      </c>
      <c r="CX39" s="133">
        <v>214</v>
      </c>
      <c r="CY39" s="115">
        <v>815</v>
      </c>
      <c r="CZ39" s="115">
        <v>30</v>
      </c>
      <c r="DA39" s="115">
        <v>20</v>
      </c>
      <c r="DB39" s="115">
        <v>1</v>
      </c>
      <c r="DC39" s="115">
        <v>6</v>
      </c>
      <c r="DD39" s="116">
        <v>0.19</v>
      </c>
      <c r="DE39" s="116">
        <v>1.86</v>
      </c>
      <c r="DF39" s="116">
        <v>1.75</v>
      </c>
      <c r="DG39" s="116">
        <v>4</v>
      </c>
      <c r="DH39" s="116">
        <v>8.3000000000000007</v>
      </c>
      <c r="DI39" s="61">
        <v>5</v>
      </c>
      <c r="DJ39" s="153">
        <v>4.0887850467289717E-2</v>
      </c>
      <c r="DK39" s="61">
        <v>25</v>
      </c>
      <c r="DL39" s="153">
        <v>0.20443925233644858</v>
      </c>
      <c r="DM39" s="159">
        <v>40</v>
      </c>
      <c r="DN39" s="135">
        <v>4.8</v>
      </c>
      <c r="DO39" s="135">
        <v>18.899999999999999</v>
      </c>
      <c r="DP39" s="136">
        <v>80.3</v>
      </c>
      <c r="DQ39" s="133">
        <v>1704</v>
      </c>
      <c r="DR39" s="115">
        <v>4248</v>
      </c>
      <c r="DS39" s="115">
        <v>161</v>
      </c>
      <c r="DT39" s="115">
        <v>104</v>
      </c>
      <c r="DU39" s="115">
        <v>10</v>
      </c>
      <c r="DV39" s="115">
        <v>41</v>
      </c>
      <c r="DW39" s="116">
        <v>1.05</v>
      </c>
      <c r="DX39" s="116">
        <v>3.38</v>
      </c>
      <c r="DY39" s="116">
        <v>3.41</v>
      </c>
      <c r="DZ39" s="116">
        <v>4.8</v>
      </c>
      <c r="EA39" s="116">
        <v>15.9</v>
      </c>
      <c r="EB39" s="61">
        <v>34</v>
      </c>
      <c r="EC39" s="153">
        <v>6.8039906103286391E-2</v>
      </c>
      <c r="ED39" s="61">
        <v>127</v>
      </c>
      <c r="EE39" s="153">
        <v>0.25414906103286383</v>
      </c>
      <c r="EF39" s="135">
        <v>41.2</v>
      </c>
      <c r="EG39" s="135">
        <v>4.5999999999999996</v>
      </c>
      <c r="EH39" s="135">
        <v>14.5</v>
      </c>
      <c r="EI39" s="136">
        <v>82.6</v>
      </c>
    </row>
    <row r="40" spans="1:139" ht="15.75" customHeight="1" x14ac:dyDescent="0.2">
      <c r="A40" s="30">
        <v>38</v>
      </c>
      <c r="B40" s="32" t="s">
        <v>432</v>
      </c>
      <c r="C40" s="120">
        <v>5.3771428571428572</v>
      </c>
      <c r="D40" s="121" t="s">
        <v>668</v>
      </c>
      <c r="E40" s="35">
        <v>3</v>
      </c>
      <c r="F40" s="123">
        <v>36382</v>
      </c>
      <c r="G40" s="124">
        <v>26.150684931506849</v>
      </c>
      <c r="H40" s="37" t="s">
        <v>754</v>
      </c>
      <c r="I40" s="124">
        <v>22.731506849315068</v>
      </c>
      <c r="J40" s="37" t="s">
        <v>976</v>
      </c>
      <c r="K40" s="37" t="s">
        <v>977</v>
      </c>
      <c r="L40" s="37" t="s">
        <v>985</v>
      </c>
      <c r="M40" s="122">
        <v>73</v>
      </c>
      <c r="N40" s="122">
        <v>185</v>
      </c>
      <c r="O40" s="122">
        <v>4.51</v>
      </c>
      <c r="P40" s="38">
        <v>0</v>
      </c>
      <c r="Q40" s="125">
        <v>0</v>
      </c>
      <c r="R40" s="110">
        <v>2.7654867256637169E-2</v>
      </c>
      <c r="S40" s="110">
        <v>0.18203650336215177</v>
      </c>
      <c r="T40" s="110">
        <v>9.004329004329005E-2</v>
      </c>
      <c r="U40" s="110">
        <v>0.30409963674104828</v>
      </c>
      <c r="V40" s="58">
        <v>0.30409963674104828</v>
      </c>
      <c r="W40" s="59">
        <v>0.28889465490399585</v>
      </c>
      <c r="X40" s="42">
        <v>22.076712328767123</v>
      </c>
      <c r="Y40" s="43">
        <v>2.54</v>
      </c>
      <c r="Z40" s="43">
        <v>5.2</v>
      </c>
      <c r="AA40" s="43">
        <v>13.4</v>
      </c>
      <c r="AB40" s="43">
        <v>0.72</v>
      </c>
      <c r="AC40" s="43">
        <v>2.5299999999999998</v>
      </c>
      <c r="AD40" s="44">
        <v>4.984641638225256E-2</v>
      </c>
      <c r="AE40" s="44">
        <v>0.20805460750853241</v>
      </c>
      <c r="AF40" s="45">
        <v>4.8000000000000001E-2</v>
      </c>
      <c r="AG40" s="185">
        <v>0.80600000000000005</v>
      </c>
      <c r="AH40" s="185">
        <v>0.1905</v>
      </c>
      <c r="AI40" s="43">
        <v>89.432538167621459</v>
      </c>
      <c r="AJ40" s="47">
        <v>88.521515013251616</v>
      </c>
      <c r="AK40" s="48">
        <v>7</v>
      </c>
      <c r="AL40" s="49">
        <v>2</v>
      </c>
      <c r="AM40" s="49">
        <v>5</v>
      </c>
      <c r="AN40" s="49">
        <v>3</v>
      </c>
      <c r="AO40" s="49">
        <v>7</v>
      </c>
      <c r="AP40" s="49">
        <v>4</v>
      </c>
      <c r="AQ40" s="49">
        <v>0</v>
      </c>
      <c r="AR40" s="50">
        <v>0.75</v>
      </c>
      <c r="AS40" s="133">
        <v>0</v>
      </c>
      <c r="AT40" s="115">
        <v>3153</v>
      </c>
      <c r="AU40" s="115"/>
      <c r="AV40" s="115"/>
      <c r="AW40" s="115"/>
      <c r="AX40" s="115"/>
      <c r="AY40" s="116"/>
      <c r="AZ40" s="116"/>
      <c r="BA40" s="116"/>
      <c r="BB40" s="116"/>
      <c r="BC40" s="116"/>
      <c r="BD40" s="61"/>
      <c r="BE40" s="153"/>
      <c r="BF40" s="61"/>
      <c r="BG40" s="153"/>
      <c r="BH40" s="135"/>
      <c r="BI40" s="135"/>
      <c r="BJ40" s="135"/>
      <c r="BK40" s="136"/>
      <c r="BL40" s="133">
        <v>125</v>
      </c>
      <c r="BM40" s="115">
        <v>4520</v>
      </c>
      <c r="BN40" s="115">
        <v>10</v>
      </c>
      <c r="BO40" s="115">
        <v>8</v>
      </c>
      <c r="BP40" s="115">
        <v>1</v>
      </c>
      <c r="BQ40" s="115">
        <v>43</v>
      </c>
      <c r="BR40" s="116">
        <v>1.1299999999999999</v>
      </c>
      <c r="BS40" s="116">
        <v>0.75</v>
      </c>
      <c r="BT40" s="116">
        <v>0.98</v>
      </c>
      <c r="BU40" s="116">
        <v>4.3</v>
      </c>
      <c r="BV40" s="116"/>
      <c r="BW40" s="61">
        <v>0</v>
      </c>
      <c r="BX40" s="153">
        <v>0</v>
      </c>
      <c r="BY40" s="61">
        <v>10</v>
      </c>
      <c r="BZ40" s="153">
        <v>7.8399999999999997E-2</v>
      </c>
      <c r="CA40" s="135">
        <v>0</v>
      </c>
      <c r="CB40" s="135">
        <v>20</v>
      </c>
      <c r="CC40" s="135">
        <v>84</v>
      </c>
      <c r="CD40" s="136">
        <v>14.7</v>
      </c>
      <c r="CE40" s="133">
        <v>758</v>
      </c>
      <c r="CF40" s="115">
        <v>4164</v>
      </c>
      <c r="CG40" s="115">
        <v>56</v>
      </c>
      <c r="CH40" s="115">
        <v>43</v>
      </c>
      <c r="CI40" s="115">
        <v>5</v>
      </c>
      <c r="CJ40" s="115">
        <v>36</v>
      </c>
      <c r="CK40" s="116">
        <v>0.72</v>
      </c>
      <c r="CL40" s="116">
        <v>1.95</v>
      </c>
      <c r="CM40" s="116">
        <v>2.5299999999999998</v>
      </c>
      <c r="CN40" s="116">
        <v>8.4</v>
      </c>
      <c r="CO40" s="116">
        <v>12</v>
      </c>
      <c r="CP40" s="61">
        <v>12</v>
      </c>
      <c r="CQ40" s="153">
        <v>4.0052770448548804E-2</v>
      </c>
      <c r="CR40" s="61">
        <v>44</v>
      </c>
      <c r="CS40" s="153">
        <v>0.14686015831134563</v>
      </c>
      <c r="CT40" s="135">
        <v>50</v>
      </c>
      <c r="CU40" s="135">
        <v>2.2999999999999998</v>
      </c>
      <c r="CV40" s="135">
        <v>80.8</v>
      </c>
      <c r="CW40" s="136">
        <v>18.600000000000001</v>
      </c>
      <c r="CX40" s="133">
        <v>312</v>
      </c>
      <c r="CY40" s="115">
        <v>3465</v>
      </c>
      <c r="CZ40" s="115">
        <v>47</v>
      </c>
      <c r="DA40" s="115">
        <v>25</v>
      </c>
      <c r="DB40" s="115">
        <v>3</v>
      </c>
      <c r="DC40" s="115">
        <v>30</v>
      </c>
      <c r="DD40" s="116">
        <v>0.3</v>
      </c>
      <c r="DE40" s="116">
        <v>1.08</v>
      </c>
      <c r="DF40" s="116">
        <v>1.31</v>
      </c>
      <c r="DG40" s="116">
        <v>5.2</v>
      </c>
      <c r="DH40" s="116">
        <v>13.4</v>
      </c>
      <c r="DI40" s="61">
        <v>13</v>
      </c>
      <c r="DJ40" s="153">
        <v>5.4583333333333338E-2</v>
      </c>
      <c r="DK40" s="61">
        <v>34</v>
      </c>
      <c r="DL40" s="153">
        <v>0.14275641025641025</v>
      </c>
      <c r="DM40" s="159">
        <v>15.4</v>
      </c>
      <c r="DN40" s="135">
        <v>13.8</v>
      </c>
      <c r="DO40" s="135">
        <v>71.8</v>
      </c>
      <c r="DP40" s="136">
        <v>27.5</v>
      </c>
      <c r="DQ40" s="133">
        <v>1172</v>
      </c>
      <c r="DR40" s="115">
        <v>3854</v>
      </c>
      <c r="DS40" s="115">
        <v>119</v>
      </c>
      <c r="DT40" s="115">
        <v>79</v>
      </c>
      <c r="DU40" s="115">
        <v>7</v>
      </c>
      <c r="DV40" s="115">
        <v>30</v>
      </c>
      <c r="DW40" s="116">
        <v>0.66</v>
      </c>
      <c r="DX40" s="116">
        <v>2.5299999999999998</v>
      </c>
      <c r="DY40" s="116">
        <v>2.54</v>
      </c>
      <c r="DZ40" s="116">
        <v>4.9000000000000004</v>
      </c>
      <c r="EA40" s="116">
        <v>12.7</v>
      </c>
      <c r="EB40" s="61">
        <v>23</v>
      </c>
      <c r="EC40" s="153">
        <v>4.984641638225256E-2</v>
      </c>
      <c r="ED40" s="61">
        <v>96</v>
      </c>
      <c r="EE40" s="153">
        <v>0.20805460750853241</v>
      </c>
      <c r="EF40" s="135">
        <v>52.2</v>
      </c>
      <c r="EG40" s="135">
        <v>4.8</v>
      </c>
      <c r="EH40" s="135">
        <v>89.4</v>
      </c>
      <c r="EI40" s="136">
        <v>10.6</v>
      </c>
    </row>
    <row r="41" spans="1:139" ht="15.75" customHeight="1" x14ac:dyDescent="0.2">
      <c r="A41" s="30">
        <v>39</v>
      </c>
      <c r="B41" s="32" t="s">
        <v>421</v>
      </c>
      <c r="C41" s="120">
        <v>5.3371428571428572</v>
      </c>
      <c r="D41" s="121" t="s">
        <v>735</v>
      </c>
      <c r="E41" s="35">
        <v>6</v>
      </c>
      <c r="F41" s="123">
        <v>36557</v>
      </c>
      <c r="G41" s="124">
        <v>25.671232876712327</v>
      </c>
      <c r="H41" s="37" t="s">
        <v>669</v>
      </c>
      <c r="I41" s="124">
        <v>22.252054794520546</v>
      </c>
      <c r="J41" s="37" t="s">
        <v>983</v>
      </c>
      <c r="K41" s="37" t="s">
        <v>981</v>
      </c>
      <c r="L41" s="37" t="s">
        <v>986</v>
      </c>
      <c r="M41" s="122">
        <v>67</v>
      </c>
      <c r="N41" s="122">
        <v>170</v>
      </c>
      <c r="O41" s="122">
        <v>4.5199999999999996</v>
      </c>
      <c r="P41" s="38">
        <v>0</v>
      </c>
      <c r="Q41" s="125">
        <v>0</v>
      </c>
      <c r="R41" s="110">
        <v>6.9066432543166523E-2</v>
      </c>
      <c r="S41" s="110">
        <v>0.21898442008078475</v>
      </c>
      <c r="T41" s="110">
        <v>0.25728155339805825</v>
      </c>
      <c r="U41" s="110">
        <v>0.26315789473684209</v>
      </c>
      <c r="V41" s="58">
        <v>0.26315789473684209</v>
      </c>
      <c r="W41" s="59">
        <v>0.22368421052631576</v>
      </c>
      <c r="X41" s="42">
        <v>19.591780821917808</v>
      </c>
      <c r="Y41" s="43">
        <v>2.0499999999999998</v>
      </c>
      <c r="Z41" s="43">
        <v>6.5</v>
      </c>
      <c r="AA41" s="43">
        <v>8.4</v>
      </c>
      <c r="AB41" s="43">
        <v>0.8</v>
      </c>
      <c r="AC41" s="43">
        <v>2.02</v>
      </c>
      <c r="AD41" s="44">
        <v>2.87719298245614E-2</v>
      </c>
      <c r="AE41" s="44">
        <v>0.20380116959064326</v>
      </c>
      <c r="AF41" s="45">
        <v>5.7000000000000002E-2</v>
      </c>
      <c r="AG41" s="185">
        <v>4.2000000000000003E-2</v>
      </c>
      <c r="AH41" s="185">
        <v>0.95799999999999996</v>
      </c>
      <c r="AI41" s="43">
        <v>81.456393519917242</v>
      </c>
      <c r="AJ41" s="47">
        <v>70.893492702574704</v>
      </c>
      <c r="AK41" s="48">
        <v>6</v>
      </c>
      <c r="AL41" s="49">
        <v>7</v>
      </c>
      <c r="AM41" s="49">
        <v>4</v>
      </c>
      <c r="AN41" s="49">
        <v>5</v>
      </c>
      <c r="AO41" s="49">
        <v>7</v>
      </c>
      <c r="AP41" s="49">
        <v>1</v>
      </c>
      <c r="AQ41" s="49">
        <v>0</v>
      </c>
      <c r="AR41" s="50">
        <v>0</v>
      </c>
      <c r="AS41" s="133">
        <v>0</v>
      </c>
      <c r="AT41" s="115">
        <v>3815</v>
      </c>
      <c r="AU41" s="115"/>
      <c r="AV41" s="115"/>
      <c r="AW41" s="115"/>
      <c r="AX41" s="115"/>
      <c r="AY41" s="116"/>
      <c r="AZ41" s="116"/>
      <c r="BA41" s="116"/>
      <c r="BB41" s="116"/>
      <c r="BC41" s="116"/>
      <c r="BD41" s="61"/>
      <c r="BE41" s="153"/>
      <c r="BF41" s="61"/>
      <c r="BG41" s="153"/>
      <c r="BH41" s="135"/>
      <c r="BI41" s="135"/>
      <c r="BJ41" s="135"/>
      <c r="BK41" s="136"/>
      <c r="BL41" s="133">
        <v>236</v>
      </c>
      <c r="BM41" s="115">
        <v>3417</v>
      </c>
      <c r="BN41" s="115">
        <v>31</v>
      </c>
      <c r="BO41" s="115">
        <v>15</v>
      </c>
      <c r="BP41" s="115">
        <v>4</v>
      </c>
      <c r="BQ41" s="115">
        <v>18</v>
      </c>
      <c r="BR41" s="116">
        <v>0.57999999999999996</v>
      </c>
      <c r="BS41" s="116">
        <v>1.39</v>
      </c>
      <c r="BT41" s="116">
        <v>1.48</v>
      </c>
      <c r="BU41" s="116">
        <v>6.7</v>
      </c>
      <c r="BV41" s="116">
        <v>10.7</v>
      </c>
      <c r="BW41" s="61">
        <v>9</v>
      </c>
      <c r="BX41" s="153">
        <v>5.64406779661017E-2</v>
      </c>
      <c r="BY41" s="61">
        <v>22</v>
      </c>
      <c r="BZ41" s="153">
        <v>0.13796610169491527</v>
      </c>
      <c r="CA41" s="135">
        <v>22.2</v>
      </c>
      <c r="CB41" s="135">
        <v>6.3</v>
      </c>
      <c r="CC41" s="135">
        <v>3.6</v>
      </c>
      <c r="CD41" s="136">
        <v>96.4</v>
      </c>
      <c r="CE41" s="133">
        <v>759</v>
      </c>
      <c r="CF41" s="115">
        <v>3466</v>
      </c>
      <c r="CG41" s="115">
        <v>89</v>
      </c>
      <c r="CH41" s="115">
        <v>66</v>
      </c>
      <c r="CI41" s="115">
        <v>5</v>
      </c>
      <c r="CJ41" s="115">
        <v>22</v>
      </c>
      <c r="CK41" s="116">
        <v>0.7</v>
      </c>
      <c r="CL41" s="116">
        <v>1.68</v>
      </c>
      <c r="CM41" s="116">
        <v>2.15</v>
      </c>
      <c r="CN41" s="116">
        <v>5.8</v>
      </c>
      <c r="CO41" s="116">
        <v>7.3</v>
      </c>
      <c r="CP41" s="61">
        <v>12</v>
      </c>
      <c r="CQ41" s="153">
        <v>3.3992094861660077E-2</v>
      </c>
      <c r="CR41" s="61">
        <v>77</v>
      </c>
      <c r="CS41" s="153">
        <v>0.21811594202898552</v>
      </c>
      <c r="CT41" s="135">
        <v>41.7</v>
      </c>
      <c r="CU41" s="135">
        <v>1.5</v>
      </c>
      <c r="CV41" s="135">
        <v>4.5</v>
      </c>
      <c r="CW41" s="136">
        <v>95.5</v>
      </c>
      <c r="CX41" s="133">
        <v>530</v>
      </c>
      <c r="CY41" s="115">
        <v>2060</v>
      </c>
      <c r="CZ41" s="115">
        <v>72</v>
      </c>
      <c r="DA41" s="115">
        <v>53</v>
      </c>
      <c r="DB41" s="115">
        <v>5</v>
      </c>
      <c r="DC41" s="115">
        <v>19</v>
      </c>
      <c r="DD41" s="116">
        <v>0.6</v>
      </c>
      <c r="DE41" s="116">
        <v>1.83</v>
      </c>
      <c r="DF41" s="116">
        <v>1.9</v>
      </c>
      <c r="DG41" s="116">
        <v>4.5</v>
      </c>
      <c r="DH41" s="116">
        <v>6.6</v>
      </c>
      <c r="DI41" s="61">
        <v>10</v>
      </c>
      <c r="DJ41" s="153">
        <v>3.5849056603773584E-2</v>
      </c>
      <c r="DK41" s="61">
        <v>62</v>
      </c>
      <c r="DL41" s="153">
        <v>0.22226415094339622</v>
      </c>
      <c r="DM41" s="159">
        <v>30</v>
      </c>
      <c r="DN41" s="135">
        <v>1.9</v>
      </c>
      <c r="DO41" s="135">
        <v>3</v>
      </c>
      <c r="DP41" s="136">
        <v>97</v>
      </c>
      <c r="DQ41" s="133">
        <v>855</v>
      </c>
      <c r="DR41" s="115">
        <v>3249</v>
      </c>
      <c r="DS41" s="115">
        <v>97</v>
      </c>
      <c r="DT41" s="115">
        <v>66</v>
      </c>
      <c r="DU41" s="115">
        <v>4</v>
      </c>
      <c r="DV41" s="115">
        <v>21</v>
      </c>
      <c r="DW41" s="116">
        <v>0.8</v>
      </c>
      <c r="DX41" s="116">
        <v>2.02</v>
      </c>
      <c r="DY41" s="116">
        <v>2.0499999999999998</v>
      </c>
      <c r="DZ41" s="116">
        <v>6.5</v>
      </c>
      <c r="EA41" s="116">
        <v>8.4</v>
      </c>
      <c r="EB41" s="61">
        <v>12</v>
      </c>
      <c r="EC41" s="153">
        <v>2.87719298245614E-2</v>
      </c>
      <c r="ED41" s="61">
        <v>85</v>
      </c>
      <c r="EE41" s="153">
        <v>0.20380116959064326</v>
      </c>
      <c r="EF41" s="135">
        <v>58.3</v>
      </c>
      <c r="EG41" s="135">
        <v>5.7</v>
      </c>
      <c r="EH41" s="135">
        <v>5.4</v>
      </c>
      <c r="EI41" s="136">
        <v>94.6</v>
      </c>
    </row>
    <row r="42" spans="1:139" ht="15.75" customHeight="1" x14ac:dyDescent="0.2">
      <c r="A42" s="30">
        <v>41</v>
      </c>
      <c r="B42" s="32" t="s">
        <v>443</v>
      </c>
      <c r="C42" s="120">
        <v>5.2357142857142867</v>
      </c>
      <c r="D42" s="121" t="s">
        <v>783</v>
      </c>
      <c r="E42" s="35">
        <v>2</v>
      </c>
      <c r="F42" s="123">
        <v>35878</v>
      </c>
      <c r="G42" s="124">
        <v>27.531506849315068</v>
      </c>
      <c r="H42" s="37" t="s">
        <v>754</v>
      </c>
      <c r="I42" s="124">
        <v>24.112328767123287</v>
      </c>
      <c r="J42" s="37" t="s">
        <v>983</v>
      </c>
      <c r="K42" s="37" t="s">
        <v>981</v>
      </c>
      <c r="L42" s="37" t="s">
        <v>986</v>
      </c>
      <c r="M42" s="122">
        <v>75</v>
      </c>
      <c r="N42" s="122">
        <v>190</v>
      </c>
      <c r="O42" s="122">
        <v>4.5199999999999996</v>
      </c>
      <c r="P42" s="38">
        <v>7</v>
      </c>
      <c r="Q42" s="125">
        <v>0</v>
      </c>
      <c r="R42" s="110">
        <v>0.14720642355302777</v>
      </c>
      <c r="S42" s="110">
        <v>0.35392992424242425</v>
      </c>
      <c r="T42" s="110">
        <v>0</v>
      </c>
      <c r="U42" s="110">
        <v>0.28088833281201125</v>
      </c>
      <c r="V42" s="58">
        <v>0.31740912852721775</v>
      </c>
      <c r="W42" s="59">
        <v>0.31740912852721775</v>
      </c>
      <c r="X42" s="42">
        <v>21.452054794520549</v>
      </c>
      <c r="Y42" s="43">
        <v>2.72</v>
      </c>
      <c r="Z42" s="43">
        <v>7.6</v>
      </c>
      <c r="AA42" s="43">
        <v>0</v>
      </c>
      <c r="AB42" s="43">
        <v>0.9</v>
      </c>
      <c r="AC42" s="43">
        <v>2.63</v>
      </c>
      <c r="AD42" s="44">
        <v>2.423162583518931E-2</v>
      </c>
      <c r="AE42" s="44">
        <v>0.20293986636971048</v>
      </c>
      <c r="AF42" s="45">
        <v>4.2000000000000003E-2</v>
      </c>
      <c r="AG42" s="185">
        <v>8.5500000000000007E-2</v>
      </c>
      <c r="AH42" s="185">
        <v>0.39899999999999997</v>
      </c>
      <c r="AI42" s="43">
        <v>91.039498639907492</v>
      </c>
      <c r="AJ42" s="47">
        <v>93.840593067204168</v>
      </c>
      <c r="AK42" s="48">
        <v>8</v>
      </c>
      <c r="AL42" s="49">
        <v>4</v>
      </c>
      <c r="AM42" s="49">
        <v>5</v>
      </c>
      <c r="AN42" s="49">
        <v>6</v>
      </c>
      <c r="AO42" s="49">
        <v>7</v>
      </c>
      <c r="AP42" s="49">
        <v>5</v>
      </c>
      <c r="AQ42" s="49">
        <v>1</v>
      </c>
      <c r="AR42" s="50">
        <v>0</v>
      </c>
      <c r="AS42" s="133">
        <v>0</v>
      </c>
      <c r="AT42" s="115">
        <v>2723</v>
      </c>
      <c r="AU42" s="115"/>
      <c r="AV42" s="115"/>
      <c r="AW42" s="115"/>
      <c r="AX42" s="115"/>
      <c r="AY42" s="116"/>
      <c r="AZ42" s="116"/>
      <c r="BA42" s="116"/>
      <c r="BB42" s="116"/>
      <c r="BC42" s="116"/>
      <c r="BD42" s="61"/>
      <c r="BE42" s="153"/>
      <c r="BF42" s="61"/>
      <c r="BG42" s="153"/>
      <c r="BH42" s="135"/>
      <c r="BI42" s="135"/>
      <c r="BJ42" s="135"/>
      <c r="BK42" s="136"/>
      <c r="BL42" s="133">
        <v>440</v>
      </c>
      <c r="BM42" s="115">
        <v>2989</v>
      </c>
      <c r="BN42" s="115"/>
      <c r="BO42" s="115"/>
      <c r="BP42" s="115"/>
      <c r="BQ42" s="115"/>
      <c r="BR42" s="116"/>
      <c r="BS42" s="116"/>
      <c r="BT42" s="116"/>
      <c r="BU42" s="116"/>
      <c r="BV42" s="116"/>
      <c r="BW42" s="61"/>
      <c r="BX42" s="153"/>
      <c r="BY42" s="61"/>
      <c r="BZ42" s="153"/>
      <c r="CA42" s="135"/>
      <c r="CB42" s="135"/>
      <c r="CC42" s="135"/>
      <c r="CD42" s="136"/>
      <c r="CE42" s="133">
        <v>1495</v>
      </c>
      <c r="CF42" s="115">
        <v>4224</v>
      </c>
      <c r="CG42" s="115"/>
      <c r="CH42" s="115"/>
      <c r="CI42" s="115"/>
      <c r="CJ42" s="115"/>
      <c r="CK42" s="116"/>
      <c r="CL42" s="116"/>
      <c r="CM42" s="116"/>
      <c r="CN42" s="116"/>
      <c r="CO42" s="116"/>
      <c r="CP42" s="61"/>
      <c r="CQ42" s="153"/>
      <c r="CR42" s="61"/>
      <c r="CS42" s="153"/>
      <c r="CT42" s="135"/>
      <c r="CU42" s="135"/>
      <c r="CV42" s="135"/>
      <c r="CW42" s="136"/>
      <c r="CX42" s="133">
        <v>0</v>
      </c>
      <c r="CY42" s="115">
        <v>1521</v>
      </c>
      <c r="CZ42" s="115"/>
      <c r="DA42" s="115"/>
      <c r="DB42" s="115"/>
      <c r="DC42" s="115"/>
      <c r="DD42" s="116"/>
      <c r="DE42" s="116"/>
      <c r="DF42" s="116"/>
      <c r="DG42" s="116"/>
      <c r="DH42" s="116"/>
      <c r="DI42" s="61"/>
      <c r="DJ42" s="153"/>
      <c r="DK42" s="61"/>
      <c r="DL42" s="153"/>
      <c r="DM42" s="159"/>
      <c r="DN42" s="135"/>
      <c r="DO42" s="135"/>
      <c r="DP42" s="136"/>
      <c r="DQ42" s="133">
        <v>898</v>
      </c>
      <c r="DR42" s="115">
        <v>3197</v>
      </c>
      <c r="DS42" s="115">
        <v>75</v>
      </c>
      <c r="DT42" s="115">
        <v>46</v>
      </c>
      <c r="DU42" s="115">
        <v>5</v>
      </c>
      <c r="DV42" s="115">
        <v>14</v>
      </c>
      <c r="DW42" s="116">
        <v>0.9</v>
      </c>
      <c r="DX42" s="116">
        <v>2.63</v>
      </c>
      <c r="DY42" s="116">
        <v>2.72</v>
      </c>
      <c r="DZ42" s="116">
        <v>7.6</v>
      </c>
      <c r="EA42" s="116"/>
      <c r="EB42" s="61">
        <v>8</v>
      </c>
      <c r="EC42" s="153">
        <v>2.423162583518931E-2</v>
      </c>
      <c r="ED42" s="61">
        <v>67</v>
      </c>
      <c r="EE42" s="153">
        <v>0.20293986636971048</v>
      </c>
      <c r="EF42" s="135">
        <v>37.5</v>
      </c>
      <c r="EG42" s="135">
        <v>4.2</v>
      </c>
      <c r="EH42" s="135">
        <v>17.100000000000001</v>
      </c>
      <c r="EI42" s="136">
        <v>79.8</v>
      </c>
    </row>
    <row r="43" spans="1:139" ht="15.75" customHeight="1" x14ac:dyDescent="0.2">
      <c r="A43" s="30">
        <v>42</v>
      </c>
      <c r="B43" s="32" t="s">
        <v>453</v>
      </c>
      <c r="C43" s="120">
        <v>5.1100000000000003</v>
      </c>
      <c r="D43" s="121" t="s">
        <v>780</v>
      </c>
      <c r="E43" s="35">
        <v>4</v>
      </c>
      <c r="F43" s="123">
        <v>35933</v>
      </c>
      <c r="G43" s="124">
        <v>27.38082191780822</v>
      </c>
      <c r="H43" s="37" t="s">
        <v>669</v>
      </c>
      <c r="I43" s="124">
        <v>23.961643835616439</v>
      </c>
      <c r="J43" s="37" t="s">
        <v>976</v>
      </c>
      <c r="K43" s="37" t="s">
        <v>982</v>
      </c>
      <c r="L43" s="37" t="s">
        <v>987</v>
      </c>
      <c r="M43" s="122">
        <v>75</v>
      </c>
      <c r="N43" s="122">
        <v>212</v>
      </c>
      <c r="O43" s="122">
        <v>4.5</v>
      </c>
      <c r="P43" s="38">
        <v>0</v>
      </c>
      <c r="Q43" s="125">
        <v>4.5530726256983241E-2</v>
      </c>
      <c r="R43" s="110">
        <v>0.1513141734217637</v>
      </c>
      <c r="S43" s="110">
        <v>0.20953073845034559</v>
      </c>
      <c r="T43" s="110">
        <v>0.23398858592263791</v>
      </c>
      <c r="U43" s="110">
        <v>0.2317249349898873</v>
      </c>
      <c r="V43" s="58">
        <v>0.23285676045626261</v>
      </c>
      <c r="W43" s="59">
        <v>0.22121392243344948</v>
      </c>
      <c r="X43" s="42">
        <v>21.301369863013697</v>
      </c>
      <c r="Y43" s="43">
        <v>2.34</v>
      </c>
      <c r="Z43" s="43">
        <v>4.4000000000000004</v>
      </c>
      <c r="AA43" s="43">
        <v>13.7</v>
      </c>
      <c r="AB43" s="43">
        <v>0.75</v>
      </c>
      <c r="AC43" s="43">
        <v>1.84</v>
      </c>
      <c r="AD43" s="44">
        <v>5.4725685785536153E-2</v>
      </c>
      <c r="AE43" s="44">
        <v>0.17720698254364087</v>
      </c>
      <c r="AF43" s="45">
        <v>7.6999999999999999E-2</v>
      </c>
      <c r="AG43" s="185">
        <v>0.88849999999999996</v>
      </c>
      <c r="AH43" s="185">
        <v>0.1115</v>
      </c>
      <c r="AI43" s="43">
        <v>103.39887212315196</v>
      </c>
      <c r="AJ43" s="47">
        <v>106.58023855003123</v>
      </c>
      <c r="AK43" s="48">
        <v>6</v>
      </c>
      <c r="AL43" s="49">
        <v>4</v>
      </c>
      <c r="AM43" s="49">
        <v>4</v>
      </c>
      <c r="AN43" s="49">
        <v>1</v>
      </c>
      <c r="AO43" s="49">
        <v>8</v>
      </c>
      <c r="AP43" s="49">
        <v>7</v>
      </c>
      <c r="AQ43" s="49">
        <v>0</v>
      </c>
      <c r="AR43" s="50">
        <v>0</v>
      </c>
      <c r="AS43" s="133">
        <v>163</v>
      </c>
      <c r="AT43" s="115">
        <v>3580</v>
      </c>
      <c r="AU43" s="115">
        <v>17</v>
      </c>
      <c r="AV43" s="115">
        <v>13</v>
      </c>
      <c r="AW43" s="115">
        <v>1</v>
      </c>
      <c r="AX43" s="115">
        <v>17</v>
      </c>
      <c r="AY43" s="116">
        <v>0.96</v>
      </c>
      <c r="AZ43" s="116">
        <v>0.46</v>
      </c>
      <c r="BA43" s="116">
        <v>1.57</v>
      </c>
      <c r="BB43" s="116">
        <v>2.8</v>
      </c>
      <c r="BC43" s="116">
        <v>11.4</v>
      </c>
      <c r="BD43" s="61">
        <v>2</v>
      </c>
      <c r="BE43" s="153">
        <v>1.9263803680981597E-2</v>
      </c>
      <c r="BF43" s="61">
        <v>15</v>
      </c>
      <c r="BG43" s="153">
        <v>0.14447852760736196</v>
      </c>
      <c r="BH43" s="135">
        <v>50</v>
      </c>
      <c r="BI43" s="135">
        <v>0</v>
      </c>
      <c r="BJ43" s="135">
        <v>90.7</v>
      </c>
      <c r="BK43" s="136">
        <v>8.4</v>
      </c>
      <c r="BL43" s="133">
        <v>616</v>
      </c>
      <c r="BM43" s="115">
        <v>4071</v>
      </c>
      <c r="BN43" s="115">
        <v>79</v>
      </c>
      <c r="BO43" s="115">
        <v>53</v>
      </c>
      <c r="BP43" s="115">
        <v>5</v>
      </c>
      <c r="BQ43" s="115">
        <v>25</v>
      </c>
      <c r="BR43" s="116">
        <v>0.46</v>
      </c>
      <c r="BS43" s="116">
        <v>1.3</v>
      </c>
      <c r="BT43" s="116">
        <v>1.44</v>
      </c>
      <c r="BU43" s="116">
        <v>4.7</v>
      </c>
      <c r="BV43" s="116">
        <v>10.199999999999999</v>
      </c>
      <c r="BW43" s="61">
        <v>17</v>
      </c>
      <c r="BX43" s="153">
        <v>3.9740259740259742E-2</v>
      </c>
      <c r="BY43" s="61">
        <v>62</v>
      </c>
      <c r="BZ43" s="153">
        <v>0.14493506493506494</v>
      </c>
      <c r="CA43" s="135">
        <v>52.9</v>
      </c>
      <c r="CB43" s="135">
        <v>5.4</v>
      </c>
      <c r="CC43" s="135">
        <v>64.2</v>
      </c>
      <c r="CD43" s="136">
        <v>35.799999999999997</v>
      </c>
      <c r="CE43" s="133">
        <v>576</v>
      </c>
      <c r="CF43" s="115">
        <v>2749</v>
      </c>
      <c r="CG43" s="115">
        <v>106</v>
      </c>
      <c r="CH43" s="115">
        <v>56</v>
      </c>
      <c r="CI43" s="115">
        <v>2</v>
      </c>
      <c r="CJ43" s="115">
        <v>14</v>
      </c>
      <c r="CK43" s="116">
        <v>0.19</v>
      </c>
      <c r="CL43" s="116">
        <v>1.24</v>
      </c>
      <c r="CM43" s="116">
        <v>1.41</v>
      </c>
      <c r="CN43" s="116">
        <v>2.6</v>
      </c>
      <c r="CO43" s="116">
        <v>12.2</v>
      </c>
      <c r="CP43" s="61">
        <v>32</v>
      </c>
      <c r="CQ43" s="153">
        <v>7.8333333333333324E-2</v>
      </c>
      <c r="CR43" s="61">
        <v>74</v>
      </c>
      <c r="CS43" s="153">
        <v>0.18114583333333331</v>
      </c>
      <c r="CT43" s="135">
        <v>40.6</v>
      </c>
      <c r="CU43" s="135">
        <v>9.6999999999999993</v>
      </c>
      <c r="CV43" s="135">
        <v>89</v>
      </c>
      <c r="CW43" s="136">
        <v>10.7</v>
      </c>
      <c r="CX43" s="133">
        <v>738</v>
      </c>
      <c r="CY43" s="115">
        <v>3154</v>
      </c>
      <c r="CZ43" s="115">
        <v>69</v>
      </c>
      <c r="DA43" s="115">
        <v>47</v>
      </c>
      <c r="DB43" s="115">
        <v>5</v>
      </c>
      <c r="DC43" s="115">
        <v>24</v>
      </c>
      <c r="DD43" s="116">
        <v>0.75</v>
      </c>
      <c r="DE43" s="116">
        <v>1.84</v>
      </c>
      <c r="DF43" s="116">
        <v>2.34</v>
      </c>
      <c r="DG43" s="116">
        <v>4.4000000000000004</v>
      </c>
      <c r="DH43" s="116">
        <v>13.7</v>
      </c>
      <c r="DI43" s="61">
        <v>12</v>
      </c>
      <c r="DJ43" s="153">
        <v>3.8048780487804877E-2</v>
      </c>
      <c r="DK43" s="61">
        <v>57</v>
      </c>
      <c r="DL43" s="153">
        <v>0.18073170731707316</v>
      </c>
      <c r="DM43" s="159">
        <v>83.3</v>
      </c>
      <c r="DN43" s="135">
        <v>6</v>
      </c>
      <c r="DO43" s="135">
        <v>84.1</v>
      </c>
      <c r="DP43" s="136">
        <v>15.9</v>
      </c>
      <c r="DQ43" s="133">
        <v>802</v>
      </c>
      <c r="DR43" s="115">
        <v>3461</v>
      </c>
      <c r="DS43" s="115">
        <v>89</v>
      </c>
      <c r="DT43" s="115">
        <v>60</v>
      </c>
      <c r="DU43" s="115">
        <v>6</v>
      </c>
      <c r="DV43" s="115">
        <v>35</v>
      </c>
      <c r="DW43" s="116">
        <v>0.47</v>
      </c>
      <c r="DX43" s="116">
        <v>1.81</v>
      </c>
      <c r="DY43" s="116">
        <v>2.09</v>
      </c>
      <c r="DZ43" s="116">
        <v>3.5</v>
      </c>
      <c r="EA43" s="116">
        <v>12.6</v>
      </c>
      <c r="EB43" s="61">
        <v>21</v>
      </c>
      <c r="EC43" s="153">
        <v>5.4725685785536153E-2</v>
      </c>
      <c r="ED43" s="61">
        <v>68</v>
      </c>
      <c r="EE43" s="153">
        <v>0.17720698254364087</v>
      </c>
      <c r="EF43" s="135">
        <v>52.4</v>
      </c>
      <c r="EG43" s="135">
        <v>7.7</v>
      </c>
      <c r="EH43" s="135">
        <v>93.6</v>
      </c>
      <c r="EI43" s="136">
        <v>6.4</v>
      </c>
    </row>
    <row r="44" spans="1:139" ht="15.75" customHeight="1" x14ac:dyDescent="0.2">
      <c r="A44" s="30">
        <v>40</v>
      </c>
      <c r="B44" s="32" t="s">
        <v>435</v>
      </c>
      <c r="C44" s="120">
        <v>5.3214285714285712</v>
      </c>
      <c r="D44" s="121" t="s">
        <v>818</v>
      </c>
      <c r="E44" s="35">
        <v>11</v>
      </c>
      <c r="F44" s="123">
        <v>36084</v>
      </c>
      <c r="G44" s="124">
        <v>26.967123287671232</v>
      </c>
      <c r="H44" s="37" t="s">
        <v>669</v>
      </c>
      <c r="I44" s="124">
        <v>23.547945205479451</v>
      </c>
      <c r="J44" s="37" t="s">
        <v>727</v>
      </c>
      <c r="K44" s="37" t="s">
        <v>982</v>
      </c>
      <c r="L44" s="37" t="s">
        <v>985</v>
      </c>
      <c r="M44" s="122">
        <v>76</v>
      </c>
      <c r="N44" s="122">
        <v>201</v>
      </c>
      <c r="O44" s="122">
        <v>4.62</v>
      </c>
      <c r="P44" s="38">
        <v>0</v>
      </c>
      <c r="Q44" s="125">
        <v>0</v>
      </c>
      <c r="R44" s="110">
        <v>0.25490859851049424</v>
      </c>
      <c r="S44" s="110">
        <v>0.34153742414025623</v>
      </c>
      <c r="T44" s="110">
        <v>0.17865832464372611</v>
      </c>
      <c r="U44" s="110">
        <v>0.36960531169310218</v>
      </c>
      <c r="V44" s="58">
        <v>0.36960531169310218</v>
      </c>
      <c r="W44" s="59">
        <v>0.22176318701586131</v>
      </c>
      <c r="X44" s="42">
        <v>19.890410958904109</v>
      </c>
      <c r="Y44" s="43">
        <v>3.12</v>
      </c>
      <c r="Z44" s="43">
        <v>4.3</v>
      </c>
      <c r="AA44" s="43">
        <v>0</v>
      </c>
      <c r="AB44" s="43">
        <v>0</v>
      </c>
      <c r="AC44" s="43">
        <v>0</v>
      </c>
      <c r="AD44" s="44">
        <v>7.161676646706587E-2</v>
      </c>
      <c r="AE44" s="44">
        <v>0.26467065868263473</v>
      </c>
      <c r="AF44" s="45">
        <v>0</v>
      </c>
      <c r="AG44" s="185">
        <v>0</v>
      </c>
      <c r="AH44" s="185">
        <v>0</v>
      </c>
      <c r="AI44" s="43">
        <v>88.238506928941135</v>
      </c>
      <c r="AJ44" s="47">
        <v>92.778539284128385</v>
      </c>
      <c r="AK44" s="48">
        <v>6</v>
      </c>
      <c r="AL44" s="49">
        <v>7</v>
      </c>
      <c r="AM44" s="49">
        <v>6</v>
      </c>
      <c r="AN44" s="49">
        <v>1</v>
      </c>
      <c r="AO44" s="49">
        <v>5</v>
      </c>
      <c r="AP44" s="49">
        <v>5</v>
      </c>
      <c r="AQ44" s="49">
        <v>0</v>
      </c>
      <c r="AR44" s="50">
        <v>0</v>
      </c>
      <c r="AS44" s="133">
        <v>0</v>
      </c>
      <c r="AT44" s="115">
        <v>2877</v>
      </c>
      <c r="AU44" s="115"/>
      <c r="AV44" s="115"/>
      <c r="AW44" s="115"/>
      <c r="AX44" s="115"/>
      <c r="AY44" s="116"/>
      <c r="AZ44" s="116"/>
      <c r="BA44" s="116"/>
      <c r="BB44" s="116"/>
      <c r="BC44" s="116"/>
      <c r="BD44" s="61"/>
      <c r="BE44" s="153"/>
      <c r="BF44" s="61"/>
      <c r="BG44" s="153"/>
      <c r="BH44" s="135"/>
      <c r="BI44" s="135"/>
      <c r="BJ44" s="135"/>
      <c r="BK44" s="136"/>
      <c r="BL44" s="133">
        <v>753</v>
      </c>
      <c r="BM44" s="115">
        <v>2954</v>
      </c>
      <c r="BN44" s="115"/>
      <c r="BO44" s="115"/>
      <c r="BP44" s="115"/>
      <c r="BQ44" s="115"/>
      <c r="BR44" s="116"/>
      <c r="BS44" s="116"/>
      <c r="BT44" s="116"/>
      <c r="BU44" s="116"/>
      <c r="BV44" s="116"/>
      <c r="BW44" s="61"/>
      <c r="BX44" s="153"/>
      <c r="BY44" s="61"/>
      <c r="BZ44" s="153"/>
      <c r="CA44" s="135"/>
      <c r="CB44" s="135"/>
      <c r="CC44" s="135"/>
      <c r="CD44" s="136"/>
      <c r="CE44" s="133">
        <v>1013</v>
      </c>
      <c r="CF44" s="115">
        <v>2966</v>
      </c>
      <c r="CG44" s="115"/>
      <c r="CH44" s="115"/>
      <c r="CI44" s="115"/>
      <c r="CJ44" s="115"/>
      <c r="CK44" s="116"/>
      <c r="CL44" s="116"/>
      <c r="CM44" s="116"/>
      <c r="CN44" s="116"/>
      <c r="CO44" s="116"/>
      <c r="CP44" s="61"/>
      <c r="CQ44" s="153"/>
      <c r="CR44" s="61"/>
      <c r="CS44" s="153"/>
      <c r="CT44" s="135"/>
      <c r="CU44" s="135"/>
      <c r="CV44" s="135"/>
      <c r="CW44" s="136"/>
      <c r="CX44" s="133">
        <v>514</v>
      </c>
      <c r="CY44" s="115">
        <v>2877</v>
      </c>
      <c r="CZ44" s="115"/>
      <c r="DA44" s="115"/>
      <c r="DB44" s="115"/>
      <c r="DC44" s="115"/>
      <c r="DD44" s="116"/>
      <c r="DE44" s="116"/>
      <c r="DF44" s="116">
        <v>2.42</v>
      </c>
      <c r="DG44" s="116">
        <v>3.7</v>
      </c>
      <c r="DH44" s="116"/>
      <c r="DI44" s="61"/>
      <c r="DJ44" s="153"/>
      <c r="DK44" s="61"/>
      <c r="DL44" s="153"/>
      <c r="DM44" s="159"/>
      <c r="DN44" s="135"/>
      <c r="DO44" s="135"/>
      <c r="DP44" s="136"/>
      <c r="DQ44" s="133">
        <v>1002</v>
      </c>
      <c r="DR44" s="115">
        <v>2711</v>
      </c>
      <c r="DS44" s="115">
        <v>108</v>
      </c>
      <c r="DT44" s="115">
        <v>71</v>
      </c>
      <c r="DU44" s="115">
        <v>8</v>
      </c>
      <c r="DV44" s="115"/>
      <c r="DW44" s="116"/>
      <c r="DX44" s="116"/>
      <c r="DY44" s="116">
        <v>3.12</v>
      </c>
      <c r="DZ44" s="116">
        <v>4.3</v>
      </c>
      <c r="EA44" s="116"/>
      <c r="EB44" s="61">
        <v>23</v>
      </c>
      <c r="EC44" s="153">
        <v>7.161676646706587E-2</v>
      </c>
      <c r="ED44" s="61">
        <v>85</v>
      </c>
      <c r="EE44" s="153">
        <v>0.26467065868263473</v>
      </c>
      <c r="EF44" s="135"/>
      <c r="EG44" s="135"/>
      <c r="EH44" s="135"/>
      <c r="EI44" s="136"/>
    </row>
    <row r="45" spans="1:139" ht="15.75" customHeight="1" x14ac:dyDescent="0.2">
      <c r="A45" s="30">
        <v>43</v>
      </c>
      <c r="B45" s="32" t="s">
        <v>511</v>
      </c>
      <c r="C45" s="120">
        <v>4.6971428571428575</v>
      </c>
      <c r="D45" s="121" t="s">
        <v>819</v>
      </c>
      <c r="E45" s="35">
        <v>12</v>
      </c>
      <c r="F45" s="123">
        <v>35874</v>
      </c>
      <c r="G45" s="124">
        <v>27.542465753424658</v>
      </c>
      <c r="H45" s="37" t="s">
        <v>754</v>
      </c>
      <c r="I45" s="124">
        <v>24.123287671232877</v>
      </c>
      <c r="J45" s="37" t="s">
        <v>727</v>
      </c>
      <c r="K45" s="37" t="s">
        <v>982</v>
      </c>
      <c r="L45" s="37" t="s">
        <v>987</v>
      </c>
      <c r="M45" s="122">
        <v>75</v>
      </c>
      <c r="N45" s="122">
        <v>236</v>
      </c>
      <c r="O45" s="122">
        <v>4.55</v>
      </c>
      <c r="P45" s="38">
        <v>0</v>
      </c>
      <c r="Q45" s="125">
        <v>0</v>
      </c>
      <c r="R45" s="110">
        <v>2.5007913896802784E-2</v>
      </c>
      <c r="S45" s="110">
        <v>0.2916201117318436</v>
      </c>
      <c r="T45" s="110">
        <v>0.25884872150144855</v>
      </c>
      <c r="U45" s="110">
        <v>0.35083532219570407</v>
      </c>
      <c r="V45" s="58">
        <v>0.35083532219570407</v>
      </c>
      <c r="W45" s="59">
        <v>0.17541766109785203</v>
      </c>
      <c r="X45" s="42">
        <v>21.463013698630139</v>
      </c>
      <c r="Y45" s="43">
        <v>3.04</v>
      </c>
      <c r="Z45" s="43">
        <v>8.1999999999999993</v>
      </c>
      <c r="AA45" s="43">
        <v>0</v>
      </c>
      <c r="AB45" s="43">
        <v>0</v>
      </c>
      <c r="AC45" s="43">
        <v>0</v>
      </c>
      <c r="AD45" s="44">
        <v>4.6285714285714284E-2</v>
      </c>
      <c r="AE45" s="44">
        <v>0.15942857142857142</v>
      </c>
      <c r="AF45" s="45">
        <v>0</v>
      </c>
      <c r="AG45" s="185">
        <v>0</v>
      </c>
      <c r="AH45" s="185">
        <v>0</v>
      </c>
      <c r="AI45" s="43">
        <v>110.12766015280711</v>
      </c>
      <c r="AJ45" s="47">
        <v>113.51605727442775</v>
      </c>
      <c r="AK45" s="48">
        <v>4</v>
      </c>
      <c r="AL45" s="49">
        <v>4</v>
      </c>
      <c r="AM45" s="49">
        <v>6</v>
      </c>
      <c r="AN45" s="49">
        <v>6</v>
      </c>
      <c r="AO45" s="49">
        <v>7</v>
      </c>
      <c r="AP45" s="49">
        <v>8</v>
      </c>
      <c r="AQ45" s="49">
        <v>0</v>
      </c>
      <c r="AR45" s="50">
        <v>0</v>
      </c>
      <c r="AS45" s="133">
        <v>0</v>
      </c>
      <c r="AT45" s="115">
        <v>2646.3333333333335</v>
      </c>
      <c r="AU45" s="115"/>
      <c r="AV45" s="115"/>
      <c r="AW45" s="115"/>
      <c r="AX45" s="115"/>
      <c r="AY45" s="116"/>
      <c r="AZ45" s="116"/>
      <c r="BA45" s="116"/>
      <c r="BB45" s="116"/>
      <c r="BC45" s="116"/>
      <c r="BD45" s="61"/>
      <c r="BE45" s="153"/>
      <c r="BF45" s="61"/>
      <c r="BG45" s="153"/>
      <c r="BH45" s="135"/>
      <c r="BI45" s="135"/>
      <c r="BJ45" s="135"/>
      <c r="BK45" s="136"/>
      <c r="BL45" s="133">
        <v>79</v>
      </c>
      <c r="BM45" s="115">
        <v>3159</v>
      </c>
      <c r="BN45" s="115"/>
      <c r="BO45" s="115"/>
      <c r="BP45" s="115"/>
      <c r="BQ45" s="115"/>
      <c r="BR45" s="116"/>
      <c r="BS45" s="116"/>
      <c r="BT45" s="116"/>
      <c r="BU45" s="116"/>
      <c r="BV45" s="116"/>
      <c r="BW45" s="61"/>
      <c r="BX45" s="153"/>
      <c r="BY45" s="61"/>
      <c r="BZ45" s="153"/>
      <c r="CA45" s="135"/>
      <c r="CB45" s="135"/>
      <c r="CC45" s="135"/>
      <c r="CD45" s="136"/>
      <c r="CE45" s="133">
        <v>783</v>
      </c>
      <c r="CF45" s="115">
        <v>2685</v>
      </c>
      <c r="CG45" s="115"/>
      <c r="CH45" s="115"/>
      <c r="CI45" s="115"/>
      <c r="CJ45" s="115"/>
      <c r="CK45" s="116"/>
      <c r="CL45" s="116"/>
      <c r="CM45" s="116"/>
      <c r="CN45" s="116"/>
      <c r="CO45" s="116"/>
      <c r="CP45" s="61"/>
      <c r="CQ45" s="153"/>
      <c r="CR45" s="61"/>
      <c r="CS45" s="153"/>
      <c r="CT45" s="135"/>
      <c r="CU45" s="135"/>
      <c r="CV45" s="135"/>
      <c r="CW45" s="136"/>
      <c r="CX45" s="133">
        <v>685</v>
      </c>
      <c r="CY45" s="115">
        <v>2646.3333333333335</v>
      </c>
      <c r="CZ45" s="115"/>
      <c r="DA45" s="115"/>
      <c r="DB45" s="115"/>
      <c r="DC45" s="115"/>
      <c r="DD45" s="116"/>
      <c r="DE45" s="116"/>
      <c r="DF45" s="116">
        <v>3.04</v>
      </c>
      <c r="DG45" s="116">
        <v>8.1999999999999993</v>
      </c>
      <c r="DH45" s="116"/>
      <c r="DI45" s="61"/>
      <c r="DJ45" s="153"/>
      <c r="DK45" s="61"/>
      <c r="DL45" s="153"/>
      <c r="DM45" s="159"/>
      <c r="DN45" s="135"/>
      <c r="DO45" s="135"/>
      <c r="DP45" s="136"/>
      <c r="DQ45" s="133">
        <v>735</v>
      </c>
      <c r="DR45" s="115">
        <v>2095</v>
      </c>
      <c r="DS45" s="115">
        <v>80</v>
      </c>
      <c r="DT45" s="115">
        <v>44</v>
      </c>
      <c r="DU45" s="115">
        <v>4</v>
      </c>
      <c r="DV45" s="115"/>
      <c r="DW45" s="116"/>
      <c r="DX45" s="116"/>
      <c r="DY45" s="116">
        <v>1.89</v>
      </c>
      <c r="DZ45" s="116">
        <v>7.1</v>
      </c>
      <c r="EA45" s="116"/>
      <c r="EB45" s="61">
        <v>18</v>
      </c>
      <c r="EC45" s="153">
        <v>4.6285714285714284E-2</v>
      </c>
      <c r="ED45" s="61">
        <v>62</v>
      </c>
      <c r="EE45" s="153">
        <v>0.15942857142857142</v>
      </c>
      <c r="EF45" s="135"/>
      <c r="EG45" s="135"/>
      <c r="EH45" s="135"/>
      <c r="EI45" s="136"/>
    </row>
    <row r="46" spans="1:139" ht="15.75" customHeight="1" x14ac:dyDescent="0.2">
      <c r="A46" s="30">
        <v>44</v>
      </c>
      <c r="B46" s="32" t="s">
        <v>470</v>
      </c>
      <c r="C46" s="120">
        <v>4.6514285714285721</v>
      </c>
      <c r="D46" s="121" t="s">
        <v>663</v>
      </c>
      <c r="E46" s="35">
        <v>1</v>
      </c>
      <c r="F46" s="123">
        <v>36181</v>
      </c>
      <c r="G46" s="124">
        <v>26.701369863013699</v>
      </c>
      <c r="H46" s="37" t="s">
        <v>669</v>
      </c>
      <c r="I46" s="124">
        <v>23.282191780821918</v>
      </c>
      <c r="J46" s="37" t="s">
        <v>976</v>
      </c>
      <c r="K46" s="37" t="s">
        <v>980</v>
      </c>
      <c r="L46" s="37" t="s">
        <v>988</v>
      </c>
      <c r="M46" s="122">
        <v>72</v>
      </c>
      <c r="N46" s="122">
        <v>194</v>
      </c>
      <c r="O46" s="122">
        <v>4.42</v>
      </c>
      <c r="P46" s="38">
        <v>0</v>
      </c>
      <c r="Q46" s="125">
        <v>1.6493275818320222E-2</v>
      </c>
      <c r="R46" s="110">
        <v>6.5191243685350009E-2</v>
      </c>
      <c r="S46" s="110">
        <v>8.247422680412371E-2</v>
      </c>
      <c r="T46" s="110">
        <v>0.1090171064076544</v>
      </c>
      <c r="U46" s="110">
        <v>0.15365239294710328</v>
      </c>
      <c r="V46" s="58">
        <v>0.15365239294710328</v>
      </c>
      <c r="W46" s="59">
        <v>0.15365239294710328</v>
      </c>
      <c r="X46" s="42" t="s">
        <v>727</v>
      </c>
      <c r="Y46" s="43">
        <v>2.14</v>
      </c>
      <c r="Z46" s="43">
        <v>6.2</v>
      </c>
      <c r="AA46" s="43">
        <v>22</v>
      </c>
      <c r="AB46" s="43">
        <v>1.47</v>
      </c>
      <c r="AC46" s="43">
        <v>1.54</v>
      </c>
      <c r="AD46" s="44">
        <v>3.6284153005464483E-2</v>
      </c>
      <c r="AE46" s="44">
        <v>0.12397085610200365</v>
      </c>
      <c r="AF46" s="45">
        <v>0.08</v>
      </c>
      <c r="AG46" s="185">
        <v>0.89049999999999996</v>
      </c>
      <c r="AH46" s="185">
        <v>0.10650000000000001</v>
      </c>
      <c r="AI46" s="43">
        <v>101.65825443493326</v>
      </c>
      <c r="AJ46" s="47">
        <v>98.562198963536915</v>
      </c>
      <c r="AK46" s="48">
        <v>4</v>
      </c>
      <c r="AL46" s="49">
        <v>0</v>
      </c>
      <c r="AM46" s="49">
        <v>4</v>
      </c>
      <c r="AN46" s="49">
        <v>5</v>
      </c>
      <c r="AO46" s="49">
        <v>9</v>
      </c>
      <c r="AP46" s="49">
        <v>6</v>
      </c>
      <c r="AQ46" s="49">
        <v>0</v>
      </c>
      <c r="AR46" s="50">
        <v>0</v>
      </c>
      <c r="AS46" s="133">
        <v>65</v>
      </c>
      <c r="AT46" s="115">
        <v>3941</v>
      </c>
      <c r="AU46" s="115">
        <v>4</v>
      </c>
      <c r="AV46" s="115">
        <v>4</v>
      </c>
      <c r="AW46" s="115">
        <v>1</v>
      </c>
      <c r="AX46" s="115">
        <v>28</v>
      </c>
      <c r="AY46" s="116">
        <v>1.45</v>
      </c>
      <c r="AZ46" s="116">
        <v>0.63</v>
      </c>
      <c r="BA46" s="116">
        <v>4.6399999999999997</v>
      </c>
      <c r="BB46" s="116">
        <v>6.8</v>
      </c>
      <c r="BC46" s="116"/>
      <c r="BD46" s="61">
        <v>2</v>
      </c>
      <c r="BE46" s="153">
        <v>0.14276923076923076</v>
      </c>
      <c r="BF46" s="61">
        <v>2</v>
      </c>
      <c r="BG46" s="153">
        <v>0.14276923076923076</v>
      </c>
      <c r="BH46" s="135">
        <v>100</v>
      </c>
      <c r="BI46" s="135">
        <v>0</v>
      </c>
      <c r="BJ46" s="135">
        <v>0</v>
      </c>
      <c r="BK46" s="136">
        <v>93.3</v>
      </c>
      <c r="BL46" s="133">
        <v>271</v>
      </c>
      <c r="BM46" s="115">
        <v>4157</v>
      </c>
      <c r="BN46" s="115">
        <v>27</v>
      </c>
      <c r="BO46" s="115">
        <v>16</v>
      </c>
      <c r="BP46" s="115">
        <v>1</v>
      </c>
      <c r="BQ46" s="115">
        <v>21</v>
      </c>
      <c r="BR46" s="116">
        <v>0.71</v>
      </c>
      <c r="BS46" s="116">
        <v>1.1499999999999999</v>
      </c>
      <c r="BT46" s="116">
        <v>1.49</v>
      </c>
      <c r="BU46" s="116">
        <v>2.8</v>
      </c>
      <c r="BV46" s="116">
        <v>14.2</v>
      </c>
      <c r="BW46" s="61">
        <v>7</v>
      </c>
      <c r="BX46" s="153">
        <v>3.848708487084871E-2</v>
      </c>
      <c r="BY46" s="61">
        <v>20</v>
      </c>
      <c r="BZ46" s="153">
        <v>0.10996309963099631</v>
      </c>
      <c r="CA46" s="135">
        <v>28.6</v>
      </c>
      <c r="CB46" s="135">
        <v>0</v>
      </c>
      <c r="CC46" s="135">
        <v>99.5</v>
      </c>
      <c r="CD46" s="136">
        <v>0.5</v>
      </c>
      <c r="CE46" s="133">
        <v>192</v>
      </c>
      <c r="CF46" s="115">
        <v>2328</v>
      </c>
      <c r="CG46" s="115">
        <v>17</v>
      </c>
      <c r="CH46" s="115">
        <v>10</v>
      </c>
      <c r="CI46" s="115">
        <v>0</v>
      </c>
      <c r="CJ46" s="115">
        <v>11</v>
      </c>
      <c r="CK46" s="116">
        <v>0.94</v>
      </c>
      <c r="CL46" s="116">
        <v>1.28</v>
      </c>
      <c r="CM46" s="116">
        <v>1.42</v>
      </c>
      <c r="CN46" s="116">
        <v>8.1999999999999993</v>
      </c>
      <c r="CO46" s="116">
        <v>15</v>
      </c>
      <c r="CP46" s="61">
        <v>5</v>
      </c>
      <c r="CQ46" s="153">
        <v>3.697916666666666E-2</v>
      </c>
      <c r="CR46" s="61">
        <v>12</v>
      </c>
      <c r="CS46" s="153">
        <v>8.8749999999999982E-2</v>
      </c>
      <c r="CT46" s="135">
        <v>20</v>
      </c>
      <c r="CU46" s="135">
        <v>0</v>
      </c>
      <c r="CV46" s="135">
        <v>82.3</v>
      </c>
      <c r="CW46" s="136">
        <v>17.7</v>
      </c>
      <c r="CX46" s="133">
        <v>376</v>
      </c>
      <c r="CY46" s="115">
        <v>3449</v>
      </c>
      <c r="CZ46" s="115">
        <v>21</v>
      </c>
      <c r="DA46" s="115">
        <v>15</v>
      </c>
      <c r="DB46" s="115">
        <v>4</v>
      </c>
      <c r="DC46" s="115">
        <v>30</v>
      </c>
      <c r="DD46" s="116">
        <v>1.47</v>
      </c>
      <c r="DE46" s="116">
        <v>1.54</v>
      </c>
      <c r="DF46" s="116">
        <v>2.14</v>
      </c>
      <c r="DG46" s="116">
        <v>4.9000000000000004</v>
      </c>
      <c r="DH46" s="116">
        <v>22</v>
      </c>
      <c r="DI46" s="61">
        <v>8</v>
      </c>
      <c r="DJ46" s="153">
        <v>4.5531914893617027E-2</v>
      </c>
      <c r="DK46" s="61">
        <v>13</v>
      </c>
      <c r="DL46" s="153">
        <v>7.3989361702127665E-2</v>
      </c>
      <c r="DM46" s="159">
        <v>87.5</v>
      </c>
      <c r="DN46" s="135">
        <v>6.3</v>
      </c>
      <c r="DO46" s="135">
        <v>90.6</v>
      </c>
      <c r="DP46" s="136">
        <v>9.4</v>
      </c>
      <c r="DQ46" s="133">
        <v>549</v>
      </c>
      <c r="DR46" s="115">
        <v>3573</v>
      </c>
      <c r="DS46" s="115">
        <v>53</v>
      </c>
      <c r="DT46" s="115">
        <v>23</v>
      </c>
      <c r="DU46" s="115">
        <v>4</v>
      </c>
      <c r="DV46" s="115">
        <v>21</v>
      </c>
      <c r="DW46" s="116">
        <v>0.51</v>
      </c>
      <c r="DX46" s="116">
        <v>1.52</v>
      </c>
      <c r="DY46" s="116">
        <v>1.66</v>
      </c>
      <c r="DZ46" s="116">
        <v>6.2</v>
      </c>
      <c r="EA46" s="116">
        <v>21.3</v>
      </c>
      <c r="EB46" s="61">
        <v>12</v>
      </c>
      <c r="EC46" s="153">
        <v>3.6284153005464483E-2</v>
      </c>
      <c r="ED46" s="61">
        <v>41</v>
      </c>
      <c r="EE46" s="153">
        <v>0.12397085610200365</v>
      </c>
      <c r="EF46" s="135">
        <v>16.7</v>
      </c>
      <c r="EG46" s="135">
        <v>8</v>
      </c>
      <c r="EH46" s="135">
        <v>87.5</v>
      </c>
      <c r="EI46" s="136">
        <v>11.9</v>
      </c>
    </row>
    <row r="47" spans="1:139" ht="15.75" customHeight="1" x14ac:dyDescent="0.2">
      <c r="A47" s="30">
        <v>45</v>
      </c>
      <c r="B47" s="32" t="s">
        <v>514</v>
      </c>
      <c r="C47" s="120">
        <v>4.644285714285715</v>
      </c>
      <c r="D47" s="121" t="s">
        <v>779</v>
      </c>
      <c r="E47" s="35">
        <v>5</v>
      </c>
      <c r="F47" s="123">
        <v>36668</v>
      </c>
      <c r="G47" s="124">
        <v>25.367123287671234</v>
      </c>
      <c r="H47" s="35" t="s">
        <v>684</v>
      </c>
      <c r="I47" s="124">
        <v>21.947945205479453</v>
      </c>
      <c r="J47" s="37" t="s">
        <v>976</v>
      </c>
      <c r="K47" s="37" t="s">
        <v>982</v>
      </c>
      <c r="L47" s="37" t="s">
        <v>987</v>
      </c>
      <c r="M47" s="122">
        <v>77</v>
      </c>
      <c r="N47" s="122">
        <v>220</v>
      </c>
      <c r="O47" s="122">
        <v>4.6500000000000004</v>
      </c>
      <c r="P47" s="38">
        <v>0</v>
      </c>
      <c r="Q47" s="125">
        <v>0</v>
      </c>
      <c r="R47" s="110">
        <v>2.9106724657075946E-2</v>
      </c>
      <c r="S47" s="110">
        <v>2.5200458190148913E-3</v>
      </c>
      <c r="T47" s="110">
        <v>0.16598955310504934</v>
      </c>
      <c r="U47" s="110">
        <v>0.17979341510652033</v>
      </c>
      <c r="V47" s="58">
        <v>0.17979341510652033</v>
      </c>
      <c r="W47" s="59">
        <v>0.1708037443511943</v>
      </c>
      <c r="X47" s="42" t="s">
        <v>727</v>
      </c>
      <c r="Y47" s="43">
        <v>3.22</v>
      </c>
      <c r="Z47" s="43">
        <v>7</v>
      </c>
      <c r="AA47" s="43">
        <v>16.600000000000001</v>
      </c>
      <c r="AB47" s="43">
        <v>1.01</v>
      </c>
      <c r="AC47" s="43">
        <v>1.97</v>
      </c>
      <c r="AD47" s="44">
        <v>4.7989228007181327E-2</v>
      </c>
      <c r="AE47" s="44">
        <v>0.1788689407540395</v>
      </c>
      <c r="AF47" s="45">
        <v>5.4000000000000006E-2</v>
      </c>
      <c r="AG47" s="185">
        <v>0.96899999999999997</v>
      </c>
      <c r="AH47" s="185">
        <v>2.9500000000000002E-2</v>
      </c>
      <c r="AI47" s="43">
        <v>94.111103317535353</v>
      </c>
      <c r="AJ47" s="47">
        <v>100.91272737978707</v>
      </c>
      <c r="AK47" s="48">
        <v>4</v>
      </c>
      <c r="AL47" s="49">
        <v>0</v>
      </c>
      <c r="AM47" s="49">
        <v>6</v>
      </c>
      <c r="AN47" s="49">
        <v>5</v>
      </c>
      <c r="AO47" s="49">
        <v>5</v>
      </c>
      <c r="AP47" s="49">
        <v>6</v>
      </c>
      <c r="AQ47" s="49">
        <v>0</v>
      </c>
      <c r="AR47" s="50">
        <v>0</v>
      </c>
      <c r="AS47" s="133">
        <v>0</v>
      </c>
      <c r="AT47" s="115">
        <v>2469</v>
      </c>
      <c r="AU47" s="115"/>
      <c r="AV47" s="115"/>
      <c r="AW47" s="115"/>
      <c r="AX47" s="115"/>
      <c r="AY47" s="116"/>
      <c r="AZ47" s="116"/>
      <c r="BA47" s="116"/>
      <c r="BB47" s="116"/>
      <c r="BC47" s="116"/>
      <c r="BD47" s="61"/>
      <c r="BE47" s="153"/>
      <c r="BF47" s="61"/>
      <c r="BG47" s="153"/>
      <c r="BH47" s="135"/>
      <c r="BI47" s="135"/>
      <c r="BJ47" s="135"/>
      <c r="BK47" s="136"/>
      <c r="BL47" s="133">
        <v>87</v>
      </c>
      <c r="BM47" s="115">
        <v>2989</v>
      </c>
      <c r="BN47" s="115">
        <v>9</v>
      </c>
      <c r="BO47" s="115">
        <v>4</v>
      </c>
      <c r="BP47" s="115">
        <v>1</v>
      </c>
      <c r="BQ47" s="115">
        <v>18</v>
      </c>
      <c r="BR47" s="116">
        <v>1.43</v>
      </c>
      <c r="BS47" s="116">
        <v>0.86</v>
      </c>
      <c r="BT47" s="116">
        <v>1.81</v>
      </c>
      <c r="BU47" s="116">
        <v>5.5</v>
      </c>
      <c r="BV47" s="116"/>
      <c r="BW47" s="61">
        <v>1</v>
      </c>
      <c r="BX47" s="153">
        <v>2.0804597701149424E-2</v>
      </c>
      <c r="BY47" s="61">
        <v>8</v>
      </c>
      <c r="BZ47" s="153">
        <v>0.16643678160919539</v>
      </c>
      <c r="CA47" s="135">
        <v>0</v>
      </c>
      <c r="CB47" s="135">
        <v>20</v>
      </c>
      <c r="CC47" s="135">
        <v>87.8</v>
      </c>
      <c r="CD47" s="136">
        <v>12.2</v>
      </c>
      <c r="CE47" s="133">
        <v>11</v>
      </c>
      <c r="CF47" s="115">
        <v>4365</v>
      </c>
      <c r="CG47" s="115">
        <v>1</v>
      </c>
      <c r="CH47" s="115">
        <v>1</v>
      </c>
      <c r="CI47" s="115">
        <v>0</v>
      </c>
      <c r="CJ47" s="115">
        <v>35</v>
      </c>
      <c r="CK47" s="116">
        <v>1.01</v>
      </c>
      <c r="CL47" s="116">
        <v>0.33</v>
      </c>
      <c r="CM47" s="116">
        <v>3.67</v>
      </c>
      <c r="CN47" s="116">
        <v>8</v>
      </c>
      <c r="CO47" s="116"/>
      <c r="CP47" s="61">
        <v>0</v>
      </c>
      <c r="CQ47" s="153">
        <v>0</v>
      </c>
      <c r="CR47" s="61">
        <v>1</v>
      </c>
      <c r="CS47" s="153">
        <v>0.33363636363636368</v>
      </c>
      <c r="CT47" s="135">
        <v>0</v>
      </c>
      <c r="CU47" s="135">
        <v>0</v>
      </c>
      <c r="CV47" s="135">
        <v>100</v>
      </c>
      <c r="CW47" s="136">
        <v>0</v>
      </c>
      <c r="CX47" s="133">
        <v>286</v>
      </c>
      <c r="CY47" s="115">
        <v>1723</v>
      </c>
      <c r="CZ47" s="115">
        <v>24</v>
      </c>
      <c r="DA47" s="115">
        <v>15</v>
      </c>
      <c r="DB47" s="115">
        <v>2</v>
      </c>
      <c r="DC47" s="115">
        <v>15</v>
      </c>
      <c r="DD47" s="116">
        <v>0.89</v>
      </c>
      <c r="DE47" s="116">
        <v>1.97</v>
      </c>
      <c r="DF47" s="116">
        <v>3.22</v>
      </c>
      <c r="DG47" s="116">
        <v>7</v>
      </c>
      <c r="DH47" s="116">
        <v>16.600000000000001</v>
      </c>
      <c r="DI47" s="61">
        <v>3</v>
      </c>
      <c r="DJ47" s="153">
        <v>3.3776223776223781E-2</v>
      </c>
      <c r="DK47" s="61">
        <v>21</v>
      </c>
      <c r="DL47" s="153">
        <v>0.23643356643356644</v>
      </c>
      <c r="DM47" s="159">
        <v>66.7</v>
      </c>
      <c r="DN47" s="135">
        <v>11.8</v>
      </c>
      <c r="DO47" s="135">
        <v>100</v>
      </c>
      <c r="DP47" s="136">
        <v>0</v>
      </c>
      <c r="DQ47" s="133">
        <v>557</v>
      </c>
      <c r="DR47" s="115">
        <v>3098</v>
      </c>
      <c r="DS47" s="115">
        <v>52</v>
      </c>
      <c r="DT47" s="115">
        <v>35</v>
      </c>
      <c r="DU47" s="115">
        <v>4</v>
      </c>
      <c r="DV47" s="115">
        <v>20</v>
      </c>
      <c r="DW47" s="116">
        <v>0.83</v>
      </c>
      <c r="DX47" s="116">
        <v>1.9</v>
      </c>
      <c r="DY47" s="116">
        <v>2.4300000000000002</v>
      </c>
      <c r="DZ47" s="116">
        <v>3.7</v>
      </c>
      <c r="EA47" s="116">
        <v>15.2</v>
      </c>
      <c r="EB47" s="61">
        <v>11</v>
      </c>
      <c r="EC47" s="153">
        <v>4.7989228007181327E-2</v>
      </c>
      <c r="ED47" s="61">
        <v>41</v>
      </c>
      <c r="EE47" s="153">
        <v>0.1788689407540395</v>
      </c>
      <c r="EF47" s="135">
        <v>36.4</v>
      </c>
      <c r="EG47" s="135">
        <v>5.4</v>
      </c>
      <c r="EH47" s="135">
        <v>93.8</v>
      </c>
      <c r="EI47" s="136">
        <v>5.9</v>
      </c>
    </row>
    <row r="48" spans="1:139" ht="15.75" customHeight="1" x14ac:dyDescent="0.2">
      <c r="A48" s="30">
        <v>46</v>
      </c>
      <c r="B48" s="32" t="s">
        <v>513</v>
      </c>
      <c r="C48" s="120">
        <v>4.4342857142857142</v>
      </c>
      <c r="D48" s="121" t="s">
        <v>779</v>
      </c>
      <c r="E48" s="35">
        <v>5</v>
      </c>
      <c r="F48" s="123">
        <v>36294</v>
      </c>
      <c r="G48" s="124">
        <v>26.391780821917809</v>
      </c>
      <c r="H48" s="37" t="s">
        <v>669</v>
      </c>
      <c r="I48" s="124">
        <v>22.972602739726028</v>
      </c>
      <c r="J48" s="37" t="s">
        <v>976</v>
      </c>
      <c r="K48" s="37" t="s">
        <v>984</v>
      </c>
      <c r="L48" s="37" t="s">
        <v>987</v>
      </c>
      <c r="M48" s="122">
        <v>73</v>
      </c>
      <c r="N48" s="122">
        <v>198</v>
      </c>
      <c r="O48" s="122">
        <v>4.5999999999999996</v>
      </c>
      <c r="P48" s="38">
        <v>0</v>
      </c>
      <c r="Q48" s="125">
        <v>0.12110166059133252</v>
      </c>
      <c r="R48" s="110">
        <v>6.6728739913097454E-2</v>
      </c>
      <c r="S48" s="110">
        <v>0.23125864453665285</v>
      </c>
      <c r="T48" s="110">
        <v>0.15496227510156704</v>
      </c>
      <c r="U48" s="110">
        <v>0.10038734667527437</v>
      </c>
      <c r="V48" s="58">
        <v>0.16582299560596361</v>
      </c>
      <c r="W48" s="59">
        <v>0.15753184582566543</v>
      </c>
      <c r="X48" s="42">
        <v>20.312328767123287</v>
      </c>
      <c r="Y48" s="43">
        <v>1.85</v>
      </c>
      <c r="Z48" s="43">
        <v>4.5</v>
      </c>
      <c r="AA48" s="43">
        <v>11</v>
      </c>
      <c r="AB48" s="43">
        <v>0.88</v>
      </c>
      <c r="AC48" s="43">
        <v>2</v>
      </c>
      <c r="AD48" s="44">
        <v>5.3536977491961416E-2</v>
      </c>
      <c r="AE48" s="44">
        <v>0.1487138263665595</v>
      </c>
      <c r="AF48" s="45">
        <v>7.400000000000001E-2</v>
      </c>
      <c r="AG48" s="185">
        <v>0.76300000000000012</v>
      </c>
      <c r="AH48" s="185">
        <v>0.23200000000000001</v>
      </c>
      <c r="AI48" s="43">
        <v>88.443080177672357</v>
      </c>
      <c r="AJ48" s="47">
        <v>87.542136342950471</v>
      </c>
      <c r="AK48" s="48">
        <v>4</v>
      </c>
      <c r="AL48" s="49">
        <v>6</v>
      </c>
      <c r="AM48" s="49">
        <v>3</v>
      </c>
      <c r="AN48" s="49">
        <v>2</v>
      </c>
      <c r="AO48" s="49">
        <v>6</v>
      </c>
      <c r="AP48" s="49">
        <v>4</v>
      </c>
      <c r="AQ48" s="49">
        <v>0</v>
      </c>
      <c r="AR48" s="50">
        <v>0</v>
      </c>
      <c r="AS48" s="133">
        <v>299</v>
      </c>
      <c r="AT48" s="115">
        <v>2469</v>
      </c>
      <c r="AU48" s="115">
        <v>31</v>
      </c>
      <c r="AV48" s="115">
        <v>21</v>
      </c>
      <c r="AW48" s="115">
        <v>1</v>
      </c>
      <c r="AX48" s="115">
        <v>18</v>
      </c>
      <c r="AY48" s="116">
        <v>0.9</v>
      </c>
      <c r="AZ48" s="116">
        <v>1.23</v>
      </c>
      <c r="BA48" s="116">
        <v>1.1499999999999999</v>
      </c>
      <c r="BB48" s="116">
        <v>4.7</v>
      </c>
      <c r="BC48" s="116">
        <v>14.7</v>
      </c>
      <c r="BD48" s="61">
        <v>6</v>
      </c>
      <c r="BE48" s="153">
        <v>2.3076923076923078E-2</v>
      </c>
      <c r="BF48" s="61">
        <v>25</v>
      </c>
      <c r="BG48" s="153">
        <v>9.6153846153846159E-2</v>
      </c>
      <c r="BH48" s="135">
        <v>50</v>
      </c>
      <c r="BI48" s="135">
        <v>8.6999999999999993</v>
      </c>
      <c r="BJ48" s="135">
        <v>87</v>
      </c>
      <c r="BK48" s="136">
        <v>13</v>
      </c>
      <c r="BL48" s="133">
        <v>215</v>
      </c>
      <c r="BM48" s="115">
        <v>3222</v>
      </c>
      <c r="BN48" s="115">
        <v>41</v>
      </c>
      <c r="BO48" s="115">
        <v>17</v>
      </c>
      <c r="BP48" s="115">
        <v>4</v>
      </c>
      <c r="BQ48" s="115">
        <v>29</v>
      </c>
      <c r="BR48" s="116">
        <v>0.06</v>
      </c>
      <c r="BS48" s="116">
        <v>0.61</v>
      </c>
      <c r="BT48" s="116">
        <v>0.9</v>
      </c>
      <c r="BU48" s="116">
        <v>5.0999999999999996</v>
      </c>
      <c r="BV48" s="116">
        <v>11.4</v>
      </c>
      <c r="BW48" s="61">
        <v>11</v>
      </c>
      <c r="BX48" s="153">
        <v>4.6046511627906975E-2</v>
      </c>
      <c r="BY48" s="61">
        <v>30</v>
      </c>
      <c r="BZ48" s="153">
        <v>0.12558139534883722</v>
      </c>
      <c r="CA48" s="135">
        <v>27.3</v>
      </c>
      <c r="CB48" s="135">
        <v>29.2</v>
      </c>
      <c r="CC48" s="135">
        <v>91.9</v>
      </c>
      <c r="CD48" s="136">
        <v>7.3</v>
      </c>
      <c r="CE48" s="133">
        <v>836</v>
      </c>
      <c r="CF48" s="115">
        <v>3615</v>
      </c>
      <c r="CG48" s="115">
        <v>88</v>
      </c>
      <c r="CH48" s="115">
        <v>57</v>
      </c>
      <c r="CI48" s="115">
        <v>7</v>
      </c>
      <c r="CJ48" s="115">
        <v>35</v>
      </c>
      <c r="CK48" s="116">
        <v>0.69</v>
      </c>
      <c r="CL48" s="116">
        <v>2</v>
      </c>
      <c r="CM48" s="116">
        <v>2.06</v>
      </c>
      <c r="CN48" s="116">
        <v>6.1</v>
      </c>
      <c r="CO48" s="116">
        <v>12.6</v>
      </c>
      <c r="CP48" s="61">
        <v>9</v>
      </c>
      <c r="CQ48" s="153">
        <v>2.2177033492822969E-2</v>
      </c>
      <c r="CR48" s="61">
        <v>79</v>
      </c>
      <c r="CS48" s="153">
        <v>0.19466507177033493</v>
      </c>
      <c r="CT48" s="135">
        <v>44.4</v>
      </c>
      <c r="CU48" s="135">
        <v>10.9</v>
      </c>
      <c r="CV48" s="135">
        <v>80.5</v>
      </c>
      <c r="CW48" s="136">
        <v>18.8</v>
      </c>
      <c r="CX48" s="133">
        <v>267</v>
      </c>
      <c r="CY48" s="115">
        <v>1723</v>
      </c>
      <c r="CZ48" s="115">
        <v>28</v>
      </c>
      <c r="DA48" s="115">
        <v>19</v>
      </c>
      <c r="DB48" s="115">
        <v>2</v>
      </c>
      <c r="DC48" s="115">
        <v>15</v>
      </c>
      <c r="DD48" s="116">
        <v>0.63</v>
      </c>
      <c r="DE48" s="116">
        <v>1.36</v>
      </c>
      <c r="DF48" s="116">
        <v>1.33</v>
      </c>
      <c r="DG48" s="116">
        <v>3.5</v>
      </c>
      <c r="DH48" s="116">
        <v>11</v>
      </c>
      <c r="DI48" s="61">
        <v>6</v>
      </c>
      <c r="DJ48" s="153">
        <v>2.9887640449438202E-2</v>
      </c>
      <c r="DK48" s="61">
        <v>22</v>
      </c>
      <c r="DL48" s="153">
        <v>0.10958801498127341</v>
      </c>
      <c r="DM48" s="159">
        <v>50</v>
      </c>
      <c r="DN48" s="135">
        <v>5</v>
      </c>
      <c r="DO48" s="135">
        <v>72.900000000000006</v>
      </c>
      <c r="DP48" s="136">
        <v>26.1</v>
      </c>
      <c r="DQ48" s="133">
        <v>311</v>
      </c>
      <c r="DR48" s="115">
        <v>3098</v>
      </c>
      <c r="DS48" s="115">
        <v>34</v>
      </c>
      <c r="DT48" s="115">
        <v>25</v>
      </c>
      <c r="DU48" s="115">
        <v>1</v>
      </c>
      <c r="DV48" s="115">
        <v>20</v>
      </c>
      <c r="DW48" s="116">
        <v>0.88</v>
      </c>
      <c r="DX48" s="116">
        <v>1.25</v>
      </c>
      <c r="DY48" s="116">
        <v>1.85</v>
      </c>
      <c r="DZ48" s="116">
        <v>4.5</v>
      </c>
      <c r="EA48" s="116">
        <v>10.8</v>
      </c>
      <c r="EB48" s="61">
        <v>9</v>
      </c>
      <c r="EC48" s="153">
        <v>5.3536977491961416E-2</v>
      </c>
      <c r="ED48" s="61">
        <v>25</v>
      </c>
      <c r="EE48" s="153">
        <v>0.1487138263665595</v>
      </c>
      <c r="EF48" s="135">
        <v>44.4</v>
      </c>
      <c r="EG48" s="135">
        <v>7.4</v>
      </c>
      <c r="EH48" s="135">
        <v>79.7</v>
      </c>
      <c r="EI48" s="136">
        <v>20.3</v>
      </c>
    </row>
    <row r="49" spans="1:139" ht="15.75" customHeight="1" x14ac:dyDescent="0.2">
      <c r="A49" s="30">
        <v>47</v>
      </c>
      <c r="B49" s="32" t="s">
        <v>509</v>
      </c>
      <c r="C49" s="120">
        <v>4.2057142857142855</v>
      </c>
      <c r="D49" s="121" t="s">
        <v>661</v>
      </c>
      <c r="E49" s="35">
        <v>3</v>
      </c>
      <c r="F49" s="123">
        <v>36143</v>
      </c>
      <c r="G49" s="124">
        <v>26.805479452054794</v>
      </c>
      <c r="H49" s="37" t="s">
        <v>669</v>
      </c>
      <c r="I49" s="124">
        <v>23.386301369863013</v>
      </c>
      <c r="J49" s="37" t="s">
        <v>976</v>
      </c>
      <c r="K49" s="37" t="s">
        <v>979</v>
      </c>
      <c r="L49" s="37" t="s">
        <v>985</v>
      </c>
      <c r="M49" s="122">
        <v>75</v>
      </c>
      <c r="N49" s="122">
        <v>185</v>
      </c>
      <c r="O49" s="122">
        <v>4.5999999999999996</v>
      </c>
      <c r="P49" s="38">
        <v>0</v>
      </c>
      <c r="Q49" s="125">
        <v>7.6745648983015308E-2</v>
      </c>
      <c r="R49" s="110">
        <v>0.14097550936406669</v>
      </c>
      <c r="S49" s="110">
        <v>9.9243357381664607E-2</v>
      </c>
      <c r="T49" s="110">
        <v>5.6546489563567365E-2</v>
      </c>
      <c r="U49" s="110">
        <v>0.32224276032039434</v>
      </c>
      <c r="V49" s="58">
        <v>0.32224276032039434</v>
      </c>
      <c r="W49" s="59">
        <v>0.3061306223043746</v>
      </c>
      <c r="X49" s="42">
        <v>22.731506849315068</v>
      </c>
      <c r="Y49" s="43">
        <v>2.63</v>
      </c>
      <c r="Z49" s="43">
        <v>2.9</v>
      </c>
      <c r="AA49" s="43">
        <v>13.9</v>
      </c>
      <c r="AB49" s="43">
        <v>0</v>
      </c>
      <c r="AC49" s="43">
        <v>0</v>
      </c>
      <c r="AD49" s="44">
        <v>6.5372848948374751E-2</v>
      </c>
      <c r="AE49" s="44">
        <v>0.23131931166347991</v>
      </c>
      <c r="AF49" s="45">
        <v>0.111</v>
      </c>
      <c r="AG49" s="185">
        <v>0.95</v>
      </c>
      <c r="AH49" s="185">
        <v>0.05</v>
      </c>
      <c r="AI49" s="43">
        <v>82.636211277118107</v>
      </c>
      <c r="AJ49" s="47">
        <v>85.178754177280553</v>
      </c>
      <c r="AK49" s="48">
        <v>8</v>
      </c>
      <c r="AL49" s="49">
        <v>1</v>
      </c>
      <c r="AM49" s="49">
        <v>5</v>
      </c>
      <c r="AN49" s="49">
        <v>0</v>
      </c>
      <c r="AO49" s="49">
        <v>6</v>
      </c>
      <c r="AP49" s="49">
        <v>4</v>
      </c>
      <c r="AQ49" s="49">
        <v>0</v>
      </c>
      <c r="AR49" s="50">
        <v>0</v>
      </c>
      <c r="AS49" s="133">
        <v>366</v>
      </c>
      <c r="AT49" s="115">
        <v>4769</v>
      </c>
      <c r="AU49" s="115">
        <v>49</v>
      </c>
      <c r="AV49" s="115">
        <v>31</v>
      </c>
      <c r="AW49" s="115">
        <v>6</v>
      </c>
      <c r="AX49" s="115">
        <v>37</v>
      </c>
      <c r="AY49" s="116"/>
      <c r="AZ49" s="116"/>
      <c r="BA49" s="116">
        <v>1.34</v>
      </c>
      <c r="BB49" s="116">
        <v>5.5</v>
      </c>
      <c r="BC49" s="116">
        <v>8.9</v>
      </c>
      <c r="BD49" s="61">
        <v>8</v>
      </c>
      <c r="BE49" s="153">
        <v>2.9289617486338796E-2</v>
      </c>
      <c r="BF49" s="61">
        <v>41</v>
      </c>
      <c r="BG49" s="153">
        <v>0.15010928961748635</v>
      </c>
      <c r="BH49" s="135">
        <v>12.5</v>
      </c>
      <c r="BI49" s="135">
        <v>13.9</v>
      </c>
      <c r="BJ49" s="135">
        <v>98.2</v>
      </c>
      <c r="BK49" s="136">
        <v>1.8</v>
      </c>
      <c r="BL49" s="133">
        <v>685</v>
      </c>
      <c r="BM49" s="115">
        <v>4859</v>
      </c>
      <c r="BN49" s="115">
        <v>100</v>
      </c>
      <c r="BO49" s="115">
        <v>69</v>
      </c>
      <c r="BP49" s="115">
        <v>8</v>
      </c>
      <c r="BQ49" s="115">
        <v>39</v>
      </c>
      <c r="BR49" s="116"/>
      <c r="BS49" s="116"/>
      <c r="BT49" s="116">
        <v>1.28</v>
      </c>
      <c r="BU49" s="116">
        <v>4.5</v>
      </c>
      <c r="BV49" s="116">
        <v>8.5</v>
      </c>
      <c r="BW49" s="61">
        <v>13</v>
      </c>
      <c r="BX49" s="153">
        <v>2.4291970802919709E-2</v>
      </c>
      <c r="BY49" s="61">
        <v>87</v>
      </c>
      <c r="BZ49" s="153">
        <v>0.16256934306569343</v>
      </c>
      <c r="CA49" s="135">
        <v>23.1</v>
      </c>
      <c r="CB49" s="135">
        <v>4.2</v>
      </c>
      <c r="CC49" s="135">
        <v>98.4</v>
      </c>
      <c r="CD49" s="136">
        <v>1.6</v>
      </c>
      <c r="CE49" s="133">
        <v>564</v>
      </c>
      <c r="CF49" s="115">
        <v>5683</v>
      </c>
      <c r="CG49" s="115">
        <v>69</v>
      </c>
      <c r="CH49" s="115">
        <v>43</v>
      </c>
      <c r="CI49" s="115">
        <v>4</v>
      </c>
      <c r="CJ49" s="115">
        <v>50</v>
      </c>
      <c r="CK49" s="116"/>
      <c r="CL49" s="116"/>
      <c r="CM49" s="116">
        <v>1.2</v>
      </c>
      <c r="CN49" s="116">
        <v>6.1</v>
      </c>
      <c r="CO49" s="116">
        <v>13.9</v>
      </c>
      <c r="CP49" s="61">
        <v>8</v>
      </c>
      <c r="CQ49" s="153">
        <v>1.7021276595744681E-2</v>
      </c>
      <c r="CR49" s="61">
        <v>61</v>
      </c>
      <c r="CS49" s="153">
        <v>0.12978723404255318</v>
      </c>
      <c r="CT49" s="135">
        <v>25</v>
      </c>
      <c r="CU49" s="135">
        <v>6.5</v>
      </c>
      <c r="CV49" s="135">
        <v>99.4</v>
      </c>
      <c r="CW49" s="136">
        <v>0.6</v>
      </c>
      <c r="CX49" s="133">
        <v>149</v>
      </c>
      <c r="CY49" s="115">
        <v>2635</v>
      </c>
      <c r="CZ49" s="115">
        <v>21</v>
      </c>
      <c r="DA49" s="115">
        <v>15</v>
      </c>
      <c r="DB49" s="115">
        <v>0</v>
      </c>
      <c r="DC49" s="115">
        <v>18</v>
      </c>
      <c r="DD49" s="116"/>
      <c r="DE49" s="116"/>
      <c r="DF49" s="116">
        <v>0.92</v>
      </c>
      <c r="DG49" s="116">
        <v>2.2000000000000002</v>
      </c>
      <c r="DH49" s="116">
        <v>11.3</v>
      </c>
      <c r="DI49" s="61">
        <v>5</v>
      </c>
      <c r="DJ49" s="153">
        <v>3.087248322147651E-2</v>
      </c>
      <c r="DK49" s="61">
        <v>16</v>
      </c>
      <c r="DL49" s="153">
        <v>9.8791946308724829E-2</v>
      </c>
      <c r="DM49" s="159">
        <v>60</v>
      </c>
      <c r="DN49" s="135">
        <v>6.3</v>
      </c>
      <c r="DO49" s="135">
        <v>95.4</v>
      </c>
      <c r="DP49" s="136">
        <v>4.5999999999999996</v>
      </c>
      <c r="DQ49" s="133">
        <v>1046</v>
      </c>
      <c r="DR49" s="115">
        <v>3246</v>
      </c>
      <c r="DS49" s="115">
        <v>118</v>
      </c>
      <c r="DT49" s="115">
        <v>80</v>
      </c>
      <c r="DU49" s="115">
        <v>10</v>
      </c>
      <c r="DV49" s="115">
        <v>23</v>
      </c>
      <c r="DW49" s="116"/>
      <c r="DX49" s="116"/>
      <c r="DY49" s="116">
        <v>2.63</v>
      </c>
      <c r="DZ49" s="116">
        <v>2.9</v>
      </c>
      <c r="EA49" s="116">
        <v>13.9</v>
      </c>
      <c r="EB49" s="61">
        <v>26</v>
      </c>
      <c r="EC49" s="153">
        <v>6.5372848948374751E-2</v>
      </c>
      <c r="ED49" s="61">
        <v>92</v>
      </c>
      <c r="EE49" s="153">
        <v>0.23131931166347991</v>
      </c>
      <c r="EF49" s="135">
        <v>53.8</v>
      </c>
      <c r="EG49" s="135">
        <v>11.1</v>
      </c>
      <c r="EH49" s="135">
        <v>94.6</v>
      </c>
      <c r="EI49" s="136">
        <v>5.4</v>
      </c>
    </row>
    <row r="50" spans="1:139" ht="15.75" customHeight="1" x14ac:dyDescent="0.2">
      <c r="A50" s="30">
        <v>48</v>
      </c>
      <c r="B50" s="32" t="s">
        <v>538</v>
      </c>
      <c r="C50" s="120">
        <v>4.0671428571428567</v>
      </c>
      <c r="D50" s="121" t="s">
        <v>752</v>
      </c>
      <c r="E50" s="35">
        <v>6</v>
      </c>
      <c r="F50" s="123">
        <v>36443</v>
      </c>
      <c r="G50" s="124">
        <v>25.983561643835618</v>
      </c>
      <c r="H50" s="37" t="s">
        <v>754</v>
      </c>
      <c r="I50" s="124">
        <v>22.564383561643837</v>
      </c>
      <c r="J50" s="37" t="s">
        <v>983</v>
      </c>
      <c r="K50" s="37" t="s">
        <v>977</v>
      </c>
      <c r="L50" s="37" t="s">
        <v>988</v>
      </c>
      <c r="M50" s="122">
        <v>71</v>
      </c>
      <c r="N50" s="122">
        <v>171</v>
      </c>
      <c r="O50" s="122">
        <v>4.5</v>
      </c>
      <c r="P50" s="38">
        <v>0</v>
      </c>
      <c r="Q50" s="125">
        <v>0</v>
      </c>
      <c r="R50" s="110">
        <v>2.7180627625401532E-3</v>
      </c>
      <c r="S50" s="110">
        <v>0.14662322274881517</v>
      </c>
      <c r="T50" s="110">
        <v>0.21934065934065933</v>
      </c>
      <c r="U50" s="110">
        <v>0.33405039950829746</v>
      </c>
      <c r="V50" s="58">
        <v>0.33405039950829746</v>
      </c>
      <c r="W50" s="59">
        <v>0.28394283958205285</v>
      </c>
      <c r="X50" s="42">
        <v>20.920547945205481</v>
      </c>
      <c r="Y50" s="43">
        <v>2.4300000000000002</v>
      </c>
      <c r="Z50" s="43">
        <v>4.4000000000000004</v>
      </c>
      <c r="AA50" s="43">
        <v>11.8</v>
      </c>
      <c r="AB50" s="43">
        <v>0.66</v>
      </c>
      <c r="AC50" s="43">
        <v>2.72</v>
      </c>
      <c r="AD50" s="44">
        <v>2.2171113155473781E-3</v>
      </c>
      <c r="AE50" s="44">
        <v>4.2125114995400184E-2</v>
      </c>
      <c r="AF50" s="45">
        <v>8.5999999999999993E-2</v>
      </c>
      <c r="AG50" s="185">
        <v>7.4999999999999997E-3</v>
      </c>
      <c r="AH50" s="185">
        <v>0.49249999999999999</v>
      </c>
      <c r="AI50" s="43">
        <v>83.401920438957475</v>
      </c>
      <c r="AJ50" s="47">
        <v>79.183111874849757</v>
      </c>
      <c r="AK50" s="48">
        <v>7</v>
      </c>
      <c r="AL50" s="49">
        <v>5</v>
      </c>
      <c r="AM50" s="49">
        <v>4</v>
      </c>
      <c r="AN50" s="49">
        <v>1</v>
      </c>
      <c r="AO50" s="49">
        <v>8</v>
      </c>
      <c r="AP50" s="49">
        <v>2</v>
      </c>
      <c r="AQ50" s="49">
        <v>0</v>
      </c>
      <c r="AR50" s="50">
        <v>0</v>
      </c>
      <c r="AS50" s="133">
        <v>0</v>
      </c>
      <c r="AT50" s="115">
        <v>2077</v>
      </c>
      <c r="AU50" s="115">
        <v>6</v>
      </c>
      <c r="AV50" s="115"/>
      <c r="AW50" s="115"/>
      <c r="AX50" s="115"/>
      <c r="AY50" s="116"/>
      <c r="AZ50" s="116"/>
      <c r="BA50" s="116"/>
      <c r="BB50" s="116"/>
      <c r="BC50" s="116"/>
      <c r="BD50" s="61"/>
      <c r="BE50" s="153"/>
      <c r="BF50" s="61"/>
      <c r="BG50" s="153"/>
      <c r="BH50" s="135">
        <v>0</v>
      </c>
      <c r="BI50" s="135"/>
      <c r="BJ50" s="135"/>
      <c r="BK50" s="136"/>
      <c r="BL50" s="133">
        <v>11</v>
      </c>
      <c r="BM50" s="115">
        <v>4047</v>
      </c>
      <c r="BN50" s="115">
        <v>4</v>
      </c>
      <c r="BO50" s="115"/>
      <c r="BP50" s="115"/>
      <c r="BQ50" s="115"/>
      <c r="BR50" s="116">
        <v>1.33</v>
      </c>
      <c r="BS50" s="116">
        <v>0.44</v>
      </c>
      <c r="BT50" s="116"/>
      <c r="BU50" s="116"/>
      <c r="BV50" s="116"/>
      <c r="BW50" s="61"/>
      <c r="BX50" s="153"/>
      <c r="BY50" s="61"/>
      <c r="BZ50" s="153"/>
      <c r="CA50" s="135"/>
      <c r="CB50" s="135"/>
      <c r="CC50" s="135"/>
      <c r="CD50" s="136"/>
      <c r="CE50" s="133">
        <v>495</v>
      </c>
      <c r="CF50" s="115">
        <v>3376</v>
      </c>
      <c r="CG50" s="115">
        <v>86</v>
      </c>
      <c r="CH50" s="115"/>
      <c r="CI50" s="115"/>
      <c r="CJ50" s="115"/>
      <c r="CK50" s="116">
        <v>0.3</v>
      </c>
      <c r="CL50" s="116">
        <v>1.21</v>
      </c>
      <c r="CM50" s="116">
        <v>1.63</v>
      </c>
      <c r="CN50" s="116">
        <v>3.3</v>
      </c>
      <c r="CO50" s="116">
        <v>10.6</v>
      </c>
      <c r="CP50" s="61">
        <v>0</v>
      </c>
      <c r="CQ50" s="153">
        <v>0</v>
      </c>
      <c r="CR50" s="61">
        <v>86</v>
      </c>
      <c r="CS50" s="153">
        <v>0.28319191919191922</v>
      </c>
      <c r="CT50" s="135">
        <v>41.7</v>
      </c>
      <c r="CU50" s="135"/>
      <c r="CV50" s="135"/>
      <c r="CW50" s="136"/>
      <c r="CX50" s="133">
        <v>499</v>
      </c>
      <c r="CY50" s="115">
        <v>2275</v>
      </c>
      <c r="CZ50" s="115">
        <v>68</v>
      </c>
      <c r="DA50" s="115"/>
      <c r="DB50" s="115"/>
      <c r="DC50" s="115"/>
      <c r="DD50" s="116">
        <v>0.5</v>
      </c>
      <c r="DE50" s="116">
        <v>1.6</v>
      </c>
      <c r="DF50" s="116">
        <v>2.4300000000000002</v>
      </c>
      <c r="DG50" s="116">
        <v>3.8</v>
      </c>
      <c r="DH50" s="116">
        <v>11.8</v>
      </c>
      <c r="DI50" s="61">
        <v>8</v>
      </c>
      <c r="DJ50" s="153">
        <v>3.8957915831663331E-2</v>
      </c>
      <c r="DK50" s="61">
        <v>60</v>
      </c>
      <c r="DL50" s="153">
        <v>0.292184368737475</v>
      </c>
      <c r="DM50" s="159">
        <v>12.5</v>
      </c>
      <c r="DN50" s="135"/>
      <c r="DO50" s="135"/>
      <c r="DP50" s="136"/>
      <c r="DQ50" s="133">
        <v>1087</v>
      </c>
      <c r="DR50" s="115">
        <v>3254</v>
      </c>
      <c r="DS50" s="115">
        <v>20</v>
      </c>
      <c r="DT50" s="115">
        <v>85</v>
      </c>
      <c r="DU50" s="115">
        <v>6</v>
      </c>
      <c r="DV50" s="115">
        <v>18</v>
      </c>
      <c r="DW50" s="116">
        <v>0.66</v>
      </c>
      <c r="DX50" s="116">
        <v>2.72</v>
      </c>
      <c r="DY50" s="116">
        <v>2.41</v>
      </c>
      <c r="DZ50" s="116">
        <v>4.4000000000000004</v>
      </c>
      <c r="EA50" s="116">
        <v>11.7</v>
      </c>
      <c r="EB50" s="61">
        <v>1</v>
      </c>
      <c r="EC50" s="153">
        <v>2.2171113155473781E-3</v>
      </c>
      <c r="ED50" s="61">
        <v>19</v>
      </c>
      <c r="EE50" s="153">
        <v>4.2125114995400184E-2</v>
      </c>
      <c r="EF50" s="135">
        <v>50</v>
      </c>
      <c r="EG50" s="135">
        <v>8.6</v>
      </c>
      <c r="EH50" s="135">
        <v>1.5</v>
      </c>
      <c r="EI50" s="136">
        <v>98.5</v>
      </c>
    </row>
    <row r="51" spans="1:139" ht="15.75" customHeight="1" x14ac:dyDescent="0.2">
      <c r="A51" s="30">
        <v>49</v>
      </c>
      <c r="B51" s="32" t="s">
        <v>529</v>
      </c>
      <c r="C51" s="120">
        <v>3.9314285714285706</v>
      </c>
      <c r="D51" s="121" t="s">
        <v>820</v>
      </c>
      <c r="E51" s="35">
        <v>11</v>
      </c>
      <c r="F51" s="123">
        <v>35868</v>
      </c>
      <c r="G51" s="124">
        <v>27.55890410958904</v>
      </c>
      <c r="H51" s="35" t="s">
        <v>669</v>
      </c>
      <c r="I51" s="124">
        <v>24.139726027397259</v>
      </c>
      <c r="J51" s="37" t="s">
        <v>727</v>
      </c>
      <c r="K51" s="37" t="s">
        <v>981</v>
      </c>
      <c r="L51" s="37" t="s">
        <v>986</v>
      </c>
      <c r="M51" s="122">
        <v>70</v>
      </c>
      <c r="N51" s="122">
        <v>170</v>
      </c>
      <c r="O51" s="122">
        <v>4.4800000000000004</v>
      </c>
      <c r="P51" s="38">
        <v>5</v>
      </c>
      <c r="Q51" s="125">
        <v>0</v>
      </c>
      <c r="R51" s="110">
        <v>1.4442115071045888E-2</v>
      </c>
      <c r="S51" s="110">
        <v>0.12021371326803205</v>
      </c>
      <c r="T51" s="110">
        <v>0.12051053725140991</v>
      </c>
      <c r="U51" s="110">
        <v>0.25258493353028066</v>
      </c>
      <c r="V51" s="58">
        <v>0.25258493353028066</v>
      </c>
      <c r="W51" s="59">
        <v>0.1515509601181684</v>
      </c>
      <c r="X51" s="42">
        <v>23.484931506849314</v>
      </c>
      <c r="Y51" s="43">
        <v>3</v>
      </c>
      <c r="Z51" s="43">
        <v>8</v>
      </c>
      <c r="AA51" s="43">
        <v>0</v>
      </c>
      <c r="AB51" s="43">
        <v>0</v>
      </c>
      <c r="AC51" s="43">
        <v>0</v>
      </c>
      <c r="AD51" s="44">
        <v>2.8070175438596492E-2</v>
      </c>
      <c r="AE51" s="44">
        <v>0.256140350877193</v>
      </c>
      <c r="AF51" s="45">
        <v>0</v>
      </c>
      <c r="AG51" s="185">
        <v>0</v>
      </c>
      <c r="AH51" s="185">
        <v>0</v>
      </c>
      <c r="AI51" s="43">
        <v>84.404744788141642</v>
      </c>
      <c r="AJ51" s="47">
        <v>78.448187234237849</v>
      </c>
      <c r="AK51" s="48">
        <v>4</v>
      </c>
      <c r="AL51" s="49">
        <v>0</v>
      </c>
      <c r="AM51" s="49">
        <v>6</v>
      </c>
      <c r="AN51" s="49">
        <v>6</v>
      </c>
      <c r="AO51" s="49">
        <v>8</v>
      </c>
      <c r="AP51" s="49">
        <v>2</v>
      </c>
      <c r="AQ51" s="49">
        <v>4</v>
      </c>
      <c r="AR51" s="50">
        <v>0</v>
      </c>
      <c r="AS51" s="133">
        <v>0</v>
      </c>
      <c r="AT51" s="115">
        <v>2708</v>
      </c>
      <c r="AU51" s="115"/>
      <c r="AV51" s="115"/>
      <c r="AW51" s="115"/>
      <c r="AX51" s="115"/>
      <c r="AY51" s="116"/>
      <c r="AZ51" s="116"/>
      <c r="BA51" s="116"/>
      <c r="BB51" s="116"/>
      <c r="BC51" s="116"/>
      <c r="BD51" s="61"/>
      <c r="BE51" s="153"/>
      <c r="BF51" s="61"/>
      <c r="BG51" s="153"/>
      <c r="BH51" s="135"/>
      <c r="BI51" s="135"/>
      <c r="BJ51" s="135"/>
      <c r="BK51" s="136"/>
      <c r="BL51" s="133">
        <v>62</v>
      </c>
      <c r="BM51" s="115">
        <v>4293</v>
      </c>
      <c r="BN51" s="115"/>
      <c r="BO51" s="115"/>
      <c r="BP51" s="115"/>
      <c r="BQ51" s="115"/>
      <c r="BR51" s="116"/>
      <c r="BS51" s="116"/>
      <c r="BT51" s="116"/>
      <c r="BU51" s="116"/>
      <c r="BV51" s="116"/>
      <c r="BW51" s="61"/>
      <c r="BX51" s="153"/>
      <c r="BY51" s="61"/>
      <c r="BZ51" s="153"/>
      <c r="CA51" s="135"/>
      <c r="CB51" s="135"/>
      <c r="CC51" s="135"/>
      <c r="CD51" s="136"/>
      <c r="CE51" s="133">
        <v>405</v>
      </c>
      <c r="CF51" s="115">
        <v>3369</v>
      </c>
      <c r="CG51" s="115"/>
      <c r="CH51" s="115"/>
      <c r="CI51" s="115"/>
      <c r="CJ51" s="115"/>
      <c r="CK51" s="116"/>
      <c r="CL51" s="116"/>
      <c r="CM51" s="116"/>
      <c r="CN51" s="116"/>
      <c r="CO51" s="116"/>
      <c r="CP51" s="61"/>
      <c r="CQ51" s="153"/>
      <c r="CR51" s="61"/>
      <c r="CS51" s="153"/>
      <c r="CT51" s="135"/>
      <c r="CU51" s="135"/>
      <c r="CV51" s="135"/>
      <c r="CW51" s="136"/>
      <c r="CX51" s="133">
        <v>406</v>
      </c>
      <c r="CY51" s="115">
        <v>3369</v>
      </c>
      <c r="CZ51" s="115"/>
      <c r="DA51" s="115"/>
      <c r="DB51" s="115"/>
      <c r="DC51" s="115"/>
      <c r="DD51" s="116"/>
      <c r="DE51" s="116"/>
      <c r="DF51" s="116">
        <v>3</v>
      </c>
      <c r="DG51" s="116">
        <v>8</v>
      </c>
      <c r="DH51" s="116"/>
      <c r="DI51" s="61"/>
      <c r="DJ51" s="153"/>
      <c r="DK51" s="61"/>
      <c r="DL51" s="153"/>
      <c r="DM51" s="159"/>
      <c r="DN51" s="135"/>
      <c r="DO51" s="135"/>
      <c r="DP51" s="136"/>
      <c r="DQ51" s="133">
        <v>855</v>
      </c>
      <c r="DR51" s="115">
        <v>3385</v>
      </c>
      <c r="DS51" s="115">
        <v>81</v>
      </c>
      <c r="DT51" s="115">
        <v>59</v>
      </c>
      <c r="DU51" s="115">
        <v>9</v>
      </c>
      <c r="DV51" s="115"/>
      <c r="DW51" s="116"/>
      <c r="DX51" s="116"/>
      <c r="DY51" s="116">
        <v>3</v>
      </c>
      <c r="DZ51" s="116">
        <v>8</v>
      </c>
      <c r="EA51" s="116"/>
      <c r="EB51" s="61">
        <v>8</v>
      </c>
      <c r="EC51" s="153">
        <v>2.8070175438596492E-2</v>
      </c>
      <c r="ED51" s="61">
        <v>73</v>
      </c>
      <c r="EE51" s="153">
        <v>0.256140350877193</v>
      </c>
      <c r="EF51" s="135"/>
      <c r="EG51" s="135"/>
      <c r="EH51" s="135"/>
      <c r="EI51" s="136"/>
    </row>
    <row r="52" spans="1:139" ht="15.75" customHeight="1" x14ac:dyDescent="0.2">
      <c r="A52" s="30">
        <v>50</v>
      </c>
      <c r="B52" s="32" t="s">
        <v>534</v>
      </c>
      <c r="C52" s="120">
        <v>3.8999999999999995</v>
      </c>
      <c r="D52" s="121" t="s">
        <v>663</v>
      </c>
      <c r="E52" s="35">
        <v>1</v>
      </c>
      <c r="F52" s="123">
        <v>35664</v>
      </c>
      <c r="G52" s="124">
        <v>28.117808219178084</v>
      </c>
      <c r="H52" s="37" t="s">
        <v>669</v>
      </c>
      <c r="I52" s="124">
        <v>24.698630136986303</v>
      </c>
      <c r="J52" s="37" t="s">
        <v>978</v>
      </c>
      <c r="K52" s="37" t="s">
        <v>977</v>
      </c>
      <c r="L52" s="37" t="s">
        <v>986</v>
      </c>
      <c r="M52" s="122">
        <v>73</v>
      </c>
      <c r="N52" s="122">
        <v>220</v>
      </c>
      <c r="O52" s="122">
        <v>4.6500000000000004</v>
      </c>
      <c r="P52" s="38">
        <v>0</v>
      </c>
      <c r="Q52" s="125">
        <v>0</v>
      </c>
      <c r="R52" s="110">
        <v>0</v>
      </c>
      <c r="S52" s="110">
        <v>8.0756013745704472E-2</v>
      </c>
      <c r="T52" s="110">
        <v>0.13433845559099256</v>
      </c>
      <c r="U52" s="110">
        <v>0.28771340610131541</v>
      </c>
      <c r="V52" s="58">
        <v>0.28771340610131541</v>
      </c>
      <c r="W52" s="59">
        <v>0.28771340610131541</v>
      </c>
      <c r="X52" s="42">
        <v>24.043835616438358</v>
      </c>
      <c r="Y52" s="43">
        <v>2.58</v>
      </c>
      <c r="Z52" s="43">
        <v>9.5</v>
      </c>
      <c r="AA52" s="43">
        <v>12.8</v>
      </c>
      <c r="AB52" s="43">
        <v>0.99</v>
      </c>
      <c r="AC52" s="43">
        <v>2.56</v>
      </c>
      <c r="AD52" s="44">
        <v>2.2587548638132296E-2</v>
      </c>
      <c r="AE52" s="44">
        <v>0.21332684824902723</v>
      </c>
      <c r="AF52" s="45">
        <v>7.2999999999999995E-2</v>
      </c>
      <c r="AG52" s="185">
        <v>0.60499999999999998</v>
      </c>
      <c r="AH52" s="185">
        <v>0.36699999999999999</v>
      </c>
      <c r="AI52" s="43">
        <v>94.111103317535353</v>
      </c>
      <c r="AJ52" s="47">
        <v>93.152420986001033</v>
      </c>
      <c r="AK52" s="48">
        <v>7</v>
      </c>
      <c r="AL52" s="49">
        <v>0</v>
      </c>
      <c r="AM52" s="49">
        <v>5</v>
      </c>
      <c r="AN52" s="49">
        <v>7</v>
      </c>
      <c r="AO52" s="49">
        <v>5</v>
      </c>
      <c r="AP52" s="49">
        <v>5</v>
      </c>
      <c r="AQ52" s="49">
        <v>0</v>
      </c>
      <c r="AR52" s="50">
        <v>0</v>
      </c>
      <c r="AS52" s="133">
        <v>0</v>
      </c>
      <c r="AT52" s="115">
        <v>3941</v>
      </c>
      <c r="AU52" s="115"/>
      <c r="AV52" s="115"/>
      <c r="AW52" s="115"/>
      <c r="AX52" s="115"/>
      <c r="AY52" s="116"/>
      <c r="AZ52" s="116"/>
      <c r="BA52" s="116"/>
      <c r="BB52" s="116"/>
      <c r="BC52" s="116"/>
      <c r="BD52" s="61"/>
      <c r="BE52" s="153"/>
      <c r="BF52" s="61"/>
      <c r="BG52" s="153"/>
      <c r="BH52" s="135"/>
      <c r="BI52" s="135"/>
      <c r="BJ52" s="135"/>
      <c r="BK52" s="136"/>
      <c r="BL52" s="133">
        <v>0</v>
      </c>
      <c r="BM52" s="115">
        <v>4157</v>
      </c>
      <c r="BN52" s="115"/>
      <c r="BO52" s="115"/>
      <c r="BP52" s="115"/>
      <c r="BQ52" s="115"/>
      <c r="BR52" s="116"/>
      <c r="BS52" s="116"/>
      <c r="BT52" s="116"/>
      <c r="BU52" s="116"/>
      <c r="BV52" s="116"/>
      <c r="BW52" s="61"/>
      <c r="BX52" s="153"/>
      <c r="BY52" s="61"/>
      <c r="BZ52" s="153"/>
      <c r="CA52" s="135"/>
      <c r="CB52" s="135"/>
      <c r="CC52" s="135"/>
      <c r="CD52" s="136"/>
      <c r="CE52" s="133">
        <v>188</v>
      </c>
      <c r="CF52" s="115">
        <v>2328</v>
      </c>
      <c r="CG52" s="115">
        <v>26</v>
      </c>
      <c r="CH52" s="115">
        <v>13</v>
      </c>
      <c r="CI52" s="115">
        <v>0</v>
      </c>
      <c r="CJ52" s="115">
        <v>11</v>
      </c>
      <c r="CK52" s="116">
        <v>0.72</v>
      </c>
      <c r="CL52" s="116">
        <v>0.82</v>
      </c>
      <c r="CM52" s="116">
        <v>0.88</v>
      </c>
      <c r="CN52" s="116">
        <v>7.8</v>
      </c>
      <c r="CO52" s="116">
        <v>13.3</v>
      </c>
      <c r="CP52" s="61">
        <v>3</v>
      </c>
      <c r="CQ52" s="153">
        <v>1.4042553191489362E-2</v>
      </c>
      <c r="CR52" s="61">
        <v>23</v>
      </c>
      <c r="CS52" s="153">
        <v>0.10765957446808511</v>
      </c>
      <c r="CT52" s="135">
        <v>0</v>
      </c>
      <c r="CU52" s="135">
        <v>13.3</v>
      </c>
      <c r="CV52" s="135">
        <v>87.9</v>
      </c>
      <c r="CW52" s="136">
        <v>12.1</v>
      </c>
      <c r="CX52" s="133">
        <v>417</v>
      </c>
      <c r="CY52" s="115">
        <v>3104.1</v>
      </c>
      <c r="CZ52" s="115">
        <v>41</v>
      </c>
      <c r="DA52" s="115">
        <v>25</v>
      </c>
      <c r="DB52" s="115">
        <v>7</v>
      </c>
      <c r="DC52" s="115">
        <v>30</v>
      </c>
      <c r="DD52" s="116">
        <v>0.99</v>
      </c>
      <c r="DE52" s="116">
        <v>1.36</v>
      </c>
      <c r="DF52" s="116">
        <v>1.32</v>
      </c>
      <c r="DG52" s="116">
        <v>4.2</v>
      </c>
      <c r="DH52" s="116">
        <v>12.8</v>
      </c>
      <c r="DI52" s="61">
        <v>11</v>
      </c>
      <c r="DJ52" s="153">
        <v>3.4820143884892088E-2</v>
      </c>
      <c r="DK52" s="61">
        <v>30</v>
      </c>
      <c r="DL52" s="153">
        <v>9.4964028776978432E-2</v>
      </c>
      <c r="DM52" s="159">
        <v>45.5</v>
      </c>
      <c r="DN52" s="135">
        <v>10.7</v>
      </c>
      <c r="DO52" s="135">
        <v>92.6</v>
      </c>
      <c r="DP52" s="136">
        <v>7.4</v>
      </c>
      <c r="DQ52" s="133">
        <v>1028</v>
      </c>
      <c r="DR52" s="115">
        <v>3573</v>
      </c>
      <c r="DS52" s="115">
        <v>94</v>
      </c>
      <c r="DT52" s="115">
        <v>76</v>
      </c>
      <c r="DU52" s="115">
        <v>8</v>
      </c>
      <c r="DV52" s="115">
        <v>21</v>
      </c>
      <c r="DW52" s="116">
        <v>0.9</v>
      </c>
      <c r="DX52" s="116">
        <v>2.56</v>
      </c>
      <c r="DY52" s="116">
        <v>2.58</v>
      </c>
      <c r="DZ52" s="116">
        <v>9.5</v>
      </c>
      <c r="EA52" s="116">
        <v>6.2</v>
      </c>
      <c r="EB52" s="61">
        <v>9</v>
      </c>
      <c r="EC52" s="153">
        <v>2.2587548638132296E-2</v>
      </c>
      <c r="ED52" s="61">
        <v>85</v>
      </c>
      <c r="EE52" s="153">
        <v>0.21332684824902723</v>
      </c>
      <c r="EF52" s="135">
        <v>55.6</v>
      </c>
      <c r="EG52" s="135">
        <v>7.3</v>
      </c>
      <c r="EH52" s="135">
        <v>28.4</v>
      </c>
      <c r="EI52" s="136">
        <v>66</v>
      </c>
    </row>
    <row r="53" spans="1:139" ht="15.75" customHeight="1" x14ac:dyDescent="0.2">
      <c r="A53" s="30">
        <v>51</v>
      </c>
      <c r="B53" s="32" t="s">
        <v>554</v>
      </c>
      <c r="C53" s="120">
        <v>3.8557142857142859</v>
      </c>
      <c r="D53" s="121" t="s">
        <v>821</v>
      </c>
      <c r="E53" s="35">
        <v>8</v>
      </c>
      <c r="F53" s="123">
        <v>35989</v>
      </c>
      <c r="G53" s="124">
        <v>27.227397260273971</v>
      </c>
      <c r="H53" s="37" t="s">
        <v>754</v>
      </c>
      <c r="I53" s="124">
        <v>23.80821917808219</v>
      </c>
      <c r="J53" s="37" t="s">
        <v>976</v>
      </c>
      <c r="K53" s="37" t="s">
        <v>980</v>
      </c>
      <c r="L53" s="37" t="s">
        <v>985</v>
      </c>
      <c r="M53" s="122">
        <v>73</v>
      </c>
      <c r="N53" s="122">
        <v>209</v>
      </c>
      <c r="O53" s="122">
        <v>4.3499999999999996</v>
      </c>
      <c r="P53" s="38">
        <v>0</v>
      </c>
      <c r="Q53" s="125">
        <v>0.12949128424048381</v>
      </c>
      <c r="R53" s="110">
        <v>9.6045197740112997E-2</v>
      </c>
      <c r="S53" s="110">
        <v>0.13562322946175637</v>
      </c>
      <c r="T53" s="110">
        <v>0.10022271714922049</v>
      </c>
      <c r="U53" s="110">
        <v>6.4812159449383427E-2</v>
      </c>
      <c r="V53" s="58">
        <v>0.1002176944555699</v>
      </c>
      <c r="W53" s="59">
        <v>7.6165447786233118E-2</v>
      </c>
      <c r="X53" s="42" t="s">
        <v>727</v>
      </c>
      <c r="Y53" s="43">
        <v>1.99</v>
      </c>
      <c r="Z53" s="43">
        <v>5.4</v>
      </c>
      <c r="AA53" s="43">
        <v>17.899999999999999</v>
      </c>
      <c r="AB53" s="43">
        <v>0.52</v>
      </c>
      <c r="AC53" s="43">
        <v>1.0900000000000001</v>
      </c>
      <c r="AD53" s="44">
        <v>5.2831858407079643E-2</v>
      </c>
      <c r="AE53" s="44">
        <v>0.20252212389380531</v>
      </c>
      <c r="AF53" s="45">
        <v>0.16699999999999998</v>
      </c>
      <c r="AG53" s="185">
        <v>0.878</v>
      </c>
      <c r="AH53" s="185">
        <v>0.122</v>
      </c>
      <c r="AI53" s="43">
        <v>116.73988306566689</v>
      </c>
      <c r="AJ53" s="47">
        <v>115.55068796184554</v>
      </c>
      <c r="AK53" s="48">
        <v>1</v>
      </c>
      <c r="AL53" s="49">
        <v>0</v>
      </c>
      <c r="AM53" s="49">
        <v>3</v>
      </c>
      <c r="AN53" s="49">
        <v>3</v>
      </c>
      <c r="AO53" s="49">
        <v>9</v>
      </c>
      <c r="AP53" s="49">
        <v>9</v>
      </c>
      <c r="AQ53" s="49">
        <v>0</v>
      </c>
      <c r="AR53" s="50">
        <v>0</v>
      </c>
      <c r="AS53" s="133">
        <v>364</v>
      </c>
      <c r="AT53" s="115">
        <v>2811</v>
      </c>
      <c r="AU53" s="115">
        <v>32</v>
      </c>
      <c r="AV53" s="115">
        <v>22</v>
      </c>
      <c r="AW53" s="115">
        <v>3</v>
      </c>
      <c r="AX53" s="115">
        <v>28</v>
      </c>
      <c r="AY53" s="116">
        <v>0.6</v>
      </c>
      <c r="AZ53" s="116">
        <v>1.1399999999999999</v>
      </c>
      <c r="BA53" s="116">
        <v>2.93</v>
      </c>
      <c r="BB53" s="116">
        <v>10.5</v>
      </c>
      <c r="BC53" s="116">
        <v>9</v>
      </c>
      <c r="BD53" s="61">
        <v>4</v>
      </c>
      <c r="BE53" s="153">
        <v>3.2197802197802196E-2</v>
      </c>
      <c r="BF53" s="61">
        <v>28</v>
      </c>
      <c r="BG53" s="153">
        <v>0.22538461538461538</v>
      </c>
      <c r="BH53" s="135">
        <v>50</v>
      </c>
      <c r="BI53" s="135">
        <v>8.3000000000000007</v>
      </c>
      <c r="BJ53" s="135">
        <v>84.2</v>
      </c>
      <c r="BK53" s="136">
        <v>15.8</v>
      </c>
      <c r="BL53" s="133">
        <v>238</v>
      </c>
      <c r="BM53" s="115">
        <v>2478</v>
      </c>
      <c r="BN53" s="115">
        <v>29</v>
      </c>
      <c r="BO53" s="115">
        <v>17</v>
      </c>
      <c r="BP53" s="115">
        <v>0</v>
      </c>
      <c r="BQ53" s="115">
        <v>27</v>
      </c>
      <c r="BR53" s="116">
        <v>0.98</v>
      </c>
      <c r="BS53" s="116">
        <v>0.98</v>
      </c>
      <c r="BT53" s="116">
        <v>1.7</v>
      </c>
      <c r="BU53" s="116">
        <v>7.7</v>
      </c>
      <c r="BV53" s="116">
        <v>13.7</v>
      </c>
      <c r="BW53" s="61">
        <v>8</v>
      </c>
      <c r="BX53" s="153">
        <v>5.7142857142857141E-2</v>
      </c>
      <c r="BY53" s="61">
        <v>21</v>
      </c>
      <c r="BZ53" s="153">
        <v>0.15</v>
      </c>
      <c r="CA53" s="135">
        <v>37.5</v>
      </c>
      <c r="CB53" s="135">
        <v>10.5</v>
      </c>
      <c r="CC53" s="135">
        <v>65.3</v>
      </c>
      <c r="CD53" s="136">
        <v>33.9</v>
      </c>
      <c r="CE53" s="133">
        <v>383</v>
      </c>
      <c r="CF53" s="115">
        <v>2824</v>
      </c>
      <c r="CG53" s="115">
        <v>41</v>
      </c>
      <c r="CH53" s="115">
        <v>24</v>
      </c>
      <c r="CI53" s="115">
        <v>4</v>
      </c>
      <c r="CJ53" s="115">
        <v>30</v>
      </c>
      <c r="CK53" s="116">
        <v>0.41</v>
      </c>
      <c r="CL53" s="116">
        <v>1.0900000000000001</v>
      </c>
      <c r="CM53" s="116">
        <v>2.0499999999999998</v>
      </c>
      <c r="CN53" s="116">
        <v>8.3000000000000007</v>
      </c>
      <c r="CO53" s="116">
        <v>13.4</v>
      </c>
      <c r="CP53" s="61">
        <v>8</v>
      </c>
      <c r="CQ53" s="153">
        <v>4.2819843342036548E-2</v>
      </c>
      <c r="CR53" s="61">
        <v>33</v>
      </c>
      <c r="CS53" s="153">
        <v>0.17663185378590077</v>
      </c>
      <c r="CT53" s="135">
        <v>25</v>
      </c>
      <c r="CU53" s="135">
        <v>11.1</v>
      </c>
      <c r="CV53" s="135">
        <v>90.3</v>
      </c>
      <c r="CW53" s="136">
        <v>9.1999999999999993</v>
      </c>
      <c r="CX53" s="133">
        <v>225</v>
      </c>
      <c r="CY53" s="115">
        <v>2245</v>
      </c>
      <c r="CZ53" s="115">
        <v>35</v>
      </c>
      <c r="DA53" s="115">
        <v>22</v>
      </c>
      <c r="DB53" s="115">
        <v>3</v>
      </c>
      <c r="DC53" s="115">
        <v>21</v>
      </c>
      <c r="DD53" s="116">
        <v>0.34</v>
      </c>
      <c r="DE53" s="116">
        <v>0.93</v>
      </c>
      <c r="DF53" s="116">
        <v>1.33</v>
      </c>
      <c r="DG53" s="116">
        <v>4</v>
      </c>
      <c r="DH53" s="116">
        <v>11.1</v>
      </c>
      <c r="DI53" s="61">
        <v>11</v>
      </c>
      <c r="DJ53" s="153">
        <v>6.5022222222222231E-2</v>
      </c>
      <c r="DK53" s="61">
        <v>24</v>
      </c>
      <c r="DL53" s="153">
        <v>0.14186666666666667</v>
      </c>
      <c r="DM53" s="159">
        <v>54.5</v>
      </c>
      <c r="DN53" s="135">
        <v>4.3</v>
      </c>
      <c r="DO53" s="135">
        <v>82.1</v>
      </c>
      <c r="DP53" s="136">
        <v>17.899999999999999</v>
      </c>
      <c r="DQ53" s="133">
        <v>226</v>
      </c>
      <c r="DR53" s="115">
        <v>3487</v>
      </c>
      <c r="DS53" s="115">
        <v>29</v>
      </c>
      <c r="DT53" s="115">
        <v>15</v>
      </c>
      <c r="DU53" s="115">
        <v>1</v>
      </c>
      <c r="DV53" s="115">
        <v>29</v>
      </c>
      <c r="DW53" s="116">
        <v>0.52</v>
      </c>
      <c r="DX53" s="116">
        <v>0.64</v>
      </c>
      <c r="DY53" s="116">
        <v>1.99</v>
      </c>
      <c r="DZ53" s="116">
        <v>5.4</v>
      </c>
      <c r="EA53" s="116">
        <v>17.899999999999999</v>
      </c>
      <c r="EB53" s="61">
        <v>6</v>
      </c>
      <c r="EC53" s="153">
        <v>5.2831858407079643E-2</v>
      </c>
      <c r="ED53" s="61">
        <v>23</v>
      </c>
      <c r="EE53" s="153">
        <v>0.20252212389380531</v>
      </c>
      <c r="EF53" s="135">
        <v>16.7</v>
      </c>
      <c r="EG53" s="135">
        <v>16.7</v>
      </c>
      <c r="EH53" s="135">
        <v>93.5</v>
      </c>
      <c r="EI53" s="136">
        <v>6.5</v>
      </c>
    </row>
    <row r="54" spans="1:139" ht="15.75" customHeight="1" x14ac:dyDescent="0.2">
      <c r="A54" s="30">
        <v>52</v>
      </c>
      <c r="B54" s="32" t="s">
        <v>587</v>
      </c>
      <c r="C54" s="120">
        <v>3.1671428571428573</v>
      </c>
      <c r="D54" s="121" t="s">
        <v>653</v>
      </c>
      <c r="E54" s="35">
        <v>5</v>
      </c>
      <c r="F54" s="123">
        <v>36212</v>
      </c>
      <c r="G54" s="124">
        <v>26.616438356164384</v>
      </c>
      <c r="H54" s="37" t="s">
        <v>754</v>
      </c>
      <c r="I54" s="124">
        <v>23.197260273972603</v>
      </c>
      <c r="J54" s="37" t="s">
        <v>978</v>
      </c>
      <c r="K54" s="37" t="s">
        <v>980</v>
      </c>
      <c r="L54" s="37" t="s">
        <v>987</v>
      </c>
      <c r="M54" s="122">
        <v>68</v>
      </c>
      <c r="N54" s="122">
        <v>190</v>
      </c>
      <c r="O54" s="122">
        <v>4.57</v>
      </c>
      <c r="P54" s="38">
        <v>0</v>
      </c>
      <c r="Q54" s="125">
        <v>5.4400000000000004E-3</v>
      </c>
      <c r="R54" s="110">
        <v>0.21235392320534224</v>
      </c>
      <c r="S54" s="110">
        <v>0.16270118964310706</v>
      </c>
      <c r="T54" s="110">
        <v>0.10918114143920596</v>
      </c>
      <c r="U54" s="110">
        <v>9.7765363128491621E-3</v>
      </c>
      <c r="V54" s="58">
        <v>0.1110652297590957</v>
      </c>
      <c r="W54" s="59">
        <v>0.10551196827114091</v>
      </c>
      <c r="X54" s="42">
        <v>19.539726027397261</v>
      </c>
      <c r="Y54" s="43">
        <v>1.35</v>
      </c>
      <c r="Z54" s="43">
        <v>6.3</v>
      </c>
      <c r="AA54" s="43">
        <v>16.600000000000001</v>
      </c>
      <c r="AB54" s="43">
        <v>0.43</v>
      </c>
      <c r="AC54" s="43">
        <v>1.1599999999999999</v>
      </c>
      <c r="AD54" s="44">
        <v>4.2285714285714288E-2</v>
      </c>
      <c r="AE54" s="44">
        <v>0.12685714285714286</v>
      </c>
      <c r="AF54" s="45">
        <v>0.25</v>
      </c>
      <c r="AG54" s="185">
        <v>0.50550000000000006</v>
      </c>
      <c r="AH54" s="185">
        <v>0.48399999999999999</v>
      </c>
      <c r="AI54" s="43">
        <v>87.120186477019388</v>
      </c>
      <c r="AJ54" s="47">
        <v>77.526674754501343</v>
      </c>
      <c r="AK54" s="48">
        <v>2</v>
      </c>
      <c r="AL54" s="49">
        <v>7</v>
      </c>
      <c r="AM54" s="49">
        <v>1</v>
      </c>
      <c r="AN54" s="49">
        <v>5</v>
      </c>
      <c r="AO54" s="49">
        <v>6</v>
      </c>
      <c r="AP54" s="49">
        <v>2</v>
      </c>
      <c r="AQ54" s="49">
        <v>0</v>
      </c>
      <c r="AR54" s="50">
        <v>0</v>
      </c>
      <c r="AS54" s="133">
        <v>17</v>
      </c>
      <c r="AT54" s="115">
        <v>3125</v>
      </c>
      <c r="AU54" s="115">
        <v>3</v>
      </c>
      <c r="AV54" s="115">
        <v>2</v>
      </c>
      <c r="AW54" s="115">
        <v>0</v>
      </c>
      <c r="AX54" s="115">
        <v>19</v>
      </c>
      <c r="AY54" s="116">
        <v>-0.13</v>
      </c>
      <c r="AZ54" s="116">
        <v>7.0000000000000007E-2</v>
      </c>
      <c r="BA54" s="116">
        <v>1.1000000000000001</v>
      </c>
      <c r="BB54" s="116">
        <v>11.5</v>
      </c>
      <c r="BC54" s="116"/>
      <c r="BD54" s="61">
        <v>0</v>
      </c>
      <c r="BE54" s="153">
        <v>0</v>
      </c>
      <c r="BF54" s="61">
        <v>3</v>
      </c>
      <c r="BG54" s="153">
        <v>0.19411764705882353</v>
      </c>
      <c r="BH54" s="135">
        <v>0</v>
      </c>
      <c r="BI54" s="135">
        <v>33.299999999999997</v>
      </c>
      <c r="BJ54" s="135">
        <v>9.5</v>
      </c>
      <c r="BK54" s="136">
        <v>90.5</v>
      </c>
      <c r="BL54" s="133">
        <v>636</v>
      </c>
      <c r="BM54" s="115">
        <v>2995</v>
      </c>
      <c r="BN54" s="115">
        <v>73</v>
      </c>
      <c r="BO54" s="115">
        <v>52</v>
      </c>
      <c r="BP54" s="115">
        <v>4</v>
      </c>
      <c r="BQ54" s="115">
        <v>18</v>
      </c>
      <c r="BR54" s="116">
        <v>0.39</v>
      </c>
      <c r="BS54" s="116">
        <v>1.67</v>
      </c>
      <c r="BT54" s="116">
        <v>2.09</v>
      </c>
      <c r="BU54" s="116">
        <v>5.9</v>
      </c>
      <c r="BV54" s="116">
        <v>11.4</v>
      </c>
      <c r="BW54" s="61">
        <v>11</v>
      </c>
      <c r="BX54" s="153">
        <v>3.6147798742138366E-2</v>
      </c>
      <c r="BY54" s="61">
        <v>62</v>
      </c>
      <c r="BZ54" s="153">
        <v>0.20374213836477986</v>
      </c>
      <c r="CA54" s="135">
        <v>45.5</v>
      </c>
      <c r="CB54" s="135">
        <v>5.5</v>
      </c>
      <c r="CC54" s="135">
        <v>75.2</v>
      </c>
      <c r="CD54" s="136">
        <v>24.2</v>
      </c>
      <c r="CE54" s="133">
        <v>465</v>
      </c>
      <c r="CF54" s="115">
        <v>2858</v>
      </c>
      <c r="CG54" s="115">
        <v>61</v>
      </c>
      <c r="CH54" s="115">
        <v>35</v>
      </c>
      <c r="CI54" s="115">
        <v>3</v>
      </c>
      <c r="CJ54" s="115">
        <v>18</v>
      </c>
      <c r="CK54" s="116">
        <v>0.43</v>
      </c>
      <c r="CL54" s="116">
        <v>1.1599999999999999</v>
      </c>
      <c r="CM54" s="116">
        <v>1.55</v>
      </c>
      <c r="CN54" s="116">
        <v>7.9</v>
      </c>
      <c r="CO54" s="116">
        <v>11.1</v>
      </c>
      <c r="CP54" s="61">
        <v>5</v>
      </c>
      <c r="CQ54" s="153">
        <v>1.6666666666666666E-2</v>
      </c>
      <c r="CR54" s="61">
        <v>56</v>
      </c>
      <c r="CS54" s="153">
        <v>0.18666666666666668</v>
      </c>
      <c r="CT54" s="135">
        <v>20</v>
      </c>
      <c r="CU54" s="135">
        <v>10.3</v>
      </c>
      <c r="CV54" s="135">
        <v>77.5</v>
      </c>
      <c r="CW54" s="136">
        <v>22.5</v>
      </c>
      <c r="CX54" s="133">
        <v>132</v>
      </c>
      <c r="CY54" s="115">
        <v>1209</v>
      </c>
      <c r="CZ54" s="115">
        <v>23</v>
      </c>
      <c r="DA54" s="115">
        <v>15</v>
      </c>
      <c r="DB54" s="115">
        <v>0</v>
      </c>
      <c r="DC54" s="115">
        <v>6</v>
      </c>
      <c r="DD54" s="116">
        <v>0.02</v>
      </c>
      <c r="DE54" s="116">
        <v>1.0900000000000001</v>
      </c>
      <c r="DF54" s="116">
        <v>1.35</v>
      </c>
      <c r="DG54" s="116">
        <v>2.1</v>
      </c>
      <c r="DH54" s="116">
        <v>12.2</v>
      </c>
      <c r="DI54" s="61">
        <v>4</v>
      </c>
      <c r="DJ54" s="153">
        <v>4.0909090909090909E-2</v>
      </c>
      <c r="DK54" s="61">
        <v>19</v>
      </c>
      <c r="DL54" s="153">
        <v>0.19431818181818183</v>
      </c>
      <c r="DM54" s="159">
        <v>25</v>
      </c>
      <c r="DN54" s="135">
        <v>6.3</v>
      </c>
      <c r="DO54" s="135">
        <v>87.4</v>
      </c>
      <c r="DP54" s="136">
        <v>10.5</v>
      </c>
      <c r="DQ54" s="133">
        <v>35</v>
      </c>
      <c r="DR54" s="115">
        <v>3580</v>
      </c>
      <c r="DS54" s="115">
        <v>8</v>
      </c>
      <c r="DT54" s="115">
        <v>3</v>
      </c>
      <c r="DU54" s="115">
        <v>1</v>
      </c>
      <c r="DV54" s="115">
        <v>21</v>
      </c>
      <c r="DW54" s="116">
        <v>0.41</v>
      </c>
      <c r="DX54" s="116">
        <v>0.09</v>
      </c>
      <c r="DY54" s="116">
        <v>0.74</v>
      </c>
      <c r="DZ54" s="116">
        <v>6.3</v>
      </c>
      <c r="EA54" s="116">
        <v>16.600000000000001</v>
      </c>
      <c r="EB54" s="61">
        <v>2</v>
      </c>
      <c r="EC54" s="153">
        <v>4.2285714285714288E-2</v>
      </c>
      <c r="ED54" s="61">
        <v>6</v>
      </c>
      <c r="EE54" s="153">
        <v>0.12685714285714286</v>
      </c>
      <c r="EF54" s="135">
        <v>50</v>
      </c>
      <c r="EG54" s="135">
        <v>25</v>
      </c>
      <c r="EH54" s="135">
        <v>13.7</v>
      </c>
      <c r="EI54" s="136">
        <v>86.3</v>
      </c>
    </row>
    <row r="55" spans="1:139" ht="15.75" customHeight="1" x14ac:dyDescent="0.2">
      <c r="A55" s="30">
        <v>53</v>
      </c>
      <c r="B55" s="32" t="s">
        <v>589</v>
      </c>
      <c r="C55" s="120">
        <v>3.032857142857142</v>
      </c>
      <c r="D55" s="121" t="s">
        <v>763</v>
      </c>
      <c r="E55" s="35">
        <v>3</v>
      </c>
      <c r="F55" s="123">
        <v>35735</v>
      </c>
      <c r="G55" s="124">
        <v>27.923287671232877</v>
      </c>
      <c r="H55" s="37" t="s">
        <v>754</v>
      </c>
      <c r="I55" s="124">
        <v>24.504109589041096</v>
      </c>
      <c r="J55" s="37" t="s">
        <v>978</v>
      </c>
      <c r="K55" s="37" t="s">
        <v>984</v>
      </c>
      <c r="L55" s="37" t="s">
        <v>987</v>
      </c>
      <c r="M55" s="122">
        <v>70</v>
      </c>
      <c r="N55" s="122">
        <v>181</v>
      </c>
      <c r="O55" s="122">
        <v>4.5</v>
      </c>
      <c r="P55" s="38">
        <v>0</v>
      </c>
      <c r="Q55" s="125">
        <v>0</v>
      </c>
      <c r="R55" s="110">
        <v>0</v>
      </c>
      <c r="S55" s="110">
        <v>0.23230441724321449</v>
      </c>
      <c r="T55" s="110">
        <v>0.23558897243107768</v>
      </c>
      <c r="U55" s="110">
        <v>0.16447368421052633</v>
      </c>
      <c r="V55" s="58">
        <v>0.200031328320802</v>
      </c>
      <c r="W55" s="59">
        <v>0.1900297619047619</v>
      </c>
      <c r="X55" s="42">
        <v>21.843835616438355</v>
      </c>
      <c r="Y55" s="43">
        <v>2.0699999999999998</v>
      </c>
      <c r="Z55" s="43">
        <v>6</v>
      </c>
      <c r="AA55" s="43">
        <v>12.6</v>
      </c>
      <c r="AB55" s="43">
        <v>0.69</v>
      </c>
      <c r="AC55" s="43">
        <v>1.78</v>
      </c>
      <c r="AD55" s="44">
        <v>4.1599999999999998E-2</v>
      </c>
      <c r="AE55" s="44">
        <v>0.17280000000000001</v>
      </c>
      <c r="AF55" s="45">
        <v>2.2000000000000002E-2</v>
      </c>
      <c r="AG55" s="185">
        <v>0.4425</v>
      </c>
      <c r="AH55" s="185">
        <v>0.54649999999999999</v>
      </c>
      <c r="AI55" s="43">
        <v>88.279225727785402</v>
      </c>
      <c r="AJ55" s="47">
        <v>82.049240788176945</v>
      </c>
      <c r="AK55" s="48">
        <v>5</v>
      </c>
      <c r="AL55" s="49">
        <v>3</v>
      </c>
      <c r="AM55" s="49">
        <v>4</v>
      </c>
      <c r="AN55" s="49">
        <v>5</v>
      </c>
      <c r="AO55" s="49">
        <v>8</v>
      </c>
      <c r="AP55" s="49">
        <v>3</v>
      </c>
      <c r="AQ55" s="49">
        <v>0</v>
      </c>
      <c r="AR55" s="50">
        <v>0</v>
      </c>
      <c r="AS55" s="133">
        <v>0</v>
      </c>
      <c r="AT55" s="115">
        <v>4338</v>
      </c>
      <c r="AU55" s="115"/>
      <c r="AV55" s="115"/>
      <c r="AW55" s="115"/>
      <c r="AX55" s="115"/>
      <c r="AY55" s="116"/>
      <c r="AZ55" s="116"/>
      <c r="BA55" s="116"/>
      <c r="BB55" s="116"/>
      <c r="BC55" s="116"/>
      <c r="BD55" s="61"/>
      <c r="BE55" s="153"/>
      <c r="BF55" s="61"/>
      <c r="BG55" s="153"/>
      <c r="BH55" s="135"/>
      <c r="BI55" s="135"/>
      <c r="BJ55" s="135"/>
      <c r="BK55" s="136"/>
      <c r="BL55" s="133">
        <v>0</v>
      </c>
      <c r="BM55" s="115">
        <v>4231</v>
      </c>
      <c r="BN55" s="115"/>
      <c r="BO55" s="115"/>
      <c r="BP55" s="115"/>
      <c r="BQ55" s="115"/>
      <c r="BR55" s="116"/>
      <c r="BS55" s="116"/>
      <c r="BT55" s="116"/>
      <c r="BU55" s="116"/>
      <c r="BV55" s="116"/>
      <c r="BW55" s="61"/>
      <c r="BX55" s="153"/>
      <c r="BY55" s="61"/>
      <c r="BZ55" s="153"/>
      <c r="CA55" s="135"/>
      <c r="CB55" s="135"/>
      <c r="CC55" s="135"/>
      <c r="CD55" s="136"/>
      <c r="CE55" s="133">
        <v>873</v>
      </c>
      <c r="CF55" s="115">
        <v>3758</v>
      </c>
      <c r="CG55" s="115">
        <v>101</v>
      </c>
      <c r="CH55" s="115">
        <v>77</v>
      </c>
      <c r="CI55" s="115">
        <v>5</v>
      </c>
      <c r="CJ55" s="115">
        <v>24</v>
      </c>
      <c r="CK55" s="116">
        <v>0.69</v>
      </c>
      <c r="CL55" s="116">
        <v>1.78</v>
      </c>
      <c r="CM55" s="116">
        <v>2.1</v>
      </c>
      <c r="CN55" s="116">
        <v>6.7</v>
      </c>
      <c r="CO55" s="116">
        <v>7.3</v>
      </c>
      <c r="CP55" s="61">
        <v>19</v>
      </c>
      <c r="CQ55" s="153">
        <v>4.5704467353951887E-2</v>
      </c>
      <c r="CR55" s="61">
        <v>82</v>
      </c>
      <c r="CS55" s="153">
        <v>0.1972508591065292</v>
      </c>
      <c r="CT55" s="135">
        <v>26.3</v>
      </c>
      <c r="CU55" s="135">
        <v>2.5</v>
      </c>
      <c r="CV55" s="135">
        <v>3</v>
      </c>
      <c r="CW55" s="136">
        <v>95.9</v>
      </c>
      <c r="CX55" s="133">
        <v>752</v>
      </c>
      <c r="CY55" s="115">
        <v>3192</v>
      </c>
      <c r="CZ55" s="115">
        <v>88</v>
      </c>
      <c r="DA55" s="115">
        <v>64</v>
      </c>
      <c r="DB55" s="115">
        <v>3</v>
      </c>
      <c r="DC55" s="115">
        <v>22</v>
      </c>
      <c r="DD55" s="116">
        <v>0.55000000000000004</v>
      </c>
      <c r="DE55" s="116">
        <v>1.65</v>
      </c>
      <c r="DF55" s="116">
        <v>2.0699999999999998</v>
      </c>
      <c r="DG55" s="116">
        <v>6</v>
      </c>
      <c r="DH55" s="116">
        <v>8.3000000000000007</v>
      </c>
      <c r="DI55" s="61">
        <v>3</v>
      </c>
      <c r="DJ55" s="153">
        <v>8.2579787234042541E-3</v>
      </c>
      <c r="DK55" s="61">
        <v>85</v>
      </c>
      <c r="DL55" s="153">
        <v>0.23397606382978722</v>
      </c>
      <c r="DM55" s="159">
        <v>0</v>
      </c>
      <c r="DN55" s="135">
        <v>7.2</v>
      </c>
      <c r="DO55" s="135">
        <v>3.4</v>
      </c>
      <c r="DP55" s="136">
        <v>95.5</v>
      </c>
      <c r="DQ55" s="133">
        <v>550</v>
      </c>
      <c r="DR55" s="115">
        <v>3344</v>
      </c>
      <c r="DS55" s="115">
        <v>67</v>
      </c>
      <c r="DT55" s="115">
        <v>45</v>
      </c>
      <c r="DU55" s="115">
        <v>1</v>
      </c>
      <c r="DV55" s="115">
        <v>18</v>
      </c>
      <c r="DW55" s="116">
        <v>0.41</v>
      </c>
      <c r="DX55" s="116">
        <v>1.37</v>
      </c>
      <c r="DY55" s="116">
        <v>1.76</v>
      </c>
      <c r="DZ55" s="116">
        <v>4</v>
      </c>
      <c r="EA55" s="116">
        <v>12.6</v>
      </c>
      <c r="EB55" s="61">
        <v>13</v>
      </c>
      <c r="EC55" s="153">
        <v>4.1599999999999998E-2</v>
      </c>
      <c r="ED55" s="61">
        <v>54</v>
      </c>
      <c r="EE55" s="153">
        <v>0.17280000000000001</v>
      </c>
      <c r="EF55" s="135">
        <v>30.8</v>
      </c>
      <c r="EG55" s="135">
        <v>2.2000000000000002</v>
      </c>
      <c r="EH55" s="135">
        <v>85.1</v>
      </c>
      <c r="EI55" s="136">
        <v>13.8</v>
      </c>
    </row>
    <row r="56" spans="1:139" ht="15.75" customHeight="1" x14ac:dyDescent="0.2">
      <c r="A56" s="30">
        <v>54</v>
      </c>
      <c r="B56" s="32" t="s">
        <v>571</v>
      </c>
      <c r="C56" s="120">
        <v>2.9657142857142862</v>
      </c>
      <c r="D56" s="121" t="s">
        <v>778</v>
      </c>
      <c r="E56" s="35">
        <v>1</v>
      </c>
      <c r="F56" s="123">
        <v>35686</v>
      </c>
      <c r="G56" s="124">
        <v>28.057534246575344</v>
      </c>
      <c r="H56" s="37" t="s">
        <v>669</v>
      </c>
      <c r="I56" s="124">
        <v>24.638356164383563</v>
      </c>
      <c r="J56" s="37" t="s">
        <v>978</v>
      </c>
      <c r="K56" s="37" t="s">
        <v>984</v>
      </c>
      <c r="L56" s="37" t="s">
        <v>988</v>
      </c>
      <c r="M56" s="122">
        <v>72</v>
      </c>
      <c r="N56" s="122">
        <v>185</v>
      </c>
      <c r="O56" s="122">
        <v>4.3499999999999996</v>
      </c>
      <c r="P56" s="38">
        <v>0</v>
      </c>
      <c r="Q56" s="125">
        <v>2.252977148374638E-2</v>
      </c>
      <c r="R56" s="110">
        <v>0</v>
      </c>
      <c r="S56" s="110">
        <v>0.10666239590006406</v>
      </c>
      <c r="T56" s="110">
        <v>4.4017607042817125E-2</v>
      </c>
      <c r="U56" s="110">
        <v>0.15668055110541493</v>
      </c>
      <c r="V56" s="58">
        <v>0.15668055110541493</v>
      </c>
      <c r="W56" s="59">
        <v>0.15668055110541493</v>
      </c>
      <c r="X56" s="42" t="s">
        <v>727</v>
      </c>
      <c r="Y56" s="43">
        <v>1.86</v>
      </c>
      <c r="Z56" s="43">
        <v>4.5999999999999996</v>
      </c>
      <c r="AA56" s="43">
        <v>12</v>
      </c>
      <c r="AB56" s="43">
        <v>0.68</v>
      </c>
      <c r="AC56" s="43">
        <v>1.19</v>
      </c>
      <c r="AD56" s="44">
        <v>3.6564417177914109E-2</v>
      </c>
      <c r="AE56" s="44">
        <v>0.15844580777096112</v>
      </c>
      <c r="AF56" s="45">
        <v>0.11900000000000001</v>
      </c>
      <c r="AG56" s="185">
        <v>0.56499999999999995</v>
      </c>
      <c r="AH56" s="185">
        <v>0.4335</v>
      </c>
      <c r="AI56" s="43">
        <v>103.33434625429844</v>
      </c>
      <c r="AJ56" s="47">
        <v>100.18724452722169</v>
      </c>
      <c r="AK56" s="48">
        <v>4</v>
      </c>
      <c r="AL56" s="49">
        <v>0</v>
      </c>
      <c r="AM56" s="49">
        <v>3</v>
      </c>
      <c r="AN56" s="49">
        <v>2</v>
      </c>
      <c r="AO56" s="49">
        <v>9</v>
      </c>
      <c r="AP56" s="49">
        <v>6</v>
      </c>
      <c r="AQ56" s="49">
        <v>0</v>
      </c>
      <c r="AR56" s="50">
        <v>0</v>
      </c>
      <c r="AS56" s="133">
        <v>70</v>
      </c>
      <c r="AT56" s="115">
        <v>3107</v>
      </c>
      <c r="AU56" s="115">
        <v>17</v>
      </c>
      <c r="AV56" s="115">
        <v>7</v>
      </c>
      <c r="AW56" s="115">
        <v>0</v>
      </c>
      <c r="AX56" s="115">
        <v>19</v>
      </c>
      <c r="AY56" s="116">
        <v>0.04</v>
      </c>
      <c r="AZ56" s="116">
        <v>1.06</v>
      </c>
      <c r="BA56" s="116">
        <v>1.03</v>
      </c>
      <c r="BB56" s="116">
        <v>6</v>
      </c>
      <c r="BC56" s="116">
        <v>12.7</v>
      </c>
      <c r="BD56" s="61">
        <v>5</v>
      </c>
      <c r="BE56" s="153">
        <v>7.3571428571428565E-2</v>
      </c>
      <c r="BF56" s="61">
        <v>12</v>
      </c>
      <c r="BG56" s="153">
        <v>0.17657142857142857</v>
      </c>
      <c r="BH56" s="135">
        <v>0</v>
      </c>
      <c r="BI56" s="135">
        <v>12.5</v>
      </c>
      <c r="BJ56" s="135">
        <v>83.3</v>
      </c>
      <c r="BK56" s="136">
        <v>13.9</v>
      </c>
      <c r="BL56" s="133">
        <v>0</v>
      </c>
      <c r="BM56" s="115">
        <v>3165</v>
      </c>
      <c r="BN56" s="115">
        <v>3</v>
      </c>
      <c r="BO56" s="115">
        <v>0</v>
      </c>
      <c r="BP56" s="115">
        <v>0</v>
      </c>
      <c r="BQ56" s="115"/>
      <c r="BR56" s="116">
        <v>1.3</v>
      </c>
      <c r="BS56" s="116">
        <v>0</v>
      </c>
      <c r="BT56" s="116"/>
      <c r="BU56" s="116"/>
      <c r="BV56" s="116"/>
      <c r="BW56" s="61"/>
      <c r="BX56" s="153"/>
      <c r="BY56" s="61"/>
      <c r="BZ56" s="153"/>
      <c r="CA56" s="135"/>
      <c r="CB56" s="135">
        <v>100</v>
      </c>
      <c r="CC56" s="135">
        <v>89.7</v>
      </c>
      <c r="CD56" s="136">
        <v>10.3</v>
      </c>
      <c r="CE56" s="133">
        <v>333</v>
      </c>
      <c r="CF56" s="115">
        <v>3122</v>
      </c>
      <c r="CG56" s="115">
        <v>50</v>
      </c>
      <c r="CH56" s="115">
        <v>30</v>
      </c>
      <c r="CI56" s="115">
        <v>3</v>
      </c>
      <c r="CJ56" s="115">
        <v>26</v>
      </c>
      <c r="CK56" s="116">
        <v>0.33</v>
      </c>
      <c r="CL56" s="116">
        <v>0.87</v>
      </c>
      <c r="CM56" s="116">
        <v>1.42</v>
      </c>
      <c r="CN56" s="116">
        <v>4.9000000000000004</v>
      </c>
      <c r="CO56" s="116">
        <v>11.6</v>
      </c>
      <c r="CP56" s="61">
        <v>5</v>
      </c>
      <c r="CQ56" s="153">
        <v>2.1321321321321321E-2</v>
      </c>
      <c r="CR56" s="61">
        <v>45</v>
      </c>
      <c r="CS56" s="153">
        <v>0.19189189189189187</v>
      </c>
      <c r="CT56" s="135">
        <v>40</v>
      </c>
      <c r="CU56" s="135">
        <v>6.3</v>
      </c>
      <c r="CV56" s="135">
        <v>9.6999999999999993</v>
      </c>
      <c r="CW56" s="136">
        <v>89.1</v>
      </c>
      <c r="CX56" s="133">
        <v>110</v>
      </c>
      <c r="CY56" s="115">
        <v>2499</v>
      </c>
      <c r="CZ56" s="115">
        <v>16</v>
      </c>
      <c r="DA56" s="115">
        <v>12</v>
      </c>
      <c r="DB56" s="115">
        <v>0</v>
      </c>
      <c r="DC56" s="115">
        <v>19</v>
      </c>
      <c r="DD56" s="116">
        <v>0.68</v>
      </c>
      <c r="DE56" s="116">
        <v>0.53</v>
      </c>
      <c r="DF56" s="116">
        <v>1.86</v>
      </c>
      <c r="DG56" s="116">
        <v>4.5999999999999996</v>
      </c>
      <c r="DH56" s="116">
        <v>9.8000000000000007</v>
      </c>
      <c r="DI56" s="61">
        <v>1</v>
      </c>
      <c r="DJ56" s="153">
        <v>1.6909090909090912E-2</v>
      </c>
      <c r="DK56" s="61">
        <v>15</v>
      </c>
      <c r="DL56" s="153">
        <v>0.25363636363636366</v>
      </c>
      <c r="DM56" s="159">
        <v>100</v>
      </c>
      <c r="DN56" s="135">
        <v>7.7</v>
      </c>
      <c r="DO56" s="135">
        <v>37.5</v>
      </c>
      <c r="DP56" s="136">
        <v>62.5</v>
      </c>
      <c r="DQ56" s="133">
        <v>489</v>
      </c>
      <c r="DR56" s="115">
        <v>3121</v>
      </c>
      <c r="DS56" s="115">
        <v>64</v>
      </c>
      <c r="DT56" s="115">
        <v>37</v>
      </c>
      <c r="DU56" s="115">
        <v>4</v>
      </c>
      <c r="DV56" s="115">
        <v>17</v>
      </c>
      <c r="DW56" s="116">
        <v>0.45</v>
      </c>
      <c r="DX56" s="116">
        <v>1.19</v>
      </c>
      <c r="DY56" s="116">
        <v>1.49</v>
      </c>
      <c r="DZ56" s="116">
        <v>4.5999999999999996</v>
      </c>
      <c r="EA56" s="116">
        <v>12</v>
      </c>
      <c r="EB56" s="61">
        <v>12</v>
      </c>
      <c r="EC56" s="153">
        <v>3.6564417177914109E-2</v>
      </c>
      <c r="ED56" s="61">
        <v>52</v>
      </c>
      <c r="EE56" s="153">
        <v>0.15844580777096112</v>
      </c>
      <c r="EF56" s="135">
        <v>50</v>
      </c>
      <c r="EG56" s="135">
        <v>11.9</v>
      </c>
      <c r="EH56" s="135">
        <v>75.5</v>
      </c>
      <c r="EI56" s="136">
        <v>24.2</v>
      </c>
    </row>
    <row r="57" spans="1:139" ht="15.75" customHeight="1" x14ac:dyDescent="0.2">
      <c r="A57" s="30">
        <v>55</v>
      </c>
      <c r="B57" s="32" t="s">
        <v>574</v>
      </c>
      <c r="C57" s="120">
        <v>2.9228571428571426</v>
      </c>
      <c r="D57" s="121" t="s">
        <v>822</v>
      </c>
      <c r="E57" s="35">
        <v>9</v>
      </c>
      <c r="F57" s="123">
        <v>35835</v>
      </c>
      <c r="G57" s="124">
        <v>27.649315068493152</v>
      </c>
      <c r="H57" s="37" t="s">
        <v>669</v>
      </c>
      <c r="I57" s="124">
        <v>24.230136986301371</v>
      </c>
      <c r="J57" s="37" t="s">
        <v>983</v>
      </c>
      <c r="K57" s="37" t="s">
        <v>984</v>
      </c>
      <c r="L57" s="37" t="s">
        <v>985</v>
      </c>
      <c r="M57" s="122">
        <v>69</v>
      </c>
      <c r="N57" s="122">
        <v>175</v>
      </c>
      <c r="O57" s="122">
        <v>4.5599999999999996</v>
      </c>
      <c r="P57" s="38">
        <v>0</v>
      </c>
      <c r="Q57" s="125">
        <v>0</v>
      </c>
      <c r="R57" s="110">
        <v>0</v>
      </c>
      <c r="S57" s="110">
        <v>0.25318606627017842</v>
      </c>
      <c r="T57" s="110">
        <v>0.22817133443163098</v>
      </c>
      <c r="U57" s="110">
        <v>0.27826086956521739</v>
      </c>
      <c r="V57" s="58">
        <v>0.27826086956521739</v>
      </c>
      <c r="W57" s="59">
        <v>0.19478260869565217</v>
      </c>
      <c r="X57" s="42">
        <v>21.56986301369863</v>
      </c>
      <c r="Y57" s="43">
        <v>2.57</v>
      </c>
      <c r="Z57" s="43">
        <v>7.9</v>
      </c>
      <c r="AA57" s="43">
        <v>13.4</v>
      </c>
      <c r="AB57" s="43">
        <v>0.59</v>
      </c>
      <c r="AC57" s="43">
        <v>2.14</v>
      </c>
      <c r="AD57" s="44">
        <v>4.8187499999999994E-2</v>
      </c>
      <c r="AE57" s="44">
        <v>0.23290624999999998</v>
      </c>
      <c r="AF57" s="45">
        <v>0.114</v>
      </c>
      <c r="AG57" s="185">
        <v>0.11549999999999999</v>
      </c>
      <c r="AH57" s="185">
        <v>0.8145</v>
      </c>
      <c r="AI57" s="43">
        <v>80.948475421705638</v>
      </c>
      <c r="AJ57" s="47">
        <v>73.629406732600572</v>
      </c>
      <c r="AK57" s="48">
        <v>5</v>
      </c>
      <c r="AL57" s="49">
        <v>3</v>
      </c>
      <c r="AM57" s="49">
        <v>5</v>
      </c>
      <c r="AN57" s="49">
        <v>6</v>
      </c>
      <c r="AO57" s="49">
        <v>6</v>
      </c>
      <c r="AP57" s="49">
        <v>1</v>
      </c>
      <c r="AQ57" s="49">
        <v>0</v>
      </c>
      <c r="AR57" s="50">
        <v>0</v>
      </c>
      <c r="AS57" s="133">
        <v>0</v>
      </c>
      <c r="AT57" s="115">
        <v>3324</v>
      </c>
      <c r="AU57" s="115"/>
      <c r="AV57" s="115"/>
      <c r="AW57" s="115"/>
      <c r="AX57" s="115"/>
      <c r="AY57" s="116">
        <v>-0.15</v>
      </c>
      <c r="AZ57" s="116">
        <v>0</v>
      </c>
      <c r="BA57" s="116"/>
      <c r="BB57" s="116"/>
      <c r="BC57" s="116"/>
      <c r="BD57" s="61"/>
      <c r="BE57" s="153"/>
      <c r="BF57" s="61"/>
      <c r="BG57" s="153"/>
      <c r="BH57" s="135"/>
      <c r="BI57" s="135"/>
      <c r="BJ57" s="135"/>
      <c r="BK57" s="136"/>
      <c r="BL57" s="133">
        <v>0</v>
      </c>
      <c r="BM57" s="115">
        <v>1614</v>
      </c>
      <c r="BN57" s="115"/>
      <c r="BO57" s="115"/>
      <c r="BP57" s="115"/>
      <c r="BQ57" s="115"/>
      <c r="BR57" s="116"/>
      <c r="BS57" s="116"/>
      <c r="BT57" s="116"/>
      <c r="BU57" s="116"/>
      <c r="BV57" s="116"/>
      <c r="BW57" s="61"/>
      <c r="BX57" s="153"/>
      <c r="BY57" s="61"/>
      <c r="BZ57" s="153"/>
      <c r="CA57" s="135"/>
      <c r="CB57" s="135"/>
      <c r="CC57" s="135"/>
      <c r="CD57" s="136"/>
      <c r="CE57" s="133">
        <v>894</v>
      </c>
      <c r="CF57" s="115">
        <v>3531</v>
      </c>
      <c r="CG57" s="115">
        <v>124</v>
      </c>
      <c r="CH57" s="115">
        <v>82</v>
      </c>
      <c r="CI57" s="115">
        <v>6</v>
      </c>
      <c r="CJ57" s="115">
        <v>19</v>
      </c>
      <c r="CK57" s="116">
        <v>0.5</v>
      </c>
      <c r="CL57" s="116">
        <v>1.89</v>
      </c>
      <c r="CM57" s="116">
        <v>2.06</v>
      </c>
      <c r="CN57" s="116">
        <v>5.6</v>
      </c>
      <c r="CO57" s="116">
        <v>8</v>
      </c>
      <c r="CP57" s="61">
        <v>12</v>
      </c>
      <c r="CQ57" s="153">
        <v>2.7651006711409399E-2</v>
      </c>
      <c r="CR57" s="61">
        <v>112</v>
      </c>
      <c r="CS57" s="153">
        <v>0.25807606263982102</v>
      </c>
      <c r="CT57" s="135">
        <v>58.3</v>
      </c>
      <c r="CU57" s="135">
        <v>10.9</v>
      </c>
      <c r="CV57" s="135">
        <v>14.7</v>
      </c>
      <c r="CW57" s="136">
        <v>83.4</v>
      </c>
      <c r="CX57" s="133">
        <v>277</v>
      </c>
      <c r="CY57" s="115">
        <v>1214</v>
      </c>
      <c r="CZ57" s="115">
        <v>41</v>
      </c>
      <c r="DA57" s="115">
        <v>27</v>
      </c>
      <c r="DB57" s="115">
        <v>2</v>
      </c>
      <c r="DC57" s="115">
        <v>7</v>
      </c>
      <c r="DD57" s="116">
        <v>0.39</v>
      </c>
      <c r="DE57" s="116">
        <v>1.49</v>
      </c>
      <c r="DF57" s="116">
        <v>1.47</v>
      </c>
      <c r="DG57" s="116">
        <v>5.8</v>
      </c>
      <c r="DH57" s="116">
        <v>11.4</v>
      </c>
      <c r="DI57" s="61">
        <v>6</v>
      </c>
      <c r="DJ57" s="153">
        <v>3.184115523465704E-2</v>
      </c>
      <c r="DK57" s="61">
        <v>35</v>
      </c>
      <c r="DL57" s="153">
        <v>0.18574007220216604</v>
      </c>
      <c r="DM57" s="159">
        <v>33.299999999999997</v>
      </c>
      <c r="DN57" s="135">
        <v>10</v>
      </c>
      <c r="DO57" s="135">
        <v>7.1</v>
      </c>
      <c r="DP57" s="136">
        <v>81.900000000000006</v>
      </c>
      <c r="DQ57" s="133">
        <v>960</v>
      </c>
      <c r="DR57" s="115">
        <v>3450</v>
      </c>
      <c r="DS57" s="115">
        <v>105</v>
      </c>
      <c r="DT57" s="115">
        <v>62</v>
      </c>
      <c r="DU57" s="115">
        <v>4</v>
      </c>
      <c r="DV57" s="115">
        <v>31</v>
      </c>
      <c r="DW57" s="116">
        <v>0.59</v>
      </c>
      <c r="DX57" s="116">
        <v>2.14</v>
      </c>
      <c r="DY57" s="116">
        <v>2.57</v>
      </c>
      <c r="DZ57" s="116">
        <v>7.9</v>
      </c>
      <c r="EA57" s="116">
        <v>13.4</v>
      </c>
      <c r="EB57" s="61">
        <v>18</v>
      </c>
      <c r="EC57" s="153">
        <v>4.8187499999999994E-2</v>
      </c>
      <c r="ED57" s="61">
        <v>87</v>
      </c>
      <c r="EE57" s="153">
        <v>0.23290624999999998</v>
      </c>
      <c r="EF57" s="135">
        <v>44.4</v>
      </c>
      <c r="EG57" s="135">
        <v>11.4</v>
      </c>
      <c r="EH57" s="135">
        <v>16</v>
      </c>
      <c r="EI57" s="136">
        <v>81</v>
      </c>
    </row>
    <row r="58" spans="1:139" ht="15.75" customHeight="1" thickBot="1" x14ac:dyDescent="0.25">
      <c r="A58" s="64">
        <v>56</v>
      </c>
      <c r="B58" s="66" t="s">
        <v>592</v>
      </c>
      <c r="C58" s="120">
        <v>2.7028571428571424</v>
      </c>
      <c r="D58" s="139" t="s">
        <v>627</v>
      </c>
      <c r="E58" s="69">
        <v>1</v>
      </c>
      <c r="F58" s="141">
        <v>36186</v>
      </c>
      <c r="G58" s="142">
        <v>26.687671232876713</v>
      </c>
      <c r="H58" s="71" t="s">
        <v>684</v>
      </c>
      <c r="I58" s="142">
        <v>23.268493150684932</v>
      </c>
      <c r="J58" s="71" t="s">
        <v>983</v>
      </c>
      <c r="K58" s="71" t="s">
        <v>981</v>
      </c>
      <c r="L58" s="71" t="s">
        <v>988</v>
      </c>
      <c r="M58" s="140">
        <v>71</v>
      </c>
      <c r="N58" s="140">
        <v>194</v>
      </c>
      <c r="O58" s="140">
        <v>4.66</v>
      </c>
      <c r="P58" s="154">
        <v>0</v>
      </c>
      <c r="Q58" s="143">
        <v>0</v>
      </c>
      <c r="R58" s="144">
        <v>0</v>
      </c>
      <c r="S58" s="144">
        <v>7.6421667790514724E-3</v>
      </c>
      <c r="T58" s="144">
        <v>5.7989690721649487E-2</v>
      </c>
      <c r="U58" s="144">
        <v>8.0425783560023653E-2</v>
      </c>
      <c r="V58" s="75">
        <v>8.0425783560023653E-2</v>
      </c>
      <c r="W58" s="76">
        <v>8.0425783560023653E-2</v>
      </c>
      <c r="X58" s="77" t="s">
        <v>727</v>
      </c>
      <c r="Y58" s="78">
        <v>1.79</v>
      </c>
      <c r="Z58" s="78">
        <v>6</v>
      </c>
      <c r="AA58" s="78">
        <v>7.3</v>
      </c>
      <c r="AB58" s="78">
        <v>1.35</v>
      </c>
      <c r="AC58" s="78">
        <v>0.98</v>
      </c>
      <c r="AD58" s="79">
        <v>2.4803921568627454E-2</v>
      </c>
      <c r="AE58" s="79">
        <v>0.10372549019607843</v>
      </c>
      <c r="AF58" s="80">
        <v>4.4999999999999998E-2</v>
      </c>
      <c r="AG58" s="189">
        <v>0.1595</v>
      </c>
      <c r="AH58" s="189">
        <v>0.82200000000000006</v>
      </c>
      <c r="AI58" s="78">
        <v>82.278820794231436</v>
      </c>
      <c r="AJ58" s="81">
        <v>78.116823180933707</v>
      </c>
      <c r="AK58" s="82">
        <v>1</v>
      </c>
      <c r="AL58" s="49">
        <v>0</v>
      </c>
      <c r="AM58" s="49">
        <v>3</v>
      </c>
      <c r="AN58" s="83">
        <v>5</v>
      </c>
      <c r="AO58" s="83">
        <v>4</v>
      </c>
      <c r="AP58" s="83">
        <v>2</v>
      </c>
      <c r="AQ58" s="83">
        <v>0</v>
      </c>
      <c r="AR58" s="84">
        <v>0</v>
      </c>
      <c r="AS58" s="146">
        <v>0</v>
      </c>
      <c r="AT58" s="147">
        <v>2708</v>
      </c>
      <c r="AU58" s="147"/>
      <c r="AV58" s="147"/>
      <c r="AW58" s="147"/>
      <c r="AX58" s="147"/>
      <c r="AY58" s="149"/>
      <c r="AZ58" s="149"/>
      <c r="BA58" s="149"/>
      <c r="BB58" s="149"/>
      <c r="BC58" s="149"/>
      <c r="BD58" s="86"/>
      <c r="BE58" s="155"/>
      <c r="BF58" s="86"/>
      <c r="BG58" s="155"/>
      <c r="BH58" s="150"/>
      <c r="BI58" s="150"/>
      <c r="BJ58" s="150"/>
      <c r="BK58" s="151"/>
      <c r="BL58" s="146">
        <v>0</v>
      </c>
      <c r="BM58" s="147">
        <v>4854</v>
      </c>
      <c r="BN58" s="147"/>
      <c r="BO58" s="147"/>
      <c r="BP58" s="147"/>
      <c r="BQ58" s="147"/>
      <c r="BR58" s="149"/>
      <c r="BS58" s="149"/>
      <c r="BT58" s="149"/>
      <c r="BU58" s="149"/>
      <c r="BV58" s="149"/>
      <c r="BW58" s="86"/>
      <c r="BX58" s="155"/>
      <c r="BY58" s="86"/>
      <c r="BZ58" s="155"/>
      <c r="CA58" s="150"/>
      <c r="CB58" s="150"/>
      <c r="CC58" s="150"/>
      <c r="CD58" s="151"/>
      <c r="CE58" s="146">
        <v>34</v>
      </c>
      <c r="CF58" s="147">
        <v>4449</v>
      </c>
      <c r="CG58" s="147">
        <v>4</v>
      </c>
      <c r="CH58" s="147">
        <v>2</v>
      </c>
      <c r="CI58" s="147">
        <v>0</v>
      </c>
      <c r="CJ58" s="147">
        <v>49</v>
      </c>
      <c r="CK58" s="149">
        <v>1.35</v>
      </c>
      <c r="CL58" s="149">
        <v>0.14000000000000001</v>
      </c>
      <c r="CM58" s="149">
        <v>1.42</v>
      </c>
      <c r="CN58" s="149">
        <v>2</v>
      </c>
      <c r="CO58" s="149"/>
      <c r="CP58" s="86">
        <v>1</v>
      </c>
      <c r="CQ58" s="155">
        <v>4.176470588235294E-2</v>
      </c>
      <c r="CR58" s="86">
        <v>3</v>
      </c>
      <c r="CS58" s="155">
        <v>0.12529411764705881</v>
      </c>
      <c r="CT58" s="150">
        <v>100</v>
      </c>
      <c r="CU58" s="150">
        <v>0</v>
      </c>
      <c r="CV58" s="150">
        <v>20</v>
      </c>
      <c r="CW58" s="151">
        <v>76</v>
      </c>
      <c r="CX58" s="146">
        <v>270</v>
      </c>
      <c r="CY58" s="147">
        <v>4656</v>
      </c>
      <c r="CZ58" s="147">
        <v>29</v>
      </c>
      <c r="DA58" s="147">
        <v>24</v>
      </c>
      <c r="DB58" s="147">
        <v>1</v>
      </c>
      <c r="DC58" s="147">
        <v>42</v>
      </c>
      <c r="DD58" s="149">
        <v>0.65</v>
      </c>
      <c r="DE58" s="149">
        <v>0.98</v>
      </c>
      <c r="DF58" s="149">
        <v>1.79</v>
      </c>
      <c r="DG58" s="149">
        <v>6</v>
      </c>
      <c r="DH58" s="149">
        <v>7.3</v>
      </c>
      <c r="DI58" s="86">
        <v>3</v>
      </c>
      <c r="DJ58" s="155">
        <v>1.988888888888889E-2</v>
      </c>
      <c r="DK58" s="86">
        <v>26</v>
      </c>
      <c r="DL58" s="155">
        <v>0.1723703703703704</v>
      </c>
      <c r="DM58" s="161">
        <v>66.7</v>
      </c>
      <c r="DN58" s="150">
        <v>4</v>
      </c>
      <c r="DO58" s="150">
        <v>19.2</v>
      </c>
      <c r="DP58" s="151">
        <v>77.8</v>
      </c>
      <c r="DQ58" s="146">
        <v>408</v>
      </c>
      <c r="DR58" s="147">
        <v>5073</v>
      </c>
      <c r="DS58" s="147">
        <v>57</v>
      </c>
      <c r="DT58" s="147">
        <v>42</v>
      </c>
      <c r="DU58" s="147">
        <v>3</v>
      </c>
      <c r="DV58" s="147">
        <v>48</v>
      </c>
      <c r="DW58" s="149">
        <v>0.51</v>
      </c>
      <c r="DX58" s="149">
        <v>0.71</v>
      </c>
      <c r="DY58" s="149">
        <v>0.92</v>
      </c>
      <c r="DZ58" s="149">
        <v>4.7</v>
      </c>
      <c r="EA58" s="149">
        <v>7.3</v>
      </c>
      <c r="EB58" s="86">
        <v>11</v>
      </c>
      <c r="EC58" s="155">
        <v>2.4803921568627454E-2</v>
      </c>
      <c r="ED58" s="86">
        <v>46</v>
      </c>
      <c r="EE58" s="155">
        <v>0.10372549019607843</v>
      </c>
      <c r="EF58" s="150">
        <v>36.4</v>
      </c>
      <c r="EG58" s="150">
        <v>4.5</v>
      </c>
      <c r="EH58" s="150">
        <v>12.7</v>
      </c>
      <c r="EI58" s="151">
        <v>86.6</v>
      </c>
    </row>
  </sheetData>
  <autoFilter ref="A2:EI2" xr:uid="{00000000-0009-0000-0000-00000B000000}">
    <sortState xmlns:xlrd2="http://schemas.microsoft.com/office/spreadsheetml/2017/richdata2" ref="A3:EI58">
      <sortCondition ref="A2"/>
    </sortState>
  </autoFilter>
  <mergeCells count="10">
    <mergeCell ref="CE1:CW1"/>
    <mergeCell ref="CX1:DP1"/>
    <mergeCell ref="DQ1:EI1"/>
    <mergeCell ref="A1:C1"/>
    <mergeCell ref="D1:P1"/>
    <mergeCell ref="Q1:W1"/>
    <mergeCell ref="X1:AJ1"/>
    <mergeCell ref="AK1:AR1"/>
    <mergeCell ref="AS1:BK1"/>
    <mergeCell ref="BL1:CD1"/>
  </mergeCells>
  <conditionalFormatting sqref="B3:B58">
    <cfRule type="expression" dxfId="80" priority="1" stopIfTrue="1">
      <formula>$C3&gt;12.5</formula>
    </cfRule>
    <cfRule type="expression" dxfId="79" priority="2" stopIfTrue="1">
      <formula>AND($C3&gt;11.995,$C3&lt;12.5)</formula>
    </cfRule>
    <cfRule type="expression" dxfId="78" priority="3" stopIfTrue="1">
      <formula>AND($C3&gt;11,$C3&lt;11.995)</formula>
    </cfRule>
    <cfRule type="expression" dxfId="77" priority="4">
      <formula>AND($C3&gt;=9.69,$C3&lt;10.999)</formula>
    </cfRule>
    <cfRule type="expression" dxfId="76" priority="5" stopIfTrue="1">
      <formula>AND($C3&gt;8.4,$C3&lt;9.999)</formula>
    </cfRule>
    <cfRule type="expression" dxfId="75" priority="6" stopIfTrue="1">
      <formula>AND($C3&gt;7.25,$C3&lt;8.999)</formula>
    </cfRule>
    <cfRule type="expression" dxfId="74" priority="7" stopIfTrue="1">
      <formula>AND($C3&gt;=6,$C3&lt;7.25)</formula>
    </cfRule>
    <cfRule type="expression" dxfId="73" priority="8" stopIfTrue="1">
      <formula>AND($C3&gt;=4.7,$C3&lt;6.999)</formula>
    </cfRule>
    <cfRule type="expression" dxfId="72" priority="9">
      <formula>$C3&lt;4.7</formula>
    </cfRule>
  </conditionalFormatting>
  <conditionalFormatting sqref="C3:C58">
    <cfRule type="colorScale" priority="10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1000">
    <cfRule type="containsText" dxfId="71" priority="11" operator="containsText" text="SR">
      <formula>NOT(ISERROR(SEARCH(("SR"),(H3))))</formula>
    </cfRule>
  </conditionalFormatting>
  <conditionalFormatting sqref="Q3:U58">
    <cfRule type="cellIs" dxfId="70" priority="12" operator="between">
      <formula>0.2</formula>
      <formula>0.2499</formula>
    </cfRule>
    <cfRule type="cellIs" dxfId="69" priority="13" operator="equal">
      <formula>0</formula>
    </cfRule>
    <cfRule type="colorScale" priority="14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58">
    <cfRule type="colorScale" priority="15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O73"/>
  <sheetViews>
    <sheetView zoomScale="80" zoomScaleNormal="80" workbookViewId="0">
      <selection activeCell="B23" sqref="B23"/>
    </sheetView>
  </sheetViews>
  <sheetFormatPr baseColWidth="10" defaultColWidth="14.5" defaultRowHeight="15" customHeight="1" x14ac:dyDescent="0.2"/>
  <cols>
    <col min="1" max="1" width="8.5" customWidth="1"/>
    <col min="2" max="2" width="21" customWidth="1"/>
    <col min="3" max="3" width="12.6640625" customWidth="1"/>
    <col min="4" max="4" width="22.332031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8.5" customWidth="1"/>
    <col min="11" max="11" width="10.33203125" customWidth="1"/>
    <col min="12" max="12" width="15.83203125" customWidth="1"/>
    <col min="13" max="13" width="10" customWidth="1"/>
    <col min="14" max="14" width="10.5" customWidth="1"/>
    <col min="15" max="15" width="11.33203125" customWidth="1"/>
    <col min="16" max="16" width="12.5" customWidth="1"/>
    <col min="17" max="23" width="9.83203125" customWidth="1"/>
    <col min="24" max="24" width="12.1640625" customWidth="1"/>
    <col min="25" max="25" width="8.5" customWidth="1"/>
    <col min="26" max="26" width="9.5" customWidth="1"/>
    <col min="27" max="27" width="9.1640625" customWidth="1"/>
    <col min="28" max="28" width="9.5" customWidth="1"/>
    <col min="29" max="29" width="10.6640625" customWidth="1"/>
    <col min="30" max="30" width="9.83203125" customWidth="1"/>
    <col min="31" max="31" width="11.33203125" customWidth="1"/>
    <col min="32" max="32" width="10" customWidth="1"/>
    <col min="33" max="33" width="10.83203125" customWidth="1"/>
    <col min="34" max="35" width="9.5" customWidth="1"/>
    <col min="36" max="36" width="8.66406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9.83203125" customWidth="1"/>
    <col min="43" max="43" width="7.6640625" customWidth="1"/>
    <col min="44" max="44" width="9.5" customWidth="1"/>
    <col min="45" max="45" width="10.83203125" customWidth="1"/>
    <col min="46" max="46" width="12.6640625" customWidth="1"/>
    <col min="47" max="47" width="7.83203125" customWidth="1"/>
    <col min="48" max="48" width="8.1640625" customWidth="1"/>
    <col min="49" max="49" width="7.5" customWidth="1"/>
    <col min="50" max="50" width="13" customWidth="1"/>
    <col min="51" max="51" width="9.5" customWidth="1"/>
    <col min="52" max="52" width="10.6640625" customWidth="1"/>
    <col min="53" max="53" width="8.5" customWidth="1"/>
    <col min="54" max="54" width="9.5" customWidth="1"/>
    <col min="55" max="55" width="9.1640625" customWidth="1"/>
    <col min="56" max="56" width="6.33203125" customWidth="1"/>
    <col min="57" max="57" width="9.83203125" customWidth="1"/>
    <col min="58" max="58" width="7.6640625" customWidth="1"/>
    <col min="59" max="59" width="11.33203125" customWidth="1"/>
    <col min="60" max="60" width="8.5" customWidth="1"/>
    <col min="61" max="61" width="10.5" customWidth="1"/>
    <col min="62" max="62" width="10.83203125" customWidth="1"/>
    <col min="63" max="63" width="9.5" customWidth="1"/>
    <col min="64" max="64" width="10.83203125" customWidth="1"/>
    <col min="65" max="65" width="12.6640625" customWidth="1"/>
    <col min="66" max="66" width="7.83203125" customWidth="1"/>
    <col min="67" max="67" width="8.1640625" customWidth="1"/>
    <col min="68" max="68" width="7.5" customWidth="1"/>
    <col min="69" max="69" width="13" customWidth="1"/>
    <col min="70" max="70" width="9.5" customWidth="1"/>
    <col min="71" max="71" width="10.6640625" customWidth="1"/>
    <col min="72" max="72" width="8.5" customWidth="1"/>
    <col min="73" max="73" width="9.5" customWidth="1"/>
    <col min="74" max="74" width="9.1640625" customWidth="1"/>
    <col min="75" max="75" width="6.33203125" customWidth="1"/>
    <col min="76" max="76" width="9.83203125" customWidth="1"/>
    <col min="77" max="77" width="7.6640625" customWidth="1"/>
    <col min="78" max="78" width="11.33203125" customWidth="1"/>
    <col min="79" max="79" width="8.5" customWidth="1"/>
    <col min="80" max="80" width="10.5" customWidth="1"/>
    <col min="81" max="81" width="10.83203125" customWidth="1"/>
    <col min="82" max="82" width="9.5" customWidth="1"/>
    <col min="83" max="83" width="10.83203125" customWidth="1"/>
    <col min="84" max="84" width="12.6640625" customWidth="1"/>
    <col min="85" max="85" width="7.83203125" customWidth="1"/>
    <col min="86" max="86" width="8.1640625" customWidth="1"/>
    <col min="87" max="87" width="7.5" customWidth="1"/>
    <col min="88" max="88" width="13" customWidth="1"/>
    <col min="89" max="89" width="9.5" customWidth="1"/>
    <col min="90" max="90" width="10.6640625" customWidth="1"/>
    <col min="91" max="91" width="8.5" customWidth="1"/>
    <col min="92" max="92" width="9.5" customWidth="1"/>
    <col min="93" max="93" width="9.1640625" customWidth="1"/>
    <col min="94" max="94" width="6.33203125" customWidth="1"/>
    <col min="95" max="95" width="9.83203125" customWidth="1"/>
    <col min="96" max="96" width="7.6640625" customWidth="1"/>
    <col min="97" max="97" width="11.33203125" customWidth="1"/>
    <col min="98" max="98" width="8.5" customWidth="1"/>
    <col min="99" max="99" width="10.5" customWidth="1"/>
    <col min="100" max="100" width="10.83203125" customWidth="1"/>
    <col min="101" max="101" width="9.5" customWidth="1"/>
    <col min="102" max="102" width="10.83203125" customWidth="1"/>
    <col min="103" max="103" width="12.6640625" customWidth="1"/>
    <col min="104" max="104" width="7.83203125" customWidth="1"/>
    <col min="105" max="105" width="8.1640625" customWidth="1"/>
    <col min="106" max="106" width="7.5" customWidth="1"/>
    <col min="107" max="107" width="13" customWidth="1"/>
    <col min="108" max="108" width="9.5" customWidth="1"/>
    <col min="109" max="109" width="10.6640625" customWidth="1"/>
    <col min="110" max="110" width="8.5" customWidth="1"/>
    <col min="111" max="111" width="9.5" customWidth="1"/>
    <col min="112" max="112" width="9.1640625" customWidth="1"/>
    <col min="113" max="113" width="6.33203125" customWidth="1"/>
    <col min="114" max="114" width="9.83203125" customWidth="1"/>
    <col min="115" max="115" width="7.6640625" customWidth="1"/>
    <col min="116" max="116" width="11.33203125" customWidth="1"/>
    <col min="117" max="117" width="8.5" customWidth="1"/>
    <col min="118" max="118" width="10.5" customWidth="1"/>
    <col min="119" max="119" width="10.83203125" customWidth="1"/>
    <col min="120" max="120" width="9.5" customWidth="1"/>
    <col min="121" max="121" width="10.83203125" customWidth="1"/>
    <col min="122" max="122" width="12.6640625" customWidth="1"/>
    <col min="123" max="123" width="7.83203125" customWidth="1"/>
    <col min="124" max="124" width="8.1640625" customWidth="1"/>
    <col min="125" max="125" width="7.5" customWidth="1"/>
    <col min="126" max="126" width="13" customWidth="1"/>
    <col min="127" max="127" width="9.5" customWidth="1"/>
    <col min="128" max="128" width="10.6640625" customWidth="1"/>
    <col min="129" max="129" width="8.5" customWidth="1"/>
    <col min="130" max="130" width="9.5" customWidth="1"/>
    <col min="131" max="131" width="9.1640625" customWidth="1"/>
    <col min="132" max="132" width="6.33203125" customWidth="1"/>
    <col min="133" max="133" width="9.83203125" customWidth="1"/>
    <col min="134" max="134" width="7.6640625" customWidth="1"/>
    <col min="135" max="135" width="11.33203125" customWidth="1"/>
    <col min="136" max="136" width="8.5" customWidth="1"/>
    <col min="137" max="137" width="10.5" customWidth="1"/>
    <col min="138" max="138" width="10.83203125" customWidth="1"/>
    <col min="139" max="139" width="9.5" customWidth="1"/>
    <col min="140" max="140" width="4.5" customWidth="1"/>
    <col min="141" max="141" width="3.5" customWidth="1"/>
    <col min="142" max="142" width="13.1640625" customWidth="1"/>
    <col min="143" max="143" width="11" customWidth="1"/>
    <col min="144" max="144" width="14.5" customWidth="1"/>
    <col min="145" max="145" width="11.33203125" customWidth="1"/>
  </cols>
  <sheetData>
    <row r="1" spans="1:145" x14ac:dyDescent="0.2">
      <c r="A1" s="367"/>
      <c r="B1" s="368"/>
      <c r="C1" s="370"/>
      <c r="D1" s="371" t="s">
        <v>60</v>
      </c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70"/>
      <c r="Q1" s="372" t="s">
        <v>61</v>
      </c>
      <c r="R1" s="368"/>
      <c r="S1" s="368"/>
      <c r="T1" s="368"/>
      <c r="U1" s="368"/>
      <c r="V1" s="368"/>
      <c r="W1" s="370"/>
      <c r="X1" s="373" t="s">
        <v>62</v>
      </c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8"/>
      <c r="AJ1" s="370"/>
      <c r="AK1" s="374" t="s">
        <v>63</v>
      </c>
      <c r="AL1" s="368"/>
      <c r="AM1" s="368"/>
      <c r="AN1" s="368"/>
      <c r="AO1" s="368"/>
      <c r="AP1" s="368"/>
      <c r="AQ1" s="368"/>
      <c r="AR1" s="370"/>
      <c r="AS1" s="364" t="s">
        <v>775</v>
      </c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6"/>
      <c r="BL1" s="364" t="s">
        <v>790</v>
      </c>
      <c r="BM1" s="365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6"/>
      <c r="CE1" s="364" t="s">
        <v>800</v>
      </c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6"/>
      <c r="CX1" s="364" t="s">
        <v>809</v>
      </c>
      <c r="CY1" s="365"/>
      <c r="CZ1" s="365"/>
      <c r="DA1" s="365"/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5"/>
      <c r="DM1" s="365"/>
      <c r="DN1" s="365"/>
      <c r="DO1" s="365"/>
      <c r="DP1" s="366"/>
      <c r="DQ1" s="364" t="s">
        <v>823</v>
      </c>
      <c r="DR1" s="365"/>
      <c r="DS1" s="365"/>
      <c r="DT1" s="365"/>
      <c r="DU1" s="365"/>
      <c r="DV1" s="365"/>
      <c r="DW1" s="365"/>
      <c r="DX1" s="365"/>
      <c r="DY1" s="365"/>
      <c r="DZ1" s="365"/>
      <c r="EA1" s="365"/>
      <c r="EB1" s="365"/>
      <c r="EC1" s="365"/>
      <c r="ED1" s="365"/>
      <c r="EE1" s="365"/>
      <c r="EF1" s="365"/>
      <c r="EG1" s="365"/>
      <c r="EH1" s="365"/>
      <c r="EI1" s="366"/>
      <c r="EJ1" s="31"/>
      <c r="EK1" s="31"/>
      <c r="EL1" s="31"/>
      <c r="EM1" s="31"/>
      <c r="EN1" s="31"/>
      <c r="EO1" s="31"/>
    </row>
    <row r="2" spans="1:145" ht="16" thickBot="1" x14ac:dyDescent="0.25">
      <c r="A2" s="12" t="s">
        <v>69</v>
      </c>
      <c r="B2" s="13" t="s">
        <v>72</v>
      </c>
      <c r="C2" s="14" t="s">
        <v>2</v>
      </c>
      <c r="D2" s="15" t="s">
        <v>75</v>
      </c>
      <c r="E2" s="16" t="s">
        <v>30</v>
      </c>
      <c r="F2" s="16" t="s">
        <v>34</v>
      </c>
      <c r="G2" s="16" t="s">
        <v>36</v>
      </c>
      <c r="H2" s="16" t="s">
        <v>71</v>
      </c>
      <c r="I2" s="16" t="s">
        <v>40</v>
      </c>
      <c r="J2" s="16" t="s">
        <v>53</v>
      </c>
      <c r="K2" s="16" t="s">
        <v>55</v>
      </c>
      <c r="L2" s="16" t="s">
        <v>57</v>
      </c>
      <c r="M2" s="16" t="s">
        <v>76</v>
      </c>
      <c r="N2" s="16" t="s">
        <v>77</v>
      </c>
      <c r="O2" s="16" t="s">
        <v>78</v>
      </c>
      <c r="P2" s="17" t="s">
        <v>28</v>
      </c>
      <c r="Q2" s="18" t="s">
        <v>42</v>
      </c>
      <c r="R2" s="19" t="s">
        <v>44</v>
      </c>
      <c r="S2" s="19" t="s">
        <v>46</v>
      </c>
      <c r="T2" s="19" t="s">
        <v>48</v>
      </c>
      <c r="U2" s="19" t="s">
        <v>50</v>
      </c>
      <c r="V2" s="19" t="s">
        <v>24</v>
      </c>
      <c r="W2" s="20" t="s">
        <v>26</v>
      </c>
      <c r="X2" s="21" t="s">
        <v>4</v>
      </c>
      <c r="Y2" s="22" t="s">
        <v>8</v>
      </c>
      <c r="Z2" s="22" t="s">
        <v>10</v>
      </c>
      <c r="AA2" s="22" t="s">
        <v>14</v>
      </c>
      <c r="AB2" s="22" t="s">
        <v>16</v>
      </c>
      <c r="AC2" s="22" t="s">
        <v>18</v>
      </c>
      <c r="AD2" s="22" t="s">
        <v>79</v>
      </c>
      <c r="AE2" s="22" t="s">
        <v>80</v>
      </c>
      <c r="AF2" s="22" t="s">
        <v>81</v>
      </c>
      <c r="AG2" s="22" t="s">
        <v>83</v>
      </c>
      <c r="AH2" s="22" t="s">
        <v>84</v>
      </c>
      <c r="AI2" s="22" t="s">
        <v>85</v>
      </c>
      <c r="AJ2" s="23" t="s">
        <v>20</v>
      </c>
      <c r="AK2" s="24" t="s">
        <v>86</v>
      </c>
      <c r="AL2" s="25" t="s">
        <v>87</v>
      </c>
      <c r="AM2" s="25" t="s">
        <v>88</v>
      </c>
      <c r="AN2" s="25" t="s">
        <v>89</v>
      </c>
      <c r="AO2" s="25" t="s">
        <v>90</v>
      </c>
      <c r="AP2" s="25" t="s">
        <v>91</v>
      </c>
      <c r="AQ2" s="25" t="s">
        <v>32</v>
      </c>
      <c r="AR2" s="26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758</v>
      </c>
      <c r="BE2" s="28" t="s">
        <v>79</v>
      </c>
      <c r="BF2" s="28" t="s">
        <v>759</v>
      </c>
      <c r="BG2" s="28" t="s">
        <v>80</v>
      </c>
      <c r="BH2" s="28" t="s">
        <v>98</v>
      </c>
      <c r="BI2" s="28" t="s">
        <v>99</v>
      </c>
      <c r="BJ2" s="28" t="s">
        <v>83</v>
      </c>
      <c r="BK2" s="29" t="s">
        <v>84</v>
      </c>
      <c r="BL2" s="27" t="s">
        <v>92</v>
      </c>
      <c r="BM2" s="28" t="s">
        <v>93</v>
      </c>
      <c r="BN2" s="28" t="s">
        <v>94</v>
      </c>
      <c r="BO2" s="28" t="s">
        <v>95</v>
      </c>
      <c r="BP2" s="28" t="s">
        <v>96</v>
      </c>
      <c r="BQ2" s="28" t="s">
        <v>97</v>
      </c>
      <c r="BR2" s="28" t="s">
        <v>16</v>
      </c>
      <c r="BS2" s="28" t="s">
        <v>18</v>
      </c>
      <c r="BT2" s="28" t="s">
        <v>8</v>
      </c>
      <c r="BU2" s="28" t="s">
        <v>10</v>
      </c>
      <c r="BV2" s="28" t="s">
        <v>14</v>
      </c>
      <c r="BW2" s="28" t="s">
        <v>758</v>
      </c>
      <c r="BX2" s="28" t="s">
        <v>79</v>
      </c>
      <c r="BY2" s="28" t="s">
        <v>759</v>
      </c>
      <c r="BZ2" s="28" t="s">
        <v>80</v>
      </c>
      <c r="CA2" s="28" t="s">
        <v>98</v>
      </c>
      <c r="CB2" s="28" t="s">
        <v>99</v>
      </c>
      <c r="CC2" s="28" t="s">
        <v>83</v>
      </c>
      <c r="CD2" s="29" t="s">
        <v>84</v>
      </c>
      <c r="CE2" s="27" t="s">
        <v>92</v>
      </c>
      <c r="CF2" s="28" t="s">
        <v>93</v>
      </c>
      <c r="CG2" s="28" t="s">
        <v>94</v>
      </c>
      <c r="CH2" s="28" t="s">
        <v>95</v>
      </c>
      <c r="CI2" s="28" t="s">
        <v>96</v>
      </c>
      <c r="CJ2" s="28" t="s">
        <v>97</v>
      </c>
      <c r="CK2" s="28" t="s">
        <v>16</v>
      </c>
      <c r="CL2" s="28" t="s">
        <v>18</v>
      </c>
      <c r="CM2" s="28" t="s">
        <v>8</v>
      </c>
      <c r="CN2" s="28" t="s">
        <v>10</v>
      </c>
      <c r="CO2" s="28" t="s">
        <v>14</v>
      </c>
      <c r="CP2" s="28" t="s">
        <v>758</v>
      </c>
      <c r="CQ2" s="28" t="s">
        <v>79</v>
      </c>
      <c r="CR2" s="28" t="s">
        <v>759</v>
      </c>
      <c r="CS2" s="28" t="s">
        <v>80</v>
      </c>
      <c r="CT2" s="28" t="s">
        <v>98</v>
      </c>
      <c r="CU2" s="28" t="s">
        <v>99</v>
      </c>
      <c r="CV2" s="28" t="s">
        <v>83</v>
      </c>
      <c r="CW2" s="29" t="s">
        <v>84</v>
      </c>
      <c r="CX2" s="27" t="s">
        <v>92</v>
      </c>
      <c r="CY2" s="28" t="s">
        <v>93</v>
      </c>
      <c r="CZ2" s="28" t="s">
        <v>94</v>
      </c>
      <c r="DA2" s="28" t="s">
        <v>95</v>
      </c>
      <c r="DB2" s="28" t="s">
        <v>96</v>
      </c>
      <c r="DC2" s="28" t="s">
        <v>97</v>
      </c>
      <c r="DD2" s="28" t="s">
        <v>16</v>
      </c>
      <c r="DE2" s="28" t="s">
        <v>18</v>
      </c>
      <c r="DF2" s="28" t="s">
        <v>8</v>
      </c>
      <c r="DG2" s="28" t="s">
        <v>10</v>
      </c>
      <c r="DH2" s="28" t="s">
        <v>14</v>
      </c>
      <c r="DI2" s="28" t="s">
        <v>758</v>
      </c>
      <c r="DJ2" s="28" t="s">
        <v>79</v>
      </c>
      <c r="DK2" s="28" t="s">
        <v>759</v>
      </c>
      <c r="DL2" s="28" t="s">
        <v>80</v>
      </c>
      <c r="DM2" s="28" t="s">
        <v>98</v>
      </c>
      <c r="DN2" s="28" t="s">
        <v>99</v>
      </c>
      <c r="DO2" s="28" t="s">
        <v>83</v>
      </c>
      <c r="DP2" s="29" t="s">
        <v>84</v>
      </c>
      <c r="DQ2" s="27" t="s">
        <v>92</v>
      </c>
      <c r="DR2" s="28" t="s">
        <v>93</v>
      </c>
      <c r="DS2" s="28" t="s">
        <v>94</v>
      </c>
      <c r="DT2" s="28" t="s">
        <v>95</v>
      </c>
      <c r="DU2" s="28" t="s">
        <v>96</v>
      </c>
      <c r="DV2" s="28" t="s">
        <v>97</v>
      </c>
      <c r="DW2" s="28" t="s">
        <v>16</v>
      </c>
      <c r="DX2" s="28" t="s">
        <v>18</v>
      </c>
      <c r="DY2" s="28" t="s">
        <v>8</v>
      </c>
      <c r="DZ2" s="28" t="s">
        <v>10</v>
      </c>
      <c r="EA2" s="28" t="s">
        <v>14</v>
      </c>
      <c r="EB2" s="28" t="s">
        <v>758</v>
      </c>
      <c r="EC2" s="28" t="s">
        <v>79</v>
      </c>
      <c r="ED2" s="28" t="s">
        <v>759</v>
      </c>
      <c r="EE2" s="28" t="s">
        <v>80</v>
      </c>
      <c r="EF2" s="28" t="s">
        <v>98</v>
      </c>
      <c r="EG2" s="28" t="s">
        <v>99</v>
      </c>
      <c r="EH2" s="28" t="s">
        <v>83</v>
      </c>
      <c r="EI2" s="29" t="s">
        <v>84</v>
      </c>
      <c r="EJ2" s="90"/>
      <c r="EK2" s="90"/>
      <c r="EL2" s="90" t="s">
        <v>622</v>
      </c>
      <c r="EM2" s="90" t="s">
        <v>623</v>
      </c>
      <c r="EN2" s="90" t="s">
        <v>624</v>
      </c>
      <c r="EO2" s="90" t="s">
        <v>625</v>
      </c>
    </row>
    <row r="3" spans="1:145" x14ac:dyDescent="0.2">
      <c r="A3" s="30">
        <v>1</v>
      </c>
      <c r="B3" s="32" t="s">
        <v>114</v>
      </c>
      <c r="C3" s="120">
        <v>12.251428571428573</v>
      </c>
      <c r="D3" s="34" t="s">
        <v>679</v>
      </c>
      <c r="E3" s="35">
        <v>2</v>
      </c>
      <c r="F3" s="36">
        <v>37301</v>
      </c>
      <c r="G3" s="37">
        <v>23.632876712328766</v>
      </c>
      <c r="H3" s="37" t="s">
        <v>628</v>
      </c>
      <c r="I3" s="37">
        <v>21.210958904109589</v>
      </c>
      <c r="J3" s="37" t="s">
        <v>983</v>
      </c>
      <c r="K3" s="37" t="s">
        <v>977</v>
      </c>
      <c r="L3" s="37" t="s">
        <v>986</v>
      </c>
      <c r="M3" s="35">
        <v>73</v>
      </c>
      <c r="N3" s="35">
        <v>196</v>
      </c>
      <c r="O3" s="35">
        <v>4.4800000000000004</v>
      </c>
      <c r="P3" s="38">
        <v>1</v>
      </c>
      <c r="Q3" s="57">
        <v>0</v>
      </c>
      <c r="R3" s="58">
        <v>0</v>
      </c>
      <c r="S3" s="58">
        <v>2.3333333333333334E-2</v>
      </c>
      <c r="T3" s="58">
        <v>0.32431340872374798</v>
      </c>
      <c r="U3" s="58">
        <v>4.8050061459380934E-2</v>
      </c>
      <c r="V3" s="58">
        <v>0.32431340872374798</v>
      </c>
      <c r="W3" s="59">
        <v>0.32431340872374798</v>
      </c>
      <c r="X3" s="42">
        <v>19.547945205479451</v>
      </c>
      <c r="Y3" s="43">
        <v>4.01</v>
      </c>
      <c r="Z3" s="43">
        <v>8.3000000000000007</v>
      </c>
      <c r="AA3" s="43">
        <v>12.1</v>
      </c>
      <c r="AB3" s="43">
        <v>1.1599999999999999</v>
      </c>
      <c r="AC3" s="43">
        <v>3.25</v>
      </c>
      <c r="AD3" s="44">
        <v>2.4968866749688665E-2</v>
      </c>
      <c r="AE3" s="44">
        <v>0.2546824408468244</v>
      </c>
      <c r="AF3" s="45">
        <v>5.9000000000000004E-2</v>
      </c>
      <c r="AG3" s="349">
        <v>0.11799999999999999</v>
      </c>
      <c r="AH3" s="349">
        <v>0.86799999999999988</v>
      </c>
      <c r="AI3" s="43">
        <v>97.313705755739775</v>
      </c>
      <c r="AJ3" s="47">
        <v>96.322399448242962</v>
      </c>
      <c r="AK3" s="48">
        <v>8</v>
      </c>
      <c r="AL3" s="49">
        <v>7</v>
      </c>
      <c r="AM3" s="49">
        <v>8</v>
      </c>
      <c r="AN3" s="49">
        <v>6</v>
      </c>
      <c r="AO3" s="49">
        <v>8</v>
      </c>
      <c r="AP3" s="49">
        <v>6</v>
      </c>
      <c r="AQ3" s="49">
        <v>10</v>
      </c>
      <c r="AR3" s="50">
        <v>1</v>
      </c>
      <c r="AS3" s="60"/>
      <c r="AT3" s="61">
        <v>5100</v>
      </c>
      <c r="AU3" s="115"/>
      <c r="AV3" s="61"/>
      <c r="AW3" s="61"/>
      <c r="AX3" s="61"/>
      <c r="AY3" s="62"/>
      <c r="AZ3" s="62"/>
      <c r="BA3" s="62"/>
      <c r="BB3" s="62"/>
      <c r="BC3" s="62"/>
      <c r="BD3" s="61"/>
      <c r="BE3" s="153"/>
      <c r="BF3" s="61"/>
      <c r="BG3" s="153"/>
      <c r="BH3" s="163"/>
      <c r="BI3" s="163"/>
      <c r="BJ3" s="163"/>
      <c r="BK3" s="164"/>
      <c r="BL3" s="60"/>
      <c r="BM3" s="61">
        <v>3684</v>
      </c>
      <c r="BN3" s="115"/>
      <c r="BO3" s="61"/>
      <c r="BP3" s="61"/>
      <c r="BQ3" s="61"/>
      <c r="BR3" s="62"/>
      <c r="BS3" s="62"/>
      <c r="BT3" s="62"/>
      <c r="BU3" s="62"/>
      <c r="BV3" s="62"/>
      <c r="BW3" s="61"/>
      <c r="BX3" s="153"/>
      <c r="BY3" s="61"/>
      <c r="BZ3" s="153"/>
      <c r="CA3" s="163"/>
      <c r="CB3" s="163"/>
      <c r="CC3" s="163"/>
      <c r="CD3" s="164"/>
      <c r="CE3" s="60">
        <v>49</v>
      </c>
      <c r="CF3" s="61">
        <v>2100</v>
      </c>
      <c r="CG3" s="115">
        <v>13</v>
      </c>
      <c r="CH3" s="61">
        <v>10</v>
      </c>
      <c r="CI3" s="61">
        <v>1</v>
      </c>
      <c r="CJ3" s="61">
        <v>22</v>
      </c>
      <c r="CK3" s="62">
        <v>0.34</v>
      </c>
      <c r="CL3" s="62">
        <v>0.25</v>
      </c>
      <c r="CM3" s="62">
        <v>0.71</v>
      </c>
      <c r="CN3" s="62">
        <v>1.5</v>
      </c>
      <c r="CO3" s="62">
        <v>7.8</v>
      </c>
      <c r="CP3" s="61">
        <v>3</v>
      </c>
      <c r="CQ3" s="153">
        <v>4.3469387755102042E-2</v>
      </c>
      <c r="CR3" s="61">
        <v>10</v>
      </c>
      <c r="CS3" s="153">
        <v>0.14489795918367346</v>
      </c>
      <c r="CT3" s="163">
        <v>33.299999999999997</v>
      </c>
      <c r="CU3" s="163">
        <v>0</v>
      </c>
      <c r="CV3" s="163">
        <v>49.3</v>
      </c>
      <c r="CW3" s="164">
        <v>50.7</v>
      </c>
      <c r="CX3" s="60">
        <v>1606</v>
      </c>
      <c r="CY3" s="61">
        <v>4952</v>
      </c>
      <c r="CZ3" s="115">
        <v>112</v>
      </c>
      <c r="DA3" s="61">
        <v>95</v>
      </c>
      <c r="DB3" s="61">
        <v>9</v>
      </c>
      <c r="DC3" s="61">
        <v>46</v>
      </c>
      <c r="DD3" s="62">
        <v>1.1599999999999999</v>
      </c>
      <c r="DE3" s="62">
        <v>3.25</v>
      </c>
      <c r="DF3" s="62">
        <v>4.01</v>
      </c>
      <c r="DG3" s="62">
        <v>8.3000000000000007</v>
      </c>
      <c r="DH3" s="62">
        <v>9.3000000000000007</v>
      </c>
      <c r="DI3" s="61">
        <v>10</v>
      </c>
      <c r="DJ3" s="153">
        <v>2.4968866749688665E-2</v>
      </c>
      <c r="DK3" s="61">
        <v>102</v>
      </c>
      <c r="DL3" s="153">
        <v>0.2546824408468244</v>
      </c>
      <c r="DM3" s="163">
        <v>90</v>
      </c>
      <c r="DN3" s="163">
        <v>5.9</v>
      </c>
      <c r="DO3" s="163">
        <v>11.1</v>
      </c>
      <c r="DP3" s="164">
        <v>88.6</v>
      </c>
      <c r="DQ3" s="60">
        <v>43</v>
      </c>
      <c r="DR3" s="61">
        <v>894.90000000000009</v>
      </c>
      <c r="DS3" s="115">
        <v>8</v>
      </c>
      <c r="DT3" s="61">
        <v>4</v>
      </c>
      <c r="DU3" s="61">
        <v>0</v>
      </c>
      <c r="DV3" s="61">
        <v>42</v>
      </c>
      <c r="DW3" s="62">
        <v>-0.08</v>
      </c>
      <c r="DX3" s="62">
        <v>0.43</v>
      </c>
      <c r="DY3" s="62">
        <v>0.98</v>
      </c>
      <c r="DZ3" s="62">
        <v>3.5</v>
      </c>
      <c r="EA3" s="62">
        <v>12.1</v>
      </c>
      <c r="EB3" s="61">
        <v>1</v>
      </c>
      <c r="EC3" s="153">
        <v>2.2790697674418606E-2</v>
      </c>
      <c r="ED3" s="61">
        <v>7</v>
      </c>
      <c r="EE3" s="153">
        <v>0.15953488372093025</v>
      </c>
      <c r="EF3" s="62">
        <v>0</v>
      </c>
      <c r="EG3" s="163">
        <v>0</v>
      </c>
      <c r="EH3" s="163">
        <v>12.5</v>
      </c>
      <c r="EI3" s="164">
        <v>85</v>
      </c>
      <c r="EJ3" s="31"/>
      <c r="EK3" s="31">
        <v>1</v>
      </c>
      <c r="EL3" s="31" t="s">
        <v>629</v>
      </c>
      <c r="EM3" s="31">
        <v>1</v>
      </c>
      <c r="EN3" s="138">
        <v>43344</v>
      </c>
      <c r="EO3" s="138">
        <v>45043</v>
      </c>
    </row>
    <row r="4" spans="1:145" x14ac:dyDescent="0.2">
      <c r="A4" s="30">
        <v>2</v>
      </c>
      <c r="B4" s="32" t="s">
        <v>139</v>
      </c>
      <c r="C4" s="120">
        <v>11.125714285714285</v>
      </c>
      <c r="D4" s="34" t="s">
        <v>653</v>
      </c>
      <c r="E4" s="35">
        <v>5</v>
      </c>
      <c r="F4" s="36">
        <v>37283</v>
      </c>
      <c r="G4" s="37">
        <v>23.682191780821917</v>
      </c>
      <c r="H4" s="37" t="s">
        <v>628</v>
      </c>
      <c r="I4" s="37">
        <v>21.260273972602739</v>
      </c>
      <c r="J4" s="37" t="s">
        <v>978</v>
      </c>
      <c r="K4" s="37" t="s">
        <v>977</v>
      </c>
      <c r="L4" s="37" t="s">
        <v>986</v>
      </c>
      <c r="M4" s="35">
        <v>71</v>
      </c>
      <c r="N4" s="35">
        <v>173</v>
      </c>
      <c r="O4" s="35">
        <v>4.49</v>
      </c>
      <c r="P4" s="38">
        <v>1</v>
      </c>
      <c r="Q4" s="57">
        <v>0</v>
      </c>
      <c r="R4" s="58">
        <v>0</v>
      </c>
      <c r="S4" s="58">
        <v>0.23313613610109568</v>
      </c>
      <c r="T4" s="58">
        <v>0.33724278092979937</v>
      </c>
      <c r="U4" s="58">
        <v>0.23716593484035348</v>
      </c>
      <c r="V4" s="58">
        <v>0.28720435788507642</v>
      </c>
      <c r="W4" s="59">
        <v>0.27284413999082258</v>
      </c>
      <c r="X4" s="42">
        <v>18.61917808219178</v>
      </c>
      <c r="Y4" s="43">
        <v>2.94</v>
      </c>
      <c r="Z4" s="43">
        <v>7</v>
      </c>
      <c r="AA4" s="43">
        <v>10.7</v>
      </c>
      <c r="AB4" s="43">
        <v>0.89</v>
      </c>
      <c r="AC4" s="43">
        <v>2.93</v>
      </c>
      <c r="AD4" s="44">
        <v>2.8594285714285714E-2</v>
      </c>
      <c r="AE4" s="44">
        <v>0.22239999999999999</v>
      </c>
      <c r="AF4" s="45">
        <v>3.3000000000000002E-2</v>
      </c>
      <c r="AG4" s="185">
        <v>0.53649999999999998</v>
      </c>
      <c r="AH4" s="185">
        <v>0.45500000000000002</v>
      </c>
      <c r="AI4" s="43">
        <v>85.131588041170858</v>
      </c>
      <c r="AJ4" s="47">
        <v>80.825285850359194</v>
      </c>
      <c r="AK4" s="48">
        <v>7</v>
      </c>
      <c r="AL4" s="49">
        <v>9</v>
      </c>
      <c r="AM4" s="49">
        <v>5</v>
      </c>
      <c r="AN4" s="49">
        <v>5</v>
      </c>
      <c r="AO4" s="49">
        <v>8</v>
      </c>
      <c r="AP4" s="49">
        <v>3</v>
      </c>
      <c r="AQ4" s="49">
        <v>10</v>
      </c>
      <c r="AR4" s="50">
        <v>1</v>
      </c>
      <c r="AS4" s="60"/>
      <c r="AT4" s="61">
        <v>1985.2000000000003</v>
      </c>
      <c r="AU4" s="115"/>
      <c r="AV4" s="61"/>
      <c r="AW4" s="61"/>
      <c r="AX4" s="61"/>
      <c r="AY4" s="62"/>
      <c r="AZ4" s="62"/>
      <c r="BA4" s="62"/>
      <c r="BB4" s="62"/>
      <c r="BC4" s="62"/>
      <c r="BD4" s="61"/>
      <c r="BE4" s="153"/>
      <c r="BF4" s="61"/>
      <c r="BG4" s="153"/>
      <c r="BH4" s="163"/>
      <c r="BI4" s="163"/>
      <c r="BJ4" s="163"/>
      <c r="BK4" s="164"/>
      <c r="BL4" s="60"/>
      <c r="BM4" s="61">
        <v>3402.1</v>
      </c>
      <c r="BN4" s="115"/>
      <c r="BO4" s="61"/>
      <c r="BP4" s="61"/>
      <c r="BQ4" s="61"/>
      <c r="BR4" s="62"/>
      <c r="BS4" s="62"/>
      <c r="BT4" s="62"/>
      <c r="BU4" s="62"/>
      <c r="BV4" s="62"/>
      <c r="BW4" s="61"/>
      <c r="BX4" s="153"/>
      <c r="BY4" s="61"/>
      <c r="BZ4" s="153"/>
      <c r="CA4" s="163"/>
      <c r="CB4" s="163"/>
      <c r="CC4" s="163"/>
      <c r="CD4" s="164"/>
      <c r="CE4" s="60">
        <v>666</v>
      </c>
      <c r="CF4" s="61">
        <v>2856.7</v>
      </c>
      <c r="CG4" s="115">
        <v>87</v>
      </c>
      <c r="CH4" s="61">
        <v>60</v>
      </c>
      <c r="CI4" s="61">
        <v>4</v>
      </c>
      <c r="CJ4" s="61">
        <v>14</v>
      </c>
      <c r="CK4" s="62">
        <v>0.54</v>
      </c>
      <c r="CL4" s="62">
        <v>1.78</v>
      </c>
      <c r="CM4" s="62">
        <v>2</v>
      </c>
      <c r="CN4" s="62">
        <v>5.3</v>
      </c>
      <c r="CO4" s="62">
        <v>9</v>
      </c>
      <c r="CP4" s="61">
        <v>13</v>
      </c>
      <c r="CQ4" s="153">
        <v>3.903903903903904E-2</v>
      </c>
      <c r="CR4" s="61">
        <v>74</v>
      </c>
      <c r="CS4" s="153">
        <v>0.22222222222222221</v>
      </c>
      <c r="CT4" s="163">
        <v>53.8</v>
      </c>
      <c r="CU4" s="163">
        <v>14.3</v>
      </c>
      <c r="CV4" s="163">
        <v>17.399999999999999</v>
      </c>
      <c r="CW4" s="164">
        <v>82.6</v>
      </c>
      <c r="CX4" s="60">
        <v>1593</v>
      </c>
      <c r="CY4" s="61">
        <v>4723.5999999999995</v>
      </c>
      <c r="CZ4" s="115">
        <v>144</v>
      </c>
      <c r="DA4" s="61">
        <v>100</v>
      </c>
      <c r="DB4" s="61">
        <v>17</v>
      </c>
      <c r="DC4" s="61">
        <v>44</v>
      </c>
      <c r="DD4" s="62">
        <v>0.89</v>
      </c>
      <c r="DE4" s="62">
        <v>2.93</v>
      </c>
      <c r="DF4" s="62">
        <v>2.94</v>
      </c>
      <c r="DG4" s="62">
        <v>6.6</v>
      </c>
      <c r="DH4" s="62">
        <v>12.4</v>
      </c>
      <c r="DI4" s="61">
        <v>27</v>
      </c>
      <c r="DJ4" s="153">
        <v>4.983050847457627E-2</v>
      </c>
      <c r="DK4" s="61">
        <v>117</v>
      </c>
      <c r="DL4" s="153">
        <v>0.21593220338983049</v>
      </c>
      <c r="DM4" s="163">
        <v>55.6</v>
      </c>
      <c r="DN4" s="163">
        <v>9.9</v>
      </c>
      <c r="DO4" s="163">
        <v>31.8</v>
      </c>
      <c r="DP4" s="164">
        <v>68</v>
      </c>
      <c r="DQ4" s="60">
        <v>875</v>
      </c>
      <c r="DR4" s="61">
        <v>3689.3999999999996</v>
      </c>
      <c r="DS4" s="115">
        <v>79</v>
      </c>
      <c r="DT4" s="61">
        <v>59</v>
      </c>
      <c r="DU4" s="61">
        <v>8</v>
      </c>
      <c r="DV4" s="61">
        <v>34.1</v>
      </c>
      <c r="DW4" s="62">
        <v>0.78</v>
      </c>
      <c r="DX4" s="62">
        <v>2.3199999999999998</v>
      </c>
      <c r="DY4" s="62">
        <v>2.78</v>
      </c>
      <c r="DZ4" s="62">
        <v>7</v>
      </c>
      <c r="EA4" s="62">
        <v>10.7</v>
      </c>
      <c r="EB4" s="61">
        <v>9</v>
      </c>
      <c r="EC4" s="153">
        <v>2.8594285714285714E-2</v>
      </c>
      <c r="ED4" s="61">
        <v>70</v>
      </c>
      <c r="EE4" s="153">
        <v>0.22239999999999999</v>
      </c>
      <c r="EF4" s="62">
        <v>22.2</v>
      </c>
      <c r="EG4" s="163">
        <v>3.3</v>
      </c>
      <c r="EH4" s="163">
        <v>75.5</v>
      </c>
      <c r="EI4" s="164">
        <v>23</v>
      </c>
      <c r="EJ4" s="31"/>
      <c r="EK4" s="31">
        <v>2</v>
      </c>
      <c r="EL4" s="31" t="s">
        <v>728</v>
      </c>
      <c r="EM4" s="31">
        <v>1</v>
      </c>
      <c r="EN4" s="138">
        <v>43708</v>
      </c>
      <c r="EO4" s="31"/>
    </row>
    <row r="5" spans="1:145" x14ac:dyDescent="0.2">
      <c r="A5" s="30">
        <v>3</v>
      </c>
      <c r="B5" s="32" t="s">
        <v>148</v>
      </c>
      <c r="C5" s="120">
        <v>10.874285714285715</v>
      </c>
      <c r="D5" s="34" t="s">
        <v>694</v>
      </c>
      <c r="E5" s="35">
        <v>3</v>
      </c>
      <c r="F5" s="36">
        <v>37140</v>
      </c>
      <c r="G5" s="37">
        <v>24.073972602739726</v>
      </c>
      <c r="H5" s="37" t="s">
        <v>628</v>
      </c>
      <c r="I5" s="37">
        <v>21.652054794520549</v>
      </c>
      <c r="J5" s="37" t="s">
        <v>976</v>
      </c>
      <c r="K5" s="37" t="s">
        <v>982</v>
      </c>
      <c r="L5" s="37" t="s">
        <v>985</v>
      </c>
      <c r="M5" s="35">
        <v>75</v>
      </c>
      <c r="N5" s="35">
        <v>208</v>
      </c>
      <c r="O5" s="35">
        <v>4.51</v>
      </c>
      <c r="P5" s="38">
        <v>1</v>
      </c>
      <c r="Q5" s="57">
        <v>0</v>
      </c>
      <c r="R5" s="58">
        <v>0</v>
      </c>
      <c r="S5" s="58">
        <v>0.24808965868568517</v>
      </c>
      <c r="T5" s="58">
        <v>0.2205063995548136</v>
      </c>
      <c r="U5" s="58">
        <v>0.30121160890391657</v>
      </c>
      <c r="V5" s="58">
        <v>0.30121160890391657</v>
      </c>
      <c r="W5" s="59">
        <v>0.28615102845872076</v>
      </c>
      <c r="X5" s="42">
        <v>19.010958904109589</v>
      </c>
      <c r="Y5" s="43">
        <v>3.05</v>
      </c>
      <c r="Z5" s="43">
        <v>8.9</v>
      </c>
      <c r="AA5" s="43">
        <v>12.9</v>
      </c>
      <c r="AB5" s="43">
        <v>1.45</v>
      </c>
      <c r="AC5" s="43">
        <v>2.67</v>
      </c>
      <c r="AD5" s="44">
        <v>6.5622076707202992E-2</v>
      </c>
      <c r="AE5" s="44">
        <v>0.2111318989710009</v>
      </c>
      <c r="AF5" s="45">
        <v>0.11800000000000001</v>
      </c>
      <c r="AG5" s="185">
        <v>0.87850000000000006</v>
      </c>
      <c r="AH5" s="185">
        <v>0.1215</v>
      </c>
      <c r="AI5" s="43">
        <v>100.55117804792035</v>
      </c>
      <c r="AJ5" s="47">
        <v>103.64492690084604</v>
      </c>
      <c r="AK5" s="48">
        <v>7</v>
      </c>
      <c r="AL5" s="49">
        <v>8</v>
      </c>
      <c r="AM5" s="49">
        <v>6</v>
      </c>
      <c r="AN5" s="49">
        <v>6</v>
      </c>
      <c r="AO5" s="49">
        <v>7</v>
      </c>
      <c r="AP5" s="49">
        <v>7</v>
      </c>
      <c r="AQ5" s="49">
        <v>10</v>
      </c>
      <c r="AR5" s="50">
        <v>0.25</v>
      </c>
      <c r="AS5" s="60"/>
      <c r="AT5" s="61">
        <v>2740.4</v>
      </c>
      <c r="AU5" s="115"/>
      <c r="AV5" s="61"/>
      <c r="AW5" s="61"/>
      <c r="AX5" s="61"/>
      <c r="AY5" s="62"/>
      <c r="AZ5" s="62"/>
      <c r="BA5" s="62"/>
      <c r="BB5" s="62"/>
      <c r="BC5" s="62"/>
      <c r="BD5" s="61"/>
      <c r="BE5" s="153"/>
      <c r="BF5" s="61"/>
      <c r="BG5" s="153"/>
      <c r="BH5" s="163"/>
      <c r="BI5" s="163"/>
      <c r="BJ5" s="163"/>
      <c r="BK5" s="164"/>
      <c r="BL5" s="60"/>
      <c r="BM5" s="61">
        <v>2444.3999999999996</v>
      </c>
      <c r="BN5" s="115"/>
      <c r="BO5" s="61"/>
      <c r="BP5" s="61"/>
      <c r="BQ5" s="61"/>
      <c r="BR5" s="62"/>
      <c r="BS5" s="62"/>
      <c r="BT5" s="62"/>
      <c r="BU5" s="62"/>
      <c r="BV5" s="62"/>
      <c r="BW5" s="61"/>
      <c r="BX5" s="153"/>
      <c r="BY5" s="61"/>
      <c r="BZ5" s="153"/>
      <c r="CA5" s="163"/>
      <c r="CB5" s="163"/>
      <c r="CC5" s="163"/>
      <c r="CD5" s="164"/>
      <c r="CE5" s="60">
        <v>487</v>
      </c>
      <c r="CF5" s="61">
        <v>1963</v>
      </c>
      <c r="CG5" s="115">
        <v>41</v>
      </c>
      <c r="CH5" s="61">
        <v>22</v>
      </c>
      <c r="CI5" s="61">
        <v>2</v>
      </c>
      <c r="CJ5" s="61">
        <v>11</v>
      </c>
      <c r="CK5" s="62">
        <v>0.9</v>
      </c>
      <c r="CL5" s="62">
        <v>2.2200000000000002</v>
      </c>
      <c r="CM5" s="62">
        <v>2.2799999999999998</v>
      </c>
      <c r="CN5" s="62">
        <v>8.9</v>
      </c>
      <c r="CO5" s="62">
        <v>17.5</v>
      </c>
      <c r="CP5" s="61">
        <v>12</v>
      </c>
      <c r="CQ5" s="153">
        <v>5.6180698151950717E-2</v>
      </c>
      <c r="CR5" s="61">
        <v>29</v>
      </c>
      <c r="CS5" s="153">
        <v>0.1357700205338809</v>
      </c>
      <c r="CT5" s="163">
        <v>58.3</v>
      </c>
      <c r="CU5" s="163">
        <v>12</v>
      </c>
      <c r="CV5" s="163">
        <v>93.6</v>
      </c>
      <c r="CW5" s="164">
        <v>6</v>
      </c>
      <c r="CX5" s="60">
        <v>634</v>
      </c>
      <c r="CY5" s="61">
        <v>2875.2</v>
      </c>
      <c r="CZ5" s="115">
        <v>61</v>
      </c>
      <c r="DA5" s="61">
        <v>33</v>
      </c>
      <c r="DB5" s="61">
        <v>6</v>
      </c>
      <c r="DC5" s="61">
        <v>19</v>
      </c>
      <c r="DD5" s="62">
        <v>1.45</v>
      </c>
      <c r="DE5" s="62">
        <v>2.66</v>
      </c>
      <c r="DF5" s="62">
        <v>2.6</v>
      </c>
      <c r="DG5" s="62">
        <v>6.3</v>
      </c>
      <c r="DH5" s="62">
        <v>18.7</v>
      </c>
      <c r="DI5" s="61">
        <v>19</v>
      </c>
      <c r="DJ5" s="153">
        <v>7.7917981072555209E-2</v>
      </c>
      <c r="DK5" s="61">
        <v>42</v>
      </c>
      <c r="DL5" s="153">
        <v>0.17223974763406941</v>
      </c>
      <c r="DM5" s="163">
        <v>36.799999999999997</v>
      </c>
      <c r="DN5" s="163">
        <v>5.7</v>
      </c>
      <c r="DO5" s="163">
        <v>91.3</v>
      </c>
      <c r="DP5" s="164">
        <v>8.6999999999999993</v>
      </c>
      <c r="DQ5" s="60">
        <v>1069</v>
      </c>
      <c r="DR5" s="61">
        <v>3549</v>
      </c>
      <c r="DS5" s="115">
        <v>97</v>
      </c>
      <c r="DT5" s="61">
        <v>60</v>
      </c>
      <c r="DU5" s="61">
        <v>6</v>
      </c>
      <c r="DV5" s="61">
        <v>33</v>
      </c>
      <c r="DW5" s="62">
        <v>0.72</v>
      </c>
      <c r="DX5" s="62">
        <v>2.67</v>
      </c>
      <c r="DY5" s="62">
        <v>3.05</v>
      </c>
      <c r="DZ5" s="62">
        <v>8.9</v>
      </c>
      <c r="EA5" s="62">
        <v>12.9</v>
      </c>
      <c r="EB5" s="61">
        <v>23</v>
      </c>
      <c r="EC5" s="153">
        <v>6.5622076707202992E-2</v>
      </c>
      <c r="ED5" s="61">
        <v>74</v>
      </c>
      <c r="EE5" s="153">
        <v>0.2111318989710009</v>
      </c>
      <c r="EF5" s="62">
        <v>34.799999999999997</v>
      </c>
      <c r="EG5" s="163">
        <v>11.8</v>
      </c>
      <c r="EH5" s="163">
        <v>84.4</v>
      </c>
      <c r="EI5" s="164">
        <v>15.6</v>
      </c>
      <c r="EJ5" s="165"/>
      <c r="EK5" s="7">
        <v>3</v>
      </c>
      <c r="EL5" s="31" t="s">
        <v>730</v>
      </c>
      <c r="EM5" s="31">
        <v>0.95</v>
      </c>
      <c r="EN5" s="138">
        <v>44079</v>
      </c>
      <c r="EO5" s="31"/>
    </row>
    <row r="6" spans="1:145" x14ac:dyDescent="0.2">
      <c r="A6" s="30">
        <v>4</v>
      </c>
      <c r="B6" s="32" t="s">
        <v>155</v>
      </c>
      <c r="C6" s="120">
        <v>10.491428571428571</v>
      </c>
      <c r="D6" s="34" t="s">
        <v>824</v>
      </c>
      <c r="E6" s="35">
        <v>4</v>
      </c>
      <c r="F6" s="36">
        <v>36780</v>
      </c>
      <c r="G6" s="37">
        <v>25.06027397260274</v>
      </c>
      <c r="H6" s="37" t="s">
        <v>669</v>
      </c>
      <c r="I6" s="37">
        <v>22.638356164383563</v>
      </c>
      <c r="J6" s="37" t="s">
        <v>978</v>
      </c>
      <c r="K6" s="37" t="s">
        <v>981</v>
      </c>
      <c r="L6" s="37" t="s">
        <v>986</v>
      </c>
      <c r="M6" s="35">
        <v>69</v>
      </c>
      <c r="N6" s="35">
        <v>182</v>
      </c>
      <c r="O6" s="35">
        <v>4.42</v>
      </c>
      <c r="P6" s="38">
        <v>1</v>
      </c>
      <c r="Q6" s="57">
        <v>0</v>
      </c>
      <c r="R6" s="58">
        <v>0.14903846153846154</v>
      </c>
      <c r="S6" s="58">
        <v>0.28533043311368433</v>
      </c>
      <c r="T6" s="58">
        <v>0.33639971139971137</v>
      </c>
      <c r="U6" s="58">
        <v>0.36321327397814651</v>
      </c>
      <c r="V6" s="58">
        <v>0.36321327397814651</v>
      </c>
      <c r="W6" s="59">
        <v>0.34505261027923917</v>
      </c>
      <c r="X6" s="42">
        <v>19.997260273972604</v>
      </c>
      <c r="Y6" s="43">
        <v>2.27</v>
      </c>
      <c r="Z6" s="43">
        <v>7.4</v>
      </c>
      <c r="AA6" s="43">
        <v>10.4</v>
      </c>
      <c r="AB6" s="43">
        <v>0.94</v>
      </c>
      <c r="AC6" s="43">
        <v>2.4500000000000002</v>
      </c>
      <c r="AD6" s="44">
        <v>2.4735376044568248E-2</v>
      </c>
      <c r="AE6" s="44">
        <v>0.23086350974930364</v>
      </c>
      <c r="AF6" s="45">
        <v>0.10300000000000001</v>
      </c>
      <c r="AG6" s="185">
        <v>0.70350000000000001</v>
      </c>
      <c r="AH6" s="185">
        <v>0.29349999999999998</v>
      </c>
      <c r="AI6" s="43">
        <v>95.370114985349758</v>
      </c>
      <c r="AJ6" s="47">
        <v>86.747093750802151</v>
      </c>
      <c r="AK6" s="48">
        <v>9</v>
      </c>
      <c r="AL6" s="49">
        <v>6</v>
      </c>
      <c r="AM6" s="49">
        <v>4</v>
      </c>
      <c r="AN6" s="49">
        <v>5</v>
      </c>
      <c r="AO6" s="49">
        <v>9</v>
      </c>
      <c r="AP6" s="49">
        <v>4</v>
      </c>
      <c r="AQ6" s="49">
        <v>10</v>
      </c>
      <c r="AR6" s="50">
        <v>0.5</v>
      </c>
      <c r="AS6" s="60"/>
      <c r="AT6" s="61">
        <v>2583.6000000000004</v>
      </c>
      <c r="AU6" s="115"/>
      <c r="AV6" s="61"/>
      <c r="AW6" s="61"/>
      <c r="AX6" s="61"/>
      <c r="AY6" s="62"/>
      <c r="AZ6" s="62"/>
      <c r="BA6" s="62"/>
      <c r="BB6" s="62"/>
      <c r="BC6" s="62"/>
      <c r="BD6" s="61"/>
      <c r="BE6" s="153"/>
      <c r="BF6" s="61"/>
      <c r="BG6" s="153"/>
      <c r="BH6" s="163"/>
      <c r="BI6" s="163"/>
      <c r="BJ6" s="163"/>
      <c r="BK6" s="164"/>
      <c r="BL6" s="60">
        <v>341</v>
      </c>
      <c r="BM6" s="61">
        <v>2288</v>
      </c>
      <c r="BN6" s="115">
        <v>38</v>
      </c>
      <c r="BO6" s="61">
        <v>22</v>
      </c>
      <c r="BP6" s="61">
        <v>3</v>
      </c>
      <c r="BQ6" s="61">
        <v>20</v>
      </c>
      <c r="BR6" s="62">
        <v>0.42</v>
      </c>
      <c r="BS6" s="62">
        <v>1.1200000000000001</v>
      </c>
      <c r="BT6" s="62">
        <v>1.82</v>
      </c>
      <c r="BU6" s="62">
        <v>6.7</v>
      </c>
      <c r="BV6" s="62">
        <v>13.1</v>
      </c>
      <c r="BW6" s="61">
        <v>3</v>
      </c>
      <c r="BX6" s="153">
        <v>1.6011730205278595E-2</v>
      </c>
      <c r="BY6" s="61">
        <v>35</v>
      </c>
      <c r="BZ6" s="153">
        <v>0.1868035190615836</v>
      </c>
      <c r="CA6" s="163">
        <v>33.299999999999997</v>
      </c>
      <c r="CB6" s="163">
        <v>15.4</v>
      </c>
      <c r="CC6" s="163">
        <v>81.3</v>
      </c>
      <c r="CD6" s="164">
        <v>18.8</v>
      </c>
      <c r="CE6" s="60">
        <v>892</v>
      </c>
      <c r="CF6" s="61">
        <v>3126.2</v>
      </c>
      <c r="CG6" s="115">
        <v>91</v>
      </c>
      <c r="CH6" s="61">
        <v>48</v>
      </c>
      <c r="CI6" s="61">
        <v>9</v>
      </c>
      <c r="CJ6" s="61">
        <v>23</v>
      </c>
      <c r="CK6" s="62">
        <v>0.31</v>
      </c>
      <c r="CL6" s="62">
        <v>2.29</v>
      </c>
      <c r="CM6" s="62">
        <v>2.27</v>
      </c>
      <c r="CN6" s="62">
        <v>7.2</v>
      </c>
      <c r="CO6" s="62">
        <v>15</v>
      </c>
      <c r="CP6" s="61">
        <v>10</v>
      </c>
      <c r="CQ6" s="153">
        <v>2.5448430493273541E-2</v>
      </c>
      <c r="CR6" s="61">
        <v>81</v>
      </c>
      <c r="CS6" s="153">
        <v>0.2061322869955157</v>
      </c>
      <c r="CT6" s="163">
        <v>30</v>
      </c>
      <c r="CU6" s="163">
        <v>12.7</v>
      </c>
      <c r="CV6" s="163">
        <v>48.8</v>
      </c>
      <c r="CW6" s="164">
        <v>50.6</v>
      </c>
      <c r="CX6" s="60">
        <v>746</v>
      </c>
      <c r="CY6" s="61">
        <v>2217.6000000000004</v>
      </c>
      <c r="CZ6" s="115">
        <v>82</v>
      </c>
      <c r="DA6" s="61">
        <v>44</v>
      </c>
      <c r="DB6" s="61">
        <v>5</v>
      </c>
      <c r="DC6" s="61">
        <v>13</v>
      </c>
      <c r="DD6" s="62">
        <v>0.94</v>
      </c>
      <c r="DE6" s="62">
        <v>2.4500000000000002</v>
      </c>
      <c r="DF6" s="62">
        <v>2.27</v>
      </c>
      <c r="DG6" s="62">
        <v>7.4</v>
      </c>
      <c r="DH6" s="62">
        <v>15.2</v>
      </c>
      <c r="DI6" s="61">
        <v>14</v>
      </c>
      <c r="DJ6" s="153">
        <v>4.2600536193029497E-2</v>
      </c>
      <c r="DK6" s="61">
        <v>68</v>
      </c>
      <c r="DL6" s="153">
        <v>0.20691689008042896</v>
      </c>
      <c r="DM6" s="163">
        <v>35.700000000000003</v>
      </c>
      <c r="DN6" s="163">
        <v>8.3000000000000007</v>
      </c>
      <c r="DO6" s="163">
        <v>74.099999999999994</v>
      </c>
      <c r="DP6" s="164">
        <v>25.9</v>
      </c>
      <c r="DQ6" s="60">
        <v>1077</v>
      </c>
      <c r="DR6" s="61">
        <v>2965.2</v>
      </c>
      <c r="DS6" s="115">
        <v>124</v>
      </c>
      <c r="DT6" s="61">
        <v>78</v>
      </c>
      <c r="DU6" s="61">
        <v>12</v>
      </c>
      <c r="DV6" s="61">
        <v>21</v>
      </c>
      <c r="DW6" s="62">
        <v>0.85</v>
      </c>
      <c r="DX6" s="62">
        <v>2.4500000000000002</v>
      </c>
      <c r="DY6" s="62">
        <v>2.2200000000000002</v>
      </c>
      <c r="DZ6" s="62">
        <v>7.4</v>
      </c>
      <c r="EA6" s="62">
        <v>10.4</v>
      </c>
      <c r="EB6" s="61">
        <v>12</v>
      </c>
      <c r="EC6" s="153">
        <v>2.4735376044568248E-2</v>
      </c>
      <c r="ED6" s="61">
        <v>112</v>
      </c>
      <c r="EE6" s="153">
        <v>0.23086350974930364</v>
      </c>
      <c r="EF6" s="62">
        <v>58.3</v>
      </c>
      <c r="EG6" s="163">
        <v>10.3</v>
      </c>
      <c r="EH6" s="163">
        <v>66.599999999999994</v>
      </c>
      <c r="EI6" s="164">
        <v>32.799999999999997</v>
      </c>
      <c r="EJ6" s="165"/>
      <c r="EK6" s="7">
        <v>4</v>
      </c>
      <c r="EL6" s="31" t="s">
        <v>637</v>
      </c>
      <c r="EM6" s="31">
        <v>0.95</v>
      </c>
      <c r="EN6" s="138">
        <v>44436</v>
      </c>
      <c r="EO6" s="31"/>
    </row>
    <row r="7" spans="1:145" x14ac:dyDescent="0.2">
      <c r="A7" s="30">
        <v>5</v>
      </c>
      <c r="B7" s="32" t="s">
        <v>160</v>
      </c>
      <c r="C7" s="120">
        <v>10.185714285714285</v>
      </c>
      <c r="D7" s="34" t="s">
        <v>787</v>
      </c>
      <c r="E7" s="35">
        <v>2</v>
      </c>
      <c r="F7" s="36">
        <v>36644</v>
      </c>
      <c r="G7" s="37">
        <v>25.432876712328767</v>
      </c>
      <c r="H7" s="37" t="s">
        <v>754</v>
      </c>
      <c r="I7" s="37">
        <v>23.010958904109589</v>
      </c>
      <c r="J7" s="37" t="s">
        <v>976</v>
      </c>
      <c r="K7" s="37" t="s">
        <v>984</v>
      </c>
      <c r="L7" s="37" t="s">
        <v>985</v>
      </c>
      <c r="M7" s="35">
        <v>71</v>
      </c>
      <c r="N7" s="35">
        <v>187</v>
      </c>
      <c r="O7" s="35">
        <v>4.45</v>
      </c>
      <c r="P7" s="38">
        <v>2</v>
      </c>
      <c r="Q7" s="57">
        <v>0.25705531365908724</v>
      </c>
      <c r="R7" s="58">
        <v>0</v>
      </c>
      <c r="S7" s="58">
        <v>0.24337738444059082</v>
      </c>
      <c r="T7" s="58">
        <v>0.3118256693918488</v>
      </c>
      <c r="U7" s="58">
        <v>0.22083333333333333</v>
      </c>
      <c r="V7" s="58">
        <v>0.26632950136259104</v>
      </c>
      <c r="W7" s="59">
        <v>0.26632950136259104</v>
      </c>
      <c r="X7" s="42">
        <v>18.356164383561644</v>
      </c>
      <c r="Y7" s="43">
        <v>2.67</v>
      </c>
      <c r="Z7" s="43">
        <v>6.1</v>
      </c>
      <c r="AA7" s="43">
        <v>11.8</v>
      </c>
      <c r="AB7" s="43">
        <v>0.86</v>
      </c>
      <c r="AC7" s="43">
        <v>2.56</v>
      </c>
      <c r="AD7" s="44">
        <v>4.8915094339622649E-2</v>
      </c>
      <c r="AE7" s="44">
        <v>0.19278301886792454</v>
      </c>
      <c r="AF7" s="45">
        <v>8.3000000000000004E-2</v>
      </c>
      <c r="AG7" s="185">
        <v>0.80549999999999999</v>
      </c>
      <c r="AH7" s="185">
        <v>0.1905</v>
      </c>
      <c r="AI7" s="43">
        <v>95.37434278128508</v>
      </c>
      <c r="AJ7" s="47">
        <v>90.549920369857205</v>
      </c>
      <c r="AK7" s="48">
        <v>7</v>
      </c>
      <c r="AL7" s="49">
        <v>10</v>
      </c>
      <c r="AM7" s="49">
        <v>5</v>
      </c>
      <c r="AN7" s="49">
        <v>4</v>
      </c>
      <c r="AO7" s="49">
        <v>9</v>
      </c>
      <c r="AP7" s="49">
        <v>5</v>
      </c>
      <c r="AQ7" s="49">
        <v>8</v>
      </c>
      <c r="AR7" s="50">
        <v>0.5</v>
      </c>
      <c r="AS7" s="60">
        <v>797</v>
      </c>
      <c r="AT7" s="61">
        <v>3100.5</v>
      </c>
      <c r="AU7" s="115">
        <v>88</v>
      </c>
      <c r="AV7" s="61">
        <v>56</v>
      </c>
      <c r="AW7" s="61">
        <v>8</v>
      </c>
      <c r="AX7" s="61">
        <v>20</v>
      </c>
      <c r="AY7" s="62">
        <v>0.55000000000000004</v>
      </c>
      <c r="AZ7" s="62">
        <v>2.21</v>
      </c>
      <c r="BA7" s="62">
        <v>2.37</v>
      </c>
      <c r="BB7" s="62">
        <v>7.3</v>
      </c>
      <c r="BC7" s="62">
        <v>10.1</v>
      </c>
      <c r="BD7" s="61">
        <v>15</v>
      </c>
      <c r="BE7" s="153">
        <v>4.4604767879548313E-2</v>
      </c>
      <c r="BF7" s="61">
        <v>73</v>
      </c>
      <c r="BG7" s="153">
        <v>0.21707653701380178</v>
      </c>
      <c r="BH7" s="163">
        <v>26.7</v>
      </c>
      <c r="BI7" s="163">
        <v>8.1999999999999993</v>
      </c>
      <c r="BJ7" s="163">
        <v>1.7</v>
      </c>
      <c r="BK7" s="164">
        <v>98.3</v>
      </c>
      <c r="BL7" s="60"/>
      <c r="BM7" s="61">
        <v>3101</v>
      </c>
      <c r="BN7" s="115"/>
      <c r="BO7" s="61"/>
      <c r="BP7" s="61"/>
      <c r="BQ7" s="61"/>
      <c r="BR7" s="62"/>
      <c r="BS7" s="62"/>
      <c r="BT7" s="62"/>
      <c r="BU7" s="62"/>
      <c r="BV7" s="62"/>
      <c r="BW7" s="61"/>
      <c r="BX7" s="153"/>
      <c r="BY7" s="61"/>
      <c r="BZ7" s="153"/>
      <c r="CA7" s="163"/>
      <c r="CB7" s="163"/>
      <c r="CC7" s="163"/>
      <c r="CD7" s="164"/>
      <c r="CE7" s="60">
        <v>407</v>
      </c>
      <c r="CF7" s="61">
        <v>1672.3</v>
      </c>
      <c r="CG7" s="115">
        <v>52</v>
      </c>
      <c r="CH7" s="61">
        <v>34</v>
      </c>
      <c r="CI7" s="61">
        <v>3</v>
      </c>
      <c r="CJ7" s="61">
        <v>11</v>
      </c>
      <c r="CK7" s="62">
        <v>0.38</v>
      </c>
      <c r="CL7" s="62">
        <v>1.67</v>
      </c>
      <c r="CM7" s="62">
        <v>1.64</v>
      </c>
      <c r="CN7" s="62">
        <v>6</v>
      </c>
      <c r="CO7" s="62">
        <v>9.9</v>
      </c>
      <c r="CP7" s="61">
        <v>13</v>
      </c>
      <c r="CQ7" s="153">
        <v>5.2383292383292382E-2</v>
      </c>
      <c r="CR7" s="61">
        <v>39</v>
      </c>
      <c r="CS7" s="153">
        <v>0.15714987714987713</v>
      </c>
      <c r="CT7" s="163">
        <v>53.8</v>
      </c>
      <c r="CU7" s="163">
        <v>8.1</v>
      </c>
      <c r="CV7" s="163">
        <v>23.1</v>
      </c>
      <c r="CW7" s="164">
        <v>75.8</v>
      </c>
      <c r="CX7" s="60">
        <v>1026</v>
      </c>
      <c r="CY7" s="61">
        <v>3290.2999999999997</v>
      </c>
      <c r="CZ7" s="115">
        <v>101</v>
      </c>
      <c r="DA7" s="61">
        <v>59</v>
      </c>
      <c r="DB7" s="61">
        <v>10</v>
      </c>
      <c r="DC7" s="61">
        <v>27</v>
      </c>
      <c r="DD7" s="62">
        <v>0.86</v>
      </c>
      <c r="DE7" s="62">
        <v>2.56</v>
      </c>
      <c r="DF7" s="62">
        <v>2.67</v>
      </c>
      <c r="DG7" s="62">
        <v>6.1</v>
      </c>
      <c r="DH7" s="62">
        <v>13.2</v>
      </c>
      <c r="DI7" s="61">
        <v>27</v>
      </c>
      <c r="DJ7" s="153">
        <v>7.0263157894736847E-2</v>
      </c>
      <c r="DK7" s="61">
        <v>74</v>
      </c>
      <c r="DL7" s="153">
        <v>0.19257309941520467</v>
      </c>
      <c r="DM7" s="163">
        <v>51.9</v>
      </c>
      <c r="DN7" s="163">
        <v>9.1999999999999993</v>
      </c>
      <c r="DO7" s="163">
        <v>84.1</v>
      </c>
      <c r="DP7" s="164">
        <v>15.9</v>
      </c>
      <c r="DQ7" s="60">
        <v>636</v>
      </c>
      <c r="DR7" s="61">
        <v>2880</v>
      </c>
      <c r="DS7" s="115">
        <v>84</v>
      </c>
      <c r="DT7" s="61">
        <v>55</v>
      </c>
      <c r="DU7" s="61">
        <v>5</v>
      </c>
      <c r="DV7" s="61">
        <v>23</v>
      </c>
      <c r="DW7" s="62">
        <v>0.65</v>
      </c>
      <c r="DX7" s="62">
        <v>1.72</v>
      </c>
      <c r="DY7" s="62">
        <v>1.83</v>
      </c>
      <c r="DZ7" s="62">
        <v>4</v>
      </c>
      <c r="EA7" s="62">
        <v>11.8</v>
      </c>
      <c r="EB7" s="61">
        <v>17</v>
      </c>
      <c r="EC7" s="153">
        <v>4.8915094339622649E-2</v>
      </c>
      <c r="ED7" s="61">
        <v>67</v>
      </c>
      <c r="EE7" s="153">
        <v>0.19278301886792454</v>
      </c>
      <c r="EF7" s="62">
        <v>64.7</v>
      </c>
      <c r="EG7" s="163">
        <v>8.3000000000000007</v>
      </c>
      <c r="EH7" s="163">
        <v>77</v>
      </c>
      <c r="EI7" s="164">
        <v>22.2</v>
      </c>
      <c r="EJ7" s="165"/>
      <c r="EK7" s="7">
        <v>5</v>
      </c>
      <c r="EL7" s="31" t="s">
        <v>731</v>
      </c>
      <c r="EM7" s="31">
        <v>0.95</v>
      </c>
      <c r="EN7" s="138">
        <v>44800</v>
      </c>
      <c r="EO7" s="31"/>
    </row>
    <row r="8" spans="1:145" x14ac:dyDescent="0.2">
      <c r="A8" s="30">
        <v>6</v>
      </c>
      <c r="B8" s="32" t="s">
        <v>161</v>
      </c>
      <c r="C8" s="120">
        <v>10.014285714285714</v>
      </c>
      <c r="D8" s="34" t="s">
        <v>682</v>
      </c>
      <c r="E8" s="35">
        <v>3</v>
      </c>
      <c r="F8" s="36">
        <v>37334</v>
      </c>
      <c r="G8" s="37">
        <v>23.542465753424658</v>
      </c>
      <c r="H8" s="37" t="s">
        <v>628</v>
      </c>
      <c r="I8" s="37">
        <v>21.12054794520548</v>
      </c>
      <c r="J8" s="37" t="s">
        <v>978</v>
      </c>
      <c r="K8" s="37" t="s">
        <v>981</v>
      </c>
      <c r="L8" s="37" t="s">
        <v>986</v>
      </c>
      <c r="M8" s="35">
        <v>71</v>
      </c>
      <c r="N8" s="35">
        <v>183</v>
      </c>
      <c r="O8" s="35">
        <v>4.38</v>
      </c>
      <c r="P8" s="38">
        <v>2</v>
      </c>
      <c r="Q8" s="57">
        <v>0</v>
      </c>
      <c r="R8" s="58">
        <v>0</v>
      </c>
      <c r="S8" s="58">
        <v>0.17604617604617603</v>
      </c>
      <c r="T8" s="58">
        <v>0.2058093708947599</v>
      </c>
      <c r="U8" s="58">
        <v>0.32798643714136672</v>
      </c>
      <c r="V8" s="58">
        <v>0.32798643714136672</v>
      </c>
      <c r="W8" s="59">
        <v>0.31158711528429839</v>
      </c>
      <c r="X8" s="42">
        <v>19.457534246575342</v>
      </c>
      <c r="Y8" s="43">
        <v>2.75</v>
      </c>
      <c r="Z8" s="43">
        <v>8.1</v>
      </c>
      <c r="AA8" s="43">
        <v>17</v>
      </c>
      <c r="AB8" s="43">
        <v>1.56</v>
      </c>
      <c r="AC8" s="43">
        <v>2.66</v>
      </c>
      <c r="AD8" s="44">
        <v>3.0069582504970178E-2</v>
      </c>
      <c r="AE8" s="44">
        <v>0.20775347912524852</v>
      </c>
      <c r="AF8" s="45">
        <v>8.5000000000000006E-2</v>
      </c>
      <c r="AG8" s="185">
        <v>0.46450000000000002</v>
      </c>
      <c r="AH8" s="185">
        <v>0.52800000000000002</v>
      </c>
      <c r="AI8" s="43">
        <v>99.445387271488897</v>
      </c>
      <c r="AJ8" s="47">
        <v>94.415034861450195</v>
      </c>
      <c r="AK8" s="48">
        <v>8</v>
      </c>
      <c r="AL8" s="49">
        <v>7</v>
      </c>
      <c r="AM8" s="49">
        <v>5</v>
      </c>
      <c r="AN8" s="49">
        <v>6</v>
      </c>
      <c r="AO8" s="49">
        <v>9</v>
      </c>
      <c r="AP8" s="49">
        <v>5</v>
      </c>
      <c r="AQ8" s="49">
        <v>8</v>
      </c>
      <c r="AR8" s="50">
        <v>0</v>
      </c>
      <c r="AS8" s="60"/>
      <c r="AT8" s="61">
        <v>4520</v>
      </c>
      <c r="AU8" s="115"/>
      <c r="AV8" s="61"/>
      <c r="AW8" s="61"/>
      <c r="AX8" s="61"/>
      <c r="AY8" s="62"/>
      <c r="AZ8" s="62"/>
      <c r="BA8" s="62"/>
      <c r="BB8" s="62"/>
      <c r="BC8" s="62"/>
      <c r="BD8" s="61"/>
      <c r="BE8" s="153"/>
      <c r="BF8" s="61"/>
      <c r="BG8" s="153"/>
      <c r="BH8" s="163"/>
      <c r="BI8" s="163"/>
      <c r="BJ8" s="163"/>
      <c r="BK8" s="164"/>
      <c r="BL8" s="60"/>
      <c r="BM8" s="61">
        <v>4164</v>
      </c>
      <c r="BN8" s="115"/>
      <c r="BO8" s="61"/>
      <c r="BP8" s="61"/>
      <c r="BQ8" s="61"/>
      <c r="BR8" s="62"/>
      <c r="BS8" s="62"/>
      <c r="BT8" s="62"/>
      <c r="BU8" s="62"/>
      <c r="BV8" s="62"/>
      <c r="BW8" s="61"/>
      <c r="BX8" s="153"/>
      <c r="BY8" s="61"/>
      <c r="BZ8" s="153"/>
      <c r="CA8" s="163"/>
      <c r="CB8" s="163"/>
      <c r="CC8" s="163"/>
      <c r="CD8" s="164"/>
      <c r="CE8" s="60">
        <v>610</v>
      </c>
      <c r="CF8" s="61">
        <v>3465</v>
      </c>
      <c r="CG8" s="115">
        <v>49</v>
      </c>
      <c r="CH8" s="61">
        <v>37</v>
      </c>
      <c r="CI8" s="61">
        <v>9</v>
      </c>
      <c r="CJ8" s="61">
        <v>30</v>
      </c>
      <c r="CK8" s="62">
        <v>0.96</v>
      </c>
      <c r="CL8" s="62">
        <v>1.69</v>
      </c>
      <c r="CM8" s="62">
        <v>4.07</v>
      </c>
      <c r="CN8" s="62">
        <v>5.2</v>
      </c>
      <c r="CO8" s="62">
        <v>15.4</v>
      </c>
      <c r="CP8" s="61">
        <v>8</v>
      </c>
      <c r="CQ8" s="153">
        <v>5.3377049180327873E-2</v>
      </c>
      <c r="CR8" s="61">
        <v>41</v>
      </c>
      <c r="CS8" s="153">
        <v>0.27355737704918037</v>
      </c>
      <c r="CT8" s="163">
        <v>37.5</v>
      </c>
      <c r="CU8" s="163">
        <v>5.0999999999999996</v>
      </c>
      <c r="CV8" s="163">
        <v>65.8</v>
      </c>
      <c r="CW8" s="164">
        <v>34.200000000000003</v>
      </c>
      <c r="CX8" s="60">
        <v>705</v>
      </c>
      <c r="CY8" s="61">
        <v>3425.5</v>
      </c>
      <c r="CZ8" s="115">
        <v>41</v>
      </c>
      <c r="DA8" s="61">
        <v>32</v>
      </c>
      <c r="DB8" s="61">
        <v>5</v>
      </c>
      <c r="DC8" s="61">
        <v>32</v>
      </c>
      <c r="DD8" s="62">
        <v>1.56</v>
      </c>
      <c r="DE8" s="62">
        <v>1.75</v>
      </c>
      <c r="DF8" s="62">
        <v>2.62</v>
      </c>
      <c r="DG8" s="62">
        <v>6.8</v>
      </c>
      <c r="DH8" s="62">
        <v>17.600000000000001</v>
      </c>
      <c r="DI8" s="61">
        <v>11</v>
      </c>
      <c r="DJ8" s="153">
        <v>4.0879432624113476E-2</v>
      </c>
      <c r="DK8" s="61">
        <v>30</v>
      </c>
      <c r="DL8" s="153">
        <v>0.11148936170212766</v>
      </c>
      <c r="DM8" s="163">
        <v>45.5</v>
      </c>
      <c r="DN8" s="163">
        <v>3</v>
      </c>
      <c r="DO8" s="163">
        <v>24.2</v>
      </c>
      <c r="DP8" s="164">
        <v>75.5</v>
      </c>
      <c r="DQ8" s="60">
        <v>1006</v>
      </c>
      <c r="DR8" s="61">
        <v>3067.2</v>
      </c>
      <c r="DS8" s="115">
        <v>87</v>
      </c>
      <c r="DT8" s="61">
        <v>54</v>
      </c>
      <c r="DU8" s="61">
        <v>6</v>
      </c>
      <c r="DV8" s="61">
        <v>27</v>
      </c>
      <c r="DW8" s="62">
        <v>0.78</v>
      </c>
      <c r="DX8" s="62">
        <v>2.66</v>
      </c>
      <c r="DY8" s="62">
        <v>2.75</v>
      </c>
      <c r="DZ8" s="62">
        <v>8.1</v>
      </c>
      <c r="EA8" s="62">
        <v>17</v>
      </c>
      <c r="EB8" s="61">
        <v>11</v>
      </c>
      <c r="EC8" s="153">
        <v>3.0069582504970178E-2</v>
      </c>
      <c r="ED8" s="61">
        <v>76</v>
      </c>
      <c r="EE8" s="153">
        <v>0.20775347912524852</v>
      </c>
      <c r="EF8" s="62">
        <v>54.5</v>
      </c>
      <c r="EG8" s="163">
        <v>8.5</v>
      </c>
      <c r="EH8" s="163">
        <v>68.7</v>
      </c>
      <c r="EI8" s="164">
        <v>30.1</v>
      </c>
      <c r="EJ8" s="165"/>
      <c r="EK8" s="7">
        <v>6</v>
      </c>
      <c r="EL8" s="31" t="s">
        <v>642</v>
      </c>
      <c r="EM8" s="31">
        <v>0.85</v>
      </c>
      <c r="EN8" s="31"/>
      <c r="EO8" s="31"/>
    </row>
    <row r="9" spans="1:145" x14ac:dyDescent="0.2">
      <c r="A9" s="30">
        <v>7</v>
      </c>
      <c r="B9" s="32" t="s">
        <v>162</v>
      </c>
      <c r="C9" s="120">
        <v>10.008571428571429</v>
      </c>
      <c r="D9" s="34" t="s">
        <v>762</v>
      </c>
      <c r="E9" s="35">
        <v>6</v>
      </c>
      <c r="F9" s="36">
        <v>36636</v>
      </c>
      <c r="G9" s="37">
        <v>25.454794520547946</v>
      </c>
      <c r="H9" s="37" t="s">
        <v>669</v>
      </c>
      <c r="I9" s="37">
        <v>23.032876712328768</v>
      </c>
      <c r="J9" s="37" t="s">
        <v>978</v>
      </c>
      <c r="K9" s="37" t="s">
        <v>977</v>
      </c>
      <c r="L9" s="37" t="s">
        <v>985</v>
      </c>
      <c r="M9" s="35">
        <v>73</v>
      </c>
      <c r="N9" s="35">
        <v>204</v>
      </c>
      <c r="O9" s="35">
        <v>4.5</v>
      </c>
      <c r="P9" s="38">
        <v>2</v>
      </c>
      <c r="Q9" s="57">
        <v>0</v>
      </c>
      <c r="R9" s="58">
        <v>0.10032362459546926</v>
      </c>
      <c r="S9" s="58">
        <v>0.21477987421383649</v>
      </c>
      <c r="T9" s="58">
        <v>0.1833607006020799</v>
      </c>
      <c r="U9" s="58">
        <v>0.32911515387044282</v>
      </c>
      <c r="V9" s="58">
        <v>0.32911515387044282</v>
      </c>
      <c r="W9" s="59">
        <v>0.27974788078987639</v>
      </c>
      <c r="X9" s="42">
        <v>20.391780821917809</v>
      </c>
      <c r="Y9" s="43">
        <v>3.05</v>
      </c>
      <c r="Z9" s="43">
        <v>6.2</v>
      </c>
      <c r="AA9" s="43">
        <v>11.2</v>
      </c>
      <c r="AB9" s="43">
        <v>0.94</v>
      </c>
      <c r="AC9" s="43">
        <v>2.85</v>
      </c>
      <c r="AD9" s="44">
        <v>7.428044280442804E-2</v>
      </c>
      <c r="AE9" s="44">
        <v>0.2768634686346863</v>
      </c>
      <c r="AF9" s="45">
        <v>8.5999999999999993E-2</v>
      </c>
      <c r="AG9" s="185">
        <v>0.44350000000000001</v>
      </c>
      <c r="AH9" s="185">
        <v>0.55249999999999999</v>
      </c>
      <c r="AI9" s="43">
        <v>99.497027892089619</v>
      </c>
      <c r="AJ9" s="47">
        <v>98.483480719462321</v>
      </c>
      <c r="AK9" s="48">
        <v>7</v>
      </c>
      <c r="AL9" s="49">
        <v>6</v>
      </c>
      <c r="AM9" s="49">
        <v>6</v>
      </c>
      <c r="AN9" s="49">
        <v>4</v>
      </c>
      <c r="AO9" s="49">
        <v>8</v>
      </c>
      <c r="AP9" s="49">
        <v>6</v>
      </c>
      <c r="AQ9" s="49">
        <v>8</v>
      </c>
      <c r="AR9" s="50">
        <v>0.5</v>
      </c>
      <c r="AS9" s="60"/>
      <c r="AT9" s="61">
        <v>3260</v>
      </c>
      <c r="AU9" s="115"/>
      <c r="AV9" s="61"/>
      <c r="AW9" s="61"/>
      <c r="AX9" s="61"/>
      <c r="AY9" s="62"/>
      <c r="AZ9" s="62"/>
      <c r="BA9" s="62"/>
      <c r="BB9" s="62"/>
      <c r="BC9" s="62"/>
      <c r="BD9" s="61"/>
      <c r="BE9" s="153"/>
      <c r="BF9" s="61"/>
      <c r="BG9" s="153"/>
      <c r="BH9" s="163"/>
      <c r="BI9" s="163"/>
      <c r="BJ9" s="163"/>
      <c r="BK9" s="164"/>
      <c r="BL9" s="60">
        <v>403</v>
      </c>
      <c r="BM9" s="61">
        <v>4017</v>
      </c>
      <c r="BN9" s="115">
        <v>41</v>
      </c>
      <c r="BO9" s="61">
        <v>25</v>
      </c>
      <c r="BP9" s="61">
        <v>1</v>
      </c>
      <c r="BQ9" s="61">
        <v>35</v>
      </c>
      <c r="BR9" s="62">
        <v>0.69</v>
      </c>
      <c r="BS9" s="62">
        <v>1.28</v>
      </c>
      <c r="BT9" s="62">
        <v>1.89</v>
      </c>
      <c r="BU9" s="62">
        <v>10.1</v>
      </c>
      <c r="BV9" s="62">
        <v>8.3000000000000007</v>
      </c>
      <c r="BW9" s="61">
        <v>10</v>
      </c>
      <c r="BX9" s="153">
        <v>4.689826302729528E-2</v>
      </c>
      <c r="BY9" s="61">
        <v>31</v>
      </c>
      <c r="BZ9" s="153">
        <v>0.14538461538461536</v>
      </c>
      <c r="CA9" s="163">
        <v>40</v>
      </c>
      <c r="CB9" s="163">
        <v>3.8</v>
      </c>
      <c r="CC9" s="163">
        <v>92.7</v>
      </c>
      <c r="CD9" s="164">
        <v>7.3</v>
      </c>
      <c r="CE9" s="60">
        <v>683</v>
      </c>
      <c r="CF9" s="61">
        <v>3180</v>
      </c>
      <c r="CG9" s="115">
        <v>76</v>
      </c>
      <c r="CH9" s="61">
        <v>47</v>
      </c>
      <c r="CI9" s="61">
        <v>5</v>
      </c>
      <c r="CJ9" s="61">
        <v>23</v>
      </c>
      <c r="CK9" s="62">
        <v>0.6</v>
      </c>
      <c r="CL9" s="62">
        <v>1.82</v>
      </c>
      <c r="CM9" s="62">
        <v>1.96</v>
      </c>
      <c r="CN9" s="62">
        <v>6.5</v>
      </c>
      <c r="CO9" s="62">
        <v>9</v>
      </c>
      <c r="CP9" s="61">
        <v>16</v>
      </c>
      <c r="CQ9" s="153">
        <v>4.5915080527086385E-2</v>
      </c>
      <c r="CR9" s="61">
        <v>60</v>
      </c>
      <c r="CS9" s="153">
        <v>0.17218155197657395</v>
      </c>
      <c r="CT9" s="163">
        <v>56.3</v>
      </c>
      <c r="CU9" s="163">
        <v>17.5</v>
      </c>
      <c r="CV9" s="163">
        <v>94.6</v>
      </c>
      <c r="CW9" s="164">
        <v>5.4</v>
      </c>
      <c r="CX9" s="60">
        <v>670</v>
      </c>
      <c r="CY9" s="61">
        <v>3654</v>
      </c>
      <c r="CZ9" s="115">
        <v>79</v>
      </c>
      <c r="DA9" s="61">
        <v>64</v>
      </c>
      <c r="DB9" s="61">
        <v>9</v>
      </c>
      <c r="DC9" s="61">
        <v>39</v>
      </c>
      <c r="DD9" s="62">
        <v>0.83</v>
      </c>
      <c r="DE9" s="62">
        <v>1.43</v>
      </c>
      <c r="DF9" s="62">
        <v>2.08</v>
      </c>
      <c r="DG9" s="62">
        <v>5.9</v>
      </c>
      <c r="DH9" s="62">
        <v>7.3</v>
      </c>
      <c r="DI9" s="61">
        <v>7</v>
      </c>
      <c r="DJ9" s="153">
        <v>2.1731343283582092E-2</v>
      </c>
      <c r="DK9" s="61">
        <v>72</v>
      </c>
      <c r="DL9" s="153">
        <v>0.22352238805970151</v>
      </c>
      <c r="DM9" s="163">
        <v>42.9</v>
      </c>
      <c r="DN9" s="163">
        <v>3</v>
      </c>
      <c r="DO9" s="163">
        <v>6.2</v>
      </c>
      <c r="DP9" s="164">
        <v>93.2</v>
      </c>
      <c r="DQ9" s="60">
        <v>1355</v>
      </c>
      <c r="DR9" s="61">
        <v>4117.0999999999995</v>
      </c>
      <c r="DS9" s="115">
        <v>156</v>
      </c>
      <c r="DT9" s="61">
        <v>96</v>
      </c>
      <c r="DU9" s="61">
        <v>10</v>
      </c>
      <c r="DV9" s="61">
        <v>36</v>
      </c>
      <c r="DW9" s="62">
        <v>0.94</v>
      </c>
      <c r="DX9" s="62">
        <v>2.85</v>
      </c>
      <c r="DY9" s="62">
        <v>3.05</v>
      </c>
      <c r="DZ9" s="62">
        <v>6.2</v>
      </c>
      <c r="EA9" s="62">
        <v>11.2</v>
      </c>
      <c r="EB9" s="61">
        <v>33</v>
      </c>
      <c r="EC9" s="153">
        <v>7.428044280442804E-2</v>
      </c>
      <c r="ED9" s="61">
        <v>123</v>
      </c>
      <c r="EE9" s="153">
        <v>0.2768634686346863</v>
      </c>
      <c r="EF9" s="62">
        <v>48.5</v>
      </c>
      <c r="EG9" s="163">
        <v>8.6</v>
      </c>
      <c r="EH9" s="163">
        <v>82.5</v>
      </c>
      <c r="EI9" s="164">
        <v>17.3</v>
      </c>
      <c r="EJ9" s="165"/>
      <c r="EK9" s="7">
        <v>7</v>
      </c>
      <c r="EL9" s="31" t="s">
        <v>734</v>
      </c>
      <c r="EM9" s="31">
        <v>0.76</v>
      </c>
      <c r="EN9" s="31"/>
      <c r="EO9" s="31"/>
    </row>
    <row r="10" spans="1:145" x14ac:dyDescent="0.2">
      <c r="A10" s="30">
        <v>8</v>
      </c>
      <c r="B10" s="32" t="s">
        <v>163</v>
      </c>
      <c r="C10" s="120">
        <v>9.982857142857144</v>
      </c>
      <c r="D10" s="34" t="s">
        <v>742</v>
      </c>
      <c r="E10" s="35">
        <v>4</v>
      </c>
      <c r="F10" s="36">
        <v>37115</v>
      </c>
      <c r="G10" s="37">
        <v>24.142465753424659</v>
      </c>
      <c r="H10" s="37" t="s">
        <v>628</v>
      </c>
      <c r="I10" s="37">
        <v>21.720547945205478</v>
      </c>
      <c r="J10" s="37" t="s">
        <v>983</v>
      </c>
      <c r="K10" s="37" t="s">
        <v>981</v>
      </c>
      <c r="L10" s="37" t="s">
        <v>986</v>
      </c>
      <c r="M10" s="35">
        <v>69</v>
      </c>
      <c r="N10" s="35">
        <v>179</v>
      </c>
      <c r="O10" s="35">
        <v>4.47</v>
      </c>
      <c r="P10" s="38">
        <v>3</v>
      </c>
      <c r="Q10" s="57">
        <v>0</v>
      </c>
      <c r="R10" s="58">
        <v>0</v>
      </c>
      <c r="S10" s="58">
        <v>3.2900193530550181E-2</v>
      </c>
      <c r="T10" s="58">
        <v>0.40161246653229449</v>
      </c>
      <c r="U10" s="58">
        <v>0.30244246539105896</v>
      </c>
      <c r="V10" s="58">
        <v>0.35202746596167672</v>
      </c>
      <c r="W10" s="59">
        <v>0.33442609266359286</v>
      </c>
      <c r="X10" s="42">
        <v>20.057534246575344</v>
      </c>
      <c r="Y10" s="43">
        <v>2.8</v>
      </c>
      <c r="Z10" s="43">
        <v>7.5</v>
      </c>
      <c r="AA10" s="43">
        <v>8.8000000000000007</v>
      </c>
      <c r="AB10" s="43">
        <v>1.26</v>
      </c>
      <c r="AC10" s="43">
        <v>3.49</v>
      </c>
      <c r="AD10" s="44">
        <v>3.7959183673469385E-2</v>
      </c>
      <c r="AE10" s="44">
        <v>0.20666666666666667</v>
      </c>
      <c r="AF10" s="45">
        <v>3.1E-2</v>
      </c>
      <c r="AG10" s="185">
        <v>8.0999999999999989E-2</v>
      </c>
      <c r="AH10" s="185">
        <v>0.89050000000000007</v>
      </c>
      <c r="AI10" s="43">
        <v>89.671190190897391</v>
      </c>
      <c r="AJ10" s="47">
        <v>81.563445146634351</v>
      </c>
      <c r="AK10" s="48">
        <v>9</v>
      </c>
      <c r="AL10" s="49">
        <v>6</v>
      </c>
      <c r="AM10" s="49">
        <v>5</v>
      </c>
      <c r="AN10" s="49">
        <v>5</v>
      </c>
      <c r="AO10" s="49">
        <v>8</v>
      </c>
      <c r="AP10" s="49">
        <v>3</v>
      </c>
      <c r="AQ10" s="49">
        <v>7</v>
      </c>
      <c r="AR10" s="50">
        <v>1</v>
      </c>
      <c r="AS10" s="60"/>
      <c r="AT10" s="61">
        <v>2740</v>
      </c>
      <c r="AU10" s="115"/>
      <c r="AV10" s="61"/>
      <c r="AW10" s="61"/>
      <c r="AX10" s="61"/>
      <c r="AY10" s="62"/>
      <c r="AZ10" s="62"/>
      <c r="BA10" s="62"/>
      <c r="BB10" s="61"/>
      <c r="BC10" s="61"/>
      <c r="BD10" s="61"/>
      <c r="BE10" s="153"/>
      <c r="BF10" s="61"/>
      <c r="BG10" s="153"/>
      <c r="BH10" s="163"/>
      <c r="BI10" s="163"/>
      <c r="BJ10" s="163"/>
      <c r="BK10" s="164"/>
      <c r="BL10" s="60"/>
      <c r="BM10" s="61">
        <v>3716</v>
      </c>
      <c r="BN10" s="115"/>
      <c r="BO10" s="61"/>
      <c r="BP10" s="61"/>
      <c r="BQ10" s="61"/>
      <c r="BR10" s="62"/>
      <c r="BS10" s="62"/>
      <c r="BT10" s="62"/>
      <c r="BU10" s="62"/>
      <c r="BV10" s="62"/>
      <c r="BW10" s="61"/>
      <c r="BX10" s="153"/>
      <c r="BY10" s="61"/>
      <c r="BZ10" s="153"/>
      <c r="CA10" s="163"/>
      <c r="CB10" s="163"/>
      <c r="CC10" s="163"/>
      <c r="CD10" s="164"/>
      <c r="CE10" s="60">
        <v>119</v>
      </c>
      <c r="CF10" s="61">
        <v>3617</v>
      </c>
      <c r="CG10" s="115">
        <v>10</v>
      </c>
      <c r="CH10" s="61">
        <v>7</v>
      </c>
      <c r="CI10" s="61">
        <v>3</v>
      </c>
      <c r="CJ10" s="61">
        <v>31</v>
      </c>
      <c r="CK10" s="62">
        <v>1.26</v>
      </c>
      <c r="CL10" s="62">
        <v>0.98</v>
      </c>
      <c r="CM10" s="62">
        <v>2.9</v>
      </c>
      <c r="CN10" s="62">
        <v>5</v>
      </c>
      <c r="CO10" s="62">
        <v>13.7</v>
      </c>
      <c r="CP10" s="61">
        <v>1</v>
      </c>
      <c r="CQ10" s="153">
        <v>2.4369747899159664E-2</v>
      </c>
      <c r="CR10" s="61">
        <v>9</v>
      </c>
      <c r="CS10" s="153">
        <v>0.21932773109243697</v>
      </c>
      <c r="CT10" s="163">
        <v>0</v>
      </c>
      <c r="CU10" s="163">
        <v>12.5</v>
      </c>
      <c r="CV10" s="163">
        <v>2.2000000000000002</v>
      </c>
      <c r="CW10" s="164">
        <v>86.7</v>
      </c>
      <c r="CX10" s="60">
        <v>1335</v>
      </c>
      <c r="CY10" s="61">
        <v>3324.1</v>
      </c>
      <c r="CZ10" s="115">
        <v>144</v>
      </c>
      <c r="DA10" s="61">
        <v>101</v>
      </c>
      <c r="DB10" s="61">
        <v>8</v>
      </c>
      <c r="DC10" s="61">
        <v>26</v>
      </c>
      <c r="DD10" s="62">
        <v>0.62</v>
      </c>
      <c r="DE10" s="62">
        <v>3.49</v>
      </c>
      <c r="DF10" s="62">
        <v>2.8</v>
      </c>
      <c r="DG10" s="62">
        <v>7.5</v>
      </c>
      <c r="DH10" s="62">
        <v>8.5</v>
      </c>
      <c r="DI10" s="61">
        <v>13</v>
      </c>
      <c r="DJ10" s="153">
        <v>2.7265917602996251E-2</v>
      </c>
      <c r="DK10" s="61">
        <v>131</v>
      </c>
      <c r="DL10" s="153">
        <v>0.2747565543071161</v>
      </c>
      <c r="DM10" s="163">
        <v>30.8</v>
      </c>
      <c r="DN10" s="163">
        <v>9</v>
      </c>
      <c r="DO10" s="163">
        <v>2</v>
      </c>
      <c r="DP10" s="164">
        <v>95.4</v>
      </c>
      <c r="DQ10" s="60">
        <v>1029</v>
      </c>
      <c r="DR10" s="61">
        <v>3402.3</v>
      </c>
      <c r="DS10" s="115">
        <v>116</v>
      </c>
      <c r="DT10" s="61">
        <v>94</v>
      </c>
      <c r="DU10" s="61">
        <v>11</v>
      </c>
      <c r="DV10" s="61">
        <v>38</v>
      </c>
      <c r="DW10" s="62">
        <v>0.7</v>
      </c>
      <c r="DX10" s="62">
        <v>2.39</v>
      </c>
      <c r="DY10" s="62">
        <v>2.17</v>
      </c>
      <c r="DZ10" s="62">
        <v>4</v>
      </c>
      <c r="EA10" s="62">
        <v>8.8000000000000007</v>
      </c>
      <c r="EB10" s="61">
        <v>18</v>
      </c>
      <c r="EC10" s="153">
        <v>3.7959183673469385E-2</v>
      </c>
      <c r="ED10" s="61">
        <v>98</v>
      </c>
      <c r="EE10" s="153">
        <v>0.20666666666666667</v>
      </c>
      <c r="EF10" s="62">
        <v>72.2</v>
      </c>
      <c r="EG10" s="163">
        <v>3.1</v>
      </c>
      <c r="EH10" s="163">
        <v>14.2</v>
      </c>
      <c r="EI10" s="164">
        <v>82.7</v>
      </c>
      <c r="EJ10" s="165"/>
      <c r="EK10" s="7">
        <v>8</v>
      </c>
      <c r="EL10" s="31" t="s">
        <v>736</v>
      </c>
      <c r="EM10" s="31">
        <v>0.76</v>
      </c>
      <c r="EN10" s="138"/>
      <c r="EO10" s="31"/>
    </row>
    <row r="11" spans="1:145" x14ac:dyDescent="0.2">
      <c r="A11" s="30">
        <v>9</v>
      </c>
      <c r="B11" s="32" t="s">
        <v>175</v>
      </c>
      <c r="C11" s="120">
        <v>9.735714285714284</v>
      </c>
      <c r="D11" s="34" t="s">
        <v>739</v>
      </c>
      <c r="E11" s="35">
        <v>1</v>
      </c>
      <c r="F11" s="36">
        <v>37159</v>
      </c>
      <c r="G11" s="37">
        <v>24.021917808219179</v>
      </c>
      <c r="H11" s="37" t="s">
        <v>628</v>
      </c>
      <c r="I11" s="37">
        <v>21.6</v>
      </c>
      <c r="J11" s="37" t="s">
        <v>983</v>
      </c>
      <c r="K11" s="37" t="s">
        <v>977</v>
      </c>
      <c r="L11" s="37" t="s">
        <v>986</v>
      </c>
      <c r="M11" s="35">
        <v>72</v>
      </c>
      <c r="N11" s="35">
        <v>176</v>
      </c>
      <c r="O11" s="35">
        <v>4.4000000000000004</v>
      </c>
      <c r="P11" s="38">
        <v>3</v>
      </c>
      <c r="Q11" s="57">
        <v>0</v>
      </c>
      <c r="R11" s="58">
        <v>0</v>
      </c>
      <c r="S11" s="58">
        <v>0.1348314606741573</v>
      </c>
      <c r="T11" s="58">
        <v>6.7624177139437469E-2</v>
      </c>
      <c r="U11" s="58">
        <v>0.29887009647819213</v>
      </c>
      <c r="V11" s="58">
        <v>0.29887009647819213</v>
      </c>
      <c r="W11" s="59">
        <v>0.29887009647819213</v>
      </c>
      <c r="X11" s="42">
        <v>20.934246575342467</v>
      </c>
      <c r="Y11" s="43">
        <v>3.27</v>
      </c>
      <c r="Z11" s="43">
        <v>8</v>
      </c>
      <c r="AA11" s="43">
        <v>13.6</v>
      </c>
      <c r="AB11" s="43">
        <v>0.99</v>
      </c>
      <c r="AC11" s="43">
        <v>3.22</v>
      </c>
      <c r="AD11" s="44">
        <v>1.2904498816101026E-2</v>
      </c>
      <c r="AE11" s="44">
        <v>0.21679558011049724</v>
      </c>
      <c r="AF11" s="45">
        <v>6.9000000000000006E-2</v>
      </c>
      <c r="AG11" s="185">
        <v>7.1999999999999995E-2</v>
      </c>
      <c r="AH11" s="185">
        <v>0.91749999999999998</v>
      </c>
      <c r="AI11" s="43">
        <v>93.914350112697193</v>
      </c>
      <c r="AJ11" s="47">
        <v>91.054139310089397</v>
      </c>
      <c r="AK11" s="48">
        <v>8</v>
      </c>
      <c r="AL11" s="49">
        <v>5</v>
      </c>
      <c r="AM11" s="49">
        <v>6</v>
      </c>
      <c r="AN11" s="49">
        <v>6</v>
      </c>
      <c r="AO11" s="49">
        <v>9</v>
      </c>
      <c r="AP11" s="49">
        <v>5</v>
      </c>
      <c r="AQ11" s="49">
        <v>7</v>
      </c>
      <c r="AR11" s="50">
        <v>0.25</v>
      </c>
      <c r="AS11" s="60"/>
      <c r="AT11" s="61">
        <v>2357</v>
      </c>
      <c r="AU11" s="115"/>
      <c r="AV11" s="61"/>
      <c r="AW11" s="61"/>
      <c r="AX11" s="61"/>
      <c r="AY11" s="62"/>
      <c r="AZ11" s="62"/>
      <c r="BA11" s="62"/>
      <c r="BB11" s="62"/>
      <c r="BC11" s="62"/>
      <c r="BD11" s="61"/>
      <c r="BE11" s="153"/>
      <c r="BF11" s="61"/>
      <c r="BG11" s="153"/>
      <c r="BH11" s="163"/>
      <c r="BI11" s="163"/>
      <c r="BJ11" s="163"/>
      <c r="BK11" s="164"/>
      <c r="BL11" s="60"/>
      <c r="BM11" s="61">
        <v>2878</v>
      </c>
      <c r="BN11" s="115"/>
      <c r="BO11" s="61"/>
      <c r="BP11" s="61"/>
      <c r="BQ11" s="61"/>
      <c r="BR11" s="62"/>
      <c r="BS11" s="62"/>
      <c r="BT11" s="62"/>
      <c r="BU11" s="62"/>
      <c r="BV11" s="62"/>
      <c r="BW11" s="61"/>
      <c r="BX11" s="153"/>
      <c r="BY11" s="61"/>
      <c r="BZ11" s="153"/>
      <c r="CA11" s="163"/>
      <c r="CB11" s="163"/>
      <c r="CC11" s="163"/>
      <c r="CD11" s="164"/>
      <c r="CE11" s="60">
        <v>276</v>
      </c>
      <c r="CF11" s="61">
        <v>2047</v>
      </c>
      <c r="CG11" s="115">
        <v>30</v>
      </c>
      <c r="CH11" s="61">
        <v>20</v>
      </c>
      <c r="CI11" s="61">
        <v>2</v>
      </c>
      <c r="CJ11" s="61">
        <v>14</v>
      </c>
      <c r="CK11" s="62">
        <v>0.55000000000000004</v>
      </c>
      <c r="CL11" s="62">
        <v>1.22</v>
      </c>
      <c r="CM11" s="62">
        <v>1.65</v>
      </c>
      <c r="CN11" s="62">
        <v>5.4</v>
      </c>
      <c r="CO11" s="62">
        <v>10.3</v>
      </c>
      <c r="CP11" s="61">
        <v>3</v>
      </c>
      <c r="CQ11" s="153">
        <v>1.7934782608695653E-2</v>
      </c>
      <c r="CR11" s="61">
        <v>27</v>
      </c>
      <c r="CS11" s="153">
        <v>0.16141304347826085</v>
      </c>
      <c r="CT11" s="163">
        <v>33.299999999999997</v>
      </c>
      <c r="CU11" s="163">
        <v>0</v>
      </c>
      <c r="CV11" s="163">
        <v>15.6</v>
      </c>
      <c r="CW11" s="164">
        <v>84.4</v>
      </c>
      <c r="CX11" s="60">
        <v>226</v>
      </c>
      <c r="CY11" s="61">
        <v>3342</v>
      </c>
      <c r="CZ11" s="115">
        <v>32</v>
      </c>
      <c r="DA11" s="61">
        <v>21</v>
      </c>
      <c r="DB11" s="61">
        <v>2</v>
      </c>
      <c r="DC11" s="61">
        <v>33</v>
      </c>
      <c r="DD11" s="62">
        <v>0.39</v>
      </c>
      <c r="DE11" s="62">
        <v>0.83</v>
      </c>
      <c r="DF11" s="62">
        <v>1.31</v>
      </c>
      <c r="DG11" s="62">
        <v>3.7</v>
      </c>
      <c r="DH11" s="62">
        <v>14.1</v>
      </c>
      <c r="DI11" s="61">
        <v>5</v>
      </c>
      <c r="DJ11" s="153">
        <v>2.8982300884955754E-2</v>
      </c>
      <c r="DK11" s="61">
        <v>27</v>
      </c>
      <c r="DL11" s="153">
        <v>0.15650442477876106</v>
      </c>
      <c r="DM11" s="163">
        <v>40</v>
      </c>
      <c r="DN11" s="163">
        <v>12.5</v>
      </c>
      <c r="DO11" s="163">
        <v>2.2000000000000002</v>
      </c>
      <c r="DP11" s="164">
        <v>96.2</v>
      </c>
      <c r="DQ11" s="60">
        <v>1267</v>
      </c>
      <c r="DR11" s="61">
        <v>4239.3</v>
      </c>
      <c r="DS11" s="115">
        <v>89</v>
      </c>
      <c r="DT11" s="61">
        <v>67</v>
      </c>
      <c r="DU11" s="61">
        <v>15</v>
      </c>
      <c r="DV11" s="61">
        <v>38</v>
      </c>
      <c r="DW11" s="62">
        <v>0.99</v>
      </c>
      <c r="DX11" s="62">
        <v>3.22</v>
      </c>
      <c r="DY11" s="62">
        <v>3.27</v>
      </c>
      <c r="DZ11" s="62">
        <v>8</v>
      </c>
      <c r="EA11" s="62">
        <v>13.6</v>
      </c>
      <c r="EB11" s="61">
        <v>5</v>
      </c>
      <c r="EC11" s="153">
        <v>1.2904498816101026E-2</v>
      </c>
      <c r="ED11" s="61">
        <v>84</v>
      </c>
      <c r="EE11" s="153">
        <v>0.21679558011049724</v>
      </c>
      <c r="EF11" s="62">
        <v>60</v>
      </c>
      <c r="EG11" s="163">
        <v>6.9</v>
      </c>
      <c r="EH11" s="163">
        <v>12.2</v>
      </c>
      <c r="EI11" s="164">
        <v>87.3</v>
      </c>
      <c r="EJ11" s="31"/>
      <c r="EK11" s="7">
        <v>9</v>
      </c>
      <c r="EL11" s="31" t="s">
        <v>651</v>
      </c>
      <c r="EM11" s="31">
        <v>0.7</v>
      </c>
      <c r="EN11" s="138"/>
      <c r="EO11" s="31"/>
    </row>
    <row r="12" spans="1:145" x14ac:dyDescent="0.2">
      <c r="A12" s="30">
        <v>10</v>
      </c>
      <c r="B12" s="32" t="s">
        <v>230</v>
      </c>
      <c r="C12" s="120">
        <v>9.1</v>
      </c>
      <c r="D12" s="34" t="s">
        <v>806</v>
      </c>
      <c r="E12" s="35">
        <v>3</v>
      </c>
      <c r="F12" s="36">
        <v>37040</v>
      </c>
      <c r="G12" s="37">
        <v>24.347945205479451</v>
      </c>
      <c r="H12" s="37" t="s">
        <v>684</v>
      </c>
      <c r="I12" s="37">
        <v>21.926027397260274</v>
      </c>
      <c r="J12" s="37" t="s">
        <v>978</v>
      </c>
      <c r="K12" s="37" t="s">
        <v>984</v>
      </c>
      <c r="L12" s="37" t="s">
        <v>985</v>
      </c>
      <c r="M12" s="35">
        <v>73</v>
      </c>
      <c r="N12" s="35">
        <v>205</v>
      </c>
      <c r="O12" s="35">
        <v>4.55</v>
      </c>
      <c r="P12" s="38">
        <v>5</v>
      </c>
      <c r="Q12" s="57">
        <v>0</v>
      </c>
      <c r="R12" s="58">
        <v>5.309398900195942E-2</v>
      </c>
      <c r="S12" s="58">
        <v>0.20833333333333331</v>
      </c>
      <c r="T12" s="58">
        <v>0.23446829580869716</v>
      </c>
      <c r="U12" s="58">
        <v>0.27811151159168784</v>
      </c>
      <c r="V12" s="58">
        <v>0.27811151159168784</v>
      </c>
      <c r="W12" s="59">
        <v>0.26420593601210346</v>
      </c>
      <c r="X12" s="42">
        <v>19.284931506849315</v>
      </c>
      <c r="Y12" s="43">
        <v>3.53</v>
      </c>
      <c r="Z12" s="43">
        <v>7.4</v>
      </c>
      <c r="AA12" s="43">
        <v>12</v>
      </c>
      <c r="AB12" s="43">
        <v>1</v>
      </c>
      <c r="AC12" s="43">
        <v>2.31</v>
      </c>
      <c r="AD12" s="44">
        <v>5.6480000000000002E-2</v>
      </c>
      <c r="AE12" s="44">
        <v>0.321936</v>
      </c>
      <c r="AF12" s="45">
        <v>5.9000000000000004E-2</v>
      </c>
      <c r="AG12" s="185">
        <v>0.69599999999999995</v>
      </c>
      <c r="AH12" s="185">
        <v>0.29100000000000004</v>
      </c>
      <c r="AI12" s="43">
        <v>95.661738692057028</v>
      </c>
      <c r="AJ12" s="47">
        <v>94.687260490707104</v>
      </c>
      <c r="AK12" s="48">
        <v>7</v>
      </c>
      <c r="AL12" s="49">
        <v>7</v>
      </c>
      <c r="AM12" s="49">
        <v>7</v>
      </c>
      <c r="AN12" s="49">
        <v>5</v>
      </c>
      <c r="AO12" s="49">
        <v>7</v>
      </c>
      <c r="AP12" s="49">
        <v>5</v>
      </c>
      <c r="AQ12" s="49">
        <v>4</v>
      </c>
      <c r="AR12" s="50">
        <v>0.5</v>
      </c>
      <c r="AS12" s="60"/>
      <c r="AT12" s="61">
        <v>3337.6</v>
      </c>
      <c r="AU12" s="115"/>
      <c r="AV12" s="61"/>
      <c r="AW12" s="61"/>
      <c r="AX12" s="61"/>
      <c r="AY12" s="62"/>
      <c r="AZ12" s="62"/>
      <c r="BA12" s="62"/>
      <c r="BB12" s="62"/>
      <c r="BC12" s="62"/>
      <c r="BD12" s="61"/>
      <c r="BE12" s="153"/>
      <c r="BF12" s="61"/>
      <c r="BG12" s="153"/>
      <c r="BH12" s="163"/>
      <c r="BI12" s="163"/>
      <c r="BJ12" s="163"/>
      <c r="BK12" s="164"/>
      <c r="BL12" s="60">
        <v>168</v>
      </c>
      <c r="BM12" s="61">
        <v>3164.2000000000003</v>
      </c>
      <c r="BN12" s="115">
        <v>11</v>
      </c>
      <c r="BO12" s="61">
        <v>7</v>
      </c>
      <c r="BP12" s="61">
        <v>2</v>
      </c>
      <c r="BQ12" s="61">
        <v>24</v>
      </c>
      <c r="BR12" s="62">
        <v>0.77</v>
      </c>
      <c r="BS12" s="62">
        <v>2.15</v>
      </c>
      <c r="BT12" s="62">
        <v>4.42</v>
      </c>
      <c r="BU12" s="62">
        <v>7.3</v>
      </c>
      <c r="BV12" s="62">
        <v>15.6</v>
      </c>
      <c r="BW12" s="61">
        <v>5</v>
      </c>
      <c r="BX12" s="153">
        <v>0.13154761904761905</v>
      </c>
      <c r="BY12" s="61">
        <v>6</v>
      </c>
      <c r="BZ12" s="153">
        <v>0.15785714285714286</v>
      </c>
      <c r="CA12" s="163">
        <v>60</v>
      </c>
      <c r="CB12" s="163">
        <v>12.5</v>
      </c>
      <c r="CC12" s="163">
        <v>95</v>
      </c>
      <c r="CD12" s="164">
        <v>5</v>
      </c>
      <c r="CE12" s="60">
        <v>151</v>
      </c>
      <c r="CF12" s="61">
        <v>906</v>
      </c>
      <c r="CG12" s="115">
        <v>12</v>
      </c>
      <c r="CH12" s="61">
        <v>9</v>
      </c>
      <c r="CI12" s="61">
        <v>1</v>
      </c>
      <c r="CJ12" s="61">
        <v>4</v>
      </c>
      <c r="CK12" s="62">
        <v>1</v>
      </c>
      <c r="CL12" s="62">
        <v>1.72</v>
      </c>
      <c r="CM12" s="62">
        <v>2.6</v>
      </c>
      <c r="CN12" s="62">
        <v>9.9</v>
      </c>
      <c r="CO12" s="62">
        <v>5.5</v>
      </c>
      <c r="CP12" s="61">
        <v>2</v>
      </c>
      <c r="CQ12" s="153">
        <v>3.4437086092715237E-2</v>
      </c>
      <c r="CR12" s="61">
        <v>10</v>
      </c>
      <c r="CS12" s="153">
        <v>0.17218543046357618</v>
      </c>
      <c r="CT12" s="163">
        <v>100</v>
      </c>
      <c r="CU12" s="163">
        <v>25</v>
      </c>
      <c r="CV12" s="163">
        <v>100</v>
      </c>
      <c r="CW12" s="164">
        <v>0</v>
      </c>
      <c r="CX12" s="60">
        <v>805</v>
      </c>
      <c r="CY12" s="61">
        <v>3433.3</v>
      </c>
      <c r="CZ12" s="115">
        <v>65</v>
      </c>
      <c r="DA12" s="61">
        <v>44</v>
      </c>
      <c r="DB12" s="61">
        <v>6</v>
      </c>
      <c r="DC12" s="61">
        <v>26</v>
      </c>
      <c r="DD12" s="62">
        <v>0.95</v>
      </c>
      <c r="DE12" s="62">
        <v>2.2400000000000002</v>
      </c>
      <c r="DF12" s="62">
        <v>3.44</v>
      </c>
      <c r="DG12" s="62">
        <v>6.1</v>
      </c>
      <c r="DH12" s="62">
        <v>16.7</v>
      </c>
      <c r="DI12" s="61">
        <v>17</v>
      </c>
      <c r="DJ12" s="153">
        <v>7.2645962732919261E-2</v>
      </c>
      <c r="DK12" s="61">
        <v>48</v>
      </c>
      <c r="DL12" s="153">
        <v>0.20511801242236025</v>
      </c>
      <c r="DM12" s="163">
        <v>64.7</v>
      </c>
      <c r="DN12" s="163">
        <v>6.4</v>
      </c>
      <c r="DO12" s="163">
        <v>78.400000000000006</v>
      </c>
      <c r="DP12" s="164">
        <v>21.6</v>
      </c>
      <c r="DQ12" s="60">
        <v>625</v>
      </c>
      <c r="DR12" s="61">
        <v>2247.2999999999997</v>
      </c>
      <c r="DS12" s="115">
        <v>67</v>
      </c>
      <c r="DT12" s="61">
        <v>48</v>
      </c>
      <c r="DU12" s="61">
        <v>5</v>
      </c>
      <c r="DV12" s="61">
        <v>32</v>
      </c>
      <c r="DW12" s="62">
        <v>0.83</v>
      </c>
      <c r="DX12" s="62">
        <v>2.31</v>
      </c>
      <c r="DY12" s="62">
        <v>3.53</v>
      </c>
      <c r="DZ12" s="62">
        <v>7.4</v>
      </c>
      <c r="EA12" s="62">
        <v>12</v>
      </c>
      <c r="EB12" s="61">
        <v>10</v>
      </c>
      <c r="EC12" s="153">
        <v>5.6480000000000002E-2</v>
      </c>
      <c r="ED12" s="61">
        <v>57</v>
      </c>
      <c r="EE12" s="153">
        <v>0.321936</v>
      </c>
      <c r="EF12" s="62">
        <v>50</v>
      </c>
      <c r="EG12" s="163">
        <v>5.9</v>
      </c>
      <c r="EH12" s="163">
        <v>60.8</v>
      </c>
      <c r="EI12" s="164">
        <v>36.6</v>
      </c>
      <c r="EJ12" s="31"/>
      <c r="EK12" s="7">
        <v>10</v>
      </c>
      <c r="EL12" s="58" t="s">
        <v>654</v>
      </c>
      <c r="EM12" s="31">
        <v>0.7</v>
      </c>
      <c r="EN12" s="31"/>
      <c r="EO12" s="31"/>
    </row>
    <row r="13" spans="1:145" x14ac:dyDescent="0.2">
      <c r="A13" s="30">
        <v>11</v>
      </c>
      <c r="B13" s="32" t="s">
        <v>207</v>
      </c>
      <c r="C13" s="120">
        <v>9.0599999999999987</v>
      </c>
      <c r="D13" s="34" t="s">
        <v>804</v>
      </c>
      <c r="E13" s="35">
        <v>6</v>
      </c>
      <c r="F13" s="36">
        <v>36462</v>
      </c>
      <c r="G13" s="37">
        <v>25.931506849315067</v>
      </c>
      <c r="H13" s="37" t="s">
        <v>754</v>
      </c>
      <c r="I13" s="37">
        <v>23.509589041095889</v>
      </c>
      <c r="J13" s="37" t="s">
        <v>978</v>
      </c>
      <c r="K13" s="37" t="s">
        <v>981</v>
      </c>
      <c r="L13" s="37" t="s">
        <v>986</v>
      </c>
      <c r="M13" s="35">
        <v>68</v>
      </c>
      <c r="N13" s="35">
        <v>165</v>
      </c>
      <c r="O13" s="35">
        <v>4.42</v>
      </c>
      <c r="P13" s="38">
        <v>3</v>
      </c>
      <c r="Q13" s="57">
        <v>0.37406576980568013</v>
      </c>
      <c r="R13" s="58">
        <v>0</v>
      </c>
      <c r="S13" s="58">
        <v>0.20127915726109857</v>
      </c>
      <c r="T13" s="58">
        <v>0.34977366038530378</v>
      </c>
      <c r="U13" s="58">
        <v>0.34247917687408136</v>
      </c>
      <c r="V13" s="58">
        <v>0.35827247333988077</v>
      </c>
      <c r="W13" s="59">
        <v>0.30453160233889864</v>
      </c>
      <c r="X13" s="42">
        <v>18.854794520547944</v>
      </c>
      <c r="Y13" s="43">
        <v>2.84</v>
      </c>
      <c r="Z13" s="43">
        <v>6.6</v>
      </c>
      <c r="AA13" s="43">
        <v>11.6</v>
      </c>
      <c r="AB13" s="43">
        <v>1.1000000000000001</v>
      </c>
      <c r="AC13" s="43">
        <v>2.9</v>
      </c>
      <c r="AD13" s="44">
        <v>2.3619456366237482E-2</v>
      </c>
      <c r="AE13" s="44">
        <v>0.25254649499284693</v>
      </c>
      <c r="AF13" s="45">
        <v>8.5000000000000006E-2</v>
      </c>
      <c r="AG13" s="185">
        <v>0.41199999999999998</v>
      </c>
      <c r="AH13" s="185">
        <v>0.58699999999999997</v>
      </c>
      <c r="AI13" s="43">
        <v>86.461917431773131</v>
      </c>
      <c r="AJ13" s="47">
        <v>76.940893063305992</v>
      </c>
      <c r="AK13" s="48">
        <v>8</v>
      </c>
      <c r="AL13" s="49">
        <v>8</v>
      </c>
      <c r="AM13" s="49">
        <v>5</v>
      </c>
      <c r="AN13" s="49">
        <v>4</v>
      </c>
      <c r="AO13" s="49">
        <v>9</v>
      </c>
      <c r="AP13" s="49">
        <v>2</v>
      </c>
      <c r="AQ13" s="49">
        <v>7</v>
      </c>
      <c r="AR13" s="50">
        <v>0.5</v>
      </c>
      <c r="AS13" s="60">
        <v>364</v>
      </c>
      <c r="AT13" s="61">
        <v>973.09090909090912</v>
      </c>
      <c r="AU13" s="115"/>
      <c r="AV13" s="61">
        <v>12</v>
      </c>
      <c r="AW13" s="61">
        <v>3</v>
      </c>
      <c r="AX13" s="61"/>
      <c r="AY13" s="62"/>
      <c r="AZ13" s="62"/>
      <c r="BA13" s="62"/>
      <c r="BB13" s="62"/>
      <c r="BC13" s="62"/>
      <c r="BD13" s="61"/>
      <c r="BE13" s="153"/>
      <c r="BF13" s="61"/>
      <c r="BG13" s="153"/>
      <c r="BH13" s="163"/>
      <c r="BI13" s="163"/>
      <c r="BJ13" s="163"/>
      <c r="BK13" s="164"/>
      <c r="BL13" s="60"/>
      <c r="BM13" s="61">
        <v>2439.6000000000004</v>
      </c>
      <c r="BN13" s="115"/>
      <c r="BO13" s="61"/>
      <c r="BP13" s="61"/>
      <c r="BQ13" s="61"/>
      <c r="BR13" s="62"/>
      <c r="BS13" s="62"/>
      <c r="BT13" s="62"/>
      <c r="BU13" s="62"/>
      <c r="BV13" s="62"/>
      <c r="BW13" s="61"/>
      <c r="BX13" s="153"/>
      <c r="BY13" s="61"/>
      <c r="BZ13" s="153"/>
      <c r="CA13" s="163"/>
      <c r="CB13" s="163"/>
      <c r="CC13" s="163"/>
      <c r="CD13" s="164"/>
      <c r="CE13" s="60">
        <v>428</v>
      </c>
      <c r="CF13" s="61">
        <v>2126.4</v>
      </c>
      <c r="CG13" s="115">
        <v>48</v>
      </c>
      <c r="CH13" s="61">
        <v>29</v>
      </c>
      <c r="CI13" s="61">
        <v>3</v>
      </c>
      <c r="CJ13" s="61">
        <v>15</v>
      </c>
      <c r="CK13" s="62">
        <v>0.46</v>
      </c>
      <c r="CL13" s="62">
        <v>1.44</v>
      </c>
      <c r="CM13" s="62">
        <v>1.61</v>
      </c>
      <c r="CN13" s="62">
        <v>5.6</v>
      </c>
      <c r="CO13" s="62">
        <v>13.2</v>
      </c>
      <c r="CP13" s="61">
        <v>7</v>
      </c>
      <c r="CQ13" s="153">
        <v>2.6331775700934579E-2</v>
      </c>
      <c r="CR13" s="61">
        <v>41</v>
      </c>
      <c r="CS13" s="153">
        <v>0.15422897196261684</v>
      </c>
      <c r="CT13" s="163">
        <v>42.9</v>
      </c>
      <c r="CU13" s="163">
        <v>6.5</v>
      </c>
      <c r="CV13" s="163">
        <v>93.5</v>
      </c>
      <c r="CW13" s="164">
        <v>6.5</v>
      </c>
      <c r="CX13" s="60">
        <v>1329</v>
      </c>
      <c r="CY13" s="61">
        <v>3799.5999999999995</v>
      </c>
      <c r="CZ13" s="115">
        <v>139</v>
      </c>
      <c r="DA13" s="61">
        <v>91</v>
      </c>
      <c r="DB13" s="61">
        <v>12</v>
      </c>
      <c r="DC13" s="61">
        <v>32</v>
      </c>
      <c r="DD13" s="62">
        <v>1.1000000000000001</v>
      </c>
      <c r="DE13" s="62">
        <v>2.9</v>
      </c>
      <c r="DF13" s="62">
        <v>2.84</v>
      </c>
      <c r="DG13" s="62">
        <v>6.6</v>
      </c>
      <c r="DH13" s="62">
        <v>11.2</v>
      </c>
      <c r="DI13" s="61">
        <v>18</v>
      </c>
      <c r="DJ13" s="153">
        <v>3.8465011286681713E-2</v>
      </c>
      <c r="DK13" s="61">
        <v>121</v>
      </c>
      <c r="DL13" s="153">
        <v>0.25857035364936037</v>
      </c>
      <c r="DM13" s="163">
        <v>33.299999999999997</v>
      </c>
      <c r="DN13" s="163">
        <v>10.8</v>
      </c>
      <c r="DO13" s="163">
        <v>49.6</v>
      </c>
      <c r="DP13" s="164">
        <v>50.4</v>
      </c>
      <c r="DQ13" s="60">
        <v>1398</v>
      </c>
      <c r="DR13" s="61">
        <v>4082</v>
      </c>
      <c r="DS13" s="115">
        <v>152</v>
      </c>
      <c r="DT13" s="61">
        <v>108</v>
      </c>
      <c r="DU13" s="61">
        <v>17</v>
      </c>
      <c r="DV13" s="61">
        <v>40</v>
      </c>
      <c r="DW13" s="62">
        <v>1.06</v>
      </c>
      <c r="DX13" s="62">
        <v>2.79</v>
      </c>
      <c r="DY13" s="62">
        <v>2.54</v>
      </c>
      <c r="DZ13" s="62">
        <v>4.9000000000000004</v>
      </c>
      <c r="EA13" s="62">
        <v>11.6</v>
      </c>
      <c r="EB13" s="61">
        <v>13</v>
      </c>
      <c r="EC13" s="153">
        <v>2.3619456366237482E-2</v>
      </c>
      <c r="ED13" s="61">
        <v>139</v>
      </c>
      <c r="EE13" s="153">
        <v>0.25254649499284693</v>
      </c>
      <c r="EF13" s="62">
        <v>53.8</v>
      </c>
      <c r="EG13" s="163">
        <v>8.5</v>
      </c>
      <c r="EH13" s="163">
        <v>32.799999999999997</v>
      </c>
      <c r="EI13" s="164">
        <v>67</v>
      </c>
      <c r="EJ13" s="31"/>
      <c r="EK13" s="31">
        <v>11</v>
      </c>
      <c r="EL13" s="58" t="s">
        <v>740</v>
      </c>
      <c r="EM13" s="31">
        <v>0.6</v>
      </c>
      <c r="EN13" s="31"/>
      <c r="EO13" s="31"/>
    </row>
    <row r="14" spans="1:145" x14ac:dyDescent="0.2">
      <c r="A14" s="30">
        <v>12</v>
      </c>
      <c r="B14" s="32" t="s">
        <v>218</v>
      </c>
      <c r="C14" s="120">
        <v>8.8428571428571434</v>
      </c>
      <c r="D14" s="34" t="s">
        <v>631</v>
      </c>
      <c r="E14" s="35">
        <v>1</v>
      </c>
      <c r="F14" s="36">
        <v>37383</v>
      </c>
      <c r="G14" s="37">
        <v>23.408219178082192</v>
      </c>
      <c r="H14" s="37" t="s">
        <v>628</v>
      </c>
      <c r="I14" s="37">
        <v>20.986301369863014</v>
      </c>
      <c r="J14" s="37" t="s">
        <v>978</v>
      </c>
      <c r="K14" s="37" t="s">
        <v>984</v>
      </c>
      <c r="L14" s="37" t="s">
        <v>988</v>
      </c>
      <c r="M14" s="35">
        <v>71</v>
      </c>
      <c r="N14" s="35">
        <v>195</v>
      </c>
      <c r="O14" s="35">
        <v>4.5</v>
      </c>
      <c r="P14" s="38">
        <v>6</v>
      </c>
      <c r="Q14" s="57">
        <v>0</v>
      </c>
      <c r="R14" s="58">
        <v>0</v>
      </c>
      <c r="S14" s="58">
        <v>0.23542600896860988</v>
      </c>
      <c r="T14" s="58">
        <v>0.15384615384615385</v>
      </c>
      <c r="U14" s="58">
        <v>0.14269800010609515</v>
      </c>
      <c r="V14" s="58">
        <v>0.1890620045373525</v>
      </c>
      <c r="W14" s="59">
        <v>0.1890620045373525</v>
      </c>
      <c r="X14" s="42">
        <v>18.345205479452055</v>
      </c>
      <c r="Y14" s="43">
        <v>2.27</v>
      </c>
      <c r="Z14" s="43">
        <v>7</v>
      </c>
      <c r="AA14" s="43">
        <v>9.6999999999999993</v>
      </c>
      <c r="AB14" s="43">
        <v>0.89</v>
      </c>
      <c r="AC14" s="43">
        <v>2.1800000000000002</v>
      </c>
      <c r="AD14" s="44">
        <v>3.0464684014869889E-2</v>
      </c>
      <c r="AE14" s="44">
        <v>0.17171003717472119</v>
      </c>
      <c r="AF14" s="45">
        <v>0.127</v>
      </c>
      <c r="AG14" s="185">
        <v>0.40249999999999997</v>
      </c>
      <c r="AH14" s="185">
        <v>0.59749999999999992</v>
      </c>
      <c r="AI14" s="43">
        <v>95.107453132144485</v>
      </c>
      <c r="AJ14" s="47">
        <v>90.296531085354985</v>
      </c>
      <c r="AK14" s="48">
        <v>5</v>
      </c>
      <c r="AL14" s="49">
        <v>10</v>
      </c>
      <c r="AM14" s="49">
        <v>4</v>
      </c>
      <c r="AN14" s="49">
        <v>5</v>
      </c>
      <c r="AO14" s="49">
        <v>8</v>
      </c>
      <c r="AP14" s="49">
        <v>5</v>
      </c>
      <c r="AQ14" s="49">
        <v>2</v>
      </c>
      <c r="AR14" s="50">
        <v>1</v>
      </c>
      <c r="AS14" s="60"/>
      <c r="AT14" s="61">
        <v>2970</v>
      </c>
      <c r="AU14" s="115"/>
      <c r="AV14" s="61"/>
      <c r="AW14" s="61"/>
      <c r="AX14" s="61"/>
      <c r="AY14" s="62"/>
      <c r="AZ14" s="62"/>
      <c r="BA14" s="62"/>
      <c r="BB14" s="61"/>
      <c r="BC14" s="61"/>
      <c r="BD14" s="61"/>
      <c r="BE14" s="153"/>
      <c r="BF14" s="61"/>
      <c r="BG14" s="153"/>
      <c r="BH14" s="163"/>
      <c r="BI14" s="163"/>
      <c r="BJ14" s="163"/>
      <c r="BK14" s="164"/>
      <c r="BL14" s="60"/>
      <c r="BM14" s="61">
        <v>1</v>
      </c>
      <c r="BN14" s="115"/>
      <c r="BO14" s="61"/>
      <c r="BP14" s="61"/>
      <c r="BQ14" s="61"/>
      <c r="BR14" s="62"/>
      <c r="BS14" s="62"/>
      <c r="BT14" s="62"/>
      <c r="BU14" s="62"/>
      <c r="BV14" s="62"/>
      <c r="BW14" s="61"/>
      <c r="BX14" s="153"/>
      <c r="BY14" s="61"/>
      <c r="BZ14" s="153"/>
      <c r="CA14" s="163"/>
      <c r="CB14" s="163"/>
      <c r="CC14" s="163"/>
      <c r="CD14" s="164"/>
      <c r="CE14" s="60">
        <v>735</v>
      </c>
      <c r="CF14" s="61">
        <v>3122</v>
      </c>
      <c r="CG14" s="115">
        <v>76</v>
      </c>
      <c r="CH14" s="61">
        <v>45</v>
      </c>
      <c r="CI14" s="61">
        <v>5</v>
      </c>
      <c r="CJ14" s="61">
        <v>24</v>
      </c>
      <c r="CK14" s="62">
        <v>0.61</v>
      </c>
      <c r="CL14" s="62">
        <v>1.79</v>
      </c>
      <c r="CM14" s="62">
        <v>2.38</v>
      </c>
      <c r="CN14" s="166">
        <v>7.6</v>
      </c>
      <c r="CO14" s="166">
        <v>12.8</v>
      </c>
      <c r="CP14" s="61">
        <v>17</v>
      </c>
      <c r="CQ14" s="153">
        <v>5.5047619047619047E-2</v>
      </c>
      <c r="CR14" s="61">
        <v>59</v>
      </c>
      <c r="CS14" s="153">
        <v>0.19104761904761905</v>
      </c>
      <c r="CT14" s="163">
        <v>23.5</v>
      </c>
      <c r="CU14" s="163">
        <v>11.8</v>
      </c>
      <c r="CV14" s="163">
        <v>93.1</v>
      </c>
      <c r="CW14" s="164">
        <v>6.6</v>
      </c>
      <c r="CX14" s="60">
        <v>509</v>
      </c>
      <c r="CY14" s="61">
        <v>3308.5</v>
      </c>
      <c r="CZ14" s="115">
        <v>50</v>
      </c>
      <c r="DA14" s="61">
        <v>37</v>
      </c>
      <c r="DB14" s="61">
        <v>9</v>
      </c>
      <c r="DC14" s="61">
        <v>32</v>
      </c>
      <c r="DD14" s="62">
        <v>0.89</v>
      </c>
      <c r="DE14" s="62">
        <v>2.1800000000000002</v>
      </c>
      <c r="DF14" s="62">
        <v>2.27</v>
      </c>
      <c r="DG14" s="62">
        <v>7</v>
      </c>
      <c r="DH14" s="62">
        <v>10.4</v>
      </c>
      <c r="DI14" s="61">
        <v>8</v>
      </c>
      <c r="DJ14" s="153">
        <v>3.5677799607072694E-2</v>
      </c>
      <c r="DK14" s="61">
        <v>42</v>
      </c>
      <c r="DL14" s="153">
        <v>0.18730844793713164</v>
      </c>
      <c r="DM14" s="163">
        <v>37.5</v>
      </c>
      <c r="DN14" s="163">
        <v>7.5</v>
      </c>
      <c r="DO14" s="163">
        <v>52.6</v>
      </c>
      <c r="DP14" s="164">
        <v>47.4</v>
      </c>
      <c r="DQ14" s="60">
        <v>538</v>
      </c>
      <c r="DR14" s="61">
        <v>3770.2000000000003</v>
      </c>
      <c r="DS14" s="115">
        <v>73</v>
      </c>
      <c r="DT14" s="61">
        <v>48</v>
      </c>
      <c r="DU14" s="61">
        <v>2</v>
      </c>
      <c r="DV14" s="166">
        <v>23</v>
      </c>
      <c r="DW14" s="62">
        <v>0.41</v>
      </c>
      <c r="DX14" s="62">
        <v>1.45</v>
      </c>
      <c r="DY14" s="62">
        <v>1.49</v>
      </c>
      <c r="DZ14" s="62">
        <v>4.8</v>
      </c>
      <c r="EA14" s="62">
        <v>9.6999999999999993</v>
      </c>
      <c r="EB14" s="61">
        <v>11</v>
      </c>
      <c r="EC14" s="153">
        <v>3.0464684014869889E-2</v>
      </c>
      <c r="ED14" s="61">
        <v>62</v>
      </c>
      <c r="EE14" s="153">
        <v>0.17171003717472119</v>
      </c>
      <c r="EF14" s="62">
        <v>45.5</v>
      </c>
      <c r="EG14" s="163">
        <v>12.7</v>
      </c>
      <c r="EH14" s="163">
        <v>27.9</v>
      </c>
      <c r="EI14" s="164">
        <v>72.099999999999994</v>
      </c>
      <c r="EJ14" s="31"/>
      <c r="EK14" s="31">
        <v>12</v>
      </c>
      <c r="EL14" s="31" t="s">
        <v>659</v>
      </c>
      <c r="EM14" s="31">
        <v>0.5</v>
      </c>
      <c r="EN14" s="31"/>
      <c r="EO14" s="31"/>
    </row>
    <row r="15" spans="1:145" x14ac:dyDescent="0.2">
      <c r="A15" s="30">
        <v>13</v>
      </c>
      <c r="B15" s="32" t="s">
        <v>223</v>
      </c>
      <c r="C15" s="120">
        <v>8.8028571428571443</v>
      </c>
      <c r="D15" s="34" t="s">
        <v>663</v>
      </c>
      <c r="E15" s="35">
        <v>1</v>
      </c>
      <c r="F15" s="36">
        <v>37001</v>
      </c>
      <c r="G15" s="37">
        <v>24.454794520547946</v>
      </c>
      <c r="H15" s="37" t="s">
        <v>669</v>
      </c>
      <c r="I15" s="37">
        <v>22.032876712328768</v>
      </c>
      <c r="J15" s="37" t="s">
        <v>978</v>
      </c>
      <c r="K15" s="37" t="s">
        <v>982</v>
      </c>
      <c r="L15" s="37" t="s">
        <v>987</v>
      </c>
      <c r="M15" s="35">
        <v>74</v>
      </c>
      <c r="N15" s="35">
        <v>220</v>
      </c>
      <c r="O15" s="35">
        <v>4.51</v>
      </c>
      <c r="P15" s="38">
        <v>2</v>
      </c>
      <c r="Q15" s="57">
        <v>0</v>
      </c>
      <c r="R15" s="58">
        <v>0.12665684830633284</v>
      </c>
      <c r="S15" s="58">
        <v>0.13735865468251668</v>
      </c>
      <c r="T15" s="58">
        <v>0.17635336521799402</v>
      </c>
      <c r="U15" s="58">
        <v>0.2761916982100468</v>
      </c>
      <c r="V15" s="58">
        <v>0.2761916982100468</v>
      </c>
      <c r="W15" s="59">
        <v>0.2761916982100468</v>
      </c>
      <c r="X15" s="42">
        <v>21.367123287671234</v>
      </c>
      <c r="Y15" s="43">
        <v>2.15</v>
      </c>
      <c r="Z15" s="43">
        <v>7.3</v>
      </c>
      <c r="AA15" s="43">
        <v>14.5</v>
      </c>
      <c r="AB15" s="43">
        <v>0.84</v>
      </c>
      <c r="AC15" s="43">
        <v>2.35</v>
      </c>
      <c r="AD15" s="44">
        <v>4.2450638792102209E-2</v>
      </c>
      <c r="AE15" s="44">
        <v>0.17479674796747968</v>
      </c>
      <c r="AF15" s="45">
        <v>7.2999999999999995E-2</v>
      </c>
      <c r="AG15" s="185">
        <v>0.71849999999999992</v>
      </c>
      <c r="AH15" s="185">
        <v>0.23600000000000002</v>
      </c>
      <c r="AI15" s="43">
        <v>106.35220755068498</v>
      </c>
      <c r="AJ15" s="47">
        <v>107.43927769460386</v>
      </c>
      <c r="AK15" s="48">
        <v>7</v>
      </c>
      <c r="AL15" s="49">
        <v>4</v>
      </c>
      <c r="AM15" s="49">
        <v>4</v>
      </c>
      <c r="AN15" s="49">
        <v>5</v>
      </c>
      <c r="AO15" s="49">
        <v>7</v>
      </c>
      <c r="AP15" s="49">
        <v>7</v>
      </c>
      <c r="AQ15" s="49">
        <v>8</v>
      </c>
      <c r="AR15" s="50">
        <v>0.25</v>
      </c>
      <c r="AS15" s="60"/>
      <c r="AT15" s="61">
        <v>4156.7999999999993</v>
      </c>
      <c r="AU15" s="115"/>
      <c r="AV15" s="61"/>
      <c r="AW15" s="61"/>
      <c r="AX15" s="61"/>
      <c r="AY15" s="62"/>
      <c r="AZ15" s="62"/>
      <c r="BA15" s="62"/>
      <c r="BB15" s="62"/>
      <c r="BC15" s="62"/>
      <c r="BD15" s="61"/>
      <c r="BE15" s="153"/>
      <c r="BF15" s="61"/>
      <c r="BG15" s="153"/>
      <c r="BH15" s="163"/>
      <c r="BI15" s="163"/>
      <c r="BJ15" s="163"/>
      <c r="BK15" s="164"/>
      <c r="BL15" s="60">
        <v>172</v>
      </c>
      <c r="BM15" s="61">
        <v>1358</v>
      </c>
      <c r="BN15" s="115">
        <v>31</v>
      </c>
      <c r="BO15" s="61">
        <v>12</v>
      </c>
      <c r="BP15" s="61">
        <v>1</v>
      </c>
      <c r="BQ15" s="61">
        <v>11</v>
      </c>
      <c r="BR15" s="62">
        <v>0.6</v>
      </c>
      <c r="BS15" s="62">
        <v>0.84</v>
      </c>
      <c r="BT15" s="62">
        <v>0.72</v>
      </c>
      <c r="BU15" s="62">
        <v>2.7</v>
      </c>
      <c r="BV15" s="62">
        <v>14.4</v>
      </c>
      <c r="BW15" s="61">
        <v>12</v>
      </c>
      <c r="BX15" s="153">
        <v>5.0232558139534887E-2</v>
      </c>
      <c r="BY15" s="61">
        <v>19</v>
      </c>
      <c r="BZ15" s="153">
        <v>7.9534883720930233E-2</v>
      </c>
      <c r="CA15" s="163">
        <v>33.299999999999997</v>
      </c>
      <c r="CB15" s="163">
        <v>14.3</v>
      </c>
      <c r="CC15" s="163">
        <v>85.7</v>
      </c>
      <c r="CD15" s="164">
        <v>14.3</v>
      </c>
      <c r="CE15" s="60">
        <v>379</v>
      </c>
      <c r="CF15" s="61">
        <v>2759.2</v>
      </c>
      <c r="CG15" s="115">
        <v>50</v>
      </c>
      <c r="CH15" s="61">
        <v>27</v>
      </c>
      <c r="CI15" s="61">
        <v>3</v>
      </c>
      <c r="CJ15" s="61">
        <v>30</v>
      </c>
      <c r="CK15" s="62">
        <v>0.42</v>
      </c>
      <c r="CL15" s="62">
        <v>1.4</v>
      </c>
      <c r="CM15" s="62">
        <v>1.1100000000000001</v>
      </c>
      <c r="CN15" s="62">
        <v>4.9000000000000004</v>
      </c>
      <c r="CO15" s="62">
        <v>13.8</v>
      </c>
      <c r="CP15" s="61">
        <v>7</v>
      </c>
      <c r="CQ15" s="153">
        <v>2.0501319261213725E-2</v>
      </c>
      <c r="CR15" s="61">
        <v>43</v>
      </c>
      <c r="CS15" s="153">
        <v>0.12593667546174145</v>
      </c>
      <c r="CT15" s="163">
        <v>57.1</v>
      </c>
      <c r="CU15" s="163">
        <v>10</v>
      </c>
      <c r="CV15" s="163">
        <v>83.3</v>
      </c>
      <c r="CW15" s="164">
        <v>16.399999999999999</v>
      </c>
      <c r="CX15" s="60">
        <v>346</v>
      </c>
      <c r="CY15" s="61">
        <v>1648.8000000000002</v>
      </c>
      <c r="CZ15" s="115">
        <v>38</v>
      </c>
      <c r="DA15" s="61">
        <v>23</v>
      </c>
      <c r="DB15" s="61">
        <v>3</v>
      </c>
      <c r="DC15" s="61">
        <v>21</v>
      </c>
      <c r="DD15" s="62">
        <v>0.76</v>
      </c>
      <c r="DE15" s="62">
        <v>1.66</v>
      </c>
      <c r="DF15" s="62">
        <v>1.66</v>
      </c>
      <c r="DG15" s="62">
        <v>5.7</v>
      </c>
      <c r="DH15" s="62">
        <v>12.5</v>
      </c>
      <c r="DI15" s="61">
        <v>5</v>
      </c>
      <c r="DJ15" s="153">
        <v>2.3988439306358383E-2</v>
      </c>
      <c r="DK15" s="61">
        <v>33</v>
      </c>
      <c r="DL15" s="153">
        <v>0.15832369942196531</v>
      </c>
      <c r="DM15" s="163">
        <v>60</v>
      </c>
      <c r="DN15" s="163">
        <v>14.8</v>
      </c>
      <c r="DO15" s="163">
        <v>87.9</v>
      </c>
      <c r="DP15" s="164">
        <v>12.1</v>
      </c>
      <c r="DQ15" s="60">
        <v>861</v>
      </c>
      <c r="DR15" s="61">
        <v>3117.4</v>
      </c>
      <c r="DS15" s="115">
        <v>87</v>
      </c>
      <c r="DT15" s="61">
        <v>51</v>
      </c>
      <c r="DU15" s="61">
        <v>5</v>
      </c>
      <c r="DV15" s="61">
        <v>22</v>
      </c>
      <c r="DW15" s="62">
        <v>0.84</v>
      </c>
      <c r="DX15" s="62">
        <v>2.35</v>
      </c>
      <c r="DY15" s="62">
        <v>2.15</v>
      </c>
      <c r="DZ15" s="62">
        <v>7.3</v>
      </c>
      <c r="EA15" s="62">
        <v>14.5</v>
      </c>
      <c r="EB15" s="61">
        <v>17</v>
      </c>
      <c r="EC15" s="153">
        <v>4.2450638792102209E-2</v>
      </c>
      <c r="ED15" s="61">
        <v>70</v>
      </c>
      <c r="EE15" s="153">
        <v>0.17479674796747968</v>
      </c>
      <c r="EF15" s="62">
        <v>41.2</v>
      </c>
      <c r="EG15" s="163">
        <v>7.3</v>
      </c>
      <c r="EH15" s="163">
        <v>55.8</v>
      </c>
      <c r="EI15" s="164">
        <v>35.1</v>
      </c>
      <c r="EJ15" s="31"/>
      <c r="EK15" s="58"/>
      <c r="EL15" s="31"/>
      <c r="EM15" s="31"/>
      <c r="EN15" s="31"/>
      <c r="EO15" s="31"/>
    </row>
    <row r="16" spans="1:145" x14ac:dyDescent="0.2">
      <c r="A16" s="30">
        <v>14</v>
      </c>
      <c r="B16" s="32" t="s">
        <v>224</v>
      </c>
      <c r="C16" s="120">
        <v>8.7514285714285709</v>
      </c>
      <c r="D16" s="34" t="s">
        <v>666</v>
      </c>
      <c r="E16" s="35">
        <v>2</v>
      </c>
      <c r="F16" s="36">
        <v>37336</v>
      </c>
      <c r="G16" s="37">
        <v>23.536986301369861</v>
      </c>
      <c r="H16" s="37" t="s">
        <v>628</v>
      </c>
      <c r="I16" s="37">
        <v>21.115068493150684</v>
      </c>
      <c r="J16" s="37" t="s">
        <v>983</v>
      </c>
      <c r="K16" s="37" t="s">
        <v>984</v>
      </c>
      <c r="L16" s="37" t="s">
        <v>986</v>
      </c>
      <c r="M16" s="35">
        <v>70</v>
      </c>
      <c r="N16" s="35">
        <v>204</v>
      </c>
      <c r="O16" s="35">
        <v>4.45</v>
      </c>
      <c r="P16" s="38">
        <v>6</v>
      </c>
      <c r="Q16" s="57">
        <v>0</v>
      </c>
      <c r="R16" s="58">
        <v>0</v>
      </c>
      <c r="S16" s="58">
        <v>0.21223958333333334</v>
      </c>
      <c r="T16" s="58">
        <v>0.23492336341498352</v>
      </c>
      <c r="U16" s="58">
        <v>0.24198019801980197</v>
      </c>
      <c r="V16" s="58">
        <v>0.24198019801980197</v>
      </c>
      <c r="W16" s="59">
        <v>0.24198019801980197</v>
      </c>
      <c r="X16" s="42">
        <v>18.473972602739725</v>
      </c>
      <c r="Y16" s="43">
        <v>2.1800000000000002</v>
      </c>
      <c r="Z16" s="43">
        <v>6.3</v>
      </c>
      <c r="AA16" s="43">
        <v>10.3</v>
      </c>
      <c r="AB16" s="43">
        <v>0.93</v>
      </c>
      <c r="AC16" s="43">
        <v>1.8</v>
      </c>
      <c r="AD16" s="44">
        <v>2.4975450081833064E-2</v>
      </c>
      <c r="AE16" s="44">
        <v>0.21050736497545011</v>
      </c>
      <c r="AF16" s="45">
        <v>6.0999999999999999E-2</v>
      </c>
      <c r="AG16" s="185">
        <v>0.18500000000000003</v>
      </c>
      <c r="AH16" s="185">
        <v>0.8115</v>
      </c>
      <c r="AI16" s="43">
        <v>104.04473757958372</v>
      </c>
      <c r="AJ16" s="47">
        <v>96.702159041739748</v>
      </c>
      <c r="AK16" s="48">
        <v>6</v>
      </c>
      <c r="AL16" s="49">
        <v>10</v>
      </c>
      <c r="AM16" s="49">
        <v>4</v>
      </c>
      <c r="AN16" s="49">
        <v>4</v>
      </c>
      <c r="AO16" s="49">
        <v>9</v>
      </c>
      <c r="AP16" s="49">
        <v>6</v>
      </c>
      <c r="AQ16" s="49">
        <v>2</v>
      </c>
      <c r="AR16" s="50">
        <v>0.5</v>
      </c>
      <c r="AS16" s="60"/>
      <c r="AT16" s="61">
        <v>2836.6</v>
      </c>
      <c r="AU16" s="115"/>
      <c r="AV16" s="61"/>
      <c r="AW16" s="61"/>
      <c r="AX16" s="61"/>
      <c r="AY16" s="62"/>
      <c r="AZ16" s="62"/>
      <c r="BA16" s="62"/>
      <c r="BB16" s="62"/>
      <c r="BC16" s="62"/>
      <c r="BD16" s="61"/>
      <c r="BE16" s="153"/>
      <c r="BF16" s="61"/>
      <c r="BG16" s="153"/>
      <c r="BH16" s="163"/>
      <c r="BI16" s="163"/>
      <c r="BJ16" s="163"/>
      <c r="BK16" s="164"/>
      <c r="BL16" s="60"/>
      <c r="BM16" s="61">
        <v>2876.9</v>
      </c>
      <c r="BN16" s="115"/>
      <c r="BO16" s="61"/>
      <c r="BP16" s="61"/>
      <c r="BQ16" s="61"/>
      <c r="BR16" s="62"/>
      <c r="BS16" s="62"/>
      <c r="BT16" s="62"/>
      <c r="BU16" s="62"/>
      <c r="BV16" s="62"/>
      <c r="BW16" s="61"/>
      <c r="BX16" s="153"/>
      <c r="BY16" s="61"/>
      <c r="BZ16" s="153"/>
      <c r="CA16" s="163"/>
      <c r="CB16" s="163"/>
      <c r="CC16" s="163"/>
      <c r="CD16" s="164"/>
      <c r="CE16" s="60">
        <v>489</v>
      </c>
      <c r="CF16" s="61">
        <v>2304</v>
      </c>
      <c r="CG16" s="115">
        <v>58</v>
      </c>
      <c r="CH16" s="61">
        <v>36</v>
      </c>
      <c r="CI16" s="61">
        <v>6</v>
      </c>
      <c r="CJ16" s="61">
        <v>17</v>
      </c>
      <c r="CK16" s="62">
        <v>0.5</v>
      </c>
      <c r="CL16" s="62">
        <v>1.6</v>
      </c>
      <c r="CM16" s="62">
        <v>1.55</v>
      </c>
      <c r="CN16" s="62">
        <v>4.3</v>
      </c>
      <c r="CO16" s="62">
        <v>11.3</v>
      </c>
      <c r="CP16" s="61">
        <v>13</v>
      </c>
      <c r="CQ16" s="153">
        <v>4.1206543967280164E-2</v>
      </c>
      <c r="CR16" s="61">
        <v>45</v>
      </c>
      <c r="CS16" s="153">
        <v>0.14263803680981593</v>
      </c>
      <c r="CT16" s="163">
        <v>38.5</v>
      </c>
      <c r="CU16" s="163">
        <v>7.7</v>
      </c>
      <c r="CV16" s="163">
        <v>2.4</v>
      </c>
      <c r="CW16" s="164">
        <v>97.6</v>
      </c>
      <c r="CX16" s="60">
        <v>820</v>
      </c>
      <c r="CY16" s="61">
        <v>3490.5</v>
      </c>
      <c r="CZ16" s="115">
        <v>86</v>
      </c>
      <c r="DA16" s="61">
        <v>64</v>
      </c>
      <c r="DB16" s="61">
        <v>4</v>
      </c>
      <c r="DC16" s="61">
        <v>25</v>
      </c>
      <c r="DD16" s="62">
        <v>0.93</v>
      </c>
      <c r="DE16" s="62">
        <v>1.69</v>
      </c>
      <c r="DF16" s="62">
        <v>2</v>
      </c>
      <c r="DG16" s="62">
        <v>6.1</v>
      </c>
      <c r="DH16" s="62">
        <v>9.1</v>
      </c>
      <c r="DI16" s="61">
        <v>10</v>
      </c>
      <c r="DJ16" s="153">
        <v>2.4390243902439025E-2</v>
      </c>
      <c r="DK16" s="61">
        <v>76</v>
      </c>
      <c r="DL16" s="153">
        <v>0.18536585365853658</v>
      </c>
      <c r="DM16" s="163">
        <v>60</v>
      </c>
      <c r="DN16" s="163">
        <v>3</v>
      </c>
      <c r="DO16" s="163">
        <v>8.9</v>
      </c>
      <c r="DP16" s="164">
        <v>91.1</v>
      </c>
      <c r="DQ16" s="60">
        <v>611</v>
      </c>
      <c r="DR16" s="61">
        <v>2525</v>
      </c>
      <c r="DS16" s="115">
        <v>66</v>
      </c>
      <c r="DT16" s="61">
        <v>46</v>
      </c>
      <c r="DU16" s="61">
        <v>2</v>
      </c>
      <c r="DV16" s="61">
        <v>29</v>
      </c>
      <c r="DW16" s="62">
        <v>0.7</v>
      </c>
      <c r="DX16" s="62">
        <v>1.8</v>
      </c>
      <c r="DY16" s="62">
        <v>2.1800000000000002</v>
      </c>
      <c r="DZ16" s="62">
        <v>6.3</v>
      </c>
      <c r="EA16" s="62">
        <v>10.3</v>
      </c>
      <c r="EB16" s="61">
        <v>7</v>
      </c>
      <c r="EC16" s="153">
        <v>2.4975450081833064E-2</v>
      </c>
      <c r="ED16" s="61">
        <v>59</v>
      </c>
      <c r="EE16" s="153">
        <v>0.21050736497545011</v>
      </c>
      <c r="EF16" s="62">
        <v>71.400000000000006</v>
      </c>
      <c r="EG16" s="163">
        <v>6.1</v>
      </c>
      <c r="EH16" s="163">
        <v>28.1</v>
      </c>
      <c r="EI16" s="164">
        <v>71.2</v>
      </c>
      <c r="EJ16" s="31"/>
      <c r="EK16" s="58"/>
      <c r="EL16" s="31"/>
      <c r="EM16" s="31"/>
      <c r="EN16" s="31"/>
      <c r="EO16" s="31"/>
    </row>
    <row r="17" spans="1:139" x14ac:dyDescent="0.2">
      <c r="A17" s="30">
        <v>15</v>
      </c>
      <c r="B17" s="32" t="s">
        <v>236</v>
      </c>
      <c r="C17" s="120">
        <v>8.7028571428571428</v>
      </c>
      <c r="D17" s="34" t="s">
        <v>739</v>
      </c>
      <c r="E17" s="35">
        <v>1</v>
      </c>
      <c r="F17" s="36">
        <v>36635</v>
      </c>
      <c r="G17" s="37">
        <v>25.457534246575342</v>
      </c>
      <c r="H17" s="37" t="s">
        <v>669</v>
      </c>
      <c r="I17" s="37">
        <v>23.035616438356165</v>
      </c>
      <c r="J17" s="37" t="s">
        <v>976</v>
      </c>
      <c r="K17" s="37" t="s">
        <v>982</v>
      </c>
      <c r="L17" s="37" t="s">
        <v>985</v>
      </c>
      <c r="M17" s="35">
        <v>75</v>
      </c>
      <c r="N17" s="35">
        <v>213</v>
      </c>
      <c r="O17" s="35">
        <v>4.54</v>
      </c>
      <c r="P17" s="38">
        <v>3</v>
      </c>
      <c r="Q17" s="57">
        <v>-1.2729124236252544E-3</v>
      </c>
      <c r="R17" s="58">
        <v>2.084636230977694E-2</v>
      </c>
      <c r="S17" s="58">
        <v>3.2730825598436736E-2</v>
      </c>
      <c r="T17" s="58">
        <v>0.32342997337163032</v>
      </c>
      <c r="U17" s="58">
        <v>0.21312480834099967</v>
      </c>
      <c r="V17" s="58">
        <v>0.26827739085631497</v>
      </c>
      <c r="W17" s="59">
        <v>0.26827739085631497</v>
      </c>
      <c r="X17" s="42">
        <v>21.372602739726027</v>
      </c>
      <c r="Y17" s="43">
        <v>2.46</v>
      </c>
      <c r="Z17" s="43">
        <v>5</v>
      </c>
      <c r="AA17" s="43">
        <v>14.4</v>
      </c>
      <c r="AB17" s="43">
        <v>1.0900000000000001</v>
      </c>
      <c r="AC17" s="43">
        <v>3.15</v>
      </c>
      <c r="AD17" s="44">
        <v>6.7482014388489192E-2</v>
      </c>
      <c r="AE17" s="44">
        <v>0.21690647482014386</v>
      </c>
      <c r="AF17" s="45">
        <v>5.0999999999999997E-2</v>
      </c>
      <c r="AG17" s="185">
        <v>0.89799999999999991</v>
      </c>
      <c r="AH17" s="185">
        <v>0.10100000000000001</v>
      </c>
      <c r="AI17" s="43">
        <v>100.27350314491093</v>
      </c>
      <c r="AJ17" s="47">
        <v>103.35870852346518</v>
      </c>
      <c r="AK17" s="48">
        <v>7</v>
      </c>
      <c r="AL17" s="49">
        <v>4</v>
      </c>
      <c r="AM17" s="49">
        <v>4</v>
      </c>
      <c r="AN17" s="49">
        <v>3</v>
      </c>
      <c r="AO17" s="49">
        <v>7</v>
      </c>
      <c r="AP17" s="49">
        <v>7</v>
      </c>
      <c r="AQ17" s="49">
        <v>7</v>
      </c>
      <c r="AR17" s="50">
        <v>0.75</v>
      </c>
      <c r="AS17" s="60">
        <v>-3</v>
      </c>
      <c r="AT17" s="61">
        <v>2356.8000000000002</v>
      </c>
      <c r="AU17" s="115">
        <v>2</v>
      </c>
      <c r="AV17" s="61">
        <v>1</v>
      </c>
      <c r="AW17" s="61">
        <v>0</v>
      </c>
      <c r="AX17" s="61">
        <v>15</v>
      </c>
      <c r="AY17" s="62">
        <v>-1.1399999999999999</v>
      </c>
      <c r="AZ17" s="62">
        <v>-0.12</v>
      </c>
      <c r="BA17" s="62">
        <v>-0.5</v>
      </c>
      <c r="BB17" s="62"/>
      <c r="BC17" s="62"/>
      <c r="BD17" s="61">
        <v>0</v>
      </c>
      <c r="BE17" s="153">
        <v>0</v>
      </c>
      <c r="BF17" s="61">
        <v>2</v>
      </c>
      <c r="BG17" s="153">
        <v>0.33333333333333331</v>
      </c>
      <c r="BH17" s="163">
        <v>0</v>
      </c>
      <c r="BI17" s="163">
        <v>0</v>
      </c>
      <c r="BJ17" s="163">
        <v>83.3</v>
      </c>
      <c r="BK17" s="164">
        <v>0</v>
      </c>
      <c r="BL17" s="60">
        <v>60</v>
      </c>
      <c r="BM17" s="61">
        <v>2878.2000000000003</v>
      </c>
      <c r="BN17" s="115">
        <v>7</v>
      </c>
      <c r="BO17" s="61">
        <v>4</v>
      </c>
      <c r="BP17" s="61">
        <v>1</v>
      </c>
      <c r="BQ17" s="61">
        <v>19</v>
      </c>
      <c r="BR17" s="62">
        <v>1.55</v>
      </c>
      <c r="BS17" s="62">
        <v>0.67</v>
      </c>
      <c r="BT17" s="62">
        <v>1.88</v>
      </c>
      <c r="BU17" s="62"/>
      <c r="BV17" s="62"/>
      <c r="BW17" s="61">
        <v>2</v>
      </c>
      <c r="BX17" s="153">
        <v>6.2666666666666662E-2</v>
      </c>
      <c r="BY17" s="61">
        <v>5</v>
      </c>
      <c r="BZ17" s="153">
        <v>0.15666666666666665</v>
      </c>
      <c r="CA17" s="163">
        <v>50</v>
      </c>
      <c r="CB17" s="163">
        <v>0</v>
      </c>
      <c r="CC17" s="163">
        <v>88.6</v>
      </c>
      <c r="CD17" s="164">
        <v>8.6</v>
      </c>
      <c r="CE17" s="60">
        <v>67</v>
      </c>
      <c r="CF17" s="61">
        <v>2047</v>
      </c>
      <c r="CG17" s="115">
        <v>13</v>
      </c>
      <c r="CH17" s="61">
        <v>3</v>
      </c>
      <c r="CI17" s="61">
        <v>1</v>
      </c>
      <c r="CJ17" s="61">
        <v>14</v>
      </c>
      <c r="CK17" s="62">
        <v>0.8</v>
      </c>
      <c r="CL17" s="62">
        <v>1.2</v>
      </c>
      <c r="CM17" s="62">
        <v>0.75</v>
      </c>
      <c r="CN17" s="62">
        <v>2</v>
      </c>
      <c r="CO17" s="62">
        <v>19.899999999999999</v>
      </c>
      <c r="CP17" s="61">
        <v>5</v>
      </c>
      <c r="CQ17" s="153">
        <v>5.5970149253731345E-2</v>
      </c>
      <c r="CR17" s="61">
        <v>8</v>
      </c>
      <c r="CS17" s="153">
        <v>8.9552238805970158E-2</v>
      </c>
      <c r="CT17" s="163">
        <v>20</v>
      </c>
      <c r="CU17" s="163">
        <v>0</v>
      </c>
      <c r="CV17" s="163">
        <v>77.2</v>
      </c>
      <c r="CW17" s="164">
        <v>22.8</v>
      </c>
      <c r="CX17" s="60">
        <v>1081</v>
      </c>
      <c r="CY17" s="61">
        <v>3342.3</v>
      </c>
      <c r="CZ17" s="115">
        <v>86</v>
      </c>
      <c r="DA17" s="61">
        <v>64</v>
      </c>
      <c r="DB17" s="61">
        <v>12</v>
      </c>
      <c r="DC17" s="61">
        <v>33</v>
      </c>
      <c r="DD17" s="62">
        <v>1.0900000000000001</v>
      </c>
      <c r="DE17" s="62">
        <v>3.15</v>
      </c>
      <c r="DF17" s="62">
        <v>2.46</v>
      </c>
      <c r="DG17" s="62">
        <v>5</v>
      </c>
      <c r="DH17" s="62">
        <v>16.3</v>
      </c>
      <c r="DI17" s="61">
        <v>18</v>
      </c>
      <c r="DJ17" s="153">
        <v>4.0962072155411658E-2</v>
      </c>
      <c r="DK17" s="61">
        <v>68</v>
      </c>
      <c r="DL17" s="153">
        <v>0.15474560592044403</v>
      </c>
      <c r="DM17" s="163">
        <v>72.2</v>
      </c>
      <c r="DN17" s="163">
        <v>4.5</v>
      </c>
      <c r="DO17" s="163">
        <v>91</v>
      </c>
      <c r="DP17" s="164">
        <v>8.8000000000000007</v>
      </c>
      <c r="DQ17" s="60">
        <v>417</v>
      </c>
      <c r="DR17" s="61">
        <v>1956.6000000000001</v>
      </c>
      <c r="DS17" s="115">
        <v>59</v>
      </c>
      <c r="DT17" s="61">
        <v>37</v>
      </c>
      <c r="DU17" s="61">
        <v>3</v>
      </c>
      <c r="DV17" s="61">
        <v>38</v>
      </c>
      <c r="DW17" s="62">
        <v>0.51</v>
      </c>
      <c r="DX17" s="62">
        <v>1.99</v>
      </c>
      <c r="DY17" s="62">
        <v>2.0099999999999998</v>
      </c>
      <c r="DZ17" s="62">
        <v>2.9</v>
      </c>
      <c r="EA17" s="62">
        <v>14.4</v>
      </c>
      <c r="EB17" s="61">
        <v>14</v>
      </c>
      <c r="EC17" s="153">
        <v>6.7482014388489192E-2</v>
      </c>
      <c r="ED17" s="61">
        <v>45</v>
      </c>
      <c r="EE17" s="153">
        <v>0.21690647482014386</v>
      </c>
      <c r="EF17" s="62">
        <v>42.9</v>
      </c>
      <c r="EG17" s="163">
        <v>5.0999999999999996</v>
      </c>
      <c r="EH17" s="163">
        <v>88.6</v>
      </c>
      <c r="EI17" s="164">
        <v>11.4</v>
      </c>
    </row>
    <row r="18" spans="1:139" x14ac:dyDescent="0.2">
      <c r="A18" s="30">
        <v>16</v>
      </c>
      <c r="B18" s="32" t="s">
        <v>248</v>
      </c>
      <c r="C18" s="120">
        <v>8.485714285714284</v>
      </c>
      <c r="D18" s="34" t="s">
        <v>755</v>
      </c>
      <c r="E18" s="35">
        <v>5</v>
      </c>
      <c r="F18" s="36">
        <v>36579</v>
      </c>
      <c r="G18" s="37">
        <v>25.610958904109587</v>
      </c>
      <c r="H18" s="37" t="s">
        <v>754</v>
      </c>
      <c r="I18" s="37">
        <v>23.18904109589041</v>
      </c>
      <c r="J18" s="37" t="s">
        <v>976</v>
      </c>
      <c r="K18" s="37" t="s">
        <v>984</v>
      </c>
      <c r="L18" s="37" t="s">
        <v>987</v>
      </c>
      <c r="M18" s="35">
        <v>72</v>
      </c>
      <c r="N18" s="35">
        <v>213</v>
      </c>
      <c r="O18" s="35">
        <v>4.58</v>
      </c>
      <c r="P18" s="38">
        <v>3</v>
      </c>
      <c r="Q18" s="57">
        <v>4.6136946173562794E-2</v>
      </c>
      <c r="R18" s="58">
        <v>0.21341463414634149</v>
      </c>
      <c r="S18" s="58">
        <v>0.22189349112426035</v>
      </c>
      <c r="T18" s="58">
        <v>0.2079460966542751</v>
      </c>
      <c r="U18" s="58">
        <v>0.27592082841787913</v>
      </c>
      <c r="V18" s="58">
        <v>0.27592082841787913</v>
      </c>
      <c r="W18" s="59">
        <v>0.26212478699698516</v>
      </c>
      <c r="X18" s="42">
        <v>19.531506849315068</v>
      </c>
      <c r="Y18" s="43">
        <v>2.2999999999999998</v>
      </c>
      <c r="Z18" s="43">
        <v>6.9</v>
      </c>
      <c r="AA18" s="43">
        <v>10.4</v>
      </c>
      <c r="AB18" s="43">
        <v>0.96</v>
      </c>
      <c r="AC18" s="43">
        <v>2.0699999999999998</v>
      </c>
      <c r="AD18" s="44">
        <v>5.4631828978622322E-2</v>
      </c>
      <c r="AE18" s="44">
        <v>0.16389548693586695</v>
      </c>
      <c r="AF18" s="45">
        <v>0.129</v>
      </c>
      <c r="AG18" s="185">
        <v>0.8035000000000001</v>
      </c>
      <c r="AH18" s="185">
        <v>0.1925</v>
      </c>
      <c r="AI18" s="43">
        <v>96.816122944114213</v>
      </c>
      <c r="AJ18" s="47">
        <v>93.867537127579652</v>
      </c>
      <c r="AK18" s="48">
        <v>7</v>
      </c>
      <c r="AL18" s="49">
        <v>7</v>
      </c>
      <c r="AM18" s="49">
        <v>4</v>
      </c>
      <c r="AN18" s="49">
        <v>4</v>
      </c>
      <c r="AO18" s="49">
        <v>6</v>
      </c>
      <c r="AP18" s="49">
        <v>5</v>
      </c>
      <c r="AQ18" s="49">
        <v>7</v>
      </c>
      <c r="AR18" s="50">
        <v>0.5</v>
      </c>
      <c r="AS18" s="60">
        <v>126</v>
      </c>
      <c r="AT18" s="61">
        <v>2731</v>
      </c>
      <c r="AU18" s="115">
        <v>23</v>
      </c>
      <c r="AV18" s="61">
        <v>14</v>
      </c>
      <c r="AW18" s="61">
        <v>1</v>
      </c>
      <c r="AX18" s="61">
        <v>29</v>
      </c>
      <c r="AY18" s="62">
        <v>0.06</v>
      </c>
      <c r="AZ18" s="62">
        <v>0.37</v>
      </c>
      <c r="BA18" s="62">
        <v>1.25</v>
      </c>
      <c r="BB18" s="62">
        <v>1.25</v>
      </c>
      <c r="BC18" s="163">
        <v>9</v>
      </c>
      <c r="BD18" s="61">
        <v>5</v>
      </c>
      <c r="BE18" s="153">
        <v>4.9603174603174607E-2</v>
      </c>
      <c r="BF18" s="61">
        <v>18</v>
      </c>
      <c r="BG18" s="153">
        <v>0.17857142857142858</v>
      </c>
      <c r="BH18" s="163">
        <v>60</v>
      </c>
      <c r="BI18" s="163">
        <v>0</v>
      </c>
      <c r="BJ18" s="163">
        <v>84.1</v>
      </c>
      <c r="BK18" s="164">
        <v>15</v>
      </c>
      <c r="BL18" s="60">
        <v>672</v>
      </c>
      <c r="BM18" s="61">
        <v>3148.7999999999997</v>
      </c>
      <c r="BN18" s="115">
        <v>80</v>
      </c>
      <c r="BO18" s="61">
        <v>56</v>
      </c>
      <c r="BP18" s="61">
        <v>5</v>
      </c>
      <c r="BQ18" s="61">
        <v>18</v>
      </c>
      <c r="BR18" s="62">
        <v>0.68</v>
      </c>
      <c r="BS18" s="62">
        <v>1.52</v>
      </c>
      <c r="BT18" s="62">
        <v>1.6</v>
      </c>
      <c r="BU18" s="163">
        <v>3.9</v>
      </c>
      <c r="BV18" s="163">
        <v>8.9</v>
      </c>
      <c r="BW18" s="61">
        <v>21</v>
      </c>
      <c r="BX18" s="153">
        <v>0.05</v>
      </c>
      <c r="BY18" s="61">
        <v>59</v>
      </c>
      <c r="BZ18" s="153">
        <v>0.14047619047619048</v>
      </c>
      <c r="CA18" s="163">
        <v>71.400000000000006</v>
      </c>
      <c r="CB18" s="163">
        <v>5.0999999999999996</v>
      </c>
      <c r="CC18" s="163">
        <v>81</v>
      </c>
      <c r="CD18" s="164">
        <v>18.8</v>
      </c>
      <c r="CE18" s="60">
        <v>255</v>
      </c>
      <c r="CF18" s="61">
        <v>1149.2</v>
      </c>
      <c r="CG18" s="115">
        <v>26</v>
      </c>
      <c r="CH18" s="61">
        <v>19</v>
      </c>
      <c r="CI18" s="61">
        <v>1</v>
      </c>
      <c r="CJ18" s="61">
        <v>7</v>
      </c>
      <c r="CK18" s="62">
        <v>0.8</v>
      </c>
      <c r="CL18" s="62">
        <v>1.69</v>
      </c>
      <c r="CM18" s="62">
        <v>2.1800000000000002</v>
      </c>
      <c r="CN18" s="163">
        <v>5.2</v>
      </c>
      <c r="CO18" s="163">
        <v>9</v>
      </c>
      <c r="CP18" s="61">
        <v>8</v>
      </c>
      <c r="CQ18" s="153">
        <v>6.8392156862745107E-2</v>
      </c>
      <c r="CR18" s="61">
        <v>18</v>
      </c>
      <c r="CS18" s="153">
        <v>0.1538823529411765</v>
      </c>
      <c r="CT18" s="163">
        <v>62.5</v>
      </c>
      <c r="CU18" s="163">
        <v>13.6</v>
      </c>
      <c r="CV18" s="163">
        <v>42.6</v>
      </c>
      <c r="CW18" s="164">
        <v>57.4</v>
      </c>
      <c r="CX18" s="60">
        <v>179</v>
      </c>
      <c r="CY18" s="61">
        <v>860.8</v>
      </c>
      <c r="CZ18" s="115">
        <v>30</v>
      </c>
      <c r="DA18" s="61">
        <v>19</v>
      </c>
      <c r="DB18" s="61">
        <v>0</v>
      </c>
      <c r="DC18" s="61">
        <v>16</v>
      </c>
      <c r="DD18" s="62">
        <v>0.52</v>
      </c>
      <c r="DE18" s="62">
        <v>1.64</v>
      </c>
      <c r="DF18" s="62">
        <v>1.57</v>
      </c>
      <c r="DG18" s="163">
        <v>0</v>
      </c>
      <c r="DH18" s="163">
        <v>8.6999999999999993</v>
      </c>
      <c r="DI18" s="61">
        <v>6</v>
      </c>
      <c r="DJ18" s="153">
        <v>5.2625698324022349E-2</v>
      </c>
      <c r="DK18" s="61">
        <v>24</v>
      </c>
      <c r="DL18" s="153">
        <v>0.2105027932960894</v>
      </c>
      <c r="DM18" s="163">
        <v>50</v>
      </c>
      <c r="DN18" s="163">
        <v>9.5</v>
      </c>
      <c r="DO18" s="163">
        <v>84.4</v>
      </c>
      <c r="DP18" s="164">
        <v>14.8</v>
      </c>
      <c r="DQ18" s="60">
        <v>421</v>
      </c>
      <c r="DR18" s="61">
        <v>1525.8000000000002</v>
      </c>
      <c r="DS18" s="115">
        <v>40</v>
      </c>
      <c r="DT18" s="61">
        <v>27</v>
      </c>
      <c r="DU18" s="61">
        <v>4</v>
      </c>
      <c r="DV18" s="61">
        <v>15</v>
      </c>
      <c r="DW18" s="62">
        <v>0.96</v>
      </c>
      <c r="DX18" s="62">
        <v>2.0699999999999998</v>
      </c>
      <c r="DY18" s="62">
        <v>2.2999999999999998</v>
      </c>
      <c r="DZ18" s="163">
        <v>6.9</v>
      </c>
      <c r="EA18" s="163">
        <v>10.4</v>
      </c>
      <c r="EB18" s="61">
        <v>10</v>
      </c>
      <c r="EC18" s="153">
        <v>5.4631828978622322E-2</v>
      </c>
      <c r="ED18" s="61">
        <v>30</v>
      </c>
      <c r="EE18" s="153">
        <v>0.16389548693586695</v>
      </c>
      <c r="EF18" s="163">
        <v>50</v>
      </c>
      <c r="EG18" s="163">
        <v>12.9</v>
      </c>
      <c r="EH18" s="163">
        <v>76.3</v>
      </c>
      <c r="EI18" s="164">
        <v>23.7</v>
      </c>
    </row>
    <row r="19" spans="1:139" x14ac:dyDescent="0.2">
      <c r="A19" s="30">
        <v>17</v>
      </c>
      <c r="B19" s="32" t="s">
        <v>243</v>
      </c>
      <c r="C19" s="120">
        <v>8.3171428571428567</v>
      </c>
      <c r="D19" s="34" t="s">
        <v>783</v>
      </c>
      <c r="E19" s="35">
        <v>2</v>
      </c>
      <c r="F19" s="36">
        <v>36983</v>
      </c>
      <c r="G19" s="37">
        <v>24.504109589041096</v>
      </c>
      <c r="H19" s="37" t="s">
        <v>669</v>
      </c>
      <c r="I19" s="37">
        <v>22.082191780821919</v>
      </c>
      <c r="J19" s="37" t="s">
        <v>978</v>
      </c>
      <c r="K19" s="37" t="s">
        <v>977</v>
      </c>
      <c r="L19" s="37" t="s">
        <v>985</v>
      </c>
      <c r="M19" s="35">
        <v>72</v>
      </c>
      <c r="N19" s="35">
        <v>192</v>
      </c>
      <c r="O19" s="35">
        <v>4.33</v>
      </c>
      <c r="P19" s="38">
        <v>6</v>
      </c>
      <c r="Q19" s="57">
        <v>0</v>
      </c>
      <c r="R19" s="58">
        <v>9.9601593625498006E-4</v>
      </c>
      <c r="S19" s="58">
        <v>3.459320948110186E-2</v>
      </c>
      <c r="T19" s="58">
        <v>0.10397461085083874</v>
      </c>
      <c r="U19" s="58">
        <v>0.39364432367149754</v>
      </c>
      <c r="V19" s="58">
        <v>0.39364432367149754</v>
      </c>
      <c r="W19" s="59">
        <v>0.39364432367149754</v>
      </c>
      <c r="X19" s="42">
        <v>21.416438356164385</v>
      </c>
      <c r="Y19" s="43">
        <v>3.26</v>
      </c>
      <c r="Z19" s="43">
        <v>5.9</v>
      </c>
      <c r="AA19" s="43">
        <v>13.5</v>
      </c>
      <c r="AB19" s="43">
        <v>0.86</v>
      </c>
      <c r="AC19" s="43">
        <v>3.07</v>
      </c>
      <c r="AD19" s="44">
        <v>7.188878235858101E-2</v>
      </c>
      <c r="AE19" s="44">
        <v>0.27192713326941509</v>
      </c>
      <c r="AF19" s="45">
        <v>0.13400000000000001</v>
      </c>
      <c r="AG19" s="185">
        <v>0.39</v>
      </c>
      <c r="AH19" s="185">
        <v>0.60699999999999998</v>
      </c>
      <c r="AI19" s="43">
        <v>109.23948372344555</v>
      </c>
      <c r="AJ19" s="47">
        <v>105.91253793675629</v>
      </c>
      <c r="AK19" s="48">
        <v>10</v>
      </c>
      <c r="AL19" s="49">
        <v>4</v>
      </c>
      <c r="AM19" s="49">
        <v>6</v>
      </c>
      <c r="AN19" s="49">
        <v>3</v>
      </c>
      <c r="AO19" s="49">
        <v>10</v>
      </c>
      <c r="AP19" s="49">
        <v>7</v>
      </c>
      <c r="AQ19" s="49">
        <v>2</v>
      </c>
      <c r="AR19" s="50">
        <v>0</v>
      </c>
      <c r="AS19" s="60"/>
      <c r="AT19" s="61">
        <v>2970.5</v>
      </c>
      <c r="AU19" s="115"/>
      <c r="AV19" s="61"/>
      <c r="AW19" s="61"/>
      <c r="AX19" s="61"/>
      <c r="AY19" s="62"/>
      <c r="AZ19" s="62"/>
      <c r="BA19" s="62"/>
      <c r="BB19" s="62"/>
      <c r="BC19" s="62"/>
      <c r="BD19" s="61"/>
      <c r="BE19" s="153"/>
      <c r="BF19" s="61"/>
      <c r="BG19" s="153"/>
      <c r="BH19" s="163"/>
      <c r="BI19" s="163"/>
      <c r="BJ19" s="163"/>
      <c r="BK19" s="164"/>
      <c r="BL19" s="60">
        <v>6</v>
      </c>
      <c r="BM19" s="61">
        <v>6024</v>
      </c>
      <c r="BN19" s="115">
        <v>4</v>
      </c>
      <c r="BO19" s="61">
        <v>1</v>
      </c>
      <c r="BP19" s="61">
        <v>0</v>
      </c>
      <c r="BQ19" s="61">
        <v>61</v>
      </c>
      <c r="BR19" s="62">
        <v>0.4</v>
      </c>
      <c r="BS19" s="62">
        <v>0.03</v>
      </c>
      <c r="BT19" s="62">
        <v>0.14000000000000001</v>
      </c>
      <c r="BU19" s="62"/>
      <c r="BV19" s="62"/>
      <c r="BW19" s="61">
        <v>1</v>
      </c>
      <c r="BX19" s="153">
        <v>2.3333333333333334E-2</v>
      </c>
      <c r="BY19" s="61">
        <v>3</v>
      </c>
      <c r="BZ19" s="153">
        <v>7.0000000000000007E-2</v>
      </c>
      <c r="CA19" s="163">
        <v>0</v>
      </c>
      <c r="CB19" s="163">
        <v>0</v>
      </c>
      <c r="CC19" s="163">
        <v>0</v>
      </c>
      <c r="CD19" s="164">
        <v>100</v>
      </c>
      <c r="CE19" s="60">
        <v>108</v>
      </c>
      <c r="CF19" s="61">
        <v>3122</v>
      </c>
      <c r="CG19" s="115">
        <v>14</v>
      </c>
      <c r="CH19" s="61">
        <v>10</v>
      </c>
      <c r="CI19" s="61">
        <v>0</v>
      </c>
      <c r="CJ19" s="61">
        <v>24</v>
      </c>
      <c r="CK19" s="62">
        <v>0.3</v>
      </c>
      <c r="CL19" s="62">
        <v>0.38</v>
      </c>
      <c r="CM19" s="62">
        <v>1.24</v>
      </c>
      <c r="CN19" s="62">
        <v>4</v>
      </c>
      <c r="CO19" s="62">
        <v>5.9</v>
      </c>
      <c r="CP19" s="61">
        <v>1</v>
      </c>
      <c r="CQ19" s="153">
        <v>1.1481481481481481E-2</v>
      </c>
      <c r="CR19" s="61">
        <v>13</v>
      </c>
      <c r="CS19" s="153">
        <v>0.14925925925925926</v>
      </c>
      <c r="CT19" s="163">
        <v>0</v>
      </c>
      <c r="CU19" s="163">
        <v>16.7</v>
      </c>
      <c r="CV19" s="163">
        <v>33.299999999999997</v>
      </c>
      <c r="CW19" s="164">
        <v>66.7</v>
      </c>
      <c r="CX19" s="60">
        <v>344</v>
      </c>
      <c r="CY19" s="61">
        <v>3308.5</v>
      </c>
      <c r="CZ19" s="115">
        <v>49</v>
      </c>
      <c r="DA19" s="61">
        <v>30</v>
      </c>
      <c r="DB19" s="61">
        <v>3</v>
      </c>
      <c r="DC19" s="61">
        <v>32</v>
      </c>
      <c r="DD19" s="62">
        <v>0.45</v>
      </c>
      <c r="DE19" s="62">
        <v>0.97</v>
      </c>
      <c r="DF19" s="62">
        <v>1.47</v>
      </c>
      <c r="DG19" s="62">
        <v>5.9</v>
      </c>
      <c r="DH19" s="62">
        <v>10.199999999999999</v>
      </c>
      <c r="DI19" s="61">
        <v>8</v>
      </c>
      <c r="DJ19" s="153">
        <v>3.4186046511627904E-2</v>
      </c>
      <c r="DK19" s="61">
        <v>41</v>
      </c>
      <c r="DL19" s="153">
        <v>0.17520348837209301</v>
      </c>
      <c r="DM19" s="163">
        <v>75</v>
      </c>
      <c r="DN19" s="163">
        <v>16.7</v>
      </c>
      <c r="DO19" s="163">
        <v>45.9</v>
      </c>
      <c r="DP19" s="164">
        <v>54.1</v>
      </c>
      <c r="DQ19" s="60">
        <v>1043</v>
      </c>
      <c r="DR19" s="61">
        <v>2649.6000000000004</v>
      </c>
      <c r="DS19" s="115">
        <v>110</v>
      </c>
      <c r="DT19" s="61">
        <v>71</v>
      </c>
      <c r="DU19" s="61">
        <v>9</v>
      </c>
      <c r="DV19" s="61">
        <v>17</v>
      </c>
      <c r="DW19" s="62">
        <v>0.86</v>
      </c>
      <c r="DX19" s="62">
        <v>3.07</v>
      </c>
      <c r="DY19" s="62">
        <v>3.26</v>
      </c>
      <c r="DZ19" s="62">
        <v>5.4</v>
      </c>
      <c r="EA19" s="62">
        <v>13.5</v>
      </c>
      <c r="EB19" s="61">
        <v>23</v>
      </c>
      <c r="EC19" s="153">
        <v>7.188878235858101E-2</v>
      </c>
      <c r="ED19" s="61">
        <v>87</v>
      </c>
      <c r="EE19" s="153">
        <v>0.27192713326941509</v>
      </c>
      <c r="EF19" s="62">
        <v>30.4</v>
      </c>
      <c r="EG19" s="163">
        <v>13.4</v>
      </c>
      <c r="EH19" s="163">
        <v>32.1</v>
      </c>
      <c r="EI19" s="164">
        <v>67.3</v>
      </c>
    </row>
    <row r="20" spans="1:139" x14ac:dyDescent="0.2">
      <c r="A20" s="30">
        <v>18</v>
      </c>
      <c r="B20" s="32" t="s">
        <v>250</v>
      </c>
      <c r="C20" s="120">
        <v>8.2214285714285715</v>
      </c>
      <c r="D20" s="34" t="s">
        <v>795</v>
      </c>
      <c r="E20" s="35">
        <v>4</v>
      </c>
      <c r="F20" s="36">
        <v>37014</v>
      </c>
      <c r="G20" s="37">
        <v>24.419178082191781</v>
      </c>
      <c r="H20" s="37" t="s">
        <v>628</v>
      </c>
      <c r="I20" s="37">
        <v>21.997260273972604</v>
      </c>
      <c r="J20" s="37" t="s">
        <v>976</v>
      </c>
      <c r="K20" s="37" t="s">
        <v>984</v>
      </c>
      <c r="L20" s="37" t="s">
        <v>985</v>
      </c>
      <c r="M20" s="35">
        <v>73</v>
      </c>
      <c r="N20" s="35">
        <v>206</v>
      </c>
      <c r="O20" s="35">
        <v>4.57</v>
      </c>
      <c r="P20" s="38">
        <v>5</v>
      </c>
      <c r="Q20" s="57">
        <v>0</v>
      </c>
      <c r="R20" s="58">
        <v>1.6312777450927955E-2</v>
      </c>
      <c r="S20" s="58">
        <v>0</v>
      </c>
      <c r="T20" s="58">
        <v>0.25534895568008148</v>
      </c>
      <c r="U20" s="58">
        <v>0.24321266968325791</v>
      </c>
      <c r="V20" s="58">
        <v>0.24928081268166968</v>
      </c>
      <c r="W20" s="59">
        <v>0.23681677204758619</v>
      </c>
      <c r="X20" s="42">
        <v>20.334246575342465</v>
      </c>
      <c r="Y20" s="43">
        <v>3.25</v>
      </c>
      <c r="Z20" s="43">
        <v>5</v>
      </c>
      <c r="AA20" s="43">
        <v>14.6</v>
      </c>
      <c r="AB20" s="43">
        <v>0.97</v>
      </c>
      <c r="AC20" s="43">
        <v>2.17</v>
      </c>
      <c r="AD20" s="44">
        <v>4.7209302325581397E-2</v>
      </c>
      <c r="AE20" s="44">
        <v>0.1955813953488372</v>
      </c>
      <c r="AF20" s="45">
        <v>0.23100000000000001</v>
      </c>
      <c r="AG20" s="185">
        <v>0.86699999999999999</v>
      </c>
      <c r="AH20" s="185">
        <v>0.13300000000000001</v>
      </c>
      <c r="AI20" s="43">
        <v>94.456623232978913</v>
      </c>
      <c r="AJ20" s="47">
        <v>93.494421190948671</v>
      </c>
      <c r="AK20" s="48">
        <v>6</v>
      </c>
      <c r="AL20" s="49">
        <v>6</v>
      </c>
      <c r="AM20" s="49">
        <v>6</v>
      </c>
      <c r="AN20" s="49">
        <v>3</v>
      </c>
      <c r="AO20" s="49">
        <v>6</v>
      </c>
      <c r="AP20" s="49">
        <v>5</v>
      </c>
      <c r="AQ20" s="49">
        <v>4</v>
      </c>
      <c r="AR20" s="50">
        <v>0.75</v>
      </c>
      <c r="AS20" s="60"/>
      <c r="AT20" s="61">
        <v>2750.7999999999997</v>
      </c>
      <c r="AU20" s="115"/>
      <c r="AV20" s="61"/>
      <c r="AW20" s="61"/>
      <c r="AX20" s="61"/>
      <c r="AY20" s="62"/>
      <c r="AZ20" s="62"/>
      <c r="BA20" s="62"/>
      <c r="BB20" s="62"/>
      <c r="BC20" s="62"/>
      <c r="BD20" s="61"/>
      <c r="BE20" s="153"/>
      <c r="BF20" s="61"/>
      <c r="BG20" s="153"/>
      <c r="BH20" s="163"/>
      <c r="BI20" s="163"/>
      <c r="BJ20" s="163"/>
      <c r="BK20" s="164"/>
      <c r="BL20" s="60">
        <v>61</v>
      </c>
      <c r="BM20" s="61">
        <v>3739.4000000000005</v>
      </c>
      <c r="BN20" s="115">
        <v>8</v>
      </c>
      <c r="BO20" s="61">
        <v>3</v>
      </c>
      <c r="BP20" s="61">
        <v>1</v>
      </c>
      <c r="BQ20" s="61">
        <v>23</v>
      </c>
      <c r="BR20" s="62">
        <v>1.05</v>
      </c>
      <c r="BS20" s="62">
        <v>0.64</v>
      </c>
      <c r="BT20" s="62">
        <v>1.49</v>
      </c>
      <c r="BU20" s="62"/>
      <c r="BV20" s="62"/>
      <c r="BW20" s="61">
        <v>6</v>
      </c>
      <c r="BX20" s="153">
        <v>0.14655737704918032</v>
      </c>
      <c r="BY20" s="61">
        <v>2</v>
      </c>
      <c r="BZ20" s="153">
        <v>4.8852459016393436E-2</v>
      </c>
      <c r="CA20" s="163">
        <v>33.299999999999997</v>
      </c>
      <c r="CB20" s="163">
        <v>25</v>
      </c>
      <c r="CC20" s="163">
        <v>85.7</v>
      </c>
      <c r="CD20" s="164">
        <v>11.9</v>
      </c>
      <c r="CE20" s="60"/>
      <c r="CF20" s="61">
        <v>2606</v>
      </c>
      <c r="CG20" s="115"/>
      <c r="CH20" s="61"/>
      <c r="CI20" s="61"/>
      <c r="CJ20" s="61"/>
      <c r="CK20" s="62"/>
      <c r="CL20" s="62"/>
      <c r="CM20" s="62"/>
      <c r="CN20" s="62"/>
      <c r="CO20" s="62"/>
      <c r="CP20" s="61"/>
      <c r="CQ20" s="153"/>
      <c r="CR20" s="61"/>
      <c r="CS20" s="153"/>
      <c r="CT20" s="163"/>
      <c r="CU20" s="163"/>
      <c r="CV20" s="163"/>
      <c r="CW20" s="164"/>
      <c r="CX20" s="60">
        <v>1203</v>
      </c>
      <c r="CY20" s="61">
        <v>4711.2000000000007</v>
      </c>
      <c r="CZ20" s="115">
        <v>93</v>
      </c>
      <c r="DA20" s="61">
        <v>57</v>
      </c>
      <c r="DB20" s="61">
        <v>9</v>
      </c>
      <c r="DC20" s="61">
        <v>31</v>
      </c>
      <c r="DD20" s="62">
        <v>0.97</v>
      </c>
      <c r="DE20" s="62">
        <v>2.17</v>
      </c>
      <c r="DF20" s="62">
        <v>3.25</v>
      </c>
      <c r="DG20" s="62">
        <v>5</v>
      </c>
      <c r="DH20" s="62">
        <v>18.5</v>
      </c>
      <c r="DI20" s="61">
        <v>29</v>
      </c>
      <c r="DJ20" s="153">
        <v>7.8345802161263509E-2</v>
      </c>
      <c r="DK20" s="61">
        <v>64</v>
      </c>
      <c r="DL20" s="153">
        <v>0.17290108063175397</v>
      </c>
      <c r="DM20" s="163">
        <v>51.7</v>
      </c>
      <c r="DN20" s="163">
        <v>8.1</v>
      </c>
      <c r="DO20" s="163">
        <v>82.3</v>
      </c>
      <c r="DP20" s="164">
        <v>17.7</v>
      </c>
      <c r="DQ20" s="60">
        <v>430</v>
      </c>
      <c r="DR20" s="61">
        <v>1768</v>
      </c>
      <c r="DS20" s="115">
        <v>72</v>
      </c>
      <c r="DT20" s="61">
        <v>30</v>
      </c>
      <c r="DU20" s="61">
        <v>2</v>
      </c>
      <c r="DV20" s="61">
        <v>7</v>
      </c>
      <c r="DW20" s="62">
        <v>0.12</v>
      </c>
      <c r="DX20" s="62">
        <v>1.56</v>
      </c>
      <c r="DY20" s="62">
        <v>1.45</v>
      </c>
      <c r="DZ20" s="62">
        <v>4.0999999999999996</v>
      </c>
      <c r="EA20" s="62">
        <v>14.6</v>
      </c>
      <c r="EB20" s="61">
        <v>14</v>
      </c>
      <c r="EC20" s="153">
        <v>4.7209302325581397E-2</v>
      </c>
      <c r="ED20" s="61">
        <v>58</v>
      </c>
      <c r="EE20" s="153">
        <v>0.1955813953488372</v>
      </c>
      <c r="EF20" s="62">
        <v>21.4</v>
      </c>
      <c r="EG20" s="163">
        <v>23.1</v>
      </c>
      <c r="EH20" s="163">
        <v>91.1</v>
      </c>
      <c r="EI20" s="164">
        <v>8.9</v>
      </c>
    </row>
    <row r="21" spans="1:139" ht="15.75" customHeight="1" x14ac:dyDescent="0.2">
      <c r="A21" s="30">
        <v>19</v>
      </c>
      <c r="B21" s="32" t="s">
        <v>265</v>
      </c>
      <c r="C21" s="120">
        <v>7.9771428571428569</v>
      </c>
      <c r="D21" s="34" t="s">
        <v>700</v>
      </c>
      <c r="E21" s="35">
        <v>2</v>
      </c>
      <c r="F21" s="36">
        <v>36553</v>
      </c>
      <c r="G21" s="37">
        <v>25.682191780821917</v>
      </c>
      <c r="H21" s="37" t="s">
        <v>669</v>
      </c>
      <c r="I21" s="37">
        <v>23.260273972602739</v>
      </c>
      <c r="J21" s="37" t="s">
        <v>978</v>
      </c>
      <c r="K21" s="37" t="s">
        <v>984</v>
      </c>
      <c r="L21" s="37" t="s">
        <v>985</v>
      </c>
      <c r="M21" s="35">
        <v>72</v>
      </c>
      <c r="N21" s="35">
        <v>191</v>
      </c>
      <c r="O21" s="35">
        <v>4.54</v>
      </c>
      <c r="P21" s="38">
        <v>7</v>
      </c>
      <c r="Q21" s="57">
        <v>5.1709996077172714E-2</v>
      </c>
      <c r="R21" s="58">
        <v>0.23248681143417985</v>
      </c>
      <c r="S21" s="58">
        <v>0.26701291783193498</v>
      </c>
      <c r="T21" s="58">
        <v>0.33231307389593356</v>
      </c>
      <c r="U21" s="58">
        <v>0.28876762164620284</v>
      </c>
      <c r="V21" s="58">
        <v>0.3105403477710682</v>
      </c>
      <c r="W21" s="59">
        <v>0.3105403477710682</v>
      </c>
      <c r="X21" s="42">
        <v>19.602739726027398</v>
      </c>
      <c r="Y21" s="43">
        <v>2.56</v>
      </c>
      <c r="Z21" s="43">
        <v>8</v>
      </c>
      <c r="AA21" s="43">
        <v>11.5</v>
      </c>
      <c r="AB21" s="43">
        <v>0.69</v>
      </c>
      <c r="AC21" s="43">
        <v>4.47</v>
      </c>
      <c r="AD21" s="44">
        <v>5.183352080989876E-2</v>
      </c>
      <c r="AE21" s="44">
        <v>0.22749156355455569</v>
      </c>
      <c r="AF21" s="45">
        <v>7.4999999999999997E-2</v>
      </c>
      <c r="AG21" s="185">
        <v>0.62349999999999994</v>
      </c>
      <c r="AH21" s="185">
        <v>0.371</v>
      </c>
      <c r="AI21" s="43">
        <v>89.916615496140793</v>
      </c>
      <c r="AJ21" s="47">
        <v>87.178157798596416</v>
      </c>
      <c r="AK21" s="48">
        <v>8</v>
      </c>
      <c r="AL21" s="49">
        <v>7</v>
      </c>
      <c r="AM21" s="49">
        <v>5</v>
      </c>
      <c r="AN21" s="49">
        <v>6</v>
      </c>
      <c r="AO21" s="49">
        <v>7</v>
      </c>
      <c r="AP21" s="49">
        <v>4</v>
      </c>
      <c r="AQ21" s="49">
        <v>1</v>
      </c>
      <c r="AR21" s="50">
        <v>0.5</v>
      </c>
      <c r="AS21" s="60">
        <v>145</v>
      </c>
      <c r="AT21" s="61">
        <v>2804.1</v>
      </c>
      <c r="AU21" s="115">
        <v>9</v>
      </c>
      <c r="AV21" s="61">
        <v>8</v>
      </c>
      <c r="AW21" s="61">
        <v>2</v>
      </c>
      <c r="AX21" s="61">
        <v>24</v>
      </c>
      <c r="AY21" s="62">
        <v>0.45</v>
      </c>
      <c r="AZ21" s="62">
        <v>0.63</v>
      </c>
      <c r="BA21" s="62">
        <v>2.16</v>
      </c>
      <c r="BB21" s="62"/>
      <c r="BC21" s="62"/>
      <c r="BD21" s="61">
        <v>0</v>
      </c>
      <c r="BE21" s="153">
        <v>0</v>
      </c>
      <c r="BF21" s="61">
        <v>9</v>
      </c>
      <c r="BG21" s="153">
        <v>0.1340689655172414</v>
      </c>
      <c r="BH21" s="163">
        <v>0</v>
      </c>
      <c r="BI21" s="163">
        <v>0</v>
      </c>
      <c r="BJ21" s="163">
        <v>65.3</v>
      </c>
      <c r="BK21" s="164">
        <v>34.700000000000003</v>
      </c>
      <c r="BL21" s="60">
        <v>758</v>
      </c>
      <c r="BM21" s="61">
        <v>3260.4</v>
      </c>
      <c r="BN21" s="115">
        <v>83</v>
      </c>
      <c r="BO21" s="61">
        <v>46</v>
      </c>
      <c r="BP21" s="61">
        <v>1</v>
      </c>
      <c r="BQ21" s="61">
        <v>25</v>
      </c>
      <c r="BR21" s="62">
        <v>0.6</v>
      </c>
      <c r="BS21" s="62">
        <v>1.95</v>
      </c>
      <c r="BT21" s="62">
        <v>2.2999999999999998</v>
      </c>
      <c r="BU21" s="62">
        <v>9.9</v>
      </c>
      <c r="BV21" s="62">
        <v>11.2</v>
      </c>
      <c r="BW21" s="61">
        <v>13</v>
      </c>
      <c r="BX21" s="153">
        <v>3.9445910290237467E-2</v>
      </c>
      <c r="BY21" s="61">
        <v>70</v>
      </c>
      <c r="BZ21" s="153">
        <v>0.21240105540897097</v>
      </c>
      <c r="CA21" s="163">
        <v>15.4</v>
      </c>
      <c r="CB21" s="163">
        <v>14.8</v>
      </c>
      <c r="CC21" s="163">
        <v>17.3</v>
      </c>
      <c r="CD21" s="164">
        <v>82.4</v>
      </c>
      <c r="CE21" s="60">
        <v>401</v>
      </c>
      <c r="CF21" s="61">
        <v>1501.8000000000002</v>
      </c>
      <c r="CG21" s="115">
        <v>38</v>
      </c>
      <c r="CH21" s="61">
        <v>26</v>
      </c>
      <c r="CI21" s="61">
        <v>1</v>
      </c>
      <c r="CJ21" s="61">
        <v>9</v>
      </c>
      <c r="CK21" s="62">
        <v>0.69</v>
      </c>
      <c r="CL21" s="62">
        <v>1.88</v>
      </c>
      <c r="CM21" s="62">
        <v>2.2000000000000002</v>
      </c>
      <c r="CN21" s="62">
        <v>8</v>
      </c>
      <c r="CO21" s="62">
        <v>11.9</v>
      </c>
      <c r="CP21" s="61">
        <v>4</v>
      </c>
      <c r="CQ21" s="153">
        <v>2.1945137157107233E-2</v>
      </c>
      <c r="CR21" s="61">
        <v>34</v>
      </c>
      <c r="CS21" s="153">
        <v>0.18653366583541151</v>
      </c>
      <c r="CT21" s="163">
        <v>50</v>
      </c>
      <c r="CU21" s="163">
        <v>7.1</v>
      </c>
      <c r="CV21" s="163">
        <v>49.2</v>
      </c>
      <c r="CW21" s="164">
        <v>50.3</v>
      </c>
      <c r="CX21" s="60">
        <v>76</v>
      </c>
      <c r="CY21" s="61">
        <v>228.7</v>
      </c>
      <c r="CZ21" s="115">
        <v>1</v>
      </c>
      <c r="DA21" s="61">
        <v>1</v>
      </c>
      <c r="DB21" s="61">
        <v>1</v>
      </c>
      <c r="DC21" s="61">
        <v>21</v>
      </c>
      <c r="DD21" s="62">
        <v>6.8</v>
      </c>
      <c r="DE21" s="62">
        <v>4.47</v>
      </c>
      <c r="DF21" s="62"/>
      <c r="DG21" s="62"/>
      <c r="DH21" s="62"/>
      <c r="DI21" s="61"/>
      <c r="DJ21" s="153"/>
      <c r="DK21" s="61"/>
      <c r="DL21" s="153"/>
      <c r="DM21" s="163">
        <v>0</v>
      </c>
      <c r="DN21" s="163">
        <v>0</v>
      </c>
      <c r="DO21" s="163">
        <v>66.7</v>
      </c>
      <c r="DP21" s="164">
        <v>33.299999999999997</v>
      </c>
      <c r="DQ21" s="60">
        <v>889</v>
      </c>
      <c r="DR21" s="61">
        <v>3078.6</v>
      </c>
      <c r="DS21" s="115">
        <v>97</v>
      </c>
      <c r="DT21" s="61">
        <v>62</v>
      </c>
      <c r="DU21" s="61">
        <v>4</v>
      </c>
      <c r="DV21" s="61">
        <v>24</v>
      </c>
      <c r="DW21" s="62">
        <v>0.67</v>
      </c>
      <c r="DX21" s="62">
        <v>2.4</v>
      </c>
      <c r="DY21" s="62">
        <v>2.56</v>
      </c>
      <c r="DZ21" s="62">
        <v>5</v>
      </c>
      <c r="EA21" s="62">
        <v>11.5</v>
      </c>
      <c r="EB21" s="61">
        <v>18</v>
      </c>
      <c r="EC21" s="153">
        <v>5.183352080989876E-2</v>
      </c>
      <c r="ED21" s="61">
        <v>79</v>
      </c>
      <c r="EE21" s="153">
        <v>0.22749156355455569</v>
      </c>
      <c r="EF21" s="62">
        <v>16.7</v>
      </c>
      <c r="EG21" s="163">
        <v>7.5</v>
      </c>
      <c r="EH21" s="163">
        <v>58</v>
      </c>
      <c r="EI21" s="164">
        <v>40.9</v>
      </c>
    </row>
    <row r="22" spans="1:139" ht="15.75" customHeight="1" x14ac:dyDescent="0.2">
      <c r="A22" s="30">
        <v>20</v>
      </c>
      <c r="B22" s="32" t="s">
        <v>268</v>
      </c>
      <c r="C22" s="120">
        <v>7.9642857142857144</v>
      </c>
      <c r="D22" s="34" t="s">
        <v>811</v>
      </c>
      <c r="E22" s="35">
        <v>8</v>
      </c>
      <c r="F22" s="36">
        <v>36958</v>
      </c>
      <c r="G22" s="37">
        <v>24.572602739726026</v>
      </c>
      <c r="H22" s="37" t="s">
        <v>669</v>
      </c>
      <c r="I22" s="37">
        <v>22.150684931506849</v>
      </c>
      <c r="J22" s="37" t="s">
        <v>983</v>
      </c>
      <c r="K22" s="37" t="s">
        <v>981</v>
      </c>
      <c r="L22" s="37" t="s">
        <v>986</v>
      </c>
      <c r="M22" s="35">
        <v>69</v>
      </c>
      <c r="N22" s="35">
        <v>182</v>
      </c>
      <c r="O22" s="35">
        <v>4.37</v>
      </c>
      <c r="P22" s="38">
        <v>3</v>
      </c>
      <c r="Q22" s="57">
        <v>0</v>
      </c>
      <c r="R22" s="58">
        <v>3.6047331713815529E-2</v>
      </c>
      <c r="S22" s="58">
        <v>9.8910310142497904E-2</v>
      </c>
      <c r="T22" s="58">
        <v>0.12615493958777541</v>
      </c>
      <c r="U22" s="58">
        <v>0.21298849481791385</v>
      </c>
      <c r="V22" s="58">
        <v>0.21298849481791385</v>
      </c>
      <c r="W22" s="59">
        <v>0.16187125606161454</v>
      </c>
      <c r="X22" s="42">
        <v>21.484931506849314</v>
      </c>
      <c r="Y22" s="43">
        <v>2.38</v>
      </c>
      <c r="Z22" s="43">
        <v>6.4</v>
      </c>
      <c r="AA22" s="43">
        <v>8.1</v>
      </c>
      <c r="AB22" s="43">
        <v>0.77</v>
      </c>
      <c r="AC22" s="43">
        <v>1.67</v>
      </c>
      <c r="AD22" s="44">
        <v>3.6666666666666674E-2</v>
      </c>
      <c r="AE22" s="44">
        <v>0.23000000000000004</v>
      </c>
      <c r="AF22" s="45">
        <v>0.10199999999999999</v>
      </c>
      <c r="AG22" s="185">
        <v>5.8999999999999997E-2</v>
      </c>
      <c r="AH22" s="185">
        <v>0.92849999999999999</v>
      </c>
      <c r="AI22" s="43">
        <v>99.810363158980536</v>
      </c>
      <c r="AJ22" s="47">
        <v>90.785870726733719</v>
      </c>
      <c r="AK22" s="48">
        <v>4</v>
      </c>
      <c r="AL22" s="49">
        <v>4</v>
      </c>
      <c r="AM22" s="49">
        <v>4</v>
      </c>
      <c r="AN22" s="49">
        <v>4</v>
      </c>
      <c r="AO22" s="49">
        <v>9</v>
      </c>
      <c r="AP22" s="49">
        <v>5</v>
      </c>
      <c r="AQ22" s="49">
        <v>7</v>
      </c>
      <c r="AR22" s="50">
        <v>0.25</v>
      </c>
      <c r="AS22" s="60"/>
      <c r="AT22" s="61">
        <v>2847</v>
      </c>
      <c r="AU22" s="115"/>
      <c r="AV22" s="61"/>
      <c r="AW22" s="61"/>
      <c r="AX22" s="61"/>
      <c r="AY22" s="62"/>
      <c r="AZ22" s="62"/>
      <c r="BA22" s="62"/>
      <c r="BB22" s="62"/>
      <c r="BC22" s="62"/>
      <c r="BD22" s="61"/>
      <c r="BE22" s="153"/>
      <c r="BF22" s="61"/>
      <c r="BG22" s="153"/>
      <c r="BH22" s="163"/>
      <c r="BI22" s="163"/>
      <c r="BJ22" s="163"/>
      <c r="BK22" s="164"/>
      <c r="BL22" s="60">
        <v>92</v>
      </c>
      <c r="BM22" s="61">
        <v>2552.2000000000003</v>
      </c>
      <c r="BN22" s="115">
        <v>13</v>
      </c>
      <c r="BO22" s="61">
        <v>8</v>
      </c>
      <c r="BP22" s="61">
        <v>0</v>
      </c>
      <c r="BQ22" s="61">
        <v>19</v>
      </c>
      <c r="BR22" s="62">
        <v>0.53</v>
      </c>
      <c r="BS22" s="62">
        <v>0.24</v>
      </c>
      <c r="BT22" s="62">
        <v>3.67</v>
      </c>
      <c r="BU22" s="62"/>
      <c r="BV22" s="62"/>
      <c r="BW22" s="61">
        <v>2</v>
      </c>
      <c r="BX22" s="153">
        <v>7.978260869565218E-2</v>
      </c>
      <c r="BY22" s="61">
        <v>11</v>
      </c>
      <c r="BZ22" s="153">
        <v>0.43880434782608696</v>
      </c>
      <c r="CA22" s="163">
        <v>0</v>
      </c>
      <c r="CB22" s="163">
        <v>20</v>
      </c>
      <c r="CC22" s="163">
        <v>34.5</v>
      </c>
      <c r="CD22" s="164">
        <v>58.6</v>
      </c>
      <c r="CE22" s="60">
        <v>236</v>
      </c>
      <c r="CF22" s="61">
        <v>2386</v>
      </c>
      <c r="CG22" s="115">
        <v>24</v>
      </c>
      <c r="CH22" s="61">
        <v>18</v>
      </c>
      <c r="CI22" s="61">
        <v>3</v>
      </c>
      <c r="CJ22" s="61">
        <v>20</v>
      </c>
      <c r="CK22" s="62">
        <v>0.59</v>
      </c>
      <c r="CL22" s="62">
        <v>0.8</v>
      </c>
      <c r="CM22" s="62">
        <v>2.4</v>
      </c>
      <c r="CN22" s="62">
        <v>9.9</v>
      </c>
      <c r="CO22" s="62">
        <v>5.4</v>
      </c>
      <c r="CP22" s="61">
        <v>3</v>
      </c>
      <c r="CQ22" s="153">
        <v>3.0508474576271184E-2</v>
      </c>
      <c r="CR22" s="61">
        <v>21</v>
      </c>
      <c r="CS22" s="153">
        <v>0.2135593220338983</v>
      </c>
      <c r="CT22" s="163">
        <v>0</v>
      </c>
      <c r="CU22" s="163">
        <v>0</v>
      </c>
      <c r="CV22" s="163">
        <v>10</v>
      </c>
      <c r="CW22" s="164">
        <v>89</v>
      </c>
      <c r="CX22" s="60">
        <v>426</v>
      </c>
      <c r="CY22" s="61">
        <v>3376.7999999999997</v>
      </c>
      <c r="CZ22" s="115">
        <v>45</v>
      </c>
      <c r="DA22" s="61">
        <v>34</v>
      </c>
      <c r="DB22" s="61">
        <v>2</v>
      </c>
      <c r="DC22" s="61">
        <v>33</v>
      </c>
      <c r="DD22" s="62">
        <v>0.56000000000000005</v>
      </c>
      <c r="DE22" s="62">
        <v>1.06</v>
      </c>
      <c r="DF22" s="62">
        <v>2.38</v>
      </c>
      <c r="DG22" s="62">
        <v>6.4</v>
      </c>
      <c r="DH22" s="62">
        <v>9.3000000000000007</v>
      </c>
      <c r="DI22" s="61">
        <v>10</v>
      </c>
      <c r="DJ22" s="153">
        <v>5.5868544600938964E-2</v>
      </c>
      <c r="DK22" s="61">
        <v>35</v>
      </c>
      <c r="DL22" s="153">
        <v>0.19553990610328639</v>
      </c>
      <c r="DM22" s="163">
        <v>60</v>
      </c>
      <c r="DN22" s="163">
        <v>5.6</v>
      </c>
      <c r="DO22" s="163">
        <v>8.6</v>
      </c>
      <c r="DP22" s="164">
        <v>89.2</v>
      </c>
      <c r="DQ22" s="60">
        <v>672</v>
      </c>
      <c r="DR22" s="61">
        <v>3155.1</v>
      </c>
      <c r="DS22" s="115">
        <v>80</v>
      </c>
      <c r="DT22" s="61">
        <v>53</v>
      </c>
      <c r="DU22" s="61">
        <v>3</v>
      </c>
      <c r="DV22" s="61">
        <v>22</v>
      </c>
      <c r="DW22" s="62">
        <v>0.77</v>
      </c>
      <c r="DX22" s="62">
        <v>1.67</v>
      </c>
      <c r="DY22" s="62">
        <v>2.2400000000000002</v>
      </c>
      <c r="DZ22" s="62">
        <v>6.3</v>
      </c>
      <c r="EA22" s="62">
        <v>8.1</v>
      </c>
      <c r="EB22" s="61">
        <v>11</v>
      </c>
      <c r="EC22" s="153">
        <v>3.6666666666666674E-2</v>
      </c>
      <c r="ED22" s="61">
        <v>69</v>
      </c>
      <c r="EE22" s="153">
        <v>0.23000000000000004</v>
      </c>
      <c r="EF22" s="62">
        <v>36.4</v>
      </c>
      <c r="EG22" s="163">
        <v>10.199999999999999</v>
      </c>
      <c r="EH22" s="163">
        <v>3.2</v>
      </c>
      <c r="EI22" s="164">
        <v>96.5</v>
      </c>
    </row>
    <row r="23" spans="1:139" ht="15.75" customHeight="1" x14ac:dyDescent="0.2">
      <c r="A23" s="30">
        <v>21</v>
      </c>
      <c r="B23" s="32" t="s">
        <v>289</v>
      </c>
      <c r="C23" s="120">
        <v>7.7528571428571436</v>
      </c>
      <c r="D23" s="34" t="s">
        <v>769</v>
      </c>
      <c r="E23" s="35">
        <v>3</v>
      </c>
      <c r="F23" s="36">
        <v>36678</v>
      </c>
      <c r="G23" s="37">
        <v>25.339726027397262</v>
      </c>
      <c r="H23" s="37" t="s">
        <v>669</v>
      </c>
      <c r="I23" s="37">
        <v>22.917808219178081</v>
      </c>
      <c r="J23" s="37" t="s">
        <v>978</v>
      </c>
      <c r="K23" s="37" t="s">
        <v>982</v>
      </c>
      <c r="L23" s="37" t="s">
        <v>985</v>
      </c>
      <c r="M23" s="35">
        <v>74</v>
      </c>
      <c r="N23" s="35">
        <v>213</v>
      </c>
      <c r="O23" s="35">
        <v>4.53</v>
      </c>
      <c r="P23" s="38">
        <v>6</v>
      </c>
      <c r="Q23" s="57">
        <v>0</v>
      </c>
      <c r="R23" s="58">
        <v>0</v>
      </c>
      <c r="S23" s="58">
        <v>0.26626605884790716</v>
      </c>
      <c r="T23" s="58">
        <v>0.28780544701697092</v>
      </c>
      <c r="U23" s="58">
        <v>0.37274000509294625</v>
      </c>
      <c r="V23" s="58">
        <v>0.37274000509294625</v>
      </c>
      <c r="W23" s="59">
        <v>0.35410300483829893</v>
      </c>
      <c r="X23" s="42">
        <v>20.276712328767122</v>
      </c>
      <c r="Y23" s="43">
        <v>2.72</v>
      </c>
      <c r="Z23" s="43">
        <v>6.1</v>
      </c>
      <c r="AA23" s="43">
        <v>9.1999999999999993</v>
      </c>
      <c r="AB23" s="43">
        <v>1</v>
      </c>
      <c r="AC23" s="43">
        <v>2.44</v>
      </c>
      <c r="AD23" s="44">
        <v>7.2006831767719895E-2</v>
      </c>
      <c r="AE23" s="44">
        <v>0.30196413321947052</v>
      </c>
      <c r="AF23" s="45">
        <v>5.2999999999999999E-2</v>
      </c>
      <c r="AG23" s="185">
        <v>0.73649999999999993</v>
      </c>
      <c r="AH23" s="185">
        <v>0.2555</v>
      </c>
      <c r="AI23" s="43">
        <v>101.16185655350087</v>
      </c>
      <c r="AJ23" s="47">
        <v>102.19587396127594</v>
      </c>
      <c r="AK23" s="48">
        <v>9</v>
      </c>
      <c r="AL23" s="49">
        <v>6</v>
      </c>
      <c r="AM23" s="49">
        <v>5</v>
      </c>
      <c r="AN23" s="49">
        <v>4</v>
      </c>
      <c r="AO23" s="49">
        <v>7</v>
      </c>
      <c r="AP23" s="49">
        <v>7</v>
      </c>
      <c r="AQ23" s="49">
        <v>2</v>
      </c>
      <c r="AR23" s="50">
        <v>0</v>
      </c>
      <c r="AS23" s="60"/>
      <c r="AT23" s="61">
        <v>3131.7000000000003</v>
      </c>
      <c r="AU23" s="115"/>
      <c r="AV23" s="61"/>
      <c r="AW23" s="61"/>
      <c r="AX23" s="61"/>
      <c r="AY23" s="62"/>
      <c r="AZ23" s="62"/>
      <c r="BA23" s="62"/>
      <c r="BB23" s="62"/>
      <c r="BC23" s="62"/>
      <c r="BD23" s="61"/>
      <c r="BE23" s="153"/>
      <c r="BF23" s="61"/>
      <c r="BG23" s="153"/>
      <c r="BH23" s="163"/>
      <c r="BI23" s="163"/>
      <c r="BJ23" s="163"/>
      <c r="BK23" s="164"/>
      <c r="BL23" s="60"/>
      <c r="BM23" s="61">
        <v>4046.9</v>
      </c>
      <c r="BN23" s="115"/>
      <c r="BO23" s="61"/>
      <c r="BP23" s="61"/>
      <c r="BQ23" s="61"/>
      <c r="BR23" s="62"/>
      <c r="BS23" s="62"/>
      <c r="BT23" s="62"/>
      <c r="BU23" s="62"/>
      <c r="BV23" s="62"/>
      <c r="BW23" s="61"/>
      <c r="BX23" s="153"/>
      <c r="BY23" s="61"/>
      <c r="BZ23" s="153"/>
      <c r="CA23" s="163"/>
      <c r="CB23" s="163"/>
      <c r="CC23" s="163"/>
      <c r="CD23" s="164"/>
      <c r="CE23" s="60">
        <v>771</v>
      </c>
      <c r="CF23" s="61">
        <v>2895.6000000000004</v>
      </c>
      <c r="CG23" s="115">
        <v>93</v>
      </c>
      <c r="CH23" s="61">
        <v>64</v>
      </c>
      <c r="CI23" s="61">
        <v>4</v>
      </c>
      <c r="CJ23" s="61">
        <v>20</v>
      </c>
      <c r="CK23" s="62">
        <v>0.55000000000000004</v>
      </c>
      <c r="CL23" s="62">
        <v>2.0699999999999998</v>
      </c>
      <c r="CM23" s="62">
        <v>2.1800000000000002</v>
      </c>
      <c r="CN23" s="62">
        <v>5.8</v>
      </c>
      <c r="CO23" s="62">
        <v>10.199999999999999</v>
      </c>
      <c r="CP23" s="61">
        <v>21</v>
      </c>
      <c r="CQ23" s="153">
        <v>5.9377431906614792E-2</v>
      </c>
      <c r="CR23" s="61">
        <v>72</v>
      </c>
      <c r="CS23" s="153">
        <v>0.203579766536965</v>
      </c>
      <c r="CT23" s="163">
        <v>47.6</v>
      </c>
      <c r="CU23" s="163">
        <v>5.9</v>
      </c>
      <c r="CV23" s="163">
        <v>80.900000000000006</v>
      </c>
      <c r="CW23" s="164">
        <v>19.100000000000001</v>
      </c>
      <c r="CX23" s="60">
        <v>987</v>
      </c>
      <c r="CY23" s="61">
        <v>3429.4</v>
      </c>
      <c r="CZ23" s="115">
        <v>104</v>
      </c>
      <c r="DA23" s="61">
        <v>83</v>
      </c>
      <c r="DB23" s="61">
        <v>5</v>
      </c>
      <c r="DC23" s="61">
        <v>22</v>
      </c>
      <c r="DD23" s="62">
        <v>1</v>
      </c>
      <c r="DE23" s="62">
        <v>2.21</v>
      </c>
      <c r="DF23" s="62">
        <v>2.5499999999999998</v>
      </c>
      <c r="DG23" s="62">
        <v>6.1</v>
      </c>
      <c r="DH23" s="62">
        <v>7.8</v>
      </c>
      <c r="DI23" s="61">
        <v>12</v>
      </c>
      <c r="DJ23" s="153">
        <v>3.1003039513677812E-2</v>
      </c>
      <c r="DK23" s="61">
        <v>92</v>
      </c>
      <c r="DL23" s="153">
        <v>0.23768996960486322</v>
      </c>
      <c r="DM23" s="163">
        <v>58.3</v>
      </c>
      <c r="DN23" s="163">
        <v>3.5</v>
      </c>
      <c r="DO23" s="163">
        <v>77.2</v>
      </c>
      <c r="DP23" s="164">
        <v>21.8</v>
      </c>
      <c r="DQ23" s="60">
        <v>1171</v>
      </c>
      <c r="DR23" s="61">
        <v>3141.6000000000004</v>
      </c>
      <c r="DS23" s="115">
        <v>161</v>
      </c>
      <c r="DT23" s="61">
        <v>107</v>
      </c>
      <c r="DU23" s="61">
        <v>6</v>
      </c>
      <c r="DV23" s="61">
        <v>19</v>
      </c>
      <c r="DW23" s="62">
        <v>0.73</v>
      </c>
      <c r="DX23" s="62">
        <v>2.44</v>
      </c>
      <c r="DY23" s="62">
        <v>2.72</v>
      </c>
      <c r="DZ23" s="62">
        <v>4.2</v>
      </c>
      <c r="EA23" s="62">
        <v>9.1999999999999993</v>
      </c>
      <c r="EB23" s="61">
        <v>31</v>
      </c>
      <c r="EC23" s="153">
        <v>7.2006831767719895E-2</v>
      </c>
      <c r="ED23" s="61">
        <v>130</v>
      </c>
      <c r="EE23" s="153">
        <v>0.30196413321947052</v>
      </c>
      <c r="EF23" s="62">
        <v>45.2</v>
      </c>
      <c r="EG23" s="163">
        <v>5.3</v>
      </c>
      <c r="EH23" s="163">
        <v>70.099999999999994</v>
      </c>
      <c r="EI23" s="164">
        <v>29.3</v>
      </c>
    </row>
    <row r="24" spans="1:139" ht="15.75" customHeight="1" x14ac:dyDescent="0.2">
      <c r="A24" s="30">
        <v>22</v>
      </c>
      <c r="B24" s="32" t="s">
        <v>292</v>
      </c>
      <c r="C24" s="120">
        <v>7.6928571428571431</v>
      </c>
      <c r="D24" s="34" t="s">
        <v>811</v>
      </c>
      <c r="E24" s="35">
        <v>6</v>
      </c>
      <c r="F24" s="36">
        <v>37185</v>
      </c>
      <c r="G24" s="37">
        <v>23.950684931506849</v>
      </c>
      <c r="H24" s="37" t="s">
        <v>628</v>
      </c>
      <c r="I24" s="37">
        <v>21.528767123287672</v>
      </c>
      <c r="J24" s="37" t="s">
        <v>976</v>
      </c>
      <c r="K24" s="37" t="s">
        <v>981</v>
      </c>
      <c r="L24" s="37" t="s">
        <v>987</v>
      </c>
      <c r="M24" s="35">
        <v>70</v>
      </c>
      <c r="N24" s="35">
        <v>177</v>
      </c>
      <c r="O24" s="35">
        <v>4.32</v>
      </c>
      <c r="P24" s="38">
        <v>4</v>
      </c>
      <c r="Q24" s="57">
        <v>0</v>
      </c>
      <c r="R24" s="58">
        <v>0</v>
      </c>
      <c r="S24" s="58">
        <v>8.3822296730930428E-3</v>
      </c>
      <c r="T24" s="58">
        <v>0.15399194503672117</v>
      </c>
      <c r="U24" s="58">
        <v>0.28493550125194134</v>
      </c>
      <c r="V24" s="58">
        <v>0.28493550125194134</v>
      </c>
      <c r="W24" s="59">
        <v>0.24219517606415014</v>
      </c>
      <c r="X24" s="42">
        <v>20.863013698630137</v>
      </c>
      <c r="Y24" s="43">
        <v>2.4900000000000002</v>
      </c>
      <c r="Z24" s="43">
        <v>6.6</v>
      </c>
      <c r="AA24" s="43">
        <v>12.7</v>
      </c>
      <c r="AB24" s="43">
        <v>0.94</v>
      </c>
      <c r="AC24" s="43">
        <v>2.61</v>
      </c>
      <c r="AD24" s="44">
        <v>5.5394883203559515E-2</v>
      </c>
      <c r="AE24" s="44">
        <v>0.18834260289210236</v>
      </c>
      <c r="AF24" s="45">
        <v>0.113</v>
      </c>
      <c r="AG24" s="185">
        <v>0.95899999999999996</v>
      </c>
      <c r="AH24" s="185">
        <v>3.95E-2</v>
      </c>
      <c r="AI24" s="43">
        <v>101.64084683200956</v>
      </c>
      <c r="AJ24" s="47">
        <v>94.467914131341715</v>
      </c>
      <c r="AK24" s="48">
        <v>6</v>
      </c>
      <c r="AL24" s="49">
        <v>5</v>
      </c>
      <c r="AM24" s="49">
        <v>4</v>
      </c>
      <c r="AN24" s="49">
        <v>4</v>
      </c>
      <c r="AO24" s="49">
        <v>10</v>
      </c>
      <c r="AP24" s="49">
        <v>5</v>
      </c>
      <c r="AQ24" s="49">
        <v>5</v>
      </c>
      <c r="AR24" s="50">
        <v>0.25</v>
      </c>
      <c r="AS24" s="60"/>
      <c r="AT24" s="61">
        <v>2847</v>
      </c>
      <c r="AU24" s="115"/>
      <c r="AV24" s="61"/>
      <c r="AW24" s="61"/>
      <c r="AX24" s="61"/>
      <c r="AY24" s="62"/>
      <c r="AZ24" s="62"/>
      <c r="BA24" s="62"/>
      <c r="BB24" s="62"/>
      <c r="BC24" s="62"/>
      <c r="BD24" s="61"/>
      <c r="BE24" s="153"/>
      <c r="BF24" s="61"/>
      <c r="BG24" s="153"/>
      <c r="BH24" s="163"/>
      <c r="BI24" s="163"/>
      <c r="BJ24" s="163"/>
      <c r="BK24" s="164"/>
      <c r="BL24" s="60"/>
      <c r="BM24" s="61">
        <v>2552.2000000000003</v>
      </c>
      <c r="BN24" s="115"/>
      <c r="BO24" s="61"/>
      <c r="BP24" s="61"/>
      <c r="BQ24" s="61"/>
      <c r="BR24" s="62"/>
      <c r="BS24" s="62"/>
      <c r="BT24" s="62"/>
      <c r="BU24" s="62"/>
      <c r="BV24" s="62"/>
      <c r="BW24" s="61"/>
      <c r="BX24" s="153"/>
      <c r="BY24" s="61"/>
      <c r="BZ24" s="153"/>
      <c r="CA24" s="163"/>
      <c r="CB24" s="163"/>
      <c r="CC24" s="163"/>
      <c r="CD24" s="164"/>
      <c r="CE24" s="60">
        <v>20</v>
      </c>
      <c r="CF24" s="61">
        <v>2386</v>
      </c>
      <c r="CG24" s="115">
        <v>4</v>
      </c>
      <c r="CH24" s="61">
        <v>3</v>
      </c>
      <c r="CI24" s="61">
        <v>0</v>
      </c>
      <c r="CJ24" s="61">
        <v>20</v>
      </c>
      <c r="CK24" s="62">
        <v>0.31</v>
      </c>
      <c r="CL24" s="62">
        <v>0.16</v>
      </c>
      <c r="CM24" s="62">
        <v>0.38</v>
      </c>
      <c r="CN24" s="62"/>
      <c r="CO24" s="62"/>
      <c r="CP24" s="61">
        <v>0</v>
      </c>
      <c r="CQ24" s="153">
        <v>0</v>
      </c>
      <c r="CR24" s="61">
        <v>4</v>
      </c>
      <c r="CS24" s="153">
        <v>7.5999999999999998E-2</v>
      </c>
      <c r="CT24" s="163">
        <v>0</v>
      </c>
      <c r="CU24" s="163">
        <v>25</v>
      </c>
      <c r="CV24" s="163">
        <v>98.2</v>
      </c>
      <c r="CW24" s="164">
        <v>1.8</v>
      </c>
      <c r="CX24" s="60">
        <v>520</v>
      </c>
      <c r="CY24" s="61">
        <v>3376.7999999999997</v>
      </c>
      <c r="CZ24" s="115">
        <v>45</v>
      </c>
      <c r="DA24" s="61">
        <v>30</v>
      </c>
      <c r="DB24" s="61">
        <v>5</v>
      </c>
      <c r="DC24" s="61">
        <v>33</v>
      </c>
      <c r="DD24" s="62">
        <v>0.83</v>
      </c>
      <c r="DE24" s="62">
        <v>1.3</v>
      </c>
      <c r="DF24" s="62">
        <v>1.95</v>
      </c>
      <c r="DG24" s="62">
        <v>6.5</v>
      </c>
      <c r="DH24" s="62">
        <v>11.8</v>
      </c>
      <c r="DI24" s="61">
        <v>7</v>
      </c>
      <c r="DJ24" s="153">
        <v>2.6249999999999999E-2</v>
      </c>
      <c r="DK24" s="61">
        <v>38</v>
      </c>
      <c r="DL24" s="153">
        <v>0.14249999999999999</v>
      </c>
      <c r="DM24" s="163">
        <v>28.6</v>
      </c>
      <c r="DN24" s="163">
        <v>6.3</v>
      </c>
      <c r="DO24" s="163">
        <v>95.3</v>
      </c>
      <c r="DP24" s="164">
        <v>4.7</v>
      </c>
      <c r="DQ24" s="60">
        <v>899</v>
      </c>
      <c r="DR24" s="61">
        <v>3155.1</v>
      </c>
      <c r="DS24" s="115">
        <v>88</v>
      </c>
      <c r="DT24" s="61">
        <v>55</v>
      </c>
      <c r="DU24" s="61">
        <v>9</v>
      </c>
      <c r="DV24" s="61">
        <v>22</v>
      </c>
      <c r="DW24" s="62">
        <v>0.94</v>
      </c>
      <c r="DX24" s="62">
        <v>2.61</v>
      </c>
      <c r="DY24" s="62">
        <v>2.4900000000000002</v>
      </c>
      <c r="DZ24" s="62">
        <v>6.6</v>
      </c>
      <c r="EA24" s="62">
        <v>12.7</v>
      </c>
      <c r="EB24" s="61">
        <v>20</v>
      </c>
      <c r="EC24" s="153">
        <v>5.5394883203559515E-2</v>
      </c>
      <c r="ED24" s="61">
        <v>68</v>
      </c>
      <c r="EE24" s="153">
        <v>0.18834260289210236</v>
      </c>
      <c r="EF24" s="62">
        <v>55</v>
      </c>
      <c r="EG24" s="163">
        <v>11.3</v>
      </c>
      <c r="EH24" s="163">
        <v>96.5</v>
      </c>
      <c r="EI24" s="164">
        <v>3.2</v>
      </c>
    </row>
    <row r="25" spans="1:139" ht="15.75" customHeight="1" x14ac:dyDescent="0.2">
      <c r="A25" s="30">
        <v>23</v>
      </c>
      <c r="B25" s="32" t="s">
        <v>311</v>
      </c>
      <c r="C25" s="120">
        <v>7.3857142857142852</v>
      </c>
      <c r="D25" s="34" t="s">
        <v>677</v>
      </c>
      <c r="E25" s="35">
        <v>3</v>
      </c>
      <c r="F25" s="36">
        <v>36594</v>
      </c>
      <c r="G25" s="37">
        <v>25.56986301369863</v>
      </c>
      <c r="H25" s="37" t="s">
        <v>684</v>
      </c>
      <c r="I25" s="37">
        <v>23.147945205479452</v>
      </c>
      <c r="J25" s="37" t="s">
        <v>976</v>
      </c>
      <c r="K25" s="37" t="s">
        <v>979</v>
      </c>
      <c r="L25" s="37" t="s">
        <v>987</v>
      </c>
      <c r="M25" s="35">
        <v>76</v>
      </c>
      <c r="N25" s="35">
        <v>221</v>
      </c>
      <c r="O25" s="35">
        <v>4.38</v>
      </c>
      <c r="P25" s="38">
        <v>0</v>
      </c>
      <c r="Q25" s="57">
        <v>0</v>
      </c>
      <c r="R25" s="58">
        <v>0.11545752197139411</v>
      </c>
      <c r="S25" s="58">
        <v>0.23423423423423423</v>
      </c>
      <c r="T25" s="58">
        <v>0.21086215116065862</v>
      </c>
      <c r="U25" s="58">
        <v>0.24725274725274726</v>
      </c>
      <c r="V25" s="58">
        <v>0.24725274725274726</v>
      </c>
      <c r="W25" s="59">
        <v>0.23489010989010989</v>
      </c>
      <c r="X25" s="42">
        <v>20.506849315068493</v>
      </c>
      <c r="Y25" s="43">
        <v>1.73</v>
      </c>
      <c r="Z25" s="43">
        <v>6</v>
      </c>
      <c r="AA25" s="43">
        <v>11.5</v>
      </c>
      <c r="AB25" s="43">
        <v>0.72</v>
      </c>
      <c r="AC25" s="43">
        <v>1.58</v>
      </c>
      <c r="AD25" s="44">
        <v>8.7140740740740741E-2</v>
      </c>
      <c r="AE25" s="44">
        <v>0.18197037037037037</v>
      </c>
      <c r="AF25" s="45">
        <v>8.8000000000000009E-2</v>
      </c>
      <c r="AG25" s="185">
        <v>0.92100000000000004</v>
      </c>
      <c r="AH25" s="185">
        <v>7.9000000000000001E-2</v>
      </c>
      <c r="AI25" s="43">
        <v>120.09524910928441</v>
      </c>
      <c r="AJ25" s="47">
        <v>126.27436903817788</v>
      </c>
      <c r="AK25" s="48">
        <v>6</v>
      </c>
      <c r="AL25" s="49">
        <v>5</v>
      </c>
      <c r="AM25" s="49">
        <v>2</v>
      </c>
      <c r="AN25" s="49">
        <v>4</v>
      </c>
      <c r="AO25" s="49">
        <v>9</v>
      </c>
      <c r="AP25" s="49">
        <v>10</v>
      </c>
      <c r="AQ25" s="49">
        <v>0</v>
      </c>
      <c r="AR25" s="50">
        <v>0.5</v>
      </c>
      <c r="AS25" s="60"/>
      <c r="AT25" s="61">
        <v>4215.6000000000004</v>
      </c>
      <c r="AU25" s="115">
        <v>2</v>
      </c>
      <c r="AV25" s="61">
        <v>0</v>
      </c>
      <c r="AW25" s="61">
        <v>0</v>
      </c>
      <c r="AX25" s="61"/>
      <c r="AY25" s="62"/>
      <c r="AZ25" s="62"/>
      <c r="BA25" s="62">
        <v>0</v>
      </c>
      <c r="BB25" s="62"/>
      <c r="BC25" s="62"/>
      <c r="BD25" s="61"/>
      <c r="BE25" s="153"/>
      <c r="BF25" s="61"/>
      <c r="BG25" s="153"/>
      <c r="BH25" s="163">
        <v>0</v>
      </c>
      <c r="BI25" s="163">
        <v>0</v>
      </c>
      <c r="BJ25" s="163">
        <v>100</v>
      </c>
      <c r="BK25" s="164">
        <v>0</v>
      </c>
      <c r="BL25" s="60">
        <v>201</v>
      </c>
      <c r="BM25" s="61">
        <v>1740.8999999999999</v>
      </c>
      <c r="BN25" s="115">
        <v>23</v>
      </c>
      <c r="BO25" s="61">
        <v>12</v>
      </c>
      <c r="BP25" s="61">
        <v>2</v>
      </c>
      <c r="BQ25" s="61">
        <v>21</v>
      </c>
      <c r="BR25" s="62"/>
      <c r="BS25" s="62"/>
      <c r="BT25" s="62">
        <v>1.53</v>
      </c>
      <c r="BU25" s="62">
        <v>4.9000000000000004</v>
      </c>
      <c r="BV25" s="62">
        <v>16.100000000000001</v>
      </c>
      <c r="BW25" s="61">
        <v>5</v>
      </c>
      <c r="BX25" s="153">
        <v>3.8059701492537311E-2</v>
      </c>
      <c r="BY25" s="61">
        <v>18</v>
      </c>
      <c r="BZ25" s="153">
        <v>0.13701492537313434</v>
      </c>
      <c r="CA25" s="163">
        <v>100</v>
      </c>
      <c r="CB25" s="163">
        <v>20</v>
      </c>
      <c r="CC25" s="163">
        <v>89.2</v>
      </c>
      <c r="CD25" s="164">
        <v>10.8</v>
      </c>
      <c r="CE25" s="60">
        <v>520</v>
      </c>
      <c r="CF25" s="61">
        <v>2220</v>
      </c>
      <c r="CG25" s="115">
        <v>56</v>
      </c>
      <c r="CH25" s="61">
        <v>27</v>
      </c>
      <c r="CI25" s="61">
        <v>3</v>
      </c>
      <c r="CJ25" s="61">
        <v>16</v>
      </c>
      <c r="CK25" s="62"/>
      <c r="CL25" s="62">
        <v>1.34</v>
      </c>
      <c r="CM25" s="62">
        <v>1.52</v>
      </c>
      <c r="CN25" s="62">
        <v>8.3000000000000007</v>
      </c>
      <c r="CO25" s="62">
        <v>13.8</v>
      </c>
      <c r="CP25" s="61">
        <v>14</v>
      </c>
      <c r="CQ25" s="153">
        <v>4.0923076923076923E-2</v>
      </c>
      <c r="CR25" s="61">
        <v>42</v>
      </c>
      <c r="CS25" s="153">
        <v>0.12276923076923077</v>
      </c>
      <c r="CT25" s="163">
        <v>28.6</v>
      </c>
      <c r="CU25" s="163">
        <v>15.6</v>
      </c>
      <c r="CV25" s="163">
        <v>90.9</v>
      </c>
      <c r="CW25" s="164">
        <v>9.1</v>
      </c>
      <c r="CX25" s="60">
        <v>575</v>
      </c>
      <c r="CY25" s="61">
        <v>2726.9</v>
      </c>
      <c r="CZ25" s="115">
        <v>65</v>
      </c>
      <c r="DA25" s="61">
        <v>42</v>
      </c>
      <c r="DB25" s="61">
        <v>3</v>
      </c>
      <c r="DC25" s="61">
        <v>19</v>
      </c>
      <c r="DD25" s="62"/>
      <c r="DE25" s="62">
        <v>1.47</v>
      </c>
      <c r="DF25" s="62">
        <v>1.4</v>
      </c>
      <c r="DG25" s="62">
        <v>6</v>
      </c>
      <c r="DH25" s="62">
        <v>11.3</v>
      </c>
      <c r="DI25" s="61">
        <v>14</v>
      </c>
      <c r="DJ25" s="153">
        <v>3.4086956521739133E-2</v>
      </c>
      <c r="DK25" s="61">
        <v>51</v>
      </c>
      <c r="DL25" s="153">
        <v>0.12417391304347826</v>
      </c>
      <c r="DM25" s="163">
        <v>42.9</v>
      </c>
      <c r="DN25" s="163">
        <v>8.6999999999999993</v>
      </c>
      <c r="DO25" s="163">
        <v>90</v>
      </c>
      <c r="DP25" s="164">
        <v>10</v>
      </c>
      <c r="DQ25" s="60">
        <v>675</v>
      </c>
      <c r="DR25" s="61">
        <v>2730</v>
      </c>
      <c r="DS25" s="115">
        <v>105</v>
      </c>
      <c r="DT25" s="61">
        <v>62</v>
      </c>
      <c r="DU25" s="61">
        <v>7</v>
      </c>
      <c r="DV25" s="61">
        <v>20</v>
      </c>
      <c r="DW25" s="62">
        <v>0.72</v>
      </c>
      <c r="DX25" s="62">
        <v>1.58</v>
      </c>
      <c r="DY25" s="62">
        <v>1.73</v>
      </c>
      <c r="DZ25" s="62">
        <v>4.3</v>
      </c>
      <c r="EA25" s="62">
        <v>11.5</v>
      </c>
      <c r="EB25" s="61">
        <v>34</v>
      </c>
      <c r="EC25" s="153">
        <v>8.7140740740740741E-2</v>
      </c>
      <c r="ED25" s="61">
        <v>71</v>
      </c>
      <c r="EE25" s="153">
        <v>0.18197037037037037</v>
      </c>
      <c r="EF25" s="62">
        <v>52.9</v>
      </c>
      <c r="EG25" s="163">
        <v>8.8000000000000007</v>
      </c>
      <c r="EH25" s="163">
        <v>94.2</v>
      </c>
      <c r="EI25" s="164">
        <v>5.8</v>
      </c>
    </row>
    <row r="26" spans="1:139" ht="15.75" customHeight="1" x14ac:dyDescent="0.2">
      <c r="A26" s="30">
        <v>24</v>
      </c>
      <c r="B26" s="32" t="s">
        <v>334</v>
      </c>
      <c r="C26" s="120">
        <v>7.3614285714285712</v>
      </c>
      <c r="D26" s="34" t="s">
        <v>715</v>
      </c>
      <c r="E26" s="35">
        <v>1</v>
      </c>
      <c r="F26" s="36">
        <v>36633</v>
      </c>
      <c r="G26" s="37">
        <v>25.463013698630139</v>
      </c>
      <c r="H26" s="37" t="s">
        <v>684</v>
      </c>
      <c r="I26" s="37">
        <v>23.041095890410958</v>
      </c>
      <c r="J26" s="37" t="s">
        <v>976</v>
      </c>
      <c r="K26" s="37" t="s">
        <v>982</v>
      </c>
      <c r="L26" s="37" t="s">
        <v>987</v>
      </c>
      <c r="M26" s="35">
        <v>76</v>
      </c>
      <c r="N26" s="35">
        <v>229</v>
      </c>
      <c r="O26" s="35">
        <v>4.55</v>
      </c>
      <c r="P26" s="38">
        <v>5</v>
      </c>
      <c r="Q26" s="57">
        <v>3.055300947143294E-2</v>
      </c>
      <c r="R26" s="58">
        <v>7.7383642114776316E-2</v>
      </c>
      <c r="S26" s="58">
        <v>6.4351918551601592E-2</v>
      </c>
      <c r="T26" s="58">
        <v>0.1803042223970627</v>
      </c>
      <c r="U26" s="58">
        <v>0.28646609075563501</v>
      </c>
      <c r="V26" s="58">
        <v>0.28646609075563501</v>
      </c>
      <c r="W26" s="59">
        <v>0.28646609075563501</v>
      </c>
      <c r="X26" s="42">
        <v>22.375342465753423</v>
      </c>
      <c r="Y26" s="43">
        <v>2.42</v>
      </c>
      <c r="Z26" s="43">
        <v>3.3</v>
      </c>
      <c r="AA26" s="43">
        <v>17.7</v>
      </c>
      <c r="AB26" s="43">
        <v>0.78</v>
      </c>
      <c r="AC26" s="43">
        <v>2.19</v>
      </c>
      <c r="AD26" s="44">
        <v>5.0329289428076254E-2</v>
      </c>
      <c r="AE26" s="44">
        <v>0.16357019064124784</v>
      </c>
      <c r="AF26" s="45">
        <v>0</v>
      </c>
      <c r="AG26" s="185">
        <v>0.81</v>
      </c>
      <c r="AH26" s="185">
        <v>0.1835</v>
      </c>
      <c r="AI26" s="43">
        <v>106.86116175844418</v>
      </c>
      <c r="AJ26" s="47">
        <v>112.35936372016744</v>
      </c>
      <c r="AK26" s="48">
        <v>7</v>
      </c>
      <c r="AL26" s="49">
        <v>2</v>
      </c>
      <c r="AM26" s="49">
        <v>4</v>
      </c>
      <c r="AN26" s="49">
        <v>0</v>
      </c>
      <c r="AO26" s="49">
        <v>7</v>
      </c>
      <c r="AP26" s="49">
        <v>8</v>
      </c>
      <c r="AQ26" s="49">
        <v>4</v>
      </c>
      <c r="AR26" s="50">
        <v>1</v>
      </c>
      <c r="AS26" s="60">
        <v>20</v>
      </c>
      <c r="AT26" s="61">
        <v>654.59999999999991</v>
      </c>
      <c r="AU26" s="115">
        <v>5</v>
      </c>
      <c r="AV26" s="61">
        <v>3</v>
      </c>
      <c r="AW26" s="61">
        <v>0</v>
      </c>
      <c r="AX26" s="61">
        <v>21</v>
      </c>
      <c r="AY26" s="62">
        <v>0.3</v>
      </c>
      <c r="AZ26" s="62">
        <v>0.21</v>
      </c>
      <c r="BA26" s="62">
        <v>0.56000000000000005</v>
      </c>
      <c r="BB26" s="62"/>
      <c r="BC26" s="62"/>
      <c r="BD26" s="61">
        <v>1</v>
      </c>
      <c r="BE26" s="153">
        <v>2.8000000000000004E-2</v>
      </c>
      <c r="BF26" s="61">
        <v>4</v>
      </c>
      <c r="BG26" s="153">
        <v>0.11200000000000002</v>
      </c>
      <c r="BH26" s="163">
        <v>0</v>
      </c>
      <c r="BI26" s="163">
        <v>0</v>
      </c>
      <c r="BJ26" s="163">
        <v>81.099999999999994</v>
      </c>
      <c r="BK26" s="164">
        <v>18.899999999999999</v>
      </c>
      <c r="BL26" s="60">
        <v>137</v>
      </c>
      <c r="BM26" s="61">
        <v>1770.4</v>
      </c>
      <c r="BN26" s="115">
        <v>19</v>
      </c>
      <c r="BO26" s="61">
        <v>12</v>
      </c>
      <c r="BP26" s="61">
        <v>0</v>
      </c>
      <c r="BQ26" s="61">
        <v>25</v>
      </c>
      <c r="BR26" s="62">
        <v>0.45</v>
      </c>
      <c r="BS26" s="62">
        <v>0.53</v>
      </c>
      <c r="BT26" s="62">
        <v>0.83</v>
      </c>
      <c r="BU26" s="62">
        <v>2</v>
      </c>
      <c r="BV26" s="62">
        <v>14.6</v>
      </c>
      <c r="BW26" s="61">
        <v>5</v>
      </c>
      <c r="BX26" s="153">
        <v>3.0291970802919708E-2</v>
      </c>
      <c r="BY26" s="61">
        <v>14</v>
      </c>
      <c r="BZ26" s="153">
        <v>8.4817518248175183E-2</v>
      </c>
      <c r="CA26" s="163">
        <v>40</v>
      </c>
      <c r="CB26" s="163">
        <v>14.3</v>
      </c>
      <c r="CC26" s="163">
        <v>98.8</v>
      </c>
      <c r="CD26" s="164">
        <v>1.2</v>
      </c>
      <c r="CE26" s="60">
        <v>268</v>
      </c>
      <c r="CF26" s="61">
        <v>4164.6000000000004</v>
      </c>
      <c r="CG26" s="115">
        <v>39</v>
      </c>
      <c r="CH26" s="61">
        <v>25</v>
      </c>
      <c r="CI26" s="61">
        <v>3</v>
      </c>
      <c r="CJ26" s="61">
        <v>46</v>
      </c>
      <c r="CK26" s="62">
        <v>0.65</v>
      </c>
      <c r="CL26" s="62">
        <v>0.62</v>
      </c>
      <c r="CM26" s="62">
        <v>1.35</v>
      </c>
      <c r="CN26" s="62">
        <v>4.9000000000000004</v>
      </c>
      <c r="CO26" s="62">
        <v>10.8</v>
      </c>
      <c r="CP26" s="61">
        <v>8</v>
      </c>
      <c r="CQ26" s="153">
        <v>4.0298507462686567E-2</v>
      </c>
      <c r="CR26" s="61">
        <v>31</v>
      </c>
      <c r="CS26" s="153">
        <v>0.15615671641791046</v>
      </c>
      <c r="CT26" s="163">
        <v>50</v>
      </c>
      <c r="CU26" s="163">
        <v>10.7</v>
      </c>
      <c r="CV26" s="163">
        <v>79.599999999999994</v>
      </c>
      <c r="CW26" s="164">
        <v>19.899999999999999</v>
      </c>
      <c r="CX26" s="60">
        <v>550</v>
      </c>
      <c r="CY26" s="61">
        <v>3050.3999999999996</v>
      </c>
      <c r="CZ26" s="115">
        <v>63</v>
      </c>
      <c r="DA26" s="61">
        <v>41</v>
      </c>
      <c r="DB26" s="61">
        <v>3</v>
      </c>
      <c r="DC26" s="61">
        <v>27</v>
      </c>
      <c r="DD26" s="62">
        <v>0.77</v>
      </c>
      <c r="DE26" s="62">
        <v>1.42</v>
      </c>
      <c r="DF26" s="62">
        <v>1.52</v>
      </c>
      <c r="DG26" s="62">
        <v>3.3</v>
      </c>
      <c r="DH26" s="62">
        <v>13.6</v>
      </c>
      <c r="DI26" s="61">
        <v>15</v>
      </c>
      <c r="DJ26" s="153">
        <v>4.1454545454545452E-2</v>
      </c>
      <c r="DK26" s="61">
        <v>48</v>
      </c>
      <c r="DL26" s="153">
        <v>0.13265454545454544</v>
      </c>
      <c r="DM26" s="163">
        <v>33.299999999999997</v>
      </c>
      <c r="DN26" s="163">
        <v>2.4</v>
      </c>
      <c r="DO26" s="163">
        <v>79.400000000000006</v>
      </c>
      <c r="DP26" s="164">
        <v>20.100000000000001</v>
      </c>
      <c r="DQ26" s="60">
        <v>577</v>
      </c>
      <c r="DR26" s="61">
        <v>2014.2</v>
      </c>
      <c r="DS26" s="115">
        <v>51</v>
      </c>
      <c r="DT26" s="61">
        <v>29</v>
      </c>
      <c r="DU26" s="61">
        <v>2</v>
      </c>
      <c r="DV26" s="61">
        <v>18</v>
      </c>
      <c r="DW26" s="62">
        <v>0.78</v>
      </c>
      <c r="DX26" s="62">
        <v>2.19</v>
      </c>
      <c r="DY26" s="62">
        <v>2.42</v>
      </c>
      <c r="DZ26" s="62">
        <v>3</v>
      </c>
      <c r="EA26" s="62">
        <v>17.7</v>
      </c>
      <c r="EB26" s="61">
        <v>12</v>
      </c>
      <c r="EC26" s="153">
        <v>5.0329289428076254E-2</v>
      </c>
      <c r="ED26" s="61">
        <v>39</v>
      </c>
      <c r="EE26" s="153">
        <v>0.16357019064124784</v>
      </c>
      <c r="EF26" s="62">
        <v>50</v>
      </c>
      <c r="EG26" s="163">
        <v>0</v>
      </c>
      <c r="EH26" s="163">
        <v>82.6</v>
      </c>
      <c r="EI26" s="164">
        <v>16.600000000000001</v>
      </c>
    </row>
    <row r="27" spans="1:139" ht="15.75" customHeight="1" x14ac:dyDescent="0.2">
      <c r="A27" s="30">
        <v>25</v>
      </c>
      <c r="B27" s="32" t="s">
        <v>299</v>
      </c>
      <c r="C27" s="120">
        <v>7.3500000000000005</v>
      </c>
      <c r="D27" s="34" t="s">
        <v>708</v>
      </c>
      <c r="E27" s="35">
        <v>2</v>
      </c>
      <c r="F27" s="36">
        <v>36915</v>
      </c>
      <c r="G27" s="37">
        <v>24.69041095890411</v>
      </c>
      <c r="H27" s="37" t="s">
        <v>628</v>
      </c>
      <c r="I27" s="37">
        <v>22.268493150684932</v>
      </c>
      <c r="J27" s="37" t="s">
        <v>983</v>
      </c>
      <c r="K27" s="37" t="s">
        <v>981</v>
      </c>
      <c r="L27" s="37" t="s">
        <v>986</v>
      </c>
      <c r="M27" s="35">
        <v>72</v>
      </c>
      <c r="N27" s="35">
        <v>192</v>
      </c>
      <c r="O27" s="35">
        <v>4.4400000000000004</v>
      </c>
      <c r="P27" s="38">
        <v>0</v>
      </c>
      <c r="Q27" s="57">
        <v>0</v>
      </c>
      <c r="R27" s="58">
        <v>0</v>
      </c>
      <c r="S27" s="58">
        <v>0.23863636363636365</v>
      </c>
      <c r="T27" s="58">
        <v>0.20934343434343433</v>
      </c>
      <c r="U27" s="58">
        <v>0.16455873104604851</v>
      </c>
      <c r="V27" s="58">
        <v>0.20159754734120608</v>
      </c>
      <c r="W27" s="59">
        <v>0.20159754734120608</v>
      </c>
      <c r="X27" s="42">
        <v>19.627397260273973</v>
      </c>
      <c r="Y27" s="43">
        <v>2.1</v>
      </c>
      <c r="Z27" s="43">
        <v>6.9</v>
      </c>
      <c r="AA27" s="43">
        <v>8.9</v>
      </c>
      <c r="AB27" s="43">
        <v>1.25</v>
      </c>
      <c r="AC27" s="43">
        <v>1.7</v>
      </c>
      <c r="AD27" s="44">
        <v>2.37791932059448E-2</v>
      </c>
      <c r="AE27" s="44">
        <v>0.19363057324840766</v>
      </c>
      <c r="AF27" s="45">
        <v>0.16699999999999998</v>
      </c>
      <c r="AG27" s="185">
        <v>0.2465</v>
      </c>
      <c r="AH27" s="185">
        <v>0.74949999999999994</v>
      </c>
      <c r="AI27" s="43">
        <v>98.809646121750021</v>
      </c>
      <c r="AJ27" s="47">
        <v>95.800346510986131</v>
      </c>
      <c r="AK27" s="48">
        <v>5</v>
      </c>
      <c r="AL27" s="49">
        <v>7</v>
      </c>
      <c r="AM27" s="49">
        <v>4</v>
      </c>
      <c r="AN27" s="49">
        <v>4</v>
      </c>
      <c r="AO27" s="49">
        <v>9</v>
      </c>
      <c r="AP27" s="49">
        <v>5</v>
      </c>
      <c r="AQ27" s="49">
        <v>0</v>
      </c>
      <c r="AR27" s="50">
        <v>0.75</v>
      </c>
      <c r="AS27" s="60"/>
      <c r="AT27" s="61">
        <v>1696</v>
      </c>
      <c r="AU27" s="115"/>
      <c r="AV27" s="61"/>
      <c r="AW27" s="61"/>
      <c r="AX27" s="61"/>
      <c r="AY27" s="62"/>
      <c r="AZ27" s="62"/>
      <c r="BA27" s="62"/>
      <c r="BB27" s="62"/>
      <c r="BC27" s="62"/>
      <c r="BD27" s="61"/>
      <c r="BE27" s="153"/>
      <c r="BF27" s="61"/>
      <c r="BG27" s="153"/>
      <c r="BH27" s="163"/>
      <c r="BI27" s="163"/>
      <c r="BJ27" s="163"/>
      <c r="BK27" s="164"/>
      <c r="BL27" s="60"/>
      <c r="BM27" s="61">
        <v>2088</v>
      </c>
      <c r="BN27" s="115"/>
      <c r="BO27" s="61"/>
      <c r="BP27" s="61"/>
      <c r="BQ27" s="61"/>
      <c r="BR27" s="62"/>
      <c r="BS27" s="62"/>
      <c r="BT27" s="62"/>
      <c r="BU27" s="62"/>
      <c r="BV27" s="62"/>
      <c r="BW27" s="61"/>
      <c r="BX27" s="153"/>
      <c r="BY27" s="61"/>
      <c r="BZ27" s="153"/>
      <c r="CA27" s="163"/>
      <c r="CB27" s="163"/>
      <c r="CC27" s="163"/>
      <c r="CD27" s="164"/>
      <c r="CE27" s="60">
        <v>252</v>
      </c>
      <c r="CF27" s="61">
        <v>1056</v>
      </c>
      <c r="CG27" s="115">
        <v>24</v>
      </c>
      <c r="CH27" s="61">
        <v>18</v>
      </c>
      <c r="CI27" s="61">
        <v>2</v>
      </c>
      <c r="CJ27" s="61">
        <v>9</v>
      </c>
      <c r="CK27" s="62">
        <v>1.25</v>
      </c>
      <c r="CL27" s="62">
        <v>2.08</v>
      </c>
      <c r="CM27" s="62">
        <v>2.99</v>
      </c>
      <c r="CN27" s="62">
        <v>0.8</v>
      </c>
      <c r="CO27" s="62">
        <v>8.1</v>
      </c>
      <c r="CP27" s="61">
        <v>2</v>
      </c>
      <c r="CQ27" s="153">
        <v>2.373015873015873E-2</v>
      </c>
      <c r="CR27" s="61">
        <v>22</v>
      </c>
      <c r="CS27" s="153">
        <v>0.26103174603174606</v>
      </c>
      <c r="CT27" s="163">
        <v>0</v>
      </c>
      <c r="CU27" s="163">
        <v>10</v>
      </c>
      <c r="CV27" s="163">
        <v>9.9</v>
      </c>
      <c r="CW27" s="164">
        <v>86.8</v>
      </c>
      <c r="CX27" s="60">
        <v>829</v>
      </c>
      <c r="CY27" s="61">
        <v>3960</v>
      </c>
      <c r="CZ27" s="115">
        <v>90</v>
      </c>
      <c r="DA27" s="61">
        <v>62</v>
      </c>
      <c r="DB27" s="61">
        <v>5</v>
      </c>
      <c r="DC27" s="61">
        <v>27</v>
      </c>
      <c r="DD27" s="62">
        <v>0.71</v>
      </c>
      <c r="DE27" s="62">
        <v>1.7</v>
      </c>
      <c r="DF27" s="62">
        <v>2.1</v>
      </c>
      <c r="DG27" s="62">
        <v>6.9</v>
      </c>
      <c r="DH27" s="62">
        <v>9.1</v>
      </c>
      <c r="DI27" s="61">
        <v>13</v>
      </c>
      <c r="DJ27" s="153">
        <v>3.2931242460796137E-2</v>
      </c>
      <c r="DK27" s="61">
        <v>77</v>
      </c>
      <c r="DL27" s="153">
        <v>0.19505428226779253</v>
      </c>
      <c r="DM27" s="163">
        <v>23.1</v>
      </c>
      <c r="DN27" s="163">
        <v>8.8000000000000007</v>
      </c>
      <c r="DO27" s="163">
        <v>44.2</v>
      </c>
      <c r="DP27" s="164">
        <v>55.3</v>
      </c>
      <c r="DQ27" s="60">
        <v>471</v>
      </c>
      <c r="DR27" s="61">
        <v>2862.2</v>
      </c>
      <c r="DS27" s="115">
        <v>64</v>
      </c>
      <c r="DT27" s="61">
        <v>40</v>
      </c>
      <c r="DU27" s="61">
        <v>3</v>
      </c>
      <c r="DV27" s="61">
        <v>21</v>
      </c>
      <c r="DW27" s="62">
        <v>0.71</v>
      </c>
      <c r="DX27" s="62">
        <v>1.3</v>
      </c>
      <c r="DY27" s="62">
        <v>1.6</v>
      </c>
      <c r="DZ27" s="62">
        <v>6.8</v>
      </c>
      <c r="EA27" s="62">
        <v>8.9</v>
      </c>
      <c r="EB27" s="61">
        <v>7</v>
      </c>
      <c r="EC27" s="153">
        <v>2.37791932059448E-2</v>
      </c>
      <c r="ED27" s="61">
        <v>57</v>
      </c>
      <c r="EE27" s="153">
        <v>0.19363057324840766</v>
      </c>
      <c r="EF27" s="62">
        <v>14.3</v>
      </c>
      <c r="EG27" s="163">
        <v>16.7</v>
      </c>
      <c r="EH27" s="163">
        <v>5.0999999999999996</v>
      </c>
      <c r="EI27" s="164">
        <v>94.6</v>
      </c>
    </row>
    <row r="28" spans="1:139" ht="15.75" customHeight="1" x14ac:dyDescent="0.2">
      <c r="A28" s="30">
        <v>26</v>
      </c>
      <c r="B28" s="32" t="s">
        <v>305</v>
      </c>
      <c r="C28" s="120">
        <v>7.2742857142857149</v>
      </c>
      <c r="D28" s="34" t="s">
        <v>781</v>
      </c>
      <c r="E28" s="35">
        <v>4</v>
      </c>
      <c r="F28" s="36">
        <v>36459</v>
      </c>
      <c r="G28" s="37">
        <v>25.93972602739726</v>
      </c>
      <c r="H28" s="37" t="s">
        <v>684</v>
      </c>
      <c r="I28" s="37">
        <v>23.517808219178082</v>
      </c>
      <c r="J28" s="37" t="s">
        <v>976</v>
      </c>
      <c r="K28" s="37" t="s">
        <v>979</v>
      </c>
      <c r="L28" s="37" t="s">
        <v>985</v>
      </c>
      <c r="M28" s="35">
        <v>75</v>
      </c>
      <c r="N28" s="35">
        <v>200</v>
      </c>
      <c r="O28" s="35">
        <v>4.47</v>
      </c>
      <c r="P28" s="38">
        <v>6</v>
      </c>
      <c r="Q28" s="57">
        <v>0</v>
      </c>
      <c r="R28" s="58">
        <v>1.6542597187758478E-2</v>
      </c>
      <c r="S28" s="58">
        <v>0.12497038616441603</v>
      </c>
      <c r="T28" s="58">
        <v>0.30044613811692539</v>
      </c>
      <c r="U28" s="58">
        <v>0.26183605856577963</v>
      </c>
      <c r="V28" s="58">
        <v>0.28114109834135248</v>
      </c>
      <c r="W28" s="59">
        <v>0.26708404342428482</v>
      </c>
      <c r="X28" s="42">
        <v>21.854794520547944</v>
      </c>
      <c r="Y28" s="43">
        <v>2.66</v>
      </c>
      <c r="Z28" s="43">
        <v>4.5</v>
      </c>
      <c r="AA28" s="43">
        <v>14.7</v>
      </c>
      <c r="AB28" s="43">
        <v>0.78</v>
      </c>
      <c r="AC28" s="43">
        <v>2.4900000000000002</v>
      </c>
      <c r="AD28" s="44">
        <v>6.5561224489795913E-2</v>
      </c>
      <c r="AE28" s="44">
        <v>0.272734693877551</v>
      </c>
      <c r="AF28" s="45">
        <v>0.09</v>
      </c>
      <c r="AG28" s="185">
        <v>0.90749999999999997</v>
      </c>
      <c r="AH28" s="185">
        <v>9.1499999999999998E-2</v>
      </c>
      <c r="AI28" s="43">
        <v>100.19127395630994</v>
      </c>
      <c r="AJ28" s="47">
        <v>103.27394931519808</v>
      </c>
      <c r="AK28" s="48">
        <v>7</v>
      </c>
      <c r="AL28" s="49">
        <v>3</v>
      </c>
      <c r="AM28" s="49">
        <v>5</v>
      </c>
      <c r="AN28" s="49">
        <v>2</v>
      </c>
      <c r="AO28" s="49">
        <v>8</v>
      </c>
      <c r="AP28" s="49">
        <v>7</v>
      </c>
      <c r="AQ28" s="49">
        <v>2</v>
      </c>
      <c r="AR28" s="50">
        <v>0.5</v>
      </c>
      <c r="AS28" s="60"/>
      <c r="AT28" s="61">
        <v>3057.6</v>
      </c>
      <c r="AU28" s="115"/>
      <c r="AV28" s="61"/>
      <c r="AW28" s="61"/>
      <c r="AX28" s="61"/>
      <c r="AY28" s="62"/>
      <c r="AZ28" s="62"/>
      <c r="BA28" s="62"/>
      <c r="BB28" s="62"/>
      <c r="BC28" s="62"/>
      <c r="BD28" s="61"/>
      <c r="BE28" s="153"/>
      <c r="BF28" s="61"/>
      <c r="BG28" s="153"/>
      <c r="BH28" s="163"/>
      <c r="BI28" s="163"/>
      <c r="BJ28" s="163"/>
      <c r="BK28" s="164"/>
      <c r="BL28" s="60">
        <v>62</v>
      </c>
      <c r="BM28" s="61">
        <v>3747.9</v>
      </c>
      <c r="BN28" s="115">
        <v>6</v>
      </c>
      <c r="BO28" s="61">
        <v>4</v>
      </c>
      <c r="BP28" s="61">
        <v>1</v>
      </c>
      <c r="BQ28" s="61">
        <v>31</v>
      </c>
      <c r="BR28" s="62">
        <v>2.37</v>
      </c>
      <c r="BS28" s="62">
        <v>0.59</v>
      </c>
      <c r="BT28" s="62">
        <v>2.21</v>
      </c>
      <c r="BU28" s="62"/>
      <c r="BV28" s="62"/>
      <c r="BW28" s="61">
        <v>0</v>
      </c>
      <c r="BX28" s="153">
        <v>0</v>
      </c>
      <c r="BY28" s="61">
        <v>6</v>
      </c>
      <c r="BZ28" s="153">
        <v>0.21387096774193548</v>
      </c>
      <c r="CA28" s="163">
        <v>0</v>
      </c>
      <c r="CB28" s="163">
        <v>20</v>
      </c>
      <c r="CC28" s="163">
        <v>86.2</v>
      </c>
      <c r="CD28" s="164">
        <v>13.8</v>
      </c>
      <c r="CE28" s="60">
        <v>211</v>
      </c>
      <c r="CF28" s="61">
        <v>1688.3999999999999</v>
      </c>
      <c r="CG28" s="115">
        <v>34</v>
      </c>
      <c r="CH28" s="61">
        <v>16</v>
      </c>
      <c r="CI28" s="61">
        <v>1</v>
      </c>
      <c r="CJ28" s="61">
        <v>14</v>
      </c>
      <c r="CK28" s="62">
        <v>0.4</v>
      </c>
      <c r="CL28" s="62">
        <v>1.17</v>
      </c>
      <c r="CM28" s="62">
        <v>1.42</v>
      </c>
      <c r="CN28" s="62">
        <v>2.7</v>
      </c>
      <c r="CO28" s="62">
        <v>14.2</v>
      </c>
      <c r="CP28" s="61">
        <v>5</v>
      </c>
      <c r="CQ28" s="153">
        <v>3.3649289099526067E-2</v>
      </c>
      <c r="CR28" s="61">
        <v>29</v>
      </c>
      <c r="CS28" s="153">
        <v>0.19516587677725117</v>
      </c>
      <c r="CT28" s="163">
        <v>40</v>
      </c>
      <c r="CU28" s="163">
        <v>11.1</v>
      </c>
      <c r="CV28" s="163">
        <v>90.2</v>
      </c>
      <c r="CW28" s="164">
        <v>9.8000000000000007</v>
      </c>
      <c r="CX28" s="60">
        <v>1293</v>
      </c>
      <c r="CY28" s="61">
        <v>4303.5999999999995</v>
      </c>
      <c r="CZ28" s="115">
        <v>125</v>
      </c>
      <c r="DA28" s="61">
        <v>71</v>
      </c>
      <c r="DB28" s="61">
        <v>15</v>
      </c>
      <c r="DC28" s="61">
        <v>39</v>
      </c>
      <c r="DD28" s="62">
        <v>0.78</v>
      </c>
      <c r="DE28" s="62">
        <v>2.4900000000000002</v>
      </c>
      <c r="DF28" s="62">
        <v>2.66</v>
      </c>
      <c r="DG28" s="62">
        <v>4.5</v>
      </c>
      <c r="DH28" s="62">
        <v>15.6</v>
      </c>
      <c r="DI28" s="61">
        <v>25</v>
      </c>
      <c r="DJ28" s="153">
        <v>5.1430781129156999E-2</v>
      </c>
      <c r="DK28" s="61">
        <v>100</v>
      </c>
      <c r="DL28" s="153">
        <v>0.205723124516628</v>
      </c>
      <c r="DM28" s="163">
        <v>36</v>
      </c>
      <c r="DN28" s="163">
        <v>11.3</v>
      </c>
      <c r="DO28" s="163">
        <v>90.3</v>
      </c>
      <c r="DP28" s="164">
        <v>9.5</v>
      </c>
      <c r="DQ28" s="60">
        <v>980</v>
      </c>
      <c r="DR28" s="61">
        <v>3742.7999999999997</v>
      </c>
      <c r="DS28" s="115">
        <v>129</v>
      </c>
      <c r="DT28" s="61">
        <v>81</v>
      </c>
      <c r="DU28" s="61">
        <v>11</v>
      </c>
      <c r="DV28" s="61">
        <v>43</v>
      </c>
      <c r="DW28" s="62">
        <v>0.69</v>
      </c>
      <c r="DX28" s="62">
        <v>2.31</v>
      </c>
      <c r="DY28" s="62">
        <v>2.57</v>
      </c>
      <c r="DZ28" s="62">
        <v>2</v>
      </c>
      <c r="EA28" s="62">
        <v>14.7</v>
      </c>
      <c r="EB28" s="61">
        <v>25</v>
      </c>
      <c r="EC28" s="153">
        <v>6.5561224489795913E-2</v>
      </c>
      <c r="ED28" s="61">
        <v>104</v>
      </c>
      <c r="EE28" s="153">
        <v>0.272734693877551</v>
      </c>
      <c r="EF28" s="62">
        <v>44</v>
      </c>
      <c r="EG28" s="163">
        <v>9</v>
      </c>
      <c r="EH28" s="163">
        <v>91.2</v>
      </c>
      <c r="EI28" s="164">
        <v>8.8000000000000007</v>
      </c>
    </row>
    <row r="29" spans="1:139" ht="15.75" customHeight="1" x14ac:dyDescent="0.2">
      <c r="A29" s="30">
        <v>27</v>
      </c>
      <c r="B29" s="32" t="s">
        <v>328</v>
      </c>
      <c r="C29" s="120">
        <v>7.1585714285714284</v>
      </c>
      <c r="D29" s="34" t="s">
        <v>708</v>
      </c>
      <c r="E29" s="35">
        <v>2</v>
      </c>
      <c r="F29" s="36">
        <v>36795</v>
      </c>
      <c r="G29" s="37">
        <v>25.019178082191782</v>
      </c>
      <c r="H29" s="37" t="s">
        <v>754</v>
      </c>
      <c r="I29" s="37">
        <v>22.597260273972601</v>
      </c>
      <c r="J29" s="37" t="s">
        <v>976</v>
      </c>
      <c r="K29" s="37" t="s">
        <v>984</v>
      </c>
      <c r="L29" s="37" t="s">
        <v>987</v>
      </c>
      <c r="M29" s="35">
        <v>73</v>
      </c>
      <c r="N29" s="35">
        <v>212</v>
      </c>
      <c r="O29" s="35">
        <v>4.57</v>
      </c>
      <c r="P29" s="38">
        <v>0</v>
      </c>
      <c r="Q29" s="57">
        <v>0.16395376267987732</v>
      </c>
      <c r="R29" s="58">
        <v>0.29932950191570884</v>
      </c>
      <c r="S29" s="58">
        <v>0.27651515151515149</v>
      </c>
      <c r="T29" s="58">
        <v>0.33289560078791858</v>
      </c>
      <c r="U29" s="58">
        <v>6.8881925146337133E-2</v>
      </c>
      <c r="V29" s="58">
        <v>0.20088876296712785</v>
      </c>
      <c r="W29" s="59">
        <v>0.20088876296712785</v>
      </c>
      <c r="X29" s="42">
        <v>18.93972602739726</v>
      </c>
      <c r="Y29" s="43">
        <v>3.36</v>
      </c>
      <c r="Z29" s="43">
        <v>9.9</v>
      </c>
      <c r="AA29" s="43">
        <v>9.8000000000000007</v>
      </c>
      <c r="AB29" s="43">
        <v>1.19</v>
      </c>
      <c r="AC29" s="43">
        <v>2.68</v>
      </c>
      <c r="AD29" s="44">
        <v>4.7424892703862659E-2</v>
      </c>
      <c r="AE29" s="44">
        <v>0.10579399141630901</v>
      </c>
      <c r="AF29" s="45">
        <v>8.3000000000000004E-2</v>
      </c>
      <c r="AG29" s="185">
        <v>0.96650000000000014</v>
      </c>
      <c r="AH29" s="185">
        <v>3.3500000000000002E-2</v>
      </c>
      <c r="AI29" s="43">
        <v>97.20778701646374</v>
      </c>
      <c r="AJ29" s="47">
        <v>96.217559672238451</v>
      </c>
      <c r="AK29" s="48">
        <v>5</v>
      </c>
      <c r="AL29" s="49">
        <v>8</v>
      </c>
      <c r="AM29" s="49">
        <v>6</v>
      </c>
      <c r="AN29" s="49">
        <v>7</v>
      </c>
      <c r="AO29" s="49">
        <v>6</v>
      </c>
      <c r="AP29" s="49">
        <v>6</v>
      </c>
      <c r="AQ29" s="49">
        <v>0</v>
      </c>
      <c r="AR29" s="50">
        <v>0.25</v>
      </c>
      <c r="AS29" s="60">
        <v>278</v>
      </c>
      <c r="AT29" s="61">
        <v>1695.6000000000001</v>
      </c>
      <c r="AU29" s="115">
        <v>24</v>
      </c>
      <c r="AV29" s="61">
        <v>13</v>
      </c>
      <c r="AW29" s="61">
        <v>0</v>
      </c>
      <c r="AX29" s="61">
        <v>12</v>
      </c>
      <c r="AY29" s="62"/>
      <c r="AZ29" s="62"/>
      <c r="BA29" s="62">
        <v>3.02</v>
      </c>
      <c r="BB29" s="62">
        <v>7.5</v>
      </c>
      <c r="BC29" s="62">
        <v>16.8</v>
      </c>
      <c r="BD29" s="61">
        <v>7</v>
      </c>
      <c r="BE29" s="153">
        <v>7.6043165467625906E-2</v>
      </c>
      <c r="BF29" s="61">
        <v>17</v>
      </c>
      <c r="BG29" s="153">
        <v>0.18467625899280576</v>
      </c>
      <c r="BH29" s="163">
        <v>42.9</v>
      </c>
      <c r="BI29" s="163">
        <v>7.1</v>
      </c>
      <c r="BJ29" s="163">
        <v>95.7</v>
      </c>
      <c r="BK29" s="164">
        <v>4.3</v>
      </c>
      <c r="BL29" s="60">
        <v>625</v>
      </c>
      <c r="BM29" s="61">
        <v>2088</v>
      </c>
      <c r="BN29" s="115">
        <v>73</v>
      </c>
      <c r="BO29" s="61">
        <v>42</v>
      </c>
      <c r="BP29" s="61">
        <v>6</v>
      </c>
      <c r="BQ29" s="61">
        <v>16</v>
      </c>
      <c r="BR29" s="62"/>
      <c r="BS29" s="62"/>
      <c r="BT29" s="62">
        <v>1.73</v>
      </c>
      <c r="BU29" s="62">
        <v>7.8</v>
      </c>
      <c r="BV29" s="62">
        <v>10.6</v>
      </c>
      <c r="BW29" s="61">
        <v>9</v>
      </c>
      <c r="BX29" s="153">
        <v>2.4911999999999997E-2</v>
      </c>
      <c r="BY29" s="61">
        <v>64</v>
      </c>
      <c r="BZ29" s="153">
        <v>0.17715199999999998</v>
      </c>
      <c r="CA29" s="163">
        <v>44.4</v>
      </c>
      <c r="CB29" s="163">
        <v>12.5</v>
      </c>
      <c r="CC29" s="163">
        <v>82.3</v>
      </c>
      <c r="CD29" s="164">
        <v>17.2</v>
      </c>
      <c r="CE29" s="60">
        <v>365</v>
      </c>
      <c r="CF29" s="61">
        <v>1320</v>
      </c>
      <c r="CG29" s="115">
        <v>45</v>
      </c>
      <c r="CH29" s="61">
        <v>24</v>
      </c>
      <c r="CI29" s="61">
        <v>4</v>
      </c>
      <c r="CJ29" s="61">
        <v>9</v>
      </c>
      <c r="CK29" s="62">
        <v>0.46</v>
      </c>
      <c r="CL29" s="62">
        <v>2.3199999999999998</v>
      </c>
      <c r="CM29" s="62">
        <v>2.2000000000000002</v>
      </c>
      <c r="CN29" s="62">
        <v>3.9</v>
      </c>
      <c r="CO29" s="62">
        <v>14.8</v>
      </c>
      <c r="CP29" s="61">
        <v>4</v>
      </c>
      <c r="CQ29" s="153">
        <v>2.4109589041095891E-2</v>
      </c>
      <c r="CR29" s="61">
        <v>41</v>
      </c>
      <c r="CS29" s="153">
        <v>0.24712328767123287</v>
      </c>
      <c r="CT29" s="163">
        <v>75</v>
      </c>
      <c r="CU29" s="163">
        <v>11.1</v>
      </c>
      <c r="CV29" s="163">
        <v>88.1</v>
      </c>
      <c r="CW29" s="164">
        <v>10.7</v>
      </c>
      <c r="CX29" s="60">
        <v>507</v>
      </c>
      <c r="CY29" s="61">
        <v>1523</v>
      </c>
      <c r="CZ29" s="115">
        <v>36</v>
      </c>
      <c r="DA29" s="61">
        <v>28</v>
      </c>
      <c r="DB29" s="61">
        <v>3</v>
      </c>
      <c r="DC29" s="61">
        <v>27</v>
      </c>
      <c r="DD29" s="62">
        <v>1.19</v>
      </c>
      <c r="DE29" s="62">
        <v>2.68</v>
      </c>
      <c r="DF29" s="62">
        <v>3.36</v>
      </c>
      <c r="DG29" s="62">
        <v>9.9</v>
      </c>
      <c r="DH29" s="62">
        <v>9</v>
      </c>
      <c r="DI29" s="61">
        <v>7</v>
      </c>
      <c r="DJ29" s="153">
        <v>4.63905325443787E-2</v>
      </c>
      <c r="DK29" s="61">
        <v>29</v>
      </c>
      <c r="DL29" s="153">
        <v>0.19218934911242605</v>
      </c>
      <c r="DM29" s="163">
        <v>57.1</v>
      </c>
      <c r="DN29" s="163">
        <v>6.7</v>
      </c>
      <c r="DO29" s="163">
        <v>97.4</v>
      </c>
      <c r="DP29" s="164">
        <v>2.6</v>
      </c>
      <c r="DQ29" s="60">
        <v>233</v>
      </c>
      <c r="DR29" s="61">
        <v>3382.6</v>
      </c>
      <c r="DS29" s="115">
        <v>42</v>
      </c>
      <c r="DT29" s="61">
        <v>22</v>
      </c>
      <c r="DU29" s="61">
        <v>1</v>
      </c>
      <c r="DV29" s="61">
        <v>21</v>
      </c>
      <c r="DW29" s="62">
        <v>0.77</v>
      </c>
      <c r="DX29" s="62">
        <v>0.61</v>
      </c>
      <c r="DY29" s="62">
        <v>0.85</v>
      </c>
      <c r="DZ29" s="62">
        <v>5.0999999999999996</v>
      </c>
      <c r="EA29" s="62">
        <v>9.8000000000000007</v>
      </c>
      <c r="EB29" s="61">
        <v>13</v>
      </c>
      <c r="EC29" s="153">
        <v>4.7424892703862659E-2</v>
      </c>
      <c r="ED29" s="61">
        <v>29</v>
      </c>
      <c r="EE29" s="153">
        <v>0.10579399141630901</v>
      </c>
      <c r="EF29" s="62">
        <v>23.1</v>
      </c>
      <c r="EG29" s="163">
        <v>8.3000000000000007</v>
      </c>
      <c r="EH29" s="163">
        <v>95.9</v>
      </c>
      <c r="EI29" s="164">
        <v>4.0999999999999996</v>
      </c>
    </row>
    <row r="30" spans="1:139" ht="15.75" customHeight="1" x14ac:dyDescent="0.2">
      <c r="A30" s="30">
        <v>28</v>
      </c>
      <c r="B30" s="32" t="s">
        <v>333</v>
      </c>
      <c r="C30" s="120">
        <v>7.1199999999999992</v>
      </c>
      <c r="D30" s="34" t="s">
        <v>753</v>
      </c>
      <c r="E30" s="35">
        <v>1</v>
      </c>
      <c r="F30" s="36">
        <v>36683</v>
      </c>
      <c r="G30" s="37">
        <v>25.326027397260273</v>
      </c>
      <c r="H30" s="37" t="s">
        <v>754</v>
      </c>
      <c r="I30" s="37">
        <v>22.904109589041095</v>
      </c>
      <c r="J30" s="37" t="s">
        <v>976</v>
      </c>
      <c r="K30" s="37" t="s">
        <v>979</v>
      </c>
      <c r="L30" s="37" t="s">
        <v>987</v>
      </c>
      <c r="M30" s="35">
        <v>76</v>
      </c>
      <c r="N30" s="35">
        <v>200</v>
      </c>
      <c r="O30" s="35">
        <v>4.37</v>
      </c>
      <c r="P30" s="38">
        <v>0</v>
      </c>
      <c r="Q30" s="57">
        <v>0</v>
      </c>
      <c r="R30" s="58">
        <v>3.3632286995515695E-2</v>
      </c>
      <c r="S30" s="58">
        <v>1.0804321728691477E-2</v>
      </c>
      <c r="T30" s="58">
        <v>0.16536370363221053</v>
      </c>
      <c r="U30" s="58">
        <v>0.29530333322408314</v>
      </c>
      <c r="V30" s="58">
        <v>0.29530333322408314</v>
      </c>
      <c r="W30" s="59">
        <v>0.29530333322408314</v>
      </c>
      <c r="X30" s="42">
        <v>22.238356164383561</v>
      </c>
      <c r="Y30" s="43">
        <v>2.33</v>
      </c>
      <c r="Z30" s="43">
        <v>11.4</v>
      </c>
      <c r="AA30" s="43">
        <v>14.4</v>
      </c>
      <c r="AB30" s="43">
        <v>1.77</v>
      </c>
      <c r="AC30" s="43">
        <v>2.71</v>
      </c>
      <c r="AD30" s="44">
        <v>5.6892341842397338E-2</v>
      </c>
      <c r="AE30" s="44">
        <v>0.12930077691453939</v>
      </c>
      <c r="AF30" s="45">
        <v>7.8E-2</v>
      </c>
      <c r="AG30" s="185">
        <v>0.91949999999999998</v>
      </c>
      <c r="AH30" s="185">
        <v>7.9500000000000001E-2</v>
      </c>
      <c r="AI30" s="43">
        <v>109.68171775712148</v>
      </c>
      <c r="AJ30" s="47">
        <v>115.32504247691593</v>
      </c>
      <c r="AK30" s="48">
        <v>8</v>
      </c>
      <c r="AL30" s="49">
        <v>2</v>
      </c>
      <c r="AM30" s="49">
        <v>4</v>
      </c>
      <c r="AN30" s="49">
        <v>9</v>
      </c>
      <c r="AO30" s="49">
        <v>9</v>
      </c>
      <c r="AP30" s="49">
        <v>9</v>
      </c>
      <c r="AQ30" s="49">
        <v>0</v>
      </c>
      <c r="AR30" s="50">
        <v>0</v>
      </c>
      <c r="AS30" s="60"/>
      <c r="AT30" s="61">
        <v>3176.6</v>
      </c>
      <c r="AU30" s="115"/>
      <c r="AV30" s="61"/>
      <c r="AW30" s="61"/>
      <c r="AX30" s="61"/>
      <c r="AY30" s="62"/>
      <c r="AZ30" s="62"/>
      <c r="BA30" s="62"/>
      <c r="BB30" s="62"/>
      <c r="BC30" s="62"/>
      <c r="BD30" s="61"/>
      <c r="BE30" s="153"/>
      <c r="BF30" s="61"/>
      <c r="BG30" s="153"/>
      <c r="BH30" s="163"/>
      <c r="BI30" s="163"/>
      <c r="BJ30" s="163"/>
      <c r="BK30" s="164"/>
      <c r="BL30" s="60">
        <v>105</v>
      </c>
      <c r="BM30" s="61">
        <v>3122</v>
      </c>
      <c r="BN30" s="115">
        <v>23</v>
      </c>
      <c r="BO30" s="61">
        <v>10</v>
      </c>
      <c r="BP30" s="61">
        <v>1</v>
      </c>
      <c r="BQ30" s="61">
        <v>26</v>
      </c>
      <c r="BR30" s="62">
        <v>0.13</v>
      </c>
      <c r="BS30" s="62">
        <v>0.64</v>
      </c>
      <c r="BT30" s="62">
        <v>0.81</v>
      </c>
      <c r="BU30" s="62"/>
      <c r="BV30" s="62"/>
      <c r="BW30" s="61">
        <v>4</v>
      </c>
      <c r="BX30" s="153">
        <v>3.0857142857142861E-2</v>
      </c>
      <c r="BY30" s="61">
        <v>19</v>
      </c>
      <c r="BZ30" s="153">
        <v>0.14657142857142857</v>
      </c>
      <c r="CA30" s="163">
        <v>25</v>
      </c>
      <c r="CB30" s="163">
        <v>16.7</v>
      </c>
      <c r="CC30" s="163">
        <v>91.4</v>
      </c>
      <c r="CD30" s="164">
        <v>8.6</v>
      </c>
      <c r="CE30" s="60">
        <v>27</v>
      </c>
      <c r="CF30" s="61">
        <v>2499</v>
      </c>
      <c r="CG30" s="115">
        <v>9</v>
      </c>
      <c r="CH30" s="61">
        <v>2</v>
      </c>
      <c r="CI30" s="61">
        <v>0</v>
      </c>
      <c r="CJ30" s="61">
        <v>19</v>
      </c>
      <c r="CK30" s="62">
        <v>1.77</v>
      </c>
      <c r="CL30" s="62">
        <v>0.56999999999999995</v>
      </c>
      <c r="CM30" s="62">
        <v>0.46</v>
      </c>
      <c r="CN30" s="62"/>
      <c r="CO30" s="62"/>
      <c r="CP30" s="61">
        <v>1</v>
      </c>
      <c r="CQ30" s="153">
        <v>1.7037037037037038E-2</v>
      </c>
      <c r="CR30" s="61">
        <v>8</v>
      </c>
      <c r="CS30" s="153">
        <v>0.1362962962962963</v>
      </c>
      <c r="CT30" s="163">
        <v>0</v>
      </c>
      <c r="CU30" s="163">
        <v>0</v>
      </c>
      <c r="CV30" s="163">
        <v>80.599999999999994</v>
      </c>
      <c r="CW30" s="164">
        <v>19.399999999999999</v>
      </c>
      <c r="CX30" s="60">
        <v>514</v>
      </c>
      <c r="CY30" s="61">
        <v>3108.2999999999997</v>
      </c>
      <c r="CZ30" s="115">
        <v>33</v>
      </c>
      <c r="DA30" s="61">
        <v>20</v>
      </c>
      <c r="DB30" s="61">
        <v>5</v>
      </c>
      <c r="DC30" s="61">
        <v>22</v>
      </c>
      <c r="DD30" s="62">
        <v>1.45</v>
      </c>
      <c r="DE30" s="62">
        <v>2.21</v>
      </c>
      <c r="DF30" s="62">
        <v>4.28</v>
      </c>
      <c r="DG30" s="62">
        <v>11.4</v>
      </c>
      <c r="DH30" s="62">
        <v>14.5</v>
      </c>
      <c r="DI30" s="61">
        <v>7</v>
      </c>
      <c r="DJ30" s="153">
        <v>5.828793774319066E-2</v>
      </c>
      <c r="DK30" s="61">
        <v>26</v>
      </c>
      <c r="DL30" s="153">
        <v>0.21649805447470818</v>
      </c>
      <c r="DM30" s="163">
        <v>57.1</v>
      </c>
      <c r="DN30" s="163">
        <v>4.8</v>
      </c>
      <c r="DO30" s="163">
        <v>95.2</v>
      </c>
      <c r="DP30" s="164">
        <v>4.8</v>
      </c>
      <c r="DQ30" s="60">
        <v>901</v>
      </c>
      <c r="DR30" s="61">
        <v>3051.1</v>
      </c>
      <c r="DS30" s="115">
        <v>72</v>
      </c>
      <c r="DT30" s="61">
        <v>47</v>
      </c>
      <c r="DU30" s="61">
        <v>8</v>
      </c>
      <c r="DV30" s="61">
        <v>26</v>
      </c>
      <c r="DW30" s="62">
        <v>1.2</v>
      </c>
      <c r="DX30" s="62">
        <v>2.71</v>
      </c>
      <c r="DY30" s="62">
        <v>2.33</v>
      </c>
      <c r="DZ30" s="62">
        <v>6</v>
      </c>
      <c r="EA30" s="62">
        <v>14.4</v>
      </c>
      <c r="EB30" s="61">
        <v>22</v>
      </c>
      <c r="EC30" s="153">
        <v>5.6892341842397338E-2</v>
      </c>
      <c r="ED30" s="61">
        <v>50</v>
      </c>
      <c r="EE30" s="153">
        <v>0.12930077691453939</v>
      </c>
      <c r="EF30" s="62">
        <v>40.9</v>
      </c>
      <c r="EG30" s="163">
        <v>7.8</v>
      </c>
      <c r="EH30" s="163">
        <v>88.7</v>
      </c>
      <c r="EI30" s="164">
        <v>11.1</v>
      </c>
    </row>
    <row r="31" spans="1:139" ht="15.75" customHeight="1" x14ac:dyDescent="0.2">
      <c r="A31" s="30">
        <v>29</v>
      </c>
      <c r="B31" s="32" t="s">
        <v>313</v>
      </c>
      <c r="C31" s="120">
        <v>7.105714285714285</v>
      </c>
      <c r="D31" s="34" t="s">
        <v>686</v>
      </c>
      <c r="E31" s="35">
        <v>7</v>
      </c>
      <c r="F31" s="36">
        <v>37014</v>
      </c>
      <c r="G31" s="37">
        <v>24.419178082191781</v>
      </c>
      <c r="H31" s="37" t="s">
        <v>669</v>
      </c>
      <c r="I31" s="37">
        <v>21.997260273972604</v>
      </c>
      <c r="J31" s="37" t="s">
        <v>978</v>
      </c>
      <c r="K31" s="37" t="s">
        <v>981</v>
      </c>
      <c r="L31" s="37" t="s">
        <v>986</v>
      </c>
      <c r="M31" s="35">
        <v>71</v>
      </c>
      <c r="N31" s="35">
        <v>172</v>
      </c>
      <c r="O31" s="35">
        <v>4.4000000000000004</v>
      </c>
      <c r="P31" s="38">
        <v>0</v>
      </c>
      <c r="Q31" s="57">
        <v>0</v>
      </c>
      <c r="R31" s="58">
        <v>7.2048228201735051E-2</v>
      </c>
      <c r="S31" s="58">
        <v>0.24324071475348488</v>
      </c>
      <c r="T31" s="58">
        <v>0.21167384803748443</v>
      </c>
      <c r="U31" s="58">
        <v>0.28666455495723786</v>
      </c>
      <c r="V31" s="58">
        <v>0.28666455495723786</v>
      </c>
      <c r="W31" s="59">
        <v>0.21786506176750078</v>
      </c>
      <c r="X31" s="42">
        <v>19.356164383561644</v>
      </c>
      <c r="Y31" s="43">
        <v>2.39</v>
      </c>
      <c r="Z31" s="43">
        <v>6.7</v>
      </c>
      <c r="AA31" s="43">
        <v>10.199999999999999</v>
      </c>
      <c r="AB31" s="43">
        <v>0.89</v>
      </c>
      <c r="AC31" s="43">
        <v>2.35</v>
      </c>
      <c r="AD31" s="44">
        <v>2.6408839779005527E-2</v>
      </c>
      <c r="AE31" s="44">
        <v>0.22227440147329652</v>
      </c>
      <c r="AF31" s="45">
        <v>6.7000000000000004E-2</v>
      </c>
      <c r="AG31" s="185">
        <v>0.436</v>
      </c>
      <c r="AH31" s="185">
        <v>0.5585</v>
      </c>
      <c r="AI31" s="43">
        <v>91.779933064681344</v>
      </c>
      <c r="AJ31" s="47">
        <v>87.137330525212164</v>
      </c>
      <c r="AK31" s="48">
        <v>6</v>
      </c>
      <c r="AL31" s="49">
        <v>7</v>
      </c>
      <c r="AM31" s="49">
        <v>4</v>
      </c>
      <c r="AN31" s="49">
        <v>4</v>
      </c>
      <c r="AO31" s="49">
        <v>9</v>
      </c>
      <c r="AP31" s="49">
        <v>4</v>
      </c>
      <c r="AQ31" s="49">
        <v>0</v>
      </c>
      <c r="AR31" s="50">
        <v>0.5</v>
      </c>
      <c r="AS31" s="60"/>
      <c r="AT31" s="61">
        <v>3739.4000000000005</v>
      </c>
      <c r="AU31" s="115"/>
      <c r="AV31" s="61"/>
      <c r="AW31" s="61"/>
      <c r="AX31" s="61"/>
      <c r="AY31" s="62"/>
      <c r="AZ31" s="62"/>
      <c r="BA31" s="62"/>
      <c r="BB31" s="62"/>
      <c r="BC31" s="62"/>
      <c r="BD31" s="61"/>
      <c r="BE31" s="153"/>
      <c r="BF31" s="61"/>
      <c r="BG31" s="153"/>
      <c r="BH31" s="163"/>
      <c r="BI31" s="163"/>
      <c r="BJ31" s="163"/>
      <c r="BK31" s="164"/>
      <c r="BL31" s="60">
        <v>196</v>
      </c>
      <c r="BM31" s="61">
        <v>2720.3999999999996</v>
      </c>
      <c r="BN31" s="115">
        <v>24</v>
      </c>
      <c r="BO31" s="61">
        <v>17</v>
      </c>
      <c r="BP31" s="61">
        <v>0</v>
      </c>
      <c r="BQ31" s="61">
        <v>17</v>
      </c>
      <c r="BR31" s="62">
        <v>0.87</v>
      </c>
      <c r="BS31" s="62">
        <v>0.72</v>
      </c>
      <c r="BT31" s="62">
        <v>2.34</v>
      </c>
      <c r="BU31" s="62">
        <v>10.5</v>
      </c>
      <c r="BV31" s="62">
        <v>2.8</v>
      </c>
      <c r="BW31" s="61">
        <v>1</v>
      </c>
      <c r="BX31" s="153">
        <v>1.1938775510204081E-2</v>
      </c>
      <c r="BY31" s="61">
        <v>23</v>
      </c>
      <c r="BZ31" s="153">
        <v>0.27459183673469389</v>
      </c>
      <c r="CA31" s="163">
        <v>0</v>
      </c>
      <c r="CB31" s="163">
        <v>10.5</v>
      </c>
      <c r="CC31" s="163">
        <v>71.099999999999994</v>
      </c>
      <c r="CD31" s="164">
        <v>28.9</v>
      </c>
      <c r="CE31" s="60">
        <v>520</v>
      </c>
      <c r="CF31" s="61">
        <v>2137.8000000000002</v>
      </c>
      <c r="CG31" s="115">
        <v>58</v>
      </c>
      <c r="CH31" s="61">
        <v>37</v>
      </c>
      <c r="CI31" s="61">
        <v>5</v>
      </c>
      <c r="CJ31" s="61">
        <v>14</v>
      </c>
      <c r="CK31" s="62">
        <v>0.67</v>
      </c>
      <c r="CL31" s="62">
        <v>2.11</v>
      </c>
      <c r="CM31" s="62">
        <v>2.2599999999999998</v>
      </c>
      <c r="CN31" s="62">
        <v>6</v>
      </c>
      <c r="CO31" s="62">
        <v>9.4</v>
      </c>
      <c r="CP31" s="61">
        <v>5</v>
      </c>
      <c r="CQ31" s="153">
        <v>2.1730769230769231E-2</v>
      </c>
      <c r="CR31" s="61">
        <v>53</v>
      </c>
      <c r="CS31" s="153">
        <v>0.23034615384615384</v>
      </c>
      <c r="CT31" s="163">
        <v>40</v>
      </c>
      <c r="CU31" s="163">
        <v>11.9</v>
      </c>
      <c r="CV31" s="163">
        <v>8.6999999999999993</v>
      </c>
      <c r="CW31" s="164">
        <v>90.9</v>
      </c>
      <c r="CX31" s="60">
        <v>899</v>
      </c>
      <c r="CY31" s="61">
        <v>4247.0999999999995</v>
      </c>
      <c r="CZ31" s="115">
        <v>119</v>
      </c>
      <c r="DA31" s="61">
        <v>85</v>
      </c>
      <c r="DB31" s="61">
        <v>11</v>
      </c>
      <c r="DC31" s="61">
        <v>35</v>
      </c>
      <c r="DD31" s="62">
        <v>0.67</v>
      </c>
      <c r="DE31" s="62">
        <v>1.75</v>
      </c>
      <c r="DF31" s="62">
        <v>2.27</v>
      </c>
      <c r="DG31" s="62">
        <v>6.7</v>
      </c>
      <c r="DH31" s="62">
        <v>7.7</v>
      </c>
      <c r="DI31" s="61">
        <v>12</v>
      </c>
      <c r="DJ31" s="153">
        <v>3.0300333704115685E-2</v>
      </c>
      <c r="DK31" s="61">
        <v>107</v>
      </c>
      <c r="DL31" s="153">
        <v>0.27017797552836487</v>
      </c>
      <c r="DM31" s="163">
        <v>33.299999999999997</v>
      </c>
      <c r="DN31" s="163">
        <v>4.5</v>
      </c>
      <c r="DO31" s="163">
        <v>4.5999999999999996</v>
      </c>
      <c r="DP31" s="164">
        <v>94.5</v>
      </c>
      <c r="DQ31" s="60">
        <v>1086</v>
      </c>
      <c r="DR31" s="61">
        <v>3788.4000000000005</v>
      </c>
      <c r="DS31" s="115">
        <v>113</v>
      </c>
      <c r="DT31" s="61">
        <v>83</v>
      </c>
      <c r="DU31" s="61">
        <v>5</v>
      </c>
      <c r="DV31" s="61">
        <v>22</v>
      </c>
      <c r="DW31" s="62">
        <v>0.89</v>
      </c>
      <c r="DX31" s="62">
        <v>2.35</v>
      </c>
      <c r="DY31" s="62">
        <v>2.39</v>
      </c>
      <c r="DZ31" s="62">
        <v>6.4</v>
      </c>
      <c r="EA31" s="62">
        <v>10.199999999999999</v>
      </c>
      <c r="EB31" s="61">
        <v>12</v>
      </c>
      <c r="EC31" s="153">
        <v>2.6408839779005527E-2</v>
      </c>
      <c r="ED31" s="61">
        <v>101</v>
      </c>
      <c r="EE31" s="153">
        <v>0.22227440147329652</v>
      </c>
      <c r="EF31" s="62">
        <v>25</v>
      </c>
      <c r="EG31" s="163">
        <v>6.7</v>
      </c>
      <c r="EH31" s="163">
        <v>82.6</v>
      </c>
      <c r="EI31" s="164">
        <v>17.2</v>
      </c>
    </row>
    <row r="32" spans="1:139" ht="15.75" customHeight="1" x14ac:dyDescent="0.2">
      <c r="A32" s="30">
        <v>30</v>
      </c>
      <c r="B32" s="32" t="s">
        <v>316</v>
      </c>
      <c r="C32" s="120">
        <v>7.0542857142857143</v>
      </c>
      <c r="D32" s="34" t="s">
        <v>825</v>
      </c>
      <c r="E32" s="35">
        <v>11</v>
      </c>
      <c r="F32" s="36">
        <v>36448</v>
      </c>
      <c r="G32" s="37">
        <v>25.969863013698632</v>
      </c>
      <c r="H32" s="37" t="s">
        <v>669</v>
      </c>
      <c r="I32" s="37">
        <v>23.547945205479451</v>
      </c>
      <c r="J32" s="37" t="s">
        <v>978</v>
      </c>
      <c r="K32" s="37" t="s">
        <v>979</v>
      </c>
      <c r="L32" s="37" t="s">
        <v>985</v>
      </c>
      <c r="M32" s="35">
        <v>75</v>
      </c>
      <c r="N32" s="35">
        <v>205</v>
      </c>
      <c r="O32" s="35">
        <v>4.43</v>
      </c>
      <c r="P32" s="38">
        <v>6</v>
      </c>
      <c r="Q32" s="57">
        <v>0</v>
      </c>
      <c r="R32" s="58">
        <v>0.10095969289827256</v>
      </c>
      <c r="S32" s="58">
        <v>0</v>
      </c>
      <c r="T32" s="58">
        <v>0.26538316345790863</v>
      </c>
      <c r="U32" s="58">
        <v>0.34390955506929249</v>
      </c>
      <c r="V32" s="58">
        <v>0.34390955506929249</v>
      </c>
      <c r="W32" s="59">
        <v>0.2063457330415755</v>
      </c>
      <c r="X32" s="42">
        <v>21.884931506849316</v>
      </c>
      <c r="Y32" s="43">
        <v>2.71</v>
      </c>
      <c r="Z32" s="43">
        <v>6.7</v>
      </c>
      <c r="AA32" s="43">
        <v>10.6</v>
      </c>
      <c r="AB32" s="43">
        <v>0</v>
      </c>
      <c r="AC32" s="43">
        <v>0</v>
      </c>
      <c r="AD32" s="44">
        <v>4.598091198303287E-2</v>
      </c>
      <c r="AE32" s="44">
        <v>0.19829268292682925</v>
      </c>
      <c r="AF32" s="45">
        <v>4.4999999999999998E-2</v>
      </c>
      <c r="AG32" s="185">
        <v>0.54499999999999993</v>
      </c>
      <c r="AH32" s="185">
        <v>0.45300000000000001</v>
      </c>
      <c r="AI32" s="43">
        <v>106.45570780176352</v>
      </c>
      <c r="AJ32" s="47">
        <v>109.73112665107965</v>
      </c>
      <c r="AK32" s="48">
        <v>5</v>
      </c>
      <c r="AL32" s="49">
        <v>3</v>
      </c>
      <c r="AM32" s="49">
        <v>5</v>
      </c>
      <c r="AN32" s="49">
        <v>4</v>
      </c>
      <c r="AO32" s="49">
        <v>9</v>
      </c>
      <c r="AP32" s="49">
        <v>8</v>
      </c>
      <c r="AQ32" s="49">
        <v>2</v>
      </c>
      <c r="AR32" s="50">
        <v>0</v>
      </c>
      <c r="AS32" s="60"/>
      <c r="AT32" s="61">
        <v>2413</v>
      </c>
      <c r="AU32" s="115"/>
      <c r="AV32" s="61"/>
      <c r="AW32" s="61"/>
      <c r="AX32" s="61"/>
      <c r="AY32" s="62"/>
      <c r="AZ32" s="62"/>
      <c r="BA32" s="62"/>
      <c r="BB32" s="62"/>
      <c r="BC32" s="62"/>
      <c r="BD32" s="61"/>
      <c r="BE32" s="153"/>
      <c r="BF32" s="61"/>
      <c r="BG32" s="153"/>
      <c r="BH32" s="163"/>
      <c r="BI32" s="163"/>
      <c r="BJ32" s="163"/>
      <c r="BK32" s="164"/>
      <c r="BL32" s="60">
        <v>263</v>
      </c>
      <c r="BM32" s="61">
        <v>2605</v>
      </c>
      <c r="BN32" s="115"/>
      <c r="BO32" s="61">
        <v>18</v>
      </c>
      <c r="BP32" s="61">
        <v>4</v>
      </c>
      <c r="BQ32" s="61"/>
      <c r="BR32" s="62"/>
      <c r="BS32" s="62"/>
      <c r="BT32" s="62"/>
      <c r="BU32" s="62">
        <v>2.6</v>
      </c>
      <c r="BV32" s="62">
        <v>14.3</v>
      </c>
      <c r="BW32" s="61"/>
      <c r="BX32" s="153"/>
      <c r="BY32" s="61"/>
      <c r="BZ32" s="153"/>
      <c r="CA32" s="163">
        <v>25</v>
      </c>
      <c r="CB32" s="163">
        <v>14.3</v>
      </c>
      <c r="CC32" s="163">
        <v>77.599999999999994</v>
      </c>
      <c r="CD32" s="164">
        <v>21.8</v>
      </c>
      <c r="CE32" s="60"/>
      <c r="CF32" s="61">
        <v>1</v>
      </c>
      <c r="CG32" s="115"/>
      <c r="CH32" s="61"/>
      <c r="CI32" s="61"/>
      <c r="CJ32" s="61"/>
      <c r="CK32" s="62"/>
      <c r="CL32" s="62"/>
      <c r="CM32" s="62"/>
      <c r="CN32" s="62"/>
      <c r="CO32" s="62"/>
      <c r="CP32" s="61"/>
      <c r="CQ32" s="153"/>
      <c r="CR32" s="61"/>
      <c r="CS32" s="153"/>
      <c r="CT32" s="163"/>
      <c r="CU32" s="163"/>
      <c r="CV32" s="163"/>
      <c r="CW32" s="164"/>
      <c r="CX32" s="60">
        <v>703</v>
      </c>
      <c r="CY32" s="61">
        <v>2649</v>
      </c>
      <c r="CZ32" s="115">
        <v>59</v>
      </c>
      <c r="DA32" s="61">
        <v>42</v>
      </c>
      <c r="DB32" s="61">
        <v>5</v>
      </c>
      <c r="DC32" s="61"/>
      <c r="DD32" s="62"/>
      <c r="DE32" s="62"/>
      <c r="DF32" s="62">
        <v>2.44</v>
      </c>
      <c r="DG32" s="62">
        <v>6.7</v>
      </c>
      <c r="DH32" s="62">
        <v>12</v>
      </c>
      <c r="DI32" s="61">
        <v>18</v>
      </c>
      <c r="DJ32" s="153">
        <v>6.2475106685632997E-2</v>
      </c>
      <c r="DK32" s="61">
        <v>41</v>
      </c>
      <c r="DL32" s="153">
        <v>0.14230440967283073</v>
      </c>
      <c r="DM32" s="163">
        <v>38.9</v>
      </c>
      <c r="DN32" s="163">
        <v>2.2999999999999998</v>
      </c>
      <c r="DO32" s="163">
        <v>24.4</v>
      </c>
      <c r="DP32" s="164">
        <v>75.2</v>
      </c>
      <c r="DQ32" s="60">
        <v>943</v>
      </c>
      <c r="DR32" s="61">
        <v>2742</v>
      </c>
      <c r="DS32" s="115">
        <v>85</v>
      </c>
      <c r="DT32" s="61">
        <v>64</v>
      </c>
      <c r="DU32" s="61">
        <v>7</v>
      </c>
      <c r="DV32" s="61"/>
      <c r="DW32" s="62"/>
      <c r="DX32" s="62"/>
      <c r="DY32" s="62">
        <v>2.71</v>
      </c>
      <c r="DZ32" s="62">
        <v>6.7</v>
      </c>
      <c r="EA32" s="62">
        <v>10.6</v>
      </c>
      <c r="EB32" s="61">
        <v>16</v>
      </c>
      <c r="EC32" s="153">
        <v>4.598091198303287E-2</v>
      </c>
      <c r="ED32" s="61">
        <v>69</v>
      </c>
      <c r="EE32" s="153">
        <v>0.19829268292682925</v>
      </c>
      <c r="EF32" s="62">
        <v>68.8</v>
      </c>
      <c r="EG32" s="163">
        <v>4.5</v>
      </c>
      <c r="EH32" s="163">
        <v>84.6</v>
      </c>
      <c r="EI32" s="164">
        <v>15.4</v>
      </c>
    </row>
    <row r="33" spans="1:139" ht="15.75" customHeight="1" x14ac:dyDescent="0.2">
      <c r="A33" s="30">
        <v>31</v>
      </c>
      <c r="B33" s="32" t="s">
        <v>326</v>
      </c>
      <c r="C33" s="120">
        <v>6.9514285714285711</v>
      </c>
      <c r="D33" s="34" t="s">
        <v>826</v>
      </c>
      <c r="E33" s="35">
        <v>6</v>
      </c>
      <c r="F33" s="36">
        <v>36515</v>
      </c>
      <c r="G33" s="37">
        <v>25.786301369863015</v>
      </c>
      <c r="H33" s="37" t="s">
        <v>684</v>
      </c>
      <c r="I33" s="37">
        <v>23.364383561643837</v>
      </c>
      <c r="J33" s="37" t="s">
        <v>976</v>
      </c>
      <c r="K33" s="37" t="s">
        <v>979</v>
      </c>
      <c r="L33" s="37" t="s">
        <v>985</v>
      </c>
      <c r="M33" s="35">
        <v>76</v>
      </c>
      <c r="N33" s="35">
        <v>199</v>
      </c>
      <c r="O33" s="35">
        <v>4.5599999999999996</v>
      </c>
      <c r="P33" s="38">
        <v>0</v>
      </c>
      <c r="Q33" s="57">
        <v>6.4752252252252257E-2</v>
      </c>
      <c r="R33" s="58">
        <v>0.32876125160737246</v>
      </c>
      <c r="S33" s="58">
        <v>0.10030004286326619</v>
      </c>
      <c r="T33" s="58">
        <v>0.15716899751666449</v>
      </c>
      <c r="U33" s="58">
        <v>0.28003457216940364</v>
      </c>
      <c r="V33" s="58">
        <v>0.30439791188838805</v>
      </c>
      <c r="W33" s="59">
        <v>0.25873822510512984</v>
      </c>
      <c r="X33" s="42">
        <v>19.706849315068492</v>
      </c>
      <c r="Y33" s="43">
        <v>3.36</v>
      </c>
      <c r="Z33" s="43">
        <v>5.7</v>
      </c>
      <c r="AA33" s="43">
        <v>15.4</v>
      </c>
      <c r="AB33" s="43">
        <v>1.49</v>
      </c>
      <c r="AC33" s="43">
        <v>1.97</v>
      </c>
      <c r="AD33" s="44">
        <v>6.4037037037037031E-2</v>
      </c>
      <c r="AE33" s="44">
        <v>0.2157037037037037</v>
      </c>
      <c r="AF33" s="45">
        <v>7.2999999999999995E-2</v>
      </c>
      <c r="AG33" s="185">
        <v>0.82650000000000001</v>
      </c>
      <c r="AH33" s="185">
        <v>0.17349999999999999</v>
      </c>
      <c r="AI33" s="43">
        <v>92.049980622396703</v>
      </c>
      <c r="AJ33" s="47">
        <v>96.786120261030717</v>
      </c>
      <c r="AK33" s="48">
        <v>7</v>
      </c>
      <c r="AL33" s="49">
        <v>7</v>
      </c>
      <c r="AM33" s="49">
        <v>6</v>
      </c>
      <c r="AN33" s="49">
        <v>3</v>
      </c>
      <c r="AO33" s="49">
        <v>6</v>
      </c>
      <c r="AP33" s="49">
        <v>6</v>
      </c>
      <c r="AQ33" s="49">
        <v>0</v>
      </c>
      <c r="AR33" s="50">
        <v>0</v>
      </c>
      <c r="AS33" s="60">
        <v>115</v>
      </c>
      <c r="AT33" s="61">
        <v>1776</v>
      </c>
      <c r="AU33" s="115"/>
      <c r="AV33" s="61"/>
      <c r="AW33" s="61"/>
      <c r="AX33" s="61"/>
      <c r="AY33" s="62"/>
      <c r="AZ33" s="62"/>
      <c r="BA33" s="62"/>
      <c r="BB33" s="62"/>
      <c r="BC33" s="62"/>
      <c r="BD33" s="61"/>
      <c r="BE33" s="153"/>
      <c r="BF33" s="61"/>
      <c r="BG33" s="153"/>
      <c r="BH33" s="163"/>
      <c r="BI33" s="163"/>
      <c r="BJ33" s="163"/>
      <c r="BK33" s="164"/>
      <c r="BL33" s="60">
        <v>767</v>
      </c>
      <c r="BM33" s="61">
        <v>2333</v>
      </c>
      <c r="BN33" s="115"/>
      <c r="BO33" s="61"/>
      <c r="BP33" s="61"/>
      <c r="BQ33" s="61"/>
      <c r="BR33" s="62"/>
      <c r="BS33" s="62"/>
      <c r="BT33" s="62"/>
      <c r="BU33" s="62"/>
      <c r="BV33" s="62"/>
      <c r="BW33" s="61"/>
      <c r="BX33" s="153"/>
      <c r="BY33" s="61"/>
      <c r="BZ33" s="153"/>
      <c r="CA33" s="163"/>
      <c r="CB33" s="163"/>
      <c r="CC33" s="163"/>
      <c r="CD33" s="164"/>
      <c r="CE33" s="60">
        <v>234</v>
      </c>
      <c r="CF33" s="61">
        <v>2333</v>
      </c>
      <c r="CG33" s="115"/>
      <c r="CH33" s="61"/>
      <c r="CI33" s="61"/>
      <c r="CJ33" s="61"/>
      <c r="CK33" s="62"/>
      <c r="CL33" s="62"/>
      <c r="CM33" s="62"/>
      <c r="CN33" s="62"/>
      <c r="CO33" s="62"/>
      <c r="CP33" s="61"/>
      <c r="CQ33" s="153"/>
      <c r="CR33" s="61"/>
      <c r="CS33" s="153"/>
      <c r="CT33" s="163"/>
      <c r="CU33" s="163"/>
      <c r="CV33" s="163"/>
      <c r="CW33" s="164"/>
      <c r="CX33" s="60">
        <v>481</v>
      </c>
      <c r="CY33" s="61">
        <v>3060.4</v>
      </c>
      <c r="CZ33" s="115">
        <v>28</v>
      </c>
      <c r="DA33" s="61">
        <v>18</v>
      </c>
      <c r="DB33" s="61">
        <v>4</v>
      </c>
      <c r="DC33" s="61">
        <v>22</v>
      </c>
      <c r="DD33" s="62">
        <v>1.49</v>
      </c>
      <c r="DE33" s="62">
        <v>1.84</v>
      </c>
      <c r="DF33" s="62">
        <v>3.36</v>
      </c>
      <c r="DG33" s="62">
        <v>5.7</v>
      </c>
      <c r="DH33" s="62">
        <v>17.899999999999999</v>
      </c>
      <c r="DI33" s="61">
        <v>5</v>
      </c>
      <c r="DJ33" s="153">
        <v>3.4927234927234929E-2</v>
      </c>
      <c r="DK33" s="61">
        <v>23</v>
      </c>
      <c r="DL33" s="153">
        <v>0.16066528066528069</v>
      </c>
      <c r="DM33" s="163">
        <v>100</v>
      </c>
      <c r="DN33" s="163">
        <v>5.3</v>
      </c>
      <c r="DO33" s="163">
        <v>81.099999999999994</v>
      </c>
      <c r="DP33" s="164">
        <v>18.899999999999999</v>
      </c>
      <c r="DQ33" s="60">
        <v>810</v>
      </c>
      <c r="DR33" s="61">
        <v>2892.5</v>
      </c>
      <c r="DS33" s="115">
        <v>83</v>
      </c>
      <c r="DT33" s="61">
        <v>51</v>
      </c>
      <c r="DU33" s="61">
        <v>7</v>
      </c>
      <c r="DV33" s="61">
        <v>27</v>
      </c>
      <c r="DW33" s="62">
        <v>1.06</v>
      </c>
      <c r="DX33" s="62">
        <v>1.97</v>
      </c>
      <c r="DY33" s="62">
        <v>2.73</v>
      </c>
      <c r="DZ33" s="62">
        <v>5</v>
      </c>
      <c r="EA33" s="62">
        <v>15.4</v>
      </c>
      <c r="EB33" s="61">
        <v>19</v>
      </c>
      <c r="EC33" s="153">
        <v>6.4037037037037031E-2</v>
      </c>
      <c r="ED33" s="61">
        <v>64</v>
      </c>
      <c r="EE33" s="153">
        <v>0.2157037037037037</v>
      </c>
      <c r="EF33" s="62">
        <v>42.1</v>
      </c>
      <c r="EG33" s="163">
        <v>7.3</v>
      </c>
      <c r="EH33" s="163">
        <v>84.2</v>
      </c>
      <c r="EI33" s="164">
        <v>15.8</v>
      </c>
    </row>
    <row r="34" spans="1:139" ht="15.75" customHeight="1" x14ac:dyDescent="0.2">
      <c r="A34" s="30">
        <v>32</v>
      </c>
      <c r="B34" s="32" t="s">
        <v>327</v>
      </c>
      <c r="C34" s="120">
        <v>6.9399999999999986</v>
      </c>
      <c r="D34" s="34" t="s">
        <v>827</v>
      </c>
      <c r="E34" s="35">
        <v>8</v>
      </c>
      <c r="F34" s="36">
        <v>36868</v>
      </c>
      <c r="G34" s="37">
        <v>24.81917808219178</v>
      </c>
      <c r="H34" s="37" t="s">
        <v>684</v>
      </c>
      <c r="I34" s="37">
        <v>22.397260273972602</v>
      </c>
      <c r="J34" s="37" t="s">
        <v>983</v>
      </c>
      <c r="K34" s="37" t="s">
        <v>981</v>
      </c>
      <c r="L34" s="37" t="s">
        <v>986</v>
      </c>
      <c r="M34" s="35">
        <v>68</v>
      </c>
      <c r="N34" s="35">
        <v>179</v>
      </c>
      <c r="O34" s="35">
        <v>4.4400000000000004</v>
      </c>
      <c r="P34" s="38">
        <v>6</v>
      </c>
      <c r="Q34" s="57">
        <v>0</v>
      </c>
      <c r="R34" s="58">
        <v>3.6211624996671729E-2</v>
      </c>
      <c r="S34" s="58">
        <v>0.14418696771637948</v>
      </c>
      <c r="T34" s="58">
        <v>0.2114630467571644</v>
      </c>
      <c r="U34" s="58">
        <v>0.35249014944446416</v>
      </c>
      <c r="V34" s="58">
        <v>0.35249014944446416</v>
      </c>
      <c r="W34" s="59">
        <v>0.26789251357779276</v>
      </c>
      <c r="X34" s="42">
        <v>20.734246575342464</v>
      </c>
      <c r="Y34" s="43">
        <v>2.75</v>
      </c>
      <c r="Z34" s="43">
        <v>6.7</v>
      </c>
      <c r="AA34" s="43">
        <v>12.3</v>
      </c>
      <c r="AB34" s="43">
        <v>1.05</v>
      </c>
      <c r="AC34" s="43">
        <v>2.5099999999999998</v>
      </c>
      <c r="AD34" s="44">
        <v>3.8821752265861029E-2</v>
      </c>
      <c r="AE34" s="44">
        <v>0.25104733131923462</v>
      </c>
      <c r="AF34" s="45">
        <v>0.05</v>
      </c>
      <c r="AG34" s="185">
        <v>0.11900000000000001</v>
      </c>
      <c r="AH34" s="185">
        <v>0.86349999999999993</v>
      </c>
      <c r="AI34" s="43">
        <v>92.119409665589856</v>
      </c>
      <c r="AJ34" s="47">
        <v>81.975392851169985</v>
      </c>
      <c r="AK34" s="48">
        <v>7</v>
      </c>
      <c r="AL34" s="49">
        <v>5</v>
      </c>
      <c r="AM34" s="49">
        <v>5</v>
      </c>
      <c r="AN34" s="49">
        <v>4</v>
      </c>
      <c r="AO34" s="49">
        <v>9</v>
      </c>
      <c r="AP34" s="49">
        <v>3</v>
      </c>
      <c r="AQ34" s="49">
        <v>2</v>
      </c>
      <c r="AR34" s="50">
        <v>0</v>
      </c>
      <c r="AS34" s="60"/>
      <c r="AT34" s="61">
        <v>3138</v>
      </c>
      <c r="AU34" s="115"/>
      <c r="AV34" s="61"/>
      <c r="AW34" s="61"/>
      <c r="AX34" s="61"/>
      <c r="AY34" s="62"/>
      <c r="AZ34" s="62"/>
      <c r="BA34" s="62"/>
      <c r="BB34" s="62"/>
      <c r="BC34" s="62"/>
      <c r="BD34" s="61"/>
      <c r="BE34" s="153"/>
      <c r="BF34" s="61"/>
      <c r="BG34" s="153"/>
      <c r="BH34" s="163"/>
      <c r="BI34" s="163"/>
      <c r="BJ34" s="163"/>
      <c r="BK34" s="164"/>
      <c r="BL34" s="60">
        <v>136</v>
      </c>
      <c r="BM34" s="61">
        <v>3755.7</v>
      </c>
      <c r="BN34" s="115">
        <v>14</v>
      </c>
      <c r="BO34" s="61">
        <v>9</v>
      </c>
      <c r="BP34" s="61">
        <v>1</v>
      </c>
      <c r="BQ34" s="61">
        <v>29</v>
      </c>
      <c r="BR34" s="62">
        <v>0.36</v>
      </c>
      <c r="BS34" s="62">
        <v>0.99</v>
      </c>
      <c r="BT34" s="62">
        <v>2.78</v>
      </c>
      <c r="BU34" s="62">
        <v>8.1</v>
      </c>
      <c r="BV34" s="62">
        <v>9.9</v>
      </c>
      <c r="BW34" s="61">
        <v>3</v>
      </c>
      <c r="BX34" s="153">
        <v>6.1323529411764707E-2</v>
      </c>
      <c r="BY34" s="61">
        <v>11</v>
      </c>
      <c r="BZ34" s="153">
        <v>0.22485294117647059</v>
      </c>
      <c r="CA34" s="163">
        <v>0</v>
      </c>
      <c r="CB34" s="163">
        <v>0</v>
      </c>
      <c r="CC34" s="163">
        <v>5.7</v>
      </c>
      <c r="CD34" s="164">
        <v>94.3</v>
      </c>
      <c r="CE34" s="60">
        <v>364</v>
      </c>
      <c r="CF34" s="61">
        <v>2524.5</v>
      </c>
      <c r="CG34" s="115">
        <v>42</v>
      </c>
      <c r="CH34" s="61">
        <v>32</v>
      </c>
      <c r="CI34" s="61">
        <v>3</v>
      </c>
      <c r="CJ34" s="61">
        <v>25</v>
      </c>
      <c r="CK34" s="62">
        <v>0.53</v>
      </c>
      <c r="CL34" s="62">
        <v>1.19</v>
      </c>
      <c r="CM34" s="62">
        <v>2.75</v>
      </c>
      <c r="CN34" s="62">
        <v>6.6</v>
      </c>
      <c r="CO34" s="62">
        <v>9.8000000000000007</v>
      </c>
      <c r="CP34" s="61">
        <v>4</v>
      </c>
      <c r="CQ34" s="153">
        <v>3.0219780219780217E-2</v>
      </c>
      <c r="CR34" s="61">
        <v>38</v>
      </c>
      <c r="CS34" s="153">
        <v>0.28708791208791207</v>
      </c>
      <c r="CT34" s="163">
        <v>50</v>
      </c>
      <c r="CU34" s="163">
        <v>5.9</v>
      </c>
      <c r="CV34" s="163">
        <v>5.7</v>
      </c>
      <c r="CW34" s="164">
        <v>94.3</v>
      </c>
      <c r="CX34" s="60">
        <v>701</v>
      </c>
      <c r="CY34" s="61">
        <v>3315</v>
      </c>
      <c r="CZ34" s="115">
        <v>66</v>
      </c>
      <c r="DA34" s="61">
        <v>53</v>
      </c>
      <c r="DB34" s="61">
        <v>6</v>
      </c>
      <c r="DC34" s="61">
        <v>33</v>
      </c>
      <c r="DD34" s="62">
        <v>0.71</v>
      </c>
      <c r="DE34" s="62">
        <v>1.99</v>
      </c>
      <c r="DF34" s="62">
        <v>2.75</v>
      </c>
      <c r="DG34" s="62">
        <v>6.7</v>
      </c>
      <c r="DH34" s="62">
        <v>8.8000000000000007</v>
      </c>
      <c r="DI34" s="61">
        <v>7</v>
      </c>
      <c r="DJ34" s="153">
        <v>2.7460770328102711E-2</v>
      </c>
      <c r="DK34" s="61">
        <v>59</v>
      </c>
      <c r="DL34" s="153">
        <v>0.23145506419400858</v>
      </c>
      <c r="DM34" s="163">
        <v>57.1</v>
      </c>
      <c r="DN34" s="163">
        <v>3.6</v>
      </c>
      <c r="DO34" s="163">
        <v>10.8</v>
      </c>
      <c r="DP34" s="164">
        <v>88.2</v>
      </c>
      <c r="DQ34" s="60">
        <v>993</v>
      </c>
      <c r="DR34" s="61">
        <v>2817.1</v>
      </c>
      <c r="DS34" s="115">
        <v>112</v>
      </c>
      <c r="DT34" s="61">
        <v>76</v>
      </c>
      <c r="DU34" s="61">
        <v>6</v>
      </c>
      <c r="DV34" s="61">
        <v>21</v>
      </c>
      <c r="DW34" s="62">
        <v>1.05</v>
      </c>
      <c r="DX34" s="62">
        <v>2.5099999999999998</v>
      </c>
      <c r="DY34" s="62">
        <v>2.57</v>
      </c>
      <c r="DZ34" s="62">
        <v>6.2</v>
      </c>
      <c r="EA34" s="62">
        <v>12.3</v>
      </c>
      <c r="EB34" s="61">
        <v>15</v>
      </c>
      <c r="EC34" s="153">
        <v>3.8821752265861029E-2</v>
      </c>
      <c r="ED34" s="61">
        <v>97</v>
      </c>
      <c r="EE34" s="153">
        <v>0.25104733131923462</v>
      </c>
      <c r="EF34" s="62">
        <v>46.7</v>
      </c>
      <c r="EG34" s="163">
        <v>5</v>
      </c>
      <c r="EH34" s="163">
        <v>13</v>
      </c>
      <c r="EI34" s="164">
        <v>84.5</v>
      </c>
    </row>
    <row r="35" spans="1:139" ht="15.75" customHeight="1" x14ac:dyDescent="0.2">
      <c r="A35" s="30">
        <v>33</v>
      </c>
      <c r="B35" s="32" t="s">
        <v>353</v>
      </c>
      <c r="C35" s="120">
        <v>6.8342857142857145</v>
      </c>
      <c r="D35" s="34" t="s">
        <v>755</v>
      </c>
      <c r="E35" s="35">
        <v>5</v>
      </c>
      <c r="F35" s="36">
        <v>36826</v>
      </c>
      <c r="G35" s="37">
        <v>24.934246575342467</v>
      </c>
      <c r="H35" s="37" t="s">
        <v>669</v>
      </c>
      <c r="I35" s="37">
        <v>22.512328767123286</v>
      </c>
      <c r="J35" s="37" t="s">
        <v>983</v>
      </c>
      <c r="K35" s="37" t="s">
        <v>982</v>
      </c>
      <c r="L35" s="37" t="s">
        <v>988</v>
      </c>
      <c r="M35" s="35">
        <v>75</v>
      </c>
      <c r="N35" s="35">
        <v>235</v>
      </c>
      <c r="O35" s="35">
        <v>4.54</v>
      </c>
      <c r="P35" s="38">
        <v>6</v>
      </c>
      <c r="Q35" s="57">
        <v>0</v>
      </c>
      <c r="R35" s="58">
        <v>0</v>
      </c>
      <c r="S35" s="58">
        <v>0.10210001160227404</v>
      </c>
      <c r="T35" s="58">
        <v>0.19361833952912022</v>
      </c>
      <c r="U35" s="58">
        <v>0.23069864988858302</v>
      </c>
      <c r="V35" s="58">
        <v>0.23069864988858302</v>
      </c>
      <c r="W35" s="59">
        <v>0.21916371739415386</v>
      </c>
      <c r="X35" s="42">
        <v>21.846575342465755</v>
      </c>
      <c r="Y35" s="43">
        <v>1.83</v>
      </c>
      <c r="Z35" s="43">
        <v>7</v>
      </c>
      <c r="AA35" s="43">
        <v>7.1</v>
      </c>
      <c r="AB35" s="43">
        <v>0.86</v>
      </c>
      <c r="AC35" s="43">
        <v>1.57</v>
      </c>
      <c r="AD35" s="44">
        <v>3.3792613636363641E-2</v>
      </c>
      <c r="AE35" s="44">
        <v>0.17936079545454547</v>
      </c>
      <c r="AF35" s="45">
        <v>6.3E-2</v>
      </c>
      <c r="AG35" s="185">
        <v>0.34550000000000003</v>
      </c>
      <c r="AH35" s="185">
        <v>0.63700000000000001</v>
      </c>
      <c r="AI35" s="43">
        <v>110.63039079368107</v>
      </c>
      <c r="AJ35" s="47">
        <v>114.03425588269633</v>
      </c>
      <c r="AK35" s="48">
        <v>6</v>
      </c>
      <c r="AL35" s="49">
        <v>3</v>
      </c>
      <c r="AM35" s="49">
        <v>3</v>
      </c>
      <c r="AN35" s="49">
        <v>5</v>
      </c>
      <c r="AO35" s="49">
        <v>7</v>
      </c>
      <c r="AP35" s="49">
        <v>9</v>
      </c>
      <c r="AQ35" s="49">
        <v>2</v>
      </c>
      <c r="AR35" s="50">
        <v>0.25</v>
      </c>
      <c r="AS35" s="60"/>
      <c r="AT35" s="61">
        <v>3550.3</v>
      </c>
      <c r="AU35" s="115"/>
      <c r="AV35" s="61"/>
      <c r="AW35" s="61"/>
      <c r="AX35" s="61"/>
      <c r="AY35" s="62"/>
      <c r="AZ35" s="62"/>
      <c r="BA35" s="62"/>
      <c r="BB35" s="62"/>
      <c r="BC35" s="62"/>
      <c r="BD35" s="61"/>
      <c r="BE35" s="153"/>
      <c r="BF35" s="61"/>
      <c r="BG35" s="153"/>
      <c r="BH35" s="163"/>
      <c r="BI35" s="163"/>
      <c r="BJ35" s="163"/>
      <c r="BK35" s="164"/>
      <c r="BL35" s="60"/>
      <c r="BM35" s="61">
        <v>3148.7999999999997</v>
      </c>
      <c r="BN35" s="115">
        <v>1</v>
      </c>
      <c r="BO35" s="61">
        <v>0</v>
      </c>
      <c r="BP35" s="61">
        <v>0</v>
      </c>
      <c r="BQ35" s="61">
        <v>18</v>
      </c>
      <c r="BR35" s="62"/>
      <c r="BS35" s="62">
        <v>0</v>
      </c>
      <c r="BT35" s="62">
        <v>0</v>
      </c>
      <c r="BU35" s="62"/>
      <c r="BV35" s="62"/>
      <c r="BW35" s="61"/>
      <c r="BX35" s="153"/>
      <c r="BY35" s="61"/>
      <c r="BZ35" s="153"/>
      <c r="CA35" s="163">
        <v>0</v>
      </c>
      <c r="CB35" s="163">
        <v>0</v>
      </c>
      <c r="CC35" s="163">
        <v>90.9</v>
      </c>
      <c r="CD35" s="164">
        <v>9.1</v>
      </c>
      <c r="CE35" s="60">
        <v>176</v>
      </c>
      <c r="CF35" s="61">
        <v>1723.8000000000002</v>
      </c>
      <c r="CG35" s="115">
        <v>23</v>
      </c>
      <c r="CH35" s="61">
        <v>15</v>
      </c>
      <c r="CI35" s="61">
        <v>0</v>
      </c>
      <c r="CJ35" s="61">
        <v>7</v>
      </c>
      <c r="CK35" s="62">
        <v>0.67</v>
      </c>
      <c r="CL35" s="62">
        <v>1.0900000000000001</v>
      </c>
      <c r="CM35" s="62">
        <v>1.48</v>
      </c>
      <c r="CN35" s="62">
        <v>3.8</v>
      </c>
      <c r="CO35" s="62">
        <v>9.8000000000000007</v>
      </c>
      <c r="CP35" s="61">
        <v>5</v>
      </c>
      <c r="CQ35" s="153">
        <v>4.2045454545454546E-2</v>
      </c>
      <c r="CR35" s="61">
        <v>18</v>
      </c>
      <c r="CS35" s="153">
        <v>0.15136363636363637</v>
      </c>
      <c r="CT35" s="163">
        <v>60</v>
      </c>
      <c r="CU35" s="163">
        <v>11.8</v>
      </c>
      <c r="CV35" s="163">
        <v>12.2</v>
      </c>
      <c r="CW35" s="164">
        <v>84.6</v>
      </c>
      <c r="CX35" s="60">
        <v>500</v>
      </c>
      <c r="CY35" s="61">
        <v>2582.3999999999996</v>
      </c>
      <c r="CZ35" s="115">
        <v>69</v>
      </c>
      <c r="DA35" s="61">
        <v>44</v>
      </c>
      <c r="DB35" s="61">
        <v>4</v>
      </c>
      <c r="DC35" s="61">
        <v>16</v>
      </c>
      <c r="DD35" s="62">
        <v>0.35</v>
      </c>
      <c r="DE35" s="62">
        <v>1.54</v>
      </c>
      <c r="DF35" s="62">
        <v>1.74</v>
      </c>
      <c r="DG35" s="62">
        <v>4.4000000000000004</v>
      </c>
      <c r="DH35" s="62">
        <v>10.199999999999999</v>
      </c>
      <c r="DI35" s="61">
        <v>19</v>
      </c>
      <c r="DJ35" s="153">
        <v>6.6119999999999998E-2</v>
      </c>
      <c r="DK35" s="61">
        <v>50</v>
      </c>
      <c r="DL35" s="153">
        <v>0.17399999999999999</v>
      </c>
      <c r="DM35" s="163">
        <v>47.4</v>
      </c>
      <c r="DN35" s="163">
        <v>8.3000000000000007</v>
      </c>
      <c r="DO35" s="163">
        <v>50.6</v>
      </c>
      <c r="DP35" s="164">
        <v>48.4</v>
      </c>
      <c r="DQ35" s="60">
        <v>704</v>
      </c>
      <c r="DR35" s="61">
        <v>3051.6000000000004</v>
      </c>
      <c r="DS35" s="115">
        <v>82</v>
      </c>
      <c r="DT35" s="61">
        <v>59</v>
      </c>
      <c r="DU35" s="61">
        <v>2</v>
      </c>
      <c r="DV35" s="61">
        <v>15</v>
      </c>
      <c r="DW35" s="62">
        <v>0.86</v>
      </c>
      <c r="DX35" s="62">
        <v>1.57</v>
      </c>
      <c r="DY35" s="62">
        <v>1.83</v>
      </c>
      <c r="DZ35" s="62">
        <v>7</v>
      </c>
      <c r="EA35" s="62">
        <v>7.1</v>
      </c>
      <c r="EB35" s="61">
        <v>13</v>
      </c>
      <c r="EC35" s="153">
        <v>3.3792613636363641E-2</v>
      </c>
      <c r="ED35" s="61">
        <v>69</v>
      </c>
      <c r="EE35" s="153">
        <v>0.17936079545454547</v>
      </c>
      <c r="EF35" s="62">
        <v>30.8</v>
      </c>
      <c r="EG35" s="163">
        <v>6.3</v>
      </c>
      <c r="EH35" s="163">
        <v>18.5</v>
      </c>
      <c r="EI35" s="164">
        <v>79</v>
      </c>
    </row>
    <row r="36" spans="1:139" ht="15.75" customHeight="1" x14ac:dyDescent="0.2">
      <c r="A36" s="30">
        <v>34</v>
      </c>
      <c r="B36" s="32" t="s">
        <v>362</v>
      </c>
      <c r="C36" s="120">
        <v>6.7285714285714278</v>
      </c>
      <c r="D36" s="34" t="s">
        <v>666</v>
      </c>
      <c r="E36" s="35">
        <v>2</v>
      </c>
      <c r="F36" s="36">
        <v>36418</v>
      </c>
      <c r="G36" s="37">
        <v>26.052054794520547</v>
      </c>
      <c r="H36" s="37" t="s">
        <v>669</v>
      </c>
      <c r="I36" s="37">
        <v>23.63013698630137</v>
      </c>
      <c r="J36" s="37" t="s">
        <v>976</v>
      </c>
      <c r="K36" s="37" t="s">
        <v>977</v>
      </c>
      <c r="L36" s="37" t="s">
        <v>987</v>
      </c>
      <c r="M36" s="35">
        <v>72</v>
      </c>
      <c r="N36" s="35">
        <v>199</v>
      </c>
      <c r="O36" s="35">
        <v>4.55</v>
      </c>
      <c r="P36" s="38">
        <v>0</v>
      </c>
      <c r="Q36" s="57">
        <v>5.1894135962636222E-2</v>
      </c>
      <c r="R36" s="58">
        <v>0.26400759734093066</v>
      </c>
      <c r="S36" s="58">
        <v>0.19005847953216373</v>
      </c>
      <c r="T36" s="58">
        <v>0.23090352119635033</v>
      </c>
      <c r="U36" s="58">
        <v>0.16085300837776084</v>
      </c>
      <c r="V36" s="58">
        <v>0.21243030285934575</v>
      </c>
      <c r="W36" s="59">
        <v>0.21243030285934575</v>
      </c>
      <c r="X36" s="42">
        <v>19.972602739726028</v>
      </c>
      <c r="Y36" s="43">
        <v>2.44</v>
      </c>
      <c r="Z36" s="43">
        <v>6.3</v>
      </c>
      <c r="AA36" s="43">
        <v>11.9</v>
      </c>
      <c r="AB36" s="43">
        <v>0.96</v>
      </c>
      <c r="AC36" s="43">
        <v>2.0099999999999998</v>
      </c>
      <c r="AD36" s="44">
        <v>4.8181818181818187E-2</v>
      </c>
      <c r="AE36" s="44">
        <v>0.18670454545454548</v>
      </c>
      <c r="AF36" s="45">
        <v>7.2999999999999995E-2</v>
      </c>
      <c r="AG36" s="185">
        <v>0.83749999999999991</v>
      </c>
      <c r="AH36" s="185">
        <v>0.15999999999999998</v>
      </c>
      <c r="AI36" s="43">
        <v>92.861882925460236</v>
      </c>
      <c r="AJ36" s="47">
        <v>90.033725563191567</v>
      </c>
      <c r="AK36" s="48">
        <v>6</v>
      </c>
      <c r="AL36" s="49">
        <v>6</v>
      </c>
      <c r="AM36" s="49">
        <v>4</v>
      </c>
      <c r="AN36" s="49">
        <v>4</v>
      </c>
      <c r="AO36" s="49">
        <v>7</v>
      </c>
      <c r="AP36" s="49">
        <v>5</v>
      </c>
      <c r="AQ36" s="49">
        <v>0</v>
      </c>
      <c r="AR36" s="50">
        <v>0.5</v>
      </c>
      <c r="AS36" s="60">
        <v>100</v>
      </c>
      <c r="AT36" s="61">
        <v>1927</v>
      </c>
      <c r="AU36" s="115"/>
      <c r="AV36" s="61">
        <v>10</v>
      </c>
      <c r="AW36" s="61"/>
      <c r="AX36" s="61"/>
      <c r="AY36" s="62"/>
      <c r="AZ36" s="62"/>
      <c r="BA36" s="62"/>
      <c r="BB36" s="62"/>
      <c r="BC36" s="62"/>
      <c r="BD36" s="61"/>
      <c r="BE36" s="153"/>
      <c r="BF36" s="61"/>
      <c r="BG36" s="153"/>
      <c r="BH36" s="163"/>
      <c r="BI36" s="163"/>
      <c r="BJ36" s="163"/>
      <c r="BK36" s="164"/>
      <c r="BL36" s="60">
        <v>556</v>
      </c>
      <c r="BM36" s="61">
        <v>2106</v>
      </c>
      <c r="BN36" s="115"/>
      <c r="BO36" s="61">
        <v>47</v>
      </c>
      <c r="BP36" s="61">
        <v>4</v>
      </c>
      <c r="BQ36" s="61"/>
      <c r="BR36" s="62"/>
      <c r="BS36" s="62"/>
      <c r="BT36" s="62"/>
      <c r="BU36" s="62"/>
      <c r="BV36" s="62"/>
      <c r="BW36" s="61"/>
      <c r="BX36" s="153"/>
      <c r="BY36" s="61"/>
      <c r="BZ36" s="153"/>
      <c r="CA36" s="163"/>
      <c r="CB36" s="163"/>
      <c r="CC36" s="163"/>
      <c r="CD36" s="164"/>
      <c r="CE36" s="60">
        <v>377</v>
      </c>
      <c r="CF36" s="61">
        <v>1983.6000000000001</v>
      </c>
      <c r="CG36" s="115">
        <v>65</v>
      </c>
      <c r="CH36" s="61">
        <v>43</v>
      </c>
      <c r="CI36" s="61">
        <v>4</v>
      </c>
      <c r="CJ36" s="61">
        <v>12</v>
      </c>
      <c r="CK36" s="62">
        <v>0.28999999999999998</v>
      </c>
      <c r="CL36" s="62">
        <v>1.02</v>
      </c>
      <c r="CM36" s="62">
        <v>1.01</v>
      </c>
      <c r="CN36" s="62">
        <v>3</v>
      </c>
      <c r="CO36" s="62">
        <v>11</v>
      </c>
      <c r="CP36" s="61">
        <v>9</v>
      </c>
      <c r="CQ36" s="153">
        <v>2.4111405835543765E-2</v>
      </c>
      <c r="CR36" s="61">
        <v>56</v>
      </c>
      <c r="CS36" s="153">
        <v>0.150026525198939</v>
      </c>
      <c r="CT36" s="163">
        <v>44.4</v>
      </c>
      <c r="CU36" s="163">
        <v>6.5</v>
      </c>
      <c r="CV36" s="163">
        <v>57.8</v>
      </c>
      <c r="CW36" s="164">
        <v>41.5</v>
      </c>
      <c r="CX36" s="60">
        <v>1402</v>
      </c>
      <c r="CY36" s="61">
        <v>6071.8</v>
      </c>
      <c r="CZ36" s="115">
        <v>121</v>
      </c>
      <c r="DA36" s="61">
        <v>86</v>
      </c>
      <c r="DB36" s="61">
        <v>14</v>
      </c>
      <c r="DC36" s="61">
        <v>63</v>
      </c>
      <c r="DD36" s="62">
        <v>0.96</v>
      </c>
      <c r="DE36" s="62">
        <v>2.0099999999999998</v>
      </c>
      <c r="DF36" s="62">
        <v>2.44</v>
      </c>
      <c r="DG36" s="62">
        <v>6.3</v>
      </c>
      <c r="DH36" s="62">
        <v>12.9</v>
      </c>
      <c r="DI36" s="61">
        <v>26</v>
      </c>
      <c r="DJ36" s="153">
        <v>4.5249643366619116E-2</v>
      </c>
      <c r="DK36" s="61">
        <v>95</v>
      </c>
      <c r="DL36" s="153">
        <v>0.16533523537803141</v>
      </c>
      <c r="DM36" s="163">
        <v>50</v>
      </c>
      <c r="DN36" s="163">
        <v>2.2999999999999998</v>
      </c>
      <c r="DO36" s="163">
        <v>95.5</v>
      </c>
      <c r="DP36" s="164">
        <v>4.3</v>
      </c>
      <c r="DQ36" s="60">
        <v>528</v>
      </c>
      <c r="DR36" s="61">
        <v>3282.5</v>
      </c>
      <c r="DS36" s="115">
        <v>78</v>
      </c>
      <c r="DT36" s="61">
        <v>51</v>
      </c>
      <c r="DU36" s="61">
        <v>5</v>
      </c>
      <c r="DV36" s="61">
        <v>29</v>
      </c>
      <c r="DW36" s="62">
        <v>0.54</v>
      </c>
      <c r="DX36" s="62">
        <v>1.37</v>
      </c>
      <c r="DY36" s="62">
        <v>1.59</v>
      </c>
      <c r="DZ36" s="62">
        <v>4.2</v>
      </c>
      <c r="EA36" s="62">
        <v>11.9</v>
      </c>
      <c r="EB36" s="61">
        <v>16</v>
      </c>
      <c r="EC36" s="153">
        <v>4.8181818181818187E-2</v>
      </c>
      <c r="ED36" s="61">
        <v>62</v>
      </c>
      <c r="EE36" s="153">
        <v>0.18670454545454548</v>
      </c>
      <c r="EF36" s="62">
        <v>62.5</v>
      </c>
      <c r="EG36" s="163">
        <v>7.3</v>
      </c>
      <c r="EH36" s="163">
        <v>72</v>
      </c>
      <c r="EI36" s="164">
        <v>27.7</v>
      </c>
    </row>
    <row r="37" spans="1:139" ht="15.75" customHeight="1" x14ac:dyDescent="0.2">
      <c r="A37" s="30">
        <v>35</v>
      </c>
      <c r="B37" s="32" t="s">
        <v>360</v>
      </c>
      <c r="C37" s="120">
        <v>6.7257142857142851</v>
      </c>
      <c r="D37" s="34" t="s">
        <v>677</v>
      </c>
      <c r="E37" s="35">
        <v>3</v>
      </c>
      <c r="F37" s="36">
        <v>36464</v>
      </c>
      <c r="G37" s="37">
        <v>25.926027397260274</v>
      </c>
      <c r="H37" s="37" t="s">
        <v>684</v>
      </c>
      <c r="I37" s="37">
        <v>23.504109589041096</v>
      </c>
      <c r="J37" s="37" t="s">
        <v>983</v>
      </c>
      <c r="K37" s="37" t="s">
        <v>984</v>
      </c>
      <c r="L37" s="37" t="s">
        <v>988</v>
      </c>
      <c r="M37" s="35">
        <v>71</v>
      </c>
      <c r="N37" s="35">
        <v>183</v>
      </c>
      <c r="O37" s="35">
        <v>4.5</v>
      </c>
      <c r="P37" s="38">
        <v>0</v>
      </c>
      <c r="Q37" s="57">
        <v>4.744283138817724E-4</v>
      </c>
      <c r="R37" s="58">
        <v>0.22684626725639997</v>
      </c>
      <c r="S37" s="58">
        <v>0.10810810810810811</v>
      </c>
      <c r="T37" s="58">
        <v>0.15670090296955969</v>
      </c>
      <c r="U37" s="58">
        <v>0.27289377289377287</v>
      </c>
      <c r="V37" s="58">
        <v>0.27289377289377287</v>
      </c>
      <c r="W37" s="59">
        <v>0.25924908424908422</v>
      </c>
      <c r="X37" s="42">
        <v>19.846575342465755</v>
      </c>
      <c r="Y37" s="43">
        <v>1.95</v>
      </c>
      <c r="Z37" s="43">
        <v>6.4</v>
      </c>
      <c r="AA37" s="43">
        <v>11.5</v>
      </c>
      <c r="AB37" s="43">
        <v>0.94</v>
      </c>
      <c r="AC37" s="43">
        <v>1.75</v>
      </c>
      <c r="AD37" s="44">
        <v>2.8791946308724833E-2</v>
      </c>
      <c r="AE37" s="44">
        <v>0.17275167785234899</v>
      </c>
      <c r="AF37" s="45">
        <v>0.115</v>
      </c>
      <c r="AG37" s="185">
        <v>6.5500000000000003E-2</v>
      </c>
      <c r="AH37" s="185">
        <v>0.92999999999999994</v>
      </c>
      <c r="AI37" s="43">
        <v>89.254686785550987</v>
      </c>
      <c r="AJ37" s="47">
        <v>84.739821480102378</v>
      </c>
      <c r="AK37" s="48">
        <v>7</v>
      </c>
      <c r="AL37" s="49">
        <v>7</v>
      </c>
      <c r="AM37" s="49">
        <v>3</v>
      </c>
      <c r="AN37" s="49">
        <v>4</v>
      </c>
      <c r="AO37" s="49">
        <v>8</v>
      </c>
      <c r="AP37" s="49">
        <v>3</v>
      </c>
      <c r="AQ37" s="49">
        <v>0</v>
      </c>
      <c r="AR37" s="50">
        <v>0.5</v>
      </c>
      <c r="AS37" s="60">
        <v>2</v>
      </c>
      <c r="AT37" s="61">
        <v>4215.6000000000004</v>
      </c>
      <c r="AU37" s="115">
        <v>4</v>
      </c>
      <c r="AV37" s="61">
        <v>2</v>
      </c>
      <c r="AW37" s="61">
        <v>0</v>
      </c>
      <c r="AX37" s="61">
        <v>38</v>
      </c>
      <c r="AY37" s="62">
        <v>-0.95</v>
      </c>
      <c r="AZ37" s="62">
        <v>0.02</v>
      </c>
      <c r="BA37" s="62">
        <v>0.09</v>
      </c>
      <c r="BB37" s="62"/>
      <c r="BC37" s="62"/>
      <c r="BD37" s="61">
        <v>0</v>
      </c>
      <c r="BE37" s="153">
        <v>0</v>
      </c>
      <c r="BF37" s="61">
        <v>4</v>
      </c>
      <c r="BG37" s="153">
        <v>0.18</v>
      </c>
      <c r="BH37" s="163">
        <v>0</v>
      </c>
      <c r="BI37" s="163">
        <v>33.299999999999997</v>
      </c>
      <c r="BJ37" s="163">
        <v>96.2</v>
      </c>
      <c r="BK37" s="164">
        <v>3.8</v>
      </c>
      <c r="BL37" s="60">
        <v>677</v>
      </c>
      <c r="BM37" s="61">
        <v>2984.3999999999996</v>
      </c>
      <c r="BN37" s="115">
        <v>112</v>
      </c>
      <c r="BO37" s="61">
        <v>69</v>
      </c>
      <c r="BP37" s="61">
        <v>2</v>
      </c>
      <c r="BQ37" s="61">
        <v>21</v>
      </c>
      <c r="BR37" s="62">
        <v>0.17</v>
      </c>
      <c r="BS37" s="62">
        <v>1.49</v>
      </c>
      <c r="BT37" s="62">
        <v>1.64</v>
      </c>
      <c r="BU37" s="62">
        <v>5.7</v>
      </c>
      <c r="BV37" s="62">
        <v>9.9</v>
      </c>
      <c r="BW37" s="61">
        <v>19</v>
      </c>
      <c r="BX37" s="153">
        <v>4.6026587887740028E-2</v>
      </c>
      <c r="BY37" s="61">
        <v>93</v>
      </c>
      <c r="BZ37" s="153">
        <v>0.22528803545051698</v>
      </c>
      <c r="CA37" s="163">
        <v>36.799999999999997</v>
      </c>
      <c r="CB37" s="163">
        <v>13.8</v>
      </c>
      <c r="CC37" s="163">
        <v>88.2</v>
      </c>
      <c r="CD37" s="164">
        <v>10.1</v>
      </c>
      <c r="CE37" s="60">
        <v>300</v>
      </c>
      <c r="CF37" s="61">
        <v>2775</v>
      </c>
      <c r="CG37" s="115">
        <v>52</v>
      </c>
      <c r="CH37" s="61">
        <v>31</v>
      </c>
      <c r="CI37" s="61">
        <v>2</v>
      </c>
      <c r="CJ37" s="61">
        <v>16</v>
      </c>
      <c r="CK37" s="62">
        <v>0.43</v>
      </c>
      <c r="CL37" s="62">
        <v>0.83</v>
      </c>
      <c r="CM37" s="62">
        <v>1.69</v>
      </c>
      <c r="CN37" s="62">
        <v>5</v>
      </c>
      <c r="CO37" s="62">
        <v>8.6999999999999993</v>
      </c>
      <c r="CP37" s="61">
        <v>10</v>
      </c>
      <c r="CQ37" s="153">
        <v>5.6333333333333332E-2</v>
      </c>
      <c r="CR37" s="61">
        <v>42</v>
      </c>
      <c r="CS37" s="153">
        <v>0.23659999999999998</v>
      </c>
      <c r="CT37" s="163">
        <v>40</v>
      </c>
      <c r="CU37" s="163">
        <v>11.4</v>
      </c>
      <c r="CV37" s="163">
        <v>68.900000000000006</v>
      </c>
      <c r="CW37" s="164">
        <v>30.5</v>
      </c>
      <c r="CX37" s="60">
        <v>505</v>
      </c>
      <c r="CY37" s="61">
        <v>3222.7000000000003</v>
      </c>
      <c r="CZ37" s="115">
        <v>59</v>
      </c>
      <c r="DA37" s="61">
        <v>42</v>
      </c>
      <c r="DB37" s="61">
        <v>5</v>
      </c>
      <c r="DC37" s="61">
        <v>19</v>
      </c>
      <c r="DD37" s="62">
        <v>0.68</v>
      </c>
      <c r="DE37" s="62">
        <v>1.1299999999999999</v>
      </c>
      <c r="DF37" s="62">
        <v>1.62</v>
      </c>
      <c r="DG37" s="62">
        <v>4.4000000000000004</v>
      </c>
      <c r="DH37" s="62">
        <v>10.5</v>
      </c>
      <c r="DI37" s="61">
        <v>13</v>
      </c>
      <c r="DJ37" s="153">
        <v>4.1702970297029712E-2</v>
      </c>
      <c r="DK37" s="61">
        <v>46</v>
      </c>
      <c r="DL37" s="153">
        <v>0.14756435643564358</v>
      </c>
      <c r="DM37" s="163">
        <v>46.2</v>
      </c>
      <c r="DN37" s="163">
        <v>6.7</v>
      </c>
      <c r="DO37" s="163">
        <v>6.5</v>
      </c>
      <c r="DP37" s="164">
        <v>92.9</v>
      </c>
      <c r="DQ37" s="60">
        <v>745</v>
      </c>
      <c r="DR37" s="61">
        <v>2730</v>
      </c>
      <c r="DS37" s="115">
        <v>77</v>
      </c>
      <c r="DT37" s="61">
        <v>46</v>
      </c>
      <c r="DU37" s="61">
        <v>6</v>
      </c>
      <c r="DV37" s="61">
        <v>20</v>
      </c>
      <c r="DW37" s="62">
        <v>0.94</v>
      </c>
      <c r="DX37" s="62">
        <v>1.75</v>
      </c>
      <c r="DY37" s="62">
        <v>1.95</v>
      </c>
      <c r="DZ37" s="62">
        <v>6.4</v>
      </c>
      <c r="EA37" s="62">
        <v>11.5</v>
      </c>
      <c r="EB37" s="61">
        <v>11</v>
      </c>
      <c r="EC37" s="153">
        <v>2.8791946308724833E-2</v>
      </c>
      <c r="ED37" s="61">
        <v>66</v>
      </c>
      <c r="EE37" s="153">
        <v>0.17275167785234899</v>
      </c>
      <c r="EF37" s="62">
        <v>72.7</v>
      </c>
      <c r="EG37" s="163">
        <v>11.5</v>
      </c>
      <c r="EH37" s="163">
        <v>6.6</v>
      </c>
      <c r="EI37" s="164">
        <v>93.1</v>
      </c>
    </row>
    <row r="38" spans="1:139" ht="15.75" customHeight="1" x14ac:dyDescent="0.2">
      <c r="A38" s="30">
        <v>36</v>
      </c>
      <c r="B38" s="32" t="s">
        <v>382</v>
      </c>
      <c r="C38" s="120">
        <v>6.4785714285714278</v>
      </c>
      <c r="D38" s="34" t="s">
        <v>828</v>
      </c>
      <c r="E38" s="35">
        <v>1</v>
      </c>
      <c r="F38" s="36">
        <v>36588</v>
      </c>
      <c r="G38" s="37">
        <v>25.586301369863012</v>
      </c>
      <c r="H38" s="37" t="s">
        <v>754</v>
      </c>
      <c r="I38" s="37">
        <v>23.164383561643834</v>
      </c>
      <c r="J38" s="37" t="s">
        <v>976</v>
      </c>
      <c r="K38" s="37" t="s">
        <v>982</v>
      </c>
      <c r="L38" s="37" t="s">
        <v>986</v>
      </c>
      <c r="M38" s="35">
        <v>74</v>
      </c>
      <c r="N38" s="35">
        <v>213</v>
      </c>
      <c r="O38" s="35">
        <v>4.6399999999999997</v>
      </c>
      <c r="P38" s="38">
        <v>0</v>
      </c>
      <c r="Q38" s="57">
        <v>0.17112024665981501</v>
      </c>
      <c r="R38" s="58">
        <v>0.23176361957525393</v>
      </c>
      <c r="S38" s="58">
        <v>9.4192004418126585E-2</v>
      </c>
      <c r="T38" s="58">
        <v>8.9875759978852748E-2</v>
      </c>
      <c r="U38" s="58">
        <v>0.31147751331237566</v>
      </c>
      <c r="V38" s="58">
        <v>0.31147751331237566</v>
      </c>
      <c r="W38" s="59">
        <v>0.31147751331237566</v>
      </c>
      <c r="X38" s="42">
        <v>19.506849315068493</v>
      </c>
      <c r="Y38" s="43">
        <v>2.56</v>
      </c>
      <c r="Z38" s="43">
        <v>6</v>
      </c>
      <c r="AA38" s="43">
        <v>13</v>
      </c>
      <c r="AB38" s="43">
        <v>1.1499999999999999</v>
      </c>
      <c r="AC38" s="43">
        <v>2.65</v>
      </c>
      <c r="AD38" s="44">
        <v>3.6910401647785786E-2</v>
      </c>
      <c r="AE38" s="44">
        <v>0.19246138002059732</v>
      </c>
      <c r="AF38" s="45">
        <v>7.6999999999999999E-2</v>
      </c>
      <c r="AG38" s="185">
        <v>0.96250000000000002</v>
      </c>
      <c r="AH38" s="185">
        <v>3.4000000000000002E-2</v>
      </c>
      <c r="AI38" s="43">
        <v>91.90469050667275</v>
      </c>
      <c r="AJ38" s="47">
        <v>92.844086570344444</v>
      </c>
      <c r="AK38" s="48">
        <v>8</v>
      </c>
      <c r="AL38" s="49">
        <v>7</v>
      </c>
      <c r="AM38" s="49">
        <v>5</v>
      </c>
      <c r="AN38" s="49">
        <v>4</v>
      </c>
      <c r="AO38" s="49">
        <v>5</v>
      </c>
      <c r="AP38" s="49">
        <v>5</v>
      </c>
      <c r="AQ38" s="49">
        <v>0</v>
      </c>
      <c r="AR38" s="50">
        <v>0.5</v>
      </c>
      <c r="AS38" s="60">
        <v>333</v>
      </c>
      <c r="AT38" s="61">
        <v>1946</v>
      </c>
      <c r="AU38" s="115"/>
      <c r="AV38" s="61">
        <v>28</v>
      </c>
      <c r="AW38" s="61">
        <v>4</v>
      </c>
      <c r="AX38" s="61"/>
      <c r="AY38" s="62"/>
      <c r="AZ38" s="62"/>
      <c r="BA38" s="62"/>
      <c r="BB38" s="62"/>
      <c r="BC38" s="62"/>
      <c r="BD38" s="61"/>
      <c r="BE38" s="153"/>
      <c r="BF38" s="61"/>
      <c r="BG38" s="153"/>
      <c r="BH38" s="163"/>
      <c r="BI38" s="163"/>
      <c r="BJ38" s="163"/>
      <c r="BK38" s="164"/>
      <c r="BL38" s="60">
        <v>502</v>
      </c>
      <c r="BM38" s="61">
        <v>2166</v>
      </c>
      <c r="BN38" s="115"/>
      <c r="BO38" s="61">
        <v>61</v>
      </c>
      <c r="BP38" s="61">
        <v>3</v>
      </c>
      <c r="BQ38" s="61"/>
      <c r="BR38" s="62"/>
      <c r="BS38" s="62"/>
      <c r="BT38" s="62"/>
      <c r="BU38" s="62"/>
      <c r="BV38" s="62"/>
      <c r="BW38" s="61"/>
      <c r="BX38" s="153"/>
      <c r="BY38" s="61"/>
      <c r="BZ38" s="153"/>
      <c r="CA38" s="163"/>
      <c r="CB38" s="163"/>
      <c r="CC38" s="163"/>
      <c r="CD38" s="164"/>
      <c r="CE38" s="60">
        <v>307</v>
      </c>
      <c r="CF38" s="61">
        <v>3259.3</v>
      </c>
      <c r="CG38" s="115">
        <v>58</v>
      </c>
      <c r="CH38" s="61">
        <v>37</v>
      </c>
      <c r="CI38" s="61">
        <v>3</v>
      </c>
      <c r="CJ38" s="61">
        <v>17</v>
      </c>
      <c r="CK38" s="62">
        <v>0.15</v>
      </c>
      <c r="CL38" s="62">
        <v>0.61</v>
      </c>
      <c r="CM38" s="62">
        <v>0.87</v>
      </c>
      <c r="CN38" s="62"/>
      <c r="CO38" s="62"/>
      <c r="CP38" s="61">
        <v>11</v>
      </c>
      <c r="CQ38" s="153">
        <v>3.1172638436482082E-2</v>
      </c>
      <c r="CR38" s="61">
        <v>47</v>
      </c>
      <c r="CS38" s="153">
        <v>0.13319218241042344</v>
      </c>
      <c r="CT38" s="163">
        <v>27.3</v>
      </c>
      <c r="CU38" s="163">
        <v>5.0999999999999996</v>
      </c>
      <c r="CV38" s="163">
        <v>99.2</v>
      </c>
      <c r="CW38" s="164">
        <v>0.8</v>
      </c>
      <c r="CX38" s="60">
        <v>442</v>
      </c>
      <c r="CY38" s="61">
        <v>4917.9000000000005</v>
      </c>
      <c r="CZ38" s="115">
        <v>53</v>
      </c>
      <c r="DA38" s="61">
        <v>35</v>
      </c>
      <c r="DB38" s="61">
        <v>5</v>
      </c>
      <c r="DC38" s="61">
        <v>37</v>
      </c>
      <c r="DD38" s="62">
        <v>0.68</v>
      </c>
      <c r="DE38" s="62">
        <v>0.79</v>
      </c>
      <c r="DF38" s="62">
        <v>1.27</v>
      </c>
      <c r="DG38" s="62">
        <v>5.3</v>
      </c>
      <c r="DH38" s="62">
        <v>10.5</v>
      </c>
      <c r="DI38" s="61">
        <v>11</v>
      </c>
      <c r="DJ38" s="153">
        <v>3.1606334841628961E-2</v>
      </c>
      <c r="DK38" s="61">
        <v>42</v>
      </c>
      <c r="DL38" s="153">
        <v>0.12067873303167422</v>
      </c>
      <c r="DM38" s="163">
        <v>36.4</v>
      </c>
      <c r="DN38" s="163">
        <v>7.9</v>
      </c>
      <c r="DO38" s="163">
        <v>99.5</v>
      </c>
      <c r="DP38" s="164">
        <v>0.5</v>
      </c>
      <c r="DQ38" s="60">
        <v>971</v>
      </c>
      <c r="DR38" s="61">
        <v>3117.4</v>
      </c>
      <c r="DS38" s="115">
        <v>87</v>
      </c>
      <c r="DT38" s="61">
        <v>60</v>
      </c>
      <c r="DU38" s="61">
        <v>5</v>
      </c>
      <c r="DV38" s="61">
        <v>22</v>
      </c>
      <c r="DW38" s="62">
        <v>1.1499999999999999</v>
      </c>
      <c r="DX38" s="62">
        <v>2.65</v>
      </c>
      <c r="DY38" s="62">
        <v>2.56</v>
      </c>
      <c r="DZ38" s="62">
        <v>6</v>
      </c>
      <c r="EA38" s="62">
        <v>13</v>
      </c>
      <c r="EB38" s="61">
        <v>14</v>
      </c>
      <c r="EC38" s="153">
        <v>3.6910401647785786E-2</v>
      </c>
      <c r="ED38" s="61">
        <v>73</v>
      </c>
      <c r="EE38" s="153">
        <v>0.19246138002059732</v>
      </c>
      <c r="EF38" s="62">
        <v>42.9</v>
      </c>
      <c r="EG38" s="163">
        <v>7.7</v>
      </c>
      <c r="EH38" s="163">
        <v>93</v>
      </c>
      <c r="EI38" s="164">
        <v>6.3</v>
      </c>
    </row>
    <row r="39" spans="1:139" ht="15.75" customHeight="1" x14ac:dyDescent="0.2">
      <c r="A39" s="30">
        <v>37</v>
      </c>
      <c r="B39" s="32" t="s">
        <v>396</v>
      </c>
      <c r="C39" s="120">
        <v>6.4214285714285717</v>
      </c>
      <c r="D39" s="34" t="s">
        <v>735</v>
      </c>
      <c r="E39" s="35">
        <v>6</v>
      </c>
      <c r="F39" s="36">
        <v>36834</v>
      </c>
      <c r="G39" s="37">
        <v>24.912328767123288</v>
      </c>
      <c r="H39" s="37" t="s">
        <v>669</v>
      </c>
      <c r="I39" s="37">
        <v>22.490410958904111</v>
      </c>
      <c r="J39" s="37" t="s">
        <v>983</v>
      </c>
      <c r="K39" s="37" t="s">
        <v>982</v>
      </c>
      <c r="L39" s="37" t="s">
        <v>987</v>
      </c>
      <c r="M39" s="35">
        <v>74</v>
      </c>
      <c r="N39" s="35">
        <v>224</v>
      </c>
      <c r="O39" s="35">
        <v>4.66</v>
      </c>
      <c r="P39" s="38">
        <v>0</v>
      </c>
      <c r="Q39" s="57">
        <v>0</v>
      </c>
      <c r="R39" s="58">
        <v>0.26200369344413665</v>
      </c>
      <c r="S39" s="58">
        <v>0.19599303135888502</v>
      </c>
      <c r="T39" s="58">
        <v>0.16001969473165925</v>
      </c>
      <c r="U39" s="58">
        <v>0.26903217264663049</v>
      </c>
      <c r="V39" s="58">
        <v>0.26903217264663049</v>
      </c>
      <c r="W39" s="59">
        <v>0.22867734674963591</v>
      </c>
      <c r="X39" s="42">
        <v>18.832876712328765</v>
      </c>
      <c r="Y39" s="43">
        <v>2.38</v>
      </c>
      <c r="Z39" s="43">
        <v>6.9</v>
      </c>
      <c r="AA39" s="43">
        <v>10</v>
      </c>
      <c r="AB39" s="43">
        <v>0.99</v>
      </c>
      <c r="AC39" s="43">
        <v>2.1</v>
      </c>
      <c r="AD39" s="44">
        <v>4.6850393700787397E-2</v>
      </c>
      <c r="AE39" s="44">
        <v>0.171003937007874</v>
      </c>
      <c r="AF39" s="45">
        <v>4.2999999999999997E-2</v>
      </c>
      <c r="AG39" s="185">
        <v>9.6000000000000002E-2</v>
      </c>
      <c r="AH39" s="185">
        <v>0.39600000000000002</v>
      </c>
      <c r="AI39" s="43">
        <v>95.002349783030098</v>
      </c>
      <c r="AJ39" s="47">
        <v>95.97340831044292</v>
      </c>
      <c r="AK39" s="48">
        <v>6</v>
      </c>
      <c r="AL39" s="49">
        <v>8</v>
      </c>
      <c r="AM39" s="49">
        <v>4</v>
      </c>
      <c r="AN39" s="49">
        <v>4</v>
      </c>
      <c r="AO39" s="49">
        <v>4</v>
      </c>
      <c r="AP39" s="49">
        <v>5</v>
      </c>
      <c r="AQ39" s="49">
        <v>0</v>
      </c>
      <c r="AR39" s="50">
        <v>0.5</v>
      </c>
      <c r="AS39" s="60"/>
      <c r="AT39" s="61">
        <v>3417.6000000000004</v>
      </c>
      <c r="AU39" s="115"/>
      <c r="AV39" s="61"/>
      <c r="AW39" s="61"/>
      <c r="AX39" s="61"/>
      <c r="AY39" s="62"/>
      <c r="AZ39" s="62"/>
      <c r="BA39" s="62"/>
      <c r="BB39" s="62"/>
      <c r="BC39" s="62"/>
      <c r="BD39" s="61"/>
      <c r="BE39" s="153"/>
      <c r="BF39" s="61"/>
      <c r="BG39" s="153"/>
      <c r="BH39" s="163"/>
      <c r="BI39" s="163"/>
      <c r="BJ39" s="163"/>
      <c r="BK39" s="164"/>
      <c r="BL39" s="60">
        <v>908</v>
      </c>
      <c r="BM39" s="61">
        <v>3465.6000000000004</v>
      </c>
      <c r="BN39" s="115">
        <v>95</v>
      </c>
      <c r="BO39" s="61"/>
      <c r="BP39" s="61"/>
      <c r="BQ39" s="61"/>
      <c r="BR39" s="62">
        <v>0.66</v>
      </c>
      <c r="BS39" s="62">
        <v>2.2200000000000002</v>
      </c>
      <c r="BT39" s="62">
        <v>2.71</v>
      </c>
      <c r="BU39" s="62"/>
      <c r="BV39" s="62"/>
      <c r="BW39" s="61">
        <v>25</v>
      </c>
      <c r="BX39" s="153">
        <v>7.4614537444933918E-2</v>
      </c>
      <c r="BY39" s="61">
        <v>70</v>
      </c>
      <c r="BZ39" s="153">
        <v>0.20892070484581496</v>
      </c>
      <c r="CA39" s="163">
        <v>48</v>
      </c>
      <c r="CB39" s="163"/>
      <c r="CC39" s="163"/>
      <c r="CD39" s="164"/>
      <c r="CE39" s="60">
        <v>405</v>
      </c>
      <c r="CF39" s="61">
        <v>2066.4</v>
      </c>
      <c r="CG39" s="115">
        <v>48</v>
      </c>
      <c r="CH39" s="61"/>
      <c r="CI39" s="61"/>
      <c r="CJ39" s="61"/>
      <c r="CK39" s="62">
        <v>0.18</v>
      </c>
      <c r="CL39" s="62">
        <v>1.38</v>
      </c>
      <c r="CM39" s="62">
        <v>1.56</v>
      </c>
      <c r="CN39" s="62"/>
      <c r="CO39" s="62"/>
      <c r="CP39" s="61">
        <v>16</v>
      </c>
      <c r="CQ39" s="153">
        <v>6.1629629629629638E-2</v>
      </c>
      <c r="CR39" s="61">
        <v>32</v>
      </c>
      <c r="CS39" s="153">
        <v>0.12325925925925928</v>
      </c>
      <c r="CT39" s="163">
        <v>31.3</v>
      </c>
      <c r="CU39" s="163"/>
      <c r="CV39" s="163"/>
      <c r="CW39" s="164"/>
      <c r="CX39" s="60">
        <v>520</v>
      </c>
      <c r="CY39" s="61">
        <v>3249.6000000000004</v>
      </c>
      <c r="CZ39" s="115">
        <v>61</v>
      </c>
      <c r="DA39" s="61"/>
      <c r="DB39" s="61"/>
      <c r="DC39" s="61"/>
      <c r="DD39" s="62">
        <v>0.81</v>
      </c>
      <c r="DE39" s="62">
        <v>1.47</v>
      </c>
      <c r="DF39" s="62">
        <v>1.39</v>
      </c>
      <c r="DG39" s="62">
        <v>6.9</v>
      </c>
      <c r="DH39" s="62">
        <v>11</v>
      </c>
      <c r="DI39" s="61">
        <v>18</v>
      </c>
      <c r="DJ39" s="153">
        <v>4.8115384615384608E-2</v>
      </c>
      <c r="DK39" s="61">
        <v>43</v>
      </c>
      <c r="DL39" s="153">
        <v>0.11494230769230768</v>
      </c>
      <c r="DM39" s="163">
        <v>38.9</v>
      </c>
      <c r="DN39" s="163"/>
      <c r="DO39" s="163"/>
      <c r="DP39" s="164"/>
      <c r="DQ39" s="60">
        <v>1016</v>
      </c>
      <c r="DR39" s="61">
        <v>3776.5</v>
      </c>
      <c r="DS39" s="115">
        <v>93</v>
      </c>
      <c r="DT39" s="61">
        <v>67</v>
      </c>
      <c r="DU39" s="61">
        <v>10</v>
      </c>
      <c r="DV39" s="61">
        <v>28</v>
      </c>
      <c r="DW39" s="62">
        <v>0.99</v>
      </c>
      <c r="DX39" s="62">
        <v>2.1</v>
      </c>
      <c r="DY39" s="62">
        <v>2.38</v>
      </c>
      <c r="DZ39" s="62">
        <v>6.9</v>
      </c>
      <c r="EA39" s="62">
        <v>10</v>
      </c>
      <c r="EB39" s="61">
        <v>20</v>
      </c>
      <c r="EC39" s="153">
        <v>4.6850393700787397E-2</v>
      </c>
      <c r="ED39" s="61">
        <v>73</v>
      </c>
      <c r="EE39" s="153">
        <v>0.171003937007874</v>
      </c>
      <c r="EF39" s="62">
        <v>50</v>
      </c>
      <c r="EG39" s="163">
        <v>4.3</v>
      </c>
      <c r="EH39" s="163">
        <v>19.2</v>
      </c>
      <c r="EI39" s="164">
        <v>79.2</v>
      </c>
    </row>
    <row r="40" spans="1:139" ht="15.75" customHeight="1" x14ac:dyDescent="0.2">
      <c r="A40" s="30">
        <v>38</v>
      </c>
      <c r="B40" s="32" t="s">
        <v>374</v>
      </c>
      <c r="C40" s="120">
        <v>6.3114285714285714</v>
      </c>
      <c r="D40" s="34" t="s">
        <v>694</v>
      </c>
      <c r="E40" s="35">
        <v>3</v>
      </c>
      <c r="F40" s="36">
        <v>36780</v>
      </c>
      <c r="G40" s="37">
        <v>25.06027397260274</v>
      </c>
      <c r="H40" s="37" t="s">
        <v>754</v>
      </c>
      <c r="I40" s="37">
        <v>22.638356164383563</v>
      </c>
      <c r="J40" s="37" t="s">
        <v>983</v>
      </c>
      <c r="K40" s="37" t="s">
        <v>981</v>
      </c>
      <c r="L40" s="37" t="s">
        <v>986</v>
      </c>
      <c r="M40" s="35">
        <v>68</v>
      </c>
      <c r="N40" s="35">
        <v>165</v>
      </c>
      <c r="O40" s="35">
        <v>4.3600000000000003</v>
      </c>
      <c r="P40" s="38">
        <v>4</v>
      </c>
      <c r="Q40" s="57">
        <v>6.1669829222011384E-2</v>
      </c>
      <c r="R40" s="58">
        <v>8.2365133911525668E-2</v>
      </c>
      <c r="S40" s="58">
        <v>0.11829965472349578</v>
      </c>
      <c r="T40" s="58">
        <v>0.18085698386199223</v>
      </c>
      <c r="U40" s="58">
        <v>0.14493149189366233</v>
      </c>
      <c r="V40" s="58">
        <v>0.16289423787782728</v>
      </c>
      <c r="W40" s="59">
        <v>0.1547495259839359</v>
      </c>
      <c r="X40" s="42" t="s">
        <v>727</v>
      </c>
      <c r="Y40" s="43">
        <v>2.16</v>
      </c>
      <c r="Z40" s="43">
        <v>9.5</v>
      </c>
      <c r="AA40" s="43">
        <v>7</v>
      </c>
      <c r="AB40" s="43">
        <v>0.84</v>
      </c>
      <c r="AC40" s="43">
        <v>1.67</v>
      </c>
      <c r="AD40" s="44">
        <v>3.0131826741996232E-2</v>
      </c>
      <c r="AE40" s="44">
        <v>0.2184557438794727</v>
      </c>
      <c r="AF40" s="45">
        <v>6.7000000000000004E-2</v>
      </c>
      <c r="AG40" s="185">
        <v>5.6499999999999995E-2</v>
      </c>
      <c r="AH40" s="185">
        <v>0.93399999999999994</v>
      </c>
      <c r="AI40" s="43">
        <v>91.320437363872983</v>
      </c>
      <c r="AJ40" s="47">
        <v>81.264401882510867</v>
      </c>
      <c r="AK40" s="48">
        <v>4</v>
      </c>
      <c r="AL40" s="49">
        <v>0</v>
      </c>
      <c r="AM40" s="49">
        <v>4</v>
      </c>
      <c r="AN40" s="49">
        <v>7</v>
      </c>
      <c r="AO40" s="49">
        <v>9</v>
      </c>
      <c r="AP40" s="49">
        <v>3</v>
      </c>
      <c r="AQ40" s="49">
        <v>5</v>
      </c>
      <c r="AR40" s="50">
        <v>1</v>
      </c>
      <c r="AS40" s="60">
        <v>104</v>
      </c>
      <c r="AT40" s="61">
        <v>1686.4</v>
      </c>
      <c r="AU40" s="115">
        <v>10</v>
      </c>
      <c r="AV40" s="61">
        <v>8</v>
      </c>
      <c r="AW40" s="61">
        <v>2</v>
      </c>
      <c r="AX40" s="61">
        <v>18</v>
      </c>
      <c r="AY40" s="62">
        <v>0.69</v>
      </c>
      <c r="AZ40" s="62">
        <v>0.44</v>
      </c>
      <c r="BA40" s="62">
        <v>2.67</v>
      </c>
      <c r="BB40" s="163">
        <v>8.6</v>
      </c>
      <c r="BC40" s="163">
        <v>11.7</v>
      </c>
      <c r="BD40" s="61">
        <v>1</v>
      </c>
      <c r="BE40" s="153">
        <v>2.567307692307692E-2</v>
      </c>
      <c r="BF40" s="61">
        <v>9</v>
      </c>
      <c r="BG40" s="153">
        <v>0.2310576923076923</v>
      </c>
      <c r="BH40" s="163">
        <v>0</v>
      </c>
      <c r="BI40" s="163">
        <v>0</v>
      </c>
      <c r="BJ40" s="163">
        <v>2.5</v>
      </c>
      <c r="BK40" s="164">
        <v>92.5</v>
      </c>
      <c r="BL40" s="60">
        <v>151</v>
      </c>
      <c r="BM40" s="61">
        <v>1833.3</v>
      </c>
      <c r="BN40" s="115">
        <v>21</v>
      </c>
      <c r="BO40" s="61">
        <v>11</v>
      </c>
      <c r="BP40" s="61">
        <v>0</v>
      </c>
      <c r="BQ40" s="61">
        <v>15</v>
      </c>
      <c r="BR40" s="62">
        <v>0.24</v>
      </c>
      <c r="BS40" s="62">
        <v>0.5</v>
      </c>
      <c r="BT40" s="62">
        <v>1.22</v>
      </c>
      <c r="BU40" s="163">
        <v>10</v>
      </c>
      <c r="BV40" s="163">
        <v>9.4</v>
      </c>
      <c r="BW40" s="61">
        <v>2</v>
      </c>
      <c r="BX40" s="153">
        <v>1.6158940397350992E-2</v>
      </c>
      <c r="BY40" s="61">
        <v>19</v>
      </c>
      <c r="BZ40" s="153">
        <v>0.15350993377483443</v>
      </c>
      <c r="CA40" s="163">
        <v>0</v>
      </c>
      <c r="CB40" s="163">
        <v>15.4</v>
      </c>
      <c r="CC40" s="163">
        <v>19.2</v>
      </c>
      <c r="CD40" s="164">
        <v>80.8</v>
      </c>
      <c r="CE40" s="60">
        <v>209</v>
      </c>
      <c r="CF40" s="61">
        <v>1766.7</v>
      </c>
      <c r="CG40" s="115">
        <v>22</v>
      </c>
      <c r="CH40" s="61">
        <v>15</v>
      </c>
      <c r="CI40" s="61">
        <v>1</v>
      </c>
      <c r="CJ40" s="61">
        <v>11</v>
      </c>
      <c r="CK40" s="62">
        <v>0.8</v>
      </c>
      <c r="CL40" s="62">
        <v>0.86</v>
      </c>
      <c r="CM40" s="62">
        <v>2.38</v>
      </c>
      <c r="CN40" s="163">
        <v>4.5999999999999996</v>
      </c>
      <c r="CO40" s="163">
        <v>13</v>
      </c>
      <c r="CP40" s="61">
        <v>3</v>
      </c>
      <c r="CQ40" s="153">
        <v>3.4162679425837318E-2</v>
      </c>
      <c r="CR40" s="61">
        <v>19</v>
      </c>
      <c r="CS40" s="153">
        <v>0.21636363636363634</v>
      </c>
      <c r="CT40" s="163">
        <v>66.7</v>
      </c>
      <c r="CU40" s="163">
        <v>0</v>
      </c>
      <c r="CV40" s="163">
        <v>2.2000000000000002</v>
      </c>
      <c r="CW40" s="164">
        <v>95.6</v>
      </c>
      <c r="CX40" s="60">
        <v>520</v>
      </c>
      <c r="CY40" s="61">
        <v>2875.2</v>
      </c>
      <c r="CZ40" s="115">
        <v>52</v>
      </c>
      <c r="DA40" s="61">
        <v>36</v>
      </c>
      <c r="DB40" s="61">
        <v>1</v>
      </c>
      <c r="DC40" s="61">
        <v>19</v>
      </c>
      <c r="DD40" s="62">
        <v>0.84</v>
      </c>
      <c r="DE40" s="62">
        <v>1.67</v>
      </c>
      <c r="DF40" s="62">
        <v>2.16</v>
      </c>
      <c r="DG40" s="62">
        <v>5.4</v>
      </c>
      <c r="DH40" s="62">
        <v>11.6</v>
      </c>
      <c r="DI40" s="61">
        <v>6</v>
      </c>
      <c r="DJ40" s="153">
        <v>2.4923076923076923E-2</v>
      </c>
      <c r="DK40" s="61">
        <v>46</v>
      </c>
      <c r="DL40" s="153">
        <v>0.19107692307692309</v>
      </c>
      <c r="DM40" s="163">
        <v>50</v>
      </c>
      <c r="DN40" s="163">
        <v>5.3</v>
      </c>
      <c r="DO40" s="163">
        <v>1.6</v>
      </c>
      <c r="DP40" s="164">
        <v>97.6</v>
      </c>
      <c r="DQ40" s="60">
        <v>531</v>
      </c>
      <c r="DR40" s="61">
        <v>3663.7999999999997</v>
      </c>
      <c r="DS40" s="115">
        <v>66</v>
      </c>
      <c r="DT40" s="61">
        <v>42</v>
      </c>
      <c r="DU40" s="61">
        <v>5</v>
      </c>
      <c r="DV40" s="61">
        <v>33</v>
      </c>
      <c r="DW40" s="62">
        <v>0.34</v>
      </c>
      <c r="DX40" s="62">
        <v>1.27</v>
      </c>
      <c r="DY40" s="62">
        <v>2</v>
      </c>
      <c r="DZ40" s="163">
        <v>9.5</v>
      </c>
      <c r="EA40" s="163">
        <v>7</v>
      </c>
      <c r="EB40" s="61">
        <v>8</v>
      </c>
      <c r="EC40" s="153">
        <v>3.0131826741996232E-2</v>
      </c>
      <c r="ED40" s="61">
        <v>58</v>
      </c>
      <c r="EE40" s="153">
        <v>0.2184557438794727</v>
      </c>
      <c r="EF40" s="163">
        <v>25</v>
      </c>
      <c r="EG40" s="163">
        <v>6.7</v>
      </c>
      <c r="EH40" s="163">
        <v>9.6999999999999993</v>
      </c>
      <c r="EI40" s="164">
        <v>89.2</v>
      </c>
    </row>
    <row r="41" spans="1:139" ht="15.75" customHeight="1" x14ac:dyDescent="0.2">
      <c r="A41" s="30">
        <v>39</v>
      </c>
      <c r="B41" s="32" t="s">
        <v>376</v>
      </c>
      <c r="C41" s="120">
        <v>6.2914285714285709</v>
      </c>
      <c r="D41" s="34" t="s">
        <v>801</v>
      </c>
      <c r="E41" s="35">
        <v>2</v>
      </c>
      <c r="F41" s="36">
        <v>36097</v>
      </c>
      <c r="G41" s="37">
        <v>26.931506849315067</v>
      </c>
      <c r="H41" s="37" t="s">
        <v>754</v>
      </c>
      <c r="I41" s="37">
        <v>24.509589041095889</v>
      </c>
      <c r="J41" s="37" t="s">
        <v>976</v>
      </c>
      <c r="K41" s="37" t="s">
        <v>981</v>
      </c>
      <c r="L41" s="37" t="s">
        <v>985</v>
      </c>
      <c r="M41" s="35">
        <v>71</v>
      </c>
      <c r="N41" s="35">
        <v>175</v>
      </c>
      <c r="O41" s="35">
        <v>4.43</v>
      </c>
      <c r="P41" s="38">
        <v>4</v>
      </c>
      <c r="Q41" s="57">
        <v>0.12517429331981239</v>
      </c>
      <c r="R41" s="58">
        <v>0</v>
      </c>
      <c r="S41" s="58">
        <v>0</v>
      </c>
      <c r="T41" s="58">
        <v>9.2026973423244743E-2</v>
      </c>
      <c r="U41" s="58">
        <v>0.34868825579012092</v>
      </c>
      <c r="V41" s="58">
        <v>0.34868825579012092</v>
      </c>
      <c r="W41" s="59">
        <v>0.34868825579012092</v>
      </c>
      <c r="X41" s="42">
        <v>23.843835616438355</v>
      </c>
      <c r="Y41" s="43">
        <v>4.8</v>
      </c>
      <c r="Z41" s="43">
        <v>4.8</v>
      </c>
      <c r="AA41" s="43">
        <v>11.1</v>
      </c>
      <c r="AB41" s="43">
        <v>0.8</v>
      </c>
      <c r="AC41" s="43">
        <v>2.5299999999999998</v>
      </c>
      <c r="AD41" s="44">
        <v>8.332108743570904E-2</v>
      </c>
      <c r="AE41" s="44">
        <v>0.22218956649522412</v>
      </c>
      <c r="AF41" s="45">
        <v>2.7000000000000003E-2</v>
      </c>
      <c r="AG41" s="185">
        <v>0.85850000000000004</v>
      </c>
      <c r="AH41" s="185">
        <v>0.14149999999999999</v>
      </c>
      <c r="AI41" s="43">
        <v>90.87682373321276</v>
      </c>
      <c r="AJ41" s="47">
        <v>86.279904139194613</v>
      </c>
      <c r="AK41" s="48">
        <v>9</v>
      </c>
      <c r="AL41" s="49">
        <v>0</v>
      </c>
      <c r="AM41" s="49">
        <v>9</v>
      </c>
      <c r="AN41" s="49">
        <v>2</v>
      </c>
      <c r="AO41" s="49">
        <v>9</v>
      </c>
      <c r="AP41" s="49">
        <v>4</v>
      </c>
      <c r="AQ41" s="49">
        <v>5</v>
      </c>
      <c r="AR41" s="50">
        <v>0</v>
      </c>
      <c r="AS41" s="60">
        <v>395</v>
      </c>
      <c r="AT41" s="61">
        <v>3155.6</v>
      </c>
      <c r="AU41" s="115">
        <v>35</v>
      </c>
      <c r="AV41" s="61">
        <v>18</v>
      </c>
      <c r="AW41" s="61">
        <v>3</v>
      </c>
      <c r="AX41" s="61">
        <v>28</v>
      </c>
      <c r="AY41" s="62">
        <v>1.06</v>
      </c>
      <c r="AZ41" s="62">
        <v>1.1200000000000001</v>
      </c>
      <c r="BA41" s="62">
        <v>2.41</v>
      </c>
      <c r="BB41" s="62">
        <v>4.8</v>
      </c>
      <c r="BC41" s="62">
        <v>18.600000000000001</v>
      </c>
      <c r="BD41" s="61">
        <v>6</v>
      </c>
      <c r="BE41" s="153">
        <v>3.6607594936708863E-2</v>
      </c>
      <c r="BF41" s="61">
        <v>29</v>
      </c>
      <c r="BG41" s="153">
        <v>0.17693670886075949</v>
      </c>
      <c r="BH41" s="163">
        <v>50</v>
      </c>
      <c r="BI41" s="163">
        <v>5.3</v>
      </c>
      <c r="BJ41" s="163">
        <v>12.6</v>
      </c>
      <c r="BK41" s="164">
        <v>85.1</v>
      </c>
      <c r="BL41" s="60"/>
      <c r="BM41" s="61">
        <v>2975.7000000000003</v>
      </c>
      <c r="BN41" s="115"/>
      <c r="BO41" s="61"/>
      <c r="BP41" s="61"/>
      <c r="BQ41" s="61"/>
      <c r="BR41" s="62"/>
      <c r="BS41" s="62"/>
      <c r="BT41" s="62"/>
      <c r="BU41" s="62"/>
      <c r="BV41" s="62"/>
      <c r="BW41" s="61"/>
      <c r="BX41" s="153"/>
      <c r="BY41" s="61"/>
      <c r="BZ41" s="153"/>
      <c r="CA41" s="163"/>
      <c r="CB41" s="163"/>
      <c r="CC41" s="163"/>
      <c r="CD41" s="164"/>
      <c r="CE41" s="60"/>
      <c r="CF41" s="61">
        <v>1581</v>
      </c>
      <c r="CG41" s="115"/>
      <c r="CH41" s="61"/>
      <c r="CI41" s="61"/>
      <c r="CJ41" s="61"/>
      <c r="CK41" s="62">
        <v>0.7</v>
      </c>
      <c r="CL41" s="62">
        <v>0</v>
      </c>
      <c r="CM41" s="62"/>
      <c r="CN41" s="62"/>
      <c r="CO41" s="62"/>
      <c r="CP41" s="61"/>
      <c r="CQ41" s="153"/>
      <c r="CR41" s="61"/>
      <c r="CS41" s="153"/>
      <c r="CT41" s="163"/>
      <c r="CU41" s="163"/>
      <c r="CV41" s="163"/>
      <c r="CW41" s="164"/>
      <c r="CX41" s="60">
        <v>232</v>
      </c>
      <c r="CY41" s="61">
        <v>2521</v>
      </c>
      <c r="CZ41" s="115">
        <v>34</v>
      </c>
      <c r="DA41" s="61">
        <v>21</v>
      </c>
      <c r="DB41" s="61">
        <v>3</v>
      </c>
      <c r="DC41" s="61">
        <v>12</v>
      </c>
      <c r="DD41" s="62">
        <v>0.59</v>
      </c>
      <c r="DE41" s="62">
        <v>0.8</v>
      </c>
      <c r="DF41" s="62">
        <v>1.21</v>
      </c>
      <c r="DG41" s="62">
        <v>4.8</v>
      </c>
      <c r="DH41" s="62">
        <v>14.9</v>
      </c>
      <c r="DI41" s="61">
        <v>5</v>
      </c>
      <c r="DJ41" s="153">
        <v>2.6077586206896552E-2</v>
      </c>
      <c r="DK41" s="61">
        <v>29</v>
      </c>
      <c r="DL41" s="153">
        <v>0.15125</v>
      </c>
      <c r="DM41" s="163">
        <v>60</v>
      </c>
      <c r="DN41" s="163">
        <v>8.6999999999999993</v>
      </c>
      <c r="DO41" s="163">
        <v>83.3</v>
      </c>
      <c r="DP41" s="164">
        <v>16.7</v>
      </c>
      <c r="DQ41" s="60">
        <v>1361</v>
      </c>
      <c r="DR41" s="61">
        <v>3903.2000000000003</v>
      </c>
      <c r="DS41" s="115">
        <v>154</v>
      </c>
      <c r="DT41" s="61">
        <v>110</v>
      </c>
      <c r="DU41" s="61">
        <v>12</v>
      </c>
      <c r="DV41" s="61">
        <v>26</v>
      </c>
      <c r="DW41" s="62">
        <v>0.8</v>
      </c>
      <c r="DX41" s="62">
        <v>2.5299999999999998</v>
      </c>
      <c r="DY41" s="62">
        <v>2.7</v>
      </c>
      <c r="DZ41" s="62">
        <v>3.9</v>
      </c>
      <c r="EA41" s="62">
        <v>11.1</v>
      </c>
      <c r="EB41" s="61">
        <v>42</v>
      </c>
      <c r="EC41" s="153">
        <v>8.332108743570904E-2</v>
      </c>
      <c r="ED41" s="61">
        <v>112</v>
      </c>
      <c r="EE41" s="153">
        <v>0.22218956649522412</v>
      </c>
      <c r="EF41" s="62">
        <v>52.4</v>
      </c>
      <c r="EG41" s="163">
        <v>2.7</v>
      </c>
      <c r="EH41" s="163">
        <v>88.4</v>
      </c>
      <c r="EI41" s="164">
        <v>11.6</v>
      </c>
    </row>
    <row r="42" spans="1:139" ht="15.75" customHeight="1" x14ac:dyDescent="0.2">
      <c r="A42" s="30">
        <v>40</v>
      </c>
      <c r="B42" s="32" t="s">
        <v>377</v>
      </c>
      <c r="C42" s="120">
        <v>6.2885714285714283</v>
      </c>
      <c r="D42" s="34" t="s">
        <v>673</v>
      </c>
      <c r="E42" s="35">
        <v>4</v>
      </c>
      <c r="F42" s="36">
        <v>36780</v>
      </c>
      <c r="G42" s="37">
        <v>25.06027397260274</v>
      </c>
      <c r="H42" s="37" t="s">
        <v>669</v>
      </c>
      <c r="I42" s="37">
        <v>22.638356164383563</v>
      </c>
      <c r="J42" s="37" t="s">
        <v>978</v>
      </c>
      <c r="K42" s="37" t="s">
        <v>977</v>
      </c>
      <c r="L42" s="37" t="s">
        <v>985</v>
      </c>
      <c r="M42" s="35">
        <v>72</v>
      </c>
      <c r="N42" s="35">
        <v>197</v>
      </c>
      <c r="O42" s="35">
        <v>4.6900000000000004</v>
      </c>
      <c r="P42" s="38">
        <v>0</v>
      </c>
      <c r="Q42" s="57">
        <v>0</v>
      </c>
      <c r="R42" s="58">
        <v>0.256107171000788</v>
      </c>
      <c r="S42" s="58">
        <v>0.37773804202056327</v>
      </c>
      <c r="T42" s="58">
        <v>0.39812115322319402</v>
      </c>
      <c r="U42" s="58">
        <v>0.38704847463971553</v>
      </c>
      <c r="V42" s="58">
        <v>0.39258481393145478</v>
      </c>
      <c r="W42" s="59">
        <v>0.37295557323488204</v>
      </c>
      <c r="X42" s="42">
        <v>18.980821917808218</v>
      </c>
      <c r="Y42" s="43">
        <v>2.82</v>
      </c>
      <c r="Z42" s="43">
        <v>4.9000000000000004</v>
      </c>
      <c r="AA42" s="43">
        <v>12.5</v>
      </c>
      <c r="AB42" s="43">
        <v>0.93</v>
      </c>
      <c r="AC42" s="43">
        <v>3</v>
      </c>
      <c r="AD42" s="44">
        <v>7.6363636363636356E-2</v>
      </c>
      <c r="AE42" s="44">
        <v>0.20181818181818181</v>
      </c>
      <c r="AF42" s="45">
        <v>4.2000000000000003E-2</v>
      </c>
      <c r="AG42" s="185">
        <v>0.45799999999999996</v>
      </c>
      <c r="AH42" s="185">
        <v>4.2000000000000003E-2</v>
      </c>
      <c r="AI42" s="43">
        <v>81.433828112180819</v>
      </c>
      <c r="AJ42" s="47">
        <v>78.953718154707175</v>
      </c>
      <c r="AK42" s="48">
        <v>10</v>
      </c>
      <c r="AL42" s="49">
        <v>8</v>
      </c>
      <c r="AM42" s="49">
        <v>5</v>
      </c>
      <c r="AN42" s="49">
        <v>2</v>
      </c>
      <c r="AO42" s="49">
        <v>4</v>
      </c>
      <c r="AP42" s="49">
        <v>2</v>
      </c>
      <c r="AQ42" s="49">
        <v>0</v>
      </c>
      <c r="AR42" s="50">
        <v>0</v>
      </c>
      <c r="AS42" s="60"/>
      <c r="AT42" s="61">
        <v>1</v>
      </c>
      <c r="AU42" s="115"/>
      <c r="AV42" s="61"/>
      <c r="AW42" s="61"/>
      <c r="AX42" s="61"/>
      <c r="AY42" s="62"/>
      <c r="AZ42" s="62"/>
      <c r="BA42" s="62"/>
      <c r="BB42" s="62"/>
      <c r="BC42" s="62"/>
      <c r="BD42" s="61"/>
      <c r="BE42" s="153"/>
      <c r="BF42" s="61"/>
      <c r="BG42" s="153"/>
      <c r="BH42" s="163"/>
      <c r="BI42" s="163"/>
      <c r="BJ42" s="163"/>
      <c r="BK42" s="164"/>
      <c r="BL42" s="60">
        <v>975</v>
      </c>
      <c r="BM42" s="61">
        <v>3807</v>
      </c>
      <c r="BN42" s="115"/>
      <c r="BO42" s="61"/>
      <c r="BP42" s="61"/>
      <c r="BQ42" s="61"/>
      <c r="BR42" s="62"/>
      <c r="BS42" s="62"/>
      <c r="BT42" s="62"/>
      <c r="BU42" s="62"/>
      <c r="BV42" s="62"/>
      <c r="BW42" s="61"/>
      <c r="BX42" s="153"/>
      <c r="BY42" s="61"/>
      <c r="BZ42" s="153"/>
      <c r="CA42" s="163"/>
      <c r="CB42" s="163"/>
      <c r="CC42" s="163"/>
      <c r="CD42" s="164"/>
      <c r="CE42" s="60">
        <v>845</v>
      </c>
      <c r="CF42" s="61">
        <v>2237</v>
      </c>
      <c r="CG42" s="115"/>
      <c r="CH42" s="61"/>
      <c r="CI42" s="61"/>
      <c r="CJ42" s="61"/>
      <c r="CK42" s="62"/>
      <c r="CL42" s="62"/>
      <c r="CM42" s="62"/>
      <c r="CN42" s="62"/>
      <c r="CO42" s="62"/>
      <c r="CP42" s="61"/>
      <c r="CQ42" s="153"/>
      <c r="CR42" s="61"/>
      <c r="CS42" s="153"/>
      <c r="CT42" s="163"/>
      <c r="CU42" s="163"/>
      <c r="CV42" s="163"/>
      <c r="CW42" s="164"/>
      <c r="CX42" s="60">
        <v>1229</v>
      </c>
      <c r="CY42" s="61">
        <v>3087</v>
      </c>
      <c r="CZ42" s="115"/>
      <c r="DA42" s="61"/>
      <c r="DB42" s="61"/>
      <c r="DC42" s="61"/>
      <c r="DD42" s="62"/>
      <c r="DE42" s="62"/>
      <c r="DF42" s="62"/>
      <c r="DG42" s="62"/>
      <c r="DH42" s="62"/>
      <c r="DI42" s="61"/>
      <c r="DJ42" s="153"/>
      <c r="DK42" s="61"/>
      <c r="DL42" s="153"/>
      <c r="DM42" s="163"/>
      <c r="DN42" s="163"/>
      <c r="DO42" s="163"/>
      <c r="DP42" s="164"/>
      <c r="DQ42" s="60">
        <v>1034</v>
      </c>
      <c r="DR42" s="61">
        <v>2671.5</v>
      </c>
      <c r="DS42" s="115">
        <v>102</v>
      </c>
      <c r="DT42" s="61">
        <v>69</v>
      </c>
      <c r="DU42" s="61">
        <v>2</v>
      </c>
      <c r="DV42" s="61">
        <v>13</v>
      </c>
      <c r="DW42" s="62">
        <v>0.93</v>
      </c>
      <c r="DX42" s="62">
        <v>3</v>
      </c>
      <c r="DY42" s="62">
        <v>2.82</v>
      </c>
      <c r="DZ42" s="62">
        <v>4.9000000000000004</v>
      </c>
      <c r="EA42" s="62">
        <v>12.5</v>
      </c>
      <c r="EB42" s="61">
        <v>28</v>
      </c>
      <c r="EC42" s="153">
        <v>7.6363636363636356E-2</v>
      </c>
      <c r="ED42" s="61">
        <v>74</v>
      </c>
      <c r="EE42" s="153">
        <v>0.20181818181818181</v>
      </c>
      <c r="EF42" s="62">
        <v>64.3</v>
      </c>
      <c r="EG42" s="163">
        <v>4.2</v>
      </c>
      <c r="EH42" s="163">
        <v>91.6</v>
      </c>
      <c r="EI42" s="164">
        <v>8.4</v>
      </c>
    </row>
    <row r="43" spans="1:139" ht="15.75" customHeight="1" x14ac:dyDescent="0.2">
      <c r="A43" s="30">
        <v>41</v>
      </c>
      <c r="B43" s="32" t="s">
        <v>378</v>
      </c>
      <c r="C43" s="120">
        <v>6.2799999999999994</v>
      </c>
      <c r="D43" s="34" t="s">
        <v>742</v>
      </c>
      <c r="E43" s="35">
        <v>4</v>
      </c>
      <c r="F43" s="36">
        <v>36479</v>
      </c>
      <c r="G43" s="37">
        <v>25.884931506849316</v>
      </c>
      <c r="H43" s="37" t="s">
        <v>754</v>
      </c>
      <c r="I43" s="37">
        <v>23.463013698630139</v>
      </c>
      <c r="J43" s="37" t="s">
        <v>976</v>
      </c>
      <c r="K43" s="37" t="s">
        <v>980</v>
      </c>
      <c r="L43" s="37" t="s">
        <v>988</v>
      </c>
      <c r="M43" s="35">
        <v>74</v>
      </c>
      <c r="N43" s="35">
        <v>199</v>
      </c>
      <c r="O43" s="35">
        <v>4.47</v>
      </c>
      <c r="P43" s="38">
        <v>7</v>
      </c>
      <c r="Q43" s="57">
        <v>6.0216780409474112E-2</v>
      </c>
      <c r="R43" s="58">
        <v>0.12654536972241659</v>
      </c>
      <c r="S43" s="58">
        <v>4.202610042026101E-2</v>
      </c>
      <c r="T43" s="58">
        <v>0.18410998465750128</v>
      </c>
      <c r="U43" s="58">
        <v>0.28666882207134387</v>
      </c>
      <c r="V43" s="58">
        <v>0.28666882207134387</v>
      </c>
      <c r="W43" s="59">
        <v>0.27233538096777665</v>
      </c>
      <c r="X43" s="42">
        <v>22.797260273972604</v>
      </c>
      <c r="Y43" s="43">
        <v>2.34</v>
      </c>
      <c r="Z43" s="43">
        <v>5.2</v>
      </c>
      <c r="AA43" s="43">
        <v>18.100000000000001</v>
      </c>
      <c r="AB43" s="43">
        <v>0.93</v>
      </c>
      <c r="AC43" s="43">
        <v>2.2000000000000002</v>
      </c>
      <c r="AD43" s="44">
        <v>3.5187969924812025E-2</v>
      </c>
      <c r="AE43" s="44">
        <v>0.15541353383458645</v>
      </c>
      <c r="AF43" s="45">
        <v>6.5000000000000002E-2</v>
      </c>
      <c r="AG43" s="185">
        <v>0.96750000000000003</v>
      </c>
      <c r="AH43" s="185">
        <v>3.2500000000000001E-2</v>
      </c>
      <c r="AI43" s="43">
        <v>99.690317586528394</v>
      </c>
      <c r="AJ43" s="47">
        <v>100.70929378252752</v>
      </c>
      <c r="AK43" s="48">
        <v>7</v>
      </c>
      <c r="AL43" s="49">
        <v>1</v>
      </c>
      <c r="AM43" s="49">
        <v>4</v>
      </c>
      <c r="AN43" s="49">
        <v>3</v>
      </c>
      <c r="AO43" s="49">
        <v>8</v>
      </c>
      <c r="AP43" s="49">
        <v>6</v>
      </c>
      <c r="AQ43" s="49">
        <v>1</v>
      </c>
      <c r="AR43" s="50">
        <v>1</v>
      </c>
      <c r="AS43" s="60">
        <v>45</v>
      </c>
      <c r="AT43" s="61">
        <v>747.3</v>
      </c>
      <c r="AU43" s="115">
        <v>7</v>
      </c>
      <c r="AV43" s="61">
        <v>4</v>
      </c>
      <c r="AW43" s="61">
        <v>0</v>
      </c>
      <c r="AX43" s="61"/>
      <c r="AY43" s="62">
        <v>0.28000000000000003</v>
      </c>
      <c r="AZ43" s="62">
        <v>0.34</v>
      </c>
      <c r="BA43" s="62">
        <v>1.67</v>
      </c>
      <c r="BB43" s="62">
        <v>1.67</v>
      </c>
      <c r="BC43" s="62">
        <v>19.399999999999999</v>
      </c>
      <c r="BD43" s="61">
        <v>2</v>
      </c>
      <c r="BE43" s="153">
        <v>7.4222222222222217E-2</v>
      </c>
      <c r="BF43" s="61">
        <v>5</v>
      </c>
      <c r="BG43" s="153">
        <v>0.18555555555555556</v>
      </c>
      <c r="BH43" s="163">
        <v>100</v>
      </c>
      <c r="BI43" s="163">
        <v>0</v>
      </c>
      <c r="BJ43" s="163">
        <v>96.4</v>
      </c>
      <c r="BK43" s="164">
        <v>3.6</v>
      </c>
      <c r="BL43" s="60">
        <v>217</v>
      </c>
      <c r="BM43" s="61">
        <v>1714.8000000000002</v>
      </c>
      <c r="BN43" s="115">
        <v>19</v>
      </c>
      <c r="BO43" s="61">
        <v>8</v>
      </c>
      <c r="BP43" s="61">
        <v>2</v>
      </c>
      <c r="BQ43" s="61"/>
      <c r="BR43" s="62">
        <v>0.68</v>
      </c>
      <c r="BS43" s="62">
        <v>1.02</v>
      </c>
      <c r="BT43" s="62">
        <v>1.58</v>
      </c>
      <c r="BU43" s="62">
        <v>8.8000000000000007</v>
      </c>
      <c r="BV43" s="62">
        <v>17.8</v>
      </c>
      <c r="BW43" s="61">
        <v>5</v>
      </c>
      <c r="BX43" s="153">
        <v>3.6405529953917048E-2</v>
      </c>
      <c r="BY43" s="61">
        <v>14</v>
      </c>
      <c r="BZ43" s="153">
        <v>0.10193548387096774</v>
      </c>
      <c r="CA43" s="163">
        <v>0</v>
      </c>
      <c r="CB43" s="163">
        <v>11.1</v>
      </c>
      <c r="CC43" s="163">
        <v>97.9</v>
      </c>
      <c r="CD43" s="164">
        <v>2.1</v>
      </c>
      <c r="CE43" s="60">
        <v>38</v>
      </c>
      <c r="CF43" s="61">
        <v>904.19999999999993</v>
      </c>
      <c r="CG43" s="115">
        <v>7</v>
      </c>
      <c r="CH43" s="61">
        <v>4</v>
      </c>
      <c r="CI43" s="61">
        <v>1</v>
      </c>
      <c r="CJ43" s="61">
        <v>31</v>
      </c>
      <c r="CK43" s="62">
        <v>0.32</v>
      </c>
      <c r="CL43" s="62">
        <v>0.48</v>
      </c>
      <c r="CM43" s="62">
        <v>0.63</v>
      </c>
      <c r="CN43" s="62">
        <v>4.8</v>
      </c>
      <c r="CO43" s="62">
        <v>12</v>
      </c>
      <c r="CP43" s="61">
        <v>0</v>
      </c>
      <c r="CQ43" s="153">
        <v>0</v>
      </c>
      <c r="CR43" s="61">
        <v>7</v>
      </c>
      <c r="CS43" s="153">
        <v>0.11605263157894737</v>
      </c>
      <c r="CT43" s="163">
        <v>0</v>
      </c>
      <c r="CU43" s="163">
        <v>20</v>
      </c>
      <c r="CV43" s="163">
        <v>98.5</v>
      </c>
      <c r="CW43" s="164">
        <v>1.5</v>
      </c>
      <c r="CX43" s="60">
        <v>612</v>
      </c>
      <c r="CY43" s="61">
        <v>3324.1</v>
      </c>
      <c r="CZ43" s="115">
        <v>47</v>
      </c>
      <c r="DA43" s="61">
        <v>31</v>
      </c>
      <c r="DB43" s="61">
        <v>5</v>
      </c>
      <c r="DC43" s="61">
        <v>26</v>
      </c>
      <c r="DD43" s="62">
        <v>0.79</v>
      </c>
      <c r="DE43" s="62">
        <v>1.6</v>
      </c>
      <c r="DF43" s="62">
        <v>1.44</v>
      </c>
      <c r="DG43" s="62">
        <v>5.2</v>
      </c>
      <c r="DH43" s="62">
        <v>19</v>
      </c>
      <c r="DI43" s="61">
        <v>9</v>
      </c>
      <c r="DJ43" s="153">
        <v>2.1176470588235293E-2</v>
      </c>
      <c r="DK43" s="61">
        <v>38</v>
      </c>
      <c r="DL43" s="153">
        <v>8.9411764705882357E-2</v>
      </c>
      <c r="DM43" s="163">
        <v>77.8</v>
      </c>
      <c r="DN43" s="163">
        <v>6.1</v>
      </c>
      <c r="DO43" s="163">
        <v>95.8</v>
      </c>
      <c r="DP43" s="164">
        <v>4.2</v>
      </c>
      <c r="DQ43" s="60">
        <v>798</v>
      </c>
      <c r="DR43" s="61">
        <v>2783.7000000000003</v>
      </c>
      <c r="DS43" s="115">
        <v>65</v>
      </c>
      <c r="DT43" s="61">
        <v>43</v>
      </c>
      <c r="DU43" s="61">
        <v>7</v>
      </c>
      <c r="DV43" s="61">
        <v>38</v>
      </c>
      <c r="DW43" s="62">
        <v>0.93</v>
      </c>
      <c r="DX43" s="62">
        <v>2.2000000000000002</v>
      </c>
      <c r="DY43" s="62">
        <v>2.34</v>
      </c>
      <c r="DZ43" s="62">
        <v>5.0999999999999996</v>
      </c>
      <c r="EA43" s="62">
        <v>18.100000000000001</v>
      </c>
      <c r="EB43" s="61">
        <v>12</v>
      </c>
      <c r="EC43" s="153">
        <v>3.5187969924812025E-2</v>
      </c>
      <c r="ED43" s="61">
        <v>53</v>
      </c>
      <c r="EE43" s="153">
        <v>0.15541353383458645</v>
      </c>
      <c r="EF43" s="62">
        <v>50</v>
      </c>
      <c r="EG43" s="163">
        <v>6.5</v>
      </c>
      <c r="EH43" s="163">
        <v>97.7</v>
      </c>
      <c r="EI43" s="164">
        <v>2.2999999999999998</v>
      </c>
    </row>
    <row r="44" spans="1:139" ht="15.75" customHeight="1" x14ac:dyDescent="0.2">
      <c r="A44" s="30">
        <v>42</v>
      </c>
      <c r="B44" s="32" t="s">
        <v>393</v>
      </c>
      <c r="C44" s="120">
        <v>6.2157142857142844</v>
      </c>
      <c r="D44" s="34" t="s">
        <v>753</v>
      </c>
      <c r="E44" s="35">
        <v>1</v>
      </c>
      <c r="F44" s="36">
        <v>36996</v>
      </c>
      <c r="G44" s="37">
        <v>24.468493150684932</v>
      </c>
      <c r="H44" s="37" t="s">
        <v>684</v>
      </c>
      <c r="I44" s="37">
        <v>22.046575342465754</v>
      </c>
      <c r="J44" s="37" t="s">
        <v>978</v>
      </c>
      <c r="K44" s="37" t="s">
        <v>982</v>
      </c>
      <c r="L44" s="37" t="s">
        <v>986</v>
      </c>
      <c r="M44" s="35">
        <v>74</v>
      </c>
      <c r="N44" s="35">
        <v>215</v>
      </c>
      <c r="O44" s="35">
        <v>4.55</v>
      </c>
      <c r="P44" s="38">
        <v>0</v>
      </c>
      <c r="Q44" s="57">
        <v>0</v>
      </c>
      <c r="R44" s="58">
        <v>6.5321805955811718E-2</v>
      </c>
      <c r="S44" s="58">
        <v>1.875901875901876E-2</v>
      </c>
      <c r="T44" s="58">
        <v>0.1164793460808641</v>
      </c>
      <c r="U44" s="58">
        <v>0.23008095440988496</v>
      </c>
      <c r="V44" s="58">
        <v>0.23008095440988496</v>
      </c>
      <c r="W44" s="59">
        <v>0.23008095440988496</v>
      </c>
      <c r="X44" s="42">
        <v>21.38082191780822</v>
      </c>
      <c r="Y44" s="43">
        <v>2.2799999999999998</v>
      </c>
      <c r="Z44" s="43">
        <v>6.5</v>
      </c>
      <c r="AA44" s="43">
        <v>6.9</v>
      </c>
      <c r="AB44" s="43">
        <v>0.56999999999999995</v>
      </c>
      <c r="AC44" s="43">
        <v>2.15</v>
      </c>
      <c r="AD44" s="44">
        <v>1.299145299145299E-2</v>
      </c>
      <c r="AE44" s="44">
        <v>0.23384615384615381</v>
      </c>
      <c r="AF44" s="45">
        <v>7.8E-2</v>
      </c>
      <c r="AG44" s="185">
        <v>0.51649999999999996</v>
      </c>
      <c r="AH44" s="185">
        <v>0.45700000000000002</v>
      </c>
      <c r="AI44" s="43">
        <v>100.32816496971834</v>
      </c>
      <c r="AJ44" s="47">
        <v>101.35366086909374</v>
      </c>
      <c r="AK44" s="48">
        <v>6</v>
      </c>
      <c r="AL44" s="49">
        <v>4</v>
      </c>
      <c r="AM44" s="49">
        <v>4</v>
      </c>
      <c r="AN44" s="49">
        <v>4</v>
      </c>
      <c r="AO44" s="49">
        <v>7</v>
      </c>
      <c r="AP44" s="49">
        <v>6</v>
      </c>
      <c r="AQ44" s="49">
        <v>0</v>
      </c>
      <c r="AR44" s="50">
        <v>0.5</v>
      </c>
      <c r="AS44" s="60"/>
      <c r="AT44" s="61">
        <v>4520</v>
      </c>
      <c r="AU44" s="115"/>
      <c r="AV44" s="61"/>
      <c r="AW44" s="61"/>
      <c r="AX44" s="61"/>
      <c r="AY44" s="62"/>
      <c r="AZ44" s="62"/>
      <c r="BA44" s="62"/>
      <c r="BB44" s="61"/>
      <c r="BC44" s="61"/>
      <c r="BD44" s="61"/>
      <c r="BE44" s="153"/>
      <c r="BF44" s="61"/>
      <c r="BG44" s="153"/>
      <c r="BH44" s="163"/>
      <c r="BI44" s="163"/>
      <c r="BJ44" s="163"/>
      <c r="BK44" s="164"/>
      <c r="BL44" s="60">
        <v>272</v>
      </c>
      <c r="BM44" s="61">
        <v>4164</v>
      </c>
      <c r="BN44" s="115">
        <v>27</v>
      </c>
      <c r="BO44" s="61">
        <v>19</v>
      </c>
      <c r="BP44" s="61">
        <v>1</v>
      </c>
      <c r="BQ44" s="61">
        <v>36</v>
      </c>
      <c r="BR44" s="62">
        <v>0.51</v>
      </c>
      <c r="BS44" s="62">
        <v>0.99</v>
      </c>
      <c r="BT44" s="62">
        <v>2.52</v>
      </c>
      <c r="BU44" s="62">
        <v>7.3</v>
      </c>
      <c r="BV44" s="62">
        <v>11.5</v>
      </c>
      <c r="BW44" s="61">
        <v>8</v>
      </c>
      <c r="BX44" s="153">
        <v>7.4117647058823524E-2</v>
      </c>
      <c r="BY44" s="61">
        <v>19</v>
      </c>
      <c r="BZ44" s="153">
        <v>0.17602941176470588</v>
      </c>
      <c r="CA44" s="163">
        <v>50</v>
      </c>
      <c r="CB44" s="163">
        <v>0</v>
      </c>
      <c r="CC44" s="163">
        <v>87.1</v>
      </c>
      <c r="CD44" s="164">
        <v>12.1</v>
      </c>
      <c r="CE44" s="60">
        <v>65</v>
      </c>
      <c r="CF44" s="61">
        <v>3465</v>
      </c>
      <c r="CG44" s="115">
        <v>6</v>
      </c>
      <c r="CH44" s="61">
        <v>4</v>
      </c>
      <c r="CI44" s="61">
        <v>0</v>
      </c>
      <c r="CJ44" s="61">
        <v>30</v>
      </c>
      <c r="CK44" s="62">
        <v>0.4</v>
      </c>
      <c r="CL44" s="62">
        <v>0.66</v>
      </c>
      <c r="CM44" s="62">
        <v>1.51</v>
      </c>
      <c r="CN44" s="62"/>
      <c r="CO44" s="62"/>
      <c r="CP44" s="61">
        <v>3</v>
      </c>
      <c r="CQ44" s="153">
        <v>6.9692307692307692E-2</v>
      </c>
      <c r="CR44" s="61">
        <v>3</v>
      </c>
      <c r="CS44" s="153">
        <v>6.9692307692307692E-2</v>
      </c>
      <c r="CT44" s="163">
        <v>33.299999999999997</v>
      </c>
      <c r="CU44" s="163">
        <v>0</v>
      </c>
      <c r="CV44" s="163">
        <v>13</v>
      </c>
      <c r="CW44" s="164">
        <v>84.8</v>
      </c>
      <c r="CX44" s="60">
        <v>399</v>
      </c>
      <c r="CY44" s="61">
        <v>3425.5</v>
      </c>
      <c r="CZ44" s="115">
        <v>60</v>
      </c>
      <c r="DA44" s="61">
        <v>39</v>
      </c>
      <c r="DB44" s="61">
        <v>6</v>
      </c>
      <c r="DC44" s="61">
        <v>32</v>
      </c>
      <c r="DD44" s="62">
        <v>0.56999999999999995</v>
      </c>
      <c r="DE44" s="62">
        <v>1.06</v>
      </c>
      <c r="DF44" s="62">
        <v>1.2</v>
      </c>
      <c r="DG44" s="62">
        <v>3.6</v>
      </c>
      <c r="DH44" s="62">
        <v>9.9</v>
      </c>
      <c r="DI44" s="61">
        <v>21</v>
      </c>
      <c r="DJ44" s="153">
        <v>6.3157894736842107E-2</v>
      </c>
      <c r="DK44" s="61">
        <v>39</v>
      </c>
      <c r="DL44" s="153">
        <v>0.11729323308270677</v>
      </c>
      <c r="DM44" s="163">
        <v>47.6</v>
      </c>
      <c r="DN44" s="163">
        <v>7.1</v>
      </c>
      <c r="DO44" s="163">
        <v>89.3</v>
      </c>
      <c r="DP44" s="164">
        <v>10.7</v>
      </c>
      <c r="DQ44" s="60">
        <v>702</v>
      </c>
      <c r="DR44" s="61">
        <v>3051.1</v>
      </c>
      <c r="DS44" s="115">
        <v>76</v>
      </c>
      <c r="DT44" s="61">
        <v>59</v>
      </c>
      <c r="DU44" s="61">
        <v>3</v>
      </c>
      <c r="DV44" s="61">
        <v>26</v>
      </c>
      <c r="DW44" s="62">
        <v>0.56999999999999995</v>
      </c>
      <c r="DX44" s="62">
        <v>2.15</v>
      </c>
      <c r="DY44" s="62">
        <v>2.2799999999999998</v>
      </c>
      <c r="DZ44" s="62">
        <v>6.5</v>
      </c>
      <c r="EA44" s="62">
        <v>6.9</v>
      </c>
      <c r="EB44" s="61">
        <v>4</v>
      </c>
      <c r="EC44" s="153">
        <v>1.299145299145299E-2</v>
      </c>
      <c r="ED44" s="61">
        <v>72</v>
      </c>
      <c r="EE44" s="153">
        <v>0.23384615384615381</v>
      </c>
      <c r="EF44" s="62">
        <v>25</v>
      </c>
      <c r="EG44" s="163">
        <v>7.8</v>
      </c>
      <c r="EH44" s="163">
        <v>14</v>
      </c>
      <c r="EI44" s="164">
        <v>80.7</v>
      </c>
    </row>
    <row r="45" spans="1:139" ht="15.75" customHeight="1" x14ac:dyDescent="0.2">
      <c r="A45" s="30">
        <v>43</v>
      </c>
      <c r="B45" s="32" t="s">
        <v>424</v>
      </c>
      <c r="C45" s="120">
        <v>6.0785714285714283</v>
      </c>
      <c r="D45" s="34" t="s">
        <v>829</v>
      </c>
      <c r="E45" s="35">
        <v>10</v>
      </c>
      <c r="F45" s="36">
        <v>37062</v>
      </c>
      <c r="G45" s="37">
        <v>24.287671232876711</v>
      </c>
      <c r="H45" s="37" t="s">
        <v>684</v>
      </c>
      <c r="I45" s="37">
        <v>21.865753424657534</v>
      </c>
      <c r="J45" s="37" t="s">
        <v>976</v>
      </c>
      <c r="K45" s="37" t="s">
        <v>982</v>
      </c>
      <c r="L45" s="37" t="s">
        <v>987</v>
      </c>
      <c r="M45" s="35">
        <v>74</v>
      </c>
      <c r="N45" s="35">
        <v>201</v>
      </c>
      <c r="O45" s="35">
        <v>4.57</v>
      </c>
      <c r="P45" s="38">
        <v>7</v>
      </c>
      <c r="Q45" s="57">
        <v>0</v>
      </c>
      <c r="R45" s="58">
        <v>0</v>
      </c>
      <c r="S45" s="58">
        <v>0</v>
      </c>
      <c r="T45" s="58">
        <v>0.29303547963206306</v>
      </c>
      <c r="U45" s="58">
        <v>0.24354243542435425</v>
      </c>
      <c r="V45" s="58">
        <v>0.26828895752820864</v>
      </c>
      <c r="W45" s="59">
        <v>0.18780227026974602</v>
      </c>
      <c r="X45" s="42">
        <v>20.202739726027396</v>
      </c>
      <c r="Y45" s="43">
        <v>2.34</v>
      </c>
      <c r="Z45" s="43">
        <v>4.8</v>
      </c>
      <c r="AA45" s="43">
        <v>11.7</v>
      </c>
      <c r="AB45" s="43">
        <v>1.3</v>
      </c>
      <c r="AC45" s="43">
        <v>2.2599999999999998</v>
      </c>
      <c r="AD45" s="44">
        <v>6.8472222222222226E-2</v>
      </c>
      <c r="AE45" s="44">
        <v>0.18180555555555555</v>
      </c>
      <c r="AF45" s="45">
        <v>8.6999999999999994E-2</v>
      </c>
      <c r="AG45" s="185">
        <v>0.879</v>
      </c>
      <c r="AH45" s="185">
        <v>0.11900000000000001</v>
      </c>
      <c r="AI45" s="43">
        <v>92.163986746741557</v>
      </c>
      <c r="AJ45" s="47">
        <v>93.106033185121035</v>
      </c>
      <c r="AK45" s="48">
        <v>5</v>
      </c>
      <c r="AL45" s="49">
        <v>6</v>
      </c>
      <c r="AM45" s="49">
        <v>4</v>
      </c>
      <c r="AN45" s="49">
        <v>2</v>
      </c>
      <c r="AO45" s="49">
        <v>6</v>
      </c>
      <c r="AP45" s="49">
        <v>5</v>
      </c>
      <c r="AQ45" s="49">
        <v>1</v>
      </c>
      <c r="AR45" s="50">
        <v>0.5</v>
      </c>
      <c r="AS45" s="60"/>
      <c r="AT45" s="61">
        <v>1</v>
      </c>
      <c r="AU45" s="115"/>
      <c r="AV45" s="61"/>
      <c r="AW45" s="61"/>
      <c r="AX45" s="61"/>
      <c r="AY45" s="62"/>
      <c r="AZ45" s="62"/>
      <c r="BA45" s="62"/>
      <c r="BB45" s="62"/>
      <c r="BC45" s="62"/>
      <c r="BD45" s="61"/>
      <c r="BE45" s="153"/>
      <c r="BF45" s="61"/>
      <c r="BG45" s="153"/>
      <c r="BH45" s="163"/>
      <c r="BI45" s="163"/>
      <c r="BJ45" s="163"/>
      <c r="BK45" s="164"/>
      <c r="BL45" s="60"/>
      <c r="BM45" s="61">
        <v>2750</v>
      </c>
      <c r="BN45" s="115"/>
      <c r="BO45" s="61"/>
      <c r="BP45" s="61"/>
      <c r="BQ45" s="61">
        <v>24</v>
      </c>
      <c r="BR45" s="62"/>
      <c r="BS45" s="62"/>
      <c r="BT45" s="62"/>
      <c r="BU45" s="62"/>
      <c r="BV45" s="62"/>
      <c r="BW45" s="61"/>
      <c r="BX45" s="153"/>
      <c r="BY45" s="61"/>
      <c r="BZ45" s="153"/>
      <c r="CA45" s="163"/>
      <c r="CB45" s="163"/>
      <c r="CC45" s="163"/>
      <c r="CD45" s="164"/>
      <c r="CE45" s="60"/>
      <c r="CF45" s="61">
        <v>1337</v>
      </c>
      <c r="CG45" s="115"/>
      <c r="CH45" s="61"/>
      <c r="CI45" s="61"/>
      <c r="CJ45" s="61"/>
      <c r="CK45" s="62"/>
      <c r="CL45" s="62"/>
      <c r="CM45" s="62"/>
      <c r="CN45" s="62"/>
      <c r="CO45" s="62"/>
      <c r="CP45" s="61"/>
      <c r="CQ45" s="153"/>
      <c r="CR45" s="61"/>
      <c r="CS45" s="153"/>
      <c r="CT45" s="163"/>
      <c r="CU45" s="163"/>
      <c r="CV45" s="163"/>
      <c r="CW45" s="164"/>
      <c r="CX45" s="60">
        <v>892</v>
      </c>
      <c r="CY45" s="61">
        <v>3044</v>
      </c>
      <c r="CZ45" s="115">
        <v>102</v>
      </c>
      <c r="DA45" s="61">
        <v>61</v>
      </c>
      <c r="DB45" s="61">
        <v>6</v>
      </c>
      <c r="DC45" s="61">
        <v>27</v>
      </c>
      <c r="DD45" s="62">
        <v>1.3</v>
      </c>
      <c r="DE45" s="62">
        <v>2.2599999999999998</v>
      </c>
      <c r="DF45" s="62">
        <v>2.34</v>
      </c>
      <c r="DG45" s="62">
        <v>4.3</v>
      </c>
      <c r="DH45" s="62">
        <v>13.6</v>
      </c>
      <c r="DI45" s="61">
        <v>26</v>
      </c>
      <c r="DJ45" s="153">
        <v>6.820627802690582E-2</v>
      </c>
      <c r="DK45" s="61">
        <v>76</v>
      </c>
      <c r="DL45" s="153">
        <v>0.19937219730941702</v>
      </c>
      <c r="DM45" s="163">
        <v>46.2</v>
      </c>
      <c r="DN45" s="163">
        <v>7.6</v>
      </c>
      <c r="DO45" s="163">
        <v>89.7</v>
      </c>
      <c r="DP45" s="164">
        <v>10.3</v>
      </c>
      <c r="DQ45" s="60">
        <v>792</v>
      </c>
      <c r="DR45" s="61">
        <v>3252</v>
      </c>
      <c r="DS45" s="115">
        <v>106</v>
      </c>
      <c r="DT45" s="61">
        <v>63</v>
      </c>
      <c r="DU45" s="61">
        <v>9</v>
      </c>
      <c r="DV45" s="61">
        <v>27</v>
      </c>
      <c r="DW45" s="62">
        <v>1.0900000000000001</v>
      </c>
      <c r="DX45" s="62">
        <v>1.85</v>
      </c>
      <c r="DY45" s="62">
        <v>1.87</v>
      </c>
      <c r="DZ45" s="62">
        <v>4.8</v>
      </c>
      <c r="EA45" s="62">
        <v>11.7</v>
      </c>
      <c r="EB45" s="61">
        <v>29</v>
      </c>
      <c r="EC45" s="153">
        <v>6.8472222222222226E-2</v>
      </c>
      <c r="ED45" s="61">
        <v>77</v>
      </c>
      <c r="EE45" s="153">
        <v>0.18180555555555555</v>
      </c>
      <c r="EF45" s="163">
        <v>44.8</v>
      </c>
      <c r="EG45" s="163">
        <v>8.6999999999999993</v>
      </c>
      <c r="EH45" s="163">
        <v>86.1</v>
      </c>
      <c r="EI45" s="164">
        <v>13.5</v>
      </c>
    </row>
    <row r="46" spans="1:139" ht="15.75" customHeight="1" x14ac:dyDescent="0.2">
      <c r="A46" s="30">
        <v>44</v>
      </c>
      <c r="B46" s="32" t="s">
        <v>430</v>
      </c>
      <c r="C46" s="120">
        <v>5.6499999999999995</v>
      </c>
      <c r="D46" s="34" t="s">
        <v>706</v>
      </c>
      <c r="E46" s="35">
        <v>1</v>
      </c>
      <c r="F46" s="36">
        <v>36595</v>
      </c>
      <c r="G46" s="37">
        <v>25.567123287671233</v>
      </c>
      <c r="H46" s="37" t="s">
        <v>754</v>
      </c>
      <c r="I46" s="37">
        <v>23.145205479452056</v>
      </c>
      <c r="J46" s="37" t="s">
        <v>976</v>
      </c>
      <c r="K46" s="37" t="s">
        <v>981</v>
      </c>
      <c r="L46" s="37" t="s">
        <v>987</v>
      </c>
      <c r="M46" s="35">
        <v>71</v>
      </c>
      <c r="N46" s="35">
        <v>190</v>
      </c>
      <c r="O46" s="35">
        <v>4.43</v>
      </c>
      <c r="P46" s="38">
        <v>0</v>
      </c>
      <c r="Q46" s="57">
        <v>3.3273178434468753E-2</v>
      </c>
      <c r="R46" s="58">
        <v>6.4102564102564097E-2</v>
      </c>
      <c r="S46" s="58">
        <v>4.7008547008547008E-2</v>
      </c>
      <c r="T46" s="58">
        <v>0.2595962685425906</v>
      </c>
      <c r="U46" s="58">
        <v>8.7573964497041426E-2</v>
      </c>
      <c r="V46" s="58">
        <v>0.17358511651981601</v>
      </c>
      <c r="W46" s="59">
        <v>0.17358511651981601</v>
      </c>
      <c r="X46" s="42">
        <v>21.482191780821918</v>
      </c>
      <c r="Y46" s="43">
        <v>2.0699999999999998</v>
      </c>
      <c r="Z46" s="43">
        <v>4.5999999999999996</v>
      </c>
      <c r="AA46" s="43">
        <v>15.4</v>
      </c>
      <c r="AB46" s="43">
        <v>1.21</v>
      </c>
      <c r="AC46" s="43">
        <v>1.89</v>
      </c>
      <c r="AD46" s="44">
        <v>4.3783783783783781E-2</v>
      </c>
      <c r="AE46" s="44">
        <v>0.10216216216216216</v>
      </c>
      <c r="AF46" s="45">
        <v>0.1</v>
      </c>
      <c r="AG46" s="185">
        <v>0.83299999999999996</v>
      </c>
      <c r="AH46" s="185">
        <v>0.16550000000000001</v>
      </c>
      <c r="AI46" s="43">
        <v>98.666265767488142</v>
      </c>
      <c r="AJ46" s="47">
        <v>93.675324493982728</v>
      </c>
      <c r="AK46" s="48">
        <v>4</v>
      </c>
      <c r="AL46" s="49">
        <v>4</v>
      </c>
      <c r="AM46" s="49">
        <v>4</v>
      </c>
      <c r="AN46" s="49">
        <v>2</v>
      </c>
      <c r="AO46" s="49">
        <v>9</v>
      </c>
      <c r="AP46" s="49">
        <v>5</v>
      </c>
      <c r="AQ46" s="49">
        <v>0</v>
      </c>
      <c r="AR46" s="50">
        <v>0.75</v>
      </c>
      <c r="AS46" s="60">
        <v>118</v>
      </c>
      <c r="AT46" s="61">
        <v>3546.4</v>
      </c>
      <c r="AU46" s="115">
        <v>31</v>
      </c>
      <c r="AV46" s="61">
        <v>18</v>
      </c>
      <c r="AW46" s="61">
        <v>1</v>
      </c>
      <c r="AX46" s="61">
        <v>32</v>
      </c>
      <c r="AY46" s="62">
        <v>0.2</v>
      </c>
      <c r="AZ46" s="62">
        <v>0.41</v>
      </c>
      <c r="BA46" s="62">
        <v>0.8</v>
      </c>
      <c r="BB46" s="62">
        <v>2.9</v>
      </c>
      <c r="BC46" s="62">
        <v>9.3000000000000007</v>
      </c>
      <c r="BD46" s="61">
        <v>9</v>
      </c>
      <c r="BE46" s="153">
        <v>6.1016949152542375E-2</v>
      </c>
      <c r="BF46" s="61">
        <v>22</v>
      </c>
      <c r="BG46" s="153">
        <v>0.14915254237288136</v>
      </c>
      <c r="BH46" s="163">
        <v>11.1</v>
      </c>
      <c r="BI46" s="163">
        <v>14.3</v>
      </c>
      <c r="BJ46" s="163">
        <v>83.7</v>
      </c>
      <c r="BK46" s="164">
        <v>16.3</v>
      </c>
      <c r="BL46" s="60">
        <v>171</v>
      </c>
      <c r="BM46" s="61">
        <v>2667.6000000000004</v>
      </c>
      <c r="BN46" s="115">
        <v>30</v>
      </c>
      <c r="BO46" s="61">
        <v>19</v>
      </c>
      <c r="BP46" s="61">
        <v>0</v>
      </c>
      <c r="BQ46" s="61">
        <v>12</v>
      </c>
      <c r="BR46" s="62">
        <v>-0.01</v>
      </c>
      <c r="BS46" s="62">
        <v>0.51</v>
      </c>
      <c r="BT46" s="62">
        <v>0.86</v>
      </c>
      <c r="BU46" s="62">
        <v>6.1</v>
      </c>
      <c r="BV46" s="62">
        <v>6.2</v>
      </c>
      <c r="BW46" s="61">
        <v>2</v>
      </c>
      <c r="BX46" s="153">
        <v>1.0058479532163742E-2</v>
      </c>
      <c r="BY46" s="61">
        <v>28</v>
      </c>
      <c r="BZ46" s="153">
        <v>0.1408187134502924</v>
      </c>
      <c r="CA46" s="163">
        <v>50</v>
      </c>
      <c r="CB46" s="163">
        <v>20.8</v>
      </c>
      <c r="CC46" s="163">
        <v>68.400000000000006</v>
      </c>
      <c r="CD46" s="164">
        <v>31.6</v>
      </c>
      <c r="CE46" s="60">
        <v>88</v>
      </c>
      <c r="CF46" s="61">
        <v>1872</v>
      </c>
      <c r="CG46" s="115">
        <v>23</v>
      </c>
      <c r="CH46" s="61">
        <v>10</v>
      </c>
      <c r="CI46" s="61">
        <v>1</v>
      </c>
      <c r="CJ46" s="61">
        <v>8</v>
      </c>
      <c r="CK46" s="62">
        <v>0.52</v>
      </c>
      <c r="CL46" s="62">
        <v>0.4</v>
      </c>
      <c r="CM46" s="62">
        <v>0.4</v>
      </c>
      <c r="CN46" s="62">
        <v>2.5</v>
      </c>
      <c r="CO46" s="62">
        <v>9.6999999999999993</v>
      </c>
      <c r="CP46" s="61">
        <v>7</v>
      </c>
      <c r="CQ46" s="153">
        <v>3.1818181818181815E-2</v>
      </c>
      <c r="CR46" s="61">
        <v>16</v>
      </c>
      <c r="CS46" s="153">
        <v>7.2727272727272724E-2</v>
      </c>
      <c r="CT46" s="163">
        <v>42.9</v>
      </c>
      <c r="CU46" s="163">
        <v>16.7</v>
      </c>
      <c r="CV46" s="163">
        <v>78.2</v>
      </c>
      <c r="CW46" s="164">
        <v>21.8</v>
      </c>
      <c r="CX46" s="60">
        <v>679</v>
      </c>
      <c r="CY46" s="61">
        <v>2615.6</v>
      </c>
      <c r="CZ46" s="115">
        <v>71</v>
      </c>
      <c r="DA46" s="61">
        <v>43</v>
      </c>
      <c r="DB46" s="61">
        <v>5</v>
      </c>
      <c r="DC46" s="61">
        <v>22</v>
      </c>
      <c r="DD46" s="62">
        <v>0.83</v>
      </c>
      <c r="DE46" s="62">
        <v>1.89</v>
      </c>
      <c r="DF46" s="62">
        <v>2.0699999999999998</v>
      </c>
      <c r="DG46" s="62">
        <v>4.5999999999999996</v>
      </c>
      <c r="DH46" s="62">
        <v>16.7</v>
      </c>
      <c r="DI46" s="61">
        <v>18</v>
      </c>
      <c r="DJ46" s="153">
        <v>5.4874815905743737E-2</v>
      </c>
      <c r="DK46" s="61">
        <v>53</v>
      </c>
      <c r="DL46" s="153">
        <v>0.16157584683357878</v>
      </c>
      <c r="DM46" s="163">
        <v>38.9</v>
      </c>
      <c r="DN46" s="163">
        <v>2.2999999999999998</v>
      </c>
      <c r="DO46" s="163">
        <v>84.7</v>
      </c>
      <c r="DP46" s="164">
        <v>15</v>
      </c>
      <c r="DQ46" s="60">
        <v>296</v>
      </c>
      <c r="DR46" s="61">
        <v>3380</v>
      </c>
      <c r="DS46" s="115">
        <v>30</v>
      </c>
      <c r="DT46" s="61">
        <v>18</v>
      </c>
      <c r="DU46" s="61">
        <v>3</v>
      </c>
      <c r="DV46" s="61">
        <v>23</v>
      </c>
      <c r="DW46" s="62">
        <v>1.21</v>
      </c>
      <c r="DX46" s="62">
        <v>0.89</v>
      </c>
      <c r="DY46" s="62">
        <v>1.44</v>
      </c>
      <c r="DZ46" s="62">
        <v>4.4000000000000004</v>
      </c>
      <c r="EA46" s="62">
        <v>15.4</v>
      </c>
      <c r="EB46" s="61">
        <v>9</v>
      </c>
      <c r="EC46" s="153">
        <v>4.3783783783783781E-2</v>
      </c>
      <c r="ED46" s="61">
        <v>21</v>
      </c>
      <c r="EE46" s="153">
        <v>0.10216216216216216</v>
      </c>
      <c r="EF46" s="62">
        <v>44.4</v>
      </c>
      <c r="EG46" s="163">
        <v>10</v>
      </c>
      <c r="EH46" s="163">
        <v>81.900000000000006</v>
      </c>
      <c r="EI46" s="164">
        <v>18.100000000000001</v>
      </c>
    </row>
    <row r="47" spans="1:139" ht="15.75" customHeight="1" x14ac:dyDescent="0.2">
      <c r="A47" s="30">
        <v>45</v>
      </c>
      <c r="B47" s="32" t="s">
        <v>457</v>
      </c>
      <c r="C47" s="120">
        <v>5.5699999999999994</v>
      </c>
      <c r="D47" s="34" t="s">
        <v>675</v>
      </c>
      <c r="E47" s="35">
        <v>4</v>
      </c>
      <c r="F47" s="36">
        <v>36806</v>
      </c>
      <c r="G47" s="37">
        <v>24.989041095890411</v>
      </c>
      <c r="H47" s="37" t="s">
        <v>669</v>
      </c>
      <c r="I47" s="37">
        <v>22.567123287671233</v>
      </c>
      <c r="J47" s="37" t="s">
        <v>976</v>
      </c>
      <c r="K47" s="37" t="s">
        <v>982</v>
      </c>
      <c r="L47" s="37" t="s">
        <v>987</v>
      </c>
      <c r="M47" s="35">
        <v>75</v>
      </c>
      <c r="N47" s="35">
        <v>210</v>
      </c>
      <c r="O47" s="35">
        <v>4.7300000000000004</v>
      </c>
      <c r="P47" s="38">
        <v>0</v>
      </c>
      <c r="Q47" s="57">
        <v>0</v>
      </c>
      <c r="R47" s="58">
        <v>7.6717321654272363E-2</v>
      </c>
      <c r="S47" s="58">
        <v>0.11411768824167746</v>
      </c>
      <c r="T47" s="58">
        <v>0.13930053349140487</v>
      </c>
      <c r="U47" s="58">
        <v>0.36989575035500299</v>
      </c>
      <c r="V47" s="58">
        <v>0.36989575035500299</v>
      </c>
      <c r="W47" s="59">
        <v>0.35140096283725281</v>
      </c>
      <c r="X47" s="42">
        <v>21.901369863013699</v>
      </c>
      <c r="Y47" s="43">
        <v>2.81</v>
      </c>
      <c r="Z47" s="43">
        <v>5.4</v>
      </c>
      <c r="AA47" s="43">
        <v>14.7</v>
      </c>
      <c r="AB47" s="43">
        <v>1.03</v>
      </c>
      <c r="AC47" s="43">
        <v>2.89</v>
      </c>
      <c r="AD47" s="44">
        <v>6.3146067415730339E-2</v>
      </c>
      <c r="AE47" s="44">
        <v>0.18154494382022474</v>
      </c>
      <c r="AF47" s="45">
        <v>7.6999999999999999E-2</v>
      </c>
      <c r="AG47" s="185">
        <v>0.77249999999999996</v>
      </c>
      <c r="AH47" s="185">
        <v>0.2145</v>
      </c>
      <c r="AI47" s="43">
        <v>83.908262356694522</v>
      </c>
      <c r="AJ47" s="47">
        <v>86.489943600581071</v>
      </c>
      <c r="AK47" s="48">
        <v>9</v>
      </c>
      <c r="AL47" s="49">
        <v>3</v>
      </c>
      <c r="AM47" s="49">
        <v>5</v>
      </c>
      <c r="AN47" s="49">
        <v>3</v>
      </c>
      <c r="AO47" s="49">
        <v>3</v>
      </c>
      <c r="AP47" s="49">
        <v>4</v>
      </c>
      <c r="AQ47" s="49">
        <v>0</v>
      </c>
      <c r="AR47" s="50">
        <v>0.5</v>
      </c>
      <c r="AS47" s="60"/>
      <c r="AT47" s="61">
        <v>1985.2000000000003</v>
      </c>
      <c r="AU47" s="115"/>
      <c r="AV47" s="61"/>
      <c r="AW47" s="61"/>
      <c r="AX47" s="61"/>
      <c r="AY47" s="62"/>
      <c r="AZ47" s="62"/>
      <c r="BA47" s="62"/>
      <c r="BB47" s="62"/>
      <c r="BC47" s="62"/>
      <c r="BD47" s="61"/>
      <c r="BE47" s="153"/>
      <c r="BF47" s="61"/>
      <c r="BG47" s="153"/>
      <c r="BH47" s="163"/>
      <c r="BI47" s="163"/>
      <c r="BJ47" s="163"/>
      <c r="BK47" s="164"/>
      <c r="BL47" s="60">
        <v>261</v>
      </c>
      <c r="BM47" s="61">
        <v>3402.1</v>
      </c>
      <c r="BN47" s="115">
        <v>26</v>
      </c>
      <c r="BO47" s="61">
        <v>18</v>
      </c>
      <c r="BP47" s="61">
        <v>1</v>
      </c>
      <c r="BQ47" s="61">
        <v>17</v>
      </c>
      <c r="BR47" s="62">
        <v>1.06</v>
      </c>
      <c r="BS47" s="62">
        <v>1.32</v>
      </c>
      <c r="BT47" s="62">
        <v>2.04</v>
      </c>
      <c r="BU47" s="62">
        <v>4.4000000000000004</v>
      </c>
      <c r="BV47" s="62">
        <v>11.9</v>
      </c>
      <c r="BW47" s="61">
        <v>7</v>
      </c>
      <c r="BX47" s="153">
        <v>5.4712643678160922E-2</v>
      </c>
      <c r="BY47" s="61">
        <v>19</v>
      </c>
      <c r="BZ47" s="153">
        <v>0.1485057471264368</v>
      </c>
      <c r="CA47" s="163">
        <v>42.9</v>
      </c>
      <c r="CB47" s="163">
        <v>14.3</v>
      </c>
      <c r="CC47" s="163">
        <v>84.2</v>
      </c>
      <c r="CD47" s="164">
        <v>15.8</v>
      </c>
      <c r="CE47" s="60">
        <v>326</v>
      </c>
      <c r="CF47" s="61">
        <v>2856.7</v>
      </c>
      <c r="CG47" s="115">
        <v>41</v>
      </c>
      <c r="CH47" s="61">
        <v>21</v>
      </c>
      <c r="CI47" s="61">
        <v>1</v>
      </c>
      <c r="CJ47" s="61">
        <v>14</v>
      </c>
      <c r="CK47" s="62">
        <v>0.73</v>
      </c>
      <c r="CL47" s="62">
        <v>1.22</v>
      </c>
      <c r="CM47" s="62">
        <v>1.76</v>
      </c>
      <c r="CN47" s="62">
        <v>5.8</v>
      </c>
      <c r="CO47" s="62">
        <v>13.5</v>
      </c>
      <c r="CP47" s="61">
        <v>7</v>
      </c>
      <c r="CQ47" s="153">
        <v>3.7791411042944784E-2</v>
      </c>
      <c r="CR47" s="61">
        <v>34</v>
      </c>
      <c r="CS47" s="153">
        <v>0.18355828220858897</v>
      </c>
      <c r="CT47" s="163">
        <v>28.6</v>
      </c>
      <c r="CU47" s="163">
        <v>8.6999999999999993</v>
      </c>
      <c r="CV47" s="163">
        <v>74</v>
      </c>
      <c r="CW47" s="164">
        <v>25</v>
      </c>
      <c r="CX47" s="60">
        <v>658</v>
      </c>
      <c r="CY47" s="61">
        <v>4723.5999999999995</v>
      </c>
      <c r="CZ47" s="115">
        <v>64</v>
      </c>
      <c r="DA47" s="61">
        <v>47</v>
      </c>
      <c r="DB47" s="61">
        <v>6</v>
      </c>
      <c r="DC47" s="61">
        <v>44</v>
      </c>
      <c r="DD47" s="62">
        <v>0.88</v>
      </c>
      <c r="DE47" s="62">
        <v>1.29</v>
      </c>
      <c r="DF47" s="62">
        <v>1.86</v>
      </c>
      <c r="DG47" s="62">
        <v>5</v>
      </c>
      <c r="DH47" s="62">
        <v>11.7</v>
      </c>
      <c r="DI47" s="61">
        <v>16</v>
      </c>
      <c r="DJ47" s="153">
        <v>4.5227963525835871E-2</v>
      </c>
      <c r="DK47" s="61">
        <v>48</v>
      </c>
      <c r="DL47" s="153">
        <v>0.1356838905775076</v>
      </c>
      <c r="DM47" s="163">
        <v>37.5</v>
      </c>
      <c r="DN47" s="163">
        <v>4.0999999999999996</v>
      </c>
      <c r="DO47" s="163">
        <v>68.599999999999994</v>
      </c>
      <c r="DP47" s="164">
        <v>29.3</v>
      </c>
      <c r="DQ47" s="60">
        <v>1068</v>
      </c>
      <c r="DR47" s="61">
        <v>2887.2999999999997</v>
      </c>
      <c r="DS47" s="115">
        <v>93</v>
      </c>
      <c r="DT47" s="61">
        <v>60</v>
      </c>
      <c r="DU47" s="61">
        <v>5</v>
      </c>
      <c r="DV47" s="61">
        <v>13</v>
      </c>
      <c r="DW47" s="62">
        <v>1.03</v>
      </c>
      <c r="DX47" s="62">
        <v>2.89</v>
      </c>
      <c r="DY47" s="62">
        <v>2.81</v>
      </c>
      <c r="DZ47" s="62">
        <v>5.4</v>
      </c>
      <c r="EA47" s="62">
        <v>14.7</v>
      </c>
      <c r="EB47" s="61">
        <v>24</v>
      </c>
      <c r="EC47" s="153">
        <v>6.3146067415730339E-2</v>
      </c>
      <c r="ED47" s="61">
        <v>69</v>
      </c>
      <c r="EE47" s="153">
        <v>0.18154494382022474</v>
      </c>
      <c r="EF47" s="62">
        <v>62.5</v>
      </c>
      <c r="EG47" s="163">
        <v>7.7</v>
      </c>
      <c r="EH47" s="163">
        <v>85.9</v>
      </c>
      <c r="EI47" s="164">
        <v>13.6</v>
      </c>
    </row>
    <row r="48" spans="1:139" ht="15.75" customHeight="1" x14ac:dyDescent="0.2">
      <c r="A48" s="30">
        <v>46</v>
      </c>
      <c r="B48" s="32" t="s">
        <v>425</v>
      </c>
      <c r="C48" s="120">
        <v>5.5628571428571423</v>
      </c>
      <c r="D48" s="34" t="s">
        <v>830</v>
      </c>
      <c r="E48" s="35">
        <v>10</v>
      </c>
      <c r="F48" s="36">
        <v>36698</v>
      </c>
      <c r="G48" s="37">
        <v>25.284931506849315</v>
      </c>
      <c r="H48" s="37" t="s">
        <v>754</v>
      </c>
      <c r="I48" s="37">
        <v>22.863013698630137</v>
      </c>
      <c r="J48" s="37" t="s">
        <v>976</v>
      </c>
      <c r="K48" s="37" t="s">
        <v>980</v>
      </c>
      <c r="L48" s="37" t="s">
        <v>985</v>
      </c>
      <c r="M48" s="35">
        <v>75</v>
      </c>
      <c r="N48" s="35">
        <v>179</v>
      </c>
      <c r="O48" s="35">
        <v>4.5199999999999996</v>
      </c>
      <c r="P48" s="38">
        <v>0</v>
      </c>
      <c r="Q48" s="57">
        <v>0</v>
      </c>
      <c r="R48" s="58">
        <v>0</v>
      </c>
      <c r="S48" s="58">
        <v>0.17111000717558095</v>
      </c>
      <c r="T48" s="58">
        <v>0.2621275961072374</v>
      </c>
      <c r="U48" s="58">
        <v>0.35044422507403755</v>
      </c>
      <c r="V48" s="58">
        <v>0.35044422507403755</v>
      </c>
      <c r="W48" s="59">
        <v>0.24531095755182628</v>
      </c>
      <c r="X48" s="42">
        <v>21.2</v>
      </c>
      <c r="Y48" s="43">
        <v>3.81</v>
      </c>
      <c r="Z48" s="43">
        <v>5.8</v>
      </c>
      <c r="AA48" s="43">
        <v>20.6</v>
      </c>
      <c r="AB48" s="43">
        <v>1.52</v>
      </c>
      <c r="AC48" s="43">
        <v>3.37</v>
      </c>
      <c r="AD48" s="44">
        <v>6.1917659804983746E-2</v>
      </c>
      <c r="AE48" s="44">
        <v>0.26418201516793066</v>
      </c>
      <c r="AF48" s="45">
        <v>6.8000000000000005E-2</v>
      </c>
      <c r="AG48" s="185">
        <v>0.876</v>
      </c>
      <c r="AH48" s="185">
        <v>0.124</v>
      </c>
      <c r="AI48" s="43">
        <v>85.768790823912852</v>
      </c>
      <c r="AJ48" s="47">
        <v>88.407716626471299</v>
      </c>
      <c r="AK48" s="48">
        <v>6</v>
      </c>
      <c r="AL48" s="49">
        <v>4</v>
      </c>
      <c r="AM48" s="49">
        <v>7</v>
      </c>
      <c r="AN48" s="49">
        <v>3</v>
      </c>
      <c r="AO48" s="49">
        <v>7</v>
      </c>
      <c r="AP48" s="49">
        <v>4</v>
      </c>
      <c r="AQ48" s="49">
        <v>0</v>
      </c>
      <c r="AR48" s="50">
        <v>0</v>
      </c>
      <c r="AS48" s="60"/>
      <c r="AT48" s="61">
        <v>1</v>
      </c>
      <c r="AU48" s="115"/>
      <c r="AV48" s="61"/>
      <c r="AW48" s="61"/>
      <c r="AX48" s="61"/>
      <c r="AY48" s="62"/>
      <c r="AZ48" s="62"/>
      <c r="BA48" s="62"/>
      <c r="BB48" s="62"/>
      <c r="BC48" s="62"/>
      <c r="BD48" s="61"/>
      <c r="BE48" s="153"/>
      <c r="BF48" s="61"/>
      <c r="BG48" s="153"/>
      <c r="BH48" s="163"/>
      <c r="BI48" s="163"/>
      <c r="BJ48" s="163"/>
      <c r="BK48" s="164"/>
      <c r="BL48" s="60"/>
      <c r="BM48" s="61">
        <v>1</v>
      </c>
      <c r="BN48" s="115"/>
      <c r="BO48" s="61"/>
      <c r="BP48" s="61"/>
      <c r="BQ48" s="61"/>
      <c r="BR48" s="62"/>
      <c r="BS48" s="62"/>
      <c r="BT48" s="62"/>
      <c r="BU48" s="62"/>
      <c r="BV48" s="62"/>
      <c r="BW48" s="61"/>
      <c r="BX48" s="153"/>
      <c r="BY48" s="61"/>
      <c r="BZ48" s="153"/>
      <c r="CA48" s="163"/>
      <c r="CB48" s="163"/>
      <c r="CC48" s="163"/>
      <c r="CD48" s="164"/>
      <c r="CE48" s="60">
        <v>310</v>
      </c>
      <c r="CF48" s="61">
        <v>1811.7</v>
      </c>
      <c r="CG48" s="115">
        <v>34</v>
      </c>
      <c r="CH48" s="61">
        <v>14</v>
      </c>
      <c r="CI48" s="61">
        <v>2</v>
      </c>
      <c r="CJ48" s="61">
        <v>14</v>
      </c>
      <c r="CK48" s="62">
        <v>0.56000000000000005</v>
      </c>
      <c r="CL48" s="62">
        <v>1.27</v>
      </c>
      <c r="CM48" s="62">
        <v>1.94</v>
      </c>
      <c r="CN48" s="62"/>
      <c r="CO48" s="62"/>
      <c r="CP48" s="61">
        <v>7</v>
      </c>
      <c r="CQ48" s="153">
        <v>4.3806451612903224E-2</v>
      </c>
      <c r="CR48" s="61">
        <v>27</v>
      </c>
      <c r="CS48" s="153">
        <v>0.16896774193548386</v>
      </c>
      <c r="CT48" s="163">
        <v>57.1</v>
      </c>
      <c r="CU48" s="163">
        <v>12.5</v>
      </c>
      <c r="CV48" s="163">
        <v>91.1</v>
      </c>
      <c r="CW48" s="164">
        <v>8.9</v>
      </c>
      <c r="CX48" s="60">
        <v>703</v>
      </c>
      <c r="CY48" s="61">
        <v>2681.9</v>
      </c>
      <c r="CZ48" s="115">
        <v>52</v>
      </c>
      <c r="DA48" s="61">
        <v>27</v>
      </c>
      <c r="DB48" s="61">
        <v>7</v>
      </c>
      <c r="DC48" s="61">
        <v>20</v>
      </c>
      <c r="DD48" s="62">
        <v>1.52</v>
      </c>
      <c r="DE48" s="62">
        <v>2.61</v>
      </c>
      <c r="DF48" s="62">
        <v>2.2999999999999998</v>
      </c>
      <c r="DG48" s="62">
        <v>5.8</v>
      </c>
      <c r="DH48" s="62">
        <v>24.4</v>
      </c>
      <c r="DI48" s="61">
        <v>10</v>
      </c>
      <c r="DJ48" s="153">
        <v>3.2716927453769556E-2</v>
      </c>
      <c r="DK48" s="61">
        <v>42</v>
      </c>
      <c r="DL48" s="153">
        <v>0.13741109530583215</v>
      </c>
      <c r="DM48" s="163">
        <v>40</v>
      </c>
      <c r="DN48" s="163">
        <v>10</v>
      </c>
      <c r="DO48" s="163">
        <v>91.2</v>
      </c>
      <c r="DP48" s="164">
        <v>8.8000000000000007</v>
      </c>
      <c r="DQ48" s="60">
        <v>923</v>
      </c>
      <c r="DR48" s="61">
        <v>2633.7999999999997</v>
      </c>
      <c r="DS48" s="115">
        <v>79</v>
      </c>
      <c r="DT48" s="61">
        <v>41</v>
      </c>
      <c r="DU48" s="61">
        <v>6</v>
      </c>
      <c r="DV48" s="61">
        <v>5</v>
      </c>
      <c r="DW48" s="62">
        <v>1.0900000000000001</v>
      </c>
      <c r="DX48" s="62">
        <v>3.37</v>
      </c>
      <c r="DY48" s="62">
        <v>3.81</v>
      </c>
      <c r="DZ48" s="62">
        <v>5.4</v>
      </c>
      <c r="EA48" s="62">
        <v>20.6</v>
      </c>
      <c r="EB48" s="61">
        <v>15</v>
      </c>
      <c r="EC48" s="153">
        <v>6.1917659804983746E-2</v>
      </c>
      <c r="ED48" s="61">
        <v>64</v>
      </c>
      <c r="EE48" s="153">
        <v>0.26418201516793066</v>
      </c>
      <c r="EF48" s="62">
        <v>66.7</v>
      </c>
      <c r="EG48" s="163">
        <v>6.8</v>
      </c>
      <c r="EH48" s="163">
        <v>84</v>
      </c>
      <c r="EI48" s="164">
        <v>16</v>
      </c>
    </row>
    <row r="49" spans="1:139" ht="15.75" customHeight="1" x14ac:dyDescent="0.2">
      <c r="A49" s="30">
        <v>47</v>
      </c>
      <c r="B49" s="32" t="s">
        <v>440</v>
      </c>
      <c r="C49" s="120">
        <v>5.5342857142857138</v>
      </c>
      <c r="D49" s="34" t="s">
        <v>831</v>
      </c>
      <c r="E49" s="35">
        <v>6</v>
      </c>
      <c r="F49" s="36">
        <v>36632</v>
      </c>
      <c r="G49" s="37">
        <v>25.465753424657535</v>
      </c>
      <c r="H49" s="37" t="s">
        <v>669</v>
      </c>
      <c r="I49" s="37">
        <v>23.043835616438358</v>
      </c>
      <c r="J49" s="37" t="s">
        <v>978</v>
      </c>
      <c r="K49" s="37" t="s">
        <v>977</v>
      </c>
      <c r="L49" s="37" t="s">
        <v>987</v>
      </c>
      <c r="M49" s="35">
        <v>72</v>
      </c>
      <c r="N49" s="35">
        <v>185</v>
      </c>
      <c r="O49" s="35">
        <v>4.47</v>
      </c>
      <c r="P49" s="38">
        <v>0</v>
      </c>
      <c r="Q49" s="57">
        <v>0</v>
      </c>
      <c r="R49" s="58">
        <v>5.0718512256973797E-2</v>
      </c>
      <c r="S49" s="58">
        <v>5.5942147632692049E-2</v>
      </c>
      <c r="T49" s="58">
        <v>0.20610830054337642</v>
      </c>
      <c r="U49" s="58">
        <v>0.28534129056322266</v>
      </c>
      <c r="V49" s="58">
        <v>0.28534129056322266</v>
      </c>
      <c r="W49" s="59">
        <v>0.24254009697873927</v>
      </c>
      <c r="X49" s="42">
        <v>21.38082191780822</v>
      </c>
      <c r="Y49" s="43">
        <v>1.94</v>
      </c>
      <c r="Z49" s="43">
        <v>6.1</v>
      </c>
      <c r="AA49" s="43">
        <v>11.2</v>
      </c>
      <c r="AB49" s="43">
        <v>0.72</v>
      </c>
      <c r="AC49" s="43">
        <v>1.88</v>
      </c>
      <c r="AD49" s="44">
        <v>5.7058823529411766E-2</v>
      </c>
      <c r="AE49" s="44">
        <v>0.17751633986928103</v>
      </c>
      <c r="AF49" s="45">
        <v>6.7000000000000004E-2</v>
      </c>
      <c r="AG49" s="185">
        <v>0.73350000000000004</v>
      </c>
      <c r="AH49" s="185">
        <v>0.26650000000000001</v>
      </c>
      <c r="AI49" s="43">
        <v>92.676928409586694</v>
      </c>
      <c r="AJ49" s="47">
        <v>89.854403934130929</v>
      </c>
      <c r="AK49" s="48">
        <v>6</v>
      </c>
      <c r="AL49" s="49">
        <v>4</v>
      </c>
      <c r="AM49" s="49">
        <v>3</v>
      </c>
      <c r="AN49" s="49">
        <v>4</v>
      </c>
      <c r="AO49" s="49">
        <v>8</v>
      </c>
      <c r="AP49" s="49">
        <v>4</v>
      </c>
      <c r="AQ49" s="49">
        <v>0</v>
      </c>
      <c r="AR49" s="50">
        <v>0</v>
      </c>
      <c r="AS49" s="60"/>
      <c r="AT49" s="61">
        <v>3296.7999999999997</v>
      </c>
      <c r="AU49" s="115"/>
      <c r="AV49" s="61"/>
      <c r="AW49" s="61"/>
      <c r="AX49" s="61"/>
      <c r="AY49" s="62"/>
      <c r="AZ49" s="62"/>
      <c r="BA49" s="62"/>
      <c r="BB49" s="62"/>
      <c r="BC49" s="62"/>
      <c r="BD49" s="61"/>
      <c r="BE49" s="153"/>
      <c r="BF49" s="61"/>
      <c r="BG49" s="153"/>
      <c r="BH49" s="163"/>
      <c r="BI49" s="163"/>
      <c r="BJ49" s="163"/>
      <c r="BK49" s="164"/>
      <c r="BL49" s="60">
        <v>168</v>
      </c>
      <c r="BM49" s="61">
        <v>3312.4</v>
      </c>
      <c r="BN49" s="115">
        <v>32</v>
      </c>
      <c r="BO49" s="61">
        <v>18</v>
      </c>
      <c r="BP49" s="61">
        <v>0</v>
      </c>
      <c r="BQ49" s="61">
        <v>26</v>
      </c>
      <c r="BR49" s="62">
        <v>0.52</v>
      </c>
      <c r="BS49" s="62">
        <v>0.41</v>
      </c>
      <c r="BT49" s="62">
        <v>0.54</v>
      </c>
      <c r="BU49" s="62"/>
      <c r="BV49" s="62"/>
      <c r="BW49" s="61">
        <v>5</v>
      </c>
      <c r="BX49" s="153">
        <v>1.6071428571428573E-2</v>
      </c>
      <c r="BY49" s="61">
        <v>27</v>
      </c>
      <c r="BZ49" s="153">
        <v>8.6785714285714299E-2</v>
      </c>
      <c r="CA49" s="163">
        <v>60</v>
      </c>
      <c r="CB49" s="163">
        <v>10</v>
      </c>
      <c r="CC49" s="163">
        <v>96</v>
      </c>
      <c r="CD49" s="164">
        <v>4</v>
      </c>
      <c r="CE49" s="60">
        <v>82</v>
      </c>
      <c r="CF49" s="61">
        <v>1465.8</v>
      </c>
      <c r="CG49" s="115">
        <v>19</v>
      </c>
      <c r="CH49" s="61">
        <v>9</v>
      </c>
      <c r="CI49" s="61">
        <v>0</v>
      </c>
      <c r="CJ49" s="61">
        <v>11</v>
      </c>
      <c r="CK49" s="62">
        <v>0.32</v>
      </c>
      <c r="CL49" s="62">
        <v>0.54</v>
      </c>
      <c r="CM49" s="62">
        <v>0.67</v>
      </c>
      <c r="CN49" s="62"/>
      <c r="CO49" s="62"/>
      <c r="CP49" s="61">
        <v>2</v>
      </c>
      <c r="CQ49" s="153">
        <v>1.6341463414634147E-2</v>
      </c>
      <c r="CR49" s="61">
        <v>17</v>
      </c>
      <c r="CS49" s="153">
        <v>0.13890243902439026</v>
      </c>
      <c r="CT49" s="163">
        <v>50</v>
      </c>
      <c r="CU49" s="163">
        <v>18.2</v>
      </c>
      <c r="CV49" s="163">
        <v>88.5</v>
      </c>
      <c r="CW49" s="164">
        <v>11.5</v>
      </c>
      <c r="CX49" s="60">
        <v>440</v>
      </c>
      <c r="CY49" s="61">
        <v>2134.8000000000002</v>
      </c>
      <c r="CZ49" s="115">
        <v>64</v>
      </c>
      <c r="DA49" s="61">
        <v>40</v>
      </c>
      <c r="DB49" s="61">
        <v>2</v>
      </c>
      <c r="DC49" s="61">
        <v>10</v>
      </c>
      <c r="DD49" s="62">
        <v>0.56999999999999995</v>
      </c>
      <c r="DE49" s="62">
        <v>1.26</v>
      </c>
      <c r="DF49" s="62">
        <v>1.24</v>
      </c>
      <c r="DG49" s="62">
        <v>6.1</v>
      </c>
      <c r="DH49" s="62">
        <v>11.4</v>
      </c>
      <c r="DI49" s="61">
        <v>8</v>
      </c>
      <c r="DJ49" s="153">
        <v>2.2545454545454546E-2</v>
      </c>
      <c r="DK49" s="61">
        <v>56</v>
      </c>
      <c r="DL49" s="153">
        <v>0.15781818181818183</v>
      </c>
      <c r="DM49" s="163">
        <v>25</v>
      </c>
      <c r="DN49" s="163">
        <v>4.8</v>
      </c>
      <c r="DO49" s="163">
        <v>68.8</v>
      </c>
      <c r="DP49" s="164">
        <v>31.2</v>
      </c>
      <c r="DQ49" s="60">
        <v>918</v>
      </c>
      <c r="DR49" s="61">
        <v>3217.2000000000003</v>
      </c>
      <c r="DS49" s="115">
        <v>111</v>
      </c>
      <c r="DT49" s="61">
        <v>70</v>
      </c>
      <c r="DU49" s="61">
        <v>2</v>
      </c>
      <c r="DV49" s="61">
        <v>18</v>
      </c>
      <c r="DW49" s="62">
        <v>0.72</v>
      </c>
      <c r="DX49" s="62">
        <v>1.88</v>
      </c>
      <c r="DY49" s="62">
        <v>1.94</v>
      </c>
      <c r="DZ49" s="62">
        <v>5</v>
      </c>
      <c r="EA49" s="62">
        <v>11.2</v>
      </c>
      <c r="EB49" s="61">
        <v>27</v>
      </c>
      <c r="EC49" s="153">
        <v>5.7058823529411766E-2</v>
      </c>
      <c r="ED49" s="61">
        <v>84</v>
      </c>
      <c r="EE49" s="153">
        <v>0.17751633986928103</v>
      </c>
      <c r="EF49" s="62">
        <v>55.6</v>
      </c>
      <c r="EG49" s="163">
        <v>6.7</v>
      </c>
      <c r="EH49" s="163">
        <v>77.900000000000006</v>
      </c>
      <c r="EI49" s="164">
        <v>22.1</v>
      </c>
    </row>
    <row r="50" spans="1:139" ht="15.75" customHeight="1" x14ac:dyDescent="0.2">
      <c r="A50" s="30">
        <v>48</v>
      </c>
      <c r="B50" s="32" t="s">
        <v>455</v>
      </c>
      <c r="C50" s="120">
        <v>5.3371428571428572</v>
      </c>
      <c r="D50" s="34" t="s">
        <v>704</v>
      </c>
      <c r="E50" s="35">
        <v>3</v>
      </c>
      <c r="F50" s="36">
        <v>36755</v>
      </c>
      <c r="G50" s="37">
        <v>25.12876712328767</v>
      </c>
      <c r="H50" s="37" t="s">
        <v>754</v>
      </c>
      <c r="I50" s="37">
        <v>22.706849315068492</v>
      </c>
      <c r="J50" s="37" t="s">
        <v>976</v>
      </c>
      <c r="K50" s="37" t="s">
        <v>984</v>
      </c>
      <c r="L50" s="37" t="s">
        <v>987</v>
      </c>
      <c r="M50" s="35">
        <v>74</v>
      </c>
      <c r="N50" s="35">
        <v>196</v>
      </c>
      <c r="O50" s="35">
        <v>4.5</v>
      </c>
      <c r="P50" s="38">
        <v>0</v>
      </c>
      <c r="Q50" s="57">
        <v>5.1408595517170474E-2</v>
      </c>
      <c r="R50" s="58">
        <v>0.16881404941106432</v>
      </c>
      <c r="S50" s="58">
        <v>0.10984868881589574</v>
      </c>
      <c r="T50" s="58">
        <v>0.17029657089898054</v>
      </c>
      <c r="U50" s="58">
        <v>0.24601289446895147</v>
      </c>
      <c r="V50" s="58">
        <v>0.24601289446895147</v>
      </c>
      <c r="W50" s="59">
        <v>0.23371224974550389</v>
      </c>
      <c r="X50" s="42">
        <v>22.041095890410958</v>
      </c>
      <c r="Y50" s="43">
        <v>2.13</v>
      </c>
      <c r="Z50" s="43">
        <v>7</v>
      </c>
      <c r="AA50" s="43">
        <v>10.199999999999999</v>
      </c>
      <c r="AB50" s="43">
        <v>0.86</v>
      </c>
      <c r="AC50" s="43">
        <v>1.87</v>
      </c>
      <c r="AD50" s="44">
        <v>4.4068965517241376E-2</v>
      </c>
      <c r="AE50" s="44">
        <v>0.17921379310344829</v>
      </c>
      <c r="AF50" s="45">
        <v>0.04</v>
      </c>
      <c r="AG50" s="185">
        <v>0.94200000000000006</v>
      </c>
      <c r="AH50" s="185">
        <v>5.8000000000000003E-2</v>
      </c>
      <c r="AI50" s="43">
        <v>95.595183661027278</v>
      </c>
      <c r="AJ50" s="47">
        <v>96.572301790059242</v>
      </c>
      <c r="AK50" s="48">
        <v>6</v>
      </c>
      <c r="AL50" s="49">
        <v>2</v>
      </c>
      <c r="AM50" s="49">
        <v>4</v>
      </c>
      <c r="AN50" s="49">
        <v>5</v>
      </c>
      <c r="AO50" s="49">
        <v>8</v>
      </c>
      <c r="AP50" s="49">
        <v>6</v>
      </c>
      <c r="AQ50" s="49">
        <v>0</v>
      </c>
      <c r="AR50" s="50">
        <v>0</v>
      </c>
      <c r="AS50" s="60">
        <v>100</v>
      </c>
      <c r="AT50" s="61">
        <v>1945.1999999999998</v>
      </c>
      <c r="AU50" s="115">
        <v>15</v>
      </c>
      <c r="AV50" s="61">
        <v>10</v>
      </c>
      <c r="AW50" s="61">
        <v>2</v>
      </c>
      <c r="AX50" s="61">
        <v>11</v>
      </c>
      <c r="AY50" s="62">
        <v>0.38</v>
      </c>
      <c r="AZ50" s="62">
        <v>1.33</v>
      </c>
      <c r="BA50" s="62">
        <v>1.41</v>
      </c>
      <c r="BB50" s="62">
        <v>1.41</v>
      </c>
      <c r="BC50" s="62">
        <v>10.3</v>
      </c>
      <c r="BD50" s="61">
        <v>3</v>
      </c>
      <c r="BE50" s="153">
        <v>4.2299999999999997E-2</v>
      </c>
      <c r="BF50" s="61">
        <v>12</v>
      </c>
      <c r="BG50" s="153">
        <v>0.16919999999999999</v>
      </c>
      <c r="BH50" s="163">
        <v>66.7</v>
      </c>
      <c r="BI50" s="163">
        <v>0</v>
      </c>
      <c r="BJ50" s="163">
        <v>87.7</v>
      </c>
      <c r="BK50" s="164">
        <v>12.3</v>
      </c>
      <c r="BL50" s="60">
        <v>397</v>
      </c>
      <c r="BM50" s="61">
        <v>2351.7000000000003</v>
      </c>
      <c r="BN50" s="115">
        <v>43</v>
      </c>
      <c r="BO50" s="163">
        <v>27</v>
      </c>
      <c r="BP50" s="163">
        <v>3</v>
      </c>
      <c r="BQ50" s="61">
        <v>12</v>
      </c>
      <c r="BR50" s="62">
        <v>0.64</v>
      </c>
      <c r="BS50" s="62">
        <v>1.47</v>
      </c>
      <c r="BT50" s="62">
        <v>2.08</v>
      </c>
      <c r="BU50" s="163">
        <v>5.4</v>
      </c>
      <c r="BV50" s="163">
        <v>13</v>
      </c>
      <c r="BW50" s="61">
        <v>10</v>
      </c>
      <c r="BX50" s="153">
        <v>5.2392947103274558E-2</v>
      </c>
      <c r="BY50" s="61">
        <v>33</v>
      </c>
      <c r="BZ50" s="153">
        <v>0.17289672544080606</v>
      </c>
      <c r="CA50" s="163">
        <v>40</v>
      </c>
      <c r="CB50" s="163">
        <v>6.9</v>
      </c>
      <c r="CC50" s="163">
        <v>96.4</v>
      </c>
      <c r="CD50" s="164">
        <v>2.6</v>
      </c>
      <c r="CE50" s="60">
        <v>204</v>
      </c>
      <c r="CF50" s="61">
        <v>1857.1000000000001</v>
      </c>
      <c r="CG50" s="115">
        <v>29</v>
      </c>
      <c r="CH50" s="163">
        <v>13</v>
      </c>
      <c r="CI50" s="163">
        <v>3</v>
      </c>
      <c r="CJ50" s="61">
        <v>12</v>
      </c>
      <c r="CK50" s="62">
        <v>0.7</v>
      </c>
      <c r="CL50" s="62">
        <v>0.98</v>
      </c>
      <c r="CM50" s="62">
        <v>1.43</v>
      </c>
      <c r="CN50" s="163">
        <v>4.4000000000000004</v>
      </c>
      <c r="CO50" s="163">
        <v>17.100000000000001</v>
      </c>
      <c r="CP50" s="61">
        <v>10</v>
      </c>
      <c r="CQ50" s="153">
        <v>7.0098039215686275E-2</v>
      </c>
      <c r="CR50" s="61">
        <v>19</v>
      </c>
      <c r="CS50" s="153">
        <v>0.13318627450980391</v>
      </c>
      <c r="CT50" s="163">
        <v>30</v>
      </c>
      <c r="CU50" s="163">
        <v>13.3</v>
      </c>
      <c r="CV50" s="163">
        <v>80.400000000000006</v>
      </c>
      <c r="CW50" s="164">
        <v>19.600000000000001</v>
      </c>
      <c r="CX50" s="60">
        <v>441</v>
      </c>
      <c r="CY50" s="61">
        <v>2589.6</v>
      </c>
      <c r="CZ50" s="115">
        <v>44</v>
      </c>
      <c r="DA50" s="61">
        <v>29</v>
      </c>
      <c r="DB50" s="61">
        <v>4</v>
      </c>
      <c r="DC50" s="61">
        <v>14</v>
      </c>
      <c r="DD50" s="62">
        <v>0.64</v>
      </c>
      <c r="DE50" s="62">
        <v>1.42</v>
      </c>
      <c r="DF50" s="62">
        <v>1.7</v>
      </c>
      <c r="DG50" s="62">
        <v>5.0999999999999996</v>
      </c>
      <c r="DH50" s="62">
        <v>12.7</v>
      </c>
      <c r="DI50" s="61">
        <v>9</v>
      </c>
      <c r="DJ50" s="153">
        <v>3.4693877551020408E-2</v>
      </c>
      <c r="DK50" s="61">
        <v>35</v>
      </c>
      <c r="DL50" s="153">
        <v>0.13492063492063491</v>
      </c>
      <c r="DM50" s="163">
        <v>55.6</v>
      </c>
      <c r="DN50" s="163">
        <v>9.4</v>
      </c>
      <c r="DO50" s="163">
        <v>95.2</v>
      </c>
      <c r="DP50" s="164">
        <v>4.8</v>
      </c>
      <c r="DQ50" s="60">
        <v>725</v>
      </c>
      <c r="DR50" s="61">
        <v>2947</v>
      </c>
      <c r="DS50" s="115">
        <v>76</v>
      </c>
      <c r="DT50" s="61">
        <v>48</v>
      </c>
      <c r="DU50" s="61">
        <v>2</v>
      </c>
      <c r="DV50" s="61">
        <v>21</v>
      </c>
      <c r="DW50" s="62">
        <v>0.86</v>
      </c>
      <c r="DX50" s="62">
        <v>1.87</v>
      </c>
      <c r="DY50" s="62">
        <v>2.13</v>
      </c>
      <c r="DZ50" s="62">
        <v>7</v>
      </c>
      <c r="EA50" s="62">
        <v>10.199999999999999</v>
      </c>
      <c r="EB50" s="61">
        <v>15</v>
      </c>
      <c r="EC50" s="153">
        <v>4.4068965517241376E-2</v>
      </c>
      <c r="ED50" s="61">
        <v>61</v>
      </c>
      <c r="EE50" s="153">
        <v>0.17921379310344829</v>
      </c>
      <c r="EF50" s="62">
        <v>26.7</v>
      </c>
      <c r="EG50" s="62">
        <v>4</v>
      </c>
      <c r="EH50" s="62">
        <v>93.2</v>
      </c>
      <c r="EI50" s="63">
        <v>6.8</v>
      </c>
    </row>
    <row r="51" spans="1:139" ht="15.75" customHeight="1" x14ac:dyDescent="0.2">
      <c r="A51" s="30">
        <v>49</v>
      </c>
      <c r="B51" s="32" t="s">
        <v>448</v>
      </c>
      <c r="C51" s="120">
        <v>5.18</v>
      </c>
      <c r="D51" s="34" t="s">
        <v>752</v>
      </c>
      <c r="E51" s="35">
        <v>6</v>
      </c>
      <c r="F51" s="36">
        <v>36451</v>
      </c>
      <c r="G51" s="37">
        <v>25.961643835616439</v>
      </c>
      <c r="H51" s="37" t="s">
        <v>754</v>
      </c>
      <c r="I51" s="37">
        <v>23.539726027397261</v>
      </c>
      <c r="J51" s="37" t="s">
        <v>983</v>
      </c>
      <c r="K51" s="37" t="s">
        <v>977</v>
      </c>
      <c r="L51" s="37" t="s">
        <v>985</v>
      </c>
      <c r="M51" s="35">
        <v>72</v>
      </c>
      <c r="N51" s="35">
        <v>194</v>
      </c>
      <c r="O51" s="35">
        <v>4.96</v>
      </c>
      <c r="P51" s="38">
        <v>0</v>
      </c>
      <c r="Q51" s="57">
        <v>0.27056277056277056</v>
      </c>
      <c r="R51" s="58">
        <v>0.30809337599241615</v>
      </c>
      <c r="S51" s="58">
        <v>0.28305203938115325</v>
      </c>
      <c r="T51" s="58">
        <v>4.526686037620431E-2</v>
      </c>
      <c r="U51" s="58">
        <v>0.37335285505124455</v>
      </c>
      <c r="V51" s="58">
        <v>0.37335285505124455</v>
      </c>
      <c r="W51" s="59">
        <v>0.31734992679355783</v>
      </c>
      <c r="X51" s="42">
        <v>18.884931506849316</v>
      </c>
      <c r="Y51" s="43">
        <v>2.82</v>
      </c>
      <c r="Z51" s="43">
        <v>5.5</v>
      </c>
      <c r="AA51" s="43">
        <v>12.1</v>
      </c>
      <c r="AB51" s="43">
        <v>0.73</v>
      </c>
      <c r="AC51" s="43">
        <v>2.95</v>
      </c>
      <c r="AD51" s="44">
        <v>5.529411764705882E-2</v>
      </c>
      <c r="AE51" s="44">
        <v>0.19813725490196077</v>
      </c>
      <c r="AF51" s="45">
        <v>8.4000000000000005E-2</v>
      </c>
      <c r="AG51" s="185">
        <v>1.8000000000000002E-2</v>
      </c>
      <c r="AH51" s="185">
        <v>0.98099999999999998</v>
      </c>
      <c r="AI51" s="43">
        <v>64.106935914288897</v>
      </c>
      <c r="AJ51" s="47">
        <v>62.154525548843104</v>
      </c>
      <c r="AK51" s="48">
        <v>8</v>
      </c>
      <c r="AL51" s="49">
        <v>8</v>
      </c>
      <c r="AM51" s="49">
        <v>5</v>
      </c>
      <c r="AN51" s="49">
        <v>3</v>
      </c>
      <c r="AO51" s="49">
        <v>3</v>
      </c>
      <c r="AP51" s="49">
        <v>1</v>
      </c>
      <c r="AQ51" s="49">
        <v>0</v>
      </c>
      <c r="AR51" s="50">
        <v>0</v>
      </c>
      <c r="AS51" s="60">
        <v>575</v>
      </c>
      <c r="AT51" s="61">
        <v>2125.1999999999998</v>
      </c>
      <c r="AU51" s="115">
        <v>72</v>
      </c>
      <c r="AV51" s="61">
        <v>41</v>
      </c>
      <c r="AW51" s="61">
        <v>2</v>
      </c>
      <c r="AX51" s="61">
        <v>13</v>
      </c>
      <c r="AY51" s="62">
        <v>0.56999999999999995</v>
      </c>
      <c r="AZ51" s="62">
        <v>1.81</v>
      </c>
      <c r="BA51" s="62">
        <v>1.61</v>
      </c>
      <c r="BB51" s="62"/>
      <c r="BC51" s="62"/>
      <c r="BD51" s="61">
        <v>10</v>
      </c>
      <c r="BE51" s="153">
        <v>2.8000000000000004E-2</v>
      </c>
      <c r="BF51" s="61">
        <v>62</v>
      </c>
      <c r="BG51" s="153">
        <v>0.1736</v>
      </c>
      <c r="BH51" s="163">
        <v>20</v>
      </c>
      <c r="BI51" s="163">
        <v>10.9</v>
      </c>
      <c r="BJ51" s="163">
        <v>4.7</v>
      </c>
      <c r="BK51" s="164">
        <v>94.7</v>
      </c>
      <c r="BL51" s="60">
        <v>1040</v>
      </c>
      <c r="BM51" s="61">
        <v>3375.6000000000004</v>
      </c>
      <c r="BN51" s="115">
        <v>99</v>
      </c>
      <c r="BO51" s="61">
        <v>62</v>
      </c>
      <c r="BP51" s="61">
        <v>6</v>
      </c>
      <c r="BQ51" s="61">
        <v>20</v>
      </c>
      <c r="BR51" s="62">
        <v>0.76</v>
      </c>
      <c r="BS51" s="62">
        <v>2.34</v>
      </c>
      <c r="BT51" s="62">
        <v>2.37</v>
      </c>
      <c r="BU51" s="62"/>
      <c r="BV51" s="62"/>
      <c r="BW51" s="61">
        <v>20</v>
      </c>
      <c r="BX51" s="153">
        <v>4.5576923076923077E-2</v>
      </c>
      <c r="BY51" s="61">
        <v>79</v>
      </c>
      <c r="BZ51" s="153">
        <v>0.18002884615384618</v>
      </c>
      <c r="CA51" s="163">
        <v>50</v>
      </c>
      <c r="CB51" s="163">
        <v>17.3</v>
      </c>
      <c r="CC51" s="163">
        <v>4.8</v>
      </c>
      <c r="CD51" s="164">
        <v>95</v>
      </c>
      <c r="CE51" s="60">
        <v>644</v>
      </c>
      <c r="CF51" s="61">
        <v>2275.2000000000003</v>
      </c>
      <c r="CG51" s="115">
        <v>69</v>
      </c>
      <c r="CH51" s="61">
        <v>46</v>
      </c>
      <c r="CI51" s="61">
        <v>3</v>
      </c>
      <c r="CJ51" s="61">
        <v>15</v>
      </c>
      <c r="CK51" s="62">
        <v>0.72</v>
      </c>
      <c r="CL51" s="62">
        <v>2.1</v>
      </c>
      <c r="CM51" s="62">
        <v>2.3199999999999998</v>
      </c>
      <c r="CN51" s="62"/>
      <c r="CO51" s="62"/>
      <c r="CP51" s="61">
        <v>9</v>
      </c>
      <c r="CQ51" s="153">
        <v>3.2422360248447205E-2</v>
      </c>
      <c r="CR51" s="61">
        <v>60</v>
      </c>
      <c r="CS51" s="153">
        <v>0.21614906832298136</v>
      </c>
      <c r="CT51" s="163">
        <v>66.7</v>
      </c>
      <c r="CU51" s="163">
        <v>6.1</v>
      </c>
      <c r="CV51" s="163">
        <v>5.0999999999999996</v>
      </c>
      <c r="CW51" s="164">
        <v>94.9</v>
      </c>
      <c r="CX51" s="60">
        <v>148</v>
      </c>
      <c r="CY51" s="61">
        <v>3269.5</v>
      </c>
      <c r="CZ51" s="115">
        <v>22</v>
      </c>
      <c r="DA51" s="61">
        <v>11</v>
      </c>
      <c r="DB51" s="61">
        <v>0</v>
      </c>
      <c r="DC51" s="61">
        <v>18</v>
      </c>
      <c r="DD51" s="62">
        <v>0.22</v>
      </c>
      <c r="DE51" s="62">
        <v>1.29</v>
      </c>
      <c r="DF51" s="62">
        <v>1.52</v>
      </c>
      <c r="DG51" s="62">
        <v>5.2</v>
      </c>
      <c r="DH51" s="62">
        <v>12.5</v>
      </c>
      <c r="DI51" s="61">
        <v>7</v>
      </c>
      <c r="DJ51" s="153">
        <v>7.1891891891891893E-2</v>
      </c>
      <c r="DK51" s="61">
        <v>15</v>
      </c>
      <c r="DL51" s="153">
        <v>0.15405405405405406</v>
      </c>
      <c r="DM51" s="163">
        <v>28.6</v>
      </c>
      <c r="DN51" s="163">
        <v>21.4</v>
      </c>
      <c r="DO51" s="163">
        <v>1</v>
      </c>
      <c r="DP51" s="164">
        <v>99</v>
      </c>
      <c r="DQ51" s="60">
        <v>1224</v>
      </c>
      <c r="DR51" s="61">
        <v>3278.3999999999996</v>
      </c>
      <c r="DS51" s="115">
        <v>110</v>
      </c>
      <c r="DT51" s="61">
        <v>76</v>
      </c>
      <c r="DU51" s="61">
        <v>8</v>
      </c>
      <c r="DV51" s="61">
        <v>27</v>
      </c>
      <c r="DW51" s="62">
        <v>0.73</v>
      </c>
      <c r="DX51" s="62">
        <v>2.95</v>
      </c>
      <c r="DY51" s="62">
        <v>2.82</v>
      </c>
      <c r="DZ51" s="62">
        <v>5.5</v>
      </c>
      <c r="EA51" s="62">
        <v>12.1</v>
      </c>
      <c r="EB51" s="61">
        <v>24</v>
      </c>
      <c r="EC51" s="153">
        <v>5.529411764705882E-2</v>
      </c>
      <c r="ED51" s="61">
        <v>86</v>
      </c>
      <c r="EE51" s="153">
        <v>0.19813725490196077</v>
      </c>
      <c r="EF51" s="62">
        <v>62.5</v>
      </c>
      <c r="EG51" s="163">
        <v>8.4</v>
      </c>
      <c r="EH51" s="163">
        <v>2.6</v>
      </c>
      <c r="EI51" s="164">
        <v>97.2</v>
      </c>
    </row>
    <row r="52" spans="1:139" ht="15.75" customHeight="1" x14ac:dyDescent="0.2">
      <c r="A52" s="30">
        <v>50</v>
      </c>
      <c r="B52" s="32" t="s">
        <v>494</v>
      </c>
      <c r="C52" s="120">
        <v>5.1242857142857146</v>
      </c>
      <c r="D52" s="34" t="s">
        <v>755</v>
      </c>
      <c r="E52" s="35">
        <v>5</v>
      </c>
      <c r="F52" s="36">
        <v>36482</v>
      </c>
      <c r="G52" s="37">
        <v>25.876712328767123</v>
      </c>
      <c r="H52" s="37" t="s">
        <v>669</v>
      </c>
      <c r="I52" s="37">
        <v>23.454794520547946</v>
      </c>
      <c r="J52" s="37" t="s">
        <v>978</v>
      </c>
      <c r="K52" s="37" t="s">
        <v>982</v>
      </c>
      <c r="L52" s="37" t="s">
        <v>987</v>
      </c>
      <c r="M52" s="35">
        <v>76</v>
      </c>
      <c r="N52" s="35">
        <v>212</v>
      </c>
      <c r="O52" s="35">
        <v>4.55</v>
      </c>
      <c r="P52" s="38">
        <v>0</v>
      </c>
      <c r="Q52" s="57">
        <v>0</v>
      </c>
      <c r="R52" s="58">
        <v>6.9867886178861796E-3</v>
      </c>
      <c r="S52" s="58">
        <v>0.15373013110569669</v>
      </c>
      <c r="T52" s="58">
        <v>9.2936802973977703E-2</v>
      </c>
      <c r="U52" s="58">
        <v>0.16057150347358762</v>
      </c>
      <c r="V52" s="58">
        <v>0.16057150347358762</v>
      </c>
      <c r="W52" s="59">
        <v>0.15254292829990823</v>
      </c>
      <c r="X52" s="42" t="s">
        <v>727</v>
      </c>
      <c r="Y52" s="43">
        <v>2.08</v>
      </c>
      <c r="Z52" s="43">
        <v>3.6</v>
      </c>
      <c r="AA52" s="43">
        <v>11.9</v>
      </c>
      <c r="AB52" s="43">
        <v>1.1499999999999999</v>
      </c>
      <c r="AC52" s="43">
        <v>1.63</v>
      </c>
      <c r="AD52" s="44">
        <v>5.746938775510204E-2</v>
      </c>
      <c r="AE52" s="44">
        <v>0.11493877551020408</v>
      </c>
      <c r="AF52" s="45">
        <v>0.05</v>
      </c>
      <c r="AG52" s="185">
        <v>0.74750000000000005</v>
      </c>
      <c r="AH52" s="185">
        <v>0.2525</v>
      </c>
      <c r="AI52" s="43">
        <v>98.928237086419941</v>
      </c>
      <c r="AJ52" s="47">
        <v>104.0182755837358</v>
      </c>
      <c r="AK52" s="48">
        <v>4</v>
      </c>
      <c r="AL52" s="49">
        <v>0</v>
      </c>
      <c r="AM52" s="49">
        <v>4</v>
      </c>
      <c r="AN52" s="49">
        <v>1</v>
      </c>
      <c r="AO52" s="49">
        <v>7</v>
      </c>
      <c r="AP52" s="49">
        <v>7</v>
      </c>
      <c r="AQ52" s="49">
        <v>0</v>
      </c>
      <c r="AR52" s="50">
        <v>1</v>
      </c>
      <c r="AS52" s="60"/>
      <c r="AT52" s="61">
        <v>3550.3</v>
      </c>
      <c r="AU52" s="115"/>
      <c r="AV52" s="61"/>
      <c r="AW52" s="61"/>
      <c r="AX52" s="61"/>
      <c r="AY52" s="62"/>
      <c r="AZ52" s="62"/>
      <c r="BA52" s="62"/>
      <c r="BB52" s="62"/>
      <c r="BC52" s="62"/>
      <c r="BD52" s="61"/>
      <c r="BE52" s="153"/>
      <c r="BF52" s="61"/>
      <c r="BG52" s="153"/>
      <c r="BH52" s="163"/>
      <c r="BI52" s="163"/>
      <c r="BJ52" s="163"/>
      <c r="BK52" s="164"/>
      <c r="BL52" s="60">
        <v>22</v>
      </c>
      <c r="BM52" s="61">
        <v>3148.7999999999997</v>
      </c>
      <c r="BN52" s="115">
        <v>6</v>
      </c>
      <c r="BO52" s="61">
        <v>3</v>
      </c>
      <c r="BP52" s="61">
        <v>3</v>
      </c>
      <c r="BQ52" s="61">
        <v>18</v>
      </c>
      <c r="BR52" s="62">
        <v>2.66</v>
      </c>
      <c r="BS52" s="62">
        <v>0.12</v>
      </c>
      <c r="BT52" s="62">
        <v>0.67</v>
      </c>
      <c r="BU52" s="62"/>
      <c r="BV52" s="62"/>
      <c r="BW52" s="61">
        <v>2</v>
      </c>
      <c r="BX52" s="153">
        <v>6.0909090909090906E-2</v>
      </c>
      <c r="BY52" s="61">
        <v>4</v>
      </c>
      <c r="BZ52" s="153">
        <v>0.12181818181818181</v>
      </c>
      <c r="CA52" s="163">
        <v>50</v>
      </c>
      <c r="CB52" s="163">
        <v>0</v>
      </c>
      <c r="CC52" s="163">
        <v>85.3</v>
      </c>
      <c r="CD52" s="164">
        <v>14.7</v>
      </c>
      <c r="CE52" s="60">
        <v>265</v>
      </c>
      <c r="CF52" s="61">
        <v>1723.8000000000002</v>
      </c>
      <c r="CG52" s="115">
        <v>16</v>
      </c>
      <c r="CH52" s="61">
        <v>14</v>
      </c>
      <c r="CI52" s="61">
        <v>0</v>
      </c>
      <c r="CJ52" s="61">
        <v>7</v>
      </c>
      <c r="CK52" s="62">
        <v>1.1100000000000001</v>
      </c>
      <c r="CL52" s="62">
        <v>1.41</v>
      </c>
      <c r="CM52" s="62">
        <v>1.75</v>
      </c>
      <c r="CN52" s="62"/>
      <c r="CO52" s="62"/>
      <c r="CP52" s="61">
        <v>7</v>
      </c>
      <c r="CQ52" s="153">
        <v>4.6226415094339626E-2</v>
      </c>
      <c r="CR52" s="61">
        <v>9</v>
      </c>
      <c r="CS52" s="153">
        <v>5.9433962264150951E-2</v>
      </c>
      <c r="CT52" s="163">
        <v>85.7</v>
      </c>
      <c r="CU52" s="163">
        <v>0</v>
      </c>
      <c r="CV52" s="163">
        <v>90.2</v>
      </c>
      <c r="CW52" s="164">
        <v>9.8000000000000007</v>
      </c>
      <c r="CX52" s="60">
        <v>240</v>
      </c>
      <c r="CY52" s="61">
        <v>2582.3999999999996</v>
      </c>
      <c r="CZ52" s="115">
        <v>28</v>
      </c>
      <c r="DA52" s="61">
        <v>19</v>
      </c>
      <c r="DB52" s="61">
        <v>5</v>
      </c>
      <c r="DC52" s="61">
        <v>16</v>
      </c>
      <c r="DD52" s="62">
        <v>1.1499999999999999</v>
      </c>
      <c r="DE52" s="62">
        <v>1.63</v>
      </c>
      <c r="DF52" s="62">
        <v>2.08</v>
      </c>
      <c r="DG52" s="62">
        <v>3.3</v>
      </c>
      <c r="DH52" s="62">
        <v>13.1</v>
      </c>
      <c r="DI52" s="61">
        <v>10</v>
      </c>
      <c r="DJ52" s="153">
        <v>8.666666666666667E-2</v>
      </c>
      <c r="DK52" s="61">
        <v>18</v>
      </c>
      <c r="DL52" s="153">
        <v>0.156</v>
      </c>
      <c r="DM52" s="163">
        <v>70</v>
      </c>
      <c r="DN52" s="163">
        <v>5</v>
      </c>
      <c r="DO52" s="163">
        <v>60.6</v>
      </c>
      <c r="DP52" s="164">
        <v>39.4</v>
      </c>
      <c r="DQ52" s="60">
        <v>490</v>
      </c>
      <c r="DR52" s="61">
        <v>3051.6000000000004</v>
      </c>
      <c r="DS52" s="115">
        <v>66</v>
      </c>
      <c r="DT52" s="61">
        <v>38</v>
      </c>
      <c r="DU52" s="61">
        <v>3</v>
      </c>
      <c r="DV52" s="61">
        <v>15</v>
      </c>
      <c r="DW52" s="62">
        <v>0.94</v>
      </c>
      <c r="DX52" s="62">
        <v>1.0900000000000001</v>
      </c>
      <c r="DY52" s="62">
        <v>1.28</v>
      </c>
      <c r="DZ52" s="62">
        <v>3.6</v>
      </c>
      <c r="EA52" s="62">
        <v>11.9</v>
      </c>
      <c r="EB52" s="61">
        <v>22</v>
      </c>
      <c r="EC52" s="153">
        <v>5.746938775510204E-2</v>
      </c>
      <c r="ED52" s="61">
        <v>44</v>
      </c>
      <c r="EE52" s="153">
        <v>0.11493877551020408</v>
      </c>
      <c r="EF52" s="62">
        <v>40.9</v>
      </c>
      <c r="EG52" s="163">
        <v>5</v>
      </c>
      <c r="EH52" s="163">
        <v>88.9</v>
      </c>
      <c r="EI52" s="164">
        <v>11.1</v>
      </c>
    </row>
    <row r="53" spans="1:139" ht="15.75" customHeight="1" x14ac:dyDescent="0.2">
      <c r="A53" s="30">
        <v>51</v>
      </c>
      <c r="B53" s="32" t="s">
        <v>456</v>
      </c>
      <c r="C53" s="120">
        <v>5.0871428571428572</v>
      </c>
      <c r="D53" s="34" t="s">
        <v>708</v>
      </c>
      <c r="E53" s="35">
        <v>2</v>
      </c>
      <c r="F53" s="36">
        <v>36360</v>
      </c>
      <c r="G53" s="37">
        <v>26.210958904109589</v>
      </c>
      <c r="H53" s="37" t="s">
        <v>754</v>
      </c>
      <c r="I53" s="37">
        <v>23.789041095890411</v>
      </c>
      <c r="J53" s="37" t="s">
        <v>976</v>
      </c>
      <c r="K53" s="37" t="s">
        <v>984</v>
      </c>
      <c r="L53" s="37" t="s">
        <v>986</v>
      </c>
      <c r="M53" s="35">
        <v>71</v>
      </c>
      <c r="N53" s="35">
        <v>201</v>
      </c>
      <c r="O53" s="35">
        <v>4.42</v>
      </c>
      <c r="P53" s="38">
        <v>0</v>
      </c>
      <c r="Q53" s="57">
        <v>5.764727076202486E-3</v>
      </c>
      <c r="R53" s="58">
        <v>6.9813829787234036E-2</v>
      </c>
      <c r="S53" s="58">
        <v>9.5747490755414666E-2</v>
      </c>
      <c r="T53" s="58">
        <v>0.19427464746111481</v>
      </c>
      <c r="U53" s="58">
        <v>0.11115709809022646</v>
      </c>
      <c r="V53" s="58">
        <v>0.15271587277567064</v>
      </c>
      <c r="W53" s="59">
        <v>0.15271587277567064</v>
      </c>
      <c r="X53" s="42" t="s">
        <v>727</v>
      </c>
      <c r="Y53" s="43">
        <v>2.2000000000000002</v>
      </c>
      <c r="Z53" s="43">
        <v>5.5</v>
      </c>
      <c r="AA53" s="43">
        <v>14</v>
      </c>
      <c r="AB53" s="43">
        <v>0.81</v>
      </c>
      <c r="AC53" s="43">
        <v>1.54</v>
      </c>
      <c r="AD53" s="44">
        <v>2.9255319148936171E-2</v>
      </c>
      <c r="AE53" s="44">
        <v>0.2047872340425532</v>
      </c>
      <c r="AF53" s="45">
        <v>3.7000000000000005E-2</v>
      </c>
      <c r="AG53" s="185">
        <v>0.83550000000000013</v>
      </c>
      <c r="AH53" s="185">
        <v>0.16450000000000004</v>
      </c>
      <c r="AI53" s="43">
        <v>105.32633578052362</v>
      </c>
      <c r="AJ53" s="47">
        <v>99.998501060672254</v>
      </c>
      <c r="AK53" s="48">
        <v>4</v>
      </c>
      <c r="AL53" s="49">
        <v>0</v>
      </c>
      <c r="AM53" s="49">
        <v>4</v>
      </c>
      <c r="AN53" s="49">
        <v>3</v>
      </c>
      <c r="AO53" s="49">
        <v>9</v>
      </c>
      <c r="AP53" s="49">
        <v>6</v>
      </c>
      <c r="AQ53" s="49">
        <v>0</v>
      </c>
      <c r="AR53" s="50">
        <v>0.75</v>
      </c>
      <c r="AS53" s="60">
        <v>16</v>
      </c>
      <c r="AT53" s="61">
        <v>2775.5</v>
      </c>
      <c r="AU53" s="115">
        <v>2</v>
      </c>
      <c r="AV53" s="61">
        <v>1</v>
      </c>
      <c r="AW53" s="61">
        <v>0</v>
      </c>
      <c r="AX53" s="61">
        <v>28</v>
      </c>
      <c r="AY53" s="62">
        <v>0.17</v>
      </c>
      <c r="AZ53" s="62">
        <v>0.37</v>
      </c>
      <c r="BA53" s="62">
        <v>1.33</v>
      </c>
      <c r="BB53" s="62"/>
      <c r="BC53" s="62"/>
      <c r="BD53" s="61">
        <v>0</v>
      </c>
      <c r="BE53" s="153">
        <v>0</v>
      </c>
      <c r="BF53" s="61">
        <v>2</v>
      </c>
      <c r="BG53" s="153">
        <v>0.16625000000000001</v>
      </c>
      <c r="BH53" s="163">
        <v>0</v>
      </c>
      <c r="BI53" s="163">
        <v>0</v>
      </c>
      <c r="BJ53" s="163">
        <v>75</v>
      </c>
      <c r="BK53" s="164">
        <v>25</v>
      </c>
      <c r="BL53" s="60">
        <v>273</v>
      </c>
      <c r="BM53" s="61">
        <v>3910.4</v>
      </c>
      <c r="BN53" s="115">
        <v>36</v>
      </c>
      <c r="BO53" s="61">
        <v>21</v>
      </c>
      <c r="BP53" s="61">
        <v>2</v>
      </c>
      <c r="BQ53" s="61">
        <v>33</v>
      </c>
      <c r="BR53" s="62">
        <v>0.41</v>
      </c>
      <c r="BS53" s="62">
        <v>0.81</v>
      </c>
      <c r="BT53" s="62">
        <v>1.82</v>
      </c>
      <c r="BU53" s="62">
        <v>4.2</v>
      </c>
      <c r="BV53" s="62">
        <v>12.4</v>
      </c>
      <c r="BW53" s="61">
        <v>10</v>
      </c>
      <c r="BX53" s="153">
        <v>6.6666666666666666E-2</v>
      </c>
      <c r="BY53" s="61">
        <v>26</v>
      </c>
      <c r="BZ53" s="153">
        <v>0.17333333333333334</v>
      </c>
      <c r="CA53" s="163">
        <v>60</v>
      </c>
      <c r="CB53" s="163">
        <v>16</v>
      </c>
      <c r="CC53" s="163">
        <v>72.5</v>
      </c>
      <c r="CD53" s="164">
        <v>27.5</v>
      </c>
      <c r="CE53" s="60">
        <v>435</v>
      </c>
      <c r="CF53" s="61">
        <v>4543.2000000000007</v>
      </c>
      <c r="CG53" s="115">
        <v>40</v>
      </c>
      <c r="CH53" s="61">
        <v>23</v>
      </c>
      <c r="CI53" s="61">
        <v>3</v>
      </c>
      <c r="CJ53" s="61">
        <v>46</v>
      </c>
      <c r="CK53" s="62">
        <v>0.81</v>
      </c>
      <c r="CL53" s="62">
        <v>1.23</v>
      </c>
      <c r="CM53" s="62">
        <v>1.39</v>
      </c>
      <c r="CN53" s="62">
        <v>3.4</v>
      </c>
      <c r="CO53" s="62">
        <v>15.7</v>
      </c>
      <c r="CP53" s="61">
        <v>7</v>
      </c>
      <c r="CQ53" s="153">
        <v>2.2367816091954023E-2</v>
      </c>
      <c r="CR53" s="61">
        <v>33</v>
      </c>
      <c r="CS53" s="153">
        <v>0.10544827586206897</v>
      </c>
      <c r="CT53" s="163">
        <v>14.3</v>
      </c>
      <c r="CU53" s="163">
        <v>17.899999999999999</v>
      </c>
      <c r="CV53" s="163">
        <v>59.3</v>
      </c>
      <c r="CW53" s="164">
        <v>40.700000000000003</v>
      </c>
      <c r="CX53" s="60">
        <v>642</v>
      </c>
      <c r="CY53" s="61">
        <v>3304.6</v>
      </c>
      <c r="CZ53" s="115">
        <v>63</v>
      </c>
      <c r="DA53" s="61">
        <v>41</v>
      </c>
      <c r="DB53" s="61">
        <v>4</v>
      </c>
      <c r="DC53" s="61">
        <v>27</v>
      </c>
      <c r="DD53" s="62">
        <v>0.72</v>
      </c>
      <c r="DE53" s="62">
        <v>1.54</v>
      </c>
      <c r="DF53" s="62">
        <v>1.95</v>
      </c>
      <c r="DG53" s="62">
        <v>5.5</v>
      </c>
      <c r="DH53" s="62">
        <v>11.8</v>
      </c>
      <c r="DI53" s="61">
        <v>8</v>
      </c>
      <c r="DJ53" s="153">
        <v>2.4299065420560748E-2</v>
      </c>
      <c r="DK53" s="61">
        <v>55</v>
      </c>
      <c r="DL53" s="153">
        <v>0.16705607476635514</v>
      </c>
      <c r="DM53" s="163">
        <v>25</v>
      </c>
      <c r="DN53" s="163">
        <v>8.9</v>
      </c>
      <c r="DO53" s="163">
        <v>70.400000000000006</v>
      </c>
      <c r="DP53" s="164">
        <v>29.6</v>
      </c>
      <c r="DQ53" s="60">
        <v>376</v>
      </c>
      <c r="DR53" s="61">
        <v>3382.6</v>
      </c>
      <c r="DS53" s="115">
        <v>40</v>
      </c>
      <c r="DT53" s="61">
        <v>26</v>
      </c>
      <c r="DU53" s="61">
        <v>2</v>
      </c>
      <c r="DV53" s="61">
        <v>21</v>
      </c>
      <c r="DW53" s="62">
        <v>0.76</v>
      </c>
      <c r="DX53" s="62">
        <v>1.1100000000000001</v>
      </c>
      <c r="DY53" s="62">
        <v>2.2000000000000002</v>
      </c>
      <c r="DZ53" s="62">
        <v>2.8</v>
      </c>
      <c r="EA53" s="62">
        <v>14</v>
      </c>
      <c r="EB53" s="61">
        <v>5</v>
      </c>
      <c r="EC53" s="153">
        <v>2.9255319148936171E-2</v>
      </c>
      <c r="ED53" s="61">
        <v>35</v>
      </c>
      <c r="EE53" s="153">
        <v>0.2047872340425532</v>
      </c>
      <c r="EF53" s="62">
        <v>20</v>
      </c>
      <c r="EG53" s="163">
        <v>3.7</v>
      </c>
      <c r="EH53" s="163">
        <v>96.7</v>
      </c>
      <c r="EI53" s="164">
        <v>3.3</v>
      </c>
    </row>
    <row r="54" spans="1:139" ht="15.75" customHeight="1" x14ac:dyDescent="0.2">
      <c r="A54" s="30">
        <v>52</v>
      </c>
      <c r="B54" s="32" t="s">
        <v>569</v>
      </c>
      <c r="C54" s="120">
        <v>5.0814285714285727</v>
      </c>
      <c r="D54" s="34" t="s">
        <v>795</v>
      </c>
      <c r="E54" s="35">
        <v>4</v>
      </c>
      <c r="F54" s="36">
        <v>36091</v>
      </c>
      <c r="G54" s="37">
        <v>26.947945205479453</v>
      </c>
      <c r="H54" s="37" t="s">
        <v>754</v>
      </c>
      <c r="I54" s="37">
        <v>24.526027397260275</v>
      </c>
      <c r="J54" s="37" t="s">
        <v>983</v>
      </c>
      <c r="K54" s="37" t="s">
        <v>982</v>
      </c>
      <c r="L54" s="37" t="s">
        <v>985</v>
      </c>
      <c r="M54" s="35">
        <v>76</v>
      </c>
      <c r="N54" s="35">
        <v>215</v>
      </c>
      <c r="O54" s="35">
        <v>4.53</v>
      </c>
      <c r="P54" s="38">
        <v>0</v>
      </c>
      <c r="Q54" s="57">
        <v>0</v>
      </c>
      <c r="R54" s="58">
        <v>0</v>
      </c>
      <c r="S54" s="58">
        <v>3.760552570990023E-2</v>
      </c>
      <c r="T54" s="58">
        <v>0.21013754457463063</v>
      </c>
      <c r="U54" s="58">
        <v>0.65497737556561086</v>
      </c>
      <c r="V54" s="58">
        <v>0.65497737556561086</v>
      </c>
      <c r="W54" s="59">
        <v>0.62222850678733033</v>
      </c>
      <c r="X54" s="42">
        <v>22.863013698630137</v>
      </c>
      <c r="Y54" s="43">
        <v>2.54</v>
      </c>
      <c r="Z54" s="43">
        <v>5.8</v>
      </c>
      <c r="AA54" s="43">
        <v>6.9</v>
      </c>
      <c r="AB54" s="43">
        <v>0.56000000000000005</v>
      </c>
      <c r="AC54" s="43">
        <v>2.11</v>
      </c>
      <c r="AD54" s="44">
        <v>5.5440414507772019E-2</v>
      </c>
      <c r="AE54" s="44">
        <v>0.229153713298791</v>
      </c>
      <c r="AF54" s="45">
        <v>0.159</v>
      </c>
      <c r="AG54" s="185">
        <v>0.15049999999999999</v>
      </c>
      <c r="AH54" s="185">
        <v>0.69450000000000012</v>
      </c>
      <c r="AI54" s="43">
        <v>102.11173314085768</v>
      </c>
      <c r="AJ54" s="47">
        <v>107.36556832504854</v>
      </c>
      <c r="AK54" s="48">
        <v>10</v>
      </c>
      <c r="AL54" s="49">
        <v>1</v>
      </c>
      <c r="AM54" s="49">
        <v>5</v>
      </c>
      <c r="AN54" s="49">
        <v>3</v>
      </c>
      <c r="AO54" s="49">
        <v>7</v>
      </c>
      <c r="AP54" s="49">
        <v>7</v>
      </c>
      <c r="AQ54" s="49">
        <v>0</v>
      </c>
      <c r="AR54" s="50">
        <v>0.5</v>
      </c>
      <c r="AS54" s="60"/>
      <c r="AT54" s="61">
        <v>2750.7999999999997</v>
      </c>
      <c r="AU54" s="115">
        <v>1</v>
      </c>
      <c r="AV54" s="61">
        <v>0</v>
      </c>
      <c r="AW54" s="61">
        <v>0</v>
      </c>
      <c r="AX54" s="61"/>
      <c r="AY54" s="62">
        <v>0.76</v>
      </c>
      <c r="AZ54" s="62">
        <v>0</v>
      </c>
      <c r="BA54" s="62">
        <v>0</v>
      </c>
      <c r="BB54" s="62"/>
      <c r="BC54" s="62"/>
      <c r="BD54" s="61"/>
      <c r="BE54" s="153"/>
      <c r="BF54" s="61"/>
      <c r="BG54" s="153"/>
      <c r="BH54" s="163">
        <v>0</v>
      </c>
      <c r="BI54" s="163">
        <v>100</v>
      </c>
      <c r="BJ54" s="163">
        <v>0</v>
      </c>
      <c r="BK54" s="164">
        <v>0</v>
      </c>
      <c r="BL54" s="60"/>
      <c r="BM54" s="61">
        <v>3739.4000000000005</v>
      </c>
      <c r="BN54" s="115">
        <v>1</v>
      </c>
      <c r="BO54" s="61">
        <v>1</v>
      </c>
      <c r="BP54" s="61">
        <v>0</v>
      </c>
      <c r="BQ54" s="61">
        <v>23</v>
      </c>
      <c r="BR54" s="62">
        <v>1.02</v>
      </c>
      <c r="BS54" s="62">
        <v>0.56999999999999995</v>
      </c>
      <c r="BT54" s="62">
        <v>4</v>
      </c>
      <c r="BU54" s="62"/>
      <c r="BV54" s="62"/>
      <c r="BW54" s="61">
        <v>0</v>
      </c>
      <c r="BX54" s="153">
        <v>0</v>
      </c>
      <c r="BY54" s="61">
        <v>0</v>
      </c>
      <c r="BZ54" s="153">
        <v>0</v>
      </c>
      <c r="CA54" s="163">
        <v>0</v>
      </c>
      <c r="CB54" s="163">
        <v>0</v>
      </c>
      <c r="CC54" s="163">
        <v>0</v>
      </c>
      <c r="CD54" s="164">
        <v>100</v>
      </c>
      <c r="CE54" s="60">
        <v>98</v>
      </c>
      <c r="CF54" s="61">
        <v>2606</v>
      </c>
      <c r="CG54" s="115">
        <v>12</v>
      </c>
      <c r="CH54" s="61">
        <v>7</v>
      </c>
      <c r="CI54" s="61">
        <v>3</v>
      </c>
      <c r="CJ54" s="61">
        <v>22</v>
      </c>
      <c r="CK54" s="62">
        <v>0.37</v>
      </c>
      <c r="CL54" s="62">
        <v>0.34</v>
      </c>
      <c r="CM54" s="62">
        <v>1.05</v>
      </c>
      <c r="CN54" s="62">
        <v>11.7</v>
      </c>
      <c r="CO54" s="62">
        <v>6.3</v>
      </c>
      <c r="CP54" s="61">
        <v>2</v>
      </c>
      <c r="CQ54" s="153">
        <v>2.1428571428571429E-2</v>
      </c>
      <c r="CR54" s="61">
        <v>10</v>
      </c>
      <c r="CS54" s="153">
        <v>0.10714285714285715</v>
      </c>
      <c r="CT54" s="163">
        <v>50</v>
      </c>
      <c r="CU54" s="163">
        <v>12.5</v>
      </c>
      <c r="CV54" s="163">
        <v>48.6</v>
      </c>
      <c r="CW54" s="164">
        <v>36.200000000000003</v>
      </c>
      <c r="CX54" s="60">
        <v>990</v>
      </c>
      <c r="CY54" s="61">
        <v>4711.2000000000007</v>
      </c>
      <c r="CZ54" s="115">
        <v>112</v>
      </c>
      <c r="DA54" s="61">
        <v>78</v>
      </c>
      <c r="DB54" s="61">
        <v>2</v>
      </c>
      <c r="DC54" s="61">
        <v>31</v>
      </c>
      <c r="DD54" s="62">
        <v>0.56000000000000005</v>
      </c>
      <c r="DE54" s="62">
        <v>1.79</v>
      </c>
      <c r="DF54" s="62">
        <v>2.54</v>
      </c>
      <c r="DG54" s="62">
        <v>5.8</v>
      </c>
      <c r="DH54" s="62">
        <v>9.8000000000000007</v>
      </c>
      <c r="DI54" s="61">
        <v>25</v>
      </c>
      <c r="DJ54" s="153">
        <v>6.4141414141414138E-2</v>
      </c>
      <c r="DK54" s="61">
        <v>87</v>
      </c>
      <c r="DL54" s="153">
        <v>0.22321212121212122</v>
      </c>
      <c r="DM54" s="163">
        <v>56</v>
      </c>
      <c r="DN54" s="163">
        <v>8.1999999999999993</v>
      </c>
      <c r="DO54" s="163">
        <v>19.2</v>
      </c>
      <c r="DP54" s="164">
        <v>68.5</v>
      </c>
      <c r="DQ54" s="60">
        <v>579</v>
      </c>
      <c r="DR54" s="61">
        <v>884</v>
      </c>
      <c r="DS54" s="115">
        <v>77</v>
      </c>
      <c r="DT54" s="61">
        <v>53</v>
      </c>
      <c r="DU54" s="61">
        <v>0</v>
      </c>
      <c r="DV54" s="61">
        <v>7</v>
      </c>
      <c r="DW54" s="62">
        <v>0.41</v>
      </c>
      <c r="DX54" s="62">
        <v>2.11</v>
      </c>
      <c r="DY54" s="62">
        <v>2.14</v>
      </c>
      <c r="DZ54" s="62">
        <v>4.8</v>
      </c>
      <c r="EA54" s="62">
        <v>6.9</v>
      </c>
      <c r="EB54" s="61">
        <v>15</v>
      </c>
      <c r="EC54" s="153">
        <v>5.5440414507772019E-2</v>
      </c>
      <c r="ED54" s="61">
        <v>62</v>
      </c>
      <c r="EE54" s="153">
        <v>0.229153713298791</v>
      </c>
      <c r="EF54" s="62">
        <v>46.7</v>
      </c>
      <c r="EG54" s="163">
        <v>15.9</v>
      </c>
      <c r="EH54" s="163">
        <v>10.9</v>
      </c>
      <c r="EI54" s="164">
        <v>70.400000000000006</v>
      </c>
    </row>
    <row r="55" spans="1:139" ht="15.75" customHeight="1" x14ac:dyDescent="0.2">
      <c r="A55" s="30">
        <v>53</v>
      </c>
      <c r="B55" s="32" t="s">
        <v>479</v>
      </c>
      <c r="C55" s="120">
        <v>5.0814285714285718</v>
      </c>
      <c r="D55" s="34" t="s">
        <v>784</v>
      </c>
      <c r="E55" s="35">
        <v>5</v>
      </c>
      <c r="F55" s="36">
        <v>36293</v>
      </c>
      <c r="G55" s="37">
        <v>26.394520547945206</v>
      </c>
      <c r="H55" s="37" t="s">
        <v>684</v>
      </c>
      <c r="I55" s="37">
        <v>23.972602739726028</v>
      </c>
      <c r="J55" s="37" t="s">
        <v>976</v>
      </c>
      <c r="K55" s="37" t="s">
        <v>982</v>
      </c>
      <c r="L55" s="37" t="s">
        <v>986</v>
      </c>
      <c r="M55" s="35">
        <v>74</v>
      </c>
      <c r="N55" s="35">
        <v>210</v>
      </c>
      <c r="O55" s="35">
        <v>4.51</v>
      </c>
      <c r="P55" s="38">
        <v>0</v>
      </c>
      <c r="Q55" s="57">
        <v>0</v>
      </c>
      <c r="R55" s="58">
        <v>3.2535684298908477E-2</v>
      </c>
      <c r="S55" s="58">
        <v>0.15372168284789645</v>
      </c>
      <c r="T55" s="58">
        <v>0.205078125</v>
      </c>
      <c r="U55" s="58">
        <v>0.23517883390494856</v>
      </c>
      <c r="V55" s="58">
        <v>0.23517883390494856</v>
      </c>
      <c r="W55" s="59">
        <v>0.22341989220970113</v>
      </c>
      <c r="X55" s="42">
        <v>22.30958904109589</v>
      </c>
      <c r="Y55" s="43">
        <v>1.88</v>
      </c>
      <c r="Z55" s="43">
        <v>5</v>
      </c>
      <c r="AA55" s="43">
        <v>14</v>
      </c>
      <c r="AB55" s="43">
        <v>0.84</v>
      </c>
      <c r="AC55" s="43">
        <v>1.83</v>
      </c>
      <c r="AD55" s="44">
        <v>2.9950980392156861E-2</v>
      </c>
      <c r="AE55" s="44">
        <v>0.20044117647058823</v>
      </c>
      <c r="AF55" s="45">
        <v>0.109</v>
      </c>
      <c r="AG55" s="185">
        <v>0.80949999999999989</v>
      </c>
      <c r="AH55" s="185">
        <v>0.1905</v>
      </c>
      <c r="AI55" s="43">
        <v>101.51801629838111</v>
      </c>
      <c r="AJ55" s="47">
        <v>102.55567416303096</v>
      </c>
      <c r="AK55" s="48">
        <v>6</v>
      </c>
      <c r="AL55" s="49">
        <v>2</v>
      </c>
      <c r="AM55" s="49">
        <v>3</v>
      </c>
      <c r="AN55" s="49">
        <v>3</v>
      </c>
      <c r="AO55" s="49">
        <v>7</v>
      </c>
      <c r="AP55" s="49">
        <v>7</v>
      </c>
      <c r="AQ55" s="49">
        <v>0</v>
      </c>
      <c r="AR55" s="50">
        <v>0</v>
      </c>
      <c r="AS55" s="60"/>
      <c r="AT55" s="61">
        <v>2439.6000000000004</v>
      </c>
      <c r="AU55" s="115">
        <v>1</v>
      </c>
      <c r="AV55" s="61">
        <v>0</v>
      </c>
      <c r="AW55" s="61">
        <v>0</v>
      </c>
      <c r="AX55" s="61"/>
      <c r="AY55" s="62">
        <v>0.2</v>
      </c>
      <c r="AZ55" s="62">
        <v>0</v>
      </c>
      <c r="BA55" s="62">
        <v>0</v>
      </c>
      <c r="BB55" s="62"/>
      <c r="BC55" s="62"/>
      <c r="BD55" s="61"/>
      <c r="BE55" s="153"/>
      <c r="BF55" s="61"/>
      <c r="BG55" s="153"/>
      <c r="BH55" s="163">
        <v>0</v>
      </c>
      <c r="BI55" s="163">
        <v>0</v>
      </c>
      <c r="BJ55" s="163">
        <v>0</v>
      </c>
      <c r="BK55" s="164">
        <v>100</v>
      </c>
      <c r="BL55" s="60">
        <v>62</v>
      </c>
      <c r="BM55" s="61">
        <v>1905.6000000000001</v>
      </c>
      <c r="BN55" s="115">
        <v>12</v>
      </c>
      <c r="BO55" s="61">
        <v>5</v>
      </c>
      <c r="BP55" s="61">
        <v>2</v>
      </c>
      <c r="BQ55" s="61">
        <v>14</v>
      </c>
      <c r="BR55" s="62">
        <v>0.41</v>
      </c>
      <c r="BS55" s="62">
        <v>0.7</v>
      </c>
      <c r="BT55" s="62">
        <v>0.7</v>
      </c>
      <c r="BU55" s="62">
        <v>3</v>
      </c>
      <c r="BV55" s="62">
        <v>17.5</v>
      </c>
      <c r="BW55" s="61">
        <v>1</v>
      </c>
      <c r="BX55" s="153">
        <v>1.1290322580645159E-2</v>
      </c>
      <c r="BY55" s="61">
        <v>11</v>
      </c>
      <c r="BZ55" s="153">
        <v>0.12419354838709676</v>
      </c>
      <c r="CA55" s="163">
        <v>0</v>
      </c>
      <c r="CB55" s="163">
        <v>37.5</v>
      </c>
      <c r="CC55" s="163">
        <v>93.9</v>
      </c>
      <c r="CD55" s="164">
        <v>6.1</v>
      </c>
      <c r="CE55" s="60">
        <v>418</v>
      </c>
      <c r="CF55" s="61">
        <v>2719.2</v>
      </c>
      <c r="CG55" s="115">
        <v>52</v>
      </c>
      <c r="CH55" s="61">
        <v>33</v>
      </c>
      <c r="CI55" s="61">
        <v>1</v>
      </c>
      <c r="CJ55" s="61">
        <v>18</v>
      </c>
      <c r="CK55" s="62">
        <v>0.74</v>
      </c>
      <c r="CL55" s="62">
        <v>1.33</v>
      </c>
      <c r="CM55" s="62">
        <v>1.38</v>
      </c>
      <c r="CN55" s="62">
        <v>2.4</v>
      </c>
      <c r="CO55" s="62">
        <v>13.5</v>
      </c>
      <c r="CP55" s="61">
        <v>13</v>
      </c>
      <c r="CQ55" s="153">
        <v>4.2918660287081342E-2</v>
      </c>
      <c r="CR55" s="61">
        <v>39</v>
      </c>
      <c r="CS55" s="153">
        <v>0.12875598086124401</v>
      </c>
      <c r="CT55" s="163">
        <v>38.5</v>
      </c>
      <c r="CU55" s="163">
        <v>5.7</v>
      </c>
      <c r="CV55" s="163">
        <v>96.8</v>
      </c>
      <c r="CW55" s="164">
        <v>3.2</v>
      </c>
      <c r="CX55" s="60">
        <v>630</v>
      </c>
      <c r="CY55" s="61">
        <v>3072</v>
      </c>
      <c r="CZ55" s="115">
        <v>80</v>
      </c>
      <c r="DA55" s="61">
        <v>53</v>
      </c>
      <c r="DB55" s="61">
        <v>2</v>
      </c>
      <c r="DC55" s="61">
        <v>2</v>
      </c>
      <c r="DD55" s="62">
        <v>0.84</v>
      </c>
      <c r="DE55" s="62">
        <v>1.55</v>
      </c>
      <c r="DF55" s="62">
        <v>1.43</v>
      </c>
      <c r="DG55" s="62">
        <v>3.8</v>
      </c>
      <c r="DH55" s="62">
        <v>10.7</v>
      </c>
      <c r="DI55" s="61">
        <v>22</v>
      </c>
      <c r="DJ55" s="153">
        <v>4.9936507936507932E-2</v>
      </c>
      <c r="DK55" s="61">
        <v>58</v>
      </c>
      <c r="DL55" s="153">
        <v>0.13165079365079363</v>
      </c>
      <c r="DM55" s="163">
        <v>59.1</v>
      </c>
      <c r="DN55" s="163">
        <v>5.4</v>
      </c>
      <c r="DO55" s="163">
        <v>80.8</v>
      </c>
      <c r="DP55" s="164">
        <v>19.2</v>
      </c>
      <c r="DQ55" s="60">
        <v>816</v>
      </c>
      <c r="DR55" s="61">
        <v>3469.7</v>
      </c>
      <c r="DS55" s="115">
        <v>100</v>
      </c>
      <c r="DT55" s="61">
        <v>57</v>
      </c>
      <c r="DU55" s="61">
        <v>9</v>
      </c>
      <c r="DV55" s="61">
        <v>28</v>
      </c>
      <c r="DW55" s="62">
        <v>0.75</v>
      </c>
      <c r="DX55" s="62">
        <v>1.83</v>
      </c>
      <c r="DY55" s="62">
        <v>1.88</v>
      </c>
      <c r="DZ55" s="62">
        <v>5</v>
      </c>
      <c r="EA55" s="62">
        <v>14</v>
      </c>
      <c r="EB55" s="61">
        <v>13</v>
      </c>
      <c r="EC55" s="153">
        <v>2.9950980392156861E-2</v>
      </c>
      <c r="ED55" s="61">
        <v>87</v>
      </c>
      <c r="EE55" s="153">
        <v>0.20044117647058823</v>
      </c>
      <c r="EF55" s="62">
        <v>23.1</v>
      </c>
      <c r="EG55" s="163">
        <v>10.9</v>
      </c>
      <c r="EH55" s="163">
        <v>81.099999999999994</v>
      </c>
      <c r="EI55" s="164">
        <v>18.899999999999999</v>
      </c>
    </row>
    <row r="56" spans="1:139" ht="15.75" customHeight="1" x14ac:dyDescent="0.2">
      <c r="A56" s="30">
        <v>54</v>
      </c>
      <c r="B56" s="32" t="s">
        <v>503</v>
      </c>
      <c r="C56" s="120">
        <v>5.032857142857142</v>
      </c>
      <c r="D56" s="34" t="s">
        <v>834</v>
      </c>
      <c r="E56" s="35">
        <v>7</v>
      </c>
      <c r="F56" s="36">
        <v>36081</v>
      </c>
      <c r="G56" s="37">
        <v>26.975342465753425</v>
      </c>
      <c r="H56" s="37" t="s">
        <v>754</v>
      </c>
      <c r="I56" s="37">
        <v>24.553424657534247</v>
      </c>
      <c r="J56" s="37" t="s">
        <v>976</v>
      </c>
      <c r="K56" s="37" t="s">
        <v>982</v>
      </c>
      <c r="L56" s="37" t="s">
        <v>987</v>
      </c>
      <c r="M56" s="35">
        <v>76</v>
      </c>
      <c r="N56" s="35">
        <v>215</v>
      </c>
      <c r="O56" s="35">
        <v>4.51</v>
      </c>
      <c r="P56" s="38">
        <v>0</v>
      </c>
      <c r="Q56" s="57">
        <v>9.6015892285619686E-2</v>
      </c>
      <c r="R56" s="58">
        <v>0.28526539539755402</v>
      </c>
      <c r="S56" s="58">
        <v>8.3568369372192617E-3</v>
      </c>
      <c r="T56" s="58">
        <v>0.12032495401594115</v>
      </c>
      <c r="U56" s="58">
        <v>0.3290519877675841</v>
      </c>
      <c r="V56" s="58">
        <v>0.3290519877675841</v>
      </c>
      <c r="W56" s="59">
        <v>0.25007951070336393</v>
      </c>
      <c r="X56" s="42">
        <v>20.895890410958906</v>
      </c>
      <c r="Y56" s="43">
        <v>2.33</v>
      </c>
      <c r="Z56" s="43">
        <v>6.5</v>
      </c>
      <c r="AA56" s="43">
        <v>13.3</v>
      </c>
      <c r="AB56" s="43">
        <v>1.1100000000000001</v>
      </c>
      <c r="AC56" s="43">
        <v>2.52</v>
      </c>
      <c r="AD56" s="44">
        <v>8.6617100371747205E-2</v>
      </c>
      <c r="AE56" s="44">
        <v>0.14941449814126392</v>
      </c>
      <c r="AF56" s="45">
        <v>5.4000000000000006E-2</v>
      </c>
      <c r="AG56" s="185">
        <v>0.87650000000000006</v>
      </c>
      <c r="AH56" s="185">
        <v>0.1235</v>
      </c>
      <c r="AI56" s="43">
        <v>103.93511192453305</v>
      </c>
      <c r="AJ56" s="47">
        <v>109.28276327767058</v>
      </c>
      <c r="AK56" s="48">
        <v>7</v>
      </c>
      <c r="AL56" s="49">
        <v>5</v>
      </c>
      <c r="AM56" s="49">
        <v>4</v>
      </c>
      <c r="AN56" s="49">
        <v>4</v>
      </c>
      <c r="AO56" s="49">
        <v>7</v>
      </c>
      <c r="AP56" s="49">
        <v>8</v>
      </c>
      <c r="AQ56" s="49">
        <v>0</v>
      </c>
      <c r="AR56" s="50">
        <v>0</v>
      </c>
      <c r="AS56" s="60">
        <v>348</v>
      </c>
      <c r="AT56" s="61">
        <v>3624.4</v>
      </c>
      <c r="AU56" s="115">
        <v>54</v>
      </c>
      <c r="AV56" s="61">
        <v>22</v>
      </c>
      <c r="AW56" s="61">
        <v>6</v>
      </c>
      <c r="AX56" s="61">
        <v>25</v>
      </c>
      <c r="AY56" s="62">
        <v>0.49</v>
      </c>
      <c r="AZ56" s="62">
        <v>0.74</v>
      </c>
      <c r="BA56" s="62">
        <v>1.06</v>
      </c>
      <c r="BB56" s="62"/>
      <c r="BC56" s="62"/>
      <c r="BD56" s="61">
        <v>11</v>
      </c>
      <c r="BE56" s="153">
        <v>3.350574712643678E-2</v>
      </c>
      <c r="BF56" s="61">
        <v>43</v>
      </c>
      <c r="BG56" s="153">
        <v>0.13097701149425287</v>
      </c>
      <c r="BH56" s="163">
        <v>54.5</v>
      </c>
      <c r="BI56" s="163">
        <v>18.5</v>
      </c>
      <c r="BJ56" s="163">
        <v>87.1</v>
      </c>
      <c r="BK56" s="164">
        <v>12.9</v>
      </c>
      <c r="BL56" s="60">
        <v>926</v>
      </c>
      <c r="BM56" s="61">
        <v>3246.1</v>
      </c>
      <c r="BN56" s="115">
        <v>119</v>
      </c>
      <c r="BO56" s="61">
        <v>76</v>
      </c>
      <c r="BP56" s="61">
        <v>8</v>
      </c>
      <c r="BQ56" s="61">
        <v>14</v>
      </c>
      <c r="BR56" s="62">
        <v>0.56000000000000005</v>
      </c>
      <c r="BS56" s="62">
        <v>1.86</v>
      </c>
      <c r="BT56" s="62">
        <v>1.81</v>
      </c>
      <c r="BU56" s="62"/>
      <c r="BV56" s="62"/>
      <c r="BW56" s="61">
        <v>25</v>
      </c>
      <c r="BX56" s="153">
        <v>4.8866090712742977E-2</v>
      </c>
      <c r="BY56" s="61">
        <v>94</v>
      </c>
      <c r="BZ56" s="153">
        <v>0.1837365010799136</v>
      </c>
      <c r="CA56" s="163">
        <v>60</v>
      </c>
      <c r="CB56" s="163">
        <v>7.3</v>
      </c>
      <c r="CC56" s="163">
        <v>94.2</v>
      </c>
      <c r="CD56" s="164">
        <v>5.8</v>
      </c>
      <c r="CE56" s="60">
        <v>24</v>
      </c>
      <c r="CF56" s="61">
        <v>2871.9</v>
      </c>
      <c r="CG56" s="115">
        <v>3</v>
      </c>
      <c r="CH56" s="61">
        <v>2</v>
      </c>
      <c r="CI56" s="61">
        <v>0</v>
      </c>
      <c r="CJ56" s="61">
        <v>27</v>
      </c>
      <c r="CK56" s="62">
        <v>0.92</v>
      </c>
      <c r="CL56" s="62">
        <v>0.48</v>
      </c>
      <c r="CM56" s="62">
        <v>1.26</v>
      </c>
      <c r="CN56" s="62"/>
      <c r="CO56" s="62"/>
      <c r="CP56" s="61">
        <v>1</v>
      </c>
      <c r="CQ56" s="153">
        <v>5.2499999999999998E-2</v>
      </c>
      <c r="CR56" s="61">
        <v>2</v>
      </c>
      <c r="CS56" s="153">
        <v>0.105</v>
      </c>
      <c r="CT56" s="163">
        <v>0</v>
      </c>
      <c r="CU56" s="163">
        <v>0</v>
      </c>
      <c r="CV56" s="163">
        <v>100</v>
      </c>
      <c r="CW56" s="164">
        <v>0</v>
      </c>
      <c r="CX56" s="60">
        <v>157</v>
      </c>
      <c r="CY56" s="61">
        <v>1304.8</v>
      </c>
      <c r="CZ56" s="115">
        <v>22</v>
      </c>
      <c r="DA56" s="61">
        <v>13</v>
      </c>
      <c r="DB56" s="61">
        <v>4</v>
      </c>
      <c r="DC56" s="61">
        <v>38</v>
      </c>
      <c r="DD56" s="62">
        <v>0.37</v>
      </c>
      <c r="DE56" s="62">
        <v>1.03</v>
      </c>
      <c r="DF56" s="62">
        <v>1.59</v>
      </c>
      <c r="DG56" s="62">
        <v>6.5</v>
      </c>
      <c r="DH56" s="62">
        <v>12.2</v>
      </c>
      <c r="DI56" s="61">
        <v>8</v>
      </c>
      <c r="DJ56" s="153">
        <v>8.101910828025477E-2</v>
      </c>
      <c r="DK56" s="61">
        <v>14</v>
      </c>
      <c r="DL56" s="153">
        <v>0.14178343949044586</v>
      </c>
      <c r="DM56" s="163">
        <v>37.5</v>
      </c>
      <c r="DN56" s="163">
        <v>7.1</v>
      </c>
      <c r="DO56" s="163">
        <v>86.4</v>
      </c>
      <c r="DP56" s="164">
        <v>13.6</v>
      </c>
      <c r="DQ56" s="60">
        <v>1076</v>
      </c>
      <c r="DR56" s="61">
        <v>3270</v>
      </c>
      <c r="DS56" s="115">
        <v>109</v>
      </c>
      <c r="DT56" s="61">
        <v>70</v>
      </c>
      <c r="DU56" s="61">
        <v>10</v>
      </c>
      <c r="DV56" s="61">
        <v>23</v>
      </c>
      <c r="DW56" s="62">
        <v>1.1100000000000001</v>
      </c>
      <c r="DX56" s="62">
        <v>2.52</v>
      </c>
      <c r="DY56" s="62">
        <v>2.33</v>
      </c>
      <c r="DZ56" s="62">
        <v>3.9</v>
      </c>
      <c r="EA56" s="62">
        <v>13.3</v>
      </c>
      <c r="EB56" s="61">
        <v>40</v>
      </c>
      <c r="EC56" s="153">
        <v>8.6617100371747205E-2</v>
      </c>
      <c r="ED56" s="61">
        <v>69</v>
      </c>
      <c r="EE56" s="153">
        <v>0.14941449814126392</v>
      </c>
      <c r="EF56" s="62">
        <v>50</v>
      </c>
      <c r="EG56" s="163">
        <v>5.4</v>
      </c>
      <c r="EH56" s="163">
        <v>88.9</v>
      </c>
      <c r="EI56" s="164">
        <v>11.1</v>
      </c>
    </row>
    <row r="57" spans="1:139" ht="15.75" customHeight="1" x14ac:dyDescent="0.2">
      <c r="A57" s="30">
        <v>55</v>
      </c>
      <c r="B57" s="32" t="s">
        <v>505</v>
      </c>
      <c r="C57" s="120">
        <v>5.0028571428571436</v>
      </c>
      <c r="D57" s="34" t="s">
        <v>639</v>
      </c>
      <c r="E57" s="35">
        <v>4</v>
      </c>
      <c r="F57" s="36">
        <v>37051</v>
      </c>
      <c r="G57" s="37">
        <v>24.317808219178083</v>
      </c>
      <c r="H57" s="37" t="s">
        <v>669</v>
      </c>
      <c r="I57" s="37">
        <v>21.895890410958906</v>
      </c>
      <c r="J57" s="37" t="s">
        <v>976</v>
      </c>
      <c r="K57" s="37" t="s">
        <v>982</v>
      </c>
      <c r="L57" s="37" t="s">
        <v>987</v>
      </c>
      <c r="M57" s="35">
        <v>75</v>
      </c>
      <c r="N57" s="35">
        <v>217</v>
      </c>
      <c r="O57" s="35">
        <v>4.54</v>
      </c>
      <c r="P57" s="38">
        <v>0</v>
      </c>
      <c r="Q57" s="57">
        <v>0</v>
      </c>
      <c r="R57" s="58">
        <v>5.5497745404092962E-2</v>
      </c>
      <c r="S57" s="58">
        <v>5.9540889526542323E-2</v>
      </c>
      <c r="T57" s="58">
        <v>0.17621499839073063</v>
      </c>
      <c r="U57" s="58">
        <v>0.16166707646914188</v>
      </c>
      <c r="V57" s="58">
        <v>0.16894103742993627</v>
      </c>
      <c r="W57" s="59">
        <v>0.16049398555843944</v>
      </c>
      <c r="X57" s="42" t="s">
        <v>727</v>
      </c>
      <c r="Y57" s="43">
        <v>2</v>
      </c>
      <c r="Z57" s="43">
        <v>7.9</v>
      </c>
      <c r="AA57" s="43">
        <v>12.5</v>
      </c>
      <c r="AB57" s="43">
        <v>0.89</v>
      </c>
      <c r="AC57" s="43">
        <v>1.73</v>
      </c>
      <c r="AD57" s="44">
        <v>4.1787072243346012E-2</v>
      </c>
      <c r="AE57" s="44">
        <v>0.15819391634980989</v>
      </c>
      <c r="AF57" s="45">
        <v>6.8000000000000005E-2</v>
      </c>
      <c r="AG57" s="185">
        <v>0.95850000000000002</v>
      </c>
      <c r="AH57" s="185">
        <v>3.7000000000000005E-2</v>
      </c>
      <c r="AI57" s="43">
        <v>102.15657362650551</v>
      </c>
      <c r="AJ57" s="47">
        <v>105.29971713423448</v>
      </c>
      <c r="AK57" s="48">
        <v>4</v>
      </c>
      <c r="AL57" s="49">
        <v>0</v>
      </c>
      <c r="AM57" s="49">
        <v>4</v>
      </c>
      <c r="AN57" s="49">
        <v>5</v>
      </c>
      <c r="AO57" s="49">
        <v>7</v>
      </c>
      <c r="AP57" s="49">
        <v>7</v>
      </c>
      <c r="AQ57" s="49">
        <v>0</v>
      </c>
      <c r="AR57" s="50">
        <v>0.25</v>
      </c>
      <c r="AS57" s="60"/>
      <c r="AT57" s="61">
        <v>4180.5</v>
      </c>
      <c r="AU57" s="115"/>
      <c r="AV57" s="61"/>
      <c r="AW57" s="61"/>
      <c r="AX57" s="61"/>
      <c r="AY57" s="62"/>
      <c r="AZ57" s="62"/>
      <c r="BA57" s="62"/>
      <c r="BB57" s="62"/>
      <c r="BC57" s="62"/>
      <c r="BD57" s="61"/>
      <c r="BE57" s="153"/>
      <c r="BF57" s="61"/>
      <c r="BG57" s="153"/>
      <c r="BH57" s="163"/>
      <c r="BI57" s="163"/>
      <c r="BJ57" s="163"/>
      <c r="BK57" s="164"/>
      <c r="BL57" s="60">
        <v>240</v>
      </c>
      <c r="BM57" s="61">
        <v>4324.5</v>
      </c>
      <c r="BN57" s="115">
        <v>36</v>
      </c>
      <c r="BO57" s="61">
        <v>17</v>
      </c>
      <c r="BP57" s="61">
        <v>3</v>
      </c>
      <c r="BQ57" s="61">
        <v>40</v>
      </c>
      <c r="BR57" s="62">
        <v>0.47</v>
      </c>
      <c r="BS57" s="62">
        <v>0.54</v>
      </c>
      <c r="BT57" s="62">
        <v>1.64</v>
      </c>
      <c r="BU57" s="62">
        <v>4.7</v>
      </c>
      <c r="BV57" s="62">
        <v>14.1</v>
      </c>
      <c r="BW57" s="61">
        <v>7</v>
      </c>
      <c r="BX57" s="153">
        <v>4.7833333333333332E-2</v>
      </c>
      <c r="BY57" s="61">
        <v>29</v>
      </c>
      <c r="BZ57" s="153">
        <v>0.19816666666666666</v>
      </c>
      <c r="CA57" s="163">
        <v>42.9</v>
      </c>
      <c r="CB57" s="163">
        <v>15</v>
      </c>
      <c r="CC57" s="163">
        <v>95.5</v>
      </c>
      <c r="CD57" s="164">
        <v>4.5</v>
      </c>
      <c r="CE57" s="60">
        <v>83</v>
      </c>
      <c r="CF57" s="61">
        <v>1394</v>
      </c>
      <c r="CG57" s="115">
        <v>10</v>
      </c>
      <c r="CH57" s="61">
        <v>7</v>
      </c>
      <c r="CI57" s="61">
        <v>0</v>
      </c>
      <c r="CJ57" s="61">
        <v>31</v>
      </c>
      <c r="CK57" s="62"/>
      <c r="CL57" s="62">
        <v>0.47</v>
      </c>
      <c r="CM57" s="62">
        <v>1.22</v>
      </c>
      <c r="CN57" s="62">
        <v>5</v>
      </c>
      <c r="CO57" s="62">
        <v>12</v>
      </c>
      <c r="CP57" s="61">
        <v>1</v>
      </c>
      <c r="CQ57" s="153">
        <v>1.4698795180722892E-2</v>
      </c>
      <c r="CR57" s="61">
        <v>9</v>
      </c>
      <c r="CS57" s="153">
        <v>0.13228915662650603</v>
      </c>
      <c r="CT57" s="163">
        <v>0</v>
      </c>
      <c r="CU57" s="163">
        <v>0</v>
      </c>
      <c r="CV57" s="163">
        <v>98.5</v>
      </c>
      <c r="CW57" s="164">
        <v>1.5</v>
      </c>
      <c r="CX57" s="60">
        <v>438</v>
      </c>
      <c r="CY57" s="61">
        <v>2485.6</v>
      </c>
      <c r="CZ57" s="115">
        <v>44</v>
      </c>
      <c r="DA57" s="61">
        <v>23</v>
      </c>
      <c r="DB57" s="61">
        <v>1</v>
      </c>
      <c r="DC57" s="61"/>
      <c r="DD57" s="62">
        <v>0.89</v>
      </c>
      <c r="DE57" s="62">
        <v>1.73</v>
      </c>
      <c r="DF57" s="62">
        <v>2</v>
      </c>
      <c r="DG57" s="62">
        <v>7.9</v>
      </c>
      <c r="DH57" s="62">
        <v>12.5</v>
      </c>
      <c r="DI57" s="61">
        <v>10</v>
      </c>
      <c r="DJ57" s="153">
        <v>4.5662100456621002E-2</v>
      </c>
      <c r="DK57" s="61">
        <v>34</v>
      </c>
      <c r="DL57" s="153">
        <v>0.15525114155251141</v>
      </c>
      <c r="DM57" s="163">
        <v>70</v>
      </c>
      <c r="DN57" s="163">
        <v>14.8</v>
      </c>
      <c r="DO57" s="163">
        <v>95.7</v>
      </c>
      <c r="DP57" s="164">
        <v>3.4</v>
      </c>
      <c r="DQ57" s="60">
        <v>526</v>
      </c>
      <c r="DR57" s="61">
        <v>3253.6</v>
      </c>
      <c r="DS57" s="115">
        <v>67</v>
      </c>
      <c r="DT57" s="61">
        <v>41</v>
      </c>
      <c r="DU57" s="61">
        <v>2</v>
      </c>
      <c r="DV57" s="61">
        <v>24</v>
      </c>
      <c r="DW57" s="62">
        <v>0.67</v>
      </c>
      <c r="DX57" s="62">
        <v>1.1000000000000001</v>
      </c>
      <c r="DY57" s="62">
        <v>1.57</v>
      </c>
      <c r="DZ57" s="62">
        <v>3.6</v>
      </c>
      <c r="EA57" s="62">
        <v>12.5</v>
      </c>
      <c r="EB57" s="61">
        <v>14</v>
      </c>
      <c r="EC57" s="153">
        <v>4.1787072243346012E-2</v>
      </c>
      <c r="ED57" s="61">
        <v>53</v>
      </c>
      <c r="EE57" s="153">
        <v>0.15819391634980989</v>
      </c>
      <c r="EF57" s="62">
        <v>42.9</v>
      </c>
      <c r="EG57" s="163">
        <v>6.8</v>
      </c>
      <c r="EH57" s="163">
        <v>96</v>
      </c>
      <c r="EI57" s="164">
        <v>4</v>
      </c>
    </row>
    <row r="58" spans="1:139" ht="15.75" customHeight="1" x14ac:dyDescent="0.2">
      <c r="A58" s="30">
        <v>56</v>
      </c>
      <c r="B58" s="32" t="s">
        <v>460</v>
      </c>
      <c r="C58" s="120">
        <v>4.9971428571428573</v>
      </c>
      <c r="D58" s="34" t="s">
        <v>832</v>
      </c>
      <c r="E58" s="35">
        <v>7</v>
      </c>
      <c r="F58" s="36">
        <v>36384</v>
      </c>
      <c r="G58" s="37">
        <v>26.145205479452056</v>
      </c>
      <c r="H58" s="37" t="s">
        <v>669</v>
      </c>
      <c r="I58" s="37">
        <v>23.723287671232878</v>
      </c>
      <c r="J58" s="37" t="s">
        <v>978</v>
      </c>
      <c r="K58" s="37" t="s">
        <v>984</v>
      </c>
      <c r="L58" s="37" t="s">
        <v>988</v>
      </c>
      <c r="M58" s="35">
        <v>72</v>
      </c>
      <c r="N58" s="35">
        <v>190</v>
      </c>
      <c r="O58" s="35">
        <v>4.57</v>
      </c>
      <c r="P58" s="38">
        <v>0</v>
      </c>
      <c r="Q58" s="57">
        <v>0</v>
      </c>
      <c r="R58" s="58">
        <v>0.24033715544080797</v>
      </c>
      <c r="S58" s="58">
        <v>0.26915455746367239</v>
      </c>
      <c r="T58" s="58">
        <v>0.27312175614736667</v>
      </c>
      <c r="U58" s="58">
        <v>0.21529985166348803</v>
      </c>
      <c r="V58" s="58">
        <v>0.24421080390542735</v>
      </c>
      <c r="W58" s="59">
        <v>0.18560021096812479</v>
      </c>
      <c r="X58" s="42">
        <v>20.065753424657533</v>
      </c>
      <c r="Y58" s="43">
        <v>2.0299999999999998</v>
      </c>
      <c r="Z58" s="43">
        <v>3.6</v>
      </c>
      <c r="AA58" s="43">
        <v>10.3</v>
      </c>
      <c r="AB58" s="43">
        <v>0.79</v>
      </c>
      <c r="AC58" s="43">
        <v>1.9</v>
      </c>
      <c r="AD58" s="44">
        <v>2.1574803149606303E-2</v>
      </c>
      <c r="AE58" s="44">
        <v>0.17259842519685042</v>
      </c>
      <c r="AF58" s="45">
        <v>6.3E-2</v>
      </c>
      <c r="AG58" s="185">
        <v>0.73799999999999999</v>
      </c>
      <c r="AH58" s="185">
        <v>0.26200000000000001</v>
      </c>
      <c r="AI58" s="43">
        <v>87.120186477019388</v>
      </c>
      <c r="AJ58" s="47">
        <v>84.466895492332185</v>
      </c>
      <c r="AK58" s="48">
        <v>5</v>
      </c>
      <c r="AL58" s="49">
        <v>6</v>
      </c>
      <c r="AM58" s="49">
        <v>4</v>
      </c>
      <c r="AN58" s="49">
        <v>1</v>
      </c>
      <c r="AO58" s="49">
        <v>6</v>
      </c>
      <c r="AP58" s="49">
        <v>3</v>
      </c>
      <c r="AQ58" s="49">
        <v>0</v>
      </c>
      <c r="AR58" s="50">
        <v>0</v>
      </c>
      <c r="AS58" s="60"/>
      <c r="AT58" s="61">
        <v>2433.6</v>
      </c>
      <c r="AU58" s="115"/>
      <c r="AV58" s="61"/>
      <c r="AW58" s="61"/>
      <c r="AX58" s="61"/>
      <c r="AY58" s="62"/>
      <c r="AZ58" s="62"/>
      <c r="BA58" s="62"/>
      <c r="BB58" s="62"/>
      <c r="BC58" s="62"/>
      <c r="BD58" s="61"/>
      <c r="BE58" s="153"/>
      <c r="BF58" s="61"/>
      <c r="BG58" s="153"/>
      <c r="BH58" s="163"/>
      <c r="BI58" s="163"/>
      <c r="BJ58" s="163"/>
      <c r="BK58" s="164"/>
      <c r="BL58" s="60">
        <v>633</v>
      </c>
      <c r="BM58" s="61">
        <v>2633.7999999999997</v>
      </c>
      <c r="BN58" s="115">
        <v>70</v>
      </c>
      <c r="BO58" s="61">
        <v>48</v>
      </c>
      <c r="BP58" s="61">
        <v>2</v>
      </c>
      <c r="BQ58" s="61">
        <v>15</v>
      </c>
      <c r="BR58" s="62">
        <v>0.82</v>
      </c>
      <c r="BS58" s="62">
        <v>1.59</v>
      </c>
      <c r="BT58" s="62">
        <v>1.77</v>
      </c>
      <c r="BU58" s="62"/>
      <c r="BV58" s="62"/>
      <c r="BW58" s="61">
        <v>16</v>
      </c>
      <c r="BX58" s="153">
        <v>4.473933649289099E-2</v>
      </c>
      <c r="BY58" s="61">
        <v>54</v>
      </c>
      <c r="BZ58" s="153">
        <v>0.1509952606635071</v>
      </c>
      <c r="CA58" s="163">
        <v>56.3</v>
      </c>
      <c r="CB58" s="163">
        <v>0</v>
      </c>
      <c r="CC58" s="163">
        <v>90</v>
      </c>
      <c r="CD58" s="164">
        <v>9.5</v>
      </c>
      <c r="CE58" s="60">
        <v>326</v>
      </c>
      <c r="CF58" s="61">
        <v>1211.2</v>
      </c>
      <c r="CG58" s="115">
        <v>43</v>
      </c>
      <c r="CH58" s="61">
        <v>25</v>
      </c>
      <c r="CI58" s="61">
        <v>1</v>
      </c>
      <c r="CJ58" s="61">
        <v>6</v>
      </c>
      <c r="CK58" s="62">
        <v>0.35</v>
      </c>
      <c r="CL58" s="62">
        <v>1.61</v>
      </c>
      <c r="CM58" s="62">
        <v>1.85</v>
      </c>
      <c r="CN58" s="62"/>
      <c r="CO58" s="62"/>
      <c r="CP58" s="61">
        <v>7</v>
      </c>
      <c r="CQ58" s="153">
        <v>3.9723926380368105E-2</v>
      </c>
      <c r="CR58" s="61">
        <v>36</v>
      </c>
      <c r="CS58" s="153">
        <v>0.20429447852760738</v>
      </c>
      <c r="CT58" s="163">
        <v>42.9</v>
      </c>
      <c r="CU58" s="163">
        <v>7.4</v>
      </c>
      <c r="CV58" s="163">
        <v>78.599999999999994</v>
      </c>
      <c r="CW58" s="164">
        <v>20.9</v>
      </c>
      <c r="CX58" s="60">
        <v>642</v>
      </c>
      <c r="CY58" s="61">
        <v>2350.6</v>
      </c>
      <c r="CZ58" s="115">
        <v>80</v>
      </c>
      <c r="DA58" s="61">
        <v>57</v>
      </c>
      <c r="DB58" s="61">
        <v>9</v>
      </c>
      <c r="DC58" s="61">
        <v>16</v>
      </c>
      <c r="DD58" s="62">
        <v>0.79</v>
      </c>
      <c r="DE58" s="62">
        <v>1.9</v>
      </c>
      <c r="DF58" s="62">
        <v>2.0299999999999998</v>
      </c>
      <c r="DG58" s="62">
        <v>3.4</v>
      </c>
      <c r="DH58" s="62">
        <v>10.5</v>
      </c>
      <c r="DI58" s="61">
        <v>23</v>
      </c>
      <c r="DJ58" s="153">
        <v>7.2725856697819308E-2</v>
      </c>
      <c r="DK58" s="61">
        <v>57</v>
      </c>
      <c r="DL58" s="153">
        <v>0.18023364485981305</v>
      </c>
      <c r="DM58" s="163">
        <v>69.599999999999994</v>
      </c>
      <c r="DN58" s="163">
        <v>3.4</v>
      </c>
      <c r="DO58" s="163">
        <v>73.099999999999994</v>
      </c>
      <c r="DP58" s="164">
        <v>26.9</v>
      </c>
      <c r="DQ58" s="60">
        <v>508</v>
      </c>
      <c r="DR58" s="61">
        <v>2359.5</v>
      </c>
      <c r="DS58" s="115">
        <v>72</v>
      </c>
      <c r="DT58" s="61">
        <v>45</v>
      </c>
      <c r="DU58" s="61">
        <v>3</v>
      </c>
      <c r="DV58" s="61">
        <v>15</v>
      </c>
      <c r="DW58" s="62">
        <v>0.64</v>
      </c>
      <c r="DX58" s="62">
        <v>1.49</v>
      </c>
      <c r="DY58" s="62">
        <v>1.37</v>
      </c>
      <c r="DZ58" s="62">
        <v>3.6</v>
      </c>
      <c r="EA58" s="62">
        <v>10.3</v>
      </c>
      <c r="EB58" s="61">
        <v>8</v>
      </c>
      <c r="EC58" s="153">
        <v>2.1574803149606303E-2</v>
      </c>
      <c r="ED58" s="61">
        <v>64</v>
      </c>
      <c r="EE58" s="153">
        <v>0.17259842519685042</v>
      </c>
      <c r="EF58" s="62">
        <v>50</v>
      </c>
      <c r="EG58" s="163">
        <v>6.3</v>
      </c>
      <c r="EH58" s="163">
        <v>74.5</v>
      </c>
      <c r="EI58" s="164">
        <v>25.5</v>
      </c>
    </row>
    <row r="59" spans="1:139" ht="15.75" customHeight="1" x14ac:dyDescent="0.2">
      <c r="A59" s="30">
        <v>57</v>
      </c>
      <c r="B59" s="32" t="s">
        <v>483</v>
      </c>
      <c r="C59" s="120">
        <v>4.7799999999999994</v>
      </c>
      <c r="D59" s="34" t="s">
        <v>833</v>
      </c>
      <c r="E59" s="35">
        <v>8</v>
      </c>
      <c r="F59" s="36">
        <v>36326</v>
      </c>
      <c r="G59" s="37">
        <v>26.304109589041097</v>
      </c>
      <c r="H59" s="37" t="s">
        <v>669</v>
      </c>
      <c r="I59" s="37">
        <v>23.882191780821916</v>
      </c>
      <c r="J59" s="37" t="s">
        <v>983</v>
      </c>
      <c r="K59" s="37" t="s">
        <v>984</v>
      </c>
      <c r="L59" s="37" t="s">
        <v>985</v>
      </c>
      <c r="M59" s="35">
        <v>68</v>
      </c>
      <c r="N59" s="35">
        <v>164</v>
      </c>
      <c r="O59" s="35">
        <v>4.57</v>
      </c>
      <c r="P59" s="38">
        <v>0</v>
      </c>
      <c r="Q59" s="57">
        <v>0</v>
      </c>
      <c r="R59" s="58">
        <v>0</v>
      </c>
      <c r="S59" s="58">
        <v>0.12002243409983174</v>
      </c>
      <c r="T59" s="58">
        <v>0.28360910031023784</v>
      </c>
      <c r="U59" s="58">
        <v>0.34728162315667022</v>
      </c>
      <c r="V59" s="58">
        <v>0.34728162315667022</v>
      </c>
      <c r="W59" s="59">
        <v>0.26393403359906936</v>
      </c>
      <c r="X59" s="42">
        <v>22.219178082191782</v>
      </c>
      <c r="Y59" s="43">
        <v>2.89</v>
      </c>
      <c r="Z59" s="43">
        <v>6.1</v>
      </c>
      <c r="AA59" s="43">
        <v>14.1</v>
      </c>
      <c r="AB59" s="43">
        <v>1.36</v>
      </c>
      <c r="AC59" s="43">
        <v>3.13</v>
      </c>
      <c r="AD59" s="44">
        <v>5.1251231527093599E-2</v>
      </c>
      <c r="AE59" s="44">
        <v>0.21069950738916257</v>
      </c>
      <c r="AF59" s="45">
        <v>3.2000000000000001E-2</v>
      </c>
      <c r="AG59" s="185">
        <v>9.8000000000000004E-2</v>
      </c>
      <c r="AH59" s="185">
        <v>0.40200000000000002</v>
      </c>
      <c r="AI59" s="43">
        <v>75.198476748585151</v>
      </c>
      <c r="AJ59" s="47">
        <v>66.917761367043255</v>
      </c>
      <c r="AK59" s="48">
        <v>7</v>
      </c>
      <c r="AL59" s="49">
        <v>2</v>
      </c>
      <c r="AM59" s="49">
        <v>5</v>
      </c>
      <c r="AN59" s="49">
        <v>4</v>
      </c>
      <c r="AO59" s="49">
        <v>6</v>
      </c>
      <c r="AP59" s="49">
        <v>1</v>
      </c>
      <c r="AQ59" s="49">
        <v>0</v>
      </c>
      <c r="AR59" s="50">
        <v>0</v>
      </c>
      <c r="AS59" s="60"/>
      <c r="AT59" s="61">
        <v>1</v>
      </c>
      <c r="AU59" s="115"/>
      <c r="AV59" s="61"/>
      <c r="AW59" s="61"/>
      <c r="AX59" s="61"/>
      <c r="AY59" s="62"/>
      <c r="AZ59" s="62"/>
      <c r="BA59" s="62"/>
      <c r="BB59" s="62"/>
      <c r="BC59" s="62"/>
      <c r="BD59" s="61"/>
      <c r="BE59" s="153"/>
      <c r="BF59" s="61"/>
      <c r="BG59" s="153"/>
      <c r="BH59" s="163"/>
      <c r="BI59" s="163"/>
      <c r="BJ59" s="163"/>
      <c r="BK59" s="164"/>
      <c r="BL59" s="60"/>
      <c r="BM59" s="61">
        <v>1</v>
      </c>
      <c r="BN59" s="115"/>
      <c r="BO59" s="61"/>
      <c r="BP59" s="61"/>
      <c r="BQ59" s="61"/>
      <c r="BR59" s="62"/>
      <c r="BS59" s="62"/>
      <c r="BT59" s="62"/>
      <c r="BU59" s="62"/>
      <c r="BV59" s="62"/>
      <c r="BW59" s="61"/>
      <c r="BX59" s="153"/>
      <c r="BY59" s="61"/>
      <c r="BZ59" s="153"/>
      <c r="CA59" s="163"/>
      <c r="CB59" s="163"/>
      <c r="CC59" s="163"/>
      <c r="CD59" s="164"/>
      <c r="CE59" s="60">
        <v>428</v>
      </c>
      <c r="CF59" s="61">
        <v>3566</v>
      </c>
      <c r="CG59" s="115"/>
      <c r="CH59" s="61"/>
      <c r="CI59" s="61"/>
      <c r="CJ59" s="61"/>
      <c r="CK59" s="62"/>
      <c r="CL59" s="62"/>
      <c r="CM59" s="62"/>
      <c r="CN59" s="62"/>
      <c r="CO59" s="62"/>
      <c r="CP59" s="61"/>
      <c r="CQ59" s="153"/>
      <c r="CR59" s="61"/>
      <c r="CS59" s="153"/>
      <c r="CT59" s="163"/>
      <c r="CU59" s="163"/>
      <c r="CV59" s="163"/>
      <c r="CW59" s="164"/>
      <c r="CX59" s="60">
        <v>1097</v>
      </c>
      <c r="CY59" s="61">
        <v>3868</v>
      </c>
      <c r="CZ59" s="115"/>
      <c r="DA59" s="61"/>
      <c r="DB59" s="61"/>
      <c r="DC59" s="61"/>
      <c r="DD59" s="62"/>
      <c r="DE59" s="62"/>
      <c r="DF59" s="62"/>
      <c r="DG59" s="62"/>
      <c r="DH59" s="62"/>
      <c r="DI59" s="61"/>
      <c r="DJ59" s="153"/>
      <c r="DK59" s="61"/>
      <c r="DL59" s="153"/>
      <c r="DM59" s="163"/>
      <c r="DN59" s="163"/>
      <c r="DO59" s="163"/>
      <c r="DP59" s="164"/>
      <c r="DQ59" s="60">
        <v>1015</v>
      </c>
      <c r="DR59" s="61">
        <v>2922.7</v>
      </c>
      <c r="DS59" s="115">
        <v>92</v>
      </c>
      <c r="DT59" s="61">
        <v>60</v>
      </c>
      <c r="DU59" s="61">
        <v>7</v>
      </c>
      <c r="DV59" s="61">
        <v>27</v>
      </c>
      <c r="DW59" s="62">
        <v>1.36</v>
      </c>
      <c r="DX59" s="62">
        <v>3.13</v>
      </c>
      <c r="DY59" s="62">
        <v>2.89</v>
      </c>
      <c r="DZ59" s="62">
        <v>6.1</v>
      </c>
      <c r="EA59" s="62">
        <v>14.1</v>
      </c>
      <c r="EB59" s="61">
        <v>18</v>
      </c>
      <c r="EC59" s="153">
        <v>5.1251231527093599E-2</v>
      </c>
      <c r="ED59" s="61">
        <v>74</v>
      </c>
      <c r="EE59" s="153">
        <v>0.21069950738916257</v>
      </c>
      <c r="EF59" s="62">
        <v>44.4</v>
      </c>
      <c r="EG59" s="163">
        <v>3.2</v>
      </c>
      <c r="EH59" s="163">
        <v>19.600000000000001</v>
      </c>
      <c r="EI59" s="164">
        <v>80.400000000000006</v>
      </c>
    </row>
    <row r="60" spans="1:139" ht="15.75" customHeight="1" x14ac:dyDescent="0.2">
      <c r="A60" s="30">
        <v>58</v>
      </c>
      <c r="B60" s="32" t="s">
        <v>531</v>
      </c>
      <c r="C60" s="120">
        <v>4.67</v>
      </c>
      <c r="D60" s="34" t="s">
        <v>735</v>
      </c>
      <c r="E60" s="35">
        <v>6</v>
      </c>
      <c r="F60" s="36">
        <v>36381</v>
      </c>
      <c r="G60" s="37">
        <v>26.153424657534245</v>
      </c>
      <c r="H60" s="37" t="s">
        <v>669</v>
      </c>
      <c r="I60" s="37">
        <v>23.731506849315068</v>
      </c>
      <c r="J60" s="37" t="s">
        <v>976</v>
      </c>
      <c r="K60" s="37" t="s">
        <v>982</v>
      </c>
      <c r="L60" s="37" t="s">
        <v>987</v>
      </c>
      <c r="M60" s="35">
        <v>75</v>
      </c>
      <c r="N60" s="35">
        <v>215</v>
      </c>
      <c r="O60" s="35">
        <v>4.7699999999999996</v>
      </c>
      <c r="P60" s="38">
        <v>0</v>
      </c>
      <c r="Q60" s="57">
        <v>0</v>
      </c>
      <c r="R60" s="58">
        <v>0</v>
      </c>
      <c r="S60" s="58">
        <v>0.20825242718446602</v>
      </c>
      <c r="T60" s="58">
        <v>0.15164771070282881</v>
      </c>
      <c r="U60" s="58">
        <v>0.28730305838739573</v>
      </c>
      <c r="V60" s="58">
        <v>0.28730305838739573</v>
      </c>
      <c r="W60" s="59">
        <v>0.24420759962928637</v>
      </c>
      <c r="X60" s="42">
        <v>21.090410958904108</v>
      </c>
      <c r="Y60" s="43">
        <v>2.15</v>
      </c>
      <c r="Z60" s="43">
        <v>3.7</v>
      </c>
      <c r="AA60" s="43">
        <v>10.7</v>
      </c>
      <c r="AB60" s="43">
        <v>1.1100000000000001</v>
      </c>
      <c r="AC60" s="43">
        <v>2.2400000000000002</v>
      </c>
      <c r="AD60" s="44">
        <v>7.7281105990783402E-2</v>
      </c>
      <c r="AE60" s="44">
        <v>0.1803225806451613</v>
      </c>
      <c r="AF60" s="45">
        <v>3.3000000000000002E-2</v>
      </c>
      <c r="AG60" s="185">
        <v>0.86099999999999999</v>
      </c>
      <c r="AH60" s="185">
        <v>0.13749999999999998</v>
      </c>
      <c r="AI60" s="43">
        <v>83.060576178594474</v>
      </c>
      <c r="AJ60" s="47">
        <v>85.616175896714225</v>
      </c>
      <c r="AK60" s="48">
        <v>6</v>
      </c>
      <c r="AL60" s="49">
        <v>4</v>
      </c>
      <c r="AM60" s="49">
        <v>4</v>
      </c>
      <c r="AN60" s="49">
        <v>1</v>
      </c>
      <c r="AO60" s="49">
        <v>3</v>
      </c>
      <c r="AP60" s="49">
        <v>4</v>
      </c>
      <c r="AQ60" s="49">
        <v>0</v>
      </c>
      <c r="AR60" s="50">
        <v>0.5</v>
      </c>
      <c r="AS60" s="60"/>
      <c r="AT60" s="61">
        <v>2425</v>
      </c>
      <c r="AU60" s="115"/>
      <c r="AV60" s="61"/>
      <c r="AW60" s="61"/>
      <c r="AX60" s="61"/>
      <c r="AY60" s="62"/>
      <c r="AZ60" s="62"/>
      <c r="BA60" s="62"/>
      <c r="BB60" s="62"/>
      <c r="BC60" s="62"/>
      <c r="BD60" s="61"/>
      <c r="BE60" s="153"/>
      <c r="BF60" s="61"/>
      <c r="BG60" s="153"/>
      <c r="BH60" s="163"/>
      <c r="BI60" s="163"/>
      <c r="BJ60" s="163"/>
      <c r="BK60" s="164"/>
      <c r="BL60" s="60"/>
      <c r="BM60" s="61">
        <v>2515.1999999999998</v>
      </c>
      <c r="BN60" s="115"/>
      <c r="BO60" s="61"/>
      <c r="BP60" s="61"/>
      <c r="BQ60" s="61"/>
      <c r="BR60" s="62"/>
      <c r="BS60" s="62"/>
      <c r="BT60" s="62"/>
      <c r="BU60" s="62"/>
      <c r="BV60" s="62"/>
      <c r="BW60" s="61"/>
      <c r="BX60" s="153"/>
      <c r="BY60" s="61"/>
      <c r="BZ60" s="153"/>
      <c r="CA60" s="163"/>
      <c r="CB60" s="163"/>
      <c r="CC60" s="163"/>
      <c r="CD60" s="164"/>
      <c r="CE60" s="60">
        <v>429</v>
      </c>
      <c r="CF60" s="61">
        <v>2060</v>
      </c>
      <c r="CG60" s="115">
        <v>38</v>
      </c>
      <c r="CH60" s="61">
        <v>25</v>
      </c>
      <c r="CI60" s="61">
        <v>3</v>
      </c>
      <c r="CJ60" s="61">
        <v>19</v>
      </c>
      <c r="CK60" s="62">
        <v>0.98</v>
      </c>
      <c r="CL60" s="62">
        <v>1.96</v>
      </c>
      <c r="CM60" s="62">
        <v>2.36</v>
      </c>
      <c r="CN60" s="62"/>
      <c r="CO60" s="62"/>
      <c r="CP60" s="61">
        <v>8</v>
      </c>
      <c r="CQ60" s="153">
        <v>4.4009324009324009E-2</v>
      </c>
      <c r="CR60" s="61">
        <v>30</v>
      </c>
      <c r="CS60" s="153">
        <v>0.16503496503496504</v>
      </c>
      <c r="CT60" s="163">
        <v>25</v>
      </c>
      <c r="CU60" s="163">
        <v>7.4</v>
      </c>
      <c r="CV60" s="163">
        <v>79.2</v>
      </c>
      <c r="CW60" s="164">
        <v>19.8</v>
      </c>
      <c r="CX60" s="60">
        <v>520</v>
      </c>
      <c r="CY60" s="61">
        <v>3429</v>
      </c>
      <c r="CZ60" s="115">
        <v>74</v>
      </c>
      <c r="DA60" s="61">
        <v>38</v>
      </c>
      <c r="DB60" s="61">
        <v>1</v>
      </c>
      <c r="DC60" s="61">
        <v>21</v>
      </c>
      <c r="DD60" s="62">
        <v>0.43</v>
      </c>
      <c r="DE60" s="62">
        <v>1.33</v>
      </c>
      <c r="DF60" s="62">
        <v>1.71</v>
      </c>
      <c r="DG60" s="62">
        <v>2.5</v>
      </c>
      <c r="DH60" s="62">
        <v>15.3</v>
      </c>
      <c r="DI60" s="61">
        <v>17</v>
      </c>
      <c r="DJ60" s="153">
        <v>5.5903846153846151E-2</v>
      </c>
      <c r="DK60" s="61">
        <v>57</v>
      </c>
      <c r="DL60" s="153">
        <v>0.18744230769230769</v>
      </c>
      <c r="DM60" s="163">
        <v>41.2</v>
      </c>
      <c r="DN60" s="163">
        <v>13.6</v>
      </c>
      <c r="DO60" s="163">
        <v>79.5</v>
      </c>
      <c r="DP60" s="164">
        <v>20.2</v>
      </c>
      <c r="DQ60" s="60">
        <v>1085</v>
      </c>
      <c r="DR60" s="61">
        <v>3776.5</v>
      </c>
      <c r="DS60" s="115">
        <v>130</v>
      </c>
      <c r="DT60" s="61">
        <v>88</v>
      </c>
      <c r="DU60" s="61">
        <v>6</v>
      </c>
      <c r="DV60" s="61">
        <v>28</v>
      </c>
      <c r="DW60" s="62">
        <v>1.1100000000000001</v>
      </c>
      <c r="DX60" s="62">
        <v>2.2400000000000002</v>
      </c>
      <c r="DY60" s="62">
        <v>2.15</v>
      </c>
      <c r="DZ60" s="62">
        <v>3.7</v>
      </c>
      <c r="EA60" s="62">
        <v>10.7</v>
      </c>
      <c r="EB60" s="61">
        <v>39</v>
      </c>
      <c r="EC60" s="153">
        <v>7.7281105990783402E-2</v>
      </c>
      <c r="ED60" s="61">
        <v>91</v>
      </c>
      <c r="EE60" s="153">
        <v>0.1803225806451613</v>
      </c>
      <c r="EF60" s="62">
        <v>48.7</v>
      </c>
      <c r="EG60" s="163">
        <v>3.3</v>
      </c>
      <c r="EH60" s="163">
        <v>92.7</v>
      </c>
      <c r="EI60" s="164">
        <v>7.3</v>
      </c>
    </row>
    <row r="61" spans="1:139" ht="15.75" customHeight="1" x14ac:dyDescent="0.2">
      <c r="A61" s="30">
        <v>59</v>
      </c>
      <c r="B61" s="32" t="s">
        <v>521</v>
      </c>
      <c r="C61" s="120">
        <v>4.2571428571428571</v>
      </c>
      <c r="D61" s="34" t="s">
        <v>835</v>
      </c>
      <c r="E61" s="35">
        <v>8</v>
      </c>
      <c r="F61" s="36">
        <v>36190</v>
      </c>
      <c r="G61" s="37">
        <v>26.676712328767124</v>
      </c>
      <c r="H61" s="37" t="s">
        <v>669</v>
      </c>
      <c r="I61" s="37">
        <v>24.254794520547946</v>
      </c>
      <c r="J61" s="37" t="s">
        <v>976</v>
      </c>
      <c r="K61" s="37" t="s">
        <v>984</v>
      </c>
      <c r="L61" s="37" t="s">
        <v>985</v>
      </c>
      <c r="M61" s="35">
        <v>74</v>
      </c>
      <c r="N61" s="35">
        <v>198</v>
      </c>
      <c r="O61" s="35">
        <v>4.59</v>
      </c>
      <c r="P61" s="38">
        <v>0</v>
      </c>
      <c r="Q61" s="57">
        <v>0</v>
      </c>
      <c r="R61" s="58">
        <v>0</v>
      </c>
      <c r="S61" s="58">
        <v>0.28450704225352114</v>
      </c>
      <c r="T61" s="58">
        <v>0.35967926689576174</v>
      </c>
      <c r="U61" s="58">
        <v>0.33158423579323437</v>
      </c>
      <c r="V61" s="58">
        <v>0.34563175134449808</v>
      </c>
      <c r="W61" s="59">
        <v>0.26268013102181853</v>
      </c>
      <c r="X61" s="42">
        <v>21.613698630136987</v>
      </c>
      <c r="Y61" s="43">
        <v>2.36</v>
      </c>
      <c r="Z61" s="43">
        <v>4.7</v>
      </c>
      <c r="AA61" s="43">
        <v>15</v>
      </c>
      <c r="AB61" s="43">
        <v>0.91</v>
      </c>
      <c r="AC61" s="43">
        <v>2.58</v>
      </c>
      <c r="AD61" s="44">
        <v>8.7407407407407406E-2</v>
      </c>
      <c r="AE61" s="44">
        <v>0.21719416386083051</v>
      </c>
      <c r="AF61" s="45">
        <v>6.8000000000000005E-2</v>
      </c>
      <c r="AG61" s="185">
        <v>0.91299999999999992</v>
      </c>
      <c r="AH61" s="185">
        <v>8.6999999999999994E-2</v>
      </c>
      <c r="AI61" s="43">
        <v>89.216348411888362</v>
      </c>
      <c r="AJ61" s="47">
        <v>90.128265812961658</v>
      </c>
      <c r="AK61" s="48">
        <v>7</v>
      </c>
      <c r="AL61" s="49">
        <v>3</v>
      </c>
      <c r="AM61" s="49">
        <v>4</v>
      </c>
      <c r="AN61" s="49">
        <v>2</v>
      </c>
      <c r="AO61" s="49">
        <v>6</v>
      </c>
      <c r="AP61" s="49">
        <v>5</v>
      </c>
      <c r="AQ61" s="49">
        <v>0</v>
      </c>
      <c r="AR61" s="50">
        <v>0</v>
      </c>
      <c r="AS61" s="60"/>
      <c r="AT61" s="61">
        <v>1</v>
      </c>
      <c r="AU61" s="115"/>
      <c r="AV61" s="61"/>
      <c r="AW61" s="61"/>
      <c r="AX61" s="61"/>
      <c r="AY61" s="62"/>
      <c r="AZ61" s="62"/>
      <c r="BA61" s="62"/>
      <c r="BB61" s="62"/>
      <c r="BC61" s="62"/>
      <c r="BD61" s="61"/>
      <c r="BE61" s="153"/>
      <c r="BF61" s="61"/>
      <c r="BG61" s="153"/>
      <c r="BH61" s="163"/>
      <c r="BI61" s="163"/>
      <c r="BJ61" s="163"/>
      <c r="BK61" s="164"/>
      <c r="BL61" s="60"/>
      <c r="BM61" s="61">
        <v>1</v>
      </c>
      <c r="BN61" s="115"/>
      <c r="BO61" s="61"/>
      <c r="BP61" s="61"/>
      <c r="BQ61" s="61"/>
      <c r="BR61" s="62"/>
      <c r="BS61" s="62"/>
      <c r="BT61" s="62"/>
      <c r="BU61" s="62"/>
      <c r="BV61" s="62"/>
      <c r="BW61" s="61"/>
      <c r="BX61" s="153"/>
      <c r="BY61" s="61"/>
      <c r="BZ61" s="153"/>
      <c r="CA61" s="163"/>
      <c r="CB61" s="163"/>
      <c r="CC61" s="163"/>
      <c r="CD61" s="164"/>
      <c r="CE61" s="60">
        <v>606</v>
      </c>
      <c r="CF61" s="61">
        <v>2130</v>
      </c>
      <c r="CG61" s="115">
        <v>57</v>
      </c>
      <c r="CH61" s="61">
        <v>34</v>
      </c>
      <c r="CI61" s="61">
        <v>5</v>
      </c>
      <c r="CJ61" s="61">
        <v>12</v>
      </c>
      <c r="CK61" s="62">
        <v>0.81</v>
      </c>
      <c r="CL61" s="62">
        <v>2.31</v>
      </c>
      <c r="CM61" s="62">
        <v>2.08</v>
      </c>
      <c r="CN61" s="163">
        <v>7.6</v>
      </c>
      <c r="CO61" s="163">
        <v>12.3</v>
      </c>
      <c r="CP61" s="61">
        <v>13</v>
      </c>
      <c r="CQ61" s="153">
        <v>4.4620462046204623E-2</v>
      </c>
      <c r="CR61" s="61">
        <v>44</v>
      </c>
      <c r="CS61" s="153">
        <v>0.15102310231023103</v>
      </c>
      <c r="CT61" s="163">
        <v>53.8</v>
      </c>
      <c r="CU61" s="163">
        <v>8.1</v>
      </c>
      <c r="CV61" s="163">
        <v>95.1</v>
      </c>
      <c r="CW61" s="164">
        <v>15</v>
      </c>
      <c r="CX61" s="60">
        <v>628</v>
      </c>
      <c r="CY61" s="61">
        <v>1746</v>
      </c>
      <c r="CZ61" s="115">
        <v>83</v>
      </c>
      <c r="DA61" s="61">
        <v>45</v>
      </c>
      <c r="DB61" s="61">
        <v>8</v>
      </c>
      <c r="DC61" s="61">
        <v>13</v>
      </c>
      <c r="DD61" s="62">
        <v>0.66</v>
      </c>
      <c r="DE61" s="62">
        <v>2.4900000000000002</v>
      </c>
      <c r="DF61" s="62">
        <v>2.31</v>
      </c>
      <c r="DG61" s="62">
        <v>3.4</v>
      </c>
      <c r="DH61" s="62">
        <v>14.7</v>
      </c>
      <c r="DI61" s="61">
        <v>23</v>
      </c>
      <c r="DJ61" s="153">
        <v>8.4601910828025484E-2</v>
      </c>
      <c r="DK61" s="61">
        <v>60</v>
      </c>
      <c r="DL61" s="153">
        <v>0.22070063694267517</v>
      </c>
      <c r="DM61" s="163">
        <v>39.1</v>
      </c>
      <c r="DN61" s="163">
        <v>4.3</v>
      </c>
      <c r="DO61" s="163">
        <v>91.3</v>
      </c>
      <c r="DP61" s="164">
        <v>8.6999999999999993</v>
      </c>
      <c r="DQ61" s="60">
        <v>891</v>
      </c>
      <c r="DR61" s="61">
        <v>2687.1</v>
      </c>
      <c r="DS61" s="115">
        <v>115</v>
      </c>
      <c r="DT61" s="61">
        <v>55</v>
      </c>
      <c r="DU61" s="61">
        <v>8</v>
      </c>
      <c r="DV61" s="61">
        <v>20</v>
      </c>
      <c r="DW61" s="62">
        <v>0.91</v>
      </c>
      <c r="DX61" s="62">
        <v>2.58</v>
      </c>
      <c r="DY61" s="62">
        <v>2.36</v>
      </c>
      <c r="DZ61" s="163">
        <v>4.7</v>
      </c>
      <c r="EA61" s="163">
        <v>15</v>
      </c>
      <c r="EB61" s="61">
        <v>33</v>
      </c>
      <c r="EC61" s="153">
        <v>8.7407407407407406E-2</v>
      </c>
      <c r="ED61" s="61">
        <v>82</v>
      </c>
      <c r="EE61" s="153">
        <v>0.21719416386083051</v>
      </c>
      <c r="EF61" s="163">
        <v>45.5</v>
      </c>
      <c r="EG61" s="163">
        <v>6.8</v>
      </c>
      <c r="EH61" s="163">
        <v>91.3</v>
      </c>
      <c r="EI61" s="164">
        <v>8.6999999999999993</v>
      </c>
    </row>
    <row r="62" spans="1:139" ht="15.75" customHeight="1" x14ac:dyDescent="0.2">
      <c r="A62" s="30">
        <v>60</v>
      </c>
      <c r="B62" s="32" t="s">
        <v>525</v>
      </c>
      <c r="C62" s="120">
        <v>4.2057142857142855</v>
      </c>
      <c r="D62" s="34" t="s">
        <v>656</v>
      </c>
      <c r="E62" s="35">
        <v>1</v>
      </c>
      <c r="F62" s="36">
        <v>36503</v>
      </c>
      <c r="G62" s="37">
        <v>25.81917808219178</v>
      </c>
      <c r="H62" s="37" t="s">
        <v>754</v>
      </c>
      <c r="I62" s="37">
        <v>23.397260273972602</v>
      </c>
      <c r="J62" s="37" t="s">
        <v>983</v>
      </c>
      <c r="K62" s="37" t="s">
        <v>984</v>
      </c>
      <c r="L62" s="37" t="s">
        <v>986</v>
      </c>
      <c r="M62" s="35">
        <v>71</v>
      </c>
      <c r="N62" s="35">
        <v>196</v>
      </c>
      <c r="O62" s="35">
        <v>4.55</v>
      </c>
      <c r="P62" s="38">
        <v>0</v>
      </c>
      <c r="Q62" s="57">
        <v>0</v>
      </c>
      <c r="R62" s="58">
        <v>2.5304292120435619E-2</v>
      </c>
      <c r="S62" s="58">
        <v>0.20568227290916366</v>
      </c>
      <c r="T62" s="58">
        <v>5.1343125578933439E-2</v>
      </c>
      <c r="U62" s="58">
        <v>7.1444669821951773E-2</v>
      </c>
      <c r="V62" s="58">
        <v>0.13856347136555772</v>
      </c>
      <c r="W62" s="59">
        <v>0.13856347136555772</v>
      </c>
      <c r="X62" s="42">
        <v>20.756164383561643</v>
      </c>
      <c r="Y62" s="43">
        <v>2.33</v>
      </c>
      <c r="Z62" s="43">
        <v>6.2</v>
      </c>
      <c r="AA62" s="43">
        <v>10.7</v>
      </c>
      <c r="AB62" s="43">
        <v>0.1</v>
      </c>
      <c r="AC62" s="43">
        <v>0.65</v>
      </c>
      <c r="AD62" s="44">
        <v>2.2050473186119874E-2</v>
      </c>
      <c r="AE62" s="44">
        <v>0.2058044164037855</v>
      </c>
      <c r="AF62" s="45">
        <v>4.4999999999999998E-2</v>
      </c>
      <c r="AG62" s="185">
        <v>9.6000000000000002E-2</v>
      </c>
      <c r="AH62" s="185">
        <v>0.89700000000000002</v>
      </c>
      <c r="AI62" s="43">
        <v>91.461955042161833</v>
      </c>
      <c r="AJ62" s="47">
        <v>86.835437125175474</v>
      </c>
      <c r="AK62" s="48">
        <v>3</v>
      </c>
      <c r="AL62" s="49">
        <v>5</v>
      </c>
      <c r="AM62" s="49">
        <v>4</v>
      </c>
      <c r="AN62" s="49">
        <v>4</v>
      </c>
      <c r="AO62" s="49">
        <v>7</v>
      </c>
      <c r="AP62" s="49">
        <v>4</v>
      </c>
      <c r="AQ62" s="49">
        <v>0</v>
      </c>
      <c r="AR62" s="50">
        <v>0</v>
      </c>
      <c r="AS62" s="60">
        <v>0</v>
      </c>
      <c r="AT62" s="61">
        <v>3176.6</v>
      </c>
      <c r="AU62" s="115">
        <v>1</v>
      </c>
      <c r="AV62" s="61">
        <v>0</v>
      </c>
      <c r="AW62" s="61">
        <v>0</v>
      </c>
      <c r="AX62" s="61">
        <v>34</v>
      </c>
      <c r="AY62" s="62">
        <v>0.02</v>
      </c>
      <c r="AZ62" s="62">
        <v>0</v>
      </c>
      <c r="BA62" s="62">
        <v>0</v>
      </c>
      <c r="BB62" s="163">
        <v>0</v>
      </c>
      <c r="BC62" s="163">
        <v>16</v>
      </c>
      <c r="BD62" s="61"/>
      <c r="BE62" s="153"/>
      <c r="BF62" s="61"/>
      <c r="BG62" s="153"/>
      <c r="BH62" s="163">
        <v>0</v>
      </c>
      <c r="BI62" s="163">
        <v>0</v>
      </c>
      <c r="BJ62" s="163">
        <v>0</v>
      </c>
      <c r="BK62" s="164">
        <v>100</v>
      </c>
      <c r="BL62" s="60">
        <v>79</v>
      </c>
      <c r="BM62" s="61">
        <v>3122</v>
      </c>
      <c r="BN62" s="115">
        <v>15</v>
      </c>
      <c r="BO62" s="61">
        <v>5</v>
      </c>
      <c r="BP62" s="61">
        <v>0</v>
      </c>
      <c r="BQ62" s="61">
        <v>26</v>
      </c>
      <c r="BR62" s="62">
        <v>0.02</v>
      </c>
      <c r="BS62" s="62">
        <v>0.77</v>
      </c>
      <c r="BT62" s="62">
        <v>0.76</v>
      </c>
      <c r="BU62" s="163">
        <v>1.2</v>
      </c>
      <c r="BV62" s="163">
        <v>14.6</v>
      </c>
      <c r="BW62" s="61">
        <v>6</v>
      </c>
      <c r="BX62" s="153">
        <v>5.772151898734177E-2</v>
      </c>
      <c r="BY62" s="61">
        <v>9</v>
      </c>
      <c r="BZ62" s="153">
        <v>8.6582278481012659E-2</v>
      </c>
      <c r="CA62" s="61">
        <v>16.7</v>
      </c>
      <c r="CB62" s="61">
        <v>16.7</v>
      </c>
      <c r="CC62" s="61">
        <v>83.6</v>
      </c>
      <c r="CD62" s="167">
        <v>16.399999999999999</v>
      </c>
      <c r="CE62" s="60">
        <v>514</v>
      </c>
      <c r="CF62" s="61">
        <v>2499</v>
      </c>
      <c r="CG62" s="115">
        <v>52</v>
      </c>
      <c r="CH62" s="61">
        <v>36</v>
      </c>
      <c r="CI62" s="61">
        <v>3</v>
      </c>
      <c r="CJ62" s="61">
        <v>19</v>
      </c>
      <c r="CK62" s="62">
        <v>0.1</v>
      </c>
      <c r="CL62" s="62">
        <v>1.68</v>
      </c>
      <c r="CM62" s="62">
        <v>2.25</v>
      </c>
      <c r="CN62" s="62">
        <v>5.3</v>
      </c>
      <c r="CO62" s="62">
        <v>11</v>
      </c>
      <c r="CP62" s="61">
        <v>11</v>
      </c>
      <c r="CQ62" s="153">
        <v>4.8151750972762641E-2</v>
      </c>
      <c r="CR62" s="61">
        <v>41</v>
      </c>
      <c r="CS62" s="153">
        <v>0.17947470817120623</v>
      </c>
      <c r="CT62" s="163">
        <v>9.1</v>
      </c>
      <c r="CU62" s="163">
        <v>0</v>
      </c>
      <c r="CV62" s="163">
        <v>9.5</v>
      </c>
      <c r="CW62" s="164">
        <v>90.5</v>
      </c>
      <c r="CX62" s="60">
        <v>194</v>
      </c>
      <c r="CY62" s="61">
        <v>3778.5</v>
      </c>
      <c r="CZ62" s="115">
        <v>22</v>
      </c>
      <c r="DA62" s="61">
        <v>16</v>
      </c>
      <c r="DB62" s="61">
        <v>1</v>
      </c>
      <c r="DC62" s="61">
        <v>39</v>
      </c>
      <c r="DD62" s="62">
        <v>0.03</v>
      </c>
      <c r="DE62" s="62">
        <v>0.48</v>
      </c>
      <c r="DF62" s="62">
        <v>1.27</v>
      </c>
      <c r="DG62" s="62">
        <v>6.2</v>
      </c>
      <c r="DH62" s="62">
        <v>7.3</v>
      </c>
      <c r="DI62" s="61">
        <v>2</v>
      </c>
      <c r="DJ62" s="153">
        <v>1.3092783505154639E-2</v>
      </c>
      <c r="DK62" s="61">
        <v>20</v>
      </c>
      <c r="DL62" s="153">
        <v>0.1309278350515464</v>
      </c>
      <c r="DM62" s="163">
        <v>50</v>
      </c>
      <c r="DN62" s="163">
        <v>5.9</v>
      </c>
      <c r="DO62" s="163">
        <v>7.4</v>
      </c>
      <c r="DP62" s="164">
        <v>92.6</v>
      </c>
      <c r="DQ62" s="60">
        <v>317</v>
      </c>
      <c r="DR62" s="61">
        <v>4437</v>
      </c>
      <c r="DS62" s="115">
        <v>31</v>
      </c>
      <c r="DT62" s="61">
        <v>21</v>
      </c>
      <c r="DU62" s="61">
        <v>0</v>
      </c>
      <c r="DV62" s="61">
        <v>31</v>
      </c>
      <c r="DW62" s="62">
        <v>0.03</v>
      </c>
      <c r="DX62" s="62">
        <v>0.65</v>
      </c>
      <c r="DY62" s="62">
        <v>2.33</v>
      </c>
      <c r="DZ62" s="62">
        <v>5.6</v>
      </c>
      <c r="EA62" s="62">
        <v>10.7</v>
      </c>
      <c r="EB62" s="61">
        <v>3</v>
      </c>
      <c r="EC62" s="153">
        <v>2.2050473186119874E-2</v>
      </c>
      <c r="ED62" s="61">
        <v>28</v>
      </c>
      <c r="EE62" s="153">
        <v>0.2058044164037855</v>
      </c>
      <c r="EF62" s="163">
        <v>66.7</v>
      </c>
      <c r="EG62" s="163">
        <v>4.5</v>
      </c>
      <c r="EH62" s="163">
        <v>11.8</v>
      </c>
      <c r="EI62" s="164">
        <v>86.8</v>
      </c>
    </row>
    <row r="63" spans="1:139" ht="15.75" customHeight="1" x14ac:dyDescent="0.2">
      <c r="A63" s="30">
        <v>61</v>
      </c>
      <c r="B63" s="32" t="s">
        <v>547</v>
      </c>
      <c r="C63" s="120">
        <v>4.1928571428571422</v>
      </c>
      <c r="D63" s="34" t="s">
        <v>817</v>
      </c>
      <c r="E63" s="35">
        <v>7</v>
      </c>
      <c r="F63" s="36">
        <v>36451</v>
      </c>
      <c r="G63" s="37">
        <v>25.961643835616439</v>
      </c>
      <c r="H63" s="37" t="s">
        <v>754</v>
      </c>
      <c r="I63" s="37">
        <v>23.539726027397261</v>
      </c>
      <c r="J63" s="37" t="s">
        <v>978</v>
      </c>
      <c r="K63" s="37" t="s">
        <v>982</v>
      </c>
      <c r="L63" s="37" t="s">
        <v>985</v>
      </c>
      <c r="M63" s="35">
        <v>74</v>
      </c>
      <c r="N63" s="35">
        <v>210</v>
      </c>
      <c r="O63" s="35">
        <v>4.6500000000000004</v>
      </c>
      <c r="P63" s="38">
        <v>0</v>
      </c>
      <c r="Q63" s="57">
        <v>6.3694267515923567E-2</v>
      </c>
      <c r="R63" s="58">
        <v>0.11637931034482758</v>
      </c>
      <c r="S63" s="58">
        <v>0.14242424242424243</v>
      </c>
      <c r="T63" s="58">
        <v>8.6115460376786704E-2</v>
      </c>
      <c r="U63" s="58">
        <v>0.36372950819672134</v>
      </c>
      <c r="V63" s="58">
        <v>0.36372950819672134</v>
      </c>
      <c r="W63" s="59">
        <v>0.2764344262295082</v>
      </c>
      <c r="X63" s="42">
        <v>22.873972602739727</v>
      </c>
      <c r="Y63" s="43">
        <v>2.14</v>
      </c>
      <c r="Z63" s="43">
        <v>6.2</v>
      </c>
      <c r="AA63" s="43">
        <v>12.7</v>
      </c>
      <c r="AB63" s="43">
        <v>0.9</v>
      </c>
      <c r="AC63" s="43">
        <v>2.2400000000000002</v>
      </c>
      <c r="AD63" s="44">
        <v>5.3326110509209101E-2</v>
      </c>
      <c r="AE63" s="44">
        <v>0.21794149512459374</v>
      </c>
      <c r="AF63" s="45">
        <v>6.2E-2</v>
      </c>
      <c r="AG63" s="185">
        <v>0.63700000000000001</v>
      </c>
      <c r="AH63" s="185">
        <v>0.36099999999999999</v>
      </c>
      <c r="AI63" s="43">
        <v>89.833325894011011</v>
      </c>
      <c r="AJ63" s="47">
        <v>90.751549678522252</v>
      </c>
      <c r="AK63" s="48">
        <v>7</v>
      </c>
      <c r="AL63" s="49">
        <v>1</v>
      </c>
      <c r="AM63" s="49">
        <v>4</v>
      </c>
      <c r="AN63" s="49">
        <v>4</v>
      </c>
      <c r="AO63" s="49">
        <v>5</v>
      </c>
      <c r="AP63" s="49">
        <v>5</v>
      </c>
      <c r="AQ63" s="49">
        <v>0</v>
      </c>
      <c r="AR63" s="50">
        <v>0</v>
      </c>
      <c r="AS63" s="60">
        <v>108</v>
      </c>
      <c r="AT63" s="61">
        <v>1695.6000000000001</v>
      </c>
      <c r="AU63" s="115">
        <v>9</v>
      </c>
      <c r="AV63" s="61">
        <v>5</v>
      </c>
      <c r="AW63" s="61">
        <v>0</v>
      </c>
      <c r="AX63" s="61">
        <v>12</v>
      </c>
      <c r="AY63" s="62">
        <v>0.66</v>
      </c>
      <c r="AZ63" s="62">
        <v>0.69</v>
      </c>
      <c r="BA63" s="62">
        <v>2.35</v>
      </c>
      <c r="BB63" s="62"/>
      <c r="BC63" s="62"/>
      <c r="BD63" s="61">
        <v>0</v>
      </c>
      <c r="BE63" s="153">
        <v>0</v>
      </c>
      <c r="BF63" s="61">
        <v>9</v>
      </c>
      <c r="BG63" s="153">
        <v>0.19583333333333333</v>
      </c>
      <c r="BH63" s="163">
        <v>0</v>
      </c>
      <c r="BI63" s="163">
        <v>0</v>
      </c>
      <c r="BJ63" s="163">
        <v>67.3</v>
      </c>
      <c r="BK63" s="164">
        <v>30.6</v>
      </c>
      <c r="BL63" s="60">
        <v>243</v>
      </c>
      <c r="BM63" s="61">
        <v>2088</v>
      </c>
      <c r="BN63" s="115">
        <v>26</v>
      </c>
      <c r="BO63" s="61">
        <v>16</v>
      </c>
      <c r="BP63" s="61">
        <v>0</v>
      </c>
      <c r="BQ63" s="61">
        <v>16</v>
      </c>
      <c r="BR63" s="62">
        <v>0.53</v>
      </c>
      <c r="BS63" s="62">
        <v>0.96</v>
      </c>
      <c r="BT63" s="62">
        <v>1.4</v>
      </c>
      <c r="BU63" s="62"/>
      <c r="BV63" s="62"/>
      <c r="BW63" s="61">
        <v>2</v>
      </c>
      <c r="BX63" s="153">
        <v>1.1522633744855966E-2</v>
      </c>
      <c r="BY63" s="61">
        <v>24</v>
      </c>
      <c r="BZ63" s="153">
        <v>0.13827160493827159</v>
      </c>
      <c r="CA63" s="163">
        <v>0</v>
      </c>
      <c r="CB63" s="163">
        <v>5.9</v>
      </c>
      <c r="CC63" s="163">
        <v>21.2</v>
      </c>
      <c r="CD63" s="164">
        <v>78.8</v>
      </c>
      <c r="CE63" s="60">
        <v>188</v>
      </c>
      <c r="CF63" s="61">
        <v>1320</v>
      </c>
      <c r="CG63" s="115">
        <v>23</v>
      </c>
      <c r="CH63" s="61">
        <v>13</v>
      </c>
      <c r="CI63" s="61">
        <v>1</v>
      </c>
      <c r="CJ63" s="61">
        <v>9</v>
      </c>
      <c r="CK63" s="62">
        <v>0.57999999999999996</v>
      </c>
      <c r="CL63" s="62">
        <v>1.45</v>
      </c>
      <c r="CM63" s="62">
        <v>1.22</v>
      </c>
      <c r="CN63" s="62"/>
      <c r="CO63" s="62"/>
      <c r="CP63" s="61">
        <v>9</v>
      </c>
      <c r="CQ63" s="153">
        <v>5.8404255319148939E-2</v>
      </c>
      <c r="CR63" s="61">
        <v>14</v>
      </c>
      <c r="CS63" s="153">
        <v>9.0851063829787235E-2</v>
      </c>
      <c r="CT63" s="163">
        <v>55.6</v>
      </c>
      <c r="CU63" s="163">
        <v>7.1</v>
      </c>
      <c r="CV63" s="163">
        <v>1.2</v>
      </c>
      <c r="CW63" s="164">
        <v>98.8</v>
      </c>
      <c r="CX63" s="60">
        <v>341</v>
      </c>
      <c r="CY63" s="61">
        <v>3959.8</v>
      </c>
      <c r="CZ63" s="115">
        <v>39</v>
      </c>
      <c r="DA63" s="61">
        <v>25</v>
      </c>
      <c r="DB63" s="61">
        <v>1</v>
      </c>
      <c r="DC63" s="61">
        <v>27</v>
      </c>
      <c r="DD63" s="62">
        <v>0.67</v>
      </c>
      <c r="DE63" s="62">
        <v>0.7</v>
      </c>
      <c r="DF63" s="62">
        <v>1.51</v>
      </c>
      <c r="DG63" s="62">
        <v>6.2</v>
      </c>
      <c r="DH63" s="62">
        <v>9.9</v>
      </c>
      <c r="DI63" s="61">
        <v>2</v>
      </c>
      <c r="DJ63" s="153">
        <v>8.856304985337243E-3</v>
      </c>
      <c r="DK63" s="61">
        <v>37</v>
      </c>
      <c r="DL63" s="153">
        <v>0.16384164222873901</v>
      </c>
      <c r="DM63" s="163">
        <v>50</v>
      </c>
      <c r="DN63" s="163">
        <v>13.8</v>
      </c>
      <c r="DO63" s="163">
        <v>33.200000000000003</v>
      </c>
      <c r="DP63" s="164">
        <v>66.8</v>
      </c>
      <c r="DQ63" s="60">
        <v>923</v>
      </c>
      <c r="DR63" s="61">
        <v>2537.6</v>
      </c>
      <c r="DS63" s="115">
        <v>117</v>
      </c>
      <c r="DT63" s="61">
        <v>76</v>
      </c>
      <c r="DU63" s="61">
        <v>5</v>
      </c>
      <c r="DV63" s="61">
        <v>18</v>
      </c>
      <c r="DW63" s="62">
        <v>0.9</v>
      </c>
      <c r="DX63" s="62">
        <v>2.2400000000000002</v>
      </c>
      <c r="DY63" s="62">
        <v>2.14</v>
      </c>
      <c r="DZ63" s="62">
        <v>2.8</v>
      </c>
      <c r="EA63" s="62">
        <v>12.7</v>
      </c>
      <c r="EB63" s="61">
        <v>23</v>
      </c>
      <c r="EC63" s="153">
        <v>5.3326110509209101E-2</v>
      </c>
      <c r="ED63" s="61">
        <v>94</v>
      </c>
      <c r="EE63" s="153">
        <v>0.21794149512459374</v>
      </c>
      <c r="EF63" s="62">
        <v>65.2</v>
      </c>
      <c r="EG63" s="163">
        <v>6.2</v>
      </c>
      <c r="EH63" s="163">
        <v>94.2</v>
      </c>
      <c r="EI63" s="164">
        <v>5.4</v>
      </c>
    </row>
    <row r="64" spans="1:139" ht="15.75" customHeight="1" x14ac:dyDescent="0.2">
      <c r="A64" s="30">
        <v>62</v>
      </c>
      <c r="B64" s="32" t="s">
        <v>528</v>
      </c>
      <c r="C64" s="120">
        <v>4.1828571428571433</v>
      </c>
      <c r="D64" s="34" t="s">
        <v>686</v>
      </c>
      <c r="E64" s="35">
        <v>7</v>
      </c>
      <c r="F64" s="36">
        <v>36468</v>
      </c>
      <c r="G64" s="37">
        <v>25.915068493150685</v>
      </c>
      <c r="H64" s="37" t="s">
        <v>754</v>
      </c>
      <c r="I64" s="37">
        <v>23.493150684931507</v>
      </c>
      <c r="J64" s="37" t="s">
        <v>983</v>
      </c>
      <c r="K64" s="37" t="s">
        <v>981</v>
      </c>
      <c r="L64" s="37" t="s">
        <v>986</v>
      </c>
      <c r="M64" s="35">
        <v>70</v>
      </c>
      <c r="N64" s="35">
        <v>190</v>
      </c>
      <c r="O64" s="35">
        <v>4.5599999999999996</v>
      </c>
      <c r="P64" s="38">
        <v>0</v>
      </c>
      <c r="Q64" s="57">
        <v>2.5668626314482072E-2</v>
      </c>
      <c r="R64" s="58">
        <v>0.18853362734288864</v>
      </c>
      <c r="S64" s="58">
        <v>0.116701244813278</v>
      </c>
      <c r="T64" s="58">
        <v>5.6039557334589124E-2</v>
      </c>
      <c r="U64" s="58">
        <v>0.2248970541653468</v>
      </c>
      <c r="V64" s="58">
        <v>0.2248970541653468</v>
      </c>
      <c r="W64" s="59">
        <v>0.17092176116566357</v>
      </c>
      <c r="X64" s="42">
        <v>22.827397260273973</v>
      </c>
      <c r="Y64" s="43">
        <v>2.5</v>
      </c>
      <c r="Z64" s="43">
        <v>5.9</v>
      </c>
      <c r="AA64" s="43">
        <v>6.9</v>
      </c>
      <c r="AB64" s="43">
        <v>0.81</v>
      </c>
      <c r="AC64" s="43">
        <v>1.81</v>
      </c>
      <c r="AD64" s="44">
        <v>2.0539906103286383E-2</v>
      </c>
      <c r="AE64" s="44">
        <v>0.261150234741784</v>
      </c>
      <c r="AF64" s="45">
        <v>3.9E-2</v>
      </c>
      <c r="AG64" s="185">
        <v>0.1285</v>
      </c>
      <c r="AH64" s="185">
        <v>0.84600000000000009</v>
      </c>
      <c r="AI64" s="43">
        <v>87.886916172137546</v>
      </c>
      <c r="AJ64" s="47">
        <v>81.684617051057756</v>
      </c>
      <c r="AK64" s="48">
        <v>4</v>
      </c>
      <c r="AL64" s="49">
        <v>1</v>
      </c>
      <c r="AM64" s="49">
        <v>5</v>
      </c>
      <c r="AN64" s="49">
        <v>3</v>
      </c>
      <c r="AO64" s="49">
        <v>6</v>
      </c>
      <c r="AP64" s="49">
        <v>3</v>
      </c>
      <c r="AQ64" s="49">
        <v>0</v>
      </c>
      <c r="AR64" s="50">
        <v>0.5</v>
      </c>
      <c r="AS64" s="60">
        <v>62</v>
      </c>
      <c r="AT64" s="61">
        <v>2415.4</v>
      </c>
      <c r="AU64" s="115">
        <v>22</v>
      </c>
      <c r="AV64" s="61">
        <v>11</v>
      </c>
      <c r="AW64" s="61">
        <v>0</v>
      </c>
      <c r="AX64" s="61">
        <v>16</v>
      </c>
      <c r="AY64" s="62">
        <v>-0.02</v>
      </c>
      <c r="AZ64" s="62">
        <v>0.23</v>
      </c>
      <c r="BA64" s="62">
        <v>0.45</v>
      </c>
      <c r="BB64" s="62"/>
      <c r="BC64" s="62"/>
      <c r="BD64" s="61">
        <v>3</v>
      </c>
      <c r="BE64" s="153">
        <v>2.1774193548387097E-2</v>
      </c>
      <c r="BF64" s="61">
        <v>19</v>
      </c>
      <c r="BG64" s="153">
        <v>0.13790322580645162</v>
      </c>
      <c r="BH64" s="163">
        <v>33.299999999999997</v>
      </c>
      <c r="BI64" s="163">
        <v>8.3000000000000007</v>
      </c>
      <c r="BJ64" s="163">
        <v>3.4</v>
      </c>
      <c r="BK64" s="164">
        <v>95.9</v>
      </c>
      <c r="BL64" s="60">
        <v>513</v>
      </c>
      <c r="BM64" s="61">
        <v>2721</v>
      </c>
      <c r="BN64" s="115">
        <v>61</v>
      </c>
      <c r="BO64" s="61">
        <v>38</v>
      </c>
      <c r="BP64" s="61">
        <v>3</v>
      </c>
      <c r="BQ64" s="61">
        <v>17</v>
      </c>
      <c r="BR64" s="62">
        <v>0.56000000000000005</v>
      </c>
      <c r="BS64" s="62">
        <v>1.7</v>
      </c>
      <c r="BT64" s="62">
        <v>1.5</v>
      </c>
      <c r="BU64" s="62"/>
      <c r="BV64" s="62"/>
      <c r="BW64" s="61">
        <v>9</v>
      </c>
      <c r="BX64" s="153">
        <v>2.6315789473684209E-2</v>
      </c>
      <c r="BY64" s="61">
        <v>52</v>
      </c>
      <c r="BZ64" s="153">
        <v>0.15204678362573099</v>
      </c>
      <c r="CA64" s="163">
        <v>44.4</v>
      </c>
      <c r="CB64" s="163">
        <v>11.6</v>
      </c>
      <c r="CC64" s="163">
        <v>0.5</v>
      </c>
      <c r="CD64" s="164">
        <v>98.9</v>
      </c>
      <c r="CE64" s="60">
        <v>90</v>
      </c>
      <c r="CF64" s="61">
        <v>771.2</v>
      </c>
      <c r="CG64" s="115">
        <v>18</v>
      </c>
      <c r="CH64" s="61">
        <v>10</v>
      </c>
      <c r="CI64" s="61">
        <v>2</v>
      </c>
      <c r="CJ64" s="61">
        <v>14</v>
      </c>
      <c r="CK64" s="62">
        <v>0.4</v>
      </c>
      <c r="CL64" s="62">
        <v>0.65</v>
      </c>
      <c r="CM64" s="62">
        <v>0.61</v>
      </c>
      <c r="CN64" s="62"/>
      <c r="CO64" s="62"/>
      <c r="CP64" s="61">
        <v>5</v>
      </c>
      <c r="CQ64" s="153">
        <v>3.3888888888888892E-2</v>
      </c>
      <c r="CR64" s="61">
        <v>13</v>
      </c>
      <c r="CS64" s="153">
        <v>8.8111111111111112E-2</v>
      </c>
      <c r="CT64" s="163">
        <v>40</v>
      </c>
      <c r="CU64" s="163">
        <v>0</v>
      </c>
      <c r="CV64" s="163">
        <v>9.6</v>
      </c>
      <c r="CW64" s="164">
        <v>89.7</v>
      </c>
      <c r="CX64" s="60">
        <v>238</v>
      </c>
      <c r="CY64" s="61">
        <v>4247</v>
      </c>
      <c r="CZ64" s="115">
        <v>53</v>
      </c>
      <c r="DA64" s="61">
        <v>38</v>
      </c>
      <c r="DB64" s="61">
        <v>2</v>
      </c>
      <c r="DC64" s="61">
        <v>35</v>
      </c>
      <c r="DD64" s="62">
        <v>0.18</v>
      </c>
      <c r="DE64" s="62">
        <v>0.67</v>
      </c>
      <c r="DF64" s="62">
        <v>0.83</v>
      </c>
      <c r="DG64" s="62">
        <v>4.3</v>
      </c>
      <c r="DH64" s="62">
        <v>6.2</v>
      </c>
      <c r="DI64" s="61">
        <v>9</v>
      </c>
      <c r="DJ64" s="153">
        <v>3.1386554621848736E-2</v>
      </c>
      <c r="DK64" s="61">
        <v>44</v>
      </c>
      <c r="DL64" s="153">
        <v>0.1534453781512605</v>
      </c>
      <c r="DM64" s="163">
        <v>55.6</v>
      </c>
      <c r="DN64" s="163">
        <v>5</v>
      </c>
      <c r="DO64" s="163">
        <v>13</v>
      </c>
      <c r="DP64" s="164">
        <v>85</v>
      </c>
      <c r="DQ64" s="60">
        <v>852</v>
      </c>
      <c r="DR64" s="61">
        <v>3788.4000000000005</v>
      </c>
      <c r="DS64" s="115">
        <v>96</v>
      </c>
      <c r="DT64" s="61">
        <v>74</v>
      </c>
      <c r="DU64" s="61">
        <v>6</v>
      </c>
      <c r="DV64" s="61">
        <v>22</v>
      </c>
      <c r="DW64" s="62">
        <v>0.81</v>
      </c>
      <c r="DX64" s="62">
        <v>1.81</v>
      </c>
      <c r="DY64" s="62">
        <v>2.5</v>
      </c>
      <c r="DZ64" s="62">
        <v>5.9</v>
      </c>
      <c r="EA64" s="62">
        <v>6.9</v>
      </c>
      <c r="EB64" s="61">
        <v>7</v>
      </c>
      <c r="EC64" s="153">
        <v>2.0539906103286383E-2</v>
      </c>
      <c r="ED64" s="61">
        <v>89</v>
      </c>
      <c r="EE64" s="153">
        <v>0.261150234741784</v>
      </c>
      <c r="EF64" s="62">
        <v>14.3</v>
      </c>
      <c r="EG64" s="163">
        <v>3.9</v>
      </c>
      <c r="EH64" s="163">
        <v>12.7</v>
      </c>
      <c r="EI64" s="164">
        <v>84.2</v>
      </c>
    </row>
    <row r="65" spans="1:139" ht="15.75" customHeight="1" x14ac:dyDescent="0.2">
      <c r="A65" s="30">
        <v>63</v>
      </c>
      <c r="B65" s="32" t="s">
        <v>533</v>
      </c>
      <c r="C65" s="120">
        <v>4.1571428571428575</v>
      </c>
      <c r="D65" s="34" t="s">
        <v>836</v>
      </c>
      <c r="E65" s="35">
        <v>11</v>
      </c>
      <c r="F65" s="36">
        <v>36246</v>
      </c>
      <c r="G65" s="37">
        <v>26.523287671232875</v>
      </c>
      <c r="H65" s="37" t="s">
        <v>628</v>
      </c>
      <c r="I65" s="37">
        <v>24.101369863013698</v>
      </c>
      <c r="J65" s="37" t="s">
        <v>978</v>
      </c>
      <c r="K65" s="37" t="s">
        <v>979</v>
      </c>
      <c r="L65" s="37" t="s">
        <v>988</v>
      </c>
      <c r="M65" s="35">
        <v>75</v>
      </c>
      <c r="N65" s="35">
        <v>200</v>
      </c>
      <c r="O65" s="35">
        <v>4.59</v>
      </c>
      <c r="P65" s="38">
        <v>0</v>
      </c>
      <c r="Q65" s="57">
        <v>3.0978934324659233E-3</v>
      </c>
      <c r="R65" s="58">
        <v>0.18409425625920472</v>
      </c>
      <c r="S65" s="58">
        <v>2.8835063437139558E-2</v>
      </c>
      <c r="T65" s="58">
        <v>0.40883977900552487</v>
      </c>
      <c r="U65" s="58">
        <v>0.24825046040515653</v>
      </c>
      <c r="V65" s="58">
        <v>0.32854511970534073</v>
      </c>
      <c r="W65" s="59">
        <v>0.19712707182320444</v>
      </c>
      <c r="X65" s="42">
        <v>22.438356164383563</v>
      </c>
      <c r="Y65" s="43">
        <v>2.6</v>
      </c>
      <c r="Z65" s="43">
        <v>6.7</v>
      </c>
      <c r="AA65" s="43">
        <v>10.7</v>
      </c>
      <c r="AB65" s="43">
        <v>0</v>
      </c>
      <c r="AC65" s="43">
        <v>0</v>
      </c>
      <c r="AD65" s="44">
        <v>1.9421364985163208E-2</v>
      </c>
      <c r="AE65" s="44">
        <v>-1.9421364985163208E-2</v>
      </c>
      <c r="AF65" s="45">
        <v>0.113</v>
      </c>
      <c r="AG65" s="185">
        <v>0.7330000000000001</v>
      </c>
      <c r="AH65" s="185">
        <v>0.26550000000000001</v>
      </c>
      <c r="AI65" s="43">
        <v>90.117523648372085</v>
      </c>
      <c r="AJ65" s="47">
        <v>92.890250838925596</v>
      </c>
      <c r="AK65" s="48">
        <v>5</v>
      </c>
      <c r="AL65" s="49">
        <v>2</v>
      </c>
      <c r="AM65" s="49">
        <v>5</v>
      </c>
      <c r="AN65" s="49">
        <v>4</v>
      </c>
      <c r="AO65" s="49">
        <v>6</v>
      </c>
      <c r="AP65" s="49">
        <v>5</v>
      </c>
      <c r="AQ65" s="49">
        <v>0</v>
      </c>
      <c r="AR65" s="50">
        <v>0</v>
      </c>
      <c r="AS65" s="60">
        <v>5</v>
      </c>
      <c r="AT65" s="61">
        <v>1614</v>
      </c>
      <c r="AU65" s="115">
        <v>4</v>
      </c>
      <c r="AV65" s="61">
        <v>1</v>
      </c>
      <c r="AW65" s="61">
        <v>0</v>
      </c>
      <c r="AX65" s="61"/>
      <c r="AY65" s="62">
        <v>0.04</v>
      </c>
      <c r="AZ65" s="62">
        <v>0.12</v>
      </c>
      <c r="BA65" s="62"/>
      <c r="BB65" s="62"/>
      <c r="BC65" s="62"/>
      <c r="BD65" s="61"/>
      <c r="BE65" s="153"/>
      <c r="BF65" s="61"/>
      <c r="BG65" s="153"/>
      <c r="BH65" s="163">
        <v>50</v>
      </c>
      <c r="BI65" s="163">
        <v>0</v>
      </c>
      <c r="BJ65" s="163">
        <v>47.1</v>
      </c>
      <c r="BK65" s="164">
        <v>52.9</v>
      </c>
      <c r="BL65" s="60">
        <v>650</v>
      </c>
      <c r="BM65" s="61">
        <v>3530.7999999999997</v>
      </c>
      <c r="BN65" s="115">
        <v>69</v>
      </c>
      <c r="BO65" s="61">
        <v>37</v>
      </c>
      <c r="BP65" s="61">
        <v>5</v>
      </c>
      <c r="BQ65" s="61"/>
      <c r="BR65" s="62">
        <v>0.62</v>
      </c>
      <c r="BS65" s="62">
        <v>1.45</v>
      </c>
      <c r="BT65" s="62"/>
      <c r="BU65" s="62">
        <v>3.8</v>
      </c>
      <c r="BV65" s="62">
        <v>14.8</v>
      </c>
      <c r="BW65" s="61"/>
      <c r="BX65" s="153"/>
      <c r="BY65" s="61"/>
      <c r="BZ65" s="153"/>
      <c r="CA65" s="163">
        <v>45.5</v>
      </c>
      <c r="CB65" s="163">
        <v>9.8000000000000007</v>
      </c>
      <c r="CC65" s="163">
        <v>72</v>
      </c>
      <c r="CD65" s="164">
        <v>28</v>
      </c>
      <c r="CE65" s="60">
        <v>35</v>
      </c>
      <c r="CF65" s="61">
        <v>1213.8000000000002</v>
      </c>
      <c r="CG65" s="115">
        <v>7</v>
      </c>
      <c r="CH65" s="61">
        <v>4</v>
      </c>
      <c r="CI65" s="61">
        <v>0</v>
      </c>
      <c r="CJ65" s="61"/>
      <c r="CK65" s="62">
        <v>0.22</v>
      </c>
      <c r="CL65" s="62">
        <v>0.43</v>
      </c>
      <c r="CM65" s="62"/>
      <c r="CN65" s="62"/>
      <c r="CO65" s="62"/>
      <c r="CP65" s="61"/>
      <c r="CQ65" s="153"/>
      <c r="CR65" s="61"/>
      <c r="CS65" s="153"/>
      <c r="CT65" s="163">
        <v>0</v>
      </c>
      <c r="CU65" s="163">
        <v>0</v>
      </c>
      <c r="CV65" s="163">
        <v>92.3</v>
      </c>
      <c r="CW65" s="164">
        <v>7.7</v>
      </c>
      <c r="CX65" s="60">
        <v>1110</v>
      </c>
      <c r="CY65" s="61">
        <v>2715</v>
      </c>
      <c r="CZ65" s="115">
        <v>97</v>
      </c>
      <c r="DA65" s="61">
        <v>66</v>
      </c>
      <c r="DB65" s="61">
        <v>8</v>
      </c>
      <c r="DC65" s="61"/>
      <c r="DD65" s="62"/>
      <c r="DE65" s="62"/>
      <c r="DF65" s="62">
        <v>2.6</v>
      </c>
      <c r="DG65" s="62">
        <v>6.7</v>
      </c>
      <c r="DH65" s="62">
        <v>11.9</v>
      </c>
      <c r="DI65" s="61">
        <v>18</v>
      </c>
      <c r="DJ65" s="153">
        <v>4.2162162162162162E-2</v>
      </c>
      <c r="DK65" s="61">
        <v>79</v>
      </c>
      <c r="DL65" s="153">
        <v>0.18504504504504504</v>
      </c>
      <c r="DM65" s="163">
        <v>66.7</v>
      </c>
      <c r="DN65" s="163">
        <v>8.3000000000000007</v>
      </c>
      <c r="DO65" s="163">
        <v>71.7</v>
      </c>
      <c r="DP65" s="164">
        <v>28.3</v>
      </c>
      <c r="DQ65" s="60">
        <v>674</v>
      </c>
      <c r="DR65" s="61">
        <v>2715</v>
      </c>
      <c r="DS65" s="115"/>
      <c r="DT65" s="61">
        <v>47</v>
      </c>
      <c r="DU65" s="61">
        <v>5</v>
      </c>
      <c r="DV65" s="61"/>
      <c r="DW65" s="62"/>
      <c r="DX65" s="62"/>
      <c r="DY65" s="62">
        <v>1.87</v>
      </c>
      <c r="DZ65" s="62">
        <v>4.9000000000000004</v>
      </c>
      <c r="EA65" s="62">
        <v>10.7</v>
      </c>
      <c r="EB65" s="61">
        <v>7</v>
      </c>
      <c r="EC65" s="153">
        <v>1.9421364985163208E-2</v>
      </c>
      <c r="ED65" s="61">
        <v>-7</v>
      </c>
      <c r="EE65" s="153">
        <v>-1.9421364985163208E-2</v>
      </c>
      <c r="EF65" s="62">
        <v>71.400000000000006</v>
      </c>
      <c r="EG65" s="163">
        <v>11.3</v>
      </c>
      <c r="EH65" s="163">
        <v>74.900000000000006</v>
      </c>
      <c r="EI65" s="164">
        <v>24.8</v>
      </c>
    </row>
    <row r="66" spans="1:139" ht="15.75" customHeight="1" x14ac:dyDescent="0.2">
      <c r="A66" s="30">
        <v>64</v>
      </c>
      <c r="B66" s="32" t="s">
        <v>562</v>
      </c>
      <c r="C66" s="120">
        <v>4.1500000000000004</v>
      </c>
      <c r="D66" s="34" t="s">
        <v>631</v>
      </c>
      <c r="E66" s="35">
        <v>1</v>
      </c>
      <c r="F66" s="36">
        <v>36529</v>
      </c>
      <c r="G66" s="37">
        <v>25.747945205479454</v>
      </c>
      <c r="H66" s="37" t="s">
        <v>669</v>
      </c>
      <c r="I66" s="37">
        <v>23.326027397260273</v>
      </c>
      <c r="J66" s="37" t="s">
        <v>976</v>
      </c>
      <c r="K66" s="37" t="s">
        <v>982</v>
      </c>
      <c r="L66" s="37" t="s">
        <v>987</v>
      </c>
      <c r="M66" s="35">
        <v>74</v>
      </c>
      <c r="N66" s="35">
        <v>204</v>
      </c>
      <c r="O66" s="35">
        <v>4.5999999999999996</v>
      </c>
      <c r="P66" s="38">
        <v>0</v>
      </c>
      <c r="Q66" s="57">
        <v>0</v>
      </c>
      <c r="R66" s="58">
        <v>1.1122177954847278E-2</v>
      </c>
      <c r="S66" s="58">
        <v>0.12716207559256887</v>
      </c>
      <c r="T66" s="58">
        <v>0.15173039141604958</v>
      </c>
      <c r="U66" s="58">
        <v>0.10715611903877778</v>
      </c>
      <c r="V66" s="58">
        <v>0.12944325522741368</v>
      </c>
      <c r="W66" s="59">
        <v>0.12944325522741368</v>
      </c>
      <c r="X66" s="42" t="s">
        <v>727</v>
      </c>
      <c r="Y66" s="43">
        <v>1.78</v>
      </c>
      <c r="Z66" s="43">
        <v>4.0999999999999996</v>
      </c>
      <c r="AA66" s="43">
        <v>14.6</v>
      </c>
      <c r="AB66" s="43">
        <v>1.5</v>
      </c>
      <c r="AC66" s="43">
        <v>1.37</v>
      </c>
      <c r="AD66" s="44">
        <v>4.1584158415841579E-2</v>
      </c>
      <c r="AE66" s="44">
        <v>9.7029702970297019E-2</v>
      </c>
      <c r="AF66" s="45">
        <v>6.9000000000000006E-2</v>
      </c>
      <c r="AG66" s="185">
        <v>0.86049999999999993</v>
      </c>
      <c r="AH66" s="185">
        <v>0.13800000000000001</v>
      </c>
      <c r="AI66" s="43">
        <v>91.123173516389699</v>
      </c>
      <c r="AJ66" s="47">
        <v>92.054581369880637</v>
      </c>
      <c r="AK66" s="48">
        <v>3</v>
      </c>
      <c r="AL66" s="49">
        <v>0</v>
      </c>
      <c r="AM66" s="49">
        <v>3</v>
      </c>
      <c r="AN66" s="49">
        <v>1</v>
      </c>
      <c r="AO66" s="49">
        <v>6</v>
      </c>
      <c r="AP66" s="49">
        <v>5</v>
      </c>
      <c r="AQ66" s="49">
        <v>0</v>
      </c>
      <c r="AR66" s="50">
        <v>1</v>
      </c>
      <c r="AS66" s="60"/>
      <c r="AT66" s="61">
        <v>2970.5</v>
      </c>
      <c r="AU66" s="115"/>
      <c r="AV66" s="61"/>
      <c r="AW66" s="61"/>
      <c r="AX66" s="61"/>
      <c r="AY66" s="62"/>
      <c r="AZ66" s="62"/>
      <c r="BA66" s="62"/>
      <c r="BB66" s="62"/>
      <c r="BC66" s="62"/>
      <c r="BD66" s="61"/>
      <c r="BE66" s="153"/>
      <c r="BF66" s="61"/>
      <c r="BG66" s="153"/>
      <c r="BH66" s="163"/>
      <c r="BI66" s="163"/>
      <c r="BJ66" s="163"/>
      <c r="BK66" s="164"/>
      <c r="BL66" s="60">
        <v>67</v>
      </c>
      <c r="BM66" s="61">
        <v>6024</v>
      </c>
      <c r="BN66" s="115">
        <v>7</v>
      </c>
      <c r="BO66" s="61">
        <v>5</v>
      </c>
      <c r="BP66" s="61">
        <v>0</v>
      </c>
      <c r="BQ66" s="61">
        <v>61</v>
      </c>
      <c r="BR66" s="62">
        <v>1.1399999999999999</v>
      </c>
      <c r="BS66" s="62">
        <v>2.0299999999999998</v>
      </c>
      <c r="BT66" s="62">
        <v>1.72</v>
      </c>
      <c r="BU66" s="62"/>
      <c r="BV66" s="62"/>
      <c r="BW66" s="61">
        <v>1</v>
      </c>
      <c r="BX66" s="153">
        <v>2.5671641791044773E-2</v>
      </c>
      <c r="BY66" s="61">
        <v>6</v>
      </c>
      <c r="BZ66" s="153">
        <v>0.15402985074626865</v>
      </c>
      <c r="CA66" s="163">
        <v>0</v>
      </c>
      <c r="CB66" s="163">
        <v>0</v>
      </c>
      <c r="CC66" s="163">
        <v>48.7</v>
      </c>
      <c r="CD66" s="164">
        <v>51.3</v>
      </c>
      <c r="CE66" s="60">
        <v>397</v>
      </c>
      <c r="CF66" s="61">
        <v>3122</v>
      </c>
      <c r="CG66" s="115">
        <v>36</v>
      </c>
      <c r="CH66" s="61">
        <v>23</v>
      </c>
      <c r="CI66" s="61">
        <v>2</v>
      </c>
      <c r="CJ66" s="61">
        <v>24</v>
      </c>
      <c r="CK66" s="62">
        <v>1.03</v>
      </c>
      <c r="CL66" s="62">
        <v>1.06</v>
      </c>
      <c r="CM66" s="62">
        <v>1.68</v>
      </c>
      <c r="CN66" s="62"/>
      <c r="CO66" s="62"/>
      <c r="CP66" s="61">
        <v>7</v>
      </c>
      <c r="CQ66" s="153">
        <v>2.9622166246851385E-2</v>
      </c>
      <c r="CR66" s="61">
        <v>29</v>
      </c>
      <c r="CS66" s="153">
        <v>0.12272040302267002</v>
      </c>
      <c r="CT66" s="163">
        <v>28.6</v>
      </c>
      <c r="CU66" s="163">
        <v>11.5</v>
      </c>
      <c r="CV66" s="163">
        <v>62.6</v>
      </c>
      <c r="CW66" s="164">
        <v>37</v>
      </c>
      <c r="CX66" s="60">
        <v>502</v>
      </c>
      <c r="CY66" s="61">
        <v>3308.5</v>
      </c>
      <c r="CZ66" s="115">
        <v>53</v>
      </c>
      <c r="DA66" s="61">
        <v>34</v>
      </c>
      <c r="DB66" s="61">
        <v>6</v>
      </c>
      <c r="DC66" s="61">
        <v>32</v>
      </c>
      <c r="DD66" s="62">
        <v>1.03</v>
      </c>
      <c r="DE66" s="62">
        <v>1.37</v>
      </c>
      <c r="DF66" s="62">
        <v>1.78</v>
      </c>
      <c r="DG66" s="62">
        <v>4.0999999999999996</v>
      </c>
      <c r="DH66" s="62">
        <v>12.8</v>
      </c>
      <c r="DI66" s="61">
        <v>13</v>
      </c>
      <c r="DJ66" s="153">
        <v>4.6095617529880478E-2</v>
      </c>
      <c r="DK66" s="61">
        <v>40</v>
      </c>
      <c r="DL66" s="153">
        <v>0.14183266932270916</v>
      </c>
      <c r="DM66" s="163">
        <v>30.8</v>
      </c>
      <c r="DN66" s="163">
        <v>10.5</v>
      </c>
      <c r="DO66" s="163">
        <v>81.3</v>
      </c>
      <c r="DP66" s="164">
        <v>18.399999999999999</v>
      </c>
      <c r="DQ66" s="60">
        <v>404</v>
      </c>
      <c r="DR66" s="61">
        <v>3770.2000000000003</v>
      </c>
      <c r="DS66" s="115">
        <v>40</v>
      </c>
      <c r="DT66" s="61">
        <v>27</v>
      </c>
      <c r="DU66" s="61">
        <v>6</v>
      </c>
      <c r="DV66" s="61">
        <v>23</v>
      </c>
      <c r="DW66" s="62">
        <v>1.5</v>
      </c>
      <c r="DX66" s="62">
        <v>1.07</v>
      </c>
      <c r="DY66" s="62">
        <v>1.4</v>
      </c>
      <c r="DZ66" s="62">
        <v>4</v>
      </c>
      <c r="EA66" s="62">
        <v>14.6</v>
      </c>
      <c r="EB66" s="61">
        <v>12</v>
      </c>
      <c r="EC66" s="153">
        <v>4.1584158415841579E-2</v>
      </c>
      <c r="ED66" s="61">
        <v>28</v>
      </c>
      <c r="EE66" s="153">
        <v>9.7029702970297019E-2</v>
      </c>
      <c r="EF66" s="62">
        <v>58.3</v>
      </c>
      <c r="EG66" s="163">
        <v>6.9</v>
      </c>
      <c r="EH66" s="163">
        <v>90.8</v>
      </c>
      <c r="EI66" s="164">
        <v>9.1999999999999993</v>
      </c>
    </row>
    <row r="67" spans="1:139" ht="15.75" customHeight="1" x14ac:dyDescent="0.2">
      <c r="A67" s="30">
        <v>65</v>
      </c>
      <c r="B67" s="32" t="s">
        <v>551</v>
      </c>
      <c r="C67" s="120">
        <v>4.1342857142857143</v>
      </c>
      <c r="D67" s="34" t="s">
        <v>793</v>
      </c>
      <c r="E67" s="35">
        <v>6</v>
      </c>
      <c r="F67" s="36">
        <v>36152</v>
      </c>
      <c r="G67" s="37">
        <v>26.780821917808218</v>
      </c>
      <c r="H67" s="37" t="s">
        <v>669</v>
      </c>
      <c r="I67" s="37">
        <v>24.358904109589041</v>
      </c>
      <c r="J67" s="37" t="s">
        <v>976</v>
      </c>
      <c r="K67" s="37" t="s">
        <v>980</v>
      </c>
      <c r="L67" s="37" t="s">
        <v>987</v>
      </c>
      <c r="M67" s="35">
        <v>74</v>
      </c>
      <c r="N67" s="35">
        <v>195</v>
      </c>
      <c r="O67" s="35">
        <v>4.59</v>
      </c>
      <c r="P67" s="38">
        <v>0</v>
      </c>
      <c r="Q67" s="57">
        <v>0</v>
      </c>
      <c r="R67" s="58">
        <v>0</v>
      </c>
      <c r="S67" s="58">
        <v>0.24150943396226415</v>
      </c>
      <c r="T67" s="58">
        <v>0.18654192966636607</v>
      </c>
      <c r="U67" s="58">
        <v>0.19834561043352253</v>
      </c>
      <c r="V67" s="58">
        <v>0.21992752219789335</v>
      </c>
      <c r="W67" s="59">
        <v>0.18693839386820935</v>
      </c>
      <c r="X67" s="42">
        <v>21.717808219178082</v>
      </c>
      <c r="Y67" s="43">
        <v>2.36</v>
      </c>
      <c r="Z67" s="43">
        <v>7.8</v>
      </c>
      <c r="AA67" s="43">
        <v>16.5</v>
      </c>
      <c r="AB67" s="43">
        <v>0.89</v>
      </c>
      <c r="AC67" s="43">
        <v>1.97</v>
      </c>
      <c r="AD67" s="44">
        <v>6.4657534246575346E-2</v>
      </c>
      <c r="AE67" s="44">
        <v>0.14727549467275494</v>
      </c>
      <c r="AF67" s="45">
        <v>0.17499999999999999</v>
      </c>
      <c r="AG67" s="185">
        <v>0.82850000000000001</v>
      </c>
      <c r="AH67" s="185">
        <v>0.17149999999999999</v>
      </c>
      <c r="AI67" s="43">
        <v>87.864585557162783</v>
      </c>
      <c r="AJ67" s="47">
        <v>88.762686027916786</v>
      </c>
      <c r="AK67" s="48">
        <v>5</v>
      </c>
      <c r="AL67" s="49">
        <v>3</v>
      </c>
      <c r="AM67" s="49">
        <v>4</v>
      </c>
      <c r="AN67" s="49">
        <v>5</v>
      </c>
      <c r="AO67" s="49">
        <v>6</v>
      </c>
      <c r="AP67" s="49">
        <v>4</v>
      </c>
      <c r="AQ67" s="49">
        <v>0</v>
      </c>
      <c r="AR67" s="50">
        <v>0</v>
      </c>
      <c r="AS67" s="60"/>
      <c r="AT67" s="61">
        <v>2378</v>
      </c>
      <c r="AU67" s="115"/>
      <c r="AV67" s="61"/>
      <c r="AW67" s="61"/>
      <c r="AX67" s="61"/>
      <c r="AY67" s="62"/>
      <c r="AZ67" s="62"/>
      <c r="BA67" s="62"/>
      <c r="BB67" s="62"/>
      <c r="BC67" s="62"/>
      <c r="BD67" s="61"/>
      <c r="BE67" s="153"/>
      <c r="BF67" s="61"/>
      <c r="BG67" s="153"/>
      <c r="BH67" s="163"/>
      <c r="BI67" s="163"/>
      <c r="BJ67" s="163"/>
      <c r="BK67" s="164"/>
      <c r="BL67" s="60"/>
      <c r="BM67" s="61">
        <v>2679</v>
      </c>
      <c r="BN67" s="115"/>
      <c r="BO67" s="61"/>
      <c r="BP67" s="61"/>
      <c r="BQ67" s="61"/>
      <c r="BR67" s="62"/>
      <c r="BS67" s="62"/>
      <c r="BT67" s="62"/>
      <c r="BU67" s="62"/>
      <c r="BV67" s="62"/>
      <c r="BW67" s="61"/>
      <c r="BX67" s="153"/>
      <c r="BY67" s="61"/>
      <c r="BZ67" s="153"/>
      <c r="CA67" s="163"/>
      <c r="CB67" s="163"/>
      <c r="CC67" s="163"/>
      <c r="CD67" s="164"/>
      <c r="CE67" s="60">
        <v>512</v>
      </c>
      <c r="CF67" s="61">
        <v>2120</v>
      </c>
      <c r="CG67" s="115">
        <v>56</v>
      </c>
      <c r="CH67" s="61">
        <v>31</v>
      </c>
      <c r="CI67" s="61">
        <v>6</v>
      </c>
      <c r="CJ67" s="61">
        <v>21</v>
      </c>
      <c r="CK67" s="62">
        <v>0.7</v>
      </c>
      <c r="CL67" s="62">
        <v>2.2000000000000002</v>
      </c>
      <c r="CM67" s="62">
        <v>1.95</v>
      </c>
      <c r="CN67" s="62">
        <v>5.3</v>
      </c>
      <c r="CO67" s="62">
        <v>14.4</v>
      </c>
      <c r="CP67" s="61">
        <v>15</v>
      </c>
      <c r="CQ67" s="153">
        <v>5.7128906249999993E-2</v>
      </c>
      <c r="CR67" s="61">
        <v>41</v>
      </c>
      <c r="CS67" s="153">
        <v>0.15615234374999998</v>
      </c>
      <c r="CT67" s="163">
        <v>53.3</v>
      </c>
      <c r="CU67" s="163">
        <v>20.5</v>
      </c>
      <c r="CV67" s="163">
        <v>91.5</v>
      </c>
      <c r="CW67" s="164">
        <v>8.5</v>
      </c>
      <c r="CX67" s="60">
        <v>496.5</v>
      </c>
      <c r="CY67" s="61">
        <v>2661.6000000000004</v>
      </c>
      <c r="CZ67" s="115">
        <v>52</v>
      </c>
      <c r="DA67" s="61">
        <v>21</v>
      </c>
      <c r="DB67" s="61">
        <v>3</v>
      </c>
      <c r="DC67" s="61">
        <v>23</v>
      </c>
      <c r="DD67" s="62">
        <v>0.89</v>
      </c>
      <c r="DE67" s="62">
        <v>1.3</v>
      </c>
      <c r="DF67" s="62">
        <v>1.38</v>
      </c>
      <c r="DG67" s="62">
        <v>4.5</v>
      </c>
      <c r="DH67" s="62">
        <v>11.4</v>
      </c>
      <c r="DI67" s="61">
        <v>20</v>
      </c>
      <c r="DJ67" s="153">
        <v>5.5589123867069483E-2</v>
      </c>
      <c r="DK67" s="61">
        <v>32</v>
      </c>
      <c r="DL67" s="153">
        <v>8.8942598187311178E-2</v>
      </c>
      <c r="DM67" s="163">
        <v>30</v>
      </c>
      <c r="DN67" s="163">
        <v>16</v>
      </c>
      <c r="DO67" s="163">
        <v>77.900000000000006</v>
      </c>
      <c r="DP67" s="164">
        <v>22.1</v>
      </c>
      <c r="DQ67" s="60">
        <v>657</v>
      </c>
      <c r="DR67" s="61">
        <v>3312.4</v>
      </c>
      <c r="DS67" s="115">
        <v>59</v>
      </c>
      <c r="DT67" s="61">
        <v>33</v>
      </c>
      <c r="DU67" s="61">
        <v>8</v>
      </c>
      <c r="DV67" s="61">
        <v>30</v>
      </c>
      <c r="DW67" s="62">
        <v>0.85</v>
      </c>
      <c r="DX67" s="62">
        <v>1.97</v>
      </c>
      <c r="DY67" s="62">
        <v>2.36</v>
      </c>
      <c r="DZ67" s="62">
        <v>7.8</v>
      </c>
      <c r="EA67" s="62">
        <v>16.5</v>
      </c>
      <c r="EB67" s="61">
        <v>18</v>
      </c>
      <c r="EC67" s="153">
        <v>6.4657534246575346E-2</v>
      </c>
      <c r="ED67" s="61">
        <v>41</v>
      </c>
      <c r="EE67" s="153">
        <v>0.14727549467275494</v>
      </c>
      <c r="EF67" s="62">
        <v>38.9</v>
      </c>
      <c r="EG67" s="163">
        <v>17.5</v>
      </c>
      <c r="EH67" s="163">
        <v>87.8</v>
      </c>
      <c r="EI67" s="164">
        <v>12.2</v>
      </c>
    </row>
    <row r="68" spans="1:139" ht="15.75" customHeight="1" x14ac:dyDescent="0.2">
      <c r="A68" s="30">
        <v>66</v>
      </c>
      <c r="B68" s="32" t="s">
        <v>545</v>
      </c>
      <c r="C68" s="120">
        <v>3.9885714285714284</v>
      </c>
      <c r="D68" s="34" t="s">
        <v>837</v>
      </c>
      <c r="E68" s="35">
        <v>8</v>
      </c>
      <c r="F68" s="36">
        <v>36326</v>
      </c>
      <c r="G68" s="37">
        <v>26.304109589041097</v>
      </c>
      <c r="H68" s="37" t="s">
        <v>669</v>
      </c>
      <c r="I68" s="37">
        <v>23.882191780821916</v>
      </c>
      <c r="J68" s="37" t="s">
        <v>983</v>
      </c>
      <c r="K68" s="37" t="s">
        <v>981</v>
      </c>
      <c r="L68" s="37" t="s">
        <v>985</v>
      </c>
      <c r="M68" s="35">
        <v>70</v>
      </c>
      <c r="N68" s="35">
        <v>175</v>
      </c>
      <c r="O68" s="35">
        <v>4.5</v>
      </c>
      <c r="P68" s="38">
        <v>0</v>
      </c>
      <c r="Q68" s="57">
        <v>0</v>
      </c>
      <c r="R68" s="58">
        <v>0.10118740320082602</v>
      </c>
      <c r="S68" s="58">
        <v>0.16536246862542447</v>
      </c>
      <c r="T68" s="58">
        <v>0.28155449807387267</v>
      </c>
      <c r="U68" s="58">
        <v>0.214310727209058</v>
      </c>
      <c r="V68" s="58">
        <v>0.24793261264146532</v>
      </c>
      <c r="W68" s="59">
        <v>0.18842878560751364</v>
      </c>
      <c r="X68" s="42">
        <v>22.219178082191782</v>
      </c>
      <c r="Y68" s="43">
        <v>1.85</v>
      </c>
      <c r="Z68" s="43">
        <v>6</v>
      </c>
      <c r="AA68" s="43">
        <v>7.6</v>
      </c>
      <c r="AB68" s="43">
        <v>0.54</v>
      </c>
      <c r="AC68" s="43">
        <v>1.81</v>
      </c>
      <c r="AD68" s="44">
        <v>4.2320261437908499E-2</v>
      </c>
      <c r="AE68" s="44">
        <v>0.21361655773420479</v>
      </c>
      <c r="AF68" s="45">
        <v>5.4000000000000006E-2</v>
      </c>
      <c r="AG68" s="185">
        <v>0.3115</v>
      </c>
      <c r="AH68" s="185">
        <v>0.6835</v>
      </c>
      <c r="AI68" s="43">
        <v>85.352842554488646</v>
      </c>
      <c r="AJ68" s="47">
        <v>79.329376452657272</v>
      </c>
      <c r="AK68" s="48">
        <v>5</v>
      </c>
      <c r="AL68" s="49">
        <v>2</v>
      </c>
      <c r="AM68" s="49">
        <v>3</v>
      </c>
      <c r="AN68" s="49">
        <v>4</v>
      </c>
      <c r="AO68" s="49">
        <v>8</v>
      </c>
      <c r="AP68" s="49">
        <v>2</v>
      </c>
      <c r="AQ68" s="49">
        <v>0</v>
      </c>
      <c r="AR68" s="50">
        <v>0</v>
      </c>
      <c r="AS68" s="60"/>
      <c r="AT68" s="61">
        <v>1027</v>
      </c>
      <c r="AU68" s="115"/>
      <c r="AV68" s="61"/>
      <c r="AW68" s="61"/>
      <c r="AX68" s="61"/>
      <c r="AY68" s="62"/>
      <c r="AZ68" s="62"/>
      <c r="BA68" s="62"/>
      <c r="BB68" s="62"/>
      <c r="BC68" s="62"/>
      <c r="BD68" s="61"/>
      <c r="BE68" s="153"/>
      <c r="BF68" s="61"/>
      <c r="BG68" s="153"/>
      <c r="BH68" s="163"/>
      <c r="BI68" s="163"/>
      <c r="BJ68" s="163"/>
      <c r="BK68" s="164"/>
      <c r="BL68" s="60">
        <v>98</v>
      </c>
      <c r="BM68" s="61">
        <v>968.5</v>
      </c>
      <c r="BN68" s="115">
        <v>14</v>
      </c>
      <c r="BO68" s="61">
        <v>8</v>
      </c>
      <c r="BP68" s="61">
        <v>0</v>
      </c>
      <c r="BQ68" s="61">
        <v>9</v>
      </c>
      <c r="BR68" s="62">
        <v>0.39</v>
      </c>
      <c r="BS68" s="62">
        <v>0.81</v>
      </c>
      <c r="BT68" s="62">
        <v>2.13</v>
      </c>
      <c r="BU68" s="62"/>
      <c r="BV68" s="62"/>
      <c r="BW68" s="61">
        <v>3</v>
      </c>
      <c r="BX68" s="153">
        <v>6.5204081632653066E-2</v>
      </c>
      <c r="BY68" s="61">
        <v>11</v>
      </c>
      <c r="BZ68" s="153">
        <v>0.2390816326530612</v>
      </c>
      <c r="CA68" s="163">
        <v>33.299999999999997</v>
      </c>
      <c r="CB68" s="163">
        <v>11.1</v>
      </c>
      <c r="CC68" s="163">
        <v>3.9</v>
      </c>
      <c r="CD68" s="164">
        <v>96.1</v>
      </c>
      <c r="CE68" s="60">
        <v>224</v>
      </c>
      <c r="CF68" s="61">
        <v>1354.6000000000001</v>
      </c>
      <c r="CG68" s="115">
        <v>22</v>
      </c>
      <c r="CH68" s="61">
        <v>15</v>
      </c>
      <c r="CI68" s="61">
        <v>2</v>
      </c>
      <c r="CJ68" s="61">
        <v>9</v>
      </c>
      <c r="CK68" s="62">
        <v>0.4</v>
      </c>
      <c r="CL68" s="62">
        <v>1.36</v>
      </c>
      <c r="CM68" s="62">
        <v>2.67</v>
      </c>
      <c r="CN68" s="62"/>
      <c r="CO68" s="62"/>
      <c r="CP68" s="61">
        <v>6</v>
      </c>
      <c r="CQ68" s="153">
        <v>7.1517857142857133E-2</v>
      </c>
      <c r="CR68" s="61">
        <v>16</v>
      </c>
      <c r="CS68" s="153">
        <v>0.1907142857142857</v>
      </c>
      <c r="CT68" s="163">
        <v>50</v>
      </c>
      <c r="CU68" s="163">
        <v>0</v>
      </c>
      <c r="CV68" s="163">
        <v>8.1</v>
      </c>
      <c r="CW68" s="164">
        <v>91.9</v>
      </c>
      <c r="CX68" s="60">
        <v>497</v>
      </c>
      <c r="CY68" s="61">
        <v>1765.1999999999998</v>
      </c>
      <c r="CZ68" s="115">
        <v>75</v>
      </c>
      <c r="DA68" s="61">
        <v>41</v>
      </c>
      <c r="DB68" s="61">
        <v>0</v>
      </c>
      <c r="DC68" s="61">
        <v>5</v>
      </c>
      <c r="DD68" s="62">
        <v>0.47</v>
      </c>
      <c r="DE68" s="62">
        <v>1.81</v>
      </c>
      <c r="DF68" s="62">
        <v>1.71</v>
      </c>
      <c r="DG68" s="62">
        <v>4.4000000000000004</v>
      </c>
      <c r="DH68" s="62">
        <v>10.1</v>
      </c>
      <c r="DI68" s="61">
        <v>15</v>
      </c>
      <c r="DJ68" s="153">
        <v>5.1609657947686113E-2</v>
      </c>
      <c r="DK68" s="61">
        <v>60</v>
      </c>
      <c r="DL68" s="153">
        <v>0.20643863179074445</v>
      </c>
      <c r="DM68" s="163">
        <v>33.299999999999997</v>
      </c>
      <c r="DN68" s="163">
        <v>14.6</v>
      </c>
      <c r="DO68" s="163">
        <v>56</v>
      </c>
      <c r="DP68" s="164">
        <v>43.6</v>
      </c>
      <c r="DQ68" s="60">
        <v>918</v>
      </c>
      <c r="DR68" s="61">
        <v>4283.5</v>
      </c>
      <c r="DS68" s="115">
        <v>127</v>
      </c>
      <c r="DT68" s="61">
        <v>88</v>
      </c>
      <c r="DU68" s="61">
        <v>3</v>
      </c>
      <c r="DV68" s="61">
        <v>28</v>
      </c>
      <c r="DW68" s="62">
        <v>0.54</v>
      </c>
      <c r="DX68" s="62">
        <v>1.5</v>
      </c>
      <c r="DY68" s="62">
        <v>1.85</v>
      </c>
      <c r="DZ68" s="62">
        <v>6</v>
      </c>
      <c r="EA68" s="62">
        <v>7.6</v>
      </c>
      <c r="EB68" s="61">
        <v>21</v>
      </c>
      <c r="EC68" s="153">
        <v>4.2320261437908499E-2</v>
      </c>
      <c r="ED68" s="61">
        <v>106</v>
      </c>
      <c r="EE68" s="153">
        <v>0.21361655773420479</v>
      </c>
      <c r="EF68" s="62">
        <v>38.1</v>
      </c>
      <c r="EG68" s="163">
        <v>5.4</v>
      </c>
      <c r="EH68" s="163">
        <v>6.3</v>
      </c>
      <c r="EI68" s="164">
        <v>93.1</v>
      </c>
    </row>
    <row r="69" spans="1:139" ht="15.75" customHeight="1" x14ac:dyDescent="0.2">
      <c r="A69" s="30">
        <v>67</v>
      </c>
      <c r="B69" s="32" t="s">
        <v>552</v>
      </c>
      <c r="C69" s="120">
        <v>3.8757142857142863</v>
      </c>
      <c r="D69" s="34" t="s">
        <v>706</v>
      </c>
      <c r="E69" s="35">
        <v>1</v>
      </c>
      <c r="F69" s="36">
        <v>36653</v>
      </c>
      <c r="G69" s="37">
        <v>25.408219178082192</v>
      </c>
      <c r="H69" s="37" t="s">
        <v>754</v>
      </c>
      <c r="I69" s="37">
        <v>22.986301369863014</v>
      </c>
      <c r="J69" s="37" t="s">
        <v>983</v>
      </c>
      <c r="K69" s="37" t="s">
        <v>984</v>
      </c>
      <c r="L69" s="37" t="s">
        <v>988</v>
      </c>
      <c r="M69" s="35">
        <v>73</v>
      </c>
      <c r="N69" s="35">
        <v>201</v>
      </c>
      <c r="O69" s="35">
        <v>4.6900000000000004</v>
      </c>
      <c r="P69" s="38">
        <v>7</v>
      </c>
      <c r="Q69" s="57">
        <v>0</v>
      </c>
      <c r="R69" s="58">
        <v>0</v>
      </c>
      <c r="S69" s="58">
        <v>0.10683760683760683</v>
      </c>
      <c r="T69" s="58">
        <v>0.17992047713717693</v>
      </c>
      <c r="U69" s="58">
        <v>0.15993589743589742</v>
      </c>
      <c r="V69" s="58">
        <v>0.16992818728653719</v>
      </c>
      <c r="W69" s="59">
        <v>0.16992818728653719</v>
      </c>
      <c r="X69" s="42" t="s">
        <v>727</v>
      </c>
      <c r="Y69" s="43">
        <v>1.76</v>
      </c>
      <c r="Z69" s="43">
        <v>6.8</v>
      </c>
      <c r="AA69" s="43">
        <v>11.4</v>
      </c>
      <c r="AB69" s="43">
        <v>0.65</v>
      </c>
      <c r="AC69" s="43">
        <v>1.35</v>
      </c>
      <c r="AD69" s="44">
        <v>2.4689378757515031E-2</v>
      </c>
      <c r="AE69" s="44">
        <v>0.1375551102204409</v>
      </c>
      <c r="AF69" s="45">
        <v>5.7000000000000002E-2</v>
      </c>
      <c r="AG69" s="185">
        <v>0.18</v>
      </c>
      <c r="AH69" s="185">
        <v>0.80149999999999988</v>
      </c>
      <c r="AI69" s="43">
        <v>83.087306855575363</v>
      </c>
      <c r="AJ69" s="47">
        <v>82.240920719941045</v>
      </c>
      <c r="AK69" s="48">
        <v>4</v>
      </c>
      <c r="AL69" s="49">
        <v>0</v>
      </c>
      <c r="AM69" s="49">
        <v>3</v>
      </c>
      <c r="AN69" s="49">
        <v>4</v>
      </c>
      <c r="AO69" s="49">
        <v>4</v>
      </c>
      <c r="AP69" s="49">
        <v>3</v>
      </c>
      <c r="AQ69" s="49">
        <v>1</v>
      </c>
      <c r="AR69" s="50">
        <v>0.75</v>
      </c>
      <c r="AS69" s="60"/>
      <c r="AT69" s="61">
        <v>1</v>
      </c>
      <c r="AU69" s="115"/>
      <c r="AV69" s="61"/>
      <c r="AW69" s="61"/>
      <c r="AX69" s="61">
        <v>1</v>
      </c>
      <c r="AY69" s="62"/>
      <c r="AZ69" s="62"/>
      <c r="BA69" s="62"/>
      <c r="BB69" s="61"/>
      <c r="BC69" s="61"/>
      <c r="BD69" s="61"/>
      <c r="BE69" s="153"/>
      <c r="BF69" s="61"/>
      <c r="BG69" s="153"/>
      <c r="BH69" s="61"/>
      <c r="BI69" s="61"/>
      <c r="BJ69" s="61"/>
      <c r="BK69" s="167"/>
      <c r="BL69" s="60"/>
      <c r="BM69" s="61">
        <v>1</v>
      </c>
      <c r="BN69" s="115"/>
      <c r="BO69" s="61"/>
      <c r="BP69" s="61"/>
      <c r="BQ69" s="61">
        <v>1</v>
      </c>
      <c r="BR69" s="62"/>
      <c r="BS69" s="62"/>
      <c r="BT69" s="62"/>
      <c r="BU69" s="61"/>
      <c r="BV69" s="61"/>
      <c r="BW69" s="61"/>
      <c r="BX69" s="153"/>
      <c r="BY69" s="61"/>
      <c r="BZ69" s="153"/>
      <c r="CA69" s="61"/>
      <c r="CB69" s="61"/>
      <c r="CC69" s="61"/>
      <c r="CD69" s="167"/>
      <c r="CE69" s="60">
        <v>100</v>
      </c>
      <c r="CF69" s="61">
        <v>936</v>
      </c>
      <c r="CG69" s="115">
        <v>29</v>
      </c>
      <c r="CH69" s="61">
        <v>11</v>
      </c>
      <c r="CI69" s="61">
        <v>0</v>
      </c>
      <c r="CJ69" s="61">
        <v>8</v>
      </c>
      <c r="CK69" s="62">
        <v>-0.25</v>
      </c>
      <c r="CL69" s="62">
        <v>0.75</v>
      </c>
      <c r="CM69" s="62">
        <v>0.68</v>
      </c>
      <c r="CN69" s="62">
        <v>2.4</v>
      </c>
      <c r="CO69" s="62">
        <v>12.9</v>
      </c>
      <c r="CP69" s="61">
        <v>3</v>
      </c>
      <c r="CQ69" s="153">
        <v>2.0399999999999998E-2</v>
      </c>
      <c r="CR69" s="61">
        <v>26</v>
      </c>
      <c r="CS69" s="153">
        <v>0.17679999999999998</v>
      </c>
      <c r="CT69" s="62">
        <v>0</v>
      </c>
      <c r="CU69" s="163">
        <v>35.299999999999997</v>
      </c>
      <c r="CV69" s="163">
        <v>16.5</v>
      </c>
      <c r="CW69" s="164">
        <v>83.5</v>
      </c>
      <c r="CX69" s="60">
        <v>181</v>
      </c>
      <c r="CY69" s="61">
        <v>1006</v>
      </c>
      <c r="CZ69" s="115">
        <v>31</v>
      </c>
      <c r="DA69" s="61">
        <v>14</v>
      </c>
      <c r="DB69" s="61">
        <v>1</v>
      </c>
      <c r="DC69" s="61">
        <v>22</v>
      </c>
      <c r="DD69" s="62">
        <v>0.38</v>
      </c>
      <c r="DE69" s="62">
        <v>1.21</v>
      </c>
      <c r="DF69" s="62">
        <v>1.02</v>
      </c>
      <c r="DG69" s="62">
        <v>2.6</v>
      </c>
      <c r="DH69" s="62">
        <v>14</v>
      </c>
      <c r="DI69" s="61">
        <v>9</v>
      </c>
      <c r="DJ69" s="153">
        <v>5.0718232044198897E-2</v>
      </c>
      <c r="DK69" s="61">
        <v>22</v>
      </c>
      <c r="DL69" s="153">
        <v>0.1239779005524862</v>
      </c>
      <c r="DM69" s="62">
        <v>44.4</v>
      </c>
      <c r="DN69" s="163">
        <v>6.7</v>
      </c>
      <c r="DO69" s="163">
        <v>19</v>
      </c>
      <c r="DP69" s="164">
        <v>78.3</v>
      </c>
      <c r="DQ69" s="60">
        <v>499</v>
      </c>
      <c r="DR69" s="61">
        <v>3120</v>
      </c>
      <c r="DS69" s="115">
        <v>46</v>
      </c>
      <c r="DT69" s="61">
        <v>33</v>
      </c>
      <c r="DU69" s="61">
        <v>1</v>
      </c>
      <c r="DV69" s="61">
        <v>23</v>
      </c>
      <c r="DW69" s="62">
        <v>0.65</v>
      </c>
      <c r="DX69" s="62">
        <v>1.35</v>
      </c>
      <c r="DY69" s="62">
        <v>1.76</v>
      </c>
      <c r="DZ69" s="62">
        <v>6.8</v>
      </c>
      <c r="EA69" s="62">
        <v>11.4</v>
      </c>
      <c r="EB69" s="61">
        <v>7</v>
      </c>
      <c r="EC69" s="153">
        <v>2.4689378757515031E-2</v>
      </c>
      <c r="ED69" s="61">
        <v>39</v>
      </c>
      <c r="EE69" s="153">
        <v>0.1375551102204409</v>
      </c>
      <c r="EF69" s="62">
        <v>57.1</v>
      </c>
      <c r="EG69" s="163">
        <v>5.7</v>
      </c>
      <c r="EH69" s="163">
        <v>17</v>
      </c>
      <c r="EI69" s="164">
        <v>82</v>
      </c>
    </row>
    <row r="70" spans="1:139" ht="15.75" customHeight="1" x14ac:dyDescent="0.2">
      <c r="A70" s="30">
        <v>68</v>
      </c>
      <c r="B70" s="32" t="s">
        <v>564</v>
      </c>
      <c r="C70" s="120">
        <v>3.5142857142857142</v>
      </c>
      <c r="D70" s="34" t="s">
        <v>653</v>
      </c>
      <c r="E70" s="35">
        <v>5</v>
      </c>
      <c r="F70" s="36">
        <v>36010</v>
      </c>
      <c r="G70" s="37">
        <v>27.169863013698631</v>
      </c>
      <c r="H70" s="37" t="s">
        <v>754</v>
      </c>
      <c r="I70" s="37">
        <v>24.747945205479454</v>
      </c>
      <c r="J70" s="37" t="s">
        <v>983</v>
      </c>
      <c r="K70" s="37" t="s">
        <v>984</v>
      </c>
      <c r="L70" s="37" t="s">
        <v>988</v>
      </c>
      <c r="M70" s="35">
        <v>73</v>
      </c>
      <c r="N70" s="35">
        <v>190</v>
      </c>
      <c r="O70" s="35">
        <v>4.5</v>
      </c>
      <c r="P70" s="38">
        <v>0</v>
      </c>
      <c r="Q70" s="57">
        <v>0</v>
      </c>
      <c r="R70" s="58">
        <v>0.11630111876619682</v>
      </c>
      <c r="S70" s="58">
        <v>0.19131714495952906</v>
      </c>
      <c r="T70" s="58">
        <v>0.16259259259259259</v>
      </c>
      <c r="U70" s="58">
        <v>3.386148734985945E-2</v>
      </c>
      <c r="V70" s="58">
        <v>0.11258931615469425</v>
      </c>
      <c r="W70" s="59">
        <v>0.10695985034695954</v>
      </c>
      <c r="X70" s="42" t="s">
        <v>727</v>
      </c>
      <c r="Y70" s="43">
        <v>1.79</v>
      </c>
      <c r="Z70" s="43">
        <v>6.4</v>
      </c>
      <c r="AA70" s="43">
        <v>10.4</v>
      </c>
      <c r="AB70" s="43">
        <v>0.83</v>
      </c>
      <c r="AC70" s="43">
        <v>1.79</v>
      </c>
      <c r="AD70" s="44">
        <v>2.8930817610062897E-2</v>
      </c>
      <c r="AE70" s="44">
        <v>0.12150943396226416</v>
      </c>
      <c r="AF70" s="45">
        <v>7.0999999999999994E-2</v>
      </c>
      <c r="AG70" s="185">
        <v>0.3145</v>
      </c>
      <c r="AH70" s="185">
        <v>0.68049999999999999</v>
      </c>
      <c r="AI70" s="43">
        <v>92.668800487730522</v>
      </c>
      <c r="AJ70" s="47">
        <v>91.724810474009018</v>
      </c>
      <c r="AK70" s="48">
        <v>2</v>
      </c>
      <c r="AL70" s="49">
        <v>0</v>
      </c>
      <c r="AM70" s="49">
        <v>3</v>
      </c>
      <c r="AN70" s="49">
        <v>4</v>
      </c>
      <c r="AO70" s="49">
        <v>8</v>
      </c>
      <c r="AP70" s="49">
        <v>5</v>
      </c>
      <c r="AQ70" s="49">
        <v>0</v>
      </c>
      <c r="AR70" s="50">
        <v>1</v>
      </c>
      <c r="AS70" s="60"/>
      <c r="AT70" s="61">
        <v>1</v>
      </c>
      <c r="AU70" s="115">
        <v>2</v>
      </c>
      <c r="AV70" s="61"/>
      <c r="AW70" s="61"/>
      <c r="AX70" s="61"/>
      <c r="AY70" s="62"/>
      <c r="AZ70" s="62"/>
      <c r="BA70" s="62">
        <v>0</v>
      </c>
      <c r="BB70" s="62"/>
      <c r="BC70" s="62"/>
      <c r="BD70" s="61"/>
      <c r="BE70" s="153"/>
      <c r="BF70" s="61"/>
      <c r="BG70" s="153"/>
      <c r="BH70" s="163"/>
      <c r="BI70" s="163"/>
      <c r="BJ70" s="163"/>
      <c r="BK70" s="164"/>
      <c r="BL70" s="60">
        <v>368</v>
      </c>
      <c r="BM70" s="61">
        <v>3164.2000000000003</v>
      </c>
      <c r="BN70" s="115">
        <v>43</v>
      </c>
      <c r="BO70" s="61">
        <v>31</v>
      </c>
      <c r="BP70" s="61">
        <v>2</v>
      </c>
      <c r="BQ70" s="61">
        <v>24</v>
      </c>
      <c r="BR70" s="62">
        <v>0.69</v>
      </c>
      <c r="BS70" s="62">
        <v>1.22</v>
      </c>
      <c r="BT70" s="62">
        <v>1.72</v>
      </c>
      <c r="BU70" s="62">
        <v>4.3</v>
      </c>
      <c r="BV70" s="62">
        <v>8.6999999999999993</v>
      </c>
      <c r="BW70" s="61">
        <v>8</v>
      </c>
      <c r="BX70" s="153">
        <v>3.7391304347826088E-2</v>
      </c>
      <c r="BY70" s="61">
        <v>35</v>
      </c>
      <c r="BZ70" s="153">
        <v>0.16358695652173913</v>
      </c>
      <c r="CA70" s="163">
        <v>62.5</v>
      </c>
      <c r="CB70" s="163">
        <v>8.8000000000000007</v>
      </c>
      <c r="CC70" s="163">
        <v>77.8</v>
      </c>
      <c r="CD70" s="164">
        <v>22.2</v>
      </c>
      <c r="CE70" s="60">
        <v>130</v>
      </c>
      <c r="CF70" s="61">
        <v>679.5</v>
      </c>
      <c r="CG70" s="115">
        <v>15</v>
      </c>
      <c r="CH70" s="61">
        <v>8</v>
      </c>
      <c r="CI70" s="61">
        <v>0</v>
      </c>
      <c r="CJ70" s="61">
        <v>17</v>
      </c>
      <c r="CK70" s="62">
        <v>0.55000000000000004</v>
      </c>
      <c r="CL70" s="62">
        <v>1.48</v>
      </c>
      <c r="CM70" s="62">
        <v>1.94</v>
      </c>
      <c r="CN70" s="62">
        <v>7.9</v>
      </c>
      <c r="CO70" s="62">
        <v>12.8</v>
      </c>
      <c r="CP70" s="61">
        <v>2</v>
      </c>
      <c r="CQ70" s="153">
        <v>2.9846153846153845E-2</v>
      </c>
      <c r="CR70" s="61">
        <v>13</v>
      </c>
      <c r="CS70" s="153">
        <v>0.19399999999999998</v>
      </c>
      <c r="CT70" s="163">
        <v>50</v>
      </c>
      <c r="CU70" s="163">
        <v>20</v>
      </c>
      <c r="CV70" s="163">
        <v>17.399999999999999</v>
      </c>
      <c r="CW70" s="164">
        <v>82.6</v>
      </c>
      <c r="CX70" s="60">
        <v>439</v>
      </c>
      <c r="CY70" s="61">
        <v>2700</v>
      </c>
      <c r="CZ70" s="115">
        <v>39</v>
      </c>
      <c r="DA70" s="61">
        <v>26</v>
      </c>
      <c r="DB70" s="61">
        <v>4</v>
      </c>
      <c r="DC70" s="61">
        <v>15</v>
      </c>
      <c r="DD70" s="62">
        <v>0.83</v>
      </c>
      <c r="DE70" s="62">
        <v>1.79</v>
      </c>
      <c r="DF70" s="62">
        <v>1.79</v>
      </c>
      <c r="DG70" s="62">
        <v>6.4</v>
      </c>
      <c r="DH70" s="62">
        <v>11.2</v>
      </c>
      <c r="DI70" s="61">
        <v>6</v>
      </c>
      <c r="DJ70" s="153">
        <v>2.4464692482915721E-2</v>
      </c>
      <c r="DK70" s="61">
        <v>33</v>
      </c>
      <c r="DL70" s="153">
        <v>0.13455580865603645</v>
      </c>
      <c r="DM70" s="163">
        <v>66.7</v>
      </c>
      <c r="DN70" s="163">
        <v>7.1</v>
      </c>
      <c r="DO70" s="163">
        <v>26.3</v>
      </c>
      <c r="DP70" s="164">
        <v>73.3</v>
      </c>
      <c r="DQ70" s="60">
        <v>159</v>
      </c>
      <c r="DR70" s="61">
        <v>4695.5999999999995</v>
      </c>
      <c r="DS70" s="115">
        <v>26</v>
      </c>
      <c r="DT70" s="61">
        <v>16</v>
      </c>
      <c r="DU70" s="61">
        <v>1</v>
      </c>
      <c r="DV70" s="61">
        <v>43</v>
      </c>
      <c r="DW70" s="62">
        <v>0.74</v>
      </c>
      <c r="DX70" s="62">
        <v>0.6</v>
      </c>
      <c r="DY70" s="62">
        <v>0.92</v>
      </c>
      <c r="DZ70" s="62">
        <v>6.4</v>
      </c>
      <c r="EA70" s="62">
        <v>10.4</v>
      </c>
      <c r="EB70" s="61">
        <v>5</v>
      </c>
      <c r="EC70" s="153">
        <v>2.8930817610062897E-2</v>
      </c>
      <c r="ED70" s="61">
        <v>21</v>
      </c>
      <c r="EE70" s="153">
        <v>0.12150943396226416</v>
      </c>
      <c r="EF70" s="163">
        <v>0</v>
      </c>
      <c r="EG70" s="163">
        <v>5.9</v>
      </c>
      <c r="EH70" s="163">
        <v>36.6</v>
      </c>
      <c r="EI70" s="164">
        <v>62.8</v>
      </c>
    </row>
    <row r="71" spans="1:139" ht="15.75" customHeight="1" x14ac:dyDescent="0.2">
      <c r="A71" s="30">
        <v>69</v>
      </c>
      <c r="B71" s="32" t="s">
        <v>600</v>
      </c>
      <c r="C71" s="120">
        <v>2.5100000000000002</v>
      </c>
      <c r="D71" s="34" t="s">
        <v>668</v>
      </c>
      <c r="E71" s="35">
        <v>9</v>
      </c>
      <c r="F71" s="36">
        <v>36796</v>
      </c>
      <c r="G71" s="37">
        <v>25.016438356164382</v>
      </c>
      <c r="H71" s="37" t="s">
        <v>684</v>
      </c>
      <c r="I71" s="37">
        <v>22.594520547945205</v>
      </c>
      <c r="J71" s="37" t="s">
        <v>976</v>
      </c>
      <c r="K71" s="37" t="s">
        <v>982</v>
      </c>
      <c r="L71" s="37" t="s">
        <v>988</v>
      </c>
      <c r="M71" s="35">
        <v>76</v>
      </c>
      <c r="N71" s="35">
        <v>205</v>
      </c>
      <c r="O71" s="35">
        <v>4.51</v>
      </c>
      <c r="P71" s="38">
        <v>0</v>
      </c>
      <c r="Q71" s="57">
        <v>0</v>
      </c>
      <c r="R71" s="58">
        <v>2.9598797548849577E-2</v>
      </c>
      <c r="S71" s="58">
        <v>6.7192730750836926E-2</v>
      </c>
      <c r="T71" s="58">
        <v>7.6440296105568075E-3</v>
      </c>
      <c r="U71" s="58">
        <v>0.10390516039051603</v>
      </c>
      <c r="V71" s="58">
        <v>0.10390516039051603</v>
      </c>
      <c r="W71" s="59">
        <v>7.2733612273361212E-2</v>
      </c>
      <c r="X71" s="42" t="s">
        <v>727</v>
      </c>
      <c r="Y71" s="43">
        <v>1.1000000000000001</v>
      </c>
      <c r="Z71" s="43">
        <v>3.1</v>
      </c>
      <c r="AA71" s="43">
        <v>12</v>
      </c>
      <c r="AB71" s="43">
        <v>0.93</v>
      </c>
      <c r="AC71" s="43">
        <v>0.98</v>
      </c>
      <c r="AD71" s="44">
        <v>3.6912751677852351E-2</v>
      </c>
      <c r="AE71" s="44">
        <v>0.12181208053691277</v>
      </c>
      <c r="AF71" s="45">
        <v>3.6000000000000004E-2</v>
      </c>
      <c r="AG71" s="185">
        <v>0.89549999999999996</v>
      </c>
      <c r="AH71" s="185">
        <v>0.10450000000000001</v>
      </c>
      <c r="AI71" s="43">
        <v>99.100920672229179</v>
      </c>
      <c r="AJ71" s="47">
        <v>104.19984405545335</v>
      </c>
      <c r="AK71" s="48">
        <v>1</v>
      </c>
      <c r="AL71" s="49">
        <v>0</v>
      </c>
      <c r="AM71" s="49">
        <v>0</v>
      </c>
      <c r="AN71" s="49">
        <v>0</v>
      </c>
      <c r="AO71" s="49">
        <v>7</v>
      </c>
      <c r="AP71" s="49">
        <v>7</v>
      </c>
      <c r="AQ71" s="49">
        <v>0</v>
      </c>
      <c r="AR71" s="50">
        <v>0</v>
      </c>
      <c r="AS71" s="60"/>
      <c r="AT71" s="61">
        <v>4180.5</v>
      </c>
      <c r="AU71" s="115"/>
      <c r="AV71" s="61"/>
      <c r="AW71" s="61"/>
      <c r="AX71" s="61"/>
      <c r="AY71" s="62"/>
      <c r="AZ71" s="62"/>
      <c r="BA71" s="62"/>
      <c r="BB71" s="62"/>
      <c r="BC71" s="62"/>
      <c r="BD71" s="61"/>
      <c r="BE71" s="153"/>
      <c r="BF71" s="61"/>
      <c r="BG71" s="153"/>
      <c r="BH71" s="163"/>
      <c r="BI71" s="163"/>
      <c r="BJ71" s="163"/>
      <c r="BK71" s="164"/>
      <c r="BL71" s="60">
        <v>128</v>
      </c>
      <c r="BM71" s="61">
        <v>4324.5</v>
      </c>
      <c r="BN71" s="115">
        <v>20</v>
      </c>
      <c r="BO71" s="61">
        <v>9</v>
      </c>
      <c r="BP71" s="61">
        <v>3</v>
      </c>
      <c r="BQ71" s="61">
        <v>40</v>
      </c>
      <c r="BR71" s="62">
        <v>0.64</v>
      </c>
      <c r="BS71" s="62">
        <v>0.47</v>
      </c>
      <c r="BT71" s="62">
        <v>1.06</v>
      </c>
      <c r="BU71" s="62">
        <v>3.7</v>
      </c>
      <c r="BV71" s="62">
        <v>19.3</v>
      </c>
      <c r="BW71" s="61">
        <v>3</v>
      </c>
      <c r="BX71" s="153">
        <v>2.4843750000000001E-2</v>
      </c>
      <c r="BY71" s="61">
        <v>17</v>
      </c>
      <c r="BZ71" s="153">
        <v>0.14078125000000002</v>
      </c>
      <c r="CA71" s="163">
        <v>66.7</v>
      </c>
      <c r="CB71" s="163">
        <v>10</v>
      </c>
      <c r="CC71" s="163">
        <v>91.6</v>
      </c>
      <c r="CD71" s="164">
        <v>8.4</v>
      </c>
      <c r="CE71" s="60">
        <v>281</v>
      </c>
      <c r="CF71" s="61">
        <v>4182</v>
      </c>
      <c r="CG71" s="115">
        <v>29</v>
      </c>
      <c r="CH71" s="61">
        <v>18</v>
      </c>
      <c r="CI71" s="61">
        <v>3</v>
      </c>
      <c r="CJ71" s="61">
        <v>31</v>
      </c>
      <c r="CK71" s="62">
        <v>0.66</v>
      </c>
      <c r="CL71" s="62">
        <v>0.84</v>
      </c>
      <c r="CM71" s="62">
        <v>1.87</v>
      </c>
      <c r="CN71" s="62">
        <v>5.6</v>
      </c>
      <c r="CO71" s="62">
        <v>15</v>
      </c>
      <c r="CP71" s="61">
        <v>5</v>
      </c>
      <c r="CQ71" s="153">
        <v>3.3274021352313173E-2</v>
      </c>
      <c r="CR71" s="61">
        <v>24</v>
      </c>
      <c r="CS71" s="153">
        <v>0.15971530249110322</v>
      </c>
      <c r="CT71" s="163">
        <v>40</v>
      </c>
      <c r="CU71" s="163">
        <v>18.2</v>
      </c>
      <c r="CV71" s="163">
        <v>98.1</v>
      </c>
      <c r="CW71" s="164">
        <v>1.9</v>
      </c>
      <c r="CX71" s="60">
        <v>19</v>
      </c>
      <c r="CY71" s="61">
        <v>2485.6</v>
      </c>
      <c r="CZ71" s="115">
        <v>8</v>
      </c>
      <c r="DA71" s="61">
        <v>4</v>
      </c>
      <c r="DB71" s="61">
        <v>0</v>
      </c>
      <c r="DC71" s="61">
        <v>12</v>
      </c>
      <c r="DD71" s="62">
        <v>0.01</v>
      </c>
      <c r="DE71" s="62">
        <v>0.15</v>
      </c>
      <c r="DF71" s="62">
        <v>0.23</v>
      </c>
      <c r="DG71" s="62">
        <v>2</v>
      </c>
      <c r="DH71" s="62">
        <v>9.4</v>
      </c>
      <c r="DI71" s="61">
        <v>2</v>
      </c>
      <c r="DJ71" s="153">
        <v>2.4210526315789474E-2</v>
      </c>
      <c r="DK71" s="61">
        <v>6</v>
      </c>
      <c r="DL71" s="153">
        <v>7.2631578947368422E-2</v>
      </c>
      <c r="DM71" s="163">
        <v>0</v>
      </c>
      <c r="DN71" s="163">
        <v>0</v>
      </c>
      <c r="DO71" s="163">
        <v>83</v>
      </c>
      <c r="DP71" s="164">
        <v>17</v>
      </c>
      <c r="DQ71" s="60">
        <v>298</v>
      </c>
      <c r="DR71" s="61">
        <v>2868</v>
      </c>
      <c r="DS71" s="115">
        <v>43</v>
      </c>
      <c r="DT71" s="61">
        <v>27</v>
      </c>
      <c r="DU71" s="61">
        <v>1</v>
      </c>
      <c r="DV71" s="61">
        <v>18</v>
      </c>
      <c r="DW71" s="62">
        <v>0.93</v>
      </c>
      <c r="DX71" s="62">
        <v>0.98</v>
      </c>
      <c r="DY71" s="62">
        <v>1.1000000000000001</v>
      </c>
      <c r="DZ71" s="62">
        <v>3.1</v>
      </c>
      <c r="EA71" s="62">
        <v>12</v>
      </c>
      <c r="EB71" s="61">
        <v>10</v>
      </c>
      <c r="EC71" s="153">
        <v>3.6912751677852351E-2</v>
      </c>
      <c r="ED71" s="61">
        <v>33</v>
      </c>
      <c r="EE71" s="153">
        <v>0.12181208053691277</v>
      </c>
      <c r="EF71" s="62">
        <v>30</v>
      </c>
      <c r="EG71" s="163">
        <v>3.6</v>
      </c>
      <c r="EH71" s="163">
        <v>96.1</v>
      </c>
      <c r="EI71" s="164">
        <v>3.9</v>
      </c>
    </row>
    <row r="72" spans="1:139" ht="15.75" customHeight="1" x14ac:dyDescent="0.2">
      <c r="A72" s="30">
        <v>70</v>
      </c>
      <c r="B72" s="32" t="s">
        <v>599</v>
      </c>
      <c r="C72" s="120">
        <v>2.4414285714285713</v>
      </c>
      <c r="D72" s="34" t="s">
        <v>647</v>
      </c>
      <c r="E72" s="35">
        <v>2</v>
      </c>
      <c r="F72" s="36">
        <v>36454</v>
      </c>
      <c r="G72" s="37">
        <v>25.953424657534246</v>
      </c>
      <c r="H72" s="37" t="s">
        <v>754</v>
      </c>
      <c r="I72" s="37">
        <v>23.531506849315068</v>
      </c>
      <c r="J72" s="37" t="s">
        <v>976</v>
      </c>
      <c r="K72" s="37" t="s">
        <v>984</v>
      </c>
      <c r="L72" s="37" t="s">
        <v>988</v>
      </c>
      <c r="M72" s="35">
        <v>71</v>
      </c>
      <c r="N72" s="35">
        <v>181</v>
      </c>
      <c r="O72" s="35">
        <v>4.45</v>
      </c>
      <c r="P72" s="38">
        <v>0</v>
      </c>
      <c r="Q72" s="57">
        <v>0</v>
      </c>
      <c r="R72" s="58">
        <v>7.7472091746477151E-2</v>
      </c>
      <c r="S72" s="58">
        <v>8.8458298230834023E-2</v>
      </c>
      <c r="T72" s="58">
        <v>9.5302927161334247E-2</v>
      </c>
      <c r="U72" s="58">
        <v>0.11477175649073285</v>
      </c>
      <c r="V72" s="58">
        <v>0.11477175649073285</v>
      </c>
      <c r="W72" s="59">
        <v>0.11477175649073285</v>
      </c>
      <c r="X72" s="42" t="s">
        <v>727</v>
      </c>
      <c r="Y72" s="43">
        <v>1.08</v>
      </c>
      <c r="Z72" s="43">
        <v>5.8</v>
      </c>
      <c r="AA72" s="43">
        <v>12.9</v>
      </c>
      <c r="AB72" s="43">
        <v>0.44</v>
      </c>
      <c r="AC72" s="43">
        <v>1.04</v>
      </c>
      <c r="AD72" s="44">
        <v>2.7961165048543693E-2</v>
      </c>
      <c r="AE72" s="44">
        <v>0.11184466019417477</v>
      </c>
      <c r="AF72" s="45">
        <v>0</v>
      </c>
      <c r="AG72" s="185">
        <v>0.91200000000000003</v>
      </c>
      <c r="AH72" s="185">
        <v>8.6499999999999994E-2</v>
      </c>
      <c r="AI72" s="43">
        <v>92.314203440709093</v>
      </c>
      <c r="AJ72" s="47">
        <v>87.64457533125217</v>
      </c>
      <c r="AK72" s="48">
        <v>2</v>
      </c>
      <c r="AL72" s="49">
        <v>0</v>
      </c>
      <c r="AM72" s="49">
        <v>0</v>
      </c>
      <c r="AN72" s="49">
        <v>3</v>
      </c>
      <c r="AO72" s="49">
        <v>9</v>
      </c>
      <c r="AP72" s="49">
        <v>4</v>
      </c>
      <c r="AQ72" s="49">
        <v>0</v>
      </c>
      <c r="AR72" s="50">
        <v>0.25</v>
      </c>
      <c r="AS72" s="60"/>
      <c r="AT72" s="61">
        <v>3347.5</v>
      </c>
      <c r="AU72" s="115"/>
      <c r="AV72" s="61"/>
      <c r="AW72" s="61"/>
      <c r="AX72" s="61"/>
      <c r="AY72" s="62"/>
      <c r="AZ72" s="62"/>
      <c r="BA72" s="62"/>
      <c r="BB72" s="62"/>
      <c r="BC72" s="62"/>
      <c r="BD72" s="61"/>
      <c r="BE72" s="153"/>
      <c r="BF72" s="61"/>
      <c r="BG72" s="153"/>
      <c r="BH72" s="163"/>
      <c r="BI72" s="163"/>
      <c r="BJ72" s="163"/>
      <c r="BK72" s="164"/>
      <c r="BL72" s="60">
        <v>254</v>
      </c>
      <c r="BM72" s="61">
        <v>3278.6</v>
      </c>
      <c r="BN72" s="115">
        <v>17</v>
      </c>
      <c r="BO72" s="61">
        <v>11</v>
      </c>
      <c r="BP72" s="61">
        <v>2</v>
      </c>
      <c r="BQ72" s="61">
        <v>37</v>
      </c>
      <c r="BR72" s="62">
        <v>0.88</v>
      </c>
      <c r="BS72" s="62">
        <v>0.88</v>
      </c>
      <c r="BT72" s="62">
        <v>1.96</v>
      </c>
      <c r="BU72" s="62">
        <v>7.7</v>
      </c>
      <c r="BV72" s="62">
        <v>14.6</v>
      </c>
      <c r="BW72" s="61">
        <v>4</v>
      </c>
      <c r="BX72" s="153">
        <v>3.0866141732283463E-2</v>
      </c>
      <c r="BY72" s="61">
        <v>13</v>
      </c>
      <c r="BZ72" s="153">
        <v>0.10031496062992125</v>
      </c>
      <c r="CA72" s="163">
        <v>75</v>
      </c>
      <c r="CB72" s="163">
        <v>15.4</v>
      </c>
      <c r="CC72" s="163">
        <v>89</v>
      </c>
      <c r="CD72" s="164">
        <v>11</v>
      </c>
      <c r="CE72" s="60">
        <v>63</v>
      </c>
      <c r="CF72" s="61">
        <v>712.2</v>
      </c>
      <c r="CG72" s="115">
        <v>14</v>
      </c>
      <c r="CH72" s="61">
        <v>7</v>
      </c>
      <c r="CI72" s="61">
        <v>1</v>
      </c>
      <c r="CJ72" s="61">
        <v>15</v>
      </c>
      <c r="CK72" s="62">
        <v>0.21</v>
      </c>
      <c r="CL72" s="62">
        <v>0.76</v>
      </c>
      <c r="CM72" s="62">
        <v>0.88</v>
      </c>
      <c r="CN72" s="62">
        <v>4.0999999999999996</v>
      </c>
      <c r="CO72" s="62">
        <v>10.1</v>
      </c>
      <c r="CP72" s="61">
        <v>1</v>
      </c>
      <c r="CQ72" s="153">
        <v>1.3968253968253968E-2</v>
      </c>
      <c r="CR72" s="61">
        <v>13</v>
      </c>
      <c r="CS72" s="153">
        <v>0.18158730158730158</v>
      </c>
      <c r="CT72" s="163">
        <v>0</v>
      </c>
      <c r="CU72" s="163">
        <v>12.5</v>
      </c>
      <c r="CV72" s="163">
        <v>94.7</v>
      </c>
      <c r="CW72" s="164">
        <v>5.3</v>
      </c>
      <c r="CX72" s="60">
        <v>350</v>
      </c>
      <c r="CY72" s="61">
        <v>3672.5</v>
      </c>
      <c r="CZ72" s="115">
        <v>58</v>
      </c>
      <c r="DA72" s="61">
        <v>32</v>
      </c>
      <c r="DB72" s="61">
        <v>3</v>
      </c>
      <c r="DC72" s="61">
        <v>3</v>
      </c>
      <c r="DD72" s="62">
        <v>0.4</v>
      </c>
      <c r="DE72" s="62">
        <v>0.83</v>
      </c>
      <c r="DF72" s="62">
        <v>0.94</v>
      </c>
      <c r="DG72" s="62">
        <v>3.5</v>
      </c>
      <c r="DH72" s="62">
        <v>14.6</v>
      </c>
      <c r="DI72" s="61">
        <v>10</v>
      </c>
      <c r="DJ72" s="153">
        <v>2.6857142857142857E-2</v>
      </c>
      <c r="DK72" s="61">
        <v>48</v>
      </c>
      <c r="DL72" s="153">
        <v>0.1289142857142857</v>
      </c>
      <c r="DM72" s="163">
        <v>20</v>
      </c>
      <c r="DN72" s="163">
        <v>13.5</v>
      </c>
      <c r="DO72" s="163">
        <v>92.5</v>
      </c>
      <c r="DP72" s="164">
        <v>7.5</v>
      </c>
      <c r="DQ72" s="60">
        <v>309</v>
      </c>
      <c r="DR72" s="61">
        <v>2692.2999999999997</v>
      </c>
      <c r="DS72" s="115">
        <v>40</v>
      </c>
      <c r="DT72" s="61">
        <v>24</v>
      </c>
      <c r="DU72" s="61">
        <v>3</v>
      </c>
      <c r="DV72" s="61">
        <v>25</v>
      </c>
      <c r="DW72" s="62">
        <v>0.44</v>
      </c>
      <c r="DX72" s="62">
        <v>1.04</v>
      </c>
      <c r="DY72" s="62">
        <v>1.08</v>
      </c>
      <c r="DZ72" s="62">
        <v>5.8</v>
      </c>
      <c r="EA72" s="62">
        <v>12.9</v>
      </c>
      <c r="EB72" s="61">
        <v>8</v>
      </c>
      <c r="EC72" s="153">
        <v>2.7961165048543693E-2</v>
      </c>
      <c r="ED72" s="61">
        <v>32</v>
      </c>
      <c r="EE72" s="153">
        <v>0.11184466019417477</v>
      </c>
      <c r="EF72" s="62">
        <v>37.5</v>
      </c>
      <c r="EG72" s="163">
        <v>0</v>
      </c>
      <c r="EH72" s="163">
        <v>89.9</v>
      </c>
      <c r="EI72" s="164">
        <v>9.8000000000000007</v>
      </c>
    </row>
    <row r="73" spans="1:139" ht="15.75" customHeight="1" thickBot="1" x14ac:dyDescent="0.25">
      <c r="A73" s="64">
        <v>71</v>
      </c>
      <c r="B73" s="66" t="s">
        <v>603</v>
      </c>
      <c r="C73" s="120">
        <v>2.2785714285714285</v>
      </c>
      <c r="D73" s="68" t="s">
        <v>765</v>
      </c>
      <c r="E73" s="69">
        <v>5</v>
      </c>
      <c r="F73" s="70">
        <v>36011</v>
      </c>
      <c r="G73" s="71">
        <v>27.167123287671235</v>
      </c>
      <c r="H73" s="71" t="s">
        <v>754</v>
      </c>
      <c r="I73" s="71">
        <v>24.745205479452054</v>
      </c>
      <c r="J73" s="71" t="s">
        <v>978</v>
      </c>
      <c r="K73" s="71" t="s">
        <v>982</v>
      </c>
      <c r="L73" s="71" t="s">
        <v>987</v>
      </c>
      <c r="M73" s="69">
        <v>76</v>
      </c>
      <c r="N73" s="69">
        <v>206</v>
      </c>
      <c r="O73" s="69">
        <v>4.67</v>
      </c>
      <c r="P73" s="154">
        <v>0</v>
      </c>
      <c r="Q73" s="74">
        <v>5.2198918513424813E-2</v>
      </c>
      <c r="R73" s="75">
        <v>5.670198921732663E-2</v>
      </c>
      <c r="S73" s="75">
        <v>0.14620599526259903</v>
      </c>
      <c r="T73" s="75">
        <v>0.27812806501331089</v>
      </c>
      <c r="U73" s="75">
        <v>0.23608622782176503</v>
      </c>
      <c r="V73" s="75">
        <v>0.25710714641753796</v>
      </c>
      <c r="W73" s="76">
        <v>0.24425178909666104</v>
      </c>
      <c r="X73" s="77">
        <v>23.082191780821919</v>
      </c>
      <c r="Y73" s="78">
        <v>2.13</v>
      </c>
      <c r="Z73" s="78">
        <v>4.7</v>
      </c>
      <c r="AA73" s="78">
        <v>12.7</v>
      </c>
      <c r="AB73" s="78">
        <v>1.02</v>
      </c>
      <c r="AC73" s="78">
        <v>1.95</v>
      </c>
      <c r="AD73" s="79">
        <v>5.3855569155446759E-2</v>
      </c>
      <c r="AE73" s="79">
        <v>0.15177478580171358</v>
      </c>
      <c r="AF73" s="80">
        <v>6.6000000000000003E-2</v>
      </c>
      <c r="AG73" s="189">
        <v>0.70550000000000002</v>
      </c>
      <c r="AH73" s="189">
        <v>0.28500000000000003</v>
      </c>
      <c r="AI73" s="78">
        <v>86.622296571598042</v>
      </c>
      <c r="AJ73" s="81">
        <v>91.079171951780765</v>
      </c>
      <c r="AK73" s="82">
        <v>6</v>
      </c>
      <c r="AL73" s="49">
        <v>0</v>
      </c>
      <c r="AM73" s="49">
        <v>4</v>
      </c>
      <c r="AN73" s="83">
        <v>2</v>
      </c>
      <c r="AO73" s="83">
        <v>4</v>
      </c>
      <c r="AP73" s="83">
        <v>5</v>
      </c>
      <c r="AQ73" s="83">
        <v>0</v>
      </c>
      <c r="AR73" s="84">
        <v>0</v>
      </c>
      <c r="AS73" s="85">
        <v>167</v>
      </c>
      <c r="AT73" s="86">
        <v>3199.2999999999997</v>
      </c>
      <c r="AU73" s="147">
        <v>14</v>
      </c>
      <c r="AV73" s="86">
        <v>10</v>
      </c>
      <c r="AW73" s="86">
        <v>1</v>
      </c>
      <c r="AX73" s="86">
        <v>31</v>
      </c>
      <c r="AY73" s="87">
        <v>1.38</v>
      </c>
      <c r="AZ73" s="87">
        <v>0.41</v>
      </c>
      <c r="BA73" s="87">
        <v>1.74</v>
      </c>
      <c r="BB73" s="87">
        <v>6.9</v>
      </c>
      <c r="BC73" s="87">
        <v>10.4</v>
      </c>
      <c r="BD73" s="86">
        <v>2</v>
      </c>
      <c r="BE73" s="155">
        <v>2.0838323353293411E-2</v>
      </c>
      <c r="BF73" s="86">
        <v>12</v>
      </c>
      <c r="BG73" s="155">
        <v>0.12502994011976049</v>
      </c>
      <c r="BH73" s="168">
        <v>50</v>
      </c>
      <c r="BI73" s="168">
        <v>9.1</v>
      </c>
      <c r="BJ73" s="168">
        <v>0</v>
      </c>
      <c r="BK73" s="169">
        <v>100</v>
      </c>
      <c r="BL73" s="85">
        <v>122</v>
      </c>
      <c r="BM73" s="86">
        <v>2151.6000000000004</v>
      </c>
      <c r="BN73" s="147">
        <v>29</v>
      </c>
      <c r="BO73" s="86">
        <v>10</v>
      </c>
      <c r="BP73" s="86">
        <v>0</v>
      </c>
      <c r="BQ73" s="86">
        <v>18</v>
      </c>
      <c r="BR73" s="87">
        <v>0.1</v>
      </c>
      <c r="BS73" s="87">
        <v>0.6</v>
      </c>
      <c r="BT73" s="87">
        <v>0.94</v>
      </c>
      <c r="BU73" s="87">
        <v>4</v>
      </c>
      <c r="BV73" s="87">
        <v>10.9</v>
      </c>
      <c r="BW73" s="86">
        <v>13</v>
      </c>
      <c r="BX73" s="155">
        <v>0.10016393442622951</v>
      </c>
      <c r="BY73" s="86">
        <v>16</v>
      </c>
      <c r="BZ73" s="155">
        <v>0.12327868852459016</v>
      </c>
      <c r="CA73" s="168">
        <v>23.1</v>
      </c>
      <c r="CB73" s="168">
        <v>9.1</v>
      </c>
      <c r="CC73" s="168">
        <v>80</v>
      </c>
      <c r="CD73" s="169">
        <v>20</v>
      </c>
      <c r="CE73" s="85">
        <v>358</v>
      </c>
      <c r="CF73" s="86">
        <v>2448.6</v>
      </c>
      <c r="CG73" s="147">
        <v>50</v>
      </c>
      <c r="CH73" s="86">
        <v>32</v>
      </c>
      <c r="CI73" s="86">
        <v>1</v>
      </c>
      <c r="CJ73" s="86">
        <v>11</v>
      </c>
      <c r="CK73" s="87">
        <v>0.64</v>
      </c>
      <c r="CL73" s="87">
        <v>0.93</v>
      </c>
      <c r="CM73" s="87">
        <v>1.24</v>
      </c>
      <c r="CN73" s="87">
        <v>5.3</v>
      </c>
      <c r="CO73" s="87">
        <v>8.6</v>
      </c>
      <c r="CP73" s="86">
        <v>10</v>
      </c>
      <c r="CQ73" s="155">
        <v>3.4636871508379893E-2</v>
      </c>
      <c r="CR73" s="86">
        <v>40</v>
      </c>
      <c r="CS73" s="155">
        <v>0.13854748603351957</v>
      </c>
      <c r="CT73" s="168">
        <v>60</v>
      </c>
      <c r="CU73" s="168">
        <v>5.9</v>
      </c>
      <c r="CV73" s="168">
        <v>90.6</v>
      </c>
      <c r="CW73" s="169">
        <v>9.4</v>
      </c>
      <c r="CX73" s="85">
        <v>794</v>
      </c>
      <c r="CY73" s="86">
        <v>2854.8</v>
      </c>
      <c r="CZ73" s="147">
        <v>105</v>
      </c>
      <c r="DA73" s="86">
        <v>74</v>
      </c>
      <c r="DB73" s="86">
        <v>1</v>
      </c>
      <c r="DC73" s="86">
        <v>9</v>
      </c>
      <c r="DD73" s="87">
        <v>0.49</v>
      </c>
      <c r="DE73" s="87">
        <v>1.94</v>
      </c>
      <c r="DF73" s="87">
        <v>2.13</v>
      </c>
      <c r="DG73" s="87">
        <v>4.4000000000000004</v>
      </c>
      <c r="DH73" s="87">
        <v>9.4</v>
      </c>
      <c r="DI73" s="86">
        <v>22</v>
      </c>
      <c r="DJ73" s="155">
        <v>5.9017632241813604E-2</v>
      </c>
      <c r="DK73" s="86">
        <v>83</v>
      </c>
      <c r="DL73" s="155">
        <v>0.22265743073047858</v>
      </c>
      <c r="DM73" s="168">
        <v>54.5</v>
      </c>
      <c r="DN73" s="168">
        <v>2.6</v>
      </c>
      <c r="DO73" s="168">
        <v>83</v>
      </c>
      <c r="DP73" s="169">
        <v>17</v>
      </c>
      <c r="DQ73" s="85">
        <v>817</v>
      </c>
      <c r="DR73" s="86">
        <v>3460.6</v>
      </c>
      <c r="DS73" s="147">
        <v>84</v>
      </c>
      <c r="DT73" s="86">
        <v>57</v>
      </c>
      <c r="DU73" s="86">
        <v>7</v>
      </c>
      <c r="DV73" s="86">
        <v>29</v>
      </c>
      <c r="DW73" s="87">
        <v>1.02</v>
      </c>
      <c r="DX73" s="87">
        <v>1.95</v>
      </c>
      <c r="DY73" s="87">
        <v>2</v>
      </c>
      <c r="DZ73" s="87">
        <v>4.7</v>
      </c>
      <c r="EA73" s="87">
        <v>12.7</v>
      </c>
      <c r="EB73" s="86">
        <v>22</v>
      </c>
      <c r="EC73" s="155">
        <v>5.3855569155446759E-2</v>
      </c>
      <c r="ED73" s="86">
        <v>62</v>
      </c>
      <c r="EE73" s="155">
        <v>0.15177478580171358</v>
      </c>
      <c r="EF73" s="87">
        <v>59.1</v>
      </c>
      <c r="EG73" s="168">
        <v>6.6</v>
      </c>
      <c r="EH73" s="168">
        <v>58.1</v>
      </c>
      <c r="EI73" s="169">
        <v>40</v>
      </c>
    </row>
  </sheetData>
  <autoFilter ref="A2:EI2" xr:uid="{00000000-0009-0000-0000-00000C000000}">
    <sortState xmlns:xlrd2="http://schemas.microsoft.com/office/spreadsheetml/2017/richdata2" ref="A3:EI73">
      <sortCondition ref="A2"/>
    </sortState>
  </autoFilter>
  <mergeCells count="10">
    <mergeCell ref="CE1:CW1"/>
    <mergeCell ref="CX1:DP1"/>
    <mergeCell ref="DQ1:EI1"/>
    <mergeCell ref="A1:C1"/>
    <mergeCell ref="D1:P1"/>
    <mergeCell ref="Q1:W1"/>
    <mergeCell ref="X1:AJ1"/>
    <mergeCell ref="AK1:AR1"/>
    <mergeCell ref="AS1:BK1"/>
    <mergeCell ref="BL1:CD1"/>
  </mergeCells>
  <conditionalFormatting sqref="B3:B73">
    <cfRule type="expression" dxfId="68" priority="1" stopIfTrue="1">
      <formula>$C3&gt;12.5</formula>
    </cfRule>
    <cfRule type="expression" dxfId="67" priority="2" stopIfTrue="1">
      <formula>AND($C3&gt;11.995,$C3&lt;12.5)</formula>
    </cfRule>
    <cfRule type="expression" dxfId="66" priority="3" stopIfTrue="1">
      <formula>AND($C3&gt;11,$C3&lt;11.995)</formula>
    </cfRule>
    <cfRule type="expression" dxfId="65" priority="4">
      <formula>AND($C3&gt;=9.69,$C3&lt;10.999)</formula>
    </cfRule>
    <cfRule type="expression" dxfId="64" priority="5" stopIfTrue="1">
      <formula>AND($C3&gt;8.4,$C3&lt;9.999)</formula>
    </cfRule>
    <cfRule type="expression" dxfId="63" priority="6" stopIfTrue="1">
      <formula>AND($C3&gt;7.25,$C3&lt;8.999)</formula>
    </cfRule>
    <cfRule type="expression" dxfId="62" priority="7" stopIfTrue="1">
      <formula>AND($C3&gt;=6,$C3&lt;7.25)</formula>
    </cfRule>
    <cfRule type="expression" dxfId="61" priority="8" stopIfTrue="1">
      <formula>AND($C3&gt;=4.7,$C3&lt;6.999)</formula>
    </cfRule>
    <cfRule type="expression" dxfId="60" priority="9">
      <formula>$C3&lt;4.7</formula>
    </cfRule>
  </conditionalFormatting>
  <conditionalFormatting sqref="C3:C73">
    <cfRule type="colorScale" priority="10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73">
    <cfRule type="containsText" dxfId="59" priority="11" operator="containsText" text="SR">
      <formula>NOT(ISERROR(SEARCH(("SR"),(H3))))</formula>
    </cfRule>
  </conditionalFormatting>
  <conditionalFormatting sqref="Q3:U73">
    <cfRule type="cellIs" dxfId="58" priority="12" operator="between">
      <formula>0.2</formula>
      <formula>0.2499</formula>
    </cfRule>
    <cfRule type="cellIs" dxfId="57" priority="13" operator="equal">
      <formula>0</formula>
    </cfRule>
    <cfRule type="colorScale" priority="14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Q67:U71">
    <cfRule type="colorScale" priority="15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Q72:U73">
    <cfRule type="colorScale" priority="16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66 V67:V71">
    <cfRule type="colorScale" priority="17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conditionalFormatting sqref="V72:W73">
    <cfRule type="colorScale" priority="18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conditionalFormatting sqref="W67:W71">
    <cfRule type="colorScale" priority="19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O54"/>
  <sheetViews>
    <sheetView zoomScale="80" zoomScaleNormal="80" workbookViewId="0">
      <selection activeCell="B50" sqref="B50"/>
    </sheetView>
  </sheetViews>
  <sheetFormatPr baseColWidth="10" defaultColWidth="14.5" defaultRowHeight="15" customHeight="1" x14ac:dyDescent="0.2"/>
  <cols>
    <col min="1" max="1" width="8.5" customWidth="1"/>
    <col min="2" max="2" width="26.5" customWidth="1"/>
    <col min="3" max="3" width="12.6640625" customWidth="1"/>
    <col min="4" max="4" width="18.66406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8.5" customWidth="1"/>
    <col min="11" max="11" width="10.33203125" customWidth="1"/>
    <col min="12" max="12" width="15.83203125" customWidth="1"/>
    <col min="13" max="13" width="10" customWidth="1"/>
    <col min="14" max="14" width="10.5" customWidth="1"/>
    <col min="15" max="15" width="11.33203125" customWidth="1"/>
    <col min="16" max="16" width="12.5" customWidth="1"/>
    <col min="17" max="23" width="9.83203125" customWidth="1"/>
    <col min="24" max="24" width="12.1640625" customWidth="1"/>
    <col min="25" max="25" width="8.5" customWidth="1"/>
    <col min="26" max="26" width="9.5" customWidth="1"/>
    <col min="27" max="27" width="9.1640625" customWidth="1"/>
    <col min="28" max="28" width="9.5" customWidth="1"/>
    <col min="29" max="29" width="10.6640625" customWidth="1"/>
    <col min="30" max="30" width="9.83203125" customWidth="1"/>
    <col min="31" max="31" width="11.33203125" customWidth="1"/>
    <col min="32" max="32" width="10" customWidth="1"/>
    <col min="33" max="33" width="10.83203125" customWidth="1"/>
    <col min="34" max="35" width="9.5" customWidth="1"/>
    <col min="36" max="36" width="8.66406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9.83203125" customWidth="1"/>
    <col min="43" max="43" width="7.6640625" customWidth="1"/>
    <col min="44" max="44" width="9.5" customWidth="1"/>
    <col min="45" max="45" width="10.83203125" customWidth="1"/>
    <col min="46" max="46" width="12.6640625" customWidth="1"/>
    <col min="47" max="47" width="7.83203125" customWidth="1"/>
    <col min="48" max="48" width="8.1640625" customWidth="1"/>
    <col min="49" max="49" width="7.5" customWidth="1"/>
    <col min="50" max="50" width="13" customWidth="1"/>
    <col min="51" max="51" width="9.5" customWidth="1"/>
    <col min="52" max="52" width="10.6640625" customWidth="1"/>
    <col min="53" max="53" width="8.5" customWidth="1"/>
    <col min="54" max="54" width="9.5" customWidth="1"/>
    <col min="55" max="55" width="9.1640625" customWidth="1"/>
    <col min="56" max="56" width="6.33203125" customWidth="1"/>
    <col min="57" max="57" width="9.83203125" customWidth="1"/>
    <col min="58" max="58" width="7.6640625" customWidth="1"/>
    <col min="59" max="59" width="11.33203125" customWidth="1"/>
    <col min="60" max="60" width="8.5" customWidth="1"/>
    <col min="61" max="61" width="10.5" customWidth="1"/>
    <col min="62" max="62" width="10.83203125" customWidth="1"/>
    <col min="63" max="63" width="9.5" customWidth="1"/>
    <col min="64" max="64" width="10.83203125" customWidth="1"/>
    <col min="65" max="65" width="12.6640625" customWidth="1"/>
    <col min="66" max="66" width="7.83203125" customWidth="1"/>
    <col min="67" max="67" width="8.1640625" customWidth="1"/>
    <col min="68" max="68" width="7.5" customWidth="1"/>
    <col min="69" max="69" width="13" customWidth="1"/>
    <col min="70" max="70" width="9.5" customWidth="1"/>
    <col min="71" max="71" width="10.6640625" customWidth="1"/>
    <col min="72" max="72" width="8.5" customWidth="1"/>
    <col min="73" max="73" width="9.5" customWidth="1"/>
    <col min="74" max="74" width="9.1640625" customWidth="1"/>
    <col min="75" max="75" width="6.33203125" customWidth="1"/>
    <col min="76" max="76" width="9.83203125" customWidth="1"/>
    <col min="77" max="77" width="7.6640625" customWidth="1"/>
    <col min="78" max="78" width="11.33203125" customWidth="1"/>
    <col min="79" max="79" width="8.5" customWidth="1"/>
    <col min="80" max="80" width="10.5" customWidth="1"/>
    <col min="81" max="81" width="10.83203125" customWidth="1"/>
    <col min="82" max="82" width="9.5" customWidth="1"/>
    <col min="83" max="83" width="10.83203125" customWidth="1"/>
    <col min="84" max="84" width="12.6640625" customWidth="1"/>
    <col min="85" max="85" width="7.83203125" customWidth="1"/>
    <col min="86" max="86" width="8.1640625" customWidth="1"/>
    <col min="87" max="87" width="7.5" customWidth="1"/>
    <col min="88" max="88" width="13" customWidth="1"/>
    <col min="89" max="89" width="9.5" customWidth="1"/>
    <col min="90" max="90" width="10.6640625" customWidth="1"/>
    <col min="91" max="91" width="8.5" customWidth="1"/>
    <col min="92" max="92" width="9.5" customWidth="1"/>
    <col min="93" max="93" width="9.1640625" customWidth="1"/>
    <col min="94" max="94" width="6.33203125" customWidth="1"/>
    <col min="95" max="95" width="9.83203125" customWidth="1"/>
    <col min="96" max="96" width="7.6640625" customWidth="1"/>
    <col min="97" max="97" width="11.33203125" customWidth="1"/>
    <col min="98" max="98" width="8.5" customWidth="1"/>
    <col min="99" max="99" width="10.5" customWidth="1"/>
    <col min="100" max="100" width="10.83203125" customWidth="1"/>
    <col min="101" max="101" width="9.5" customWidth="1"/>
    <col min="102" max="102" width="10.83203125" customWidth="1"/>
    <col min="103" max="103" width="12.6640625" customWidth="1"/>
    <col min="104" max="104" width="7.83203125" customWidth="1"/>
    <col min="105" max="105" width="8.1640625" customWidth="1"/>
    <col min="106" max="106" width="7.5" customWidth="1"/>
    <col min="107" max="107" width="13" customWidth="1"/>
    <col min="108" max="108" width="9.5" customWidth="1"/>
    <col min="109" max="109" width="10.6640625" customWidth="1"/>
    <col min="110" max="110" width="8.5" customWidth="1"/>
    <col min="111" max="111" width="9.5" customWidth="1"/>
    <col min="112" max="112" width="9.1640625" customWidth="1"/>
    <col min="113" max="113" width="6.33203125" customWidth="1"/>
    <col min="114" max="114" width="9.83203125" customWidth="1"/>
    <col min="115" max="115" width="7.6640625" customWidth="1"/>
    <col min="116" max="116" width="11.33203125" customWidth="1"/>
    <col min="117" max="117" width="8.5" customWidth="1"/>
    <col min="118" max="118" width="10.5" customWidth="1"/>
    <col min="119" max="119" width="10.83203125" customWidth="1"/>
    <col min="120" max="120" width="9.5" customWidth="1"/>
    <col min="121" max="121" width="10.83203125" customWidth="1"/>
    <col min="122" max="122" width="12.6640625" customWidth="1"/>
    <col min="123" max="123" width="7.83203125" customWidth="1"/>
    <col min="124" max="124" width="8.1640625" customWidth="1"/>
    <col min="125" max="125" width="7.5" customWidth="1"/>
    <col min="126" max="126" width="13" customWidth="1"/>
    <col min="127" max="127" width="9.5" customWidth="1"/>
    <col min="128" max="128" width="10.6640625" customWidth="1"/>
    <col min="129" max="129" width="8.5" customWidth="1"/>
    <col min="130" max="130" width="9.5" customWidth="1"/>
    <col min="131" max="131" width="9.1640625" customWidth="1"/>
    <col min="132" max="132" width="6.33203125" customWidth="1"/>
    <col min="133" max="133" width="9.83203125" customWidth="1"/>
    <col min="134" max="134" width="7.6640625" customWidth="1"/>
    <col min="135" max="135" width="11.33203125" customWidth="1"/>
    <col min="136" max="136" width="8.5" customWidth="1"/>
    <col min="137" max="137" width="10.5" customWidth="1"/>
    <col min="138" max="138" width="10.83203125" customWidth="1"/>
    <col min="139" max="139" width="9.5" customWidth="1"/>
    <col min="140" max="140" width="5.1640625" customWidth="1"/>
    <col min="141" max="141" width="3.5" customWidth="1"/>
    <col min="142" max="142" width="16.5" customWidth="1"/>
    <col min="143" max="143" width="11" customWidth="1"/>
    <col min="144" max="144" width="14.5" customWidth="1"/>
    <col min="145" max="145" width="11.33203125" customWidth="1"/>
  </cols>
  <sheetData>
    <row r="1" spans="1:145" x14ac:dyDescent="0.2">
      <c r="A1" s="367"/>
      <c r="B1" s="368"/>
      <c r="C1" s="370"/>
      <c r="D1" s="371" t="s">
        <v>60</v>
      </c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70"/>
      <c r="Q1" s="372" t="s">
        <v>61</v>
      </c>
      <c r="R1" s="368"/>
      <c r="S1" s="368"/>
      <c r="T1" s="368"/>
      <c r="U1" s="368"/>
      <c r="V1" s="368"/>
      <c r="W1" s="370"/>
      <c r="X1" s="373" t="s">
        <v>62</v>
      </c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8"/>
      <c r="AJ1" s="370"/>
      <c r="AK1" s="374" t="s">
        <v>63</v>
      </c>
      <c r="AL1" s="368"/>
      <c r="AM1" s="368"/>
      <c r="AN1" s="368"/>
      <c r="AO1" s="368"/>
      <c r="AP1" s="368"/>
      <c r="AQ1" s="368"/>
      <c r="AR1" s="370"/>
      <c r="AS1" s="364" t="s">
        <v>790</v>
      </c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6"/>
      <c r="BL1" s="364" t="s">
        <v>800</v>
      </c>
      <c r="BM1" s="365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6"/>
      <c r="CE1" s="364" t="s">
        <v>809</v>
      </c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6"/>
      <c r="CX1" s="364" t="s">
        <v>823</v>
      </c>
      <c r="CY1" s="365"/>
      <c r="CZ1" s="365"/>
      <c r="DA1" s="365"/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5"/>
      <c r="DM1" s="365"/>
      <c r="DN1" s="365"/>
      <c r="DO1" s="365"/>
      <c r="DP1" s="366"/>
      <c r="DQ1" s="364" t="s">
        <v>838</v>
      </c>
      <c r="DR1" s="365"/>
      <c r="DS1" s="365"/>
      <c r="DT1" s="365"/>
      <c r="DU1" s="365"/>
      <c r="DV1" s="365"/>
      <c r="DW1" s="365"/>
      <c r="DX1" s="365"/>
      <c r="DY1" s="365"/>
      <c r="DZ1" s="365"/>
      <c r="EA1" s="365"/>
      <c r="EB1" s="365"/>
      <c r="EC1" s="365"/>
      <c r="ED1" s="365"/>
      <c r="EE1" s="365"/>
      <c r="EF1" s="365"/>
      <c r="EG1" s="365"/>
      <c r="EH1" s="365"/>
      <c r="EI1" s="366"/>
      <c r="EJ1" s="31"/>
      <c r="EK1" s="31"/>
      <c r="EL1" s="31"/>
      <c r="EM1" s="31"/>
      <c r="EN1" s="31"/>
      <c r="EO1" s="31"/>
    </row>
    <row r="2" spans="1:145" ht="16" thickBot="1" x14ac:dyDescent="0.25">
      <c r="A2" s="12" t="s">
        <v>69</v>
      </c>
      <c r="B2" s="13" t="s">
        <v>72</v>
      </c>
      <c r="C2" s="14" t="s">
        <v>2</v>
      </c>
      <c r="D2" s="15" t="s">
        <v>75</v>
      </c>
      <c r="E2" s="16" t="s">
        <v>30</v>
      </c>
      <c r="F2" s="16" t="s">
        <v>34</v>
      </c>
      <c r="G2" s="16" t="s">
        <v>36</v>
      </c>
      <c r="H2" s="16" t="s">
        <v>71</v>
      </c>
      <c r="I2" s="16" t="s">
        <v>40</v>
      </c>
      <c r="J2" s="16" t="s">
        <v>53</v>
      </c>
      <c r="K2" s="16" t="s">
        <v>55</v>
      </c>
      <c r="L2" s="16" t="s">
        <v>57</v>
      </c>
      <c r="M2" s="16" t="s">
        <v>76</v>
      </c>
      <c r="N2" s="16" t="s">
        <v>77</v>
      </c>
      <c r="O2" s="16" t="s">
        <v>78</v>
      </c>
      <c r="P2" s="17" t="s">
        <v>28</v>
      </c>
      <c r="Q2" s="18" t="s">
        <v>42</v>
      </c>
      <c r="R2" s="19" t="s">
        <v>44</v>
      </c>
      <c r="S2" s="19" t="s">
        <v>46</v>
      </c>
      <c r="T2" s="19" t="s">
        <v>48</v>
      </c>
      <c r="U2" s="19" t="s">
        <v>50</v>
      </c>
      <c r="V2" s="19" t="s">
        <v>24</v>
      </c>
      <c r="W2" s="20" t="s">
        <v>26</v>
      </c>
      <c r="X2" s="21" t="s">
        <v>4</v>
      </c>
      <c r="Y2" s="22" t="s">
        <v>8</v>
      </c>
      <c r="Z2" s="22" t="s">
        <v>10</v>
      </c>
      <c r="AA2" s="22" t="s">
        <v>14</v>
      </c>
      <c r="AB2" s="22" t="s">
        <v>16</v>
      </c>
      <c r="AC2" s="22" t="s">
        <v>18</v>
      </c>
      <c r="AD2" s="22" t="s">
        <v>79</v>
      </c>
      <c r="AE2" s="22" t="s">
        <v>80</v>
      </c>
      <c r="AF2" s="22" t="s">
        <v>81</v>
      </c>
      <c r="AG2" s="22" t="s">
        <v>83</v>
      </c>
      <c r="AH2" s="22" t="s">
        <v>84</v>
      </c>
      <c r="AI2" s="22" t="s">
        <v>85</v>
      </c>
      <c r="AJ2" s="23" t="s">
        <v>20</v>
      </c>
      <c r="AK2" s="24" t="s">
        <v>86</v>
      </c>
      <c r="AL2" s="25" t="s">
        <v>87</v>
      </c>
      <c r="AM2" s="25" t="s">
        <v>88</v>
      </c>
      <c r="AN2" s="25" t="s">
        <v>89</v>
      </c>
      <c r="AO2" s="25" t="s">
        <v>90</v>
      </c>
      <c r="AP2" s="25" t="s">
        <v>91</v>
      </c>
      <c r="AQ2" s="25" t="s">
        <v>32</v>
      </c>
      <c r="AR2" s="26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758</v>
      </c>
      <c r="BE2" s="28" t="s">
        <v>79</v>
      </c>
      <c r="BF2" s="28" t="s">
        <v>759</v>
      </c>
      <c r="BG2" s="28" t="s">
        <v>80</v>
      </c>
      <c r="BH2" s="28" t="s">
        <v>98</v>
      </c>
      <c r="BI2" s="28" t="s">
        <v>99</v>
      </c>
      <c r="BJ2" s="28" t="s">
        <v>83</v>
      </c>
      <c r="BK2" s="29" t="s">
        <v>84</v>
      </c>
      <c r="BL2" s="27" t="s">
        <v>92</v>
      </c>
      <c r="BM2" s="28" t="s">
        <v>93</v>
      </c>
      <c r="BN2" s="28" t="s">
        <v>94</v>
      </c>
      <c r="BO2" s="28" t="s">
        <v>95</v>
      </c>
      <c r="BP2" s="28" t="s">
        <v>96</v>
      </c>
      <c r="BQ2" s="28" t="s">
        <v>97</v>
      </c>
      <c r="BR2" s="28" t="s">
        <v>16</v>
      </c>
      <c r="BS2" s="28" t="s">
        <v>18</v>
      </c>
      <c r="BT2" s="28" t="s">
        <v>8</v>
      </c>
      <c r="BU2" s="28" t="s">
        <v>10</v>
      </c>
      <c r="BV2" s="28" t="s">
        <v>14</v>
      </c>
      <c r="BW2" s="28" t="s">
        <v>758</v>
      </c>
      <c r="BX2" s="28" t="s">
        <v>79</v>
      </c>
      <c r="BY2" s="28" t="s">
        <v>759</v>
      </c>
      <c r="BZ2" s="28" t="s">
        <v>80</v>
      </c>
      <c r="CA2" s="28" t="s">
        <v>98</v>
      </c>
      <c r="CB2" s="28" t="s">
        <v>99</v>
      </c>
      <c r="CC2" s="28" t="s">
        <v>83</v>
      </c>
      <c r="CD2" s="29" t="s">
        <v>84</v>
      </c>
      <c r="CE2" s="27" t="s">
        <v>92</v>
      </c>
      <c r="CF2" s="28" t="s">
        <v>93</v>
      </c>
      <c r="CG2" s="28" t="s">
        <v>94</v>
      </c>
      <c r="CH2" s="28" t="s">
        <v>95</v>
      </c>
      <c r="CI2" s="28" t="s">
        <v>96</v>
      </c>
      <c r="CJ2" s="28" t="s">
        <v>97</v>
      </c>
      <c r="CK2" s="28" t="s">
        <v>16</v>
      </c>
      <c r="CL2" s="28" t="s">
        <v>18</v>
      </c>
      <c r="CM2" s="28" t="s">
        <v>8</v>
      </c>
      <c r="CN2" s="28" t="s">
        <v>10</v>
      </c>
      <c r="CO2" s="28" t="s">
        <v>14</v>
      </c>
      <c r="CP2" s="28" t="s">
        <v>758</v>
      </c>
      <c r="CQ2" s="28" t="s">
        <v>79</v>
      </c>
      <c r="CR2" s="28" t="s">
        <v>759</v>
      </c>
      <c r="CS2" s="28" t="s">
        <v>80</v>
      </c>
      <c r="CT2" s="28" t="s">
        <v>98</v>
      </c>
      <c r="CU2" s="28" t="s">
        <v>99</v>
      </c>
      <c r="CV2" s="28" t="s">
        <v>83</v>
      </c>
      <c r="CW2" s="29" t="s">
        <v>84</v>
      </c>
      <c r="CX2" s="27" t="s">
        <v>92</v>
      </c>
      <c r="CY2" s="28" t="s">
        <v>93</v>
      </c>
      <c r="CZ2" s="28" t="s">
        <v>94</v>
      </c>
      <c r="DA2" s="28" t="s">
        <v>95</v>
      </c>
      <c r="DB2" s="28" t="s">
        <v>96</v>
      </c>
      <c r="DC2" s="28" t="s">
        <v>97</v>
      </c>
      <c r="DD2" s="28" t="s">
        <v>16</v>
      </c>
      <c r="DE2" s="28" t="s">
        <v>18</v>
      </c>
      <c r="DF2" s="28" t="s">
        <v>8</v>
      </c>
      <c r="DG2" s="28" t="s">
        <v>10</v>
      </c>
      <c r="DH2" s="28" t="s">
        <v>14</v>
      </c>
      <c r="DI2" s="28" t="s">
        <v>758</v>
      </c>
      <c r="DJ2" s="28" t="s">
        <v>79</v>
      </c>
      <c r="DK2" s="28" t="s">
        <v>759</v>
      </c>
      <c r="DL2" s="28" t="s">
        <v>80</v>
      </c>
      <c r="DM2" s="28" t="s">
        <v>98</v>
      </c>
      <c r="DN2" s="28" t="s">
        <v>99</v>
      </c>
      <c r="DO2" s="28" t="s">
        <v>83</v>
      </c>
      <c r="DP2" s="29" t="s">
        <v>84</v>
      </c>
      <c r="DQ2" s="27" t="s">
        <v>92</v>
      </c>
      <c r="DR2" s="28" t="s">
        <v>93</v>
      </c>
      <c r="DS2" s="28" t="s">
        <v>94</v>
      </c>
      <c r="DT2" s="28" t="s">
        <v>95</v>
      </c>
      <c r="DU2" s="28" t="s">
        <v>96</v>
      </c>
      <c r="DV2" s="28" t="s">
        <v>97</v>
      </c>
      <c r="DW2" s="28" t="s">
        <v>16</v>
      </c>
      <c r="DX2" s="28" t="s">
        <v>18</v>
      </c>
      <c r="DY2" s="28" t="s">
        <v>8</v>
      </c>
      <c r="DZ2" s="28" t="s">
        <v>10</v>
      </c>
      <c r="EA2" s="28" t="s">
        <v>14</v>
      </c>
      <c r="EB2" s="28" t="s">
        <v>758</v>
      </c>
      <c r="EC2" s="28" t="s">
        <v>79</v>
      </c>
      <c r="ED2" s="28" t="s">
        <v>759</v>
      </c>
      <c r="EE2" s="28" t="s">
        <v>80</v>
      </c>
      <c r="EF2" s="28" t="s">
        <v>98</v>
      </c>
      <c r="EG2" s="28" t="s">
        <v>99</v>
      </c>
      <c r="EH2" s="28" t="s">
        <v>83</v>
      </c>
      <c r="EI2" s="29" t="s">
        <v>84</v>
      </c>
      <c r="EJ2" s="90"/>
      <c r="EK2" s="90"/>
      <c r="EL2" s="90" t="s">
        <v>622</v>
      </c>
      <c r="EM2" s="90" t="s">
        <v>623</v>
      </c>
      <c r="EN2" s="90" t="s">
        <v>624</v>
      </c>
      <c r="EO2" s="90" t="s">
        <v>625</v>
      </c>
    </row>
    <row r="3" spans="1:145" x14ac:dyDescent="0.2">
      <c r="A3" s="30">
        <v>1</v>
      </c>
      <c r="B3" s="32" t="s">
        <v>109</v>
      </c>
      <c r="C3" s="120">
        <v>12.785714285714286</v>
      </c>
      <c r="D3" s="34" t="s">
        <v>679</v>
      </c>
      <c r="E3" s="35">
        <v>2</v>
      </c>
      <c r="F3" s="36">
        <v>37479</v>
      </c>
      <c r="G3" s="37">
        <v>23.145205479452056</v>
      </c>
      <c r="H3" s="37" t="s">
        <v>628</v>
      </c>
      <c r="I3" s="37">
        <v>21.726027397260275</v>
      </c>
      <c r="J3" s="37" t="s">
        <v>976</v>
      </c>
      <c r="K3" s="37" t="s">
        <v>979</v>
      </c>
      <c r="L3" s="37" t="s">
        <v>985</v>
      </c>
      <c r="M3" s="35">
        <v>76</v>
      </c>
      <c r="N3" s="35">
        <v>220</v>
      </c>
      <c r="O3" s="35">
        <v>4.4000000000000004</v>
      </c>
      <c r="P3" s="38">
        <v>1</v>
      </c>
      <c r="Q3" s="57">
        <v>0</v>
      </c>
      <c r="R3" s="58">
        <v>0</v>
      </c>
      <c r="S3" s="58">
        <v>7.2985035442373322E-2</v>
      </c>
      <c r="T3" s="58">
        <v>0.35283271873952393</v>
      </c>
      <c r="U3" s="58">
        <v>0.38774334016393441</v>
      </c>
      <c r="V3" s="58">
        <v>0.38774334016393441</v>
      </c>
      <c r="W3" s="59">
        <v>0.38774334016393441</v>
      </c>
      <c r="X3" s="42">
        <v>20.057534246575344</v>
      </c>
      <c r="Y3" s="43">
        <v>3.44</v>
      </c>
      <c r="Z3" s="43">
        <v>6.4</v>
      </c>
      <c r="AA3" s="43">
        <v>14.3</v>
      </c>
      <c r="AB3" s="43">
        <v>1.26</v>
      </c>
      <c r="AC3" s="43">
        <v>3.08</v>
      </c>
      <c r="AD3" s="44">
        <v>8.5218827415359202E-2</v>
      </c>
      <c r="AE3" s="44">
        <v>0.23861271676300577</v>
      </c>
      <c r="AF3" s="45">
        <v>8.199999999999999E-2</v>
      </c>
      <c r="AG3" s="349">
        <v>0.83050000000000002</v>
      </c>
      <c r="AH3" s="349">
        <v>0.16549999999999998</v>
      </c>
      <c r="AI3" s="43">
        <v>117.39293764087149</v>
      </c>
      <c r="AJ3" s="47">
        <v>123.43301870875761</v>
      </c>
      <c r="AK3" s="48">
        <v>10</v>
      </c>
      <c r="AL3" s="49">
        <v>6</v>
      </c>
      <c r="AM3" s="49">
        <v>6</v>
      </c>
      <c r="AN3" s="49">
        <v>5</v>
      </c>
      <c r="AO3" s="49">
        <v>9</v>
      </c>
      <c r="AP3" s="49">
        <v>10</v>
      </c>
      <c r="AQ3" s="49">
        <v>10</v>
      </c>
      <c r="AR3" s="50">
        <v>1</v>
      </c>
      <c r="AS3" s="60"/>
      <c r="AT3" s="61">
        <v>1</v>
      </c>
      <c r="AU3" s="61"/>
      <c r="AV3" s="61"/>
      <c r="AW3" s="61"/>
      <c r="AX3" s="61"/>
      <c r="AY3" s="62"/>
      <c r="AZ3" s="62"/>
      <c r="BA3" s="62"/>
      <c r="BB3" s="62"/>
      <c r="BC3" s="62"/>
      <c r="BD3" s="61"/>
      <c r="BE3" s="153"/>
      <c r="BF3" s="61"/>
      <c r="BG3" s="153"/>
      <c r="BH3" s="62"/>
      <c r="BI3" s="62"/>
      <c r="BJ3" s="62"/>
      <c r="BK3" s="63"/>
      <c r="BL3" s="60"/>
      <c r="BM3" s="61">
        <v>1</v>
      </c>
      <c r="BN3" s="61"/>
      <c r="BO3" s="61"/>
      <c r="BP3" s="61"/>
      <c r="BQ3" s="61"/>
      <c r="BR3" s="62"/>
      <c r="BS3" s="62"/>
      <c r="BT3" s="62"/>
      <c r="BU3" s="62"/>
      <c r="BV3" s="62"/>
      <c r="BW3" s="61"/>
      <c r="BX3" s="153"/>
      <c r="BY3" s="61"/>
      <c r="BZ3" s="153"/>
      <c r="CA3" s="62"/>
      <c r="CB3" s="62"/>
      <c r="CC3" s="62"/>
      <c r="CD3" s="63"/>
      <c r="CE3" s="60">
        <v>139</v>
      </c>
      <c r="CF3" s="61">
        <v>1904.5</v>
      </c>
      <c r="CG3" s="61">
        <v>16</v>
      </c>
      <c r="CH3" s="61">
        <v>11</v>
      </c>
      <c r="CI3" s="61">
        <v>3</v>
      </c>
      <c r="CJ3" s="61"/>
      <c r="CK3" s="62">
        <v>1.44</v>
      </c>
      <c r="CL3" s="62">
        <v>0.85</v>
      </c>
      <c r="CM3" s="62">
        <v>1.0900000000000001</v>
      </c>
      <c r="CN3" s="62">
        <v>3.4</v>
      </c>
      <c r="CO3" s="62">
        <v>9.9</v>
      </c>
      <c r="CP3" s="61">
        <v>1</v>
      </c>
      <c r="CQ3" s="153">
        <v>7.8417266187050371E-3</v>
      </c>
      <c r="CR3" s="61">
        <v>15</v>
      </c>
      <c r="CS3" s="153">
        <v>0.11762589928057554</v>
      </c>
      <c r="CT3" s="62">
        <v>100</v>
      </c>
      <c r="CU3" s="62">
        <v>8.3000000000000007</v>
      </c>
      <c r="CV3" s="62">
        <v>88.8</v>
      </c>
      <c r="CW3" s="63">
        <v>11.2</v>
      </c>
      <c r="CX3" s="60">
        <v>1263</v>
      </c>
      <c r="CY3" s="61">
        <v>3579.6000000000004</v>
      </c>
      <c r="CZ3" s="61">
        <v>118</v>
      </c>
      <c r="DA3" s="61">
        <v>77</v>
      </c>
      <c r="DB3" s="61">
        <v>14</v>
      </c>
      <c r="DC3" s="61"/>
      <c r="DD3" s="62">
        <v>0.26</v>
      </c>
      <c r="DE3" s="62">
        <v>3.08</v>
      </c>
      <c r="DF3" s="62">
        <v>3.18</v>
      </c>
      <c r="DG3" s="62">
        <v>4.2</v>
      </c>
      <c r="DH3" s="62">
        <v>14.3</v>
      </c>
      <c r="DI3" s="61">
        <v>30</v>
      </c>
      <c r="DJ3" s="153">
        <v>7.5534441805225658E-2</v>
      </c>
      <c r="DK3" s="61">
        <v>88</v>
      </c>
      <c r="DL3" s="153">
        <v>0.22156769596199524</v>
      </c>
      <c r="DM3" s="62">
        <v>60</v>
      </c>
      <c r="DN3" s="62">
        <v>3.8</v>
      </c>
      <c r="DO3" s="62">
        <v>86.3</v>
      </c>
      <c r="DP3" s="63">
        <v>13.7</v>
      </c>
      <c r="DQ3" s="60">
        <v>1211</v>
      </c>
      <c r="DR3" s="61">
        <v>3123.2000000000003</v>
      </c>
      <c r="DS3" s="61">
        <v>114</v>
      </c>
      <c r="DT3" s="61">
        <v>67</v>
      </c>
      <c r="DU3" s="61">
        <v>14</v>
      </c>
      <c r="DV3" s="61">
        <v>24</v>
      </c>
      <c r="DW3" s="62">
        <v>1.26</v>
      </c>
      <c r="DX3" s="62">
        <v>1.26</v>
      </c>
      <c r="DY3" s="62">
        <v>3.44</v>
      </c>
      <c r="DZ3" s="62">
        <v>6.4</v>
      </c>
      <c r="EA3" s="62">
        <v>13.1</v>
      </c>
      <c r="EB3" s="61">
        <v>30</v>
      </c>
      <c r="EC3" s="153">
        <v>8.5218827415359202E-2</v>
      </c>
      <c r="ED3" s="61">
        <v>84</v>
      </c>
      <c r="EE3" s="153">
        <v>0.23861271676300577</v>
      </c>
      <c r="EF3" s="62">
        <v>43.3</v>
      </c>
      <c r="EG3" s="62">
        <v>8.1999999999999993</v>
      </c>
      <c r="EH3" s="62">
        <v>79.8</v>
      </c>
      <c r="EI3" s="63">
        <v>19.399999999999999</v>
      </c>
      <c r="EJ3" s="31"/>
      <c r="EK3" s="31">
        <v>1</v>
      </c>
      <c r="EL3" s="31" t="s">
        <v>629</v>
      </c>
      <c r="EM3" s="31">
        <v>1</v>
      </c>
      <c r="EN3" s="138">
        <v>43708</v>
      </c>
      <c r="EO3" s="138">
        <v>45409</v>
      </c>
    </row>
    <row r="4" spans="1:145" x14ac:dyDescent="0.2">
      <c r="A4" s="30">
        <v>2</v>
      </c>
      <c r="B4" s="32" t="s">
        <v>111</v>
      </c>
      <c r="C4" s="120">
        <v>12.674285714285714</v>
      </c>
      <c r="D4" s="34" t="s">
        <v>631</v>
      </c>
      <c r="E4" s="35">
        <v>1</v>
      </c>
      <c r="F4" s="36">
        <v>37830</v>
      </c>
      <c r="G4" s="37">
        <v>22.183561643835617</v>
      </c>
      <c r="H4" s="37" t="s">
        <v>628</v>
      </c>
      <c r="I4" s="37">
        <v>20.764383561643836</v>
      </c>
      <c r="J4" s="37" t="s">
        <v>978</v>
      </c>
      <c r="K4" s="37" t="s">
        <v>977</v>
      </c>
      <c r="L4" s="37" t="s">
        <v>985</v>
      </c>
      <c r="M4" s="35">
        <v>72</v>
      </c>
      <c r="N4" s="35">
        <v>199</v>
      </c>
      <c r="O4" s="35">
        <v>4.3499999999999996</v>
      </c>
      <c r="P4" s="38">
        <v>1</v>
      </c>
      <c r="Q4" s="57">
        <v>0</v>
      </c>
      <c r="R4" s="58">
        <v>0</v>
      </c>
      <c r="S4" s="58">
        <v>0.15359885693873906</v>
      </c>
      <c r="T4" s="58">
        <v>0.26974696302583417</v>
      </c>
      <c r="U4" s="58">
        <v>0.35590258074766778</v>
      </c>
      <c r="V4" s="58">
        <v>0.35590258074766778</v>
      </c>
      <c r="W4" s="59">
        <v>0.35590258074766778</v>
      </c>
      <c r="X4" s="42">
        <v>19.095890410958905</v>
      </c>
      <c r="Y4" s="43">
        <v>3.64</v>
      </c>
      <c r="Z4" s="43">
        <v>6.6</v>
      </c>
      <c r="AA4" s="43">
        <v>12.2</v>
      </c>
      <c r="AB4" s="43">
        <v>0.96</v>
      </c>
      <c r="AC4" s="43">
        <v>2.12</v>
      </c>
      <c r="AD4" s="44">
        <v>5.1071428571428573E-2</v>
      </c>
      <c r="AE4" s="44">
        <v>0.24607142857142858</v>
      </c>
      <c r="AF4" s="45">
        <v>5.2999999999999999E-2</v>
      </c>
      <c r="AG4" s="185">
        <v>0.53100000000000003</v>
      </c>
      <c r="AH4" s="185">
        <v>0.46699999999999997</v>
      </c>
      <c r="AI4" s="43">
        <v>111.1542427275967</v>
      </c>
      <c r="AJ4" s="47">
        <v>107.76898195090334</v>
      </c>
      <c r="AK4" s="48">
        <v>9</v>
      </c>
      <c r="AL4" s="49">
        <v>8</v>
      </c>
      <c r="AM4" s="49">
        <v>7</v>
      </c>
      <c r="AN4" s="49">
        <v>5</v>
      </c>
      <c r="AO4" s="49">
        <v>9</v>
      </c>
      <c r="AP4" s="49">
        <v>7</v>
      </c>
      <c r="AQ4" s="49">
        <v>10</v>
      </c>
      <c r="AR4" s="50">
        <v>1</v>
      </c>
      <c r="AS4" s="60"/>
      <c r="AT4" s="61">
        <v>1</v>
      </c>
      <c r="AU4" s="61"/>
      <c r="AV4" s="61"/>
      <c r="AW4" s="61"/>
      <c r="AX4" s="61"/>
      <c r="AY4" s="62"/>
      <c r="AZ4" s="62"/>
      <c r="BA4" s="62"/>
      <c r="BB4" s="62"/>
      <c r="BC4" s="62"/>
      <c r="BD4" s="61"/>
      <c r="BE4" s="153"/>
      <c r="BF4" s="61"/>
      <c r="BG4" s="153"/>
      <c r="BH4" s="62"/>
      <c r="BI4" s="62"/>
      <c r="BJ4" s="62"/>
      <c r="BK4" s="63"/>
      <c r="BL4" s="60"/>
      <c r="BM4" s="61">
        <v>1</v>
      </c>
      <c r="BN4" s="61"/>
      <c r="BO4" s="61"/>
      <c r="BP4" s="61"/>
      <c r="BQ4" s="61"/>
      <c r="BR4" s="62"/>
      <c r="BS4" s="62"/>
      <c r="BT4" s="62"/>
      <c r="BU4" s="62"/>
      <c r="BV4" s="62"/>
      <c r="BW4" s="61"/>
      <c r="BX4" s="153"/>
      <c r="BY4" s="61"/>
      <c r="BZ4" s="153"/>
      <c r="CA4" s="62"/>
      <c r="CB4" s="62"/>
      <c r="CC4" s="62"/>
      <c r="CD4" s="63"/>
      <c r="CE4" s="60">
        <v>430</v>
      </c>
      <c r="CF4" s="61">
        <v>2799.5</v>
      </c>
      <c r="CG4" s="61">
        <v>47</v>
      </c>
      <c r="CH4" s="61">
        <v>29</v>
      </c>
      <c r="CI4" s="61">
        <v>4</v>
      </c>
      <c r="CJ4" s="61"/>
      <c r="CK4" s="62">
        <v>0.96</v>
      </c>
      <c r="CL4" s="62">
        <v>1.1599999999999999</v>
      </c>
      <c r="CM4" s="62">
        <v>1.95</v>
      </c>
      <c r="CN4" s="62">
        <v>8.4</v>
      </c>
      <c r="CO4" s="62">
        <v>11.9</v>
      </c>
      <c r="CP4" s="61">
        <v>11</v>
      </c>
      <c r="CQ4" s="153">
        <v>4.9883720930232557E-2</v>
      </c>
      <c r="CR4" s="61">
        <v>36</v>
      </c>
      <c r="CS4" s="153">
        <v>0.16325581395348837</v>
      </c>
      <c r="CT4" s="62">
        <v>36.4</v>
      </c>
      <c r="CU4" s="62">
        <v>17.100000000000001</v>
      </c>
      <c r="CV4" s="62">
        <v>4.4000000000000004</v>
      </c>
      <c r="CW4" s="63">
        <v>95.6</v>
      </c>
      <c r="CX4" s="60">
        <v>1017</v>
      </c>
      <c r="CY4" s="61">
        <v>3770.2000000000003</v>
      </c>
      <c r="CZ4" s="61">
        <v>100</v>
      </c>
      <c r="DA4" s="61">
        <v>72</v>
      </c>
      <c r="DB4" s="61">
        <v>3</v>
      </c>
      <c r="DC4" s="61"/>
      <c r="DD4" s="62">
        <v>0.2</v>
      </c>
      <c r="DE4" s="62">
        <v>2.12</v>
      </c>
      <c r="DF4" s="62">
        <v>2.44</v>
      </c>
      <c r="DG4" s="62">
        <v>5.8</v>
      </c>
      <c r="DH4" s="62">
        <v>11.8</v>
      </c>
      <c r="DI4" s="61">
        <v>21</v>
      </c>
      <c r="DJ4" s="153">
        <v>5.0383480825958706E-2</v>
      </c>
      <c r="DK4" s="61">
        <v>79</v>
      </c>
      <c r="DL4" s="153">
        <v>0.1895378564405113</v>
      </c>
      <c r="DM4" s="62">
        <v>61.9</v>
      </c>
      <c r="DN4" s="62">
        <v>5.3</v>
      </c>
      <c r="DO4" s="62">
        <v>60.2</v>
      </c>
      <c r="DP4" s="63">
        <v>39.799999999999997</v>
      </c>
      <c r="DQ4" s="60">
        <v>1568</v>
      </c>
      <c r="DR4" s="61">
        <v>4405.7</v>
      </c>
      <c r="DS4" s="61">
        <v>128</v>
      </c>
      <c r="DT4" s="61">
        <v>89</v>
      </c>
      <c r="DU4" s="61">
        <v>14</v>
      </c>
      <c r="DV4" s="61">
        <v>44.199999999999996</v>
      </c>
      <c r="DW4" s="62">
        <v>0.96</v>
      </c>
      <c r="DX4" s="62">
        <v>0.96</v>
      </c>
      <c r="DY4" s="62">
        <v>3.64</v>
      </c>
      <c r="DZ4" s="62">
        <v>6.6</v>
      </c>
      <c r="EA4" s="62">
        <v>12.2</v>
      </c>
      <c r="EB4" s="61">
        <v>22</v>
      </c>
      <c r="EC4" s="153">
        <v>5.1071428571428573E-2</v>
      </c>
      <c r="ED4" s="61">
        <v>106</v>
      </c>
      <c r="EE4" s="153">
        <v>0.24607142857142858</v>
      </c>
      <c r="EF4" s="62">
        <v>45.5</v>
      </c>
      <c r="EG4" s="62">
        <v>5.3</v>
      </c>
      <c r="EH4" s="62">
        <v>46</v>
      </c>
      <c r="EI4" s="63">
        <v>53.6</v>
      </c>
      <c r="EJ4" s="138"/>
      <c r="EK4" s="31">
        <v>2</v>
      </c>
      <c r="EL4" s="31" t="s">
        <v>632</v>
      </c>
      <c r="EM4" s="31">
        <v>1</v>
      </c>
      <c r="EN4" s="138">
        <v>44079</v>
      </c>
      <c r="EO4" s="31"/>
    </row>
    <row r="5" spans="1:145" x14ac:dyDescent="0.2">
      <c r="A5" s="30">
        <v>3</v>
      </c>
      <c r="B5" s="32" t="s">
        <v>124</v>
      </c>
      <c r="C5" s="120">
        <v>11.757142857142856</v>
      </c>
      <c r="D5" s="34" t="s">
        <v>631</v>
      </c>
      <c r="E5" s="35">
        <v>1</v>
      </c>
      <c r="F5" s="36">
        <v>37537</v>
      </c>
      <c r="G5" s="37">
        <v>22.986301369863014</v>
      </c>
      <c r="H5" s="37" t="s">
        <v>628</v>
      </c>
      <c r="I5" s="37">
        <v>21.567123287671233</v>
      </c>
      <c r="J5" s="37" t="s">
        <v>976</v>
      </c>
      <c r="K5" s="37" t="s">
        <v>979</v>
      </c>
      <c r="L5" s="37" t="s">
        <v>988</v>
      </c>
      <c r="M5" s="35">
        <v>75</v>
      </c>
      <c r="N5" s="35">
        <v>209</v>
      </c>
      <c r="O5" s="35">
        <v>4.33</v>
      </c>
      <c r="P5" s="38">
        <v>1</v>
      </c>
      <c r="Q5" s="57">
        <v>0</v>
      </c>
      <c r="R5" s="58">
        <v>0</v>
      </c>
      <c r="S5" s="58">
        <v>0.11755075311067452</v>
      </c>
      <c r="T5" s="58">
        <v>0.10311634151218257</v>
      </c>
      <c r="U5" s="58">
        <v>0.26715391424745216</v>
      </c>
      <c r="V5" s="58">
        <v>0.26715391424745216</v>
      </c>
      <c r="W5" s="59">
        <v>0.26715391424745216</v>
      </c>
      <c r="X5" s="42">
        <v>20.901369863013699</v>
      </c>
      <c r="Y5" s="43">
        <v>2.61</v>
      </c>
      <c r="Z5" s="43">
        <v>5.7</v>
      </c>
      <c r="AA5" s="43">
        <v>13.9</v>
      </c>
      <c r="AB5" s="43">
        <v>1.29</v>
      </c>
      <c r="AC5" s="43">
        <v>1.29</v>
      </c>
      <c r="AD5" s="44">
        <v>2.8827527612574341E-2</v>
      </c>
      <c r="AE5" s="44">
        <v>0.16409515717926931</v>
      </c>
      <c r="AF5" s="45">
        <v>6.8000000000000005E-2</v>
      </c>
      <c r="AG5" s="185">
        <v>0.87949999999999995</v>
      </c>
      <c r="AH5" s="185">
        <v>0.115</v>
      </c>
      <c r="AI5" s="43">
        <v>118.91172967812561</v>
      </c>
      <c r="AJ5" s="47">
        <v>122.57039419537062</v>
      </c>
      <c r="AK5" s="48">
        <v>7</v>
      </c>
      <c r="AL5" s="49">
        <v>5</v>
      </c>
      <c r="AM5" s="49">
        <v>5</v>
      </c>
      <c r="AN5" s="49">
        <v>4</v>
      </c>
      <c r="AO5" s="49">
        <v>10</v>
      </c>
      <c r="AP5" s="49">
        <v>10</v>
      </c>
      <c r="AQ5" s="49">
        <v>10</v>
      </c>
      <c r="AR5" s="50">
        <v>1</v>
      </c>
      <c r="AS5" s="60"/>
      <c r="AT5" s="61">
        <v>1</v>
      </c>
      <c r="AU5" s="61"/>
      <c r="AV5" s="61"/>
      <c r="AW5" s="61"/>
      <c r="AX5" s="61"/>
      <c r="AY5" s="62"/>
      <c r="AZ5" s="62"/>
      <c r="BA5" s="62"/>
      <c r="BB5" s="62"/>
      <c r="BC5" s="62"/>
      <c r="BD5" s="61"/>
      <c r="BE5" s="153"/>
      <c r="BF5" s="61"/>
      <c r="BG5" s="153"/>
      <c r="BH5" s="62"/>
      <c r="BI5" s="62"/>
      <c r="BJ5" s="62"/>
      <c r="BK5" s="63"/>
      <c r="BL5" s="60"/>
      <c r="BM5" s="61">
        <v>1</v>
      </c>
      <c r="BN5" s="61"/>
      <c r="BO5" s="61"/>
      <c r="BP5" s="61"/>
      <c r="BQ5" s="61"/>
      <c r="BR5" s="62"/>
      <c r="BS5" s="62"/>
      <c r="BT5" s="62"/>
      <c r="BU5" s="62"/>
      <c r="BV5" s="62"/>
      <c r="BW5" s="61"/>
      <c r="BX5" s="153"/>
      <c r="BY5" s="61"/>
      <c r="BZ5" s="153"/>
      <c r="CA5" s="62"/>
      <c r="CB5" s="62"/>
      <c r="CC5" s="62"/>
      <c r="CD5" s="63"/>
      <c r="CE5" s="60">
        <v>359</v>
      </c>
      <c r="CF5" s="61">
        <v>3054</v>
      </c>
      <c r="CG5" s="61">
        <v>38</v>
      </c>
      <c r="CH5" s="61">
        <v>26</v>
      </c>
      <c r="CI5" s="61">
        <v>2</v>
      </c>
      <c r="CJ5" s="61"/>
      <c r="CK5" s="62">
        <v>7.0000000000000007E-2</v>
      </c>
      <c r="CL5" s="62">
        <v>0.98</v>
      </c>
      <c r="CM5" s="62">
        <v>1.39</v>
      </c>
      <c r="CN5" s="62">
        <v>4.4000000000000004</v>
      </c>
      <c r="CO5" s="62">
        <v>11.9</v>
      </c>
      <c r="CP5" s="61">
        <v>13</v>
      </c>
      <c r="CQ5" s="153">
        <v>5.0334261838440107E-2</v>
      </c>
      <c r="CR5" s="61">
        <v>25</v>
      </c>
      <c r="CS5" s="153">
        <v>9.6796657381615595E-2</v>
      </c>
      <c r="CT5" s="62">
        <v>41.7</v>
      </c>
      <c r="CU5" s="62">
        <v>16.100000000000001</v>
      </c>
      <c r="CV5" s="62">
        <v>91.3</v>
      </c>
      <c r="CW5" s="63">
        <v>7.9</v>
      </c>
      <c r="CX5" s="60">
        <v>361</v>
      </c>
      <c r="CY5" s="61">
        <v>3500.9</v>
      </c>
      <c r="CZ5" s="61">
        <v>36</v>
      </c>
      <c r="DA5" s="61">
        <v>25</v>
      </c>
      <c r="DB5" s="61">
        <v>4</v>
      </c>
      <c r="DC5" s="61"/>
      <c r="DD5" s="62">
        <v>7.0000000000000007E-2</v>
      </c>
      <c r="DE5" s="62">
        <v>0.91</v>
      </c>
      <c r="DF5" s="62">
        <v>1.51</v>
      </c>
      <c r="DG5" s="62">
        <v>5.0999999999999996</v>
      </c>
      <c r="DH5" s="62">
        <v>9</v>
      </c>
      <c r="DI5" s="61">
        <v>10</v>
      </c>
      <c r="DJ5" s="153">
        <v>4.1828254847645428E-2</v>
      </c>
      <c r="DK5" s="61">
        <v>26</v>
      </c>
      <c r="DL5" s="153">
        <v>0.10875346260387812</v>
      </c>
      <c r="DM5" s="62">
        <v>55.6</v>
      </c>
      <c r="DN5" s="62">
        <v>10.7</v>
      </c>
      <c r="DO5" s="62">
        <v>89.3</v>
      </c>
      <c r="DP5" s="63">
        <v>9.8000000000000007</v>
      </c>
      <c r="DQ5" s="60">
        <v>1177</v>
      </c>
      <c r="DR5" s="61">
        <v>4405.7</v>
      </c>
      <c r="DS5" s="61">
        <v>87</v>
      </c>
      <c r="DT5" s="61">
        <v>68</v>
      </c>
      <c r="DU5" s="61">
        <v>17</v>
      </c>
      <c r="DV5" s="61">
        <v>44.199999999999996</v>
      </c>
      <c r="DW5" s="62">
        <v>1.29</v>
      </c>
      <c r="DX5" s="62">
        <v>1.29</v>
      </c>
      <c r="DY5" s="62">
        <v>2.61</v>
      </c>
      <c r="DZ5" s="62">
        <v>5.7</v>
      </c>
      <c r="EA5" s="62">
        <v>13.9</v>
      </c>
      <c r="EB5" s="61">
        <v>13</v>
      </c>
      <c r="EC5" s="153">
        <v>2.8827527612574341E-2</v>
      </c>
      <c r="ED5" s="61">
        <v>74</v>
      </c>
      <c r="EE5" s="153">
        <v>0.16409515717926931</v>
      </c>
      <c r="EF5" s="62">
        <v>53.8</v>
      </c>
      <c r="EG5" s="62">
        <v>6.8</v>
      </c>
      <c r="EH5" s="62">
        <v>86.6</v>
      </c>
      <c r="EI5" s="63">
        <v>13.2</v>
      </c>
      <c r="EJ5" s="31"/>
      <c r="EK5" s="31">
        <v>3</v>
      </c>
      <c r="EL5" s="31" t="s">
        <v>634</v>
      </c>
      <c r="EM5" s="31">
        <v>0.95</v>
      </c>
      <c r="EN5" s="138">
        <v>44440</v>
      </c>
      <c r="EO5" s="31"/>
    </row>
    <row r="6" spans="1:145" x14ac:dyDescent="0.2">
      <c r="A6" s="30">
        <v>4</v>
      </c>
      <c r="B6" s="32" t="s">
        <v>126</v>
      </c>
      <c r="C6" s="120">
        <v>11.625714285714285</v>
      </c>
      <c r="D6" s="34" t="s">
        <v>732</v>
      </c>
      <c r="E6" s="35">
        <v>5</v>
      </c>
      <c r="F6" s="36">
        <v>37410</v>
      </c>
      <c r="G6" s="37">
        <v>23.334246575342465</v>
      </c>
      <c r="H6" s="37" t="s">
        <v>684</v>
      </c>
      <c r="I6" s="37">
        <v>21.915068493150685</v>
      </c>
      <c r="J6" s="37" t="s">
        <v>976</v>
      </c>
      <c r="K6" s="37" t="s">
        <v>979</v>
      </c>
      <c r="L6" s="37" t="s">
        <v>985</v>
      </c>
      <c r="M6" s="35">
        <v>75</v>
      </c>
      <c r="N6" s="35">
        <v>212</v>
      </c>
      <c r="O6" s="35">
        <v>4.45</v>
      </c>
      <c r="P6" s="38">
        <v>1</v>
      </c>
      <c r="Q6" s="57">
        <v>0</v>
      </c>
      <c r="R6" s="58">
        <v>7.9470198675496692E-2</v>
      </c>
      <c r="S6" s="58">
        <v>0.1537037037037037</v>
      </c>
      <c r="T6" s="58">
        <v>0.25802235442581573</v>
      </c>
      <c r="U6" s="58">
        <v>0.31810687615168265</v>
      </c>
      <c r="V6" s="58">
        <v>0.31810687615168265</v>
      </c>
      <c r="W6" s="59">
        <v>0.30220153234409852</v>
      </c>
      <c r="X6" s="42">
        <v>20.246575342465754</v>
      </c>
      <c r="Y6" s="43">
        <v>2.93</v>
      </c>
      <c r="Z6" s="43">
        <v>5.6</v>
      </c>
      <c r="AA6" s="43">
        <v>15.5</v>
      </c>
      <c r="AB6" s="43">
        <v>1.0900000000000001</v>
      </c>
      <c r="AC6" s="43">
        <v>2.11</v>
      </c>
      <c r="AD6" s="44">
        <v>4.8237804878048782E-2</v>
      </c>
      <c r="AE6" s="44">
        <v>0.2018841463414634</v>
      </c>
      <c r="AF6" s="45">
        <v>3.2000000000000001E-2</v>
      </c>
      <c r="AG6" s="185">
        <v>0.82899999999999996</v>
      </c>
      <c r="AH6" s="185">
        <v>0.16599999999999998</v>
      </c>
      <c r="AI6" s="43">
        <v>108.12492336701838</v>
      </c>
      <c r="AJ6" s="47">
        <v>111.45170047827185</v>
      </c>
      <c r="AK6" s="48">
        <v>8</v>
      </c>
      <c r="AL6" s="49">
        <v>6</v>
      </c>
      <c r="AM6" s="49">
        <v>5</v>
      </c>
      <c r="AN6" s="49">
        <v>4</v>
      </c>
      <c r="AO6" s="49">
        <v>9</v>
      </c>
      <c r="AP6" s="49">
        <v>8</v>
      </c>
      <c r="AQ6" s="49">
        <v>10</v>
      </c>
      <c r="AR6" s="50">
        <v>1</v>
      </c>
      <c r="AS6" s="60"/>
      <c r="AT6" s="61">
        <v>3164.2000000000003</v>
      </c>
      <c r="AU6" s="61"/>
      <c r="AV6" s="61"/>
      <c r="AW6" s="61"/>
      <c r="AX6" s="61"/>
      <c r="AY6" s="62"/>
      <c r="AZ6" s="62"/>
      <c r="BA6" s="62"/>
      <c r="BB6" s="62"/>
      <c r="BC6" s="62"/>
      <c r="BD6" s="61"/>
      <c r="BE6" s="153"/>
      <c r="BF6" s="61"/>
      <c r="BG6" s="153"/>
      <c r="BH6" s="62"/>
      <c r="BI6" s="62"/>
      <c r="BJ6" s="62"/>
      <c r="BK6" s="63"/>
      <c r="BL6" s="60">
        <v>72</v>
      </c>
      <c r="BM6" s="61">
        <v>906</v>
      </c>
      <c r="BN6" s="61">
        <v>9</v>
      </c>
      <c r="BO6" s="61">
        <v>6</v>
      </c>
      <c r="BP6" s="61">
        <v>0</v>
      </c>
      <c r="BQ6" s="61">
        <v>4</v>
      </c>
      <c r="BR6" s="62">
        <v>0.03</v>
      </c>
      <c r="BS6" s="62">
        <v>1.53</v>
      </c>
      <c r="BT6" s="62">
        <v>1.8</v>
      </c>
      <c r="BU6" s="62">
        <v>2.8</v>
      </c>
      <c r="BV6" s="62">
        <v>10</v>
      </c>
      <c r="BW6" s="61">
        <v>5</v>
      </c>
      <c r="BX6" s="153">
        <v>0.125</v>
      </c>
      <c r="BY6" s="61">
        <v>4</v>
      </c>
      <c r="BZ6" s="153">
        <v>0.1</v>
      </c>
      <c r="CA6" s="62">
        <v>60</v>
      </c>
      <c r="CB6" s="62">
        <v>14.3</v>
      </c>
      <c r="CC6" s="62">
        <v>83.3</v>
      </c>
      <c r="CD6" s="63">
        <v>16.7</v>
      </c>
      <c r="CE6" s="60">
        <v>415</v>
      </c>
      <c r="CF6" s="61">
        <v>2700</v>
      </c>
      <c r="CG6" s="61">
        <v>69</v>
      </c>
      <c r="CH6" s="61">
        <v>41</v>
      </c>
      <c r="CI6" s="61">
        <v>4</v>
      </c>
      <c r="CJ6" s="61">
        <v>15</v>
      </c>
      <c r="CK6" s="62">
        <v>0.08</v>
      </c>
      <c r="CL6" s="62">
        <v>1.47</v>
      </c>
      <c r="CM6" s="62">
        <v>1.63</v>
      </c>
      <c r="CN6" s="62">
        <v>6</v>
      </c>
      <c r="CO6" s="62">
        <v>10.199999999999999</v>
      </c>
      <c r="CP6" s="61">
        <v>6</v>
      </c>
      <c r="CQ6" s="153">
        <v>2.3566265060240961E-2</v>
      </c>
      <c r="CR6" s="61">
        <v>63</v>
      </c>
      <c r="CS6" s="153">
        <v>0.2474457831325301</v>
      </c>
      <c r="CT6" s="62">
        <v>16.7</v>
      </c>
      <c r="CU6" s="62">
        <v>14.6</v>
      </c>
      <c r="CV6" s="62">
        <v>44.2</v>
      </c>
      <c r="CW6" s="63">
        <v>54.7</v>
      </c>
      <c r="CX6" s="60">
        <v>1145</v>
      </c>
      <c r="CY6" s="61">
        <v>4437.6000000000004</v>
      </c>
      <c r="CZ6" s="61">
        <v>110</v>
      </c>
      <c r="DA6" s="61">
        <v>75</v>
      </c>
      <c r="DB6" s="61">
        <v>7</v>
      </c>
      <c r="DC6" s="61">
        <v>32</v>
      </c>
      <c r="DD6" s="62">
        <v>0.16</v>
      </c>
      <c r="DE6" s="62">
        <v>2.11</v>
      </c>
      <c r="DF6" s="62">
        <v>2.5099999999999998</v>
      </c>
      <c r="DG6" s="62">
        <v>4.5999999999999996</v>
      </c>
      <c r="DH6" s="62">
        <v>13.8</v>
      </c>
      <c r="DI6" s="61">
        <v>16</v>
      </c>
      <c r="DJ6" s="153">
        <v>3.507423580786026E-2</v>
      </c>
      <c r="DK6" s="61">
        <v>94</v>
      </c>
      <c r="DL6" s="153">
        <v>0.20606113537117901</v>
      </c>
      <c r="DM6" s="62">
        <v>25</v>
      </c>
      <c r="DN6" s="62">
        <v>5.0999999999999996</v>
      </c>
      <c r="DO6" s="62">
        <v>84</v>
      </c>
      <c r="DP6" s="63">
        <v>15.8</v>
      </c>
      <c r="DQ6" s="60">
        <v>1640</v>
      </c>
      <c r="DR6" s="61">
        <v>5155.5</v>
      </c>
      <c r="DS6" s="61">
        <v>140</v>
      </c>
      <c r="DT6" s="61">
        <v>92</v>
      </c>
      <c r="DU6" s="61">
        <v>13</v>
      </c>
      <c r="DV6" s="61">
        <v>37.5</v>
      </c>
      <c r="DW6" s="62">
        <v>1.0900000000000001</v>
      </c>
      <c r="DX6" s="62">
        <v>1.0900000000000001</v>
      </c>
      <c r="DY6" s="62">
        <v>2.93</v>
      </c>
      <c r="DZ6" s="62">
        <v>5.6</v>
      </c>
      <c r="EA6" s="62">
        <v>15.5</v>
      </c>
      <c r="EB6" s="61">
        <v>27</v>
      </c>
      <c r="EC6" s="153">
        <v>4.8237804878048782E-2</v>
      </c>
      <c r="ED6" s="61">
        <v>113</v>
      </c>
      <c r="EE6" s="153">
        <v>0.2018841463414634</v>
      </c>
      <c r="EF6" s="62">
        <v>74.099999999999994</v>
      </c>
      <c r="EG6" s="62">
        <v>3.2</v>
      </c>
      <c r="EH6" s="62">
        <v>81.8</v>
      </c>
      <c r="EI6" s="63">
        <v>17.399999999999999</v>
      </c>
      <c r="EJ6" s="31"/>
      <c r="EK6" s="31">
        <v>4</v>
      </c>
      <c r="EL6" s="31" t="s">
        <v>637</v>
      </c>
      <c r="EM6" s="31">
        <v>0.95</v>
      </c>
      <c r="EN6" s="138">
        <v>44800</v>
      </c>
      <c r="EO6" s="31"/>
    </row>
    <row r="7" spans="1:145" x14ac:dyDescent="0.2">
      <c r="A7" s="30">
        <v>5</v>
      </c>
      <c r="B7" s="32" t="s">
        <v>134</v>
      </c>
      <c r="C7" s="120">
        <v>11.422857142857143</v>
      </c>
      <c r="D7" s="34" t="s">
        <v>719</v>
      </c>
      <c r="E7" s="35">
        <v>3</v>
      </c>
      <c r="F7" s="36">
        <v>37738</v>
      </c>
      <c r="G7" s="37">
        <v>22.435616438356163</v>
      </c>
      <c r="H7" s="37" t="s">
        <v>628</v>
      </c>
      <c r="I7" s="37">
        <v>21.016438356164382</v>
      </c>
      <c r="J7" s="37" t="s">
        <v>978</v>
      </c>
      <c r="K7" s="37" t="s">
        <v>981</v>
      </c>
      <c r="L7" s="37" t="s">
        <v>985</v>
      </c>
      <c r="M7" s="35">
        <v>71</v>
      </c>
      <c r="N7" s="35">
        <v>165</v>
      </c>
      <c r="O7" s="35">
        <v>4.21</v>
      </c>
      <c r="P7" s="38">
        <v>1</v>
      </c>
      <c r="Q7" s="57">
        <v>0</v>
      </c>
      <c r="R7" s="58">
        <v>0</v>
      </c>
      <c r="S7" s="58">
        <v>0.36268855368234248</v>
      </c>
      <c r="T7" s="58">
        <v>0.24122108214900259</v>
      </c>
      <c r="U7" s="58">
        <v>0.25053120521816469</v>
      </c>
      <c r="V7" s="58">
        <v>0.30660987945025359</v>
      </c>
      <c r="W7" s="59">
        <v>0.2912793854777409</v>
      </c>
      <c r="X7" s="42">
        <v>18.361643835616437</v>
      </c>
      <c r="Y7" s="43">
        <v>2.14</v>
      </c>
      <c r="Z7" s="43">
        <v>7.6</v>
      </c>
      <c r="AA7" s="43">
        <v>17.600000000000001</v>
      </c>
      <c r="AB7" s="43">
        <v>0.62</v>
      </c>
      <c r="AC7" s="43">
        <v>0.62</v>
      </c>
      <c r="AD7" s="44">
        <v>4.4319526627218941E-2</v>
      </c>
      <c r="AE7" s="44">
        <v>0.20682445759368837</v>
      </c>
      <c r="AF7" s="45">
        <v>6.3E-2</v>
      </c>
      <c r="AG7" s="185">
        <v>0.6865</v>
      </c>
      <c r="AH7" s="185">
        <v>0.31</v>
      </c>
      <c r="AI7" s="43">
        <v>105.04746017176966</v>
      </c>
      <c r="AJ7" s="47">
        <v>99.733732115174249</v>
      </c>
      <c r="AK7" s="48">
        <v>8</v>
      </c>
      <c r="AL7" s="49">
        <v>10</v>
      </c>
      <c r="AM7" s="49">
        <v>4</v>
      </c>
      <c r="AN7" s="49">
        <v>6</v>
      </c>
      <c r="AO7" s="49">
        <v>10</v>
      </c>
      <c r="AP7" s="49">
        <v>6</v>
      </c>
      <c r="AQ7" s="49">
        <v>10</v>
      </c>
      <c r="AR7" s="50">
        <v>1</v>
      </c>
      <c r="AS7" s="60"/>
      <c r="AT7" s="61">
        <v>3761</v>
      </c>
      <c r="AU7" s="61"/>
      <c r="AV7" s="61"/>
      <c r="AW7" s="61"/>
      <c r="AX7" s="61">
        <v>32</v>
      </c>
      <c r="AY7" s="62"/>
      <c r="AZ7" s="62"/>
      <c r="BA7" s="62"/>
      <c r="BB7" s="62"/>
      <c r="BC7" s="62"/>
      <c r="BD7" s="61"/>
      <c r="BE7" s="153"/>
      <c r="BF7" s="61"/>
      <c r="BG7" s="153"/>
      <c r="BH7" s="62"/>
      <c r="BI7" s="62"/>
      <c r="BJ7" s="62"/>
      <c r="BK7" s="63"/>
      <c r="BL7" s="60"/>
      <c r="BM7" s="61">
        <v>2801</v>
      </c>
      <c r="BN7" s="61"/>
      <c r="BO7" s="61"/>
      <c r="BP7" s="61"/>
      <c r="BQ7" s="61"/>
      <c r="BR7" s="62"/>
      <c r="BS7" s="62"/>
      <c r="BT7" s="62"/>
      <c r="BU7" s="62"/>
      <c r="BV7" s="62"/>
      <c r="BW7" s="61"/>
      <c r="BX7" s="153"/>
      <c r="BY7" s="61"/>
      <c r="BZ7" s="153"/>
      <c r="CA7" s="62"/>
      <c r="CB7" s="62"/>
      <c r="CC7" s="62"/>
      <c r="CD7" s="63"/>
      <c r="CE7" s="60">
        <v>981</v>
      </c>
      <c r="CF7" s="61">
        <v>2704.8</v>
      </c>
      <c r="CG7" s="61">
        <v>103</v>
      </c>
      <c r="CH7" s="61">
        <v>62</v>
      </c>
      <c r="CI7" s="61">
        <v>12</v>
      </c>
      <c r="CJ7" s="61">
        <v>29</v>
      </c>
      <c r="CK7" s="62">
        <v>0.2</v>
      </c>
      <c r="CL7" s="62">
        <v>2.84</v>
      </c>
      <c r="CM7" s="62">
        <v>2.61</v>
      </c>
      <c r="CN7" s="62">
        <v>8.5</v>
      </c>
      <c r="CO7" s="62">
        <v>13.4</v>
      </c>
      <c r="CP7" s="61">
        <v>10</v>
      </c>
      <c r="CQ7" s="153">
        <v>2.6605504587155961E-2</v>
      </c>
      <c r="CR7" s="61">
        <v>93</v>
      </c>
      <c r="CS7" s="153">
        <v>0.24743119266055044</v>
      </c>
      <c r="CT7" s="62">
        <v>50</v>
      </c>
      <c r="CU7" s="62">
        <v>4.5999999999999996</v>
      </c>
      <c r="CV7" s="62">
        <v>70.3</v>
      </c>
      <c r="CW7" s="63">
        <v>29.5</v>
      </c>
      <c r="CX7" s="60">
        <v>757</v>
      </c>
      <c r="CY7" s="61">
        <v>3138.2000000000003</v>
      </c>
      <c r="CZ7" s="61">
        <v>113</v>
      </c>
      <c r="DA7" s="61">
        <v>59</v>
      </c>
      <c r="DB7" s="61">
        <v>8</v>
      </c>
      <c r="DC7" s="61">
        <v>22</v>
      </c>
      <c r="DD7" s="62"/>
      <c r="DE7" s="62"/>
      <c r="DF7" s="62">
        <v>1.91</v>
      </c>
      <c r="DG7" s="62">
        <v>5.5</v>
      </c>
      <c r="DH7" s="62">
        <v>17.600000000000001</v>
      </c>
      <c r="DI7" s="61">
        <v>13</v>
      </c>
      <c r="DJ7" s="153">
        <v>3.2800528401585205E-2</v>
      </c>
      <c r="DK7" s="61">
        <v>100</v>
      </c>
      <c r="DL7" s="153">
        <v>0.2523117569352708</v>
      </c>
      <c r="DM7" s="62">
        <v>38.5</v>
      </c>
      <c r="DN7" s="62">
        <v>10.6</v>
      </c>
      <c r="DO7" s="62">
        <v>77.400000000000006</v>
      </c>
      <c r="DP7" s="63">
        <v>22.1</v>
      </c>
      <c r="DQ7" s="60">
        <v>1014</v>
      </c>
      <c r="DR7" s="61">
        <v>4047.4000000000005</v>
      </c>
      <c r="DS7" s="61">
        <v>119</v>
      </c>
      <c r="DT7" s="61">
        <v>75</v>
      </c>
      <c r="DU7" s="61">
        <v>5</v>
      </c>
      <c r="DV7" s="61">
        <v>25.2</v>
      </c>
      <c r="DW7" s="62">
        <v>0.62</v>
      </c>
      <c r="DX7" s="62">
        <v>0.62</v>
      </c>
      <c r="DY7" s="62">
        <v>2.14</v>
      </c>
      <c r="DZ7" s="62">
        <v>7.6</v>
      </c>
      <c r="EA7" s="62">
        <v>10.3</v>
      </c>
      <c r="EB7" s="61">
        <v>21</v>
      </c>
      <c r="EC7" s="153">
        <v>4.4319526627218941E-2</v>
      </c>
      <c r="ED7" s="61">
        <v>98</v>
      </c>
      <c r="EE7" s="153">
        <v>0.20682445759368837</v>
      </c>
      <c r="EF7" s="62">
        <v>23.8</v>
      </c>
      <c r="EG7" s="62">
        <v>6.3</v>
      </c>
      <c r="EH7" s="62">
        <v>59.9</v>
      </c>
      <c r="EI7" s="63">
        <v>39.9</v>
      </c>
      <c r="EJ7" s="31"/>
      <c r="EK7" s="31">
        <v>5</v>
      </c>
      <c r="EL7" s="31" t="s">
        <v>640</v>
      </c>
      <c r="EM7" s="31">
        <v>0.95</v>
      </c>
      <c r="EN7" s="138">
        <v>45166</v>
      </c>
      <c r="EO7" s="31"/>
    </row>
    <row r="8" spans="1:145" x14ac:dyDescent="0.2">
      <c r="A8" s="30">
        <v>6</v>
      </c>
      <c r="B8" s="32" t="s">
        <v>174</v>
      </c>
      <c r="C8" s="120">
        <v>10.212571428571428</v>
      </c>
      <c r="D8" s="34" t="s">
        <v>656</v>
      </c>
      <c r="E8" s="35">
        <v>1</v>
      </c>
      <c r="F8" s="36">
        <v>37206</v>
      </c>
      <c r="G8" s="37">
        <v>23.893150684931506</v>
      </c>
      <c r="H8" s="37" t="s">
        <v>628</v>
      </c>
      <c r="I8" s="37">
        <v>22.473972602739725</v>
      </c>
      <c r="J8" s="37" t="s">
        <v>976</v>
      </c>
      <c r="K8" s="37" t="s">
        <v>984</v>
      </c>
      <c r="L8" s="37" t="s">
        <v>986</v>
      </c>
      <c r="M8" s="35">
        <v>72</v>
      </c>
      <c r="N8" s="35">
        <v>186</v>
      </c>
      <c r="O8" s="35">
        <v>4.3899999999999997</v>
      </c>
      <c r="P8" s="38">
        <v>2</v>
      </c>
      <c r="Q8" s="57">
        <v>0</v>
      </c>
      <c r="R8" s="58">
        <v>0</v>
      </c>
      <c r="S8" s="58">
        <v>0.11830091306073839</v>
      </c>
      <c r="T8" s="58">
        <v>0.20487445160667372</v>
      </c>
      <c r="U8" s="58">
        <v>0.20881100556829352</v>
      </c>
      <c r="V8" s="58">
        <v>0.20881100556829352</v>
      </c>
      <c r="W8" s="59">
        <v>0.20881100556829352</v>
      </c>
      <c r="X8" s="42">
        <v>20.805479452054794</v>
      </c>
      <c r="Y8" s="43">
        <v>3.26</v>
      </c>
      <c r="Z8" s="43">
        <v>6.5</v>
      </c>
      <c r="AA8" s="43">
        <v>12.6</v>
      </c>
      <c r="AB8" s="43">
        <v>1.21</v>
      </c>
      <c r="AC8" s="43">
        <v>1.55</v>
      </c>
      <c r="AD8" s="44">
        <v>3.1960784313725489E-2</v>
      </c>
      <c r="AE8" s="44">
        <v>0.20454901960784311</v>
      </c>
      <c r="AF8" s="45">
        <v>6.3E-2</v>
      </c>
      <c r="AG8" s="185">
        <v>0.76899999999999991</v>
      </c>
      <c r="AH8" s="185">
        <v>0.22950000000000001</v>
      </c>
      <c r="AI8" s="43">
        <v>100.15781899578901</v>
      </c>
      <c r="AJ8" s="47">
        <v>97.107460072859496</v>
      </c>
      <c r="AK8" s="48">
        <v>5</v>
      </c>
      <c r="AL8" s="49">
        <v>5</v>
      </c>
      <c r="AM8" s="49">
        <v>6</v>
      </c>
      <c r="AN8" s="49">
        <v>5</v>
      </c>
      <c r="AO8" s="49">
        <v>9</v>
      </c>
      <c r="AP8" s="49">
        <v>6</v>
      </c>
      <c r="AQ8" s="49">
        <v>8</v>
      </c>
      <c r="AR8" s="50">
        <v>1.004</v>
      </c>
      <c r="AS8" s="60"/>
      <c r="AT8" s="61">
        <v>3122</v>
      </c>
      <c r="AU8" s="61"/>
      <c r="AV8" s="61"/>
      <c r="AW8" s="61"/>
      <c r="AX8" s="61"/>
      <c r="AY8" s="62"/>
      <c r="AZ8" s="62"/>
      <c r="BA8" s="62"/>
      <c r="BB8" s="62"/>
      <c r="BC8" s="62"/>
      <c r="BD8" s="61"/>
      <c r="BE8" s="153"/>
      <c r="BF8" s="61"/>
      <c r="BG8" s="153"/>
      <c r="BH8" s="62"/>
      <c r="BI8" s="62"/>
      <c r="BJ8" s="62"/>
      <c r="BK8" s="63"/>
      <c r="BL8" s="60"/>
      <c r="BM8" s="61">
        <v>2499</v>
      </c>
      <c r="BN8" s="61"/>
      <c r="BO8" s="61"/>
      <c r="BP8" s="61"/>
      <c r="BQ8" s="61"/>
      <c r="BR8" s="62" t="s">
        <v>771</v>
      </c>
      <c r="BS8" s="62" t="s">
        <v>771</v>
      </c>
      <c r="BT8" s="62"/>
      <c r="BU8" s="62"/>
      <c r="BV8" s="62"/>
      <c r="BW8" s="61"/>
      <c r="BX8" s="153"/>
      <c r="BY8" s="61"/>
      <c r="BZ8" s="153"/>
      <c r="CA8" s="62"/>
      <c r="CB8" s="62"/>
      <c r="CC8" s="62"/>
      <c r="CD8" s="63"/>
      <c r="CE8" s="60">
        <v>447</v>
      </c>
      <c r="CF8" s="61">
        <v>3778.5</v>
      </c>
      <c r="CG8" s="61">
        <v>39</v>
      </c>
      <c r="CH8" s="61">
        <v>31</v>
      </c>
      <c r="CI8" s="61">
        <v>5</v>
      </c>
      <c r="CJ8" s="61">
        <v>39</v>
      </c>
      <c r="CK8" s="62">
        <v>0.09</v>
      </c>
      <c r="CL8" s="62">
        <v>1.1000000000000001</v>
      </c>
      <c r="CM8" s="62">
        <v>2.71</v>
      </c>
      <c r="CN8" s="62">
        <v>7</v>
      </c>
      <c r="CO8" s="62">
        <v>8.9</v>
      </c>
      <c r="CP8" s="61">
        <v>5</v>
      </c>
      <c r="CQ8" s="153">
        <v>3.0313199105145412E-2</v>
      </c>
      <c r="CR8" s="61">
        <v>34</v>
      </c>
      <c r="CS8" s="153">
        <v>0.20612975391498881</v>
      </c>
      <c r="CT8" s="62">
        <v>80</v>
      </c>
      <c r="CU8" s="62">
        <v>6.1</v>
      </c>
      <c r="CV8" s="62">
        <v>52.9</v>
      </c>
      <c r="CW8" s="63">
        <v>47.1</v>
      </c>
      <c r="CX8" s="60">
        <v>762</v>
      </c>
      <c r="CY8" s="61">
        <v>4142.5999999999995</v>
      </c>
      <c r="CZ8" s="61">
        <v>82</v>
      </c>
      <c r="DA8" s="61">
        <v>58</v>
      </c>
      <c r="DB8" s="61">
        <v>7</v>
      </c>
      <c r="DC8" s="61">
        <v>31</v>
      </c>
      <c r="DD8" s="62">
        <v>0.13</v>
      </c>
      <c r="DE8" s="62">
        <v>1.55</v>
      </c>
      <c r="DF8" s="62">
        <v>2.16</v>
      </c>
      <c r="DG8" s="62">
        <v>6.5</v>
      </c>
      <c r="DH8" s="62">
        <v>12.6</v>
      </c>
      <c r="DI8" s="61">
        <v>9</v>
      </c>
      <c r="DJ8" s="153">
        <v>2.5511811023622048E-2</v>
      </c>
      <c r="DK8" s="61">
        <v>73</v>
      </c>
      <c r="DL8" s="153">
        <v>0.20692913385826772</v>
      </c>
      <c r="DM8" s="62">
        <v>44.4</v>
      </c>
      <c r="DN8" s="62">
        <v>9.4</v>
      </c>
      <c r="DO8" s="62">
        <v>75.099999999999994</v>
      </c>
      <c r="DP8" s="63">
        <v>24.6</v>
      </c>
      <c r="DQ8" s="60">
        <v>510</v>
      </c>
      <c r="DR8" s="61">
        <v>2442.3999999999996</v>
      </c>
      <c r="DS8" s="61">
        <v>37</v>
      </c>
      <c r="DT8" s="61">
        <v>30</v>
      </c>
      <c r="DU8" s="61">
        <v>2</v>
      </c>
      <c r="DV8" s="61">
        <v>18.900000000000002</v>
      </c>
      <c r="DW8" s="62">
        <v>1.21</v>
      </c>
      <c r="DX8" s="62">
        <v>1.21</v>
      </c>
      <c r="DY8" s="62">
        <v>3.26</v>
      </c>
      <c r="DZ8" s="62">
        <v>6.3</v>
      </c>
      <c r="EA8" s="62">
        <v>12.2</v>
      </c>
      <c r="EB8" s="61">
        <v>5</v>
      </c>
      <c r="EC8" s="153">
        <v>3.1960784313725489E-2</v>
      </c>
      <c r="ED8" s="61">
        <v>32</v>
      </c>
      <c r="EE8" s="153">
        <v>0.20454901960784311</v>
      </c>
      <c r="EF8" s="62">
        <v>40</v>
      </c>
      <c r="EG8" s="62">
        <v>6.3</v>
      </c>
      <c r="EH8" s="62">
        <v>78.7</v>
      </c>
      <c r="EI8" s="63">
        <v>21.3</v>
      </c>
      <c r="EJ8" s="31"/>
      <c r="EK8" s="31">
        <v>6</v>
      </c>
      <c r="EL8" s="31" t="s">
        <v>642</v>
      </c>
      <c r="EM8" s="31">
        <v>0.85</v>
      </c>
      <c r="EN8" s="31"/>
      <c r="EO8" s="31"/>
    </row>
    <row r="9" spans="1:145" x14ac:dyDescent="0.2">
      <c r="A9" s="30">
        <v>7</v>
      </c>
      <c r="B9" s="32" t="s">
        <v>186</v>
      </c>
      <c r="C9" s="120">
        <v>9.6985714285714284</v>
      </c>
      <c r="D9" s="34" t="s">
        <v>706</v>
      </c>
      <c r="E9" s="35">
        <v>1</v>
      </c>
      <c r="F9" s="36">
        <v>36920</v>
      </c>
      <c r="G9" s="37">
        <v>24.676712328767124</v>
      </c>
      <c r="H9" s="37" t="s">
        <v>754</v>
      </c>
      <c r="I9" s="37">
        <v>23.257534246575343</v>
      </c>
      <c r="J9" s="37" t="s">
        <v>978</v>
      </c>
      <c r="K9" s="37" t="s">
        <v>979</v>
      </c>
      <c r="L9" s="37" t="s">
        <v>987</v>
      </c>
      <c r="M9" s="35">
        <v>73</v>
      </c>
      <c r="N9" s="35">
        <v>221</v>
      </c>
      <c r="O9" s="35">
        <v>4.3899999999999997</v>
      </c>
      <c r="P9" s="38">
        <v>1</v>
      </c>
      <c r="Q9" s="57">
        <v>3.2715822189506395E-2</v>
      </c>
      <c r="R9" s="58">
        <v>0.10060541310541313</v>
      </c>
      <c r="S9" s="58">
        <v>2.8465570215073198E-2</v>
      </c>
      <c r="T9" s="58">
        <v>4.940828402366864E-2</v>
      </c>
      <c r="U9" s="58">
        <v>0.37619904076738608</v>
      </c>
      <c r="V9" s="58">
        <v>0.37619904076738608</v>
      </c>
      <c r="W9" s="59">
        <v>0.37619904076738608</v>
      </c>
      <c r="X9" s="42">
        <v>22.591780821917808</v>
      </c>
      <c r="Y9" s="43">
        <v>3.15</v>
      </c>
      <c r="Z9" s="43">
        <v>7.3</v>
      </c>
      <c r="AA9" s="43">
        <v>13.8</v>
      </c>
      <c r="AB9" s="43">
        <v>0.99</v>
      </c>
      <c r="AC9" s="43">
        <v>0.99</v>
      </c>
      <c r="AD9" s="44">
        <v>5.270916334661354E-2</v>
      </c>
      <c r="AE9" s="44">
        <v>0.18824701195219123</v>
      </c>
      <c r="AF9" s="45">
        <v>2.7000000000000003E-2</v>
      </c>
      <c r="AG9" s="185">
        <v>0.63300000000000001</v>
      </c>
      <c r="AH9" s="185">
        <v>0.34600000000000003</v>
      </c>
      <c r="AI9" s="43">
        <v>119.0047204197278</v>
      </c>
      <c r="AJ9" s="47">
        <v>117.79245407905344</v>
      </c>
      <c r="AK9" s="48">
        <v>10</v>
      </c>
      <c r="AL9" s="49">
        <v>1</v>
      </c>
      <c r="AM9" s="49">
        <v>6</v>
      </c>
      <c r="AN9" s="49">
        <v>5</v>
      </c>
      <c r="AO9" s="49">
        <v>9</v>
      </c>
      <c r="AP9" s="49">
        <v>9</v>
      </c>
      <c r="AQ9" s="49">
        <v>10</v>
      </c>
      <c r="AR9" s="50">
        <v>0</v>
      </c>
      <c r="AS9" s="60">
        <v>80</v>
      </c>
      <c r="AT9" s="61">
        <v>2445.3000000000002</v>
      </c>
      <c r="AU9" s="61">
        <v>20</v>
      </c>
      <c r="AV9" s="61">
        <v>9</v>
      </c>
      <c r="AW9" s="61">
        <v>1</v>
      </c>
      <c r="AX9" s="61"/>
      <c r="AY9" s="62">
        <v>0.02</v>
      </c>
      <c r="AZ9" s="62">
        <v>0.34</v>
      </c>
      <c r="BA9" s="62">
        <v>0.42</v>
      </c>
      <c r="BB9" s="62">
        <v>1.2</v>
      </c>
      <c r="BC9" s="62">
        <v>10.4</v>
      </c>
      <c r="BD9" s="61">
        <v>5</v>
      </c>
      <c r="BE9" s="153">
        <v>2.6249999999999999E-2</v>
      </c>
      <c r="BF9" s="61">
        <v>15</v>
      </c>
      <c r="BG9" s="153">
        <v>7.8750000000000001E-2</v>
      </c>
      <c r="BH9" s="62">
        <v>20</v>
      </c>
      <c r="BI9" s="62">
        <v>25</v>
      </c>
      <c r="BJ9" s="62">
        <v>95.9</v>
      </c>
      <c r="BK9" s="63">
        <v>4.0999999999999996</v>
      </c>
      <c r="BL9" s="60">
        <v>113</v>
      </c>
      <c r="BM9" s="61">
        <v>1123.1999999999998</v>
      </c>
      <c r="BN9" s="61">
        <v>13</v>
      </c>
      <c r="BO9" s="61">
        <v>7</v>
      </c>
      <c r="BP9" s="61">
        <v>0</v>
      </c>
      <c r="BQ9" s="61"/>
      <c r="BR9" s="62"/>
      <c r="BS9" s="62"/>
      <c r="BT9" s="62">
        <v>1.1499999999999999</v>
      </c>
      <c r="BU9" s="62">
        <v>4</v>
      </c>
      <c r="BV9" s="62">
        <v>16.7</v>
      </c>
      <c r="BW9" s="61">
        <v>3</v>
      </c>
      <c r="BX9" s="153">
        <v>3.053097345132743E-2</v>
      </c>
      <c r="BY9" s="61">
        <v>10</v>
      </c>
      <c r="BZ9" s="153">
        <v>0.10176991150442477</v>
      </c>
      <c r="CA9" s="62">
        <v>33.299999999999997</v>
      </c>
      <c r="CB9" s="62">
        <v>12.5</v>
      </c>
      <c r="CC9" s="62">
        <v>77.8</v>
      </c>
      <c r="CD9" s="63">
        <v>22.2</v>
      </c>
      <c r="CE9" s="60">
        <v>63</v>
      </c>
      <c r="CF9" s="61">
        <v>2213.1999999999998</v>
      </c>
      <c r="CG9" s="61">
        <v>12</v>
      </c>
      <c r="CH9" s="61">
        <v>7</v>
      </c>
      <c r="CI9" s="61">
        <v>1</v>
      </c>
      <c r="CJ9" s="61"/>
      <c r="CK9" s="62">
        <v>0.02</v>
      </c>
      <c r="CL9" s="62">
        <v>0.52</v>
      </c>
      <c r="CM9" s="62">
        <v>0.5</v>
      </c>
      <c r="CN9" s="62">
        <v>0.9</v>
      </c>
      <c r="CO9" s="62">
        <v>8.5</v>
      </c>
      <c r="CP9" s="61">
        <v>2</v>
      </c>
      <c r="CQ9" s="153">
        <v>1.5873015873015872E-2</v>
      </c>
      <c r="CR9" s="61">
        <v>10</v>
      </c>
      <c r="CS9" s="153">
        <v>7.9365079365079361E-2</v>
      </c>
      <c r="CT9" s="62">
        <v>10</v>
      </c>
      <c r="CU9" s="62">
        <v>0</v>
      </c>
      <c r="CV9" s="62">
        <v>70.900000000000006</v>
      </c>
      <c r="CW9" s="63">
        <v>29.1</v>
      </c>
      <c r="CX9" s="60">
        <v>167</v>
      </c>
      <c r="CY9" s="61">
        <v>3380</v>
      </c>
      <c r="CZ9" s="61">
        <v>16</v>
      </c>
      <c r="DA9" s="61">
        <v>11</v>
      </c>
      <c r="DB9" s="61">
        <v>1</v>
      </c>
      <c r="DC9" s="61"/>
      <c r="DD9" s="62"/>
      <c r="DE9" s="62"/>
      <c r="DF9" s="62">
        <v>0.87</v>
      </c>
      <c r="DG9" s="62">
        <v>7.3</v>
      </c>
      <c r="DH9" s="62">
        <v>6.6</v>
      </c>
      <c r="DI9" s="61">
        <v>4</v>
      </c>
      <c r="DJ9" s="153">
        <v>2.0838323353293411E-2</v>
      </c>
      <c r="DK9" s="61">
        <v>12</v>
      </c>
      <c r="DL9" s="153">
        <v>6.2514970059880243E-2</v>
      </c>
      <c r="DM9" s="62">
        <v>0</v>
      </c>
      <c r="DN9" s="62">
        <v>15.4</v>
      </c>
      <c r="DO9" s="62">
        <v>62</v>
      </c>
      <c r="DP9" s="63">
        <v>35.200000000000003</v>
      </c>
      <c r="DQ9" s="60">
        <v>1255</v>
      </c>
      <c r="DR9" s="61">
        <v>3336</v>
      </c>
      <c r="DS9" s="61">
        <v>96</v>
      </c>
      <c r="DT9" s="61">
        <v>71</v>
      </c>
      <c r="DU9" s="61">
        <v>7</v>
      </c>
      <c r="DV9" s="61">
        <v>21.6</v>
      </c>
      <c r="DW9" s="62">
        <v>0.99</v>
      </c>
      <c r="DX9" s="62">
        <v>0.99</v>
      </c>
      <c r="DY9" s="62">
        <v>3.15</v>
      </c>
      <c r="DZ9" s="62">
        <v>6.4</v>
      </c>
      <c r="EA9" s="62">
        <v>13.8</v>
      </c>
      <c r="EB9" s="61">
        <v>21</v>
      </c>
      <c r="EC9" s="153">
        <v>5.270916334661354E-2</v>
      </c>
      <c r="ED9" s="61">
        <v>75</v>
      </c>
      <c r="EE9" s="153">
        <v>0.18824701195219123</v>
      </c>
      <c r="EF9" s="62">
        <v>47.6</v>
      </c>
      <c r="EG9" s="62">
        <v>2.7</v>
      </c>
      <c r="EH9" s="62">
        <v>64.599999999999994</v>
      </c>
      <c r="EI9" s="63">
        <v>34</v>
      </c>
      <c r="EJ9" s="31"/>
      <c r="EK9" s="31">
        <v>7</v>
      </c>
      <c r="EL9" s="31" t="s">
        <v>645</v>
      </c>
      <c r="EM9" s="31">
        <v>0.76</v>
      </c>
      <c r="EN9" s="31"/>
      <c r="EO9" s="31"/>
    </row>
    <row r="10" spans="1:145" x14ac:dyDescent="0.2">
      <c r="A10" s="30">
        <v>8</v>
      </c>
      <c r="B10" s="32" t="s">
        <v>179</v>
      </c>
      <c r="C10" s="120">
        <v>9.5442857142857154</v>
      </c>
      <c r="D10" s="34" t="s">
        <v>715</v>
      </c>
      <c r="E10" s="35">
        <v>1</v>
      </c>
      <c r="F10" s="36">
        <v>36858</v>
      </c>
      <c r="G10" s="37">
        <v>24.846575342465755</v>
      </c>
      <c r="H10" s="37" t="s">
        <v>754</v>
      </c>
      <c r="I10" s="37">
        <v>23.427397260273974</v>
      </c>
      <c r="J10" s="37" t="s">
        <v>983</v>
      </c>
      <c r="K10" s="37" t="s">
        <v>980</v>
      </c>
      <c r="L10" s="37" t="s">
        <v>988</v>
      </c>
      <c r="M10" s="35">
        <v>73</v>
      </c>
      <c r="N10" s="35">
        <v>189</v>
      </c>
      <c r="O10" s="35">
        <v>4.41</v>
      </c>
      <c r="P10" s="38">
        <v>1</v>
      </c>
      <c r="Q10" s="57">
        <v>3.9574573336631211E-2</v>
      </c>
      <c r="R10" s="58">
        <v>0.11065362840967576</v>
      </c>
      <c r="S10" s="58">
        <v>0.22914938169175458</v>
      </c>
      <c r="T10" s="58">
        <v>0.22994431841616828</v>
      </c>
      <c r="U10" s="58">
        <v>0.30948708060161972</v>
      </c>
      <c r="V10" s="58">
        <v>0.30948708060161972</v>
      </c>
      <c r="W10" s="59">
        <v>0.30948708060161972</v>
      </c>
      <c r="X10" s="42">
        <v>20.772602739726029</v>
      </c>
      <c r="Y10" s="43">
        <v>2.42</v>
      </c>
      <c r="Z10" s="43">
        <v>5.8</v>
      </c>
      <c r="AA10" s="43">
        <v>17</v>
      </c>
      <c r="AB10" s="43">
        <v>1</v>
      </c>
      <c r="AC10" s="43">
        <v>1.81</v>
      </c>
      <c r="AD10" s="44">
        <v>2.315680166147456E-2</v>
      </c>
      <c r="AE10" s="44">
        <v>0.18062305295950157</v>
      </c>
      <c r="AF10" s="45">
        <v>0.03</v>
      </c>
      <c r="AG10" s="185">
        <v>0.34700000000000003</v>
      </c>
      <c r="AH10" s="185">
        <v>0.64300000000000002</v>
      </c>
      <c r="AI10" s="43">
        <v>99.939562049548343</v>
      </c>
      <c r="AJ10" s="47">
        <v>98.921506910667318</v>
      </c>
      <c r="AK10" s="48">
        <v>8</v>
      </c>
      <c r="AL10" s="49">
        <v>5</v>
      </c>
      <c r="AM10" s="49">
        <v>4</v>
      </c>
      <c r="AN10" s="49">
        <v>4</v>
      </c>
      <c r="AO10" s="49">
        <v>9</v>
      </c>
      <c r="AP10" s="49">
        <v>6</v>
      </c>
      <c r="AQ10" s="49">
        <v>10</v>
      </c>
      <c r="AR10" s="50">
        <v>0.5</v>
      </c>
      <c r="AS10" s="60">
        <v>128</v>
      </c>
      <c r="AT10" s="61">
        <v>3234.4</v>
      </c>
      <c r="AU10" s="61">
        <v>13</v>
      </c>
      <c r="AV10" s="61">
        <v>7</v>
      </c>
      <c r="AW10" s="61">
        <v>0</v>
      </c>
      <c r="AX10" s="61">
        <v>21</v>
      </c>
      <c r="AY10" s="62">
        <v>0.04</v>
      </c>
      <c r="AZ10" s="62">
        <v>0.56999999999999995</v>
      </c>
      <c r="BA10" s="62">
        <v>1</v>
      </c>
      <c r="BB10" s="62">
        <v>4.4000000000000004</v>
      </c>
      <c r="BC10" s="62">
        <v>12.4</v>
      </c>
      <c r="BD10" s="61">
        <v>1</v>
      </c>
      <c r="BE10" s="153">
        <v>7.8125E-3</v>
      </c>
      <c r="BF10" s="61">
        <v>12</v>
      </c>
      <c r="BG10" s="153">
        <v>9.375E-2</v>
      </c>
      <c r="BH10" s="62">
        <v>100</v>
      </c>
      <c r="BI10" s="62">
        <v>12.5</v>
      </c>
      <c r="BJ10" s="62">
        <v>21.3</v>
      </c>
      <c r="BK10" s="63">
        <v>78.7</v>
      </c>
      <c r="BL10" s="60">
        <v>86</v>
      </c>
      <c r="BM10" s="61">
        <v>777.2</v>
      </c>
      <c r="BN10" s="61">
        <v>7</v>
      </c>
      <c r="BO10" s="61">
        <v>6</v>
      </c>
      <c r="BP10" s="61">
        <v>1</v>
      </c>
      <c r="BQ10" s="61">
        <v>5</v>
      </c>
      <c r="BR10" s="62">
        <v>0.16</v>
      </c>
      <c r="BS10" s="62">
        <v>0.99</v>
      </c>
      <c r="BT10" s="62">
        <v>2.15</v>
      </c>
      <c r="BU10" s="62">
        <v>4</v>
      </c>
      <c r="BV10" s="62">
        <v>10</v>
      </c>
      <c r="BW10" s="61">
        <v>0</v>
      </c>
      <c r="BX10" s="153">
        <v>0</v>
      </c>
      <c r="BY10" s="61">
        <v>7</v>
      </c>
      <c r="BZ10" s="153">
        <v>0.17499999999999999</v>
      </c>
      <c r="CA10" s="62">
        <v>0</v>
      </c>
      <c r="CB10" s="62">
        <v>0</v>
      </c>
      <c r="CC10" s="62">
        <v>31.9</v>
      </c>
      <c r="CD10" s="63">
        <v>68.099999999999994</v>
      </c>
      <c r="CE10" s="60">
        <v>580</v>
      </c>
      <c r="CF10" s="61">
        <v>2531.1</v>
      </c>
      <c r="CG10" s="61">
        <v>67</v>
      </c>
      <c r="CH10" s="61">
        <v>48</v>
      </c>
      <c r="CI10" s="61">
        <v>4</v>
      </c>
      <c r="CJ10" s="61">
        <v>12</v>
      </c>
      <c r="CK10" s="62">
        <v>0.12</v>
      </c>
      <c r="CL10" s="62">
        <v>1.85</v>
      </c>
      <c r="CM10" s="62">
        <v>1.7</v>
      </c>
      <c r="CN10" s="62">
        <v>5.9</v>
      </c>
      <c r="CO10" s="62">
        <v>9.1999999999999993</v>
      </c>
      <c r="CP10" s="61">
        <v>8</v>
      </c>
      <c r="CQ10" s="153">
        <v>2.3448275862068966E-2</v>
      </c>
      <c r="CR10" s="61">
        <v>59</v>
      </c>
      <c r="CS10" s="153">
        <v>0.17293103448275862</v>
      </c>
      <c r="CT10" s="62">
        <v>50</v>
      </c>
      <c r="CU10" s="62">
        <v>4</v>
      </c>
      <c r="CV10" s="62">
        <v>59.6</v>
      </c>
      <c r="CW10" s="63">
        <v>40.4</v>
      </c>
      <c r="CX10" s="60">
        <v>669</v>
      </c>
      <c r="CY10" s="61">
        <v>2909.4</v>
      </c>
      <c r="CZ10" s="61">
        <v>59</v>
      </c>
      <c r="DA10" s="61">
        <v>34</v>
      </c>
      <c r="DB10" s="61">
        <v>5</v>
      </c>
      <c r="DC10" s="61">
        <v>18</v>
      </c>
      <c r="DD10" s="62">
        <v>0.16</v>
      </c>
      <c r="DE10" s="62">
        <v>1.81</v>
      </c>
      <c r="DF10" s="62">
        <v>2.42</v>
      </c>
      <c r="DG10" s="62">
        <v>4.8</v>
      </c>
      <c r="DH10" s="62">
        <v>17</v>
      </c>
      <c r="DI10" s="61">
        <v>12</v>
      </c>
      <c r="DJ10" s="153">
        <v>4.3408071748878924E-2</v>
      </c>
      <c r="DK10" s="61">
        <v>47</v>
      </c>
      <c r="DL10" s="153">
        <v>0.17001494768310912</v>
      </c>
      <c r="DM10" s="62">
        <v>33.299999999999997</v>
      </c>
      <c r="DN10" s="62">
        <v>2.9</v>
      </c>
      <c r="DO10" s="62">
        <v>27.2</v>
      </c>
      <c r="DP10" s="63">
        <v>72.099999999999994</v>
      </c>
      <c r="DQ10" s="60">
        <v>963</v>
      </c>
      <c r="DR10" s="61">
        <v>3111.6000000000004</v>
      </c>
      <c r="DS10" s="61">
        <v>88</v>
      </c>
      <c r="DT10" s="61">
        <v>65</v>
      </c>
      <c r="DU10" s="61">
        <v>4</v>
      </c>
      <c r="DV10" s="61">
        <v>20.399999999999999</v>
      </c>
      <c r="DW10" s="62">
        <v>1</v>
      </c>
      <c r="DX10" s="62">
        <v>1</v>
      </c>
      <c r="DY10" s="62">
        <v>2.23</v>
      </c>
      <c r="DZ10" s="62">
        <v>5.8</v>
      </c>
      <c r="EA10" s="62">
        <v>11.1</v>
      </c>
      <c r="EB10" s="61">
        <v>10</v>
      </c>
      <c r="EC10" s="153">
        <v>2.315680166147456E-2</v>
      </c>
      <c r="ED10" s="61">
        <v>78</v>
      </c>
      <c r="EE10" s="153">
        <v>0.18062305295950157</v>
      </c>
      <c r="EF10" s="62">
        <v>50</v>
      </c>
      <c r="EG10" s="62">
        <v>3</v>
      </c>
      <c r="EH10" s="62">
        <v>42.2</v>
      </c>
      <c r="EI10" s="63">
        <v>56.5</v>
      </c>
      <c r="EJ10" s="31"/>
      <c r="EK10" s="31">
        <v>8</v>
      </c>
      <c r="EL10" s="31" t="s">
        <v>648</v>
      </c>
      <c r="EM10" s="31">
        <v>0.76</v>
      </c>
      <c r="EN10" s="31"/>
      <c r="EO10" s="31"/>
    </row>
    <row r="11" spans="1:145" x14ac:dyDescent="0.2">
      <c r="A11" s="30">
        <v>9</v>
      </c>
      <c r="B11" s="32" t="s">
        <v>200</v>
      </c>
      <c r="C11" s="120">
        <v>9.5014285714285727</v>
      </c>
      <c r="D11" s="34" t="s">
        <v>698</v>
      </c>
      <c r="E11" s="35">
        <v>4</v>
      </c>
      <c r="F11" s="36">
        <v>37758</v>
      </c>
      <c r="G11" s="37">
        <v>22.38082191780822</v>
      </c>
      <c r="H11" s="37" t="s">
        <v>628</v>
      </c>
      <c r="I11" s="37">
        <v>20.961643835616439</v>
      </c>
      <c r="J11" s="37" t="s">
        <v>976</v>
      </c>
      <c r="K11" s="37" t="s">
        <v>982</v>
      </c>
      <c r="L11" s="37" t="s">
        <v>987</v>
      </c>
      <c r="M11" s="35">
        <v>75</v>
      </c>
      <c r="N11" s="35">
        <v>213</v>
      </c>
      <c r="O11" s="35">
        <v>4.6100000000000003</v>
      </c>
      <c r="P11" s="38">
        <v>2</v>
      </c>
      <c r="Q11" s="57">
        <v>0</v>
      </c>
      <c r="R11" s="58">
        <v>0</v>
      </c>
      <c r="S11" s="58">
        <v>1.5196182718901014E-2</v>
      </c>
      <c r="T11" s="58">
        <v>0.27708333333333335</v>
      </c>
      <c r="U11" s="58">
        <v>0.2181119066560594</v>
      </c>
      <c r="V11" s="58">
        <v>0.24759761999469637</v>
      </c>
      <c r="W11" s="59">
        <v>0.23521773899496154</v>
      </c>
      <c r="X11" s="42">
        <v>19.293150684931508</v>
      </c>
      <c r="Y11" s="43">
        <v>2.0699999999999998</v>
      </c>
      <c r="Z11" s="43">
        <v>6.3</v>
      </c>
      <c r="AA11" s="43">
        <v>12.4</v>
      </c>
      <c r="AB11" s="43">
        <v>0.44</v>
      </c>
      <c r="AC11" s="43">
        <v>1.94</v>
      </c>
      <c r="AD11" s="44">
        <v>7.9331306990881464E-2</v>
      </c>
      <c r="AE11" s="44">
        <v>0.15072948328267477</v>
      </c>
      <c r="AF11" s="45">
        <v>3.7999999999999999E-2</v>
      </c>
      <c r="AG11" s="185">
        <v>0.81899999999999995</v>
      </c>
      <c r="AH11" s="185">
        <v>0.17499999999999999</v>
      </c>
      <c r="AI11" s="43">
        <v>94.320457263913568</v>
      </c>
      <c r="AJ11" s="47">
        <v>97.22249990660238</v>
      </c>
      <c r="AK11" s="48">
        <v>6</v>
      </c>
      <c r="AL11" s="49">
        <v>7</v>
      </c>
      <c r="AM11" s="49">
        <v>4</v>
      </c>
      <c r="AN11" s="49">
        <v>5</v>
      </c>
      <c r="AO11" s="49">
        <v>5</v>
      </c>
      <c r="AP11" s="49">
        <v>6</v>
      </c>
      <c r="AQ11" s="49">
        <v>8</v>
      </c>
      <c r="AR11" s="50">
        <v>1</v>
      </c>
      <c r="AS11" s="60"/>
      <c r="AT11" s="61">
        <v>1</v>
      </c>
      <c r="AU11" s="61"/>
      <c r="AV11" s="61"/>
      <c r="AW11" s="61"/>
      <c r="AX11" s="61"/>
      <c r="AY11" s="62"/>
      <c r="AZ11" s="62"/>
      <c r="BA11" s="62"/>
      <c r="BB11" s="62"/>
      <c r="BC11" s="62"/>
      <c r="BD11" s="61"/>
      <c r="BE11" s="153"/>
      <c r="BF11" s="61"/>
      <c r="BG11" s="153"/>
      <c r="BH11" s="62"/>
      <c r="BI11" s="62"/>
      <c r="BJ11" s="62"/>
      <c r="BK11" s="63"/>
      <c r="BL11" s="60"/>
      <c r="BM11" s="61">
        <v>1</v>
      </c>
      <c r="BN11" s="61"/>
      <c r="BO11" s="61"/>
      <c r="BP11" s="61"/>
      <c r="BQ11" s="61"/>
      <c r="BR11" s="62"/>
      <c r="BS11" s="62"/>
      <c r="BT11" s="62"/>
      <c r="BU11" s="62"/>
      <c r="BV11" s="62"/>
      <c r="BW11" s="61"/>
      <c r="BX11" s="153"/>
      <c r="BY11" s="61"/>
      <c r="BZ11" s="153"/>
      <c r="CA11" s="62"/>
      <c r="CB11" s="62"/>
      <c r="CC11" s="62"/>
      <c r="CD11" s="63"/>
      <c r="CE11" s="60">
        <v>50</v>
      </c>
      <c r="CF11" s="61">
        <v>3290.2999999999997</v>
      </c>
      <c r="CG11" s="61">
        <v>9</v>
      </c>
      <c r="CH11" s="61">
        <v>7</v>
      </c>
      <c r="CI11" s="61">
        <v>1</v>
      </c>
      <c r="CJ11" s="61"/>
      <c r="CK11" s="62">
        <v>0.04</v>
      </c>
      <c r="CL11" s="62">
        <v>0.34</v>
      </c>
      <c r="CM11" s="62">
        <v>1.25</v>
      </c>
      <c r="CN11" s="62">
        <v>2.1</v>
      </c>
      <c r="CO11" s="62">
        <v>8.4</v>
      </c>
      <c r="CP11" s="61">
        <v>2</v>
      </c>
      <c r="CQ11" s="153">
        <v>0.05</v>
      </c>
      <c r="CR11" s="61">
        <v>7</v>
      </c>
      <c r="CS11" s="153">
        <v>0.17499999999999999</v>
      </c>
      <c r="CT11" s="62">
        <v>100</v>
      </c>
      <c r="CU11" s="62">
        <v>0</v>
      </c>
      <c r="CV11" s="62">
        <v>81</v>
      </c>
      <c r="CW11" s="63">
        <v>19</v>
      </c>
      <c r="CX11" s="60">
        <v>798</v>
      </c>
      <c r="CY11" s="61">
        <v>2880</v>
      </c>
      <c r="CZ11" s="61">
        <v>88</v>
      </c>
      <c r="DA11" s="61">
        <v>58</v>
      </c>
      <c r="DB11" s="61">
        <v>7</v>
      </c>
      <c r="DC11" s="61"/>
      <c r="DD11" s="62">
        <v>0.17</v>
      </c>
      <c r="DE11" s="62">
        <v>1.94</v>
      </c>
      <c r="DF11" s="62">
        <v>2.0699999999999998</v>
      </c>
      <c r="DG11" s="62">
        <v>4.2</v>
      </c>
      <c r="DH11" s="62">
        <v>12.3</v>
      </c>
      <c r="DI11" s="61">
        <v>16</v>
      </c>
      <c r="DJ11" s="153">
        <v>4.1503759398496237E-2</v>
      </c>
      <c r="DK11" s="61">
        <v>72</v>
      </c>
      <c r="DL11" s="153">
        <v>0.18676691729323308</v>
      </c>
      <c r="DM11" s="62">
        <v>62.5</v>
      </c>
      <c r="DN11" s="62">
        <v>4.9000000000000004</v>
      </c>
      <c r="DO11" s="62">
        <v>94.5</v>
      </c>
      <c r="DP11" s="63">
        <v>5.5</v>
      </c>
      <c r="DQ11" s="60">
        <v>658</v>
      </c>
      <c r="DR11" s="61">
        <v>3016.8</v>
      </c>
      <c r="DS11" s="61">
        <v>87</v>
      </c>
      <c r="DT11" s="61">
        <v>50</v>
      </c>
      <c r="DU11" s="61">
        <v>11</v>
      </c>
      <c r="DV11" s="61">
        <v>21.6</v>
      </c>
      <c r="DW11" s="62">
        <v>0.44</v>
      </c>
      <c r="DX11" s="62">
        <v>0.44</v>
      </c>
      <c r="DY11" s="62">
        <v>1.74</v>
      </c>
      <c r="DZ11" s="62">
        <v>6.3</v>
      </c>
      <c r="EA11" s="62">
        <v>12.4</v>
      </c>
      <c r="EB11" s="61">
        <v>30</v>
      </c>
      <c r="EC11" s="153">
        <v>7.9331306990881464E-2</v>
      </c>
      <c r="ED11" s="61">
        <v>57</v>
      </c>
      <c r="EE11" s="153">
        <v>0.15072948328267477</v>
      </c>
      <c r="EF11" s="62">
        <v>33.299999999999997</v>
      </c>
      <c r="EG11" s="62">
        <v>3.8</v>
      </c>
      <c r="EH11" s="62">
        <v>69.3</v>
      </c>
      <c r="EI11" s="63">
        <v>29.5</v>
      </c>
      <c r="EJ11" s="31"/>
      <c r="EK11" s="31">
        <v>9</v>
      </c>
      <c r="EL11" s="31" t="s">
        <v>651</v>
      </c>
      <c r="EM11" s="31">
        <v>0.7</v>
      </c>
      <c r="EN11" s="31"/>
      <c r="EO11" s="31"/>
    </row>
    <row r="12" spans="1:145" x14ac:dyDescent="0.2">
      <c r="A12" s="30">
        <v>10</v>
      </c>
      <c r="B12" s="32" t="s">
        <v>185</v>
      </c>
      <c r="C12" s="120">
        <v>9.4771428571428569</v>
      </c>
      <c r="D12" s="34" t="s">
        <v>719</v>
      </c>
      <c r="E12" s="35">
        <v>3</v>
      </c>
      <c r="F12" s="36">
        <v>37537</v>
      </c>
      <c r="G12" s="37">
        <v>22.986301369863014</v>
      </c>
      <c r="H12" s="37" t="s">
        <v>628</v>
      </c>
      <c r="I12" s="37">
        <v>21.567123287671233</v>
      </c>
      <c r="J12" s="37" t="s">
        <v>976</v>
      </c>
      <c r="K12" s="37" t="s">
        <v>980</v>
      </c>
      <c r="L12" s="37" t="s">
        <v>988</v>
      </c>
      <c r="M12" s="35">
        <v>74</v>
      </c>
      <c r="N12" s="35">
        <v>205</v>
      </c>
      <c r="O12" s="35">
        <v>4.34</v>
      </c>
      <c r="P12" s="38">
        <v>2</v>
      </c>
      <c r="Q12" s="57">
        <v>0</v>
      </c>
      <c r="R12" s="58">
        <v>0</v>
      </c>
      <c r="S12" s="58">
        <v>0.11327246261744078</v>
      </c>
      <c r="T12" s="58">
        <v>7.5475949081897045E-2</v>
      </c>
      <c r="U12" s="58">
        <v>0.2087760043484706</v>
      </c>
      <c r="V12" s="58">
        <v>0.2087760043484706</v>
      </c>
      <c r="W12" s="59">
        <v>0.19833720413104705</v>
      </c>
      <c r="X12" s="42">
        <v>20.901369863013699</v>
      </c>
      <c r="Y12" s="43">
        <v>1.72</v>
      </c>
      <c r="Z12" s="43">
        <v>3.9</v>
      </c>
      <c r="AA12" s="43">
        <v>16</v>
      </c>
      <c r="AB12" s="43">
        <v>0.81</v>
      </c>
      <c r="AC12" s="43">
        <v>0.94</v>
      </c>
      <c r="AD12" s="44">
        <v>2.23905325443787E-2</v>
      </c>
      <c r="AE12" s="44">
        <v>0.15266272189349112</v>
      </c>
      <c r="AF12" s="45">
        <v>1.8000000000000002E-2</v>
      </c>
      <c r="AG12" s="185">
        <v>0.85899999999999999</v>
      </c>
      <c r="AH12" s="185">
        <v>0.14100000000000001</v>
      </c>
      <c r="AI12" s="43">
        <v>115.5646314647894</v>
      </c>
      <c r="AJ12" s="47">
        <v>116.74586562486539</v>
      </c>
      <c r="AK12" s="48">
        <v>5</v>
      </c>
      <c r="AL12" s="49">
        <v>5</v>
      </c>
      <c r="AM12" s="49">
        <v>2</v>
      </c>
      <c r="AN12" s="49">
        <v>1</v>
      </c>
      <c r="AO12" s="49">
        <v>10</v>
      </c>
      <c r="AP12" s="49">
        <v>9</v>
      </c>
      <c r="AQ12" s="49">
        <v>8</v>
      </c>
      <c r="AR12" s="50">
        <v>1</v>
      </c>
      <c r="AS12" s="60"/>
      <c r="AT12" s="61">
        <v>3122</v>
      </c>
      <c r="AU12" s="61"/>
      <c r="AV12" s="61"/>
      <c r="AW12" s="61"/>
      <c r="AX12" s="61">
        <v>26</v>
      </c>
      <c r="AY12" s="62"/>
      <c r="AZ12" s="62"/>
      <c r="BA12" s="62"/>
      <c r="BB12" s="62"/>
      <c r="BC12" s="62"/>
      <c r="BD12" s="61"/>
      <c r="BE12" s="153"/>
      <c r="BF12" s="61"/>
      <c r="BG12" s="153"/>
      <c r="BH12" s="62"/>
      <c r="BI12" s="62"/>
      <c r="BJ12" s="62"/>
      <c r="BK12" s="63"/>
      <c r="BL12" s="60"/>
      <c r="BM12" s="61">
        <v>2499</v>
      </c>
      <c r="BN12" s="61"/>
      <c r="BO12" s="61"/>
      <c r="BP12" s="61"/>
      <c r="BQ12" s="61">
        <v>19</v>
      </c>
      <c r="BR12" s="62"/>
      <c r="BS12" s="62"/>
      <c r="BT12" s="62"/>
      <c r="BU12" s="62"/>
      <c r="BV12" s="62"/>
      <c r="BW12" s="61"/>
      <c r="BX12" s="153"/>
      <c r="BY12" s="61"/>
      <c r="BZ12" s="153"/>
      <c r="CA12" s="62"/>
      <c r="CB12" s="62"/>
      <c r="CC12" s="62"/>
      <c r="CD12" s="63"/>
      <c r="CE12" s="60">
        <v>428</v>
      </c>
      <c r="CF12" s="61">
        <v>3778.5</v>
      </c>
      <c r="CG12" s="61">
        <v>52</v>
      </c>
      <c r="CH12" s="61">
        <v>29</v>
      </c>
      <c r="CI12" s="61">
        <v>4</v>
      </c>
      <c r="CJ12" s="61">
        <v>39</v>
      </c>
      <c r="CK12" s="62">
        <v>0.09</v>
      </c>
      <c r="CL12" s="62">
        <v>1.23</v>
      </c>
      <c r="CM12" s="62">
        <v>1.66</v>
      </c>
      <c r="CN12" s="62">
        <v>2.1</v>
      </c>
      <c r="CO12" s="62">
        <v>15</v>
      </c>
      <c r="CP12" s="61">
        <v>10</v>
      </c>
      <c r="CQ12" s="153">
        <v>3.8785046728971956E-2</v>
      </c>
      <c r="CR12" s="61">
        <v>42</v>
      </c>
      <c r="CS12" s="153">
        <v>0.16289719626168223</v>
      </c>
      <c r="CT12" s="62">
        <v>50</v>
      </c>
      <c r="CU12" s="62">
        <v>17.100000000000001</v>
      </c>
      <c r="CV12" s="62">
        <v>95.6</v>
      </c>
      <c r="CW12" s="63">
        <v>4</v>
      </c>
      <c r="CX12" s="60">
        <v>134</v>
      </c>
      <c r="CY12" s="61">
        <v>1775.3999999999999</v>
      </c>
      <c r="CZ12" s="61">
        <v>17</v>
      </c>
      <c r="DA12" s="61">
        <v>9</v>
      </c>
      <c r="DB12" s="61">
        <v>3</v>
      </c>
      <c r="DC12" s="61">
        <v>31</v>
      </c>
      <c r="DD12" s="62">
        <v>0.09</v>
      </c>
      <c r="DE12" s="62">
        <v>0.94</v>
      </c>
      <c r="DF12" s="62">
        <v>1.56</v>
      </c>
      <c r="DG12" s="62">
        <v>3.9</v>
      </c>
      <c r="DH12" s="62">
        <v>15.2</v>
      </c>
      <c r="DI12" s="61">
        <v>9</v>
      </c>
      <c r="DJ12" s="153">
        <v>0.10477611940298508</v>
      </c>
      <c r="DK12" s="61">
        <v>8</v>
      </c>
      <c r="DL12" s="153">
        <v>9.3134328358208951E-2</v>
      </c>
      <c r="DM12" s="62">
        <v>44.4</v>
      </c>
      <c r="DN12" s="62">
        <v>0</v>
      </c>
      <c r="DO12" s="62">
        <v>90.2</v>
      </c>
      <c r="DP12" s="63">
        <v>9.8000000000000007</v>
      </c>
      <c r="DQ12" s="60">
        <v>845</v>
      </c>
      <c r="DR12" s="61">
        <v>4047.4000000000005</v>
      </c>
      <c r="DS12" s="61">
        <v>86</v>
      </c>
      <c r="DT12" s="61">
        <v>55</v>
      </c>
      <c r="DU12" s="61">
        <v>11</v>
      </c>
      <c r="DV12" s="61">
        <v>25.2</v>
      </c>
      <c r="DW12" s="62">
        <v>0.81</v>
      </c>
      <c r="DX12" s="62">
        <v>0.81</v>
      </c>
      <c r="DY12" s="62">
        <v>1.72</v>
      </c>
      <c r="DZ12" s="62">
        <v>3.2</v>
      </c>
      <c r="EA12" s="62">
        <v>16</v>
      </c>
      <c r="EB12" s="61">
        <v>11</v>
      </c>
      <c r="EC12" s="153">
        <v>2.23905325443787E-2</v>
      </c>
      <c r="ED12" s="61">
        <v>75</v>
      </c>
      <c r="EE12" s="153">
        <v>0.15266272189349112</v>
      </c>
      <c r="EF12" s="62">
        <v>36.4</v>
      </c>
      <c r="EG12" s="62">
        <v>1.8</v>
      </c>
      <c r="EH12" s="62">
        <v>81.599999999999994</v>
      </c>
      <c r="EI12" s="63">
        <v>18.399999999999999</v>
      </c>
      <c r="EJ12" s="165"/>
      <c r="EK12" s="31">
        <v>10</v>
      </c>
      <c r="EL12" s="58" t="s">
        <v>654</v>
      </c>
      <c r="EM12" s="31">
        <v>0.7</v>
      </c>
      <c r="EN12" s="31"/>
      <c r="EO12" s="31"/>
    </row>
    <row r="13" spans="1:145" x14ac:dyDescent="0.2">
      <c r="A13" s="30">
        <v>11</v>
      </c>
      <c r="B13" s="32" t="s">
        <v>190</v>
      </c>
      <c r="C13" s="120">
        <v>9.4285714285714288</v>
      </c>
      <c r="D13" s="34" t="s">
        <v>779</v>
      </c>
      <c r="E13" s="35">
        <v>5</v>
      </c>
      <c r="F13" s="36">
        <v>37658</v>
      </c>
      <c r="G13" s="37">
        <v>22.654794520547945</v>
      </c>
      <c r="H13" s="37" t="s">
        <v>628</v>
      </c>
      <c r="I13" s="37">
        <v>21.235616438356164</v>
      </c>
      <c r="J13" s="37" t="s">
        <v>976</v>
      </c>
      <c r="K13" s="37" t="s">
        <v>977</v>
      </c>
      <c r="L13" s="37" t="s">
        <v>985</v>
      </c>
      <c r="M13" s="35">
        <v>74</v>
      </c>
      <c r="N13" s="35">
        <v>176</v>
      </c>
      <c r="O13" s="35">
        <v>4.41</v>
      </c>
      <c r="P13" s="38">
        <v>4</v>
      </c>
      <c r="Q13" s="57">
        <v>0</v>
      </c>
      <c r="R13" s="58">
        <v>0</v>
      </c>
      <c r="S13" s="58">
        <v>9.4441934026208763E-2</v>
      </c>
      <c r="T13" s="58">
        <v>0.24065471045808123</v>
      </c>
      <c r="U13" s="58">
        <v>0.30667228418741826</v>
      </c>
      <c r="V13" s="58">
        <v>0.30667228418741826</v>
      </c>
      <c r="W13" s="59">
        <v>0.29133866997804736</v>
      </c>
      <c r="X13" s="42">
        <v>19.567123287671233</v>
      </c>
      <c r="Y13" s="43">
        <v>3.32</v>
      </c>
      <c r="Z13" s="43">
        <v>6.6</v>
      </c>
      <c r="AA13" s="43">
        <v>12.8</v>
      </c>
      <c r="AB13" s="43">
        <v>1.26</v>
      </c>
      <c r="AC13" s="43">
        <v>2.06</v>
      </c>
      <c r="AD13" s="44">
        <v>4.5610990600144612E-2</v>
      </c>
      <c r="AE13" s="44">
        <v>0.22805495300072304</v>
      </c>
      <c r="AF13" s="45">
        <v>0.1</v>
      </c>
      <c r="AG13" s="185">
        <v>0.77650000000000008</v>
      </c>
      <c r="AH13" s="185">
        <v>0.219</v>
      </c>
      <c r="AI13" s="43">
        <v>93.065412278944493</v>
      </c>
      <c r="AJ13" s="47">
        <v>94.01667256258014</v>
      </c>
      <c r="AK13" s="48">
        <v>8</v>
      </c>
      <c r="AL13" s="49">
        <v>7</v>
      </c>
      <c r="AM13" s="49">
        <v>6</v>
      </c>
      <c r="AN13" s="49">
        <v>5</v>
      </c>
      <c r="AO13" s="49">
        <v>9</v>
      </c>
      <c r="AP13" s="49">
        <v>5</v>
      </c>
      <c r="AQ13" s="49">
        <v>4</v>
      </c>
      <c r="AR13" s="50">
        <v>0.5</v>
      </c>
      <c r="AS13" s="60"/>
      <c r="AT13" s="61">
        <v>1</v>
      </c>
      <c r="AU13" s="61"/>
      <c r="AV13" s="61"/>
      <c r="AW13" s="61"/>
      <c r="AX13" s="61"/>
      <c r="AY13" s="62"/>
      <c r="AZ13" s="62"/>
      <c r="BA13" s="62"/>
      <c r="BB13" s="62"/>
      <c r="BC13" s="62"/>
      <c r="BD13" s="61"/>
      <c r="BE13" s="153"/>
      <c r="BF13" s="61"/>
      <c r="BG13" s="153"/>
      <c r="BH13" s="62"/>
      <c r="BI13" s="62"/>
      <c r="BJ13" s="62"/>
      <c r="BK13" s="63"/>
      <c r="BL13" s="60"/>
      <c r="BM13" s="61">
        <v>1</v>
      </c>
      <c r="BN13" s="61"/>
      <c r="BO13" s="61"/>
      <c r="BP13" s="61"/>
      <c r="BQ13" s="61"/>
      <c r="BR13" s="62"/>
      <c r="BS13" s="62"/>
      <c r="BT13" s="62"/>
      <c r="BU13" s="62"/>
      <c r="BV13" s="62"/>
      <c r="BW13" s="61"/>
      <c r="BX13" s="153"/>
      <c r="BY13" s="61"/>
      <c r="BZ13" s="153"/>
      <c r="CA13" s="62"/>
      <c r="CB13" s="62"/>
      <c r="CC13" s="62"/>
      <c r="CD13" s="63"/>
      <c r="CE13" s="60">
        <v>209</v>
      </c>
      <c r="CF13" s="61">
        <v>2213</v>
      </c>
      <c r="CG13" s="61">
        <v>32</v>
      </c>
      <c r="CH13" s="61">
        <v>18</v>
      </c>
      <c r="CI13" s="61">
        <v>2</v>
      </c>
      <c r="CJ13" s="61"/>
      <c r="CK13" s="62">
        <v>0.03</v>
      </c>
      <c r="CL13" s="62">
        <v>0.67</v>
      </c>
      <c r="CM13" s="62">
        <v>1.43</v>
      </c>
      <c r="CN13" s="62">
        <v>3.9</v>
      </c>
      <c r="CO13" s="62">
        <v>13.9</v>
      </c>
      <c r="CP13" s="61">
        <v>7</v>
      </c>
      <c r="CQ13" s="153">
        <v>4.7894736842105261E-2</v>
      </c>
      <c r="CR13" s="61">
        <v>25</v>
      </c>
      <c r="CS13" s="153">
        <v>0.17105263157894737</v>
      </c>
      <c r="CT13" s="62">
        <v>0</v>
      </c>
      <c r="CU13" s="62">
        <v>14.3</v>
      </c>
      <c r="CV13" s="62">
        <v>86.9</v>
      </c>
      <c r="CW13" s="63">
        <v>13.1</v>
      </c>
      <c r="CX13" s="60">
        <v>891</v>
      </c>
      <c r="CY13" s="61">
        <v>3702.4</v>
      </c>
      <c r="CZ13" s="61">
        <v>83</v>
      </c>
      <c r="DA13" s="61">
        <v>61</v>
      </c>
      <c r="DB13" s="61">
        <v>9</v>
      </c>
      <c r="DC13" s="61"/>
      <c r="DD13" s="62">
        <v>0.17</v>
      </c>
      <c r="DE13" s="62">
        <v>2.06</v>
      </c>
      <c r="DF13" s="62">
        <v>2.34</v>
      </c>
      <c r="DG13" s="62">
        <v>4.4000000000000004</v>
      </c>
      <c r="DH13" s="62">
        <v>12.3</v>
      </c>
      <c r="DI13" s="61">
        <v>11</v>
      </c>
      <c r="DJ13" s="153">
        <v>2.8888888888888888E-2</v>
      </c>
      <c r="DK13" s="61">
        <v>72</v>
      </c>
      <c r="DL13" s="153">
        <v>0.18909090909090909</v>
      </c>
      <c r="DM13" s="62">
        <v>63.6</v>
      </c>
      <c r="DN13" s="62">
        <v>3.2</v>
      </c>
      <c r="DO13" s="62">
        <v>74.400000000000006</v>
      </c>
      <c r="DP13" s="63">
        <v>25.6</v>
      </c>
      <c r="DQ13" s="60">
        <v>1383</v>
      </c>
      <c r="DR13" s="61">
        <v>4509.7</v>
      </c>
      <c r="DS13" s="61">
        <v>114</v>
      </c>
      <c r="DT13" s="61">
        <v>81</v>
      </c>
      <c r="DU13" s="61">
        <v>14</v>
      </c>
      <c r="DV13" s="61">
        <v>45.5</v>
      </c>
      <c r="DW13" s="62">
        <v>1.26</v>
      </c>
      <c r="DX13" s="62">
        <v>1.26</v>
      </c>
      <c r="DY13" s="62">
        <v>3.32</v>
      </c>
      <c r="DZ13" s="62">
        <v>6.6</v>
      </c>
      <c r="EA13" s="62">
        <v>12.8</v>
      </c>
      <c r="EB13" s="61">
        <v>19</v>
      </c>
      <c r="EC13" s="153">
        <v>4.5610990600144612E-2</v>
      </c>
      <c r="ED13" s="61">
        <v>95</v>
      </c>
      <c r="EE13" s="153">
        <v>0.22805495300072304</v>
      </c>
      <c r="EF13" s="62">
        <v>36.799999999999997</v>
      </c>
      <c r="EG13" s="62">
        <v>10</v>
      </c>
      <c r="EH13" s="62">
        <v>80.900000000000006</v>
      </c>
      <c r="EI13" s="63">
        <v>18.2</v>
      </c>
      <c r="EJ13" s="31"/>
      <c r="EK13" s="31">
        <v>11</v>
      </c>
      <c r="EL13" s="58" t="s">
        <v>740</v>
      </c>
      <c r="EM13" s="31">
        <v>0.6</v>
      </c>
      <c r="EN13" s="138"/>
      <c r="EO13" s="31"/>
    </row>
    <row r="14" spans="1:145" x14ac:dyDescent="0.2">
      <c r="A14" s="30">
        <v>12</v>
      </c>
      <c r="B14" s="32" t="s">
        <v>219</v>
      </c>
      <c r="C14" s="120">
        <v>8.8371428571428581</v>
      </c>
      <c r="D14" s="34" t="s">
        <v>732</v>
      </c>
      <c r="E14" s="35">
        <v>3</v>
      </c>
      <c r="F14" s="36">
        <v>37232</v>
      </c>
      <c r="G14" s="37">
        <v>23.82191780821918</v>
      </c>
      <c r="H14" s="37" t="s">
        <v>628</v>
      </c>
      <c r="I14" s="37">
        <v>22.402739726027399</v>
      </c>
      <c r="J14" s="37" t="s">
        <v>983</v>
      </c>
      <c r="K14" s="37" t="s">
        <v>977</v>
      </c>
      <c r="L14" s="37" t="s">
        <v>986</v>
      </c>
      <c r="M14" s="35">
        <v>73</v>
      </c>
      <c r="N14" s="35">
        <v>197</v>
      </c>
      <c r="O14" s="35">
        <v>4.47</v>
      </c>
      <c r="P14" s="38">
        <v>3</v>
      </c>
      <c r="Q14" s="57">
        <v>0</v>
      </c>
      <c r="R14" s="58">
        <v>1.7660044150110375E-2</v>
      </c>
      <c r="S14" s="58">
        <v>0.17407407407407408</v>
      </c>
      <c r="T14" s="58">
        <v>0.22841689203245266</v>
      </c>
      <c r="U14" s="58">
        <v>0.14626920940566562</v>
      </c>
      <c r="V14" s="58">
        <v>0.18734305071905916</v>
      </c>
      <c r="W14" s="59">
        <v>0.17797589818310619</v>
      </c>
      <c r="X14" s="42">
        <v>20.734246575342464</v>
      </c>
      <c r="Y14" s="43">
        <v>2.3199999999999998</v>
      </c>
      <c r="Z14" s="43">
        <v>6.4</v>
      </c>
      <c r="AA14" s="43">
        <v>13.1</v>
      </c>
      <c r="AB14" s="43">
        <v>0.7</v>
      </c>
      <c r="AC14" s="43">
        <v>1.91</v>
      </c>
      <c r="AD14" s="44">
        <v>4.1591320072332724E-3</v>
      </c>
      <c r="AE14" s="44">
        <v>0.25786618444846288</v>
      </c>
      <c r="AF14" s="45">
        <v>0.1</v>
      </c>
      <c r="AG14" s="185">
        <v>5.6999999999999995E-2</v>
      </c>
      <c r="AH14" s="185">
        <v>0.90850000000000009</v>
      </c>
      <c r="AI14" s="43">
        <v>98.688404846965284</v>
      </c>
      <c r="AJ14" s="47">
        <v>97.683094881202052</v>
      </c>
      <c r="AK14" s="48">
        <v>4</v>
      </c>
      <c r="AL14" s="49">
        <v>5</v>
      </c>
      <c r="AM14" s="49">
        <v>4</v>
      </c>
      <c r="AN14" s="49">
        <v>5</v>
      </c>
      <c r="AO14" s="49">
        <v>8</v>
      </c>
      <c r="AP14" s="49">
        <v>6</v>
      </c>
      <c r="AQ14" s="49">
        <v>6</v>
      </c>
      <c r="AR14" s="50">
        <v>1</v>
      </c>
      <c r="AS14" s="60"/>
      <c r="AT14" s="61">
        <v>3164</v>
      </c>
      <c r="AU14" s="61"/>
      <c r="AV14" s="61"/>
      <c r="AW14" s="61"/>
      <c r="AX14" s="61">
        <v>24</v>
      </c>
      <c r="AY14" s="62"/>
      <c r="AZ14" s="62"/>
      <c r="BA14" s="62"/>
      <c r="BB14" s="62"/>
      <c r="BC14" s="62"/>
      <c r="BD14" s="61"/>
      <c r="BE14" s="153"/>
      <c r="BF14" s="61"/>
      <c r="BG14" s="153"/>
      <c r="BH14" s="62"/>
      <c r="BI14" s="62"/>
      <c r="BJ14" s="62"/>
      <c r="BK14" s="63"/>
      <c r="BL14" s="60">
        <v>16</v>
      </c>
      <c r="BM14" s="61">
        <v>906</v>
      </c>
      <c r="BN14" s="61">
        <v>5</v>
      </c>
      <c r="BO14" s="61">
        <v>1</v>
      </c>
      <c r="BP14" s="61">
        <v>0</v>
      </c>
      <c r="BQ14" s="61"/>
      <c r="BR14" s="62">
        <v>0.01</v>
      </c>
      <c r="BS14" s="62">
        <v>0.22</v>
      </c>
      <c r="BT14" s="62">
        <v>0.55000000000000004</v>
      </c>
      <c r="BU14" s="62">
        <v>2</v>
      </c>
      <c r="BV14" s="62">
        <v>28.8</v>
      </c>
      <c r="BW14" s="61">
        <v>2</v>
      </c>
      <c r="BX14" s="153">
        <v>6.8750000000000006E-2</v>
      </c>
      <c r="BY14" s="61">
        <v>3</v>
      </c>
      <c r="BZ14" s="153">
        <v>0.10312500000000001</v>
      </c>
      <c r="CA14" s="62">
        <v>0</v>
      </c>
      <c r="CB14" s="62">
        <v>50</v>
      </c>
      <c r="CC14" s="62">
        <v>96.7</v>
      </c>
      <c r="CD14" s="63">
        <v>3.3</v>
      </c>
      <c r="CE14" s="60">
        <v>470</v>
      </c>
      <c r="CF14" s="61">
        <v>2700</v>
      </c>
      <c r="CG14" s="61">
        <v>59</v>
      </c>
      <c r="CH14" s="61">
        <v>39</v>
      </c>
      <c r="CI14" s="61">
        <v>3</v>
      </c>
      <c r="CJ14" s="61">
        <v>15</v>
      </c>
      <c r="CK14" s="62">
        <v>0.11</v>
      </c>
      <c r="CL14" s="62">
        <v>1.44</v>
      </c>
      <c r="CM14" s="62">
        <v>1.55</v>
      </c>
      <c r="CN14" s="62">
        <v>5.2</v>
      </c>
      <c r="CO14" s="62">
        <v>11.5</v>
      </c>
      <c r="CP14" s="61">
        <v>7</v>
      </c>
      <c r="CQ14" s="153">
        <v>2.3085106382978726E-2</v>
      </c>
      <c r="CR14" s="61">
        <v>52</v>
      </c>
      <c r="CS14" s="153">
        <v>0.17148936170212767</v>
      </c>
      <c r="CT14" s="62">
        <v>0</v>
      </c>
      <c r="CU14" s="62">
        <v>2.5</v>
      </c>
      <c r="CV14" s="62">
        <v>85.6</v>
      </c>
      <c r="CW14" s="63">
        <v>14.1</v>
      </c>
      <c r="CX14" s="60">
        <v>1098</v>
      </c>
      <c r="CY14" s="61">
        <v>4807</v>
      </c>
      <c r="CZ14" s="61">
        <v>118</v>
      </c>
      <c r="DA14" s="61">
        <v>79</v>
      </c>
      <c r="DB14" s="61">
        <v>9</v>
      </c>
      <c r="DC14" s="61">
        <v>32</v>
      </c>
      <c r="DD14" s="62">
        <v>0.13</v>
      </c>
      <c r="DE14" s="62">
        <v>1.91</v>
      </c>
      <c r="DF14" s="62">
        <v>2.3199999999999998</v>
      </c>
      <c r="DG14" s="62">
        <v>5.4</v>
      </c>
      <c r="DH14" s="62">
        <v>13.1</v>
      </c>
      <c r="DI14" s="61">
        <v>15</v>
      </c>
      <c r="DJ14" s="153">
        <v>3.169398907103825E-2</v>
      </c>
      <c r="DK14" s="61">
        <v>103</v>
      </c>
      <c r="DL14" s="153">
        <v>0.217632058287796</v>
      </c>
      <c r="DM14" s="62">
        <v>33.299999999999997</v>
      </c>
      <c r="DN14" s="62">
        <v>8.1</v>
      </c>
      <c r="DO14" s="62">
        <v>5.6</v>
      </c>
      <c r="DP14" s="63">
        <v>92.5</v>
      </c>
      <c r="DQ14" s="60">
        <v>553</v>
      </c>
      <c r="DR14" s="61">
        <v>3780.7</v>
      </c>
      <c r="DS14" s="61">
        <v>63</v>
      </c>
      <c r="DT14" s="61">
        <v>45</v>
      </c>
      <c r="DU14" s="61">
        <v>5</v>
      </c>
      <c r="DV14" s="61">
        <v>27.5</v>
      </c>
      <c r="DW14" s="62">
        <v>0.7</v>
      </c>
      <c r="DX14" s="62">
        <v>0.7</v>
      </c>
      <c r="DY14" s="62">
        <v>2.2999999999999998</v>
      </c>
      <c r="DZ14" s="62">
        <v>6.4</v>
      </c>
      <c r="EA14" s="62">
        <v>9.6</v>
      </c>
      <c r="EB14" s="61">
        <v>1</v>
      </c>
      <c r="EC14" s="153">
        <v>4.1591320072332724E-3</v>
      </c>
      <c r="ED14" s="61">
        <v>62</v>
      </c>
      <c r="EE14" s="153">
        <v>0.25786618444846288</v>
      </c>
      <c r="EF14" s="62">
        <v>0</v>
      </c>
      <c r="EG14" s="62">
        <v>10</v>
      </c>
      <c r="EH14" s="62">
        <v>5.8</v>
      </c>
      <c r="EI14" s="63">
        <v>89.2</v>
      </c>
      <c r="EJ14" s="31"/>
      <c r="EK14" s="31">
        <v>12</v>
      </c>
      <c r="EL14" s="31" t="s">
        <v>659</v>
      </c>
      <c r="EM14" s="31">
        <v>0.5</v>
      </c>
      <c r="EN14" s="31"/>
      <c r="EO14" s="31"/>
    </row>
    <row r="15" spans="1:145" x14ac:dyDescent="0.2">
      <c r="A15" s="30">
        <v>13</v>
      </c>
      <c r="B15" s="32" t="s">
        <v>222</v>
      </c>
      <c r="C15" s="120">
        <v>8.7942857142857154</v>
      </c>
      <c r="D15" s="34" t="s">
        <v>737</v>
      </c>
      <c r="E15" s="35">
        <v>10</v>
      </c>
      <c r="F15" s="36">
        <v>37336</v>
      </c>
      <c r="G15" s="37">
        <v>23.536986301369861</v>
      </c>
      <c r="H15" s="37" t="s">
        <v>684</v>
      </c>
      <c r="I15" s="37">
        <v>22.117808219178084</v>
      </c>
      <c r="J15" s="37" t="s">
        <v>983</v>
      </c>
      <c r="K15" s="37" t="s">
        <v>981</v>
      </c>
      <c r="L15" s="37" t="s">
        <v>985</v>
      </c>
      <c r="M15" s="35">
        <v>70</v>
      </c>
      <c r="N15" s="35">
        <v>215</v>
      </c>
      <c r="O15" s="35">
        <v>4.49</v>
      </c>
      <c r="P15" s="38">
        <v>3</v>
      </c>
      <c r="Q15" s="57">
        <v>0</v>
      </c>
      <c r="R15" s="58">
        <v>0.13107481347045774</v>
      </c>
      <c r="S15" s="58">
        <v>0.11265193188181429</v>
      </c>
      <c r="T15" s="58">
        <v>0.25999837754522592</v>
      </c>
      <c r="U15" s="58">
        <v>0.27693432298695458</v>
      </c>
      <c r="V15" s="58">
        <v>0.27693432298695458</v>
      </c>
      <c r="W15" s="59">
        <v>0.19385402609086819</v>
      </c>
      <c r="X15" s="42">
        <v>20.449315068493149</v>
      </c>
      <c r="Y15" s="43">
        <v>2.78</v>
      </c>
      <c r="Z15" s="43">
        <v>9.6999999999999993</v>
      </c>
      <c r="AA15" s="43">
        <v>6.1</v>
      </c>
      <c r="AB15" s="43">
        <v>0.82</v>
      </c>
      <c r="AC15" s="43">
        <v>2.08</v>
      </c>
      <c r="AD15" s="44">
        <v>4.7979695431472076E-2</v>
      </c>
      <c r="AE15" s="44">
        <v>0.27658883248730964</v>
      </c>
      <c r="AF15" s="45">
        <v>7.0999999999999994E-2</v>
      </c>
      <c r="AG15" s="185">
        <v>0.10600000000000001</v>
      </c>
      <c r="AH15" s="185">
        <v>0.88300000000000001</v>
      </c>
      <c r="AI15" s="43">
        <v>105.79937242110829</v>
      </c>
      <c r="AJ15" s="47">
        <v>98.332966917779615</v>
      </c>
      <c r="AK15" s="48">
        <v>5</v>
      </c>
      <c r="AL15" s="49">
        <v>6</v>
      </c>
      <c r="AM15" s="49">
        <v>5</v>
      </c>
      <c r="AN15" s="49">
        <v>7</v>
      </c>
      <c r="AO15" s="49">
        <v>8</v>
      </c>
      <c r="AP15" s="49">
        <v>6</v>
      </c>
      <c r="AQ15" s="49">
        <v>6</v>
      </c>
      <c r="AR15" s="50">
        <v>0</v>
      </c>
      <c r="AS15" s="60"/>
      <c r="AT15" s="61">
        <v>1</v>
      </c>
      <c r="AU15" s="61"/>
      <c r="AV15" s="61"/>
      <c r="AW15" s="61"/>
      <c r="AX15" s="61"/>
      <c r="AY15" s="62"/>
      <c r="AZ15" s="62"/>
      <c r="BA15" s="62"/>
      <c r="BB15" s="62"/>
      <c r="BC15" s="62"/>
      <c r="BD15" s="61"/>
      <c r="BE15" s="153"/>
      <c r="BF15" s="61"/>
      <c r="BG15" s="153"/>
      <c r="BH15" s="62"/>
      <c r="BI15" s="62"/>
      <c r="BJ15" s="62"/>
      <c r="BK15" s="63"/>
      <c r="BL15" s="60">
        <v>65</v>
      </c>
      <c r="BM15" s="61">
        <v>495.90000000000003</v>
      </c>
      <c r="BN15" s="61">
        <v>11</v>
      </c>
      <c r="BO15" s="61">
        <v>6</v>
      </c>
      <c r="BP15" s="61">
        <v>0</v>
      </c>
      <c r="BQ15" s="61">
        <v>3</v>
      </c>
      <c r="BR15" s="62">
        <v>0.08</v>
      </c>
      <c r="BS15" s="62">
        <v>0.76</v>
      </c>
      <c r="BT15" s="62">
        <v>1.33</v>
      </c>
      <c r="BU15" s="62">
        <v>10.199999999999999</v>
      </c>
      <c r="BV15" s="62">
        <v>7.8</v>
      </c>
      <c r="BW15" s="61">
        <v>2</v>
      </c>
      <c r="BX15" s="153">
        <v>4.0923076923076923E-2</v>
      </c>
      <c r="BY15" s="61">
        <v>9</v>
      </c>
      <c r="BZ15" s="153">
        <v>0.18415384615384617</v>
      </c>
      <c r="CA15" s="62">
        <v>0</v>
      </c>
      <c r="CB15" s="62">
        <v>0</v>
      </c>
      <c r="CC15" s="62">
        <v>3.8</v>
      </c>
      <c r="CD15" s="63">
        <v>90.4</v>
      </c>
      <c r="CE15" s="60">
        <v>684</v>
      </c>
      <c r="CF15" s="61">
        <v>6071.8</v>
      </c>
      <c r="CG15" s="61">
        <v>103</v>
      </c>
      <c r="CH15" s="61">
        <v>73</v>
      </c>
      <c r="CI15" s="61">
        <v>7</v>
      </c>
      <c r="CJ15" s="61">
        <v>63</v>
      </c>
      <c r="CK15" s="62">
        <v>0.04</v>
      </c>
      <c r="CL15" s="62">
        <v>0.99</v>
      </c>
      <c r="CM15" s="62">
        <v>1.44</v>
      </c>
      <c r="CN15" s="62">
        <v>5.5</v>
      </c>
      <c r="CO15" s="62">
        <v>7.4</v>
      </c>
      <c r="CP15" s="61">
        <v>12</v>
      </c>
      <c r="CQ15" s="153">
        <v>2.5263157894736842E-2</v>
      </c>
      <c r="CR15" s="61">
        <v>91</v>
      </c>
      <c r="CS15" s="153">
        <v>0.19157894736842104</v>
      </c>
      <c r="CT15" s="62">
        <v>25</v>
      </c>
      <c r="CU15" s="62">
        <v>5.2</v>
      </c>
      <c r="CV15" s="62">
        <v>3</v>
      </c>
      <c r="CW15" s="63">
        <v>97</v>
      </c>
      <c r="CX15" s="60">
        <v>1282</v>
      </c>
      <c r="CY15" s="61">
        <v>4930.8</v>
      </c>
      <c r="CZ15" s="61">
        <v>137</v>
      </c>
      <c r="DA15" s="61">
        <v>101</v>
      </c>
      <c r="DB15" s="61">
        <v>11</v>
      </c>
      <c r="DC15" s="61">
        <v>43.4</v>
      </c>
      <c r="DD15" s="62">
        <v>0.12</v>
      </c>
      <c r="DE15" s="62">
        <v>2.08</v>
      </c>
      <c r="DF15" s="62">
        <v>2.67</v>
      </c>
      <c r="DG15" s="62">
        <v>9.6999999999999993</v>
      </c>
      <c r="DH15" s="62">
        <v>6.1</v>
      </c>
      <c r="DI15" s="61">
        <v>18</v>
      </c>
      <c r="DJ15" s="153">
        <v>3.7488299531981281E-2</v>
      </c>
      <c r="DK15" s="61">
        <v>119</v>
      </c>
      <c r="DL15" s="153">
        <v>0.24783931357254291</v>
      </c>
      <c r="DM15" s="62">
        <v>33.299999999999997</v>
      </c>
      <c r="DN15" s="62">
        <v>2.9</v>
      </c>
      <c r="DO15" s="62">
        <v>7.7</v>
      </c>
      <c r="DP15" s="63">
        <v>90.7</v>
      </c>
      <c r="DQ15" s="60">
        <v>985</v>
      </c>
      <c r="DR15" s="61">
        <v>3556.7999999999997</v>
      </c>
      <c r="DS15" s="61">
        <v>115</v>
      </c>
      <c r="DT15" s="61">
        <v>79</v>
      </c>
      <c r="DU15" s="61">
        <v>11</v>
      </c>
      <c r="DV15" s="61">
        <v>34.799999999999997</v>
      </c>
      <c r="DW15" s="62">
        <v>0.82</v>
      </c>
      <c r="DX15" s="62">
        <v>0.82</v>
      </c>
      <c r="DY15" s="62">
        <v>2.78</v>
      </c>
      <c r="DZ15" s="62">
        <v>8.6</v>
      </c>
      <c r="EA15" s="62">
        <v>5.5</v>
      </c>
      <c r="EB15" s="61">
        <v>17</v>
      </c>
      <c r="EC15" s="153">
        <v>4.7979695431472076E-2</v>
      </c>
      <c r="ED15" s="61">
        <v>98</v>
      </c>
      <c r="EE15" s="153">
        <v>0.27658883248730964</v>
      </c>
      <c r="EF15" s="62">
        <v>23.5</v>
      </c>
      <c r="EG15" s="62">
        <v>7.1</v>
      </c>
      <c r="EH15" s="62">
        <v>13.5</v>
      </c>
      <c r="EI15" s="63">
        <v>85.9</v>
      </c>
      <c r="EJ15" s="31"/>
      <c r="EK15" s="31"/>
      <c r="EL15" s="31"/>
      <c r="EM15" s="31"/>
      <c r="EN15" s="31"/>
      <c r="EO15" s="31"/>
    </row>
    <row r="16" spans="1:145" x14ac:dyDescent="0.2">
      <c r="A16" s="30">
        <v>14</v>
      </c>
      <c r="B16" s="32" t="s">
        <v>239</v>
      </c>
      <c r="C16" s="120">
        <v>8.6371428571428552</v>
      </c>
      <c r="D16" s="34" t="s">
        <v>732</v>
      </c>
      <c r="E16" s="35">
        <v>5</v>
      </c>
      <c r="F16" s="36">
        <v>36992</v>
      </c>
      <c r="G16" s="37">
        <v>24.479452054794521</v>
      </c>
      <c r="H16" s="37" t="s">
        <v>628</v>
      </c>
      <c r="I16" s="37">
        <v>23.06027397260274</v>
      </c>
      <c r="J16" s="37" t="s">
        <v>978</v>
      </c>
      <c r="K16" s="37" t="s">
        <v>977</v>
      </c>
      <c r="L16" s="37" t="s">
        <v>987</v>
      </c>
      <c r="M16" s="35">
        <v>73</v>
      </c>
      <c r="N16" s="35">
        <v>203</v>
      </c>
      <c r="O16" s="35">
        <v>4.5199999999999996</v>
      </c>
      <c r="P16" s="38">
        <v>2</v>
      </c>
      <c r="Q16" s="57">
        <v>0</v>
      </c>
      <c r="R16" s="58">
        <v>9.8987626546681667E-2</v>
      </c>
      <c r="S16" s="58">
        <v>0.16888888888888889</v>
      </c>
      <c r="T16" s="58">
        <v>0.14436077713524981</v>
      </c>
      <c r="U16" s="58">
        <v>0.22480845698768306</v>
      </c>
      <c r="V16" s="58">
        <v>0.22480845698768306</v>
      </c>
      <c r="W16" s="59">
        <v>0.21356803413829889</v>
      </c>
      <c r="X16" s="42">
        <v>22.394520547945206</v>
      </c>
      <c r="Y16" s="43">
        <v>2.2999999999999998</v>
      </c>
      <c r="Z16" s="43">
        <v>5.2</v>
      </c>
      <c r="AA16" s="43">
        <v>15.8</v>
      </c>
      <c r="AB16" s="43">
        <v>1.1200000000000001</v>
      </c>
      <c r="AC16" s="43">
        <v>1.21</v>
      </c>
      <c r="AD16" s="44">
        <v>4.7627264883520273E-2</v>
      </c>
      <c r="AE16" s="44">
        <v>0.16669542709232094</v>
      </c>
      <c r="AF16" s="45">
        <v>5.5E-2</v>
      </c>
      <c r="AG16" s="185">
        <v>0.47850000000000004</v>
      </c>
      <c r="AH16" s="185">
        <v>0.51900000000000002</v>
      </c>
      <c r="AI16" s="43">
        <v>97.268516967901164</v>
      </c>
      <c r="AJ16" s="47">
        <v>96.27767098539212</v>
      </c>
      <c r="AK16" s="48">
        <v>6</v>
      </c>
      <c r="AL16" s="49">
        <v>2</v>
      </c>
      <c r="AM16" s="49">
        <v>4</v>
      </c>
      <c r="AN16" s="49">
        <v>3</v>
      </c>
      <c r="AO16" s="49">
        <v>7</v>
      </c>
      <c r="AP16" s="49">
        <v>6</v>
      </c>
      <c r="AQ16" s="49">
        <v>8</v>
      </c>
      <c r="AR16" s="50">
        <v>1</v>
      </c>
      <c r="AS16" s="60"/>
      <c r="AT16" s="61">
        <v>1</v>
      </c>
      <c r="AU16" s="61"/>
      <c r="AV16" s="61"/>
      <c r="AW16" s="61"/>
      <c r="AX16" s="61"/>
      <c r="AY16" s="62"/>
      <c r="AZ16" s="62"/>
      <c r="BA16" s="62"/>
      <c r="BB16" s="62"/>
      <c r="BC16" s="62"/>
      <c r="BD16" s="61"/>
      <c r="BE16" s="153"/>
      <c r="BF16" s="61"/>
      <c r="BG16" s="153"/>
      <c r="BH16" s="62"/>
      <c r="BI16" s="62"/>
      <c r="BJ16" s="62"/>
      <c r="BK16" s="63"/>
      <c r="BL16" s="60">
        <v>264</v>
      </c>
      <c r="BM16" s="61">
        <v>2667</v>
      </c>
      <c r="BN16" s="61">
        <v>38</v>
      </c>
      <c r="BO16" s="61">
        <v>28</v>
      </c>
      <c r="BP16" s="61">
        <v>2</v>
      </c>
      <c r="BQ16" s="61"/>
      <c r="BR16" s="62">
        <v>0.04</v>
      </c>
      <c r="BS16" s="62">
        <v>0.67</v>
      </c>
      <c r="BT16" s="62">
        <v>1.21</v>
      </c>
      <c r="BU16" s="62">
        <v>6.3</v>
      </c>
      <c r="BV16" s="62">
        <v>6.1</v>
      </c>
      <c r="BW16" s="61">
        <v>8</v>
      </c>
      <c r="BX16" s="153">
        <v>3.6666666666666667E-2</v>
      </c>
      <c r="BY16" s="61">
        <v>30</v>
      </c>
      <c r="BZ16" s="153">
        <v>0.13749999999999998</v>
      </c>
      <c r="CA16" s="62">
        <v>37.5</v>
      </c>
      <c r="CB16" s="62">
        <v>0</v>
      </c>
      <c r="CC16" s="62">
        <v>0</v>
      </c>
      <c r="CD16" s="63">
        <v>100</v>
      </c>
      <c r="CE16" s="60">
        <v>114</v>
      </c>
      <c r="CF16" s="61">
        <v>675</v>
      </c>
      <c r="CG16" s="61">
        <v>7</v>
      </c>
      <c r="CH16" s="61">
        <v>5</v>
      </c>
      <c r="CI16" s="61">
        <v>1</v>
      </c>
      <c r="CJ16" s="61"/>
      <c r="CK16" s="62">
        <v>0.08</v>
      </c>
      <c r="CL16" s="62">
        <v>0.86</v>
      </c>
      <c r="CM16" s="62">
        <v>2.5299999999999998</v>
      </c>
      <c r="CN16" s="62">
        <v>8.1999999999999993</v>
      </c>
      <c r="CO16" s="62">
        <v>15.4</v>
      </c>
      <c r="CP16" s="61">
        <v>2</v>
      </c>
      <c r="CQ16" s="153">
        <v>4.4385964912280695E-2</v>
      </c>
      <c r="CR16" s="61">
        <v>5</v>
      </c>
      <c r="CS16" s="153">
        <v>0.11096491228070174</v>
      </c>
      <c r="CT16" s="62">
        <v>50</v>
      </c>
      <c r="CU16" s="62">
        <v>16.7</v>
      </c>
      <c r="CV16" s="62">
        <v>12.8</v>
      </c>
      <c r="CW16" s="63">
        <v>87.2</v>
      </c>
      <c r="CX16" s="60">
        <v>694</v>
      </c>
      <c r="CY16" s="61">
        <v>4807.4000000000005</v>
      </c>
      <c r="CZ16" s="61">
        <v>65</v>
      </c>
      <c r="DA16" s="61">
        <v>41</v>
      </c>
      <c r="DB16" s="61">
        <v>6</v>
      </c>
      <c r="DC16" s="61"/>
      <c r="DD16" s="62">
        <v>0.09</v>
      </c>
      <c r="DE16" s="62">
        <v>1.21</v>
      </c>
      <c r="DF16" s="62">
        <v>1.77</v>
      </c>
      <c r="DG16" s="62">
        <v>4.5</v>
      </c>
      <c r="DH16" s="62">
        <v>15.8</v>
      </c>
      <c r="DI16" s="61">
        <v>15</v>
      </c>
      <c r="DJ16" s="153">
        <v>3.8256484149855906E-2</v>
      </c>
      <c r="DK16" s="61">
        <v>50</v>
      </c>
      <c r="DL16" s="153">
        <v>0.12752161383285301</v>
      </c>
      <c r="DM16" s="62">
        <v>50</v>
      </c>
      <c r="DN16" s="62">
        <v>7.3</v>
      </c>
      <c r="DO16" s="62">
        <v>37</v>
      </c>
      <c r="DP16" s="63">
        <v>62.7</v>
      </c>
      <c r="DQ16" s="60">
        <v>1159</v>
      </c>
      <c r="DR16" s="61">
        <v>5155.5</v>
      </c>
      <c r="DS16" s="61">
        <v>108</v>
      </c>
      <c r="DT16" s="61">
        <v>69</v>
      </c>
      <c r="DU16" s="61">
        <v>9</v>
      </c>
      <c r="DV16" s="61">
        <v>37.5</v>
      </c>
      <c r="DW16" s="62">
        <v>1.1200000000000001</v>
      </c>
      <c r="DX16" s="62">
        <v>1.1200000000000001</v>
      </c>
      <c r="DY16" s="62">
        <v>2.2999999999999998</v>
      </c>
      <c r="DZ16" s="62">
        <v>5.2</v>
      </c>
      <c r="EA16" s="62">
        <v>13.8</v>
      </c>
      <c r="EB16" s="61">
        <v>24</v>
      </c>
      <c r="EC16" s="153">
        <v>4.7627264883520273E-2</v>
      </c>
      <c r="ED16" s="61">
        <v>84</v>
      </c>
      <c r="EE16" s="153">
        <v>0.16669542709232094</v>
      </c>
      <c r="EF16" s="62">
        <v>54.2</v>
      </c>
      <c r="EG16" s="62">
        <v>5.5</v>
      </c>
      <c r="EH16" s="62">
        <v>58.7</v>
      </c>
      <c r="EI16" s="63">
        <v>41.1</v>
      </c>
      <c r="EJ16" s="31"/>
      <c r="EK16" s="31"/>
      <c r="EL16" s="31"/>
      <c r="EM16" s="31"/>
      <c r="EN16" s="31"/>
      <c r="EO16" s="31"/>
    </row>
    <row r="17" spans="1:139" x14ac:dyDescent="0.2">
      <c r="A17" s="30">
        <v>15</v>
      </c>
      <c r="B17" s="32" t="s">
        <v>256</v>
      </c>
      <c r="C17" s="120">
        <v>8.3642857142857139</v>
      </c>
      <c r="D17" s="34" t="s">
        <v>698</v>
      </c>
      <c r="E17" s="35">
        <v>4</v>
      </c>
      <c r="F17" s="36">
        <v>36984</v>
      </c>
      <c r="G17" s="37">
        <v>24.5013698630137</v>
      </c>
      <c r="H17" s="37" t="s">
        <v>684</v>
      </c>
      <c r="I17" s="37">
        <v>23.082191780821919</v>
      </c>
      <c r="J17" s="37" t="s">
        <v>976</v>
      </c>
      <c r="K17" s="37" t="s">
        <v>982</v>
      </c>
      <c r="L17" s="37" t="s">
        <v>987</v>
      </c>
      <c r="M17" s="35">
        <v>78</v>
      </c>
      <c r="N17" s="35">
        <v>231</v>
      </c>
      <c r="O17" s="35">
        <v>4.5199999999999996</v>
      </c>
      <c r="P17" s="38">
        <v>6</v>
      </c>
      <c r="Q17" s="57">
        <v>0</v>
      </c>
      <c r="R17" s="58">
        <v>0.11451363870303653</v>
      </c>
      <c r="S17" s="58">
        <v>5.8472600845482205E-2</v>
      </c>
      <c r="T17" s="58">
        <v>0.25536639526276833</v>
      </c>
      <c r="U17" s="58">
        <v>0.24542561654733491</v>
      </c>
      <c r="V17" s="58">
        <v>0.25039600590505162</v>
      </c>
      <c r="W17" s="59">
        <v>0.23787620560979902</v>
      </c>
      <c r="X17" s="42">
        <v>21.413698630136988</v>
      </c>
      <c r="Y17" s="43">
        <v>3.36</v>
      </c>
      <c r="Z17" s="43">
        <v>7.1</v>
      </c>
      <c r="AA17" s="43">
        <v>15.8</v>
      </c>
      <c r="AB17" s="43">
        <v>0.9</v>
      </c>
      <c r="AC17" s="43">
        <v>2.4</v>
      </c>
      <c r="AD17" s="44">
        <v>8.6288492706645056E-2</v>
      </c>
      <c r="AE17" s="44">
        <v>0.18826580226904374</v>
      </c>
      <c r="AF17" s="45">
        <v>0.109</v>
      </c>
      <c r="AG17" s="185">
        <v>0.88400000000000012</v>
      </c>
      <c r="AH17" s="185">
        <v>0.11399999999999999</v>
      </c>
      <c r="AI17" s="43">
        <v>110.68486413588754</v>
      </c>
      <c r="AJ17" s="47">
        <v>121.00383416387641</v>
      </c>
      <c r="AK17" s="48">
        <v>6</v>
      </c>
      <c r="AL17" s="49">
        <v>4</v>
      </c>
      <c r="AM17" s="49">
        <v>6</v>
      </c>
      <c r="AN17" s="49">
        <v>5</v>
      </c>
      <c r="AO17" s="49">
        <v>7</v>
      </c>
      <c r="AP17" s="49">
        <v>10</v>
      </c>
      <c r="AQ17" s="49">
        <v>1</v>
      </c>
      <c r="AR17" s="50">
        <v>1</v>
      </c>
      <c r="AS17" s="60"/>
      <c r="AT17" s="61">
        <v>3234.4</v>
      </c>
      <c r="AU17" s="61"/>
      <c r="AV17" s="61"/>
      <c r="AW17" s="61"/>
      <c r="AX17" s="61"/>
      <c r="AY17" s="62"/>
      <c r="AZ17" s="62"/>
      <c r="BA17" s="62"/>
      <c r="BB17" s="62"/>
      <c r="BC17" s="62"/>
      <c r="BD17" s="61"/>
      <c r="BE17" s="153"/>
      <c r="BF17" s="61"/>
      <c r="BG17" s="153"/>
      <c r="BH17" s="62"/>
      <c r="BI17" s="62"/>
      <c r="BJ17" s="62"/>
      <c r="BK17" s="63"/>
      <c r="BL17" s="60">
        <v>89</v>
      </c>
      <c r="BM17" s="61">
        <v>777.2</v>
      </c>
      <c r="BN17" s="61">
        <v>13</v>
      </c>
      <c r="BO17" s="61">
        <v>6</v>
      </c>
      <c r="BP17" s="61">
        <v>0</v>
      </c>
      <c r="BQ17" s="61">
        <v>5</v>
      </c>
      <c r="BR17" s="62">
        <v>0.09</v>
      </c>
      <c r="BS17" s="62">
        <v>1.24</v>
      </c>
      <c r="BT17" s="62">
        <v>1.35</v>
      </c>
      <c r="BU17" s="62">
        <v>2.2999999999999998</v>
      </c>
      <c r="BV17" s="62">
        <v>14.5</v>
      </c>
      <c r="BW17" s="61">
        <v>6</v>
      </c>
      <c r="BX17" s="153">
        <v>9.1011235955056183E-2</v>
      </c>
      <c r="BY17" s="61">
        <v>7</v>
      </c>
      <c r="BZ17" s="153">
        <v>0.10617977528089888</v>
      </c>
      <c r="CA17" s="62">
        <v>16.7</v>
      </c>
      <c r="CB17" s="62">
        <v>14.3</v>
      </c>
      <c r="CC17" s="62">
        <v>74.599999999999994</v>
      </c>
      <c r="CD17" s="63">
        <v>25.4</v>
      </c>
      <c r="CE17" s="60">
        <v>148</v>
      </c>
      <c r="CF17" s="61">
        <v>2531.1</v>
      </c>
      <c r="CG17" s="61">
        <v>23</v>
      </c>
      <c r="CH17" s="61">
        <v>12</v>
      </c>
      <c r="CI17" s="61">
        <v>1</v>
      </c>
      <c r="CJ17" s="61">
        <v>20</v>
      </c>
      <c r="CK17" s="62">
        <v>0.08</v>
      </c>
      <c r="CL17" s="62">
        <v>1.5</v>
      </c>
      <c r="CM17" s="62">
        <v>1.38</v>
      </c>
      <c r="CN17" s="62">
        <v>5.6</v>
      </c>
      <c r="CO17" s="62">
        <v>11.8</v>
      </c>
      <c r="CP17" s="61">
        <v>3</v>
      </c>
      <c r="CQ17" s="153">
        <v>2.7972972972972968E-2</v>
      </c>
      <c r="CR17" s="61">
        <v>20</v>
      </c>
      <c r="CS17" s="153">
        <v>0.18648648648648647</v>
      </c>
      <c r="CT17" s="62">
        <v>33.299999999999997</v>
      </c>
      <c r="CU17" s="62">
        <v>20</v>
      </c>
      <c r="CV17" s="62">
        <v>49.1</v>
      </c>
      <c r="CW17" s="63">
        <v>50</v>
      </c>
      <c r="CX17" s="60">
        <v>897</v>
      </c>
      <c r="CY17" s="61">
        <v>3512.6</v>
      </c>
      <c r="CZ17" s="61">
        <v>76</v>
      </c>
      <c r="DA17" s="61">
        <v>43</v>
      </c>
      <c r="DB17" s="61">
        <v>5</v>
      </c>
      <c r="DC17" s="61">
        <v>28</v>
      </c>
      <c r="DD17" s="62">
        <v>0.15</v>
      </c>
      <c r="DE17" s="62">
        <v>2.4</v>
      </c>
      <c r="DF17" s="62">
        <v>3.36</v>
      </c>
      <c r="DG17" s="62">
        <v>7.1</v>
      </c>
      <c r="DH17" s="62">
        <v>15.8</v>
      </c>
      <c r="DI17" s="61">
        <v>23</v>
      </c>
      <c r="DJ17" s="153">
        <v>8.615384615384615E-2</v>
      </c>
      <c r="DK17" s="61">
        <v>53</v>
      </c>
      <c r="DL17" s="153">
        <v>0.19852842809364549</v>
      </c>
      <c r="DM17" s="62">
        <v>52.2</v>
      </c>
      <c r="DN17" s="62">
        <v>12.2</v>
      </c>
      <c r="DO17" s="62">
        <v>85.9</v>
      </c>
      <c r="DP17" s="63">
        <v>14.1</v>
      </c>
      <c r="DQ17" s="60">
        <v>617</v>
      </c>
      <c r="DR17" s="61">
        <v>2514</v>
      </c>
      <c r="DS17" s="61">
        <v>70</v>
      </c>
      <c r="DT17" s="61">
        <v>41</v>
      </c>
      <c r="DU17" s="61">
        <v>2</v>
      </c>
      <c r="DV17" s="61">
        <v>18</v>
      </c>
      <c r="DW17" s="62">
        <v>0.9</v>
      </c>
      <c r="DX17" s="62">
        <v>0.9</v>
      </c>
      <c r="DY17" s="62">
        <v>2.42</v>
      </c>
      <c r="DZ17" s="62">
        <v>3.8</v>
      </c>
      <c r="EA17" s="62">
        <v>13.8</v>
      </c>
      <c r="EB17" s="61">
        <v>22</v>
      </c>
      <c r="EC17" s="153">
        <v>8.6288492706645056E-2</v>
      </c>
      <c r="ED17" s="61">
        <v>48</v>
      </c>
      <c r="EE17" s="153">
        <v>0.18826580226904374</v>
      </c>
      <c r="EF17" s="62">
        <v>40.9</v>
      </c>
      <c r="EG17" s="62">
        <v>10.9</v>
      </c>
      <c r="EH17" s="62">
        <v>90.9</v>
      </c>
      <c r="EI17" s="63">
        <v>8.6999999999999993</v>
      </c>
    </row>
    <row r="18" spans="1:139" x14ac:dyDescent="0.2">
      <c r="A18" s="30">
        <v>16</v>
      </c>
      <c r="B18" s="32" t="s">
        <v>242</v>
      </c>
      <c r="C18" s="120">
        <v>8.3228571428571438</v>
      </c>
      <c r="D18" s="34" t="s">
        <v>627</v>
      </c>
      <c r="E18" s="35">
        <v>1</v>
      </c>
      <c r="F18" s="36">
        <v>37070</v>
      </c>
      <c r="G18" s="37">
        <v>24.265753424657536</v>
      </c>
      <c r="H18" s="37" t="s">
        <v>669</v>
      </c>
      <c r="I18" s="37">
        <v>22.846575342465755</v>
      </c>
      <c r="J18" s="37" t="s">
        <v>978</v>
      </c>
      <c r="K18" s="37" t="s">
        <v>980</v>
      </c>
      <c r="L18" s="37" t="s">
        <v>987</v>
      </c>
      <c r="M18" s="35">
        <v>72</v>
      </c>
      <c r="N18" s="35">
        <v>196</v>
      </c>
      <c r="O18" s="35">
        <v>4.45</v>
      </c>
      <c r="P18" s="38">
        <v>3</v>
      </c>
      <c r="Q18" s="57">
        <v>0</v>
      </c>
      <c r="R18" s="58">
        <v>0.16166466586634654</v>
      </c>
      <c r="S18" s="58">
        <v>0.13153367738520577</v>
      </c>
      <c r="T18" s="58">
        <v>0.17917162895328834</v>
      </c>
      <c r="U18" s="58">
        <v>0.27851458885941643</v>
      </c>
      <c r="V18" s="58">
        <v>0.27851458885941643</v>
      </c>
      <c r="W18" s="59">
        <v>0.27851458885941643</v>
      </c>
      <c r="X18" s="42">
        <v>22.18082191780822</v>
      </c>
      <c r="Y18" s="43">
        <v>2.75</v>
      </c>
      <c r="Z18" s="43">
        <v>5</v>
      </c>
      <c r="AA18" s="43">
        <v>20.2</v>
      </c>
      <c r="AB18" s="43">
        <v>1.21</v>
      </c>
      <c r="AC18" s="43">
        <v>1.55</v>
      </c>
      <c r="AD18" s="44">
        <v>5.5137844611528819E-2</v>
      </c>
      <c r="AE18" s="44">
        <v>0.14129072681704261</v>
      </c>
      <c r="AF18" s="45">
        <v>0</v>
      </c>
      <c r="AG18" s="185">
        <v>0.70099999999999996</v>
      </c>
      <c r="AH18" s="185">
        <v>0.29599999999999999</v>
      </c>
      <c r="AI18" s="43">
        <v>99.964551792149067</v>
      </c>
      <c r="AJ18" s="47">
        <v>96.920078923299442</v>
      </c>
      <c r="AK18" s="48">
        <v>7</v>
      </c>
      <c r="AL18" s="49">
        <v>2</v>
      </c>
      <c r="AM18" s="49">
        <v>5</v>
      </c>
      <c r="AN18" s="49">
        <v>3</v>
      </c>
      <c r="AO18" s="49">
        <v>9</v>
      </c>
      <c r="AP18" s="49">
        <v>6</v>
      </c>
      <c r="AQ18" s="49">
        <v>6</v>
      </c>
      <c r="AR18" s="50">
        <v>1</v>
      </c>
      <c r="AS18" s="60"/>
      <c r="AT18" s="61">
        <v>3176.6</v>
      </c>
      <c r="AU18" s="61"/>
      <c r="AV18" s="61"/>
      <c r="AW18" s="61"/>
      <c r="AX18" s="61">
        <v>26</v>
      </c>
      <c r="AY18" s="62"/>
      <c r="AZ18" s="62"/>
      <c r="BA18" s="62"/>
      <c r="BB18" s="62"/>
      <c r="BC18" s="62"/>
      <c r="BD18" s="61"/>
      <c r="BE18" s="153"/>
      <c r="BF18" s="61"/>
      <c r="BG18" s="153"/>
      <c r="BH18" s="62"/>
      <c r="BI18" s="62"/>
      <c r="BJ18" s="62"/>
      <c r="BK18" s="63"/>
      <c r="BL18" s="60">
        <v>404</v>
      </c>
      <c r="BM18" s="61">
        <v>2499</v>
      </c>
      <c r="BN18" s="61">
        <v>52</v>
      </c>
      <c r="BO18" s="61">
        <v>27</v>
      </c>
      <c r="BP18" s="61">
        <v>3</v>
      </c>
      <c r="BQ18" s="61">
        <v>19</v>
      </c>
      <c r="BR18" s="62">
        <v>7.0000000000000007E-2</v>
      </c>
      <c r="BS18" s="62">
        <v>1.32</v>
      </c>
      <c r="BT18" s="62">
        <v>1.58</v>
      </c>
      <c r="BU18" s="62">
        <v>3.3</v>
      </c>
      <c r="BV18" s="62">
        <v>15</v>
      </c>
      <c r="BW18" s="61">
        <v>10</v>
      </c>
      <c r="BX18" s="153">
        <v>3.9108910891089109E-2</v>
      </c>
      <c r="BY18" s="61">
        <v>42</v>
      </c>
      <c r="BZ18" s="153">
        <v>0.16425742574257426</v>
      </c>
      <c r="CA18" s="62">
        <v>40</v>
      </c>
      <c r="CB18" s="62">
        <v>6.9</v>
      </c>
      <c r="CC18" s="62">
        <v>78.5</v>
      </c>
      <c r="CD18" s="63">
        <v>21.1</v>
      </c>
      <c r="CE18" s="60">
        <v>497</v>
      </c>
      <c r="CF18" s="61">
        <v>3778.5</v>
      </c>
      <c r="CG18" s="61">
        <v>30</v>
      </c>
      <c r="CH18" s="61">
        <v>26</v>
      </c>
      <c r="CI18" s="61">
        <v>5</v>
      </c>
      <c r="CJ18" s="61">
        <v>39</v>
      </c>
      <c r="CK18" s="62">
        <v>0.13</v>
      </c>
      <c r="CL18" s="62">
        <v>1.43</v>
      </c>
      <c r="CM18" s="62">
        <v>2.39</v>
      </c>
      <c r="CN18" s="62">
        <v>4.7</v>
      </c>
      <c r="CO18" s="62">
        <v>14.3</v>
      </c>
      <c r="CP18" s="61">
        <v>4</v>
      </c>
      <c r="CQ18" s="153">
        <v>1.9235412474849094E-2</v>
      </c>
      <c r="CR18" s="61">
        <v>26</v>
      </c>
      <c r="CS18" s="153">
        <v>0.12503018108651912</v>
      </c>
      <c r="CT18" s="62">
        <v>75</v>
      </c>
      <c r="CU18" s="62">
        <v>0</v>
      </c>
      <c r="CV18" s="62">
        <v>81.8</v>
      </c>
      <c r="CW18" s="63">
        <v>17.8</v>
      </c>
      <c r="CX18" s="60">
        <v>677</v>
      </c>
      <c r="CY18" s="61">
        <v>3778.5</v>
      </c>
      <c r="CZ18" s="61">
        <v>58</v>
      </c>
      <c r="DA18" s="61">
        <v>40</v>
      </c>
      <c r="DB18" s="61">
        <v>7</v>
      </c>
      <c r="DC18" s="61">
        <v>37</v>
      </c>
      <c r="DD18" s="62">
        <v>0.14000000000000001</v>
      </c>
      <c r="DE18" s="62">
        <v>1.55</v>
      </c>
      <c r="DF18" s="62">
        <v>2.0299999999999998</v>
      </c>
      <c r="DG18" s="62">
        <v>5</v>
      </c>
      <c r="DH18" s="62">
        <v>16.399999999999999</v>
      </c>
      <c r="DI18" s="61">
        <v>8</v>
      </c>
      <c r="DJ18" s="153">
        <v>2.3988183161004428E-2</v>
      </c>
      <c r="DK18" s="61">
        <v>50</v>
      </c>
      <c r="DL18" s="153">
        <v>0.14992614475627769</v>
      </c>
      <c r="DM18" s="62">
        <v>50</v>
      </c>
      <c r="DN18" s="62">
        <v>4.8</v>
      </c>
      <c r="DO18" s="62">
        <v>60.1</v>
      </c>
      <c r="DP18" s="63">
        <v>39.299999999999997</v>
      </c>
      <c r="DQ18" s="60">
        <v>798</v>
      </c>
      <c r="DR18" s="61">
        <v>2865.2000000000003</v>
      </c>
      <c r="DS18" s="61">
        <v>57</v>
      </c>
      <c r="DT18" s="61">
        <v>39</v>
      </c>
      <c r="DU18" s="61">
        <v>8</v>
      </c>
      <c r="DV18" s="61">
        <v>20.8</v>
      </c>
      <c r="DW18" s="62">
        <v>1.21</v>
      </c>
      <c r="DX18" s="62">
        <v>1.21</v>
      </c>
      <c r="DY18" s="62">
        <v>2.75</v>
      </c>
      <c r="DZ18" s="62">
        <v>3.4</v>
      </c>
      <c r="EA18" s="62">
        <v>20.2</v>
      </c>
      <c r="EB18" s="61">
        <v>16</v>
      </c>
      <c r="EC18" s="153">
        <v>5.5137844611528819E-2</v>
      </c>
      <c r="ED18" s="61">
        <v>41</v>
      </c>
      <c r="EE18" s="153">
        <v>0.14129072681704261</v>
      </c>
      <c r="EF18" s="62">
        <v>56.3</v>
      </c>
      <c r="EG18" s="62">
        <v>0</v>
      </c>
      <c r="EH18" s="62">
        <v>80.099999999999994</v>
      </c>
      <c r="EI18" s="63">
        <v>19.899999999999999</v>
      </c>
    </row>
    <row r="19" spans="1:139" x14ac:dyDescent="0.2">
      <c r="A19" s="30">
        <v>17</v>
      </c>
      <c r="B19" s="32" t="s">
        <v>269</v>
      </c>
      <c r="C19" s="120">
        <v>8.2085714285714282</v>
      </c>
      <c r="D19" s="34" t="s">
        <v>840</v>
      </c>
      <c r="E19" s="35">
        <v>6</v>
      </c>
      <c r="F19" s="36">
        <v>36983</v>
      </c>
      <c r="G19" s="37">
        <v>24.504109589041096</v>
      </c>
      <c r="H19" s="37" t="s">
        <v>684</v>
      </c>
      <c r="I19" s="37">
        <v>23.084931506849315</v>
      </c>
      <c r="J19" s="37" t="s">
        <v>983</v>
      </c>
      <c r="K19" s="37" t="s">
        <v>977</v>
      </c>
      <c r="L19" s="37" t="s">
        <v>987</v>
      </c>
      <c r="M19" s="35">
        <v>74</v>
      </c>
      <c r="N19" s="35">
        <v>198</v>
      </c>
      <c r="O19" s="35">
        <v>4.46</v>
      </c>
      <c r="P19" s="38">
        <v>3</v>
      </c>
      <c r="Q19" s="57">
        <v>0</v>
      </c>
      <c r="R19" s="58">
        <v>0</v>
      </c>
      <c r="S19" s="58">
        <v>0</v>
      </c>
      <c r="T19" s="58">
        <v>0.28221242046918305</v>
      </c>
      <c r="U19" s="58">
        <v>0.30256816934057218</v>
      </c>
      <c r="V19" s="58">
        <v>0.30256816934057218</v>
      </c>
      <c r="W19" s="59">
        <v>0.25718294393948632</v>
      </c>
      <c r="X19" s="42">
        <v>21.416438356164385</v>
      </c>
      <c r="Y19" s="43">
        <v>2.25</v>
      </c>
      <c r="Z19" s="43">
        <v>6</v>
      </c>
      <c r="AA19" s="43">
        <v>11.4</v>
      </c>
      <c r="AB19" s="43">
        <v>0.75</v>
      </c>
      <c r="AC19" s="43">
        <v>3.47</v>
      </c>
      <c r="AD19" s="44">
        <v>5.9556451612903225E-2</v>
      </c>
      <c r="AE19" s="44">
        <v>0.12591935483870967</v>
      </c>
      <c r="AF19" s="45">
        <v>4.0999999999999995E-2</v>
      </c>
      <c r="AG19" s="185">
        <v>0.28299999999999997</v>
      </c>
      <c r="AH19" s="185">
        <v>0.71100000000000008</v>
      </c>
      <c r="AI19" s="43">
        <v>100.08194827192241</v>
      </c>
      <c r="AJ19" s="47">
        <v>101.10492748803122</v>
      </c>
      <c r="AK19" s="48">
        <v>7</v>
      </c>
      <c r="AL19" s="49">
        <v>4</v>
      </c>
      <c r="AM19" s="49">
        <v>4</v>
      </c>
      <c r="AN19" s="49">
        <v>5</v>
      </c>
      <c r="AO19" s="49">
        <v>8</v>
      </c>
      <c r="AP19" s="49">
        <v>6</v>
      </c>
      <c r="AQ19" s="49">
        <v>6</v>
      </c>
      <c r="AR19" s="50">
        <v>0</v>
      </c>
      <c r="AS19" s="60"/>
      <c r="AT19" s="61">
        <v>1</v>
      </c>
      <c r="AU19" s="61"/>
      <c r="AV19" s="61"/>
      <c r="AW19" s="61"/>
      <c r="AX19" s="61"/>
      <c r="AY19" s="62">
        <v>0.19</v>
      </c>
      <c r="AZ19" s="62">
        <v>0.12</v>
      </c>
      <c r="BA19" s="62"/>
      <c r="BB19" s="62"/>
      <c r="BC19" s="62"/>
      <c r="BD19" s="61"/>
      <c r="BE19" s="153"/>
      <c r="BF19" s="61"/>
      <c r="BG19" s="153"/>
      <c r="BH19" s="62"/>
      <c r="BI19" s="62"/>
      <c r="BJ19" s="62"/>
      <c r="BK19" s="63"/>
      <c r="BL19" s="60"/>
      <c r="BM19" s="61">
        <v>1</v>
      </c>
      <c r="BN19" s="61"/>
      <c r="BO19" s="61"/>
      <c r="BP19" s="61"/>
      <c r="BQ19" s="61"/>
      <c r="BR19" s="62">
        <v>0.12</v>
      </c>
      <c r="BS19" s="62">
        <v>0.03</v>
      </c>
      <c r="BT19" s="62"/>
      <c r="BU19" s="62"/>
      <c r="BV19" s="62"/>
      <c r="BW19" s="61"/>
      <c r="BX19" s="153"/>
      <c r="BY19" s="61"/>
      <c r="BZ19" s="153"/>
      <c r="CA19" s="62"/>
      <c r="CB19" s="62"/>
      <c r="CC19" s="62"/>
      <c r="CD19" s="63"/>
      <c r="CE19" s="60"/>
      <c r="CF19" s="61">
        <v>1</v>
      </c>
      <c r="CG19" s="61"/>
      <c r="CH19" s="61"/>
      <c r="CI19" s="61"/>
      <c r="CJ19" s="61"/>
      <c r="CK19" s="62">
        <v>0.05</v>
      </c>
      <c r="CL19" s="62">
        <v>0</v>
      </c>
      <c r="CM19" s="62"/>
      <c r="CN19" s="62"/>
      <c r="CO19" s="62"/>
      <c r="CP19" s="61"/>
      <c r="CQ19" s="153"/>
      <c r="CR19" s="61"/>
      <c r="CS19" s="153"/>
      <c r="CT19" s="62"/>
      <c r="CU19" s="62"/>
      <c r="CV19" s="62"/>
      <c r="CW19" s="63"/>
      <c r="CX19" s="60">
        <v>723</v>
      </c>
      <c r="CY19" s="61">
        <v>2561.9</v>
      </c>
      <c r="CZ19" s="61">
        <v>85.6</v>
      </c>
      <c r="DA19" s="61">
        <v>58</v>
      </c>
      <c r="DB19" s="61">
        <v>6</v>
      </c>
      <c r="DC19" s="61">
        <v>19.8</v>
      </c>
      <c r="DD19" s="62">
        <v>0.24</v>
      </c>
      <c r="DE19" s="62">
        <v>2.33</v>
      </c>
      <c r="DF19" s="62">
        <v>2.25</v>
      </c>
      <c r="DG19" s="62">
        <v>4.7</v>
      </c>
      <c r="DH19" s="62">
        <v>11.4</v>
      </c>
      <c r="DI19" s="61">
        <v>24</v>
      </c>
      <c r="DJ19" s="153">
        <v>7.4688796680497924E-2</v>
      </c>
      <c r="DK19" s="61">
        <v>61.599999999999994</v>
      </c>
      <c r="DL19" s="153">
        <v>0.19170124481327799</v>
      </c>
      <c r="DM19" s="62">
        <v>62.5</v>
      </c>
      <c r="DN19" s="62">
        <v>9.4</v>
      </c>
      <c r="DO19" s="62">
        <v>28.7</v>
      </c>
      <c r="DP19" s="63">
        <v>70.7</v>
      </c>
      <c r="DQ19" s="60">
        <v>992</v>
      </c>
      <c r="DR19" s="61">
        <v>3278.6</v>
      </c>
      <c r="DS19" s="61">
        <v>87.2</v>
      </c>
      <c r="DT19" s="61">
        <v>71</v>
      </c>
      <c r="DU19" s="61">
        <v>13</v>
      </c>
      <c r="DV19" s="61">
        <v>28.6</v>
      </c>
      <c r="DW19" s="62">
        <v>0.75</v>
      </c>
      <c r="DX19" s="62">
        <v>3.47</v>
      </c>
      <c r="DY19" s="62">
        <v>2.11</v>
      </c>
      <c r="DZ19" s="62">
        <v>6</v>
      </c>
      <c r="EA19" s="62">
        <v>10.7</v>
      </c>
      <c r="EB19" s="61">
        <v>28</v>
      </c>
      <c r="EC19" s="153">
        <v>5.9556451612903225E-2</v>
      </c>
      <c r="ED19" s="61">
        <v>59.2</v>
      </c>
      <c r="EE19" s="153">
        <v>0.12591935483870967</v>
      </c>
      <c r="EF19" s="62">
        <v>60.7</v>
      </c>
      <c r="EG19" s="62">
        <v>4.0999999999999996</v>
      </c>
      <c r="EH19" s="62">
        <v>27.9</v>
      </c>
      <c r="EI19" s="63">
        <v>71.5</v>
      </c>
    </row>
    <row r="20" spans="1:139" x14ac:dyDescent="0.2">
      <c r="A20" s="30">
        <v>18</v>
      </c>
      <c r="B20" s="32" t="s">
        <v>266</v>
      </c>
      <c r="C20" s="120">
        <v>7.975714285714286</v>
      </c>
      <c r="D20" s="34" t="s">
        <v>839</v>
      </c>
      <c r="E20" s="35">
        <v>5</v>
      </c>
      <c r="F20" s="36">
        <v>36926</v>
      </c>
      <c r="G20" s="37">
        <v>24.660273972602738</v>
      </c>
      <c r="H20" s="37" t="s">
        <v>754</v>
      </c>
      <c r="I20" s="37">
        <v>23.241095890410961</v>
      </c>
      <c r="J20" s="37" t="s">
        <v>983</v>
      </c>
      <c r="K20" s="37" t="s">
        <v>981</v>
      </c>
      <c r="L20" s="37" t="s">
        <v>986</v>
      </c>
      <c r="M20" s="35">
        <v>68</v>
      </c>
      <c r="N20" s="35">
        <v>168</v>
      </c>
      <c r="O20" s="35">
        <v>4.38</v>
      </c>
      <c r="P20" s="38">
        <v>4</v>
      </c>
      <c r="Q20" s="57">
        <v>0.23996509598603841</v>
      </c>
      <c r="R20" s="58">
        <v>0.4126851409460105</v>
      </c>
      <c r="S20" s="58">
        <v>0.41511620813761974</v>
      </c>
      <c r="T20" s="58">
        <v>0.27062395309882747</v>
      </c>
      <c r="U20" s="58">
        <v>0.21657226976720975</v>
      </c>
      <c r="V20" s="58">
        <v>0.31584423895241476</v>
      </c>
      <c r="W20" s="59">
        <v>0.300052027004794</v>
      </c>
      <c r="X20" s="42">
        <v>18.580821917808219</v>
      </c>
      <c r="Y20" s="43">
        <v>2.16</v>
      </c>
      <c r="Z20" s="43">
        <v>7.5</v>
      </c>
      <c r="AA20" s="43">
        <v>8.4</v>
      </c>
      <c r="AB20" s="43">
        <v>0.76</v>
      </c>
      <c r="AC20" s="43">
        <v>2.2400000000000002</v>
      </c>
      <c r="AD20" s="44">
        <v>3.0967741935483867E-2</v>
      </c>
      <c r="AE20" s="44">
        <v>0.23668202764976956</v>
      </c>
      <c r="AF20" s="45">
        <v>6.3E-2</v>
      </c>
      <c r="AG20" s="185">
        <v>0.29049999999999998</v>
      </c>
      <c r="AH20" s="185">
        <v>0.70399999999999996</v>
      </c>
      <c r="AI20" s="43">
        <v>91.294126019727514</v>
      </c>
      <c r="AJ20" s="47">
        <v>81.240987894290612</v>
      </c>
      <c r="AK20" s="48">
        <v>8</v>
      </c>
      <c r="AL20" s="49">
        <v>9</v>
      </c>
      <c r="AM20" s="49">
        <v>4</v>
      </c>
      <c r="AN20" s="49">
        <v>6</v>
      </c>
      <c r="AO20" s="49">
        <v>9</v>
      </c>
      <c r="AP20" s="49">
        <v>3</v>
      </c>
      <c r="AQ20" s="49">
        <v>4</v>
      </c>
      <c r="AR20" s="50">
        <v>0.5</v>
      </c>
      <c r="AS20" s="60">
        <v>550</v>
      </c>
      <c r="AT20" s="61">
        <v>2292</v>
      </c>
      <c r="AU20" s="61">
        <v>66</v>
      </c>
      <c r="AV20" s="61">
        <v>31</v>
      </c>
      <c r="AW20" s="61">
        <v>3</v>
      </c>
      <c r="AX20" s="61">
        <v>13</v>
      </c>
      <c r="AY20" s="62">
        <v>0.12</v>
      </c>
      <c r="AZ20" s="62">
        <v>1.77</v>
      </c>
      <c r="BA20" s="62">
        <v>2.21</v>
      </c>
      <c r="BB20" s="62">
        <v>5.3</v>
      </c>
      <c r="BC20" s="62">
        <v>14.8</v>
      </c>
      <c r="BD20" s="61">
        <v>10</v>
      </c>
      <c r="BE20" s="153">
        <v>4.018181818181818E-2</v>
      </c>
      <c r="BF20" s="61">
        <v>56</v>
      </c>
      <c r="BG20" s="153">
        <v>0.22501818181818181</v>
      </c>
      <c r="BH20" s="62">
        <v>20</v>
      </c>
      <c r="BI20" s="62">
        <v>16.2</v>
      </c>
      <c r="BJ20" s="62">
        <v>1.1000000000000001</v>
      </c>
      <c r="BK20" s="63">
        <v>98.9</v>
      </c>
      <c r="BL20" s="60">
        <v>691</v>
      </c>
      <c r="BM20" s="61">
        <v>1674.4</v>
      </c>
      <c r="BN20" s="61">
        <v>75</v>
      </c>
      <c r="BO20" s="61">
        <v>41</v>
      </c>
      <c r="BP20" s="61">
        <v>3</v>
      </c>
      <c r="BQ20" s="61">
        <v>7</v>
      </c>
      <c r="BR20" s="62">
        <v>0.2</v>
      </c>
      <c r="BS20" s="62">
        <v>2.89</v>
      </c>
      <c r="BT20" s="62">
        <v>2.94</v>
      </c>
      <c r="BU20" s="62">
        <v>4.7</v>
      </c>
      <c r="BV20" s="62">
        <v>17.3</v>
      </c>
      <c r="BW20" s="61">
        <v>13</v>
      </c>
      <c r="BX20" s="153">
        <v>5.5311143270622289E-2</v>
      </c>
      <c r="BY20" s="61">
        <v>62</v>
      </c>
      <c r="BZ20" s="153">
        <v>0.2637916063675832</v>
      </c>
      <c r="CA20" s="62">
        <v>38.5</v>
      </c>
      <c r="CB20" s="62">
        <v>16.3</v>
      </c>
      <c r="CC20" s="62">
        <v>31.7</v>
      </c>
      <c r="CD20" s="63">
        <v>68.3</v>
      </c>
      <c r="CE20" s="60">
        <v>1361</v>
      </c>
      <c r="CF20" s="61">
        <v>3278.6</v>
      </c>
      <c r="CG20" s="61">
        <v>111</v>
      </c>
      <c r="CH20" s="61">
        <v>69</v>
      </c>
      <c r="CI20" s="61">
        <v>7</v>
      </c>
      <c r="CJ20" s="61">
        <v>19</v>
      </c>
      <c r="CK20" s="62">
        <v>0.28000000000000003</v>
      </c>
      <c r="CL20" s="62">
        <v>3.7</v>
      </c>
      <c r="CM20" s="62">
        <v>3.82</v>
      </c>
      <c r="CN20" s="62">
        <v>7</v>
      </c>
      <c r="CO20" s="62">
        <v>15.2</v>
      </c>
      <c r="CP20" s="61">
        <v>27</v>
      </c>
      <c r="CQ20" s="153">
        <v>7.5782512858192499E-2</v>
      </c>
      <c r="CR20" s="61">
        <v>84</v>
      </c>
      <c r="CS20" s="153">
        <v>0.23576781778104333</v>
      </c>
      <c r="CT20" s="62">
        <v>37</v>
      </c>
      <c r="CU20" s="62">
        <v>8</v>
      </c>
      <c r="CV20" s="62">
        <v>24.1</v>
      </c>
      <c r="CW20" s="63">
        <v>75.900000000000006</v>
      </c>
      <c r="CX20" s="60">
        <v>1034</v>
      </c>
      <c r="CY20" s="61">
        <v>3820.7999999999997</v>
      </c>
      <c r="CZ20" s="61">
        <v>122</v>
      </c>
      <c r="DA20" s="61">
        <v>85</v>
      </c>
      <c r="DB20" s="61">
        <v>7</v>
      </c>
      <c r="DC20" s="61">
        <v>26</v>
      </c>
      <c r="DD20" s="62">
        <v>7.0000000000000007E-2</v>
      </c>
      <c r="DE20" s="62">
        <v>2.2400000000000002</v>
      </c>
      <c r="DF20" s="62">
        <v>2.16</v>
      </c>
      <c r="DG20" s="62">
        <v>7.5</v>
      </c>
      <c r="DH20" s="62">
        <v>8.4</v>
      </c>
      <c r="DI20" s="61">
        <v>10</v>
      </c>
      <c r="DJ20" s="153">
        <v>2.0889748549323017E-2</v>
      </c>
      <c r="DK20" s="61">
        <v>112</v>
      </c>
      <c r="DL20" s="153">
        <v>0.23396518375241779</v>
      </c>
      <c r="DM20" s="62">
        <v>50</v>
      </c>
      <c r="DN20" s="62">
        <v>7.6</v>
      </c>
      <c r="DO20" s="62">
        <v>28.9</v>
      </c>
      <c r="DP20" s="63">
        <v>70.7</v>
      </c>
      <c r="DQ20" s="60">
        <v>868</v>
      </c>
      <c r="DR20" s="61">
        <v>4007.9</v>
      </c>
      <c r="DS20" s="61">
        <v>121</v>
      </c>
      <c r="DT20" s="61">
        <v>89</v>
      </c>
      <c r="DU20" s="61">
        <v>13</v>
      </c>
      <c r="DV20" s="61">
        <v>36.4</v>
      </c>
      <c r="DW20" s="62">
        <v>0.76</v>
      </c>
      <c r="DX20" s="62">
        <v>0.76</v>
      </c>
      <c r="DY20" s="62">
        <v>1.92</v>
      </c>
      <c r="DZ20" s="62">
        <v>5.8</v>
      </c>
      <c r="EA20" s="62">
        <v>6.7</v>
      </c>
      <c r="EB20" s="61">
        <v>14</v>
      </c>
      <c r="EC20" s="153">
        <v>3.0967741935483867E-2</v>
      </c>
      <c r="ED20" s="61">
        <v>107</v>
      </c>
      <c r="EE20" s="153">
        <v>0.23668202764976956</v>
      </c>
      <c r="EF20" s="62">
        <v>35.700000000000003</v>
      </c>
      <c r="EG20" s="62">
        <v>6.3</v>
      </c>
      <c r="EH20" s="62">
        <v>29.2</v>
      </c>
      <c r="EI20" s="63">
        <v>70.099999999999994</v>
      </c>
    </row>
    <row r="21" spans="1:139" ht="15.75" customHeight="1" x14ac:dyDescent="0.2">
      <c r="A21" s="30">
        <v>19</v>
      </c>
      <c r="B21" s="32" t="s">
        <v>237</v>
      </c>
      <c r="C21" s="120">
        <v>7.8999999999999986</v>
      </c>
      <c r="D21" s="34" t="s">
        <v>700</v>
      </c>
      <c r="E21" s="35">
        <v>2</v>
      </c>
      <c r="F21" s="36">
        <v>37061</v>
      </c>
      <c r="G21" s="37">
        <v>24.290410958904111</v>
      </c>
      <c r="H21" s="37" t="s">
        <v>669</v>
      </c>
      <c r="I21" s="37">
        <v>22.87123287671233</v>
      </c>
      <c r="J21" s="37" t="s">
        <v>983</v>
      </c>
      <c r="K21" s="37" t="s">
        <v>981</v>
      </c>
      <c r="L21" s="37" t="s">
        <v>986</v>
      </c>
      <c r="M21" s="35">
        <v>71</v>
      </c>
      <c r="N21" s="35">
        <v>185</v>
      </c>
      <c r="O21" s="35">
        <v>4.3899999999999997</v>
      </c>
      <c r="P21" s="38">
        <v>3</v>
      </c>
      <c r="Q21" s="57">
        <v>0</v>
      </c>
      <c r="R21" s="58">
        <v>8.1235850312957769E-2</v>
      </c>
      <c r="S21" s="58">
        <v>0.13117621337997379</v>
      </c>
      <c r="T21" s="58">
        <v>0.12213343727668421</v>
      </c>
      <c r="U21" s="58">
        <v>0.24613944782405242</v>
      </c>
      <c r="V21" s="58">
        <v>0.24613944782405242</v>
      </c>
      <c r="W21" s="59">
        <v>0.24613944782405242</v>
      </c>
      <c r="X21" s="42">
        <v>22.205479452054796</v>
      </c>
      <c r="Y21" s="43">
        <v>2.68</v>
      </c>
      <c r="Z21" s="43">
        <v>7.6</v>
      </c>
      <c r="AA21" s="43">
        <v>13.9</v>
      </c>
      <c r="AB21" s="43">
        <v>1.5</v>
      </c>
      <c r="AC21" s="43">
        <v>1.5</v>
      </c>
      <c r="AD21" s="44">
        <v>2.7173637515842841E-2</v>
      </c>
      <c r="AE21" s="44">
        <v>0.20040557667934097</v>
      </c>
      <c r="AF21" s="45">
        <v>0.02</v>
      </c>
      <c r="AG21" s="185">
        <v>0.20400000000000001</v>
      </c>
      <c r="AH21" s="185">
        <v>0.79350000000000009</v>
      </c>
      <c r="AI21" s="43">
        <v>99.61933609796219</v>
      </c>
      <c r="AJ21" s="47">
        <v>94.580184648345266</v>
      </c>
      <c r="AK21" s="48">
        <v>6</v>
      </c>
      <c r="AL21" s="49">
        <v>2</v>
      </c>
      <c r="AM21" s="49">
        <v>5</v>
      </c>
      <c r="AN21" s="49">
        <v>6</v>
      </c>
      <c r="AO21" s="49">
        <v>9</v>
      </c>
      <c r="AP21" s="49">
        <v>5</v>
      </c>
      <c r="AQ21" s="49">
        <v>6</v>
      </c>
      <c r="AR21" s="50">
        <v>0.5</v>
      </c>
      <c r="AS21" s="60"/>
      <c r="AT21" s="61">
        <v>3260.4</v>
      </c>
      <c r="AU21" s="61"/>
      <c r="AV21" s="61"/>
      <c r="AW21" s="61"/>
      <c r="AX21" s="61">
        <v>25</v>
      </c>
      <c r="AY21" s="62"/>
      <c r="AZ21" s="62"/>
      <c r="BA21" s="62"/>
      <c r="BB21" s="62"/>
      <c r="BC21" s="62"/>
      <c r="BD21" s="61"/>
      <c r="BE21" s="153"/>
      <c r="BF21" s="61"/>
      <c r="BG21" s="153"/>
      <c r="BH21" s="62"/>
      <c r="BI21" s="62"/>
      <c r="BJ21" s="62"/>
      <c r="BK21" s="63"/>
      <c r="BL21" s="60">
        <v>122</v>
      </c>
      <c r="BM21" s="61">
        <v>1501.8000000000002</v>
      </c>
      <c r="BN21" s="61">
        <v>14</v>
      </c>
      <c r="BO21" s="61">
        <v>9</v>
      </c>
      <c r="BP21" s="61">
        <v>1</v>
      </c>
      <c r="BQ21" s="61">
        <v>9</v>
      </c>
      <c r="BR21" s="62">
        <v>0.05</v>
      </c>
      <c r="BS21" s="62">
        <v>0.65</v>
      </c>
      <c r="BT21" s="62">
        <v>1.53</v>
      </c>
      <c r="BU21" s="62">
        <v>2.1</v>
      </c>
      <c r="BV21" s="62">
        <v>15.9</v>
      </c>
      <c r="BW21" s="61">
        <v>1</v>
      </c>
      <c r="BX21" s="153">
        <v>1.2540983606557378E-2</v>
      </c>
      <c r="BY21" s="61">
        <v>13</v>
      </c>
      <c r="BZ21" s="153">
        <v>0.16303278688524589</v>
      </c>
      <c r="CA21" s="62">
        <v>100</v>
      </c>
      <c r="CB21" s="62">
        <v>18.2</v>
      </c>
      <c r="CC21" s="62">
        <v>63.9</v>
      </c>
      <c r="CD21" s="63">
        <v>36.1</v>
      </c>
      <c r="CE21" s="60">
        <v>420</v>
      </c>
      <c r="CF21" s="61">
        <v>3201.7999999999997</v>
      </c>
      <c r="CG21" s="61">
        <v>39</v>
      </c>
      <c r="CH21" s="61">
        <v>25</v>
      </c>
      <c r="CI21" s="61">
        <v>3</v>
      </c>
      <c r="CJ21" s="61">
        <v>21</v>
      </c>
      <c r="CK21" s="62">
        <v>0.09</v>
      </c>
      <c r="CL21" s="62">
        <v>1.23</v>
      </c>
      <c r="CM21" s="62">
        <v>2.2999999999999998</v>
      </c>
      <c r="CN21" s="62">
        <v>5.8</v>
      </c>
      <c r="CO21" s="62">
        <v>14.3</v>
      </c>
      <c r="CP21" s="61">
        <v>4</v>
      </c>
      <c r="CQ21" s="153">
        <v>2.1904761904761903E-2</v>
      </c>
      <c r="CR21" s="61">
        <v>35</v>
      </c>
      <c r="CS21" s="153">
        <v>0.19166666666666665</v>
      </c>
      <c r="CT21" s="62">
        <v>50</v>
      </c>
      <c r="CU21" s="62">
        <v>7.4</v>
      </c>
      <c r="CV21" s="62">
        <v>73.7</v>
      </c>
      <c r="CW21" s="63">
        <v>26.3</v>
      </c>
      <c r="CX21" s="60">
        <v>376</v>
      </c>
      <c r="CY21" s="61">
        <v>3078.6</v>
      </c>
      <c r="CZ21" s="61">
        <v>37</v>
      </c>
      <c r="DA21" s="61">
        <v>25</v>
      </c>
      <c r="DB21" s="61">
        <v>4</v>
      </c>
      <c r="DC21" s="61">
        <v>24</v>
      </c>
      <c r="DD21" s="62">
        <v>0.09</v>
      </c>
      <c r="DE21" s="62">
        <v>1.22</v>
      </c>
      <c r="DF21" s="62">
        <v>2.15</v>
      </c>
      <c r="DG21" s="62">
        <v>7.6</v>
      </c>
      <c r="DH21" s="62">
        <v>13.5</v>
      </c>
      <c r="DI21" s="61">
        <v>4</v>
      </c>
      <c r="DJ21" s="153">
        <v>2.2872340425531917E-2</v>
      </c>
      <c r="DK21" s="61">
        <v>33</v>
      </c>
      <c r="DL21" s="153">
        <v>0.1886968085106383</v>
      </c>
      <c r="DM21" s="62">
        <v>75</v>
      </c>
      <c r="DN21" s="62">
        <v>7.4</v>
      </c>
      <c r="DO21" s="62">
        <v>9.5</v>
      </c>
      <c r="DP21" s="63">
        <v>90</v>
      </c>
      <c r="DQ21" s="60">
        <v>789</v>
      </c>
      <c r="DR21" s="61">
        <v>3205.5</v>
      </c>
      <c r="DS21" s="61">
        <v>67</v>
      </c>
      <c r="DT21" s="61">
        <v>48</v>
      </c>
      <c r="DU21" s="61">
        <v>12</v>
      </c>
      <c r="DV21" s="61">
        <v>24</v>
      </c>
      <c r="DW21" s="62">
        <v>1.5</v>
      </c>
      <c r="DX21" s="62">
        <v>1.5</v>
      </c>
      <c r="DY21" s="62">
        <v>2.68</v>
      </c>
      <c r="DZ21" s="62">
        <v>4.5999999999999996</v>
      </c>
      <c r="EA21" s="62">
        <v>13.9</v>
      </c>
      <c r="EB21" s="61">
        <v>8</v>
      </c>
      <c r="EC21" s="153">
        <v>2.7173637515842841E-2</v>
      </c>
      <c r="ED21" s="61">
        <v>59</v>
      </c>
      <c r="EE21" s="153">
        <v>0.20040557667934097</v>
      </c>
      <c r="EF21" s="62">
        <v>37.5</v>
      </c>
      <c r="EG21" s="62">
        <v>2</v>
      </c>
      <c r="EH21" s="62">
        <v>31.3</v>
      </c>
      <c r="EI21" s="63">
        <v>68.7</v>
      </c>
    </row>
    <row r="22" spans="1:139" ht="15.75" customHeight="1" x14ac:dyDescent="0.2">
      <c r="A22" s="30">
        <v>20</v>
      </c>
      <c r="B22" s="32" t="s">
        <v>254</v>
      </c>
      <c r="C22" s="120">
        <v>7.8785714285714299</v>
      </c>
      <c r="D22" s="34" t="s">
        <v>761</v>
      </c>
      <c r="E22" s="35">
        <v>3</v>
      </c>
      <c r="F22" s="36">
        <v>37305</v>
      </c>
      <c r="G22" s="37">
        <v>23.621917808219177</v>
      </c>
      <c r="H22" s="37" t="s">
        <v>669</v>
      </c>
      <c r="I22" s="37">
        <v>22.202739726027396</v>
      </c>
      <c r="J22" s="37" t="s">
        <v>976</v>
      </c>
      <c r="K22" s="37" t="s">
        <v>980</v>
      </c>
      <c r="L22" s="37" t="s">
        <v>985</v>
      </c>
      <c r="M22" s="35">
        <v>73</v>
      </c>
      <c r="N22" s="35">
        <v>202</v>
      </c>
      <c r="O22" s="35">
        <v>4.54</v>
      </c>
      <c r="P22" s="38">
        <v>4</v>
      </c>
      <c r="Q22" s="57">
        <v>0</v>
      </c>
      <c r="R22" s="58">
        <v>7.2618125484120843E-3</v>
      </c>
      <c r="S22" s="58">
        <v>2.7149078006558788E-2</v>
      </c>
      <c r="T22" s="58">
        <v>0.30001507613447914</v>
      </c>
      <c r="U22" s="58">
        <v>0.33854476281060514</v>
      </c>
      <c r="V22" s="58">
        <v>0.33854476281060514</v>
      </c>
      <c r="W22" s="59">
        <v>0.32161752467007487</v>
      </c>
      <c r="X22" s="42">
        <v>20.534246575342465</v>
      </c>
      <c r="Y22" s="43">
        <v>3.21</v>
      </c>
      <c r="Z22" s="43">
        <v>7.2</v>
      </c>
      <c r="AA22" s="43">
        <v>17.100000000000001</v>
      </c>
      <c r="AB22" s="43">
        <v>1.47</v>
      </c>
      <c r="AC22" s="43">
        <v>1.76</v>
      </c>
      <c r="AD22" s="44">
        <v>4.5092186128182617E-2</v>
      </c>
      <c r="AE22" s="44">
        <v>0.19446005267778754</v>
      </c>
      <c r="AF22" s="45">
        <v>0.10300000000000001</v>
      </c>
      <c r="AG22" s="185">
        <v>0.81150000000000011</v>
      </c>
      <c r="AH22" s="185">
        <v>0.187</v>
      </c>
      <c r="AI22" s="43">
        <v>95.095059320525863</v>
      </c>
      <c r="AJ22" s="47">
        <v>94.126353716478292</v>
      </c>
      <c r="AK22" s="48">
        <v>8</v>
      </c>
      <c r="AL22" s="49">
        <v>5</v>
      </c>
      <c r="AM22" s="49">
        <v>6</v>
      </c>
      <c r="AN22" s="49">
        <v>5</v>
      </c>
      <c r="AO22" s="49">
        <v>7</v>
      </c>
      <c r="AP22" s="49">
        <v>5</v>
      </c>
      <c r="AQ22" s="49">
        <v>4</v>
      </c>
      <c r="AR22" s="50">
        <v>0.25</v>
      </c>
      <c r="AS22" s="60"/>
      <c r="AT22" s="61">
        <v>1</v>
      </c>
      <c r="AU22" s="61"/>
      <c r="AV22" s="61"/>
      <c r="AW22" s="61"/>
      <c r="AX22" s="61"/>
      <c r="AY22" s="62"/>
      <c r="AZ22" s="62"/>
      <c r="BA22" s="62"/>
      <c r="BB22" s="62"/>
      <c r="BC22" s="62"/>
      <c r="BD22" s="61"/>
      <c r="BE22" s="153"/>
      <c r="BF22" s="61"/>
      <c r="BG22" s="153"/>
      <c r="BH22" s="62"/>
      <c r="BI22" s="62"/>
      <c r="BJ22" s="62"/>
      <c r="BK22" s="63"/>
      <c r="BL22" s="60">
        <v>15</v>
      </c>
      <c r="BM22" s="61">
        <v>2065.6</v>
      </c>
      <c r="BN22" s="61">
        <v>2</v>
      </c>
      <c r="BO22" s="61">
        <v>2</v>
      </c>
      <c r="BP22" s="61">
        <v>0</v>
      </c>
      <c r="BQ22" s="61"/>
      <c r="BR22" s="62">
        <v>0</v>
      </c>
      <c r="BS22" s="62">
        <v>0.45</v>
      </c>
      <c r="BT22" s="62">
        <v>0.43</v>
      </c>
      <c r="BU22" s="62">
        <v>9</v>
      </c>
      <c r="BV22" s="62">
        <v>-1.5</v>
      </c>
      <c r="BW22" s="61">
        <v>0</v>
      </c>
      <c r="BX22" s="153">
        <v>0</v>
      </c>
      <c r="BY22" s="61">
        <v>2</v>
      </c>
      <c r="BZ22" s="153">
        <v>5.7333333333333333E-2</v>
      </c>
      <c r="CA22" s="62">
        <v>0</v>
      </c>
      <c r="CB22" s="62">
        <v>0</v>
      </c>
      <c r="CC22" s="62">
        <v>81.099999999999994</v>
      </c>
      <c r="CD22" s="63">
        <v>18.899999999999999</v>
      </c>
      <c r="CE22" s="60">
        <v>101</v>
      </c>
      <c r="CF22" s="61">
        <v>3720.2</v>
      </c>
      <c r="CG22" s="61">
        <v>8</v>
      </c>
      <c r="CH22" s="61">
        <v>7</v>
      </c>
      <c r="CI22" s="61">
        <v>1</v>
      </c>
      <c r="CJ22" s="61"/>
      <c r="CK22" s="62">
        <v>0.08</v>
      </c>
      <c r="CL22" s="62">
        <v>0.99</v>
      </c>
      <c r="CM22" s="62">
        <v>4.3899999999999997</v>
      </c>
      <c r="CN22" s="62">
        <v>4.7</v>
      </c>
      <c r="CO22" s="62">
        <v>10.8</v>
      </c>
      <c r="CP22" s="61">
        <v>2</v>
      </c>
      <c r="CQ22" s="153">
        <v>8.6930693069306925E-2</v>
      </c>
      <c r="CR22" s="61">
        <v>6</v>
      </c>
      <c r="CS22" s="153">
        <v>0.26079207920792075</v>
      </c>
      <c r="CT22" s="62">
        <v>100</v>
      </c>
      <c r="CU22" s="62">
        <v>0</v>
      </c>
      <c r="CV22" s="62">
        <v>73.900000000000006</v>
      </c>
      <c r="CW22" s="63">
        <v>26.1</v>
      </c>
      <c r="CX22" s="60">
        <v>796</v>
      </c>
      <c r="CY22" s="61">
        <v>2653.2</v>
      </c>
      <c r="CZ22" s="61">
        <v>86</v>
      </c>
      <c r="DA22" s="61">
        <v>50</v>
      </c>
      <c r="DB22" s="61">
        <v>5</v>
      </c>
      <c r="DC22" s="61"/>
      <c r="DD22" s="62">
        <v>0.12</v>
      </c>
      <c r="DE22" s="62">
        <v>1.76</v>
      </c>
      <c r="DF22" s="62">
        <v>2.38</v>
      </c>
      <c r="DG22" s="62">
        <v>4.2</v>
      </c>
      <c r="DH22" s="62">
        <v>13.1</v>
      </c>
      <c r="DI22" s="61">
        <v>21</v>
      </c>
      <c r="DJ22" s="153">
        <v>6.2788944723618081E-2</v>
      </c>
      <c r="DK22" s="61">
        <v>65</v>
      </c>
      <c r="DL22" s="153">
        <v>0.19434673366834168</v>
      </c>
      <c r="DM22" s="62">
        <v>50</v>
      </c>
      <c r="DN22" s="62">
        <v>12.3</v>
      </c>
      <c r="DO22" s="62">
        <v>89.4</v>
      </c>
      <c r="DP22" s="63">
        <v>10.3</v>
      </c>
      <c r="DQ22" s="60">
        <v>1139</v>
      </c>
      <c r="DR22" s="61">
        <v>3364.4</v>
      </c>
      <c r="DS22" s="61">
        <v>85</v>
      </c>
      <c r="DT22" s="61">
        <v>52</v>
      </c>
      <c r="DU22" s="61">
        <v>7</v>
      </c>
      <c r="DV22" s="61">
        <v>23.400000000000002</v>
      </c>
      <c r="DW22" s="62">
        <v>1.47</v>
      </c>
      <c r="DX22" s="62">
        <v>1.47</v>
      </c>
      <c r="DY22" s="62">
        <v>3.21</v>
      </c>
      <c r="DZ22" s="62">
        <v>7.2</v>
      </c>
      <c r="EA22" s="62">
        <v>17.100000000000001</v>
      </c>
      <c r="EB22" s="61">
        <v>16</v>
      </c>
      <c r="EC22" s="153">
        <v>4.5092186128182617E-2</v>
      </c>
      <c r="ED22" s="61">
        <v>69</v>
      </c>
      <c r="EE22" s="153">
        <v>0.19446005267778754</v>
      </c>
      <c r="EF22" s="62">
        <v>56.3</v>
      </c>
      <c r="EG22" s="62">
        <v>10.3</v>
      </c>
      <c r="EH22" s="62">
        <v>72.900000000000006</v>
      </c>
      <c r="EI22" s="63">
        <v>27.1</v>
      </c>
    </row>
    <row r="23" spans="1:139" ht="15.75" customHeight="1" x14ac:dyDescent="0.2">
      <c r="A23" s="30">
        <v>21</v>
      </c>
      <c r="B23" s="32" t="s">
        <v>290</v>
      </c>
      <c r="C23" s="120">
        <v>7.7457142857142856</v>
      </c>
      <c r="D23" s="34" t="s">
        <v>742</v>
      </c>
      <c r="E23" s="35">
        <v>4</v>
      </c>
      <c r="F23" s="36">
        <v>37061</v>
      </c>
      <c r="G23" s="37">
        <v>24.290410958904111</v>
      </c>
      <c r="H23" s="37" t="s">
        <v>628</v>
      </c>
      <c r="I23" s="37">
        <v>22.87123287671233</v>
      </c>
      <c r="J23" s="37" t="s">
        <v>976</v>
      </c>
      <c r="K23" s="37" t="s">
        <v>980</v>
      </c>
      <c r="L23" s="37" t="s">
        <v>987</v>
      </c>
      <c r="M23" s="35">
        <v>73</v>
      </c>
      <c r="N23" s="35">
        <v>193</v>
      </c>
      <c r="O23" s="35">
        <v>4.3600000000000003</v>
      </c>
      <c r="P23" s="38">
        <v>4</v>
      </c>
      <c r="Q23" s="57">
        <v>0</v>
      </c>
      <c r="R23" s="58">
        <v>0</v>
      </c>
      <c r="S23" s="58">
        <v>3.6004645760743324E-2</v>
      </c>
      <c r="T23" s="58">
        <v>0.31333991086313073</v>
      </c>
      <c r="U23" s="58">
        <v>0.29202874331550804</v>
      </c>
      <c r="V23" s="58">
        <v>0.30268432708931936</v>
      </c>
      <c r="W23" s="59">
        <v>0.28755011073485337</v>
      </c>
      <c r="X23" s="42">
        <v>21.202739726027396</v>
      </c>
      <c r="Y23" s="43">
        <v>2.62</v>
      </c>
      <c r="Z23" s="43">
        <v>4.8</v>
      </c>
      <c r="AA23" s="43">
        <v>18.2</v>
      </c>
      <c r="AB23" s="43">
        <v>0.6</v>
      </c>
      <c r="AC23" s="43">
        <v>2.64</v>
      </c>
      <c r="AD23" s="44">
        <v>5.545064377682403E-2</v>
      </c>
      <c r="AE23" s="44">
        <v>0.1598283261802575</v>
      </c>
      <c r="AF23" s="45">
        <v>6.8000000000000005E-2</v>
      </c>
      <c r="AG23" s="185">
        <v>0.875</v>
      </c>
      <c r="AH23" s="185">
        <v>0.125</v>
      </c>
      <c r="AI23" s="43">
        <v>106.81723885592415</v>
      </c>
      <c r="AJ23" s="47">
        <v>105.7291228315169</v>
      </c>
      <c r="AK23" s="48">
        <v>7</v>
      </c>
      <c r="AL23" s="49">
        <v>4</v>
      </c>
      <c r="AM23" s="49">
        <v>5</v>
      </c>
      <c r="AN23" s="49">
        <v>2</v>
      </c>
      <c r="AO23" s="49">
        <v>9</v>
      </c>
      <c r="AP23" s="49">
        <v>7</v>
      </c>
      <c r="AQ23" s="49">
        <v>4</v>
      </c>
      <c r="AR23" s="50">
        <v>0</v>
      </c>
      <c r="AS23" s="60"/>
      <c r="AT23" s="61">
        <v>1</v>
      </c>
      <c r="AU23" s="61"/>
      <c r="AV23" s="61"/>
      <c r="AW23" s="61"/>
      <c r="AX23" s="61"/>
      <c r="AY23" s="62"/>
      <c r="AZ23" s="62"/>
      <c r="BA23" s="62"/>
      <c r="BB23" s="62"/>
      <c r="BC23" s="62"/>
      <c r="BD23" s="61"/>
      <c r="BE23" s="153"/>
      <c r="BF23" s="61"/>
      <c r="BG23" s="153"/>
      <c r="BH23" s="62"/>
      <c r="BI23" s="62"/>
      <c r="BJ23" s="62"/>
      <c r="BK23" s="63"/>
      <c r="BL23" s="60"/>
      <c r="BM23" s="61">
        <v>1</v>
      </c>
      <c r="BN23" s="61"/>
      <c r="BO23" s="61"/>
      <c r="BP23" s="61"/>
      <c r="BQ23" s="61"/>
      <c r="BR23" s="62"/>
      <c r="BS23" s="62"/>
      <c r="BT23" s="62"/>
      <c r="BU23" s="62"/>
      <c r="BV23" s="62"/>
      <c r="BW23" s="61"/>
      <c r="BX23" s="153"/>
      <c r="BY23" s="61"/>
      <c r="BZ23" s="153"/>
      <c r="CA23" s="62"/>
      <c r="CB23" s="62"/>
      <c r="CC23" s="62"/>
      <c r="CD23" s="63"/>
      <c r="CE23" s="60">
        <v>124</v>
      </c>
      <c r="CF23" s="61">
        <v>3444</v>
      </c>
      <c r="CG23" s="61">
        <v>7</v>
      </c>
      <c r="CH23" s="61">
        <v>5</v>
      </c>
      <c r="CI23" s="61">
        <v>1</v>
      </c>
      <c r="CJ23" s="61"/>
      <c r="CK23" s="62">
        <v>0.09</v>
      </c>
      <c r="CL23" s="62">
        <v>1.35</v>
      </c>
      <c r="CM23" s="62">
        <v>3.54</v>
      </c>
      <c r="CN23" s="62">
        <v>7.6</v>
      </c>
      <c r="CO23" s="62">
        <v>22.3</v>
      </c>
      <c r="CP23" s="61">
        <v>0</v>
      </c>
      <c r="CQ23" s="153">
        <v>0</v>
      </c>
      <c r="CR23" s="61">
        <v>7</v>
      </c>
      <c r="CS23" s="153">
        <v>0.19983870967741935</v>
      </c>
      <c r="CT23" s="62">
        <v>0</v>
      </c>
      <c r="CU23" s="62">
        <v>0</v>
      </c>
      <c r="CV23" s="62">
        <v>97.3</v>
      </c>
      <c r="CW23" s="63">
        <v>2.7</v>
      </c>
      <c r="CX23" s="60">
        <v>921</v>
      </c>
      <c r="CY23" s="61">
        <v>2939.2999999999997</v>
      </c>
      <c r="CZ23" s="61">
        <v>95</v>
      </c>
      <c r="DA23" s="61">
        <v>58</v>
      </c>
      <c r="DB23" s="61">
        <v>11</v>
      </c>
      <c r="DC23" s="61"/>
      <c r="DD23" s="62">
        <v>0.13</v>
      </c>
      <c r="DE23" s="62">
        <v>2.64</v>
      </c>
      <c r="DF23" s="62">
        <v>2.62</v>
      </c>
      <c r="DG23" s="62">
        <v>4.8</v>
      </c>
      <c r="DH23" s="62">
        <v>15.9</v>
      </c>
      <c r="DI23" s="61">
        <v>14</v>
      </c>
      <c r="DJ23" s="153">
        <v>3.9826275787187837E-2</v>
      </c>
      <c r="DK23" s="61">
        <v>81</v>
      </c>
      <c r="DL23" s="153">
        <v>0.23042345276872964</v>
      </c>
      <c r="DM23" s="62">
        <v>28.6</v>
      </c>
      <c r="DN23" s="62">
        <v>10.8</v>
      </c>
      <c r="DO23" s="62">
        <v>81.900000000000006</v>
      </c>
      <c r="DP23" s="63">
        <v>18.100000000000001</v>
      </c>
      <c r="DQ23" s="60">
        <v>699</v>
      </c>
      <c r="DR23" s="61">
        <v>2393.6</v>
      </c>
      <c r="DS23" s="61">
        <v>66</v>
      </c>
      <c r="DT23" s="61">
        <v>41</v>
      </c>
      <c r="DU23" s="61">
        <v>7</v>
      </c>
      <c r="DV23" s="61">
        <v>16</v>
      </c>
      <c r="DW23" s="62">
        <v>0.6</v>
      </c>
      <c r="DX23" s="62">
        <v>0.6</v>
      </c>
      <c r="DY23" s="62">
        <v>2.2799999999999998</v>
      </c>
      <c r="DZ23" s="62">
        <v>2.8</v>
      </c>
      <c r="EA23" s="62">
        <v>18.2</v>
      </c>
      <c r="EB23" s="61">
        <v>17</v>
      </c>
      <c r="EC23" s="153">
        <v>5.545064377682403E-2</v>
      </c>
      <c r="ED23" s="61">
        <v>49</v>
      </c>
      <c r="EE23" s="153">
        <v>0.1598283261802575</v>
      </c>
      <c r="EF23" s="62">
        <v>58.8</v>
      </c>
      <c r="EG23" s="62">
        <v>6.8</v>
      </c>
      <c r="EH23" s="62">
        <v>93.1</v>
      </c>
      <c r="EI23" s="63">
        <v>6.9</v>
      </c>
    </row>
    <row r="24" spans="1:139" ht="15.75" customHeight="1" x14ac:dyDescent="0.2">
      <c r="A24" s="30">
        <v>22</v>
      </c>
      <c r="B24" s="32" t="s">
        <v>281</v>
      </c>
      <c r="C24" s="120">
        <v>7.6828571428571415</v>
      </c>
      <c r="D24" s="34" t="s">
        <v>636</v>
      </c>
      <c r="E24" s="35">
        <v>1</v>
      </c>
      <c r="F24" s="36">
        <v>37042</v>
      </c>
      <c r="G24" s="37">
        <v>24.342465753424658</v>
      </c>
      <c r="H24" s="37" t="s">
        <v>754</v>
      </c>
      <c r="I24" s="37">
        <v>22.923287671232877</v>
      </c>
      <c r="J24" s="37" t="s">
        <v>983</v>
      </c>
      <c r="K24" s="37" t="s">
        <v>984</v>
      </c>
      <c r="L24" s="37" t="s">
        <v>986</v>
      </c>
      <c r="M24" s="35">
        <v>69</v>
      </c>
      <c r="N24" s="35">
        <v>190</v>
      </c>
      <c r="O24" s="35">
        <v>4.55</v>
      </c>
      <c r="P24" s="38">
        <v>5</v>
      </c>
      <c r="Q24" s="57">
        <v>8.1040454872230563E-2</v>
      </c>
      <c r="R24" s="58">
        <v>0.24092268261426741</v>
      </c>
      <c r="S24" s="58">
        <v>0.20333972515180571</v>
      </c>
      <c r="T24" s="58">
        <v>0.33158614402917047</v>
      </c>
      <c r="U24" s="58">
        <v>0.24464549483013293</v>
      </c>
      <c r="V24" s="58">
        <v>0.2881158194296517</v>
      </c>
      <c r="W24" s="59">
        <v>0.2881158194296517</v>
      </c>
      <c r="X24" s="42">
        <v>19.279452054794522</v>
      </c>
      <c r="Y24" s="43">
        <v>2.75</v>
      </c>
      <c r="Z24" s="43">
        <v>10</v>
      </c>
      <c r="AA24" s="43">
        <v>10.4</v>
      </c>
      <c r="AB24" s="43">
        <v>0.86</v>
      </c>
      <c r="AC24" s="43">
        <v>3.03</v>
      </c>
      <c r="AD24" s="44">
        <v>2.5698113207547169E-2</v>
      </c>
      <c r="AE24" s="44">
        <v>0.1970188679245283</v>
      </c>
      <c r="AF24" s="45">
        <v>1.9E-2</v>
      </c>
      <c r="AG24" s="185">
        <v>0.17250000000000001</v>
      </c>
      <c r="AH24" s="185">
        <v>0.79949999999999988</v>
      </c>
      <c r="AI24" s="43">
        <v>88.662099275565041</v>
      </c>
      <c r="AJ24" s="47">
        <v>80.64559258612455</v>
      </c>
      <c r="AK24" s="48">
        <v>7</v>
      </c>
      <c r="AL24" s="49">
        <v>7</v>
      </c>
      <c r="AM24" s="49">
        <v>5</v>
      </c>
      <c r="AN24" s="49">
        <v>8</v>
      </c>
      <c r="AO24" s="49">
        <v>7</v>
      </c>
      <c r="AP24" s="49">
        <v>3</v>
      </c>
      <c r="AQ24" s="49">
        <v>2</v>
      </c>
      <c r="AR24" s="50">
        <v>0.75</v>
      </c>
      <c r="AS24" s="60">
        <v>248</v>
      </c>
      <c r="AT24" s="61">
        <v>3060.2000000000003</v>
      </c>
      <c r="AU24" s="61">
        <v>36</v>
      </c>
      <c r="AV24" s="61">
        <v>22</v>
      </c>
      <c r="AW24" s="61">
        <v>3</v>
      </c>
      <c r="AX24" s="61">
        <v>22</v>
      </c>
      <c r="AY24" s="62">
        <v>0.05</v>
      </c>
      <c r="AZ24" s="62">
        <v>0.66</v>
      </c>
      <c r="BA24" s="62">
        <v>1.73</v>
      </c>
      <c r="BB24" s="62">
        <v>4.8</v>
      </c>
      <c r="BC24" s="62">
        <v>9.9</v>
      </c>
      <c r="BD24" s="61">
        <v>9</v>
      </c>
      <c r="BE24" s="153">
        <v>6.2782258064516122E-2</v>
      </c>
      <c r="BF24" s="61">
        <v>27</v>
      </c>
      <c r="BG24" s="153">
        <v>0.18834677419354839</v>
      </c>
      <c r="BH24" s="62">
        <v>44.4</v>
      </c>
      <c r="BI24" s="62">
        <v>12</v>
      </c>
      <c r="BJ24" s="62">
        <v>45.8</v>
      </c>
      <c r="BK24" s="63">
        <v>45.8</v>
      </c>
      <c r="BL24" s="60">
        <v>564</v>
      </c>
      <c r="BM24" s="61">
        <v>2341</v>
      </c>
      <c r="BN24" s="61">
        <v>64</v>
      </c>
      <c r="BO24" s="61">
        <v>43</v>
      </c>
      <c r="BP24" s="61">
        <v>6</v>
      </c>
      <c r="BQ24" s="61">
        <v>20</v>
      </c>
      <c r="BR24" s="62">
        <v>0.15</v>
      </c>
      <c r="BS24" s="62">
        <v>1.63</v>
      </c>
      <c r="BT24" s="62">
        <v>2.0499999999999998</v>
      </c>
      <c r="BU24" s="62">
        <v>7</v>
      </c>
      <c r="BV24" s="62">
        <v>9.1</v>
      </c>
      <c r="BW24" s="61">
        <v>7</v>
      </c>
      <c r="BX24" s="153">
        <v>2.5443262411347516E-2</v>
      </c>
      <c r="BY24" s="61">
        <v>57</v>
      </c>
      <c r="BZ24" s="153">
        <v>0.20718085106382977</v>
      </c>
      <c r="CA24" s="62">
        <v>28.6</v>
      </c>
      <c r="CB24" s="62">
        <v>8.5</v>
      </c>
      <c r="CC24" s="62">
        <v>15.4</v>
      </c>
      <c r="CD24" s="63">
        <v>65.400000000000006</v>
      </c>
      <c r="CE24" s="60">
        <v>509</v>
      </c>
      <c r="CF24" s="61">
        <v>2503.1999999999998</v>
      </c>
      <c r="CG24" s="61">
        <v>77</v>
      </c>
      <c r="CH24" s="61">
        <v>47</v>
      </c>
      <c r="CI24" s="61">
        <v>6</v>
      </c>
      <c r="CJ24" s="61">
        <v>19</v>
      </c>
      <c r="CK24" s="62">
        <v>0.11</v>
      </c>
      <c r="CL24" s="62">
        <v>1.38</v>
      </c>
      <c r="CM24" s="62">
        <v>1.52</v>
      </c>
      <c r="CN24" s="62">
        <v>3.4</v>
      </c>
      <c r="CO24" s="62">
        <v>9.8000000000000007</v>
      </c>
      <c r="CP24" s="61">
        <v>11</v>
      </c>
      <c r="CQ24" s="153">
        <v>3.2848722986247546E-2</v>
      </c>
      <c r="CR24" s="61">
        <v>66</v>
      </c>
      <c r="CS24" s="153">
        <v>0.19709233791748529</v>
      </c>
      <c r="CT24" s="62">
        <v>45.5</v>
      </c>
      <c r="CU24" s="62">
        <v>13</v>
      </c>
      <c r="CV24" s="62">
        <v>20.6</v>
      </c>
      <c r="CW24" s="63">
        <v>74.599999999999994</v>
      </c>
      <c r="CX24" s="60">
        <v>291</v>
      </c>
      <c r="CY24" s="61">
        <v>877.6</v>
      </c>
      <c r="CZ24" s="61">
        <v>24</v>
      </c>
      <c r="DA24" s="61">
        <v>15</v>
      </c>
      <c r="DB24" s="61">
        <v>2</v>
      </c>
      <c r="DC24" s="61">
        <v>18</v>
      </c>
      <c r="DD24" s="62">
        <v>0.3</v>
      </c>
      <c r="DE24" s="62">
        <v>3.03</v>
      </c>
      <c r="DF24" s="62">
        <v>2.75</v>
      </c>
      <c r="DG24" s="62">
        <v>10</v>
      </c>
      <c r="DH24" s="62">
        <v>10</v>
      </c>
      <c r="DI24" s="61">
        <v>4</v>
      </c>
      <c r="DJ24" s="153">
        <v>3.7800687285223372E-2</v>
      </c>
      <c r="DK24" s="61">
        <v>20</v>
      </c>
      <c r="DL24" s="153">
        <v>0.18900343642611686</v>
      </c>
      <c r="DM24" s="62">
        <v>25</v>
      </c>
      <c r="DN24" s="62">
        <v>6.3</v>
      </c>
      <c r="DO24" s="62">
        <v>10.7</v>
      </c>
      <c r="DP24" s="63">
        <v>84.8</v>
      </c>
      <c r="DQ24" s="60">
        <v>795</v>
      </c>
      <c r="DR24" s="61">
        <v>3249.6000000000004</v>
      </c>
      <c r="DS24" s="61">
        <v>78</v>
      </c>
      <c r="DT24" s="61">
        <v>53</v>
      </c>
      <c r="DU24" s="61">
        <v>2</v>
      </c>
      <c r="DV24" s="61">
        <v>21.6</v>
      </c>
      <c r="DW24" s="62">
        <v>0.86</v>
      </c>
      <c r="DX24" s="62">
        <v>0.86</v>
      </c>
      <c r="DY24" s="62">
        <v>2.27</v>
      </c>
      <c r="DZ24" s="62">
        <v>6.7</v>
      </c>
      <c r="EA24" s="62">
        <v>10.4</v>
      </c>
      <c r="EB24" s="61">
        <v>9</v>
      </c>
      <c r="EC24" s="153">
        <v>2.5698113207547169E-2</v>
      </c>
      <c r="ED24" s="61">
        <v>69</v>
      </c>
      <c r="EE24" s="153">
        <v>0.1970188679245283</v>
      </c>
      <c r="EF24" s="62">
        <v>55.6</v>
      </c>
      <c r="EG24" s="62">
        <v>1.9</v>
      </c>
      <c r="EH24" s="62">
        <v>23.8</v>
      </c>
      <c r="EI24" s="63">
        <v>75.099999999999994</v>
      </c>
    </row>
    <row r="25" spans="1:139" ht="15.75" customHeight="1" x14ac:dyDescent="0.2">
      <c r="A25" s="30">
        <v>23</v>
      </c>
      <c r="B25" s="32" t="s">
        <v>320</v>
      </c>
      <c r="C25" s="120">
        <v>7.0142857142857133</v>
      </c>
      <c r="D25" s="34" t="s">
        <v>841</v>
      </c>
      <c r="E25" s="35">
        <v>11</v>
      </c>
      <c r="F25" s="36">
        <v>37194</v>
      </c>
      <c r="G25" s="37">
        <v>23.926027397260274</v>
      </c>
      <c r="H25" s="37" t="s">
        <v>669</v>
      </c>
      <c r="I25" s="37">
        <v>22.506849315068493</v>
      </c>
      <c r="J25" s="37" t="s">
        <v>976</v>
      </c>
      <c r="K25" s="37" t="s">
        <v>984</v>
      </c>
      <c r="L25" s="37" t="s">
        <v>987</v>
      </c>
      <c r="M25" s="35">
        <v>73</v>
      </c>
      <c r="N25" s="35">
        <v>208</v>
      </c>
      <c r="O25" s="35">
        <v>4.57</v>
      </c>
      <c r="P25" s="38">
        <v>0</v>
      </c>
      <c r="Q25" s="57">
        <v>0</v>
      </c>
      <c r="R25" s="58">
        <v>0.28235294117647058</v>
      </c>
      <c r="S25" s="58">
        <v>0.27663696241766755</v>
      </c>
      <c r="T25" s="58">
        <v>0.39817232375979111</v>
      </c>
      <c r="U25" s="58">
        <v>0.46288014311270126</v>
      </c>
      <c r="V25" s="58">
        <v>0.46288014311270126</v>
      </c>
      <c r="W25" s="59">
        <v>0.27772808586762077</v>
      </c>
      <c r="X25" s="42">
        <v>18.863013698630137</v>
      </c>
      <c r="Y25" s="43">
        <v>3.51</v>
      </c>
      <c r="Z25" s="43">
        <v>6.1</v>
      </c>
      <c r="AA25" s="43">
        <v>15.7</v>
      </c>
      <c r="AB25" s="43">
        <v>0</v>
      </c>
      <c r="AC25" s="43">
        <v>0</v>
      </c>
      <c r="AD25" s="44">
        <v>7.8E-2</v>
      </c>
      <c r="AE25" s="44">
        <v>0.12208695652173913</v>
      </c>
      <c r="AF25" s="45">
        <v>3.3000000000000002E-2</v>
      </c>
      <c r="AG25" s="185">
        <v>0.85850000000000004</v>
      </c>
      <c r="AH25" s="185">
        <v>0.13500000000000001</v>
      </c>
      <c r="AI25" s="43">
        <v>95.373677827473855</v>
      </c>
      <c r="AJ25" s="47">
        <v>94.40213401804526</v>
      </c>
      <c r="AK25" s="48">
        <v>7</v>
      </c>
      <c r="AL25" s="49">
        <v>8</v>
      </c>
      <c r="AM25" s="49">
        <v>7</v>
      </c>
      <c r="AN25" s="49">
        <v>5</v>
      </c>
      <c r="AO25" s="49">
        <v>6</v>
      </c>
      <c r="AP25" s="49">
        <v>5</v>
      </c>
      <c r="AQ25" s="49">
        <v>0</v>
      </c>
      <c r="AR25" s="50">
        <v>0</v>
      </c>
      <c r="AS25" s="60"/>
      <c r="AT25" s="61">
        <v>1</v>
      </c>
      <c r="AU25" s="61"/>
      <c r="AV25" s="61"/>
      <c r="AW25" s="61"/>
      <c r="AX25" s="61"/>
      <c r="AY25" s="62"/>
      <c r="AZ25" s="62"/>
      <c r="BA25" s="62"/>
      <c r="BB25" s="62"/>
      <c r="BC25" s="62"/>
      <c r="BD25" s="61"/>
      <c r="BE25" s="153"/>
      <c r="BF25" s="61"/>
      <c r="BG25" s="153"/>
      <c r="BH25" s="62"/>
      <c r="BI25" s="62"/>
      <c r="BJ25" s="62"/>
      <c r="BK25" s="63"/>
      <c r="BL25" s="60">
        <v>72</v>
      </c>
      <c r="BM25" s="61">
        <v>255</v>
      </c>
      <c r="BN25" s="61">
        <v>11</v>
      </c>
      <c r="BO25" s="61">
        <v>4</v>
      </c>
      <c r="BP25" s="61">
        <v>1</v>
      </c>
      <c r="BQ25" s="61">
        <v>2</v>
      </c>
      <c r="BR25" s="62"/>
      <c r="BS25" s="62"/>
      <c r="BT25" s="62">
        <v>1.6</v>
      </c>
      <c r="BU25" s="62">
        <v>4.3</v>
      </c>
      <c r="BV25" s="62">
        <v>18.600000000000001</v>
      </c>
      <c r="BW25" s="61">
        <v>2</v>
      </c>
      <c r="BX25" s="153">
        <v>4.4444444444444446E-2</v>
      </c>
      <c r="BY25" s="61">
        <v>2</v>
      </c>
      <c r="BZ25" s="153">
        <v>4.4444444444444446E-2</v>
      </c>
      <c r="CA25" s="62">
        <v>50</v>
      </c>
      <c r="CB25" s="62">
        <v>0</v>
      </c>
      <c r="CC25" s="62">
        <v>81.7</v>
      </c>
      <c r="CD25" s="63">
        <v>8.3000000000000007</v>
      </c>
      <c r="CE25" s="60">
        <v>714</v>
      </c>
      <c r="CF25" s="61">
        <v>2581</v>
      </c>
      <c r="CG25" s="61">
        <v>82</v>
      </c>
      <c r="CH25" s="61">
        <v>51</v>
      </c>
      <c r="CI25" s="61">
        <v>4</v>
      </c>
      <c r="CJ25" s="61">
        <v>19</v>
      </c>
      <c r="CK25" s="62"/>
      <c r="CL25" s="62"/>
      <c r="CM25" s="62">
        <v>1.95</v>
      </c>
      <c r="CN25" s="62">
        <v>4.4000000000000004</v>
      </c>
      <c r="CO25" s="62">
        <v>12.8</v>
      </c>
      <c r="CP25" s="61">
        <v>16</v>
      </c>
      <c r="CQ25" s="153">
        <v>4.3697478991596636E-2</v>
      </c>
      <c r="CR25" s="61">
        <v>35</v>
      </c>
      <c r="CS25" s="153">
        <v>9.5588235294117641E-2</v>
      </c>
      <c r="CT25" s="62">
        <v>31.3</v>
      </c>
      <c r="CU25" s="62">
        <v>8.9</v>
      </c>
      <c r="CV25" s="62">
        <v>96.6</v>
      </c>
      <c r="CW25" s="63">
        <v>3.4</v>
      </c>
      <c r="CX25" s="60">
        <v>915</v>
      </c>
      <c r="CY25" s="61">
        <v>2298</v>
      </c>
      <c r="CZ25" s="61">
        <v>81</v>
      </c>
      <c r="DA25" s="61">
        <v>50</v>
      </c>
      <c r="DB25" s="61">
        <v>11</v>
      </c>
      <c r="DC25" s="61">
        <v>23</v>
      </c>
      <c r="DD25" s="62"/>
      <c r="DE25" s="62"/>
      <c r="DF25" s="62">
        <v>3.11</v>
      </c>
      <c r="DG25" s="62">
        <v>6.1</v>
      </c>
      <c r="DH25" s="62">
        <v>15.7</v>
      </c>
      <c r="DI25" s="61">
        <v>20</v>
      </c>
      <c r="DJ25" s="153">
        <v>6.7978142076502726E-2</v>
      </c>
      <c r="DK25" s="61">
        <v>30</v>
      </c>
      <c r="DL25" s="153">
        <v>0.1019672131147541</v>
      </c>
      <c r="DM25" s="62">
        <v>40</v>
      </c>
      <c r="DN25" s="62">
        <v>10.7</v>
      </c>
      <c r="DO25" s="62">
        <v>90.5</v>
      </c>
      <c r="DP25" s="63">
        <v>8.8000000000000007</v>
      </c>
      <c r="DQ25" s="60">
        <v>1035</v>
      </c>
      <c r="DR25" s="61">
        <v>2236</v>
      </c>
      <c r="DS25" s="61">
        <v>89</v>
      </c>
      <c r="DT25" s="61">
        <v>59</v>
      </c>
      <c r="DU25" s="61">
        <v>15</v>
      </c>
      <c r="DV25" s="61">
        <v>25</v>
      </c>
      <c r="DW25" s="62"/>
      <c r="DX25" s="62"/>
      <c r="DY25" s="62">
        <v>3.51</v>
      </c>
      <c r="DZ25" s="62">
        <v>4.8</v>
      </c>
      <c r="EA25" s="62">
        <v>15.1</v>
      </c>
      <c r="EB25" s="61">
        <v>23</v>
      </c>
      <c r="EC25" s="153">
        <v>7.8E-2</v>
      </c>
      <c r="ED25" s="61">
        <v>36</v>
      </c>
      <c r="EE25" s="153">
        <v>0.12208695652173913</v>
      </c>
      <c r="EF25" s="62">
        <v>52.2</v>
      </c>
      <c r="EG25" s="62">
        <v>3.3</v>
      </c>
      <c r="EH25" s="62">
        <v>81.2</v>
      </c>
      <c r="EI25" s="63">
        <v>18.2</v>
      </c>
    </row>
    <row r="26" spans="1:139" ht="15.75" customHeight="1" x14ac:dyDescent="0.2">
      <c r="A26" s="30">
        <v>24</v>
      </c>
      <c r="B26" s="32" t="s">
        <v>324</v>
      </c>
      <c r="C26" s="120">
        <v>6.9642857142857144</v>
      </c>
      <c r="D26" s="34" t="s">
        <v>673</v>
      </c>
      <c r="E26" s="35">
        <v>4</v>
      </c>
      <c r="F26" s="36">
        <v>36879</v>
      </c>
      <c r="G26" s="37">
        <v>24.789041095890411</v>
      </c>
      <c r="H26" s="37" t="s">
        <v>754</v>
      </c>
      <c r="I26" s="37">
        <v>23.36986301369863</v>
      </c>
      <c r="J26" s="37" t="s">
        <v>976</v>
      </c>
      <c r="K26" s="37" t="s">
        <v>984</v>
      </c>
      <c r="L26" s="37" t="s">
        <v>985</v>
      </c>
      <c r="M26" s="35">
        <v>72</v>
      </c>
      <c r="N26" s="35">
        <v>188</v>
      </c>
      <c r="O26" s="35">
        <v>4.46</v>
      </c>
      <c r="P26" s="38">
        <v>5</v>
      </c>
      <c r="Q26" s="57">
        <v>6.5978421175192118E-3</v>
      </c>
      <c r="R26" s="58">
        <v>6.9908814589665649E-2</v>
      </c>
      <c r="S26" s="58">
        <v>0.21515613099771519</v>
      </c>
      <c r="T26" s="58">
        <v>0.45964309102815981</v>
      </c>
      <c r="U26" s="58">
        <v>0.30114116652578193</v>
      </c>
      <c r="V26" s="58">
        <v>0.38039212877697087</v>
      </c>
      <c r="W26" s="59">
        <v>0.36137252233812234</v>
      </c>
      <c r="X26" s="42">
        <v>20.715068493150685</v>
      </c>
      <c r="Y26" s="43">
        <v>2.94</v>
      </c>
      <c r="Z26" s="43">
        <v>6.8</v>
      </c>
      <c r="AA26" s="43">
        <v>15</v>
      </c>
      <c r="AB26" s="43">
        <v>1.1000000000000001</v>
      </c>
      <c r="AC26" s="43">
        <v>3.74</v>
      </c>
      <c r="AD26" s="44">
        <v>5.2666666666666667E-2</v>
      </c>
      <c r="AE26" s="44">
        <v>0.21621052631578949</v>
      </c>
      <c r="AF26" s="45">
        <v>0.113</v>
      </c>
      <c r="AG26" s="185">
        <v>0.87949999999999995</v>
      </c>
      <c r="AH26" s="185">
        <v>0.12050000000000001</v>
      </c>
      <c r="AI26" s="43">
        <v>95.02730441980512</v>
      </c>
      <c r="AJ26" s="47">
        <v>92.133198009889398</v>
      </c>
      <c r="AK26" s="48">
        <v>9</v>
      </c>
      <c r="AL26" s="49">
        <v>5</v>
      </c>
      <c r="AM26" s="49">
        <v>5</v>
      </c>
      <c r="AN26" s="49">
        <v>5</v>
      </c>
      <c r="AO26" s="49">
        <v>8</v>
      </c>
      <c r="AP26" s="49">
        <v>5</v>
      </c>
      <c r="AQ26" s="49">
        <v>2</v>
      </c>
      <c r="AR26" s="50">
        <v>0</v>
      </c>
      <c r="AS26" s="60">
        <v>17</v>
      </c>
      <c r="AT26" s="61">
        <v>2576.6</v>
      </c>
      <c r="AU26" s="61">
        <v>4</v>
      </c>
      <c r="AV26" s="61">
        <v>2</v>
      </c>
      <c r="AW26" s="61">
        <v>0</v>
      </c>
      <c r="AX26" s="61">
        <v>22</v>
      </c>
      <c r="AY26" s="62">
        <v>0.01</v>
      </c>
      <c r="AZ26" s="62">
        <v>0.41</v>
      </c>
      <c r="BA26" s="62">
        <v>1</v>
      </c>
      <c r="BB26" s="62">
        <v>1.5</v>
      </c>
      <c r="BC26" s="62">
        <v>16.3</v>
      </c>
      <c r="BD26" s="61">
        <v>1</v>
      </c>
      <c r="BE26" s="153">
        <v>5.8823529411764705E-2</v>
      </c>
      <c r="BF26" s="61">
        <v>3</v>
      </c>
      <c r="BG26" s="153">
        <v>0.17647058823529413</v>
      </c>
      <c r="BH26" s="62">
        <v>100</v>
      </c>
      <c r="BI26" s="62">
        <v>0</v>
      </c>
      <c r="BJ26" s="62">
        <v>94.1</v>
      </c>
      <c r="BK26" s="63">
        <v>5.9</v>
      </c>
      <c r="BL26" s="60">
        <v>161</v>
      </c>
      <c r="BM26" s="61">
        <v>2303</v>
      </c>
      <c r="BN26" s="61">
        <v>16</v>
      </c>
      <c r="BO26" s="61">
        <v>9</v>
      </c>
      <c r="BP26" s="61">
        <v>2</v>
      </c>
      <c r="BQ26" s="61">
        <v>18</v>
      </c>
      <c r="BR26" s="62">
        <v>0.06</v>
      </c>
      <c r="BS26" s="62">
        <v>0.81</v>
      </c>
      <c r="BT26" s="62">
        <v>2.48</v>
      </c>
      <c r="BU26" s="62">
        <v>7.8</v>
      </c>
      <c r="BV26" s="62">
        <v>16.8</v>
      </c>
      <c r="BW26" s="61">
        <v>6</v>
      </c>
      <c r="BX26" s="153">
        <v>9.2422360248447202E-2</v>
      </c>
      <c r="BY26" s="61">
        <v>10</v>
      </c>
      <c r="BZ26" s="153">
        <v>0.15403726708074533</v>
      </c>
      <c r="CA26" s="62">
        <v>16.7</v>
      </c>
      <c r="CB26" s="62">
        <v>10</v>
      </c>
      <c r="CC26" s="62">
        <v>93.9</v>
      </c>
      <c r="CD26" s="63">
        <v>6.1</v>
      </c>
      <c r="CE26" s="60">
        <v>452</v>
      </c>
      <c r="CF26" s="61">
        <v>2100.7999999999997</v>
      </c>
      <c r="CG26" s="61">
        <v>50</v>
      </c>
      <c r="CH26" s="61">
        <v>32</v>
      </c>
      <c r="CI26" s="61">
        <v>3</v>
      </c>
      <c r="CJ26" s="61">
        <v>19</v>
      </c>
      <c r="CK26" s="62">
        <v>0.08</v>
      </c>
      <c r="CL26" s="62">
        <v>1.69</v>
      </c>
      <c r="CM26" s="62">
        <v>2.16</v>
      </c>
      <c r="CN26" s="62">
        <v>4.5999999999999996</v>
      </c>
      <c r="CO26" s="62">
        <v>15.2</v>
      </c>
      <c r="CP26" s="61">
        <v>5</v>
      </c>
      <c r="CQ26" s="153">
        <v>2.3893805309734516E-2</v>
      </c>
      <c r="CR26" s="61">
        <v>45</v>
      </c>
      <c r="CS26" s="153">
        <v>0.21504424778761064</v>
      </c>
      <c r="CT26" s="62">
        <v>60</v>
      </c>
      <c r="CU26" s="62">
        <v>11.1</v>
      </c>
      <c r="CV26" s="62">
        <v>93.7</v>
      </c>
      <c r="CW26" s="63">
        <v>6.3</v>
      </c>
      <c r="CX26" s="60">
        <v>1123</v>
      </c>
      <c r="CY26" s="61">
        <v>2443.1999999999998</v>
      </c>
      <c r="CZ26" s="61">
        <v>93</v>
      </c>
      <c r="DA26" s="61">
        <v>62</v>
      </c>
      <c r="DB26" s="61">
        <v>7</v>
      </c>
      <c r="DC26" s="61">
        <v>18</v>
      </c>
      <c r="DD26" s="62">
        <v>0.31</v>
      </c>
      <c r="DE26" s="62">
        <v>3.74</v>
      </c>
      <c r="DF26" s="62">
        <v>2.94</v>
      </c>
      <c r="DG26" s="62">
        <v>6.8</v>
      </c>
      <c r="DH26" s="62">
        <v>15</v>
      </c>
      <c r="DI26" s="61">
        <v>12</v>
      </c>
      <c r="DJ26" s="153">
        <v>3.1415850400712375E-2</v>
      </c>
      <c r="DK26" s="61">
        <v>81</v>
      </c>
      <c r="DL26" s="153">
        <v>0.21205699020480853</v>
      </c>
      <c r="DM26" s="62">
        <v>50</v>
      </c>
      <c r="DN26" s="62">
        <v>6.1</v>
      </c>
      <c r="DO26" s="62">
        <v>86.7</v>
      </c>
      <c r="DP26" s="63">
        <v>13.3</v>
      </c>
      <c r="DQ26" s="60">
        <v>855</v>
      </c>
      <c r="DR26" s="61">
        <v>2839.2</v>
      </c>
      <c r="DS26" s="61">
        <v>97</v>
      </c>
      <c r="DT26" s="61">
        <v>63</v>
      </c>
      <c r="DU26" s="61">
        <v>6</v>
      </c>
      <c r="DV26" s="61">
        <v>19.200000000000003</v>
      </c>
      <c r="DW26" s="62">
        <v>1.1000000000000001</v>
      </c>
      <c r="DX26" s="62">
        <v>1.1000000000000001</v>
      </c>
      <c r="DY26" s="62">
        <v>2.37</v>
      </c>
      <c r="DZ26" s="62">
        <v>6.6</v>
      </c>
      <c r="EA26" s="62">
        <v>11.1</v>
      </c>
      <c r="EB26" s="61">
        <v>19</v>
      </c>
      <c r="EC26" s="153">
        <v>5.2666666666666667E-2</v>
      </c>
      <c r="ED26" s="61">
        <v>78</v>
      </c>
      <c r="EE26" s="153">
        <v>0.21621052631578949</v>
      </c>
      <c r="EF26" s="62">
        <v>15.8</v>
      </c>
      <c r="EG26" s="62">
        <v>11.3</v>
      </c>
      <c r="EH26" s="62">
        <v>89.2</v>
      </c>
      <c r="EI26" s="63">
        <v>10.8</v>
      </c>
    </row>
    <row r="27" spans="1:139" ht="15.75" customHeight="1" x14ac:dyDescent="0.2">
      <c r="A27" s="30">
        <v>25</v>
      </c>
      <c r="B27" s="32" t="s">
        <v>330</v>
      </c>
      <c r="C27" s="120">
        <v>6.8985714285714286</v>
      </c>
      <c r="D27" s="34" t="s">
        <v>795</v>
      </c>
      <c r="E27" s="35">
        <v>4</v>
      </c>
      <c r="F27" s="36">
        <v>36819</v>
      </c>
      <c r="G27" s="37">
        <v>24.953424657534246</v>
      </c>
      <c r="H27" s="37" t="s">
        <v>754</v>
      </c>
      <c r="I27" s="37">
        <v>23.534246575342465</v>
      </c>
      <c r="J27" s="37" t="s">
        <v>983</v>
      </c>
      <c r="K27" s="37" t="s">
        <v>977</v>
      </c>
      <c r="L27" s="37" t="s">
        <v>986</v>
      </c>
      <c r="M27" s="35">
        <v>68</v>
      </c>
      <c r="N27" s="35">
        <v>191</v>
      </c>
      <c r="O27" s="35">
        <v>4.47</v>
      </c>
      <c r="P27" s="38">
        <v>6</v>
      </c>
      <c r="Q27" s="57">
        <v>1.9425019425019424E-2</v>
      </c>
      <c r="R27" s="58">
        <v>5.1541182415361292E-2</v>
      </c>
      <c r="S27" s="58">
        <v>0.27166760669298734</v>
      </c>
      <c r="T27" s="58">
        <v>0.27500396259312088</v>
      </c>
      <c r="U27" s="58">
        <v>0.4598617756512493</v>
      </c>
      <c r="V27" s="58">
        <v>0.4598617756512493</v>
      </c>
      <c r="W27" s="59">
        <v>0.4368686868686868</v>
      </c>
      <c r="X27" s="42">
        <v>20.87945205479452</v>
      </c>
      <c r="Y27" s="43">
        <v>3.15</v>
      </c>
      <c r="Z27" s="43">
        <v>6.4</v>
      </c>
      <c r="AA27" s="43">
        <v>9.1999999999999993</v>
      </c>
      <c r="AB27" s="43">
        <v>0.77</v>
      </c>
      <c r="AC27" s="43">
        <v>1.66</v>
      </c>
      <c r="AD27" s="44">
        <v>3.8692196531791907E-2</v>
      </c>
      <c r="AE27" s="44">
        <v>0.27539739884393061</v>
      </c>
      <c r="AF27" s="45">
        <v>2.6000000000000002E-2</v>
      </c>
      <c r="AG27" s="185">
        <v>0.13950000000000001</v>
      </c>
      <c r="AH27" s="185">
        <v>0.82850000000000001</v>
      </c>
      <c r="AI27" s="43">
        <v>95.682666628275996</v>
      </c>
      <c r="AJ27" s="47">
        <v>85.146270632586919</v>
      </c>
      <c r="AK27" s="48">
        <v>10</v>
      </c>
      <c r="AL27" s="49">
        <v>5</v>
      </c>
      <c r="AM27" s="49">
        <v>6</v>
      </c>
      <c r="AN27" s="49">
        <v>5</v>
      </c>
      <c r="AO27" s="49">
        <v>8</v>
      </c>
      <c r="AP27" s="49">
        <v>4</v>
      </c>
      <c r="AQ27" s="49">
        <v>1</v>
      </c>
      <c r="AR27" s="50">
        <v>0</v>
      </c>
      <c r="AS27" s="60">
        <v>25</v>
      </c>
      <c r="AT27" s="61">
        <v>1287</v>
      </c>
      <c r="AU27" s="61">
        <v>13</v>
      </c>
      <c r="AV27" s="61">
        <v>6</v>
      </c>
      <c r="AW27" s="61">
        <v>0</v>
      </c>
      <c r="AX27" s="61"/>
      <c r="AY27" s="62">
        <v>0.04</v>
      </c>
      <c r="AZ27" s="62">
        <v>0.31</v>
      </c>
      <c r="BA27" s="62">
        <v>0.4</v>
      </c>
      <c r="BB27" s="62">
        <v>2.7</v>
      </c>
      <c r="BC27" s="62">
        <v>7</v>
      </c>
      <c r="BD27" s="61">
        <v>5</v>
      </c>
      <c r="BE27" s="153">
        <v>0.08</v>
      </c>
      <c r="BF27" s="61">
        <v>8</v>
      </c>
      <c r="BG27" s="153">
        <v>0.128</v>
      </c>
      <c r="BH27" s="62">
        <v>6</v>
      </c>
      <c r="BI27" s="62">
        <v>0</v>
      </c>
      <c r="BJ27" s="62">
        <v>3.2</v>
      </c>
      <c r="BK27" s="63">
        <v>96.8</v>
      </c>
      <c r="BL27" s="60">
        <v>51</v>
      </c>
      <c r="BM27" s="61">
        <v>989.5</v>
      </c>
      <c r="BN27" s="61">
        <v>8</v>
      </c>
      <c r="BO27" s="61">
        <v>5</v>
      </c>
      <c r="BP27" s="61">
        <v>0</v>
      </c>
      <c r="BQ27" s="61"/>
      <c r="BR27" s="62">
        <v>0.01</v>
      </c>
      <c r="BS27" s="62">
        <v>0.37</v>
      </c>
      <c r="BT27" s="62">
        <v>1.02</v>
      </c>
      <c r="BU27" s="62">
        <v>4.2</v>
      </c>
      <c r="BV27" s="62">
        <v>14</v>
      </c>
      <c r="BW27" s="61">
        <v>1</v>
      </c>
      <c r="BX27" s="153">
        <v>0.02</v>
      </c>
      <c r="BY27" s="61">
        <v>7</v>
      </c>
      <c r="BZ27" s="153">
        <v>0.14000000000000001</v>
      </c>
      <c r="CA27" s="62">
        <v>100</v>
      </c>
      <c r="CB27" s="62">
        <v>0</v>
      </c>
      <c r="CC27" s="62">
        <v>13.7</v>
      </c>
      <c r="CD27" s="63">
        <v>84.3</v>
      </c>
      <c r="CE27" s="60">
        <v>578</v>
      </c>
      <c r="CF27" s="61">
        <v>2127.6000000000004</v>
      </c>
      <c r="CG27" s="61">
        <v>61</v>
      </c>
      <c r="CH27" s="61">
        <v>43</v>
      </c>
      <c r="CI27" s="61">
        <v>2</v>
      </c>
      <c r="CJ27" s="61"/>
      <c r="CK27" s="62">
        <v>0.13</v>
      </c>
      <c r="CL27" s="62">
        <v>1.58</v>
      </c>
      <c r="CM27" s="62">
        <v>1.98</v>
      </c>
      <c r="CN27" s="62">
        <v>6</v>
      </c>
      <c r="CO27" s="62">
        <v>9.9</v>
      </c>
      <c r="CP27" s="61">
        <v>12</v>
      </c>
      <c r="CQ27" s="153">
        <v>4.110726643598616E-2</v>
      </c>
      <c r="CR27" s="61">
        <v>49</v>
      </c>
      <c r="CS27" s="153">
        <v>0.16785467128027681</v>
      </c>
      <c r="CT27" s="62">
        <v>75</v>
      </c>
      <c r="CU27" s="62">
        <v>4.4000000000000004</v>
      </c>
      <c r="CV27" s="62">
        <v>15.8</v>
      </c>
      <c r="CW27" s="63">
        <v>82.9</v>
      </c>
      <c r="CX27" s="60">
        <v>694</v>
      </c>
      <c r="CY27" s="61">
        <v>2523.6000000000004</v>
      </c>
      <c r="CZ27" s="61">
        <v>101</v>
      </c>
      <c r="DA27" s="61">
        <v>65</v>
      </c>
      <c r="DB27" s="61">
        <v>1</v>
      </c>
      <c r="DC27" s="61"/>
      <c r="DD27" s="62">
        <v>0.09</v>
      </c>
      <c r="DE27" s="62">
        <v>1.66</v>
      </c>
      <c r="DF27" s="62">
        <v>1.8</v>
      </c>
      <c r="DG27" s="62">
        <v>5.3</v>
      </c>
      <c r="DH27" s="62">
        <v>9.1999999999999993</v>
      </c>
      <c r="DI27" s="61">
        <v>25</v>
      </c>
      <c r="DJ27" s="153">
        <v>6.4841498559077809E-2</v>
      </c>
      <c r="DK27" s="61">
        <v>76</v>
      </c>
      <c r="DL27" s="153">
        <v>0.19711815561959656</v>
      </c>
      <c r="DM27" s="62">
        <v>40</v>
      </c>
      <c r="DN27" s="62">
        <v>1.5</v>
      </c>
      <c r="DO27" s="62">
        <v>21.2</v>
      </c>
      <c r="DP27" s="63">
        <v>77.8</v>
      </c>
      <c r="DQ27" s="60">
        <v>1384</v>
      </c>
      <c r="DR27" s="61">
        <v>3009.6000000000004</v>
      </c>
      <c r="DS27" s="61">
        <v>138</v>
      </c>
      <c r="DT27" s="61">
        <v>111</v>
      </c>
      <c r="DU27" s="61">
        <v>9</v>
      </c>
      <c r="DV27" s="61">
        <v>19.200000000000003</v>
      </c>
      <c r="DW27" s="62">
        <v>0.77</v>
      </c>
      <c r="DX27" s="62">
        <v>0.77</v>
      </c>
      <c r="DY27" s="62">
        <v>3.15</v>
      </c>
      <c r="DZ27" s="62">
        <v>6.4</v>
      </c>
      <c r="EA27" s="62">
        <v>8.1</v>
      </c>
      <c r="EB27" s="61">
        <v>17</v>
      </c>
      <c r="EC27" s="153">
        <v>3.8692196531791907E-2</v>
      </c>
      <c r="ED27" s="61">
        <v>121</v>
      </c>
      <c r="EE27" s="153">
        <v>0.27539739884393061</v>
      </c>
      <c r="EF27" s="62">
        <v>64.7</v>
      </c>
      <c r="EG27" s="62">
        <v>2.6</v>
      </c>
      <c r="EH27" s="62">
        <v>6.7</v>
      </c>
      <c r="EI27" s="63">
        <v>87.9</v>
      </c>
    </row>
    <row r="28" spans="1:139" ht="15.75" customHeight="1" x14ac:dyDescent="0.2">
      <c r="A28" s="30">
        <v>26</v>
      </c>
      <c r="B28" s="32" t="s">
        <v>314</v>
      </c>
      <c r="C28" s="120">
        <v>6.8314285714285727</v>
      </c>
      <c r="D28" s="34" t="s">
        <v>653</v>
      </c>
      <c r="E28" s="35">
        <v>5</v>
      </c>
      <c r="F28" s="36">
        <v>37333</v>
      </c>
      <c r="G28" s="37">
        <v>23.545205479452054</v>
      </c>
      <c r="H28" s="37" t="s">
        <v>669</v>
      </c>
      <c r="I28" s="37">
        <v>22.126027397260273</v>
      </c>
      <c r="J28" s="37" t="s">
        <v>976</v>
      </c>
      <c r="K28" s="37" t="s">
        <v>982</v>
      </c>
      <c r="L28" s="37" t="s">
        <v>985</v>
      </c>
      <c r="M28" s="35">
        <v>74</v>
      </c>
      <c r="N28" s="35">
        <v>208</v>
      </c>
      <c r="O28" s="35">
        <v>4.5</v>
      </c>
      <c r="P28" s="38">
        <v>7</v>
      </c>
      <c r="Q28" s="57">
        <v>0</v>
      </c>
      <c r="R28" s="58">
        <v>9.9255583126550875E-2</v>
      </c>
      <c r="S28" s="58">
        <v>0.20702070207020701</v>
      </c>
      <c r="T28" s="58">
        <v>0.13012181616832783</v>
      </c>
      <c r="U28" s="58">
        <v>0.19794794794794796</v>
      </c>
      <c r="V28" s="58">
        <v>0.20248432500907748</v>
      </c>
      <c r="W28" s="59">
        <v>0.19236010875862361</v>
      </c>
      <c r="X28" s="42">
        <v>19.471232876712328</v>
      </c>
      <c r="Y28" s="43">
        <v>2.75</v>
      </c>
      <c r="Z28" s="43">
        <v>6.3</v>
      </c>
      <c r="AA28" s="43">
        <v>15.1</v>
      </c>
      <c r="AB28" s="43">
        <v>1.5</v>
      </c>
      <c r="AC28" s="43">
        <v>1.5</v>
      </c>
      <c r="AD28" s="44">
        <v>4.1719342604298361E-2</v>
      </c>
      <c r="AE28" s="44">
        <v>0.20164348925410874</v>
      </c>
      <c r="AF28" s="45">
        <v>4.2999999999999997E-2</v>
      </c>
      <c r="AG28" s="185">
        <v>0.89400000000000002</v>
      </c>
      <c r="AH28" s="185">
        <v>0.10300000000000001</v>
      </c>
      <c r="AI28" s="43">
        <v>101.44795000762079</v>
      </c>
      <c r="AJ28" s="47">
        <v>102.48489169557308</v>
      </c>
      <c r="AK28" s="48">
        <v>5</v>
      </c>
      <c r="AL28" s="49">
        <v>7</v>
      </c>
      <c r="AM28" s="49">
        <v>5</v>
      </c>
      <c r="AN28" s="49">
        <v>5</v>
      </c>
      <c r="AO28" s="49">
        <v>8</v>
      </c>
      <c r="AP28" s="49">
        <v>7</v>
      </c>
      <c r="AQ28" s="49">
        <v>0.5</v>
      </c>
      <c r="AR28" s="50">
        <v>0.25</v>
      </c>
      <c r="AS28" s="60"/>
      <c r="AT28" s="61">
        <v>1</v>
      </c>
      <c r="AU28" s="61"/>
      <c r="AV28" s="61"/>
      <c r="AW28" s="61"/>
      <c r="AX28" s="61"/>
      <c r="AY28" s="62"/>
      <c r="AZ28" s="62"/>
      <c r="BA28" s="62"/>
      <c r="BB28" s="62"/>
      <c r="BC28" s="62"/>
      <c r="BD28" s="61"/>
      <c r="BE28" s="153"/>
      <c r="BF28" s="61"/>
      <c r="BG28" s="153"/>
      <c r="BH28" s="62"/>
      <c r="BI28" s="62"/>
      <c r="BJ28" s="62"/>
      <c r="BK28" s="63"/>
      <c r="BL28" s="60">
        <v>120</v>
      </c>
      <c r="BM28" s="61">
        <v>1209</v>
      </c>
      <c r="BN28" s="61">
        <v>15</v>
      </c>
      <c r="BO28" s="61">
        <v>6</v>
      </c>
      <c r="BP28" s="61">
        <v>2</v>
      </c>
      <c r="BQ28" s="61">
        <v>6</v>
      </c>
      <c r="BR28" s="62">
        <v>0.04</v>
      </c>
      <c r="BS28" s="62">
        <v>0.96</v>
      </c>
      <c r="BT28" s="62">
        <v>1.48</v>
      </c>
      <c r="BU28" s="62">
        <v>16.2</v>
      </c>
      <c r="BV28" s="62">
        <v>10.1</v>
      </c>
      <c r="BW28" s="61">
        <v>2</v>
      </c>
      <c r="BX28" s="153">
        <v>2.4666666666666667E-2</v>
      </c>
      <c r="BY28" s="61">
        <v>13</v>
      </c>
      <c r="BZ28" s="153">
        <v>0.16033333333333333</v>
      </c>
      <c r="CA28" s="62">
        <v>50</v>
      </c>
      <c r="CB28" s="62">
        <v>14.3</v>
      </c>
      <c r="CC28" s="62">
        <v>95.4</v>
      </c>
      <c r="CD28" s="63">
        <v>3.4</v>
      </c>
      <c r="CE28" s="60">
        <v>299</v>
      </c>
      <c r="CF28" s="61">
        <v>1444.3000000000002</v>
      </c>
      <c r="CG28" s="61">
        <v>32</v>
      </c>
      <c r="CH28" s="61">
        <v>21</v>
      </c>
      <c r="CI28" s="61">
        <v>3</v>
      </c>
      <c r="CJ28" s="61">
        <v>8.8000000000000007</v>
      </c>
      <c r="CK28" s="62">
        <v>0.14000000000000001</v>
      </c>
      <c r="CL28" s="62">
        <v>1.35</v>
      </c>
      <c r="CM28" s="62">
        <v>1.72</v>
      </c>
      <c r="CN28" s="62">
        <v>6.3</v>
      </c>
      <c r="CO28" s="62">
        <v>10.4</v>
      </c>
      <c r="CP28" s="61">
        <v>7</v>
      </c>
      <c r="CQ28" s="153">
        <v>4.0267558528428095E-2</v>
      </c>
      <c r="CR28" s="61">
        <v>25</v>
      </c>
      <c r="CS28" s="153">
        <v>0.14381270903010032</v>
      </c>
      <c r="CT28" s="62">
        <v>71.400000000000006</v>
      </c>
      <c r="CU28" s="62">
        <v>8.6999999999999993</v>
      </c>
      <c r="CV28" s="62">
        <v>80.599999999999994</v>
      </c>
      <c r="CW28" s="63">
        <v>18.3</v>
      </c>
      <c r="CX28" s="60">
        <v>611</v>
      </c>
      <c r="CY28" s="61">
        <v>4695.5999999999995</v>
      </c>
      <c r="CZ28" s="61">
        <v>62</v>
      </c>
      <c r="DA28" s="61">
        <v>39</v>
      </c>
      <c r="DB28" s="61">
        <v>4</v>
      </c>
      <c r="DC28" s="61">
        <v>43.4</v>
      </c>
      <c r="DD28" s="62">
        <v>0.1</v>
      </c>
      <c r="DE28" s="62">
        <v>1.19</v>
      </c>
      <c r="DF28" s="62">
        <v>1.87</v>
      </c>
      <c r="DG28" s="62">
        <v>6.3</v>
      </c>
      <c r="DH28" s="62">
        <v>13.5</v>
      </c>
      <c r="DI28" s="61">
        <v>16</v>
      </c>
      <c r="DJ28" s="153">
        <v>4.8968903436988551E-2</v>
      </c>
      <c r="DK28" s="61">
        <v>46</v>
      </c>
      <c r="DL28" s="153">
        <v>0.14078559738134208</v>
      </c>
      <c r="DM28" s="62">
        <v>56.3</v>
      </c>
      <c r="DN28" s="62">
        <v>11.4</v>
      </c>
      <c r="DO28" s="62">
        <v>92</v>
      </c>
      <c r="DP28" s="63">
        <v>8</v>
      </c>
      <c r="DQ28" s="60">
        <v>791</v>
      </c>
      <c r="DR28" s="61">
        <v>3996</v>
      </c>
      <c r="DS28" s="61">
        <v>70</v>
      </c>
      <c r="DT28" s="61">
        <v>45</v>
      </c>
      <c r="DU28" s="61">
        <v>12</v>
      </c>
      <c r="DV28" s="61">
        <v>33.599999999999994</v>
      </c>
      <c r="DW28" s="62">
        <v>1.5</v>
      </c>
      <c r="DX28" s="62">
        <v>1.5</v>
      </c>
      <c r="DY28" s="62">
        <v>2.75</v>
      </c>
      <c r="DZ28" s="62">
        <v>5.2</v>
      </c>
      <c r="EA28" s="62">
        <v>15.1</v>
      </c>
      <c r="EB28" s="61">
        <v>12</v>
      </c>
      <c r="EC28" s="153">
        <v>4.1719342604298361E-2</v>
      </c>
      <c r="ED28" s="61">
        <v>58</v>
      </c>
      <c r="EE28" s="153">
        <v>0.20164348925410874</v>
      </c>
      <c r="EF28" s="62">
        <v>25</v>
      </c>
      <c r="EG28" s="62">
        <v>4.3</v>
      </c>
      <c r="EH28" s="62">
        <v>86.8</v>
      </c>
      <c r="EI28" s="63">
        <v>12.6</v>
      </c>
    </row>
    <row r="29" spans="1:139" ht="15.75" customHeight="1" x14ac:dyDescent="0.2">
      <c r="A29" s="30">
        <v>27</v>
      </c>
      <c r="B29" s="32" t="s">
        <v>371</v>
      </c>
      <c r="C29" s="120">
        <v>6.3157142857142858</v>
      </c>
      <c r="D29" s="34" t="s">
        <v>653</v>
      </c>
      <c r="E29" s="35">
        <v>5</v>
      </c>
      <c r="F29" s="36">
        <v>37027</v>
      </c>
      <c r="G29" s="37">
        <v>24.383561643835616</v>
      </c>
      <c r="H29" s="37" t="s">
        <v>754</v>
      </c>
      <c r="I29" s="37">
        <v>22.964383561643835</v>
      </c>
      <c r="J29" s="37" t="s">
        <v>983</v>
      </c>
      <c r="K29" s="37" t="s">
        <v>984</v>
      </c>
      <c r="L29" s="37" t="s">
        <v>988</v>
      </c>
      <c r="M29" s="35">
        <v>69</v>
      </c>
      <c r="N29" s="35">
        <v>174</v>
      </c>
      <c r="O29" s="35">
        <v>4.5199999999999996</v>
      </c>
      <c r="P29" s="38">
        <v>7</v>
      </c>
      <c r="Q29" s="57">
        <v>7.6599004212945243E-3</v>
      </c>
      <c r="R29" s="58">
        <v>0.21671735215093452</v>
      </c>
      <c r="S29" s="58">
        <v>0.16761649346295673</v>
      </c>
      <c r="T29" s="58">
        <v>0.16717778345685325</v>
      </c>
      <c r="U29" s="58">
        <v>0.24532224532224534</v>
      </c>
      <c r="V29" s="58">
        <v>0.24532224532224534</v>
      </c>
      <c r="W29" s="59">
        <v>0.23305613305613307</v>
      </c>
      <c r="X29" s="42">
        <v>19.32054794520548</v>
      </c>
      <c r="Y29" s="43">
        <v>3.06</v>
      </c>
      <c r="Z29" s="43">
        <v>8.6</v>
      </c>
      <c r="AA29" s="43">
        <v>10.9</v>
      </c>
      <c r="AB29" s="43">
        <v>1.37</v>
      </c>
      <c r="AC29" s="43">
        <v>1.71</v>
      </c>
      <c r="AD29" s="44">
        <v>3.4576271186440681E-2</v>
      </c>
      <c r="AE29" s="44">
        <v>0.17864406779661016</v>
      </c>
      <c r="AF29" s="45">
        <v>1.7000000000000001E-2</v>
      </c>
      <c r="AG29" s="185">
        <v>6.1499999999999999E-2</v>
      </c>
      <c r="AH29" s="185">
        <v>0.88200000000000012</v>
      </c>
      <c r="AI29" s="43">
        <v>83.373014543915289</v>
      </c>
      <c r="AJ29" s="47">
        <v>75.834727786990797</v>
      </c>
      <c r="AK29" s="48">
        <v>6</v>
      </c>
      <c r="AL29" s="49">
        <v>7</v>
      </c>
      <c r="AM29" s="49">
        <v>6</v>
      </c>
      <c r="AN29" s="49">
        <v>6</v>
      </c>
      <c r="AO29" s="49">
        <v>7</v>
      </c>
      <c r="AP29" s="49">
        <v>1</v>
      </c>
      <c r="AQ29" s="49">
        <v>0.5</v>
      </c>
      <c r="AR29" s="50">
        <v>0.5</v>
      </c>
      <c r="AS29" s="60">
        <v>32</v>
      </c>
      <c r="AT29" s="61">
        <v>4177.5999999999995</v>
      </c>
      <c r="AU29" s="61">
        <v>3</v>
      </c>
      <c r="AV29" s="61">
        <v>3</v>
      </c>
      <c r="AW29" s="61">
        <v>0</v>
      </c>
      <c r="AX29" s="61">
        <v>33</v>
      </c>
      <c r="AY29" s="62">
        <v>0.03</v>
      </c>
      <c r="AZ29" s="62">
        <v>0.34</v>
      </c>
      <c r="BA29" s="62">
        <v>2</v>
      </c>
      <c r="BB29" s="62">
        <v>6.7</v>
      </c>
      <c r="BC29" s="62">
        <v>4</v>
      </c>
      <c r="BD29" s="61">
        <v>0</v>
      </c>
      <c r="BE29" s="153">
        <v>0</v>
      </c>
      <c r="BF29" s="61">
        <v>3</v>
      </c>
      <c r="BG29" s="153">
        <v>0.1875</v>
      </c>
      <c r="BH29" s="62">
        <v>0</v>
      </c>
      <c r="BI29" s="62">
        <v>0</v>
      </c>
      <c r="BJ29" s="62">
        <v>87.5</v>
      </c>
      <c r="BK29" s="63">
        <v>12.5</v>
      </c>
      <c r="BL29" s="60">
        <v>734</v>
      </c>
      <c r="BM29" s="61">
        <v>3386.8999999999996</v>
      </c>
      <c r="BN29" s="61">
        <v>75</v>
      </c>
      <c r="BO29" s="61">
        <v>43</v>
      </c>
      <c r="BP29" s="61">
        <v>6</v>
      </c>
      <c r="BQ29" s="61">
        <v>31</v>
      </c>
      <c r="BR29" s="62">
        <v>0.13</v>
      </c>
      <c r="BS29" s="62">
        <v>1.76</v>
      </c>
      <c r="BT29" s="62">
        <v>1.77</v>
      </c>
      <c r="BU29" s="62">
        <v>7.9</v>
      </c>
      <c r="BV29" s="62">
        <v>12.3</v>
      </c>
      <c r="BW29" s="61">
        <v>13</v>
      </c>
      <c r="BX29" s="153">
        <v>3.1348773841961851E-2</v>
      </c>
      <c r="BY29" s="61">
        <v>62</v>
      </c>
      <c r="BZ29" s="153">
        <v>0.14950953678474116</v>
      </c>
      <c r="CA29" s="62">
        <v>53.8</v>
      </c>
      <c r="CB29" s="62">
        <v>6.5</v>
      </c>
      <c r="CC29" s="62">
        <v>84</v>
      </c>
      <c r="CD29" s="63">
        <v>16</v>
      </c>
      <c r="CE29" s="60">
        <v>600</v>
      </c>
      <c r="CF29" s="61">
        <v>3579.6000000000004</v>
      </c>
      <c r="CG29" s="61">
        <v>88</v>
      </c>
      <c r="CH29" s="61">
        <v>54</v>
      </c>
      <c r="CI29" s="61">
        <v>1</v>
      </c>
      <c r="CJ29" s="61">
        <v>21</v>
      </c>
      <c r="CK29" s="62">
        <v>0.06</v>
      </c>
      <c r="CL29" s="62">
        <v>1.2</v>
      </c>
      <c r="CM29" s="62">
        <v>1.46</v>
      </c>
      <c r="CN29" s="62">
        <v>4.9000000000000004</v>
      </c>
      <c r="CO29" s="62">
        <v>9.6999999999999993</v>
      </c>
      <c r="CP29" s="61">
        <v>18</v>
      </c>
      <c r="CQ29" s="153">
        <v>4.3799999999999999E-2</v>
      </c>
      <c r="CR29" s="61">
        <v>70</v>
      </c>
      <c r="CS29" s="153">
        <v>0.17033333333333331</v>
      </c>
      <c r="CT29" s="62">
        <v>27.8</v>
      </c>
      <c r="CU29" s="62">
        <v>6.9</v>
      </c>
      <c r="CV29" s="62">
        <v>93.4</v>
      </c>
      <c r="CW29" s="63">
        <v>6.4</v>
      </c>
      <c r="CX29" s="60">
        <v>785</v>
      </c>
      <c r="CY29" s="61">
        <v>4695.5999999999995</v>
      </c>
      <c r="CZ29" s="61">
        <v>70</v>
      </c>
      <c r="DA29" s="61">
        <v>50</v>
      </c>
      <c r="DB29" s="61">
        <v>6</v>
      </c>
      <c r="DC29" s="61">
        <v>43</v>
      </c>
      <c r="DD29" s="62">
        <v>0.13</v>
      </c>
      <c r="DE29" s="62">
        <v>1.71</v>
      </c>
      <c r="DF29" s="62">
        <v>2.34</v>
      </c>
      <c r="DG29" s="62">
        <v>7.8</v>
      </c>
      <c r="DH29" s="62">
        <v>10.9</v>
      </c>
      <c r="DI29" s="61">
        <v>5</v>
      </c>
      <c r="DJ29" s="153">
        <v>1.4904458598726113E-2</v>
      </c>
      <c r="DK29" s="61">
        <v>65</v>
      </c>
      <c r="DL29" s="153">
        <v>0.19375796178343946</v>
      </c>
      <c r="DM29" s="62">
        <v>60</v>
      </c>
      <c r="DN29" s="62">
        <v>10.7</v>
      </c>
      <c r="DO29" s="62">
        <v>4.5</v>
      </c>
      <c r="DP29" s="63">
        <v>87.4</v>
      </c>
      <c r="DQ29" s="60">
        <v>1062</v>
      </c>
      <c r="DR29" s="61">
        <v>4329</v>
      </c>
      <c r="DS29" s="61">
        <v>74</v>
      </c>
      <c r="DT29" s="61">
        <v>59</v>
      </c>
      <c r="DU29" s="61">
        <v>8</v>
      </c>
      <c r="DV29" s="61">
        <v>36.4</v>
      </c>
      <c r="DW29" s="62">
        <v>1.37</v>
      </c>
      <c r="DX29" s="62">
        <v>1.37</v>
      </c>
      <c r="DY29" s="62">
        <v>3.06</v>
      </c>
      <c r="DZ29" s="62">
        <v>8.6</v>
      </c>
      <c r="EA29" s="62">
        <v>10.7</v>
      </c>
      <c r="EB29" s="61">
        <v>12</v>
      </c>
      <c r="EC29" s="153">
        <v>3.4576271186440681E-2</v>
      </c>
      <c r="ED29" s="61">
        <v>62</v>
      </c>
      <c r="EE29" s="153">
        <v>0.17864406779661016</v>
      </c>
      <c r="EF29" s="62">
        <v>66.7</v>
      </c>
      <c r="EG29" s="62">
        <v>1.7</v>
      </c>
      <c r="EH29" s="62">
        <v>7.8</v>
      </c>
      <c r="EI29" s="63">
        <v>89</v>
      </c>
    </row>
    <row r="30" spans="1:139" ht="15.75" customHeight="1" x14ac:dyDescent="0.2">
      <c r="A30" s="30">
        <v>28</v>
      </c>
      <c r="B30" s="32" t="s">
        <v>400</v>
      </c>
      <c r="C30" s="120">
        <v>6.1414285714285715</v>
      </c>
      <c r="D30" s="34" t="s">
        <v>793</v>
      </c>
      <c r="E30" s="35">
        <v>6</v>
      </c>
      <c r="F30" s="36">
        <v>36661</v>
      </c>
      <c r="G30" s="37">
        <v>25.386301369863013</v>
      </c>
      <c r="H30" s="37" t="s">
        <v>754</v>
      </c>
      <c r="I30" s="37">
        <v>23.967123287671232</v>
      </c>
      <c r="J30" s="37" t="s">
        <v>983</v>
      </c>
      <c r="K30" s="37" t="s">
        <v>981</v>
      </c>
      <c r="L30" s="37" t="s">
        <v>987</v>
      </c>
      <c r="M30" s="35">
        <v>69</v>
      </c>
      <c r="N30" s="35">
        <v>188</v>
      </c>
      <c r="O30" s="35">
        <v>4.42</v>
      </c>
      <c r="P30" s="38">
        <v>6</v>
      </c>
      <c r="Q30" s="57">
        <v>1.8801552644347404E-2</v>
      </c>
      <c r="R30" s="58">
        <v>0.20043388039992457</v>
      </c>
      <c r="S30" s="58">
        <v>0.1112113014727983</v>
      </c>
      <c r="T30" s="58">
        <v>0.16725033208549692</v>
      </c>
      <c r="U30" s="58">
        <v>0.20418604651162792</v>
      </c>
      <c r="V30" s="58">
        <v>0.20418604651162792</v>
      </c>
      <c r="W30" s="59">
        <v>0.17355813953488372</v>
      </c>
      <c r="X30" s="42">
        <v>20.323287671232876</v>
      </c>
      <c r="Y30" s="43">
        <v>2.3199999999999998</v>
      </c>
      <c r="Z30" s="43">
        <v>10.6</v>
      </c>
      <c r="AA30" s="43">
        <v>11.7</v>
      </c>
      <c r="AB30" s="43">
        <v>0.76</v>
      </c>
      <c r="AC30" s="43">
        <v>2.0299999999999998</v>
      </c>
      <c r="AD30" s="44">
        <v>4.1913439635535309E-2</v>
      </c>
      <c r="AE30" s="44">
        <v>0.18337129840546695</v>
      </c>
      <c r="AF30" s="45">
        <v>0.10300000000000001</v>
      </c>
      <c r="AG30" s="185">
        <v>0.15750000000000003</v>
      </c>
      <c r="AH30" s="185">
        <v>0.84250000000000003</v>
      </c>
      <c r="AI30" s="43">
        <v>98.514184710141507</v>
      </c>
      <c r="AJ30" s="47">
        <v>89.606888050279139</v>
      </c>
      <c r="AK30" s="48">
        <v>4</v>
      </c>
      <c r="AL30" s="49">
        <v>6</v>
      </c>
      <c r="AM30" s="49">
        <v>4</v>
      </c>
      <c r="AN30" s="49">
        <v>8</v>
      </c>
      <c r="AO30" s="49">
        <v>9</v>
      </c>
      <c r="AP30" s="49">
        <v>4</v>
      </c>
      <c r="AQ30" s="49">
        <v>1</v>
      </c>
      <c r="AR30" s="50">
        <v>0</v>
      </c>
      <c r="AS30" s="60">
        <v>31</v>
      </c>
      <c r="AT30" s="61">
        <v>1648.8</v>
      </c>
      <c r="AU30" s="61">
        <v>3</v>
      </c>
      <c r="AV30" s="61">
        <v>2</v>
      </c>
      <c r="AW30" s="61">
        <v>1</v>
      </c>
      <c r="AX30" s="61">
        <v>12</v>
      </c>
      <c r="AY30" s="62">
        <v>0.09</v>
      </c>
      <c r="AZ30" s="62">
        <v>0.48</v>
      </c>
      <c r="BA30" s="62">
        <v>1.07</v>
      </c>
      <c r="BB30" s="62">
        <v>6</v>
      </c>
      <c r="BC30" s="62">
        <v>12.7</v>
      </c>
      <c r="BD30" s="61">
        <v>0</v>
      </c>
      <c r="BE30" s="153">
        <v>0</v>
      </c>
      <c r="BF30" s="61">
        <v>3</v>
      </c>
      <c r="BG30" s="153">
        <v>0.10354838709677421</v>
      </c>
      <c r="BH30" s="62">
        <v>0</v>
      </c>
      <c r="BI30" s="62">
        <v>0</v>
      </c>
      <c r="BJ30" s="62">
        <v>96.6</v>
      </c>
      <c r="BK30" s="63">
        <v>3.4</v>
      </c>
      <c r="BL30" s="60">
        <v>425</v>
      </c>
      <c r="BM30" s="61">
        <v>2120.3999999999996</v>
      </c>
      <c r="BN30" s="61">
        <v>48</v>
      </c>
      <c r="BO30" s="61">
        <v>31</v>
      </c>
      <c r="BP30" s="61">
        <v>8</v>
      </c>
      <c r="BQ30" s="61">
        <v>21.6</v>
      </c>
      <c r="BR30" s="62">
        <v>0.14000000000000001</v>
      </c>
      <c r="BS30" s="62">
        <v>1.5</v>
      </c>
      <c r="BT30" s="62">
        <v>1.91</v>
      </c>
      <c r="BU30" s="62">
        <v>4.9000000000000004</v>
      </c>
      <c r="BV30" s="62">
        <v>11.1</v>
      </c>
      <c r="BW30" s="61">
        <v>6</v>
      </c>
      <c r="BX30" s="153">
        <v>2.6964705882352943E-2</v>
      </c>
      <c r="BY30" s="61">
        <v>42</v>
      </c>
      <c r="BZ30" s="153">
        <v>0.1887529411764706</v>
      </c>
      <c r="CA30" s="62">
        <v>33.299999999999997</v>
      </c>
      <c r="CB30" s="62">
        <v>6.1</v>
      </c>
      <c r="CC30" s="62">
        <v>14.7</v>
      </c>
      <c r="CD30" s="63">
        <v>85.3</v>
      </c>
      <c r="CE30" s="60">
        <v>296</v>
      </c>
      <c r="CF30" s="61">
        <v>2661.6000000000004</v>
      </c>
      <c r="CG30" s="61">
        <v>26</v>
      </c>
      <c r="CH30" s="61">
        <v>18</v>
      </c>
      <c r="CI30" s="61">
        <v>1</v>
      </c>
      <c r="CJ30" s="61">
        <v>22.799999999999997</v>
      </c>
      <c r="CK30" s="62">
        <v>0.03</v>
      </c>
      <c r="CL30" s="62">
        <v>0.78</v>
      </c>
      <c r="CM30" s="62">
        <v>1.57</v>
      </c>
      <c r="CN30" s="62">
        <v>6.9</v>
      </c>
      <c r="CO30" s="62">
        <v>12.9</v>
      </c>
      <c r="CP30" s="61">
        <v>3</v>
      </c>
      <c r="CQ30" s="153">
        <v>1.5912162162162163E-2</v>
      </c>
      <c r="CR30" s="61">
        <v>23</v>
      </c>
      <c r="CS30" s="153">
        <v>0.12199324324324325</v>
      </c>
      <c r="CT30" s="62">
        <v>33.299999999999997</v>
      </c>
      <c r="CU30" s="62">
        <v>10</v>
      </c>
      <c r="CV30" s="62">
        <v>41</v>
      </c>
      <c r="CW30" s="63">
        <v>59</v>
      </c>
      <c r="CX30" s="60">
        <v>554</v>
      </c>
      <c r="CY30" s="61">
        <v>3312.4</v>
      </c>
      <c r="CZ30" s="61">
        <v>42</v>
      </c>
      <c r="DA30" s="61">
        <v>32</v>
      </c>
      <c r="DB30" s="61">
        <v>3</v>
      </c>
      <c r="DC30" s="61">
        <v>29.400000000000002</v>
      </c>
      <c r="DD30" s="62">
        <v>0.12</v>
      </c>
      <c r="DE30" s="62">
        <v>1.46</v>
      </c>
      <c r="DF30" s="62">
        <v>2.3199999999999998</v>
      </c>
      <c r="DG30" s="62">
        <v>10.6</v>
      </c>
      <c r="DH30" s="62">
        <v>8.3000000000000007</v>
      </c>
      <c r="DI30" s="61">
        <v>5</v>
      </c>
      <c r="DJ30" s="153">
        <v>2.0938628158844765E-2</v>
      </c>
      <c r="DK30" s="61">
        <v>37</v>
      </c>
      <c r="DL30" s="153">
        <v>0.15494584837545125</v>
      </c>
      <c r="DM30" s="62">
        <v>40</v>
      </c>
      <c r="DN30" s="62">
        <v>5.9</v>
      </c>
      <c r="DO30" s="62">
        <v>13.9</v>
      </c>
      <c r="DP30" s="63">
        <v>86.1</v>
      </c>
      <c r="DQ30" s="60">
        <v>439</v>
      </c>
      <c r="DR30" s="61">
        <v>2150</v>
      </c>
      <c r="DS30" s="61">
        <v>43</v>
      </c>
      <c r="DT30" s="61">
        <v>26</v>
      </c>
      <c r="DU30" s="61">
        <v>4</v>
      </c>
      <c r="DV30" s="61">
        <v>18</v>
      </c>
      <c r="DW30" s="62">
        <v>0.76</v>
      </c>
      <c r="DX30" s="62">
        <v>2.0299999999999998</v>
      </c>
      <c r="DY30" s="62">
        <v>2.2999999999999998</v>
      </c>
      <c r="DZ30" s="62">
        <v>6.3</v>
      </c>
      <c r="EA30" s="62">
        <v>11.7</v>
      </c>
      <c r="EB30" s="61">
        <v>8</v>
      </c>
      <c r="EC30" s="153">
        <v>4.1913439635535309E-2</v>
      </c>
      <c r="ED30" s="61">
        <v>35</v>
      </c>
      <c r="EE30" s="153">
        <v>0.18337129840546695</v>
      </c>
      <c r="EF30" s="62">
        <v>37.5</v>
      </c>
      <c r="EG30" s="62">
        <v>10.3</v>
      </c>
      <c r="EH30" s="62">
        <v>17.600000000000001</v>
      </c>
      <c r="EI30" s="63">
        <v>82.4</v>
      </c>
    </row>
    <row r="31" spans="1:139" ht="15.75" customHeight="1" x14ac:dyDescent="0.2">
      <c r="A31" s="30">
        <v>29</v>
      </c>
      <c r="B31" s="32" t="s">
        <v>399</v>
      </c>
      <c r="C31" s="120">
        <v>5.8985714285714277</v>
      </c>
      <c r="D31" s="34" t="s">
        <v>842</v>
      </c>
      <c r="E31" s="35">
        <v>6</v>
      </c>
      <c r="F31" s="36">
        <v>36955</v>
      </c>
      <c r="G31" s="37">
        <v>24.580821917808219</v>
      </c>
      <c r="H31" s="37" t="s">
        <v>754</v>
      </c>
      <c r="I31" s="37">
        <v>23.161643835616438</v>
      </c>
      <c r="J31" s="37" t="s">
        <v>983</v>
      </c>
      <c r="K31" s="37" t="s">
        <v>977</v>
      </c>
      <c r="L31" s="37" t="s">
        <v>986</v>
      </c>
      <c r="M31" s="35">
        <v>74</v>
      </c>
      <c r="N31" s="35">
        <v>193</v>
      </c>
      <c r="O31" s="35">
        <v>4.58</v>
      </c>
      <c r="P31" s="38">
        <v>0</v>
      </c>
      <c r="Q31" s="57">
        <v>6.9901315789473673E-2</v>
      </c>
      <c r="R31" s="58">
        <v>0.2259463064865766</v>
      </c>
      <c r="S31" s="58">
        <v>0.22337154039698071</v>
      </c>
      <c r="T31" s="58">
        <v>0.23112736947123377</v>
      </c>
      <c r="U31" s="58">
        <v>0.35443739607070268</v>
      </c>
      <c r="V31" s="58">
        <v>0.35443739607070268</v>
      </c>
      <c r="W31" s="59">
        <v>0.3012717866600973</v>
      </c>
      <c r="X31" s="42">
        <v>19.517808219178082</v>
      </c>
      <c r="Y31" s="43">
        <v>2.39</v>
      </c>
      <c r="Z31" s="43">
        <v>7.2</v>
      </c>
      <c r="AA31" s="43">
        <v>9.1</v>
      </c>
      <c r="AB31" s="43">
        <v>1.02</v>
      </c>
      <c r="AC31" s="43">
        <v>2.14</v>
      </c>
      <c r="AD31" s="44">
        <v>3.9452649869678544E-2</v>
      </c>
      <c r="AE31" s="44">
        <v>0.21179843614248481</v>
      </c>
      <c r="AF31" s="45">
        <v>1.1000000000000001E-2</v>
      </c>
      <c r="AG31" s="185">
        <v>0.24199999999999999</v>
      </c>
      <c r="AH31" s="185">
        <v>0.73250000000000004</v>
      </c>
      <c r="AI31" s="43">
        <v>87.725407174713808</v>
      </c>
      <c r="AJ31" s="47">
        <v>88.622085045338267</v>
      </c>
      <c r="AK31" s="48">
        <v>8</v>
      </c>
      <c r="AL31" s="49">
        <v>7</v>
      </c>
      <c r="AM31" s="49">
        <v>4</v>
      </c>
      <c r="AN31" s="49">
        <v>5</v>
      </c>
      <c r="AO31" s="49">
        <v>6</v>
      </c>
      <c r="AP31" s="49">
        <v>4</v>
      </c>
      <c r="AQ31" s="49">
        <v>0</v>
      </c>
      <c r="AR31" s="50">
        <v>0</v>
      </c>
      <c r="AS31" s="60">
        <v>153</v>
      </c>
      <c r="AT31" s="61">
        <v>2188.8000000000002</v>
      </c>
      <c r="AU31" s="61">
        <v>20</v>
      </c>
      <c r="AV31" s="61">
        <v>8</v>
      </c>
      <c r="AW31" s="61">
        <v>1</v>
      </c>
      <c r="AX31" s="61">
        <v>13</v>
      </c>
      <c r="AY31" s="62">
        <v>0.08</v>
      </c>
      <c r="AZ31" s="62">
        <v>1.2</v>
      </c>
      <c r="BA31" s="62">
        <v>1.18</v>
      </c>
      <c r="BB31" s="62">
        <v>10</v>
      </c>
      <c r="BC31" s="62">
        <v>12.3</v>
      </c>
      <c r="BD31" s="61">
        <v>6</v>
      </c>
      <c r="BE31" s="153">
        <v>4.6274509803921567E-2</v>
      </c>
      <c r="BF31" s="61">
        <v>14</v>
      </c>
      <c r="BG31" s="153">
        <v>0.10797385620915032</v>
      </c>
      <c r="BH31" s="62">
        <v>33.299999999999997</v>
      </c>
      <c r="BI31" s="62">
        <v>20</v>
      </c>
      <c r="BJ31" s="62">
        <v>97</v>
      </c>
      <c r="BK31" s="63">
        <v>3</v>
      </c>
      <c r="BL31" s="60">
        <v>542</v>
      </c>
      <c r="BM31" s="61">
        <v>2398.8000000000002</v>
      </c>
      <c r="BN31" s="61">
        <v>90</v>
      </c>
      <c r="BO31" s="61">
        <v>57</v>
      </c>
      <c r="BP31" s="61">
        <v>5</v>
      </c>
      <c r="BQ31" s="61">
        <v>16</v>
      </c>
      <c r="BR31" s="62">
        <v>0.1</v>
      </c>
      <c r="BS31" s="62">
        <v>1.48</v>
      </c>
      <c r="BT31" s="62">
        <v>1.53</v>
      </c>
      <c r="BU31" s="62">
        <v>3.2</v>
      </c>
      <c r="BV31" s="62">
        <v>10.3</v>
      </c>
      <c r="BW31" s="61">
        <v>16</v>
      </c>
      <c r="BX31" s="153">
        <v>4.5166051660516605E-2</v>
      </c>
      <c r="BY31" s="61">
        <v>74</v>
      </c>
      <c r="BZ31" s="153">
        <v>0.20889298892988928</v>
      </c>
      <c r="CA31" s="62">
        <v>50</v>
      </c>
      <c r="CB31" s="62">
        <v>1.7</v>
      </c>
      <c r="CC31" s="62">
        <v>83.3</v>
      </c>
      <c r="CD31" s="63">
        <v>16.7</v>
      </c>
      <c r="CE31" s="60">
        <v>799</v>
      </c>
      <c r="CF31" s="61">
        <v>3577</v>
      </c>
      <c r="CG31" s="61">
        <v>90</v>
      </c>
      <c r="CH31" s="61">
        <v>72</v>
      </c>
      <c r="CI31" s="61">
        <v>6</v>
      </c>
      <c r="CJ31" s="61">
        <v>31</v>
      </c>
      <c r="CK31" s="62">
        <v>0.12</v>
      </c>
      <c r="CL31" s="62">
        <v>1.8</v>
      </c>
      <c r="CM31" s="62">
        <v>1.8</v>
      </c>
      <c r="CN31" s="62">
        <v>6.7</v>
      </c>
      <c r="CO31" s="62">
        <v>6</v>
      </c>
      <c r="CP31" s="61">
        <v>16</v>
      </c>
      <c r="CQ31" s="153">
        <v>3.6045056320400504E-2</v>
      </c>
      <c r="CR31" s="61">
        <v>74</v>
      </c>
      <c r="CS31" s="153">
        <v>0.16670838548185232</v>
      </c>
      <c r="CT31" s="62">
        <v>31.3</v>
      </c>
      <c r="CU31" s="62">
        <v>4</v>
      </c>
      <c r="CV31" s="62">
        <v>17.5</v>
      </c>
      <c r="CW31" s="63">
        <v>82.5</v>
      </c>
      <c r="CX31" s="60">
        <v>973</v>
      </c>
      <c r="CY31" s="61">
        <v>4209.8</v>
      </c>
      <c r="CZ31" s="61">
        <v>112</v>
      </c>
      <c r="DA31" s="61">
        <v>86</v>
      </c>
      <c r="DB31" s="61">
        <v>6</v>
      </c>
      <c r="DC31" s="61">
        <v>34</v>
      </c>
      <c r="DD31" s="62">
        <v>0.16</v>
      </c>
      <c r="DE31" s="62">
        <v>2.14</v>
      </c>
      <c r="DF31" s="62">
        <v>1.99</v>
      </c>
      <c r="DG31" s="62">
        <v>5.9</v>
      </c>
      <c r="DH31" s="62">
        <v>8.1999999999999993</v>
      </c>
      <c r="DI31" s="61">
        <v>17</v>
      </c>
      <c r="DJ31" s="153">
        <v>3.4768756423432683E-2</v>
      </c>
      <c r="DK31" s="61">
        <v>95</v>
      </c>
      <c r="DL31" s="153">
        <v>0.19429599177800616</v>
      </c>
      <c r="DM31" s="62">
        <v>52.9</v>
      </c>
      <c r="DN31" s="62">
        <v>2.2999999999999998</v>
      </c>
      <c r="DO31" s="62">
        <v>10.3</v>
      </c>
      <c r="DP31" s="63">
        <v>87.8</v>
      </c>
      <c r="DQ31" s="60">
        <v>1151</v>
      </c>
      <c r="DR31" s="61">
        <v>3247.4</v>
      </c>
      <c r="DS31" s="61">
        <v>121</v>
      </c>
      <c r="DT31" s="61">
        <v>89</v>
      </c>
      <c r="DU31" s="61">
        <v>10</v>
      </c>
      <c r="DV31" s="61">
        <v>24.7</v>
      </c>
      <c r="DW31" s="62">
        <v>1.02</v>
      </c>
      <c r="DX31" s="62">
        <v>1.02</v>
      </c>
      <c r="DY31" s="62">
        <v>2.39</v>
      </c>
      <c r="DZ31" s="62">
        <v>7.2</v>
      </c>
      <c r="EA31" s="62">
        <v>9.1</v>
      </c>
      <c r="EB31" s="61">
        <v>19</v>
      </c>
      <c r="EC31" s="153">
        <v>3.9452649869678544E-2</v>
      </c>
      <c r="ED31" s="61">
        <v>102</v>
      </c>
      <c r="EE31" s="153">
        <v>0.21179843614248481</v>
      </c>
      <c r="EF31" s="62">
        <v>26.3</v>
      </c>
      <c r="EG31" s="62">
        <v>1.1000000000000001</v>
      </c>
      <c r="EH31" s="62">
        <v>38.1</v>
      </c>
      <c r="EI31" s="63">
        <v>58.7</v>
      </c>
    </row>
    <row r="32" spans="1:139" ht="15.75" customHeight="1" x14ac:dyDescent="0.2">
      <c r="A32" s="30">
        <v>30</v>
      </c>
      <c r="B32" s="32" t="s">
        <v>418</v>
      </c>
      <c r="C32" s="120">
        <v>5.8757142857142863</v>
      </c>
      <c r="D32" s="34" t="s">
        <v>844</v>
      </c>
      <c r="E32" s="35">
        <v>4</v>
      </c>
      <c r="F32" s="36">
        <v>36901</v>
      </c>
      <c r="G32" s="37">
        <v>24.728767123287671</v>
      </c>
      <c r="H32" s="37" t="s">
        <v>754</v>
      </c>
      <c r="I32" s="37">
        <v>23.30958904109589</v>
      </c>
      <c r="J32" s="37" t="s">
        <v>978</v>
      </c>
      <c r="K32" s="37" t="s">
        <v>980</v>
      </c>
      <c r="L32" s="37" t="s">
        <v>987</v>
      </c>
      <c r="M32" s="35">
        <v>73</v>
      </c>
      <c r="N32" s="35">
        <v>212</v>
      </c>
      <c r="O32" s="35">
        <v>4.43</v>
      </c>
      <c r="P32" s="38">
        <v>5</v>
      </c>
      <c r="Q32" s="57">
        <v>0</v>
      </c>
      <c r="R32" s="58">
        <v>0</v>
      </c>
      <c r="S32" s="58">
        <v>0.14886103995014885</v>
      </c>
      <c r="T32" s="58">
        <v>0.13741195967407815</v>
      </c>
      <c r="U32" s="58">
        <v>0.27700617283950618</v>
      </c>
      <c r="V32" s="58">
        <v>0.27700617283950618</v>
      </c>
      <c r="W32" s="59">
        <v>0.26315586419753084</v>
      </c>
      <c r="X32" s="42">
        <v>22.643835616438356</v>
      </c>
      <c r="Y32" s="43">
        <v>2.14</v>
      </c>
      <c r="Z32" s="43">
        <v>5.2</v>
      </c>
      <c r="AA32" s="43">
        <v>17.7</v>
      </c>
      <c r="AB32" s="43">
        <v>0</v>
      </c>
      <c r="AC32" s="43">
        <v>0</v>
      </c>
      <c r="AD32" s="44">
        <v>6.5571030640668521E-2</v>
      </c>
      <c r="AE32" s="44">
        <v>0.17883008356545962</v>
      </c>
      <c r="AF32" s="45">
        <v>4.7E-2</v>
      </c>
      <c r="AG32" s="185">
        <v>0.66850000000000009</v>
      </c>
      <c r="AH32" s="185">
        <v>0.33149999999999996</v>
      </c>
      <c r="AI32" s="43">
        <v>110.09078075109204</v>
      </c>
      <c r="AJ32" s="47">
        <v>108.96931811118667</v>
      </c>
      <c r="AK32" s="48">
        <v>7</v>
      </c>
      <c r="AL32" s="49">
        <v>1</v>
      </c>
      <c r="AM32" s="49">
        <v>4</v>
      </c>
      <c r="AN32" s="49">
        <v>3</v>
      </c>
      <c r="AO32" s="49">
        <v>9</v>
      </c>
      <c r="AP32" s="49">
        <v>8</v>
      </c>
      <c r="AQ32" s="49">
        <v>2</v>
      </c>
      <c r="AR32" s="50">
        <v>0</v>
      </c>
      <c r="AS32" s="60"/>
      <c r="AT32" s="61">
        <v>1</v>
      </c>
      <c r="AU32" s="61"/>
      <c r="AV32" s="61"/>
      <c r="AW32" s="61"/>
      <c r="AX32" s="61"/>
      <c r="AY32" s="62" t="s">
        <v>771</v>
      </c>
      <c r="AZ32" s="62" t="s">
        <v>771</v>
      </c>
      <c r="BA32" s="62"/>
      <c r="BB32" s="62"/>
      <c r="BC32" s="62"/>
      <c r="BD32" s="61"/>
      <c r="BE32" s="153"/>
      <c r="BF32" s="61"/>
      <c r="BG32" s="153"/>
      <c r="BH32" s="62"/>
      <c r="BI32" s="62"/>
      <c r="BJ32" s="62"/>
      <c r="BK32" s="63"/>
      <c r="BL32" s="60"/>
      <c r="BM32" s="61">
        <v>1</v>
      </c>
      <c r="BN32" s="61"/>
      <c r="BO32" s="61"/>
      <c r="BP32" s="61"/>
      <c r="BQ32" s="61"/>
      <c r="BR32" s="62" t="s">
        <v>771</v>
      </c>
      <c r="BS32" s="62" t="s">
        <v>771</v>
      </c>
      <c r="BT32" s="62"/>
      <c r="BU32" s="62"/>
      <c r="BV32" s="62"/>
      <c r="BW32" s="61"/>
      <c r="BX32" s="153"/>
      <c r="BY32" s="61"/>
      <c r="BZ32" s="153"/>
      <c r="CA32" s="62"/>
      <c r="CB32" s="62"/>
      <c r="CC32" s="62"/>
      <c r="CD32" s="63"/>
      <c r="CE32" s="60">
        <v>430</v>
      </c>
      <c r="CF32" s="61">
        <v>2888.6000000000004</v>
      </c>
      <c r="CG32" s="61">
        <v>39</v>
      </c>
      <c r="CH32" s="61">
        <v>22</v>
      </c>
      <c r="CI32" s="61">
        <v>2</v>
      </c>
      <c r="CJ32" s="61">
        <v>19.8</v>
      </c>
      <c r="CK32" s="62" t="s">
        <v>771</v>
      </c>
      <c r="CL32" s="62" t="s">
        <v>771</v>
      </c>
      <c r="CM32" s="62">
        <v>2</v>
      </c>
      <c r="CN32" s="62">
        <v>7.5</v>
      </c>
      <c r="CO32" s="62">
        <v>17.5</v>
      </c>
      <c r="CP32" s="61">
        <v>8</v>
      </c>
      <c r="CQ32" s="153">
        <v>3.7209302325581395E-2</v>
      </c>
      <c r="CR32" s="61">
        <v>31</v>
      </c>
      <c r="CS32" s="153">
        <v>0.14418604651162792</v>
      </c>
      <c r="CT32" s="62">
        <v>50</v>
      </c>
      <c r="CU32" s="62">
        <v>8.3000000000000007</v>
      </c>
      <c r="CV32" s="62">
        <v>94.3</v>
      </c>
      <c r="CW32" s="63">
        <v>5.2</v>
      </c>
      <c r="CX32" s="60">
        <v>398</v>
      </c>
      <c r="CY32" s="61">
        <v>2896.4</v>
      </c>
      <c r="CZ32" s="61">
        <v>45</v>
      </c>
      <c r="DA32" s="61">
        <v>27</v>
      </c>
      <c r="DB32" s="61">
        <v>2</v>
      </c>
      <c r="DC32" s="61">
        <v>13</v>
      </c>
      <c r="DD32" s="62"/>
      <c r="DE32" s="62"/>
      <c r="DF32" s="62">
        <v>1.43</v>
      </c>
      <c r="DG32" s="62">
        <v>4.2</v>
      </c>
      <c r="DH32" s="62">
        <v>15.1</v>
      </c>
      <c r="DI32" s="61">
        <v>10</v>
      </c>
      <c r="DJ32" s="153">
        <v>3.5929648241206029E-2</v>
      </c>
      <c r="DK32" s="61">
        <v>35</v>
      </c>
      <c r="DL32" s="153">
        <v>0.1257537688442211</v>
      </c>
      <c r="DM32" s="62">
        <v>40</v>
      </c>
      <c r="DN32" s="62">
        <v>10</v>
      </c>
      <c r="DO32" s="62">
        <v>43.2</v>
      </c>
      <c r="DP32" s="63">
        <v>56.8</v>
      </c>
      <c r="DQ32" s="60">
        <v>718</v>
      </c>
      <c r="DR32" s="61">
        <v>2592</v>
      </c>
      <c r="DS32" s="61">
        <v>82</v>
      </c>
      <c r="DT32" s="61">
        <v>41</v>
      </c>
      <c r="DU32" s="61">
        <v>6</v>
      </c>
      <c r="DV32" s="61">
        <v>16.799999999999997</v>
      </c>
      <c r="DW32" s="62"/>
      <c r="DX32" s="62"/>
      <c r="DY32" s="62">
        <v>2.14</v>
      </c>
      <c r="DZ32" s="62">
        <v>5.2</v>
      </c>
      <c r="EA32" s="62">
        <v>17.7</v>
      </c>
      <c r="EB32" s="61">
        <v>22</v>
      </c>
      <c r="EC32" s="153">
        <v>6.5571030640668521E-2</v>
      </c>
      <c r="ED32" s="61">
        <v>60</v>
      </c>
      <c r="EE32" s="153">
        <v>0.17883008356545962</v>
      </c>
      <c r="EF32" s="62">
        <v>50</v>
      </c>
      <c r="EG32" s="62">
        <v>4.7</v>
      </c>
      <c r="EH32" s="62">
        <v>90.5</v>
      </c>
      <c r="EI32" s="63">
        <v>9.5</v>
      </c>
    </row>
    <row r="33" spans="1:139" ht="15.75" customHeight="1" x14ac:dyDescent="0.2">
      <c r="A33" s="30">
        <v>31</v>
      </c>
      <c r="B33" s="32" t="s">
        <v>423</v>
      </c>
      <c r="C33" s="120">
        <v>5.7971428571428572</v>
      </c>
      <c r="D33" s="34" t="s">
        <v>786</v>
      </c>
      <c r="E33" s="35">
        <v>5</v>
      </c>
      <c r="F33" s="36">
        <v>36811</v>
      </c>
      <c r="G33" s="37">
        <v>24.975342465753425</v>
      </c>
      <c r="H33" s="37" t="s">
        <v>754</v>
      </c>
      <c r="I33" s="37">
        <v>23.556164383561644</v>
      </c>
      <c r="J33" s="37" t="s">
        <v>976</v>
      </c>
      <c r="K33" s="37" t="s">
        <v>977</v>
      </c>
      <c r="L33" s="37" t="s">
        <v>988</v>
      </c>
      <c r="M33" s="35">
        <v>72</v>
      </c>
      <c r="N33" s="35">
        <v>169</v>
      </c>
      <c r="O33" s="35">
        <v>4.47</v>
      </c>
      <c r="P33" s="38">
        <v>0</v>
      </c>
      <c r="Q33" s="57">
        <v>8.1564465408805034E-2</v>
      </c>
      <c r="R33" s="58">
        <v>7.8485687903970452E-2</v>
      </c>
      <c r="S33" s="58">
        <v>0.3716216216216216</v>
      </c>
      <c r="T33" s="58">
        <v>0.41357064685213984</v>
      </c>
      <c r="U33" s="58">
        <v>0.28009994755837986</v>
      </c>
      <c r="V33" s="58">
        <v>0.34683529720525985</v>
      </c>
      <c r="W33" s="59">
        <v>0.32949353234499684</v>
      </c>
      <c r="X33" s="42">
        <v>20.901369863013699</v>
      </c>
      <c r="Y33" s="43">
        <v>2.98</v>
      </c>
      <c r="Z33" s="43">
        <v>4.9000000000000004</v>
      </c>
      <c r="AA33" s="43">
        <v>12.3</v>
      </c>
      <c r="AB33" s="43">
        <v>0.72</v>
      </c>
      <c r="AC33" s="43">
        <v>3.14</v>
      </c>
      <c r="AD33" s="44">
        <v>2.4768722466960356E-2</v>
      </c>
      <c r="AE33" s="44">
        <v>0.1638546255506608</v>
      </c>
      <c r="AF33" s="45">
        <v>5.5999999999999994E-2</v>
      </c>
      <c r="AG33" s="185">
        <v>0.86550000000000005</v>
      </c>
      <c r="AH33" s="185">
        <v>0.13150000000000001</v>
      </c>
      <c r="AI33" s="43">
        <v>84.661626493081897</v>
      </c>
      <c r="AJ33" s="47">
        <v>82.083212242530422</v>
      </c>
      <c r="AK33" s="48">
        <v>8</v>
      </c>
      <c r="AL33" s="49">
        <v>5</v>
      </c>
      <c r="AM33" s="49">
        <v>6</v>
      </c>
      <c r="AN33" s="49">
        <v>2</v>
      </c>
      <c r="AO33" s="49">
        <v>8</v>
      </c>
      <c r="AP33" s="49">
        <v>3</v>
      </c>
      <c r="AQ33" s="49">
        <v>0</v>
      </c>
      <c r="AR33" s="50">
        <v>0.25</v>
      </c>
      <c r="AS33" s="60">
        <v>166</v>
      </c>
      <c r="AT33" s="61">
        <v>2035.1999999999998</v>
      </c>
      <c r="AU33" s="61">
        <v>25</v>
      </c>
      <c r="AV33" s="61">
        <v>12</v>
      </c>
      <c r="AW33" s="61">
        <v>0</v>
      </c>
      <c r="AX33" s="61"/>
      <c r="AY33" s="62">
        <v>0.06</v>
      </c>
      <c r="AZ33" s="62">
        <v>0.76</v>
      </c>
      <c r="BA33" s="62">
        <v>1.34</v>
      </c>
      <c r="BB33" s="62">
        <v>5.5</v>
      </c>
      <c r="BC33" s="62">
        <v>15.9</v>
      </c>
      <c r="BD33" s="61">
        <v>3</v>
      </c>
      <c r="BE33" s="153">
        <v>2.4216867469879517E-2</v>
      </c>
      <c r="BF33" s="61">
        <v>22</v>
      </c>
      <c r="BG33" s="153">
        <v>0.17759036144578313</v>
      </c>
      <c r="BH33" s="62">
        <v>33.299999999999997</v>
      </c>
      <c r="BI33" s="62">
        <v>14.3</v>
      </c>
      <c r="BJ33" s="62">
        <v>94.1</v>
      </c>
      <c r="BK33" s="63">
        <v>5.9</v>
      </c>
      <c r="BL33" s="60">
        <v>136</v>
      </c>
      <c r="BM33" s="61">
        <v>1732.8</v>
      </c>
      <c r="BN33" s="61">
        <v>20</v>
      </c>
      <c r="BO33" s="61">
        <v>11</v>
      </c>
      <c r="BP33" s="61">
        <v>0</v>
      </c>
      <c r="BQ33" s="61"/>
      <c r="BR33" s="62"/>
      <c r="BS33" s="62"/>
      <c r="BT33" s="62">
        <v>1.28</v>
      </c>
      <c r="BU33" s="62">
        <v>2.2000000000000002</v>
      </c>
      <c r="BV33" s="62">
        <v>15.5</v>
      </c>
      <c r="BW33" s="61">
        <v>8</v>
      </c>
      <c r="BX33" s="153">
        <v>7.5294117647058817E-2</v>
      </c>
      <c r="BY33" s="61">
        <v>12</v>
      </c>
      <c r="BZ33" s="153">
        <v>0.11294117647058824</v>
      </c>
      <c r="CA33" s="62">
        <v>50</v>
      </c>
      <c r="CB33" s="62">
        <v>8.3000000000000007</v>
      </c>
      <c r="CC33" s="62">
        <v>97.4</v>
      </c>
      <c r="CD33" s="63">
        <v>2.6</v>
      </c>
      <c r="CE33" s="60">
        <v>715</v>
      </c>
      <c r="CF33" s="61">
        <v>1924</v>
      </c>
      <c r="CG33" s="61">
        <v>83</v>
      </c>
      <c r="CH33" s="61">
        <v>41</v>
      </c>
      <c r="CI33" s="61">
        <v>2</v>
      </c>
      <c r="CJ33" s="61"/>
      <c r="CK33" s="62">
        <v>0.19</v>
      </c>
      <c r="CL33" s="62">
        <v>2.41</v>
      </c>
      <c r="CM33" s="62">
        <v>3.08</v>
      </c>
      <c r="CN33" s="62">
        <v>3.5</v>
      </c>
      <c r="CO33" s="62">
        <v>18.2</v>
      </c>
      <c r="CP33" s="61">
        <v>16</v>
      </c>
      <c r="CQ33" s="153">
        <v>6.892307692307692E-2</v>
      </c>
      <c r="CR33" s="61">
        <v>67</v>
      </c>
      <c r="CS33" s="153">
        <v>0.28861538461538461</v>
      </c>
      <c r="CT33" s="62">
        <v>43.8</v>
      </c>
      <c r="CU33" s="62">
        <v>4.7</v>
      </c>
      <c r="CV33" s="62">
        <v>84.7</v>
      </c>
      <c r="CW33" s="63">
        <v>15.3</v>
      </c>
      <c r="CX33" s="60">
        <v>718</v>
      </c>
      <c r="CY33" s="61">
        <v>1736.1000000000001</v>
      </c>
      <c r="CZ33" s="61">
        <v>93</v>
      </c>
      <c r="DA33" s="61">
        <v>53</v>
      </c>
      <c r="DB33" s="61">
        <v>6</v>
      </c>
      <c r="DC33" s="61"/>
      <c r="DD33" s="62"/>
      <c r="DE33" s="62"/>
      <c r="DF33" s="62">
        <v>2.98</v>
      </c>
      <c r="DG33" s="62">
        <v>4.7</v>
      </c>
      <c r="DH33" s="62">
        <v>2.98</v>
      </c>
      <c r="DI33" s="61">
        <v>11</v>
      </c>
      <c r="DJ33" s="153">
        <v>4.5654596100278555E-2</v>
      </c>
      <c r="DK33" s="61">
        <v>82</v>
      </c>
      <c r="DL33" s="153">
        <v>0.34033426183844012</v>
      </c>
      <c r="DM33" s="62">
        <v>45.5</v>
      </c>
      <c r="DN33" s="62">
        <v>11.7</v>
      </c>
      <c r="DO33" s="62">
        <v>83.2</v>
      </c>
      <c r="DP33" s="63">
        <v>16.399999999999999</v>
      </c>
      <c r="DQ33" s="60">
        <v>908</v>
      </c>
      <c r="DR33" s="61">
        <v>3241.7</v>
      </c>
      <c r="DS33" s="61">
        <v>99</v>
      </c>
      <c r="DT33" s="61">
        <v>68</v>
      </c>
      <c r="DU33" s="61">
        <v>4</v>
      </c>
      <c r="DV33" s="61">
        <v>26.4</v>
      </c>
      <c r="DW33" s="62">
        <v>0.72</v>
      </c>
      <c r="DX33" s="62">
        <v>3.14</v>
      </c>
      <c r="DY33" s="62">
        <v>1.73</v>
      </c>
      <c r="DZ33" s="62">
        <v>4.9000000000000004</v>
      </c>
      <c r="EA33" s="62">
        <v>12.3</v>
      </c>
      <c r="EB33" s="61">
        <v>13</v>
      </c>
      <c r="EC33" s="153">
        <v>2.4768722466960356E-2</v>
      </c>
      <c r="ED33" s="61">
        <v>86</v>
      </c>
      <c r="EE33" s="153">
        <v>0.1638546255506608</v>
      </c>
      <c r="EF33" s="62">
        <v>23.1</v>
      </c>
      <c r="EG33" s="62">
        <v>5.6</v>
      </c>
      <c r="EH33" s="62">
        <v>89.9</v>
      </c>
      <c r="EI33" s="63">
        <v>9.9</v>
      </c>
    </row>
    <row r="34" spans="1:139" ht="15.75" customHeight="1" x14ac:dyDescent="0.2">
      <c r="A34" s="30">
        <v>32</v>
      </c>
      <c r="B34" s="32" t="s">
        <v>411</v>
      </c>
      <c r="C34" s="120">
        <v>5.7585714285714289</v>
      </c>
      <c r="D34" s="34" t="s">
        <v>843</v>
      </c>
      <c r="E34" s="35">
        <v>2</v>
      </c>
      <c r="F34" s="36">
        <v>36920</v>
      </c>
      <c r="G34" s="37">
        <v>24.676712328767124</v>
      </c>
      <c r="H34" s="37" t="s">
        <v>684</v>
      </c>
      <c r="I34" s="37">
        <v>23.257534246575343</v>
      </c>
      <c r="J34" s="37" t="s">
        <v>983</v>
      </c>
      <c r="K34" s="37" t="s">
        <v>981</v>
      </c>
      <c r="L34" s="37" t="s">
        <v>986</v>
      </c>
      <c r="M34" s="35">
        <v>69</v>
      </c>
      <c r="N34" s="35">
        <v>182</v>
      </c>
      <c r="O34" s="35">
        <v>4.63</v>
      </c>
      <c r="P34" s="38">
        <v>0</v>
      </c>
      <c r="Q34" s="57">
        <v>1.2142471667566108E-2</v>
      </c>
      <c r="R34" s="58">
        <v>0</v>
      </c>
      <c r="S34" s="58">
        <v>0.28008962868117798</v>
      </c>
      <c r="T34" s="58">
        <v>0.26984818769521318</v>
      </c>
      <c r="U34" s="58">
        <v>0.33226253464348698</v>
      </c>
      <c r="V34" s="58">
        <v>0.33226253464348698</v>
      </c>
      <c r="W34" s="59">
        <v>0.33226253464348698</v>
      </c>
      <c r="X34" s="42">
        <v>20.602739726027398</v>
      </c>
      <c r="Y34" s="43">
        <v>2.5099999999999998</v>
      </c>
      <c r="Z34" s="43">
        <v>8.3000000000000007</v>
      </c>
      <c r="AA34" s="43">
        <v>8.5</v>
      </c>
      <c r="AB34" s="43">
        <v>0.56000000000000005</v>
      </c>
      <c r="AC34" s="43">
        <v>3.56</v>
      </c>
      <c r="AD34" s="44">
        <v>3.330805687203791E-2</v>
      </c>
      <c r="AE34" s="44">
        <v>0.26884360189573459</v>
      </c>
      <c r="AF34" s="45">
        <v>6.8000000000000005E-2</v>
      </c>
      <c r="AG34" s="185">
        <v>0.16399999999999998</v>
      </c>
      <c r="AH34" s="185">
        <v>0.82350000000000001</v>
      </c>
      <c r="AI34" s="43">
        <v>79.20952693997117</v>
      </c>
      <c r="AJ34" s="47">
        <v>72.047687689942322</v>
      </c>
      <c r="AK34" s="48">
        <v>9</v>
      </c>
      <c r="AL34" s="49">
        <v>5</v>
      </c>
      <c r="AM34" s="49">
        <v>5</v>
      </c>
      <c r="AN34" s="49">
        <v>6</v>
      </c>
      <c r="AO34" s="49">
        <v>5</v>
      </c>
      <c r="AP34" s="49">
        <v>1</v>
      </c>
      <c r="AQ34" s="49">
        <v>0</v>
      </c>
      <c r="AR34" s="50">
        <v>0.25</v>
      </c>
      <c r="AS34" s="60">
        <v>9</v>
      </c>
      <c r="AT34" s="61">
        <v>741.2</v>
      </c>
      <c r="AU34" s="61">
        <v>3</v>
      </c>
      <c r="AV34" s="61">
        <v>3</v>
      </c>
      <c r="AW34" s="61">
        <v>0</v>
      </c>
      <c r="AX34" s="61">
        <v>6</v>
      </c>
      <c r="AY34" s="62">
        <v>-7.0000000000000007E-2</v>
      </c>
      <c r="AZ34" s="62">
        <v>0.08</v>
      </c>
      <c r="BA34" s="62">
        <v>2.25</v>
      </c>
      <c r="BB34" s="62">
        <v>8</v>
      </c>
      <c r="BC34" s="62">
        <v>-5</v>
      </c>
      <c r="BD34" s="61">
        <v>0</v>
      </c>
      <c r="BE34" s="153">
        <v>0</v>
      </c>
      <c r="BF34" s="61">
        <v>3</v>
      </c>
      <c r="BG34" s="153">
        <v>0.75</v>
      </c>
      <c r="BH34" s="62">
        <v>0</v>
      </c>
      <c r="BI34" s="62">
        <v>0</v>
      </c>
      <c r="BJ34" s="62">
        <v>0</v>
      </c>
      <c r="BK34" s="63">
        <v>22.2</v>
      </c>
      <c r="BL34" s="60"/>
      <c r="BM34" s="61">
        <v>1</v>
      </c>
      <c r="BN34" s="61"/>
      <c r="BO34" s="61"/>
      <c r="BP34" s="61"/>
      <c r="BQ34" s="61"/>
      <c r="BR34" s="62">
        <v>0.27</v>
      </c>
      <c r="BS34" s="62">
        <v>0</v>
      </c>
      <c r="BT34" s="62"/>
      <c r="BU34" s="62"/>
      <c r="BV34" s="62"/>
      <c r="BW34" s="61"/>
      <c r="BX34" s="153"/>
      <c r="BY34" s="61"/>
      <c r="BZ34" s="153"/>
      <c r="CA34" s="62"/>
      <c r="CB34" s="62"/>
      <c r="CC34" s="62"/>
      <c r="CD34" s="63"/>
      <c r="CE34" s="60">
        <v>525</v>
      </c>
      <c r="CF34" s="61">
        <v>1874.3999999999999</v>
      </c>
      <c r="CG34" s="61">
        <v>74</v>
      </c>
      <c r="CH34" s="61">
        <v>47</v>
      </c>
      <c r="CI34" s="61">
        <v>4</v>
      </c>
      <c r="CJ34" s="61">
        <v>13.200000000000001</v>
      </c>
      <c r="CK34" s="62">
        <v>7.0000000000000007E-2</v>
      </c>
      <c r="CL34" s="62">
        <v>1.63</v>
      </c>
      <c r="CM34" s="62">
        <v>1.9</v>
      </c>
      <c r="CN34" s="62">
        <v>5.7</v>
      </c>
      <c r="CO34" s="62">
        <v>8.4</v>
      </c>
      <c r="CP34" s="61">
        <v>12</v>
      </c>
      <c r="CQ34" s="153">
        <v>4.3428571428571427E-2</v>
      </c>
      <c r="CR34" s="61">
        <v>62</v>
      </c>
      <c r="CS34" s="153">
        <v>0.22438095238095238</v>
      </c>
      <c r="CT34" s="62">
        <v>33.299999999999997</v>
      </c>
      <c r="CU34" s="62">
        <v>9.6</v>
      </c>
      <c r="CV34" s="62">
        <v>25.6</v>
      </c>
      <c r="CW34" s="63">
        <v>73.400000000000006</v>
      </c>
      <c r="CX34" s="60">
        <v>743</v>
      </c>
      <c r="CY34" s="61">
        <v>2753.4</v>
      </c>
      <c r="CZ34" s="61">
        <v>104</v>
      </c>
      <c r="DA34" s="61">
        <v>82</v>
      </c>
      <c r="DB34" s="61">
        <v>5</v>
      </c>
      <c r="DC34" s="61">
        <v>15.6</v>
      </c>
      <c r="DD34" s="62">
        <v>0.11</v>
      </c>
      <c r="DE34" s="62">
        <v>1.8</v>
      </c>
      <c r="DF34" s="62">
        <v>2.16</v>
      </c>
      <c r="DG34" s="62">
        <v>8.3000000000000007</v>
      </c>
      <c r="DH34" s="62">
        <v>3.6</v>
      </c>
      <c r="DI34" s="61">
        <v>8</v>
      </c>
      <c r="DJ34" s="153">
        <v>2.3257065948855991E-2</v>
      </c>
      <c r="DK34" s="61">
        <v>96</v>
      </c>
      <c r="DL34" s="153">
        <v>0.2790847913862719</v>
      </c>
      <c r="DM34" s="62">
        <v>62.5</v>
      </c>
      <c r="DN34" s="62">
        <v>5.7</v>
      </c>
      <c r="DO34" s="62">
        <v>16.100000000000001</v>
      </c>
      <c r="DP34" s="63">
        <v>83.3</v>
      </c>
      <c r="DQ34" s="60">
        <v>1055</v>
      </c>
      <c r="DR34" s="61">
        <v>3175.2000000000003</v>
      </c>
      <c r="DS34" s="61">
        <v>127</v>
      </c>
      <c r="DT34" s="61">
        <v>82</v>
      </c>
      <c r="DU34" s="61">
        <v>5</v>
      </c>
      <c r="DV34" s="61">
        <v>22.799999999999997</v>
      </c>
      <c r="DW34" s="62">
        <v>0.56000000000000005</v>
      </c>
      <c r="DX34" s="62">
        <v>3.56</v>
      </c>
      <c r="DY34" s="62">
        <v>2.5099999999999998</v>
      </c>
      <c r="DZ34" s="62">
        <v>6.7</v>
      </c>
      <c r="EA34" s="62">
        <v>8.5</v>
      </c>
      <c r="EB34" s="61">
        <v>14</v>
      </c>
      <c r="EC34" s="153">
        <v>3.330805687203791E-2</v>
      </c>
      <c r="ED34" s="61">
        <v>113</v>
      </c>
      <c r="EE34" s="153">
        <v>0.26884360189573459</v>
      </c>
      <c r="EF34" s="62">
        <v>21.4</v>
      </c>
      <c r="EG34" s="62">
        <v>6.8</v>
      </c>
      <c r="EH34" s="62">
        <v>16.7</v>
      </c>
      <c r="EI34" s="63">
        <v>81.400000000000006</v>
      </c>
    </row>
    <row r="35" spans="1:139" ht="15.75" customHeight="1" x14ac:dyDescent="0.2">
      <c r="A35" s="30">
        <v>33</v>
      </c>
      <c r="B35" s="32" t="s">
        <v>422</v>
      </c>
      <c r="C35" s="120">
        <v>5.5842857142857136</v>
      </c>
      <c r="D35" s="34" t="s">
        <v>717</v>
      </c>
      <c r="E35" s="35">
        <v>4</v>
      </c>
      <c r="F35" s="36">
        <v>36876</v>
      </c>
      <c r="G35" s="37">
        <v>24.797260273972604</v>
      </c>
      <c r="H35" s="37" t="s">
        <v>754</v>
      </c>
      <c r="I35" s="37">
        <v>23.378082191780823</v>
      </c>
      <c r="J35" s="37" t="s">
        <v>983</v>
      </c>
      <c r="K35" s="37" t="s">
        <v>984</v>
      </c>
      <c r="L35" s="37" t="s">
        <v>986</v>
      </c>
      <c r="M35" s="35">
        <v>71</v>
      </c>
      <c r="N35" s="35">
        <v>190</v>
      </c>
      <c r="O35" s="35">
        <v>4.5</v>
      </c>
      <c r="P35" s="38">
        <v>0</v>
      </c>
      <c r="Q35" s="57">
        <v>0.19520356943669823</v>
      </c>
      <c r="R35" s="58">
        <v>0.14089683901004657</v>
      </c>
      <c r="S35" s="58">
        <v>0.24940451169959366</v>
      </c>
      <c r="T35" s="58">
        <v>0.28675859777371654</v>
      </c>
      <c r="U35" s="58">
        <v>0.28335602450646696</v>
      </c>
      <c r="V35" s="58">
        <v>0.28505731114009175</v>
      </c>
      <c r="W35" s="59">
        <v>0.27080444558308714</v>
      </c>
      <c r="X35" s="42">
        <v>20.723287671232878</v>
      </c>
      <c r="Y35" s="43">
        <v>2.4900000000000002</v>
      </c>
      <c r="Z35" s="43">
        <v>6.9</v>
      </c>
      <c r="AA35" s="43">
        <v>9.6</v>
      </c>
      <c r="AB35" s="43">
        <v>0.73</v>
      </c>
      <c r="AC35" s="43">
        <v>2.19</v>
      </c>
      <c r="AD35" s="44">
        <v>1.3963963963963964E-2</v>
      </c>
      <c r="AE35" s="44">
        <v>0.20945945945945946</v>
      </c>
      <c r="AF35" s="45">
        <v>0.153</v>
      </c>
      <c r="AG35" s="185">
        <v>0.2455</v>
      </c>
      <c r="AH35" s="185">
        <v>0.747</v>
      </c>
      <c r="AI35" s="43">
        <v>92.668800487730522</v>
      </c>
      <c r="AJ35" s="47">
        <v>87.981235416499715</v>
      </c>
      <c r="AK35" s="48">
        <v>7</v>
      </c>
      <c r="AL35" s="49">
        <v>5</v>
      </c>
      <c r="AM35" s="49">
        <v>4</v>
      </c>
      <c r="AN35" s="49">
        <v>5</v>
      </c>
      <c r="AO35" s="49">
        <v>8</v>
      </c>
      <c r="AP35" s="49">
        <v>4</v>
      </c>
      <c r="AQ35" s="49">
        <v>0</v>
      </c>
      <c r="AR35" s="50">
        <v>0</v>
      </c>
      <c r="AS35" s="60">
        <v>420</v>
      </c>
      <c r="AT35" s="61">
        <v>2151.6000000000004</v>
      </c>
      <c r="AU35" s="61">
        <v>62</v>
      </c>
      <c r="AV35" s="61">
        <v>46</v>
      </c>
      <c r="AW35" s="61">
        <v>4</v>
      </c>
      <c r="AX35" s="61">
        <v>18</v>
      </c>
      <c r="AY35" s="62">
        <v>0.06</v>
      </c>
      <c r="AZ35" s="62">
        <v>1.1100000000000001</v>
      </c>
      <c r="BA35" s="61">
        <v>1.26</v>
      </c>
      <c r="BB35" s="61">
        <v>5.8</v>
      </c>
      <c r="BC35" s="61">
        <v>5.6</v>
      </c>
      <c r="BD35" s="61">
        <v>8</v>
      </c>
      <c r="BE35" s="153">
        <v>2.4E-2</v>
      </c>
      <c r="BF35" s="61">
        <v>54</v>
      </c>
      <c r="BG35" s="153">
        <v>0.16200000000000001</v>
      </c>
      <c r="BH35" s="61">
        <v>37.5</v>
      </c>
      <c r="BI35" s="61">
        <v>6.1</v>
      </c>
      <c r="BJ35" s="61">
        <v>0.6</v>
      </c>
      <c r="BK35" s="167">
        <v>97.1</v>
      </c>
      <c r="BL35" s="60">
        <v>345</v>
      </c>
      <c r="BM35" s="61">
        <v>2448.6</v>
      </c>
      <c r="BN35" s="61">
        <v>64</v>
      </c>
      <c r="BO35" s="61">
        <v>39</v>
      </c>
      <c r="BP35" s="61">
        <v>2</v>
      </c>
      <c r="BQ35" s="61">
        <v>11</v>
      </c>
      <c r="BR35" s="62">
        <v>0.02</v>
      </c>
      <c r="BS35" s="62">
        <v>0.87</v>
      </c>
      <c r="BT35" s="61">
        <v>1.46</v>
      </c>
      <c r="BU35" s="61">
        <v>5.8</v>
      </c>
      <c r="BV35" s="61">
        <v>6.7</v>
      </c>
      <c r="BW35" s="61">
        <v>10</v>
      </c>
      <c r="BX35" s="153">
        <v>4.2318840579710144E-2</v>
      </c>
      <c r="BY35" s="61">
        <v>54</v>
      </c>
      <c r="BZ35" s="153">
        <v>0.22852173913043478</v>
      </c>
      <c r="CA35" s="61">
        <v>10</v>
      </c>
      <c r="CB35" s="61">
        <v>13.3</v>
      </c>
      <c r="CC35" s="61">
        <v>0.4</v>
      </c>
      <c r="CD35" s="167">
        <v>99.6</v>
      </c>
      <c r="CE35" s="60">
        <v>712</v>
      </c>
      <c r="CF35" s="61">
        <v>2854.8</v>
      </c>
      <c r="CG35" s="61">
        <v>72</v>
      </c>
      <c r="CH35" s="61">
        <v>56</v>
      </c>
      <c r="CI35" s="61">
        <v>3</v>
      </c>
      <c r="CJ35" s="61">
        <v>9.6000000000000014</v>
      </c>
      <c r="CK35" s="62">
        <v>0.1</v>
      </c>
      <c r="CL35" s="62">
        <v>1.75</v>
      </c>
      <c r="CM35" s="61">
        <v>2.27</v>
      </c>
      <c r="CN35" s="61">
        <v>6.3</v>
      </c>
      <c r="CO35" s="61">
        <v>7.4</v>
      </c>
      <c r="CP35" s="61">
        <v>6</v>
      </c>
      <c r="CQ35" s="153">
        <v>1.9129213483146067E-2</v>
      </c>
      <c r="CR35" s="61">
        <v>66</v>
      </c>
      <c r="CS35" s="153">
        <v>0.21042134831460674</v>
      </c>
      <c r="CT35" s="61">
        <v>83.3</v>
      </c>
      <c r="CU35" s="61">
        <v>5.0999999999999996</v>
      </c>
      <c r="CV35" s="61">
        <v>1.2</v>
      </c>
      <c r="CW35" s="167">
        <v>98.5</v>
      </c>
      <c r="CX35" s="60">
        <v>863</v>
      </c>
      <c r="CY35" s="61">
        <v>3009.5</v>
      </c>
      <c r="CZ35" s="61">
        <v>90</v>
      </c>
      <c r="DA35" s="61">
        <v>62</v>
      </c>
      <c r="DB35" s="61">
        <v>4</v>
      </c>
      <c r="DC35" s="61">
        <v>19.5</v>
      </c>
      <c r="DD35" s="62">
        <v>0.12</v>
      </c>
      <c r="DE35" s="62">
        <v>2.19</v>
      </c>
      <c r="DF35" s="61">
        <v>2.4900000000000002</v>
      </c>
      <c r="DG35" s="61">
        <v>6.1</v>
      </c>
      <c r="DH35" s="61">
        <v>9.6</v>
      </c>
      <c r="DI35" s="61">
        <v>15</v>
      </c>
      <c r="DJ35" s="153">
        <v>4.3279258400927001E-2</v>
      </c>
      <c r="DK35" s="61">
        <v>75</v>
      </c>
      <c r="DL35" s="153">
        <v>0.216396292004635</v>
      </c>
      <c r="DM35" s="61">
        <v>33.299999999999997</v>
      </c>
      <c r="DN35" s="61">
        <v>3.1</v>
      </c>
      <c r="DO35" s="61">
        <v>40.1</v>
      </c>
      <c r="DP35" s="167">
        <v>58.9</v>
      </c>
      <c r="DQ35" s="60">
        <v>666</v>
      </c>
      <c r="DR35" s="61">
        <v>2350.4</v>
      </c>
      <c r="DS35" s="61">
        <v>80</v>
      </c>
      <c r="DT35" s="61">
        <v>50</v>
      </c>
      <c r="DU35" s="61">
        <v>4</v>
      </c>
      <c r="DV35" s="61">
        <v>14.3</v>
      </c>
      <c r="DW35" s="62">
        <v>0.73</v>
      </c>
      <c r="DX35" s="62">
        <v>2.16</v>
      </c>
      <c r="DY35" s="61">
        <v>1.86</v>
      </c>
      <c r="DZ35" s="61">
        <v>6.9</v>
      </c>
      <c r="EA35" s="61">
        <v>8.6</v>
      </c>
      <c r="EB35" s="61">
        <v>5</v>
      </c>
      <c r="EC35" s="153">
        <v>1.3963963963963964E-2</v>
      </c>
      <c r="ED35" s="61">
        <v>75</v>
      </c>
      <c r="EE35" s="153">
        <v>0.20945945945945946</v>
      </c>
      <c r="EF35" s="61">
        <v>60</v>
      </c>
      <c r="EG35" s="61">
        <v>15.3</v>
      </c>
      <c r="EH35" s="61">
        <v>9</v>
      </c>
      <c r="EI35" s="167">
        <v>90.5</v>
      </c>
    </row>
    <row r="36" spans="1:139" ht="15.75" customHeight="1" x14ac:dyDescent="0.2">
      <c r="A36" s="30">
        <v>34</v>
      </c>
      <c r="B36" s="32" t="s">
        <v>420</v>
      </c>
      <c r="C36" s="120">
        <v>5.3542857142857141</v>
      </c>
      <c r="D36" s="34" t="s">
        <v>644</v>
      </c>
      <c r="E36" s="35">
        <v>5</v>
      </c>
      <c r="F36" s="36">
        <v>36987</v>
      </c>
      <c r="G36" s="37">
        <v>24.493150684931507</v>
      </c>
      <c r="H36" s="37" t="s">
        <v>669</v>
      </c>
      <c r="I36" s="37">
        <v>23.073972602739726</v>
      </c>
      <c r="J36" s="37" t="s">
        <v>976</v>
      </c>
      <c r="K36" s="37" t="s">
        <v>981</v>
      </c>
      <c r="L36" s="37" t="s">
        <v>986</v>
      </c>
      <c r="M36" s="35">
        <v>68</v>
      </c>
      <c r="N36" s="35">
        <v>174</v>
      </c>
      <c r="O36" s="35">
        <v>4.3899999999999997</v>
      </c>
      <c r="P36" s="38">
        <v>5</v>
      </c>
      <c r="Q36" s="57">
        <v>0</v>
      </c>
      <c r="R36" s="58">
        <v>0</v>
      </c>
      <c r="S36" s="58">
        <v>6.5609816647161034E-2</v>
      </c>
      <c r="T36" s="58">
        <v>0.22907268170426065</v>
      </c>
      <c r="U36" s="58">
        <v>0.26218001651527667</v>
      </c>
      <c r="V36" s="58">
        <v>0.26218001651527667</v>
      </c>
      <c r="W36" s="59">
        <v>0.24907101568951281</v>
      </c>
      <c r="X36" s="42">
        <v>21.405479452054795</v>
      </c>
      <c r="Y36" s="43">
        <v>2.52</v>
      </c>
      <c r="Z36" s="43">
        <v>5.4</v>
      </c>
      <c r="AA36" s="43">
        <v>15.9</v>
      </c>
      <c r="AB36" s="43">
        <v>0.99</v>
      </c>
      <c r="AC36" s="43">
        <v>2.5</v>
      </c>
      <c r="AD36" s="44">
        <v>3.6377952755905517E-2</v>
      </c>
      <c r="AE36" s="44">
        <v>0.20834645669291341</v>
      </c>
      <c r="AF36" s="45">
        <v>7.8E-2</v>
      </c>
      <c r="AG36" s="185">
        <v>0.77649999999999997</v>
      </c>
      <c r="AH36" s="185">
        <v>0.2235</v>
      </c>
      <c r="AI36" s="43">
        <v>93.696024221867134</v>
      </c>
      <c r="AJ36" s="47">
        <v>83.37839356616459</v>
      </c>
      <c r="AK36" s="48">
        <v>6</v>
      </c>
      <c r="AL36" s="49">
        <v>4</v>
      </c>
      <c r="AM36" s="49">
        <v>5</v>
      </c>
      <c r="AN36" s="49">
        <v>3</v>
      </c>
      <c r="AO36" s="49">
        <v>9</v>
      </c>
      <c r="AP36" s="49">
        <v>3</v>
      </c>
      <c r="AQ36" s="49">
        <v>2</v>
      </c>
      <c r="AR36" s="50">
        <v>0</v>
      </c>
      <c r="AS36" s="60"/>
      <c r="AT36" s="61">
        <v>2</v>
      </c>
      <c r="AU36" s="61"/>
      <c r="AV36" s="61"/>
      <c r="AW36" s="61"/>
      <c r="AX36" s="61"/>
      <c r="AY36" s="62" t="s">
        <v>771</v>
      </c>
      <c r="AZ36" s="62" t="s">
        <v>771</v>
      </c>
      <c r="BA36" s="62"/>
      <c r="BB36" s="62"/>
      <c r="BC36" s="62"/>
      <c r="BD36" s="61"/>
      <c r="BE36" s="153"/>
      <c r="BF36" s="61"/>
      <c r="BG36" s="153"/>
      <c r="BH36" s="62"/>
      <c r="BI36" s="62"/>
      <c r="BJ36" s="62"/>
      <c r="BK36" s="63"/>
      <c r="BL36" s="60">
        <v>0</v>
      </c>
      <c r="BM36" s="61">
        <v>633.90000000000009</v>
      </c>
      <c r="BN36" s="61">
        <v>3</v>
      </c>
      <c r="BO36" s="61">
        <v>0</v>
      </c>
      <c r="BP36" s="61">
        <v>0</v>
      </c>
      <c r="BQ36" s="61">
        <v>4.8000000000000007</v>
      </c>
      <c r="BR36" s="62">
        <v>0</v>
      </c>
      <c r="BS36" s="62">
        <v>0</v>
      </c>
      <c r="BT36" s="62">
        <v>0</v>
      </c>
      <c r="BU36" s="62">
        <v>0</v>
      </c>
      <c r="BV36" s="62">
        <v>17.3</v>
      </c>
      <c r="BW36" s="61">
        <v>1</v>
      </c>
      <c r="BX36" s="153" t="e">
        <v>#DIV/0!</v>
      </c>
      <c r="BY36" s="61">
        <v>2</v>
      </c>
      <c r="BZ36" s="153" t="e">
        <v>#DIV/0!</v>
      </c>
      <c r="CA36" s="62">
        <v>0</v>
      </c>
      <c r="CB36" s="62">
        <v>0</v>
      </c>
      <c r="CC36" s="62">
        <v>83.3</v>
      </c>
      <c r="CD36" s="63">
        <v>16.7</v>
      </c>
      <c r="CE36" s="60">
        <v>185</v>
      </c>
      <c r="CF36" s="61">
        <v>2819.7000000000003</v>
      </c>
      <c r="CG36" s="61">
        <v>16</v>
      </c>
      <c r="CH36" s="61">
        <v>13</v>
      </c>
      <c r="CI36" s="61">
        <v>1</v>
      </c>
      <c r="CJ36" s="61">
        <v>19.5</v>
      </c>
      <c r="CK36" s="62">
        <v>0.06</v>
      </c>
      <c r="CL36" s="62">
        <v>0.79</v>
      </c>
      <c r="CM36" s="62">
        <v>1.7</v>
      </c>
      <c r="CN36" s="62">
        <v>3</v>
      </c>
      <c r="CO36" s="62">
        <v>12.9</v>
      </c>
      <c r="CP36" s="61">
        <v>2</v>
      </c>
      <c r="CQ36" s="153">
        <v>1.8378378378378378E-2</v>
      </c>
      <c r="CR36" s="61">
        <v>14</v>
      </c>
      <c r="CS36" s="153">
        <v>0.12864864864864864</v>
      </c>
      <c r="CT36" s="62">
        <v>100</v>
      </c>
      <c r="CU36" s="62">
        <v>0</v>
      </c>
      <c r="CV36" s="62">
        <v>7.8</v>
      </c>
      <c r="CW36" s="63">
        <v>90.5</v>
      </c>
      <c r="CX36" s="60">
        <v>457</v>
      </c>
      <c r="CY36" s="61">
        <v>1995</v>
      </c>
      <c r="CZ36" s="61">
        <v>43</v>
      </c>
      <c r="DA36" s="61">
        <v>27</v>
      </c>
      <c r="DB36" s="61">
        <v>3</v>
      </c>
      <c r="DC36" s="61">
        <v>12</v>
      </c>
      <c r="DD36" s="62">
        <v>0.16</v>
      </c>
      <c r="DE36" s="62">
        <v>1.76</v>
      </c>
      <c r="DF36" s="62">
        <v>2.5</v>
      </c>
      <c r="DG36" s="62">
        <v>3.3</v>
      </c>
      <c r="DH36" s="62">
        <v>15.9</v>
      </c>
      <c r="DI36" s="61">
        <v>6</v>
      </c>
      <c r="DJ36" s="153">
        <v>3.2822757111597371E-2</v>
      </c>
      <c r="DK36" s="61">
        <v>37</v>
      </c>
      <c r="DL36" s="153">
        <v>0.2024070021881838</v>
      </c>
      <c r="DM36" s="62">
        <v>50</v>
      </c>
      <c r="DN36" s="62">
        <v>15.6</v>
      </c>
      <c r="DO36" s="62">
        <v>62.7</v>
      </c>
      <c r="DP36" s="63">
        <v>37.299999999999997</v>
      </c>
      <c r="DQ36" s="60">
        <v>762</v>
      </c>
      <c r="DR36" s="61">
        <v>2906.3999999999996</v>
      </c>
      <c r="DS36" s="61">
        <v>74</v>
      </c>
      <c r="DT36" s="61">
        <v>47</v>
      </c>
      <c r="DU36" s="61">
        <v>3</v>
      </c>
      <c r="DV36" s="61">
        <v>24</v>
      </c>
      <c r="DW36" s="62">
        <v>0.99</v>
      </c>
      <c r="DX36" s="62">
        <v>2.5</v>
      </c>
      <c r="DY36" s="62">
        <v>2.52</v>
      </c>
      <c r="DZ36" s="62">
        <v>5.4</v>
      </c>
      <c r="EA36" s="62">
        <v>13.6</v>
      </c>
      <c r="EB36" s="61">
        <v>11</v>
      </c>
      <c r="EC36" s="153">
        <v>3.6377952755905517E-2</v>
      </c>
      <c r="ED36" s="61">
        <v>63</v>
      </c>
      <c r="EE36" s="153">
        <v>0.20834645669291341</v>
      </c>
      <c r="EF36" s="62">
        <v>45.5</v>
      </c>
      <c r="EG36" s="62">
        <v>7.8</v>
      </c>
      <c r="EH36" s="62">
        <v>92.6</v>
      </c>
      <c r="EI36" s="63">
        <v>7.4</v>
      </c>
    </row>
    <row r="37" spans="1:139" ht="15.75" customHeight="1" x14ac:dyDescent="0.2">
      <c r="A37" s="30">
        <v>35</v>
      </c>
      <c r="B37" s="32" t="s">
        <v>447</v>
      </c>
      <c r="C37" s="120">
        <v>5.1899999999999995</v>
      </c>
      <c r="D37" s="34" t="s">
        <v>791</v>
      </c>
      <c r="E37" s="35">
        <v>1</v>
      </c>
      <c r="F37" s="36">
        <v>36800</v>
      </c>
      <c r="G37" s="37">
        <v>25.005479452054793</v>
      </c>
      <c r="H37" s="37" t="s">
        <v>754</v>
      </c>
      <c r="I37" s="37">
        <v>23.586301369863012</v>
      </c>
      <c r="J37" s="37" t="s">
        <v>983</v>
      </c>
      <c r="K37" s="37" t="s">
        <v>984</v>
      </c>
      <c r="L37" s="37" t="s">
        <v>986</v>
      </c>
      <c r="M37" s="35">
        <v>70</v>
      </c>
      <c r="N37" s="35">
        <v>187</v>
      </c>
      <c r="O37" s="35">
        <v>4.55</v>
      </c>
      <c r="P37" s="38">
        <v>0</v>
      </c>
      <c r="Q37" s="57">
        <v>0.14862230070264504</v>
      </c>
      <c r="R37" s="58">
        <v>0.25514365992930299</v>
      </c>
      <c r="S37" s="58">
        <v>0.26407785336356765</v>
      </c>
      <c r="T37" s="58">
        <v>0.21887944190102462</v>
      </c>
      <c r="U37" s="58">
        <v>0.20066889632107027</v>
      </c>
      <c r="V37" s="58">
        <v>0.23237337484231896</v>
      </c>
      <c r="W37" s="59">
        <v>0.23237337484231896</v>
      </c>
      <c r="X37" s="42">
        <v>19.942465753424656</v>
      </c>
      <c r="Y37" s="43">
        <v>1.93</v>
      </c>
      <c r="Z37" s="43">
        <v>8.8000000000000007</v>
      </c>
      <c r="AA37" s="43">
        <v>9.3000000000000007</v>
      </c>
      <c r="AB37" s="43">
        <v>0.88</v>
      </c>
      <c r="AC37" s="43">
        <v>2.0499999999999998</v>
      </c>
      <c r="AD37" s="44">
        <v>1.7481884057971016E-2</v>
      </c>
      <c r="AE37" s="44">
        <v>0.21677536231884059</v>
      </c>
      <c r="AF37" s="45">
        <v>0.128</v>
      </c>
      <c r="AG37" s="185">
        <v>0.30500000000000005</v>
      </c>
      <c r="AH37" s="185">
        <v>0.68599999999999994</v>
      </c>
      <c r="AI37" s="43">
        <v>87.262171392266652</v>
      </c>
      <c r="AJ37" s="47">
        <v>81.10396135939088</v>
      </c>
      <c r="AK37" s="48">
        <v>6</v>
      </c>
      <c r="AL37" s="49">
        <v>6</v>
      </c>
      <c r="AM37" s="49">
        <v>3</v>
      </c>
      <c r="AN37" s="49">
        <v>6</v>
      </c>
      <c r="AO37" s="49">
        <v>7</v>
      </c>
      <c r="AP37" s="49">
        <v>3</v>
      </c>
      <c r="AQ37" s="49">
        <v>0</v>
      </c>
      <c r="AR37" s="50">
        <v>0</v>
      </c>
      <c r="AS37" s="60">
        <v>404</v>
      </c>
      <c r="AT37" s="61">
        <v>2718.2999999999997</v>
      </c>
      <c r="AU37" s="61">
        <v>44</v>
      </c>
      <c r="AV37" s="61">
        <v>31</v>
      </c>
      <c r="AW37" s="61">
        <v>1</v>
      </c>
      <c r="AX37" s="61">
        <v>22.099999999999998</v>
      </c>
      <c r="AY37" s="62">
        <v>0.12</v>
      </c>
      <c r="AZ37" s="62">
        <v>1.38</v>
      </c>
      <c r="BA37" s="61">
        <v>1.94</v>
      </c>
      <c r="BB37" s="61">
        <v>8.1</v>
      </c>
      <c r="BC37" s="61">
        <v>6.8</v>
      </c>
      <c r="BD37" s="61">
        <v>2</v>
      </c>
      <c r="BE37" s="153">
        <v>9.6039603960396038E-3</v>
      </c>
      <c r="BF37" s="61">
        <v>42</v>
      </c>
      <c r="BG37" s="153">
        <v>0.2016831683168317</v>
      </c>
      <c r="BH37" s="61">
        <v>0</v>
      </c>
      <c r="BI37" s="61">
        <v>8.8000000000000007</v>
      </c>
      <c r="BJ37" s="61">
        <v>1.4</v>
      </c>
      <c r="BK37" s="167">
        <v>98.6</v>
      </c>
      <c r="BL37" s="60">
        <v>563</v>
      </c>
      <c r="BM37" s="61">
        <v>2206.6</v>
      </c>
      <c r="BN37" s="61">
        <v>56</v>
      </c>
      <c r="BO37" s="61">
        <v>36</v>
      </c>
      <c r="BP37" s="61">
        <v>3</v>
      </c>
      <c r="BQ37" s="61">
        <v>13.2</v>
      </c>
      <c r="BR37" s="62">
        <v>0.17</v>
      </c>
      <c r="BS37" s="62">
        <v>2.3199999999999998</v>
      </c>
      <c r="BT37" s="61">
        <v>2.12</v>
      </c>
      <c r="BU37" s="61">
        <v>8</v>
      </c>
      <c r="BV37" s="61">
        <v>9.9</v>
      </c>
      <c r="BW37" s="61">
        <v>11</v>
      </c>
      <c r="BX37" s="153">
        <v>4.1420959147424517E-2</v>
      </c>
      <c r="BY37" s="61">
        <v>45</v>
      </c>
      <c r="BZ37" s="153">
        <v>0.16944937833037302</v>
      </c>
      <c r="CA37" s="61">
        <v>36.4</v>
      </c>
      <c r="CB37" s="61">
        <v>2.7</v>
      </c>
      <c r="CC37" s="61">
        <v>63</v>
      </c>
      <c r="CD37" s="167">
        <v>37</v>
      </c>
      <c r="CE37" s="60">
        <v>559</v>
      </c>
      <c r="CF37" s="61">
        <v>2116.8000000000002</v>
      </c>
      <c r="CG37" s="61">
        <v>71</v>
      </c>
      <c r="CH37" s="61">
        <v>44</v>
      </c>
      <c r="CI37" s="61">
        <v>5</v>
      </c>
      <c r="CJ37" s="61">
        <v>15.600000000000001</v>
      </c>
      <c r="CK37" s="62">
        <v>0.13</v>
      </c>
      <c r="CL37" s="62">
        <v>1.88</v>
      </c>
      <c r="CM37" s="61">
        <v>1.59</v>
      </c>
      <c r="CN37" s="61">
        <v>5</v>
      </c>
      <c r="CO37" s="61">
        <v>10.8</v>
      </c>
      <c r="CP37" s="61">
        <v>14</v>
      </c>
      <c r="CQ37" s="153">
        <v>3.9821109123434707E-2</v>
      </c>
      <c r="CR37" s="61">
        <v>57</v>
      </c>
      <c r="CS37" s="153">
        <v>0.16212880143112701</v>
      </c>
      <c r="CT37" s="61">
        <v>42.9</v>
      </c>
      <c r="CU37" s="61">
        <v>2.2000000000000002</v>
      </c>
      <c r="CV37" s="61">
        <v>30.7</v>
      </c>
      <c r="CW37" s="167">
        <v>69</v>
      </c>
      <c r="CX37" s="60">
        <v>502</v>
      </c>
      <c r="CY37" s="61">
        <v>2293.5</v>
      </c>
      <c r="CZ37" s="61">
        <v>51</v>
      </c>
      <c r="DA37" s="61">
        <v>41</v>
      </c>
      <c r="DB37" s="61">
        <v>3</v>
      </c>
      <c r="DC37" s="61">
        <v>17.600000000000001</v>
      </c>
      <c r="DD37" s="62">
        <v>0.18</v>
      </c>
      <c r="DE37" s="62">
        <v>1.81</v>
      </c>
      <c r="DF37" s="61">
        <v>1.8</v>
      </c>
      <c r="DG37" s="61">
        <v>8.8000000000000007</v>
      </c>
      <c r="DH37" s="61">
        <v>4.9000000000000004</v>
      </c>
      <c r="DI37" s="61">
        <v>5</v>
      </c>
      <c r="DJ37" s="153">
        <v>1.7928286852589643E-2</v>
      </c>
      <c r="DK37" s="61">
        <v>46</v>
      </c>
      <c r="DL37" s="153">
        <v>0.16494023904382471</v>
      </c>
      <c r="DM37" s="61">
        <v>40</v>
      </c>
      <c r="DN37" s="61">
        <v>4.7</v>
      </c>
      <c r="DO37" s="61">
        <v>27.3</v>
      </c>
      <c r="DP37" s="167">
        <v>70.900000000000006</v>
      </c>
      <c r="DQ37" s="60">
        <v>552</v>
      </c>
      <c r="DR37" s="61">
        <v>2750.7999999999997</v>
      </c>
      <c r="DS37" s="61">
        <v>67</v>
      </c>
      <c r="DT37" s="61">
        <v>41</v>
      </c>
      <c r="DU37" s="61">
        <v>4</v>
      </c>
      <c r="DV37" s="61">
        <v>24.7</v>
      </c>
      <c r="DW37" s="62">
        <v>0.88</v>
      </c>
      <c r="DX37" s="62">
        <v>2.0499999999999998</v>
      </c>
      <c r="DY37" s="61">
        <v>1.93</v>
      </c>
      <c r="DZ37" s="61">
        <v>5.6</v>
      </c>
      <c r="EA37" s="61">
        <v>9.3000000000000007</v>
      </c>
      <c r="EB37" s="61">
        <v>5</v>
      </c>
      <c r="EC37" s="153">
        <v>1.7481884057971016E-2</v>
      </c>
      <c r="ED37" s="61">
        <v>62</v>
      </c>
      <c r="EE37" s="153">
        <v>0.21677536231884059</v>
      </c>
      <c r="EF37" s="61">
        <v>80</v>
      </c>
      <c r="EG37" s="61">
        <v>12.8</v>
      </c>
      <c r="EH37" s="61">
        <v>33.700000000000003</v>
      </c>
      <c r="EI37" s="167">
        <v>66.3</v>
      </c>
    </row>
    <row r="38" spans="1:139" ht="15.75" customHeight="1" x14ac:dyDescent="0.2">
      <c r="A38" s="30">
        <v>36</v>
      </c>
      <c r="B38" s="32" t="s">
        <v>450</v>
      </c>
      <c r="C38" s="120">
        <v>5.1685714285714282</v>
      </c>
      <c r="D38" s="34" t="s">
        <v>700</v>
      </c>
      <c r="E38" s="35">
        <v>2</v>
      </c>
      <c r="F38" s="36">
        <v>36859</v>
      </c>
      <c r="G38" s="37">
        <v>24.843835616438355</v>
      </c>
      <c r="H38" s="37" t="s">
        <v>754</v>
      </c>
      <c r="I38" s="37">
        <v>23.424657534246574</v>
      </c>
      <c r="J38" s="37" t="s">
        <v>976</v>
      </c>
      <c r="K38" s="37" t="s">
        <v>979</v>
      </c>
      <c r="L38" s="37" t="s">
        <v>988</v>
      </c>
      <c r="M38" s="35">
        <v>75</v>
      </c>
      <c r="N38" s="35">
        <v>212</v>
      </c>
      <c r="O38" s="35">
        <v>4.4400000000000004</v>
      </c>
      <c r="P38" s="38">
        <v>7</v>
      </c>
      <c r="Q38" s="57">
        <v>1.8709360814623974E-2</v>
      </c>
      <c r="R38" s="58">
        <v>0.16380343587694765</v>
      </c>
      <c r="S38" s="58">
        <v>0.19364107689424701</v>
      </c>
      <c r="T38" s="58">
        <v>0.15981290196842721</v>
      </c>
      <c r="U38" s="58">
        <v>0.18842614256746218</v>
      </c>
      <c r="V38" s="58">
        <v>0.19103360973085459</v>
      </c>
      <c r="W38" s="59">
        <v>0.19103360973085459</v>
      </c>
      <c r="X38" s="42" t="s">
        <v>727</v>
      </c>
      <c r="Y38" s="43">
        <v>1.77</v>
      </c>
      <c r="Z38" s="43">
        <v>6.3</v>
      </c>
      <c r="AA38" s="43">
        <v>11.5</v>
      </c>
      <c r="AB38" s="43">
        <v>0.83</v>
      </c>
      <c r="AC38" s="43">
        <v>1.71</v>
      </c>
      <c r="AD38" s="44">
        <v>3.2235099337748346E-2</v>
      </c>
      <c r="AE38" s="44">
        <v>0.16117549668874173</v>
      </c>
      <c r="AF38" s="45">
        <v>9.6000000000000002E-2</v>
      </c>
      <c r="AG38" s="185">
        <v>0.94950000000000001</v>
      </c>
      <c r="AH38" s="185">
        <v>5.0500000000000003E-2</v>
      </c>
      <c r="AI38" s="43">
        <v>109.10231759276564</v>
      </c>
      <c r="AJ38" s="47">
        <v>112.4591670743629</v>
      </c>
      <c r="AK38" s="48">
        <v>5</v>
      </c>
      <c r="AL38" s="49">
        <v>0</v>
      </c>
      <c r="AM38" s="49">
        <v>3</v>
      </c>
      <c r="AN38" s="49">
        <v>5</v>
      </c>
      <c r="AO38" s="49">
        <v>9</v>
      </c>
      <c r="AP38" s="49">
        <v>8</v>
      </c>
      <c r="AQ38" s="49">
        <v>0.5</v>
      </c>
      <c r="AR38" s="50">
        <v>0.25</v>
      </c>
      <c r="AS38" s="60">
        <v>61</v>
      </c>
      <c r="AT38" s="61">
        <v>3260.4</v>
      </c>
      <c r="AU38" s="61">
        <v>5</v>
      </c>
      <c r="AV38" s="61">
        <v>4</v>
      </c>
      <c r="AW38" s="61">
        <v>1</v>
      </c>
      <c r="AX38" s="61">
        <v>25</v>
      </c>
      <c r="AY38" s="62">
        <v>0.04</v>
      </c>
      <c r="AZ38" s="62">
        <v>0.56000000000000005</v>
      </c>
      <c r="BA38" s="62">
        <v>1.3</v>
      </c>
      <c r="BB38" s="62">
        <v>6.3</v>
      </c>
      <c r="BC38" s="62">
        <v>11.6</v>
      </c>
      <c r="BD38" s="61">
        <v>2</v>
      </c>
      <c r="BE38" s="153">
        <v>4.2622950819672135E-2</v>
      </c>
      <c r="BF38" s="61">
        <v>3</v>
      </c>
      <c r="BG38" s="153">
        <v>6.3934426229508207E-2</v>
      </c>
      <c r="BH38" s="62">
        <v>50</v>
      </c>
      <c r="BI38" s="62">
        <v>0</v>
      </c>
      <c r="BJ38" s="62">
        <v>98</v>
      </c>
      <c r="BK38" s="63">
        <v>2</v>
      </c>
      <c r="BL38" s="60">
        <v>246</v>
      </c>
      <c r="BM38" s="61">
        <v>1501.8000000000002</v>
      </c>
      <c r="BN38" s="61">
        <v>30</v>
      </c>
      <c r="BO38" s="61">
        <v>16</v>
      </c>
      <c r="BP38" s="61">
        <v>3</v>
      </c>
      <c r="BQ38" s="61">
        <v>9</v>
      </c>
      <c r="BR38" s="62">
        <v>0.09</v>
      </c>
      <c r="BS38" s="62">
        <v>1.57</v>
      </c>
      <c r="BT38" s="62">
        <v>2.1</v>
      </c>
      <c r="BU38" s="62">
        <v>4.5999999999999996</v>
      </c>
      <c r="BV38" s="62">
        <v>13.9</v>
      </c>
      <c r="BW38" s="61">
        <v>5</v>
      </c>
      <c r="BX38" s="153">
        <v>4.2682926829268296E-2</v>
      </c>
      <c r="BY38" s="61">
        <v>25</v>
      </c>
      <c r="BZ38" s="153">
        <v>0.21341463414634146</v>
      </c>
      <c r="CA38" s="62">
        <v>20</v>
      </c>
      <c r="CB38" s="62">
        <v>11.1</v>
      </c>
      <c r="CC38" s="62">
        <v>91.2</v>
      </c>
      <c r="CD38" s="63">
        <v>8.8000000000000007</v>
      </c>
      <c r="CE38" s="60">
        <v>620</v>
      </c>
      <c r="CF38" s="61">
        <v>3201.7999999999997</v>
      </c>
      <c r="CG38" s="61">
        <v>66</v>
      </c>
      <c r="CH38" s="61">
        <v>39</v>
      </c>
      <c r="CI38" s="61">
        <v>3</v>
      </c>
      <c r="CJ38" s="61">
        <v>21</v>
      </c>
      <c r="CK38" s="62">
        <v>0.09</v>
      </c>
      <c r="CL38" s="62">
        <v>1.59</v>
      </c>
      <c r="CM38" s="62">
        <v>1.72</v>
      </c>
      <c r="CN38" s="62">
        <v>5.4</v>
      </c>
      <c r="CO38" s="62">
        <v>14.6</v>
      </c>
      <c r="CP38" s="61">
        <v>17</v>
      </c>
      <c r="CQ38" s="153">
        <v>4.7161290322580644E-2</v>
      </c>
      <c r="CR38" s="61">
        <v>49</v>
      </c>
      <c r="CS38" s="153">
        <v>0.13593548387096774</v>
      </c>
      <c r="CT38" s="62">
        <v>35.299999999999997</v>
      </c>
      <c r="CU38" s="62">
        <v>15.2</v>
      </c>
      <c r="CV38" s="62">
        <v>92.8</v>
      </c>
      <c r="CW38" s="63">
        <v>7.2</v>
      </c>
      <c r="CX38" s="60">
        <v>492</v>
      </c>
      <c r="CY38" s="61">
        <v>3078.6</v>
      </c>
      <c r="CZ38" s="61">
        <v>46</v>
      </c>
      <c r="DA38" s="61">
        <v>31</v>
      </c>
      <c r="DB38" s="61">
        <v>6</v>
      </c>
      <c r="DC38" s="61">
        <v>24</v>
      </c>
      <c r="DD38" s="62">
        <v>0.13</v>
      </c>
      <c r="DE38" s="62">
        <v>1.45</v>
      </c>
      <c r="DF38" s="62">
        <v>1.54</v>
      </c>
      <c r="DG38" s="62">
        <v>6.3</v>
      </c>
      <c r="DH38" s="62">
        <v>10.1</v>
      </c>
      <c r="DI38" s="61">
        <v>7</v>
      </c>
      <c r="DJ38" s="153">
        <v>2.1910569105691058E-2</v>
      </c>
      <c r="DK38" s="61">
        <v>39</v>
      </c>
      <c r="DL38" s="153">
        <v>0.12207317073170731</v>
      </c>
      <c r="DM38" s="62">
        <v>42.9</v>
      </c>
      <c r="DN38" s="62">
        <v>8.8000000000000007</v>
      </c>
      <c r="DO38" s="62">
        <v>95.3</v>
      </c>
      <c r="DP38" s="63">
        <v>4.7</v>
      </c>
      <c r="DQ38" s="60">
        <v>604</v>
      </c>
      <c r="DR38" s="61">
        <v>3205.5</v>
      </c>
      <c r="DS38" s="61">
        <v>66</v>
      </c>
      <c r="DT38" s="61">
        <v>47</v>
      </c>
      <c r="DU38" s="61">
        <v>1</v>
      </c>
      <c r="DV38" s="61">
        <v>24</v>
      </c>
      <c r="DW38" s="62">
        <v>0.83</v>
      </c>
      <c r="DX38" s="62">
        <v>1.71</v>
      </c>
      <c r="DY38" s="62">
        <v>1.77</v>
      </c>
      <c r="DZ38" s="62">
        <v>2.6</v>
      </c>
      <c r="EA38" s="62">
        <v>11.5</v>
      </c>
      <c r="EB38" s="61">
        <v>11</v>
      </c>
      <c r="EC38" s="153">
        <v>3.2235099337748346E-2</v>
      </c>
      <c r="ED38" s="61">
        <v>55</v>
      </c>
      <c r="EE38" s="153">
        <v>0.16117549668874173</v>
      </c>
      <c r="EF38" s="62">
        <v>81.8</v>
      </c>
      <c r="EG38" s="62">
        <v>9.6</v>
      </c>
      <c r="EH38" s="62">
        <v>94.6</v>
      </c>
      <c r="EI38" s="63">
        <v>5.4</v>
      </c>
    </row>
    <row r="39" spans="1:139" ht="15.75" customHeight="1" x14ac:dyDescent="0.2">
      <c r="A39" s="30">
        <v>37</v>
      </c>
      <c r="B39" s="32" t="s">
        <v>474</v>
      </c>
      <c r="C39" s="120">
        <v>5.13</v>
      </c>
      <c r="D39" s="34" t="s">
        <v>792</v>
      </c>
      <c r="E39" s="35">
        <v>2</v>
      </c>
      <c r="F39" s="36">
        <v>36250</v>
      </c>
      <c r="G39" s="37">
        <v>26.512328767123286</v>
      </c>
      <c r="H39" s="37" t="s">
        <v>754</v>
      </c>
      <c r="I39" s="37">
        <v>25.093150684931508</v>
      </c>
      <c r="J39" s="37" t="s">
        <v>976</v>
      </c>
      <c r="K39" s="37" t="s">
        <v>984</v>
      </c>
      <c r="L39" s="37" t="s">
        <v>987</v>
      </c>
      <c r="M39" s="35">
        <v>73</v>
      </c>
      <c r="N39" s="35">
        <v>210</v>
      </c>
      <c r="O39" s="35">
        <v>4.55</v>
      </c>
      <c r="P39" s="38">
        <v>0</v>
      </c>
      <c r="Q39" s="57">
        <v>0.11266664642108778</v>
      </c>
      <c r="R39" s="58">
        <v>0.30853124775776708</v>
      </c>
      <c r="S39" s="58">
        <v>0.2402659069325736</v>
      </c>
      <c r="T39" s="58">
        <v>0.39151115989754853</v>
      </c>
      <c r="U39" s="58">
        <v>6.8185340151867335E-2</v>
      </c>
      <c r="V39" s="58">
        <v>0.22984825002470793</v>
      </c>
      <c r="W39" s="59">
        <v>0.22984825002470793</v>
      </c>
      <c r="X39" s="42">
        <v>21.449315068493149</v>
      </c>
      <c r="Y39" s="43">
        <v>4.6500000000000004</v>
      </c>
      <c r="Z39" s="43">
        <v>5.4</v>
      </c>
      <c r="AA39" s="43">
        <v>14.8</v>
      </c>
      <c r="AB39" s="43">
        <v>1.27</v>
      </c>
      <c r="AC39" s="43">
        <v>3.15</v>
      </c>
      <c r="AD39" s="44">
        <v>4.3181818181818182E-2</v>
      </c>
      <c r="AE39" s="44">
        <v>0.12954545454545455</v>
      </c>
      <c r="AF39" s="45">
        <v>0.33299999999999996</v>
      </c>
      <c r="AG39" s="185">
        <v>0.85949999999999993</v>
      </c>
      <c r="AH39" s="185">
        <v>0.13</v>
      </c>
      <c r="AI39" s="43">
        <v>97.994951830887686</v>
      </c>
      <c r="AJ39" s="47">
        <v>96.996705868529233</v>
      </c>
      <c r="AK39" s="48">
        <v>6</v>
      </c>
      <c r="AL39" s="49">
        <v>4</v>
      </c>
      <c r="AM39" s="49">
        <v>9</v>
      </c>
      <c r="AN39" s="49">
        <v>3</v>
      </c>
      <c r="AO39" s="49">
        <v>7</v>
      </c>
      <c r="AP39" s="49">
        <v>6</v>
      </c>
      <c r="AQ39" s="49">
        <v>0</v>
      </c>
      <c r="AR39" s="50">
        <v>0</v>
      </c>
      <c r="AS39" s="60">
        <v>371</v>
      </c>
      <c r="AT39" s="61">
        <v>3292.9</v>
      </c>
      <c r="AU39" s="61">
        <v>43</v>
      </c>
      <c r="AV39" s="61">
        <v>28</v>
      </c>
      <c r="AW39" s="61">
        <v>5</v>
      </c>
      <c r="AX39" s="61"/>
      <c r="AY39" s="62">
        <v>0.08</v>
      </c>
      <c r="AZ39" s="62">
        <v>1.1499999999999999</v>
      </c>
      <c r="BA39" s="62">
        <v>1.32</v>
      </c>
      <c r="BB39" s="62">
        <v>5.7</v>
      </c>
      <c r="BC39" s="62">
        <v>11.8</v>
      </c>
      <c r="BD39" s="61">
        <v>12</v>
      </c>
      <c r="BE39" s="153">
        <v>4.2695417789757412E-2</v>
      </c>
      <c r="BF39" s="61">
        <v>31</v>
      </c>
      <c r="BG39" s="153">
        <v>0.11029649595687331</v>
      </c>
      <c r="BH39" s="62">
        <v>25</v>
      </c>
      <c r="BI39" s="62">
        <v>3.4</v>
      </c>
      <c r="BJ39" s="62">
        <v>94.7</v>
      </c>
      <c r="BK39" s="63">
        <v>5.3</v>
      </c>
      <c r="BL39" s="60">
        <v>430</v>
      </c>
      <c r="BM39" s="61">
        <v>1393.7</v>
      </c>
      <c r="BN39" s="61">
        <v>38</v>
      </c>
      <c r="BO39" s="61">
        <v>22</v>
      </c>
      <c r="BP39" s="61">
        <v>1</v>
      </c>
      <c r="BQ39" s="61"/>
      <c r="BR39" s="62">
        <v>0.17</v>
      </c>
      <c r="BS39" s="62">
        <v>2.34</v>
      </c>
      <c r="BT39" s="62">
        <v>2.46</v>
      </c>
      <c r="BU39" s="62">
        <v>4.8</v>
      </c>
      <c r="BV39" s="62">
        <v>16.100000000000001</v>
      </c>
      <c r="BW39" s="61">
        <v>13</v>
      </c>
      <c r="BX39" s="153">
        <v>7.4372093023255814E-2</v>
      </c>
      <c r="BY39" s="61">
        <v>25</v>
      </c>
      <c r="BZ39" s="153">
        <v>0.14302325581395348</v>
      </c>
      <c r="CA39" s="62">
        <v>61.5</v>
      </c>
      <c r="CB39" s="62">
        <v>15.4</v>
      </c>
      <c r="CC39" s="62">
        <v>66.900000000000006</v>
      </c>
      <c r="CD39" s="63">
        <v>33.1</v>
      </c>
      <c r="CE39" s="60">
        <v>506</v>
      </c>
      <c r="CF39" s="61">
        <v>2106</v>
      </c>
      <c r="CG39" s="61">
        <v>61</v>
      </c>
      <c r="CH39" s="61">
        <v>36</v>
      </c>
      <c r="CI39" s="61">
        <v>6</v>
      </c>
      <c r="CJ39" s="61"/>
      <c r="CK39" s="62">
        <v>0.22</v>
      </c>
      <c r="CL39" s="62">
        <v>2.36</v>
      </c>
      <c r="CM39" s="62">
        <v>2.58</v>
      </c>
      <c r="CN39" s="62">
        <v>3.8</v>
      </c>
      <c r="CO39" s="62">
        <v>13.2</v>
      </c>
      <c r="CP39" s="61">
        <v>17</v>
      </c>
      <c r="CQ39" s="153">
        <v>8.6679841897233198E-2</v>
      </c>
      <c r="CR39" s="61">
        <v>44</v>
      </c>
      <c r="CS39" s="153">
        <v>0.22434782608695653</v>
      </c>
      <c r="CT39" s="62">
        <v>70.599999999999994</v>
      </c>
      <c r="CU39" s="62">
        <v>7.7</v>
      </c>
      <c r="CV39" s="62">
        <v>80.8</v>
      </c>
      <c r="CW39" s="63">
        <v>19.2</v>
      </c>
      <c r="CX39" s="60">
        <v>214</v>
      </c>
      <c r="CY39" s="61">
        <v>546.59999999999991</v>
      </c>
      <c r="CZ39" s="61">
        <v>15</v>
      </c>
      <c r="DA39" s="61">
        <v>11</v>
      </c>
      <c r="DB39" s="61">
        <v>1</v>
      </c>
      <c r="DC39" s="61"/>
      <c r="DD39" s="62">
        <v>0.23</v>
      </c>
      <c r="DE39" s="62">
        <v>3.15</v>
      </c>
      <c r="DF39" s="62">
        <v>4.6500000000000004</v>
      </c>
      <c r="DG39" s="62">
        <v>5.4</v>
      </c>
      <c r="DH39" s="62">
        <v>13.1</v>
      </c>
      <c r="DI39" s="61">
        <v>5</v>
      </c>
      <c r="DJ39" s="153">
        <v>0.10864485981308412</v>
      </c>
      <c r="DK39" s="61">
        <v>10</v>
      </c>
      <c r="DL39" s="153">
        <v>0.21728971962616825</v>
      </c>
      <c r="DM39" s="62">
        <v>40</v>
      </c>
      <c r="DN39" s="62">
        <v>8.3000000000000007</v>
      </c>
      <c r="DO39" s="62">
        <v>89.6</v>
      </c>
      <c r="DP39" s="63">
        <v>10.4</v>
      </c>
      <c r="DQ39" s="60">
        <v>88</v>
      </c>
      <c r="DR39" s="61">
        <v>1290.6000000000001</v>
      </c>
      <c r="DS39" s="61">
        <v>16</v>
      </c>
      <c r="DT39" s="61">
        <v>6</v>
      </c>
      <c r="DU39" s="61">
        <v>1</v>
      </c>
      <c r="DV39" s="61">
        <v>10.799999999999999</v>
      </c>
      <c r="DW39" s="62">
        <v>1.27</v>
      </c>
      <c r="DX39" s="62">
        <v>0.68</v>
      </c>
      <c r="DY39" s="62">
        <v>0.95</v>
      </c>
      <c r="DZ39" s="62">
        <v>2</v>
      </c>
      <c r="EA39" s="62">
        <v>14.8</v>
      </c>
      <c r="EB39" s="61">
        <v>4</v>
      </c>
      <c r="EC39" s="153">
        <v>4.3181818181818182E-2</v>
      </c>
      <c r="ED39" s="61">
        <v>12</v>
      </c>
      <c r="EE39" s="153">
        <v>0.12954545454545455</v>
      </c>
      <c r="EF39" s="62">
        <v>75</v>
      </c>
      <c r="EG39" s="62">
        <v>33.299999999999997</v>
      </c>
      <c r="EH39" s="62">
        <v>82.3</v>
      </c>
      <c r="EI39" s="63">
        <v>15.6</v>
      </c>
    </row>
    <row r="40" spans="1:139" ht="15.75" customHeight="1" x14ac:dyDescent="0.2">
      <c r="A40" s="30">
        <v>38</v>
      </c>
      <c r="B40" s="32" t="s">
        <v>466</v>
      </c>
      <c r="C40" s="120">
        <v>4.9471428571428566</v>
      </c>
      <c r="D40" s="34" t="s">
        <v>663</v>
      </c>
      <c r="E40" s="35">
        <v>1</v>
      </c>
      <c r="F40" s="36">
        <v>36777</v>
      </c>
      <c r="G40" s="37">
        <v>25.068493150684933</v>
      </c>
      <c r="H40" s="37" t="s">
        <v>754</v>
      </c>
      <c r="I40" s="37">
        <v>23.649315068493152</v>
      </c>
      <c r="J40" s="37" t="s">
        <v>976</v>
      </c>
      <c r="K40" s="37" t="s">
        <v>981</v>
      </c>
      <c r="L40" s="37" t="s">
        <v>988</v>
      </c>
      <c r="M40" s="35">
        <v>69</v>
      </c>
      <c r="N40" s="35">
        <v>175</v>
      </c>
      <c r="O40" s="35">
        <v>4.4400000000000004</v>
      </c>
      <c r="P40" s="38">
        <v>0</v>
      </c>
      <c r="Q40" s="57">
        <v>3.2137806916056047E-3</v>
      </c>
      <c r="R40" s="58">
        <v>0.15210439892835537</v>
      </c>
      <c r="S40" s="58">
        <v>0</v>
      </c>
      <c r="T40" s="58">
        <v>9.9121062423814715E-2</v>
      </c>
      <c r="U40" s="58">
        <v>0.22328162034044385</v>
      </c>
      <c r="V40" s="58">
        <v>0.22328162034044385</v>
      </c>
      <c r="W40" s="59">
        <v>0.22328162034044385</v>
      </c>
      <c r="X40" s="42">
        <v>22.983561643835618</v>
      </c>
      <c r="Y40" s="43">
        <v>2.0699999999999998</v>
      </c>
      <c r="Z40" s="43">
        <v>6.8</v>
      </c>
      <c r="AA40" s="43">
        <v>11.8</v>
      </c>
      <c r="AB40" s="43">
        <v>0.76</v>
      </c>
      <c r="AC40" s="43">
        <v>2.2599999999999998</v>
      </c>
      <c r="AD40" s="44">
        <v>2.7466827503015677E-2</v>
      </c>
      <c r="AE40" s="44">
        <v>0.16480096501809408</v>
      </c>
      <c r="AF40" s="45">
        <v>8.3000000000000004E-2</v>
      </c>
      <c r="AG40" s="185">
        <v>0.80600000000000005</v>
      </c>
      <c r="AH40" s="185">
        <v>0.188</v>
      </c>
      <c r="AI40" s="43">
        <v>90.060875371386729</v>
      </c>
      <c r="AJ40" s="47">
        <v>81.917896400996369</v>
      </c>
      <c r="AK40" s="48">
        <v>6</v>
      </c>
      <c r="AL40" s="49">
        <v>1</v>
      </c>
      <c r="AM40" s="49">
        <v>4</v>
      </c>
      <c r="AN40" s="49">
        <v>5</v>
      </c>
      <c r="AO40" s="49">
        <v>9</v>
      </c>
      <c r="AP40" s="49">
        <v>3</v>
      </c>
      <c r="AQ40" s="49">
        <v>0</v>
      </c>
      <c r="AR40" s="50">
        <v>0.5</v>
      </c>
      <c r="AS40" s="60">
        <v>10</v>
      </c>
      <c r="AT40" s="61">
        <v>3111.6000000000004</v>
      </c>
      <c r="AU40" s="61">
        <v>2</v>
      </c>
      <c r="AV40" s="61">
        <v>1</v>
      </c>
      <c r="AW40" s="61">
        <v>0</v>
      </c>
      <c r="AX40" s="61">
        <v>18</v>
      </c>
      <c r="AY40" s="62" t="s">
        <v>771</v>
      </c>
      <c r="AZ40" s="62">
        <v>0</v>
      </c>
      <c r="BA40" s="62">
        <v>3.33</v>
      </c>
      <c r="BB40" s="62">
        <v>14</v>
      </c>
      <c r="BC40" s="62">
        <v>-2.5</v>
      </c>
      <c r="BD40" s="61">
        <v>0</v>
      </c>
      <c r="BE40" s="153">
        <v>0</v>
      </c>
      <c r="BF40" s="61">
        <v>2</v>
      </c>
      <c r="BG40" s="153">
        <v>0.66600000000000004</v>
      </c>
      <c r="BH40" s="62">
        <v>0</v>
      </c>
      <c r="BI40" s="62">
        <v>50</v>
      </c>
      <c r="BJ40" s="62">
        <v>66.7</v>
      </c>
      <c r="BK40" s="63">
        <v>33.299999999999997</v>
      </c>
      <c r="BL40" s="60">
        <v>176</v>
      </c>
      <c r="BM40" s="61">
        <v>1157.1000000000001</v>
      </c>
      <c r="BN40" s="61">
        <v>37</v>
      </c>
      <c r="BO40" s="61">
        <v>21</v>
      </c>
      <c r="BP40" s="61">
        <v>0</v>
      </c>
      <c r="BQ40" s="61">
        <v>7</v>
      </c>
      <c r="BR40" s="62">
        <v>0.01</v>
      </c>
      <c r="BS40" s="62">
        <v>0.83</v>
      </c>
      <c r="BT40" s="62">
        <v>1.38</v>
      </c>
      <c r="BU40" s="62">
        <v>3.5</v>
      </c>
      <c r="BV40" s="62">
        <v>9.6</v>
      </c>
      <c r="BW40" s="61">
        <v>5</v>
      </c>
      <c r="BX40" s="153">
        <v>3.920454545454545E-2</v>
      </c>
      <c r="BY40" s="61">
        <v>32</v>
      </c>
      <c r="BZ40" s="153">
        <v>0.25090909090909086</v>
      </c>
      <c r="CA40" s="62">
        <v>40</v>
      </c>
      <c r="CB40" s="62">
        <v>0</v>
      </c>
      <c r="CC40" s="62">
        <v>13.6</v>
      </c>
      <c r="CD40" s="63">
        <v>86.4</v>
      </c>
      <c r="CE40" s="60">
        <v>0</v>
      </c>
      <c r="CF40" s="61">
        <v>1</v>
      </c>
      <c r="CG40" s="61">
        <v>1</v>
      </c>
      <c r="CH40" s="61">
        <v>0</v>
      </c>
      <c r="CI40" s="61">
        <v>0</v>
      </c>
      <c r="CJ40" s="61"/>
      <c r="CK40" s="62" t="s">
        <v>771</v>
      </c>
      <c r="CL40" s="62" t="s">
        <v>771</v>
      </c>
      <c r="CM40" s="62">
        <v>0</v>
      </c>
      <c r="CN40" s="62">
        <v>0</v>
      </c>
      <c r="CO40" s="62">
        <v>4</v>
      </c>
      <c r="CP40" s="61">
        <v>0</v>
      </c>
      <c r="CQ40" s="153">
        <v>0</v>
      </c>
      <c r="CR40" s="61">
        <v>0</v>
      </c>
      <c r="CS40" s="153">
        <v>0</v>
      </c>
      <c r="CT40" s="62">
        <v>0</v>
      </c>
      <c r="CU40" s="62">
        <v>0</v>
      </c>
      <c r="CV40" s="62">
        <v>16.7</v>
      </c>
      <c r="CW40" s="63">
        <v>83.3</v>
      </c>
      <c r="CX40" s="60">
        <v>309</v>
      </c>
      <c r="CY40" s="61">
        <v>3117.4</v>
      </c>
      <c r="CZ40" s="61">
        <v>37</v>
      </c>
      <c r="DA40" s="61">
        <v>27</v>
      </c>
      <c r="DB40" s="61">
        <v>3</v>
      </c>
      <c r="DC40" s="61">
        <v>22.099999999999998</v>
      </c>
      <c r="DD40" s="62">
        <v>0.06</v>
      </c>
      <c r="DE40" s="62">
        <v>0.8</v>
      </c>
      <c r="DF40" s="62">
        <v>1.36</v>
      </c>
      <c r="DG40" s="62">
        <v>4</v>
      </c>
      <c r="DH40" s="62">
        <v>10.199999999999999</v>
      </c>
      <c r="DI40" s="61">
        <v>3</v>
      </c>
      <c r="DJ40" s="153">
        <v>1.3203883495145632E-2</v>
      </c>
      <c r="DK40" s="61">
        <v>34</v>
      </c>
      <c r="DL40" s="153">
        <v>0.14964401294498383</v>
      </c>
      <c r="DM40" s="62">
        <v>66.7</v>
      </c>
      <c r="DN40" s="62">
        <v>3.6</v>
      </c>
      <c r="DO40" s="62">
        <v>76.8</v>
      </c>
      <c r="DP40" s="63">
        <v>22</v>
      </c>
      <c r="DQ40" s="60">
        <v>829</v>
      </c>
      <c r="DR40" s="61">
        <v>3712.8</v>
      </c>
      <c r="DS40" s="61">
        <v>77</v>
      </c>
      <c r="DT40" s="61">
        <v>55</v>
      </c>
      <c r="DU40" s="61">
        <v>4</v>
      </c>
      <c r="DV40" s="61">
        <v>26</v>
      </c>
      <c r="DW40" s="62">
        <v>0.76</v>
      </c>
      <c r="DX40" s="62">
        <v>2.2599999999999998</v>
      </c>
      <c r="DY40" s="62">
        <v>2.0699999999999998</v>
      </c>
      <c r="DZ40" s="62">
        <v>6.8</v>
      </c>
      <c r="EA40" s="62">
        <v>11.8</v>
      </c>
      <c r="EB40" s="61">
        <v>11</v>
      </c>
      <c r="EC40" s="153">
        <v>2.7466827503015677E-2</v>
      </c>
      <c r="ED40" s="61">
        <v>66</v>
      </c>
      <c r="EE40" s="153">
        <v>0.16480096501809408</v>
      </c>
      <c r="EF40" s="62">
        <v>36.4</v>
      </c>
      <c r="EG40" s="62">
        <v>8.3000000000000007</v>
      </c>
      <c r="EH40" s="62">
        <v>84.4</v>
      </c>
      <c r="EI40" s="63">
        <v>15.6</v>
      </c>
    </row>
    <row r="41" spans="1:139" ht="15.75" customHeight="1" x14ac:dyDescent="0.2">
      <c r="A41" s="30">
        <v>39</v>
      </c>
      <c r="B41" s="32" t="s">
        <v>467</v>
      </c>
      <c r="C41" s="120">
        <v>4.944285714285714</v>
      </c>
      <c r="D41" s="34" t="s">
        <v>739</v>
      </c>
      <c r="E41" s="35">
        <v>1</v>
      </c>
      <c r="F41" s="36">
        <v>36781</v>
      </c>
      <c r="G41" s="37">
        <v>25.057534246575344</v>
      </c>
      <c r="H41" s="37" t="s">
        <v>754</v>
      </c>
      <c r="I41" s="37">
        <v>23.638356164383563</v>
      </c>
      <c r="J41" s="37" t="s">
        <v>976</v>
      </c>
      <c r="K41" s="37" t="s">
        <v>980</v>
      </c>
      <c r="L41" s="37" t="s">
        <v>988</v>
      </c>
      <c r="M41" s="35">
        <v>75</v>
      </c>
      <c r="N41" s="35">
        <v>195</v>
      </c>
      <c r="O41" s="35">
        <v>4.5</v>
      </c>
      <c r="P41" s="38">
        <v>0</v>
      </c>
      <c r="Q41" s="57">
        <v>3.9144835892803369E-2</v>
      </c>
      <c r="R41" s="58">
        <v>5.3039290948426271E-2</v>
      </c>
      <c r="S41" s="58">
        <v>2.8004667444574097E-2</v>
      </c>
      <c r="T41" s="58">
        <v>0.133984384214375</v>
      </c>
      <c r="U41" s="58">
        <v>0.20179655870445345</v>
      </c>
      <c r="V41" s="58">
        <v>0.20179655870445345</v>
      </c>
      <c r="W41" s="59">
        <v>0.20179655870445345</v>
      </c>
      <c r="X41" s="42">
        <v>22.972602739726028</v>
      </c>
      <c r="Y41" s="43">
        <v>1.98</v>
      </c>
      <c r="Z41" s="43">
        <v>6.1</v>
      </c>
      <c r="AA41" s="43">
        <v>19.100000000000001</v>
      </c>
      <c r="AB41" s="43">
        <v>0.68</v>
      </c>
      <c r="AC41" s="43">
        <v>2.2200000000000002</v>
      </c>
      <c r="AD41" s="44">
        <v>2.6551724137931033E-2</v>
      </c>
      <c r="AE41" s="44">
        <v>0.12551724137931033</v>
      </c>
      <c r="AF41" s="45">
        <v>0.10300000000000001</v>
      </c>
      <c r="AG41" s="185">
        <v>0.92649999999999999</v>
      </c>
      <c r="AH41" s="185">
        <v>6.7500000000000004E-2</v>
      </c>
      <c r="AI41" s="43">
        <v>95.107453132144485</v>
      </c>
      <c r="AJ41" s="47">
        <v>98.033709987057009</v>
      </c>
      <c r="AK41" s="48">
        <v>5</v>
      </c>
      <c r="AL41" s="49">
        <v>1</v>
      </c>
      <c r="AM41" s="49">
        <v>3</v>
      </c>
      <c r="AN41" s="49">
        <v>5</v>
      </c>
      <c r="AO41" s="49">
        <v>8</v>
      </c>
      <c r="AP41" s="49">
        <v>6</v>
      </c>
      <c r="AQ41" s="49">
        <v>0</v>
      </c>
      <c r="AR41" s="50">
        <v>0.5</v>
      </c>
      <c r="AS41" s="60">
        <v>104</v>
      </c>
      <c r="AT41" s="61">
        <v>2656.8</v>
      </c>
      <c r="AU41" s="61">
        <v>9</v>
      </c>
      <c r="AV41" s="61">
        <v>4</v>
      </c>
      <c r="AW41" s="61">
        <v>0</v>
      </c>
      <c r="AX41" s="61">
        <v>30</v>
      </c>
      <c r="AY41" s="62">
        <v>7.0000000000000007E-2</v>
      </c>
      <c r="AZ41" s="62">
        <v>0.92</v>
      </c>
      <c r="BA41" s="61">
        <v>1.1399999999999999</v>
      </c>
      <c r="BB41" s="61">
        <v>3.8</v>
      </c>
      <c r="BC41" s="61">
        <v>23.1</v>
      </c>
      <c r="BD41" s="61">
        <v>4</v>
      </c>
      <c r="BE41" s="153">
        <v>4.384615384615384E-2</v>
      </c>
      <c r="BF41" s="61">
        <v>5</v>
      </c>
      <c r="BG41" s="153">
        <v>5.4807692307692307E-2</v>
      </c>
      <c r="BH41" s="61">
        <v>75</v>
      </c>
      <c r="BI41" s="61">
        <v>0</v>
      </c>
      <c r="BJ41" s="61">
        <v>68.400000000000006</v>
      </c>
      <c r="BK41" s="167">
        <v>29.5</v>
      </c>
      <c r="BL41" s="60">
        <v>76</v>
      </c>
      <c r="BM41" s="61">
        <v>1432.8999999999999</v>
      </c>
      <c r="BN41" s="61">
        <v>19</v>
      </c>
      <c r="BO41" s="61">
        <v>9</v>
      </c>
      <c r="BP41" s="61">
        <v>0</v>
      </c>
      <c r="BQ41" s="61">
        <v>9.7999999999999989</v>
      </c>
      <c r="BR41" s="62">
        <v>0</v>
      </c>
      <c r="BS41" s="62">
        <v>0.44</v>
      </c>
      <c r="BT41" s="61">
        <v>0.56999999999999995</v>
      </c>
      <c r="BU41" s="61">
        <v>2.7</v>
      </c>
      <c r="BV41" s="61">
        <v>12.2</v>
      </c>
      <c r="BW41" s="61">
        <v>3</v>
      </c>
      <c r="BX41" s="153">
        <v>2.2499999999999999E-2</v>
      </c>
      <c r="BY41" s="61">
        <v>16</v>
      </c>
      <c r="BZ41" s="153">
        <v>0.12</v>
      </c>
      <c r="CA41" s="61">
        <v>0</v>
      </c>
      <c r="CB41" s="61">
        <v>18.2</v>
      </c>
      <c r="CC41" s="61">
        <v>79.599999999999994</v>
      </c>
      <c r="CD41" s="167">
        <v>20.399999999999999</v>
      </c>
      <c r="CE41" s="60">
        <v>72</v>
      </c>
      <c r="CF41" s="61">
        <v>2571</v>
      </c>
      <c r="CG41" s="61">
        <v>13</v>
      </c>
      <c r="CH41" s="61">
        <v>7</v>
      </c>
      <c r="CI41" s="61">
        <v>0</v>
      </c>
      <c r="CJ41" s="61">
        <v>25</v>
      </c>
      <c r="CK41" s="62">
        <v>0.01</v>
      </c>
      <c r="CL41" s="62">
        <v>0.66</v>
      </c>
      <c r="CM41" s="61">
        <v>0.67</v>
      </c>
      <c r="CN41" s="61">
        <v>7.7</v>
      </c>
      <c r="CO41" s="61">
        <v>14.6</v>
      </c>
      <c r="CP41" s="61">
        <v>1</v>
      </c>
      <c r="CQ41" s="153">
        <v>9.3055555555555565E-3</v>
      </c>
      <c r="CR41" s="61">
        <v>12</v>
      </c>
      <c r="CS41" s="153">
        <v>0.11166666666666668</v>
      </c>
      <c r="CT41" s="61">
        <v>0</v>
      </c>
      <c r="CU41" s="61">
        <v>12.5</v>
      </c>
      <c r="CV41" s="61">
        <v>95</v>
      </c>
      <c r="CW41" s="167">
        <v>3.3</v>
      </c>
      <c r="CX41" s="60">
        <v>568</v>
      </c>
      <c r="CY41" s="61">
        <v>4239.3</v>
      </c>
      <c r="CZ41" s="61">
        <v>51</v>
      </c>
      <c r="DA41" s="61">
        <v>32</v>
      </c>
      <c r="DB41" s="61">
        <v>5</v>
      </c>
      <c r="DC41" s="61">
        <v>37.699999999999996</v>
      </c>
      <c r="DD41" s="62">
        <v>0.12</v>
      </c>
      <c r="DE41" s="62">
        <v>1.75</v>
      </c>
      <c r="DF41" s="61">
        <v>1.98</v>
      </c>
      <c r="DG41" s="61">
        <v>4.8</v>
      </c>
      <c r="DH41" s="61">
        <v>18.3</v>
      </c>
      <c r="DI41" s="61">
        <v>9</v>
      </c>
      <c r="DJ41" s="153">
        <v>3.1373239436619717E-2</v>
      </c>
      <c r="DK41" s="61">
        <v>42</v>
      </c>
      <c r="DL41" s="153">
        <v>0.14640845070422534</v>
      </c>
      <c r="DM41" s="61">
        <v>33.299999999999997</v>
      </c>
      <c r="DN41" s="61">
        <v>5.9</v>
      </c>
      <c r="DO41" s="61">
        <v>89.5</v>
      </c>
      <c r="DP41" s="167">
        <v>9.8000000000000007</v>
      </c>
      <c r="DQ41" s="60">
        <v>638</v>
      </c>
      <c r="DR41" s="61">
        <v>3161.6</v>
      </c>
      <c r="DS41" s="61">
        <v>63</v>
      </c>
      <c r="DT41" s="61">
        <v>35</v>
      </c>
      <c r="DU41" s="61">
        <v>6</v>
      </c>
      <c r="DV41" s="61">
        <v>22.099999999999998</v>
      </c>
      <c r="DW41" s="62">
        <v>0.68</v>
      </c>
      <c r="DX41" s="62">
        <v>2.2200000000000002</v>
      </c>
      <c r="DY41" s="61">
        <v>1.54</v>
      </c>
      <c r="DZ41" s="61">
        <v>6.1</v>
      </c>
      <c r="EA41" s="61">
        <v>19.100000000000001</v>
      </c>
      <c r="EB41" s="61">
        <v>11</v>
      </c>
      <c r="EC41" s="153">
        <v>2.6551724137931033E-2</v>
      </c>
      <c r="ED41" s="61">
        <v>52</v>
      </c>
      <c r="EE41" s="153">
        <v>0.12551724137931033</v>
      </c>
      <c r="EF41" s="61">
        <v>36.4</v>
      </c>
      <c r="EG41" s="61">
        <v>10.3</v>
      </c>
      <c r="EH41" s="61">
        <v>95.8</v>
      </c>
      <c r="EI41" s="167">
        <v>3.7</v>
      </c>
    </row>
    <row r="42" spans="1:139" ht="15.75" customHeight="1" x14ac:dyDescent="0.2">
      <c r="A42" s="30">
        <v>40</v>
      </c>
      <c r="B42" s="32" t="s">
        <v>484</v>
      </c>
      <c r="C42" s="120">
        <v>4.7728571428571422</v>
      </c>
      <c r="D42" s="34" t="s">
        <v>719</v>
      </c>
      <c r="E42" s="35">
        <v>3</v>
      </c>
      <c r="F42" s="36">
        <v>36575</v>
      </c>
      <c r="G42" s="37">
        <v>25.621917808219177</v>
      </c>
      <c r="H42" s="37" t="s">
        <v>754</v>
      </c>
      <c r="I42" s="37">
        <v>24.202739726027396</v>
      </c>
      <c r="J42" s="37" t="s">
        <v>983</v>
      </c>
      <c r="K42" s="37" t="s">
        <v>981</v>
      </c>
      <c r="L42" s="37" t="s">
        <v>988</v>
      </c>
      <c r="M42" s="35">
        <v>73</v>
      </c>
      <c r="N42" s="35">
        <v>205</v>
      </c>
      <c r="O42" s="35">
        <v>4.47</v>
      </c>
      <c r="P42" s="38">
        <v>6</v>
      </c>
      <c r="Q42" s="57">
        <v>5.8762530245419976E-2</v>
      </c>
      <c r="R42" s="58">
        <v>0.14709032488397</v>
      </c>
      <c r="S42" s="58">
        <v>0.23894029661554064</v>
      </c>
      <c r="T42" s="58">
        <v>0.20776241157351347</v>
      </c>
      <c r="U42" s="58">
        <v>0.12205366408064434</v>
      </c>
      <c r="V42" s="58">
        <v>0.1804969803480925</v>
      </c>
      <c r="W42" s="59">
        <v>0.17147213133068787</v>
      </c>
      <c r="X42" s="42">
        <v>21.547945205479451</v>
      </c>
      <c r="Y42" s="43">
        <v>1.57</v>
      </c>
      <c r="Z42" s="43">
        <v>7.1</v>
      </c>
      <c r="AA42" s="43">
        <v>8.1</v>
      </c>
      <c r="AB42" s="43">
        <v>0.68</v>
      </c>
      <c r="AC42" s="43">
        <v>1.61</v>
      </c>
      <c r="AD42" s="44">
        <v>3.0769230769230769E-3</v>
      </c>
      <c r="AE42" s="44">
        <v>0.16615384615384615</v>
      </c>
      <c r="AF42" s="45">
        <v>6.8000000000000005E-2</v>
      </c>
      <c r="AG42" s="185">
        <v>0.26349999999999996</v>
      </c>
      <c r="AH42" s="185">
        <v>0.72850000000000004</v>
      </c>
      <c r="AI42" s="43">
        <v>102.69605580521768</v>
      </c>
      <c r="AJ42" s="47">
        <v>101.64992106927117</v>
      </c>
      <c r="AK42" s="48">
        <v>4</v>
      </c>
      <c r="AL42" s="49">
        <v>3</v>
      </c>
      <c r="AM42" s="49">
        <v>2</v>
      </c>
      <c r="AN42" s="49">
        <v>5</v>
      </c>
      <c r="AO42" s="49">
        <v>8</v>
      </c>
      <c r="AP42" s="49">
        <v>6</v>
      </c>
      <c r="AQ42" s="49">
        <v>1</v>
      </c>
      <c r="AR42" s="50">
        <v>1</v>
      </c>
      <c r="AS42" s="60">
        <v>17</v>
      </c>
      <c r="AT42" s="61">
        <v>289.3</v>
      </c>
      <c r="AU42" s="61">
        <v>2</v>
      </c>
      <c r="AV42" s="61">
        <v>2</v>
      </c>
      <c r="AW42" s="61">
        <v>0</v>
      </c>
      <c r="AX42" s="61">
        <v>2.5</v>
      </c>
      <c r="AY42" s="62">
        <v>0</v>
      </c>
      <c r="AZ42" s="62">
        <v>0.4</v>
      </c>
      <c r="BA42" s="62">
        <v>1.7</v>
      </c>
      <c r="BB42" s="62">
        <v>9.5</v>
      </c>
      <c r="BC42" s="62">
        <v>-1</v>
      </c>
      <c r="BD42" s="61">
        <v>0</v>
      </c>
      <c r="BE42" s="153">
        <v>0</v>
      </c>
      <c r="BF42" s="61">
        <v>2</v>
      </c>
      <c r="BG42" s="153">
        <v>0.2</v>
      </c>
      <c r="BH42" s="62">
        <v>0</v>
      </c>
      <c r="BI42" s="62">
        <v>0</v>
      </c>
      <c r="BJ42" s="62">
        <v>0</v>
      </c>
      <c r="BK42" s="63">
        <v>0</v>
      </c>
      <c r="BL42" s="60">
        <v>206</v>
      </c>
      <c r="BM42" s="61">
        <v>1400.5</v>
      </c>
      <c r="BN42" s="61">
        <v>24</v>
      </c>
      <c r="BO42" s="61">
        <v>21</v>
      </c>
      <c r="BP42" s="61">
        <v>0</v>
      </c>
      <c r="BQ42" s="61">
        <v>16</v>
      </c>
      <c r="BR42" s="62">
        <v>0.11</v>
      </c>
      <c r="BS42" s="62">
        <v>1.1499999999999999</v>
      </c>
      <c r="BT42" s="62">
        <v>2.17</v>
      </c>
      <c r="BU42" s="62">
        <v>8.1999999999999993</v>
      </c>
      <c r="BV42" s="62">
        <v>4.7</v>
      </c>
      <c r="BW42" s="61">
        <v>0</v>
      </c>
      <c r="BX42" s="153">
        <v>0</v>
      </c>
      <c r="BY42" s="61">
        <v>24</v>
      </c>
      <c r="BZ42" s="153">
        <v>0.25281553398058254</v>
      </c>
      <c r="CA42" s="62">
        <v>0</v>
      </c>
      <c r="CB42" s="62">
        <v>0</v>
      </c>
      <c r="CC42" s="62">
        <v>11</v>
      </c>
      <c r="CD42" s="63">
        <v>89</v>
      </c>
      <c r="CE42" s="60">
        <v>377</v>
      </c>
      <c r="CF42" s="61">
        <v>1577.8</v>
      </c>
      <c r="CG42" s="61">
        <v>36</v>
      </c>
      <c r="CH42" s="61">
        <v>26</v>
      </c>
      <c r="CI42" s="61">
        <v>3</v>
      </c>
      <c r="CJ42" s="61">
        <v>16.8</v>
      </c>
      <c r="CK42" s="62">
        <v>0.23</v>
      </c>
      <c r="CL42" s="62">
        <v>2.1800000000000002</v>
      </c>
      <c r="CM42" s="62">
        <v>2.37</v>
      </c>
      <c r="CN42" s="62">
        <v>6.5</v>
      </c>
      <c r="CO42" s="62">
        <v>11.8</v>
      </c>
      <c r="CP42" s="61">
        <v>4</v>
      </c>
      <c r="CQ42" s="153">
        <v>2.5145888594164459E-2</v>
      </c>
      <c r="CR42" s="61">
        <v>32</v>
      </c>
      <c r="CS42" s="153">
        <v>0.20116710875331567</v>
      </c>
      <c r="CT42" s="62">
        <v>100</v>
      </c>
      <c r="CU42" s="62">
        <v>13.3</v>
      </c>
      <c r="CV42" s="62">
        <v>14.2</v>
      </c>
      <c r="CW42" s="63">
        <v>84.6</v>
      </c>
      <c r="CX42" s="60">
        <v>652</v>
      </c>
      <c r="CY42" s="61">
        <v>3138.2000000000003</v>
      </c>
      <c r="CZ42" s="61">
        <v>72</v>
      </c>
      <c r="DA42" s="61">
        <v>50</v>
      </c>
      <c r="DB42" s="61">
        <v>1</v>
      </c>
      <c r="DC42" s="61">
        <v>22.099999999999998</v>
      </c>
      <c r="DD42" s="62">
        <v>0.1</v>
      </c>
      <c r="DE42" s="62">
        <v>1.61</v>
      </c>
      <c r="DF42" s="62">
        <v>1.57</v>
      </c>
      <c r="DG42" s="62">
        <v>7.1</v>
      </c>
      <c r="DH42" s="62">
        <v>8.1</v>
      </c>
      <c r="DI42" s="61">
        <v>8</v>
      </c>
      <c r="DJ42" s="153">
        <v>1.9263803680981597E-2</v>
      </c>
      <c r="DK42" s="61">
        <v>64</v>
      </c>
      <c r="DL42" s="153">
        <v>0.15411042944785278</v>
      </c>
      <c r="DM42" s="62">
        <v>50</v>
      </c>
      <c r="DN42" s="62">
        <v>5.7</v>
      </c>
      <c r="DO42" s="62">
        <v>36.299999999999997</v>
      </c>
      <c r="DP42" s="63">
        <v>63.5</v>
      </c>
      <c r="DQ42" s="60">
        <v>494</v>
      </c>
      <c r="DR42" s="61">
        <v>4047.4000000000005</v>
      </c>
      <c r="DS42" s="61">
        <v>55</v>
      </c>
      <c r="DT42" s="61">
        <v>41</v>
      </c>
      <c r="DU42" s="61">
        <v>1</v>
      </c>
      <c r="DV42" s="61">
        <v>25.2</v>
      </c>
      <c r="DW42" s="62">
        <v>0.68</v>
      </c>
      <c r="DX42" s="62">
        <v>1.36</v>
      </c>
      <c r="DY42" s="62">
        <v>1.52</v>
      </c>
      <c r="DZ42" s="62">
        <v>5.7</v>
      </c>
      <c r="EA42" s="62">
        <v>7.2</v>
      </c>
      <c r="EB42" s="61">
        <v>1</v>
      </c>
      <c r="EC42" s="153">
        <v>3.0769230769230769E-3</v>
      </c>
      <c r="ED42" s="61">
        <v>54</v>
      </c>
      <c r="EE42" s="153">
        <v>0.16615384615384615</v>
      </c>
      <c r="EF42" s="62">
        <v>0</v>
      </c>
      <c r="EG42" s="62">
        <v>6.8</v>
      </c>
      <c r="EH42" s="62">
        <v>16.399999999999999</v>
      </c>
      <c r="EI42" s="63">
        <v>82.2</v>
      </c>
    </row>
    <row r="43" spans="1:139" ht="15.75" customHeight="1" x14ac:dyDescent="0.2">
      <c r="A43" s="30">
        <v>41</v>
      </c>
      <c r="B43" s="32" t="s">
        <v>489</v>
      </c>
      <c r="C43" s="120">
        <v>4.6985714285714275</v>
      </c>
      <c r="D43" s="34" t="s">
        <v>748</v>
      </c>
      <c r="E43" s="35">
        <v>1</v>
      </c>
      <c r="F43" s="36">
        <v>36914</v>
      </c>
      <c r="G43" s="37">
        <v>24.693150684931506</v>
      </c>
      <c r="H43" s="37" t="s">
        <v>754</v>
      </c>
      <c r="I43" s="37">
        <v>23.273972602739725</v>
      </c>
      <c r="J43" s="37" t="s">
        <v>978</v>
      </c>
      <c r="K43" s="37" t="s">
        <v>981</v>
      </c>
      <c r="L43" s="37" t="s">
        <v>986</v>
      </c>
      <c r="M43" s="35">
        <v>70</v>
      </c>
      <c r="N43" s="35">
        <v>181</v>
      </c>
      <c r="O43" s="35">
        <v>4.43</v>
      </c>
      <c r="P43" s="38">
        <v>0</v>
      </c>
      <c r="Q43" s="57">
        <v>0</v>
      </c>
      <c r="R43" s="58">
        <v>3.431207109911126E-2</v>
      </c>
      <c r="S43" s="58">
        <v>6.9257203277821838E-2</v>
      </c>
      <c r="T43" s="58">
        <v>0.12408542614198141</v>
      </c>
      <c r="U43" s="58">
        <v>0.30207187385405204</v>
      </c>
      <c r="V43" s="58">
        <v>0.30207187385405204</v>
      </c>
      <c r="W43" s="59">
        <v>0.30207187385405204</v>
      </c>
      <c r="X43" s="42">
        <v>22.608219178082191</v>
      </c>
      <c r="Y43" s="43">
        <v>2.25</v>
      </c>
      <c r="Z43" s="43">
        <v>8.3000000000000007</v>
      </c>
      <c r="AA43" s="43">
        <v>7.1</v>
      </c>
      <c r="AB43" s="43">
        <v>0.55000000000000004</v>
      </c>
      <c r="AC43" s="43">
        <v>2.4300000000000002</v>
      </c>
      <c r="AD43" s="44">
        <v>1.707132018209408E-2</v>
      </c>
      <c r="AE43" s="44">
        <v>0.23899848254931713</v>
      </c>
      <c r="AF43" s="45">
        <v>9.0999999999999998E-2</v>
      </c>
      <c r="AG43" s="185">
        <v>0.53200000000000003</v>
      </c>
      <c r="AH43" s="185">
        <v>0.46299999999999997</v>
      </c>
      <c r="AI43" s="43">
        <v>93.992600546922915</v>
      </c>
      <c r="AJ43" s="47">
        <v>87.359414981299437</v>
      </c>
      <c r="AK43" s="48">
        <v>8</v>
      </c>
      <c r="AL43" s="49">
        <v>1</v>
      </c>
      <c r="AM43" s="49">
        <v>4</v>
      </c>
      <c r="AN43" s="49">
        <v>6</v>
      </c>
      <c r="AO43" s="49">
        <v>9</v>
      </c>
      <c r="AP43" s="49">
        <v>4</v>
      </c>
      <c r="AQ43" s="49">
        <v>0</v>
      </c>
      <c r="AR43" s="50">
        <v>0</v>
      </c>
      <c r="AS43" s="60"/>
      <c r="AT43" s="61">
        <v>1</v>
      </c>
      <c r="AU43" s="61"/>
      <c r="AV43" s="61"/>
      <c r="AW43" s="61"/>
      <c r="AX43" s="61"/>
      <c r="AY43" s="62"/>
      <c r="AZ43" s="62"/>
      <c r="BA43" s="62"/>
      <c r="BB43" s="62"/>
      <c r="BC43" s="62"/>
      <c r="BD43" s="61"/>
      <c r="BE43" s="153"/>
      <c r="BF43" s="61"/>
      <c r="BG43" s="153"/>
      <c r="BH43" s="62"/>
      <c r="BI43" s="62"/>
      <c r="BJ43" s="62"/>
      <c r="BK43" s="63"/>
      <c r="BL43" s="60">
        <v>61</v>
      </c>
      <c r="BM43" s="61">
        <v>1777.8000000000002</v>
      </c>
      <c r="BN43" s="61">
        <v>18</v>
      </c>
      <c r="BO43" s="61">
        <v>10</v>
      </c>
      <c r="BP43" s="61">
        <v>1</v>
      </c>
      <c r="BQ43" s="61">
        <v>9</v>
      </c>
      <c r="BR43" s="62">
        <v>-0.01</v>
      </c>
      <c r="BS43" s="62">
        <v>0.28000000000000003</v>
      </c>
      <c r="BT43" s="62">
        <v>0.56000000000000005</v>
      </c>
      <c r="BU43" s="62">
        <v>4</v>
      </c>
      <c r="BV43" s="62">
        <v>7.8</v>
      </c>
      <c r="BW43" s="61">
        <v>2</v>
      </c>
      <c r="BX43" s="153">
        <v>1.8360655737704921E-2</v>
      </c>
      <c r="BY43" s="61">
        <v>16</v>
      </c>
      <c r="BZ43" s="153">
        <v>0.14688524590163937</v>
      </c>
      <c r="CA43" s="62">
        <v>0</v>
      </c>
      <c r="CB43" s="62">
        <v>0</v>
      </c>
      <c r="CC43" s="62">
        <v>100</v>
      </c>
      <c r="CD43" s="63">
        <v>0</v>
      </c>
      <c r="CE43" s="60">
        <v>262</v>
      </c>
      <c r="CF43" s="61">
        <v>3783</v>
      </c>
      <c r="CG43" s="61">
        <v>35</v>
      </c>
      <c r="CH43" s="61">
        <v>25</v>
      </c>
      <c r="CI43" s="61">
        <v>0</v>
      </c>
      <c r="CJ43" s="61">
        <v>28</v>
      </c>
      <c r="CK43" s="62">
        <v>0.02</v>
      </c>
      <c r="CL43" s="62">
        <v>0.49</v>
      </c>
      <c r="CM43" s="62">
        <v>1.3</v>
      </c>
      <c r="CN43" s="62">
        <v>6.6</v>
      </c>
      <c r="CO43" s="62">
        <v>6.7</v>
      </c>
      <c r="CP43" s="61">
        <v>3</v>
      </c>
      <c r="CQ43" s="153">
        <v>1.4885496183206108E-2</v>
      </c>
      <c r="CR43" s="61">
        <v>32</v>
      </c>
      <c r="CS43" s="153">
        <v>0.15877862595419848</v>
      </c>
      <c r="CT43" s="62">
        <v>66.7</v>
      </c>
      <c r="CU43" s="62">
        <v>7.4</v>
      </c>
      <c r="CV43" s="62">
        <v>100</v>
      </c>
      <c r="CW43" s="63">
        <v>0</v>
      </c>
      <c r="CX43" s="60">
        <v>502</v>
      </c>
      <c r="CY43" s="61">
        <v>4045.6</v>
      </c>
      <c r="CZ43" s="61">
        <v>52</v>
      </c>
      <c r="DA43" s="61">
        <v>40</v>
      </c>
      <c r="DB43" s="61">
        <v>4</v>
      </c>
      <c r="DC43" s="61">
        <v>36.4</v>
      </c>
      <c r="DD43" s="62">
        <v>0.06</v>
      </c>
      <c r="DE43" s="62">
        <v>0.79</v>
      </c>
      <c r="DF43" s="62">
        <v>1.52</v>
      </c>
      <c r="DG43" s="62">
        <v>8.3000000000000007</v>
      </c>
      <c r="DH43" s="62">
        <v>6.5</v>
      </c>
      <c r="DI43" s="61">
        <v>9</v>
      </c>
      <c r="DJ43" s="153">
        <v>2.7250996015936255E-2</v>
      </c>
      <c r="DK43" s="61">
        <v>43</v>
      </c>
      <c r="DL43" s="153">
        <v>0.13019920318725101</v>
      </c>
      <c r="DM43" s="62">
        <v>33.299999999999997</v>
      </c>
      <c r="DN43" s="62">
        <v>4.8</v>
      </c>
      <c r="DO43" s="62">
        <v>98</v>
      </c>
      <c r="DP43" s="63">
        <v>2</v>
      </c>
      <c r="DQ43" s="60">
        <v>659</v>
      </c>
      <c r="DR43" s="61">
        <v>2181.6000000000004</v>
      </c>
      <c r="DS43" s="61">
        <v>75</v>
      </c>
      <c r="DT43" s="61">
        <v>50</v>
      </c>
      <c r="DU43" s="61">
        <v>4</v>
      </c>
      <c r="DV43" s="61">
        <v>15.600000000000001</v>
      </c>
      <c r="DW43" s="62">
        <v>0.55000000000000004</v>
      </c>
      <c r="DX43" s="62">
        <v>2.4300000000000002</v>
      </c>
      <c r="DY43" s="62">
        <v>2.25</v>
      </c>
      <c r="DZ43" s="62">
        <v>8.1999999999999993</v>
      </c>
      <c r="EA43" s="62">
        <v>7.1</v>
      </c>
      <c r="EB43" s="61">
        <v>5</v>
      </c>
      <c r="EC43" s="153">
        <v>1.707132018209408E-2</v>
      </c>
      <c r="ED43" s="61">
        <v>70</v>
      </c>
      <c r="EE43" s="153">
        <v>0.23899848254931713</v>
      </c>
      <c r="EF43" s="62">
        <v>60</v>
      </c>
      <c r="EG43" s="62">
        <v>9.1</v>
      </c>
      <c r="EH43" s="62">
        <v>8.4</v>
      </c>
      <c r="EI43" s="63">
        <v>90.6</v>
      </c>
    </row>
    <row r="44" spans="1:139" ht="15.75" customHeight="1" x14ac:dyDescent="0.2">
      <c r="A44" s="30">
        <v>42</v>
      </c>
      <c r="B44" s="32" t="s">
        <v>519</v>
      </c>
      <c r="C44" s="120">
        <v>4.5285714285714294</v>
      </c>
      <c r="D44" s="34" t="s">
        <v>843</v>
      </c>
      <c r="E44" s="35">
        <v>2</v>
      </c>
      <c r="F44" s="36">
        <v>36956</v>
      </c>
      <c r="G44" s="37">
        <v>24.578082191780823</v>
      </c>
      <c r="H44" s="37" t="s">
        <v>754</v>
      </c>
      <c r="I44" s="37">
        <v>23.158904109589042</v>
      </c>
      <c r="J44" s="37" t="s">
        <v>976</v>
      </c>
      <c r="K44" s="37" t="s">
        <v>984</v>
      </c>
      <c r="L44" s="37" t="s">
        <v>987</v>
      </c>
      <c r="M44" s="35">
        <v>74</v>
      </c>
      <c r="N44" s="35">
        <v>190</v>
      </c>
      <c r="O44" s="35">
        <v>4.4800000000000004</v>
      </c>
      <c r="P44" s="38">
        <v>6</v>
      </c>
      <c r="Q44" s="57">
        <v>7.1235833783054509E-2</v>
      </c>
      <c r="R44" s="58">
        <v>8.6657946370176583E-2</v>
      </c>
      <c r="S44" s="58">
        <v>0.15685019206145967</v>
      </c>
      <c r="T44" s="58">
        <v>0.10931938693978353</v>
      </c>
      <c r="U44" s="58">
        <v>0.21101033005794909</v>
      </c>
      <c r="V44" s="58">
        <v>0.21101033005794909</v>
      </c>
      <c r="W44" s="59">
        <v>0.21101033005794909</v>
      </c>
      <c r="X44" s="42">
        <v>22.493150684931507</v>
      </c>
      <c r="Y44" s="43">
        <v>1.63</v>
      </c>
      <c r="Z44" s="43">
        <v>4.9000000000000004</v>
      </c>
      <c r="AA44" s="43">
        <v>11.1</v>
      </c>
      <c r="AB44" s="43">
        <v>0.97</v>
      </c>
      <c r="AC44" s="43">
        <v>2.2200000000000002</v>
      </c>
      <c r="AD44" s="44">
        <v>5.3522388059701484E-2</v>
      </c>
      <c r="AE44" s="44">
        <v>0.1313731343283582</v>
      </c>
      <c r="AF44" s="45">
        <v>3.9E-2</v>
      </c>
      <c r="AG44" s="185">
        <v>0.95</v>
      </c>
      <c r="AH44" s="185">
        <v>0.05</v>
      </c>
      <c r="AI44" s="43">
        <v>94.334714763217121</v>
      </c>
      <c r="AJ44" s="47">
        <v>95.298949115431441</v>
      </c>
      <c r="AK44" s="48">
        <v>6</v>
      </c>
      <c r="AL44" s="49">
        <v>2</v>
      </c>
      <c r="AM44" s="49">
        <v>2</v>
      </c>
      <c r="AN44" s="49">
        <v>2</v>
      </c>
      <c r="AO44" s="49">
        <v>8</v>
      </c>
      <c r="AP44" s="49">
        <v>5</v>
      </c>
      <c r="AQ44" s="49">
        <v>1</v>
      </c>
      <c r="AR44" s="50">
        <v>0.25</v>
      </c>
      <c r="AS44" s="60">
        <v>132</v>
      </c>
      <c r="AT44" s="61">
        <v>1853</v>
      </c>
      <c r="AU44" s="61">
        <v>23</v>
      </c>
      <c r="AV44" s="61">
        <v>11</v>
      </c>
      <c r="AW44" s="61">
        <v>0</v>
      </c>
      <c r="AX44" s="61">
        <v>15</v>
      </c>
      <c r="AY44" s="62">
        <v>0.04</v>
      </c>
      <c r="AZ44" s="62">
        <v>0.68</v>
      </c>
      <c r="BA44" s="61">
        <v>1.1000000000000001</v>
      </c>
      <c r="BB44" s="61">
        <v>1.4</v>
      </c>
      <c r="BC44" s="61">
        <v>10.9</v>
      </c>
      <c r="BD44" s="61">
        <v>8</v>
      </c>
      <c r="BE44" s="153">
        <v>6.666666666666668E-2</v>
      </c>
      <c r="BF44" s="61">
        <v>15</v>
      </c>
      <c r="BG44" s="153">
        <v>0.12500000000000003</v>
      </c>
      <c r="BH44" s="61">
        <v>50</v>
      </c>
      <c r="BI44" s="61">
        <v>15.4</v>
      </c>
      <c r="BJ44" s="61">
        <v>99.2</v>
      </c>
      <c r="BK44" s="167">
        <v>0.8</v>
      </c>
      <c r="BL44" s="60">
        <v>106</v>
      </c>
      <c r="BM44" s="61">
        <v>1223.2</v>
      </c>
      <c r="BN44" s="61">
        <v>20</v>
      </c>
      <c r="BO44" s="61">
        <v>10</v>
      </c>
      <c r="BP44" s="61">
        <v>0</v>
      </c>
      <c r="BQ44" s="61">
        <v>10.4</v>
      </c>
      <c r="BR44" s="62">
        <v>0.05</v>
      </c>
      <c r="BS44" s="62">
        <v>0.91</v>
      </c>
      <c r="BT44" s="61">
        <v>0.9</v>
      </c>
      <c r="BU44" s="61">
        <v>1.9</v>
      </c>
      <c r="BV44" s="61">
        <v>10.3</v>
      </c>
      <c r="BW44" s="61">
        <v>5</v>
      </c>
      <c r="BX44" s="153">
        <v>4.245283018867925E-2</v>
      </c>
      <c r="BY44" s="61">
        <v>15</v>
      </c>
      <c r="BZ44" s="153">
        <v>0.12735849056603774</v>
      </c>
      <c r="CA44" s="61">
        <v>60</v>
      </c>
      <c r="CB44" s="61">
        <v>9.1</v>
      </c>
      <c r="CC44" s="61">
        <v>98.4</v>
      </c>
      <c r="CD44" s="167">
        <v>1.6</v>
      </c>
      <c r="CE44" s="60">
        <v>294</v>
      </c>
      <c r="CF44" s="61">
        <v>1874.3999999999999</v>
      </c>
      <c r="CG44" s="61">
        <v>47</v>
      </c>
      <c r="CH44" s="61">
        <v>21</v>
      </c>
      <c r="CI44" s="61">
        <v>0</v>
      </c>
      <c r="CJ44" s="61">
        <v>13.200000000000001</v>
      </c>
      <c r="CK44" s="62">
        <v>0.03</v>
      </c>
      <c r="CL44" s="62">
        <v>0.91</v>
      </c>
      <c r="CM44" s="61">
        <v>1.1499999999999999</v>
      </c>
      <c r="CN44" s="61">
        <v>3.4</v>
      </c>
      <c r="CO44" s="61">
        <v>13.8</v>
      </c>
      <c r="CP44" s="61">
        <v>17</v>
      </c>
      <c r="CQ44" s="153">
        <v>6.6496598639455784E-2</v>
      </c>
      <c r="CR44" s="61">
        <v>30</v>
      </c>
      <c r="CS44" s="153">
        <v>0.1173469387755102</v>
      </c>
      <c r="CT44" s="61">
        <v>29.4</v>
      </c>
      <c r="CU44" s="61">
        <v>4.5</v>
      </c>
      <c r="CV44" s="61">
        <v>98.6</v>
      </c>
      <c r="CW44" s="167">
        <v>1.4</v>
      </c>
      <c r="CX44" s="60">
        <v>301</v>
      </c>
      <c r="CY44" s="61">
        <v>2753.4</v>
      </c>
      <c r="CZ44" s="61">
        <v>45</v>
      </c>
      <c r="DA44" s="61">
        <v>31</v>
      </c>
      <c r="DB44" s="61">
        <v>0</v>
      </c>
      <c r="DC44" s="61">
        <v>15.6</v>
      </c>
      <c r="DD44" s="62">
        <v>0.03</v>
      </c>
      <c r="DE44" s="62">
        <v>0.8</v>
      </c>
      <c r="DF44" s="61">
        <v>1.31</v>
      </c>
      <c r="DG44" s="61">
        <v>2.2000000000000002</v>
      </c>
      <c r="DH44" s="61">
        <v>11.1</v>
      </c>
      <c r="DI44" s="61">
        <v>7</v>
      </c>
      <c r="DJ44" s="153">
        <v>3.0465116279069768E-2</v>
      </c>
      <c r="DK44" s="61">
        <v>38</v>
      </c>
      <c r="DL44" s="153">
        <v>0.16538205980066445</v>
      </c>
      <c r="DM44" s="61">
        <v>71.400000000000006</v>
      </c>
      <c r="DN44" s="61">
        <v>3.1</v>
      </c>
      <c r="DO44" s="61">
        <v>94.7</v>
      </c>
      <c r="DP44" s="167">
        <v>5.3</v>
      </c>
      <c r="DQ44" s="60">
        <v>670</v>
      </c>
      <c r="DR44" s="61">
        <v>3175.2000000000003</v>
      </c>
      <c r="DS44" s="61">
        <v>76</v>
      </c>
      <c r="DT44" s="61">
        <v>49</v>
      </c>
      <c r="DU44" s="61">
        <v>4</v>
      </c>
      <c r="DV44" s="61">
        <v>22.799999999999997</v>
      </c>
      <c r="DW44" s="62">
        <v>0.97</v>
      </c>
      <c r="DX44" s="62">
        <v>2.2200000000000002</v>
      </c>
      <c r="DY44" s="61">
        <v>1.63</v>
      </c>
      <c r="DZ44" s="61">
        <v>4.9000000000000004</v>
      </c>
      <c r="EA44" s="61">
        <v>10.1</v>
      </c>
      <c r="EB44" s="61">
        <v>22</v>
      </c>
      <c r="EC44" s="153">
        <v>5.3522388059701484E-2</v>
      </c>
      <c r="ED44" s="61">
        <v>54</v>
      </c>
      <c r="EE44" s="153">
        <v>0.1313731343283582</v>
      </c>
      <c r="EF44" s="61">
        <v>59.1</v>
      </c>
      <c r="EG44" s="61">
        <v>3.9</v>
      </c>
      <c r="EH44" s="61">
        <v>95.3</v>
      </c>
      <c r="EI44" s="167">
        <v>4.7</v>
      </c>
    </row>
    <row r="45" spans="1:139" ht="15.75" customHeight="1" x14ac:dyDescent="0.2">
      <c r="A45" s="30">
        <v>43</v>
      </c>
      <c r="B45" s="32" t="s">
        <v>544</v>
      </c>
      <c r="C45" s="120">
        <v>4.2385714285714293</v>
      </c>
      <c r="D45" s="34" t="s">
        <v>668</v>
      </c>
      <c r="E45" s="35">
        <v>4</v>
      </c>
      <c r="F45" s="36">
        <v>36739</v>
      </c>
      <c r="G45" s="37">
        <v>25.172602739726027</v>
      </c>
      <c r="H45" s="37" t="s">
        <v>754</v>
      </c>
      <c r="I45" s="37">
        <v>23.753424657534246</v>
      </c>
      <c r="J45" s="37" t="s">
        <v>976</v>
      </c>
      <c r="K45" s="37" t="s">
        <v>984</v>
      </c>
      <c r="L45" s="37" t="s">
        <v>987</v>
      </c>
      <c r="M45" s="35">
        <v>72</v>
      </c>
      <c r="N45" s="35">
        <v>201</v>
      </c>
      <c r="O45" s="35">
        <v>4.41</v>
      </c>
      <c r="P45" s="38">
        <v>0</v>
      </c>
      <c r="Q45" s="57">
        <v>0</v>
      </c>
      <c r="R45" s="58">
        <v>0</v>
      </c>
      <c r="S45" s="58">
        <v>0.17075947308505449</v>
      </c>
      <c r="T45" s="58">
        <v>4.9187047410848474E-3</v>
      </c>
      <c r="U45" s="58">
        <v>2.1802325581395349E-2</v>
      </c>
      <c r="V45" s="58">
        <v>9.6280899333224923E-2</v>
      </c>
      <c r="W45" s="59">
        <v>9.1466854366563669E-2</v>
      </c>
      <c r="X45" s="42" t="s">
        <v>727</v>
      </c>
      <c r="Y45" s="43">
        <v>1.38</v>
      </c>
      <c r="Z45" s="43">
        <v>5.3</v>
      </c>
      <c r="AA45" s="43">
        <v>13.2</v>
      </c>
      <c r="AB45" s="43">
        <v>0.79</v>
      </c>
      <c r="AC45" s="43">
        <v>0.28000000000000003</v>
      </c>
      <c r="AD45" s="44">
        <v>6.1333333333333337E-2</v>
      </c>
      <c r="AE45" s="44">
        <v>0.14311111111111111</v>
      </c>
      <c r="AF45" s="45">
        <v>0</v>
      </c>
      <c r="AG45" s="185">
        <v>0.86749999999999994</v>
      </c>
      <c r="AH45" s="185">
        <v>0.13300000000000001</v>
      </c>
      <c r="AI45" s="43">
        <v>106.28493106856729</v>
      </c>
      <c r="AJ45" s="47">
        <v>103.04796773301798</v>
      </c>
      <c r="AK45" s="48">
        <v>2</v>
      </c>
      <c r="AL45" s="49">
        <v>0</v>
      </c>
      <c r="AM45" s="49">
        <v>1</v>
      </c>
      <c r="AN45" s="49">
        <v>3</v>
      </c>
      <c r="AO45" s="49">
        <v>9</v>
      </c>
      <c r="AP45" s="49">
        <v>7</v>
      </c>
      <c r="AQ45" s="49">
        <v>0</v>
      </c>
      <c r="AR45" s="50">
        <v>1</v>
      </c>
      <c r="AS45" s="60"/>
      <c r="AT45" s="61">
        <v>3044.6</v>
      </c>
      <c r="AU45" s="61"/>
      <c r="AV45" s="61"/>
      <c r="AW45" s="61"/>
      <c r="AX45" s="61"/>
      <c r="AY45" s="62" t="s">
        <v>771</v>
      </c>
      <c r="AZ45" s="62" t="s">
        <v>771</v>
      </c>
      <c r="BA45" s="62"/>
      <c r="BB45" s="62"/>
      <c r="BC45" s="62"/>
      <c r="BD45" s="61"/>
      <c r="BE45" s="153"/>
      <c r="BF45" s="61"/>
      <c r="BG45" s="153"/>
      <c r="BH45" s="62"/>
      <c r="BI45" s="62"/>
      <c r="BJ45" s="62"/>
      <c r="BK45" s="63"/>
      <c r="BL45" s="60"/>
      <c r="BM45" s="61">
        <v>2686.2</v>
      </c>
      <c r="BN45" s="61"/>
      <c r="BO45" s="61"/>
      <c r="BP45" s="61"/>
      <c r="BQ45" s="61"/>
      <c r="BR45" s="62"/>
      <c r="BS45" s="62"/>
      <c r="BT45" s="62"/>
      <c r="BU45" s="62"/>
      <c r="BV45" s="62"/>
      <c r="BW45" s="61"/>
      <c r="BX45" s="153"/>
      <c r="BY45" s="61"/>
      <c r="BZ45" s="153"/>
      <c r="CA45" s="62"/>
      <c r="CB45" s="62"/>
      <c r="CC45" s="62"/>
      <c r="CD45" s="63"/>
      <c r="CE45" s="60">
        <v>525</v>
      </c>
      <c r="CF45" s="61">
        <v>3074.5</v>
      </c>
      <c r="CG45" s="61">
        <v>36</v>
      </c>
      <c r="CH45" s="61">
        <v>18</v>
      </c>
      <c r="CI45" s="61">
        <v>6</v>
      </c>
      <c r="CJ45" s="61">
        <v>21</v>
      </c>
      <c r="CK45" s="62">
        <v>0.11</v>
      </c>
      <c r="CL45" s="62">
        <v>1.56</v>
      </c>
      <c r="CM45" s="62">
        <v>2.85</v>
      </c>
      <c r="CN45" s="62">
        <v>9.8000000000000007</v>
      </c>
      <c r="CO45" s="62">
        <v>24.9</v>
      </c>
      <c r="CP45" s="61">
        <v>5</v>
      </c>
      <c r="CQ45" s="153">
        <v>2.7142857142857142E-2</v>
      </c>
      <c r="CR45" s="61">
        <v>31</v>
      </c>
      <c r="CS45" s="153">
        <v>0.16828571428571429</v>
      </c>
      <c r="CT45" s="62">
        <v>20</v>
      </c>
      <c r="CU45" s="62">
        <v>14.3</v>
      </c>
      <c r="CV45" s="62">
        <v>94.2</v>
      </c>
      <c r="CW45" s="63">
        <v>5.8</v>
      </c>
      <c r="CX45" s="60">
        <v>18</v>
      </c>
      <c r="CY45" s="61">
        <v>3659.5</v>
      </c>
      <c r="CZ45" s="61">
        <v>2</v>
      </c>
      <c r="DA45" s="61">
        <v>2</v>
      </c>
      <c r="DB45" s="61">
        <v>0</v>
      </c>
      <c r="DC45" s="61">
        <v>37</v>
      </c>
      <c r="DD45" s="62">
        <v>0.03</v>
      </c>
      <c r="DE45" s="62">
        <v>0.27</v>
      </c>
      <c r="DF45" s="62">
        <v>1.38</v>
      </c>
      <c r="DG45" s="62">
        <v>0</v>
      </c>
      <c r="DH45" s="62">
        <v>9</v>
      </c>
      <c r="DI45" s="61">
        <v>0</v>
      </c>
      <c r="DJ45" s="153">
        <v>0</v>
      </c>
      <c r="DK45" s="61">
        <v>2</v>
      </c>
      <c r="DL45" s="153">
        <v>0.15333333333333332</v>
      </c>
      <c r="DM45" s="62">
        <v>0</v>
      </c>
      <c r="DN45" s="62">
        <v>0</v>
      </c>
      <c r="DO45" s="62">
        <v>81.3</v>
      </c>
      <c r="DP45" s="63">
        <v>18.8</v>
      </c>
      <c r="DQ45" s="60">
        <v>45</v>
      </c>
      <c r="DR45" s="61">
        <v>2064</v>
      </c>
      <c r="DS45" s="61">
        <v>10</v>
      </c>
      <c r="DT45" s="61">
        <v>4</v>
      </c>
      <c r="DU45" s="61">
        <v>0</v>
      </c>
      <c r="DV45" s="61">
        <v>14.4</v>
      </c>
      <c r="DW45" s="62">
        <v>0.79</v>
      </c>
      <c r="DX45" s="62">
        <v>0.28000000000000003</v>
      </c>
      <c r="DY45" s="62">
        <v>0.92</v>
      </c>
      <c r="DZ45" s="62">
        <v>5.3</v>
      </c>
      <c r="EA45" s="62">
        <v>13.2</v>
      </c>
      <c r="EB45" s="61">
        <v>3</v>
      </c>
      <c r="EC45" s="153">
        <v>6.1333333333333337E-2</v>
      </c>
      <c r="ED45" s="61">
        <v>7</v>
      </c>
      <c r="EE45" s="153">
        <v>0.14311111111111111</v>
      </c>
      <c r="EF45" s="62">
        <v>0</v>
      </c>
      <c r="EG45" s="62">
        <v>0</v>
      </c>
      <c r="EH45" s="62">
        <v>92.2</v>
      </c>
      <c r="EI45" s="63">
        <v>7.8</v>
      </c>
    </row>
    <row r="46" spans="1:139" ht="15.75" customHeight="1" x14ac:dyDescent="0.2">
      <c r="A46" s="30">
        <v>44</v>
      </c>
      <c r="B46" s="32" t="s">
        <v>522</v>
      </c>
      <c r="C46" s="120">
        <v>4.2271428571428569</v>
      </c>
      <c r="D46" s="34" t="s">
        <v>708</v>
      </c>
      <c r="E46" s="35">
        <v>2</v>
      </c>
      <c r="F46" s="36">
        <v>36516</v>
      </c>
      <c r="G46" s="37">
        <v>25.783561643835615</v>
      </c>
      <c r="H46" s="37" t="s">
        <v>684</v>
      </c>
      <c r="I46" s="37">
        <v>24.364383561643837</v>
      </c>
      <c r="J46" s="37" t="s">
        <v>978</v>
      </c>
      <c r="K46" s="37" t="s">
        <v>984</v>
      </c>
      <c r="L46" s="37" t="s">
        <v>988</v>
      </c>
      <c r="M46" s="35">
        <v>73</v>
      </c>
      <c r="N46" s="35">
        <v>186</v>
      </c>
      <c r="O46" s="35">
        <v>4.51</v>
      </c>
      <c r="P46" s="38">
        <v>0</v>
      </c>
      <c r="Q46" s="57">
        <v>0</v>
      </c>
      <c r="R46" s="58">
        <v>0.13712121212121212</v>
      </c>
      <c r="S46" s="58">
        <v>0.12311227839789887</v>
      </c>
      <c r="T46" s="58">
        <v>0.1646662330751493</v>
      </c>
      <c r="U46" s="58">
        <v>0.22064704746669608</v>
      </c>
      <c r="V46" s="58">
        <v>0.22064704746669608</v>
      </c>
      <c r="W46" s="59">
        <v>0.22064704746669608</v>
      </c>
      <c r="X46" s="42">
        <v>23.698630136986303</v>
      </c>
      <c r="Y46" s="43">
        <v>2.0699999999999998</v>
      </c>
      <c r="Z46" s="43">
        <v>7.6</v>
      </c>
      <c r="AA46" s="43">
        <v>10.3</v>
      </c>
      <c r="AB46" s="43">
        <v>0.92</v>
      </c>
      <c r="AC46" s="43">
        <v>1.37</v>
      </c>
      <c r="AD46" s="44">
        <v>2.3287499999999999E-2</v>
      </c>
      <c r="AE46" s="44">
        <v>0.18629999999999999</v>
      </c>
      <c r="AF46" s="45">
        <v>8.1000000000000003E-2</v>
      </c>
      <c r="AG46" s="185">
        <v>0.36749999999999999</v>
      </c>
      <c r="AH46" s="185">
        <v>0.62949999999999995</v>
      </c>
      <c r="AI46" s="43">
        <v>89.915957292851843</v>
      </c>
      <c r="AJ46" s="47">
        <v>89.000009688998915</v>
      </c>
      <c r="AK46" s="48">
        <v>6</v>
      </c>
      <c r="AL46" s="49">
        <v>0</v>
      </c>
      <c r="AM46" s="49">
        <v>4</v>
      </c>
      <c r="AN46" s="49">
        <v>6</v>
      </c>
      <c r="AO46" s="49">
        <v>7</v>
      </c>
      <c r="AP46" s="49">
        <v>4</v>
      </c>
      <c r="AQ46" s="49">
        <v>0</v>
      </c>
      <c r="AR46" s="50">
        <v>0.25</v>
      </c>
      <c r="AS46" s="60"/>
      <c r="AT46" s="61">
        <v>1695.6000000000001</v>
      </c>
      <c r="AU46" s="61"/>
      <c r="AV46" s="61"/>
      <c r="AW46" s="61"/>
      <c r="AX46" s="61">
        <v>12</v>
      </c>
      <c r="AY46" s="62" t="s">
        <v>771</v>
      </c>
      <c r="AZ46" s="62" t="s">
        <v>771</v>
      </c>
      <c r="BA46" s="62"/>
      <c r="BB46" s="62"/>
      <c r="BC46" s="62"/>
      <c r="BD46" s="61"/>
      <c r="BE46" s="153"/>
      <c r="BF46" s="61"/>
      <c r="BG46" s="153"/>
      <c r="BH46" s="62"/>
      <c r="BI46" s="62"/>
      <c r="BJ46" s="62"/>
      <c r="BK46" s="63"/>
      <c r="BL46" s="60">
        <v>181</v>
      </c>
      <c r="BM46" s="61">
        <v>1320</v>
      </c>
      <c r="BN46" s="61">
        <v>14</v>
      </c>
      <c r="BO46" s="61">
        <v>11</v>
      </c>
      <c r="BP46" s="61">
        <v>1</v>
      </c>
      <c r="BQ46" s="61">
        <v>9</v>
      </c>
      <c r="BR46" s="62">
        <v>0.12</v>
      </c>
      <c r="BS46" s="62">
        <v>1.5</v>
      </c>
      <c r="BT46" s="62">
        <v>2.0299999999999998</v>
      </c>
      <c r="BU46" s="62">
        <v>11.3</v>
      </c>
      <c r="BV46" s="62">
        <v>7.2</v>
      </c>
      <c r="BW46" s="61">
        <v>5</v>
      </c>
      <c r="BX46" s="153">
        <v>5.6077348066298334E-2</v>
      </c>
      <c r="BY46" s="61">
        <v>9</v>
      </c>
      <c r="BZ46" s="153">
        <v>0.10093922651933701</v>
      </c>
      <c r="CA46" s="62">
        <v>60</v>
      </c>
      <c r="CB46" s="62">
        <v>8.3000000000000007</v>
      </c>
      <c r="CC46" s="62">
        <v>92.8</v>
      </c>
      <c r="CD46" s="63">
        <v>7.2</v>
      </c>
      <c r="CE46" s="60">
        <v>225</v>
      </c>
      <c r="CF46" s="61">
        <v>1827.6000000000001</v>
      </c>
      <c r="CG46" s="61">
        <v>25</v>
      </c>
      <c r="CH46" s="61">
        <v>19</v>
      </c>
      <c r="CI46" s="61">
        <v>0</v>
      </c>
      <c r="CJ46" s="61">
        <v>27</v>
      </c>
      <c r="CK46" s="62">
        <v>0.06</v>
      </c>
      <c r="CL46" s="62">
        <v>0.98</v>
      </c>
      <c r="CM46" s="62">
        <v>2.56</v>
      </c>
      <c r="CN46" s="62">
        <v>7.4</v>
      </c>
      <c r="CO46" s="62">
        <v>7.3</v>
      </c>
      <c r="CP46" s="61">
        <v>0</v>
      </c>
      <c r="CQ46" s="153">
        <v>0</v>
      </c>
      <c r="CR46" s="61">
        <v>25</v>
      </c>
      <c r="CS46" s="153">
        <v>0.28444444444444444</v>
      </c>
      <c r="CT46" s="62">
        <v>0</v>
      </c>
      <c r="CU46" s="62">
        <v>17.399999999999999</v>
      </c>
      <c r="CV46" s="62">
        <v>71.099999999999994</v>
      </c>
      <c r="CW46" s="63">
        <v>25.6</v>
      </c>
      <c r="CX46" s="60">
        <v>557</v>
      </c>
      <c r="CY46" s="61">
        <v>3382.6</v>
      </c>
      <c r="CZ46" s="61">
        <v>63</v>
      </c>
      <c r="DA46" s="61">
        <v>44</v>
      </c>
      <c r="DB46" s="61">
        <v>4</v>
      </c>
      <c r="DC46" s="61">
        <v>1</v>
      </c>
      <c r="DD46" s="62">
        <v>0.11</v>
      </c>
      <c r="DE46" s="62">
        <v>1.37</v>
      </c>
      <c r="DF46" s="62">
        <v>1.7</v>
      </c>
      <c r="DG46" s="62">
        <v>5.9</v>
      </c>
      <c r="DH46" s="62">
        <v>10.3</v>
      </c>
      <c r="DI46" s="61">
        <v>7</v>
      </c>
      <c r="DJ46" s="153">
        <v>2.1364452423698381E-2</v>
      </c>
      <c r="DK46" s="61">
        <v>56</v>
      </c>
      <c r="DL46" s="153">
        <v>0.17091561938958705</v>
      </c>
      <c r="DM46" s="62">
        <v>42.9</v>
      </c>
      <c r="DN46" s="62">
        <v>8.3000000000000007</v>
      </c>
      <c r="DO46" s="62">
        <v>61.5</v>
      </c>
      <c r="DP46" s="63">
        <v>37.9</v>
      </c>
      <c r="DQ46" s="60">
        <v>800</v>
      </c>
      <c r="DR46" s="61">
        <v>3625.7</v>
      </c>
      <c r="DS46" s="61">
        <v>81</v>
      </c>
      <c r="DT46" s="61">
        <v>57</v>
      </c>
      <c r="DU46" s="61">
        <v>4</v>
      </c>
      <c r="DV46" s="61">
        <v>27.3</v>
      </c>
      <c r="DW46" s="62">
        <v>0.92</v>
      </c>
      <c r="DX46" s="62">
        <v>0.92</v>
      </c>
      <c r="DY46" s="62">
        <v>2.0699999999999998</v>
      </c>
      <c r="DZ46" s="62">
        <v>7.6</v>
      </c>
      <c r="EA46" s="62">
        <v>9.8000000000000007</v>
      </c>
      <c r="EB46" s="61">
        <v>9</v>
      </c>
      <c r="EC46" s="153">
        <v>2.3287499999999999E-2</v>
      </c>
      <c r="ED46" s="61">
        <v>72</v>
      </c>
      <c r="EE46" s="153">
        <v>0.18629999999999999</v>
      </c>
      <c r="EF46" s="62">
        <v>55.6</v>
      </c>
      <c r="EG46" s="62">
        <v>8.1</v>
      </c>
      <c r="EH46" s="62">
        <v>12</v>
      </c>
      <c r="EI46" s="63">
        <v>88</v>
      </c>
    </row>
    <row r="47" spans="1:139" ht="15.75" customHeight="1" x14ac:dyDescent="0.2">
      <c r="A47" s="30">
        <v>45</v>
      </c>
      <c r="B47" s="32" t="s">
        <v>550</v>
      </c>
      <c r="C47" s="120">
        <v>3.9142857142857146</v>
      </c>
      <c r="D47" s="34" t="s">
        <v>656</v>
      </c>
      <c r="E47" s="35">
        <v>1</v>
      </c>
      <c r="F47" s="36">
        <v>37264</v>
      </c>
      <c r="G47" s="37">
        <v>23.734246575342464</v>
      </c>
      <c r="H47" s="37" t="s">
        <v>669</v>
      </c>
      <c r="I47" s="37">
        <v>22.315068493150687</v>
      </c>
      <c r="J47" s="37" t="s">
        <v>976</v>
      </c>
      <c r="K47" s="37" t="s">
        <v>984</v>
      </c>
      <c r="L47" s="37" t="s">
        <v>987</v>
      </c>
      <c r="M47" s="35">
        <v>73</v>
      </c>
      <c r="N47" s="35">
        <v>206</v>
      </c>
      <c r="O47" s="35">
        <v>4.59</v>
      </c>
      <c r="P47" s="38">
        <v>7</v>
      </c>
      <c r="Q47" s="57">
        <v>0</v>
      </c>
      <c r="R47" s="58">
        <v>4.1349873282646388E-2</v>
      </c>
      <c r="S47" s="58">
        <v>2.8704919534613856E-2</v>
      </c>
      <c r="T47" s="58">
        <v>7.5926551762982991E-2</v>
      </c>
      <c r="U47" s="58">
        <v>0.13479805487666607</v>
      </c>
      <c r="V47" s="58">
        <v>0.13479805487666607</v>
      </c>
      <c r="W47" s="59">
        <v>0.13479805487666607</v>
      </c>
      <c r="X47" s="42" t="s">
        <v>727</v>
      </c>
      <c r="Y47" s="43">
        <v>2.4700000000000002</v>
      </c>
      <c r="Z47" s="43">
        <v>4.8</v>
      </c>
      <c r="AA47" s="43">
        <v>11.7</v>
      </c>
      <c r="AB47" s="43">
        <v>0</v>
      </c>
      <c r="AC47" s="43">
        <v>0</v>
      </c>
      <c r="AD47" s="44">
        <v>5.0785046728971966E-2</v>
      </c>
      <c r="AE47" s="44">
        <v>0.15697196261682245</v>
      </c>
      <c r="AF47" s="45">
        <v>0</v>
      </c>
      <c r="AG47" s="185">
        <v>0.85899999999999999</v>
      </c>
      <c r="AH47" s="185">
        <v>0.14100000000000001</v>
      </c>
      <c r="AI47" s="43">
        <v>92.821049357823242</v>
      </c>
      <c r="AJ47" s="47">
        <v>91.875508429314749</v>
      </c>
      <c r="AK47" s="48">
        <v>3</v>
      </c>
      <c r="AL47" s="49">
        <v>0</v>
      </c>
      <c r="AM47" s="49">
        <v>4</v>
      </c>
      <c r="AN47" s="49">
        <v>2</v>
      </c>
      <c r="AO47" s="49">
        <v>6</v>
      </c>
      <c r="AP47" s="49">
        <v>5</v>
      </c>
      <c r="AQ47" s="49">
        <v>0.5</v>
      </c>
      <c r="AR47" s="50">
        <v>0.5</v>
      </c>
      <c r="AS47" s="60"/>
      <c r="AT47" s="61">
        <v>1</v>
      </c>
      <c r="AU47" s="61"/>
      <c r="AV47" s="61"/>
      <c r="AW47" s="61"/>
      <c r="AX47" s="61"/>
      <c r="AY47" s="62"/>
      <c r="AZ47" s="62"/>
      <c r="BA47" s="62"/>
      <c r="BB47" s="62"/>
      <c r="BC47" s="62"/>
      <c r="BD47" s="61"/>
      <c r="BE47" s="153"/>
      <c r="BF47" s="61"/>
      <c r="BG47" s="153"/>
      <c r="BH47" s="62"/>
      <c r="BI47" s="62"/>
      <c r="BJ47" s="62"/>
      <c r="BK47" s="63"/>
      <c r="BL47" s="60">
        <v>62</v>
      </c>
      <c r="BM47" s="61">
        <v>1499.4</v>
      </c>
      <c r="BN47" s="61">
        <v>6</v>
      </c>
      <c r="BO47" s="61">
        <v>4</v>
      </c>
      <c r="BP47" s="61">
        <v>1</v>
      </c>
      <c r="BQ47" s="61">
        <v>11.399999999999999</v>
      </c>
      <c r="BR47" s="62" t="s">
        <v>771</v>
      </c>
      <c r="BS47" s="62">
        <v>0.26</v>
      </c>
      <c r="BT47" s="62">
        <v>1.68</v>
      </c>
      <c r="BU47" s="62">
        <v>4.5</v>
      </c>
      <c r="BV47" s="62">
        <v>14.3</v>
      </c>
      <c r="BW47" s="61">
        <v>0</v>
      </c>
      <c r="BX47" s="153">
        <v>0</v>
      </c>
      <c r="BY47" s="61">
        <v>6</v>
      </c>
      <c r="BZ47" s="153">
        <v>0.16258064516129031</v>
      </c>
      <c r="CA47" s="62">
        <v>0</v>
      </c>
      <c r="CB47" s="62">
        <v>0</v>
      </c>
      <c r="CC47" s="62">
        <v>87.2</v>
      </c>
      <c r="CD47" s="63">
        <v>12.8</v>
      </c>
      <c r="CE47" s="60">
        <v>94</v>
      </c>
      <c r="CF47" s="61">
        <v>3274.7000000000003</v>
      </c>
      <c r="CG47" s="61">
        <v>11</v>
      </c>
      <c r="CH47" s="61">
        <v>7</v>
      </c>
      <c r="CI47" s="61">
        <v>0</v>
      </c>
      <c r="CJ47" s="61">
        <v>33.800000000000004</v>
      </c>
      <c r="CK47" s="62"/>
      <c r="CL47" s="62"/>
      <c r="CM47" s="62">
        <v>0.76</v>
      </c>
      <c r="CN47" s="62">
        <v>4.5999999999999996</v>
      </c>
      <c r="CO47" s="62">
        <v>8.5</v>
      </c>
      <c r="CP47" s="61">
        <v>4</v>
      </c>
      <c r="CQ47" s="153">
        <v>3.2340425531914893E-2</v>
      </c>
      <c r="CR47" s="61">
        <v>7</v>
      </c>
      <c r="CS47" s="153">
        <v>5.6595744680851059E-2</v>
      </c>
      <c r="CT47" s="62">
        <v>50</v>
      </c>
      <c r="CU47" s="62">
        <v>22.2</v>
      </c>
      <c r="CV47" s="62">
        <v>94.6</v>
      </c>
      <c r="CW47" s="63">
        <v>5.4</v>
      </c>
      <c r="CX47" s="60">
        <v>337</v>
      </c>
      <c r="CY47" s="61">
        <v>4438.5</v>
      </c>
      <c r="CZ47" s="61">
        <v>43</v>
      </c>
      <c r="DA47" s="61">
        <v>29</v>
      </c>
      <c r="DB47" s="61">
        <v>2</v>
      </c>
      <c r="DC47" s="61">
        <v>31.5</v>
      </c>
      <c r="DD47" s="62"/>
      <c r="DE47" s="62"/>
      <c r="DF47" s="62">
        <v>1.31</v>
      </c>
      <c r="DG47" s="62">
        <v>3.2</v>
      </c>
      <c r="DH47" s="62">
        <v>10</v>
      </c>
      <c r="DI47" s="61">
        <v>14</v>
      </c>
      <c r="DJ47" s="153">
        <v>5.4421364985163215E-2</v>
      </c>
      <c r="DK47" s="61">
        <v>29</v>
      </c>
      <c r="DL47" s="153">
        <v>0.11272997032640951</v>
      </c>
      <c r="DM47" s="62">
        <v>35.700000000000003</v>
      </c>
      <c r="DN47" s="62">
        <v>0</v>
      </c>
      <c r="DO47" s="62">
        <v>90.4</v>
      </c>
      <c r="DP47" s="63">
        <v>9.6</v>
      </c>
      <c r="DQ47" s="60">
        <v>535</v>
      </c>
      <c r="DR47" s="61">
        <v>3968.9</v>
      </c>
      <c r="DS47" s="61">
        <v>45</v>
      </c>
      <c r="DT47" s="61">
        <v>34</v>
      </c>
      <c r="DU47" s="61">
        <v>4</v>
      </c>
      <c r="DV47" s="61">
        <v>27.3</v>
      </c>
      <c r="DW47" s="62"/>
      <c r="DX47" s="62"/>
      <c r="DY47" s="62">
        <v>2.4700000000000002</v>
      </c>
      <c r="DZ47" s="62">
        <v>4.8</v>
      </c>
      <c r="EA47" s="62">
        <v>11.7</v>
      </c>
      <c r="EB47" s="61">
        <v>11</v>
      </c>
      <c r="EC47" s="153">
        <v>5.0785046728971966E-2</v>
      </c>
      <c r="ED47" s="61">
        <v>34</v>
      </c>
      <c r="EE47" s="153">
        <v>0.15697196261682245</v>
      </c>
      <c r="EF47" s="62">
        <v>63.6</v>
      </c>
      <c r="EG47" s="62">
        <v>0</v>
      </c>
      <c r="EH47" s="62">
        <v>81.400000000000006</v>
      </c>
      <c r="EI47" s="63">
        <v>18.600000000000001</v>
      </c>
    </row>
    <row r="48" spans="1:139" ht="15.75" customHeight="1" x14ac:dyDescent="0.2">
      <c r="A48" s="30">
        <v>46</v>
      </c>
      <c r="B48" s="32" t="s">
        <v>555</v>
      </c>
      <c r="C48" s="120">
        <v>3.7471428571428564</v>
      </c>
      <c r="D48" s="34" t="s">
        <v>793</v>
      </c>
      <c r="E48" s="35">
        <v>6</v>
      </c>
      <c r="F48" s="36">
        <v>36503</v>
      </c>
      <c r="G48" s="37">
        <v>25.81917808219178</v>
      </c>
      <c r="H48" s="37" t="s">
        <v>754</v>
      </c>
      <c r="I48" s="37">
        <v>24.4</v>
      </c>
      <c r="J48" s="37" t="s">
        <v>976</v>
      </c>
      <c r="K48" s="37" t="s">
        <v>980</v>
      </c>
      <c r="L48" s="37" t="s">
        <v>985</v>
      </c>
      <c r="M48" s="35">
        <v>70</v>
      </c>
      <c r="N48" s="35">
        <v>173</v>
      </c>
      <c r="O48" s="35">
        <v>4.45</v>
      </c>
      <c r="P48" s="38">
        <v>0</v>
      </c>
      <c r="Q48" s="57">
        <v>5.9036038417481722E-2</v>
      </c>
      <c r="R48" s="58">
        <v>4.2965459140690818E-2</v>
      </c>
      <c r="S48" s="58">
        <v>0</v>
      </c>
      <c r="T48" s="58">
        <v>9.4934651147668914E-2</v>
      </c>
      <c r="U48" s="58">
        <v>0.27860465116279071</v>
      </c>
      <c r="V48" s="58">
        <v>0.27860465116279071</v>
      </c>
      <c r="W48" s="59">
        <v>0.23681395348837209</v>
      </c>
      <c r="X48" s="42">
        <v>23.734246575342464</v>
      </c>
      <c r="Y48" s="43">
        <v>2.77</v>
      </c>
      <c r="Z48" s="43">
        <v>9</v>
      </c>
      <c r="AA48" s="43">
        <v>16.2</v>
      </c>
      <c r="AB48" s="43">
        <v>0.73</v>
      </c>
      <c r="AC48" s="43">
        <v>2.66</v>
      </c>
      <c r="AD48" s="44">
        <v>4.6243739565943236E-2</v>
      </c>
      <c r="AE48" s="44">
        <v>0.21734557595993323</v>
      </c>
      <c r="AF48" s="45">
        <v>2.8999999999999998E-2</v>
      </c>
      <c r="AG48" s="185">
        <v>0.79400000000000004</v>
      </c>
      <c r="AH48" s="185">
        <v>0.20400000000000001</v>
      </c>
      <c r="AI48" s="43">
        <v>88.234017653274435</v>
      </c>
      <c r="AJ48" s="47">
        <v>82.007223108926354</v>
      </c>
      <c r="AK48" s="48">
        <v>6</v>
      </c>
      <c r="AL48" s="49">
        <v>0</v>
      </c>
      <c r="AM48" s="49">
        <v>5</v>
      </c>
      <c r="AN48" s="49">
        <v>7</v>
      </c>
      <c r="AO48" s="49">
        <v>9</v>
      </c>
      <c r="AP48" s="49">
        <v>3</v>
      </c>
      <c r="AQ48" s="49">
        <v>0</v>
      </c>
      <c r="AR48" s="50">
        <v>0</v>
      </c>
      <c r="AS48" s="60">
        <v>134</v>
      </c>
      <c r="AT48" s="61">
        <v>2269.7999999999997</v>
      </c>
      <c r="AU48" s="61">
        <v>20</v>
      </c>
      <c r="AV48" s="61">
        <v>13</v>
      </c>
      <c r="AW48" s="61">
        <v>0</v>
      </c>
      <c r="AX48" s="61">
        <v>25.2</v>
      </c>
      <c r="AY48" s="62">
        <v>0.03</v>
      </c>
      <c r="AZ48" s="62">
        <v>0.45</v>
      </c>
      <c r="BA48" s="61">
        <v>0.87</v>
      </c>
      <c r="BB48" s="61">
        <v>4.2</v>
      </c>
      <c r="BC48" s="61">
        <v>7.5</v>
      </c>
      <c r="BD48" s="61">
        <v>2</v>
      </c>
      <c r="BE48" s="153">
        <v>1.2985074626865671E-2</v>
      </c>
      <c r="BF48" s="61">
        <v>18</v>
      </c>
      <c r="BG48" s="153">
        <v>0.11686567164179104</v>
      </c>
      <c r="BH48" s="61">
        <v>50</v>
      </c>
      <c r="BI48" s="61">
        <v>18.8</v>
      </c>
      <c r="BJ48" s="61">
        <v>61</v>
      </c>
      <c r="BK48" s="167">
        <v>38.4</v>
      </c>
      <c r="BL48" s="60">
        <v>51</v>
      </c>
      <c r="BM48" s="61">
        <v>1187</v>
      </c>
      <c r="BN48" s="61">
        <v>7</v>
      </c>
      <c r="BO48" s="61">
        <v>5</v>
      </c>
      <c r="BP48" s="61">
        <v>0</v>
      </c>
      <c r="BQ48" s="61">
        <v>6.5</v>
      </c>
      <c r="BR48" s="62">
        <v>0.03</v>
      </c>
      <c r="BS48" s="62">
        <v>0.32</v>
      </c>
      <c r="BT48" s="61">
        <v>1.31</v>
      </c>
      <c r="BU48" s="61">
        <v>7.2</v>
      </c>
      <c r="BV48" s="61">
        <v>11</v>
      </c>
      <c r="BW48" s="61">
        <v>1</v>
      </c>
      <c r="BX48" s="153">
        <v>2.5686274509803923E-2</v>
      </c>
      <c r="BY48" s="61">
        <v>6</v>
      </c>
      <c r="BZ48" s="153">
        <v>0.15411764705882353</v>
      </c>
      <c r="CA48" s="61">
        <v>0</v>
      </c>
      <c r="CB48" s="61">
        <v>0</v>
      </c>
      <c r="CC48" s="61">
        <v>26.2</v>
      </c>
      <c r="CD48" s="167">
        <v>73.8</v>
      </c>
      <c r="CE48" s="60"/>
      <c r="CF48" s="61">
        <v>1</v>
      </c>
      <c r="CG48" s="61"/>
      <c r="CH48" s="61"/>
      <c r="CI48" s="61"/>
      <c r="CJ48" s="61"/>
      <c r="CK48" s="62" t="s">
        <v>771</v>
      </c>
      <c r="CL48" s="62" t="s">
        <v>771</v>
      </c>
      <c r="CM48" s="61"/>
      <c r="CN48" s="61"/>
      <c r="CO48" s="61"/>
      <c r="CP48" s="61"/>
      <c r="CQ48" s="153"/>
      <c r="CR48" s="61"/>
      <c r="CS48" s="153"/>
      <c r="CT48" s="61"/>
      <c r="CU48" s="61"/>
      <c r="CV48" s="61"/>
      <c r="CW48" s="167"/>
      <c r="CX48" s="60">
        <v>292</v>
      </c>
      <c r="CY48" s="61">
        <v>3075.7999999999997</v>
      </c>
      <c r="CZ48" s="61">
        <v>41</v>
      </c>
      <c r="DA48" s="61">
        <v>30</v>
      </c>
      <c r="DB48" s="61">
        <v>2</v>
      </c>
      <c r="DC48" s="61">
        <v>27.3</v>
      </c>
      <c r="DD48" s="62">
        <v>7.0000000000000007E-2</v>
      </c>
      <c r="DE48" s="62">
        <v>0.85</v>
      </c>
      <c r="DF48" s="61">
        <v>1.96</v>
      </c>
      <c r="DG48" s="61">
        <v>9</v>
      </c>
      <c r="DH48" s="61">
        <v>7</v>
      </c>
      <c r="DI48" s="61">
        <v>2</v>
      </c>
      <c r="DJ48" s="153">
        <v>1.3424657534246575E-2</v>
      </c>
      <c r="DK48" s="61">
        <v>39</v>
      </c>
      <c r="DL48" s="153">
        <v>0.26178082191780822</v>
      </c>
      <c r="DM48" s="61">
        <v>50</v>
      </c>
      <c r="DN48" s="61">
        <v>6.3</v>
      </c>
      <c r="DO48" s="61">
        <v>83</v>
      </c>
      <c r="DP48" s="167">
        <v>17</v>
      </c>
      <c r="DQ48" s="60">
        <v>599</v>
      </c>
      <c r="DR48" s="61">
        <v>2150</v>
      </c>
      <c r="DS48" s="61">
        <v>57</v>
      </c>
      <c r="DT48" s="61">
        <v>33</v>
      </c>
      <c r="DU48" s="61">
        <v>7</v>
      </c>
      <c r="DV48" s="61">
        <v>18</v>
      </c>
      <c r="DW48" s="62">
        <v>0.73</v>
      </c>
      <c r="DX48" s="62">
        <v>2.66</v>
      </c>
      <c r="DY48" s="61">
        <v>2.77</v>
      </c>
      <c r="DZ48" s="61">
        <v>5.6</v>
      </c>
      <c r="EA48" s="61">
        <v>16.2</v>
      </c>
      <c r="EB48" s="61">
        <v>10</v>
      </c>
      <c r="EC48" s="153">
        <v>4.6243739565943236E-2</v>
      </c>
      <c r="ED48" s="61">
        <v>47</v>
      </c>
      <c r="EE48" s="153">
        <v>0.21734557595993323</v>
      </c>
      <c r="EF48" s="61">
        <v>50</v>
      </c>
      <c r="EG48" s="61">
        <v>2.9</v>
      </c>
      <c r="EH48" s="61">
        <v>75.8</v>
      </c>
      <c r="EI48" s="167">
        <v>23.8</v>
      </c>
    </row>
    <row r="49" spans="1:139" ht="15.75" customHeight="1" x14ac:dyDescent="0.2">
      <c r="A49" s="30">
        <v>47</v>
      </c>
      <c r="B49" s="32" t="s">
        <v>568</v>
      </c>
      <c r="C49" s="120">
        <v>3.5328571428571438</v>
      </c>
      <c r="D49" s="34" t="s">
        <v>792</v>
      </c>
      <c r="E49" s="35">
        <v>2</v>
      </c>
      <c r="F49" s="36">
        <v>36633</v>
      </c>
      <c r="G49" s="37">
        <v>25.463013698630139</v>
      </c>
      <c r="H49" s="37" t="s">
        <v>754</v>
      </c>
      <c r="I49" s="37">
        <v>24.043835616438358</v>
      </c>
      <c r="J49" s="37" t="s">
        <v>983</v>
      </c>
      <c r="K49" s="37" t="s">
        <v>984</v>
      </c>
      <c r="L49" s="37" t="s">
        <v>987</v>
      </c>
      <c r="M49" s="35">
        <v>72</v>
      </c>
      <c r="N49" s="35">
        <v>194</v>
      </c>
      <c r="O49" s="35">
        <v>4.63</v>
      </c>
      <c r="P49" s="38">
        <v>0</v>
      </c>
      <c r="Q49" s="57">
        <v>4.7317603427329116E-2</v>
      </c>
      <c r="R49" s="58">
        <v>2.1141649048625789E-2</v>
      </c>
      <c r="S49" s="58">
        <v>0.23295316670710994</v>
      </c>
      <c r="T49" s="58">
        <v>0.4113860390263529</v>
      </c>
      <c r="U49" s="58">
        <v>0.20169509709258662</v>
      </c>
      <c r="V49" s="58">
        <v>0.30654056805946978</v>
      </c>
      <c r="W49" s="59">
        <v>0.30654056805946978</v>
      </c>
      <c r="X49" s="42">
        <v>21.389041095890413</v>
      </c>
      <c r="Y49" s="43">
        <v>2.06</v>
      </c>
      <c r="Z49" s="43">
        <v>5.0999999999999996</v>
      </c>
      <c r="AA49" s="43">
        <v>13.4</v>
      </c>
      <c r="AB49" s="43">
        <v>0.9</v>
      </c>
      <c r="AC49" s="43">
        <v>2.4300000000000002</v>
      </c>
      <c r="AD49" s="44">
        <v>4.593085106382979E-2</v>
      </c>
      <c r="AE49" s="44">
        <v>0.17954787234042555</v>
      </c>
      <c r="AF49" s="45">
        <v>0.125</v>
      </c>
      <c r="AG49" s="185">
        <v>0.23199999999999998</v>
      </c>
      <c r="AH49" s="185">
        <v>0.7649999999999999</v>
      </c>
      <c r="AI49" s="43">
        <v>84.432133111837388</v>
      </c>
      <c r="AJ49" s="47">
        <v>81.860708202609942</v>
      </c>
      <c r="AK49" s="48">
        <v>8</v>
      </c>
      <c r="AL49" s="49">
        <v>4</v>
      </c>
      <c r="AM49" s="49">
        <v>4</v>
      </c>
      <c r="AN49" s="49">
        <v>3</v>
      </c>
      <c r="AO49" s="49">
        <v>5</v>
      </c>
      <c r="AP49" s="49">
        <v>3</v>
      </c>
      <c r="AQ49" s="49">
        <v>0</v>
      </c>
      <c r="AR49" s="50">
        <v>0</v>
      </c>
      <c r="AS49" s="60">
        <v>148</v>
      </c>
      <c r="AT49" s="61">
        <v>3127.7999999999997</v>
      </c>
      <c r="AU49" s="61">
        <v>23</v>
      </c>
      <c r="AV49" s="61">
        <v>12</v>
      </c>
      <c r="AW49" s="61">
        <v>1</v>
      </c>
      <c r="AX49" s="61"/>
      <c r="AY49" s="62">
        <v>0.05</v>
      </c>
      <c r="AZ49" s="62">
        <v>0.64</v>
      </c>
      <c r="BA49" s="62">
        <v>1.35</v>
      </c>
      <c r="BB49" s="62">
        <v>2.8</v>
      </c>
      <c r="BC49" s="62">
        <v>12.5</v>
      </c>
      <c r="BD49" s="61">
        <v>5</v>
      </c>
      <c r="BE49" s="153">
        <v>4.5608108108108114E-2</v>
      </c>
      <c r="BF49" s="61">
        <v>18</v>
      </c>
      <c r="BG49" s="153">
        <v>0.16418918918918921</v>
      </c>
      <c r="BH49" s="62">
        <v>40</v>
      </c>
      <c r="BI49" s="62">
        <v>7.7</v>
      </c>
      <c r="BJ49" s="62">
        <v>87.8</v>
      </c>
      <c r="BK49" s="63">
        <v>12.2</v>
      </c>
      <c r="BL49" s="60">
        <v>36</v>
      </c>
      <c r="BM49" s="61">
        <v>1702.8000000000002</v>
      </c>
      <c r="BN49" s="61">
        <v>6</v>
      </c>
      <c r="BO49" s="61">
        <v>2</v>
      </c>
      <c r="BP49" s="61">
        <v>0</v>
      </c>
      <c r="BQ49" s="61"/>
      <c r="BR49" s="62">
        <v>0.19</v>
      </c>
      <c r="BS49" s="62">
        <v>1.8</v>
      </c>
      <c r="BT49" s="62">
        <v>0.86</v>
      </c>
      <c r="BU49" s="62">
        <v>9</v>
      </c>
      <c r="BV49" s="62">
        <v>13</v>
      </c>
      <c r="BW49" s="61">
        <v>3</v>
      </c>
      <c r="BX49" s="153">
        <v>7.1666666666666656E-2</v>
      </c>
      <c r="BY49" s="61">
        <v>3</v>
      </c>
      <c r="BZ49" s="153">
        <v>7.1666666666666656E-2</v>
      </c>
      <c r="CA49" s="62">
        <v>0</v>
      </c>
      <c r="CB49" s="62">
        <v>0</v>
      </c>
      <c r="CC49" s="62">
        <v>68.8</v>
      </c>
      <c r="CD49" s="63">
        <v>31.3</v>
      </c>
      <c r="CE49" s="60">
        <v>768</v>
      </c>
      <c r="CF49" s="61">
        <v>3296.7999999999997</v>
      </c>
      <c r="CG49" s="61">
        <v>76</v>
      </c>
      <c r="CH49" s="61">
        <v>44</v>
      </c>
      <c r="CI49" s="61">
        <v>6</v>
      </c>
      <c r="CJ49" s="61"/>
      <c r="CK49" s="62">
        <v>0.2</v>
      </c>
      <c r="CL49" s="62">
        <v>2.42</v>
      </c>
      <c r="CM49" s="62">
        <v>2.2599999999999998</v>
      </c>
      <c r="CN49" s="62">
        <v>6.7</v>
      </c>
      <c r="CO49" s="62">
        <v>11.8</v>
      </c>
      <c r="CP49" s="61">
        <v>15</v>
      </c>
      <c r="CQ49" s="153">
        <v>4.4140624999999996E-2</v>
      </c>
      <c r="CR49" s="61">
        <v>61</v>
      </c>
      <c r="CS49" s="153">
        <v>0.17950520833333333</v>
      </c>
      <c r="CT49" s="62">
        <v>40</v>
      </c>
      <c r="CU49" s="62">
        <v>12</v>
      </c>
      <c r="CV49" s="62">
        <v>3.1</v>
      </c>
      <c r="CW49" s="63">
        <v>96.9</v>
      </c>
      <c r="CX49" s="60">
        <v>818</v>
      </c>
      <c r="CY49" s="61">
        <v>1988.3999999999999</v>
      </c>
      <c r="CZ49" s="61">
        <v>115</v>
      </c>
      <c r="DA49" s="61">
        <v>57</v>
      </c>
      <c r="DB49" s="61">
        <v>5</v>
      </c>
      <c r="DC49" s="61"/>
      <c r="DD49" s="62">
        <v>0.14000000000000001</v>
      </c>
      <c r="DE49" s="62">
        <v>2.4300000000000002</v>
      </c>
      <c r="DF49" s="62">
        <v>2.06</v>
      </c>
      <c r="DG49" s="62">
        <v>5.0999999999999996</v>
      </c>
      <c r="DH49" s="62">
        <v>13</v>
      </c>
      <c r="DI49" s="61">
        <v>25</v>
      </c>
      <c r="DJ49" s="153">
        <v>6.295843520782396E-2</v>
      </c>
      <c r="DK49" s="61">
        <v>90</v>
      </c>
      <c r="DL49" s="153">
        <v>0.22665036674816624</v>
      </c>
      <c r="DM49" s="62">
        <v>24</v>
      </c>
      <c r="DN49" s="62">
        <v>5</v>
      </c>
      <c r="DO49" s="62">
        <v>22.4</v>
      </c>
      <c r="DP49" s="63">
        <v>77.400000000000006</v>
      </c>
      <c r="DQ49" s="60">
        <v>376</v>
      </c>
      <c r="DR49" s="61">
        <v>1864.2</v>
      </c>
      <c r="DS49" s="61">
        <v>54</v>
      </c>
      <c r="DT49" s="61">
        <v>28</v>
      </c>
      <c r="DU49" s="61">
        <v>0</v>
      </c>
      <c r="DV49" s="61">
        <v>15.6</v>
      </c>
      <c r="DW49" s="62">
        <v>0.9</v>
      </c>
      <c r="DX49" s="62">
        <v>1.98</v>
      </c>
      <c r="DY49" s="62">
        <v>1.57</v>
      </c>
      <c r="DZ49" s="62">
        <v>4.3</v>
      </c>
      <c r="EA49" s="62">
        <v>13.4</v>
      </c>
      <c r="EB49" s="61">
        <v>11</v>
      </c>
      <c r="EC49" s="153">
        <v>4.593085106382979E-2</v>
      </c>
      <c r="ED49" s="61">
        <v>43</v>
      </c>
      <c r="EE49" s="153">
        <v>0.17954787234042555</v>
      </c>
      <c r="EF49" s="62">
        <v>45.5</v>
      </c>
      <c r="EG49" s="62">
        <v>12.5</v>
      </c>
      <c r="EH49" s="62">
        <v>24</v>
      </c>
      <c r="EI49" s="63">
        <v>75.599999999999994</v>
      </c>
    </row>
    <row r="50" spans="1:139" ht="15.75" customHeight="1" x14ac:dyDescent="0.2">
      <c r="A50" s="30">
        <v>48</v>
      </c>
      <c r="B50" s="32" t="s">
        <v>573</v>
      </c>
      <c r="C50" s="120">
        <v>3.4242857142857153</v>
      </c>
      <c r="D50" s="34" t="s">
        <v>770</v>
      </c>
      <c r="E50" s="35">
        <v>5</v>
      </c>
      <c r="F50" s="36">
        <v>35776</v>
      </c>
      <c r="G50" s="37">
        <v>27.81095890410959</v>
      </c>
      <c r="H50" s="37" t="s">
        <v>754</v>
      </c>
      <c r="I50" s="37">
        <v>26.391780821917809</v>
      </c>
      <c r="J50" s="37" t="s">
        <v>978</v>
      </c>
      <c r="K50" s="37" t="s">
        <v>979</v>
      </c>
      <c r="L50" s="37" t="s">
        <v>987</v>
      </c>
      <c r="M50" s="35">
        <v>76</v>
      </c>
      <c r="N50" s="35">
        <v>203</v>
      </c>
      <c r="O50" s="35">
        <v>4.47</v>
      </c>
      <c r="P50" s="38">
        <v>0</v>
      </c>
      <c r="Q50" s="57">
        <v>0</v>
      </c>
      <c r="R50" s="58">
        <v>1.1121408711770158E-2</v>
      </c>
      <c r="S50" s="58">
        <v>0.1296580227984801</v>
      </c>
      <c r="T50" s="58">
        <v>0.19920889704196287</v>
      </c>
      <c r="U50" s="58">
        <v>0.35765983112183353</v>
      </c>
      <c r="V50" s="58">
        <v>0.35765983112183353</v>
      </c>
      <c r="W50" s="59">
        <v>0.33977683956574184</v>
      </c>
      <c r="X50" s="42">
        <v>25.726027397260275</v>
      </c>
      <c r="Y50" s="43">
        <v>1.81</v>
      </c>
      <c r="Z50" s="43">
        <v>3.4</v>
      </c>
      <c r="AA50" s="43">
        <v>12.2</v>
      </c>
      <c r="AB50" s="43">
        <v>0.85</v>
      </c>
      <c r="AC50" s="43">
        <v>2.15</v>
      </c>
      <c r="AD50" s="44">
        <v>4.27318718381113E-2</v>
      </c>
      <c r="AE50" s="44">
        <v>0.1709274873524452</v>
      </c>
      <c r="AF50" s="45">
        <v>4.4000000000000004E-2</v>
      </c>
      <c r="AG50" s="185">
        <v>0.66200000000000003</v>
      </c>
      <c r="AH50" s="185">
        <v>0.33199999999999996</v>
      </c>
      <c r="AI50" s="43">
        <v>101.69414306565459</v>
      </c>
      <c r="AJ50" s="47">
        <v>106.92649247771929</v>
      </c>
      <c r="AK50" s="48">
        <v>9</v>
      </c>
      <c r="AL50" s="49">
        <v>0</v>
      </c>
      <c r="AM50" s="49">
        <v>3</v>
      </c>
      <c r="AN50" s="49">
        <v>0</v>
      </c>
      <c r="AO50" s="49">
        <v>8</v>
      </c>
      <c r="AP50" s="49">
        <v>7</v>
      </c>
      <c r="AQ50" s="49">
        <v>0</v>
      </c>
      <c r="AR50" s="50">
        <v>0</v>
      </c>
      <c r="AS50" s="60">
        <v>0</v>
      </c>
      <c r="AT50" s="61">
        <v>1</v>
      </c>
      <c r="AU50" s="61">
        <v>1</v>
      </c>
      <c r="AV50" s="61">
        <v>0</v>
      </c>
      <c r="AW50" s="61">
        <v>0</v>
      </c>
      <c r="AX50" s="61"/>
      <c r="AY50" s="62" t="s">
        <v>771</v>
      </c>
      <c r="AZ50" s="62">
        <v>0</v>
      </c>
      <c r="BA50" s="62">
        <v>0</v>
      </c>
      <c r="BB50" s="62">
        <v>0</v>
      </c>
      <c r="BC50" s="62">
        <v>15</v>
      </c>
      <c r="BD50" s="61"/>
      <c r="BE50" s="153"/>
      <c r="BF50" s="61"/>
      <c r="BG50" s="153"/>
      <c r="BH50" s="62">
        <v>0</v>
      </c>
      <c r="BI50" s="62">
        <v>100</v>
      </c>
      <c r="BJ50" s="62">
        <v>50</v>
      </c>
      <c r="BK50" s="63">
        <v>50</v>
      </c>
      <c r="BL50" s="60">
        <v>12</v>
      </c>
      <c r="BM50" s="61">
        <v>1079</v>
      </c>
      <c r="BN50" s="61">
        <v>4</v>
      </c>
      <c r="BO50" s="61">
        <v>2</v>
      </c>
      <c r="BP50" s="61">
        <v>0</v>
      </c>
      <c r="BQ50" s="61">
        <v>6</v>
      </c>
      <c r="BR50" s="62">
        <v>0.01</v>
      </c>
      <c r="BS50" s="62">
        <v>0.2</v>
      </c>
      <c r="BT50" s="62">
        <v>0.24</v>
      </c>
      <c r="BU50" s="62">
        <v>2</v>
      </c>
      <c r="BV50" s="62">
        <v>16.3</v>
      </c>
      <c r="BW50" s="61">
        <v>0</v>
      </c>
      <c r="BX50" s="153">
        <v>0</v>
      </c>
      <c r="BY50" s="61">
        <v>4</v>
      </c>
      <c r="BZ50" s="153">
        <v>0.08</v>
      </c>
      <c r="CA50" s="62">
        <v>0</v>
      </c>
      <c r="CB50" s="62">
        <v>33.299999999999997</v>
      </c>
      <c r="CC50" s="62">
        <v>60</v>
      </c>
      <c r="CD50" s="63">
        <v>40</v>
      </c>
      <c r="CE50" s="60">
        <v>389</v>
      </c>
      <c r="CF50" s="61">
        <v>3000.2000000000003</v>
      </c>
      <c r="CG50" s="61">
        <v>45</v>
      </c>
      <c r="CH50" s="61">
        <v>23</v>
      </c>
      <c r="CI50" s="61">
        <v>1</v>
      </c>
      <c r="CJ50" s="61">
        <v>23.8</v>
      </c>
      <c r="CK50" s="62">
        <v>0.09</v>
      </c>
      <c r="CL50" s="62">
        <v>1.18</v>
      </c>
      <c r="CM50" s="62">
        <v>1.39</v>
      </c>
      <c r="CN50" s="62">
        <v>1.8</v>
      </c>
      <c r="CO50" s="62">
        <v>19.5</v>
      </c>
      <c r="CP50" s="61">
        <v>11</v>
      </c>
      <c r="CQ50" s="153">
        <v>3.9305912596401024E-2</v>
      </c>
      <c r="CR50" s="61">
        <v>34</v>
      </c>
      <c r="CS50" s="153">
        <v>0.12149100257069408</v>
      </c>
      <c r="CT50" s="62">
        <v>36.4</v>
      </c>
      <c r="CU50" s="62">
        <v>11.5</v>
      </c>
      <c r="CV50" s="62">
        <v>86.9</v>
      </c>
      <c r="CW50" s="63">
        <v>13.1</v>
      </c>
      <c r="CX50" s="60">
        <v>695</v>
      </c>
      <c r="CY50" s="61">
        <v>3488.7999999999997</v>
      </c>
      <c r="CZ50" s="61">
        <v>93</v>
      </c>
      <c r="DA50" s="61">
        <v>55</v>
      </c>
      <c r="DB50" s="61">
        <v>5</v>
      </c>
      <c r="DC50" s="61">
        <v>30.800000000000004</v>
      </c>
      <c r="DD50" s="62">
        <v>0.12</v>
      </c>
      <c r="DE50" s="62">
        <v>1.69</v>
      </c>
      <c r="DF50" s="62">
        <v>1.54</v>
      </c>
      <c r="DG50" s="62">
        <v>3.2</v>
      </c>
      <c r="DH50" s="62">
        <v>12.2</v>
      </c>
      <c r="DI50" s="61">
        <v>22</v>
      </c>
      <c r="DJ50" s="153">
        <v>4.874820143884892E-2</v>
      </c>
      <c r="DK50" s="61">
        <v>71</v>
      </c>
      <c r="DL50" s="153">
        <v>0.15732374100719423</v>
      </c>
      <c r="DM50" s="62">
        <v>40.9</v>
      </c>
      <c r="DN50" s="62">
        <v>5.2</v>
      </c>
      <c r="DO50" s="62">
        <v>67.7</v>
      </c>
      <c r="DP50" s="63">
        <v>32.299999999999997</v>
      </c>
      <c r="DQ50" s="60">
        <v>593</v>
      </c>
      <c r="DR50" s="61">
        <v>1658</v>
      </c>
      <c r="DS50" s="61">
        <v>70</v>
      </c>
      <c r="DT50" s="61">
        <v>43</v>
      </c>
      <c r="DU50" s="61">
        <v>3</v>
      </c>
      <c r="DV50" s="61">
        <v>12</v>
      </c>
      <c r="DW50" s="62">
        <v>0.85</v>
      </c>
      <c r="DX50" s="62">
        <v>2.15</v>
      </c>
      <c r="DY50" s="62">
        <v>1.81</v>
      </c>
      <c r="DZ50" s="62">
        <v>3.4</v>
      </c>
      <c r="EA50" s="62">
        <v>11.8</v>
      </c>
      <c r="EB50" s="61">
        <v>14</v>
      </c>
      <c r="EC50" s="153">
        <v>4.27318718381113E-2</v>
      </c>
      <c r="ED50" s="61">
        <v>56</v>
      </c>
      <c r="EE50" s="153">
        <v>0.1709274873524452</v>
      </c>
      <c r="EF50" s="62">
        <v>42.9</v>
      </c>
      <c r="EG50" s="62">
        <v>4.4000000000000004</v>
      </c>
      <c r="EH50" s="62">
        <v>64.7</v>
      </c>
      <c r="EI50" s="63">
        <v>34.1</v>
      </c>
    </row>
    <row r="51" spans="1:139" ht="15.75" customHeight="1" x14ac:dyDescent="0.2">
      <c r="A51" s="30">
        <v>49</v>
      </c>
      <c r="B51" s="32" t="s">
        <v>575</v>
      </c>
      <c r="C51" s="120">
        <v>3.41</v>
      </c>
      <c r="D51" s="34" t="s">
        <v>694</v>
      </c>
      <c r="E51" s="35">
        <v>3</v>
      </c>
      <c r="F51" s="36">
        <v>36703</v>
      </c>
      <c r="G51" s="37">
        <v>25.271232876712329</v>
      </c>
      <c r="H51" s="37" t="s">
        <v>754</v>
      </c>
      <c r="I51" s="37">
        <v>23.852054794520548</v>
      </c>
      <c r="J51" s="37" t="s">
        <v>978</v>
      </c>
      <c r="K51" s="37" t="s">
        <v>984</v>
      </c>
      <c r="L51" s="37" t="s">
        <v>987</v>
      </c>
      <c r="M51" s="35">
        <v>69</v>
      </c>
      <c r="N51" s="35">
        <v>190</v>
      </c>
      <c r="O51" s="35">
        <v>4.5599999999999996</v>
      </c>
      <c r="P51" s="38">
        <v>0</v>
      </c>
      <c r="Q51" s="57">
        <v>0</v>
      </c>
      <c r="R51" s="58">
        <v>0.27420257414661442</v>
      </c>
      <c r="S51" s="58">
        <v>0.12010443864229765</v>
      </c>
      <c r="T51" s="58">
        <v>9.3026239815230637E-3</v>
      </c>
      <c r="U51" s="58">
        <v>0.12716207559256887</v>
      </c>
      <c r="V51" s="58">
        <v>0.20068232486959164</v>
      </c>
      <c r="W51" s="59">
        <v>0.19064820862611206</v>
      </c>
      <c r="X51" s="42">
        <v>20.208219178082192</v>
      </c>
      <c r="Y51" s="43">
        <v>1.27</v>
      </c>
      <c r="Z51" s="43">
        <v>3.8</v>
      </c>
      <c r="AA51" s="43">
        <v>12.6</v>
      </c>
      <c r="AB51" s="43">
        <v>0.88</v>
      </c>
      <c r="AC51" s="43">
        <v>1.79</v>
      </c>
      <c r="AD51" s="44">
        <v>4.7984886649874062E-2</v>
      </c>
      <c r="AE51" s="44">
        <v>0.11516372795969775</v>
      </c>
      <c r="AF51" s="45">
        <v>0.13500000000000001</v>
      </c>
      <c r="AG51" s="185">
        <v>0.4405</v>
      </c>
      <c r="AH51" s="185">
        <v>0.53899999999999992</v>
      </c>
      <c r="AI51" s="43">
        <v>87.886916172137546</v>
      </c>
      <c r="AJ51" s="47">
        <v>79.940498738252046</v>
      </c>
      <c r="AK51" s="48">
        <v>5</v>
      </c>
      <c r="AL51" s="49">
        <v>6</v>
      </c>
      <c r="AM51" s="49">
        <v>1</v>
      </c>
      <c r="AN51" s="49">
        <v>1</v>
      </c>
      <c r="AO51" s="49">
        <v>6</v>
      </c>
      <c r="AP51" s="49">
        <v>2</v>
      </c>
      <c r="AQ51" s="49">
        <v>0</v>
      </c>
      <c r="AR51" s="50">
        <v>0</v>
      </c>
      <c r="AS51" s="60"/>
      <c r="AT51" s="61">
        <v>4164</v>
      </c>
      <c r="AU51" s="61"/>
      <c r="AV51" s="61"/>
      <c r="AW51" s="61"/>
      <c r="AX51" s="61">
        <v>36</v>
      </c>
      <c r="AY51" s="62" t="s">
        <v>771</v>
      </c>
      <c r="AZ51" s="62" t="s">
        <v>771</v>
      </c>
      <c r="BA51" s="62"/>
      <c r="BB51" s="62"/>
      <c r="BC51" s="62"/>
      <c r="BD51" s="61"/>
      <c r="BE51" s="153"/>
      <c r="BF51" s="61"/>
      <c r="BG51" s="153"/>
      <c r="BH51" s="62"/>
      <c r="BI51" s="62"/>
      <c r="BJ51" s="62"/>
      <c r="BK51" s="63"/>
      <c r="BL51" s="60">
        <v>980</v>
      </c>
      <c r="BM51" s="61">
        <v>3574</v>
      </c>
      <c r="BN51" s="61">
        <v>87</v>
      </c>
      <c r="BO51" s="61">
        <v>55</v>
      </c>
      <c r="BP51" s="61">
        <v>6</v>
      </c>
      <c r="BQ51" s="61">
        <v>32</v>
      </c>
      <c r="BR51" s="62">
        <v>0.15</v>
      </c>
      <c r="BS51" s="62">
        <v>2.35</v>
      </c>
      <c r="BT51" s="62">
        <v>2.23</v>
      </c>
      <c r="BU51" s="62">
        <v>6.5</v>
      </c>
      <c r="BV51" s="62">
        <v>13.6</v>
      </c>
      <c r="BW51" s="61">
        <v>15</v>
      </c>
      <c r="BX51" s="153">
        <v>3.413265306122449E-2</v>
      </c>
      <c r="BY51" s="61">
        <v>72</v>
      </c>
      <c r="BZ51" s="153">
        <v>0.16383673469387755</v>
      </c>
      <c r="CA51" s="62">
        <v>46.7</v>
      </c>
      <c r="CB51" s="62">
        <v>16.7</v>
      </c>
      <c r="CC51" s="62">
        <v>87.4</v>
      </c>
      <c r="CD51" s="63">
        <v>12.3</v>
      </c>
      <c r="CE51" s="60">
        <v>322</v>
      </c>
      <c r="CF51" s="61">
        <v>2681</v>
      </c>
      <c r="CG51" s="61">
        <v>28</v>
      </c>
      <c r="CH51" s="61">
        <v>18</v>
      </c>
      <c r="CI51" s="61">
        <v>2</v>
      </c>
      <c r="CJ51" s="61">
        <v>29</v>
      </c>
      <c r="CK51" s="62">
        <v>0.1</v>
      </c>
      <c r="CL51" s="62">
        <v>1.56</v>
      </c>
      <c r="CM51" s="62">
        <v>1.88</v>
      </c>
      <c r="CN51" s="62">
        <v>4.2</v>
      </c>
      <c r="CO51" s="62">
        <v>18.5</v>
      </c>
      <c r="CP51" s="61">
        <v>8</v>
      </c>
      <c r="CQ51" s="153">
        <v>4.6708074534161488E-2</v>
      </c>
      <c r="CR51" s="61">
        <v>20</v>
      </c>
      <c r="CS51" s="153">
        <v>0.11677018633540372</v>
      </c>
      <c r="CT51" s="62">
        <v>50</v>
      </c>
      <c r="CU51" s="62">
        <v>0</v>
      </c>
      <c r="CV51" s="62">
        <v>38.1</v>
      </c>
      <c r="CW51" s="63">
        <v>61.9</v>
      </c>
      <c r="CX51" s="60">
        <v>29</v>
      </c>
      <c r="CY51" s="61">
        <v>3117.4</v>
      </c>
      <c r="CZ51" s="61">
        <v>9</v>
      </c>
      <c r="DA51" s="61">
        <v>5</v>
      </c>
      <c r="DB51" s="61">
        <v>0</v>
      </c>
      <c r="DC51" s="61">
        <v>22</v>
      </c>
      <c r="DD51" s="62">
        <v>0.02</v>
      </c>
      <c r="DE51" s="62">
        <v>0.18</v>
      </c>
      <c r="DF51" s="62">
        <v>0.57999999999999996</v>
      </c>
      <c r="DG51" s="62">
        <v>3.8</v>
      </c>
      <c r="DH51" s="62">
        <v>9</v>
      </c>
      <c r="DI51" s="61">
        <v>1</v>
      </c>
      <c r="DJ51" s="153">
        <v>0.02</v>
      </c>
      <c r="DK51" s="61">
        <v>8</v>
      </c>
      <c r="DL51" s="153">
        <v>0.16</v>
      </c>
      <c r="DM51" s="62">
        <v>0</v>
      </c>
      <c r="DN51" s="62">
        <v>0</v>
      </c>
      <c r="DO51" s="62">
        <v>1.9</v>
      </c>
      <c r="DP51" s="63">
        <v>94.3</v>
      </c>
      <c r="DQ51" s="60">
        <v>397</v>
      </c>
      <c r="DR51" s="61">
        <v>3122</v>
      </c>
      <c r="DS51" s="61">
        <v>51</v>
      </c>
      <c r="DT51" s="61">
        <v>32</v>
      </c>
      <c r="DU51" s="61">
        <v>1</v>
      </c>
      <c r="DV51" s="61">
        <v>23</v>
      </c>
      <c r="DW51" s="62">
        <v>0.88</v>
      </c>
      <c r="DX51" s="62">
        <v>1.79</v>
      </c>
      <c r="DY51" s="62">
        <v>1.27</v>
      </c>
      <c r="DZ51" s="62">
        <v>3.8</v>
      </c>
      <c r="EA51" s="62">
        <v>12.6</v>
      </c>
      <c r="EB51" s="61">
        <v>15</v>
      </c>
      <c r="EC51" s="153">
        <v>4.7984886649874062E-2</v>
      </c>
      <c r="ED51" s="61">
        <v>36</v>
      </c>
      <c r="EE51" s="153">
        <v>0.11516372795969775</v>
      </c>
      <c r="EF51" s="62">
        <v>53.3</v>
      </c>
      <c r="EG51" s="62">
        <v>13.5</v>
      </c>
      <c r="EH51" s="62">
        <v>86.2</v>
      </c>
      <c r="EI51" s="63">
        <v>13.5</v>
      </c>
    </row>
    <row r="52" spans="1:139" ht="15.75" customHeight="1" x14ac:dyDescent="0.2">
      <c r="A52" s="30">
        <v>50</v>
      </c>
      <c r="B52" s="32" t="s">
        <v>576</v>
      </c>
      <c r="C52" s="120">
        <v>3.1428571428571432</v>
      </c>
      <c r="D52" s="34" t="s">
        <v>677</v>
      </c>
      <c r="E52" s="35">
        <v>3</v>
      </c>
      <c r="F52" s="170">
        <v>36678</v>
      </c>
      <c r="G52" s="37">
        <v>25.339726027397262</v>
      </c>
      <c r="H52" s="37" t="s">
        <v>754</v>
      </c>
      <c r="I52" s="37">
        <v>23.920547945205481</v>
      </c>
      <c r="J52" s="37" t="s">
        <v>978</v>
      </c>
      <c r="K52" s="37" t="s">
        <v>982</v>
      </c>
      <c r="L52" s="37" t="s">
        <v>985</v>
      </c>
      <c r="M52" s="35">
        <v>75</v>
      </c>
      <c r="N52" s="35">
        <v>214</v>
      </c>
      <c r="O52" s="35">
        <v>4.66</v>
      </c>
      <c r="P52" s="38">
        <v>0</v>
      </c>
      <c r="Q52" s="57">
        <v>0.16586643387167177</v>
      </c>
      <c r="R52" s="58">
        <v>0.15125570776255706</v>
      </c>
      <c r="S52" s="58">
        <v>0.16007859454461398</v>
      </c>
      <c r="T52" s="58">
        <v>0.13812812574422484</v>
      </c>
      <c r="U52" s="58">
        <v>0.20296548371414685</v>
      </c>
      <c r="V52" s="58">
        <v>0.20296548371414685</v>
      </c>
      <c r="W52" s="59">
        <v>0.1928172095284395</v>
      </c>
      <c r="X52" s="42">
        <v>23.254794520547946</v>
      </c>
      <c r="Y52" s="43">
        <v>2.36</v>
      </c>
      <c r="Z52" s="43">
        <v>5.6</v>
      </c>
      <c r="AA52" s="43">
        <v>16.399999999999999</v>
      </c>
      <c r="AB52" s="43">
        <v>1.42</v>
      </c>
      <c r="AC52" s="43">
        <v>1.75</v>
      </c>
      <c r="AD52" s="44">
        <v>6.5948103792415169E-2</v>
      </c>
      <c r="AE52" s="44">
        <v>0.20255489021956088</v>
      </c>
      <c r="AF52" s="45">
        <v>6.9000000000000006E-2</v>
      </c>
      <c r="AG52" s="185">
        <v>0.65949999999999998</v>
      </c>
      <c r="AH52" s="185">
        <v>0.34050000000000002</v>
      </c>
      <c r="AI52" s="43">
        <v>90.761173453430544</v>
      </c>
      <c r="AJ52" s="47">
        <v>93.553704398497374</v>
      </c>
      <c r="AK52" s="48">
        <v>5</v>
      </c>
      <c r="AL52" s="49">
        <v>0</v>
      </c>
      <c r="AM52" s="49">
        <v>4</v>
      </c>
      <c r="AN52" s="49">
        <v>4</v>
      </c>
      <c r="AO52" s="49">
        <v>4</v>
      </c>
      <c r="AP52" s="49">
        <v>5</v>
      </c>
      <c r="AQ52" s="49">
        <v>0</v>
      </c>
      <c r="AR52" s="50">
        <v>0</v>
      </c>
      <c r="AS52" s="60">
        <v>456</v>
      </c>
      <c r="AT52" s="61">
        <v>2749.2</v>
      </c>
      <c r="AU52" s="61">
        <v>60</v>
      </c>
      <c r="AV52" s="61">
        <v>32</v>
      </c>
      <c r="AW52" s="61">
        <v>0</v>
      </c>
      <c r="AX52" s="61">
        <v>14</v>
      </c>
      <c r="AY52" s="62">
        <v>0.06</v>
      </c>
      <c r="AZ52" s="62">
        <v>0.98</v>
      </c>
      <c r="BA52" s="62">
        <v>1.08</v>
      </c>
      <c r="BB52" s="62">
        <v>4.8</v>
      </c>
      <c r="BC52" s="62">
        <v>11.6</v>
      </c>
      <c r="BD52" s="61">
        <v>21</v>
      </c>
      <c r="BE52" s="153">
        <v>4.9736842105263163E-2</v>
      </c>
      <c r="BF52" s="61">
        <v>39</v>
      </c>
      <c r="BG52" s="153">
        <v>9.2368421052631586E-2</v>
      </c>
      <c r="BH52" s="62">
        <v>38.1</v>
      </c>
      <c r="BI52" s="62">
        <v>11.1</v>
      </c>
      <c r="BJ52" s="62">
        <v>93.2</v>
      </c>
      <c r="BK52" s="63">
        <v>6.8</v>
      </c>
      <c r="BL52" s="60">
        <v>477</v>
      </c>
      <c r="BM52" s="61">
        <v>3153.6000000000004</v>
      </c>
      <c r="BN52" s="61">
        <v>45</v>
      </c>
      <c r="BO52" s="61">
        <v>29</v>
      </c>
      <c r="BP52" s="61">
        <v>2</v>
      </c>
      <c r="BQ52" s="61">
        <v>24</v>
      </c>
      <c r="BR52" s="62">
        <v>0.12</v>
      </c>
      <c r="BS52" s="62">
        <v>1.35</v>
      </c>
      <c r="BT52" s="62">
        <v>1.54</v>
      </c>
      <c r="BU52" s="62">
        <v>4.2</v>
      </c>
      <c r="BV52" s="62">
        <v>16</v>
      </c>
      <c r="BW52" s="61">
        <v>17</v>
      </c>
      <c r="BX52" s="153">
        <v>5.4884696016771491E-2</v>
      </c>
      <c r="BY52" s="61">
        <v>28</v>
      </c>
      <c r="BZ52" s="153">
        <v>9.039832285115304E-2</v>
      </c>
      <c r="CA52" s="62">
        <v>47.1</v>
      </c>
      <c r="CB52" s="62">
        <v>3.3</v>
      </c>
      <c r="CC52" s="62">
        <v>95.8</v>
      </c>
      <c r="CD52" s="63">
        <v>4.2</v>
      </c>
      <c r="CE52" s="60">
        <v>554</v>
      </c>
      <c r="CF52" s="61">
        <v>3460.7999999999997</v>
      </c>
      <c r="CG52" s="61">
        <v>59</v>
      </c>
      <c r="CH52" s="61">
        <v>31</v>
      </c>
      <c r="CI52" s="61">
        <v>6</v>
      </c>
      <c r="CJ52" s="61">
        <v>35</v>
      </c>
      <c r="CK52" s="62">
        <v>0.08</v>
      </c>
      <c r="CL52" s="62">
        <v>1.46</v>
      </c>
      <c r="CM52" s="62">
        <v>1.52</v>
      </c>
      <c r="CN52" s="62">
        <v>4.3</v>
      </c>
      <c r="CO52" s="62">
        <v>15.8</v>
      </c>
      <c r="CP52" s="61">
        <v>12</v>
      </c>
      <c r="CQ52" s="153">
        <v>3.2924187725631771E-2</v>
      </c>
      <c r="CR52" s="61">
        <v>47</v>
      </c>
      <c r="CS52" s="153">
        <v>0.12895306859205777</v>
      </c>
      <c r="CT52" s="62">
        <v>58.3</v>
      </c>
      <c r="CU52" s="62">
        <v>13.9</v>
      </c>
      <c r="CV52" s="62">
        <v>92</v>
      </c>
      <c r="CW52" s="63">
        <v>8</v>
      </c>
      <c r="CX52" s="60">
        <v>406</v>
      </c>
      <c r="CY52" s="61">
        <v>2939.2999999999997</v>
      </c>
      <c r="CZ52" s="61">
        <v>47</v>
      </c>
      <c r="DA52" s="61">
        <v>25</v>
      </c>
      <c r="DB52" s="61">
        <v>2</v>
      </c>
      <c r="DC52" s="61">
        <v>23</v>
      </c>
      <c r="DD52" s="62">
        <v>7.0000000000000007E-2</v>
      </c>
      <c r="DE52" s="62">
        <v>1.34</v>
      </c>
      <c r="DF52" s="62">
        <v>1.77</v>
      </c>
      <c r="DG52" s="62">
        <v>5.6</v>
      </c>
      <c r="DH52" s="62">
        <v>13.9</v>
      </c>
      <c r="DI52" s="61">
        <v>12</v>
      </c>
      <c r="DJ52" s="153">
        <v>5.2315270935960591E-2</v>
      </c>
      <c r="DK52" s="61">
        <v>35</v>
      </c>
      <c r="DL52" s="153">
        <v>0.15258620689655172</v>
      </c>
      <c r="DM52" s="62">
        <v>41.7</v>
      </c>
      <c r="DN52" s="62">
        <v>7.4</v>
      </c>
      <c r="DO52" s="62">
        <v>93.2</v>
      </c>
      <c r="DP52" s="63">
        <v>6.8</v>
      </c>
      <c r="DQ52" s="60">
        <v>501</v>
      </c>
      <c r="DR52" s="61">
        <v>2468.3999999999996</v>
      </c>
      <c r="DS52" s="61">
        <v>57</v>
      </c>
      <c r="DT52" s="61">
        <v>27</v>
      </c>
      <c r="DU52" s="61">
        <v>2</v>
      </c>
      <c r="DV52" s="61">
        <v>16.799999999999997</v>
      </c>
      <c r="DW52" s="62">
        <v>1.42</v>
      </c>
      <c r="DX52" s="62">
        <v>1.75</v>
      </c>
      <c r="DY52" s="62">
        <v>2.36</v>
      </c>
      <c r="DZ52" s="62">
        <v>4</v>
      </c>
      <c r="EA52" s="62">
        <v>16.399999999999999</v>
      </c>
      <c r="EB52" s="61">
        <v>14</v>
      </c>
      <c r="EC52" s="153">
        <v>6.5948103792415169E-2</v>
      </c>
      <c r="ED52" s="61">
        <v>43</v>
      </c>
      <c r="EE52" s="153">
        <v>0.20255489021956088</v>
      </c>
      <c r="EF52" s="62">
        <v>35.700000000000003</v>
      </c>
      <c r="EG52" s="62">
        <v>6.9</v>
      </c>
      <c r="EH52" s="62">
        <v>38.700000000000003</v>
      </c>
      <c r="EI52" s="63">
        <v>61.3</v>
      </c>
    </row>
    <row r="53" spans="1:139" ht="15.75" customHeight="1" x14ac:dyDescent="0.2">
      <c r="A53" s="30">
        <v>51</v>
      </c>
      <c r="B53" s="32" t="s">
        <v>590</v>
      </c>
      <c r="C53" s="120">
        <v>2.7428571428571429</v>
      </c>
      <c r="D53" s="34" t="s">
        <v>787</v>
      </c>
      <c r="E53" s="35">
        <v>2</v>
      </c>
      <c r="F53" s="36">
        <v>37159</v>
      </c>
      <c r="G53" s="37">
        <v>24.021917808219179</v>
      </c>
      <c r="H53" s="37" t="s">
        <v>754</v>
      </c>
      <c r="I53" s="37">
        <v>22.602739726027398</v>
      </c>
      <c r="J53" s="37" t="s">
        <v>983</v>
      </c>
      <c r="K53" s="37" t="s">
        <v>982</v>
      </c>
      <c r="L53" s="37" t="s">
        <v>986</v>
      </c>
      <c r="M53" s="35">
        <v>74</v>
      </c>
      <c r="N53" s="35">
        <v>201</v>
      </c>
      <c r="O53" s="35">
        <v>4.57</v>
      </c>
      <c r="P53" s="38">
        <v>0</v>
      </c>
      <c r="Q53" s="57">
        <v>0.14705882352941174</v>
      </c>
      <c r="R53" s="58">
        <v>5.94390958560067E-2</v>
      </c>
      <c r="S53" s="58">
        <v>0.16107953682035075</v>
      </c>
      <c r="T53" s="58">
        <v>0.12465277777777778</v>
      </c>
      <c r="U53" s="58">
        <v>0.18018018018018017</v>
      </c>
      <c r="V53" s="58">
        <v>0.18018018018018017</v>
      </c>
      <c r="W53" s="59">
        <v>0.18018018018018017</v>
      </c>
      <c r="X53" s="42" t="s">
        <v>727</v>
      </c>
      <c r="Y53" s="43">
        <v>1.7</v>
      </c>
      <c r="Z53" s="43">
        <v>4.9000000000000004</v>
      </c>
      <c r="AA53" s="43">
        <v>8.9</v>
      </c>
      <c r="AB53" s="43">
        <v>0.93</v>
      </c>
      <c r="AC53" s="43">
        <v>1.78</v>
      </c>
      <c r="AD53" s="44">
        <v>5.9027777777777776E-3</v>
      </c>
      <c r="AE53" s="44">
        <v>0.24791666666666667</v>
      </c>
      <c r="AF53" s="45">
        <v>0.152</v>
      </c>
      <c r="AG53" s="185">
        <v>9.5500000000000002E-2</v>
      </c>
      <c r="AH53" s="185">
        <v>0.90199999999999991</v>
      </c>
      <c r="AI53" s="43">
        <v>92.163986746741557</v>
      </c>
      <c r="AJ53" s="47">
        <v>93.106033185121035</v>
      </c>
      <c r="AK53" s="48">
        <v>5</v>
      </c>
      <c r="AL53" s="49">
        <v>0</v>
      </c>
      <c r="AM53" s="49">
        <v>2</v>
      </c>
      <c r="AN53" s="49">
        <v>2</v>
      </c>
      <c r="AO53" s="49">
        <v>6</v>
      </c>
      <c r="AP53" s="49">
        <v>5</v>
      </c>
      <c r="AQ53" s="49">
        <v>0</v>
      </c>
      <c r="AR53" s="50">
        <v>0</v>
      </c>
      <c r="AS53" s="60">
        <v>216</v>
      </c>
      <c r="AT53" s="61">
        <v>1468.8000000000002</v>
      </c>
      <c r="AU53" s="61">
        <v>33</v>
      </c>
      <c r="AV53" s="61">
        <v>21</v>
      </c>
      <c r="AW53" s="61">
        <v>1</v>
      </c>
      <c r="AX53" s="61">
        <v>7.8000000000000007</v>
      </c>
      <c r="AY53" s="62">
        <v>0.08</v>
      </c>
      <c r="AZ53" s="62">
        <v>1.1399999999999999</v>
      </c>
      <c r="BA53" s="62">
        <v>1.83</v>
      </c>
      <c r="BB53" s="62">
        <v>2.7</v>
      </c>
      <c r="BC53" s="62">
        <v>8.5</v>
      </c>
      <c r="BD53" s="61">
        <v>9</v>
      </c>
      <c r="BE53" s="153">
        <v>7.6249999999999998E-2</v>
      </c>
      <c r="BF53" s="61">
        <v>24</v>
      </c>
      <c r="BG53" s="153">
        <v>0.20333333333333334</v>
      </c>
      <c r="BH53" s="62">
        <v>44.4</v>
      </c>
      <c r="BI53" s="62">
        <v>8.6999999999999993</v>
      </c>
      <c r="BJ53" s="62">
        <v>94.3</v>
      </c>
      <c r="BK53" s="63">
        <v>5.7</v>
      </c>
      <c r="BL53" s="60">
        <v>71</v>
      </c>
      <c r="BM53" s="61">
        <v>1194.5</v>
      </c>
      <c r="BN53" s="61">
        <v>15</v>
      </c>
      <c r="BO53" s="61">
        <v>7</v>
      </c>
      <c r="BP53" s="61">
        <v>0</v>
      </c>
      <c r="BQ53" s="61">
        <v>8</v>
      </c>
      <c r="BR53" s="62">
        <v>0.02</v>
      </c>
      <c r="BS53" s="62">
        <v>0.49</v>
      </c>
      <c r="BT53" s="62">
        <v>0.65</v>
      </c>
      <c r="BU53" s="62">
        <v>3.7</v>
      </c>
      <c r="BV53" s="62">
        <v>12.3</v>
      </c>
      <c r="BW53" s="61">
        <v>4</v>
      </c>
      <c r="BX53" s="153">
        <v>3.6619718309859155E-2</v>
      </c>
      <c r="BY53" s="61">
        <v>11</v>
      </c>
      <c r="BZ53" s="153">
        <v>0.10070422535211268</v>
      </c>
      <c r="CA53" s="62">
        <v>25</v>
      </c>
      <c r="CB53" s="62">
        <v>0</v>
      </c>
      <c r="CC53" s="62">
        <v>86</v>
      </c>
      <c r="CD53" s="63">
        <v>14</v>
      </c>
      <c r="CE53" s="60">
        <v>530</v>
      </c>
      <c r="CF53" s="61">
        <v>3290.2999999999997</v>
      </c>
      <c r="CG53" s="61">
        <v>49</v>
      </c>
      <c r="CH53" s="61">
        <v>35</v>
      </c>
      <c r="CI53" s="61">
        <v>3</v>
      </c>
      <c r="CJ53" s="61">
        <v>27.3</v>
      </c>
      <c r="CK53" s="62">
        <v>0.1</v>
      </c>
      <c r="CL53" s="62">
        <v>1.43</v>
      </c>
      <c r="CM53" s="62">
        <v>1.65</v>
      </c>
      <c r="CN53" s="62">
        <v>6.5</v>
      </c>
      <c r="CO53" s="62">
        <v>11.1</v>
      </c>
      <c r="CP53" s="61">
        <v>12</v>
      </c>
      <c r="CQ53" s="153">
        <v>3.7358490566037732E-2</v>
      </c>
      <c r="CR53" s="61">
        <v>37</v>
      </c>
      <c r="CS53" s="153">
        <v>0.115188679245283</v>
      </c>
      <c r="CT53" s="62">
        <v>33.299999999999997</v>
      </c>
      <c r="CU53" s="62">
        <v>5.4</v>
      </c>
      <c r="CV53" s="62">
        <v>10.199999999999999</v>
      </c>
      <c r="CW53" s="63">
        <v>89.8</v>
      </c>
      <c r="CX53" s="60">
        <v>359</v>
      </c>
      <c r="CY53" s="61">
        <v>2880</v>
      </c>
      <c r="CZ53" s="61">
        <v>47</v>
      </c>
      <c r="DA53" s="61">
        <v>35</v>
      </c>
      <c r="DB53" s="61">
        <v>4</v>
      </c>
      <c r="DC53" s="61">
        <v>22.799999999999997</v>
      </c>
      <c r="DD53" s="62">
        <v>0.09</v>
      </c>
      <c r="DE53" s="62">
        <v>0.87</v>
      </c>
      <c r="DF53" s="62">
        <v>1.1399999999999999</v>
      </c>
      <c r="DG53" s="62">
        <v>4.3</v>
      </c>
      <c r="DH53" s="62">
        <v>8.9</v>
      </c>
      <c r="DI53" s="61">
        <v>9</v>
      </c>
      <c r="DJ53" s="153">
        <v>2.8579387186629526E-2</v>
      </c>
      <c r="DK53" s="61">
        <v>38</v>
      </c>
      <c r="DL53" s="153">
        <v>0.12066852367688022</v>
      </c>
      <c r="DM53" s="62">
        <v>44.4</v>
      </c>
      <c r="DN53" s="62">
        <v>2.8</v>
      </c>
      <c r="DO53" s="62">
        <v>9.9</v>
      </c>
      <c r="DP53" s="63">
        <v>89.6</v>
      </c>
      <c r="DQ53" s="60">
        <v>288</v>
      </c>
      <c r="DR53" s="61">
        <v>1598.4</v>
      </c>
      <c r="DS53" s="61">
        <v>43</v>
      </c>
      <c r="DT53" s="61">
        <v>28</v>
      </c>
      <c r="DU53" s="61">
        <v>2</v>
      </c>
      <c r="DV53" s="61">
        <v>9.6</v>
      </c>
      <c r="DW53" s="62">
        <v>0.93</v>
      </c>
      <c r="DX53" s="62">
        <v>1.78</v>
      </c>
      <c r="DY53" s="62">
        <v>1.7</v>
      </c>
      <c r="DZ53" s="62">
        <v>4.9000000000000004</v>
      </c>
      <c r="EA53" s="62">
        <v>7.7</v>
      </c>
      <c r="EB53" s="61">
        <v>1</v>
      </c>
      <c r="EC53" s="153">
        <v>5.9027777777777776E-3</v>
      </c>
      <c r="ED53" s="61">
        <v>42</v>
      </c>
      <c r="EE53" s="153">
        <v>0.24791666666666667</v>
      </c>
      <c r="EF53" s="62">
        <v>0</v>
      </c>
      <c r="EG53" s="62">
        <v>15.2</v>
      </c>
      <c r="EH53" s="62">
        <v>9.1999999999999993</v>
      </c>
      <c r="EI53" s="63">
        <v>90.8</v>
      </c>
    </row>
    <row r="54" spans="1:139" ht="15.75" customHeight="1" thickBot="1" x14ac:dyDescent="0.25">
      <c r="A54" s="64">
        <v>52</v>
      </c>
      <c r="B54" s="66" t="s">
        <v>591</v>
      </c>
      <c r="C54" s="120">
        <v>2.7057142857142855</v>
      </c>
      <c r="D54" s="68" t="s">
        <v>814</v>
      </c>
      <c r="E54" s="69">
        <v>8</v>
      </c>
      <c r="F54" s="70">
        <v>36458</v>
      </c>
      <c r="G54" s="71">
        <v>25.942465753424656</v>
      </c>
      <c r="H54" s="71" t="s">
        <v>754</v>
      </c>
      <c r="I54" s="71">
        <v>24.523287671232875</v>
      </c>
      <c r="J54" s="71" t="s">
        <v>976</v>
      </c>
      <c r="K54" s="71" t="s">
        <v>982</v>
      </c>
      <c r="L54" s="71" t="s">
        <v>985</v>
      </c>
      <c r="M54" s="69">
        <v>76</v>
      </c>
      <c r="N54" s="69">
        <v>215</v>
      </c>
      <c r="O54" s="69">
        <v>4.7699999999999996</v>
      </c>
      <c r="P54" s="154">
        <v>0</v>
      </c>
      <c r="Q54" s="74">
        <v>0.1781417371730187</v>
      </c>
      <c r="R54" s="75">
        <v>0.29265658747300216</v>
      </c>
      <c r="S54" s="75">
        <v>0.15184691546077686</v>
      </c>
      <c r="T54" s="75">
        <v>0.31119165156533152</v>
      </c>
      <c r="U54" s="75">
        <v>0.30139967066572571</v>
      </c>
      <c r="V54" s="75">
        <v>0.30629566111552864</v>
      </c>
      <c r="W54" s="76">
        <v>0.23278470244780178</v>
      </c>
      <c r="X54" s="77">
        <v>20.87945205479452</v>
      </c>
      <c r="Y54" s="78">
        <v>2.56</v>
      </c>
      <c r="Z54" s="78">
        <v>3.3</v>
      </c>
      <c r="AA54" s="78">
        <v>13.9</v>
      </c>
      <c r="AB54" s="78">
        <v>1.04</v>
      </c>
      <c r="AC54" s="78">
        <v>3.04</v>
      </c>
      <c r="AD54" s="79">
        <v>5.6663414634146342E-2</v>
      </c>
      <c r="AE54" s="79">
        <v>0.20540487804878049</v>
      </c>
      <c r="AF54" s="80">
        <v>4.0999999999999995E-2</v>
      </c>
      <c r="AG54" s="189">
        <v>0.90349999999999997</v>
      </c>
      <c r="AH54" s="189">
        <v>9.6500000000000002E-2</v>
      </c>
      <c r="AI54" s="78">
        <v>83.060576178594474</v>
      </c>
      <c r="AJ54" s="81">
        <v>87.334194538830246</v>
      </c>
      <c r="AK54" s="82">
        <v>6</v>
      </c>
      <c r="AL54" s="49">
        <v>5</v>
      </c>
      <c r="AM54" s="49">
        <v>5</v>
      </c>
      <c r="AN54" s="83">
        <v>0</v>
      </c>
      <c r="AO54" s="83">
        <v>3</v>
      </c>
      <c r="AP54" s="83">
        <v>4</v>
      </c>
      <c r="AQ54" s="83">
        <v>0</v>
      </c>
      <c r="AR54" s="84">
        <v>0</v>
      </c>
      <c r="AS54" s="85">
        <v>459</v>
      </c>
      <c r="AT54" s="86">
        <v>2576.6</v>
      </c>
      <c r="AU54" s="86">
        <v>61</v>
      </c>
      <c r="AV54" s="86">
        <v>36</v>
      </c>
      <c r="AW54" s="86">
        <v>5</v>
      </c>
      <c r="AX54" s="86">
        <v>21</v>
      </c>
      <c r="AY54" s="87">
        <v>0.08</v>
      </c>
      <c r="AZ54" s="87">
        <v>1.69</v>
      </c>
      <c r="BA54" s="87">
        <v>1.7</v>
      </c>
      <c r="BB54" s="87">
        <v>4.7</v>
      </c>
      <c r="BC54" s="87">
        <v>12.9</v>
      </c>
      <c r="BD54" s="86">
        <v>15</v>
      </c>
      <c r="BE54" s="155">
        <v>5.5555555555555552E-2</v>
      </c>
      <c r="BF54" s="86">
        <v>46</v>
      </c>
      <c r="BG54" s="155">
        <v>0.17037037037037037</v>
      </c>
      <c r="BH54" s="87">
        <v>33.299999999999997</v>
      </c>
      <c r="BI54" s="87">
        <v>2.7</v>
      </c>
      <c r="BJ54" s="87">
        <v>97.9</v>
      </c>
      <c r="BK54" s="88">
        <v>2.1</v>
      </c>
      <c r="BL54" s="85">
        <v>813</v>
      </c>
      <c r="BM54" s="86">
        <v>2778</v>
      </c>
      <c r="BN54" s="86">
        <v>70</v>
      </c>
      <c r="BO54" s="86">
        <v>46</v>
      </c>
      <c r="BP54" s="86">
        <v>7</v>
      </c>
      <c r="BQ54" s="86">
        <v>29</v>
      </c>
      <c r="BR54" s="87">
        <v>0.17</v>
      </c>
      <c r="BS54" s="87">
        <v>2.65</v>
      </c>
      <c r="BT54" s="87">
        <v>2.81</v>
      </c>
      <c r="BU54" s="87">
        <v>5.9</v>
      </c>
      <c r="BV54" s="87">
        <v>15.4</v>
      </c>
      <c r="BW54" s="86">
        <v>19</v>
      </c>
      <c r="BX54" s="155">
        <v>6.5670356703567037E-2</v>
      </c>
      <c r="BY54" s="86">
        <v>51</v>
      </c>
      <c r="BZ54" s="155">
        <v>0.17627306273062732</v>
      </c>
      <c r="CA54" s="87">
        <v>52.6</v>
      </c>
      <c r="CB54" s="87">
        <v>2.1</v>
      </c>
      <c r="CC54" s="87">
        <v>96.7</v>
      </c>
      <c r="CD54" s="88">
        <v>3.3</v>
      </c>
      <c r="CE54" s="85">
        <v>319</v>
      </c>
      <c r="CF54" s="86">
        <v>2100.7999999999997</v>
      </c>
      <c r="CG54" s="86">
        <v>49</v>
      </c>
      <c r="CH54" s="86">
        <v>27</v>
      </c>
      <c r="CI54" s="86">
        <v>1</v>
      </c>
      <c r="CJ54" s="86">
        <v>33</v>
      </c>
      <c r="CK54" s="87">
        <v>0.08</v>
      </c>
      <c r="CL54" s="87">
        <v>1.1100000000000001</v>
      </c>
      <c r="CM54" s="87">
        <v>1.32</v>
      </c>
      <c r="CN54" s="87">
        <v>5.6</v>
      </c>
      <c r="CO54" s="87">
        <v>12.7</v>
      </c>
      <c r="CP54" s="86">
        <v>17</v>
      </c>
      <c r="CQ54" s="155">
        <v>7.0344827586206901E-2</v>
      </c>
      <c r="CR54" s="86">
        <v>32</v>
      </c>
      <c r="CS54" s="155">
        <v>0.13241379310344828</v>
      </c>
      <c r="CT54" s="87">
        <v>29.4</v>
      </c>
      <c r="CU54" s="87">
        <v>6.9</v>
      </c>
      <c r="CV54" s="87">
        <v>95.3</v>
      </c>
      <c r="CW54" s="88">
        <v>4.7</v>
      </c>
      <c r="CX54" s="85">
        <v>996</v>
      </c>
      <c r="CY54" s="86">
        <v>3200.6</v>
      </c>
      <c r="CZ54" s="86">
        <v>110</v>
      </c>
      <c r="DA54" s="86">
        <v>71</v>
      </c>
      <c r="DB54" s="86">
        <v>3</v>
      </c>
      <c r="DC54" s="86">
        <v>27</v>
      </c>
      <c r="DD54" s="87">
        <v>0.18</v>
      </c>
      <c r="DE54" s="87">
        <v>2.8</v>
      </c>
      <c r="DF54" s="87">
        <v>2.56</v>
      </c>
      <c r="DG54" s="87">
        <v>3.1</v>
      </c>
      <c r="DH54" s="87">
        <v>12.4</v>
      </c>
      <c r="DI54" s="86">
        <v>22</v>
      </c>
      <c r="DJ54" s="155">
        <v>5.6546184738955826E-2</v>
      </c>
      <c r="DK54" s="86">
        <v>88</v>
      </c>
      <c r="DL54" s="155">
        <v>0.22618473895582331</v>
      </c>
      <c r="DM54" s="87">
        <v>50</v>
      </c>
      <c r="DN54" s="87">
        <v>7.8</v>
      </c>
      <c r="DO54" s="87">
        <v>92.8</v>
      </c>
      <c r="DP54" s="88">
        <v>7.2</v>
      </c>
      <c r="DQ54" s="85">
        <v>1025</v>
      </c>
      <c r="DR54" s="86">
        <v>3400.8</v>
      </c>
      <c r="DS54" s="86">
        <v>111</v>
      </c>
      <c r="DT54" s="86">
        <v>71</v>
      </c>
      <c r="DU54" s="86">
        <v>8</v>
      </c>
      <c r="DV54" s="86">
        <v>23.400000000000002</v>
      </c>
      <c r="DW54" s="87">
        <v>1.04</v>
      </c>
      <c r="DX54" s="87">
        <v>3.04</v>
      </c>
      <c r="DY54" s="87">
        <v>2.42</v>
      </c>
      <c r="DZ54" s="87">
        <v>3.3</v>
      </c>
      <c r="EA54" s="87">
        <v>13.9</v>
      </c>
      <c r="EB54" s="86">
        <v>24</v>
      </c>
      <c r="EC54" s="155">
        <v>5.6663414634146342E-2</v>
      </c>
      <c r="ED54" s="86">
        <v>87</v>
      </c>
      <c r="EE54" s="155">
        <v>0.20540487804878049</v>
      </c>
      <c r="EF54" s="87">
        <v>66.7</v>
      </c>
      <c r="EG54" s="87">
        <v>4.0999999999999996</v>
      </c>
      <c r="EH54" s="87">
        <v>87.9</v>
      </c>
      <c r="EI54" s="88">
        <v>12.1</v>
      </c>
    </row>
  </sheetData>
  <autoFilter ref="A2:EI54" xr:uid="{00000000-0009-0000-0000-00000D000000}">
    <sortState xmlns:xlrd2="http://schemas.microsoft.com/office/spreadsheetml/2017/richdata2" ref="A3:EI54">
      <sortCondition ref="A2:A54"/>
    </sortState>
  </autoFilter>
  <mergeCells count="10">
    <mergeCell ref="CE1:CW1"/>
    <mergeCell ref="CX1:DP1"/>
    <mergeCell ref="DQ1:EI1"/>
    <mergeCell ref="A1:C1"/>
    <mergeCell ref="D1:P1"/>
    <mergeCell ref="Q1:W1"/>
    <mergeCell ref="X1:AJ1"/>
    <mergeCell ref="AK1:AR1"/>
    <mergeCell ref="AS1:BK1"/>
    <mergeCell ref="BL1:CD1"/>
  </mergeCells>
  <conditionalFormatting sqref="B3:B54">
    <cfRule type="expression" dxfId="56" priority="1" stopIfTrue="1">
      <formula>$C3&gt;12.5</formula>
    </cfRule>
    <cfRule type="expression" dxfId="55" priority="2" stopIfTrue="1">
      <formula>AND($C3&gt;11.995,$C3&lt;12.5)</formula>
    </cfRule>
    <cfRule type="expression" dxfId="54" priority="3" stopIfTrue="1">
      <formula>AND($C3&gt;11,$C3&lt;11.995)</formula>
    </cfRule>
    <cfRule type="expression" dxfId="53" priority="4">
      <formula>AND($C3&gt;=9.69,$C3&lt;10.999)</formula>
    </cfRule>
    <cfRule type="expression" dxfId="52" priority="5" stopIfTrue="1">
      <formula>AND($C3&gt;8.4,$C3&lt;9.999)</formula>
    </cfRule>
    <cfRule type="expression" dxfId="51" priority="6" stopIfTrue="1">
      <formula>AND($C3&gt;7.25,$C3&lt;8.999)</formula>
    </cfRule>
    <cfRule type="expression" dxfId="50" priority="7" stopIfTrue="1">
      <formula>AND($C3&gt;=6,$C3&lt;7.25)</formula>
    </cfRule>
    <cfRule type="expression" dxfId="49" priority="8" stopIfTrue="1">
      <formula>AND($C3&gt;=4.7,$C3&lt;6.999)</formula>
    </cfRule>
    <cfRule type="expression" dxfId="48" priority="9">
      <formula>$C3&lt;4.7</formula>
    </cfRule>
  </conditionalFormatting>
  <conditionalFormatting sqref="C3:C5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C55:C100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54">
    <cfRule type="cellIs" dxfId="47" priority="13" operator="equal">
      <formula>37072</formula>
    </cfRule>
    <cfRule type="cellIs" dxfId="46" priority="14" operator="equal">
      <formula>37437</formula>
    </cfRule>
  </conditionalFormatting>
  <conditionalFormatting sqref="H3:H54">
    <cfRule type="containsText" dxfId="45" priority="15" operator="containsText" text="SR">
      <formula>NOT(ISERROR(SEARCH(("SR"),(H3))))</formula>
    </cfRule>
  </conditionalFormatting>
  <conditionalFormatting sqref="Q3:U54">
    <cfRule type="cellIs" dxfId="44" priority="16" operator="between">
      <formula>0.2</formula>
      <formula>0.2499</formula>
    </cfRule>
    <cfRule type="cellIs" dxfId="43" priority="17" operator="equal">
      <formula>0</formula>
    </cfRule>
    <cfRule type="colorScale" priority="18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54">
    <cfRule type="colorScale" priority="19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R73"/>
  <sheetViews>
    <sheetView zoomScale="80" zoomScaleNormal="80" workbookViewId="0">
      <selection activeCell="B31" sqref="B31"/>
    </sheetView>
  </sheetViews>
  <sheetFormatPr baseColWidth="10" defaultColWidth="14.5" defaultRowHeight="15" customHeight="1" x14ac:dyDescent="0.2"/>
  <cols>
    <col min="1" max="1" width="8.83203125" customWidth="1"/>
    <col min="2" max="2" width="24.5" customWidth="1"/>
    <col min="3" max="3" width="13" customWidth="1"/>
    <col min="4" max="4" width="18.83203125" customWidth="1"/>
    <col min="5" max="5" width="10.83203125" customWidth="1"/>
    <col min="6" max="6" width="11.5" customWidth="1"/>
    <col min="7" max="7" width="7.6640625" customWidth="1"/>
    <col min="8" max="8" width="8.5" customWidth="1"/>
    <col min="9" max="9" width="13" customWidth="1"/>
    <col min="10" max="10" width="8.5" customWidth="1"/>
    <col min="11" max="11" width="10.33203125" customWidth="1"/>
    <col min="12" max="12" width="15.83203125" customWidth="1"/>
    <col min="13" max="13" width="10.5" customWidth="1"/>
    <col min="14" max="14" width="11" customWidth="1"/>
    <col min="15" max="15" width="11.5" customWidth="1"/>
    <col min="16" max="16" width="13" customWidth="1"/>
    <col min="17" max="23" width="9.83203125" customWidth="1"/>
    <col min="24" max="24" width="12.83203125" customWidth="1"/>
    <col min="25" max="25" width="8.5" customWidth="1"/>
    <col min="26" max="26" width="9.5" customWidth="1"/>
    <col min="27" max="27" width="9.33203125" customWidth="1"/>
    <col min="28" max="28" width="9.5" customWidth="1"/>
    <col min="29" max="29" width="10.83203125" customWidth="1"/>
    <col min="30" max="30" width="9.83203125" customWidth="1"/>
    <col min="31" max="31" width="11.33203125" customWidth="1"/>
    <col min="32" max="32" width="10.33203125" customWidth="1"/>
    <col min="33" max="33" width="11.5" customWidth="1"/>
    <col min="34" max="34" width="10" customWidth="1"/>
    <col min="35" max="35" width="10.1640625" customWidth="1"/>
    <col min="36" max="36" width="8.832031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10" customWidth="1"/>
    <col min="43" max="43" width="7.6640625" customWidth="1"/>
    <col min="44" max="44" width="9.5" customWidth="1"/>
    <col min="45" max="45" width="11.5" customWidth="1"/>
    <col min="46" max="46" width="13.5" customWidth="1"/>
    <col min="47" max="47" width="8" customWidth="1"/>
    <col min="48" max="48" width="8.5" customWidth="1"/>
    <col min="49" max="49" width="7.6640625" customWidth="1"/>
    <col min="50" max="50" width="13.5" customWidth="1"/>
    <col min="51" max="51" width="9.5" customWidth="1"/>
    <col min="52" max="52" width="10.83203125" customWidth="1"/>
    <col min="53" max="53" width="8.5" customWidth="1"/>
    <col min="54" max="54" width="9.5" customWidth="1"/>
    <col min="55" max="55" width="9.33203125" customWidth="1"/>
    <col min="56" max="56" width="6.33203125" customWidth="1"/>
    <col min="57" max="57" width="9.83203125" customWidth="1"/>
    <col min="58" max="58" width="7.6640625" customWidth="1"/>
    <col min="59" max="59" width="11.33203125" customWidth="1"/>
    <col min="60" max="60" width="8.5" customWidth="1"/>
    <col min="61" max="61" width="10.83203125" customWidth="1"/>
    <col min="62" max="62" width="11.5" customWidth="1"/>
    <col min="63" max="63" width="10" customWidth="1"/>
    <col min="64" max="64" width="11.5" customWidth="1"/>
    <col min="65" max="65" width="13.5" customWidth="1"/>
    <col min="66" max="66" width="8" customWidth="1"/>
    <col min="67" max="67" width="8.5" customWidth="1"/>
    <col min="68" max="68" width="7.6640625" customWidth="1"/>
    <col min="69" max="69" width="13.5" customWidth="1"/>
    <col min="70" max="70" width="9.5" customWidth="1"/>
    <col min="71" max="71" width="10.83203125" customWidth="1"/>
    <col min="72" max="72" width="8.5" customWidth="1"/>
    <col min="73" max="73" width="9.5" customWidth="1"/>
    <col min="74" max="74" width="9.33203125" customWidth="1"/>
    <col min="75" max="75" width="6.33203125" customWidth="1"/>
    <col min="76" max="76" width="9.83203125" customWidth="1"/>
    <col min="77" max="77" width="7.6640625" customWidth="1"/>
    <col min="78" max="78" width="11.33203125" customWidth="1"/>
    <col min="79" max="79" width="8.5" customWidth="1"/>
    <col min="80" max="80" width="10.83203125" customWidth="1"/>
    <col min="81" max="81" width="11.5" customWidth="1"/>
    <col min="82" max="82" width="10" customWidth="1"/>
    <col min="83" max="83" width="11.5" customWidth="1"/>
    <col min="84" max="84" width="13.5" customWidth="1"/>
    <col min="85" max="85" width="8" customWidth="1"/>
    <col min="86" max="86" width="8.5" customWidth="1"/>
    <col min="87" max="87" width="7.6640625" customWidth="1"/>
    <col min="88" max="88" width="13.5" customWidth="1"/>
    <col min="89" max="89" width="9.5" customWidth="1"/>
    <col min="90" max="90" width="10.83203125" customWidth="1"/>
    <col min="91" max="91" width="8.5" customWidth="1"/>
    <col min="92" max="92" width="9.5" customWidth="1"/>
    <col min="93" max="93" width="9.33203125" customWidth="1"/>
    <col min="94" max="94" width="6.33203125" customWidth="1"/>
    <col min="95" max="95" width="9.83203125" customWidth="1"/>
    <col min="96" max="96" width="7.6640625" customWidth="1"/>
    <col min="97" max="97" width="11.33203125" customWidth="1"/>
    <col min="98" max="98" width="8.5" customWidth="1"/>
    <col min="99" max="99" width="10.83203125" customWidth="1"/>
    <col min="100" max="100" width="11.5" customWidth="1"/>
    <col min="101" max="101" width="10" customWidth="1"/>
    <col min="102" max="102" width="11.5" customWidth="1"/>
    <col min="103" max="103" width="13.5" customWidth="1"/>
    <col min="104" max="104" width="8" customWidth="1"/>
    <col min="105" max="105" width="8.5" customWidth="1"/>
    <col min="106" max="106" width="7.6640625" customWidth="1"/>
    <col min="107" max="107" width="13.5" customWidth="1"/>
    <col min="108" max="108" width="9.5" customWidth="1"/>
    <col min="109" max="109" width="10.83203125" customWidth="1"/>
    <col min="110" max="110" width="8.5" customWidth="1"/>
    <col min="111" max="111" width="9.5" customWidth="1"/>
    <col min="112" max="112" width="9.33203125" customWidth="1"/>
    <col min="113" max="113" width="6.33203125" customWidth="1"/>
    <col min="114" max="114" width="9.83203125" customWidth="1"/>
    <col min="115" max="115" width="7.6640625" customWidth="1"/>
    <col min="116" max="116" width="11.33203125" customWidth="1"/>
    <col min="117" max="117" width="8.5" customWidth="1"/>
    <col min="118" max="118" width="10.83203125" customWidth="1"/>
    <col min="119" max="119" width="11.5" customWidth="1"/>
    <col min="120" max="120" width="10" customWidth="1"/>
    <col min="121" max="121" width="11.5" customWidth="1"/>
    <col min="122" max="122" width="13.5" customWidth="1"/>
    <col min="123" max="123" width="8" customWidth="1"/>
    <col min="124" max="124" width="8.5" customWidth="1"/>
    <col min="125" max="125" width="7.6640625" customWidth="1"/>
    <col min="126" max="126" width="13.5" customWidth="1"/>
    <col min="127" max="127" width="9.5" customWidth="1"/>
    <col min="128" max="128" width="10.83203125" customWidth="1"/>
    <col min="129" max="129" width="8.5" customWidth="1"/>
    <col min="130" max="130" width="9.5" customWidth="1"/>
    <col min="131" max="131" width="9.33203125" customWidth="1"/>
    <col min="132" max="132" width="6.33203125" customWidth="1"/>
    <col min="133" max="133" width="9.83203125" customWidth="1"/>
    <col min="134" max="134" width="7.6640625" customWidth="1"/>
    <col min="135" max="135" width="11.33203125" customWidth="1"/>
    <col min="136" max="136" width="8.5" customWidth="1"/>
    <col min="137" max="137" width="10.83203125" customWidth="1"/>
    <col min="138" max="138" width="11.5" customWidth="1"/>
    <col min="139" max="139" width="10" customWidth="1"/>
    <col min="140" max="140" width="5.1640625" customWidth="1"/>
    <col min="141" max="141" width="3.5" customWidth="1"/>
    <col min="142" max="142" width="16.5" customWidth="1"/>
    <col min="143" max="143" width="11" customWidth="1"/>
    <col min="144" max="144" width="14.5" customWidth="1"/>
    <col min="145" max="145" width="11.33203125" customWidth="1"/>
    <col min="146" max="146" width="22" bestFit="1" customWidth="1"/>
  </cols>
  <sheetData>
    <row r="1" spans="1:148" x14ac:dyDescent="0.2">
      <c r="A1" s="367"/>
      <c r="B1" s="368"/>
      <c r="C1" s="370"/>
      <c r="D1" s="371" t="s">
        <v>60</v>
      </c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70"/>
      <c r="Q1" s="372" t="s">
        <v>61</v>
      </c>
      <c r="R1" s="368"/>
      <c r="S1" s="368"/>
      <c r="T1" s="368"/>
      <c r="U1" s="368"/>
      <c r="V1" s="368"/>
      <c r="W1" s="370"/>
      <c r="X1" s="373" t="s">
        <v>62</v>
      </c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8"/>
      <c r="AJ1" s="370"/>
      <c r="AK1" s="384" t="s">
        <v>63</v>
      </c>
      <c r="AL1" s="369"/>
      <c r="AM1" s="369"/>
      <c r="AN1" s="369"/>
      <c r="AO1" s="369"/>
      <c r="AP1" s="369"/>
      <c r="AQ1" s="369"/>
      <c r="AR1" s="380"/>
      <c r="AS1" s="364" t="s">
        <v>800</v>
      </c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6"/>
      <c r="BL1" s="364" t="s">
        <v>809</v>
      </c>
      <c r="BM1" s="365"/>
      <c r="BN1" s="365"/>
      <c r="BO1" s="365"/>
      <c r="BP1" s="365"/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6"/>
      <c r="CE1" s="364" t="s">
        <v>823</v>
      </c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6"/>
      <c r="CX1" s="364" t="s">
        <v>838</v>
      </c>
      <c r="CY1" s="365"/>
      <c r="CZ1" s="365"/>
      <c r="DA1" s="365"/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5"/>
      <c r="DM1" s="365"/>
      <c r="DN1" s="365"/>
      <c r="DO1" s="365"/>
      <c r="DP1" s="366"/>
      <c r="DQ1" s="364" t="s">
        <v>845</v>
      </c>
      <c r="DR1" s="365"/>
      <c r="DS1" s="365"/>
      <c r="DT1" s="365"/>
      <c r="DU1" s="365"/>
      <c r="DV1" s="365"/>
      <c r="DW1" s="365"/>
      <c r="DX1" s="365"/>
      <c r="DY1" s="365"/>
      <c r="DZ1" s="365"/>
      <c r="EA1" s="365"/>
      <c r="EB1" s="365"/>
      <c r="EC1" s="365"/>
      <c r="ED1" s="365"/>
      <c r="EE1" s="365"/>
      <c r="EF1" s="365"/>
      <c r="EG1" s="365"/>
      <c r="EH1" s="365"/>
      <c r="EI1" s="366"/>
      <c r="EJ1" s="31"/>
      <c r="EK1" s="31"/>
      <c r="EL1" s="31"/>
      <c r="EM1" s="31"/>
      <c r="EN1" s="31"/>
      <c r="EO1" s="31"/>
    </row>
    <row r="2" spans="1:148" ht="16" thickBot="1" x14ac:dyDescent="0.25">
      <c r="A2" s="12" t="s">
        <v>69</v>
      </c>
      <c r="B2" s="13" t="s">
        <v>72</v>
      </c>
      <c r="C2" s="221" t="s">
        <v>2</v>
      </c>
      <c r="D2" s="15" t="s">
        <v>75</v>
      </c>
      <c r="E2" s="16" t="s">
        <v>30</v>
      </c>
      <c r="F2" s="16" t="s">
        <v>34</v>
      </c>
      <c r="G2" s="16" t="s">
        <v>36</v>
      </c>
      <c r="H2" s="16" t="s">
        <v>71</v>
      </c>
      <c r="I2" s="16" t="s">
        <v>40</v>
      </c>
      <c r="J2" s="16" t="s">
        <v>53</v>
      </c>
      <c r="K2" s="16" t="s">
        <v>55</v>
      </c>
      <c r="L2" s="16" t="s">
        <v>57</v>
      </c>
      <c r="M2" s="16" t="s">
        <v>76</v>
      </c>
      <c r="N2" s="16" t="s">
        <v>77</v>
      </c>
      <c r="O2" s="16" t="s">
        <v>78</v>
      </c>
      <c r="P2" s="17" t="s">
        <v>28</v>
      </c>
      <c r="Q2" s="18" t="s">
        <v>42</v>
      </c>
      <c r="R2" s="19" t="s">
        <v>44</v>
      </c>
      <c r="S2" s="19" t="s">
        <v>46</v>
      </c>
      <c r="T2" s="19" t="s">
        <v>48</v>
      </c>
      <c r="U2" s="19" t="s">
        <v>50</v>
      </c>
      <c r="V2" s="19" t="s">
        <v>24</v>
      </c>
      <c r="W2" s="269" t="s">
        <v>26</v>
      </c>
      <c r="X2" s="181" t="s">
        <v>4</v>
      </c>
      <c r="Y2" s="22" t="s">
        <v>8</v>
      </c>
      <c r="Z2" s="22" t="s">
        <v>10</v>
      </c>
      <c r="AA2" s="22" t="s">
        <v>14</v>
      </c>
      <c r="AB2" s="22" t="s">
        <v>16</v>
      </c>
      <c r="AC2" s="22" t="s">
        <v>18</v>
      </c>
      <c r="AD2" s="22" t="s">
        <v>79</v>
      </c>
      <c r="AE2" s="22" t="s">
        <v>80</v>
      </c>
      <c r="AF2" s="22" t="s">
        <v>81</v>
      </c>
      <c r="AG2" s="22" t="s">
        <v>83</v>
      </c>
      <c r="AH2" s="22" t="s">
        <v>84</v>
      </c>
      <c r="AI2" s="22" t="s">
        <v>85</v>
      </c>
      <c r="AJ2" s="23" t="s">
        <v>20</v>
      </c>
      <c r="AK2" s="226" t="s">
        <v>86</v>
      </c>
      <c r="AL2" s="227" t="s">
        <v>87</v>
      </c>
      <c r="AM2" s="227" t="s">
        <v>88</v>
      </c>
      <c r="AN2" s="227" t="s">
        <v>89</v>
      </c>
      <c r="AO2" s="227" t="s">
        <v>90</v>
      </c>
      <c r="AP2" s="227" t="s">
        <v>91</v>
      </c>
      <c r="AQ2" s="227" t="s">
        <v>32</v>
      </c>
      <c r="AR2" s="228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758</v>
      </c>
      <c r="BE2" s="28" t="s">
        <v>79</v>
      </c>
      <c r="BF2" s="28" t="s">
        <v>759</v>
      </c>
      <c r="BG2" s="28" t="s">
        <v>80</v>
      </c>
      <c r="BH2" s="28" t="s">
        <v>98</v>
      </c>
      <c r="BI2" s="28" t="s">
        <v>99</v>
      </c>
      <c r="BJ2" s="28" t="s">
        <v>83</v>
      </c>
      <c r="BK2" s="29" t="s">
        <v>84</v>
      </c>
      <c r="BL2" s="27" t="s">
        <v>92</v>
      </c>
      <c r="BM2" s="28" t="s">
        <v>93</v>
      </c>
      <c r="BN2" s="28" t="s">
        <v>94</v>
      </c>
      <c r="BO2" s="28" t="s">
        <v>95</v>
      </c>
      <c r="BP2" s="28" t="s">
        <v>96</v>
      </c>
      <c r="BQ2" s="28" t="s">
        <v>97</v>
      </c>
      <c r="BR2" s="28" t="s">
        <v>16</v>
      </c>
      <c r="BS2" s="28" t="s">
        <v>18</v>
      </c>
      <c r="BT2" s="28" t="s">
        <v>8</v>
      </c>
      <c r="BU2" s="28" t="s">
        <v>10</v>
      </c>
      <c r="BV2" s="28" t="s">
        <v>14</v>
      </c>
      <c r="BW2" s="28" t="s">
        <v>758</v>
      </c>
      <c r="BX2" s="28" t="s">
        <v>79</v>
      </c>
      <c r="BY2" s="28" t="s">
        <v>759</v>
      </c>
      <c r="BZ2" s="28" t="s">
        <v>80</v>
      </c>
      <c r="CA2" s="28" t="s">
        <v>98</v>
      </c>
      <c r="CB2" s="28" t="s">
        <v>99</v>
      </c>
      <c r="CC2" s="28" t="s">
        <v>83</v>
      </c>
      <c r="CD2" s="29" t="s">
        <v>84</v>
      </c>
      <c r="CE2" s="27" t="s">
        <v>92</v>
      </c>
      <c r="CF2" s="28" t="s">
        <v>93</v>
      </c>
      <c r="CG2" s="28" t="s">
        <v>94</v>
      </c>
      <c r="CH2" s="28" t="s">
        <v>95</v>
      </c>
      <c r="CI2" s="28" t="s">
        <v>96</v>
      </c>
      <c r="CJ2" s="28" t="s">
        <v>97</v>
      </c>
      <c r="CK2" s="28" t="s">
        <v>16</v>
      </c>
      <c r="CL2" s="28" t="s">
        <v>18</v>
      </c>
      <c r="CM2" s="28" t="s">
        <v>8</v>
      </c>
      <c r="CN2" s="28" t="s">
        <v>10</v>
      </c>
      <c r="CO2" s="28" t="s">
        <v>14</v>
      </c>
      <c r="CP2" s="28" t="s">
        <v>758</v>
      </c>
      <c r="CQ2" s="28" t="s">
        <v>79</v>
      </c>
      <c r="CR2" s="28" t="s">
        <v>759</v>
      </c>
      <c r="CS2" s="28" t="s">
        <v>80</v>
      </c>
      <c r="CT2" s="28" t="s">
        <v>98</v>
      </c>
      <c r="CU2" s="28" t="s">
        <v>99</v>
      </c>
      <c r="CV2" s="28" t="s">
        <v>83</v>
      </c>
      <c r="CW2" s="29" t="s">
        <v>84</v>
      </c>
      <c r="CX2" s="27" t="s">
        <v>92</v>
      </c>
      <c r="CY2" s="28" t="s">
        <v>93</v>
      </c>
      <c r="CZ2" s="28" t="s">
        <v>94</v>
      </c>
      <c r="DA2" s="28" t="s">
        <v>95</v>
      </c>
      <c r="DB2" s="28" t="s">
        <v>96</v>
      </c>
      <c r="DC2" s="28" t="s">
        <v>97</v>
      </c>
      <c r="DD2" s="28" t="s">
        <v>16</v>
      </c>
      <c r="DE2" s="28" t="s">
        <v>18</v>
      </c>
      <c r="DF2" s="28" t="s">
        <v>8</v>
      </c>
      <c r="DG2" s="28" t="s">
        <v>10</v>
      </c>
      <c r="DH2" s="28" t="s">
        <v>14</v>
      </c>
      <c r="DI2" s="28" t="s">
        <v>758</v>
      </c>
      <c r="DJ2" s="28" t="s">
        <v>79</v>
      </c>
      <c r="DK2" s="28" t="s">
        <v>759</v>
      </c>
      <c r="DL2" s="28" t="s">
        <v>80</v>
      </c>
      <c r="DM2" s="28" t="s">
        <v>98</v>
      </c>
      <c r="DN2" s="28" t="s">
        <v>99</v>
      </c>
      <c r="DO2" s="28" t="s">
        <v>83</v>
      </c>
      <c r="DP2" s="29" t="s">
        <v>84</v>
      </c>
      <c r="DQ2" s="27" t="s">
        <v>92</v>
      </c>
      <c r="DR2" s="28" t="s">
        <v>93</v>
      </c>
      <c r="DS2" s="28" t="s">
        <v>94</v>
      </c>
      <c r="DT2" s="28" t="s">
        <v>95</v>
      </c>
      <c r="DU2" s="28" t="s">
        <v>96</v>
      </c>
      <c r="DV2" s="28" t="s">
        <v>97</v>
      </c>
      <c r="DW2" s="28" t="s">
        <v>16</v>
      </c>
      <c r="DX2" s="28" t="s">
        <v>18</v>
      </c>
      <c r="DY2" s="28" t="s">
        <v>8</v>
      </c>
      <c r="DZ2" s="28" t="s">
        <v>10</v>
      </c>
      <c r="EA2" s="28" t="s">
        <v>14</v>
      </c>
      <c r="EB2" s="28" t="s">
        <v>758</v>
      </c>
      <c r="EC2" s="28" t="s">
        <v>79</v>
      </c>
      <c r="ED2" s="28" t="s">
        <v>759</v>
      </c>
      <c r="EE2" s="28" t="s">
        <v>80</v>
      </c>
      <c r="EF2" s="28" t="s">
        <v>98</v>
      </c>
      <c r="EG2" s="28" t="s">
        <v>99</v>
      </c>
      <c r="EH2" s="28" t="s">
        <v>83</v>
      </c>
      <c r="EI2" s="29" t="s">
        <v>84</v>
      </c>
      <c r="EJ2" s="90"/>
      <c r="EK2" s="90"/>
      <c r="EL2" s="90" t="s">
        <v>622</v>
      </c>
      <c r="EM2" s="90" t="s">
        <v>623</v>
      </c>
      <c r="EN2" s="90" t="s">
        <v>624</v>
      </c>
      <c r="EO2" s="90" t="s">
        <v>625</v>
      </c>
    </row>
    <row r="3" spans="1:148" x14ac:dyDescent="0.2">
      <c r="A3" s="30">
        <v>1</v>
      </c>
      <c r="B3" s="32" t="s">
        <v>129</v>
      </c>
      <c r="C3" s="120">
        <v>11.568571428571429</v>
      </c>
      <c r="D3" s="121" t="s">
        <v>839</v>
      </c>
      <c r="E3" s="35">
        <v>3</v>
      </c>
      <c r="F3" s="36">
        <v>37716</v>
      </c>
      <c r="G3" s="124">
        <v>22.495890410958904</v>
      </c>
      <c r="H3" s="37" t="s">
        <v>628</v>
      </c>
      <c r="I3" s="37">
        <v>22.076712328767123</v>
      </c>
      <c r="J3" s="37" t="s">
        <v>976</v>
      </c>
      <c r="K3" s="37" t="s">
        <v>982</v>
      </c>
      <c r="L3" s="37" t="s">
        <v>985</v>
      </c>
      <c r="M3" s="35">
        <v>76</v>
      </c>
      <c r="N3" s="35">
        <v>219</v>
      </c>
      <c r="O3" s="171">
        <v>4.53</v>
      </c>
      <c r="P3" s="172">
        <v>1</v>
      </c>
      <c r="Q3" s="39">
        <v>0</v>
      </c>
      <c r="R3" s="40">
        <v>0</v>
      </c>
      <c r="S3" s="40">
        <v>0.24338072940459873</v>
      </c>
      <c r="T3" s="40">
        <v>0.34831208363482125</v>
      </c>
      <c r="U3" s="40">
        <v>0.44444444444444442</v>
      </c>
      <c r="V3" s="40">
        <v>0.44444444444444442</v>
      </c>
      <c r="W3" s="270">
        <v>0.42222222222222217</v>
      </c>
      <c r="X3" s="183">
        <v>19.408219178082192</v>
      </c>
      <c r="Y3" s="43">
        <v>2.87</v>
      </c>
      <c r="Z3" s="43">
        <v>6</v>
      </c>
      <c r="AA3" s="43">
        <v>13.7</v>
      </c>
      <c r="AB3" s="43">
        <v>1.36</v>
      </c>
      <c r="AC3" s="43">
        <v>0</v>
      </c>
      <c r="AD3" s="44">
        <v>6.5425531914893628E-2</v>
      </c>
      <c r="AE3" s="44">
        <v>0.21808510638297873</v>
      </c>
      <c r="AF3" s="45">
        <v>7.6999999999999999E-2</v>
      </c>
      <c r="AG3" s="349">
        <v>0.7669999999999999</v>
      </c>
      <c r="AH3" s="349">
        <v>0.22650000000000001</v>
      </c>
      <c r="AI3" s="43">
        <v>104.01148631557132</v>
      </c>
      <c r="AJ3" s="47">
        <v>109.36306727063085</v>
      </c>
      <c r="AK3" s="173">
        <v>10</v>
      </c>
      <c r="AL3" s="262">
        <v>7</v>
      </c>
      <c r="AM3" s="262">
        <v>5</v>
      </c>
      <c r="AN3" s="262">
        <v>5</v>
      </c>
      <c r="AO3" s="262">
        <v>7</v>
      </c>
      <c r="AP3" s="262">
        <v>8</v>
      </c>
      <c r="AQ3" s="262">
        <v>10</v>
      </c>
      <c r="AR3" s="233">
        <v>0.75</v>
      </c>
      <c r="AS3" s="51"/>
      <c r="AT3" s="52">
        <v>1</v>
      </c>
      <c r="AU3" s="52"/>
      <c r="AV3" s="52"/>
      <c r="AW3" s="52"/>
      <c r="AX3" s="52">
        <v>1</v>
      </c>
      <c r="AY3" s="53"/>
      <c r="AZ3" s="53"/>
      <c r="BA3" s="53"/>
      <c r="BB3" s="53"/>
      <c r="BC3" s="53"/>
      <c r="BD3" s="52"/>
      <c r="BE3" s="174"/>
      <c r="BF3" s="52"/>
      <c r="BG3" s="174"/>
      <c r="BH3" s="215"/>
      <c r="BI3" s="215"/>
      <c r="BJ3" s="215"/>
      <c r="BK3" s="216"/>
      <c r="BL3" s="51"/>
      <c r="BM3" s="52">
        <v>1</v>
      </c>
      <c r="BN3" s="52"/>
      <c r="BO3" s="52"/>
      <c r="BP3" s="52"/>
      <c r="BQ3" s="52">
        <v>1</v>
      </c>
      <c r="BR3" s="53"/>
      <c r="BS3" s="53"/>
      <c r="BT3" s="53"/>
      <c r="BU3" s="53"/>
      <c r="BV3" s="53"/>
      <c r="BW3" s="52"/>
      <c r="BX3" s="174"/>
      <c r="BY3" s="52"/>
      <c r="BZ3" s="174"/>
      <c r="CA3" s="215"/>
      <c r="CB3" s="215"/>
      <c r="CC3" s="215"/>
      <c r="CD3" s="216"/>
      <c r="CE3" s="51">
        <v>702</v>
      </c>
      <c r="CF3" s="52">
        <v>3820.7999999999997</v>
      </c>
      <c r="CG3" s="52">
        <v>81</v>
      </c>
      <c r="CH3" s="52">
        <v>39</v>
      </c>
      <c r="CI3" s="52">
        <v>8</v>
      </c>
      <c r="CJ3" s="52">
        <v>26.400000000000002</v>
      </c>
      <c r="CK3" s="53">
        <v>1.29</v>
      </c>
      <c r="CL3" s="53"/>
      <c r="CM3" s="53">
        <v>1.47</v>
      </c>
      <c r="CN3" s="53">
        <v>5</v>
      </c>
      <c r="CO3" s="53">
        <v>16.2</v>
      </c>
      <c r="CP3" s="52">
        <v>21</v>
      </c>
      <c r="CQ3" s="174">
        <v>4.3974358974358974E-2</v>
      </c>
      <c r="CR3" s="52">
        <v>60</v>
      </c>
      <c r="CS3" s="174">
        <v>0.12564102564102564</v>
      </c>
      <c r="CT3" s="215">
        <v>33.299999999999997</v>
      </c>
      <c r="CU3" s="215">
        <v>7.1</v>
      </c>
      <c r="CV3" s="215">
        <v>76.400000000000006</v>
      </c>
      <c r="CW3" s="216">
        <v>23.4</v>
      </c>
      <c r="CX3" s="51">
        <v>1396</v>
      </c>
      <c r="CY3" s="52">
        <v>4007.9</v>
      </c>
      <c r="CZ3" s="52">
        <v>130</v>
      </c>
      <c r="DA3" s="52">
        <v>90</v>
      </c>
      <c r="DB3" s="52">
        <v>10</v>
      </c>
      <c r="DC3" s="52">
        <v>36.4</v>
      </c>
      <c r="DD3" s="53">
        <v>1.21</v>
      </c>
      <c r="DE3" s="53"/>
      <c r="DF3" s="53">
        <v>2.79</v>
      </c>
      <c r="DG3" s="53">
        <v>6</v>
      </c>
      <c r="DH3" s="53">
        <v>12.9</v>
      </c>
      <c r="DI3" s="52">
        <v>31</v>
      </c>
      <c r="DJ3" s="174">
        <v>6.1955587392550145E-2</v>
      </c>
      <c r="DK3" s="52">
        <v>99</v>
      </c>
      <c r="DL3" s="174">
        <v>0.19785816618911176</v>
      </c>
      <c r="DM3" s="215">
        <v>51.6</v>
      </c>
      <c r="DN3" s="215">
        <v>3.2</v>
      </c>
      <c r="DO3" s="215">
        <v>75.3</v>
      </c>
      <c r="DP3" s="216">
        <v>23.7</v>
      </c>
      <c r="DQ3" s="51">
        <v>1316</v>
      </c>
      <c r="DR3" s="52">
        <v>2961</v>
      </c>
      <c r="DS3" s="52">
        <v>130</v>
      </c>
      <c r="DT3" s="52">
        <v>84</v>
      </c>
      <c r="DU3" s="52">
        <v>8</v>
      </c>
      <c r="DV3" s="52">
        <v>18</v>
      </c>
      <c r="DW3" s="53">
        <v>1.36</v>
      </c>
      <c r="DX3" s="52"/>
      <c r="DY3" s="53">
        <v>2.87</v>
      </c>
      <c r="DZ3" s="53">
        <v>5.0999999999999996</v>
      </c>
      <c r="EA3" s="53">
        <v>13.7</v>
      </c>
      <c r="EB3" s="52">
        <v>30</v>
      </c>
      <c r="EC3" s="174">
        <v>6.5425531914893628E-2</v>
      </c>
      <c r="ED3" s="52">
        <v>100</v>
      </c>
      <c r="EE3" s="174">
        <v>0.21808510638297873</v>
      </c>
      <c r="EF3" s="53">
        <v>60</v>
      </c>
      <c r="EG3" s="53">
        <v>7.7</v>
      </c>
      <c r="EH3" s="53">
        <v>78.099999999999994</v>
      </c>
      <c r="EI3" s="54">
        <v>21.6</v>
      </c>
      <c r="EJ3" s="89"/>
      <c r="EK3" s="31">
        <v>1</v>
      </c>
      <c r="EL3" s="58" t="s">
        <v>629</v>
      </c>
      <c r="EM3" s="89">
        <v>1</v>
      </c>
      <c r="EN3" s="107">
        <v>44079</v>
      </c>
      <c r="EO3" s="107">
        <v>45774</v>
      </c>
      <c r="EP3" s="353"/>
      <c r="EQ3" s="352"/>
      <c r="ER3" s="352"/>
    </row>
    <row r="4" spans="1:148" x14ac:dyDescent="0.2">
      <c r="A4" s="30">
        <v>2</v>
      </c>
      <c r="B4" s="32" t="s">
        <v>141</v>
      </c>
      <c r="C4" s="120">
        <v>11.072857142857142</v>
      </c>
      <c r="D4" s="121" t="s">
        <v>786</v>
      </c>
      <c r="E4" s="35">
        <v>3</v>
      </c>
      <c r="F4" s="36">
        <v>37759</v>
      </c>
      <c r="G4" s="124">
        <v>22.378082191780823</v>
      </c>
      <c r="H4" s="37" t="s">
        <v>628</v>
      </c>
      <c r="I4" s="37">
        <v>21.958904109589042</v>
      </c>
      <c r="J4" s="37" t="s">
        <v>978</v>
      </c>
      <c r="K4" s="37" t="s">
        <v>977</v>
      </c>
      <c r="L4" s="37" t="s">
        <v>986</v>
      </c>
      <c r="M4" s="35">
        <v>72</v>
      </c>
      <c r="N4" s="35">
        <v>188</v>
      </c>
      <c r="O4" s="171">
        <v>4.4000000000000004</v>
      </c>
      <c r="P4" s="172">
        <v>1</v>
      </c>
      <c r="Q4" s="57">
        <v>0</v>
      </c>
      <c r="R4" s="58">
        <v>0</v>
      </c>
      <c r="S4" s="58">
        <v>0.24801061007957559</v>
      </c>
      <c r="T4" s="58">
        <v>0.27183953549749279</v>
      </c>
      <c r="U4" s="58">
        <v>0.30430575713594582</v>
      </c>
      <c r="V4" s="58">
        <v>0.30430575713594582</v>
      </c>
      <c r="W4" s="208">
        <v>0.2890904692791485</v>
      </c>
      <c r="X4" s="183">
        <v>19.290410958904111</v>
      </c>
      <c r="Y4" s="43">
        <v>3.12</v>
      </c>
      <c r="Z4" s="43">
        <v>5.4</v>
      </c>
      <c r="AA4" s="43">
        <v>12.6</v>
      </c>
      <c r="AB4" s="43">
        <v>1.03</v>
      </c>
      <c r="AC4" s="43">
        <v>0</v>
      </c>
      <c r="AD4" s="44">
        <v>3.3918918918918912E-2</v>
      </c>
      <c r="AE4" s="44">
        <v>0.20750397456279807</v>
      </c>
      <c r="AF4" s="45">
        <v>0.03</v>
      </c>
      <c r="AG4" s="185">
        <v>0.64900000000000002</v>
      </c>
      <c r="AH4" s="185">
        <v>0.34950000000000003</v>
      </c>
      <c r="AI4" s="43">
        <v>100.31760125674474</v>
      </c>
      <c r="AJ4" s="47">
        <v>97.262376081231864</v>
      </c>
      <c r="AK4" s="173">
        <v>7</v>
      </c>
      <c r="AL4" s="262">
        <v>7</v>
      </c>
      <c r="AM4" s="262">
        <v>6</v>
      </c>
      <c r="AN4" s="262">
        <v>3</v>
      </c>
      <c r="AO4" s="262">
        <v>9</v>
      </c>
      <c r="AP4" s="262">
        <v>6</v>
      </c>
      <c r="AQ4" s="262">
        <v>10</v>
      </c>
      <c r="AR4" s="233">
        <v>0.75</v>
      </c>
      <c r="AS4" s="60"/>
      <c r="AT4" s="61">
        <v>1</v>
      </c>
      <c r="AU4" s="61"/>
      <c r="AV4" s="61"/>
      <c r="AW4" s="61"/>
      <c r="AX4" s="61">
        <v>1</v>
      </c>
      <c r="AY4" s="62"/>
      <c r="AZ4" s="62"/>
      <c r="BA4" s="62"/>
      <c r="BB4" s="62"/>
      <c r="BC4" s="62"/>
      <c r="BD4" s="61"/>
      <c r="BE4" s="153"/>
      <c r="BF4" s="61"/>
      <c r="BG4" s="153"/>
      <c r="BH4" s="163"/>
      <c r="BI4" s="163"/>
      <c r="BJ4" s="163"/>
      <c r="BK4" s="164"/>
      <c r="BL4" s="60"/>
      <c r="BM4" s="61">
        <v>1</v>
      </c>
      <c r="BN4" s="61"/>
      <c r="BO4" s="61"/>
      <c r="BP4" s="61"/>
      <c r="BQ4" s="61">
        <v>1</v>
      </c>
      <c r="BR4" s="62"/>
      <c r="BS4" s="62"/>
      <c r="BT4" s="62"/>
      <c r="BU4" s="62"/>
      <c r="BV4" s="62"/>
      <c r="BW4" s="61"/>
      <c r="BX4" s="153"/>
      <c r="BY4" s="61"/>
      <c r="BZ4" s="153"/>
      <c r="CA4" s="163"/>
      <c r="CB4" s="163"/>
      <c r="CC4" s="163"/>
      <c r="CD4" s="164"/>
      <c r="CE4" s="60">
        <v>187</v>
      </c>
      <c r="CF4" s="61">
        <v>754</v>
      </c>
      <c r="CG4" s="61">
        <v>22</v>
      </c>
      <c r="CH4" s="61">
        <v>17</v>
      </c>
      <c r="CI4" s="61">
        <v>4</v>
      </c>
      <c r="CJ4" s="61">
        <v>0</v>
      </c>
      <c r="CK4" s="62"/>
      <c r="CL4" s="62"/>
      <c r="CM4" s="62">
        <v>3.12</v>
      </c>
      <c r="CN4" s="62">
        <v>5.4</v>
      </c>
      <c r="CO4" s="62">
        <v>10</v>
      </c>
      <c r="CP4" s="61">
        <v>2</v>
      </c>
      <c r="CQ4" s="153">
        <v>3.3368983957219253E-2</v>
      </c>
      <c r="CR4" s="61">
        <v>20</v>
      </c>
      <c r="CS4" s="153">
        <v>0.33368983957219256</v>
      </c>
      <c r="CT4" s="163">
        <v>50</v>
      </c>
      <c r="CU4" s="163">
        <v>5.6</v>
      </c>
      <c r="CV4" s="163">
        <v>69.7</v>
      </c>
      <c r="CW4" s="164">
        <v>30.3</v>
      </c>
      <c r="CX4" s="60">
        <v>721</v>
      </c>
      <c r="CY4" s="61">
        <v>2652.2999999999997</v>
      </c>
      <c r="CZ4" s="61">
        <v>73</v>
      </c>
      <c r="DA4" s="61">
        <v>57</v>
      </c>
      <c r="DB4" s="61">
        <v>5</v>
      </c>
      <c r="DC4" s="61">
        <v>21.599999999999998</v>
      </c>
      <c r="DD4" s="62"/>
      <c r="DE4" s="62"/>
      <c r="DF4" s="62">
        <v>2.17</v>
      </c>
      <c r="DG4" s="62">
        <v>3.3</v>
      </c>
      <c r="DH4" s="62">
        <v>12.6</v>
      </c>
      <c r="DI4" s="61">
        <v>11</v>
      </c>
      <c r="DJ4" s="153">
        <v>3.3106796116504855E-2</v>
      </c>
      <c r="DK4" s="61">
        <v>62</v>
      </c>
      <c r="DL4" s="153">
        <v>0.18660194174757283</v>
      </c>
      <c r="DM4" s="163">
        <v>63.6</v>
      </c>
      <c r="DN4" s="163">
        <v>0</v>
      </c>
      <c r="DO4" s="163">
        <v>35.4</v>
      </c>
      <c r="DP4" s="164">
        <v>64.3</v>
      </c>
      <c r="DQ4" s="60">
        <v>1258</v>
      </c>
      <c r="DR4" s="61">
        <v>4134</v>
      </c>
      <c r="DS4" s="61">
        <v>121</v>
      </c>
      <c r="DT4" s="61">
        <v>96</v>
      </c>
      <c r="DU4" s="61">
        <v>15</v>
      </c>
      <c r="DV4" s="61">
        <v>34.799999999999997</v>
      </c>
      <c r="DW4" s="62">
        <v>1.03</v>
      </c>
      <c r="DX4" s="61"/>
      <c r="DY4" s="62">
        <v>2.5099999999999998</v>
      </c>
      <c r="DZ4" s="62">
        <v>4.9000000000000004</v>
      </c>
      <c r="EA4" s="62">
        <v>10.6</v>
      </c>
      <c r="EB4" s="61">
        <v>17</v>
      </c>
      <c r="EC4" s="153">
        <v>3.3918918918918912E-2</v>
      </c>
      <c r="ED4" s="61">
        <v>104</v>
      </c>
      <c r="EE4" s="153">
        <v>0.20750397456279807</v>
      </c>
      <c r="EF4" s="62">
        <v>64.7</v>
      </c>
      <c r="EG4" s="62">
        <v>3</v>
      </c>
      <c r="EH4" s="62">
        <v>94.4</v>
      </c>
      <c r="EI4" s="63">
        <v>5.6</v>
      </c>
      <c r="EJ4" s="89"/>
      <c r="EK4" s="31">
        <v>2</v>
      </c>
      <c r="EL4" s="58" t="s">
        <v>632</v>
      </c>
      <c r="EM4" s="89">
        <v>1</v>
      </c>
      <c r="EN4" s="107">
        <v>44440</v>
      </c>
      <c r="EO4" s="89"/>
      <c r="EP4" s="353"/>
      <c r="EQ4" s="352"/>
      <c r="ER4" s="352"/>
    </row>
    <row r="5" spans="1:148" x14ac:dyDescent="0.2">
      <c r="A5" s="30">
        <v>3</v>
      </c>
      <c r="B5" s="32" t="s">
        <v>145</v>
      </c>
      <c r="C5" s="120">
        <v>10.965714285714286</v>
      </c>
      <c r="D5" s="34" t="s">
        <v>679</v>
      </c>
      <c r="E5" s="35">
        <v>2</v>
      </c>
      <c r="F5" s="36">
        <v>37547</v>
      </c>
      <c r="G5" s="124">
        <v>22.958904109589042</v>
      </c>
      <c r="H5" s="37" t="s">
        <v>669</v>
      </c>
      <c r="I5" s="37">
        <v>22.539726027397261</v>
      </c>
      <c r="J5" s="37" t="s">
        <v>983</v>
      </c>
      <c r="K5" s="37" t="s">
        <v>977</v>
      </c>
      <c r="L5" s="37" t="s">
        <v>985</v>
      </c>
      <c r="M5" s="35">
        <v>73</v>
      </c>
      <c r="N5" s="35">
        <v>202</v>
      </c>
      <c r="O5" s="171">
        <v>4.4800000000000004</v>
      </c>
      <c r="P5" s="172">
        <v>1</v>
      </c>
      <c r="Q5" s="57">
        <v>0</v>
      </c>
      <c r="R5" s="58">
        <v>6.2680493567865592E-2</v>
      </c>
      <c r="S5" s="58">
        <v>0.2968101291936357</v>
      </c>
      <c r="T5" s="58">
        <v>0.19100706057227795</v>
      </c>
      <c r="U5" s="58">
        <v>0.24025665399239543</v>
      </c>
      <c r="V5" s="58">
        <v>0.26853339159301559</v>
      </c>
      <c r="W5" s="208">
        <v>0.26853339159301559</v>
      </c>
      <c r="X5" s="183">
        <v>19.87123287671233</v>
      </c>
      <c r="Y5" s="43">
        <v>2.98</v>
      </c>
      <c r="Z5" s="43">
        <v>7.1</v>
      </c>
      <c r="AA5" s="43">
        <v>9</v>
      </c>
      <c r="AB5" s="43">
        <v>0.83</v>
      </c>
      <c r="AC5" s="43">
        <v>0</v>
      </c>
      <c r="AD5" s="44">
        <v>5.4619188921859539E-2</v>
      </c>
      <c r="AE5" s="44">
        <v>0.20854599406528188</v>
      </c>
      <c r="AF5" s="45">
        <v>5.7999999999999996E-2</v>
      </c>
      <c r="AG5" s="185">
        <v>0.21650000000000003</v>
      </c>
      <c r="AH5" s="185">
        <v>0.76800000000000002</v>
      </c>
      <c r="AI5" s="43">
        <v>100.29269674826241</v>
      </c>
      <c r="AJ5" s="47">
        <v>99.271044329311607</v>
      </c>
      <c r="AK5" s="173">
        <v>7</v>
      </c>
      <c r="AL5" s="262">
        <v>7</v>
      </c>
      <c r="AM5" s="262">
        <v>6</v>
      </c>
      <c r="AN5" s="262">
        <v>5</v>
      </c>
      <c r="AO5" s="262">
        <v>8</v>
      </c>
      <c r="AP5" s="262">
        <v>6</v>
      </c>
      <c r="AQ5" s="262">
        <v>10</v>
      </c>
      <c r="AR5" s="233">
        <v>1</v>
      </c>
      <c r="AS5" s="60"/>
      <c r="AT5" s="61">
        <v>1</v>
      </c>
      <c r="AU5" s="61"/>
      <c r="AV5" s="61"/>
      <c r="AW5" s="61"/>
      <c r="AX5" s="61">
        <v>1</v>
      </c>
      <c r="AY5" s="62"/>
      <c r="AZ5" s="62"/>
      <c r="BA5" s="62"/>
      <c r="BB5" s="62"/>
      <c r="BC5" s="62"/>
      <c r="BD5" s="61"/>
      <c r="BE5" s="153"/>
      <c r="BF5" s="61"/>
      <c r="BG5" s="153"/>
      <c r="BH5" s="163"/>
      <c r="BI5" s="163"/>
      <c r="BJ5" s="163"/>
      <c r="BK5" s="164"/>
      <c r="BL5" s="60">
        <v>191</v>
      </c>
      <c r="BM5" s="61">
        <v>3047.2</v>
      </c>
      <c r="BN5" s="61">
        <v>10</v>
      </c>
      <c r="BO5" s="61">
        <v>9</v>
      </c>
      <c r="BP5" s="61">
        <v>0</v>
      </c>
      <c r="BQ5" s="61">
        <v>28</v>
      </c>
      <c r="BR5" s="62"/>
      <c r="BS5" s="62"/>
      <c r="BT5" s="62">
        <v>3.29</v>
      </c>
      <c r="BU5" s="62">
        <v>12.4</v>
      </c>
      <c r="BV5" s="62">
        <v>10</v>
      </c>
      <c r="BW5" s="61">
        <v>2</v>
      </c>
      <c r="BX5" s="153">
        <v>3.4450261780104713E-2</v>
      </c>
      <c r="BY5" s="61">
        <v>8</v>
      </c>
      <c r="BZ5" s="153">
        <v>0.13780104712041885</v>
      </c>
      <c r="CA5" s="163">
        <v>50</v>
      </c>
      <c r="CB5" s="163">
        <v>0</v>
      </c>
      <c r="CC5" s="163">
        <v>45.9</v>
      </c>
      <c r="CD5" s="164">
        <v>54.1</v>
      </c>
      <c r="CE5" s="60">
        <v>1151</v>
      </c>
      <c r="CF5" s="61">
        <v>3877.9</v>
      </c>
      <c r="CG5" s="61">
        <v>106</v>
      </c>
      <c r="CH5" s="61">
        <v>74</v>
      </c>
      <c r="CI5" s="61">
        <v>10</v>
      </c>
      <c r="CJ5" s="61">
        <v>41.6</v>
      </c>
      <c r="CK5" s="62">
        <v>0.83</v>
      </c>
      <c r="CL5" s="62"/>
      <c r="CM5" s="62">
        <v>2.98</v>
      </c>
      <c r="CN5" s="62">
        <v>7.1</v>
      </c>
      <c r="CO5" s="62">
        <v>10.199999999999999</v>
      </c>
      <c r="CP5" s="61">
        <v>17</v>
      </c>
      <c r="CQ5" s="153">
        <v>4.4013900955690709E-2</v>
      </c>
      <c r="CR5" s="61">
        <v>89</v>
      </c>
      <c r="CS5" s="153">
        <v>0.23042571676802781</v>
      </c>
      <c r="CT5" s="163">
        <v>52.9</v>
      </c>
      <c r="CU5" s="163">
        <v>6.3</v>
      </c>
      <c r="CV5" s="163">
        <v>30.7</v>
      </c>
      <c r="CW5" s="164">
        <v>67.8</v>
      </c>
      <c r="CX5" s="60">
        <v>514</v>
      </c>
      <c r="CY5" s="61">
        <v>2691</v>
      </c>
      <c r="CZ5" s="61">
        <v>60</v>
      </c>
      <c r="DA5" s="61">
        <v>41</v>
      </c>
      <c r="DB5" s="61">
        <v>4</v>
      </c>
      <c r="DC5" s="61">
        <v>20</v>
      </c>
      <c r="DD5" s="62">
        <v>0.68</v>
      </c>
      <c r="DE5" s="61"/>
      <c r="DF5" s="62">
        <v>2.0099999999999998</v>
      </c>
      <c r="DG5" s="62">
        <v>6</v>
      </c>
      <c r="DH5" s="62">
        <v>9</v>
      </c>
      <c r="DI5" s="61">
        <v>5</v>
      </c>
      <c r="DJ5" s="153">
        <v>1.9552529182879377E-2</v>
      </c>
      <c r="DK5" s="61">
        <v>55</v>
      </c>
      <c r="DL5" s="153">
        <v>0.21507782101167314</v>
      </c>
      <c r="DM5" s="163">
        <v>40</v>
      </c>
      <c r="DN5" s="163">
        <v>4.7</v>
      </c>
      <c r="DO5" s="163">
        <v>26.8</v>
      </c>
      <c r="DP5" s="164">
        <v>72.5</v>
      </c>
      <c r="DQ5" s="60">
        <v>1011</v>
      </c>
      <c r="DR5" s="61">
        <v>4208</v>
      </c>
      <c r="DS5" s="61">
        <v>106</v>
      </c>
      <c r="DT5" s="61">
        <v>81</v>
      </c>
      <c r="DU5" s="61">
        <v>10</v>
      </c>
      <c r="DV5" s="61">
        <v>28.799999999999997</v>
      </c>
      <c r="DW5" s="62">
        <v>0.83</v>
      </c>
      <c r="DX5" s="61"/>
      <c r="DY5" s="62">
        <v>2.5099999999999998</v>
      </c>
      <c r="DZ5" s="62">
        <v>5.9</v>
      </c>
      <c r="EA5" s="62">
        <v>7.9</v>
      </c>
      <c r="EB5" s="61">
        <v>22</v>
      </c>
      <c r="EC5" s="153">
        <v>5.4619188921859539E-2</v>
      </c>
      <c r="ED5" s="61">
        <v>84</v>
      </c>
      <c r="EE5" s="153">
        <v>0.20854599406528188</v>
      </c>
      <c r="EF5" s="62">
        <v>59.1</v>
      </c>
      <c r="EG5" s="62">
        <v>5.8</v>
      </c>
      <c r="EH5" s="62">
        <v>16.5</v>
      </c>
      <c r="EI5" s="63">
        <v>81.099999999999994</v>
      </c>
      <c r="EJ5" s="162"/>
      <c r="EK5" s="7">
        <v>3</v>
      </c>
      <c r="EL5" s="58" t="s">
        <v>634</v>
      </c>
      <c r="EM5" s="89">
        <v>0.95</v>
      </c>
      <c r="EN5" s="107">
        <v>44800</v>
      </c>
      <c r="EO5" s="89"/>
      <c r="EP5" s="353"/>
      <c r="EQ5" s="352"/>
      <c r="ER5" s="352"/>
    </row>
    <row r="6" spans="1:148" x14ac:dyDescent="0.2">
      <c r="A6" s="30">
        <v>4</v>
      </c>
      <c r="B6" s="32" t="s">
        <v>133</v>
      </c>
      <c r="C6" s="120">
        <v>10.867142857142856</v>
      </c>
      <c r="D6" s="121" t="s">
        <v>766</v>
      </c>
      <c r="E6" s="35">
        <v>1</v>
      </c>
      <c r="F6" s="36">
        <v>37967</v>
      </c>
      <c r="G6" s="124">
        <v>21.80821917808219</v>
      </c>
      <c r="H6" s="37" t="s">
        <v>628</v>
      </c>
      <c r="I6" s="37">
        <v>21.389041095890413</v>
      </c>
      <c r="J6" s="37" t="s">
        <v>983</v>
      </c>
      <c r="K6" s="37" t="s">
        <v>977</v>
      </c>
      <c r="L6" s="37" t="s">
        <v>986</v>
      </c>
      <c r="M6" s="35">
        <v>72</v>
      </c>
      <c r="N6" s="35">
        <v>206</v>
      </c>
      <c r="O6" s="171">
        <v>4.41</v>
      </c>
      <c r="P6" s="172">
        <v>2</v>
      </c>
      <c r="Q6" s="57">
        <v>0</v>
      </c>
      <c r="R6" s="58">
        <v>0</v>
      </c>
      <c r="S6" s="58">
        <v>0.14299572449969461</v>
      </c>
      <c r="T6" s="58">
        <v>0.35455585207777351</v>
      </c>
      <c r="U6" s="58">
        <v>0.25025914408411076</v>
      </c>
      <c r="V6" s="58">
        <v>0.30240749808094214</v>
      </c>
      <c r="W6" s="208">
        <v>0.30240749808094214</v>
      </c>
      <c r="X6" s="183">
        <v>19.723287671232878</v>
      </c>
      <c r="Y6" s="43">
        <v>3.29</v>
      </c>
      <c r="Z6" s="43">
        <v>8.4</v>
      </c>
      <c r="AA6" s="43">
        <v>9</v>
      </c>
      <c r="AB6" s="43">
        <v>0.99</v>
      </c>
      <c r="AC6" s="43">
        <v>0</v>
      </c>
      <c r="AD6" s="44">
        <v>3.7751479289940826E-2</v>
      </c>
      <c r="AE6" s="44">
        <v>0.23680473372781063</v>
      </c>
      <c r="AF6" s="45">
        <v>4.7E-2</v>
      </c>
      <c r="AG6" s="185">
        <v>0.13</v>
      </c>
      <c r="AH6" s="185">
        <v>0.83499999999999996</v>
      </c>
      <c r="AI6" s="43">
        <v>108.92883482649184</v>
      </c>
      <c r="AJ6" s="47">
        <v>105.61135001493385</v>
      </c>
      <c r="AK6" s="173">
        <v>8</v>
      </c>
      <c r="AL6" s="262">
        <v>7</v>
      </c>
      <c r="AM6" s="262">
        <v>6</v>
      </c>
      <c r="AN6" s="262">
        <v>6</v>
      </c>
      <c r="AO6" s="262">
        <v>9</v>
      </c>
      <c r="AP6" s="262">
        <v>7</v>
      </c>
      <c r="AQ6" s="262">
        <v>8</v>
      </c>
      <c r="AR6" s="233">
        <v>0.25</v>
      </c>
      <c r="AS6" s="60"/>
      <c r="AT6" s="61">
        <v>1</v>
      </c>
      <c r="AU6" s="61"/>
      <c r="AV6" s="61"/>
      <c r="AW6" s="61"/>
      <c r="AX6" s="61">
        <v>1</v>
      </c>
      <c r="AY6" s="62"/>
      <c r="AZ6" s="62"/>
      <c r="BA6" s="62"/>
      <c r="BB6" s="62"/>
      <c r="BC6" s="62"/>
      <c r="BD6" s="61"/>
      <c r="BE6" s="153"/>
      <c r="BF6" s="61"/>
      <c r="BG6" s="153"/>
      <c r="BH6" s="163"/>
      <c r="BI6" s="163"/>
      <c r="BJ6" s="163"/>
      <c r="BK6" s="164"/>
      <c r="BL6" s="60"/>
      <c r="BM6" s="61">
        <v>1</v>
      </c>
      <c r="BN6" s="61"/>
      <c r="BO6" s="61"/>
      <c r="BP6" s="61"/>
      <c r="BQ6" s="61">
        <v>1</v>
      </c>
      <c r="BR6" s="62"/>
      <c r="BS6" s="62"/>
      <c r="BT6" s="62"/>
      <c r="BU6" s="62"/>
      <c r="BV6" s="62"/>
      <c r="BW6" s="61"/>
      <c r="BX6" s="153"/>
      <c r="BY6" s="61"/>
      <c r="BZ6" s="153"/>
      <c r="CA6" s="163"/>
      <c r="CB6" s="163"/>
      <c r="CC6" s="163"/>
      <c r="CD6" s="164"/>
      <c r="CE6" s="60">
        <v>398</v>
      </c>
      <c r="CF6" s="61">
        <v>2783.2999999999997</v>
      </c>
      <c r="CG6" s="61">
        <v>75</v>
      </c>
      <c r="CH6" s="61">
        <v>46</v>
      </c>
      <c r="CI6" s="61">
        <v>6</v>
      </c>
      <c r="CJ6" s="61">
        <v>14.3</v>
      </c>
      <c r="CK6" s="62">
        <v>0.42</v>
      </c>
      <c r="CL6" s="62"/>
      <c r="CM6" s="62">
        <v>1.22</v>
      </c>
      <c r="CN6" s="62">
        <v>6.6</v>
      </c>
      <c r="CO6" s="62">
        <v>9.6999999999999993</v>
      </c>
      <c r="CP6" s="61">
        <v>12</v>
      </c>
      <c r="CQ6" s="153">
        <v>3.6783919597989947E-2</v>
      </c>
      <c r="CR6" s="61">
        <v>63</v>
      </c>
      <c r="CS6" s="153">
        <v>0.19311557788944722</v>
      </c>
      <c r="CT6" s="163">
        <v>25</v>
      </c>
      <c r="CU6" s="163">
        <v>13.2</v>
      </c>
      <c r="CV6" s="163">
        <v>85</v>
      </c>
      <c r="CW6" s="164">
        <v>12.9</v>
      </c>
      <c r="CX6" s="60">
        <v>1209</v>
      </c>
      <c r="CY6" s="61">
        <v>3409.9</v>
      </c>
      <c r="CZ6" s="61">
        <v>120</v>
      </c>
      <c r="DA6" s="61">
        <v>86</v>
      </c>
      <c r="DB6" s="61">
        <v>9</v>
      </c>
      <c r="DC6" s="61">
        <v>24.439999999999998</v>
      </c>
      <c r="DD6" s="62">
        <v>0.99</v>
      </c>
      <c r="DE6" s="62"/>
      <c r="DF6" s="62">
        <v>3.29</v>
      </c>
      <c r="DG6" s="62">
        <v>8.4</v>
      </c>
      <c r="DH6" s="62">
        <v>8.6999999999999993</v>
      </c>
      <c r="DI6" s="61">
        <v>23</v>
      </c>
      <c r="DJ6" s="153">
        <v>6.2588916459884208E-2</v>
      </c>
      <c r="DK6" s="61">
        <v>97</v>
      </c>
      <c r="DL6" s="153">
        <v>0.26396195202646816</v>
      </c>
      <c r="DM6" s="163">
        <v>56.5</v>
      </c>
      <c r="DN6" s="163">
        <v>4.4000000000000004</v>
      </c>
      <c r="DO6" s="163">
        <v>14.2</v>
      </c>
      <c r="DP6" s="164">
        <v>81.7</v>
      </c>
      <c r="DQ6" s="60">
        <v>676</v>
      </c>
      <c r="DR6" s="61">
        <v>2701.2</v>
      </c>
      <c r="DS6" s="61">
        <v>80</v>
      </c>
      <c r="DT6" s="61">
        <v>61</v>
      </c>
      <c r="DU6" s="61">
        <v>6</v>
      </c>
      <c r="DV6" s="61">
        <v>12</v>
      </c>
      <c r="DW6" s="62">
        <v>0.88</v>
      </c>
      <c r="DX6" s="61"/>
      <c r="DY6" s="62">
        <v>2.3199999999999998</v>
      </c>
      <c r="DZ6" s="62">
        <v>6.1</v>
      </c>
      <c r="EA6" s="62">
        <v>9</v>
      </c>
      <c r="EB6" s="61">
        <v>11</v>
      </c>
      <c r="EC6" s="153">
        <v>3.7751479289940826E-2</v>
      </c>
      <c r="ED6" s="61">
        <v>69</v>
      </c>
      <c r="EE6" s="153">
        <v>0.23680473372781063</v>
      </c>
      <c r="EF6" s="62">
        <v>54.5</v>
      </c>
      <c r="EG6" s="62">
        <v>4.7</v>
      </c>
      <c r="EH6" s="62">
        <v>11.8</v>
      </c>
      <c r="EI6" s="63">
        <v>85.3</v>
      </c>
      <c r="EJ6" s="162"/>
      <c r="EK6" s="7">
        <v>4</v>
      </c>
      <c r="EL6" s="58" t="s">
        <v>637</v>
      </c>
      <c r="EM6" s="89">
        <v>0.95</v>
      </c>
      <c r="EN6" s="107">
        <v>45166</v>
      </c>
      <c r="EO6" s="89"/>
      <c r="EP6" s="353"/>
      <c r="EQ6" s="352"/>
      <c r="ER6" s="352"/>
    </row>
    <row r="7" spans="1:148" x14ac:dyDescent="0.2">
      <c r="A7" s="30">
        <v>5</v>
      </c>
      <c r="B7" s="32" t="s">
        <v>154</v>
      </c>
      <c r="C7" s="120">
        <v>10.531428571428572</v>
      </c>
      <c r="D7" s="121" t="s">
        <v>719</v>
      </c>
      <c r="E7" s="35">
        <v>1</v>
      </c>
      <c r="F7" s="36">
        <v>37834</v>
      </c>
      <c r="G7" s="124">
        <v>22.172602739726027</v>
      </c>
      <c r="H7" s="37" t="s">
        <v>628</v>
      </c>
      <c r="I7" s="37">
        <v>21.753424657534246</v>
      </c>
      <c r="J7" s="37" t="s">
        <v>978</v>
      </c>
      <c r="K7" s="37" t="s">
        <v>981</v>
      </c>
      <c r="L7" s="37" t="s">
        <v>988</v>
      </c>
      <c r="M7" s="35">
        <v>71</v>
      </c>
      <c r="N7" s="35">
        <v>191</v>
      </c>
      <c r="O7" s="171">
        <v>4.29</v>
      </c>
      <c r="P7" s="172">
        <v>1</v>
      </c>
      <c r="Q7" s="57">
        <v>0</v>
      </c>
      <c r="R7" s="58">
        <v>0</v>
      </c>
      <c r="S7" s="58">
        <v>0.16907932831499711</v>
      </c>
      <c r="T7" s="58">
        <v>0.19277662755923625</v>
      </c>
      <c r="U7" s="58">
        <v>0.22130044843049326</v>
      </c>
      <c r="V7" s="58">
        <v>0.22130044843049326</v>
      </c>
      <c r="W7" s="208">
        <v>0.22130044843049326</v>
      </c>
      <c r="X7" s="183">
        <v>21.090410958904108</v>
      </c>
      <c r="Y7" s="43">
        <v>2.1</v>
      </c>
      <c r="Z7" s="43">
        <v>5.9</v>
      </c>
      <c r="AA7" s="43">
        <v>13.5</v>
      </c>
      <c r="AB7" s="43">
        <v>1.06</v>
      </c>
      <c r="AC7" s="43">
        <v>0</v>
      </c>
      <c r="AD7" s="44">
        <v>3.8297872340425532E-2</v>
      </c>
      <c r="AE7" s="44">
        <v>0.13829787234042554</v>
      </c>
      <c r="AF7" s="45">
        <v>6.5000000000000002E-2</v>
      </c>
      <c r="AG7" s="185">
        <v>0.70799999999999996</v>
      </c>
      <c r="AH7" s="185">
        <v>0.29199999999999998</v>
      </c>
      <c r="AI7" s="43">
        <v>112.78054635906297</v>
      </c>
      <c r="AJ7" s="47">
        <v>107.07564733107711</v>
      </c>
      <c r="AK7" s="173">
        <v>6</v>
      </c>
      <c r="AL7" s="262">
        <v>4</v>
      </c>
      <c r="AM7" s="262">
        <v>4</v>
      </c>
      <c r="AN7" s="262">
        <v>4</v>
      </c>
      <c r="AO7" s="262">
        <v>10</v>
      </c>
      <c r="AP7" s="262">
        <v>7</v>
      </c>
      <c r="AQ7" s="262">
        <v>10</v>
      </c>
      <c r="AR7" s="233">
        <v>1</v>
      </c>
      <c r="AS7" s="60"/>
      <c r="AT7" s="61">
        <v>1</v>
      </c>
      <c r="AU7" s="61"/>
      <c r="AV7" s="61"/>
      <c r="AW7" s="61"/>
      <c r="AX7" s="61">
        <v>1</v>
      </c>
      <c r="AY7" s="62"/>
      <c r="AZ7" s="62"/>
      <c r="BA7" s="62"/>
      <c r="BB7" s="62"/>
      <c r="BC7" s="62"/>
      <c r="BD7" s="61"/>
      <c r="BE7" s="153"/>
      <c r="BF7" s="61"/>
      <c r="BG7" s="153"/>
      <c r="BH7" s="163"/>
      <c r="BI7" s="163"/>
      <c r="BJ7" s="163"/>
      <c r="BK7" s="164"/>
      <c r="BL7" s="60"/>
      <c r="BM7" s="61">
        <v>1</v>
      </c>
      <c r="BN7" s="61"/>
      <c r="BO7" s="61"/>
      <c r="BP7" s="61"/>
      <c r="BQ7" s="61">
        <v>1</v>
      </c>
      <c r="BR7" s="62"/>
      <c r="BS7" s="62"/>
      <c r="BT7" s="62"/>
      <c r="BU7" s="62"/>
      <c r="BV7" s="62"/>
      <c r="BW7" s="61"/>
      <c r="BX7" s="153"/>
      <c r="BY7" s="61"/>
      <c r="BZ7" s="153"/>
      <c r="CA7" s="163"/>
      <c r="CB7" s="163"/>
      <c r="CC7" s="163"/>
      <c r="CD7" s="164"/>
      <c r="CE7" s="60">
        <v>584</v>
      </c>
      <c r="CF7" s="61">
        <v>3454</v>
      </c>
      <c r="CG7" s="61">
        <v>56</v>
      </c>
      <c r="CH7" s="61">
        <v>38</v>
      </c>
      <c r="CI7" s="61">
        <v>7</v>
      </c>
      <c r="CJ7" s="61">
        <v>34.1</v>
      </c>
      <c r="CK7" s="62">
        <v>1.08</v>
      </c>
      <c r="CL7" s="62"/>
      <c r="CM7" s="62">
        <v>1.66</v>
      </c>
      <c r="CN7" s="62">
        <v>6.1</v>
      </c>
      <c r="CO7" s="62">
        <v>12.1</v>
      </c>
      <c r="CP7" s="61">
        <v>8</v>
      </c>
      <c r="CQ7" s="153">
        <v>2.273972602739726E-2</v>
      </c>
      <c r="CR7" s="61">
        <v>48</v>
      </c>
      <c r="CS7" s="153">
        <v>0.13643835616438355</v>
      </c>
      <c r="CT7" s="163">
        <v>37.5</v>
      </c>
      <c r="CU7" s="163">
        <v>9.5</v>
      </c>
      <c r="CV7" s="163">
        <v>95.6</v>
      </c>
      <c r="CW7" s="164">
        <v>4.4000000000000004</v>
      </c>
      <c r="CX7" s="60">
        <v>419</v>
      </c>
      <c r="CY7" s="61">
        <v>2173.5</v>
      </c>
      <c r="CZ7" s="61">
        <v>63</v>
      </c>
      <c r="DA7" s="61">
        <v>39</v>
      </c>
      <c r="DB7" s="61">
        <v>6</v>
      </c>
      <c r="DC7" s="61">
        <v>18</v>
      </c>
      <c r="DD7" s="62">
        <v>0.82</v>
      </c>
      <c r="DE7" s="62"/>
      <c r="DF7" s="62">
        <v>1.64</v>
      </c>
      <c r="DG7" s="62">
        <v>5.9</v>
      </c>
      <c r="DH7" s="62">
        <v>8.3000000000000007</v>
      </c>
      <c r="DI7" s="61">
        <v>10</v>
      </c>
      <c r="DJ7" s="153">
        <v>3.9140811455847253E-2</v>
      </c>
      <c r="DK7" s="61">
        <v>53</v>
      </c>
      <c r="DL7" s="153">
        <v>0.20744630071599043</v>
      </c>
      <c r="DM7" s="163">
        <v>30</v>
      </c>
      <c r="DN7" s="163">
        <v>13.3</v>
      </c>
      <c r="DO7" s="163">
        <v>65.5</v>
      </c>
      <c r="DP7" s="164">
        <v>34.5</v>
      </c>
      <c r="DQ7" s="60">
        <v>987</v>
      </c>
      <c r="DR7" s="61">
        <v>4460</v>
      </c>
      <c r="DS7" s="61">
        <v>83</v>
      </c>
      <c r="DT7" s="61">
        <v>58</v>
      </c>
      <c r="DU7" s="61">
        <v>9</v>
      </c>
      <c r="DV7" s="61">
        <v>40</v>
      </c>
      <c r="DW7" s="62">
        <v>1.06</v>
      </c>
      <c r="DX7" s="61"/>
      <c r="DY7" s="62">
        <v>2.1</v>
      </c>
      <c r="DZ7" s="62">
        <v>5.2</v>
      </c>
      <c r="EA7" s="62">
        <v>13.5</v>
      </c>
      <c r="EB7" s="61">
        <v>18</v>
      </c>
      <c r="EC7" s="153">
        <v>3.8297872340425532E-2</v>
      </c>
      <c r="ED7" s="61">
        <v>65</v>
      </c>
      <c r="EE7" s="153">
        <v>0.13829787234042554</v>
      </c>
      <c r="EF7" s="62">
        <v>61.1</v>
      </c>
      <c r="EG7" s="62">
        <v>6.5</v>
      </c>
      <c r="EH7" s="62">
        <v>76.099999999999994</v>
      </c>
      <c r="EI7" s="63">
        <v>23.9</v>
      </c>
      <c r="EJ7" s="162"/>
      <c r="EK7" s="7">
        <v>5</v>
      </c>
      <c r="EL7" s="58" t="s">
        <v>640</v>
      </c>
      <c r="EM7" s="89">
        <v>0.95</v>
      </c>
      <c r="EN7" s="107">
        <v>45532</v>
      </c>
      <c r="EO7" s="89"/>
      <c r="EP7" s="353"/>
      <c r="EQ7" s="352"/>
      <c r="ER7" s="352"/>
    </row>
    <row r="8" spans="1:148" x14ac:dyDescent="0.2">
      <c r="A8" s="30">
        <v>6</v>
      </c>
      <c r="B8" s="32" t="s">
        <v>167</v>
      </c>
      <c r="C8" s="120">
        <v>10.475714285714288</v>
      </c>
      <c r="D8" s="34" t="s">
        <v>769</v>
      </c>
      <c r="E8" s="35">
        <v>3</v>
      </c>
      <c r="F8" s="36">
        <v>37605</v>
      </c>
      <c r="G8" s="124">
        <v>22.8</v>
      </c>
      <c r="H8" s="37" t="s">
        <v>669</v>
      </c>
      <c r="I8" s="37">
        <v>22.38082191780822</v>
      </c>
      <c r="J8" s="37" t="s">
        <v>978</v>
      </c>
      <c r="K8" s="37" t="s">
        <v>979</v>
      </c>
      <c r="L8" s="37" t="s">
        <v>985</v>
      </c>
      <c r="M8" s="35">
        <v>76</v>
      </c>
      <c r="N8" s="35">
        <v>214</v>
      </c>
      <c r="O8" s="171">
        <v>4.47</v>
      </c>
      <c r="P8" s="172">
        <v>2</v>
      </c>
      <c r="Q8" s="57">
        <v>0</v>
      </c>
      <c r="R8" s="58">
        <v>0.17225755166931639</v>
      </c>
      <c r="S8" s="58">
        <v>0.18925766404864455</v>
      </c>
      <c r="T8" s="58">
        <v>0.3086342229199372</v>
      </c>
      <c r="U8" s="58">
        <v>0.35648747029271083</v>
      </c>
      <c r="V8" s="58">
        <v>0.35648747029271083</v>
      </c>
      <c r="W8" s="208">
        <v>0.33866309677807527</v>
      </c>
      <c r="X8" s="183">
        <v>20.715068493150685</v>
      </c>
      <c r="Y8" s="43">
        <v>3</v>
      </c>
      <c r="Z8" s="43">
        <v>6.7</v>
      </c>
      <c r="AA8" s="43">
        <v>13.2</v>
      </c>
      <c r="AB8" s="43">
        <v>1.3</v>
      </c>
      <c r="AC8" s="43">
        <v>0</v>
      </c>
      <c r="AD8" s="44">
        <v>5.387341772151899E-2</v>
      </c>
      <c r="AE8" s="44">
        <v>0.23569620253164558</v>
      </c>
      <c r="AF8" s="45">
        <v>2.2000000000000002E-2</v>
      </c>
      <c r="AG8" s="185">
        <v>0.71100000000000008</v>
      </c>
      <c r="AH8" s="185">
        <v>0.28900000000000003</v>
      </c>
      <c r="AI8" s="43">
        <v>107.20466313325163</v>
      </c>
      <c r="AJ8" s="47">
        <v>112.72053886813758</v>
      </c>
      <c r="AK8" s="173">
        <v>9</v>
      </c>
      <c r="AL8" s="262">
        <v>5</v>
      </c>
      <c r="AM8" s="262">
        <v>6</v>
      </c>
      <c r="AN8" s="262">
        <v>5</v>
      </c>
      <c r="AO8" s="262">
        <v>8</v>
      </c>
      <c r="AP8" s="262">
        <v>8</v>
      </c>
      <c r="AQ8" s="262">
        <v>8</v>
      </c>
      <c r="AR8" s="233">
        <v>0.75</v>
      </c>
      <c r="AS8" s="60"/>
      <c r="AT8" s="61">
        <v>1</v>
      </c>
      <c r="AU8" s="61"/>
      <c r="AV8" s="61"/>
      <c r="AW8" s="61"/>
      <c r="AX8" s="61"/>
      <c r="AY8" s="62"/>
      <c r="AZ8" s="62"/>
      <c r="BA8" s="62"/>
      <c r="BB8" s="62"/>
      <c r="BC8" s="62"/>
      <c r="BD8" s="61"/>
      <c r="BE8" s="153"/>
      <c r="BF8" s="61"/>
      <c r="BG8" s="153"/>
      <c r="BH8" s="62"/>
      <c r="BI8" s="62"/>
      <c r="BJ8" s="62"/>
      <c r="BK8" s="63"/>
      <c r="BL8" s="60">
        <v>394</v>
      </c>
      <c r="BM8" s="61">
        <v>2287.272727272727</v>
      </c>
      <c r="BN8" s="61">
        <v>55</v>
      </c>
      <c r="BO8" s="61">
        <v>29</v>
      </c>
      <c r="BP8" s="61">
        <v>3</v>
      </c>
      <c r="BQ8" s="61">
        <v>16.363636363636363</v>
      </c>
      <c r="BR8" s="62"/>
      <c r="BS8" s="62"/>
      <c r="BT8" s="62">
        <v>1.29</v>
      </c>
      <c r="BU8" s="62">
        <v>3.4</v>
      </c>
      <c r="BV8" s="62">
        <v>15.1</v>
      </c>
      <c r="BW8" s="61">
        <v>11</v>
      </c>
      <c r="BX8" s="153">
        <v>3.6015228426395936E-2</v>
      </c>
      <c r="BY8" s="61">
        <v>44</v>
      </c>
      <c r="BZ8" s="153">
        <v>0.14406091370558374</v>
      </c>
      <c r="CA8" s="62">
        <v>54.5</v>
      </c>
      <c r="CB8" s="62">
        <v>9.4</v>
      </c>
      <c r="CC8" s="62">
        <v>96.3</v>
      </c>
      <c r="CD8" s="63">
        <v>3.7</v>
      </c>
      <c r="CE8" s="60">
        <v>747</v>
      </c>
      <c r="CF8" s="61">
        <v>3947</v>
      </c>
      <c r="CG8" s="61">
        <v>86</v>
      </c>
      <c r="CH8" s="61">
        <v>58</v>
      </c>
      <c r="CI8" s="61">
        <v>10</v>
      </c>
      <c r="CJ8" s="61">
        <v>33</v>
      </c>
      <c r="CK8" s="62"/>
      <c r="CL8" s="62"/>
      <c r="CM8" s="62">
        <v>1.88</v>
      </c>
      <c r="CN8" s="62">
        <v>4.2</v>
      </c>
      <c r="CO8" s="62">
        <v>14.1</v>
      </c>
      <c r="CP8" s="61">
        <v>26</v>
      </c>
      <c r="CQ8" s="153">
        <v>6.5435073627844717E-2</v>
      </c>
      <c r="CR8" s="61">
        <v>60</v>
      </c>
      <c r="CS8" s="153">
        <v>0.15100401606425704</v>
      </c>
      <c r="CT8" s="62">
        <v>57.7</v>
      </c>
      <c r="CU8" s="62">
        <v>1.7</v>
      </c>
      <c r="CV8" s="62">
        <v>95.2</v>
      </c>
      <c r="CW8" s="63">
        <v>4.5999999999999996</v>
      </c>
      <c r="CX8" s="60">
        <v>983</v>
      </c>
      <c r="CY8" s="61">
        <v>3185</v>
      </c>
      <c r="CZ8" s="61">
        <v>80</v>
      </c>
      <c r="DA8" s="61">
        <v>53</v>
      </c>
      <c r="DB8" s="61">
        <v>6</v>
      </c>
      <c r="DC8" s="61">
        <v>19.8</v>
      </c>
      <c r="DD8" s="62">
        <v>1.3</v>
      </c>
      <c r="DE8" s="62"/>
      <c r="DF8" s="62">
        <v>3</v>
      </c>
      <c r="DG8" s="62">
        <v>6.7</v>
      </c>
      <c r="DH8" s="62">
        <v>13.2</v>
      </c>
      <c r="DI8" s="61">
        <v>20</v>
      </c>
      <c r="DJ8" s="153">
        <v>6.1037639877924717E-2</v>
      </c>
      <c r="DK8" s="61">
        <v>60</v>
      </c>
      <c r="DL8" s="153">
        <v>0.18311291963377416</v>
      </c>
      <c r="DM8" s="62">
        <v>50</v>
      </c>
      <c r="DN8" s="62">
        <v>1.9</v>
      </c>
      <c r="DO8" s="62">
        <v>71.3</v>
      </c>
      <c r="DP8" s="63">
        <v>28.7</v>
      </c>
      <c r="DQ8" s="60">
        <v>1185</v>
      </c>
      <c r="DR8" s="61">
        <v>3324.1</v>
      </c>
      <c r="DS8" s="61">
        <v>129</v>
      </c>
      <c r="DT8" s="61">
        <v>87</v>
      </c>
      <c r="DU8" s="61">
        <v>9</v>
      </c>
      <c r="DV8" s="61">
        <v>20.399999999999999</v>
      </c>
      <c r="DW8" s="62">
        <v>1.1399999999999999</v>
      </c>
      <c r="DX8" s="61"/>
      <c r="DY8" s="62">
        <v>2.66</v>
      </c>
      <c r="DZ8" s="62">
        <v>3.8</v>
      </c>
      <c r="EA8" s="62">
        <v>12.1</v>
      </c>
      <c r="EB8" s="61">
        <v>24</v>
      </c>
      <c r="EC8" s="153">
        <v>5.387341772151899E-2</v>
      </c>
      <c r="ED8" s="61">
        <v>105</v>
      </c>
      <c r="EE8" s="153">
        <v>0.23569620253164558</v>
      </c>
      <c r="EF8" s="62">
        <v>58.3</v>
      </c>
      <c r="EG8" s="62">
        <v>2.2000000000000002</v>
      </c>
      <c r="EH8" s="62">
        <v>70.900000000000006</v>
      </c>
      <c r="EI8" s="63">
        <v>29.1</v>
      </c>
      <c r="EJ8" s="162"/>
      <c r="EK8" s="7">
        <v>6</v>
      </c>
      <c r="EL8" s="58" t="s">
        <v>642</v>
      </c>
      <c r="EM8" s="89">
        <v>0.85</v>
      </c>
      <c r="EN8" s="89"/>
      <c r="EO8" s="89"/>
      <c r="EP8" s="353"/>
      <c r="EQ8" s="352"/>
      <c r="ER8" s="352"/>
    </row>
    <row r="9" spans="1:148" x14ac:dyDescent="0.2">
      <c r="A9" s="30">
        <v>7</v>
      </c>
      <c r="B9" s="32" t="s">
        <v>171</v>
      </c>
      <c r="C9" s="120">
        <v>10.379999999999999</v>
      </c>
      <c r="D9" s="34" t="s">
        <v>663</v>
      </c>
      <c r="E9" s="35">
        <v>1</v>
      </c>
      <c r="F9" s="36">
        <v>37315</v>
      </c>
      <c r="G9" s="124">
        <v>23.594520547945205</v>
      </c>
      <c r="H9" s="37" t="s">
        <v>754</v>
      </c>
      <c r="I9" s="37">
        <v>23.175342465753424</v>
      </c>
      <c r="J9" s="37" t="s">
        <v>976</v>
      </c>
      <c r="K9" s="37" t="s">
        <v>982</v>
      </c>
      <c r="L9" s="37" t="s">
        <v>985</v>
      </c>
      <c r="M9" s="35">
        <v>74</v>
      </c>
      <c r="N9" s="35">
        <v>205</v>
      </c>
      <c r="O9" s="171">
        <v>4.54</v>
      </c>
      <c r="P9" s="172">
        <v>2</v>
      </c>
      <c r="Q9" s="57">
        <v>4.6168051708217916E-2</v>
      </c>
      <c r="R9" s="58">
        <v>0.1853262249301853</v>
      </c>
      <c r="S9" s="58">
        <v>0.28837760319241795</v>
      </c>
      <c r="T9" s="58">
        <v>0.28769841269841268</v>
      </c>
      <c r="U9" s="58">
        <v>0.36701824401368299</v>
      </c>
      <c r="V9" s="58">
        <v>0.36701824401368299</v>
      </c>
      <c r="W9" s="208">
        <v>0.36701824401368299</v>
      </c>
      <c r="X9" s="183">
        <v>20.506849315068493</v>
      </c>
      <c r="Y9" s="43">
        <v>5.15</v>
      </c>
      <c r="Z9" s="43">
        <v>7.7</v>
      </c>
      <c r="AA9" s="43">
        <v>13.2</v>
      </c>
      <c r="AB9" s="43">
        <v>1.29</v>
      </c>
      <c r="AC9" s="43">
        <v>0</v>
      </c>
      <c r="AD9" s="44">
        <v>6.5000000000000002E-2</v>
      </c>
      <c r="AE9" s="44">
        <v>0.315</v>
      </c>
      <c r="AF9" s="45">
        <v>7.6999999999999999E-2</v>
      </c>
      <c r="AG9" s="185">
        <v>0.85499999999999998</v>
      </c>
      <c r="AH9" s="185">
        <v>0.14150000000000001</v>
      </c>
      <c r="AI9" s="43">
        <v>96.507362181721788</v>
      </c>
      <c r="AJ9" s="47">
        <v>97.493804066777329</v>
      </c>
      <c r="AK9" s="173">
        <v>10</v>
      </c>
      <c r="AL9" s="262">
        <v>5</v>
      </c>
      <c r="AM9" s="262">
        <v>10</v>
      </c>
      <c r="AN9" s="262">
        <v>6</v>
      </c>
      <c r="AO9" s="262">
        <v>7</v>
      </c>
      <c r="AP9" s="262">
        <v>6</v>
      </c>
      <c r="AQ9" s="262">
        <v>8</v>
      </c>
      <c r="AR9" s="233">
        <v>0.5</v>
      </c>
      <c r="AS9" s="60">
        <v>20</v>
      </c>
      <c r="AT9" s="61">
        <v>433.2</v>
      </c>
      <c r="AU9" s="61">
        <v>1</v>
      </c>
      <c r="AV9" s="61">
        <v>1</v>
      </c>
      <c r="AW9" s="61">
        <v>0</v>
      </c>
      <c r="AX9" s="61">
        <v>4.2</v>
      </c>
      <c r="AY9" s="62"/>
      <c r="AZ9" s="62"/>
      <c r="BA9" s="62">
        <v>2.2200000000000002</v>
      </c>
      <c r="BB9" s="62">
        <v>6</v>
      </c>
      <c r="BC9" s="62">
        <v>14</v>
      </c>
      <c r="BD9" s="61">
        <v>0</v>
      </c>
      <c r="BE9" s="153">
        <v>0</v>
      </c>
      <c r="BF9" s="61">
        <v>1</v>
      </c>
      <c r="BG9" s="153">
        <v>0.11100000000000002</v>
      </c>
      <c r="BH9" s="163">
        <v>0</v>
      </c>
      <c r="BI9" s="163">
        <v>0</v>
      </c>
      <c r="BJ9" s="163">
        <v>10</v>
      </c>
      <c r="BK9" s="164">
        <v>90</v>
      </c>
      <c r="BL9" s="60">
        <v>584</v>
      </c>
      <c r="BM9" s="61">
        <v>3151.2000000000003</v>
      </c>
      <c r="BN9" s="61">
        <v>62</v>
      </c>
      <c r="BO9" s="61">
        <v>41</v>
      </c>
      <c r="BP9" s="61">
        <v>4</v>
      </c>
      <c r="BQ9" s="61">
        <v>21.6</v>
      </c>
      <c r="BR9" s="62"/>
      <c r="BS9" s="62"/>
      <c r="BT9" s="62">
        <v>2.17</v>
      </c>
      <c r="BU9" s="62">
        <v>4.5</v>
      </c>
      <c r="BV9" s="62">
        <v>13.5</v>
      </c>
      <c r="BW9" s="61">
        <v>18</v>
      </c>
      <c r="BX9" s="153">
        <v>6.6883561643835604E-2</v>
      </c>
      <c r="BY9" s="61">
        <v>44</v>
      </c>
      <c r="BZ9" s="153">
        <v>0.1634931506849315</v>
      </c>
      <c r="CA9" s="163">
        <v>61.1</v>
      </c>
      <c r="CB9" s="163">
        <v>2.4</v>
      </c>
      <c r="CC9" s="163">
        <v>97.2</v>
      </c>
      <c r="CD9" s="164">
        <v>2.8</v>
      </c>
      <c r="CE9" s="60">
        <v>925</v>
      </c>
      <c r="CF9" s="61">
        <v>3207.6000000000004</v>
      </c>
      <c r="CG9" s="61">
        <v>102</v>
      </c>
      <c r="CH9" s="61">
        <v>64</v>
      </c>
      <c r="CI9" s="61">
        <v>10</v>
      </c>
      <c r="CJ9" s="61">
        <v>25.200000000000003</v>
      </c>
      <c r="CK9" s="62">
        <v>1.02</v>
      </c>
      <c r="CL9" s="62"/>
      <c r="CM9" s="62">
        <v>2.36</v>
      </c>
      <c r="CN9" s="62">
        <v>6.3</v>
      </c>
      <c r="CO9" s="62">
        <v>10.8</v>
      </c>
      <c r="CP9" s="61">
        <v>34</v>
      </c>
      <c r="CQ9" s="153">
        <v>8.6745945945945938E-2</v>
      </c>
      <c r="CR9" s="61">
        <v>68</v>
      </c>
      <c r="CS9" s="153">
        <v>0.17349189189189188</v>
      </c>
      <c r="CT9" s="163">
        <v>47.1</v>
      </c>
      <c r="CU9" s="163">
        <v>8.6</v>
      </c>
      <c r="CV9" s="163">
        <v>87.1</v>
      </c>
      <c r="CW9" s="164">
        <v>12.5</v>
      </c>
      <c r="CX9" s="60">
        <v>986</v>
      </c>
      <c r="CY9" s="61">
        <v>3427.2000000000003</v>
      </c>
      <c r="CZ9" s="61">
        <v>87</v>
      </c>
      <c r="DA9" s="61">
        <v>54</v>
      </c>
      <c r="DB9" s="61">
        <v>8</v>
      </c>
      <c r="DC9" s="61">
        <v>24</v>
      </c>
      <c r="DD9" s="62">
        <v>1.29</v>
      </c>
      <c r="DE9" s="61"/>
      <c r="DF9" s="62">
        <v>3.17</v>
      </c>
      <c r="DG9" s="62">
        <v>6.7</v>
      </c>
      <c r="DH9" s="62">
        <v>13.2</v>
      </c>
      <c r="DI9" s="61">
        <v>28</v>
      </c>
      <c r="DJ9" s="153">
        <v>9.0020283975659227E-2</v>
      </c>
      <c r="DK9" s="61">
        <v>59</v>
      </c>
      <c r="DL9" s="153">
        <v>0.18968559837728194</v>
      </c>
      <c r="DM9" s="163">
        <v>35.700000000000003</v>
      </c>
      <c r="DN9" s="163">
        <v>5.3</v>
      </c>
      <c r="DO9" s="163">
        <v>85</v>
      </c>
      <c r="DP9" s="164">
        <v>14.7</v>
      </c>
      <c r="DQ9" s="60">
        <v>1030</v>
      </c>
      <c r="DR9" s="61">
        <v>2806.4</v>
      </c>
      <c r="DS9" s="61">
        <v>76</v>
      </c>
      <c r="DT9" s="61">
        <v>60</v>
      </c>
      <c r="DU9" s="61">
        <v>7</v>
      </c>
      <c r="DV9" s="61">
        <v>18.399999999999999</v>
      </c>
      <c r="DW9" s="62">
        <v>1.04</v>
      </c>
      <c r="DX9" s="61"/>
      <c r="DY9" s="62">
        <v>5.15</v>
      </c>
      <c r="DZ9" s="62">
        <v>7.7</v>
      </c>
      <c r="EA9" s="62">
        <v>12</v>
      </c>
      <c r="EB9" s="61">
        <v>13</v>
      </c>
      <c r="EC9" s="153">
        <v>6.5000000000000002E-2</v>
      </c>
      <c r="ED9" s="61">
        <v>63</v>
      </c>
      <c r="EE9" s="153">
        <v>0.315</v>
      </c>
      <c r="EF9" s="62">
        <v>61.5</v>
      </c>
      <c r="EG9" s="62">
        <v>7.7</v>
      </c>
      <c r="EH9" s="62">
        <v>86</v>
      </c>
      <c r="EI9" s="63">
        <v>13.6</v>
      </c>
      <c r="EJ9" s="162"/>
      <c r="EK9" s="7">
        <v>7</v>
      </c>
      <c r="EL9" s="58" t="s">
        <v>645</v>
      </c>
      <c r="EM9" s="89">
        <v>0.76</v>
      </c>
      <c r="EN9" s="89"/>
      <c r="EO9" s="89"/>
      <c r="EP9" s="353"/>
      <c r="EQ9" s="352"/>
      <c r="ER9" s="352"/>
    </row>
    <row r="10" spans="1:148" x14ac:dyDescent="0.2">
      <c r="A10" s="30">
        <v>8</v>
      </c>
      <c r="B10" s="32" t="s">
        <v>173</v>
      </c>
      <c r="C10" s="120">
        <v>9.7728571428571431</v>
      </c>
      <c r="D10" s="34" t="s">
        <v>756</v>
      </c>
      <c r="E10" s="35">
        <v>5</v>
      </c>
      <c r="F10" s="36">
        <v>37573</v>
      </c>
      <c r="G10" s="124">
        <v>22.887671232876713</v>
      </c>
      <c r="H10" s="37" t="s">
        <v>754</v>
      </c>
      <c r="I10" s="37">
        <v>22.468493150684932</v>
      </c>
      <c r="J10" s="37" t="s">
        <v>976</v>
      </c>
      <c r="K10" s="37" t="s">
        <v>981</v>
      </c>
      <c r="L10" s="37" t="s">
        <v>986</v>
      </c>
      <c r="M10" s="35">
        <v>71</v>
      </c>
      <c r="N10" s="35">
        <v>190</v>
      </c>
      <c r="O10" s="171">
        <v>4.4000000000000004</v>
      </c>
      <c r="P10" s="172">
        <v>3</v>
      </c>
      <c r="Q10" s="57">
        <v>0.38213132400430566</v>
      </c>
      <c r="R10" s="58">
        <v>0.29679012345679012</v>
      </c>
      <c r="S10" s="58">
        <v>0.27958656330749354</v>
      </c>
      <c r="T10" s="58">
        <v>0.20833333333333331</v>
      </c>
      <c r="U10" s="58">
        <v>0.33324045695179716</v>
      </c>
      <c r="V10" s="58">
        <v>0.35768589047805144</v>
      </c>
      <c r="W10" s="208">
        <v>0.33980159595414883</v>
      </c>
      <c r="X10" s="183">
        <v>17.824657534246576</v>
      </c>
      <c r="Y10" s="43">
        <v>2.71</v>
      </c>
      <c r="Z10" s="43">
        <v>8.4</v>
      </c>
      <c r="AA10" s="43">
        <v>11.5</v>
      </c>
      <c r="AB10" s="43">
        <v>1.23</v>
      </c>
      <c r="AC10" s="43">
        <v>0</v>
      </c>
      <c r="AD10" s="44">
        <v>3.6254180602006685E-2</v>
      </c>
      <c r="AE10" s="44">
        <v>0.19260033444816052</v>
      </c>
      <c r="AF10" s="45">
        <v>6.7000000000000004E-2</v>
      </c>
      <c r="AG10" s="185">
        <v>0.81699999999999995</v>
      </c>
      <c r="AH10" s="185">
        <v>0.17749999999999999</v>
      </c>
      <c r="AI10" s="43">
        <v>101.38480978075265</v>
      </c>
      <c r="AJ10" s="47">
        <v>96.256353487152964</v>
      </c>
      <c r="AK10" s="173">
        <v>9</v>
      </c>
      <c r="AL10" s="262">
        <v>10</v>
      </c>
      <c r="AM10" s="262">
        <v>5</v>
      </c>
      <c r="AN10" s="262">
        <v>6</v>
      </c>
      <c r="AO10" s="262">
        <v>9</v>
      </c>
      <c r="AP10" s="262">
        <v>6</v>
      </c>
      <c r="AQ10" s="262">
        <v>6</v>
      </c>
      <c r="AR10" s="233">
        <v>0</v>
      </c>
      <c r="AS10" s="60">
        <v>426</v>
      </c>
      <c r="AT10" s="61">
        <v>1114.8000000000002</v>
      </c>
      <c r="AU10" s="61">
        <v>52</v>
      </c>
      <c r="AV10" s="61">
        <v>35</v>
      </c>
      <c r="AW10" s="61">
        <v>2</v>
      </c>
      <c r="AX10" s="61"/>
      <c r="AY10" s="62"/>
      <c r="AZ10" s="62"/>
      <c r="BA10" s="62">
        <v>1.75</v>
      </c>
      <c r="BB10" s="62">
        <v>5.3</v>
      </c>
      <c r="BC10" s="62">
        <v>9.8000000000000007</v>
      </c>
      <c r="BD10" s="61">
        <v>6</v>
      </c>
      <c r="BE10" s="153">
        <v>2.4647887323943664E-2</v>
      </c>
      <c r="BF10" s="61">
        <v>46</v>
      </c>
      <c r="BG10" s="153">
        <v>0.18896713615023475</v>
      </c>
      <c r="BH10" s="62">
        <v>50</v>
      </c>
      <c r="BI10" s="62">
        <v>7.9</v>
      </c>
      <c r="BJ10" s="62">
        <v>80.2</v>
      </c>
      <c r="BK10" s="63">
        <v>19.399999999999999</v>
      </c>
      <c r="BL10" s="60">
        <v>601</v>
      </c>
      <c r="BM10" s="61">
        <v>2025</v>
      </c>
      <c r="BN10" s="61">
        <v>72</v>
      </c>
      <c r="BO10" s="61">
        <v>42</v>
      </c>
      <c r="BP10" s="61">
        <v>2</v>
      </c>
      <c r="BQ10" s="61"/>
      <c r="BR10" s="62"/>
      <c r="BS10" s="62"/>
      <c r="BT10" s="62">
        <v>2.21</v>
      </c>
      <c r="BU10" s="62">
        <v>4.5</v>
      </c>
      <c r="BV10" s="62">
        <v>11.9</v>
      </c>
      <c r="BW10" s="61">
        <v>17</v>
      </c>
      <c r="BX10" s="153">
        <v>6.2512479201331114E-2</v>
      </c>
      <c r="BY10" s="61">
        <v>55</v>
      </c>
      <c r="BZ10" s="153">
        <v>0.20224625623960066</v>
      </c>
      <c r="CA10" s="62">
        <v>41.2</v>
      </c>
      <c r="CB10" s="62">
        <v>10.6</v>
      </c>
      <c r="CC10" s="62">
        <v>75.900000000000006</v>
      </c>
      <c r="CD10" s="63">
        <v>23.8</v>
      </c>
      <c r="CE10" s="60">
        <v>541</v>
      </c>
      <c r="CF10" s="61">
        <v>1935</v>
      </c>
      <c r="CG10" s="61">
        <v>66</v>
      </c>
      <c r="CH10" s="61">
        <v>40</v>
      </c>
      <c r="CI10" s="61">
        <v>5</v>
      </c>
      <c r="CJ10" s="61"/>
      <c r="CK10" s="62">
        <v>0.5</v>
      </c>
      <c r="CL10" s="62"/>
      <c r="CM10" s="62">
        <v>1.83</v>
      </c>
      <c r="CN10" s="62">
        <v>7.2</v>
      </c>
      <c r="CO10" s="62">
        <v>10.5</v>
      </c>
      <c r="CP10" s="61">
        <v>11</v>
      </c>
      <c r="CQ10" s="153">
        <v>3.7208872458410348E-2</v>
      </c>
      <c r="CR10" s="61">
        <v>55</v>
      </c>
      <c r="CS10" s="153">
        <v>0.18604436229205173</v>
      </c>
      <c r="CT10" s="62">
        <v>45.5</v>
      </c>
      <c r="CU10" s="62">
        <v>11.1</v>
      </c>
      <c r="CV10" s="62">
        <v>86.6</v>
      </c>
      <c r="CW10" s="63">
        <v>10.1</v>
      </c>
      <c r="CX10" s="60">
        <v>842</v>
      </c>
      <c r="CY10" s="61">
        <v>4041.6000000000004</v>
      </c>
      <c r="CZ10" s="61">
        <v>85</v>
      </c>
      <c r="DA10" s="61">
        <v>61</v>
      </c>
      <c r="DB10" s="61">
        <v>6</v>
      </c>
      <c r="DC10" s="61"/>
      <c r="DD10" s="62">
        <v>0.73</v>
      </c>
      <c r="DE10" s="62"/>
      <c r="DF10" s="62">
        <v>1.71</v>
      </c>
      <c r="DG10" s="62">
        <v>5.3</v>
      </c>
      <c r="DH10" s="62">
        <v>10.8</v>
      </c>
      <c r="DI10" s="61">
        <v>11</v>
      </c>
      <c r="DJ10" s="153">
        <v>2.2339667458432303E-2</v>
      </c>
      <c r="DK10" s="61">
        <v>74</v>
      </c>
      <c r="DL10" s="153">
        <v>0.15028503562945367</v>
      </c>
      <c r="DM10" s="62">
        <v>54.5</v>
      </c>
      <c r="DN10" s="62">
        <v>4.7</v>
      </c>
      <c r="DO10" s="62">
        <v>89.4</v>
      </c>
      <c r="DP10" s="63">
        <v>10.199999999999999</v>
      </c>
      <c r="DQ10" s="60">
        <v>1196</v>
      </c>
      <c r="DR10" s="61">
        <v>3589</v>
      </c>
      <c r="DS10" s="61">
        <v>101</v>
      </c>
      <c r="DT10" s="61">
        <v>70</v>
      </c>
      <c r="DU10" s="61">
        <v>14</v>
      </c>
      <c r="DV10" s="61"/>
      <c r="DW10" s="62">
        <v>1.23</v>
      </c>
      <c r="DX10" s="61"/>
      <c r="DY10" s="62">
        <v>2.71</v>
      </c>
      <c r="DZ10" s="62">
        <v>8.4</v>
      </c>
      <c r="EA10" s="62">
        <v>11.5</v>
      </c>
      <c r="EB10" s="61">
        <v>16</v>
      </c>
      <c r="EC10" s="153">
        <v>3.6254180602006685E-2</v>
      </c>
      <c r="ED10" s="61">
        <v>85</v>
      </c>
      <c r="EE10" s="153">
        <v>0.19260033444816052</v>
      </c>
      <c r="EF10" s="62">
        <v>62.5</v>
      </c>
      <c r="EG10" s="62">
        <v>6.7</v>
      </c>
      <c r="EH10" s="62">
        <v>74</v>
      </c>
      <c r="EI10" s="63">
        <v>25.3</v>
      </c>
      <c r="EJ10" s="162"/>
      <c r="EK10" s="7">
        <v>8</v>
      </c>
      <c r="EL10" s="58" t="s">
        <v>648</v>
      </c>
      <c r="EM10" s="89">
        <v>0.76</v>
      </c>
      <c r="EN10" s="107"/>
      <c r="EO10" s="89"/>
      <c r="EP10" s="353"/>
      <c r="EQ10" s="352"/>
      <c r="ER10" s="352"/>
    </row>
    <row r="11" spans="1:148" x14ac:dyDescent="0.2">
      <c r="A11" s="30">
        <v>9</v>
      </c>
      <c r="B11" s="32" t="s">
        <v>181</v>
      </c>
      <c r="C11" s="120">
        <v>9.5228571428571431</v>
      </c>
      <c r="D11" s="34" t="s">
        <v>769</v>
      </c>
      <c r="E11" s="35">
        <v>3</v>
      </c>
      <c r="F11" s="36">
        <v>37503</v>
      </c>
      <c r="G11" s="124">
        <v>23.079452054794519</v>
      </c>
      <c r="H11" s="37" t="s">
        <v>669</v>
      </c>
      <c r="I11" s="37">
        <v>22.660273972602738</v>
      </c>
      <c r="J11" s="37" t="s">
        <v>983</v>
      </c>
      <c r="K11" s="37" t="s">
        <v>981</v>
      </c>
      <c r="L11" s="37" t="s">
        <v>985</v>
      </c>
      <c r="M11" s="35">
        <v>70</v>
      </c>
      <c r="N11" s="35">
        <v>194</v>
      </c>
      <c r="O11" s="171">
        <v>4.3899999999999997</v>
      </c>
      <c r="P11" s="172">
        <v>3</v>
      </c>
      <c r="Q11" s="57">
        <v>0</v>
      </c>
      <c r="R11" s="58">
        <v>7.8439377150521961E-2</v>
      </c>
      <c r="S11" s="58">
        <v>0.18207282913165265</v>
      </c>
      <c r="T11" s="58">
        <v>0.27891156462585032</v>
      </c>
      <c r="U11" s="58">
        <v>0.33324022346368715</v>
      </c>
      <c r="V11" s="58">
        <v>0.33324022346368715</v>
      </c>
      <c r="W11" s="208">
        <v>0.31657821229050276</v>
      </c>
      <c r="X11" s="183">
        <v>20.994520547945207</v>
      </c>
      <c r="Y11" s="43">
        <v>2.62</v>
      </c>
      <c r="Z11" s="43">
        <v>6.9</v>
      </c>
      <c r="AA11" s="43">
        <v>12.2</v>
      </c>
      <c r="AB11" s="43">
        <v>0.96</v>
      </c>
      <c r="AC11" s="43">
        <v>0.96</v>
      </c>
      <c r="AD11" s="44">
        <v>5.4903604358759434E-2</v>
      </c>
      <c r="AE11" s="44">
        <v>0.20643755238893546</v>
      </c>
      <c r="AF11" s="45">
        <v>4.8000000000000001E-2</v>
      </c>
      <c r="AG11" s="185">
        <v>0.29649999999999999</v>
      </c>
      <c r="AH11" s="185">
        <v>0.68099999999999994</v>
      </c>
      <c r="AI11" s="43">
        <v>104.4656821784036</v>
      </c>
      <c r="AJ11" s="47">
        <v>97.093397008116511</v>
      </c>
      <c r="AK11" s="173">
        <v>8</v>
      </c>
      <c r="AL11" s="262">
        <v>5</v>
      </c>
      <c r="AM11" s="262">
        <v>5</v>
      </c>
      <c r="AN11" s="262">
        <v>5</v>
      </c>
      <c r="AO11" s="262">
        <v>9</v>
      </c>
      <c r="AP11" s="262">
        <v>6</v>
      </c>
      <c r="AQ11" s="262">
        <v>6</v>
      </c>
      <c r="AR11" s="233">
        <v>1</v>
      </c>
      <c r="AS11" s="60"/>
      <c r="AT11" s="61">
        <v>1</v>
      </c>
      <c r="AU11" s="61"/>
      <c r="AV11" s="61"/>
      <c r="AW11" s="61"/>
      <c r="AX11" s="61"/>
      <c r="AY11" s="62"/>
      <c r="AZ11" s="62"/>
      <c r="BA11" s="62"/>
      <c r="BB11" s="62"/>
      <c r="BC11" s="62"/>
      <c r="BD11" s="61"/>
      <c r="BE11" s="153"/>
      <c r="BF11" s="61"/>
      <c r="BG11" s="153"/>
      <c r="BH11" s="62"/>
      <c r="BI11" s="62"/>
      <c r="BJ11" s="62"/>
      <c r="BK11" s="63"/>
      <c r="BL11" s="60">
        <v>269</v>
      </c>
      <c r="BM11" s="61">
        <v>3429.4</v>
      </c>
      <c r="BN11" s="61">
        <v>44</v>
      </c>
      <c r="BO11" s="61">
        <v>33</v>
      </c>
      <c r="BP11" s="61">
        <v>0</v>
      </c>
      <c r="BQ11" s="61"/>
      <c r="BR11" s="62"/>
      <c r="BS11" s="62"/>
      <c r="BT11" s="62">
        <v>1.21</v>
      </c>
      <c r="BU11" s="62">
        <v>6.2</v>
      </c>
      <c r="BV11" s="62">
        <v>1.9</v>
      </c>
      <c r="BW11" s="61">
        <v>2</v>
      </c>
      <c r="BX11" s="153">
        <v>8.9962825278810405E-3</v>
      </c>
      <c r="BY11" s="61">
        <v>42</v>
      </c>
      <c r="BZ11" s="153">
        <v>0.18892193308550187</v>
      </c>
      <c r="CA11" s="62">
        <v>50</v>
      </c>
      <c r="CB11" s="62">
        <v>5.4</v>
      </c>
      <c r="CC11" s="62">
        <v>16.100000000000001</v>
      </c>
      <c r="CD11" s="63">
        <v>80.099999999999994</v>
      </c>
      <c r="CE11" s="60">
        <v>572</v>
      </c>
      <c r="CF11" s="61">
        <v>3141.6000000000004</v>
      </c>
      <c r="CG11" s="61">
        <v>86</v>
      </c>
      <c r="CH11" s="61">
        <v>60</v>
      </c>
      <c r="CI11" s="61">
        <v>3</v>
      </c>
      <c r="CJ11" s="61"/>
      <c r="CK11" s="62">
        <v>0.67</v>
      </c>
      <c r="CL11" s="62"/>
      <c r="CM11" s="62">
        <v>1.48</v>
      </c>
      <c r="CN11" s="62">
        <v>5.3</v>
      </c>
      <c r="CO11" s="62">
        <v>6.8</v>
      </c>
      <c r="CP11" s="61">
        <v>4</v>
      </c>
      <c r="CQ11" s="153">
        <v>1.0349650349650349E-2</v>
      </c>
      <c r="CR11" s="61">
        <v>82</v>
      </c>
      <c r="CS11" s="153">
        <v>0.21216783216783217</v>
      </c>
      <c r="CT11" s="62">
        <v>25</v>
      </c>
      <c r="CU11" s="62">
        <v>10.4</v>
      </c>
      <c r="CV11" s="62">
        <v>14.4</v>
      </c>
      <c r="CW11" s="63">
        <v>81.400000000000006</v>
      </c>
      <c r="CX11" s="60">
        <v>820</v>
      </c>
      <c r="CY11" s="61">
        <v>2940</v>
      </c>
      <c r="CZ11" s="61">
        <v>92</v>
      </c>
      <c r="DA11" s="61">
        <v>66</v>
      </c>
      <c r="DB11" s="61">
        <v>7</v>
      </c>
      <c r="DC11" s="61">
        <v>21.6</v>
      </c>
      <c r="DD11" s="62">
        <v>0.96</v>
      </c>
      <c r="DE11" s="62">
        <v>0.96</v>
      </c>
      <c r="DF11" s="62">
        <v>2.5499999999999998</v>
      </c>
      <c r="DG11" s="62">
        <v>6.9</v>
      </c>
      <c r="DH11" s="62">
        <v>7.7</v>
      </c>
      <c r="DI11" s="61">
        <v>8</v>
      </c>
      <c r="DJ11" s="153">
        <v>2.4878048780487806E-2</v>
      </c>
      <c r="DK11" s="61">
        <v>84</v>
      </c>
      <c r="DL11" s="153">
        <v>0.26121951219512196</v>
      </c>
      <c r="DM11" s="62">
        <v>62.5</v>
      </c>
      <c r="DN11" s="62">
        <v>7</v>
      </c>
      <c r="DO11" s="62">
        <v>32</v>
      </c>
      <c r="DP11" s="63">
        <v>66.599999999999994</v>
      </c>
      <c r="DQ11" s="60">
        <v>1193</v>
      </c>
      <c r="DR11" s="61">
        <v>3580</v>
      </c>
      <c r="DS11" s="61">
        <v>119</v>
      </c>
      <c r="DT11" s="61">
        <v>80</v>
      </c>
      <c r="DU11" s="61">
        <v>8</v>
      </c>
      <c r="DV11" s="61">
        <v>20.399999999999999</v>
      </c>
      <c r="DW11" s="62">
        <v>0.9</v>
      </c>
      <c r="DX11" s="61"/>
      <c r="DY11" s="62">
        <v>2.62</v>
      </c>
      <c r="DZ11" s="62">
        <v>4.2</v>
      </c>
      <c r="EA11" s="62">
        <v>12.2</v>
      </c>
      <c r="EB11" s="61">
        <v>25</v>
      </c>
      <c r="EC11" s="153">
        <v>5.4903604358759434E-2</v>
      </c>
      <c r="ED11" s="61">
        <v>94</v>
      </c>
      <c r="EE11" s="153">
        <v>0.20643755238893546</v>
      </c>
      <c r="EF11" s="62">
        <v>52</v>
      </c>
      <c r="EG11" s="62">
        <v>4.8</v>
      </c>
      <c r="EH11" s="62">
        <v>27.3</v>
      </c>
      <c r="EI11" s="63">
        <v>69.599999999999994</v>
      </c>
      <c r="EJ11" s="89"/>
      <c r="EK11" s="7">
        <v>9</v>
      </c>
      <c r="EL11" s="58" t="s">
        <v>651</v>
      </c>
      <c r="EM11" s="89">
        <v>0.7</v>
      </c>
      <c r="EN11" s="107"/>
      <c r="EO11" s="89"/>
      <c r="EP11" s="353"/>
      <c r="EQ11" s="352"/>
      <c r="ER11" s="352"/>
    </row>
    <row r="12" spans="1:148" x14ac:dyDescent="0.2">
      <c r="A12" s="30">
        <v>10</v>
      </c>
      <c r="B12" s="32" t="s">
        <v>210</v>
      </c>
      <c r="C12" s="120">
        <v>9.4428571428571413</v>
      </c>
      <c r="D12" s="34" t="s">
        <v>739</v>
      </c>
      <c r="E12" s="35">
        <v>1</v>
      </c>
      <c r="F12" s="36">
        <v>37590</v>
      </c>
      <c r="G12" s="124">
        <v>22.841095890410958</v>
      </c>
      <c r="H12" s="37" t="s">
        <v>669</v>
      </c>
      <c r="I12" s="37">
        <v>22.421917808219177</v>
      </c>
      <c r="J12" s="37" t="s">
        <v>976</v>
      </c>
      <c r="K12" s="37" t="s">
        <v>980</v>
      </c>
      <c r="L12" s="37" t="s">
        <v>988</v>
      </c>
      <c r="M12" s="35">
        <v>77</v>
      </c>
      <c r="N12" s="35">
        <v>205</v>
      </c>
      <c r="O12" s="171">
        <v>4.3</v>
      </c>
      <c r="P12" s="172">
        <v>4</v>
      </c>
      <c r="Q12" s="57">
        <v>0</v>
      </c>
      <c r="R12" s="58">
        <v>8.7864638248732238E-2</v>
      </c>
      <c r="S12" s="58">
        <v>0.11587078651685392</v>
      </c>
      <c r="T12" s="58">
        <v>0.10233918128654972</v>
      </c>
      <c r="U12" s="58">
        <v>0.23026086956521738</v>
      </c>
      <c r="V12" s="58">
        <v>0.23026086956521738</v>
      </c>
      <c r="W12" s="208">
        <v>0.23026086956521738</v>
      </c>
      <c r="X12" s="183">
        <v>21.758904109589039</v>
      </c>
      <c r="Y12" s="43">
        <v>3.72</v>
      </c>
      <c r="Z12" s="43">
        <v>10.7</v>
      </c>
      <c r="AA12" s="43">
        <v>16.5</v>
      </c>
      <c r="AB12" s="43">
        <v>1.68</v>
      </c>
      <c r="AC12" s="43">
        <v>0</v>
      </c>
      <c r="AD12" s="44">
        <v>2.2477341389728098E-2</v>
      </c>
      <c r="AE12" s="44">
        <v>0.16858006042296075</v>
      </c>
      <c r="AF12" s="45">
        <v>7.0999999999999994E-2</v>
      </c>
      <c r="AG12" s="185">
        <v>0.95700000000000007</v>
      </c>
      <c r="AH12" s="185">
        <v>4.2999999999999997E-2</v>
      </c>
      <c r="AI12" s="43">
        <v>119.92508484699754</v>
      </c>
      <c r="AJ12" s="47">
        <v>128.59234422457337</v>
      </c>
      <c r="AK12" s="173">
        <v>6</v>
      </c>
      <c r="AL12" s="262">
        <v>3</v>
      </c>
      <c r="AM12" s="262">
        <v>7</v>
      </c>
      <c r="AN12" s="262">
        <v>8</v>
      </c>
      <c r="AO12" s="262">
        <v>10</v>
      </c>
      <c r="AP12" s="262">
        <v>10</v>
      </c>
      <c r="AQ12" s="262">
        <v>4</v>
      </c>
      <c r="AR12" s="233">
        <v>0.5</v>
      </c>
      <c r="AS12" s="60"/>
      <c r="AT12" s="61">
        <v>1</v>
      </c>
      <c r="AU12" s="61"/>
      <c r="AV12" s="61"/>
      <c r="AW12" s="61"/>
      <c r="AX12" s="61"/>
      <c r="AY12" s="62"/>
      <c r="AZ12" s="62"/>
      <c r="BA12" s="62"/>
      <c r="BB12" s="62"/>
      <c r="BC12" s="62"/>
      <c r="BD12" s="61"/>
      <c r="BE12" s="153"/>
      <c r="BF12" s="61"/>
      <c r="BG12" s="153"/>
      <c r="BH12" s="62"/>
      <c r="BI12" s="62"/>
      <c r="BJ12" s="62"/>
      <c r="BK12" s="63"/>
      <c r="BL12" s="60">
        <v>175</v>
      </c>
      <c r="BM12" s="61">
        <v>1991.7</v>
      </c>
      <c r="BN12" s="61">
        <v>14</v>
      </c>
      <c r="BO12" s="61">
        <v>9</v>
      </c>
      <c r="BP12" s="61">
        <v>2</v>
      </c>
      <c r="BQ12" s="61"/>
      <c r="BR12" s="62"/>
      <c r="BS12" s="62"/>
      <c r="BT12" s="62">
        <v>2.27</v>
      </c>
      <c r="BU12" s="62">
        <v>8.6</v>
      </c>
      <c r="BV12" s="62">
        <v>12.9</v>
      </c>
      <c r="BW12" s="61">
        <v>0</v>
      </c>
      <c r="BX12" s="153">
        <v>0</v>
      </c>
      <c r="BY12" s="61">
        <v>14</v>
      </c>
      <c r="BZ12" s="153">
        <v>0.18160000000000001</v>
      </c>
      <c r="CA12" s="62">
        <v>0</v>
      </c>
      <c r="CB12" s="62">
        <v>10</v>
      </c>
      <c r="CC12" s="62">
        <v>80.2</v>
      </c>
      <c r="CD12" s="63">
        <v>19.8</v>
      </c>
      <c r="CE12" s="60">
        <v>363</v>
      </c>
      <c r="CF12" s="61">
        <v>3132.8</v>
      </c>
      <c r="CG12" s="61">
        <v>24</v>
      </c>
      <c r="CH12" s="61">
        <v>17</v>
      </c>
      <c r="CI12" s="61">
        <v>1</v>
      </c>
      <c r="CJ12" s="61"/>
      <c r="CK12" s="62"/>
      <c r="CL12" s="62"/>
      <c r="CM12" s="62">
        <v>2.16</v>
      </c>
      <c r="CN12" s="62">
        <v>7.1</v>
      </c>
      <c r="CO12" s="62">
        <v>16.5</v>
      </c>
      <c r="CP12" s="61">
        <v>3</v>
      </c>
      <c r="CQ12" s="153">
        <v>1.7851239669421488E-2</v>
      </c>
      <c r="CR12" s="61">
        <v>21</v>
      </c>
      <c r="CS12" s="153">
        <v>0.12495867768595043</v>
      </c>
      <c r="CT12" s="62">
        <v>66.7</v>
      </c>
      <c r="CU12" s="62">
        <v>5.6</v>
      </c>
      <c r="CV12" s="62">
        <v>61.9</v>
      </c>
      <c r="CW12" s="63">
        <v>38.1</v>
      </c>
      <c r="CX12" s="60">
        <v>224</v>
      </c>
      <c r="CY12" s="61">
        <v>2188.7999999999997</v>
      </c>
      <c r="CZ12" s="61">
        <v>22</v>
      </c>
      <c r="DA12" s="61">
        <v>13</v>
      </c>
      <c r="DB12" s="61">
        <v>1</v>
      </c>
      <c r="DC12" s="61"/>
      <c r="DD12" s="62">
        <v>0.74</v>
      </c>
      <c r="DE12" s="62"/>
      <c r="DF12" s="62">
        <v>2.6</v>
      </c>
      <c r="DG12" s="62">
        <v>8.1</v>
      </c>
      <c r="DH12" s="62">
        <v>13.8</v>
      </c>
      <c r="DI12" s="61">
        <v>4</v>
      </c>
      <c r="DJ12" s="153">
        <v>4.642857142857143E-2</v>
      </c>
      <c r="DK12" s="61">
        <v>18</v>
      </c>
      <c r="DL12" s="153">
        <v>0.20892857142857144</v>
      </c>
      <c r="DM12" s="62">
        <v>0</v>
      </c>
      <c r="DN12" s="62">
        <v>5.6</v>
      </c>
      <c r="DO12" s="62">
        <v>38.5</v>
      </c>
      <c r="DP12" s="63">
        <v>60.4</v>
      </c>
      <c r="DQ12" s="60">
        <v>662</v>
      </c>
      <c r="DR12" s="61">
        <v>2875</v>
      </c>
      <c r="DS12" s="61">
        <v>34</v>
      </c>
      <c r="DT12" s="61">
        <v>26</v>
      </c>
      <c r="DU12" s="61">
        <v>6</v>
      </c>
      <c r="DV12" s="61">
        <v>21.6</v>
      </c>
      <c r="DW12" s="62">
        <v>1.68</v>
      </c>
      <c r="DX12" s="61"/>
      <c r="DY12" s="62">
        <v>3.72</v>
      </c>
      <c r="DZ12" s="62">
        <v>10.7</v>
      </c>
      <c r="EA12" s="62">
        <v>16.5</v>
      </c>
      <c r="EB12" s="61">
        <v>4</v>
      </c>
      <c r="EC12" s="153">
        <v>2.2477341389728098E-2</v>
      </c>
      <c r="ED12" s="61">
        <v>30</v>
      </c>
      <c r="EE12" s="153">
        <v>0.16858006042296075</v>
      </c>
      <c r="EF12" s="62">
        <v>75</v>
      </c>
      <c r="EG12" s="62">
        <v>7.1</v>
      </c>
      <c r="EH12" s="62">
        <v>95.7</v>
      </c>
      <c r="EI12" s="63">
        <v>4.3</v>
      </c>
      <c r="EJ12" s="89"/>
      <c r="EK12" s="7">
        <v>10</v>
      </c>
      <c r="EL12" s="58" t="s">
        <v>654</v>
      </c>
      <c r="EM12" s="89">
        <v>0.7</v>
      </c>
      <c r="EN12" s="89"/>
      <c r="EO12" s="89"/>
      <c r="EP12" s="353"/>
      <c r="EQ12" s="352"/>
      <c r="ER12" s="352"/>
    </row>
    <row r="13" spans="1:148" x14ac:dyDescent="0.2">
      <c r="A13" s="30">
        <v>11</v>
      </c>
      <c r="B13" s="32" t="s">
        <v>203</v>
      </c>
      <c r="C13" s="120">
        <v>8.7371428571428567</v>
      </c>
      <c r="D13" s="34" t="s">
        <v>708</v>
      </c>
      <c r="E13" s="35">
        <v>2</v>
      </c>
      <c r="F13" s="36">
        <v>37695</v>
      </c>
      <c r="G13" s="124">
        <v>22.553424657534247</v>
      </c>
      <c r="H13" s="37" t="s">
        <v>669</v>
      </c>
      <c r="I13" s="37">
        <v>22.134246575342466</v>
      </c>
      <c r="J13" s="37" t="s">
        <v>978</v>
      </c>
      <c r="K13" s="37" t="s">
        <v>977</v>
      </c>
      <c r="L13" s="37" t="s">
        <v>986</v>
      </c>
      <c r="M13" s="35">
        <v>72</v>
      </c>
      <c r="N13" s="35">
        <v>183</v>
      </c>
      <c r="O13" s="171">
        <v>4.37</v>
      </c>
      <c r="P13" s="172">
        <v>3</v>
      </c>
      <c r="Q13" s="57">
        <v>0</v>
      </c>
      <c r="R13" s="58">
        <v>2.0929087327642808E-2</v>
      </c>
      <c r="S13" s="58">
        <v>9.1349849228404195E-2</v>
      </c>
      <c r="T13" s="58">
        <v>0.20189204843202693</v>
      </c>
      <c r="U13" s="58">
        <v>0.3382299601015597</v>
      </c>
      <c r="V13" s="58">
        <v>0.3382299601015597</v>
      </c>
      <c r="W13" s="208">
        <v>0.3382299601015597</v>
      </c>
      <c r="X13" s="183">
        <v>20.468493150684932</v>
      </c>
      <c r="Y13" s="43">
        <v>2.3199999999999998</v>
      </c>
      <c r="Z13" s="43">
        <v>6.5</v>
      </c>
      <c r="AA13" s="43">
        <v>14.6</v>
      </c>
      <c r="AB13" s="43">
        <v>1.01</v>
      </c>
      <c r="AC13" s="43">
        <v>0</v>
      </c>
      <c r="AD13" s="44">
        <v>3.7319034852546916E-2</v>
      </c>
      <c r="AE13" s="44">
        <v>0.259159964253798</v>
      </c>
      <c r="AF13" s="45">
        <v>7.6999999999999999E-2</v>
      </c>
      <c r="AG13" s="185">
        <v>0.74150000000000005</v>
      </c>
      <c r="AH13" s="185">
        <v>0.25849999999999995</v>
      </c>
      <c r="AI13" s="43">
        <v>100.35877174776616</v>
      </c>
      <c r="AJ13" s="47">
        <v>97.302292703350105</v>
      </c>
      <c r="AK13" s="173">
        <v>9</v>
      </c>
      <c r="AL13" s="262">
        <v>6</v>
      </c>
      <c r="AM13" s="262">
        <v>4</v>
      </c>
      <c r="AN13" s="262">
        <v>5</v>
      </c>
      <c r="AO13" s="262">
        <v>9</v>
      </c>
      <c r="AP13" s="262">
        <v>6</v>
      </c>
      <c r="AQ13" s="262">
        <v>6</v>
      </c>
      <c r="AR13" s="233">
        <v>0</v>
      </c>
      <c r="AS13" s="60"/>
      <c r="AT13" s="61">
        <v>1</v>
      </c>
      <c r="AU13" s="61"/>
      <c r="AV13" s="61"/>
      <c r="AW13" s="61"/>
      <c r="AX13" s="61"/>
      <c r="AY13" s="62"/>
      <c r="AZ13" s="62"/>
      <c r="BA13" s="62"/>
      <c r="BB13" s="62"/>
      <c r="BC13" s="62"/>
      <c r="BD13" s="61"/>
      <c r="BE13" s="153"/>
      <c r="BF13" s="61"/>
      <c r="BG13" s="153"/>
      <c r="BH13" s="62"/>
      <c r="BI13" s="62"/>
      <c r="BJ13" s="62"/>
      <c r="BK13" s="63"/>
      <c r="BL13" s="60">
        <v>51</v>
      </c>
      <c r="BM13" s="61">
        <v>2436.8000000000002</v>
      </c>
      <c r="BN13" s="61">
        <v>5</v>
      </c>
      <c r="BO13" s="61">
        <v>5</v>
      </c>
      <c r="BP13" s="61">
        <v>0</v>
      </c>
      <c r="BQ13" s="61">
        <v>16.8</v>
      </c>
      <c r="BR13" s="62"/>
      <c r="BS13" s="62"/>
      <c r="BT13" s="62">
        <v>1.04</v>
      </c>
      <c r="BU13" s="62">
        <v>1.8</v>
      </c>
      <c r="BV13" s="62">
        <v>8.4</v>
      </c>
      <c r="BW13" s="61">
        <v>1</v>
      </c>
      <c r="BX13" s="153">
        <v>2.0392156862745096E-2</v>
      </c>
      <c r="BY13" s="61">
        <v>4</v>
      </c>
      <c r="BZ13" s="153">
        <v>8.1568627450980383E-2</v>
      </c>
      <c r="CA13" s="62">
        <v>100</v>
      </c>
      <c r="CB13" s="62">
        <v>0</v>
      </c>
      <c r="CC13" s="62">
        <v>98.1</v>
      </c>
      <c r="CD13" s="63">
        <v>1.9</v>
      </c>
      <c r="CE13" s="60">
        <v>309</v>
      </c>
      <c r="CF13" s="61">
        <v>3382.6</v>
      </c>
      <c r="CG13" s="61">
        <v>35</v>
      </c>
      <c r="CH13" s="61">
        <v>23</v>
      </c>
      <c r="CI13" s="61">
        <v>2</v>
      </c>
      <c r="CJ13" s="61">
        <v>20.8</v>
      </c>
      <c r="CK13" s="62">
        <v>1</v>
      </c>
      <c r="CL13" s="62"/>
      <c r="CM13" s="62">
        <v>1.19</v>
      </c>
      <c r="CN13" s="62">
        <v>6.7</v>
      </c>
      <c r="CO13" s="62">
        <v>13.3</v>
      </c>
      <c r="CP13" s="61">
        <v>7</v>
      </c>
      <c r="CQ13" s="153">
        <v>2.6957928802588994E-2</v>
      </c>
      <c r="CR13" s="61">
        <v>28</v>
      </c>
      <c r="CS13" s="153">
        <v>0.10783171521035598</v>
      </c>
      <c r="CT13" s="62">
        <v>42.9</v>
      </c>
      <c r="CU13" s="62">
        <v>4.2</v>
      </c>
      <c r="CV13" s="62">
        <v>83.2</v>
      </c>
      <c r="CW13" s="63">
        <v>16.8</v>
      </c>
      <c r="CX13" s="60">
        <v>732</v>
      </c>
      <c r="CY13" s="61">
        <v>3625.7</v>
      </c>
      <c r="CZ13" s="61">
        <v>81</v>
      </c>
      <c r="DA13" s="61">
        <v>48</v>
      </c>
      <c r="DB13" s="61">
        <v>6</v>
      </c>
      <c r="DC13" s="61">
        <v>27.3</v>
      </c>
      <c r="DD13" s="62">
        <v>1.01</v>
      </c>
      <c r="DE13" s="62"/>
      <c r="DF13" s="62">
        <v>1.85</v>
      </c>
      <c r="DG13" s="62">
        <v>6.5</v>
      </c>
      <c r="DH13" s="62">
        <v>14.6</v>
      </c>
      <c r="DI13" s="61">
        <v>13</v>
      </c>
      <c r="DJ13" s="153">
        <v>3.2855191256830604E-2</v>
      </c>
      <c r="DK13" s="61">
        <v>68</v>
      </c>
      <c r="DL13" s="153">
        <v>0.17185792349726775</v>
      </c>
      <c r="DM13" s="62">
        <v>30.8</v>
      </c>
      <c r="DN13" s="62">
        <v>5.9</v>
      </c>
      <c r="DO13" s="62">
        <v>77.599999999999994</v>
      </c>
      <c r="DP13" s="63">
        <v>22.4</v>
      </c>
      <c r="DQ13" s="60">
        <v>1119</v>
      </c>
      <c r="DR13" s="61">
        <v>3308.3999999999996</v>
      </c>
      <c r="DS13" s="61">
        <v>143</v>
      </c>
      <c r="DT13" s="61">
        <v>96</v>
      </c>
      <c r="DU13" s="61">
        <v>9</v>
      </c>
      <c r="DV13" s="61">
        <v>21.6</v>
      </c>
      <c r="DW13" s="62">
        <v>0.94</v>
      </c>
      <c r="DX13" s="61"/>
      <c r="DY13" s="62">
        <v>2.3199999999999998</v>
      </c>
      <c r="DZ13" s="62">
        <v>6.1</v>
      </c>
      <c r="EA13" s="62">
        <v>9.9</v>
      </c>
      <c r="EB13" s="61">
        <v>18</v>
      </c>
      <c r="EC13" s="153">
        <v>3.7319034852546916E-2</v>
      </c>
      <c r="ED13" s="61">
        <v>125</v>
      </c>
      <c r="EE13" s="153">
        <v>0.259159964253798</v>
      </c>
      <c r="EF13" s="62">
        <v>38.9</v>
      </c>
      <c r="EG13" s="62">
        <v>7.7</v>
      </c>
      <c r="EH13" s="62">
        <v>70.7</v>
      </c>
      <c r="EI13" s="63">
        <v>29.3</v>
      </c>
      <c r="EJ13" s="89"/>
      <c r="EK13" s="31">
        <v>11</v>
      </c>
      <c r="EL13" s="58" t="s">
        <v>657</v>
      </c>
      <c r="EM13" s="89">
        <v>0.6</v>
      </c>
      <c r="EN13" s="89"/>
      <c r="EO13" s="89"/>
      <c r="EP13" s="353"/>
      <c r="EQ13" s="352"/>
      <c r="ER13" s="352"/>
    </row>
    <row r="14" spans="1:148" x14ac:dyDescent="0.2">
      <c r="A14" s="30">
        <v>12</v>
      </c>
      <c r="B14" s="32" t="s">
        <v>542</v>
      </c>
      <c r="C14" s="120">
        <v>8.7342857142857149</v>
      </c>
      <c r="D14" s="34" t="s">
        <v>753</v>
      </c>
      <c r="E14" s="35">
        <v>1</v>
      </c>
      <c r="F14" s="36">
        <v>37307</v>
      </c>
      <c r="G14" s="124">
        <v>23.616438356164384</v>
      </c>
      <c r="H14" s="37" t="s">
        <v>754</v>
      </c>
      <c r="I14" s="37">
        <v>23.197260273972603</v>
      </c>
      <c r="J14" s="37" t="s">
        <v>983</v>
      </c>
      <c r="K14" s="37" t="s">
        <v>979</v>
      </c>
      <c r="L14" s="37" t="s">
        <v>988</v>
      </c>
      <c r="M14" s="35">
        <v>76</v>
      </c>
      <c r="N14" s="35">
        <v>214</v>
      </c>
      <c r="O14" s="171">
        <v>4.4400000000000004</v>
      </c>
      <c r="P14" s="172">
        <v>3</v>
      </c>
      <c r="Q14" s="57">
        <v>0</v>
      </c>
      <c r="R14" s="58">
        <v>0.33654773384763742</v>
      </c>
      <c r="S14" s="58">
        <v>0.30182232346241455</v>
      </c>
      <c r="T14" s="58">
        <v>0.156</v>
      </c>
      <c r="U14" s="58">
        <v>0.14897787734528142</v>
      </c>
      <c r="V14" s="58">
        <v>0.24276280559645941</v>
      </c>
      <c r="W14" s="208">
        <v>0.24276280559645941</v>
      </c>
      <c r="X14" s="183">
        <v>19.542465753424658</v>
      </c>
      <c r="Y14" s="43">
        <v>1.99</v>
      </c>
      <c r="Z14" s="43">
        <v>6</v>
      </c>
      <c r="AA14" s="43">
        <v>14.3</v>
      </c>
      <c r="AB14" s="43">
        <v>1.42</v>
      </c>
      <c r="AC14" s="43">
        <v>0</v>
      </c>
      <c r="AD14" s="44">
        <v>2.6184210526315786E-2</v>
      </c>
      <c r="AE14" s="44">
        <v>0.10847744360902255</v>
      </c>
      <c r="AF14" s="45">
        <v>0</v>
      </c>
      <c r="AG14" s="185">
        <v>0.30399999999999999</v>
      </c>
      <c r="AH14" s="185">
        <v>0.69399999999999995</v>
      </c>
      <c r="AI14" s="43">
        <v>110.13158473986721</v>
      </c>
      <c r="AJ14" s="47">
        <v>115.79805593763687</v>
      </c>
      <c r="AK14" s="173">
        <v>6</v>
      </c>
      <c r="AL14" s="262">
        <v>7</v>
      </c>
      <c r="AM14" s="262">
        <v>3</v>
      </c>
      <c r="AN14" s="262">
        <v>5</v>
      </c>
      <c r="AO14" s="262">
        <v>9</v>
      </c>
      <c r="AP14" s="262">
        <v>9</v>
      </c>
      <c r="AQ14" s="262">
        <v>6</v>
      </c>
      <c r="AR14" s="233">
        <v>0.25</v>
      </c>
      <c r="AS14" s="60"/>
      <c r="AT14" s="61">
        <v>1</v>
      </c>
      <c r="AU14" s="61"/>
      <c r="AV14" s="61"/>
      <c r="AW14" s="61"/>
      <c r="AX14" s="61"/>
      <c r="AY14" s="62"/>
      <c r="AZ14" s="62"/>
      <c r="BA14" s="62"/>
      <c r="BB14" s="62"/>
      <c r="BC14" s="62"/>
      <c r="BD14" s="61"/>
      <c r="BE14" s="153"/>
      <c r="BF14" s="61"/>
      <c r="BG14" s="153"/>
      <c r="BH14" s="62"/>
      <c r="BI14" s="62"/>
      <c r="BJ14" s="62"/>
      <c r="BK14" s="63"/>
      <c r="BL14" s="60">
        <v>698</v>
      </c>
      <c r="BM14" s="61">
        <v>2074</v>
      </c>
      <c r="BN14" s="61"/>
      <c r="BO14" s="61"/>
      <c r="BP14" s="61"/>
      <c r="BQ14" s="61"/>
      <c r="BR14" s="62"/>
      <c r="BS14" s="62"/>
      <c r="BT14" s="62"/>
      <c r="BU14" s="62"/>
      <c r="BV14" s="62"/>
      <c r="BW14" s="61"/>
      <c r="BX14" s="153"/>
      <c r="BY14" s="61"/>
      <c r="BZ14" s="153"/>
      <c r="CA14" s="62"/>
      <c r="CB14" s="62"/>
      <c r="CC14" s="62"/>
      <c r="CD14" s="63"/>
      <c r="CE14" s="60">
        <v>1325</v>
      </c>
      <c r="CF14" s="61">
        <v>2195</v>
      </c>
      <c r="CG14" s="61"/>
      <c r="CH14" s="61"/>
      <c r="CI14" s="61"/>
      <c r="CJ14" s="61"/>
      <c r="CK14" s="62"/>
      <c r="CL14" s="62"/>
      <c r="CM14" s="62"/>
      <c r="CN14" s="62"/>
      <c r="CO14" s="62"/>
      <c r="CP14" s="61"/>
      <c r="CQ14" s="153"/>
      <c r="CR14" s="61"/>
      <c r="CS14" s="153"/>
      <c r="CT14" s="62"/>
      <c r="CU14" s="62"/>
      <c r="CV14" s="62"/>
      <c r="CW14" s="63"/>
      <c r="CX14" s="60">
        <v>351</v>
      </c>
      <c r="CY14" s="61">
        <v>2250</v>
      </c>
      <c r="CZ14" s="61">
        <v>64</v>
      </c>
      <c r="DA14" s="61">
        <v>34</v>
      </c>
      <c r="DB14" s="61">
        <v>2</v>
      </c>
      <c r="DC14" s="61">
        <v>22</v>
      </c>
      <c r="DD14" s="62">
        <v>0.43</v>
      </c>
      <c r="DE14" s="62"/>
      <c r="DF14" s="62">
        <v>1.04</v>
      </c>
      <c r="DG14" s="62">
        <v>4.0999999999999996</v>
      </c>
      <c r="DH14" s="62">
        <v>10.3</v>
      </c>
      <c r="DI14" s="61">
        <v>17</v>
      </c>
      <c r="DJ14" s="153">
        <v>5.0370370370370371E-2</v>
      </c>
      <c r="DK14" s="61">
        <v>47</v>
      </c>
      <c r="DL14" s="153">
        <v>0.13925925925925925</v>
      </c>
      <c r="DM14" s="62">
        <v>47.1</v>
      </c>
      <c r="DN14" s="62">
        <v>0</v>
      </c>
      <c r="DO14" s="62">
        <v>40.1</v>
      </c>
      <c r="DP14" s="63">
        <v>59.9</v>
      </c>
      <c r="DQ14" s="60">
        <v>532</v>
      </c>
      <c r="DR14" s="61">
        <v>3571</v>
      </c>
      <c r="DS14" s="61">
        <v>36</v>
      </c>
      <c r="DT14" s="61">
        <v>28</v>
      </c>
      <c r="DU14" s="61">
        <v>3</v>
      </c>
      <c r="DV14" s="61">
        <v>16</v>
      </c>
      <c r="DW14" s="62">
        <v>1.42</v>
      </c>
      <c r="DX14" s="61"/>
      <c r="DY14" s="62">
        <v>1.99</v>
      </c>
      <c r="DZ14" s="62">
        <v>6</v>
      </c>
      <c r="EA14" s="62">
        <v>14.3</v>
      </c>
      <c r="EB14" s="61">
        <v>7</v>
      </c>
      <c r="EC14" s="153">
        <v>2.6184210526315786E-2</v>
      </c>
      <c r="ED14" s="61">
        <v>29</v>
      </c>
      <c r="EE14" s="153">
        <v>0.10847744360902255</v>
      </c>
      <c r="EF14" s="62">
        <v>71.400000000000006</v>
      </c>
      <c r="EG14" s="62">
        <v>0</v>
      </c>
      <c r="EH14" s="62">
        <v>20.7</v>
      </c>
      <c r="EI14" s="63">
        <v>78.900000000000006</v>
      </c>
      <c r="EJ14" s="89"/>
      <c r="EK14" s="31">
        <v>12</v>
      </c>
      <c r="EL14" s="58" t="s">
        <v>659</v>
      </c>
      <c r="EM14" s="89">
        <v>0.5</v>
      </c>
      <c r="EN14" s="89"/>
      <c r="EO14" s="89"/>
      <c r="EP14" s="353"/>
      <c r="EQ14" s="352"/>
      <c r="ER14" s="352"/>
    </row>
    <row r="15" spans="1:148" x14ac:dyDescent="0.2">
      <c r="A15" s="30">
        <v>13</v>
      </c>
      <c r="B15" s="32" t="s">
        <v>180</v>
      </c>
      <c r="C15" s="120">
        <v>8.7171428571428589</v>
      </c>
      <c r="D15" s="34" t="s">
        <v>817</v>
      </c>
      <c r="E15" s="35">
        <v>7</v>
      </c>
      <c r="F15" s="36">
        <v>37670</v>
      </c>
      <c r="G15" s="124">
        <v>22.621917808219177</v>
      </c>
      <c r="H15" s="37" t="s">
        <v>669</v>
      </c>
      <c r="I15" s="37">
        <v>22.202739726027396</v>
      </c>
      <c r="J15" s="37" t="s">
        <v>976</v>
      </c>
      <c r="K15" s="37" t="s">
        <v>977</v>
      </c>
      <c r="L15" s="37" t="s">
        <v>985</v>
      </c>
      <c r="M15" s="35">
        <v>72</v>
      </c>
      <c r="N15" s="35">
        <v>205</v>
      </c>
      <c r="O15" s="171">
        <v>4.42</v>
      </c>
      <c r="P15" s="172">
        <v>4</v>
      </c>
      <c r="Q15" s="57">
        <v>0</v>
      </c>
      <c r="R15" s="58">
        <v>0</v>
      </c>
      <c r="S15" s="58">
        <v>0</v>
      </c>
      <c r="T15" s="58">
        <v>0.32802759789384495</v>
      </c>
      <c r="U15" s="58">
        <v>0.44540001061740186</v>
      </c>
      <c r="V15" s="58">
        <v>0.44540001061740186</v>
      </c>
      <c r="W15" s="208">
        <v>0.33850400806922543</v>
      </c>
      <c r="X15" s="183">
        <v>20.536986301369861</v>
      </c>
      <c r="Y15" s="43">
        <v>3</v>
      </c>
      <c r="Z15" s="43">
        <v>7.9</v>
      </c>
      <c r="AA15" s="43">
        <v>13.2</v>
      </c>
      <c r="AB15" s="43">
        <v>1.46</v>
      </c>
      <c r="AC15" s="43">
        <v>0</v>
      </c>
      <c r="AD15" s="44">
        <v>5.3635280095351602E-2</v>
      </c>
      <c r="AE15" s="44">
        <v>0.23599523241954706</v>
      </c>
      <c r="AF15" s="45">
        <v>5.2000000000000005E-2</v>
      </c>
      <c r="AG15" s="185">
        <v>0.84650000000000003</v>
      </c>
      <c r="AH15" s="185">
        <v>0.1535</v>
      </c>
      <c r="AI15" s="43">
        <v>107.42238226371812</v>
      </c>
      <c r="AJ15" s="47">
        <v>104.15077725528384</v>
      </c>
      <c r="AK15" s="173">
        <v>9</v>
      </c>
      <c r="AL15" s="262">
        <v>5</v>
      </c>
      <c r="AM15" s="262">
        <v>6</v>
      </c>
      <c r="AN15" s="262">
        <v>6</v>
      </c>
      <c r="AO15" s="262">
        <v>9</v>
      </c>
      <c r="AP15" s="262">
        <v>7</v>
      </c>
      <c r="AQ15" s="262">
        <v>4</v>
      </c>
      <c r="AR15" s="233">
        <v>0</v>
      </c>
      <c r="AS15" s="60"/>
      <c r="AT15" s="61">
        <v>1</v>
      </c>
      <c r="AU15" s="61"/>
      <c r="AV15" s="61"/>
      <c r="AW15" s="61"/>
      <c r="AX15" s="61"/>
      <c r="AY15" s="62"/>
      <c r="AZ15" s="62"/>
      <c r="BA15" s="62"/>
      <c r="BB15" s="62"/>
      <c r="BC15" s="62"/>
      <c r="BD15" s="61"/>
      <c r="BE15" s="153"/>
      <c r="BF15" s="61"/>
      <c r="BG15" s="153"/>
      <c r="BH15" s="62"/>
      <c r="BI15" s="62"/>
      <c r="BJ15" s="62"/>
      <c r="BK15" s="63"/>
      <c r="BL15" s="60"/>
      <c r="BM15" s="61">
        <v>1</v>
      </c>
      <c r="BN15" s="61"/>
      <c r="BO15" s="61"/>
      <c r="BP15" s="61"/>
      <c r="BQ15" s="61"/>
      <c r="BR15" s="62"/>
      <c r="BS15" s="62"/>
      <c r="BT15" s="62"/>
      <c r="BU15" s="62"/>
      <c r="BV15" s="62"/>
      <c r="BW15" s="61"/>
      <c r="BX15" s="153"/>
      <c r="BY15" s="61"/>
      <c r="BZ15" s="153"/>
      <c r="CA15" s="62"/>
      <c r="CB15" s="62"/>
      <c r="CC15" s="62"/>
      <c r="CD15" s="63"/>
      <c r="CE15" s="60"/>
      <c r="CF15" s="61">
        <v>1</v>
      </c>
      <c r="CG15" s="61"/>
      <c r="CH15" s="61"/>
      <c r="CI15" s="61"/>
      <c r="CJ15" s="61"/>
      <c r="CK15" s="62"/>
      <c r="CL15" s="62"/>
      <c r="CM15" s="62"/>
      <c r="CN15" s="62"/>
      <c r="CO15" s="62"/>
      <c r="CP15" s="61"/>
      <c r="CQ15" s="153"/>
      <c r="CR15" s="61"/>
      <c r="CS15" s="153"/>
      <c r="CT15" s="62"/>
      <c r="CU15" s="62"/>
      <c r="CV15" s="62"/>
      <c r="CW15" s="63"/>
      <c r="CX15" s="60">
        <v>1084</v>
      </c>
      <c r="CY15" s="61">
        <v>3304.6</v>
      </c>
      <c r="CZ15" s="61">
        <v>99</v>
      </c>
      <c r="DA15" s="61">
        <v>70</v>
      </c>
      <c r="DB15" s="61">
        <v>15</v>
      </c>
      <c r="DC15" s="61">
        <v>35.1</v>
      </c>
      <c r="DD15" s="62">
        <v>1.46</v>
      </c>
      <c r="DE15" s="62"/>
      <c r="DF15" s="62">
        <v>2.21</v>
      </c>
      <c r="DG15" s="62">
        <v>5.9</v>
      </c>
      <c r="DH15" s="62">
        <v>13.2</v>
      </c>
      <c r="DI15" s="61">
        <v>23</v>
      </c>
      <c r="DJ15" s="153">
        <v>4.6891143911439115E-2</v>
      </c>
      <c r="DK15" s="61">
        <v>76</v>
      </c>
      <c r="DL15" s="153">
        <v>0.15494464944649447</v>
      </c>
      <c r="DM15" s="62">
        <v>73.900000000000006</v>
      </c>
      <c r="DN15" s="62">
        <v>6.7</v>
      </c>
      <c r="DO15" s="62">
        <v>91.4</v>
      </c>
      <c r="DP15" s="63">
        <v>8.6</v>
      </c>
      <c r="DQ15" s="60">
        <v>839</v>
      </c>
      <c r="DR15" s="61">
        <v>1883.7000000000003</v>
      </c>
      <c r="DS15" s="61">
        <v>81</v>
      </c>
      <c r="DT15" s="61">
        <v>55</v>
      </c>
      <c r="DU15" s="61">
        <v>6</v>
      </c>
      <c r="DV15" s="61">
        <v>16.8</v>
      </c>
      <c r="DW15" s="62">
        <v>1.26</v>
      </c>
      <c r="DX15" s="61"/>
      <c r="DY15" s="62">
        <v>3</v>
      </c>
      <c r="DZ15" s="62">
        <v>7.9</v>
      </c>
      <c r="EA15" s="62">
        <v>9.4</v>
      </c>
      <c r="EB15" s="61">
        <v>15</v>
      </c>
      <c r="EC15" s="153">
        <v>5.3635280095351602E-2</v>
      </c>
      <c r="ED15" s="61">
        <v>66</v>
      </c>
      <c r="EE15" s="153">
        <v>0.23599523241954706</v>
      </c>
      <c r="EF15" s="62">
        <v>53.3</v>
      </c>
      <c r="EG15" s="62">
        <v>5.2</v>
      </c>
      <c r="EH15" s="62">
        <v>77.900000000000006</v>
      </c>
      <c r="EI15" s="63">
        <v>22.1</v>
      </c>
      <c r="EJ15" s="89"/>
      <c r="EK15" s="58"/>
      <c r="EL15" s="89"/>
      <c r="EM15" s="89"/>
      <c r="EN15" s="89"/>
      <c r="EO15" s="89"/>
      <c r="EP15" s="353"/>
      <c r="EQ15" s="352"/>
      <c r="ER15" s="352"/>
    </row>
    <row r="16" spans="1:148" x14ac:dyDescent="0.2">
      <c r="A16" s="30">
        <v>14</v>
      </c>
      <c r="B16" s="32" t="s">
        <v>294</v>
      </c>
      <c r="C16" s="120">
        <v>8.5542857142857152</v>
      </c>
      <c r="D16" s="34" t="s">
        <v>715</v>
      </c>
      <c r="E16" s="35">
        <v>1</v>
      </c>
      <c r="F16" s="36">
        <v>37604</v>
      </c>
      <c r="G16" s="124">
        <v>22.802739726027397</v>
      </c>
      <c r="H16" s="37" t="s">
        <v>754</v>
      </c>
      <c r="I16" s="37">
        <v>22.383561643835616</v>
      </c>
      <c r="J16" s="37" t="s">
        <v>978</v>
      </c>
      <c r="K16" s="37" t="s">
        <v>984</v>
      </c>
      <c r="L16" s="37" t="s">
        <v>988</v>
      </c>
      <c r="M16" s="35">
        <v>73</v>
      </c>
      <c r="N16" s="35">
        <v>196</v>
      </c>
      <c r="O16" s="171">
        <v>4.34</v>
      </c>
      <c r="P16" s="172">
        <v>4</v>
      </c>
      <c r="Q16" s="57">
        <v>0.14917127071823205</v>
      </c>
      <c r="R16" s="58">
        <v>0.13060597330260251</v>
      </c>
      <c r="S16" s="58">
        <v>0.28835690968443961</v>
      </c>
      <c r="T16" s="58">
        <v>0.13541408636776486</v>
      </c>
      <c r="U16" s="58">
        <v>0.26687116564417179</v>
      </c>
      <c r="V16" s="58">
        <v>0.2776140376643057</v>
      </c>
      <c r="W16" s="208">
        <v>0.2776140376643057</v>
      </c>
      <c r="X16" s="183">
        <v>19.715068493150685</v>
      </c>
      <c r="Y16" s="43">
        <v>2.2999999999999998</v>
      </c>
      <c r="Z16" s="43">
        <v>6</v>
      </c>
      <c r="AA16" s="43">
        <v>14.9</v>
      </c>
      <c r="AB16" s="43">
        <v>1.25</v>
      </c>
      <c r="AC16" s="43">
        <v>0</v>
      </c>
      <c r="AD16" s="44">
        <v>3.5249042145593865E-2</v>
      </c>
      <c r="AE16" s="44">
        <v>0.1556832694763729</v>
      </c>
      <c r="AF16" s="45">
        <v>8.6999999999999994E-2</v>
      </c>
      <c r="AG16" s="185">
        <v>0.69299999999999995</v>
      </c>
      <c r="AH16" s="185">
        <v>0.30299999999999999</v>
      </c>
      <c r="AI16" s="43">
        <v>110.49106227853035</v>
      </c>
      <c r="AJ16" s="47">
        <v>109.36552208757661</v>
      </c>
      <c r="AK16" s="173">
        <v>7</v>
      </c>
      <c r="AL16" s="262">
        <v>7</v>
      </c>
      <c r="AM16" s="262">
        <v>4</v>
      </c>
      <c r="AN16" s="262">
        <v>5</v>
      </c>
      <c r="AO16" s="262">
        <v>10</v>
      </c>
      <c r="AP16" s="262">
        <v>8</v>
      </c>
      <c r="AQ16" s="262">
        <v>4</v>
      </c>
      <c r="AR16" s="233">
        <v>0.25</v>
      </c>
      <c r="AS16" s="60">
        <v>189</v>
      </c>
      <c r="AT16" s="61">
        <v>1267</v>
      </c>
      <c r="AU16" s="61">
        <v>28</v>
      </c>
      <c r="AV16" s="61">
        <v>12</v>
      </c>
      <c r="AW16" s="61">
        <v>1</v>
      </c>
      <c r="AX16" s="61">
        <v>9.7999999999999989</v>
      </c>
      <c r="AY16" s="62"/>
      <c r="AZ16" s="62"/>
      <c r="BA16" s="62">
        <v>1.03</v>
      </c>
      <c r="BB16" s="62">
        <v>6.4</v>
      </c>
      <c r="BC16" s="62">
        <v>14.5</v>
      </c>
      <c r="BD16" s="61">
        <v>7</v>
      </c>
      <c r="BE16" s="153">
        <v>3.8148148148148146E-2</v>
      </c>
      <c r="BF16" s="61">
        <v>21</v>
      </c>
      <c r="BG16" s="153">
        <v>0.11444444444444443</v>
      </c>
      <c r="BH16" s="62">
        <v>28.6</v>
      </c>
      <c r="BI16" s="62">
        <v>7.7</v>
      </c>
      <c r="BJ16" s="62">
        <v>78.3</v>
      </c>
      <c r="BK16" s="63">
        <v>21.7</v>
      </c>
      <c r="BL16" s="60">
        <v>272</v>
      </c>
      <c r="BM16" s="61">
        <v>2082.6</v>
      </c>
      <c r="BN16" s="61">
        <v>32</v>
      </c>
      <c r="BO16" s="61">
        <v>19</v>
      </c>
      <c r="BP16" s="61">
        <v>1</v>
      </c>
      <c r="BQ16" s="61">
        <v>10.4</v>
      </c>
      <c r="BR16" s="62"/>
      <c r="BS16" s="62"/>
      <c r="BT16" s="62">
        <v>1.39</v>
      </c>
      <c r="BU16" s="62">
        <v>3</v>
      </c>
      <c r="BV16" s="62">
        <v>14.1</v>
      </c>
      <c r="BW16" s="61">
        <v>12</v>
      </c>
      <c r="BX16" s="153">
        <v>6.1323529411764707E-2</v>
      </c>
      <c r="BY16" s="61">
        <v>20</v>
      </c>
      <c r="BZ16" s="153">
        <v>0.10220588235294117</v>
      </c>
      <c r="CA16" s="62">
        <v>66.7</v>
      </c>
      <c r="CB16" s="62">
        <v>13.6</v>
      </c>
      <c r="CC16" s="62">
        <v>11.2</v>
      </c>
      <c r="CD16" s="63">
        <v>88.3</v>
      </c>
      <c r="CE16" s="60">
        <v>689</v>
      </c>
      <c r="CF16" s="61">
        <v>2389.4</v>
      </c>
      <c r="CG16" s="61">
        <v>75</v>
      </c>
      <c r="CH16" s="61">
        <v>47</v>
      </c>
      <c r="CI16" s="61">
        <v>6</v>
      </c>
      <c r="CJ16" s="61">
        <v>20.8</v>
      </c>
      <c r="CK16" s="62">
        <v>1.24</v>
      </c>
      <c r="CL16" s="62"/>
      <c r="CM16" s="62">
        <v>2.2799999999999998</v>
      </c>
      <c r="CN16" s="62">
        <v>5.7</v>
      </c>
      <c r="CO16" s="62">
        <v>11.5</v>
      </c>
      <c r="CP16" s="61">
        <v>12</v>
      </c>
      <c r="CQ16" s="153">
        <v>3.9709724238026121E-2</v>
      </c>
      <c r="CR16" s="61">
        <v>63</v>
      </c>
      <c r="CS16" s="153">
        <v>0.20847605224963714</v>
      </c>
      <c r="CT16" s="62">
        <v>41.7</v>
      </c>
      <c r="CU16" s="62">
        <v>9.6</v>
      </c>
      <c r="CV16" s="62">
        <v>20.8</v>
      </c>
      <c r="CW16" s="63">
        <v>78.900000000000006</v>
      </c>
      <c r="CX16" s="60">
        <v>328</v>
      </c>
      <c r="CY16" s="61">
        <v>2422.1999999999998</v>
      </c>
      <c r="CZ16" s="61">
        <v>37</v>
      </c>
      <c r="DA16" s="61">
        <v>19</v>
      </c>
      <c r="DB16" s="61">
        <v>1</v>
      </c>
      <c r="DC16" s="61">
        <v>12.100000000000001</v>
      </c>
      <c r="DD16" s="62">
        <v>1.25</v>
      </c>
      <c r="DE16" s="62"/>
      <c r="DF16" s="62">
        <v>1.1299999999999999</v>
      </c>
      <c r="DG16" s="62">
        <v>5.3</v>
      </c>
      <c r="DH16" s="62">
        <v>14.4</v>
      </c>
      <c r="DI16" s="61">
        <v>6</v>
      </c>
      <c r="DJ16" s="153">
        <v>2.0670731707317074E-2</v>
      </c>
      <c r="DK16" s="61">
        <v>31</v>
      </c>
      <c r="DL16" s="153">
        <v>0.10679878048780488</v>
      </c>
      <c r="DM16" s="62">
        <v>50</v>
      </c>
      <c r="DN16" s="62">
        <v>17.399999999999999</v>
      </c>
      <c r="DO16" s="62">
        <v>98.7</v>
      </c>
      <c r="DP16" s="63">
        <v>1.3</v>
      </c>
      <c r="DQ16" s="60">
        <v>783</v>
      </c>
      <c r="DR16" s="61">
        <v>2934</v>
      </c>
      <c r="DS16" s="61">
        <v>65</v>
      </c>
      <c r="DT16" s="61">
        <v>42</v>
      </c>
      <c r="DU16" s="61">
        <v>2</v>
      </c>
      <c r="DV16" s="61">
        <v>16.799999999999997</v>
      </c>
      <c r="DW16" s="62">
        <v>0.89</v>
      </c>
      <c r="DX16" s="61"/>
      <c r="DY16" s="62">
        <v>2.2999999999999998</v>
      </c>
      <c r="DZ16" s="62">
        <v>6</v>
      </c>
      <c r="EA16" s="62">
        <v>14.9</v>
      </c>
      <c r="EB16" s="61">
        <v>12</v>
      </c>
      <c r="EC16" s="153">
        <v>3.5249042145593865E-2</v>
      </c>
      <c r="ED16" s="61">
        <v>53</v>
      </c>
      <c r="EE16" s="153">
        <v>0.1556832694763729</v>
      </c>
      <c r="EF16" s="62">
        <v>58.3</v>
      </c>
      <c r="EG16" s="62">
        <v>8.6999999999999993</v>
      </c>
      <c r="EH16" s="62">
        <v>39.9</v>
      </c>
      <c r="EI16" s="63">
        <v>59.3</v>
      </c>
      <c r="EJ16" s="89"/>
      <c r="EK16" s="58"/>
      <c r="EL16" s="89"/>
      <c r="EM16" s="89"/>
      <c r="EN16" s="89"/>
      <c r="EO16" s="89"/>
      <c r="EP16" s="353"/>
      <c r="EQ16" s="352"/>
      <c r="ER16" s="352"/>
    </row>
    <row r="17" spans="1:148" x14ac:dyDescent="0.2">
      <c r="A17" s="30">
        <v>15</v>
      </c>
      <c r="B17" s="32" t="s">
        <v>187</v>
      </c>
      <c r="C17" s="120">
        <v>8.5457142857142863</v>
      </c>
      <c r="D17" s="121" t="s">
        <v>755</v>
      </c>
      <c r="E17" s="35">
        <v>4</v>
      </c>
      <c r="F17" s="36">
        <v>37802</v>
      </c>
      <c r="G17" s="124">
        <v>22.260273972602739</v>
      </c>
      <c r="H17" s="37" t="s">
        <v>628</v>
      </c>
      <c r="I17" s="37">
        <v>21.841095890410958</v>
      </c>
      <c r="J17" s="37" t="s">
        <v>976</v>
      </c>
      <c r="K17" s="37" t="s">
        <v>984</v>
      </c>
      <c r="L17" s="37" t="s">
        <v>987</v>
      </c>
      <c r="M17" s="35">
        <v>74</v>
      </c>
      <c r="N17" s="35">
        <v>206</v>
      </c>
      <c r="O17" s="171">
        <v>4.4400000000000004</v>
      </c>
      <c r="P17" s="172">
        <v>4</v>
      </c>
      <c r="Q17" s="57">
        <v>0</v>
      </c>
      <c r="R17" s="58">
        <v>0</v>
      </c>
      <c r="S17" s="58">
        <v>0</v>
      </c>
      <c r="T17" s="58">
        <v>0.36552217453505009</v>
      </c>
      <c r="U17" s="58">
        <v>0.36209150326797385</v>
      </c>
      <c r="V17" s="58">
        <v>0.363806838901512</v>
      </c>
      <c r="W17" s="208">
        <v>0.34561649695643637</v>
      </c>
      <c r="X17" s="183">
        <v>20.175342465753424</v>
      </c>
      <c r="Y17" s="43">
        <v>2.33</v>
      </c>
      <c r="Z17" s="43">
        <v>5.0999999999999996</v>
      </c>
      <c r="AA17" s="43">
        <v>14.2</v>
      </c>
      <c r="AB17" s="43">
        <v>1.1000000000000001</v>
      </c>
      <c r="AC17" s="43">
        <v>0</v>
      </c>
      <c r="AD17" s="44">
        <v>6.6305655836341751E-2</v>
      </c>
      <c r="AE17" s="44">
        <v>0.18291215403128758</v>
      </c>
      <c r="AF17" s="45">
        <v>8.6999999999999994E-2</v>
      </c>
      <c r="AG17" s="185">
        <v>0.86250000000000004</v>
      </c>
      <c r="AH17" s="185">
        <v>0.13650000000000001</v>
      </c>
      <c r="AI17" s="43">
        <v>106.01451615146095</v>
      </c>
      <c r="AJ17" s="47">
        <v>107.09813461114676</v>
      </c>
      <c r="AK17" s="173">
        <v>9</v>
      </c>
      <c r="AL17" s="262">
        <v>6</v>
      </c>
      <c r="AM17" s="262">
        <v>4</v>
      </c>
      <c r="AN17" s="262">
        <v>3</v>
      </c>
      <c r="AO17" s="262">
        <v>9</v>
      </c>
      <c r="AP17" s="262">
        <v>7</v>
      </c>
      <c r="AQ17" s="262">
        <v>4</v>
      </c>
      <c r="AR17" s="233">
        <v>0</v>
      </c>
      <c r="AS17" s="60"/>
      <c r="AT17" s="61">
        <v>1</v>
      </c>
      <c r="AU17" s="61"/>
      <c r="AV17" s="61"/>
      <c r="AW17" s="61"/>
      <c r="AX17" s="61">
        <v>1</v>
      </c>
      <c r="AY17" s="62"/>
      <c r="AZ17" s="62"/>
      <c r="BA17" s="62"/>
      <c r="BB17" s="62"/>
      <c r="BC17" s="62"/>
      <c r="BD17" s="61"/>
      <c r="BE17" s="153"/>
      <c r="BF17" s="61"/>
      <c r="BG17" s="153"/>
      <c r="BH17" s="163"/>
      <c r="BI17" s="163"/>
      <c r="BJ17" s="163"/>
      <c r="BK17" s="164"/>
      <c r="BL17" s="60"/>
      <c r="BM17" s="61">
        <v>1</v>
      </c>
      <c r="BN17" s="61"/>
      <c r="BO17" s="61"/>
      <c r="BP17" s="61"/>
      <c r="BQ17" s="61">
        <v>1</v>
      </c>
      <c r="BR17" s="62"/>
      <c r="BS17" s="62"/>
      <c r="BT17" s="62"/>
      <c r="BU17" s="62"/>
      <c r="BV17" s="62"/>
      <c r="BW17" s="61"/>
      <c r="BX17" s="153"/>
      <c r="BY17" s="61"/>
      <c r="BZ17" s="153"/>
      <c r="CA17" s="163"/>
      <c r="CB17" s="163"/>
      <c r="CC17" s="163"/>
      <c r="CD17" s="164"/>
      <c r="CE17" s="60"/>
      <c r="CF17" s="61">
        <v>1</v>
      </c>
      <c r="CG17" s="61"/>
      <c r="CH17" s="61"/>
      <c r="CI17" s="61"/>
      <c r="CJ17" s="61">
        <v>0</v>
      </c>
      <c r="CK17" s="62"/>
      <c r="CL17" s="62"/>
      <c r="CM17" s="62"/>
      <c r="CN17" s="62"/>
      <c r="CO17" s="62"/>
      <c r="CP17" s="61"/>
      <c r="CQ17" s="153"/>
      <c r="CR17" s="61"/>
      <c r="CS17" s="153"/>
      <c r="CT17" s="163"/>
      <c r="CU17" s="163"/>
      <c r="CV17" s="163"/>
      <c r="CW17" s="164"/>
      <c r="CX17" s="60">
        <v>1022</v>
      </c>
      <c r="CY17" s="61">
        <v>2796</v>
      </c>
      <c r="CZ17" s="61">
        <v>107</v>
      </c>
      <c r="DA17" s="61">
        <v>63</v>
      </c>
      <c r="DB17" s="61">
        <v>6</v>
      </c>
      <c r="DC17" s="61">
        <v>10.8</v>
      </c>
      <c r="DD17" s="62">
        <v>1.1000000000000001</v>
      </c>
      <c r="DE17" s="62"/>
      <c r="DF17" s="62">
        <v>2.33</v>
      </c>
      <c r="DG17" s="62">
        <v>5.0999999999999996</v>
      </c>
      <c r="DH17" s="62">
        <v>14.1</v>
      </c>
      <c r="DI17" s="61">
        <v>29</v>
      </c>
      <c r="DJ17" s="153">
        <v>6.6115459882583175E-2</v>
      </c>
      <c r="DK17" s="61">
        <v>78</v>
      </c>
      <c r="DL17" s="153">
        <v>0.17782778864970644</v>
      </c>
      <c r="DM17" s="163">
        <v>48.3</v>
      </c>
      <c r="DN17" s="163">
        <v>8.6999999999999993</v>
      </c>
      <c r="DO17" s="163">
        <v>85.9</v>
      </c>
      <c r="DP17" s="164">
        <v>14.1</v>
      </c>
      <c r="DQ17" s="60">
        <v>831</v>
      </c>
      <c r="DR17" s="61">
        <v>2295</v>
      </c>
      <c r="DS17" s="61">
        <v>109</v>
      </c>
      <c r="DT17" s="61">
        <v>63</v>
      </c>
      <c r="DU17" s="61">
        <v>6</v>
      </c>
      <c r="DV17" s="61">
        <v>18</v>
      </c>
      <c r="DW17" s="62">
        <v>0.97</v>
      </c>
      <c r="DX17" s="61"/>
      <c r="DY17" s="62">
        <v>1.9</v>
      </c>
      <c r="DZ17" s="62">
        <v>3.9</v>
      </c>
      <c r="EA17" s="62">
        <v>14.2</v>
      </c>
      <c r="EB17" s="61">
        <v>29</v>
      </c>
      <c r="EC17" s="153">
        <v>6.6305655836341751E-2</v>
      </c>
      <c r="ED17" s="61">
        <v>80</v>
      </c>
      <c r="EE17" s="153">
        <v>0.18291215403128758</v>
      </c>
      <c r="EF17" s="62">
        <v>48.3</v>
      </c>
      <c r="EG17" s="62">
        <v>8.6999999999999993</v>
      </c>
      <c r="EH17" s="62">
        <v>86.6</v>
      </c>
      <c r="EI17" s="63">
        <v>13.2</v>
      </c>
      <c r="EP17" s="353"/>
      <c r="EQ17" s="352"/>
      <c r="ER17" s="352"/>
    </row>
    <row r="18" spans="1:148" x14ac:dyDescent="0.2">
      <c r="A18" s="30">
        <v>16</v>
      </c>
      <c r="B18" s="32" t="s">
        <v>260</v>
      </c>
      <c r="C18" s="120">
        <v>8.2657142857142851</v>
      </c>
      <c r="D18" s="34" t="s">
        <v>694</v>
      </c>
      <c r="E18" s="35">
        <v>3</v>
      </c>
      <c r="F18" s="36">
        <v>37305</v>
      </c>
      <c r="G18" s="124">
        <v>23.621917808219177</v>
      </c>
      <c r="H18" s="37" t="s">
        <v>669</v>
      </c>
      <c r="I18" s="37">
        <v>23.202739726027396</v>
      </c>
      <c r="J18" s="37" t="s">
        <v>978</v>
      </c>
      <c r="K18" s="37" t="s">
        <v>984</v>
      </c>
      <c r="L18" s="37" t="s">
        <v>987</v>
      </c>
      <c r="M18" s="35">
        <v>73</v>
      </c>
      <c r="N18" s="35">
        <v>214</v>
      </c>
      <c r="O18" s="171">
        <v>4.55</v>
      </c>
      <c r="P18" s="172">
        <v>2</v>
      </c>
      <c r="Q18" s="57">
        <v>0</v>
      </c>
      <c r="R18" s="58">
        <v>0.15423434789465384</v>
      </c>
      <c r="S18" s="58">
        <v>6.1888847629657129E-2</v>
      </c>
      <c r="T18" s="58">
        <v>5.8456117873158235E-2</v>
      </c>
      <c r="U18" s="58">
        <v>0.27538084585064454</v>
      </c>
      <c r="V18" s="58">
        <v>0.27538084585064454</v>
      </c>
      <c r="W18" s="208">
        <v>0.26161180355811231</v>
      </c>
      <c r="X18" s="183">
        <v>22.539726027397261</v>
      </c>
      <c r="Y18" s="43">
        <v>2.44</v>
      </c>
      <c r="Z18" s="43">
        <v>5.5</v>
      </c>
      <c r="AA18" s="43">
        <v>13.3</v>
      </c>
      <c r="AB18" s="43">
        <v>0.98</v>
      </c>
      <c r="AC18" s="43">
        <v>0</v>
      </c>
      <c r="AD18" s="44">
        <v>4.7195357833655707E-2</v>
      </c>
      <c r="AE18" s="44">
        <v>0.16754352030947775</v>
      </c>
      <c r="AF18" s="45">
        <v>1.6E-2</v>
      </c>
      <c r="AG18" s="185">
        <v>0.4385</v>
      </c>
      <c r="AH18" s="185">
        <v>0.51249999999999996</v>
      </c>
      <c r="AI18" s="43">
        <v>99.86152234195221</v>
      </c>
      <c r="AJ18" s="47">
        <v>98.844262170786919</v>
      </c>
      <c r="AK18" s="173">
        <v>7</v>
      </c>
      <c r="AL18" s="262">
        <v>1</v>
      </c>
      <c r="AM18" s="262">
        <v>4</v>
      </c>
      <c r="AN18" s="262">
        <v>4</v>
      </c>
      <c r="AO18" s="262">
        <v>7</v>
      </c>
      <c r="AP18" s="262">
        <v>6</v>
      </c>
      <c r="AQ18" s="262">
        <v>8</v>
      </c>
      <c r="AR18" s="233">
        <v>1</v>
      </c>
      <c r="AS18" s="60"/>
      <c r="AT18" s="61">
        <v>1</v>
      </c>
      <c r="AU18" s="61"/>
      <c r="AV18" s="61"/>
      <c r="AW18" s="61"/>
      <c r="AX18" s="61"/>
      <c r="AY18" s="62"/>
      <c r="AZ18" s="62"/>
      <c r="BA18" s="62"/>
      <c r="BB18" s="62"/>
      <c r="BC18" s="62"/>
      <c r="BD18" s="61"/>
      <c r="BE18" s="153"/>
      <c r="BF18" s="61"/>
      <c r="BG18" s="153"/>
      <c r="BH18" s="62"/>
      <c r="BI18" s="62"/>
      <c r="BJ18" s="62"/>
      <c r="BK18" s="63"/>
      <c r="BL18" s="60">
        <v>489</v>
      </c>
      <c r="BM18" s="61">
        <v>3170.5</v>
      </c>
      <c r="BN18" s="61">
        <v>67</v>
      </c>
      <c r="BO18" s="61">
        <v>43</v>
      </c>
      <c r="BP18" s="61">
        <v>3</v>
      </c>
      <c r="BQ18" s="61">
        <v>32.5</v>
      </c>
      <c r="BR18" s="62"/>
      <c r="BS18" s="62"/>
      <c r="BT18" s="62">
        <v>1.52</v>
      </c>
      <c r="BU18" s="62">
        <v>6.3</v>
      </c>
      <c r="BV18" s="62">
        <v>8</v>
      </c>
      <c r="BW18" s="61">
        <v>4</v>
      </c>
      <c r="BX18" s="153">
        <v>1.2433537832310838E-2</v>
      </c>
      <c r="BY18" s="61">
        <v>63</v>
      </c>
      <c r="BZ18" s="153">
        <v>0.1958282208588957</v>
      </c>
      <c r="CA18" s="62">
        <v>75</v>
      </c>
      <c r="CB18" s="62">
        <v>4.4000000000000004</v>
      </c>
      <c r="CC18" s="62">
        <v>8.6999999999999993</v>
      </c>
      <c r="CD18" s="63">
        <v>66.3</v>
      </c>
      <c r="CE18" s="60">
        <v>200</v>
      </c>
      <c r="CF18" s="61">
        <v>3231.6000000000004</v>
      </c>
      <c r="CG18" s="61">
        <v>23</v>
      </c>
      <c r="CH18" s="61">
        <v>16</v>
      </c>
      <c r="CI18" s="61">
        <v>1</v>
      </c>
      <c r="CJ18" s="61">
        <v>19.200000000000003</v>
      </c>
      <c r="CK18" s="62">
        <v>1</v>
      </c>
      <c r="CL18" s="62"/>
      <c r="CM18" s="62">
        <v>1.29</v>
      </c>
      <c r="CN18" s="62">
        <v>4.3</v>
      </c>
      <c r="CO18" s="62">
        <v>8.9</v>
      </c>
      <c r="CP18" s="61">
        <v>4</v>
      </c>
      <c r="CQ18" s="153">
        <v>2.58E-2</v>
      </c>
      <c r="CR18" s="61">
        <v>19</v>
      </c>
      <c r="CS18" s="153">
        <v>0.12255000000000001</v>
      </c>
      <c r="CT18" s="62">
        <v>50</v>
      </c>
      <c r="CU18" s="62">
        <v>0</v>
      </c>
      <c r="CV18" s="62">
        <v>4.63</v>
      </c>
      <c r="CW18" s="63">
        <v>95.7</v>
      </c>
      <c r="CX18" s="60">
        <v>146</v>
      </c>
      <c r="CY18" s="61">
        <v>2497.6</v>
      </c>
      <c r="CZ18" s="61">
        <v>19</v>
      </c>
      <c r="DA18" s="61">
        <v>12</v>
      </c>
      <c r="DB18" s="61">
        <v>0</v>
      </c>
      <c r="DC18" s="61">
        <v>18.399999999999999</v>
      </c>
      <c r="DD18" s="62">
        <v>-0.27</v>
      </c>
      <c r="DE18" s="62"/>
      <c r="DF18" s="62">
        <v>1.38</v>
      </c>
      <c r="DG18" s="62">
        <v>4.3</v>
      </c>
      <c r="DH18" s="62">
        <v>8.4</v>
      </c>
      <c r="DI18" s="61">
        <v>6</v>
      </c>
      <c r="DJ18" s="153">
        <v>5.6712328767123281E-2</v>
      </c>
      <c r="DK18" s="61">
        <v>13</v>
      </c>
      <c r="DL18" s="153">
        <v>0.12287671232876711</v>
      </c>
      <c r="DM18" s="62">
        <v>50</v>
      </c>
      <c r="DN18" s="62">
        <v>7.7</v>
      </c>
      <c r="DO18" s="62">
        <v>15.9</v>
      </c>
      <c r="DP18" s="63">
        <v>75.7</v>
      </c>
      <c r="DQ18" s="60">
        <v>1034</v>
      </c>
      <c r="DR18" s="61">
        <v>3754.7999999999997</v>
      </c>
      <c r="DS18" s="61">
        <v>91</v>
      </c>
      <c r="DT18" s="61">
        <v>62</v>
      </c>
      <c r="DU18" s="61">
        <v>9</v>
      </c>
      <c r="DV18" s="61">
        <v>25.200000000000003</v>
      </c>
      <c r="DW18" s="62">
        <v>0.98</v>
      </c>
      <c r="DX18" s="61"/>
      <c r="DY18" s="62">
        <v>2.44</v>
      </c>
      <c r="DZ18" s="62">
        <v>5.5</v>
      </c>
      <c r="EA18" s="62">
        <v>13.3</v>
      </c>
      <c r="EB18" s="61">
        <v>20</v>
      </c>
      <c r="EC18" s="153">
        <v>4.7195357833655707E-2</v>
      </c>
      <c r="ED18" s="61">
        <v>71</v>
      </c>
      <c r="EE18" s="153">
        <v>0.16754352030947775</v>
      </c>
      <c r="EF18" s="62">
        <v>65</v>
      </c>
      <c r="EG18" s="62">
        <v>1.6</v>
      </c>
      <c r="EH18" s="62">
        <v>71.8</v>
      </c>
      <c r="EI18" s="63">
        <v>26.8</v>
      </c>
      <c r="EP18" s="353"/>
      <c r="EQ18" s="352"/>
      <c r="ER18" s="352"/>
    </row>
    <row r="19" spans="1:148" x14ac:dyDescent="0.2">
      <c r="A19" s="30">
        <v>17</v>
      </c>
      <c r="B19" s="32" t="s">
        <v>300</v>
      </c>
      <c r="C19" s="120">
        <v>8.1514285714285712</v>
      </c>
      <c r="D19" s="34" t="s">
        <v>778</v>
      </c>
      <c r="E19" s="35">
        <v>2</v>
      </c>
      <c r="F19" s="36">
        <v>37466</v>
      </c>
      <c r="G19" s="124">
        <v>23.18082191780822</v>
      </c>
      <c r="H19" s="37" t="s">
        <v>684</v>
      </c>
      <c r="I19" s="37">
        <v>22.761643835616439</v>
      </c>
      <c r="J19" s="37" t="s">
        <v>976</v>
      </c>
      <c r="K19" s="37" t="s">
        <v>984</v>
      </c>
      <c r="L19" s="37" t="s">
        <v>988</v>
      </c>
      <c r="M19" s="35">
        <v>73</v>
      </c>
      <c r="N19" s="35">
        <v>186</v>
      </c>
      <c r="O19" s="171">
        <v>4.38</v>
      </c>
      <c r="P19" s="172">
        <v>5</v>
      </c>
      <c r="Q19" s="57">
        <v>8.984375E-2</v>
      </c>
      <c r="R19" s="58">
        <v>0.14926228334049563</v>
      </c>
      <c r="S19" s="58">
        <v>0.11850723533891851</v>
      </c>
      <c r="T19" s="58">
        <v>0.24078711985688731</v>
      </c>
      <c r="U19" s="58">
        <v>0.30977643046608566</v>
      </c>
      <c r="V19" s="58">
        <v>0.30977643046608566</v>
      </c>
      <c r="W19" s="208">
        <v>0.30977643046608566</v>
      </c>
      <c r="X19" s="183">
        <v>21.095890410958905</v>
      </c>
      <c r="Y19" s="43">
        <v>2.7</v>
      </c>
      <c r="Z19" s="43">
        <v>7.4</v>
      </c>
      <c r="AA19" s="43">
        <v>13.8</v>
      </c>
      <c r="AB19" s="43">
        <v>1.5</v>
      </c>
      <c r="AC19" s="43">
        <v>0.74</v>
      </c>
      <c r="AD19" s="44">
        <v>3.8532110091743121E-2</v>
      </c>
      <c r="AE19" s="44">
        <v>0.17889908256880735</v>
      </c>
      <c r="AF19" s="45">
        <v>5.7000000000000002E-2</v>
      </c>
      <c r="AG19" s="185">
        <v>0.76249999999999996</v>
      </c>
      <c r="AH19" s="185">
        <v>0.23599999999999999</v>
      </c>
      <c r="AI19" s="43">
        <v>101.07563952184117</v>
      </c>
      <c r="AJ19" s="47">
        <v>100.04601149345457</v>
      </c>
      <c r="AK19" s="173">
        <v>8</v>
      </c>
      <c r="AL19" s="262">
        <v>4</v>
      </c>
      <c r="AM19" s="262">
        <v>5</v>
      </c>
      <c r="AN19" s="262">
        <v>5</v>
      </c>
      <c r="AO19" s="262">
        <v>9</v>
      </c>
      <c r="AP19" s="262">
        <v>6</v>
      </c>
      <c r="AQ19" s="262">
        <v>2</v>
      </c>
      <c r="AR19" s="233">
        <v>0.5</v>
      </c>
      <c r="AS19" s="60">
        <v>138</v>
      </c>
      <c r="AT19" s="61">
        <v>1536</v>
      </c>
      <c r="AU19" s="61">
        <v>23</v>
      </c>
      <c r="AV19" s="61">
        <v>15</v>
      </c>
      <c r="AW19" s="61">
        <v>0</v>
      </c>
      <c r="AX19" s="61">
        <v>11.399999999999999</v>
      </c>
      <c r="AY19" s="62"/>
      <c r="AZ19" s="62">
        <v>0.73</v>
      </c>
      <c r="BA19" s="62">
        <v>0.81</v>
      </c>
      <c r="BB19" s="62">
        <v>4.2</v>
      </c>
      <c r="BC19" s="62">
        <v>7.8</v>
      </c>
      <c r="BD19" s="61">
        <v>2</v>
      </c>
      <c r="BE19" s="153">
        <v>1.173913043478261E-2</v>
      </c>
      <c r="BF19" s="61">
        <v>21</v>
      </c>
      <c r="BG19" s="153">
        <v>0.12326086956521741</v>
      </c>
      <c r="BH19" s="62">
        <v>0</v>
      </c>
      <c r="BI19" s="62">
        <v>16.7</v>
      </c>
      <c r="BJ19" s="62">
        <v>94.3</v>
      </c>
      <c r="BK19" s="63">
        <v>5.7</v>
      </c>
      <c r="BL19" s="60">
        <v>521</v>
      </c>
      <c r="BM19" s="61">
        <v>3490.5</v>
      </c>
      <c r="BN19" s="61">
        <v>59</v>
      </c>
      <c r="BO19" s="61">
        <v>34</v>
      </c>
      <c r="BP19" s="61">
        <v>3</v>
      </c>
      <c r="BQ19" s="61">
        <v>24.7</v>
      </c>
      <c r="BR19" s="62"/>
      <c r="BS19" s="62">
        <v>1.07</v>
      </c>
      <c r="BT19" s="62">
        <v>1.25</v>
      </c>
      <c r="BU19" s="62">
        <v>8.1999999999999993</v>
      </c>
      <c r="BV19" s="62">
        <v>12.2</v>
      </c>
      <c r="BW19" s="61">
        <v>6</v>
      </c>
      <c r="BX19" s="153">
        <v>1.4395393474088291E-2</v>
      </c>
      <c r="BY19" s="61">
        <v>53</v>
      </c>
      <c r="BZ19" s="153">
        <v>0.12715930902111325</v>
      </c>
      <c r="CA19" s="62">
        <v>0</v>
      </c>
      <c r="CB19" s="62">
        <v>10.5</v>
      </c>
      <c r="CC19" s="62">
        <v>82.1</v>
      </c>
      <c r="CD19" s="63">
        <v>17.899999999999999</v>
      </c>
      <c r="CE19" s="60">
        <v>389</v>
      </c>
      <c r="CF19" s="61">
        <v>3282.5</v>
      </c>
      <c r="CG19" s="61">
        <v>38</v>
      </c>
      <c r="CH19" s="61">
        <v>24</v>
      </c>
      <c r="CI19" s="61">
        <v>4</v>
      </c>
      <c r="CJ19" s="61">
        <v>28.6</v>
      </c>
      <c r="CK19" s="62">
        <v>1.03</v>
      </c>
      <c r="CL19" s="62">
        <v>1.1399999999999999</v>
      </c>
      <c r="CM19" s="62">
        <v>1.71</v>
      </c>
      <c r="CN19" s="62">
        <v>7.9</v>
      </c>
      <c r="CO19" s="62">
        <v>9.6</v>
      </c>
      <c r="CP19" s="61">
        <v>8</v>
      </c>
      <c r="CQ19" s="153">
        <v>3.5167095115681231E-2</v>
      </c>
      <c r="CR19" s="61">
        <v>30</v>
      </c>
      <c r="CS19" s="153">
        <v>0.13187660668380463</v>
      </c>
      <c r="CT19" s="62">
        <v>37.5</v>
      </c>
      <c r="CU19" s="62">
        <v>7.7</v>
      </c>
      <c r="CV19" s="62">
        <v>80.7</v>
      </c>
      <c r="CW19" s="63">
        <v>19.3</v>
      </c>
      <c r="CX19" s="60">
        <v>673</v>
      </c>
      <c r="CY19" s="61">
        <v>2795</v>
      </c>
      <c r="CZ19" s="61">
        <v>85</v>
      </c>
      <c r="DA19" s="61">
        <v>53</v>
      </c>
      <c r="DB19" s="61">
        <v>4</v>
      </c>
      <c r="DC19" s="61">
        <v>29.9</v>
      </c>
      <c r="DD19" s="62">
        <v>0.74</v>
      </c>
      <c r="DE19" s="62">
        <v>0.74</v>
      </c>
      <c r="DF19" s="62">
        <v>1.92</v>
      </c>
      <c r="DG19" s="62">
        <v>6.3</v>
      </c>
      <c r="DH19" s="62">
        <v>9.6999999999999993</v>
      </c>
      <c r="DI19" s="61">
        <v>11</v>
      </c>
      <c r="DJ19" s="153">
        <v>3.1381872213967307E-2</v>
      </c>
      <c r="DK19" s="61">
        <v>74</v>
      </c>
      <c r="DL19" s="153">
        <v>0.21111441307578008</v>
      </c>
      <c r="DM19" s="62">
        <v>45.5</v>
      </c>
      <c r="DN19" s="62">
        <v>8.6</v>
      </c>
      <c r="DO19" s="62">
        <v>67.099999999999994</v>
      </c>
      <c r="DP19" s="63">
        <v>32.9</v>
      </c>
      <c r="DQ19" s="60">
        <v>981</v>
      </c>
      <c r="DR19" s="61">
        <v>3166.7999999999997</v>
      </c>
      <c r="DS19" s="61">
        <v>79</v>
      </c>
      <c r="DT19" s="61">
        <v>50</v>
      </c>
      <c r="DU19" s="61">
        <v>8</v>
      </c>
      <c r="DV19" s="61">
        <v>27.599999999999998</v>
      </c>
      <c r="DW19" s="62">
        <v>1.5</v>
      </c>
      <c r="DX19" s="61"/>
      <c r="DY19" s="62">
        <v>2.7</v>
      </c>
      <c r="DZ19" s="62">
        <v>7.4</v>
      </c>
      <c r="EA19" s="62">
        <v>13.8</v>
      </c>
      <c r="EB19" s="61">
        <v>14</v>
      </c>
      <c r="EC19" s="153">
        <v>3.8532110091743121E-2</v>
      </c>
      <c r="ED19" s="61">
        <v>65</v>
      </c>
      <c r="EE19" s="153">
        <v>0.17889908256880735</v>
      </c>
      <c r="EF19" s="62">
        <v>50</v>
      </c>
      <c r="EG19" s="62">
        <v>5.7</v>
      </c>
      <c r="EH19" s="62">
        <v>85.4</v>
      </c>
      <c r="EI19" s="63">
        <v>14.3</v>
      </c>
      <c r="EP19" s="353"/>
      <c r="EQ19" s="352"/>
      <c r="ER19" s="352"/>
    </row>
    <row r="20" spans="1:148" x14ac:dyDescent="0.2">
      <c r="A20" s="30">
        <v>18</v>
      </c>
      <c r="B20" s="32" t="s">
        <v>272</v>
      </c>
      <c r="C20" s="120">
        <v>8.088571428571429</v>
      </c>
      <c r="D20" s="34" t="s">
        <v>702</v>
      </c>
      <c r="E20" s="35">
        <v>7</v>
      </c>
      <c r="F20" s="36">
        <v>37169</v>
      </c>
      <c r="G20" s="124">
        <v>23.994520547945207</v>
      </c>
      <c r="H20" s="37" t="s">
        <v>669</v>
      </c>
      <c r="I20" s="37">
        <v>23.575342465753426</v>
      </c>
      <c r="J20" s="37" t="s">
        <v>978</v>
      </c>
      <c r="K20" s="37" t="s">
        <v>977</v>
      </c>
      <c r="L20" s="37" t="s">
        <v>985</v>
      </c>
      <c r="M20" s="35">
        <v>74</v>
      </c>
      <c r="N20" s="35">
        <v>196</v>
      </c>
      <c r="O20" s="171">
        <v>4.41</v>
      </c>
      <c r="P20" s="172">
        <v>5</v>
      </c>
      <c r="Q20" s="57">
        <v>0.11699571712106967</v>
      </c>
      <c r="R20" s="58">
        <v>0.15862699788176393</v>
      </c>
      <c r="S20" s="58">
        <v>0.47891260162601618</v>
      </c>
      <c r="T20" s="58">
        <v>0.31103860793909732</v>
      </c>
      <c r="U20" s="58">
        <v>0.2513287775246773</v>
      </c>
      <c r="V20" s="58">
        <v>0.36512068957534671</v>
      </c>
      <c r="W20" s="208">
        <v>0.27749172407726352</v>
      </c>
      <c r="X20" s="183">
        <v>20.906849315068492</v>
      </c>
      <c r="Y20" s="43">
        <v>3.45</v>
      </c>
      <c r="Z20" s="43">
        <v>6</v>
      </c>
      <c r="AA20" s="43">
        <v>13.5</v>
      </c>
      <c r="AB20" s="43">
        <v>1.1299999999999999</v>
      </c>
      <c r="AC20" s="43">
        <v>0</v>
      </c>
      <c r="AD20" s="44">
        <v>6.2537764350453176E-2</v>
      </c>
      <c r="AE20" s="44">
        <v>0.33353474320241694</v>
      </c>
      <c r="AF20" s="45">
        <v>3.7999999999999999E-2</v>
      </c>
      <c r="AG20" s="185">
        <v>0.67949999999999999</v>
      </c>
      <c r="AH20" s="185">
        <v>0.31899999999999995</v>
      </c>
      <c r="AI20" s="43">
        <v>103.64102731064273</v>
      </c>
      <c r="AJ20" s="47">
        <v>104.70038535378242</v>
      </c>
      <c r="AK20" s="173">
        <v>7</v>
      </c>
      <c r="AL20" s="262">
        <v>5</v>
      </c>
      <c r="AM20" s="262">
        <v>6</v>
      </c>
      <c r="AN20" s="262">
        <v>5</v>
      </c>
      <c r="AO20" s="262">
        <v>9</v>
      </c>
      <c r="AP20" s="262">
        <v>7</v>
      </c>
      <c r="AQ20" s="262">
        <v>2</v>
      </c>
      <c r="AR20" s="233">
        <v>0.5</v>
      </c>
      <c r="AS20" s="60">
        <v>336</v>
      </c>
      <c r="AT20" s="61">
        <v>2871.9</v>
      </c>
      <c r="AU20" s="61">
        <v>32</v>
      </c>
      <c r="AV20" s="61">
        <v>20</v>
      </c>
      <c r="AW20" s="61">
        <v>5</v>
      </c>
      <c r="AX20" s="61">
        <v>27</v>
      </c>
      <c r="AY20" s="62"/>
      <c r="AZ20" s="62"/>
      <c r="BA20" s="62">
        <v>1.99</v>
      </c>
      <c r="BB20" s="62">
        <v>8.4</v>
      </c>
      <c r="BC20" s="62">
        <v>15.7</v>
      </c>
      <c r="BD20" s="61">
        <v>6</v>
      </c>
      <c r="BE20" s="153">
        <v>3.5535714285714282E-2</v>
      </c>
      <c r="BF20" s="61">
        <v>26</v>
      </c>
      <c r="BG20" s="153">
        <v>0.15398809523809523</v>
      </c>
      <c r="BH20" s="163">
        <v>66.7</v>
      </c>
      <c r="BI20" s="163">
        <v>4.8</v>
      </c>
      <c r="BJ20" s="163">
        <v>98.9</v>
      </c>
      <c r="BK20" s="164">
        <v>1.1000000000000001</v>
      </c>
      <c r="BL20" s="60">
        <v>659</v>
      </c>
      <c r="BM20" s="61">
        <v>4154.3999999999996</v>
      </c>
      <c r="BN20" s="61">
        <v>66</v>
      </c>
      <c r="BO20" s="61">
        <v>52</v>
      </c>
      <c r="BP20" s="61">
        <v>5</v>
      </c>
      <c r="BQ20" s="61">
        <v>34.799999999999997</v>
      </c>
      <c r="BR20" s="62"/>
      <c r="BS20" s="62"/>
      <c r="BT20" s="62">
        <v>1.78</v>
      </c>
      <c r="BU20" s="62">
        <v>5.5</v>
      </c>
      <c r="BV20" s="62">
        <v>9.3000000000000007</v>
      </c>
      <c r="BW20" s="61">
        <v>1</v>
      </c>
      <c r="BX20" s="153">
        <v>2.7010622154779972E-3</v>
      </c>
      <c r="BY20" s="61">
        <v>65</v>
      </c>
      <c r="BZ20" s="153">
        <v>0.17556904400606982</v>
      </c>
      <c r="CA20" s="163">
        <v>100</v>
      </c>
      <c r="CB20" s="163">
        <v>3.7</v>
      </c>
      <c r="CC20" s="163">
        <v>81.400000000000006</v>
      </c>
      <c r="CD20" s="164">
        <v>18.600000000000001</v>
      </c>
      <c r="CE20" s="60">
        <v>1131</v>
      </c>
      <c r="CF20" s="61">
        <v>2361.6000000000004</v>
      </c>
      <c r="CG20" s="61">
        <v>109</v>
      </c>
      <c r="CH20" s="61">
        <v>71</v>
      </c>
      <c r="CI20" s="61">
        <v>8</v>
      </c>
      <c r="CJ20" s="61">
        <v>12</v>
      </c>
      <c r="CK20" s="62">
        <v>0.89</v>
      </c>
      <c r="CL20" s="62"/>
      <c r="CM20" s="62">
        <v>2.77</v>
      </c>
      <c r="CN20" s="62">
        <v>5.8</v>
      </c>
      <c r="CO20" s="62">
        <v>13.1</v>
      </c>
      <c r="CP20" s="61">
        <v>18</v>
      </c>
      <c r="CQ20" s="153">
        <v>4.4084880636604776E-2</v>
      </c>
      <c r="CR20" s="61">
        <v>91</v>
      </c>
      <c r="CS20" s="153">
        <v>0.2228735632183908</v>
      </c>
      <c r="CT20" s="163">
        <v>44.4</v>
      </c>
      <c r="CU20" s="163">
        <v>11.3</v>
      </c>
      <c r="CV20" s="163">
        <v>81.3</v>
      </c>
      <c r="CW20" s="164">
        <v>18.5</v>
      </c>
      <c r="CX20" s="60">
        <v>1144</v>
      </c>
      <c r="CY20" s="61">
        <v>3678</v>
      </c>
      <c r="CZ20" s="61">
        <v>134</v>
      </c>
      <c r="DA20" s="61">
        <v>96</v>
      </c>
      <c r="DB20" s="61">
        <v>8</v>
      </c>
      <c r="DC20" s="61">
        <v>24</v>
      </c>
      <c r="DD20" s="62">
        <v>1.1299999999999999</v>
      </c>
      <c r="DE20" s="61"/>
      <c r="DF20" s="62">
        <v>2.74</v>
      </c>
      <c r="DG20" s="62">
        <v>6</v>
      </c>
      <c r="DH20" s="62">
        <v>10.199999999999999</v>
      </c>
      <c r="DI20" s="61">
        <v>14</v>
      </c>
      <c r="DJ20" s="153">
        <v>3.3531468531468531E-2</v>
      </c>
      <c r="DK20" s="61">
        <v>120</v>
      </c>
      <c r="DL20" s="153">
        <v>0.28741258741258741</v>
      </c>
      <c r="DM20" s="163">
        <v>57.1</v>
      </c>
      <c r="DN20" s="163">
        <v>4</v>
      </c>
      <c r="DO20" s="163">
        <v>71.2</v>
      </c>
      <c r="DP20" s="164">
        <v>28.5</v>
      </c>
      <c r="DQ20" s="60">
        <v>331</v>
      </c>
      <c r="DR20" s="61">
        <v>1317</v>
      </c>
      <c r="DS20" s="61">
        <v>38</v>
      </c>
      <c r="DT20" s="61">
        <v>25</v>
      </c>
      <c r="DU20" s="61">
        <v>1</v>
      </c>
      <c r="DV20" s="61">
        <v>6.5</v>
      </c>
      <c r="DW20" s="62">
        <v>1.01</v>
      </c>
      <c r="DX20" s="61"/>
      <c r="DY20" s="62">
        <v>3.45</v>
      </c>
      <c r="DZ20" s="62">
        <v>3.9</v>
      </c>
      <c r="EA20" s="62">
        <v>13.5</v>
      </c>
      <c r="EB20" s="61">
        <v>6</v>
      </c>
      <c r="EC20" s="153">
        <v>6.2537764350453176E-2</v>
      </c>
      <c r="ED20" s="61">
        <v>32</v>
      </c>
      <c r="EE20" s="153">
        <v>0.33353474320241694</v>
      </c>
      <c r="EF20" s="62">
        <v>50</v>
      </c>
      <c r="EG20" s="62">
        <v>3.8</v>
      </c>
      <c r="EH20" s="62">
        <v>64.7</v>
      </c>
      <c r="EI20" s="63">
        <v>35.299999999999997</v>
      </c>
      <c r="EP20" s="353"/>
      <c r="EQ20" s="352"/>
      <c r="ER20" s="352"/>
    </row>
    <row r="21" spans="1:148" ht="15.75" customHeight="1" x14ac:dyDescent="0.2">
      <c r="A21" s="30">
        <v>19</v>
      </c>
      <c r="B21" s="32" t="s">
        <v>349</v>
      </c>
      <c r="C21" s="120">
        <v>7.9557142857142864</v>
      </c>
      <c r="D21" s="34" t="s">
        <v>694</v>
      </c>
      <c r="E21" s="35">
        <v>3</v>
      </c>
      <c r="F21" s="36">
        <v>37217</v>
      </c>
      <c r="G21" s="124">
        <v>23.863013698630137</v>
      </c>
      <c r="H21" s="37" t="s">
        <v>669</v>
      </c>
      <c r="I21" s="37">
        <v>23.443835616438356</v>
      </c>
      <c r="J21" s="37" t="s">
        <v>976</v>
      </c>
      <c r="K21" s="37" t="s">
        <v>982</v>
      </c>
      <c r="L21" s="37" t="s">
        <v>986</v>
      </c>
      <c r="M21" s="35">
        <v>76</v>
      </c>
      <c r="N21" s="35">
        <v>222</v>
      </c>
      <c r="O21" s="171">
        <v>4.49</v>
      </c>
      <c r="P21" s="172">
        <v>3</v>
      </c>
      <c r="Q21" s="57">
        <v>6.7923246731193742E-3</v>
      </c>
      <c r="R21" s="58">
        <v>8.8689482470784647E-2</v>
      </c>
      <c r="S21" s="58">
        <v>9.9859890459814041E-2</v>
      </c>
      <c r="T21" s="58">
        <v>0.1624769264660082</v>
      </c>
      <c r="U21" s="58">
        <v>0.20041014168530946</v>
      </c>
      <c r="V21" s="58">
        <v>0.20041014168530946</v>
      </c>
      <c r="W21" s="208">
        <v>0.19038963460104397</v>
      </c>
      <c r="X21" s="183">
        <v>22.780821917808218</v>
      </c>
      <c r="Y21" s="43">
        <v>2.1</v>
      </c>
      <c r="Z21" s="43">
        <v>6.9</v>
      </c>
      <c r="AA21" s="43">
        <v>12.2</v>
      </c>
      <c r="AB21" s="43">
        <v>0.73</v>
      </c>
      <c r="AC21" s="43">
        <v>0.73</v>
      </c>
      <c r="AD21" s="44">
        <v>3.0932896890343696E-2</v>
      </c>
      <c r="AE21" s="44">
        <v>0.2543371522094926</v>
      </c>
      <c r="AF21" s="45">
        <v>0.11800000000000001</v>
      </c>
      <c r="AG21" s="185">
        <v>0.78800000000000003</v>
      </c>
      <c r="AH21" s="185">
        <v>0.17699999999999999</v>
      </c>
      <c r="AI21" s="43">
        <v>109.24400315109786</v>
      </c>
      <c r="AJ21" s="47">
        <v>114.86480665489661</v>
      </c>
      <c r="AK21" s="173">
        <v>5</v>
      </c>
      <c r="AL21" s="262">
        <v>1</v>
      </c>
      <c r="AM21" s="262">
        <v>4</v>
      </c>
      <c r="AN21" s="262">
        <v>5</v>
      </c>
      <c r="AO21" s="262">
        <v>8</v>
      </c>
      <c r="AP21" s="262">
        <v>9</v>
      </c>
      <c r="AQ21" s="262">
        <v>6</v>
      </c>
      <c r="AR21" s="233">
        <v>1</v>
      </c>
      <c r="AS21" s="60">
        <v>8</v>
      </c>
      <c r="AT21" s="61">
        <v>1177.8000000000002</v>
      </c>
      <c r="AU21" s="61">
        <v>4</v>
      </c>
      <c r="AV21" s="61">
        <v>1</v>
      </c>
      <c r="AW21" s="61">
        <v>0</v>
      </c>
      <c r="AX21" s="61">
        <v>6.6000000000000005</v>
      </c>
      <c r="AY21" s="62">
        <v>0</v>
      </c>
      <c r="AZ21" s="62">
        <v>0.05</v>
      </c>
      <c r="BA21" s="62">
        <v>0.4</v>
      </c>
      <c r="BB21" s="62">
        <v>3</v>
      </c>
      <c r="BC21" s="62">
        <v>9.8000000000000007</v>
      </c>
      <c r="BD21" s="61">
        <v>1</v>
      </c>
      <c r="BE21" s="153">
        <v>0.05</v>
      </c>
      <c r="BF21" s="61">
        <v>3</v>
      </c>
      <c r="BG21" s="153">
        <v>0.15</v>
      </c>
      <c r="BH21" s="62">
        <v>0</v>
      </c>
      <c r="BI21" s="62">
        <v>0</v>
      </c>
      <c r="BJ21" s="62">
        <v>95</v>
      </c>
      <c r="BK21" s="63">
        <v>5</v>
      </c>
      <c r="BL21" s="60">
        <v>85</v>
      </c>
      <c r="BM21" s="61">
        <v>958.4</v>
      </c>
      <c r="BN21" s="61">
        <v>15</v>
      </c>
      <c r="BO21" s="61">
        <v>7</v>
      </c>
      <c r="BP21" s="61">
        <v>0</v>
      </c>
      <c r="BQ21" s="61">
        <v>6.4</v>
      </c>
      <c r="BR21" s="62">
        <v>0.03</v>
      </c>
      <c r="BS21" s="62">
        <v>0.89</v>
      </c>
      <c r="BT21" s="62">
        <v>0.92</v>
      </c>
      <c r="BU21" s="62">
        <v>4.7</v>
      </c>
      <c r="BV21" s="62">
        <v>20.100000000000001</v>
      </c>
      <c r="BW21" s="61">
        <v>2</v>
      </c>
      <c r="BX21" s="153">
        <v>2.1647058823529415E-2</v>
      </c>
      <c r="BY21" s="61">
        <v>13</v>
      </c>
      <c r="BZ21" s="153">
        <v>0.14070588235294118</v>
      </c>
      <c r="CA21" s="62">
        <v>50</v>
      </c>
      <c r="CB21" s="62">
        <v>12.5</v>
      </c>
      <c r="CC21" s="62">
        <v>91.8</v>
      </c>
      <c r="CD21" s="63">
        <v>8.1999999999999993</v>
      </c>
      <c r="CE21" s="60">
        <v>392</v>
      </c>
      <c r="CF21" s="61">
        <v>3925.5</v>
      </c>
      <c r="CG21" s="61">
        <v>44</v>
      </c>
      <c r="CH21" s="61">
        <v>29</v>
      </c>
      <c r="CI21" s="61">
        <v>4</v>
      </c>
      <c r="CJ21" s="61">
        <v>33</v>
      </c>
      <c r="CK21" s="62">
        <v>0.7</v>
      </c>
      <c r="CL21" s="62">
        <v>1.04</v>
      </c>
      <c r="CM21" s="62">
        <v>1.1399999999999999</v>
      </c>
      <c r="CN21" s="62">
        <v>3.9</v>
      </c>
      <c r="CO21" s="62">
        <v>11.6</v>
      </c>
      <c r="CP21" s="61">
        <v>12</v>
      </c>
      <c r="CQ21" s="153">
        <v>3.4897959183673465E-2</v>
      </c>
      <c r="CR21" s="61">
        <v>32</v>
      </c>
      <c r="CS21" s="153">
        <v>9.306122448979591E-2</v>
      </c>
      <c r="CT21" s="62">
        <v>83.3</v>
      </c>
      <c r="CU21" s="62">
        <v>14.7</v>
      </c>
      <c r="CV21" s="62">
        <v>91.1</v>
      </c>
      <c r="CW21" s="63">
        <v>8.9</v>
      </c>
      <c r="CX21" s="60">
        <v>573</v>
      </c>
      <c r="CY21" s="61">
        <v>3434.2</v>
      </c>
      <c r="CZ21" s="61">
        <v>64</v>
      </c>
      <c r="DA21" s="61">
        <v>41</v>
      </c>
      <c r="DB21" s="61">
        <v>4</v>
      </c>
      <c r="DC21" s="61">
        <v>25.299999999999997</v>
      </c>
      <c r="DD21" s="62">
        <v>0.73</v>
      </c>
      <c r="DE21" s="62">
        <v>0.73</v>
      </c>
      <c r="DF21" s="62">
        <v>1.75</v>
      </c>
      <c r="DG21" s="62">
        <v>4.5999999999999996</v>
      </c>
      <c r="DH21" s="62">
        <v>12.2</v>
      </c>
      <c r="DI21" s="61">
        <v>12</v>
      </c>
      <c r="DJ21" s="153">
        <v>3.6649214659685861E-2</v>
      </c>
      <c r="DK21" s="61">
        <v>52</v>
      </c>
      <c r="DL21" s="153">
        <v>0.15881326352530539</v>
      </c>
      <c r="DM21" s="62">
        <v>66.7</v>
      </c>
      <c r="DN21" s="62">
        <v>4.7</v>
      </c>
      <c r="DO21" s="62">
        <v>86.7</v>
      </c>
      <c r="DP21" s="63">
        <v>12.5</v>
      </c>
      <c r="DQ21" s="60">
        <v>611</v>
      </c>
      <c r="DR21" s="61">
        <v>3754.7999999999997</v>
      </c>
      <c r="DS21" s="61">
        <v>83</v>
      </c>
      <c r="DT21" s="61">
        <v>60</v>
      </c>
      <c r="DU21" s="61">
        <v>6</v>
      </c>
      <c r="DV21" s="61">
        <v>25.200000000000003</v>
      </c>
      <c r="DW21" s="62">
        <v>0.68</v>
      </c>
      <c r="DX21" s="61"/>
      <c r="DY21" s="62">
        <v>2.1</v>
      </c>
      <c r="DZ21" s="62">
        <v>6.9</v>
      </c>
      <c r="EA21" s="62">
        <v>6.6</v>
      </c>
      <c r="EB21" s="61">
        <v>9</v>
      </c>
      <c r="EC21" s="153">
        <v>3.0932896890343696E-2</v>
      </c>
      <c r="ED21" s="61">
        <v>74</v>
      </c>
      <c r="EE21" s="153">
        <v>0.2543371522094926</v>
      </c>
      <c r="EF21" s="62">
        <v>88.9</v>
      </c>
      <c r="EG21" s="62">
        <v>11.8</v>
      </c>
      <c r="EH21" s="62">
        <v>70.900000000000006</v>
      </c>
      <c r="EI21" s="63">
        <v>22.9</v>
      </c>
      <c r="EP21" s="353"/>
      <c r="EQ21" s="352"/>
      <c r="ER21" s="352"/>
    </row>
    <row r="22" spans="1:148" ht="15.75" customHeight="1" x14ac:dyDescent="0.2">
      <c r="A22" s="30">
        <v>20</v>
      </c>
      <c r="B22" s="32" t="s">
        <v>322</v>
      </c>
      <c r="C22" s="120">
        <v>7.8657142857142865</v>
      </c>
      <c r="D22" s="34" t="s">
        <v>746</v>
      </c>
      <c r="E22" s="35">
        <v>4</v>
      </c>
      <c r="F22" s="36">
        <v>37377</v>
      </c>
      <c r="G22" s="124">
        <v>23.424657534246574</v>
      </c>
      <c r="H22" s="37" t="s">
        <v>669</v>
      </c>
      <c r="I22" s="37">
        <v>23.005479452054793</v>
      </c>
      <c r="J22" s="37" t="s">
        <v>983</v>
      </c>
      <c r="K22" s="37" t="s">
        <v>981</v>
      </c>
      <c r="L22" s="37" t="s">
        <v>986</v>
      </c>
      <c r="M22" s="35">
        <v>70</v>
      </c>
      <c r="N22" s="35">
        <v>191</v>
      </c>
      <c r="O22" s="171">
        <v>4.3499999999999996</v>
      </c>
      <c r="P22" s="172">
        <v>4</v>
      </c>
      <c r="Q22" s="57">
        <v>7.5644841269841279E-2</v>
      </c>
      <c r="R22" s="58">
        <v>0.16561844863731656</v>
      </c>
      <c r="S22" s="58">
        <v>0.3227135402361988</v>
      </c>
      <c r="T22" s="58">
        <v>0.22227730953561398</v>
      </c>
      <c r="U22" s="58">
        <v>0.20503343892995424</v>
      </c>
      <c r="V22" s="58">
        <v>0.26387348958307655</v>
      </c>
      <c r="W22" s="208">
        <v>0.25067981510392273</v>
      </c>
      <c r="X22" s="183">
        <v>20.336986301369862</v>
      </c>
      <c r="Y22" s="43">
        <v>1.82</v>
      </c>
      <c r="Z22" s="43">
        <v>9.9</v>
      </c>
      <c r="AA22" s="43">
        <v>7.6</v>
      </c>
      <c r="AB22" s="43">
        <v>0.75</v>
      </c>
      <c r="AC22" s="43">
        <v>0.66</v>
      </c>
      <c r="AD22" s="44">
        <v>1.8240343347639486E-2</v>
      </c>
      <c r="AE22" s="44">
        <v>0.19334763948497855</v>
      </c>
      <c r="AF22" s="45">
        <v>9.5000000000000001E-2</v>
      </c>
      <c r="AG22" s="185">
        <v>0.11349999999999999</v>
      </c>
      <c r="AH22" s="185">
        <v>0.873</v>
      </c>
      <c r="AI22" s="43">
        <v>106.68573045714055</v>
      </c>
      <c r="AJ22" s="47">
        <v>99.156773462562853</v>
      </c>
      <c r="AK22" s="173">
        <v>7</v>
      </c>
      <c r="AL22" s="262">
        <v>6</v>
      </c>
      <c r="AM22" s="262">
        <v>3</v>
      </c>
      <c r="AN22" s="262">
        <v>7</v>
      </c>
      <c r="AO22" s="262">
        <v>9</v>
      </c>
      <c r="AP22" s="262">
        <v>6</v>
      </c>
      <c r="AQ22" s="262">
        <v>4</v>
      </c>
      <c r="AR22" s="233">
        <v>0</v>
      </c>
      <c r="AS22" s="60">
        <v>122</v>
      </c>
      <c r="AT22" s="61">
        <v>1612.8</v>
      </c>
      <c r="AU22" s="61">
        <v>17</v>
      </c>
      <c r="AV22" s="61">
        <v>13</v>
      </c>
      <c r="AW22" s="61">
        <v>1</v>
      </c>
      <c r="AX22" s="61">
        <v>9.7999999999999989</v>
      </c>
      <c r="AY22" s="62">
        <v>0.04</v>
      </c>
      <c r="AZ22" s="62">
        <v>0.53</v>
      </c>
      <c r="BA22" s="62">
        <v>2.0299999999999998</v>
      </c>
      <c r="BB22" s="62">
        <v>6.8</v>
      </c>
      <c r="BC22" s="62">
        <v>2.8</v>
      </c>
      <c r="BD22" s="61">
        <v>3</v>
      </c>
      <c r="BE22" s="153">
        <v>4.9918032786885239E-2</v>
      </c>
      <c r="BF22" s="61">
        <v>14</v>
      </c>
      <c r="BG22" s="153">
        <v>0.2329508196721311</v>
      </c>
      <c r="BH22" s="62">
        <v>33.299999999999997</v>
      </c>
      <c r="BI22" s="62">
        <v>13.3</v>
      </c>
      <c r="BJ22" s="62">
        <v>39.1</v>
      </c>
      <c r="BK22" s="63">
        <v>60.9</v>
      </c>
      <c r="BL22" s="60">
        <v>474</v>
      </c>
      <c r="BM22" s="61">
        <v>2862</v>
      </c>
      <c r="BN22" s="61">
        <v>62</v>
      </c>
      <c r="BO22" s="61">
        <v>42</v>
      </c>
      <c r="BP22" s="61">
        <v>4</v>
      </c>
      <c r="BQ22" s="61">
        <v>26.400000000000002</v>
      </c>
      <c r="BR22" s="62">
        <v>0.04</v>
      </c>
      <c r="BS22" s="62">
        <v>1.08</v>
      </c>
      <c r="BT22" s="62">
        <v>2.0699999999999998</v>
      </c>
      <c r="BU22" s="62">
        <v>5.9</v>
      </c>
      <c r="BV22" s="62">
        <v>11.1</v>
      </c>
      <c r="BW22" s="61">
        <v>12</v>
      </c>
      <c r="BX22" s="153">
        <v>5.2405063291139233E-2</v>
      </c>
      <c r="BY22" s="61">
        <v>50</v>
      </c>
      <c r="BZ22" s="153">
        <v>0.21835443037974681</v>
      </c>
      <c r="CA22" s="62">
        <v>50</v>
      </c>
      <c r="CB22" s="62">
        <v>2.2999999999999998</v>
      </c>
      <c r="CC22" s="62">
        <v>94.6</v>
      </c>
      <c r="CD22" s="63">
        <v>5.4</v>
      </c>
      <c r="CE22" s="60">
        <v>940</v>
      </c>
      <c r="CF22" s="61">
        <v>2912.8</v>
      </c>
      <c r="CG22" s="61">
        <v>93</v>
      </c>
      <c r="CH22" s="61">
        <v>69</v>
      </c>
      <c r="CI22" s="61">
        <v>5</v>
      </c>
      <c r="CJ22" s="61">
        <v>17.600000000000001</v>
      </c>
      <c r="CK22" s="62">
        <v>0.79</v>
      </c>
      <c r="CL22" s="62">
        <v>2.09</v>
      </c>
      <c r="CM22" s="62">
        <v>2.33</v>
      </c>
      <c r="CN22" s="62">
        <v>8.4</v>
      </c>
      <c r="CO22" s="62">
        <v>7.6</v>
      </c>
      <c r="CP22" s="61">
        <v>18</v>
      </c>
      <c r="CQ22" s="153">
        <v>4.4617021276595746E-2</v>
      </c>
      <c r="CR22" s="61">
        <v>75</v>
      </c>
      <c r="CS22" s="153">
        <v>0.18590425531914895</v>
      </c>
      <c r="CT22" s="62">
        <v>44.4</v>
      </c>
      <c r="CU22" s="62">
        <v>4.2</v>
      </c>
      <c r="CV22" s="62">
        <v>89.8</v>
      </c>
      <c r="CW22" s="63">
        <v>10</v>
      </c>
      <c r="CX22" s="60">
        <v>538</v>
      </c>
      <c r="CY22" s="61">
        <v>2420.3999999999996</v>
      </c>
      <c r="CZ22" s="61">
        <v>64</v>
      </c>
      <c r="DA22" s="61">
        <v>41</v>
      </c>
      <c r="DB22" s="61">
        <v>6</v>
      </c>
      <c r="DC22" s="61">
        <v>21.6</v>
      </c>
      <c r="DD22" s="62">
        <v>0.66</v>
      </c>
      <c r="DE22" s="62">
        <v>0.66</v>
      </c>
      <c r="DF22" s="62">
        <v>1.82</v>
      </c>
      <c r="DG22" s="62">
        <v>9.9</v>
      </c>
      <c r="DH22" s="62">
        <v>7.6</v>
      </c>
      <c r="DI22" s="61">
        <v>10</v>
      </c>
      <c r="DJ22" s="153">
        <v>3.3828996282527876E-2</v>
      </c>
      <c r="DK22" s="61">
        <v>54</v>
      </c>
      <c r="DL22" s="153">
        <v>0.18267657992565056</v>
      </c>
      <c r="DM22" s="62">
        <v>20</v>
      </c>
      <c r="DN22" s="62">
        <v>6.8</v>
      </c>
      <c r="DO22" s="62">
        <v>9</v>
      </c>
      <c r="DP22" s="63">
        <v>90</v>
      </c>
      <c r="DQ22" s="60">
        <v>466</v>
      </c>
      <c r="DR22" s="61">
        <v>2272.8000000000002</v>
      </c>
      <c r="DS22" s="61">
        <v>58</v>
      </c>
      <c r="DT22" s="61">
        <v>38</v>
      </c>
      <c r="DU22" s="61">
        <v>2</v>
      </c>
      <c r="DV22" s="61">
        <v>15.600000000000001</v>
      </c>
      <c r="DW22" s="62">
        <v>0.75</v>
      </c>
      <c r="DX22" s="61"/>
      <c r="DY22" s="62">
        <v>1.7</v>
      </c>
      <c r="DZ22" s="62">
        <v>8.3000000000000007</v>
      </c>
      <c r="EA22" s="62">
        <v>7.5</v>
      </c>
      <c r="EB22" s="61">
        <v>5</v>
      </c>
      <c r="EC22" s="153">
        <v>1.8240343347639486E-2</v>
      </c>
      <c r="ED22" s="61">
        <v>53</v>
      </c>
      <c r="EE22" s="153">
        <v>0.19334763948497855</v>
      </c>
      <c r="EF22" s="62">
        <v>20</v>
      </c>
      <c r="EG22" s="62">
        <v>9.5</v>
      </c>
      <c r="EH22" s="62">
        <v>13.7</v>
      </c>
      <c r="EI22" s="63">
        <v>84.6</v>
      </c>
      <c r="EP22" s="353"/>
      <c r="EQ22" s="352"/>
      <c r="ER22" s="352"/>
    </row>
    <row r="23" spans="1:148" ht="15.75" customHeight="1" x14ac:dyDescent="0.2">
      <c r="A23" s="30">
        <v>21</v>
      </c>
      <c r="B23" s="32" t="s">
        <v>364</v>
      </c>
      <c r="C23" s="120">
        <v>7.7928571428571427</v>
      </c>
      <c r="D23" s="34" t="s">
        <v>843</v>
      </c>
      <c r="E23" s="35">
        <v>2</v>
      </c>
      <c r="F23" s="36">
        <v>37600</v>
      </c>
      <c r="G23" s="124">
        <v>22.813698630136987</v>
      </c>
      <c r="H23" s="37" t="s">
        <v>669</v>
      </c>
      <c r="I23" s="37">
        <v>22.394520547945206</v>
      </c>
      <c r="J23" s="37" t="s">
        <v>976</v>
      </c>
      <c r="K23" s="37" t="s">
        <v>982</v>
      </c>
      <c r="L23" s="37" t="s">
        <v>988</v>
      </c>
      <c r="M23" s="35">
        <v>74</v>
      </c>
      <c r="N23" s="35">
        <v>204</v>
      </c>
      <c r="O23" s="171">
        <v>4.6100000000000003</v>
      </c>
      <c r="P23" s="172">
        <v>3</v>
      </c>
      <c r="Q23" s="57">
        <v>0</v>
      </c>
      <c r="R23" s="58">
        <v>6.2740076824583865E-2</v>
      </c>
      <c r="S23" s="58">
        <v>0.17666037141957819</v>
      </c>
      <c r="T23" s="58">
        <v>0.24169219344657941</v>
      </c>
      <c r="U23" s="58">
        <v>0.3882575757575758</v>
      </c>
      <c r="V23" s="58">
        <v>0.3882575757575758</v>
      </c>
      <c r="W23" s="208">
        <v>0.3882575757575758</v>
      </c>
      <c r="X23" s="183">
        <v>20.728767123287671</v>
      </c>
      <c r="Y23" s="43">
        <v>2.83</v>
      </c>
      <c r="Z23" s="43">
        <v>6.9</v>
      </c>
      <c r="AA23" s="43">
        <v>14.4</v>
      </c>
      <c r="AB23" s="43">
        <v>1.4</v>
      </c>
      <c r="AC23" s="43">
        <v>0</v>
      </c>
      <c r="AD23" s="44">
        <v>3.7388211382113824E-2</v>
      </c>
      <c r="AE23" s="44">
        <v>0.18694105691056911</v>
      </c>
      <c r="AF23" s="45">
        <v>1.8000000000000002E-2</v>
      </c>
      <c r="AG23" s="185">
        <v>0.78249999999999997</v>
      </c>
      <c r="AH23" s="185">
        <v>0.20850000000000002</v>
      </c>
      <c r="AI23" s="43">
        <v>90.335085830227086</v>
      </c>
      <c r="AJ23" s="47">
        <v>91.258438311722017</v>
      </c>
      <c r="AK23" s="173">
        <v>10</v>
      </c>
      <c r="AL23" s="262">
        <v>5</v>
      </c>
      <c r="AM23" s="262">
        <v>5</v>
      </c>
      <c r="AN23" s="262">
        <v>5</v>
      </c>
      <c r="AO23" s="262">
        <v>5</v>
      </c>
      <c r="AP23" s="262">
        <v>5</v>
      </c>
      <c r="AQ23" s="262">
        <v>6</v>
      </c>
      <c r="AR23" s="233">
        <v>0</v>
      </c>
      <c r="AS23" s="60"/>
      <c r="AT23" s="61">
        <v>1</v>
      </c>
      <c r="AU23" s="61"/>
      <c r="AV23" s="61"/>
      <c r="AW23" s="61"/>
      <c r="AX23" s="61"/>
      <c r="AY23" s="62"/>
      <c r="AZ23" s="62"/>
      <c r="BA23" s="62"/>
      <c r="BB23" s="62"/>
      <c r="BC23" s="62"/>
      <c r="BD23" s="61"/>
      <c r="BE23" s="153"/>
      <c r="BF23" s="61"/>
      <c r="BG23" s="153"/>
      <c r="BH23" s="62"/>
      <c r="BI23" s="62"/>
      <c r="BJ23" s="62"/>
      <c r="BK23" s="63"/>
      <c r="BL23" s="60">
        <v>98</v>
      </c>
      <c r="BM23" s="61">
        <v>1562</v>
      </c>
      <c r="BN23" s="61">
        <v>11</v>
      </c>
      <c r="BO23" s="61">
        <v>6</v>
      </c>
      <c r="BP23" s="61">
        <v>0</v>
      </c>
      <c r="BQ23" s="61">
        <v>11</v>
      </c>
      <c r="BR23" s="62"/>
      <c r="BS23" s="62"/>
      <c r="BT23" s="62">
        <v>1.96</v>
      </c>
      <c r="BU23" s="62">
        <v>1.3</v>
      </c>
      <c r="BV23" s="62">
        <v>14.5</v>
      </c>
      <c r="BW23" s="61">
        <v>3</v>
      </c>
      <c r="BX23" s="153">
        <v>0.06</v>
      </c>
      <c r="BY23" s="61">
        <v>8</v>
      </c>
      <c r="BZ23" s="153">
        <v>0.16</v>
      </c>
      <c r="CA23" s="62">
        <v>33.299999999999997</v>
      </c>
      <c r="CB23" s="62">
        <v>14.3</v>
      </c>
      <c r="CC23" s="62">
        <v>94.6</v>
      </c>
      <c r="CD23" s="63">
        <v>5.4</v>
      </c>
      <c r="CE23" s="60">
        <v>449</v>
      </c>
      <c r="CF23" s="61">
        <v>2541.6000000000004</v>
      </c>
      <c r="CG23" s="61">
        <v>56</v>
      </c>
      <c r="CH23" s="61">
        <v>33</v>
      </c>
      <c r="CI23" s="61">
        <v>2</v>
      </c>
      <c r="CJ23" s="61">
        <v>14.399999999999999</v>
      </c>
      <c r="CK23" s="62"/>
      <c r="CL23" s="62"/>
      <c r="CM23" s="62">
        <v>1.77</v>
      </c>
      <c r="CN23" s="62">
        <v>2.9</v>
      </c>
      <c r="CO23" s="62">
        <v>12.9</v>
      </c>
      <c r="CP23" s="61">
        <v>12</v>
      </c>
      <c r="CQ23" s="153">
        <v>4.730512249443207E-2</v>
      </c>
      <c r="CR23" s="61">
        <v>44</v>
      </c>
      <c r="CS23" s="153">
        <v>0.17345211581291758</v>
      </c>
      <c r="CT23" s="62">
        <v>50</v>
      </c>
      <c r="CU23" s="62">
        <v>13.2</v>
      </c>
      <c r="CV23" s="62">
        <v>83.8</v>
      </c>
      <c r="CW23" s="63">
        <v>16.2</v>
      </c>
      <c r="CX23" s="60">
        <v>560</v>
      </c>
      <c r="CY23" s="61">
        <v>3175.2000000000003</v>
      </c>
      <c r="CZ23" s="61">
        <v>63</v>
      </c>
      <c r="DA23" s="61">
        <v>43</v>
      </c>
      <c r="DB23" s="61">
        <v>7</v>
      </c>
      <c r="DC23" s="61">
        <v>22.799999999999997</v>
      </c>
      <c r="DD23" s="62">
        <v>0.8</v>
      </c>
      <c r="DE23" s="62"/>
      <c r="DF23" s="62">
        <v>1.67</v>
      </c>
      <c r="DG23" s="62">
        <v>3.8</v>
      </c>
      <c r="DH23" s="62">
        <v>12.1</v>
      </c>
      <c r="DI23" s="61">
        <v>14</v>
      </c>
      <c r="DJ23" s="153">
        <v>4.1750000000000002E-2</v>
      </c>
      <c r="DK23" s="61">
        <v>49</v>
      </c>
      <c r="DL23" s="153">
        <v>0.146125</v>
      </c>
      <c r="DM23" s="62">
        <v>50</v>
      </c>
      <c r="DN23" s="62">
        <v>8.5</v>
      </c>
      <c r="DO23" s="62">
        <v>79.7</v>
      </c>
      <c r="DP23" s="63">
        <v>20.3</v>
      </c>
      <c r="DQ23" s="60">
        <v>984</v>
      </c>
      <c r="DR23" s="61">
        <v>2534.3999999999996</v>
      </c>
      <c r="DS23" s="61">
        <v>78</v>
      </c>
      <c r="DT23" s="61">
        <v>54</v>
      </c>
      <c r="DU23" s="61">
        <v>10</v>
      </c>
      <c r="DV23" s="61">
        <v>21.6</v>
      </c>
      <c r="DW23" s="62">
        <v>1.4</v>
      </c>
      <c r="DX23" s="61"/>
      <c r="DY23" s="62">
        <v>2.83</v>
      </c>
      <c r="DZ23" s="62">
        <v>6.9</v>
      </c>
      <c r="EA23" s="62">
        <v>14.4</v>
      </c>
      <c r="EB23" s="61">
        <v>13</v>
      </c>
      <c r="EC23" s="153">
        <v>3.7388211382113824E-2</v>
      </c>
      <c r="ED23" s="61">
        <v>65</v>
      </c>
      <c r="EE23" s="153">
        <v>0.18694105691056911</v>
      </c>
      <c r="EF23" s="62">
        <v>69.2</v>
      </c>
      <c r="EG23" s="62">
        <v>1.8</v>
      </c>
      <c r="EH23" s="62">
        <v>76.8</v>
      </c>
      <c r="EI23" s="63">
        <v>21.4</v>
      </c>
      <c r="EQ23" s="352"/>
      <c r="ER23" s="352"/>
    </row>
    <row r="24" spans="1:148" ht="15.75" customHeight="1" x14ac:dyDescent="0.2">
      <c r="A24" s="30">
        <v>22</v>
      </c>
      <c r="B24" s="32" t="s">
        <v>191</v>
      </c>
      <c r="C24" s="120">
        <v>7.7142857142857144</v>
      </c>
      <c r="D24" s="121" t="s">
        <v>719</v>
      </c>
      <c r="E24" s="35">
        <v>1</v>
      </c>
      <c r="F24" s="36">
        <v>38061</v>
      </c>
      <c r="G24" s="124">
        <v>21.550684931506851</v>
      </c>
      <c r="H24" s="37" t="s">
        <v>628</v>
      </c>
      <c r="I24" s="37">
        <v>21.13150684931507</v>
      </c>
      <c r="J24" s="37" t="s">
        <v>978</v>
      </c>
      <c r="K24" s="37" t="s">
        <v>981</v>
      </c>
      <c r="L24" s="37" t="s">
        <v>988</v>
      </c>
      <c r="M24" s="35">
        <v>71</v>
      </c>
      <c r="N24" s="35">
        <v>180</v>
      </c>
      <c r="O24" s="171">
        <v>4.3899999999999997</v>
      </c>
      <c r="P24" s="172">
        <v>0</v>
      </c>
      <c r="Q24" s="57">
        <v>0</v>
      </c>
      <c r="R24" s="58">
        <v>0</v>
      </c>
      <c r="S24" s="58">
        <v>6.0117502391037025E-2</v>
      </c>
      <c r="T24" s="58">
        <v>0.21746175784288307</v>
      </c>
      <c r="U24" s="58">
        <v>0.13834802213568353</v>
      </c>
      <c r="V24" s="58">
        <v>0.1779048899892833</v>
      </c>
      <c r="W24" s="208">
        <v>0.1779048899892833</v>
      </c>
      <c r="X24" s="183">
        <v>19.465753424657535</v>
      </c>
      <c r="Y24" s="43">
        <v>2.02</v>
      </c>
      <c r="Z24" s="43">
        <v>8</v>
      </c>
      <c r="AA24" s="43">
        <v>14.6</v>
      </c>
      <c r="AB24" s="43">
        <v>1.1000000000000001</v>
      </c>
      <c r="AC24" s="43">
        <v>0</v>
      </c>
      <c r="AD24" s="44">
        <v>3.6259259259259262E-2</v>
      </c>
      <c r="AE24" s="44">
        <v>0.14833333333333334</v>
      </c>
      <c r="AF24" s="45">
        <v>5.5999999999999994E-2</v>
      </c>
      <c r="AG24" s="185">
        <v>0.58850000000000002</v>
      </c>
      <c r="AH24" s="185">
        <v>0.40599999999999997</v>
      </c>
      <c r="AI24" s="43">
        <v>96.926921608828067</v>
      </c>
      <c r="AJ24" s="47">
        <v>92.023963441633214</v>
      </c>
      <c r="AK24" s="173">
        <v>4</v>
      </c>
      <c r="AL24" s="262">
        <v>7</v>
      </c>
      <c r="AM24" s="262">
        <v>4</v>
      </c>
      <c r="AN24" s="262">
        <v>6</v>
      </c>
      <c r="AO24" s="262">
        <v>9</v>
      </c>
      <c r="AP24" s="262">
        <v>5</v>
      </c>
      <c r="AQ24" s="262">
        <v>0</v>
      </c>
      <c r="AR24" s="233">
        <v>1</v>
      </c>
      <c r="AS24" s="60"/>
      <c r="AT24" s="61">
        <v>1</v>
      </c>
      <c r="AU24" s="61"/>
      <c r="AV24" s="61"/>
      <c r="AW24" s="61"/>
      <c r="AX24" s="61">
        <v>1</v>
      </c>
      <c r="AY24" s="62"/>
      <c r="AZ24" s="62"/>
      <c r="BA24" s="62"/>
      <c r="BB24" s="62"/>
      <c r="BC24" s="62"/>
      <c r="BD24" s="61"/>
      <c r="BE24" s="153"/>
      <c r="BF24" s="61"/>
      <c r="BG24" s="153"/>
      <c r="BH24" s="163"/>
      <c r="BI24" s="163"/>
      <c r="BJ24" s="163"/>
      <c r="BK24" s="164"/>
      <c r="BL24" s="60"/>
      <c r="BM24" s="61">
        <v>1</v>
      </c>
      <c r="BN24" s="61"/>
      <c r="BO24" s="61"/>
      <c r="BP24" s="61"/>
      <c r="BQ24" s="61">
        <v>1</v>
      </c>
      <c r="BR24" s="62"/>
      <c r="BS24" s="62"/>
      <c r="BT24" s="62"/>
      <c r="BU24" s="62"/>
      <c r="BV24" s="62"/>
      <c r="BW24" s="61"/>
      <c r="BX24" s="153"/>
      <c r="BY24" s="61"/>
      <c r="BZ24" s="153"/>
      <c r="CA24" s="163"/>
      <c r="CB24" s="163"/>
      <c r="CC24" s="163"/>
      <c r="CD24" s="164"/>
      <c r="CE24" s="60">
        <v>220</v>
      </c>
      <c r="CF24" s="61">
        <v>3659.5</v>
      </c>
      <c r="CG24" s="61">
        <v>28</v>
      </c>
      <c r="CH24" s="61">
        <v>17</v>
      </c>
      <c r="CI24" s="61">
        <v>1</v>
      </c>
      <c r="CJ24" s="61">
        <v>36.4</v>
      </c>
      <c r="CK24" s="62">
        <v>0.57999999999999996</v>
      </c>
      <c r="CL24" s="62"/>
      <c r="CM24" s="62">
        <v>1.17</v>
      </c>
      <c r="CN24" s="62">
        <v>4.9000000000000004</v>
      </c>
      <c r="CO24" s="62">
        <v>12.9</v>
      </c>
      <c r="CP24" s="61">
        <v>3</v>
      </c>
      <c r="CQ24" s="153">
        <v>1.5954545454545454E-2</v>
      </c>
      <c r="CR24" s="61">
        <v>25</v>
      </c>
      <c r="CS24" s="153">
        <v>0.13295454545454544</v>
      </c>
      <c r="CT24" s="163">
        <v>66.7</v>
      </c>
      <c r="CU24" s="163">
        <v>10.5</v>
      </c>
      <c r="CV24" s="163">
        <v>57.4</v>
      </c>
      <c r="CW24" s="164">
        <v>42.6</v>
      </c>
      <c r="CX24" s="60">
        <v>671</v>
      </c>
      <c r="CY24" s="61">
        <v>3085.6</v>
      </c>
      <c r="CZ24" s="61">
        <v>75</v>
      </c>
      <c r="DA24" s="61">
        <v>49</v>
      </c>
      <c r="DB24" s="61">
        <v>4</v>
      </c>
      <c r="DC24" s="61">
        <v>22.400000000000002</v>
      </c>
      <c r="DD24" s="62">
        <v>0.56000000000000005</v>
      </c>
      <c r="DE24" s="62"/>
      <c r="DF24" s="62">
        <v>2.02</v>
      </c>
      <c r="DG24" s="62">
        <v>4.5999999999999996</v>
      </c>
      <c r="DH24" s="62">
        <v>12.8</v>
      </c>
      <c r="DI24" s="61">
        <v>5</v>
      </c>
      <c r="DJ24" s="153">
        <v>1.5052160953800298E-2</v>
      </c>
      <c r="DK24" s="61">
        <v>70</v>
      </c>
      <c r="DL24" s="153">
        <v>0.21073025335320417</v>
      </c>
      <c r="DM24" s="163">
        <v>20</v>
      </c>
      <c r="DN24" s="163">
        <v>3.9</v>
      </c>
      <c r="DO24" s="163">
        <v>40.9</v>
      </c>
      <c r="DP24" s="164">
        <v>58.6</v>
      </c>
      <c r="DQ24" s="60">
        <v>540</v>
      </c>
      <c r="DR24" s="61">
        <v>3903.2000000000003</v>
      </c>
      <c r="DS24" s="61">
        <v>56</v>
      </c>
      <c r="DT24" s="61">
        <v>34</v>
      </c>
      <c r="DU24" s="61">
        <v>5</v>
      </c>
      <c r="DV24" s="61">
        <v>30.799999999999997</v>
      </c>
      <c r="DW24" s="62">
        <v>1.1000000000000001</v>
      </c>
      <c r="DX24" s="61"/>
      <c r="DY24" s="62">
        <v>1.78</v>
      </c>
      <c r="DZ24" s="62">
        <v>8</v>
      </c>
      <c r="EA24" s="62">
        <v>14.6</v>
      </c>
      <c r="EB24" s="61">
        <v>11</v>
      </c>
      <c r="EC24" s="153">
        <v>3.6259259259259262E-2</v>
      </c>
      <c r="ED24" s="61">
        <v>45</v>
      </c>
      <c r="EE24" s="153">
        <v>0.14833333333333334</v>
      </c>
      <c r="EF24" s="62">
        <v>27.3</v>
      </c>
      <c r="EG24" s="62">
        <v>5.6</v>
      </c>
      <c r="EH24" s="62">
        <v>76.8</v>
      </c>
      <c r="EI24" s="63">
        <v>22.6</v>
      </c>
      <c r="EP24" s="353"/>
      <c r="EQ24" s="352"/>
      <c r="ER24" s="352"/>
    </row>
    <row r="25" spans="1:148" ht="15.75" customHeight="1" x14ac:dyDescent="0.2">
      <c r="A25" s="30">
        <v>23</v>
      </c>
      <c r="B25" s="32" t="s">
        <v>280</v>
      </c>
      <c r="C25" s="120">
        <v>7.6857142857142851</v>
      </c>
      <c r="D25" s="34" t="s">
        <v>783</v>
      </c>
      <c r="E25" s="35">
        <v>2</v>
      </c>
      <c r="F25" s="36">
        <v>37049</v>
      </c>
      <c r="G25" s="124">
        <v>24.323287671232876</v>
      </c>
      <c r="H25" s="37" t="s">
        <v>669</v>
      </c>
      <c r="I25" s="37">
        <v>23.904109589041095</v>
      </c>
      <c r="J25" s="37" t="s">
        <v>978</v>
      </c>
      <c r="K25" s="37" t="s">
        <v>979</v>
      </c>
      <c r="L25" s="37" t="s">
        <v>987</v>
      </c>
      <c r="M25" s="35">
        <v>76</v>
      </c>
      <c r="N25" s="35">
        <v>218</v>
      </c>
      <c r="O25" s="171">
        <v>4.4000000000000004</v>
      </c>
      <c r="P25" s="172">
        <v>0</v>
      </c>
      <c r="Q25" s="57">
        <v>0.26956521739130435</v>
      </c>
      <c r="R25" s="58">
        <v>0.41513002364066193</v>
      </c>
      <c r="S25" s="58">
        <v>0</v>
      </c>
      <c r="T25" s="58">
        <v>4.8426150121065374E-2</v>
      </c>
      <c r="U25" s="58">
        <v>0.16600992410974896</v>
      </c>
      <c r="V25" s="58">
        <v>0.29056997387520545</v>
      </c>
      <c r="W25" s="208">
        <v>0.29056997387520545</v>
      </c>
      <c r="X25" s="183">
        <v>19.260273972602739</v>
      </c>
      <c r="Y25" s="43">
        <v>3.5</v>
      </c>
      <c r="Z25" s="43">
        <v>3.5</v>
      </c>
      <c r="AA25" s="43">
        <v>13.9</v>
      </c>
      <c r="AB25" s="43">
        <v>1.91</v>
      </c>
      <c r="AC25" s="43">
        <v>0</v>
      </c>
      <c r="AD25" s="44">
        <v>4.8945054945054946E-2</v>
      </c>
      <c r="AE25" s="44">
        <v>0.13243956043956046</v>
      </c>
      <c r="AF25" s="45">
        <v>8.1000000000000003E-2</v>
      </c>
      <c r="AG25" s="185">
        <v>0.72850000000000004</v>
      </c>
      <c r="AH25" s="185">
        <v>0.27150000000000002</v>
      </c>
      <c r="AI25" s="43">
        <v>116.32572911686357</v>
      </c>
      <c r="AJ25" s="47">
        <v>122.31090035685982</v>
      </c>
      <c r="AK25" s="173">
        <v>8</v>
      </c>
      <c r="AL25" s="262">
        <v>7</v>
      </c>
      <c r="AM25" s="262">
        <v>7</v>
      </c>
      <c r="AN25" s="262">
        <v>0</v>
      </c>
      <c r="AO25" s="262">
        <v>9</v>
      </c>
      <c r="AP25" s="262">
        <v>10</v>
      </c>
      <c r="AQ25" s="262">
        <v>0</v>
      </c>
      <c r="AR25" s="233">
        <v>0</v>
      </c>
      <c r="AS25" s="60">
        <v>248</v>
      </c>
      <c r="AT25" s="61">
        <v>920</v>
      </c>
      <c r="AU25" s="61">
        <v>21</v>
      </c>
      <c r="AV25" s="61">
        <v>8</v>
      </c>
      <c r="AW25" s="61">
        <v>0</v>
      </c>
      <c r="AX25" s="61">
        <v>1</v>
      </c>
      <c r="AY25" s="62"/>
      <c r="AZ25" s="62"/>
      <c r="BA25" s="62">
        <v>2.2999999999999998</v>
      </c>
      <c r="BB25" s="62">
        <v>7</v>
      </c>
      <c r="BC25" s="62">
        <v>22.7</v>
      </c>
      <c r="BD25" s="61">
        <v>6</v>
      </c>
      <c r="BE25" s="153">
        <v>5.5645161290322577E-2</v>
      </c>
      <c r="BF25" s="61">
        <v>15</v>
      </c>
      <c r="BG25" s="153">
        <v>0.13911290322580644</v>
      </c>
      <c r="BH25" s="163">
        <v>33.299999999999997</v>
      </c>
      <c r="BI25" s="163">
        <v>11.1</v>
      </c>
      <c r="BJ25" s="163">
        <v>79.5</v>
      </c>
      <c r="BK25" s="164">
        <v>20.5</v>
      </c>
      <c r="BL25" s="60">
        <v>878</v>
      </c>
      <c r="BM25" s="61">
        <v>2115</v>
      </c>
      <c r="BN25" s="61">
        <v>82</v>
      </c>
      <c r="BO25" s="61">
        <v>44</v>
      </c>
      <c r="BP25" s="61">
        <v>12</v>
      </c>
      <c r="BQ25" s="61">
        <v>15</v>
      </c>
      <c r="BR25" s="62"/>
      <c r="BS25" s="62"/>
      <c r="BT25" s="62">
        <v>2.87</v>
      </c>
      <c r="BU25" s="62">
        <v>5.8</v>
      </c>
      <c r="BV25" s="62">
        <v>17.7</v>
      </c>
      <c r="BW25" s="61">
        <v>25</v>
      </c>
      <c r="BX25" s="153">
        <v>8.171981776765376E-2</v>
      </c>
      <c r="BY25" s="61">
        <v>57</v>
      </c>
      <c r="BZ25" s="153">
        <v>0.18632118451025056</v>
      </c>
      <c r="CA25" s="163">
        <v>60</v>
      </c>
      <c r="CB25" s="163">
        <v>6.4</v>
      </c>
      <c r="CC25" s="163">
        <v>73.8</v>
      </c>
      <c r="CD25" s="164">
        <v>26.2</v>
      </c>
      <c r="CE25" s="60"/>
      <c r="CF25" s="61">
        <v>1</v>
      </c>
      <c r="CG25" s="61"/>
      <c r="CH25" s="61"/>
      <c r="CI25" s="61"/>
      <c r="CJ25" s="61"/>
      <c r="CK25" s="62"/>
      <c r="CL25" s="62"/>
      <c r="CM25" s="62"/>
      <c r="CN25" s="62"/>
      <c r="CO25" s="62"/>
      <c r="CP25" s="61"/>
      <c r="CQ25" s="153"/>
      <c r="CR25" s="61"/>
      <c r="CS25" s="153"/>
      <c r="CT25" s="163"/>
      <c r="CU25" s="163"/>
      <c r="CV25" s="163"/>
      <c r="CW25" s="164"/>
      <c r="CX25" s="60">
        <v>14</v>
      </c>
      <c r="CY25" s="61">
        <v>289.10000000000002</v>
      </c>
      <c r="CZ25" s="61">
        <v>2</v>
      </c>
      <c r="DA25" s="61">
        <v>1</v>
      </c>
      <c r="DB25" s="61">
        <v>0</v>
      </c>
      <c r="DC25" s="61">
        <v>1.8</v>
      </c>
      <c r="DD25" s="62">
        <v>1.91</v>
      </c>
      <c r="DE25" s="61"/>
      <c r="DF25" s="62">
        <v>3.5</v>
      </c>
      <c r="DG25" s="62">
        <v>2</v>
      </c>
      <c r="DH25" s="62">
        <v>10</v>
      </c>
      <c r="DI25" s="61">
        <v>1</v>
      </c>
      <c r="DJ25" s="153">
        <v>0.25</v>
      </c>
      <c r="DK25" s="61">
        <v>1</v>
      </c>
      <c r="DL25" s="153">
        <v>0.25</v>
      </c>
      <c r="DM25" s="163">
        <v>100</v>
      </c>
      <c r="DN25" s="163">
        <v>50</v>
      </c>
      <c r="DO25" s="163">
        <v>50</v>
      </c>
      <c r="DP25" s="164">
        <v>50</v>
      </c>
      <c r="DQ25" s="60">
        <v>455</v>
      </c>
      <c r="DR25" s="61">
        <v>2740.8</v>
      </c>
      <c r="DS25" s="61">
        <v>63</v>
      </c>
      <c r="DT25" s="61">
        <v>34</v>
      </c>
      <c r="DU25" s="61">
        <v>5</v>
      </c>
      <c r="DV25" s="61">
        <v>12</v>
      </c>
      <c r="DW25" s="62">
        <v>1.19</v>
      </c>
      <c r="DX25" s="61"/>
      <c r="DY25" s="62">
        <v>1.31</v>
      </c>
      <c r="DZ25" s="62">
        <v>3.5</v>
      </c>
      <c r="EA25" s="62">
        <v>13.9</v>
      </c>
      <c r="EB25" s="61">
        <v>17</v>
      </c>
      <c r="EC25" s="153">
        <v>4.8945054945054946E-2</v>
      </c>
      <c r="ED25" s="61">
        <v>46</v>
      </c>
      <c r="EE25" s="153">
        <v>0.13243956043956046</v>
      </c>
      <c r="EF25" s="62">
        <v>29.4</v>
      </c>
      <c r="EG25" s="62">
        <v>8.1</v>
      </c>
      <c r="EH25" s="62">
        <v>95.7</v>
      </c>
      <c r="EI25" s="63">
        <v>4.3</v>
      </c>
      <c r="EQ25" s="352"/>
      <c r="ER25" s="352"/>
    </row>
    <row r="26" spans="1:148" ht="15.75" customHeight="1" x14ac:dyDescent="0.2">
      <c r="A26" s="30">
        <v>24</v>
      </c>
      <c r="B26" s="32" t="s">
        <v>339</v>
      </c>
      <c r="C26" s="120">
        <v>7.6371428571428552</v>
      </c>
      <c r="D26" s="34" t="s">
        <v>663</v>
      </c>
      <c r="E26" s="35">
        <v>1</v>
      </c>
      <c r="F26" s="36">
        <v>37302</v>
      </c>
      <c r="G26" s="124">
        <v>23.63013698630137</v>
      </c>
      <c r="H26" s="37" t="s">
        <v>669</v>
      </c>
      <c r="I26" s="37">
        <v>23.210958904109589</v>
      </c>
      <c r="J26" s="37" t="s">
        <v>978</v>
      </c>
      <c r="K26" s="37" t="s">
        <v>981</v>
      </c>
      <c r="L26" s="37" t="s">
        <v>988</v>
      </c>
      <c r="M26" s="35">
        <v>71</v>
      </c>
      <c r="N26" s="35">
        <v>196</v>
      </c>
      <c r="O26" s="171">
        <v>4.38</v>
      </c>
      <c r="P26" s="172">
        <v>4</v>
      </c>
      <c r="Q26" s="57">
        <v>2.9176904176904179E-2</v>
      </c>
      <c r="R26" s="58">
        <v>0.18886539816772374</v>
      </c>
      <c r="S26" s="58">
        <v>0.14403028164496054</v>
      </c>
      <c r="T26" s="58">
        <v>0.19957983193277309</v>
      </c>
      <c r="U26" s="58">
        <v>0.21522234891676167</v>
      </c>
      <c r="V26" s="58">
        <v>0.21522234891676167</v>
      </c>
      <c r="W26" s="208">
        <v>0.21522234891676167</v>
      </c>
      <c r="X26" s="183">
        <v>22.547945205479451</v>
      </c>
      <c r="Y26" s="43">
        <v>2.54</v>
      </c>
      <c r="Z26" s="43">
        <v>6.8</v>
      </c>
      <c r="AA26" s="43">
        <v>15.6</v>
      </c>
      <c r="AB26" s="43">
        <v>0.98</v>
      </c>
      <c r="AC26" s="43">
        <v>0.86</v>
      </c>
      <c r="AD26" s="44">
        <v>2.5231788079470199E-2</v>
      </c>
      <c r="AE26" s="44">
        <v>0.16821192052980133</v>
      </c>
      <c r="AF26" s="45">
        <v>3.9E-2</v>
      </c>
      <c r="AG26" s="185">
        <v>0.39800000000000002</v>
      </c>
      <c r="AH26" s="185">
        <v>0.5675</v>
      </c>
      <c r="AI26" s="43">
        <v>106.50981368968209</v>
      </c>
      <c r="AJ26" s="47">
        <v>101.12211384067888</v>
      </c>
      <c r="AK26" s="173">
        <v>6</v>
      </c>
      <c r="AL26" s="262">
        <v>1</v>
      </c>
      <c r="AM26" s="262">
        <v>5</v>
      </c>
      <c r="AN26" s="262">
        <v>5</v>
      </c>
      <c r="AO26" s="262">
        <v>9</v>
      </c>
      <c r="AP26" s="262">
        <v>6</v>
      </c>
      <c r="AQ26" s="262">
        <v>4</v>
      </c>
      <c r="AR26" s="233">
        <v>1</v>
      </c>
      <c r="AS26" s="60">
        <v>57</v>
      </c>
      <c r="AT26" s="61">
        <v>1953.6</v>
      </c>
      <c r="AU26" s="61">
        <v>8</v>
      </c>
      <c r="AV26" s="61">
        <v>8</v>
      </c>
      <c r="AW26" s="61">
        <v>0</v>
      </c>
      <c r="AX26" s="61">
        <v>14.4</v>
      </c>
      <c r="AY26" s="62"/>
      <c r="AZ26" s="62"/>
      <c r="BA26" s="62">
        <v>1.02</v>
      </c>
      <c r="BB26" s="62">
        <v>4.8</v>
      </c>
      <c r="BC26" s="62">
        <v>2.4</v>
      </c>
      <c r="BD26" s="61">
        <v>2</v>
      </c>
      <c r="BE26" s="153">
        <v>3.5789473684210524E-2</v>
      </c>
      <c r="BF26" s="61">
        <v>6</v>
      </c>
      <c r="BG26" s="153">
        <v>0.10736842105263157</v>
      </c>
      <c r="BH26" s="62">
        <v>100</v>
      </c>
      <c r="BI26" s="62">
        <v>0</v>
      </c>
      <c r="BJ26" s="62">
        <v>89.8</v>
      </c>
      <c r="BK26" s="63">
        <v>10.199999999999999</v>
      </c>
      <c r="BL26" s="60">
        <v>536</v>
      </c>
      <c r="BM26" s="61">
        <v>2838</v>
      </c>
      <c r="BN26" s="61">
        <v>54</v>
      </c>
      <c r="BO26" s="61">
        <v>35</v>
      </c>
      <c r="BP26" s="61">
        <v>4</v>
      </c>
      <c r="BQ26" s="61">
        <v>19.200000000000003</v>
      </c>
      <c r="BR26" s="62"/>
      <c r="BS26" s="62"/>
      <c r="BT26" s="62">
        <v>1.8</v>
      </c>
      <c r="BU26" s="62">
        <v>4.9000000000000004</v>
      </c>
      <c r="BV26" s="62">
        <v>13.6</v>
      </c>
      <c r="BW26" s="61">
        <v>9</v>
      </c>
      <c r="BX26" s="153">
        <v>3.0223880597014925E-2</v>
      </c>
      <c r="BY26" s="61">
        <v>45</v>
      </c>
      <c r="BZ26" s="153">
        <v>0.15111940298507462</v>
      </c>
      <c r="CA26" s="62">
        <v>33.299999999999997</v>
      </c>
      <c r="CB26" s="62">
        <v>2.8</v>
      </c>
      <c r="CC26" s="62">
        <v>79.400000000000006</v>
      </c>
      <c r="CD26" s="63">
        <v>20.6</v>
      </c>
      <c r="CE26" s="60">
        <v>449</v>
      </c>
      <c r="CF26" s="61">
        <v>3117.4</v>
      </c>
      <c r="CG26" s="61">
        <v>54</v>
      </c>
      <c r="CH26" s="61">
        <v>40</v>
      </c>
      <c r="CI26" s="61">
        <v>2</v>
      </c>
      <c r="CJ26" s="61">
        <v>22.099999999999998</v>
      </c>
      <c r="CK26" s="62">
        <v>0.54</v>
      </c>
      <c r="CL26" s="62"/>
      <c r="CM26" s="62">
        <v>1.2</v>
      </c>
      <c r="CN26" s="62">
        <v>6.2</v>
      </c>
      <c r="CO26" s="62">
        <v>8.6999999999999993</v>
      </c>
      <c r="CP26" s="61">
        <v>7</v>
      </c>
      <c r="CQ26" s="153">
        <v>1.8708240534521157E-2</v>
      </c>
      <c r="CR26" s="61">
        <v>47</v>
      </c>
      <c r="CS26" s="153">
        <v>0.12561247216035634</v>
      </c>
      <c r="CT26" s="62">
        <v>57.1</v>
      </c>
      <c r="CU26" s="62">
        <v>2.4</v>
      </c>
      <c r="CV26" s="62">
        <v>16.100000000000001</v>
      </c>
      <c r="CW26" s="63">
        <v>79.5</v>
      </c>
      <c r="CX26" s="60">
        <v>741</v>
      </c>
      <c r="CY26" s="61">
        <v>3712.8</v>
      </c>
      <c r="CZ26" s="61">
        <v>74</v>
      </c>
      <c r="DA26" s="61">
        <v>53</v>
      </c>
      <c r="DB26" s="61">
        <v>3</v>
      </c>
      <c r="DC26" s="61">
        <v>26</v>
      </c>
      <c r="DD26" s="62">
        <v>0.86</v>
      </c>
      <c r="DE26" s="62">
        <v>0.86</v>
      </c>
      <c r="DF26" s="62">
        <v>2.11</v>
      </c>
      <c r="DG26" s="62">
        <v>6.3</v>
      </c>
      <c r="DH26" s="62">
        <v>11</v>
      </c>
      <c r="DI26" s="61">
        <v>10</v>
      </c>
      <c r="DJ26" s="153">
        <v>2.8475033738191633E-2</v>
      </c>
      <c r="DK26" s="61">
        <v>64</v>
      </c>
      <c r="DL26" s="153">
        <v>0.18224021592442646</v>
      </c>
      <c r="DM26" s="62">
        <v>30</v>
      </c>
      <c r="DN26" s="62">
        <v>3.6</v>
      </c>
      <c r="DO26" s="62">
        <v>11.2</v>
      </c>
      <c r="DP26" s="63">
        <v>84.2</v>
      </c>
      <c r="DQ26" s="60">
        <v>906</v>
      </c>
      <c r="DR26" s="61">
        <v>4209.6000000000004</v>
      </c>
      <c r="DS26" s="61">
        <v>69</v>
      </c>
      <c r="DT26" s="61">
        <v>49</v>
      </c>
      <c r="DU26" s="61">
        <v>9</v>
      </c>
      <c r="DV26" s="61">
        <v>25.299999999999997</v>
      </c>
      <c r="DW26" s="62">
        <v>0.98</v>
      </c>
      <c r="DX26" s="61"/>
      <c r="DY26" s="62">
        <v>2.54</v>
      </c>
      <c r="DZ26" s="62">
        <v>6.8</v>
      </c>
      <c r="EA26" s="62">
        <v>15.6</v>
      </c>
      <c r="EB26" s="61">
        <v>9</v>
      </c>
      <c r="EC26" s="153">
        <v>2.5231788079470199E-2</v>
      </c>
      <c r="ED26" s="61">
        <v>60</v>
      </c>
      <c r="EE26" s="153">
        <v>0.16821192052980133</v>
      </c>
      <c r="EF26" s="62">
        <v>55.6</v>
      </c>
      <c r="EG26" s="62">
        <v>3.9</v>
      </c>
      <c r="EH26" s="62">
        <v>68.400000000000006</v>
      </c>
      <c r="EI26" s="63">
        <v>29.3</v>
      </c>
      <c r="EP26" s="353"/>
      <c r="EQ26" s="352"/>
      <c r="ER26" s="352"/>
    </row>
    <row r="27" spans="1:148" ht="15.75" customHeight="1" x14ac:dyDescent="0.2">
      <c r="A27" s="30">
        <v>25</v>
      </c>
      <c r="B27" s="32" t="s">
        <v>306</v>
      </c>
      <c r="C27" s="120">
        <v>7.4814285714285722</v>
      </c>
      <c r="D27" s="34" t="s">
        <v>715</v>
      </c>
      <c r="E27" s="35">
        <v>3</v>
      </c>
      <c r="F27" s="36">
        <v>37118</v>
      </c>
      <c r="G27" s="124">
        <v>24.134246575342466</v>
      </c>
      <c r="H27" s="37" t="s">
        <v>684</v>
      </c>
      <c r="I27" s="37">
        <v>23.715068493150685</v>
      </c>
      <c r="J27" s="37" t="s">
        <v>978</v>
      </c>
      <c r="K27" s="37" t="s">
        <v>980</v>
      </c>
      <c r="L27" s="37" t="s">
        <v>987</v>
      </c>
      <c r="M27" s="35">
        <v>73</v>
      </c>
      <c r="N27" s="35">
        <v>200</v>
      </c>
      <c r="O27" s="171">
        <v>4.43</v>
      </c>
      <c r="P27" s="172">
        <v>0</v>
      </c>
      <c r="Q27" s="57">
        <v>0</v>
      </c>
      <c r="R27" s="58">
        <v>4.4757502384621034E-2</v>
      </c>
      <c r="S27" s="58">
        <v>0.28549689030038372</v>
      </c>
      <c r="T27" s="58">
        <v>0.30821769766134954</v>
      </c>
      <c r="U27" s="58">
        <v>0.29759267464185502</v>
      </c>
      <c r="V27" s="58">
        <v>0.30290518615160228</v>
      </c>
      <c r="W27" s="208">
        <v>0.28775992684402213</v>
      </c>
      <c r="X27" s="183">
        <v>21.046575342465754</v>
      </c>
      <c r="Y27" s="43">
        <v>2.96</v>
      </c>
      <c r="Z27" s="43">
        <v>8.4</v>
      </c>
      <c r="AA27" s="43">
        <v>17.3</v>
      </c>
      <c r="AB27" s="43">
        <v>0.91</v>
      </c>
      <c r="AC27" s="43">
        <v>0.46</v>
      </c>
      <c r="AD27" s="44">
        <v>5.8759305210918114E-2</v>
      </c>
      <c r="AE27" s="44">
        <v>0.16526054590570721</v>
      </c>
      <c r="AF27" s="45">
        <v>0</v>
      </c>
      <c r="AG27" s="185">
        <v>0.72599999999999998</v>
      </c>
      <c r="AH27" s="185">
        <v>0.27400000000000002</v>
      </c>
      <c r="AI27" s="43">
        <v>103.85922712367173</v>
      </c>
      <c r="AJ27" s="47">
        <v>102.80124350111949</v>
      </c>
      <c r="AK27" s="173">
        <v>7</v>
      </c>
      <c r="AL27" s="262">
        <v>4</v>
      </c>
      <c r="AM27" s="262">
        <v>5</v>
      </c>
      <c r="AN27" s="262">
        <v>6</v>
      </c>
      <c r="AO27" s="262">
        <v>9</v>
      </c>
      <c r="AP27" s="262">
        <v>7</v>
      </c>
      <c r="AQ27" s="262">
        <v>0</v>
      </c>
      <c r="AR27" s="233">
        <v>0.25</v>
      </c>
      <c r="AS27" s="60"/>
      <c r="AT27" s="61">
        <v>1</v>
      </c>
      <c r="AU27" s="61"/>
      <c r="AV27" s="61"/>
      <c r="AW27" s="61"/>
      <c r="AX27" s="61"/>
      <c r="AY27" s="62"/>
      <c r="AZ27" s="62"/>
      <c r="BA27" s="62"/>
      <c r="BB27" s="62"/>
      <c r="BC27" s="62"/>
      <c r="BD27" s="61"/>
      <c r="BE27" s="153"/>
      <c r="BF27" s="61"/>
      <c r="BG27" s="153"/>
      <c r="BH27" s="62"/>
      <c r="BI27" s="62"/>
      <c r="BJ27" s="62"/>
      <c r="BK27" s="63"/>
      <c r="BL27" s="60">
        <v>61</v>
      </c>
      <c r="BM27" s="61">
        <v>1362.8999999999999</v>
      </c>
      <c r="BN27" s="61">
        <v>11</v>
      </c>
      <c r="BO27" s="61">
        <v>7</v>
      </c>
      <c r="BP27" s="61">
        <v>0</v>
      </c>
      <c r="BQ27" s="61">
        <v>6.3</v>
      </c>
      <c r="BR27" s="62">
        <v>0.05</v>
      </c>
      <c r="BS27" s="62">
        <v>0.38</v>
      </c>
      <c r="BT27" s="62">
        <v>0.8</v>
      </c>
      <c r="BU27" s="62">
        <v>3.9</v>
      </c>
      <c r="BV27" s="62">
        <v>9.5</v>
      </c>
      <c r="BW27" s="61">
        <v>0</v>
      </c>
      <c r="BX27" s="153">
        <v>0</v>
      </c>
      <c r="BY27" s="61">
        <v>11</v>
      </c>
      <c r="BZ27" s="153">
        <v>0.14426229508196722</v>
      </c>
      <c r="CA27" s="62">
        <v>0</v>
      </c>
      <c r="CB27" s="62">
        <v>12.5</v>
      </c>
      <c r="CC27" s="62">
        <v>96.1</v>
      </c>
      <c r="CD27" s="63">
        <v>3.9</v>
      </c>
      <c r="CE27" s="60">
        <v>863</v>
      </c>
      <c r="CF27" s="61">
        <v>3022.8</v>
      </c>
      <c r="CG27" s="61">
        <v>100</v>
      </c>
      <c r="CH27" s="61">
        <v>70</v>
      </c>
      <c r="CI27" s="61">
        <v>7</v>
      </c>
      <c r="CJ27" s="61">
        <v>18</v>
      </c>
      <c r="CK27" s="62">
        <v>0.74</v>
      </c>
      <c r="CL27" s="62">
        <v>2.15</v>
      </c>
      <c r="CM27" s="62">
        <v>2.27</v>
      </c>
      <c r="CN27" s="62">
        <v>4.9000000000000004</v>
      </c>
      <c r="CO27" s="62">
        <v>10.199999999999999</v>
      </c>
      <c r="CP27" s="61">
        <v>15</v>
      </c>
      <c r="CQ27" s="153">
        <v>3.9455388180764772E-2</v>
      </c>
      <c r="CR27" s="61">
        <v>85</v>
      </c>
      <c r="CS27" s="153">
        <v>0.22358053302433373</v>
      </c>
      <c r="CT27" s="62">
        <v>53.3</v>
      </c>
      <c r="CU27" s="62">
        <v>6.7</v>
      </c>
      <c r="CV27" s="62">
        <v>75.7</v>
      </c>
      <c r="CW27" s="63">
        <v>24.3</v>
      </c>
      <c r="CX27" s="60">
        <v>713</v>
      </c>
      <c r="CY27" s="61">
        <v>2313.3000000000002</v>
      </c>
      <c r="CZ27" s="61">
        <v>99</v>
      </c>
      <c r="DA27" s="61">
        <v>65</v>
      </c>
      <c r="DB27" s="61">
        <v>3</v>
      </c>
      <c r="DC27" s="61">
        <v>7.6999999999999993</v>
      </c>
      <c r="DD27" s="62">
        <v>0.46</v>
      </c>
      <c r="DE27" s="62">
        <v>0.46</v>
      </c>
      <c r="DF27" s="62">
        <v>2</v>
      </c>
      <c r="DG27" s="62">
        <v>8.4</v>
      </c>
      <c r="DH27" s="62">
        <v>7.3</v>
      </c>
      <c r="DI27" s="61">
        <v>19</v>
      </c>
      <c r="DJ27" s="153">
        <v>5.3295932678821878E-2</v>
      </c>
      <c r="DK27" s="61">
        <v>80</v>
      </c>
      <c r="DL27" s="153">
        <v>0.2244039270687237</v>
      </c>
      <c r="DM27" s="62">
        <v>36.799999999999997</v>
      </c>
      <c r="DN27" s="62">
        <v>3</v>
      </c>
      <c r="DO27" s="62">
        <v>66</v>
      </c>
      <c r="DP27" s="63">
        <v>34</v>
      </c>
      <c r="DQ27" s="60">
        <v>806</v>
      </c>
      <c r="DR27" s="61">
        <v>2708.3999999999996</v>
      </c>
      <c r="DS27" s="61">
        <v>61</v>
      </c>
      <c r="DT27" s="61">
        <v>39</v>
      </c>
      <c r="DU27" s="61">
        <v>4</v>
      </c>
      <c r="DV27" s="61">
        <v>15.399999999999999</v>
      </c>
      <c r="DW27" s="62">
        <v>0.91</v>
      </c>
      <c r="DX27" s="61"/>
      <c r="DY27" s="62">
        <v>2.96</v>
      </c>
      <c r="DZ27" s="62">
        <v>6.4</v>
      </c>
      <c r="EA27" s="62">
        <v>17.3</v>
      </c>
      <c r="EB27" s="61">
        <v>16</v>
      </c>
      <c r="EC27" s="153">
        <v>5.8759305210918114E-2</v>
      </c>
      <c r="ED27" s="61">
        <v>45</v>
      </c>
      <c r="EE27" s="153">
        <v>0.16526054590570721</v>
      </c>
      <c r="EF27" s="62">
        <v>68.8</v>
      </c>
      <c r="EG27" s="62">
        <v>0</v>
      </c>
      <c r="EH27" s="62">
        <v>79.2</v>
      </c>
      <c r="EI27" s="63">
        <v>20.8</v>
      </c>
      <c r="EQ27" s="352"/>
      <c r="ER27" s="352"/>
    </row>
    <row r="28" spans="1:148" ht="15.75" customHeight="1" x14ac:dyDescent="0.2">
      <c r="A28" s="30">
        <v>26</v>
      </c>
      <c r="B28" s="32" t="s">
        <v>482</v>
      </c>
      <c r="C28" s="120">
        <v>7.2957142857142863</v>
      </c>
      <c r="D28" s="34" t="s">
        <v>784</v>
      </c>
      <c r="E28" s="35">
        <v>8</v>
      </c>
      <c r="F28" s="271">
        <v>37782</v>
      </c>
      <c r="G28" s="124">
        <v>22.315068493150687</v>
      </c>
      <c r="H28" s="37" t="s">
        <v>754</v>
      </c>
      <c r="I28" s="37">
        <v>21.895890410958906</v>
      </c>
      <c r="J28" s="37" t="s">
        <v>978</v>
      </c>
      <c r="K28" s="37" t="s">
        <v>981</v>
      </c>
      <c r="L28" s="37" t="s">
        <v>986</v>
      </c>
      <c r="M28" s="35">
        <v>68</v>
      </c>
      <c r="N28" s="35">
        <v>170</v>
      </c>
      <c r="O28" s="171">
        <v>4.42</v>
      </c>
      <c r="P28" s="172">
        <v>0</v>
      </c>
      <c r="Q28" s="57">
        <v>0</v>
      </c>
      <c r="R28" s="58">
        <v>0.37440758293838861</v>
      </c>
      <c r="S28" s="58">
        <v>1.1210762331838564E-2</v>
      </c>
      <c r="T28" s="58">
        <v>0.24895313485917514</v>
      </c>
      <c r="U28" s="58">
        <v>0.38535249828884327</v>
      </c>
      <c r="V28" s="58">
        <v>0.38535249828884327</v>
      </c>
      <c r="W28" s="208">
        <v>0.2928678986995209</v>
      </c>
      <c r="X28" s="183">
        <v>18.241095890410961</v>
      </c>
      <c r="Y28" s="43">
        <v>3.34</v>
      </c>
      <c r="Z28" s="43">
        <v>8.3000000000000007</v>
      </c>
      <c r="AA28" s="43">
        <v>11.2</v>
      </c>
      <c r="AB28" s="43">
        <v>1.04</v>
      </c>
      <c r="AC28" s="43">
        <v>0</v>
      </c>
      <c r="AD28" s="44">
        <v>3.2628774422735346E-2</v>
      </c>
      <c r="AE28" s="44">
        <v>0.32035523978685609</v>
      </c>
      <c r="AF28" s="45">
        <v>4.2000000000000003E-2</v>
      </c>
      <c r="AG28" s="185">
        <v>0.47399999999999998</v>
      </c>
      <c r="AH28" s="185">
        <v>0.51750000000000007</v>
      </c>
      <c r="AI28" s="43">
        <v>89.081975535766247</v>
      </c>
      <c r="AJ28" s="47">
        <v>79.272435277345551</v>
      </c>
      <c r="AK28" s="173">
        <v>8</v>
      </c>
      <c r="AL28" s="262">
        <v>10</v>
      </c>
      <c r="AM28" s="262">
        <v>6</v>
      </c>
      <c r="AN28" s="262">
        <v>6</v>
      </c>
      <c r="AO28" s="262">
        <v>9</v>
      </c>
      <c r="AP28" s="262">
        <v>2</v>
      </c>
      <c r="AQ28" s="262">
        <v>0</v>
      </c>
      <c r="AR28" s="233">
        <v>0</v>
      </c>
      <c r="AS28" s="60"/>
      <c r="AT28" s="61">
        <v>1</v>
      </c>
      <c r="AU28" s="61"/>
      <c r="AV28" s="61"/>
      <c r="AW28" s="61"/>
      <c r="AX28" s="61"/>
      <c r="AY28" s="62"/>
      <c r="AZ28" s="62"/>
      <c r="BA28" s="62"/>
      <c r="BB28" s="62"/>
      <c r="BC28" s="62"/>
      <c r="BD28" s="61"/>
      <c r="BE28" s="153"/>
      <c r="BF28" s="61"/>
      <c r="BG28" s="153"/>
      <c r="BH28" s="62"/>
      <c r="BI28" s="62"/>
      <c r="BJ28" s="62"/>
      <c r="BK28" s="63"/>
      <c r="BL28" s="60">
        <v>158</v>
      </c>
      <c r="BM28" s="61">
        <v>422</v>
      </c>
      <c r="BN28" s="61">
        <v>14</v>
      </c>
      <c r="BO28" s="61">
        <v>8</v>
      </c>
      <c r="BP28" s="61">
        <v>1</v>
      </c>
      <c r="BQ28" s="61"/>
      <c r="BR28" s="62"/>
      <c r="BS28" s="62"/>
      <c r="BT28" s="62">
        <v>3.16</v>
      </c>
      <c r="BU28" s="62">
        <v>9.6</v>
      </c>
      <c r="BV28" s="62">
        <v>12.4</v>
      </c>
      <c r="BW28" s="61">
        <v>5</v>
      </c>
      <c r="BX28" s="153">
        <v>0.1</v>
      </c>
      <c r="BY28" s="61">
        <v>9</v>
      </c>
      <c r="BZ28" s="153">
        <v>0.18</v>
      </c>
      <c r="CA28" s="62">
        <v>40</v>
      </c>
      <c r="CB28" s="62">
        <v>11.1</v>
      </c>
      <c r="CC28" s="62">
        <v>100</v>
      </c>
      <c r="CD28" s="63">
        <v>0</v>
      </c>
      <c r="CE28" s="60">
        <v>24</v>
      </c>
      <c r="CF28" s="61">
        <v>2140.8000000000002</v>
      </c>
      <c r="CG28" s="61">
        <v>4</v>
      </c>
      <c r="CH28" s="61">
        <v>2</v>
      </c>
      <c r="CI28" s="61">
        <v>0</v>
      </c>
      <c r="CJ28" s="61"/>
      <c r="CK28" s="62">
        <v>0.51</v>
      </c>
      <c r="CL28" s="62"/>
      <c r="CM28" s="62">
        <v>0.41</v>
      </c>
      <c r="CN28" s="62">
        <v>7.5</v>
      </c>
      <c r="CO28" s="62">
        <v>8.5</v>
      </c>
      <c r="CP28" s="61">
        <v>0</v>
      </c>
      <c r="CQ28" s="153">
        <v>0</v>
      </c>
      <c r="CR28" s="61">
        <v>4</v>
      </c>
      <c r="CS28" s="153">
        <v>6.8333333333333329E-2</v>
      </c>
      <c r="CT28" s="62">
        <v>0</v>
      </c>
      <c r="CU28" s="62">
        <v>0</v>
      </c>
      <c r="CV28" s="62">
        <v>22.2</v>
      </c>
      <c r="CW28" s="63">
        <v>76.2</v>
      </c>
      <c r="CX28" s="60">
        <v>868</v>
      </c>
      <c r="CY28" s="61">
        <v>3486.6</v>
      </c>
      <c r="CZ28" s="61">
        <v>83</v>
      </c>
      <c r="DA28" s="61">
        <v>56</v>
      </c>
      <c r="DB28" s="61">
        <v>8</v>
      </c>
      <c r="DC28" s="61"/>
      <c r="DD28" s="62">
        <v>0.86</v>
      </c>
      <c r="DE28" s="62"/>
      <c r="DF28" s="62">
        <v>2.08</v>
      </c>
      <c r="DG28" s="62">
        <v>7.1</v>
      </c>
      <c r="DH28" s="62">
        <v>11.2</v>
      </c>
      <c r="DI28" s="61">
        <v>14</v>
      </c>
      <c r="DJ28" s="153">
        <v>3.3548387096774192E-2</v>
      </c>
      <c r="DK28" s="61">
        <v>69</v>
      </c>
      <c r="DL28" s="153">
        <v>0.16534562211981566</v>
      </c>
      <c r="DM28" s="62">
        <v>57.1</v>
      </c>
      <c r="DN28" s="62">
        <v>5.0999999999999996</v>
      </c>
      <c r="DO28" s="62">
        <v>73.3</v>
      </c>
      <c r="DP28" s="63">
        <v>26.7</v>
      </c>
      <c r="DQ28" s="60">
        <v>1126</v>
      </c>
      <c r="DR28" s="61">
        <v>2922</v>
      </c>
      <c r="DS28" s="61">
        <v>119</v>
      </c>
      <c r="DT28" s="61">
        <v>91</v>
      </c>
      <c r="DU28" s="61">
        <v>9</v>
      </c>
      <c r="DV28" s="61"/>
      <c r="DW28" s="62">
        <v>1.04</v>
      </c>
      <c r="DX28" s="61"/>
      <c r="DY28" s="62">
        <v>3.34</v>
      </c>
      <c r="DZ28" s="62">
        <v>8.3000000000000007</v>
      </c>
      <c r="EA28" s="62">
        <v>7.1</v>
      </c>
      <c r="EB28" s="61">
        <v>11</v>
      </c>
      <c r="EC28" s="153">
        <v>3.2628774422735346E-2</v>
      </c>
      <c r="ED28" s="61">
        <v>108</v>
      </c>
      <c r="EE28" s="153">
        <v>0.32035523978685609</v>
      </c>
      <c r="EF28" s="62">
        <v>36.4</v>
      </c>
      <c r="EG28" s="62">
        <v>4.2</v>
      </c>
      <c r="EH28" s="62">
        <v>21.5</v>
      </c>
      <c r="EI28" s="63">
        <v>76.8</v>
      </c>
      <c r="EP28" s="353"/>
      <c r="EQ28" s="352"/>
      <c r="ER28" s="352"/>
    </row>
    <row r="29" spans="1:148" ht="15.75" customHeight="1" x14ac:dyDescent="0.2">
      <c r="A29" s="30">
        <v>27</v>
      </c>
      <c r="B29" s="32" t="s">
        <v>284</v>
      </c>
      <c r="C29" s="120">
        <v>7.2257142857142851</v>
      </c>
      <c r="D29" s="34" t="s">
        <v>846</v>
      </c>
      <c r="E29" s="35">
        <v>7</v>
      </c>
      <c r="F29" s="36">
        <v>37293</v>
      </c>
      <c r="G29" s="124">
        <v>23.654794520547945</v>
      </c>
      <c r="H29" s="37" t="s">
        <v>669</v>
      </c>
      <c r="I29" s="37">
        <v>23.235616438356164</v>
      </c>
      <c r="J29" s="37" t="s">
        <v>978</v>
      </c>
      <c r="K29" s="37" t="s">
        <v>977</v>
      </c>
      <c r="L29" s="37" t="s">
        <v>985</v>
      </c>
      <c r="M29" s="35">
        <v>73</v>
      </c>
      <c r="N29" s="35">
        <v>184</v>
      </c>
      <c r="O29" s="171">
        <v>4.6100000000000003</v>
      </c>
      <c r="P29" s="172">
        <v>7</v>
      </c>
      <c r="Q29" s="57">
        <v>0.23336123901213895</v>
      </c>
      <c r="R29" s="58">
        <v>0</v>
      </c>
      <c r="S29" s="58">
        <v>0.24108527131782945</v>
      </c>
      <c r="T29" s="58">
        <v>0.44403965599617778</v>
      </c>
      <c r="U29" s="58">
        <v>0.45993404046706488</v>
      </c>
      <c r="V29" s="58">
        <v>0.45993404046706488</v>
      </c>
      <c r="W29" s="208">
        <v>0.34954987075496929</v>
      </c>
      <c r="X29" s="183">
        <v>18.591780821917808</v>
      </c>
      <c r="Y29" s="43">
        <v>3.83</v>
      </c>
      <c r="Z29" s="43">
        <v>6.6</v>
      </c>
      <c r="AA29" s="43">
        <v>12.4</v>
      </c>
      <c r="AB29" s="43">
        <v>1.07</v>
      </c>
      <c r="AC29" s="43">
        <v>0</v>
      </c>
      <c r="AD29" s="44">
        <v>6.5300387596899226E-2</v>
      </c>
      <c r="AE29" s="44">
        <v>0.28675387596899227</v>
      </c>
      <c r="AF29" s="45">
        <v>8.199999999999999E-2</v>
      </c>
      <c r="AG29" s="185">
        <v>0.69550000000000001</v>
      </c>
      <c r="AH29" s="185">
        <v>0.30449999999999999</v>
      </c>
      <c r="AI29" s="43">
        <v>81.478704866479333</v>
      </c>
      <c r="AJ29" s="47">
        <v>80.648705089638554</v>
      </c>
      <c r="AK29" s="173">
        <v>9</v>
      </c>
      <c r="AL29" s="262">
        <v>9</v>
      </c>
      <c r="AM29" s="262">
        <v>7</v>
      </c>
      <c r="AN29" s="262">
        <v>5</v>
      </c>
      <c r="AO29" s="262">
        <v>5</v>
      </c>
      <c r="AP29" s="262">
        <v>3</v>
      </c>
      <c r="AQ29" s="262">
        <v>0.5</v>
      </c>
      <c r="AR29" s="233">
        <v>0</v>
      </c>
      <c r="AS29" s="60">
        <v>223</v>
      </c>
      <c r="AT29" s="61">
        <v>955.6</v>
      </c>
      <c r="AU29" s="61">
        <v>21</v>
      </c>
      <c r="AV29" s="61">
        <v>10</v>
      </c>
      <c r="AW29" s="61">
        <v>1</v>
      </c>
      <c r="AX29" s="61">
        <v>6.4</v>
      </c>
      <c r="AY29" s="62"/>
      <c r="AZ29" s="62"/>
      <c r="BA29" s="62">
        <v>2.25</v>
      </c>
      <c r="BB29" s="62">
        <v>4.5999999999999996</v>
      </c>
      <c r="BC29" s="62">
        <v>16</v>
      </c>
      <c r="BD29" s="61">
        <v>4</v>
      </c>
      <c r="BE29" s="153">
        <v>4.0358744394618833E-2</v>
      </c>
      <c r="BF29" s="61">
        <v>17</v>
      </c>
      <c r="BG29" s="153">
        <v>0.17152466367713004</v>
      </c>
      <c r="BH29" s="62">
        <v>50</v>
      </c>
      <c r="BI29" s="62">
        <v>23.1</v>
      </c>
      <c r="BJ29" s="62">
        <v>71.8</v>
      </c>
      <c r="BK29" s="63">
        <v>28.2</v>
      </c>
      <c r="BL29" s="60"/>
      <c r="BM29" s="61">
        <v>1</v>
      </c>
      <c r="BN29" s="61"/>
      <c r="BO29" s="61"/>
      <c r="BP29" s="61"/>
      <c r="BQ29" s="61"/>
      <c r="BR29" s="62"/>
      <c r="BS29" s="62"/>
      <c r="BT29" s="62"/>
      <c r="BU29" s="62"/>
      <c r="BV29" s="62"/>
      <c r="BW29" s="61"/>
      <c r="BX29" s="153"/>
      <c r="BY29" s="61"/>
      <c r="BZ29" s="153"/>
      <c r="CA29" s="62"/>
      <c r="CB29" s="62"/>
      <c r="CC29" s="62"/>
      <c r="CD29" s="63"/>
      <c r="CE29" s="60">
        <v>622</v>
      </c>
      <c r="CF29" s="61">
        <v>2580</v>
      </c>
      <c r="CG29" s="61">
        <v>80</v>
      </c>
      <c r="CH29" s="61">
        <v>51</v>
      </c>
      <c r="CI29" s="61">
        <v>4</v>
      </c>
      <c r="CJ29" s="61">
        <v>15.600000000000001</v>
      </c>
      <c r="CK29" s="62">
        <v>0.53</v>
      </c>
      <c r="CL29" s="62"/>
      <c r="CM29" s="62">
        <v>1.52</v>
      </c>
      <c r="CN29" s="62">
        <v>6.3</v>
      </c>
      <c r="CO29" s="62">
        <v>8.5</v>
      </c>
      <c r="CP29" s="61">
        <v>15</v>
      </c>
      <c r="CQ29" s="153">
        <v>3.6655948553054665E-2</v>
      </c>
      <c r="CR29" s="61">
        <v>65</v>
      </c>
      <c r="CS29" s="153">
        <v>0.15884244372990353</v>
      </c>
      <c r="CT29" s="62">
        <v>26.7</v>
      </c>
      <c r="CU29" s="62">
        <v>15</v>
      </c>
      <c r="CV29" s="62">
        <v>78.7</v>
      </c>
      <c r="CW29" s="63">
        <v>21.1</v>
      </c>
      <c r="CX29" s="60">
        <v>1487</v>
      </c>
      <c r="CY29" s="61">
        <v>3348.7999999999997</v>
      </c>
      <c r="CZ29" s="61">
        <v>135</v>
      </c>
      <c r="DA29" s="61">
        <v>88</v>
      </c>
      <c r="DB29" s="61">
        <v>8</v>
      </c>
      <c r="DC29" s="61">
        <v>16.8</v>
      </c>
      <c r="DD29" s="62">
        <v>0.9</v>
      </c>
      <c r="DE29" s="62"/>
      <c r="DF29" s="62">
        <v>3.83</v>
      </c>
      <c r="DG29" s="62">
        <v>6.6</v>
      </c>
      <c r="DH29" s="62">
        <v>12.4</v>
      </c>
      <c r="DI29" s="61">
        <v>19</v>
      </c>
      <c r="DJ29" s="153">
        <v>4.8937457969065234E-2</v>
      </c>
      <c r="DK29" s="61">
        <v>116</v>
      </c>
      <c r="DL29" s="153">
        <v>0.29877605917955619</v>
      </c>
      <c r="DM29" s="62">
        <v>47.4</v>
      </c>
      <c r="DN29" s="62">
        <v>5.4</v>
      </c>
      <c r="DO29" s="62">
        <v>73.599999999999994</v>
      </c>
      <c r="DP29" s="63">
        <v>26.4</v>
      </c>
      <c r="DQ29" s="60">
        <v>1032</v>
      </c>
      <c r="DR29" s="61">
        <v>2243.7999999999997</v>
      </c>
      <c r="DS29" s="61">
        <v>124</v>
      </c>
      <c r="DT29" s="61">
        <v>78</v>
      </c>
      <c r="DU29" s="61">
        <v>11</v>
      </c>
      <c r="DV29" s="61">
        <v>22.799999999999997</v>
      </c>
      <c r="DW29" s="62">
        <v>1.07</v>
      </c>
      <c r="DX29" s="61"/>
      <c r="DY29" s="62">
        <v>2.93</v>
      </c>
      <c r="DZ29" s="62">
        <v>5.4</v>
      </c>
      <c r="EA29" s="62">
        <v>11.8</v>
      </c>
      <c r="EB29" s="61">
        <v>23</v>
      </c>
      <c r="EC29" s="153">
        <v>6.5300387596899226E-2</v>
      </c>
      <c r="ED29" s="61">
        <v>101</v>
      </c>
      <c r="EE29" s="153">
        <v>0.28675387596899227</v>
      </c>
      <c r="EF29" s="62">
        <v>39.1</v>
      </c>
      <c r="EG29" s="62">
        <v>8.1999999999999993</v>
      </c>
      <c r="EH29" s="62">
        <v>65.5</v>
      </c>
      <c r="EI29" s="63">
        <v>34.5</v>
      </c>
      <c r="EP29" s="353"/>
      <c r="EQ29" s="352"/>
      <c r="ER29" s="352"/>
    </row>
    <row r="30" spans="1:148" ht="15.75" customHeight="1" x14ac:dyDescent="0.2">
      <c r="A30" s="30">
        <v>28</v>
      </c>
      <c r="B30" s="32" t="s">
        <v>332</v>
      </c>
      <c r="C30" s="120">
        <v>7.1585714285714284</v>
      </c>
      <c r="D30" s="34" t="s">
        <v>786</v>
      </c>
      <c r="E30" s="35">
        <v>3</v>
      </c>
      <c r="F30" s="36">
        <v>37344</v>
      </c>
      <c r="G30" s="124">
        <v>23.515068493150686</v>
      </c>
      <c r="H30" s="37" t="s">
        <v>754</v>
      </c>
      <c r="I30" s="37">
        <v>23.095890410958905</v>
      </c>
      <c r="J30" s="37" t="s">
        <v>983</v>
      </c>
      <c r="K30" s="37" t="s">
        <v>981</v>
      </c>
      <c r="L30" s="37" t="s">
        <v>988</v>
      </c>
      <c r="M30" s="35">
        <v>69</v>
      </c>
      <c r="N30" s="35">
        <v>163</v>
      </c>
      <c r="O30" s="171">
        <v>4.47</v>
      </c>
      <c r="P30" s="172">
        <v>6</v>
      </c>
      <c r="Q30" s="57">
        <v>8.771929824561403E-2</v>
      </c>
      <c r="R30" s="58">
        <v>0.22401073105298458</v>
      </c>
      <c r="S30" s="58">
        <v>0.26338958180484223</v>
      </c>
      <c r="T30" s="58">
        <v>0.45011600928074247</v>
      </c>
      <c r="U30" s="58">
        <v>0.22520561199806483</v>
      </c>
      <c r="V30" s="58">
        <v>0.33766081063940367</v>
      </c>
      <c r="W30" s="208">
        <v>0.32077777010743347</v>
      </c>
      <c r="X30" s="183">
        <v>19.44109589041096</v>
      </c>
      <c r="Y30" s="43">
        <v>2.66</v>
      </c>
      <c r="Z30" s="43">
        <v>7.1</v>
      </c>
      <c r="AA30" s="43">
        <v>8.1</v>
      </c>
      <c r="AB30" s="43">
        <v>1.0900000000000001</v>
      </c>
      <c r="AC30" s="43">
        <v>0</v>
      </c>
      <c r="AD30" s="44">
        <v>2.2685284640171857E-2</v>
      </c>
      <c r="AE30" s="44">
        <v>0.15123523093447905</v>
      </c>
      <c r="AF30" s="45">
        <v>3.9E-2</v>
      </c>
      <c r="AG30" s="185">
        <v>0.11549999999999999</v>
      </c>
      <c r="AH30" s="185">
        <v>0.81550000000000011</v>
      </c>
      <c r="AI30" s="43">
        <v>81.655888274392595</v>
      </c>
      <c r="AJ30" s="47">
        <v>74.272857870957537</v>
      </c>
      <c r="AK30" s="173">
        <v>8</v>
      </c>
      <c r="AL30" s="262">
        <v>7</v>
      </c>
      <c r="AM30" s="262">
        <v>5</v>
      </c>
      <c r="AN30" s="262">
        <v>5</v>
      </c>
      <c r="AO30" s="262">
        <v>8</v>
      </c>
      <c r="AP30" s="262">
        <v>1</v>
      </c>
      <c r="AQ30" s="262">
        <v>1</v>
      </c>
      <c r="AR30" s="233">
        <v>1</v>
      </c>
      <c r="AS30" s="60">
        <v>114</v>
      </c>
      <c r="AT30" s="61">
        <v>1299.6000000000001</v>
      </c>
      <c r="AU30" s="61">
        <v>24</v>
      </c>
      <c r="AV30" s="61">
        <v>18</v>
      </c>
      <c r="AW30" s="61">
        <v>1</v>
      </c>
      <c r="AX30" s="61"/>
      <c r="AY30" s="62"/>
      <c r="AZ30" s="62"/>
      <c r="BA30" s="62">
        <v>1.3</v>
      </c>
      <c r="BB30" s="62">
        <v>4.5</v>
      </c>
      <c r="BC30" s="62">
        <v>6</v>
      </c>
      <c r="BD30" s="61">
        <v>3</v>
      </c>
      <c r="BE30" s="153">
        <v>3.4210526315789476E-2</v>
      </c>
      <c r="BF30" s="61">
        <v>21</v>
      </c>
      <c r="BG30" s="153">
        <v>0.23947368421052631</v>
      </c>
      <c r="BH30" s="62">
        <v>33.299999999999997</v>
      </c>
      <c r="BI30" s="62">
        <v>5.3</v>
      </c>
      <c r="BJ30" s="62">
        <v>16.7</v>
      </c>
      <c r="BK30" s="63">
        <v>80</v>
      </c>
      <c r="BL30" s="60">
        <v>668</v>
      </c>
      <c r="BM30" s="61">
        <v>2982</v>
      </c>
      <c r="BN30" s="61">
        <v>92</v>
      </c>
      <c r="BO30" s="61">
        <v>63</v>
      </c>
      <c r="BP30" s="61">
        <v>4</v>
      </c>
      <c r="BQ30" s="61"/>
      <c r="BR30" s="62"/>
      <c r="BS30" s="62"/>
      <c r="BT30" s="62">
        <v>1.98</v>
      </c>
      <c r="BU30" s="62">
        <v>5.9</v>
      </c>
      <c r="BV30" s="62">
        <v>7.6</v>
      </c>
      <c r="BW30" s="61">
        <v>8</v>
      </c>
      <c r="BX30" s="153">
        <v>2.3712574850299404E-2</v>
      </c>
      <c r="BY30" s="61">
        <v>84</v>
      </c>
      <c r="BZ30" s="153">
        <v>0.24898203592814372</v>
      </c>
      <c r="CA30" s="62">
        <v>50</v>
      </c>
      <c r="CB30" s="62">
        <v>11.3</v>
      </c>
      <c r="CC30" s="62">
        <v>9.4</v>
      </c>
      <c r="CD30" s="63">
        <v>90.6</v>
      </c>
      <c r="CE30" s="60">
        <v>718</v>
      </c>
      <c r="CF30" s="61">
        <v>2726</v>
      </c>
      <c r="CG30" s="61">
        <v>101</v>
      </c>
      <c r="CH30" s="61">
        <v>62</v>
      </c>
      <c r="CI30" s="61">
        <v>8</v>
      </c>
      <c r="CJ30" s="61"/>
      <c r="CK30" s="62">
        <v>0.9</v>
      </c>
      <c r="CL30" s="62"/>
      <c r="CM30" s="62">
        <v>1.86</v>
      </c>
      <c r="CN30" s="62">
        <v>4.8</v>
      </c>
      <c r="CO30" s="62">
        <v>10.3</v>
      </c>
      <c r="CP30" s="61">
        <v>21</v>
      </c>
      <c r="CQ30" s="153">
        <v>5.4401114206128136E-2</v>
      </c>
      <c r="CR30" s="61">
        <v>80</v>
      </c>
      <c r="CS30" s="153">
        <v>0.2072423398328691</v>
      </c>
      <c r="CT30" s="62">
        <v>42.9</v>
      </c>
      <c r="CU30" s="62">
        <v>8.8000000000000007</v>
      </c>
      <c r="CV30" s="62">
        <v>8.6999999999999993</v>
      </c>
      <c r="CW30" s="63">
        <v>90.8</v>
      </c>
      <c r="CX30" s="60">
        <v>1164</v>
      </c>
      <c r="CY30" s="61">
        <v>2586</v>
      </c>
      <c r="CZ30" s="61">
        <v>152</v>
      </c>
      <c r="DA30" s="61">
        <v>107</v>
      </c>
      <c r="DB30" s="61">
        <v>8</v>
      </c>
      <c r="DC30" s="61"/>
      <c r="DD30" s="62">
        <v>0.56000000000000005</v>
      </c>
      <c r="DE30" s="62"/>
      <c r="DF30" s="62">
        <v>2.66</v>
      </c>
      <c r="DG30" s="62">
        <v>5.0999999999999996</v>
      </c>
      <c r="DH30" s="62">
        <v>8.1</v>
      </c>
      <c r="DI30" s="61">
        <v>21</v>
      </c>
      <c r="DJ30" s="153">
        <v>4.7989690721649485E-2</v>
      </c>
      <c r="DK30" s="61">
        <v>131</v>
      </c>
      <c r="DL30" s="153">
        <v>0.29936426116838488</v>
      </c>
      <c r="DM30" s="62">
        <v>47.6</v>
      </c>
      <c r="DN30" s="62">
        <v>10.7</v>
      </c>
      <c r="DO30" s="62">
        <v>20.399999999999999</v>
      </c>
      <c r="DP30" s="63">
        <v>71.400000000000006</v>
      </c>
      <c r="DQ30" s="60">
        <v>931</v>
      </c>
      <c r="DR30" s="61">
        <v>4134</v>
      </c>
      <c r="DS30" s="61">
        <v>92</v>
      </c>
      <c r="DT30" s="61">
        <v>74</v>
      </c>
      <c r="DU30" s="61">
        <v>10</v>
      </c>
      <c r="DV30" s="61"/>
      <c r="DW30" s="62">
        <v>1.0900000000000001</v>
      </c>
      <c r="DX30" s="61"/>
      <c r="DY30" s="62">
        <v>1.76</v>
      </c>
      <c r="DZ30" s="62">
        <v>7.1</v>
      </c>
      <c r="EA30" s="62">
        <v>8</v>
      </c>
      <c r="EB30" s="61">
        <v>12</v>
      </c>
      <c r="EC30" s="153">
        <v>2.2685284640171857E-2</v>
      </c>
      <c r="ED30" s="61">
        <v>80</v>
      </c>
      <c r="EE30" s="153">
        <v>0.15123523093447905</v>
      </c>
      <c r="EF30" s="62">
        <v>66.7</v>
      </c>
      <c r="EG30" s="62">
        <v>3.9</v>
      </c>
      <c r="EH30" s="62">
        <v>2.7</v>
      </c>
      <c r="EI30" s="63">
        <v>91.7</v>
      </c>
      <c r="EP30" s="353"/>
      <c r="EQ30" s="352"/>
      <c r="ER30" s="352"/>
    </row>
    <row r="31" spans="1:148" ht="15.75" customHeight="1" x14ac:dyDescent="0.2">
      <c r="A31" s="30">
        <v>29</v>
      </c>
      <c r="B31" s="32" t="s">
        <v>262</v>
      </c>
      <c r="C31" s="120">
        <v>7.015714285714286</v>
      </c>
      <c r="D31" s="34" t="s">
        <v>779</v>
      </c>
      <c r="E31" s="35">
        <v>2</v>
      </c>
      <c r="F31" s="36">
        <v>37394</v>
      </c>
      <c r="G31" s="124">
        <v>23.378082191780823</v>
      </c>
      <c r="H31" s="37" t="s">
        <v>754</v>
      </c>
      <c r="I31" s="37">
        <v>22.958904109589042</v>
      </c>
      <c r="J31" s="37" t="s">
        <v>983</v>
      </c>
      <c r="K31" s="37" t="s">
        <v>981</v>
      </c>
      <c r="L31" s="37" t="s">
        <v>986</v>
      </c>
      <c r="M31" s="35">
        <v>70</v>
      </c>
      <c r="N31" s="35">
        <v>154</v>
      </c>
      <c r="O31" s="171">
        <v>4.51</v>
      </c>
      <c r="P31" s="172">
        <v>7</v>
      </c>
      <c r="Q31" s="57">
        <v>6.6098615374976508E-2</v>
      </c>
      <c r="R31" s="58">
        <v>0.2485686356654099</v>
      </c>
      <c r="S31" s="58">
        <v>0.2710833834753143</v>
      </c>
      <c r="T31" s="58">
        <v>0.24338014248651321</v>
      </c>
      <c r="U31" s="58">
        <v>0.26774001192605845</v>
      </c>
      <c r="V31" s="58">
        <v>0.2694116977006864</v>
      </c>
      <c r="W31" s="208">
        <v>0.2694116977006864</v>
      </c>
      <c r="X31" s="183">
        <v>19.304109589041097</v>
      </c>
      <c r="Y31" s="43">
        <v>3.45</v>
      </c>
      <c r="Z31" s="43">
        <v>8.5</v>
      </c>
      <c r="AA31" s="43">
        <v>7.6</v>
      </c>
      <c r="AB31" s="43">
        <v>0.99</v>
      </c>
      <c r="AC31" s="43">
        <v>0</v>
      </c>
      <c r="AD31" s="44">
        <v>8.6859688195991096E-3</v>
      </c>
      <c r="AE31" s="44">
        <v>0.28374164810690428</v>
      </c>
      <c r="AF31" s="45">
        <v>3.5000000000000003E-2</v>
      </c>
      <c r="AG31" s="185">
        <v>0.1105</v>
      </c>
      <c r="AH31" s="185">
        <v>0.86049999999999993</v>
      </c>
      <c r="AI31" s="43">
        <v>74.446545285479488</v>
      </c>
      <c r="AJ31" s="47">
        <v>69.192751404634009</v>
      </c>
      <c r="AK31" s="173">
        <v>7</v>
      </c>
      <c r="AL31" s="262">
        <v>7</v>
      </c>
      <c r="AM31" s="262">
        <v>6</v>
      </c>
      <c r="AN31" s="262">
        <v>6</v>
      </c>
      <c r="AO31" s="262">
        <v>7</v>
      </c>
      <c r="AP31" s="262">
        <v>1</v>
      </c>
      <c r="AQ31" s="262">
        <v>0.5</v>
      </c>
      <c r="AR31" s="233">
        <v>1</v>
      </c>
      <c r="AS31" s="60">
        <v>211</v>
      </c>
      <c r="AT31" s="61">
        <v>3192.2</v>
      </c>
      <c r="AU31" s="61">
        <v>23</v>
      </c>
      <c r="AV31" s="61">
        <v>18</v>
      </c>
      <c r="AW31" s="61">
        <v>0</v>
      </c>
      <c r="AX31" s="61">
        <v>22</v>
      </c>
      <c r="AY31" s="62"/>
      <c r="AZ31" s="62"/>
      <c r="BA31" s="62">
        <v>1.92</v>
      </c>
      <c r="BB31" s="62">
        <v>10.7</v>
      </c>
      <c r="BC31" s="62">
        <v>2.8</v>
      </c>
      <c r="BD31" s="61">
        <v>1</v>
      </c>
      <c r="BE31" s="153">
        <v>9.0995260663507098E-3</v>
      </c>
      <c r="BF31" s="61">
        <v>22</v>
      </c>
      <c r="BG31" s="153">
        <v>0.20018957345971564</v>
      </c>
      <c r="BH31" s="62">
        <v>0</v>
      </c>
      <c r="BI31" s="62">
        <v>5.3</v>
      </c>
      <c r="BJ31" s="62">
        <v>2.6</v>
      </c>
      <c r="BK31" s="63">
        <v>94.7</v>
      </c>
      <c r="BL31" s="60">
        <v>712</v>
      </c>
      <c r="BM31" s="61">
        <v>2864.3999999999996</v>
      </c>
      <c r="BN31" s="61">
        <v>93</v>
      </c>
      <c r="BO31" s="61">
        <v>66</v>
      </c>
      <c r="BP31" s="61">
        <v>4</v>
      </c>
      <c r="BQ31" s="61">
        <v>15.600000000000001</v>
      </c>
      <c r="BR31" s="62"/>
      <c r="BS31" s="62"/>
      <c r="BT31" s="62">
        <v>2.27</v>
      </c>
      <c r="BU31" s="62">
        <v>7.5</v>
      </c>
      <c r="BV31" s="62">
        <v>5.7</v>
      </c>
      <c r="BW31" s="61">
        <v>9</v>
      </c>
      <c r="BX31" s="153">
        <v>2.8693820224719103E-2</v>
      </c>
      <c r="BY31" s="61">
        <v>84</v>
      </c>
      <c r="BZ31" s="153">
        <v>0.26780898876404496</v>
      </c>
      <c r="CA31" s="62">
        <v>33.299999999999997</v>
      </c>
      <c r="CB31" s="62">
        <v>10.8</v>
      </c>
      <c r="CC31" s="62">
        <v>8.5</v>
      </c>
      <c r="CD31" s="63">
        <v>91.2</v>
      </c>
      <c r="CE31" s="60">
        <v>856</v>
      </c>
      <c r="CF31" s="61">
        <v>3157.7000000000003</v>
      </c>
      <c r="CG31" s="61">
        <v>81</v>
      </c>
      <c r="CH31" s="61">
        <v>55</v>
      </c>
      <c r="CI31" s="61">
        <v>4</v>
      </c>
      <c r="CJ31" s="61">
        <v>18.2</v>
      </c>
      <c r="CK31" s="62">
        <v>1.1299999999999999</v>
      </c>
      <c r="CL31" s="62"/>
      <c r="CM31" s="62">
        <v>3.52</v>
      </c>
      <c r="CN31" s="62">
        <v>7.5</v>
      </c>
      <c r="CO31" s="62">
        <v>11</v>
      </c>
      <c r="CP31" s="61">
        <v>11</v>
      </c>
      <c r="CQ31" s="153">
        <v>4.5233644859813085E-2</v>
      </c>
      <c r="CR31" s="61">
        <v>70</v>
      </c>
      <c r="CS31" s="153">
        <v>0.28785046728971964</v>
      </c>
      <c r="CT31" s="62">
        <v>36.4</v>
      </c>
      <c r="CU31" s="62">
        <v>5.2</v>
      </c>
      <c r="CV31" s="62">
        <v>17.600000000000001</v>
      </c>
      <c r="CW31" s="63">
        <v>80.900000000000006</v>
      </c>
      <c r="CX31" s="60">
        <v>1182</v>
      </c>
      <c r="CY31" s="61">
        <v>4856.5999999999995</v>
      </c>
      <c r="CZ31" s="61">
        <v>106</v>
      </c>
      <c r="DA31" s="61">
        <v>86</v>
      </c>
      <c r="DB31" s="61">
        <v>10</v>
      </c>
      <c r="DC31" s="61">
        <v>49</v>
      </c>
      <c r="DD31" s="62">
        <v>0.99</v>
      </c>
      <c r="DE31" s="62"/>
      <c r="DF31" s="62">
        <v>3.45</v>
      </c>
      <c r="DG31" s="62">
        <v>8.5</v>
      </c>
      <c r="DH31" s="62">
        <v>7.6</v>
      </c>
      <c r="DI31" s="61">
        <v>4</v>
      </c>
      <c r="DJ31" s="153">
        <v>1.1675126903553301E-2</v>
      </c>
      <c r="DK31" s="61">
        <v>102</v>
      </c>
      <c r="DL31" s="153">
        <v>0.29771573604060919</v>
      </c>
      <c r="DM31" s="62">
        <v>50</v>
      </c>
      <c r="DN31" s="62">
        <v>7.5</v>
      </c>
      <c r="DO31" s="62">
        <v>6.1</v>
      </c>
      <c r="DP31" s="63">
        <v>92.8</v>
      </c>
      <c r="DQ31" s="60">
        <v>898</v>
      </c>
      <c r="DR31" s="61">
        <v>3354</v>
      </c>
      <c r="DS31" s="61">
        <v>101</v>
      </c>
      <c r="DT31" s="61">
        <v>82</v>
      </c>
      <c r="DU31" s="61">
        <v>10</v>
      </c>
      <c r="DV31" s="61">
        <v>20</v>
      </c>
      <c r="DW31" s="62">
        <v>0.96</v>
      </c>
      <c r="DX31" s="61"/>
      <c r="DY31" s="62">
        <v>2.6</v>
      </c>
      <c r="DZ31" s="62">
        <v>7.4</v>
      </c>
      <c r="EA31" s="62">
        <v>5.9</v>
      </c>
      <c r="EB31" s="61">
        <v>3</v>
      </c>
      <c r="EC31" s="153">
        <v>8.6859688195991096E-3</v>
      </c>
      <c r="ED31" s="61">
        <v>98</v>
      </c>
      <c r="EE31" s="153">
        <v>0.28374164810690428</v>
      </c>
      <c r="EF31" s="62">
        <v>33.299999999999997</v>
      </c>
      <c r="EG31" s="62">
        <v>3.5</v>
      </c>
      <c r="EH31" s="62">
        <v>16</v>
      </c>
      <c r="EI31" s="63">
        <v>79.3</v>
      </c>
      <c r="EP31" s="353"/>
      <c r="EQ31" s="352"/>
      <c r="ER31" s="352"/>
    </row>
    <row r="32" spans="1:148" ht="15.75" customHeight="1" x14ac:dyDescent="0.2">
      <c r="A32" s="30">
        <v>30</v>
      </c>
      <c r="B32" s="32" t="s">
        <v>319</v>
      </c>
      <c r="C32" s="120">
        <v>6.8857142857142861</v>
      </c>
      <c r="D32" s="34" t="s">
        <v>656</v>
      </c>
      <c r="E32" s="35">
        <v>1</v>
      </c>
      <c r="F32" s="36">
        <v>37568</v>
      </c>
      <c r="G32" s="124">
        <v>22.901369863013699</v>
      </c>
      <c r="H32" s="37" t="s">
        <v>669</v>
      </c>
      <c r="I32" s="37">
        <v>22.482191780821918</v>
      </c>
      <c r="J32" s="37" t="s">
        <v>983</v>
      </c>
      <c r="K32" s="37" t="s">
        <v>981</v>
      </c>
      <c r="L32" s="37" t="s">
        <v>985</v>
      </c>
      <c r="M32" s="35">
        <v>70</v>
      </c>
      <c r="N32" s="35">
        <v>185</v>
      </c>
      <c r="O32" s="171">
        <v>4.41</v>
      </c>
      <c r="P32" s="172">
        <v>7</v>
      </c>
      <c r="Q32" s="57">
        <v>0</v>
      </c>
      <c r="R32" s="58">
        <v>5.5345083182342283E-2</v>
      </c>
      <c r="S32" s="58">
        <v>0.29748859267775662</v>
      </c>
      <c r="T32" s="58">
        <v>0.14365261335454588</v>
      </c>
      <c r="U32" s="58">
        <v>0.15353329944077276</v>
      </c>
      <c r="V32" s="58">
        <v>0.22551094605926469</v>
      </c>
      <c r="W32" s="208">
        <v>0.22551094605926469</v>
      </c>
      <c r="X32" s="183">
        <v>19.813698630136987</v>
      </c>
      <c r="Y32" s="43">
        <v>1.95</v>
      </c>
      <c r="Z32" s="43">
        <v>6.7</v>
      </c>
      <c r="AA32" s="43">
        <v>7.2</v>
      </c>
      <c r="AB32" s="43">
        <v>0.79</v>
      </c>
      <c r="AC32" s="43">
        <v>0.79</v>
      </c>
      <c r="AD32" s="44">
        <v>4.4751655629139075E-2</v>
      </c>
      <c r="AE32" s="44">
        <v>0.19480132450331128</v>
      </c>
      <c r="AF32" s="45">
        <v>7.8E-2</v>
      </c>
      <c r="AG32" s="185">
        <v>0.124</v>
      </c>
      <c r="AH32" s="185">
        <v>0.85</v>
      </c>
      <c r="AI32" s="43">
        <v>97.824439043208699</v>
      </c>
      <c r="AJ32" s="47">
        <v>90.920835427063523</v>
      </c>
      <c r="AK32" s="173">
        <v>6</v>
      </c>
      <c r="AL32" s="262">
        <v>7</v>
      </c>
      <c r="AM32" s="262">
        <v>3</v>
      </c>
      <c r="AN32" s="262">
        <v>5</v>
      </c>
      <c r="AO32" s="262">
        <v>9</v>
      </c>
      <c r="AP32" s="262">
        <v>5</v>
      </c>
      <c r="AQ32" s="262">
        <v>0.5</v>
      </c>
      <c r="AR32" s="233">
        <v>0.5</v>
      </c>
      <c r="AS32" s="60"/>
      <c r="AT32" s="61">
        <v>1</v>
      </c>
      <c r="AU32" s="61"/>
      <c r="AV32" s="61"/>
      <c r="AW32" s="61"/>
      <c r="AX32" s="61"/>
      <c r="AY32" s="62"/>
      <c r="AZ32" s="62"/>
      <c r="BA32" s="62"/>
      <c r="BB32" s="62"/>
      <c r="BC32" s="62"/>
      <c r="BD32" s="61"/>
      <c r="BE32" s="153"/>
      <c r="BF32" s="61"/>
      <c r="BG32" s="153"/>
      <c r="BH32" s="62"/>
      <c r="BI32" s="62"/>
      <c r="BJ32" s="62"/>
      <c r="BK32" s="63"/>
      <c r="BL32" s="60">
        <v>168</v>
      </c>
      <c r="BM32" s="61">
        <v>3035.5</v>
      </c>
      <c r="BN32" s="61">
        <v>36</v>
      </c>
      <c r="BO32" s="61">
        <v>26</v>
      </c>
      <c r="BP32" s="61">
        <v>0</v>
      </c>
      <c r="BQ32" s="61"/>
      <c r="BR32" s="62"/>
      <c r="BS32" s="62"/>
      <c r="BT32" s="62">
        <v>1.06</v>
      </c>
      <c r="BU32" s="62">
        <v>5.2</v>
      </c>
      <c r="BV32" s="62">
        <v>5.9</v>
      </c>
      <c r="BW32" s="61">
        <v>1</v>
      </c>
      <c r="BX32" s="153">
        <v>6.30952380952381E-3</v>
      </c>
      <c r="BY32" s="61">
        <v>35</v>
      </c>
      <c r="BZ32" s="153">
        <v>0.22083333333333333</v>
      </c>
      <c r="CA32" s="62">
        <v>0</v>
      </c>
      <c r="CB32" s="62">
        <v>3.7</v>
      </c>
      <c r="CC32" s="62">
        <v>77.599999999999994</v>
      </c>
      <c r="CD32" s="63">
        <v>21.8</v>
      </c>
      <c r="CE32" s="60">
        <v>828</v>
      </c>
      <c r="CF32" s="61">
        <v>2783.2999999999997</v>
      </c>
      <c r="CG32" s="61">
        <v>76</v>
      </c>
      <c r="CH32" s="61">
        <v>56</v>
      </c>
      <c r="CI32" s="61">
        <v>3</v>
      </c>
      <c r="CJ32" s="61"/>
      <c r="CK32" s="62">
        <v>0.88</v>
      </c>
      <c r="CL32" s="62"/>
      <c r="CM32" s="62">
        <v>2.94</v>
      </c>
      <c r="CN32" s="62">
        <v>7.2</v>
      </c>
      <c r="CO32" s="62">
        <v>11.8</v>
      </c>
      <c r="CP32" s="61">
        <v>7</v>
      </c>
      <c r="CQ32" s="153">
        <v>2.4855072463768113E-2</v>
      </c>
      <c r="CR32" s="61">
        <v>69</v>
      </c>
      <c r="CS32" s="153">
        <v>0.24499999999999997</v>
      </c>
      <c r="CT32" s="62">
        <v>14.3</v>
      </c>
      <c r="CU32" s="62">
        <v>0</v>
      </c>
      <c r="CV32" s="62">
        <v>14</v>
      </c>
      <c r="CW32" s="63">
        <v>83.9</v>
      </c>
      <c r="CX32" s="60">
        <v>614</v>
      </c>
      <c r="CY32" s="61">
        <v>4274.2</v>
      </c>
      <c r="CZ32" s="61">
        <v>70</v>
      </c>
      <c r="DA32" s="61">
        <v>53</v>
      </c>
      <c r="DB32" s="61">
        <v>4</v>
      </c>
      <c r="DC32" s="61">
        <v>29.400000000000002</v>
      </c>
      <c r="DD32" s="62">
        <v>0.79</v>
      </c>
      <c r="DE32" s="62">
        <v>0.79</v>
      </c>
      <c r="DF32" s="62">
        <v>1.95</v>
      </c>
      <c r="DG32" s="62">
        <v>6.7</v>
      </c>
      <c r="DH32" s="62">
        <v>6.2</v>
      </c>
      <c r="DI32" s="61">
        <v>6</v>
      </c>
      <c r="DJ32" s="153">
        <v>1.9055374592833876E-2</v>
      </c>
      <c r="DK32" s="61">
        <v>64</v>
      </c>
      <c r="DL32" s="153">
        <v>0.20325732899022803</v>
      </c>
      <c r="DM32" s="62">
        <v>50</v>
      </c>
      <c r="DN32" s="62">
        <v>7</v>
      </c>
      <c r="DO32" s="62">
        <v>13.5</v>
      </c>
      <c r="DP32" s="63">
        <v>83.5</v>
      </c>
      <c r="DQ32" s="60">
        <v>604</v>
      </c>
      <c r="DR32" s="61">
        <v>3934</v>
      </c>
      <c r="DS32" s="61">
        <v>91</v>
      </c>
      <c r="DT32" s="61">
        <v>59</v>
      </c>
      <c r="DU32" s="61">
        <v>6</v>
      </c>
      <c r="DV32" s="61">
        <v>27.599999999999998</v>
      </c>
      <c r="DW32" s="62">
        <v>0.53</v>
      </c>
      <c r="DX32" s="61"/>
      <c r="DY32" s="62">
        <v>1.59</v>
      </c>
      <c r="DZ32" s="62">
        <v>6.1</v>
      </c>
      <c r="EA32" s="62">
        <v>7.2</v>
      </c>
      <c r="EB32" s="61">
        <v>17</v>
      </c>
      <c r="EC32" s="153">
        <v>4.4751655629139075E-2</v>
      </c>
      <c r="ED32" s="61">
        <v>74</v>
      </c>
      <c r="EE32" s="153">
        <v>0.19480132450331128</v>
      </c>
      <c r="EF32" s="62">
        <v>47.1</v>
      </c>
      <c r="EG32" s="62">
        <v>7.8</v>
      </c>
      <c r="EH32" s="62">
        <v>11.3</v>
      </c>
      <c r="EI32" s="63">
        <v>86.5</v>
      </c>
      <c r="EQ32" s="352"/>
      <c r="ER32" s="352"/>
    </row>
    <row r="33" spans="1:148" ht="15.75" customHeight="1" x14ac:dyDescent="0.2">
      <c r="A33" s="30">
        <v>31</v>
      </c>
      <c r="B33" s="32" t="s">
        <v>442</v>
      </c>
      <c r="C33" s="120">
        <v>6.4157142857142855</v>
      </c>
      <c r="D33" s="34" t="s">
        <v>656</v>
      </c>
      <c r="E33" s="35">
        <v>1</v>
      </c>
      <c r="F33" s="36">
        <v>37175</v>
      </c>
      <c r="G33" s="124">
        <v>23.978082191780821</v>
      </c>
      <c r="H33" s="37" t="s">
        <v>754</v>
      </c>
      <c r="I33" s="37">
        <v>23.55890410958904</v>
      </c>
      <c r="J33" s="37" t="s">
        <v>976</v>
      </c>
      <c r="K33" s="37" t="s">
        <v>980</v>
      </c>
      <c r="L33" s="37" t="s">
        <v>988</v>
      </c>
      <c r="M33" s="35">
        <v>72</v>
      </c>
      <c r="N33" s="35">
        <v>179</v>
      </c>
      <c r="O33" s="171">
        <v>4.3600000000000003</v>
      </c>
      <c r="P33" s="172">
        <v>4</v>
      </c>
      <c r="Q33" s="57">
        <v>8.6034413765506204E-2</v>
      </c>
      <c r="R33" s="58">
        <v>0.10123064708217547</v>
      </c>
      <c r="S33" s="58">
        <v>6.0831361946603588E-2</v>
      </c>
      <c r="T33" s="58">
        <v>3.5796172383136024E-2</v>
      </c>
      <c r="U33" s="58">
        <v>0.20360955770208439</v>
      </c>
      <c r="V33" s="58">
        <v>0.20360955770208439</v>
      </c>
      <c r="W33" s="208">
        <v>0.20360955770208439</v>
      </c>
      <c r="X33" s="183">
        <v>22.895890410958906</v>
      </c>
      <c r="Y33" s="43">
        <v>1.95</v>
      </c>
      <c r="Z33" s="43">
        <v>7.9</v>
      </c>
      <c r="AA33" s="43">
        <v>21</v>
      </c>
      <c r="AB33" s="43">
        <v>1.06</v>
      </c>
      <c r="AC33" s="43">
        <v>0</v>
      </c>
      <c r="AD33" s="44">
        <v>2.1910112359550562E-2</v>
      </c>
      <c r="AE33" s="44">
        <v>0.15337078651685393</v>
      </c>
      <c r="AF33" s="45">
        <v>0.17199999999999999</v>
      </c>
      <c r="AG33" s="185">
        <v>0.78449999999999998</v>
      </c>
      <c r="AH33" s="185">
        <v>0.2145</v>
      </c>
      <c r="AI33" s="43">
        <v>99.068838109898564</v>
      </c>
      <c r="AJ33" s="47">
        <v>96.051644671156708</v>
      </c>
      <c r="AK33" s="173">
        <v>5</v>
      </c>
      <c r="AL33" s="262">
        <v>1</v>
      </c>
      <c r="AM33" s="262">
        <v>3</v>
      </c>
      <c r="AN33" s="262">
        <v>6</v>
      </c>
      <c r="AO33" s="262">
        <v>9</v>
      </c>
      <c r="AP33" s="262">
        <v>6</v>
      </c>
      <c r="AQ33" s="262">
        <v>4</v>
      </c>
      <c r="AR33" s="233">
        <v>1</v>
      </c>
      <c r="AS33" s="60">
        <v>86</v>
      </c>
      <c r="AT33" s="61">
        <v>999.6</v>
      </c>
      <c r="AU33" s="61">
        <v>3</v>
      </c>
      <c r="AV33" s="61">
        <v>2</v>
      </c>
      <c r="AW33" s="61">
        <v>1</v>
      </c>
      <c r="AX33" s="61">
        <v>7.6</v>
      </c>
      <c r="AY33" s="62"/>
      <c r="AZ33" s="62"/>
      <c r="BA33" s="62">
        <v>17.2</v>
      </c>
      <c r="BB33" s="62">
        <v>3</v>
      </c>
      <c r="BC33" s="62">
        <v>44</v>
      </c>
      <c r="BD33" s="61">
        <v>0</v>
      </c>
      <c r="BE33" s="153">
        <v>0</v>
      </c>
      <c r="BF33" s="61">
        <v>3</v>
      </c>
      <c r="BG33" s="153">
        <v>0.6</v>
      </c>
      <c r="BH33" s="62">
        <v>0</v>
      </c>
      <c r="BI33" s="62">
        <v>0</v>
      </c>
      <c r="BJ33" s="62">
        <v>40</v>
      </c>
      <c r="BK33" s="63">
        <v>60</v>
      </c>
      <c r="BL33" s="60">
        <v>102</v>
      </c>
      <c r="BM33" s="61">
        <v>1007.6</v>
      </c>
      <c r="BN33" s="61">
        <v>6</v>
      </c>
      <c r="BO33" s="61">
        <v>3</v>
      </c>
      <c r="BP33" s="61">
        <v>2</v>
      </c>
      <c r="BQ33" s="61">
        <v>10.4</v>
      </c>
      <c r="BR33" s="62"/>
      <c r="BS33" s="62"/>
      <c r="BT33" s="62">
        <v>9.27</v>
      </c>
      <c r="BU33" s="62">
        <v>9</v>
      </c>
      <c r="BV33" s="62">
        <v>26.2</v>
      </c>
      <c r="BW33" s="61">
        <v>3</v>
      </c>
      <c r="BX33" s="153">
        <v>0.27264705882352941</v>
      </c>
      <c r="BY33" s="61">
        <v>3</v>
      </c>
      <c r="BZ33" s="153">
        <v>0.27264705882352941</v>
      </c>
      <c r="CA33" s="62">
        <v>33.299999999999997</v>
      </c>
      <c r="CB33" s="62">
        <v>0</v>
      </c>
      <c r="CC33" s="62">
        <v>61.5</v>
      </c>
      <c r="CD33" s="63">
        <v>38.5</v>
      </c>
      <c r="CE33" s="60">
        <v>198</v>
      </c>
      <c r="CF33" s="61">
        <v>3254.8999999999996</v>
      </c>
      <c r="CG33" s="61">
        <v>11</v>
      </c>
      <c r="CH33" s="61">
        <v>7</v>
      </c>
      <c r="CI33" s="61">
        <v>1</v>
      </c>
      <c r="CJ33" s="61">
        <v>23.1</v>
      </c>
      <c r="CK33" s="62">
        <v>1.33</v>
      </c>
      <c r="CL33" s="62"/>
      <c r="CM33" s="62">
        <v>4.21</v>
      </c>
      <c r="CN33" s="62">
        <v>9.6</v>
      </c>
      <c r="CO33" s="62">
        <v>26.8</v>
      </c>
      <c r="CP33" s="61">
        <v>3</v>
      </c>
      <c r="CQ33" s="153">
        <v>6.3787878787878796E-2</v>
      </c>
      <c r="CR33" s="61">
        <v>8</v>
      </c>
      <c r="CS33" s="153">
        <v>0.17010101010101011</v>
      </c>
      <c r="CT33" s="62">
        <v>0</v>
      </c>
      <c r="CU33" s="62">
        <v>0</v>
      </c>
      <c r="CV33" s="62">
        <v>74</v>
      </c>
      <c r="CW33" s="63">
        <v>26</v>
      </c>
      <c r="CX33" s="60">
        <v>153</v>
      </c>
      <c r="CY33" s="61">
        <v>4274.2</v>
      </c>
      <c r="CZ33" s="61">
        <v>20</v>
      </c>
      <c r="DA33" s="61">
        <v>8</v>
      </c>
      <c r="DB33" s="61">
        <v>2</v>
      </c>
      <c r="DC33" s="61">
        <v>29.400000000000002</v>
      </c>
      <c r="DD33" s="62">
        <v>1.06</v>
      </c>
      <c r="DE33" s="62"/>
      <c r="DF33" s="62">
        <v>1.31</v>
      </c>
      <c r="DG33" s="62">
        <v>7.1</v>
      </c>
      <c r="DH33" s="62">
        <v>21</v>
      </c>
      <c r="DI33" s="61">
        <v>3</v>
      </c>
      <c r="DJ33" s="153">
        <v>2.568627450980392E-2</v>
      </c>
      <c r="DK33" s="61">
        <v>17</v>
      </c>
      <c r="DL33" s="153">
        <v>0.14555555555555555</v>
      </c>
      <c r="DM33" s="62">
        <v>0</v>
      </c>
      <c r="DN33" s="62">
        <v>27.3</v>
      </c>
      <c r="DO33" s="62">
        <v>77.5</v>
      </c>
      <c r="DP33" s="63">
        <v>22.5</v>
      </c>
      <c r="DQ33" s="60">
        <v>801</v>
      </c>
      <c r="DR33" s="61">
        <v>3934</v>
      </c>
      <c r="DS33" s="61">
        <v>72</v>
      </c>
      <c r="DT33" s="61">
        <v>48</v>
      </c>
      <c r="DU33" s="61">
        <v>4</v>
      </c>
      <c r="DV33" s="61">
        <v>27.599999999999998</v>
      </c>
      <c r="DW33" s="62">
        <v>0.92</v>
      </c>
      <c r="DX33" s="61"/>
      <c r="DY33" s="62">
        <v>1.95</v>
      </c>
      <c r="DZ33" s="62">
        <v>7.9</v>
      </c>
      <c r="EA33" s="62">
        <v>12.6</v>
      </c>
      <c r="EB33" s="61">
        <v>9</v>
      </c>
      <c r="EC33" s="153">
        <v>2.1910112359550562E-2</v>
      </c>
      <c r="ED33" s="61">
        <v>63</v>
      </c>
      <c r="EE33" s="153">
        <v>0.15337078651685393</v>
      </c>
      <c r="EF33" s="62">
        <v>22.2</v>
      </c>
      <c r="EG33" s="62">
        <v>17.2</v>
      </c>
      <c r="EH33" s="62">
        <v>79.400000000000006</v>
      </c>
      <c r="EI33" s="63">
        <v>20.399999999999999</v>
      </c>
      <c r="EP33" s="353"/>
      <c r="EQ33" s="352"/>
      <c r="ER33" s="352"/>
    </row>
    <row r="34" spans="1:148" ht="15.75" customHeight="1" x14ac:dyDescent="0.2">
      <c r="A34" s="30">
        <v>32</v>
      </c>
      <c r="B34" s="32" t="s">
        <v>847</v>
      </c>
      <c r="C34" s="120">
        <v>6.1885714285714286</v>
      </c>
      <c r="D34" s="34" t="s">
        <v>668</v>
      </c>
      <c r="E34" s="35">
        <v>4</v>
      </c>
      <c r="F34" s="36">
        <v>37646</v>
      </c>
      <c r="G34" s="124">
        <v>22.687671232876713</v>
      </c>
      <c r="H34" s="37" t="s">
        <v>669</v>
      </c>
      <c r="I34" s="37">
        <v>22.268493150684932</v>
      </c>
      <c r="J34" s="37" t="s">
        <v>976</v>
      </c>
      <c r="K34" s="37" t="s">
        <v>984</v>
      </c>
      <c r="L34" s="37" t="s">
        <v>986</v>
      </c>
      <c r="M34" s="35">
        <v>72</v>
      </c>
      <c r="N34" s="35">
        <v>176</v>
      </c>
      <c r="O34" s="171">
        <v>4.55</v>
      </c>
      <c r="P34" s="172">
        <v>0</v>
      </c>
      <c r="Q34" s="57">
        <v>0</v>
      </c>
      <c r="R34" s="58">
        <v>6.088280060882801E-2</v>
      </c>
      <c r="S34" s="58">
        <v>7.770472205618649E-2</v>
      </c>
      <c r="T34" s="58">
        <v>0.26177698270721528</v>
      </c>
      <c r="U34" s="58">
        <v>0.16611442456372874</v>
      </c>
      <c r="V34" s="58">
        <v>0.213945703635472</v>
      </c>
      <c r="W34" s="208">
        <v>0.2032484184536984</v>
      </c>
      <c r="X34" s="183">
        <v>20.602739726027398</v>
      </c>
      <c r="Y34" s="43">
        <v>2.4300000000000002</v>
      </c>
      <c r="Z34" s="43">
        <v>9.3000000000000007</v>
      </c>
      <c r="AA34" s="43">
        <v>12.4</v>
      </c>
      <c r="AB34" s="43">
        <v>0</v>
      </c>
      <c r="AC34" s="43">
        <v>0</v>
      </c>
      <c r="AD34" s="44">
        <v>3.2327127659574469E-2</v>
      </c>
      <c r="AE34" s="44">
        <v>0.19396276595744683</v>
      </c>
      <c r="AF34" s="45">
        <v>7.0000000000000007E-2</v>
      </c>
      <c r="AG34" s="185">
        <v>0.88700000000000001</v>
      </c>
      <c r="AH34" s="185">
        <v>0.113</v>
      </c>
      <c r="AI34" s="43">
        <v>82.129102486839201</v>
      </c>
      <c r="AJ34" s="47">
        <v>79.627817583526209</v>
      </c>
      <c r="AK34" s="173">
        <v>5</v>
      </c>
      <c r="AL34" s="262">
        <v>5</v>
      </c>
      <c r="AM34" s="262">
        <v>4</v>
      </c>
      <c r="AN34" s="262">
        <v>7</v>
      </c>
      <c r="AO34" s="262">
        <v>7</v>
      </c>
      <c r="AP34" s="262">
        <v>2</v>
      </c>
      <c r="AQ34" s="262">
        <v>0</v>
      </c>
      <c r="AR34" s="233">
        <v>1</v>
      </c>
      <c r="AS34" s="60"/>
      <c r="AT34" s="61">
        <v>1</v>
      </c>
      <c r="AU34" s="61"/>
      <c r="AV34" s="61"/>
      <c r="AW34" s="61"/>
      <c r="AX34" s="61"/>
      <c r="AY34" s="62"/>
      <c r="AZ34" s="62"/>
      <c r="BA34" s="62"/>
      <c r="BB34" s="62"/>
      <c r="BC34" s="62"/>
      <c r="BD34" s="61"/>
      <c r="BE34" s="153"/>
      <c r="BF34" s="61"/>
      <c r="BG34" s="153"/>
      <c r="BH34" s="62"/>
      <c r="BI34" s="62"/>
      <c r="BJ34" s="62"/>
      <c r="BK34" s="63"/>
      <c r="BL34" s="60">
        <v>176</v>
      </c>
      <c r="BM34" s="61">
        <v>2890.7999999999997</v>
      </c>
      <c r="BN34" s="61">
        <v>12</v>
      </c>
      <c r="BO34" s="61">
        <v>8</v>
      </c>
      <c r="BP34" s="61">
        <v>1</v>
      </c>
      <c r="BQ34" s="61">
        <v>22.5</v>
      </c>
      <c r="BR34" s="62"/>
      <c r="BS34" s="62"/>
      <c r="BT34" s="62">
        <v>5.68</v>
      </c>
      <c r="BU34" s="62">
        <v>9.3000000000000007</v>
      </c>
      <c r="BV34" s="62">
        <v>15.8</v>
      </c>
      <c r="BW34" s="61">
        <v>2</v>
      </c>
      <c r="BX34" s="153">
        <v>6.4545454545454545E-2</v>
      </c>
      <c r="BY34" s="61">
        <v>10</v>
      </c>
      <c r="BZ34" s="153">
        <v>0.3227272727272727</v>
      </c>
      <c r="CA34" s="62">
        <v>100</v>
      </c>
      <c r="CB34" s="62">
        <v>20</v>
      </c>
      <c r="CC34" s="62">
        <v>84.8</v>
      </c>
      <c r="CD34" s="63">
        <v>15.2</v>
      </c>
      <c r="CE34" s="60">
        <v>130</v>
      </c>
      <c r="CF34" s="61">
        <v>1673</v>
      </c>
      <c r="CG34" s="61">
        <v>17</v>
      </c>
      <c r="CH34" s="61">
        <v>13</v>
      </c>
      <c r="CI34" s="61">
        <v>0</v>
      </c>
      <c r="CJ34" s="61">
        <v>10.5</v>
      </c>
      <c r="CK34" s="62"/>
      <c r="CL34" s="62"/>
      <c r="CM34" s="62">
        <v>1.3</v>
      </c>
      <c r="CN34" s="62">
        <v>7.2</v>
      </c>
      <c r="CO34" s="62">
        <v>5.4</v>
      </c>
      <c r="CP34" s="61">
        <v>2</v>
      </c>
      <c r="CQ34" s="153">
        <v>0.02</v>
      </c>
      <c r="CR34" s="61">
        <v>15</v>
      </c>
      <c r="CS34" s="153">
        <v>0.15</v>
      </c>
      <c r="CT34" s="62">
        <v>100</v>
      </c>
      <c r="CU34" s="62">
        <v>13.3</v>
      </c>
      <c r="CV34" s="62">
        <v>45.8</v>
      </c>
      <c r="CW34" s="63">
        <v>54.2</v>
      </c>
      <c r="CX34" s="60">
        <v>878</v>
      </c>
      <c r="CY34" s="61">
        <v>3354</v>
      </c>
      <c r="CZ34" s="61">
        <v>90</v>
      </c>
      <c r="DA34" s="61">
        <v>58</v>
      </c>
      <c r="DB34" s="61">
        <v>8</v>
      </c>
      <c r="DC34" s="61">
        <v>23</v>
      </c>
      <c r="DD34" s="62"/>
      <c r="DE34" s="62"/>
      <c r="DF34" s="62">
        <v>2.4300000000000002</v>
      </c>
      <c r="DG34" s="62">
        <v>9.3000000000000007</v>
      </c>
      <c r="DH34" s="62">
        <v>10</v>
      </c>
      <c r="DI34" s="61">
        <v>8</v>
      </c>
      <c r="DJ34" s="153">
        <v>2.2141230068337129E-2</v>
      </c>
      <c r="DK34" s="61">
        <v>82</v>
      </c>
      <c r="DL34" s="153">
        <v>0.22694760820045559</v>
      </c>
      <c r="DM34" s="62">
        <v>37.5</v>
      </c>
      <c r="DN34" s="62">
        <v>9.4</v>
      </c>
      <c r="DO34" s="62">
        <v>93.7</v>
      </c>
      <c r="DP34" s="63">
        <v>6.3</v>
      </c>
      <c r="DQ34" s="60">
        <v>752</v>
      </c>
      <c r="DR34" s="61">
        <v>4527</v>
      </c>
      <c r="DS34" s="61">
        <v>77</v>
      </c>
      <c r="DT34" s="61">
        <v>53</v>
      </c>
      <c r="DU34" s="61">
        <v>8</v>
      </c>
      <c r="DV34" s="61">
        <v>41</v>
      </c>
      <c r="DW34" s="62"/>
      <c r="DX34" s="61"/>
      <c r="DY34" s="62">
        <v>2.21</v>
      </c>
      <c r="DZ34" s="62">
        <v>5.7</v>
      </c>
      <c r="EA34" s="62">
        <v>12.4</v>
      </c>
      <c r="EB34" s="61">
        <v>11</v>
      </c>
      <c r="EC34" s="153">
        <v>3.2327127659574469E-2</v>
      </c>
      <c r="ED34" s="61">
        <v>66</v>
      </c>
      <c r="EE34" s="153">
        <v>0.19396276595744683</v>
      </c>
      <c r="EF34" s="62">
        <v>63.6</v>
      </c>
      <c r="EG34" s="62">
        <v>7</v>
      </c>
      <c r="EH34" s="62">
        <v>83.7</v>
      </c>
      <c r="EI34" s="63">
        <v>16.3</v>
      </c>
      <c r="EQ34" s="352"/>
      <c r="ER34" s="352"/>
    </row>
    <row r="35" spans="1:148" ht="15.75" customHeight="1" x14ac:dyDescent="0.2">
      <c r="A35" s="30">
        <v>33</v>
      </c>
      <c r="B35" s="32" t="s">
        <v>385</v>
      </c>
      <c r="C35" s="120">
        <v>6.1657142857142855</v>
      </c>
      <c r="D35" s="34" t="s">
        <v>764</v>
      </c>
      <c r="E35" s="35">
        <v>6</v>
      </c>
      <c r="F35" s="36">
        <v>37408</v>
      </c>
      <c r="G35" s="124">
        <v>23.339726027397262</v>
      </c>
      <c r="H35" s="37" t="s">
        <v>669</v>
      </c>
      <c r="I35" s="37">
        <v>22.920547945205481</v>
      </c>
      <c r="J35" s="37" t="s">
        <v>976</v>
      </c>
      <c r="K35" s="37" t="s">
        <v>977</v>
      </c>
      <c r="L35" s="37" t="s">
        <v>987</v>
      </c>
      <c r="M35" s="35">
        <v>72</v>
      </c>
      <c r="N35" s="35">
        <v>213</v>
      </c>
      <c r="O35" s="171">
        <v>4.5</v>
      </c>
      <c r="P35" s="172">
        <v>0</v>
      </c>
      <c r="Q35" s="57">
        <v>0</v>
      </c>
      <c r="R35" s="58">
        <v>5.5938037865748712E-2</v>
      </c>
      <c r="S35" s="58">
        <v>7.3261265954675706E-2</v>
      </c>
      <c r="T35" s="58">
        <v>0.2718032375454888</v>
      </c>
      <c r="U35" s="58">
        <v>0.2713310580204778</v>
      </c>
      <c r="V35" s="58">
        <v>0.2715671477829833</v>
      </c>
      <c r="W35" s="208">
        <v>0.23083207561553579</v>
      </c>
      <c r="X35" s="183">
        <v>21.254794520547946</v>
      </c>
      <c r="Y35" s="43">
        <v>2.6</v>
      </c>
      <c r="Z35" s="43">
        <v>7.5</v>
      </c>
      <c r="AA35" s="43">
        <v>14.4</v>
      </c>
      <c r="AB35" s="43">
        <v>1.1000000000000001</v>
      </c>
      <c r="AC35" s="43">
        <v>1.1000000000000001</v>
      </c>
      <c r="AD35" s="44">
        <v>7.2327044025157231E-2</v>
      </c>
      <c r="AE35" s="44">
        <v>0.18322851153039832</v>
      </c>
      <c r="AF35" s="45">
        <v>5.5999999999999994E-2</v>
      </c>
      <c r="AG35" s="185">
        <v>0.96150000000000002</v>
      </c>
      <c r="AH35" s="185">
        <v>3.4000000000000002E-2</v>
      </c>
      <c r="AI35" s="43">
        <v>103.88660265203475</v>
      </c>
      <c r="AJ35" s="47">
        <v>100.72268166663679</v>
      </c>
      <c r="AK35" s="173">
        <v>6</v>
      </c>
      <c r="AL35" s="262">
        <v>4</v>
      </c>
      <c r="AM35" s="262">
        <v>5</v>
      </c>
      <c r="AN35" s="262">
        <v>6</v>
      </c>
      <c r="AO35" s="262">
        <v>8</v>
      </c>
      <c r="AP35" s="262">
        <v>6</v>
      </c>
      <c r="AQ35" s="262">
        <v>0</v>
      </c>
      <c r="AR35" s="233">
        <v>0</v>
      </c>
      <c r="AS35" s="60"/>
      <c r="AT35" s="61">
        <v>1</v>
      </c>
      <c r="AU35" s="61"/>
      <c r="AV35" s="61"/>
      <c r="AW35" s="61"/>
      <c r="AX35" s="61"/>
      <c r="AY35" s="62"/>
      <c r="AZ35" s="62"/>
      <c r="BA35" s="62"/>
      <c r="BB35" s="62"/>
      <c r="BC35" s="62"/>
      <c r="BD35" s="61"/>
      <c r="BE35" s="153"/>
      <c r="BF35" s="61"/>
      <c r="BG35" s="153"/>
      <c r="BH35" s="62"/>
      <c r="BI35" s="62"/>
      <c r="BJ35" s="62"/>
      <c r="BK35" s="63"/>
      <c r="BL35" s="60">
        <v>117</v>
      </c>
      <c r="BM35" s="61">
        <v>2091.6</v>
      </c>
      <c r="BN35" s="61">
        <v>18</v>
      </c>
      <c r="BO35" s="61">
        <v>8</v>
      </c>
      <c r="BP35" s="61">
        <v>0</v>
      </c>
      <c r="BQ35" s="61">
        <v>15.400000000000002</v>
      </c>
      <c r="BR35" s="62"/>
      <c r="BS35" s="62"/>
      <c r="BT35" s="62">
        <v>1.75</v>
      </c>
      <c r="BU35" s="62">
        <v>3.1</v>
      </c>
      <c r="BV35" s="62">
        <v>17.399999999999999</v>
      </c>
      <c r="BW35" s="61">
        <v>7</v>
      </c>
      <c r="BX35" s="153">
        <v>0.10470085470085469</v>
      </c>
      <c r="BY35" s="61">
        <v>11</v>
      </c>
      <c r="BZ35" s="153">
        <v>0.16452991452991453</v>
      </c>
      <c r="CA35" s="62">
        <v>28.6</v>
      </c>
      <c r="CB35" s="62">
        <v>20</v>
      </c>
      <c r="CC35" s="62">
        <v>91.3</v>
      </c>
      <c r="CD35" s="63">
        <v>8.6999999999999993</v>
      </c>
      <c r="CE35" s="60">
        <v>225</v>
      </c>
      <c r="CF35" s="61">
        <v>3071.2</v>
      </c>
      <c r="CG35" s="61">
        <v>34</v>
      </c>
      <c r="CH35" s="61">
        <v>20</v>
      </c>
      <c r="CI35" s="61">
        <v>1</v>
      </c>
      <c r="CJ35" s="61">
        <v>19.8</v>
      </c>
      <c r="CK35" s="62">
        <v>0.74</v>
      </c>
      <c r="CL35" s="62"/>
      <c r="CM35" s="62">
        <v>1.43</v>
      </c>
      <c r="CN35" s="62">
        <v>5.3</v>
      </c>
      <c r="CO35" s="62">
        <v>10.3</v>
      </c>
      <c r="CP35" s="61">
        <v>8</v>
      </c>
      <c r="CQ35" s="153">
        <v>5.0844444444444435E-2</v>
      </c>
      <c r="CR35" s="61">
        <v>26</v>
      </c>
      <c r="CS35" s="153">
        <v>0.16524444444444442</v>
      </c>
      <c r="CT35" s="62">
        <v>25</v>
      </c>
      <c r="CU35" s="62">
        <v>9.1</v>
      </c>
      <c r="CV35" s="62">
        <v>97.6</v>
      </c>
      <c r="CW35" s="63">
        <v>2.4</v>
      </c>
      <c r="CX35" s="60">
        <v>1083</v>
      </c>
      <c r="CY35" s="61">
        <v>3984.5</v>
      </c>
      <c r="CZ35" s="61">
        <v>102</v>
      </c>
      <c r="DA35" s="61">
        <v>68</v>
      </c>
      <c r="DB35" s="61">
        <v>4</v>
      </c>
      <c r="DC35" s="61">
        <v>32.5</v>
      </c>
      <c r="DD35" s="62">
        <v>1.1000000000000001</v>
      </c>
      <c r="DE35" s="62">
        <v>1.1000000000000001</v>
      </c>
      <c r="DF35" s="62">
        <v>2.6</v>
      </c>
      <c r="DG35" s="62">
        <v>7.5</v>
      </c>
      <c r="DH35" s="62">
        <v>12.7</v>
      </c>
      <c r="DI35" s="61">
        <v>21</v>
      </c>
      <c r="DJ35" s="153">
        <v>5.0415512465373957E-2</v>
      </c>
      <c r="DK35" s="61">
        <v>81</v>
      </c>
      <c r="DL35" s="153">
        <v>0.19445983379501386</v>
      </c>
      <c r="DM35" s="62">
        <v>71.400000000000006</v>
      </c>
      <c r="DN35" s="62">
        <v>6.8</v>
      </c>
      <c r="DO35" s="62">
        <v>96.4</v>
      </c>
      <c r="DP35" s="63">
        <v>3.2</v>
      </c>
      <c r="DQ35" s="60">
        <v>954</v>
      </c>
      <c r="DR35" s="61">
        <v>3516</v>
      </c>
      <c r="DS35" s="61">
        <v>106</v>
      </c>
      <c r="DT35" s="61">
        <v>67</v>
      </c>
      <c r="DU35" s="61">
        <v>2</v>
      </c>
      <c r="DV35" s="61">
        <v>22.799999999999997</v>
      </c>
      <c r="DW35" s="62">
        <v>1.05</v>
      </c>
      <c r="DX35" s="61"/>
      <c r="DY35" s="62">
        <v>2.2999999999999998</v>
      </c>
      <c r="DZ35" s="62">
        <v>2.9</v>
      </c>
      <c r="EA35" s="62">
        <v>14.4</v>
      </c>
      <c r="EB35" s="61">
        <v>30</v>
      </c>
      <c r="EC35" s="153">
        <v>7.2327044025157231E-2</v>
      </c>
      <c r="ED35" s="61">
        <v>76</v>
      </c>
      <c r="EE35" s="153">
        <v>0.18322851153039832</v>
      </c>
      <c r="EF35" s="62">
        <v>60</v>
      </c>
      <c r="EG35" s="62">
        <v>5.6</v>
      </c>
      <c r="EH35" s="62">
        <v>95.9</v>
      </c>
      <c r="EI35" s="63">
        <v>3.6</v>
      </c>
      <c r="EP35" s="353"/>
      <c r="EQ35" s="352"/>
      <c r="ER35" s="352"/>
    </row>
    <row r="36" spans="1:148" ht="15.75" customHeight="1" x14ac:dyDescent="0.2">
      <c r="A36" s="30">
        <v>34</v>
      </c>
      <c r="B36" s="32" t="s">
        <v>369</v>
      </c>
      <c r="C36" s="120">
        <v>6.1314285714285717</v>
      </c>
      <c r="D36" s="34" t="s">
        <v>786</v>
      </c>
      <c r="E36" s="35">
        <v>3</v>
      </c>
      <c r="F36" s="36">
        <v>37511</v>
      </c>
      <c r="G36" s="124">
        <v>23.057534246575344</v>
      </c>
      <c r="H36" s="37" t="s">
        <v>669</v>
      </c>
      <c r="I36" s="37">
        <v>22.638356164383563</v>
      </c>
      <c r="J36" s="37" t="s">
        <v>983</v>
      </c>
      <c r="K36" s="37" t="s">
        <v>981</v>
      </c>
      <c r="L36" s="37" t="s">
        <v>988</v>
      </c>
      <c r="M36" s="35">
        <v>68</v>
      </c>
      <c r="N36" s="35">
        <v>174</v>
      </c>
      <c r="O36" s="171">
        <v>4.46</v>
      </c>
      <c r="P36" s="172">
        <v>6</v>
      </c>
      <c r="Q36" s="57">
        <v>0</v>
      </c>
      <c r="R36" s="58">
        <v>0.1767151767151767</v>
      </c>
      <c r="S36" s="58">
        <v>0.26627079504217915</v>
      </c>
      <c r="T36" s="58">
        <v>0.16004976812577765</v>
      </c>
      <c r="U36" s="58">
        <v>0.12607204116638079</v>
      </c>
      <c r="V36" s="58">
        <v>0.19617141810427996</v>
      </c>
      <c r="W36" s="208">
        <v>0.18636284719906596</v>
      </c>
      <c r="X36" s="183">
        <v>19.969863013698632</v>
      </c>
      <c r="Y36" s="43">
        <v>1.64</v>
      </c>
      <c r="Z36" s="43">
        <v>6.9</v>
      </c>
      <c r="AA36" s="43">
        <v>8.1999999999999993</v>
      </c>
      <c r="AB36" s="43">
        <v>0.78</v>
      </c>
      <c r="AC36" s="43">
        <v>0</v>
      </c>
      <c r="AD36" s="44">
        <v>2.2312925170068023E-2</v>
      </c>
      <c r="AE36" s="44">
        <v>0.17478458049886619</v>
      </c>
      <c r="AF36" s="45">
        <v>5.0999999999999997E-2</v>
      </c>
      <c r="AG36" s="185">
        <v>3.4499999999999996E-2</v>
      </c>
      <c r="AH36" s="185">
        <v>0.94550000000000001</v>
      </c>
      <c r="AI36" s="43">
        <v>87.950803026840916</v>
      </c>
      <c r="AJ36" s="47">
        <v>78.265825365946668</v>
      </c>
      <c r="AK36" s="173">
        <v>5</v>
      </c>
      <c r="AL36" s="262">
        <v>6</v>
      </c>
      <c r="AM36" s="262">
        <v>2</v>
      </c>
      <c r="AN36" s="262">
        <v>5</v>
      </c>
      <c r="AO36" s="262">
        <v>8</v>
      </c>
      <c r="AP36" s="262">
        <v>2</v>
      </c>
      <c r="AQ36" s="262">
        <v>1</v>
      </c>
      <c r="AR36" s="233">
        <v>1</v>
      </c>
      <c r="AS36" s="60"/>
      <c r="AT36" s="61">
        <v>1</v>
      </c>
      <c r="AU36" s="61"/>
      <c r="AV36" s="61"/>
      <c r="AW36" s="61"/>
      <c r="AX36" s="61">
        <v>1</v>
      </c>
      <c r="AY36" s="62"/>
      <c r="AZ36" s="62"/>
      <c r="BA36" s="62"/>
      <c r="BB36" s="62"/>
      <c r="BC36" s="62"/>
      <c r="BD36" s="61"/>
      <c r="BE36" s="153"/>
      <c r="BF36" s="61"/>
      <c r="BG36" s="153"/>
      <c r="BH36" s="163"/>
      <c r="BI36" s="163"/>
      <c r="BJ36" s="163"/>
      <c r="BK36" s="164"/>
      <c r="BL36" s="60">
        <v>408</v>
      </c>
      <c r="BM36" s="61">
        <v>2308.8000000000002</v>
      </c>
      <c r="BN36" s="61">
        <v>46</v>
      </c>
      <c r="BO36" s="61">
        <v>30</v>
      </c>
      <c r="BP36" s="61">
        <v>1</v>
      </c>
      <c r="BQ36" s="61">
        <v>6</v>
      </c>
      <c r="BR36" s="62"/>
      <c r="BS36" s="62"/>
      <c r="BT36" s="62">
        <v>1.71</v>
      </c>
      <c r="BU36" s="62">
        <v>9.6999999999999993</v>
      </c>
      <c r="BV36" s="62">
        <v>8.6</v>
      </c>
      <c r="BW36" s="61">
        <v>8</v>
      </c>
      <c r="BX36" s="153">
        <v>3.3529411764705877E-2</v>
      </c>
      <c r="BY36" s="61">
        <v>38</v>
      </c>
      <c r="BZ36" s="153">
        <v>0.15926470588235292</v>
      </c>
      <c r="CA36" s="163">
        <v>0</v>
      </c>
      <c r="CB36" s="163">
        <v>3.2</v>
      </c>
      <c r="CC36" s="163">
        <v>6.7</v>
      </c>
      <c r="CD36" s="164">
        <v>92.1</v>
      </c>
      <c r="CE36" s="60">
        <v>565</v>
      </c>
      <c r="CF36" s="61">
        <v>2121.9</v>
      </c>
      <c r="CG36" s="61">
        <v>60</v>
      </c>
      <c r="CH36" s="61">
        <v>38</v>
      </c>
      <c r="CI36" s="61">
        <v>3</v>
      </c>
      <c r="CJ36" s="61">
        <v>16.5</v>
      </c>
      <c r="CK36" s="62">
        <v>0.4</v>
      </c>
      <c r="CL36" s="62"/>
      <c r="CM36" s="62">
        <v>2.27</v>
      </c>
      <c r="CN36" s="62">
        <v>8.6999999999999993</v>
      </c>
      <c r="CO36" s="62">
        <v>10.199999999999999</v>
      </c>
      <c r="CP36" s="61">
        <v>7</v>
      </c>
      <c r="CQ36" s="153">
        <v>2.8123893805309736E-2</v>
      </c>
      <c r="CR36" s="61">
        <v>53</v>
      </c>
      <c r="CS36" s="153">
        <v>0.21293805309734515</v>
      </c>
      <c r="CT36" s="163">
        <v>28.6</v>
      </c>
      <c r="CU36" s="163">
        <v>9.5</v>
      </c>
      <c r="CV36" s="163">
        <v>6.8</v>
      </c>
      <c r="CW36" s="164">
        <v>92</v>
      </c>
      <c r="CX36" s="60">
        <v>566</v>
      </c>
      <c r="CY36" s="61">
        <v>3536.3999999999996</v>
      </c>
      <c r="CZ36" s="61">
        <v>83</v>
      </c>
      <c r="DA36" s="61">
        <v>58</v>
      </c>
      <c r="DB36" s="61">
        <v>6</v>
      </c>
      <c r="DC36" s="61">
        <v>28.799999999999997</v>
      </c>
      <c r="DD36" s="62">
        <v>0.63</v>
      </c>
      <c r="DE36" s="61"/>
      <c r="DF36" s="62">
        <v>1.08</v>
      </c>
      <c r="DG36" s="62">
        <v>4.5999999999999996</v>
      </c>
      <c r="DH36" s="62">
        <v>8.1999999999999993</v>
      </c>
      <c r="DI36" s="61">
        <v>6</v>
      </c>
      <c r="DJ36" s="153">
        <v>1.1448763250883393E-2</v>
      </c>
      <c r="DK36" s="61">
        <v>77</v>
      </c>
      <c r="DL36" s="153">
        <v>0.14692579505300354</v>
      </c>
      <c r="DM36" s="163">
        <v>50</v>
      </c>
      <c r="DN36" s="163">
        <v>12.1</v>
      </c>
      <c r="DO36" s="163">
        <v>1.3</v>
      </c>
      <c r="DP36" s="164">
        <v>98.2</v>
      </c>
      <c r="DQ36" s="60">
        <v>441</v>
      </c>
      <c r="DR36" s="61">
        <v>3498</v>
      </c>
      <c r="DS36" s="61">
        <v>53</v>
      </c>
      <c r="DT36" s="61">
        <v>37</v>
      </c>
      <c r="DU36" s="61">
        <v>1</v>
      </c>
      <c r="DV36" s="61">
        <v>29</v>
      </c>
      <c r="DW36" s="62">
        <v>0.78</v>
      </c>
      <c r="DX36" s="61"/>
      <c r="DY36" s="62">
        <v>1.64</v>
      </c>
      <c r="DZ36" s="62">
        <v>6.9</v>
      </c>
      <c r="EA36" s="62">
        <v>7.8</v>
      </c>
      <c r="EB36" s="61">
        <v>6</v>
      </c>
      <c r="EC36" s="153">
        <v>2.2312925170068023E-2</v>
      </c>
      <c r="ED36" s="61">
        <v>47</v>
      </c>
      <c r="EE36" s="153">
        <v>0.17478458049886619</v>
      </c>
      <c r="EF36" s="62">
        <v>33.299999999999997</v>
      </c>
      <c r="EG36" s="62">
        <v>5.0999999999999996</v>
      </c>
      <c r="EH36" s="62">
        <v>5.6</v>
      </c>
      <c r="EI36" s="63">
        <v>90.9</v>
      </c>
      <c r="EQ36" s="352"/>
      <c r="ER36" s="352"/>
    </row>
    <row r="37" spans="1:148" ht="15.75" customHeight="1" x14ac:dyDescent="0.2">
      <c r="A37" s="30">
        <v>35</v>
      </c>
      <c r="B37" s="32" t="s">
        <v>308</v>
      </c>
      <c r="C37" s="120">
        <v>6.04142857142857</v>
      </c>
      <c r="D37" s="34" t="s">
        <v>761</v>
      </c>
      <c r="E37" s="35">
        <v>3</v>
      </c>
      <c r="F37" s="36">
        <v>37145</v>
      </c>
      <c r="G37" s="124">
        <v>24.06027397260274</v>
      </c>
      <c r="H37" s="37" t="s">
        <v>754</v>
      </c>
      <c r="I37" s="37">
        <v>23.641095890410959</v>
      </c>
      <c r="J37" s="37" t="s">
        <v>976</v>
      </c>
      <c r="K37" s="37" t="s">
        <v>980</v>
      </c>
      <c r="L37" s="37" t="s">
        <v>985</v>
      </c>
      <c r="M37" s="35">
        <v>72</v>
      </c>
      <c r="N37" s="35">
        <v>193</v>
      </c>
      <c r="O37" s="171">
        <v>4.57</v>
      </c>
      <c r="P37" s="172">
        <v>0</v>
      </c>
      <c r="Q37" s="57">
        <v>2.8886229521726568E-2</v>
      </c>
      <c r="R37" s="58">
        <v>0.20130501180063864</v>
      </c>
      <c r="S37" s="58">
        <v>0.220771144278607</v>
      </c>
      <c r="T37" s="58">
        <v>0.27701819046486742</v>
      </c>
      <c r="U37" s="58">
        <v>0.32136894824707846</v>
      </c>
      <c r="V37" s="58">
        <v>0.32136894824707846</v>
      </c>
      <c r="W37" s="208">
        <v>0.30530050083472454</v>
      </c>
      <c r="X37" s="183">
        <v>19.986301369863014</v>
      </c>
      <c r="Y37" s="43">
        <v>2.7</v>
      </c>
      <c r="Z37" s="43">
        <v>8.4</v>
      </c>
      <c r="AA37" s="43">
        <v>16.399999999999999</v>
      </c>
      <c r="AB37" s="43">
        <v>1.46</v>
      </c>
      <c r="AC37" s="43">
        <v>0</v>
      </c>
      <c r="AD37" s="44">
        <v>9.4675324675324676E-2</v>
      </c>
      <c r="AE37" s="44">
        <v>0.21389610389610392</v>
      </c>
      <c r="AF37" s="45">
        <v>0.113</v>
      </c>
      <c r="AG37" s="185">
        <v>0.77750000000000008</v>
      </c>
      <c r="AH37" s="185">
        <v>0.22249999999999998</v>
      </c>
      <c r="AI37" s="43">
        <v>88.495768368761802</v>
      </c>
      <c r="AJ37" s="47">
        <v>85.800583315895324</v>
      </c>
      <c r="AK37" s="173">
        <v>8</v>
      </c>
      <c r="AL37" s="262">
        <v>6</v>
      </c>
      <c r="AM37" s="262">
        <v>5</v>
      </c>
      <c r="AN37" s="262">
        <v>6</v>
      </c>
      <c r="AO37" s="262">
        <v>6</v>
      </c>
      <c r="AP37" s="262">
        <v>4</v>
      </c>
      <c r="AQ37" s="262">
        <v>0</v>
      </c>
      <c r="AR37" s="233">
        <v>0</v>
      </c>
      <c r="AS37" s="60">
        <v>70</v>
      </c>
      <c r="AT37" s="61">
        <v>2423.3000000000002</v>
      </c>
      <c r="AU37" s="61">
        <v>9</v>
      </c>
      <c r="AV37" s="61">
        <v>7</v>
      </c>
      <c r="AW37" s="61">
        <v>0</v>
      </c>
      <c r="AX37" s="61">
        <v>12.100000000000001</v>
      </c>
      <c r="AY37" s="62"/>
      <c r="AZ37" s="62"/>
      <c r="BA37" s="62">
        <v>1.0900000000000001</v>
      </c>
      <c r="BB37" s="62">
        <v>4.5999999999999996</v>
      </c>
      <c r="BC37" s="62">
        <v>7.3</v>
      </c>
      <c r="BD37" s="61">
        <v>1</v>
      </c>
      <c r="BE37" s="153">
        <v>1.5571428571428573E-2</v>
      </c>
      <c r="BF37" s="61">
        <v>8</v>
      </c>
      <c r="BG37" s="153">
        <v>0.12457142857142858</v>
      </c>
      <c r="BH37" s="62">
        <v>100</v>
      </c>
      <c r="BI37" s="62">
        <v>12.5</v>
      </c>
      <c r="BJ37" s="62">
        <v>60.9</v>
      </c>
      <c r="BK37" s="63">
        <v>39.1</v>
      </c>
      <c r="BL37" s="60">
        <v>580</v>
      </c>
      <c r="BM37" s="61">
        <v>2881.2</v>
      </c>
      <c r="BN37" s="61">
        <v>77</v>
      </c>
      <c r="BO37" s="61">
        <v>44</v>
      </c>
      <c r="BP37" s="61">
        <v>4</v>
      </c>
      <c r="BQ37" s="61">
        <v>15.600000000000001</v>
      </c>
      <c r="BR37" s="62"/>
      <c r="BS37" s="62"/>
      <c r="BT37" s="62">
        <v>2.36</v>
      </c>
      <c r="BU37" s="62">
        <v>5.9</v>
      </c>
      <c r="BV37" s="62">
        <v>10.1</v>
      </c>
      <c r="BW37" s="61">
        <v>14</v>
      </c>
      <c r="BX37" s="153">
        <v>5.6965517241379313E-2</v>
      </c>
      <c r="BY37" s="61">
        <v>63</v>
      </c>
      <c r="BZ37" s="153">
        <v>0.25634482758620691</v>
      </c>
      <c r="CA37" s="62">
        <v>50</v>
      </c>
      <c r="CB37" s="62">
        <v>13.7</v>
      </c>
      <c r="CC37" s="62">
        <v>19.899999999999999</v>
      </c>
      <c r="CD37" s="63">
        <v>79.3</v>
      </c>
      <c r="CE37" s="60">
        <v>639</v>
      </c>
      <c r="CF37" s="61">
        <v>2894.3999999999996</v>
      </c>
      <c r="CG37" s="61">
        <v>63</v>
      </c>
      <c r="CH37" s="61">
        <v>38</v>
      </c>
      <c r="CI37" s="61">
        <v>7</v>
      </c>
      <c r="CJ37" s="61">
        <v>19.200000000000003</v>
      </c>
      <c r="CK37" s="62">
        <v>0.97</v>
      </c>
      <c r="CL37" s="62"/>
      <c r="CM37" s="62">
        <v>1.9</v>
      </c>
      <c r="CN37" s="62">
        <v>3.7</v>
      </c>
      <c r="CO37" s="62">
        <v>16.2</v>
      </c>
      <c r="CP37" s="61">
        <v>5</v>
      </c>
      <c r="CQ37" s="153">
        <v>1.486697965571205E-2</v>
      </c>
      <c r="CR37" s="61">
        <v>58</v>
      </c>
      <c r="CS37" s="153">
        <v>0.17245696400625979</v>
      </c>
      <c r="CT37" s="62">
        <v>0</v>
      </c>
      <c r="CU37" s="62">
        <v>11.6</v>
      </c>
      <c r="CV37" s="62">
        <v>54.7</v>
      </c>
      <c r="CW37" s="63">
        <v>45.3</v>
      </c>
      <c r="CX37" s="60">
        <v>932</v>
      </c>
      <c r="CY37" s="61">
        <v>3364.4</v>
      </c>
      <c r="CZ37" s="61">
        <v>77</v>
      </c>
      <c r="DA37" s="61">
        <v>45</v>
      </c>
      <c r="DB37" s="61">
        <v>8</v>
      </c>
      <c r="DC37" s="61">
        <v>23.400000000000002</v>
      </c>
      <c r="DD37" s="62">
        <v>1.46</v>
      </c>
      <c r="DE37" s="62"/>
      <c r="DF37" s="62">
        <v>2.4300000000000002</v>
      </c>
      <c r="DG37" s="62">
        <v>8.4</v>
      </c>
      <c r="DH37" s="62">
        <v>15.3</v>
      </c>
      <c r="DI37" s="61">
        <v>20</v>
      </c>
      <c r="DJ37" s="153">
        <v>5.2145922746781113E-2</v>
      </c>
      <c r="DK37" s="61">
        <v>57</v>
      </c>
      <c r="DL37" s="153">
        <v>0.14861587982832619</v>
      </c>
      <c r="DM37" s="62">
        <v>30</v>
      </c>
      <c r="DN37" s="62">
        <v>11.8</v>
      </c>
      <c r="DO37" s="62">
        <v>76</v>
      </c>
      <c r="DP37" s="63">
        <v>24</v>
      </c>
      <c r="DQ37" s="60">
        <v>770</v>
      </c>
      <c r="DR37" s="61">
        <v>2396</v>
      </c>
      <c r="DS37" s="61">
        <v>88</v>
      </c>
      <c r="DT37" s="61">
        <v>47</v>
      </c>
      <c r="DU37" s="61">
        <v>4</v>
      </c>
      <c r="DV37" s="61">
        <v>14.399999999999999</v>
      </c>
      <c r="DW37" s="62">
        <v>1</v>
      </c>
      <c r="DX37" s="61"/>
      <c r="DY37" s="62">
        <v>2.7</v>
      </c>
      <c r="DZ37" s="62">
        <v>3.8</v>
      </c>
      <c r="EA37" s="62">
        <v>16.399999999999999</v>
      </c>
      <c r="EB37" s="61">
        <v>27</v>
      </c>
      <c r="EC37" s="153">
        <v>9.4675324675324676E-2</v>
      </c>
      <c r="ED37" s="61">
        <v>61</v>
      </c>
      <c r="EE37" s="153">
        <v>0.21389610389610392</v>
      </c>
      <c r="EF37" s="62">
        <v>48.1</v>
      </c>
      <c r="EG37" s="62">
        <v>11.3</v>
      </c>
      <c r="EH37" s="62">
        <v>79.5</v>
      </c>
      <c r="EI37" s="63">
        <v>20.5</v>
      </c>
      <c r="EQ37" s="352"/>
      <c r="ER37" s="352"/>
    </row>
    <row r="38" spans="1:148" ht="15.75" customHeight="1" x14ac:dyDescent="0.2">
      <c r="A38" s="30">
        <v>36</v>
      </c>
      <c r="B38" s="32" t="s">
        <v>394</v>
      </c>
      <c r="C38" s="120">
        <v>5.9642857142857144</v>
      </c>
      <c r="D38" s="34" t="s">
        <v>770</v>
      </c>
      <c r="E38" s="35">
        <v>3</v>
      </c>
      <c r="F38" s="36">
        <v>37545</v>
      </c>
      <c r="G38" s="124">
        <v>22.964383561643835</v>
      </c>
      <c r="H38" s="37" t="s">
        <v>669</v>
      </c>
      <c r="I38" s="37">
        <v>22.545205479452054</v>
      </c>
      <c r="J38" s="37" t="s">
        <v>976</v>
      </c>
      <c r="K38" s="37" t="s">
        <v>984</v>
      </c>
      <c r="L38" s="37" t="s">
        <v>987</v>
      </c>
      <c r="M38" s="35">
        <v>71</v>
      </c>
      <c r="N38" s="35">
        <v>191</v>
      </c>
      <c r="O38" s="171">
        <v>4.4800000000000004</v>
      </c>
      <c r="P38" s="172">
        <v>0</v>
      </c>
      <c r="Q38" s="57">
        <v>0</v>
      </c>
      <c r="R38" s="58">
        <v>0.26601855943437913</v>
      </c>
      <c r="S38" s="58">
        <v>0.28920644891122282</v>
      </c>
      <c r="T38" s="58">
        <v>6.675906675906676E-2</v>
      </c>
      <c r="U38" s="58">
        <v>0.29170845870946172</v>
      </c>
      <c r="V38" s="58">
        <v>0.29170845870946172</v>
      </c>
      <c r="W38" s="208">
        <v>0.27712303577398861</v>
      </c>
      <c r="X38" s="183">
        <v>18.890410958904109</v>
      </c>
      <c r="Y38" s="43">
        <v>1.88</v>
      </c>
      <c r="Z38" s="43">
        <v>3.4</v>
      </c>
      <c r="AA38" s="43">
        <v>13.2</v>
      </c>
      <c r="AB38" s="43">
        <v>1.0900000000000001</v>
      </c>
      <c r="AC38" s="43">
        <v>0</v>
      </c>
      <c r="AD38" s="44">
        <v>5.9255014326647558E-2</v>
      </c>
      <c r="AE38" s="44">
        <v>0.18853868194842405</v>
      </c>
      <c r="AF38" s="45">
        <v>1.9E-2</v>
      </c>
      <c r="AG38" s="185">
        <v>0.78299999999999992</v>
      </c>
      <c r="AH38" s="185">
        <v>0.215</v>
      </c>
      <c r="AI38" s="43">
        <v>94.831213261970902</v>
      </c>
      <c r="AJ38" s="47">
        <v>90.034264552053045</v>
      </c>
      <c r="AK38" s="173">
        <v>7</v>
      </c>
      <c r="AL38" s="262">
        <v>8</v>
      </c>
      <c r="AM38" s="262">
        <v>3</v>
      </c>
      <c r="AN38" s="262">
        <v>0</v>
      </c>
      <c r="AO38" s="262">
        <v>8</v>
      </c>
      <c r="AP38" s="262">
        <v>5</v>
      </c>
      <c r="AQ38" s="262">
        <v>0</v>
      </c>
      <c r="AR38" s="233">
        <v>0.25</v>
      </c>
      <c r="AS38" s="60"/>
      <c r="AT38" s="61">
        <v>1</v>
      </c>
      <c r="AU38" s="61"/>
      <c r="AV38" s="61"/>
      <c r="AW38" s="61"/>
      <c r="AX38" s="61">
        <v>1</v>
      </c>
      <c r="AY38" s="62"/>
      <c r="AZ38" s="62"/>
      <c r="BA38" s="62"/>
      <c r="BB38" s="62"/>
      <c r="BC38" s="62"/>
      <c r="BD38" s="61"/>
      <c r="BE38" s="153"/>
      <c r="BF38" s="61"/>
      <c r="BG38" s="153"/>
      <c r="BH38" s="163"/>
      <c r="BI38" s="163"/>
      <c r="BJ38" s="163"/>
      <c r="BK38" s="164"/>
      <c r="BL38" s="60">
        <v>301</v>
      </c>
      <c r="BM38" s="61">
        <v>1131.5</v>
      </c>
      <c r="BN38" s="61">
        <v>31</v>
      </c>
      <c r="BO38" s="61">
        <v>18</v>
      </c>
      <c r="BP38" s="61">
        <v>0</v>
      </c>
      <c r="BQ38" s="61">
        <v>5</v>
      </c>
      <c r="BR38" s="62"/>
      <c r="BS38" s="62"/>
      <c r="BT38" s="62">
        <v>2.02</v>
      </c>
      <c r="BU38" s="62">
        <v>7.8</v>
      </c>
      <c r="BV38" s="62">
        <v>14.5</v>
      </c>
      <c r="BW38" s="61">
        <v>7</v>
      </c>
      <c r="BX38" s="153">
        <v>4.6976744186046512E-2</v>
      </c>
      <c r="BY38" s="61">
        <v>24</v>
      </c>
      <c r="BZ38" s="153">
        <v>0.16106312292358804</v>
      </c>
      <c r="CA38" s="163">
        <v>42.9</v>
      </c>
      <c r="CB38" s="163">
        <v>14.3</v>
      </c>
      <c r="CC38" s="163">
        <v>84.7</v>
      </c>
      <c r="CD38" s="164">
        <v>15.3</v>
      </c>
      <c r="CE38" s="60">
        <v>1105</v>
      </c>
      <c r="CF38" s="61">
        <v>3820.7999999999997</v>
      </c>
      <c r="CG38" s="61">
        <v>98</v>
      </c>
      <c r="CH38" s="61">
        <v>66</v>
      </c>
      <c r="CI38" s="61">
        <v>6</v>
      </c>
      <c r="CJ38" s="61">
        <v>26.400000000000002</v>
      </c>
      <c r="CK38" s="62">
        <v>1.08</v>
      </c>
      <c r="CL38" s="62"/>
      <c r="CM38" s="62">
        <v>2.1800000000000002</v>
      </c>
      <c r="CN38" s="62">
        <v>5.9</v>
      </c>
      <c r="CO38" s="62">
        <v>12.7</v>
      </c>
      <c r="CP38" s="61">
        <v>24</v>
      </c>
      <c r="CQ38" s="153">
        <v>4.7348416289592764E-2</v>
      </c>
      <c r="CR38" s="61">
        <v>74</v>
      </c>
      <c r="CS38" s="153">
        <v>0.14599095022624436</v>
      </c>
      <c r="CT38" s="163">
        <v>50</v>
      </c>
      <c r="CU38" s="163">
        <v>8.3000000000000007</v>
      </c>
      <c r="CV38" s="163">
        <v>68.7</v>
      </c>
      <c r="CW38" s="164">
        <v>30.4</v>
      </c>
      <c r="CX38" s="60">
        <v>289</v>
      </c>
      <c r="CY38" s="61">
        <v>4329</v>
      </c>
      <c r="CZ38" s="61">
        <v>33</v>
      </c>
      <c r="DA38" s="61">
        <v>24</v>
      </c>
      <c r="DB38" s="61">
        <v>3</v>
      </c>
      <c r="DC38" s="61">
        <v>36.4</v>
      </c>
      <c r="DD38" s="62">
        <v>1.0900000000000001</v>
      </c>
      <c r="DE38" s="61"/>
      <c r="DF38" s="62">
        <v>1.2</v>
      </c>
      <c r="DG38" s="62">
        <v>3.3</v>
      </c>
      <c r="DH38" s="62">
        <v>12.2</v>
      </c>
      <c r="DI38" s="61">
        <v>6</v>
      </c>
      <c r="DJ38" s="153">
        <v>2.4913494809688581E-2</v>
      </c>
      <c r="DK38" s="61">
        <v>27</v>
      </c>
      <c r="DL38" s="153">
        <v>0.11211072664359861</v>
      </c>
      <c r="DM38" s="163">
        <v>16.7</v>
      </c>
      <c r="DN38" s="163">
        <v>0</v>
      </c>
      <c r="DO38" s="163">
        <v>87</v>
      </c>
      <c r="DP38" s="164">
        <v>12.6</v>
      </c>
      <c r="DQ38" s="60">
        <v>698</v>
      </c>
      <c r="DR38" s="61">
        <v>2392.8000000000002</v>
      </c>
      <c r="DS38" s="61">
        <v>92</v>
      </c>
      <c r="DT38" s="61">
        <v>53</v>
      </c>
      <c r="DU38" s="61">
        <v>1</v>
      </c>
      <c r="DV38" s="61">
        <v>20.399999999999999</v>
      </c>
      <c r="DW38" s="62">
        <v>0.78</v>
      </c>
      <c r="DX38" s="61"/>
      <c r="DY38" s="62">
        <v>1.88</v>
      </c>
      <c r="DZ38" s="62">
        <v>3.4</v>
      </c>
      <c r="EA38" s="62">
        <v>13.2</v>
      </c>
      <c r="EB38" s="61">
        <v>22</v>
      </c>
      <c r="EC38" s="153">
        <v>5.9255014326647558E-2</v>
      </c>
      <c r="ED38" s="61">
        <v>70</v>
      </c>
      <c r="EE38" s="153">
        <v>0.18853868194842405</v>
      </c>
      <c r="EF38" s="62">
        <v>54.5</v>
      </c>
      <c r="EG38" s="62">
        <v>1.9</v>
      </c>
      <c r="EH38" s="62">
        <v>69.599999999999994</v>
      </c>
      <c r="EI38" s="63">
        <v>30.4</v>
      </c>
      <c r="EQ38" s="352"/>
      <c r="ER38" s="352"/>
    </row>
    <row r="39" spans="1:148" ht="15.75" customHeight="1" x14ac:dyDescent="0.2">
      <c r="A39" s="30">
        <v>37</v>
      </c>
      <c r="B39" s="32" t="s">
        <v>375</v>
      </c>
      <c r="C39" s="120">
        <v>5.9228571428571426</v>
      </c>
      <c r="D39" s="34" t="s">
        <v>793</v>
      </c>
      <c r="E39" s="35">
        <v>6</v>
      </c>
      <c r="F39" s="36">
        <v>37642</v>
      </c>
      <c r="G39" s="124">
        <v>22.698630136986303</v>
      </c>
      <c r="H39" s="37" t="s">
        <v>628</v>
      </c>
      <c r="I39" s="37">
        <v>22.279452054794522</v>
      </c>
      <c r="J39" s="37" t="s">
        <v>978</v>
      </c>
      <c r="K39" s="37" t="s">
        <v>984</v>
      </c>
      <c r="L39" s="37" t="s">
        <v>985</v>
      </c>
      <c r="M39" s="35">
        <v>69</v>
      </c>
      <c r="N39" s="35">
        <v>170</v>
      </c>
      <c r="O39" s="171">
        <v>4.5</v>
      </c>
      <c r="P39" s="172">
        <v>0</v>
      </c>
      <c r="Q39" s="57">
        <v>0</v>
      </c>
      <c r="R39" s="58">
        <v>0.12017710309930424</v>
      </c>
      <c r="S39" s="58">
        <v>0.17265680056377733</v>
      </c>
      <c r="T39" s="58">
        <v>7.6326326326326327E-2</v>
      </c>
      <c r="U39" s="58">
        <v>0.35243944046400544</v>
      </c>
      <c r="V39" s="58">
        <v>0.35243944046400544</v>
      </c>
      <c r="W39" s="208">
        <v>0.2995735243944046</v>
      </c>
      <c r="X39" s="183">
        <v>21.616438356164384</v>
      </c>
      <c r="Y39" s="43">
        <v>3.45</v>
      </c>
      <c r="Z39" s="43">
        <v>7</v>
      </c>
      <c r="AA39" s="43">
        <v>15.6</v>
      </c>
      <c r="AB39" s="43">
        <v>0.97</v>
      </c>
      <c r="AC39" s="43">
        <v>0</v>
      </c>
      <c r="AD39" s="44">
        <v>4.0077444336882866E-2</v>
      </c>
      <c r="AE39" s="44">
        <v>0.27052274927395936</v>
      </c>
      <c r="AF39" s="45">
        <v>9.1999999999999998E-2</v>
      </c>
      <c r="AG39" s="185">
        <v>0.39549999999999996</v>
      </c>
      <c r="AH39" s="185">
        <v>0.57000000000000006</v>
      </c>
      <c r="AI39" s="43">
        <v>82.914189910074683</v>
      </c>
      <c r="AJ39" s="47">
        <v>75.417388418855793</v>
      </c>
      <c r="AK39" s="173">
        <v>8</v>
      </c>
      <c r="AL39" s="262">
        <v>3</v>
      </c>
      <c r="AM39" s="262">
        <v>6</v>
      </c>
      <c r="AN39" s="262">
        <v>5</v>
      </c>
      <c r="AO39" s="262">
        <v>8</v>
      </c>
      <c r="AP39" s="262">
        <v>1</v>
      </c>
      <c r="AQ39" s="262">
        <v>0</v>
      </c>
      <c r="AR39" s="233">
        <v>0</v>
      </c>
      <c r="AS39" s="60"/>
      <c r="AT39" s="61">
        <v>1</v>
      </c>
      <c r="AU39" s="61"/>
      <c r="AV39" s="61"/>
      <c r="AW39" s="61"/>
      <c r="AX39" s="61">
        <v>1</v>
      </c>
      <c r="AY39" s="62"/>
      <c r="AZ39" s="62"/>
      <c r="BA39" s="62"/>
      <c r="BB39" s="62"/>
      <c r="BC39" s="62"/>
      <c r="BD39" s="61"/>
      <c r="BE39" s="153"/>
      <c r="BF39" s="61"/>
      <c r="BG39" s="153"/>
      <c r="BH39" s="163"/>
      <c r="BI39" s="163"/>
      <c r="BJ39" s="163"/>
      <c r="BK39" s="164"/>
      <c r="BL39" s="60">
        <v>380</v>
      </c>
      <c r="BM39" s="61">
        <v>3162</v>
      </c>
      <c r="BN39" s="61">
        <v>46</v>
      </c>
      <c r="BO39" s="61">
        <v>35</v>
      </c>
      <c r="BP39" s="61">
        <v>4</v>
      </c>
      <c r="BQ39" s="61">
        <v>30</v>
      </c>
      <c r="BR39" s="62"/>
      <c r="BS39" s="62"/>
      <c r="BT39" s="62">
        <v>2.12</v>
      </c>
      <c r="BU39" s="62">
        <v>5.0999999999999996</v>
      </c>
      <c r="BV39" s="62">
        <v>10.4</v>
      </c>
      <c r="BW39" s="61">
        <v>8</v>
      </c>
      <c r="BX39" s="153">
        <v>4.4631578947368425E-2</v>
      </c>
      <c r="BY39" s="61">
        <v>38</v>
      </c>
      <c r="BZ39" s="153">
        <v>0.21199999999999999</v>
      </c>
      <c r="CA39" s="163">
        <v>50</v>
      </c>
      <c r="CB39" s="163">
        <v>0</v>
      </c>
      <c r="CC39" s="163">
        <v>88.8</v>
      </c>
      <c r="CD39" s="164">
        <v>10.6</v>
      </c>
      <c r="CE39" s="60">
        <v>637</v>
      </c>
      <c r="CF39" s="61">
        <v>3689.3999999999996</v>
      </c>
      <c r="CG39" s="61">
        <v>64</v>
      </c>
      <c r="CH39" s="61">
        <v>40</v>
      </c>
      <c r="CI39" s="61">
        <v>5</v>
      </c>
      <c r="CJ39" s="61">
        <v>34.1</v>
      </c>
      <c r="CK39" s="62">
        <v>1.1100000000000001</v>
      </c>
      <c r="CL39" s="62"/>
      <c r="CM39" s="62">
        <v>1.84</v>
      </c>
      <c r="CN39" s="62">
        <v>6.3</v>
      </c>
      <c r="CO39" s="62">
        <v>13.6</v>
      </c>
      <c r="CP39" s="61">
        <v>6</v>
      </c>
      <c r="CQ39" s="153">
        <v>1.7331240188383047E-2</v>
      </c>
      <c r="CR39" s="61">
        <v>58</v>
      </c>
      <c r="CS39" s="153">
        <v>0.16753532182103612</v>
      </c>
      <c r="CT39" s="163">
        <v>16.7</v>
      </c>
      <c r="CU39" s="163">
        <v>13</v>
      </c>
      <c r="CV39" s="163">
        <v>15.1</v>
      </c>
      <c r="CW39" s="164">
        <v>83.5</v>
      </c>
      <c r="CX39" s="60">
        <v>305</v>
      </c>
      <c r="CY39" s="61">
        <v>3996</v>
      </c>
      <c r="CZ39" s="61">
        <v>39</v>
      </c>
      <c r="DA39" s="61">
        <v>29</v>
      </c>
      <c r="DB39" s="61">
        <v>2</v>
      </c>
      <c r="DC39" s="61">
        <v>33.599999999999994</v>
      </c>
      <c r="DD39" s="62">
        <v>0.62</v>
      </c>
      <c r="DE39" s="61"/>
      <c r="DF39" s="62">
        <v>1.91</v>
      </c>
      <c r="DG39" s="62">
        <v>6.6</v>
      </c>
      <c r="DH39" s="62">
        <v>7.3</v>
      </c>
      <c r="DI39" s="61">
        <v>4</v>
      </c>
      <c r="DJ39" s="153">
        <v>2.5049180327868851E-2</v>
      </c>
      <c r="DK39" s="61">
        <v>35</v>
      </c>
      <c r="DL39" s="153">
        <v>0.21918032786885244</v>
      </c>
      <c r="DM39" s="163">
        <v>25</v>
      </c>
      <c r="DN39" s="163">
        <v>9.4</v>
      </c>
      <c r="DO39" s="163">
        <v>6</v>
      </c>
      <c r="DP39" s="164">
        <v>87.4</v>
      </c>
      <c r="DQ39" s="60">
        <v>1033</v>
      </c>
      <c r="DR39" s="61">
        <v>2931</v>
      </c>
      <c r="DS39" s="61">
        <v>93</v>
      </c>
      <c r="DT39" s="61">
        <v>59</v>
      </c>
      <c r="DU39" s="61">
        <v>6</v>
      </c>
      <c r="DV39" s="61">
        <v>21.6</v>
      </c>
      <c r="DW39" s="62">
        <v>0.97</v>
      </c>
      <c r="DX39" s="61"/>
      <c r="DY39" s="62">
        <v>3.45</v>
      </c>
      <c r="DZ39" s="62">
        <v>7</v>
      </c>
      <c r="EA39" s="62">
        <v>15.6</v>
      </c>
      <c r="EB39" s="61">
        <v>12</v>
      </c>
      <c r="EC39" s="153">
        <v>4.0077444336882866E-2</v>
      </c>
      <c r="ED39" s="61">
        <v>81</v>
      </c>
      <c r="EE39" s="153">
        <v>0.27052274927395936</v>
      </c>
      <c r="EF39" s="62">
        <v>33.299999999999997</v>
      </c>
      <c r="EG39" s="62">
        <v>9.1999999999999993</v>
      </c>
      <c r="EH39" s="62">
        <v>73.099999999999994</v>
      </c>
      <c r="EI39" s="63">
        <v>26.6</v>
      </c>
      <c r="EQ39" s="352"/>
      <c r="ER39" s="352"/>
    </row>
    <row r="40" spans="1:148" ht="15.75" customHeight="1" x14ac:dyDescent="0.2">
      <c r="A40" s="30">
        <v>38</v>
      </c>
      <c r="B40" s="32" t="s">
        <v>397</v>
      </c>
      <c r="C40" s="120">
        <v>5.9142857142857128</v>
      </c>
      <c r="D40" s="34" t="s">
        <v>766</v>
      </c>
      <c r="E40" s="35">
        <v>1</v>
      </c>
      <c r="F40" s="36">
        <v>37067</v>
      </c>
      <c r="G40" s="124">
        <v>24.273972602739725</v>
      </c>
      <c r="H40" s="37" t="s">
        <v>754</v>
      </c>
      <c r="I40" s="37">
        <v>23.854794520547944</v>
      </c>
      <c r="J40" s="37" t="s">
        <v>976</v>
      </c>
      <c r="K40" s="37" t="s">
        <v>984</v>
      </c>
      <c r="L40" s="37" t="s">
        <v>986</v>
      </c>
      <c r="M40" s="35">
        <v>73</v>
      </c>
      <c r="N40" s="35">
        <v>200</v>
      </c>
      <c r="O40" s="171">
        <v>4.57</v>
      </c>
      <c r="P40" s="172">
        <v>0</v>
      </c>
      <c r="Q40" s="57">
        <v>0.15295815295815296</v>
      </c>
      <c r="R40" s="58">
        <v>0</v>
      </c>
      <c r="S40" s="58">
        <v>0.13497107762622296</v>
      </c>
      <c r="T40" s="58">
        <v>0.20000586527464148</v>
      </c>
      <c r="U40" s="58">
        <v>0.30211893369788106</v>
      </c>
      <c r="V40" s="58">
        <v>0.30211893369788106</v>
      </c>
      <c r="W40" s="208">
        <v>0.30211893369788106</v>
      </c>
      <c r="X40" s="183">
        <v>22.18904109589041</v>
      </c>
      <c r="Y40" s="43">
        <v>2.65</v>
      </c>
      <c r="Z40" s="43">
        <v>6.7</v>
      </c>
      <c r="AA40" s="43">
        <v>11.8</v>
      </c>
      <c r="AB40" s="43">
        <v>1.0900000000000001</v>
      </c>
      <c r="AC40" s="43">
        <v>0</v>
      </c>
      <c r="AD40" s="44">
        <v>3.297511312217194E-2</v>
      </c>
      <c r="AE40" s="44">
        <v>0.23382352941176468</v>
      </c>
      <c r="AF40" s="45">
        <v>3.2000000000000001E-2</v>
      </c>
      <c r="AG40" s="185">
        <v>0.86299999999999999</v>
      </c>
      <c r="AH40" s="185">
        <v>0.13100000000000001</v>
      </c>
      <c r="AI40" s="43">
        <v>91.705459449494086</v>
      </c>
      <c r="AJ40" s="47">
        <v>90.771282709658905</v>
      </c>
      <c r="AK40" s="173">
        <v>8</v>
      </c>
      <c r="AL40" s="262">
        <v>2</v>
      </c>
      <c r="AM40" s="262">
        <v>5</v>
      </c>
      <c r="AN40" s="262">
        <v>5</v>
      </c>
      <c r="AO40" s="262">
        <v>6</v>
      </c>
      <c r="AP40" s="262">
        <v>5</v>
      </c>
      <c r="AQ40" s="262">
        <v>0</v>
      </c>
      <c r="AR40" s="233">
        <v>0.75</v>
      </c>
      <c r="AS40" s="60">
        <v>530</v>
      </c>
      <c r="AT40" s="61">
        <v>3465</v>
      </c>
      <c r="AU40" s="61">
        <v>53</v>
      </c>
      <c r="AV40" s="61">
        <v>37</v>
      </c>
      <c r="AW40" s="61">
        <v>4</v>
      </c>
      <c r="AX40" s="61">
        <v>29.700000000000003</v>
      </c>
      <c r="AY40" s="62"/>
      <c r="AZ40" s="62"/>
      <c r="BA40" s="62">
        <v>1.87</v>
      </c>
      <c r="BB40" s="62">
        <v>6</v>
      </c>
      <c r="BC40" s="62">
        <v>11.6</v>
      </c>
      <c r="BD40" s="61">
        <v>12</v>
      </c>
      <c r="BE40" s="153">
        <v>4.2339622641509443E-2</v>
      </c>
      <c r="BF40" s="61">
        <v>41</v>
      </c>
      <c r="BG40" s="153">
        <v>0.14466037735849058</v>
      </c>
      <c r="BH40" s="62">
        <v>16.7</v>
      </c>
      <c r="BI40" s="62">
        <v>9.8000000000000007</v>
      </c>
      <c r="BJ40" s="62">
        <v>88.2</v>
      </c>
      <c r="BK40" s="63">
        <v>11.8</v>
      </c>
      <c r="BL40" s="60"/>
      <c r="BM40" s="61">
        <v>1</v>
      </c>
      <c r="BN40" s="61"/>
      <c r="BO40" s="61"/>
      <c r="BP40" s="61"/>
      <c r="BQ40" s="61"/>
      <c r="BR40" s="62"/>
      <c r="BS40" s="62"/>
      <c r="BT40" s="62"/>
      <c r="BU40" s="62"/>
      <c r="BV40" s="62"/>
      <c r="BW40" s="61"/>
      <c r="BX40" s="153"/>
      <c r="BY40" s="61"/>
      <c r="BZ40" s="153"/>
      <c r="CA40" s="62"/>
      <c r="CB40" s="62"/>
      <c r="CC40" s="62"/>
      <c r="CD40" s="63"/>
      <c r="CE40" s="60">
        <v>378</v>
      </c>
      <c r="CF40" s="61">
        <v>2800.6</v>
      </c>
      <c r="CG40" s="61">
        <v>33</v>
      </c>
      <c r="CH40" s="61">
        <v>30</v>
      </c>
      <c r="CI40" s="61">
        <v>4</v>
      </c>
      <c r="CJ40" s="61">
        <v>23.1</v>
      </c>
      <c r="CK40" s="62"/>
      <c r="CL40" s="62"/>
      <c r="CM40" s="62">
        <v>2</v>
      </c>
      <c r="CN40" s="62">
        <v>7.3</v>
      </c>
      <c r="CO40" s="62">
        <v>13.4</v>
      </c>
      <c r="CP40" s="61">
        <v>9</v>
      </c>
      <c r="CQ40" s="153">
        <v>4.7619047619047616E-2</v>
      </c>
      <c r="CR40" s="61">
        <v>24</v>
      </c>
      <c r="CS40" s="153">
        <v>0.12698412698412698</v>
      </c>
      <c r="CT40" s="62">
        <v>55.6</v>
      </c>
      <c r="CU40" s="62">
        <v>5</v>
      </c>
      <c r="CV40" s="62">
        <v>91.9</v>
      </c>
      <c r="CW40" s="63">
        <v>8.1</v>
      </c>
      <c r="CX40" s="60">
        <v>682</v>
      </c>
      <c r="CY40" s="61">
        <v>3409.9</v>
      </c>
      <c r="CZ40" s="61">
        <v>78</v>
      </c>
      <c r="DA40" s="61">
        <v>49</v>
      </c>
      <c r="DB40" s="61">
        <v>6</v>
      </c>
      <c r="DC40" s="61">
        <v>23.400000000000002</v>
      </c>
      <c r="DD40" s="62">
        <v>1.08</v>
      </c>
      <c r="DE40" s="62"/>
      <c r="DF40" s="62">
        <v>1.71</v>
      </c>
      <c r="DG40" s="62">
        <v>5.8</v>
      </c>
      <c r="DH40" s="62">
        <v>11.8</v>
      </c>
      <c r="DI40" s="61">
        <v>21</v>
      </c>
      <c r="DJ40" s="153">
        <v>5.2653958944281522E-2</v>
      </c>
      <c r="DK40" s="61">
        <v>57</v>
      </c>
      <c r="DL40" s="153">
        <v>0.14291788856304985</v>
      </c>
      <c r="DM40" s="62">
        <v>66.7</v>
      </c>
      <c r="DN40" s="62">
        <v>2</v>
      </c>
      <c r="DO40" s="62">
        <v>86</v>
      </c>
      <c r="DP40" s="63">
        <v>13.6</v>
      </c>
      <c r="DQ40" s="60">
        <v>884</v>
      </c>
      <c r="DR40" s="61">
        <v>2926</v>
      </c>
      <c r="DS40" s="61">
        <v>89</v>
      </c>
      <c r="DT40" s="61">
        <v>60</v>
      </c>
      <c r="DU40" s="61">
        <v>4</v>
      </c>
      <c r="DV40" s="61">
        <v>12</v>
      </c>
      <c r="DW40" s="62">
        <v>1.0900000000000001</v>
      </c>
      <c r="DX40" s="61"/>
      <c r="DY40" s="62">
        <v>2.65</v>
      </c>
      <c r="DZ40" s="62">
        <v>6.7</v>
      </c>
      <c r="EA40" s="62">
        <v>11.1</v>
      </c>
      <c r="EB40" s="61">
        <v>11</v>
      </c>
      <c r="EC40" s="153">
        <v>3.297511312217194E-2</v>
      </c>
      <c r="ED40" s="61">
        <v>78</v>
      </c>
      <c r="EE40" s="153">
        <v>0.23382352941176468</v>
      </c>
      <c r="EF40" s="62">
        <v>36.4</v>
      </c>
      <c r="EG40" s="62">
        <v>3.2</v>
      </c>
      <c r="EH40" s="62">
        <v>86.6</v>
      </c>
      <c r="EI40" s="63">
        <v>12.6</v>
      </c>
      <c r="EQ40" s="352"/>
      <c r="ER40" s="352"/>
    </row>
    <row r="41" spans="1:148" ht="15.75" customHeight="1" x14ac:dyDescent="0.2">
      <c r="A41" s="30">
        <v>39</v>
      </c>
      <c r="B41" s="32" t="s">
        <v>387</v>
      </c>
      <c r="C41" s="120">
        <v>5.902857142857143</v>
      </c>
      <c r="D41" s="34" t="s">
        <v>668</v>
      </c>
      <c r="E41" s="35">
        <v>5</v>
      </c>
      <c r="F41" s="36">
        <v>37483</v>
      </c>
      <c r="G41" s="124">
        <v>23.134246575342466</v>
      </c>
      <c r="H41" s="37" t="s">
        <v>669</v>
      </c>
      <c r="I41" s="37">
        <v>22.715068493150685</v>
      </c>
      <c r="J41" s="37" t="s">
        <v>976</v>
      </c>
      <c r="K41" s="37" t="s">
        <v>984</v>
      </c>
      <c r="L41" s="37" t="s">
        <v>988</v>
      </c>
      <c r="M41" s="35">
        <v>74</v>
      </c>
      <c r="N41" s="35">
        <v>200</v>
      </c>
      <c r="O41" s="171">
        <v>4.4400000000000004</v>
      </c>
      <c r="P41" s="172">
        <v>0</v>
      </c>
      <c r="Q41" s="57">
        <v>4.7361647361647365E-2</v>
      </c>
      <c r="R41" s="58">
        <v>6.4542154094392901E-2</v>
      </c>
      <c r="S41" s="58">
        <v>0.13636363636363635</v>
      </c>
      <c r="T41" s="58">
        <v>0.27605244996549344</v>
      </c>
      <c r="U41" s="58">
        <v>0.12181696343097838</v>
      </c>
      <c r="V41" s="58">
        <v>0.1989347066982359</v>
      </c>
      <c r="W41" s="208">
        <v>0.1889879713633241</v>
      </c>
      <c r="X41" s="183">
        <v>21.049315068493151</v>
      </c>
      <c r="Y41" s="43">
        <v>1.86</v>
      </c>
      <c r="Z41" s="43">
        <v>8.5</v>
      </c>
      <c r="AA41" s="43">
        <v>10.199999999999999</v>
      </c>
      <c r="AB41" s="43">
        <v>1.02</v>
      </c>
      <c r="AC41" s="43">
        <v>0</v>
      </c>
      <c r="AD41" s="44">
        <v>3.8467583497053044E-2</v>
      </c>
      <c r="AE41" s="44">
        <v>0.16086444007858547</v>
      </c>
      <c r="AF41" s="45">
        <v>0.1</v>
      </c>
      <c r="AG41" s="185">
        <v>0.89549999999999996</v>
      </c>
      <c r="AH41" s="185">
        <v>8.8000000000000009E-2</v>
      </c>
      <c r="AI41" s="43">
        <v>102.92671471015626</v>
      </c>
      <c r="AJ41" s="47">
        <v>103.97877146713277</v>
      </c>
      <c r="AK41" s="173">
        <v>5</v>
      </c>
      <c r="AL41" s="262">
        <v>4</v>
      </c>
      <c r="AM41" s="262">
        <v>3</v>
      </c>
      <c r="AN41" s="262">
        <v>6</v>
      </c>
      <c r="AO41" s="262">
        <v>9</v>
      </c>
      <c r="AP41" s="262">
        <v>7</v>
      </c>
      <c r="AQ41" s="262">
        <v>0</v>
      </c>
      <c r="AR41" s="233">
        <v>0</v>
      </c>
      <c r="AS41" s="60">
        <v>92</v>
      </c>
      <c r="AT41" s="61">
        <v>1942.5</v>
      </c>
      <c r="AU41" s="61">
        <v>11</v>
      </c>
      <c r="AV41" s="61">
        <v>8</v>
      </c>
      <c r="AW41" s="61">
        <v>0</v>
      </c>
      <c r="AX41" s="61">
        <v>11.200000000000001</v>
      </c>
      <c r="AY41" s="62"/>
      <c r="AZ41" s="62"/>
      <c r="BA41" s="62">
        <v>1.08</v>
      </c>
      <c r="BB41" s="62">
        <v>3.6</v>
      </c>
      <c r="BC41" s="62">
        <v>12.2</v>
      </c>
      <c r="BD41" s="61">
        <v>5</v>
      </c>
      <c r="BE41" s="153">
        <v>5.8695652173913052E-2</v>
      </c>
      <c r="BF41" s="61">
        <v>6</v>
      </c>
      <c r="BG41" s="153">
        <v>7.0434782608695665E-2</v>
      </c>
      <c r="BH41" s="163">
        <v>60</v>
      </c>
      <c r="BI41" s="163">
        <v>0</v>
      </c>
      <c r="BJ41" s="163">
        <v>93.2</v>
      </c>
      <c r="BK41" s="164">
        <v>6.8</v>
      </c>
      <c r="BL41" s="60">
        <v>16</v>
      </c>
      <c r="BM41" s="61">
        <v>247.9</v>
      </c>
      <c r="BN41" s="61">
        <v>2</v>
      </c>
      <c r="BO41" s="61">
        <v>2</v>
      </c>
      <c r="BP41" s="61">
        <v>0</v>
      </c>
      <c r="BQ41" s="61">
        <v>1.5</v>
      </c>
      <c r="BR41" s="62"/>
      <c r="BS41" s="62"/>
      <c r="BT41" s="62">
        <v>3.2</v>
      </c>
      <c r="BU41" s="62">
        <v>4</v>
      </c>
      <c r="BV41" s="62">
        <v>4</v>
      </c>
      <c r="BW41" s="61">
        <v>0</v>
      </c>
      <c r="BX41" s="153">
        <v>0</v>
      </c>
      <c r="BY41" s="61">
        <v>2</v>
      </c>
      <c r="BZ41" s="153">
        <v>0.4</v>
      </c>
      <c r="CA41" s="163">
        <v>0</v>
      </c>
      <c r="CB41" s="163">
        <v>0</v>
      </c>
      <c r="CC41" s="163">
        <v>100</v>
      </c>
      <c r="CD41" s="164">
        <v>0</v>
      </c>
      <c r="CE41" s="60">
        <v>471</v>
      </c>
      <c r="CF41" s="61">
        <v>3454</v>
      </c>
      <c r="CG41" s="61">
        <v>57</v>
      </c>
      <c r="CH41" s="61">
        <v>41</v>
      </c>
      <c r="CI41" s="61">
        <v>4</v>
      </c>
      <c r="CJ41" s="61">
        <v>34.1</v>
      </c>
      <c r="CK41" s="62">
        <v>0.94</v>
      </c>
      <c r="CL41" s="62"/>
      <c r="CM41" s="62">
        <v>1.35</v>
      </c>
      <c r="CN41" s="62">
        <v>4</v>
      </c>
      <c r="CO41" s="62">
        <v>11.7</v>
      </c>
      <c r="CP41" s="61">
        <v>11</v>
      </c>
      <c r="CQ41" s="153">
        <v>3.1528662420382166E-2</v>
      </c>
      <c r="CR41" s="61">
        <v>46</v>
      </c>
      <c r="CS41" s="153">
        <v>0.13184713375796178</v>
      </c>
      <c r="CT41" s="163">
        <v>54.5</v>
      </c>
      <c r="CU41" s="163">
        <v>8.9</v>
      </c>
      <c r="CV41" s="163">
        <v>94.5</v>
      </c>
      <c r="CW41" s="164">
        <v>5.5</v>
      </c>
      <c r="CX41" s="60">
        <v>800</v>
      </c>
      <c r="CY41" s="61">
        <v>2898</v>
      </c>
      <c r="CZ41" s="61">
        <v>90</v>
      </c>
      <c r="DA41" s="61">
        <v>61</v>
      </c>
      <c r="DB41" s="61">
        <v>3</v>
      </c>
      <c r="DC41" s="61">
        <v>24</v>
      </c>
      <c r="DD41" s="62">
        <v>1.02</v>
      </c>
      <c r="DE41" s="61"/>
      <c r="DF41" s="62">
        <v>1.86</v>
      </c>
      <c r="DG41" s="62">
        <v>6.7</v>
      </c>
      <c r="DH41" s="62">
        <v>10.199999999999999</v>
      </c>
      <c r="DI41" s="61">
        <v>14</v>
      </c>
      <c r="DJ41" s="153">
        <v>3.2550000000000003E-2</v>
      </c>
      <c r="DK41" s="61">
        <v>76</v>
      </c>
      <c r="DL41" s="153">
        <v>0.17670000000000002</v>
      </c>
      <c r="DM41" s="163">
        <v>50</v>
      </c>
      <c r="DN41" s="163">
        <v>6.2</v>
      </c>
      <c r="DO41" s="163">
        <v>87.9</v>
      </c>
      <c r="DP41" s="164">
        <v>8.8000000000000007</v>
      </c>
      <c r="DQ41" s="60">
        <v>509</v>
      </c>
      <c r="DR41" s="61">
        <v>4178.3999999999996</v>
      </c>
      <c r="DS41" s="61">
        <v>57</v>
      </c>
      <c r="DT41" s="61">
        <v>36</v>
      </c>
      <c r="DU41" s="61">
        <v>2</v>
      </c>
      <c r="DV41" s="61">
        <v>38.400000000000006</v>
      </c>
      <c r="DW41" s="62">
        <v>0.94</v>
      </c>
      <c r="DX41" s="61"/>
      <c r="DY41" s="62">
        <v>1.78</v>
      </c>
      <c r="DZ41" s="62">
        <v>8.5</v>
      </c>
      <c r="EA41" s="62">
        <v>9.5</v>
      </c>
      <c r="EB41" s="61">
        <v>11</v>
      </c>
      <c r="EC41" s="153">
        <v>3.8467583497053044E-2</v>
      </c>
      <c r="ED41" s="61">
        <v>46</v>
      </c>
      <c r="EE41" s="153">
        <v>0.16086444007858547</v>
      </c>
      <c r="EF41" s="62">
        <v>18.2</v>
      </c>
      <c r="EG41" s="62">
        <v>10</v>
      </c>
      <c r="EH41" s="62">
        <v>91.2</v>
      </c>
      <c r="EI41" s="63">
        <v>8.8000000000000007</v>
      </c>
      <c r="EQ41" s="352"/>
      <c r="ER41" s="352"/>
    </row>
    <row r="42" spans="1:148" ht="15.75" customHeight="1" x14ac:dyDescent="0.2">
      <c r="A42" s="30">
        <v>40</v>
      </c>
      <c r="B42" s="32" t="s">
        <v>323</v>
      </c>
      <c r="C42" s="120">
        <v>5.8285714285714283</v>
      </c>
      <c r="D42" s="34" t="s">
        <v>673</v>
      </c>
      <c r="E42" s="35">
        <v>6</v>
      </c>
      <c r="F42" s="36">
        <v>37195</v>
      </c>
      <c r="G42" s="124">
        <v>23.923287671232877</v>
      </c>
      <c r="H42" s="37" t="s">
        <v>669</v>
      </c>
      <c r="I42" s="37">
        <v>23.504109589041096</v>
      </c>
      <c r="J42" s="37" t="s">
        <v>976</v>
      </c>
      <c r="K42" s="37" t="s">
        <v>984</v>
      </c>
      <c r="L42" s="37" t="s">
        <v>987</v>
      </c>
      <c r="M42" s="35">
        <v>74</v>
      </c>
      <c r="N42" s="35">
        <v>184</v>
      </c>
      <c r="O42" s="171">
        <v>4.5</v>
      </c>
      <c r="P42" s="172">
        <v>0</v>
      </c>
      <c r="Q42" s="57">
        <v>0</v>
      </c>
      <c r="R42" s="58">
        <v>5.6771141336487287E-2</v>
      </c>
      <c r="S42" s="58">
        <v>0.18417816641617707</v>
      </c>
      <c r="T42" s="58">
        <v>2.2686025408348454E-2</v>
      </c>
      <c r="U42" s="58">
        <v>0.31963902562160795</v>
      </c>
      <c r="V42" s="58">
        <v>0.31963902562160795</v>
      </c>
      <c r="W42" s="208">
        <v>0.27169317177836677</v>
      </c>
      <c r="X42" s="183">
        <v>22.841095890410958</v>
      </c>
      <c r="Y42" s="43">
        <v>2.57</v>
      </c>
      <c r="Z42" s="43">
        <v>6</v>
      </c>
      <c r="AA42" s="43">
        <v>15.1</v>
      </c>
      <c r="AB42" s="43">
        <v>1.47</v>
      </c>
      <c r="AC42" s="43">
        <v>0</v>
      </c>
      <c r="AD42" s="44">
        <v>5.8351431391905226E-2</v>
      </c>
      <c r="AE42" s="44">
        <v>0.17759131293188549</v>
      </c>
      <c r="AF42" s="45">
        <v>0.10300000000000001</v>
      </c>
      <c r="AG42" s="185">
        <v>0.85449999999999993</v>
      </c>
      <c r="AH42" s="185">
        <v>0.14549999999999999</v>
      </c>
      <c r="AI42" s="43">
        <v>89.74241731443378</v>
      </c>
      <c r="AJ42" s="47">
        <v>90.65971188454543</v>
      </c>
      <c r="AK42" s="173">
        <v>7</v>
      </c>
      <c r="AL42" s="262">
        <v>1</v>
      </c>
      <c r="AM42" s="262">
        <v>5</v>
      </c>
      <c r="AN42" s="262">
        <v>5</v>
      </c>
      <c r="AO42" s="262">
        <v>8</v>
      </c>
      <c r="AP42" s="262">
        <v>5</v>
      </c>
      <c r="AQ42" s="262">
        <v>0</v>
      </c>
      <c r="AR42" s="233">
        <v>0.5</v>
      </c>
      <c r="AS42" s="60"/>
      <c r="AT42" s="61">
        <v>1</v>
      </c>
      <c r="AU42" s="61"/>
      <c r="AV42" s="61"/>
      <c r="AW42" s="61"/>
      <c r="AX42" s="61">
        <v>1</v>
      </c>
      <c r="AY42" s="62"/>
      <c r="AZ42" s="62"/>
      <c r="BA42" s="62"/>
      <c r="BB42" s="62"/>
      <c r="BC42" s="62"/>
      <c r="BD42" s="61"/>
      <c r="BE42" s="153"/>
      <c r="BF42" s="61"/>
      <c r="BG42" s="153"/>
      <c r="BH42" s="163"/>
      <c r="BI42" s="163"/>
      <c r="BJ42" s="163"/>
      <c r="BK42" s="164"/>
      <c r="BL42" s="60">
        <v>192</v>
      </c>
      <c r="BM42" s="61">
        <v>3382</v>
      </c>
      <c r="BN42" s="61">
        <v>25</v>
      </c>
      <c r="BO42" s="61">
        <v>15</v>
      </c>
      <c r="BP42" s="61">
        <v>2</v>
      </c>
      <c r="BQ42" s="61">
        <v>32</v>
      </c>
      <c r="BR42" s="62"/>
      <c r="BS42" s="62"/>
      <c r="BT42" s="62">
        <v>1.04</v>
      </c>
      <c r="BU42" s="62">
        <v>6.5</v>
      </c>
      <c r="BV42" s="62">
        <v>11.6</v>
      </c>
      <c r="BW42" s="61">
        <v>9</v>
      </c>
      <c r="BX42" s="153">
        <v>4.8750000000000002E-2</v>
      </c>
      <c r="BY42" s="61">
        <v>16</v>
      </c>
      <c r="BZ42" s="153">
        <v>8.666666666666667E-2</v>
      </c>
      <c r="CA42" s="163">
        <v>44.4</v>
      </c>
      <c r="CB42" s="163">
        <v>6.3</v>
      </c>
      <c r="CC42" s="163">
        <v>78.099999999999994</v>
      </c>
      <c r="CD42" s="164">
        <v>21.9</v>
      </c>
      <c r="CE42" s="60">
        <v>674</v>
      </c>
      <c r="CF42" s="61">
        <v>3659.5</v>
      </c>
      <c r="CG42" s="61">
        <v>65</v>
      </c>
      <c r="CH42" s="61">
        <v>39</v>
      </c>
      <c r="CI42" s="61">
        <v>8</v>
      </c>
      <c r="CJ42" s="61">
        <v>36.4</v>
      </c>
      <c r="CK42" s="62">
        <v>0.94</v>
      </c>
      <c r="CL42" s="62"/>
      <c r="CM42" s="62">
        <v>2.29</v>
      </c>
      <c r="CN42" s="62">
        <v>6.5</v>
      </c>
      <c r="CO42" s="62">
        <v>13.7</v>
      </c>
      <c r="CP42" s="61">
        <v>8</v>
      </c>
      <c r="CQ42" s="153">
        <v>2.7181008902077152E-2</v>
      </c>
      <c r="CR42" s="61">
        <v>57</v>
      </c>
      <c r="CS42" s="153">
        <v>0.19366468842729972</v>
      </c>
      <c r="CT42" s="163">
        <v>25</v>
      </c>
      <c r="CU42" s="163">
        <v>11.4</v>
      </c>
      <c r="CV42" s="163">
        <v>69.5</v>
      </c>
      <c r="CW42" s="164">
        <v>30.5</v>
      </c>
      <c r="CX42" s="60">
        <v>30</v>
      </c>
      <c r="CY42" s="61">
        <v>1322.4</v>
      </c>
      <c r="CZ42" s="61">
        <v>9</v>
      </c>
      <c r="DA42" s="61">
        <v>3</v>
      </c>
      <c r="DB42" s="61">
        <v>0</v>
      </c>
      <c r="DC42" s="61">
        <v>9.6000000000000014</v>
      </c>
      <c r="DD42" s="62">
        <v>1.47</v>
      </c>
      <c r="DE42" s="61"/>
      <c r="DF42" s="62">
        <v>0.47</v>
      </c>
      <c r="DG42" s="62">
        <v>3.3</v>
      </c>
      <c r="DH42" s="62">
        <v>14.1</v>
      </c>
      <c r="DI42" s="61">
        <v>1</v>
      </c>
      <c r="DJ42" s="153">
        <v>1.5666666666666666E-2</v>
      </c>
      <c r="DK42" s="61">
        <v>8</v>
      </c>
      <c r="DL42" s="153">
        <v>0.12533333333333332</v>
      </c>
      <c r="DM42" s="163">
        <v>0</v>
      </c>
      <c r="DN42" s="163">
        <v>25</v>
      </c>
      <c r="DO42" s="163">
        <v>81.8</v>
      </c>
      <c r="DP42" s="164">
        <v>18.2</v>
      </c>
      <c r="DQ42" s="60">
        <v>1013</v>
      </c>
      <c r="DR42" s="61">
        <v>3169.2000000000003</v>
      </c>
      <c r="DS42" s="61">
        <v>93</v>
      </c>
      <c r="DT42" s="61">
        <v>61</v>
      </c>
      <c r="DU42" s="61">
        <v>9</v>
      </c>
      <c r="DV42" s="61">
        <v>22.799999999999997</v>
      </c>
      <c r="DW42" s="62">
        <v>1.39</v>
      </c>
      <c r="DX42" s="61"/>
      <c r="DY42" s="62">
        <v>2.57</v>
      </c>
      <c r="DZ42" s="62">
        <v>6</v>
      </c>
      <c r="EA42" s="62">
        <v>15.1</v>
      </c>
      <c r="EB42" s="61">
        <v>23</v>
      </c>
      <c r="EC42" s="153">
        <v>5.8351431391905226E-2</v>
      </c>
      <c r="ED42" s="61">
        <v>70</v>
      </c>
      <c r="EE42" s="153">
        <v>0.17759131293188549</v>
      </c>
      <c r="EF42" s="62">
        <v>69.599999999999994</v>
      </c>
      <c r="EG42" s="62">
        <v>10.3</v>
      </c>
      <c r="EH42" s="62">
        <v>89.1</v>
      </c>
      <c r="EI42" s="63">
        <v>10.9</v>
      </c>
      <c r="EP42" s="353"/>
      <c r="EQ42" s="352"/>
      <c r="ER42" s="352"/>
    </row>
    <row r="43" spans="1:148" ht="15.75" customHeight="1" x14ac:dyDescent="0.2">
      <c r="A43" s="30">
        <v>41</v>
      </c>
      <c r="B43" s="32" t="s">
        <v>428</v>
      </c>
      <c r="C43" s="120">
        <v>5.402857142857143</v>
      </c>
      <c r="D43" s="34" t="s">
        <v>675</v>
      </c>
      <c r="E43" s="35">
        <v>4</v>
      </c>
      <c r="F43" s="36">
        <v>37553</v>
      </c>
      <c r="G43" s="124">
        <v>22.942465753424656</v>
      </c>
      <c r="H43" s="37" t="s">
        <v>669</v>
      </c>
      <c r="I43" s="37">
        <v>22.523287671232875</v>
      </c>
      <c r="J43" s="37" t="s">
        <v>978</v>
      </c>
      <c r="K43" s="37" t="s">
        <v>984</v>
      </c>
      <c r="L43" s="37" t="s">
        <v>988</v>
      </c>
      <c r="M43" s="35">
        <v>71</v>
      </c>
      <c r="N43" s="35">
        <v>186</v>
      </c>
      <c r="O43" s="171">
        <v>4.5999999999999996</v>
      </c>
      <c r="P43" s="172">
        <v>7</v>
      </c>
      <c r="Q43" s="57">
        <v>0</v>
      </c>
      <c r="R43" s="58">
        <v>0.28697318007662836</v>
      </c>
      <c r="S43" s="58">
        <v>0.20721125074805502</v>
      </c>
      <c r="T43" s="58">
        <v>0.22183641975308643</v>
      </c>
      <c r="U43" s="58">
        <v>0.25384038965904837</v>
      </c>
      <c r="V43" s="58">
        <v>0.27040678486783837</v>
      </c>
      <c r="W43" s="208">
        <v>0.25688644562444646</v>
      </c>
      <c r="X43" s="183">
        <v>18.86849315068493</v>
      </c>
      <c r="Y43" s="43">
        <v>1.87</v>
      </c>
      <c r="Z43" s="43">
        <v>5</v>
      </c>
      <c r="AA43" s="43">
        <v>13.1</v>
      </c>
      <c r="AB43" s="43">
        <v>1.25</v>
      </c>
      <c r="AC43" s="43">
        <v>0.99</v>
      </c>
      <c r="AD43" s="44">
        <v>3.4501845018450182E-2</v>
      </c>
      <c r="AE43" s="44">
        <v>0.15640836408364084</v>
      </c>
      <c r="AF43" s="45">
        <v>7.0999999999999994E-2</v>
      </c>
      <c r="AG43" s="185">
        <v>0.43099999999999999</v>
      </c>
      <c r="AH43" s="185">
        <v>0.5655</v>
      </c>
      <c r="AI43" s="43">
        <v>83.08289350023766</v>
      </c>
      <c r="AJ43" s="47">
        <v>78.880222617063041</v>
      </c>
      <c r="AK43" s="173">
        <v>7</v>
      </c>
      <c r="AL43" s="262">
        <v>8</v>
      </c>
      <c r="AM43" s="262">
        <v>3</v>
      </c>
      <c r="AN43" s="262">
        <v>3</v>
      </c>
      <c r="AO43" s="262">
        <v>6</v>
      </c>
      <c r="AP43" s="262">
        <v>2</v>
      </c>
      <c r="AQ43" s="262">
        <v>0.5</v>
      </c>
      <c r="AR43" s="233">
        <v>0</v>
      </c>
      <c r="AS43" s="60"/>
      <c r="AT43" s="61">
        <v>2342.3999999999996</v>
      </c>
      <c r="AU43" s="61"/>
      <c r="AV43" s="61"/>
      <c r="AW43" s="61"/>
      <c r="AX43" s="61"/>
      <c r="AY43" s="62"/>
      <c r="AZ43" s="62"/>
      <c r="BA43" s="62"/>
      <c r="BB43" s="62"/>
      <c r="BC43" s="62"/>
      <c r="BD43" s="61"/>
      <c r="BE43" s="153"/>
      <c r="BF43" s="61"/>
      <c r="BG43" s="153"/>
      <c r="BH43" s="62"/>
      <c r="BI43" s="62"/>
      <c r="BJ43" s="62"/>
      <c r="BK43" s="63"/>
      <c r="BL43" s="60">
        <v>749</v>
      </c>
      <c r="BM43" s="61">
        <v>2610</v>
      </c>
      <c r="BN43" s="61">
        <v>96</v>
      </c>
      <c r="BO43" s="61">
        <v>63</v>
      </c>
      <c r="BP43" s="61">
        <v>8</v>
      </c>
      <c r="BQ43" s="61">
        <v>21</v>
      </c>
      <c r="BR43" s="62">
        <v>0.68</v>
      </c>
      <c r="BS43" s="62">
        <v>2.13</v>
      </c>
      <c r="BT43" s="62">
        <v>1.67</v>
      </c>
      <c r="BU43" s="62">
        <v>3.5</v>
      </c>
      <c r="BV43" s="62">
        <v>11.2</v>
      </c>
      <c r="BW43" s="61">
        <v>15</v>
      </c>
      <c r="BX43" s="153">
        <v>3.3444592790387181E-2</v>
      </c>
      <c r="BY43" s="61">
        <v>81</v>
      </c>
      <c r="BZ43" s="153">
        <v>0.18060080106809079</v>
      </c>
      <c r="CA43" s="62">
        <v>46.7</v>
      </c>
      <c r="CB43" s="62">
        <v>6</v>
      </c>
      <c r="CC43" s="62">
        <v>71</v>
      </c>
      <c r="CD43" s="63">
        <v>28.8</v>
      </c>
      <c r="CE43" s="60">
        <v>554</v>
      </c>
      <c r="CF43" s="61">
        <v>2673.6000000000004</v>
      </c>
      <c r="CG43" s="61">
        <v>84</v>
      </c>
      <c r="CH43" s="61">
        <v>59</v>
      </c>
      <c r="CI43" s="61">
        <v>1</v>
      </c>
      <c r="CJ43" s="61">
        <v>13</v>
      </c>
      <c r="CK43" s="62">
        <v>0.52</v>
      </c>
      <c r="CL43" s="62">
        <v>1.51</v>
      </c>
      <c r="CM43" s="62">
        <v>1.63</v>
      </c>
      <c r="CN43" s="62">
        <v>5</v>
      </c>
      <c r="CO43" s="62">
        <v>7.9</v>
      </c>
      <c r="CP43" s="61">
        <v>17</v>
      </c>
      <c r="CQ43" s="153">
        <v>5.0018050541516243E-2</v>
      </c>
      <c r="CR43" s="61">
        <v>67</v>
      </c>
      <c r="CS43" s="153">
        <v>0.19712996389891693</v>
      </c>
      <c r="CT43" s="62">
        <v>52.9</v>
      </c>
      <c r="CU43" s="62">
        <v>3.3</v>
      </c>
      <c r="CV43" s="62">
        <v>54</v>
      </c>
      <c r="CW43" s="63">
        <v>45.8</v>
      </c>
      <c r="CX43" s="60">
        <v>575</v>
      </c>
      <c r="CY43" s="61">
        <v>2592</v>
      </c>
      <c r="CZ43" s="61">
        <v>74</v>
      </c>
      <c r="DA43" s="61">
        <v>44</v>
      </c>
      <c r="DB43" s="61">
        <v>5</v>
      </c>
      <c r="DC43" s="61">
        <v>16.799999999999997</v>
      </c>
      <c r="DD43" s="62">
        <v>0.99</v>
      </c>
      <c r="DE43" s="62">
        <v>0.99</v>
      </c>
      <c r="DF43" s="62">
        <v>1.66</v>
      </c>
      <c r="DG43" s="62">
        <v>5</v>
      </c>
      <c r="DH43" s="62">
        <v>9.1999999999999993</v>
      </c>
      <c r="DI43" s="61">
        <v>12</v>
      </c>
      <c r="DJ43" s="153">
        <v>3.4643478260869567E-2</v>
      </c>
      <c r="DK43" s="61">
        <v>62</v>
      </c>
      <c r="DL43" s="153">
        <v>0.17899130434782609</v>
      </c>
      <c r="DM43" s="62">
        <v>33.299999999999997</v>
      </c>
      <c r="DN43" s="62">
        <v>2.2000000000000002</v>
      </c>
      <c r="DO43" s="62">
        <v>24</v>
      </c>
      <c r="DP43" s="63">
        <v>75.7</v>
      </c>
      <c r="DQ43" s="60">
        <v>813</v>
      </c>
      <c r="DR43" s="61">
        <v>3202.7999999999997</v>
      </c>
      <c r="DS43" s="61">
        <v>83</v>
      </c>
      <c r="DT43" s="61">
        <v>52</v>
      </c>
      <c r="DU43" s="61">
        <v>5</v>
      </c>
      <c r="DV43" s="61">
        <v>27.599999999999998</v>
      </c>
      <c r="DW43" s="62">
        <v>1.25</v>
      </c>
      <c r="DX43" s="61"/>
      <c r="DY43" s="62">
        <v>1.87</v>
      </c>
      <c r="DZ43" s="62">
        <v>4.3</v>
      </c>
      <c r="EA43" s="62">
        <v>13.1</v>
      </c>
      <c r="EB43" s="61">
        <v>15</v>
      </c>
      <c r="EC43" s="153">
        <v>3.4501845018450182E-2</v>
      </c>
      <c r="ED43" s="61">
        <v>68</v>
      </c>
      <c r="EE43" s="153">
        <v>0.15640836408364084</v>
      </c>
      <c r="EF43" s="62">
        <v>60</v>
      </c>
      <c r="EG43" s="62">
        <v>7.1</v>
      </c>
      <c r="EH43" s="62">
        <v>62.2</v>
      </c>
      <c r="EI43" s="63">
        <v>37.4</v>
      </c>
      <c r="EP43" s="353"/>
      <c r="EQ43" s="352"/>
      <c r="ER43" s="352"/>
    </row>
    <row r="44" spans="1:148" ht="15.75" customHeight="1" x14ac:dyDescent="0.2">
      <c r="A44" s="30">
        <v>42</v>
      </c>
      <c r="B44" s="32" t="s">
        <v>570</v>
      </c>
      <c r="C44" s="120">
        <v>5.3342857142857136</v>
      </c>
      <c r="D44" s="34" t="s">
        <v>778</v>
      </c>
      <c r="E44" s="35">
        <v>1</v>
      </c>
      <c r="F44" s="271">
        <v>37273</v>
      </c>
      <c r="G44" s="124">
        <v>23.709589041095889</v>
      </c>
      <c r="H44" s="37" t="s">
        <v>754</v>
      </c>
      <c r="I44" s="37">
        <v>23.290410958904111</v>
      </c>
      <c r="J44" s="37" t="s">
        <v>978</v>
      </c>
      <c r="K44" s="37" t="s">
        <v>977</v>
      </c>
      <c r="L44" s="37" t="s">
        <v>988</v>
      </c>
      <c r="M44" s="35">
        <v>70</v>
      </c>
      <c r="N44" s="35">
        <v>186</v>
      </c>
      <c r="O44" s="171">
        <v>4.46</v>
      </c>
      <c r="P44" s="172">
        <v>0</v>
      </c>
      <c r="Q44" s="57">
        <v>0</v>
      </c>
      <c r="R44" s="58">
        <v>3.7691269126912695E-2</v>
      </c>
      <c r="S44" s="58">
        <v>0.23330058939096268</v>
      </c>
      <c r="T44" s="58">
        <v>0.35615659519168297</v>
      </c>
      <c r="U44" s="58">
        <v>5.3394880981087883E-2</v>
      </c>
      <c r="V44" s="58">
        <v>0.20477573808638544</v>
      </c>
      <c r="W44" s="208">
        <v>0.20477573808638544</v>
      </c>
      <c r="X44" s="183">
        <v>20.621917808219177</v>
      </c>
      <c r="Y44" s="43">
        <v>2.5</v>
      </c>
      <c r="Z44" s="43">
        <v>5.3</v>
      </c>
      <c r="AA44" s="43">
        <v>11.6</v>
      </c>
      <c r="AB44" s="43">
        <v>0.99</v>
      </c>
      <c r="AC44" s="43">
        <v>0</v>
      </c>
      <c r="AD44" s="44">
        <v>2.6129032258064518E-2</v>
      </c>
      <c r="AE44" s="44">
        <v>0.10451612903225807</v>
      </c>
      <c r="AF44" s="45">
        <v>0.111</v>
      </c>
      <c r="AG44" s="185">
        <v>0.45050000000000001</v>
      </c>
      <c r="AH44" s="185">
        <v>0.54799999999999993</v>
      </c>
      <c r="AI44" s="43">
        <v>94.016375649381658</v>
      </c>
      <c r="AJ44" s="47">
        <v>87.381512242465007</v>
      </c>
      <c r="AK44" s="173">
        <v>5</v>
      </c>
      <c r="AL44" s="262">
        <v>5</v>
      </c>
      <c r="AM44" s="262">
        <v>5</v>
      </c>
      <c r="AN44" s="262">
        <v>3</v>
      </c>
      <c r="AO44" s="262">
        <v>8</v>
      </c>
      <c r="AP44" s="262">
        <v>4</v>
      </c>
      <c r="AQ44" s="262">
        <v>0</v>
      </c>
      <c r="AR44" s="233">
        <v>0.25</v>
      </c>
      <c r="AS44" s="60"/>
      <c r="AT44" s="61">
        <v>1</v>
      </c>
      <c r="AU44" s="61"/>
      <c r="AV44" s="61"/>
      <c r="AW44" s="61"/>
      <c r="AX44" s="61"/>
      <c r="AY44" s="62"/>
      <c r="AZ44" s="62"/>
      <c r="BA44" s="62"/>
      <c r="BB44" s="62"/>
      <c r="BC44" s="62"/>
      <c r="BD44" s="61"/>
      <c r="BE44" s="153"/>
      <c r="BF44" s="61"/>
      <c r="BG44" s="153"/>
      <c r="BH44" s="62"/>
      <c r="BI44" s="62"/>
      <c r="BJ44" s="62"/>
      <c r="BK44" s="63"/>
      <c r="BL44" s="60">
        <v>67</v>
      </c>
      <c r="BM44" s="61">
        <v>1777.6</v>
      </c>
      <c r="BN44" s="61">
        <v>13</v>
      </c>
      <c r="BO44" s="61">
        <v>10</v>
      </c>
      <c r="BP44" s="61">
        <v>1</v>
      </c>
      <c r="BQ44" s="61">
        <v>16.5</v>
      </c>
      <c r="BR44" s="62"/>
      <c r="BS44" s="62"/>
      <c r="BT44" s="62">
        <v>0.76</v>
      </c>
      <c r="BU44" s="62">
        <v>2.9</v>
      </c>
      <c r="BV44" s="62">
        <v>7</v>
      </c>
      <c r="BW44" s="61">
        <v>1</v>
      </c>
      <c r="BX44" s="153">
        <v>1.1343283582089551E-2</v>
      </c>
      <c r="BY44" s="61">
        <v>12</v>
      </c>
      <c r="BZ44" s="153">
        <v>0.13611940298507463</v>
      </c>
      <c r="CA44" s="62">
        <v>0</v>
      </c>
      <c r="CB44" s="62">
        <v>9.1</v>
      </c>
      <c r="CC44" s="62">
        <v>1.1000000000000001</v>
      </c>
      <c r="CD44" s="63">
        <v>97.9</v>
      </c>
      <c r="CE44" s="60">
        <v>380</v>
      </c>
      <c r="CF44" s="61">
        <v>1628.8</v>
      </c>
      <c r="CG44" s="61">
        <v>45</v>
      </c>
      <c r="CH44" s="61">
        <v>22</v>
      </c>
      <c r="CI44" s="61">
        <v>6</v>
      </c>
      <c r="CJ44" s="61">
        <v>12</v>
      </c>
      <c r="CK44" s="62">
        <v>1.1000000000000001</v>
      </c>
      <c r="CL44" s="62"/>
      <c r="CM44" s="62">
        <v>1.94</v>
      </c>
      <c r="CN44" s="62">
        <v>4.5999999999999996</v>
      </c>
      <c r="CO44" s="62">
        <v>15.6</v>
      </c>
      <c r="CP44" s="61">
        <v>14</v>
      </c>
      <c r="CQ44" s="153">
        <v>7.1473684210526314E-2</v>
      </c>
      <c r="CR44" s="61">
        <v>31</v>
      </c>
      <c r="CS44" s="153">
        <v>0.15826315789473683</v>
      </c>
      <c r="CT44" s="62">
        <v>42.9</v>
      </c>
      <c r="CU44" s="62">
        <v>29</v>
      </c>
      <c r="CV44" s="62">
        <v>33.299999999999997</v>
      </c>
      <c r="CW44" s="63">
        <v>65.7</v>
      </c>
      <c r="CX44" s="60">
        <v>877</v>
      </c>
      <c r="CY44" s="61">
        <v>2462.3999999999996</v>
      </c>
      <c r="CZ44" s="61">
        <v>103</v>
      </c>
      <c r="DA44" s="61">
        <v>70</v>
      </c>
      <c r="DB44" s="61">
        <v>7</v>
      </c>
      <c r="DC44" s="61">
        <v>18</v>
      </c>
      <c r="DD44" s="62">
        <v>0.99</v>
      </c>
      <c r="DE44" s="62"/>
      <c r="DF44" s="62">
        <v>2.5</v>
      </c>
      <c r="DG44" s="62">
        <v>5.3</v>
      </c>
      <c r="DH44" s="62">
        <v>11.6</v>
      </c>
      <c r="DI44" s="61">
        <v>13</v>
      </c>
      <c r="DJ44" s="153">
        <v>3.7058152793614595E-2</v>
      </c>
      <c r="DK44" s="61">
        <v>90</v>
      </c>
      <c r="DL44" s="153">
        <v>0.25655644241733183</v>
      </c>
      <c r="DM44" s="62">
        <v>38.5</v>
      </c>
      <c r="DN44" s="62">
        <v>9.1</v>
      </c>
      <c r="DO44" s="62">
        <v>78.7</v>
      </c>
      <c r="DP44" s="63">
        <v>21</v>
      </c>
      <c r="DQ44" s="60">
        <v>155</v>
      </c>
      <c r="DR44" s="61">
        <v>2902.8999999999996</v>
      </c>
      <c r="DS44" s="61">
        <v>25</v>
      </c>
      <c r="DT44" s="61">
        <v>16</v>
      </c>
      <c r="DU44" s="61">
        <v>0</v>
      </c>
      <c r="DV44" s="61">
        <v>25.299999999999997</v>
      </c>
      <c r="DW44" s="62">
        <v>0.81</v>
      </c>
      <c r="DX44" s="61"/>
      <c r="DY44" s="62">
        <v>0.81</v>
      </c>
      <c r="DZ44" s="62">
        <v>4.4000000000000004</v>
      </c>
      <c r="EA44" s="62">
        <v>9.5</v>
      </c>
      <c r="EB44" s="61">
        <v>5</v>
      </c>
      <c r="EC44" s="153">
        <v>2.6129032258064518E-2</v>
      </c>
      <c r="ED44" s="61">
        <v>20</v>
      </c>
      <c r="EE44" s="153">
        <v>0.10451612903225807</v>
      </c>
      <c r="EF44" s="62">
        <v>40</v>
      </c>
      <c r="EG44" s="62">
        <v>11.1</v>
      </c>
      <c r="EH44" s="62">
        <v>11.4</v>
      </c>
      <c r="EI44" s="63">
        <v>88.6</v>
      </c>
      <c r="EQ44" s="352"/>
      <c r="ER44" s="352"/>
    </row>
    <row r="45" spans="1:148" ht="15.75" customHeight="1" x14ac:dyDescent="0.2">
      <c r="A45" s="30">
        <v>43</v>
      </c>
      <c r="B45" s="32" t="s">
        <v>361</v>
      </c>
      <c r="C45" s="120">
        <v>5.2242857142857142</v>
      </c>
      <c r="D45" s="34" t="s">
        <v>792</v>
      </c>
      <c r="E45" s="35">
        <v>2</v>
      </c>
      <c r="F45" s="36">
        <v>37371</v>
      </c>
      <c r="G45" s="124">
        <v>23.44109589041096</v>
      </c>
      <c r="H45" s="37" t="s">
        <v>754</v>
      </c>
      <c r="I45" s="37">
        <v>23.021917808219179</v>
      </c>
      <c r="J45" s="37" t="s">
        <v>978</v>
      </c>
      <c r="K45" s="37" t="s">
        <v>977</v>
      </c>
      <c r="L45" s="37" t="s">
        <v>985</v>
      </c>
      <c r="M45" s="35">
        <v>70</v>
      </c>
      <c r="N45" s="35">
        <v>193</v>
      </c>
      <c r="O45" s="171">
        <v>4.63</v>
      </c>
      <c r="P45" s="172">
        <v>0</v>
      </c>
      <c r="Q45" s="57">
        <v>0.1198249264547607</v>
      </c>
      <c r="R45" s="58">
        <v>0.14983164983164984</v>
      </c>
      <c r="S45" s="58">
        <v>0.27791637561121646</v>
      </c>
      <c r="T45" s="58">
        <v>0.44576762149983906</v>
      </c>
      <c r="U45" s="58">
        <v>0.32365736573657372</v>
      </c>
      <c r="V45" s="58">
        <v>0.38471249361820636</v>
      </c>
      <c r="W45" s="208">
        <v>0.38471249361820636</v>
      </c>
      <c r="X45" s="183">
        <v>20.353424657534248</v>
      </c>
      <c r="Y45" s="43">
        <v>2.39</v>
      </c>
      <c r="Z45" s="43">
        <v>3.4</v>
      </c>
      <c r="AA45" s="43">
        <v>13.2</v>
      </c>
      <c r="AB45" s="43">
        <v>0.98</v>
      </c>
      <c r="AC45" s="43">
        <v>0</v>
      </c>
      <c r="AD45" s="44">
        <v>8.1830822711471615E-2</v>
      </c>
      <c r="AE45" s="44">
        <v>0.20333719582850523</v>
      </c>
      <c r="AF45" s="45">
        <v>6.3E-2</v>
      </c>
      <c r="AG45" s="185">
        <v>0.72199999999999998</v>
      </c>
      <c r="AH45" s="185">
        <v>0.27250000000000002</v>
      </c>
      <c r="AI45" s="43">
        <v>83.996915930848544</v>
      </c>
      <c r="AJ45" s="47">
        <v>78.069139413682763</v>
      </c>
      <c r="AK45" s="173">
        <v>10</v>
      </c>
      <c r="AL45" s="262">
        <v>6</v>
      </c>
      <c r="AM45" s="262">
        <v>4</v>
      </c>
      <c r="AN45" s="262">
        <v>0</v>
      </c>
      <c r="AO45" s="262">
        <v>5</v>
      </c>
      <c r="AP45" s="262">
        <v>2</v>
      </c>
      <c r="AQ45" s="262">
        <v>0</v>
      </c>
      <c r="AR45" s="233">
        <v>0.5</v>
      </c>
      <c r="AS45" s="60">
        <v>167</v>
      </c>
      <c r="AT45" s="61">
        <v>1393.7</v>
      </c>
      <c r="AU45" s="61">
        <v>21</v>
      </c>
      <c r="AV45" s="61">
        <v>12</v>
      </c>
      <c r="AW45" s="61">
        <v>0</v>
      </c>
      <c r="AX45" s="61">
        <v>7</v>
      </c>
      <c r="AY45" s="62"/>
      <c r="AZ45" s="62"/>
      <c r="BA45" s="62">
        <v>1.1399999999999999</v>
      </c>
      <c r="BB45" s="62">
        <v>2.5</v>
      </c>
      <c r="BC45" s="62">
        <v>14.9</v>
      </c>
      <c r="BD45" s="61">
        <v>8</v>
      </c>
      <c r="BE45" s="153">
        <v>5.4610778443113767E-2</v>
      </c>
      <c r="BF45" s="61">
        <v>13</v>
      </c>
      <c r="BG45" s="153">
        <v>8.8742514970059874E-2</v>
      </c>
      <c r="BH45" s="163">
        <v>50</v>
      </c>
      <c r="BI45" s="163">
        <v>20</v>
      </c>
      <c r="BJ45" s="163">
        <v>89.5</v>
      </c>
      <c r="BK45" s="164">
        <v>10.5</v>
      </c>
      <c r="BL45" s="60">
        <v>267</v>
      </c>
      <c r="BM45" s="61">
        <v>1782</v>
      </c>
      <c r="BN45" s="61">
        <v>49</v>
      </c>
      <c r="BO45" s="61">
        <v>25</v>
      </c>
      <c r="BP45" s="61">
        <v>1</v>
      </c>
      <c r="BQ45" s="61">
        <v>9.9</v>
      </c>
      <c r="BR45" s="62"/>
      <c r="BS45" s="62"/>
      <c r="BT45" s="62">
        <v>1.24</v>
      </c>
      <c r="BU45" s="62">
        <v>5.6</v>
      </c>
      <c r="BV45" s="62">
        <v>11.8</v>
      </c>
      <c r="BW45" s="61">
        <v>7</v>
      </c>
      <c r="BX45" s="153">
        <v>3.2509363295880153E-2</v>
      </c>
      <c r="BY45" s="61">
        <v>42</v>
      </c>
      <c r="BZ45" s="153">
        <v>0.19505617977528092</v>
      </c>
      <c r="CA45" s="163">
        <v>28.6</v>
      </c>
      <c r="CB45" s="163">
        <v>10.7</v>
      </c>
      <c r="CC45" s="163">
        <v>22.8</v>
      </c>
      <c r="CD45" s="164">
        <v>77.2</v>
      </c>
      <c r="CE45" s="60">
        <v>557</v>
      </c>
      <c r="CF45" s="61">
        <v>2004.1999999999998</v>
      </c>
      <c r="CG45" s="61">
        <v>58</v>
      </c>
      <c r="CH45" s="61">
        <v>37</v>
      </c>
      <c r="CI45" s="61">
        <v>5</v>
      </c>
      <c r="CJ45" s="61">
        <v>9.9</v>
      </c>
      <c r="CK45" s="62">
        <v>0.92</v>
      </c>
      <c r="CL45" s="62"/>
      <c r="CM45" s="62">
        <v>2.3199999999999998</v>
      </c>
      <c r="CN45" s="62">
        <v>5.4</v>
      </c>
      <c r="CO45" s="62">
        <v>11.8</v>
      </c>
      <c r="CP45" s="61">
        <v>16</v>
      </c>
      <c r="CQ45" s="153">
        <v>6.664272890484739E-2</v>
      </c>
      <c r="CR45" s="61">
        <v>42</v>
      </c>
      <c r="CS45" s="153">
        <v>0.17493716337522441</v>
      </c>
      <c r="CT45" s="163">
        <v>43.8</v>
      </c>
      <c r="CU45" s="163">
        <v>2.6</v>
      </c>
      <c r="CV45" s="163">
        <v>86.9</v>
      </c>
      <c r="CW45" s="164">
        <v>13.1</v>
      </c>
      <c r="CX45" s="60">
        <v>831</v>
      </c>
      <c r="CY45" s="61">
        <v>1864.2</v>
      </c>
      <c r="CZ45" s="61">
        <v>107</v>
      </c>
      <c r="DA45" s="61">
        <v>59</v>
      </c>
      <c r="DB45" s="61">
        <v>8</v>
      </c>
      <c r="DC45" s="61">
        <v>15.6</v>
      </c>
      <c r="DD45" s="62">
        <v>0.91</v>
      </c>
      <c r="DE45" s="61"/>
      <c r="DF45" s="62">
        <v>2.39</v>
      </c>
      <c r="DG45" s="62">
        <v>3.4</v>
      </c>
      <c r="DH45" s="62">
        <v>13.2</v>
      </c>
      <c r="DI45" s="61">
        <v>18</v>
      </c>
      <c r="DJ45" s="153">
        <v>5.1768953068592062E-2</v>
      </c>
      <c r="DK45" s="61">
        <v>89</v>
      </c>
      <c r="DL45" s="153">
        <v>0.2559687123947052</v>
      </c>
      <c r="DM45" s="163">
        <v>50</v>
      </c>
      <c r="DN45" s="163">
        <v>10.6</v>
      </c>
      <c r="DO45" s="163">
        <v>70.400000000000006</v>
      </c>
      <c r="DP45" s="164">
        <v>28.8</v>
      </c>
      <c r="DQ45" s="60">
        <v>863</v>
      </c>
      <c r="DR45" s="61">
        <v>2666.3999999999996</v>
      </c>
      <c r="DS45" s="61">
        <v>115</v>
      </c>
      <c r="DT45" s="61">
        <v>75</v>
      </c>
      <c r="DU45" s="61">
        <v>4</v>
      </c>
      <c r="DV45" s="61">
        <v>18</v>
      </c>
      <c r="DW45" s="62">
        <v>0.98</v>
      </c>
      <c r="DX45" s="61"/>
      <c r="DY45" s="62">
        <v>2.14</v>
      </c>
      <c r="DZ45" s="62">
        <v>3.2</v>
      </c>
      <c r="EA45" s="62">
        <v>11.4</v>
      </c>
      <c r="EB45" s="61">
        <v>33</v>
      </c>
      <c r="EC45" s="153">
        <v>8.1830822711471615E-2</v>
      </c>
      <c r="ED45" s="61">
        <v>82</v>
      </c>
      <c r="EE45" s="153">
        <v>0.20333719582850523</v>
      </c>
      <c r="EF45" s="62">
        <v>57.6</v>
      </c>
      <c r="EG45" s="62">
        <v>6.3</v>
      </c>
      <c r="EH45" s="62">
        <v>74</v>
      </c>
      <c r="EI45" s="63">
        <v>25.7</v>
      </c>
      <c r="EQ45" s="352"/>
      <c r="ER45" s="352"/>
    </row>
    <row r="46" spans="1:148" ht="15.75" customHeight="1" x14ac:dyDescent="0.2">
      <c r="A46" s="30">
        <v>44</v>
      </c>
      <c r="B46" s="32" t="s">
        <v>446</v>
      </c>
      <c r="C46" s="120">
        <v>5.1957142857142866</v>
      </c>
      <c r="D46" s="34" t="s">
        <v>753</v>
      </c>
      <c r="E46" s="35">
        <v>1</v>
      </c>
      <c r="F46" s="36">
        <v>36830</v>
      </c>
      <c r="G46" s="124">
        <v>24.923287671232877</v>
      </c>
      <c r="H46" s="37" t="s">
        <v>754</v>
      </c>
      <c r="I46" s="37">
        <v>24.504109589041096</v>
      </c>
      <c r="J46" s="37" t="s">
        <v>976</v>
      </c>
      <c r="K46" s="37" t="s">
        <v>982</v>
      </c>
      <c r="L46" s="37" t="s">
        <v>985</v>
      </c>
      <c r="M46" s="35">
        <v>76</v>
      </c>
      <c r="N46" s="35">
        <v>202</v>
      </c>
      <c r="O46" s="171">
        <v>4.51</v>
      </c>
      <c r="P46" s="172">
        <v>0</v>
      </c>
      <c r="Q46" s="57">
        <v>0</v>
      </c>
      <c r="R46" s="58">
        <v>0</v>
      </c>
      <c r="S46" s="58">
        <v>0.33486539724228498</v>
      </c>
      <c r="T46" s="58">
        <v>0.33955555555555555</v>
      </c>
      <c r="U46" s="58">
        <v>0.37727107257504056</v>
      </c>
      <c r="V46" s="58">
        <v>0.37727107257504056</v>
      </c>
      <c r="W46" s="208">
        <v>0.37727107257504056</v>
      </c>
      <c r="X46" s="183">
        <v>21.835616438356166</v>
      </c>
      <c r="Y46" s="43">
        <v>2.81</v>
      </c>
      <c r="Z46" s="43">
        <v>5.5</v>
      </c>
      <c r="AA46" s="43">
        <v>12.7</v>
      </c>
      <c r="AB46" s="43">
        <v>1.07</v>
      </c>
      <c r="AC46" s="43">
        <v>0</v>
      </c>
      <c r="AD46" s="44">
        <v>7.148245614035087E-2</v>
      </c>
      <c r="AE46" s="44">
        <v>0.21937719298245614</v>
      </c>
      <c r="AF46" s="45">
        <v>4.9000000000000002E-2</v>
      </c>
      <c r="AG46" s="185">
        <v>0.88450000000000006</v>
      </c>
      <c r="AH46" s="185">
        <v>0.11450000000000002</v>
      </c>
      <c r="AI46" s="43">
        <v>97.650663296538028</v>
      </c>
      <c r="AJ46" s="47">
        <v>102.67496828878818</v>
      </c>
      <c r="AK46" s="173">
        <v>10</v>
      </c>
      <c r="AL46" s="262">
        <v>3</v>
      </c>
      <c r="AM46" s="262">
        <v>5</v>
      </c>
      <c r="AN46" s="262">
        <v>4</v>
      </c>
      <c r="AO46" s="262">
        <v>7</v>
      </c>
      <c r="AP46" s="262">
        <v>7</v>
      </c>
      <c r="AQ46" s="262">
        <v>0</v>
      </c>
      <c r="AR46" s="233">
        <v>0.25</v>
      </c>
      <c r="AS46" s="60"/>
      <c r="AT46" s="61">
        <v>1</v>
      </c>
      <c r="AU46" s="61"/>
      <c r="AV46" s="61"/>
      <c r="AW46" s="61"/>
      <c r="AX46" s="61"/>
      <c r="AY46" s="62"/>
      <c r="AZ46" s="62"/>
      <c r="BA46" s="62"/>
      <c r="BB46" s="62"/>
      <c r="BC46" s="62"/>
      <c r="BD46" s="61"/>
      <c r="BE46" s="153"/>
      <c r="BF46" s="61"/>
      <c r="BG46" s="153"/>
      <c r="BH46" s="62"/>
      <c r="BI46" s="62"/>
      <c r="BJ46" s="62"/>
      <c r="BK46" s="63"/>
      <c r="BL46" s="60"/>
      <c r="BM46" s="61">
        <v>1</v>
      </c>
      <c r="BN46" s="61"/>
      <c r="BO46" s="61"/>
      <c r="BP46" s="61"/>
      <c r="BQ46" s="61"/>
      <c r="BR46" s="62"/>
      <c r="BS46" s="62"/>
      <c r="BT46" s="62"/>
      <c r="BU46" s="62"/>
      <c r="BV46" s="62"/>
      <c r="BW46" s="61"/>
      <c r="BX46" s="153"/>
      <c r="BY46" s="61"/>
      <c r="BZ46" s="153"/>
      <c r="CA46" s="62"/>
      <c r="CB46" s="62"/>
      <c r="CC46" s="62"/>
      <c r="CD46" s="63"/>
      <c r="CE46" s="60">
        <v>1020</v>
      </c>
      <c r="CF46" s="61">
        <v>3046</v>
      </c>
      <c r="CG46" s="61">
        <v>92</v>
      </c>
      <c r="CH46" s="61">
        <v>62</v>
      </c>
      <c r="CI46" s="61">
        <v>13</v>
      </c>
      <c r="CJ46" s="61">
        <v>19</v>
      </c>
      <c r="CK46" s="62"/>
      <c r="CL46" s="62"/>
      <c r="CM46" s="62">
        <v>2.79</v>
      </c>
      <c r="CN46" s="62">
        <v>7.9</v>
      </c>
      <c r="CO46" s="62">
        <v>11.9</v>
      </c>
      <c r="CP46" s="61">
        <v>15</v>
      </c>
      <c r="CQ46" s="153">
        <v>4.1029411764705884E-2</v>
      </c>
      <c r="CR46" s="61">
        <v>77</v>
      </c>
      <c r="CS46" s="153">
        <v>0.21061764705882355</v>
      </c>
      <c r="CT46" s="62">
        <v>26.7</v>
      </c>
      <c r="CU46" s="62">
        <v>3.1</v>
      </c>
      <c r="CV46" s="62">
        <v>92.1</v>
      </c>
      <c r="CW46" s="63">
        <v>7.9</v>
      </c>
      <c r="CX46" s="60">
        <v>764</v>
      </c>
      <c r="CY46" s="61">
        <v>2250</v>
      </c>
      <c r="CZ46" s="61">
        <v>79</v>
      </c>
      <c r="DA46" s="61">
        <v>56</v>
      </c>
      <c r="DB46" s="61">
        <v>5</v>
      </c>
      <c r="DC46" s="61">
        <v>22</v>
      </c>
      <c r="DD46" s="62">
        <v>0.92</v>
      </c>
      <c r="DE46" s="62"/>
      <c r="DF46" s="62">
        <v>2.09</v>
      </c>
      <c r="DG46" s="62">
        <v>5.5</v>
      </c>
      <c r="DH46" s="62">
        <v>12.7</v>
      </c>
      <c r="DI46" s="61">
        <v>14</v>
      </c>
      <c r="DJ46" s="153">
        <v>3.8298429319371725E-2</v>
      </c>
      <c r="DK46" s="61">
        <v>65</v>
      </c>
      <c r="DL46" s="153">
        <v>0.17781413612565442</v>
      </c>
      <c r="DM46" s="62">
        <v>35.700000000000003</v>
      </c>
      <c r="DN46" s="62">
        <v>3.4</v>
      </c>
      <c r="DO46" s="62">
        <v>86.2</v>
      </c>
      <c r="DP46" s="63">
        <v>13.6</v>
      </c>
      <c r="DQ46" s="60">
        <v>1140</v>
      </c>
      <c r="DR46" s="61">
        <v>3021.7</v>
      </c>
      <c r="DS46" s="61">
        <v>118</v>
      </c>
      <c r="DT46" s="61">
        <v>78</v>
      </c>
      <c r="DU46" s="61">
        <v>1</v>
      </c>
      <c r="DV46" s="61">
        <v>13.2</v>
      </c>
      <c r="DW46" s="62">
        <v>1.07</v>
      </c>
      <c r="DX46" s="61"/>
      <c r="DY46" s="62">
        <v>2.81</v>
      </c>
      <c r="DZ46" s="62">
        <v>5.3</v>
      </c>
      <c r="EA46" s="62">
        <v>11.8</v>
      </c>
      <c r="EB46" s="61">
        <v>29</v>
      </c>
      <c r="EC46" s="153">
        <v>7.148245614035087E-2</v>
      </c>
      <c r="ED46" s="61">
        <v>89</v>
      </c>
      <c r="EE46" s="153">
        <v>0.21937719298245614</v>
      </c>
      <c r="EF46" s="62">
        <v>62.1</v>
      </c>
      <c r="EG46" s="62">
        <v>4.9000000000000004</v>
      </c>
      <c r="EH46" s="62">
        <v>90.7</v>
      </c>
      <c r="EI46" s="63">
        <v>9.3000000000000007</v>
      </c>
      <c r="EQ46" s="352"/>
      <c r="ER46" s="352"/>
    </row>
    <row r="47" spans="1:148" ht="15.75" customHeight="1" x14ac:dyDescent="0.2">
      <c r="A47" s="30">
        <v>45</v>
      </c>
      <c r="B47" s="32" t="s">
        <v>476</v>
      </c>
      <c r="C47" s="120">
        <v>5.1114285714285712</v>
      </c>
      <c r="D47" s="34" t="s">
        <v>746</v>
      </c>
      <c r="E47" s="35">
        <v>4</v>
      </c>
      <c r="F47" s="36">
        <v>36904</v>
      </c>
      <c r="G47" s="124">
        <v>24.720547945205478</v>
      </c>
      <c r="H47" s="37" t="s">
        <v>754</v>
      </c>
      <c r="I47" s="37">
        <v>24.301369863013697</v>
      </c>
      <c r="J47" s="37" t="s">
        <v>976</v>
      </c>
      <c r="K47" s="37" t="s">
        <v>982</v>
      </c>
      <c r="L47" s="37" t="s">
        <v>987</v>
      </c>
      <c r="M47" s="35">
        <v>77</v>
      </c>
      <c r="N47" s="35">
        <v>213</v>
      </c>
      <c r="O47" s="171">
        <v>4.5</v>
      </c>
      <c r="P47" s="172">
        <v>0</v>
      </c>
      <c r="Q47" s="57">
        <v>0</v>
      </c>
      <c r="R47" s="58">
        <v>0.1971943887775551</v>
      </c>
      <c r="S47" s="58">
        <v>0.31123287671232874</v>
      </c>
      <c r="T47" s="58">
        <v>0.25437626330040808</v>
      </c>
      <c r="U47" s="58">
        <v>0.1583949313621964</v>
      </c>
      <c r="V47" s="58">
        <v>0.23481390403726257</v>
      </c>
      <c r="W47" s="208">
        <v>0.22307320883539944</v>
      </c>
      <c r="X47" s="183">
        <v>21.632876712328766</v>
      </c>
      <c r="Y47" s="43">
        <v>2</v>
      </c>
      <c r="Z47" s="43">
        <v>8.4</v>
      </c>
      <c r="AA47" s="43">
        <v>17.899999999999999</v>
      </c>
      <c r="AB47" s="43">
        <v>1.24</v>
      </c>
      <c r="AC47" s="43">
        <v>0</v>
      </c>
      <c r="AD47" s="44">
        <v>5.7916666666666665E-2</v>
      </c>
      <c r="AE47" s="44">
        <v>0.18147222222222223</v>
      </c>
      <c r="AF47" s="45">
        <v>0.13500000000000001</v>
      </c>
      <c r="AG47" s="185">
        <v>0.91149999999999998</v>
      </c>
      <c r="AH47" s="185">
        <v>8.8499999999999995E-2</v>
      </c>
      <c r="AI47" s="43">
        <v>103.88660265203475</v>
      </c>
      <c r="AJ47" s="47">
        <v>111.39472434474904</v>
      </c>
      <c r="AK47" s="173">
        <v>6</v>
      </c>
      <c r="AL47" s="262">
        <v>3</v>
      </c>
      <c r="AM47" s="262">
        <v>4</v>
      </c>
      <c r="AN47" s="262">
        <v>6</v>
      </c>
      <c r="AO47" s="262">
        <v>8</v>
      </c>
      <c r="AP47" s="262">
        <v>8</v>
      </c>
      <c r="AQ47" s="262">
        <v>0</v>
      </c>
      <c r="AR47" s="233">
        <v>0.5</v>
      </c>
      <c r="AS47" s="60"/>
      <c r="AT47" s="61">
        <v>1</v>
      </c>
      <c r="AU47" s="61"/>
      <c r="AV47" s="61"/>
      <c r="AW47" s="61"/>
      <c r="AX47" s="61"/>
      <c r="AY47" s="62"/>
      <c r="AZ47" s="62"/>
      <c r="BA47" s="62"/>
      <c r="BB47" s="62"/>
      <c r="BC47" s="62"/>
      <c r="BD47" s="61"/>
      <c r="BE47" s="153"/>
      <c r="BF47" s="61"/>
      <c r="BG47" s="153"/>
      <c r="BH47" s="62"/>
      <c r="BI47" s="62"/>
      <c r="BJ47" s="62"/>
      <c r="BK47" s="63"/>
      <c r="BL47" s="60">
        <v>492</v>
      </c>
      <c r="BM47" s="61">
        <v>2495</v>
      </c>
      <c r="BN47" s="61">
        <v>64</v>
      </c>
      <c r="BO47" s="61">
        <v>28</v>
      </c>
      <c r="BP47" s="61">
        <v>2</v>
      </c>
      <c r="BQ47" s="61"/>
      <c r="BR47" s="62"/>
      <c r="BS47" s="62"/>
      <c r="BT47" s="62">
        <v>1.66</v>
      </c>
      <c r="BU47" s="62">
        <v>5.6</v>
      </c>
      <c r="BV47" s="62">
        <v>15</v>
      </c>
      <c r="BW47" s="61">
        <v>22</v>
      </c>
      <c r="BX47" s="153">
        <v>7.4227642276422756E-2</v>
      </c>
      <c r="BY47" s="61">
        <v>42</v>
      </c>
      <c r="BZ47" s="153">
        <v>0.14170731707317072</v>
      </c>
      <c r="CA47" s="62">
        <v>45.5</v>
      </c>
      <c r="CB47" s="62">
        <v>20</v>
      </c>
      <c r="CC47" s="62">
        <v>96.1</v>
      </c>
      <c r="CD47" s="63">
        <v>3.9</v>
      </c>
      <c r="CE47" s="60">
        <v>568</v>
      </c>
      <c r="CF47" s="61">
        <v>1825</v>
      </c>
      <c r="CG47" s="61">
        <v>64</v>
      </c>
      <c r="CH47" s="61">
        <v>38</v>
      </c>
      <c r="CI47" s="61">
        <v>7</v>
      </c>
      <c r="CJ47" s="61"/>
      <c r="CK47" s="62"/>
      <c r="CL47" s="62"/>
      <c r="CM47" s="62">
        <v>2.25</v>
      </c>
      <c r="CN47" s="62">
        <v>7.1</v>
      </c>
      <c r="CO47" s="62">
        <v>13.9</v>
      </c>
      <c r="CP47" s="61">
        <v>8</v>
      </c>
      <c r="CQ47" s="153">
        <v>3.1690140845070422E-2</v>
      </c>
      <c r="CR47" s="61">
        <v>56</v>
      </c>
      <c r="CS47" s="153">
        <v>0.22183098591549294</v>
      </c>
      <c r="CT47" s="62">
        <v>57.1</v>
      </c>
      <c r="CU47" s="62">
        <v>5</v>
      </c>
      <c r="CV47" s="62">
        <v>84.8</v>
      </c>
      <c r="CW47" s="63">
        <v>14.9</v>
      </c>
      <c r="CX47" s="60">
        <v>667</v>
      </c>
      <c r="CY47" s="61">
        <v>2622.1</v>
      </c>
      <c r="CZ47" s="61">
        <v>72</v>
      </c>
      <c r="DA47" s="61">
        <v>38</v>
      </c>
      <c r="DB47" s="61">
        <v>8</v>
      </c>
      <c r="DC47" s="61"/>
      <c r="DD47" s="62">
        <v>1.24</v>
      </c>
      <c r="DE47" s="62"/>
      <c r="DF47" s="62">
        <v>2</v>
      </c>
      <c r="DG47" s="62">
        <v>8.4</v>
      </c>
      <c r="DH47" s="62">
        <v>17.899999999999999</v>
      </c>
      <c r="DI47" s="61">
        <v>9</v>
      </c>
      <c r="DJ47" s="153">
        <v>2.6986506746626688E-2</v>
      </c>
      <c r="DK47" s="61">
        <v>63</v>
      </c>
      <c r="DL47" s="153">
        <v>0.18890554722638681</v>
      </c>
      <c r="DM47" s="62">
        <v>0</v>
      </c>
      <c r="DN47" s="62">
        <v>13.6</v>
      </c>
      <c r="DO47" s="62">
        <v>93.2</v>
      </c>
      <c r="DP47" s="63">
        <v>6.8</v>
      </c>
      <c r="DQ47" s="60">
        <v>360</v>
      </c>
      <c r="DR47" s="61">
        <v>2272.8000000000002</v>
      </c>
      <c r="DS47" s="61">
        <v>62</v>
      </c>
      <c r="DT47" s="61">
        <v>32</v>
      </c>
      <c r="DU47" s="61">
        <v>2</v>
      </c>
      <c r="DV47" s="61"/>
      <c r="DW47" s="62">
        <v>0.62</v>
      </c>
      <c r="DX47" s="61"/>
      <c r="DY47" s="62">
        <v>1.39</v>
      </c>
      <c r="DZ47" s="62">
        <v>4.5</v>
      </c>
      <c r="EA47" s="62">
        <v>13.6</v>
      </c>
      <c r="EB47" s="61">
        <v>15</v>
      </c>
      <c r="EC47" s="153">
        <v>5.7916666666666665E-2</v>
      </c>
      <c r="ED47" s="61">
        <v>47</v>
      </c>
      <c r="EE47" s="153">
        <v>0.18147222222222223</v>
      </c>
      <c r="EF47" s="62">
        <v>53.3</v>
      </c>
      <c r="EG47" s="62">
        <v>13.5</v>
      </c>
      <c r="EH47" s="62">
        <v>89.1</v>
      </c>
      <c r="EI47" s="63">
        <v>10.9</v>
      </c>
      <c r="EQ47" s="352"/>
      <c r="ER47" s="352"/>
    </row>
    <row r="48" spans="1:148" ht="15.75" customHeight="1" x14ac:dyDescent="0.2">
      <c r="A48" s="30">
        <v>46</v>
      </c>
      <c r="B48" s="32" t="s">
        <v>416</v>
      </c>
      <c r="C48" s="120">
        <v>4.7471428571428564</v>
      </c>
      <c r="D48" s="34" t="s">
        <v>636</v>
      </c>
      <c r="E48" s="35">
        <v>1</v>
      </c>
      <c r="F48" s="36">
        <v>37016</v>
      </c>
      <c r="G48" s="124">
        <v>24.413698630136988</v>
      </c>
      <c r="H48" s="37" t="s">
        <v>684</v>
      </c>
      <c r="I48" s="37">
        <v>23.994520547945207</v>
      </c>
      <c r="J48" s="37" t="s">
        <v>978</v>
      </c>
      <c r="K48" s="37" t="s">
        <v>984</v>
      </c>
      <c r="L48" s="37" t="s">
        <v>988</v>
      </c>
      <c r="M48" s="35">
        <v>72</v>
      </c>
      <c r="N48" s="35">
        <v>195</v>
      </c>
      <c r="O48" s="171">
        <v>4.63</v>
      </c>
      <c r="P48" s="172">
        <v>0</v>
      </c>
      <c r="Q48" s="57">
        <v>0</v>
      </c>
      <c r="R48" s="58">
        <v>9.1682646212847552E-2</v>
      </c>
      <c r="S48" s="58">
        <v>0.30841689456092369</v>
      </c>
      <c r="T48" s="58">
        <v>0.10616691285081239</v>
      </c>
      <c r="U48" s="58">
        <v>2.6153114598193059E-2</v>
      </c>
      <c r="V48" s="58">
        <v>0.16728500457955839</v>
      </c>
      <c r="W48" s="208">
        <v>0.16728500457955839</v>
      </c>
      <c r="X48" s="183">
        <v>21.326027397260273</v>
      </c>
      <c r="Y48" s="43">
        <v>1.32</v>
      </c>
      <c r="Z48" s="43">
        <v>5.7</v>
      </c>
      <c r="AA48" s="43">
        <v>10.199999999999999</v>
      </c>
      <c r="AB48" s="43">
        <v>1.2</v>
      </c>
      <c r="AC48" s="43">
        <v>0</v>
      </c>
      <c r="AD48" s="44">
        <v>2.4E-2</v>
      </c>
      <c r="AE48" s="44">
        <v>8.4000000000000005E-2</v>
      </c>
      <c r="AF48" s="45">
        <v>0.14300000000000002</v>
      </c>
      <c r="AG48" s="185">
        <v>0.44750000000000001</v>
      </c>
      <c r="AH48" s="185">
        <v>0.55249999999999999</v>
      </c>
      <c r="AI48" s="43">
        <v>84.867350292826245</v>
      </c>
      <c r="AJ48" s="47">
        <v>82.282670616025456</v>
      </c>
      <c r="AK48" s="173">
        <v>4</v>
      </c>
      <c r="AL48" s="262">
        <v>4</v>
      </c>
      <c r="AM48" s="262">
        <v>1</v>
      </c>
      <c r="AN48" s="262">
        <v>4</v>
      </c>
      <c r="AO48" s="262">
        <v>5</v>
      </c>
      <c r="AP48" s="262">
        <v>3</v>
      </c>
      <c r="AQ48" s="262">
        <v>0</v>
      </c>
      <c r="AR48" s="233">
        <v>0.75</v>
      </c>
      <c r="AS48" s="60"/>
      <c r="AT48" s="61">
        <v>1</v>
      </c>
      <c r="AU48" s="61"/>
      <c r="AV48" s="61"/>
      <c r="AW48" s="61"/>
      <c r="AX48" s="61">
        <v>1</v>
      </c>
      <c r="AY48" s="62"/>
      <c r="AZ48" s="62"/>
      <c r="BA48" s="62"/>
      <c r="BB48" s="62"/>
      <c r="BC48" s="62"/>
      <c r="BD48" s="61"/>
      <c r="BE48" s="153"/>
      <c r="BF48" s="61"/>
      <c r="BG48" s="153"/>
      <c r="BH48" s="163"/>
      <c r="BI48" s="163"/>
      <c r="BJ48" s="163"/>
      <c r="BK48" s="164"/>
      <c r="BL48" s="60">
        <v>153</v>
      </c>
      <c r="BM48" s="61">
        <v>1668.8</v>
      </c>
      <c r="BN48" s="61">
        <v>15</v>
      </c>
      <c r="BO48" s="61">
        <v>10</v>
      </c>
      <c r="BP48" s="61">
        <v>4</v>
      </c>
      <c r="BQ48" s="61">
        <v>12.8</v>
      </c>
      <c r="BR48" s="62"/>
      <c r="BS48" s="62"/>
      <c r="BT48" s="62">
        <v>2.04</v>
      </c>
      <c r="BU48" s="62">
        <v>4.5</v>
      </c>
      <c r="BV48" s="62">
        <v>13.3</v>
      </c>
      <c r="BW48" s="61">
        <v>2</v>
      </c>
      <c r="BX48" s="153">
        <v>2.6666666666666668E-2</v>
      </c>
      <c r="BY48" s="61">
        <v>13</v>
      </c>
      <c r="BZ48" s="153">
        <v>0.17333333333333334</v>
      </c>
      <c r="CA48" s="163">
        <v>100</v>
      </c>
      <c r="CB48" s="163">
        <v>16.7</v>
      </c>
      <c r="CC48" s="163">
        <v>36.799999999999997</v>
      </c>
      <c r="CD48" s="164">
        <v>63.2</v>
      </c>
      <c r="CE48" s="60">
        <v>609</v>
      </c>
      <c r="CF48" s="61">
        <v>1974.6000000000001</v>
      </c>
      <c r="CG48" s="61">
        <v>60</v>
      </c>
      <c r="CH48" s="61">
        <v>38</v>
      </c>
      <c r="CI48" s="61">
        <v>4</v>
      </c>
      <c r="CJ48" s="61">
        <v>13.5</v>
      </c>
      <c r="CK48" s="62">
        <v>0.95</v>
      </c>
      <c r="CL48" s="62"/>
      <c r="CM48" s="62">
        <v>2.11</v>
      </c>
      <c r="CN48" s="62">
        <v>5.3</v>
      </c>
      <c r="CO48" s="62">
        <v>13.9</v>
      </c>
      <c r="CP48" s="61">
        <v>11</v>
      </c>
      <c r="CQ48" s="153">
        <v>3.8111658456486043E-2</v>
      </c>
      <c r="CR48" s="61">
        <v>49</v>
      </c>
      <c r="CS48" s="153">
        <v>0.16977011494252872</v>
      </c>
      <c r="CT48" s="163">
        <v>54.5</v>
      </c>
      <c r="CU48" s="163">
        <v>5</v>
      </c>
      <c r="CV48" s="163">
        <v>12.8</v>
      </c>
      <c r="CW48" s="164">
        <v>87.2</v>
      </c>
      <c r="CX48" s="60">
        <v>345</v>
      </c>
      <c r="CY48" s="61">
        <v>3249.6000000000004</v>
      </c>
      <c r="CZ48" s="61">
        <v>37</v>
      </c>
      <c r="DA48" s="61">
        <v>27</v>
      </c>
      <c r="DB48" s="61">
        <v>2</v>
      </c>
      <c r="DC48" s="61">
        <v>21.6</v>
      </c>
      <c r="DD48" s="62">
        <v>0.98</v>
      </c>
      <c r="DE48" s="61"/>
      <c r="DF48" s="62">
        <v>1.32</v>
      </c>
      <c r="DG48" s="62">
        <v>5.7</v>
      </c>
      <c r="DH48" s="62">
        <v>10.199999999999999</v>
      </c>
      <c r="DI48" s="61">
        <v>3</v>
      </c>
      <c r="DJ48" s="153">
        <v>1.1478260869565217E-2</v>
      </c>
      <c r="DK48" s="61">
        <v>34</v>
      </c>
      <c r="DL48" s="153">
        <v>0.13008695652173913</v>
      </c>
      <c r="DM48" s="163">
        <v>33.299999999999997</v>
      </c>
      <c r="DN48" s="163">
        <v>6.9</v>
      </c>
      <c r="DO48" s="163">
        <v>34.200000000000003</v>
      </c>
      <c r="DP48" s="164">
        <v>65.8</v>
      </c>
      <c r="DQ48" s="60">
        <v>55</v>
      </c>
      <c r="DR48" s="61">
        <v>2103</v>
      </c>
      <c r="DS48" s="61">
        <v>9</v>
      </c>
      <c r="DT48" s="61">
        <v>6</v>
      </c>
      <c r="DU48" s="61">
        <v>2</v>
      </c>
      <c r="DV48" s="61">
        <v>11.700000000000001</v>
      </c>
      <c r="DW48" s="62">
        <v>1.2</v>
      </c>
      <c r="DX48" s="61"/>
      <c r="DY48" s="62">
        <v>0.66</v>
      </c>
      <c r="DZ48" s="62">
        <v>4.3</v>
      </c>
      <c r="EA48" s="62">
        <v>8</v>
      </c>
      <c r="EB48" s="61">
        <v>2</v>
      </c>
      <c r="EC48" s="153">
        <v>2.4E-2</v>
      </c>
      <c r="ED48" s="61">
        <v>7</v>
      </c>
      <c r="EE48" s="153">
        <v>8.4000000000000005E-2</v>
      </c>
      <c r="EF48" s="62">
        <v>100</v>
      </c>
      <c r="EG48" s="62">
        <v>14.3</v>
      </c>
      <c r="EH48" s="62">
        <v>55.3</v>
      </c>
      <c r="EI48" s="63">
        <v>44.7</v>
      </c>
      <c r="EQ48" s="352"/>
      <c r="ER48" s="352"/>
    </row>
    <row r="49" spans="1:148" ht="15.75" customHeight="1" x14ac:dyDescent="0.2">
      <c r="A49" s="30">
        <v>47</v>
      </c>
      <c r="B49" s="32" t="s">
        <v>350</v>
      </c>
      <c r="C49" s="120">
        <v>4.7371428571428575</v>
      </c>
      <c r="D49" s="34" t="s">
        <v>792</v>
      </c>
      <c r="E49" s="35">
        <v>2</v>
      </c>
      <c r="F49" s="36">
        <v>37809</v>
      </c>
      <c r="G49" s="124">
        <v>22.241095890410961</v>
      </c>
      <c r="H49" s="37" t="s">
        <v>669</v>
      </c>
      <c r="I49" s="37">
        <v>21.82191780821918</v>
      </c>
      <c r="J49" s="37" t="s">
        <v>978</v>
      </c>
      <c r="K49" s="37" t="s">
        <v>984</v>
      </c>
      <c r="L49" s="37" t="s">
        <v>988</v>
      </c>
      <c r="M49" s="35">
        <v>73</v>
      </c>
      <c r="N49" s="35">
        <v>193</v>
      </c>
      <c r="O49" s="171">
        <v>4.83</v>
      </c>
      <c r="P49" s="172">
        <v>0</v>
      </c>
      <c r="Q49" s="57">
        <v>0</v>
      </c>
      <c r="R49" s="58">
        <v>0.12449086847983183</v>
      </c>
      <c r="S49" s="58">
        <v>0.28536285362853631</v>
      </c>
      <c r="T49" s="58">
        <v>3.4867503486750349E-2</v>
      </c>
      <c r="U49" s="58">
        <v>0.23684210526315788</v>
      </c>
      <c r="V49" s="58">
        <v>0.26110247944584708</v>
      </c>
      <c r="W49" s="208">
        <v>0.26110247944584708</v>
      </c>
      <c r="X49" s="183">
        <v>19.153424657534245</v>
      </c>
      <c r="Y49" s="43">
        <v>1.81</v>
      </c>
      <c r="Z49" s="43">
        <v>4</v>
      </c>
      <c r="AA49" s="43">
        <v>13.1</v>
      </c>
      <c r="AB49" s="43">
        <v>1.1200000000000001</v>
      </c>
      <c r="AC49" s="43">
        <v>0</v>
      </c>
      <c r="AD49" s="44">
        <v>3.7046783625730995E-2</v>
      </c>
      <c r="AE49" s="44">
        <v>0.15083333333333332</v>
      </c>
      <c r="AF49" s="45">
        <v>3.7000000000000005E-2</v>
      </c>
      <c r="AG49" s="185">
        <v>0.62149999999999994</v>
      </c>
      <c r="AH49" s="185">
        <v>0.376</v>
      </c>
      <c r="AI49" s="43">
        <v>70.924908088357853</v>
      </c>
      <c r="AJ49" s="47">
        <v>70.202416757865336</v>
      </c>
      <c r="AK49" s="173">
        <v>7</v>
      </c>
      <c r="AL49" s="262">
        <v>8</v>
      </c>
      <c r="AM49" s="262">
        <v>3</v>
      </c>
      <c r="AN49" s="262">
        <v>1</v>
      </c>
      <c r="AO49" s="262">
        <v>3</v>
      </c>
      <c r="AP49" s="262">
        <v>1</v>
      </c>
      <c r="AQ49" s="262">
        <v>0</v>
      </c>
      <c r="AR49" s="233">
        <v>0.5</v>
      </c>
      <c r="AS49" s="60"/>
      <c r="AT49" s="61">
        <v>1</v>
      </c>
      <c r="AU49" s="61"/>
      <c r="AV49" s="61"/>
      <c r="AW49" s="61"/>
      <c r="AX49" s="61">
        <v>1</v>
      </c>
      <c r="AY49" s="62"/>
      <c r="AZ49" s="62"/>
      <c r="BA49" s="62"/>
      <c r="BB49" s="62"/>
      <c r="BC49" s="62"/>
      <c r="BD49" s="61"/>
      <c r="BE49" s="153"/>
      <c r="BF49" s="61"/>
      <c r="BG49" s="153"/>
      <c r="BH49" s="163"/>
      <c r="BI49" s="163"/>
      <c r="BJ49" s="163"/>
      <c r="BK49" s="164"/>
      <c r="BL49" s="60">
        <v>379</v>
      </c>
      <c r="BM49" s="61">
        <v>3044.3999999999996</v>
      </c>
      <c r="BN49" s="61">
        <v>46</v>
      </c>
      <c r="BO49" s="61">
        <v>28</v>
      </c>
      <c r="BP49" s="61">
        <v>6</v>
      </c>
      <c r="BQ49" s="61">
        <v>27.599999999999998</v>
      </c>
      <c r="BR49" s="62"/>
      <c r="BS49" s="62"/>
      <c r="BT49" s="62">
        <v>1.34</v>
      </c>
      <c r="BU49" s="62">
        <v>4</v>
      </c>
      <c r="BV49" s="62">
        <v>15</v>
      </c>
      <c r="BW49" s="61">
        <v>12</v>
      </c>
      <c r="BX49" s="153">
        <v>4.2427440633245384E-2</v>
      </c>
      <c r="BY49" s="61">
        <v>34</v>
      </c>
      <c r="BZ49" s="153">
        <v>0.12021108179419526</v>
      </c>
      <c r="CA49" s="163">
        <v>58.3</v>
      </c>
      <c r="CB49" s="163">
        <v>3.4</v>
      </c>
      <c r="CC49" s="163">
        <v>83.9</v>
      </c>
      <c r="CD49" s="164">
        <v>16.100000000000001</v>
      </c>
      <c r="CE49" s="60">
        <v>928</v>
      </c>
      <c r="CF49" s="61">
        <v>3252</v>
      </c>
      <c r="CG49" s="61">
        <v>90</v>
      </c>
      <c r="CH49" s="61">
        <v>57</v>
      </c>
      <c r="CI49" s="61">
        <v>9</v>
      </c>
      <c r="CJ49" s="61">
        <v>27.599999999999998</v>
      </c>
      <c r="CK49" s="62">
        <v>1.19</v>
      </c>
      <c r="CL49" s="62"/>
      <c r="CM49" s="62">
        <v>2.25</v>
      </c>
      <c r="CN49" s="62">
        <v>6.3</v>
      </c>
      <c r="CO49" s="62">
        <v>13.3</v>
      </c>
      <c r="CP49" s="61">
        <v>22</v>
      </c>
      <c r="CQ49" s="153">
        <v>5.3340517241379309E-2</v>
      </c>
      <c r="CR49" s="61">
        <v>68</v>
      </c>
      <c r="CS49" s="153">
        <v>0.1648706896551724</v>
      </c>
      <c r="CT49" s="163">
        <v>59.1</v>
      </c>
      <c r="CU49" s="163">
        <v>6.6</v>
      </c>
      <c r="CV49" s="163">
        <v>74.900000000000006</v>
      </c>
      <c r="CW49" s="164">
        <v>25.1</v>
      </c>
      <c r="CX49" s="60">
        <v>65</v>
      </c>
      <c r="CY49" s="61">
        <v>1864.2</v>
      </c>
      <c r="CZ49" s="61">
        <v>19</v>
      </c>
      <c r="DA49" s="61">
        <v>9</v>
      </c>
      <c r="DB49" s="61">
        <v>3</v>
      </c>
      <c r="DC49" s="61">
        <v>15.6</v>
      </c>
      <c r="DD49" s="62">
        <v>1.04</v>
      </c>
      <c r="DE49" s="61"/>
      <c r="DF49" s="62">
        <v>0.33</v>
      </c>
      <c r="DG49" s="62">
        <v>1</v>
      </c>
      <c r="DH49" s="62">
        <v>13.1</v>
      </c>
      <c r="DI49" s="61">
        <v>5</v>
      </c>
      <c r="DJ49" s="153">
        <v>2.5384615384615384E-2</v>
      </c>
      <c r="DK49" s="61">
        <v>14</v>
      </c>
      <c r="DL49" s="153">
        <v>7.1076923076923079E-2</v>
      </c>
      <c r="DM49" s="163">
        <v>80</v>
      </c>
      <c r="DN49" s="163">
        <v>10</v>
      </c>
      <c r="DO49" s="163">
        <v>82.3</v>
      </c>
      <c r="DP49" s="164">
        <v>17.2</v>
      </c>
      <c r="DQ49" s="60">
        <v>684</v>
      </c>
      <c r="DR49" s="61">
        <v>2888</v>
      </c>
      <c r="DS49" s="61">
        <v>71</v>
      </c>
      <c r="DT49" s="61">
        <v>52</v>
      </c>
      <c r="DU49" s="61">
        <v>6</v>
      </c>
      <c r="DV49" s="61">
        <v>18</v>
      </c>
      <c r="DW49" s="62">
        <v>1.1200000000000001</v>
      </c>
      <c r="DX49" s="61"/>
      <c r="DY49" s="62">
        <v>1.81</v>
      </c>
      <c r="DZ49" s="62">
        <v>4</v>
      </c>
      <c r="EA49" s="62">
        <v>12.7</v>
      </c>
      <c r="EB49" s="61">
        <v>14</v>
      </c>
      <c r="EC49" s="153">
        <v>3.7046783625730995E-2</v>
      </c>
      <c r="ED49" s="61">
        <v>57</v>
      </c>
      <c r="EE49" s="153">
        <v>0.15083333333333332</v>
      </c>
      <c r="EF49" s="62">
        <v>57.1</v>
      </c>
      <c r="EG49" s="62">
        <v>3.7</v>
      </c>
      <c r="EH49" s="62">
        <v>42</v>
      </c>
      <c r="EI49" s="63">
        <v>58</v>
      </c>
      <c r="EQ49" s="352"/>
      <c r="ER49" s="352"/>
    </row>
    <row r="50" spans="1:148" ht="15.75" customHeight="1" x14ac:dyDescent="0.2">
      <c r="A50" s="30">
        <v>48</v>
      </c>
      <c r="B50" s="32" t="s">
        <v>485</v>
      </c>
      <c r="C50" s="120">
        <v>4.6671428571428573</v>
      </c>
      <c r="D50" s="34" t="s">
        <v>783</v>
      </c>
      <c r="E50" s="35">
        <v>2</v>
      </c>
      <c r="F50" s="36">
        <v>37166</v>
      </c>
      <c r="G50" s="124">
        <v>24.002739726027396</v>
      </c>
      <c r="H50" s="37" t="s">
        <v>684</v>
      </c>
      <c r="I50" s="37">
        <v>23.583561643835615</v>
      </c>
      <c r="J50" s="37" t="s">
        <v>976</v>
      </c>
      <c r="K50" s="37" t="s">
        <v>982</v>
      </c>
      <c r="L50" s="37" t="s">
        <v>987</v>
      </c>
      <c r="M50" s="35">
        <v>75</v>
      </c>
      <c r="N50" s="35">
        <v>218</v>
      </c>
      <c r="O50" s="171">
        <v>4.5599999999999996</v>
      </c>
      <c r="P50" s="172">
        <v>0</v>
      </c>
      <c r="Q50" s="57">
        <v>6.0412224591329076E-2</v>
      </c>
      <c r="R50" s="58">
        <v>3.542254030217596E-2</v>
      </c>
      <c r="S50" s="58">
        <v>0.17024802223647637</v>
      </c>
      <c r="T50" s="58">
        <v>0.27580672410880214</v>
      </c>
      <c r="U50" s="58">
        <v>0.19770966655439542</v>
      </c>
      <c r="V50" s="58">
        <v>0.23675819533159878</v>
      </c>
      <c r="W50" s="208">
        <v>0.23675819533159878</v>
      </c>
      <c r="X50" s="183">
        <v>21.917808219178081</v>
      </c>
      <c r="Y50" s="43">
        <v>1.81</v>
      </c>
      <c r="Z50" s="43">
        <v>2.2000000000000002</v>
      </c>
      <c r="AA50" s="43">
        <v>12.8</v>
      </c>
      <c r="AB50" s="43">
        <v>0.8</v>
      </c>
      <c r="AC50" s="43">
        <v>0</v>
      </c>
      <c r="AD50" s="44">
        <v>4.7904599659284501E-2</v>
      </c>
      <c r="AE50" s="44">
        <v>0.13362862010221466</v>
      </c>
      <c r="AF50" s="45">
        <v>2.2000000000000002E-2</v>
      </c>
      <c r="AG50" s="185">
        <v>0.86699999999999999</v>
      </c>
      <c r="AH50" s="185">
        <v>0.1245</v>
      </c>
      <c r="AI50" s="43">
        <v>100.83867223961045</v>
      </c>
      <c r="AJ50" s="47">
        <v>103.94126668582537</v>
      </c>
      <c r="AK50" s="173">
        <v>6</v>
      </c>
      <c r="AL50" s="262">
        <v>3</v>
      </c>
      <c r="AM50" s="262">
        <v>3</v>
      </c>
      <c r="AN50" s="262">
        <v>0</v>
      </c>
      <c r="AO50" s="262">
        <v>6</v>
      </c>
      <c r="AP50" s="262">
        <v>7</v>
      </c>
      <c r="AQ50" s="262">
        <v>0</v>
      </c>
      <c r="AR50" s="233">
        <v>0</v>
      </c>
      <c r="AS50" s="60">
        <v>17</v>
      </c>
      <c r="AT50" s="61">
        <v>281.39999999999998</v>
      </c>
      <c r="AU50" s="61">
        <v>1</v>
      </c>
      <c r="AV50" s="61">
        <v>1</v>
      </c>
      <c r="AW50" s="61">
        <v>0</v>
      </c>
      <c r="AX50" s="61">
        <v>1.6</v>
      </c>
      <c r="AY50" s="62"/>
      <c r="AZ50" s="62"/>
      <c r="BA50" s="62">
        <v>3.4</v>
      </c>
      <c r="BB50" s="62">
        <v>1</v>
      </c>
      <c r="BC50" s="62">
        <v>16</v>
      </c>
      <c r="BD50" s="61">
        <v>1</v>
      </c>
      <c r="BE50" s="153">
        <v>0.2</v>
      </c>
      <c r="BF50" s="61">
        <v>0</v>
      </c>
      <c r="BG50" s="153">
        <v>0</v>
      </c>
      <c r="BH50" s="163">
        <v>100</v>
      </c>
      <c r="BI50" s="163">
        <v>0</v>
      </c>
      <c r="BJ50" s="163">
        <v>100</v>
      </c>
      <c r="BK50" s="164">
        <v>0</v>
      </c>
      <c r="BL50" s="60">
        <v>98</v>
      </c>
      <c r="BM50" s="61">
        <v>2766.6</v>
      </c>
      <c r="BN50" s="61">
        <v>13</v>
      </c>
      <c r="BO50" s="61">
        <v>5</v>
      </c>
      <c r="BP50" s="61">
        <v>0</v>
      </c>
      <c r="BQ50" s="61">
        <v>25.2</v>
      </c>
      <c r="BR50" s="62"/>
      <c r="BS50" s="62"/>
      <c r="BT50" s="62">
        <v>1.36</v>
      </c>
      <c r="BU50" s="62">
        <v>5</v>
      </c>
      <c r="BV50" s="62">
        <v>15.3</v>
      </c>
      <c r="BW50" s="61">
        <v>4</v>
      </c>
      <c r="BX50" s="153">
        <v>5.5510204081632659E-2</v>
      </c>
      <c r="BY50" s="61">
        <v>9</v>
      </c>
      <c r="BZ50" s="153">
        <v>0.12489795918367348</v>
      </c>
      <c r="CA50" s="163">
        <v>50</v>
      </c>
      <c r="CB50" s="163">
        <v>16.7</v>
      </c>
      <c r="CC50" s="163">
        <v>83.3</v>
      </c>
      <c r="CD50" s="164">
        <v>16.7</v>
      </c>
      <c r="CE50" s="60">
        <v>637</v>
      </c>
      <c r="CF50" s="61">
        <v>3741.6000000000004</v>
      </c>
      <c r="CG50" s="61">
        <v>60</v>
      </c>
      <c r="CH50" s="61">
        <v>42</v>
      </c>
      <c r="CI50" s="61">
        <v>9</v>
      </c>
      <c r="CJ50" s="61">
        <v>39.599999999999994</v>
      </c>
      <c r="CK50" s="62">
        <v>1.06</v>
      </c>
      <c r="CL50" s="62"/>
      <c r="CM50" s="62">
        <v>2.29</v>
      </c>
      <c r="CN50" s="62">
        <v>2.2999999999999998</v>
      </c>
      <c r="CO50" s="62">
        <v>16.100000000000001</v>
      </c>
      <c r="CP50" s="61">
        <v>23</v>
      </c>
      <c r="CQ50" s="153">
        <v>8.2684458398744123E-2</v>
      </c>
      <c r="CR50" s="61">
        <v>37</v>
      </c>
      <c r="CS50" s="153">
        <v>0.13301412872841445</v>
      </c>
      <c r="CT50" s="163">
        <v>65.2</v>
      </c>
      <c r="CU50" s="163">
        <v>4.5</v>
      </c>
      <c r="CV50" s="163">
        <v>85.6</v>
      </c>
      <c r="CW50" s="164">
        <v>14.4</v>
      </c>
      <c r="CX50" s="60">
        <v>653</v>
      </c>
      <c r="CY50" s="61">
        <v>2367.6000000000004</v>
      </c>
      <c r="CZ50" s="61">
        <v>88</v>
      </c>
      <c r="DA50" s="61">
        <v>59</v>
      </c>
      <c r="DB50" s="61">
        <v>4</v>
      </c>
      <c r="DC50" s="61">
        <v>14.399999999999999</v>
      </c>
      <c r="DD50" s="62">
        <v>0.74</v>
      </c>
      <c r="DE50" s="61"/>
      <c r="DF50" s="62">
        <v>1.81</v>
      </c>
      <c r="DG50" s="62">
        <v>1.8</v>
      </c>
      <c r="DH50" s="62">
        <v>11.4</v>
      </c>
      <c r="DI50" s="61">
        <v>20</v>
      </c>
      <c r="DJ50" s="153">
        <v>5.5436447166921907E-2</v>
      </c>
      <c r="DK50" s="61">
        <v>68</v>
      </c>
      <c r="DL50" s="153">
        <v>0.18848392036753447</v>
      </c>
      <c r="DM50" s="163">
        <v>40</v>
      </c>
      <c r="DN50" s="163">
        <v>0</v>
      </c>
      <c r="DO50" s="163">
        <v>87</v>
      </c>
      <c r="DP50" s="164">
        <v>12.5</v>
      </c>
      <c r="DQ50" s="60">
        <v>587</v>
      </c>
      <c r="DR50" s="61">
        <v>2969</v>
      </c>
      <c r="DS50" s="61">
        <v>72</v>
      </c>
      <c r="DT50" s="61">
        <v>44</v>
      </c>
      <c r="DU50" s="61">
        <v>3</v>
      </c>
      <c r="DV50" s="61">
        <v>16.799999999999997</v>
      </c>
      <c r="DW50" s="62">
        <v>0.8</v>
      </c>
      <c r="DX50" s="61"/>
      <c r="DY50" s="62">
        <v>1.48</v>
      </c>
      <c r="DZ50" s="62">
        <v>2.2000000000000002</v>
      </c>
      <c r="EA50" s="62">
        <v>12.8</v>
      </c>
      <c r="EB50" s="61">
        <v>19</v>
      </c>
      <c r="EC50" s="153">
        <v>4.7904599659284501E-2</v>
      </c>
      <c r="ED50" s="61">
        <v>53</v>
      </c>
      <c r="EE50" s="153">
        <v>0.13362862010221466</v>
      </c>
      <c r="EF50" s="62">
        <v>57.9</v>
      </c>
      <c r="EG50" s="62">
        <v>2.2000000000000002</v>
      </c>
      <c r="EH50" s="62">
        <v>86.4</v>
      </c>
      <c r="EI50" s="63">
        <v>12.4</v>
      </c>
      <c r="EQ50" s="352"/>
      <c r="ER50" s="352"/>
    </row>
    <row r="51" spans="1:148" ht="15.75" customHeight="1" x14ac:dyDescent="0.2">
      <c r="A51" s="30">
        <v>49</v>
      </c>
      <c r="B51" s="32" t="s">
        <v>370</v>
      </c>
      <c r="C51" s="120">
        <v>4.63</v>
      </c>
      <c r="D51" s="34" t="s">
        <v>668</v>
      </c>
      <c r="E51" s="35">
        <v>4</v>
      </c>
      <c r="F51" s="36">
        <v>37368</v>
      </c>
      <c r="G51" s="124">
        <v>23.449315068493149</v>
      </c>
      <c r="H51" s="37" t="s">
        <v>754</v>
      </c>
      <c r="I51" s="37">
        <v>23.030136986301368</v>
      </c>
      <c r="J51" s="37" t="s">
        <v>983</v>
      </c>
      <c r="K51" s="37" t="s">
        <v>977</v>
      </c>
      <c r="L51" s="37" t="s">
        <v>988</v>
      </c>
      <c r="M51" s="35">
        <v>70</v>
      </c>
      <c r="N51" s="35">
        <v>207</v>
      </c>
      <c r="O51" s="171">
        <v>4.83</v>
      </c>
      <c r="P51" s="172">
        <v>0</v>
      </c>
      <c r="Q51" s="57">
        <v>6.1820617175828135E-3</v>
      </c>
      <c r="R51" s="58">
        <v>0.13444348327566322</v>
      </c>
      <c r="S51" s="58">
        <v>0.14345487148834429</v>
      </c>
      <c r="T51" s="58">
        <v>0.32856290995825882</v>
      </c>
      <c r="U51" s="58">
        <v>0.26972046716446491</v>
      </c>
      <c r="V51" s="58">
        <v>0.29914168856136186</v>
      </c>
      <c r="W51" s="208">
        <v>0.28418460413329377</v>
      </c>
      <c r="X51" s="183">
        <v>21.364383561643837</v>
      </c>
      <c r="Y51" s="43">
        <v>2.76</v>
      </c>
      <c r="Z51" s="43">
        <v>7.3</v>
      </c>
      <c r="AA51" s="43">
        <v>11.3</v>
      </c>
      <c r="AB51" s="43">
        <v>1.27</v>
      </c>
      <c r="AC51" s="43">
        <v>0</v>
      </c>
      <c r="AD51" s="44">
        <v>2.8491570541259986E-2</v>
      </c>
      <c r="AE51" s="44">
        <v>0.17971606033717835</v>
      </c>
      <c r="AF51" s="45">
        <v>2.7999999999999997E-2</v>
      </c>
      <c r="AG51" s="185">
        <v>7.2500000000000009E-2</v>
      </c>
      <c r="AH51" s="185">
        <v>0.91850000000000009</v>
      </c>
      <c r="AI51" s="43">
        <v>76.069720074041854</v>
      </c>
      <c r="AJ51" s="47">
        <v>70.701376542316126</v>
      </c>
      <c r="AK51" s="173">
        <v>7</v>
      </c>
      <c r="AL51" s="262">
        <v>4</v>
      </c>
      <c r="AM51" s="262">
        <v>5</v>
      </c>
      <c r="AN51" s="262">
        <v>5</v>
      </c>
      <c r="AO51" s="262">
        <v>3</v>
      </c>
      <c r="AP51" s="262">
        <v>1</v>
      </c>
      <c r="AQ51" s="262">
        <v>0</v>
      </c>
      <c r="AR51" s="233">
        <v>0.5</v>
      </c>
      <c r="AS51" s="60">
        <v>12</v>
      </c>
      <c r="AT51" s="61">
        <v>1941.1000000000001</v>
      </c>
      <c r="AU51" s="61">
        <v>2</v>
      </c>
      <c r="AV51" s="61">
        <v>1</v>
      </c>
      <c r="AW51" s="61">
        <v>0</v>
      </c>
      <c r="AX51" s="61">
        <v>16.8</v>
      </c>
      <c r="AY51" s="62"/>
      <c r="AZ51" s="62"/>
      <c r="BA51" s="62">
        <v>1.2</v>
      </c>
      <c r="BB51" s="62">
        <v>0</v>
      </c>
      <c r="BC51" s="62">
        <v>7.5</v>
      </c>
      <c r="BD51" s="61">
        <v>0</v>
      </c>
      <c r="BE51" s="153">
        <v>0</v>
      </c>
      <c r="BF51" s="61">
        <v>2</v>
      </c>
      <c r="BG51" s="153">
        <v>0.2</v>
      </c>
      <c r="BH51" s="62">
        <v>0</v>
      </c>
      <c r="BI51" s="62">
        <v>0</v>
      </c>
      <c r="BJ51" s="62">
        <v>9.1</v>
      </c>
      <c r="BK51" s="63">
        <v>90.9</v>
      </c>
      <c r="BL51" s="60">
        <v>373</v>
      </c>
      <c r="BM51" s="61">
        <v>2774.3999999999996</v>
      </c>
      <c r="BN51" s="61">
        <v>34</v>
      </c>
      <c r="BO51" s="61">
        <v>24</v>
      </c>
      <c r="BP51" s="61">
        <v>2</v>
      </c>
      <c r="BQ51" s="61">
        <v>30</v>
      </c>
      <c r="BR51" s="62"/>
      <c r="BS51" s="62"/>
      <c r="BT51" s="62">
        <v>2.16</v>
      </c>
      <c r="BU51" s="62">
        <v>5.7</v>
      </c>
      <c r="BV51" s="62">
        <v>13.6</v>
      </c>
      <c r="BW51" s="61">
        <v>7</v>
      </c>
      <c r="BX51" s="153">
        <v>4.0536193029490623E-2</v>
      </c>
      <c r="BY51" s="61">
        <v>27</v>
      </c>
      <c r="BZ51" s="153">
        <v>0.15635388739946382</v>
      </c>
      <c r="CA51" s="62">
        <v>28.6</v>
      </c>
      <c r="CB51" s="62">
        <v>11.1</v>
      </c>
      <c r="CC51" s="62">
        <v>11.3</v>
      </c>
      <c r="CD51" s="63">
        <v>88.7</v>
      </c>
      <c r="CE51" s="60">
        <v>240</v>
      </c>
      <c r="CF51" s="61">
        <v>1673</v>
      </c>
      <c r="CG51" s="61">
        <v>27</v>
      </c>
      <c r="CH51" s="61">
        <v>21</v>
      </c>
      <c r="CI51" s="61">
        <v>2</v>
      </c>
      <c r="CJ51" s="61">
        <v>10.5</v>
      </c>
      <c r="CK51" s="62">
        <v>0.85</v>
      </c>
      <c r="CL51" s="62"/>
      <c r="CM51" s="62">
        <v>1.94</v>
      </c>
      <c r="CN51" s="62">
        <v>4.8</v>
      </c>
      <c r="CO51" s="62">
        <v>11.1</v>
      </c>
      <c r="CP51" s="61">
        <v>3</v>
      </c>
      <c r="CQ51" s="153">
        <v>2.4250000000000001E-2</v>
      </c>
      <c r="CR51" s="61">
        <v>24</v>
      </c>
      <c r="CS51" s="153">
        <v>0.19400000000000001</v>
      </c>
      <c r="CT51" s="62">
        <v>100</v>
      </c>
      <c r="CU51" s="62">
        <v>0</v>
      </c>
      <c r="CV51" s="62">
        <v>3.8</v>
      </c>
      <c r="CW51" s="63">
        <v>96.2</v>
      </c>
      <c r="CX51" s="60">
        <v>1102</v>
      </c>
      <c r="CY51" s="61">
        <v>3354</v>
      </c>
      <c r="CZ51" s="61">
        <v>119</v>
      </c>
      <c r="DA51" s="61">
        <v>85</v>
      </c>
      <c r="DB51" s="61">
        <v>6</v>
      </c>
      <c r="DC51" s="61">
        <v>23.400000000000002</v>
      </c>
      <c r="DD51" s="62">
        <v>0.87</v>
      </c>
      <c r="DE51" s="62"/>
      <c r="DF51" s="62">
        <v>2.76</v>
      </c>
      <c r="DG51" s="62">
        <v>4.2</v>
      </c>
      <c r="DH51" s="62">
        <v>9.3000000000000007</v>
      </c>
      <c r="DI51" s="61">
        <v>15</v>
      </c>
      <c r="DJ51" s="153">
        <v>3.7568058076225042E-2</v>
      </c>
      <c r="DK51" s="61">
        <v>104</v>
      </c>
      <c r="DL51" s="153">
        <v>0.26047186932849364</v>
      </c>
      <c r="DM51" s="62">
        <v>46.7</v>
      </c>
      <c r="DN51" s="62">
        <v>4.5</v>
      </c>
      <c r="DO51" s="62">
        <v>5</v>
      </c>
      <c r="DP51" s="63">
        <v>93.2</v>
      </c>
      <c r="DQ51" s="60">
        <v>1127</v>
      </c>
      <c r="DR51" s="61">
        <v>4178.3999999999996</v>
      </c>
      <c r="DS51" s="61">
        <v>95</v>
      </c>
      <c r="DT51" s="61">
        <v>69</v>
      </c>
      <c r="DU51" s="61">
        <v>11</v>
      </c>
      <c r="DV51" s="61">
        <v>38.400000000000006</v>
      </c>
      <c r="DW51" s="62">
        <v>1.27</v>
      </c>
      <c r="DX51" s="61"/>
      <c r="DY51" s="62">
        <v>2.4700000000000002</v>
      </c>
      <c r="DZ51" s="62">
        <v>7.3</v>
      </c>
      <c r="EA51" s="62">
        <v>11.3</v>
      </c>
      <c r="EB51" s="61">
        <v>13</v>
      </c>
      <c r="EC51" s="153">
        <v>2.8491570541259986E-2</v>
      </c>
      <c r="ED51" s="61">
        <v>82</v>
      </c>
      <c r="EE51" s="153">
        <v>0.17971606033717835</v>
      </c>
      <c r="EF51" s="62">
        <v>61.5</v>
      </c>
      <c r="EG51" s="62">
        <v>2.8</v>
      </c>
      <c r="EH51" s="62">
        <v>9.5</v>
      </c>
      <c r="EI51" s="63">
        <v>90.5</v>
      </c>
      <c r="EQ51" s="352"/>
      <c r="ER51" s="352"/>
    </row>
    <row r="52" spans="1:148" ht="15.75" customHeight="1" x14ac:dyDescent="0.2">
      <c r="A52" s="30">
        <v>50</v>
      </c>
      <c r="B52" s="32" t="s">
        <v>429</v>
      </c>
      <c r="C52" s="120">
        <v>4.6042857142857141</v>
      </c>
      <c r="D52" s="34" t="s">
        <v>746</v>
      </c>
      <c r="E52" s="35">
        <v>4</v>
      </c>
      <c r="F52" s="36">
        <v>36765</v>
      </c>
      <c r="G52" s="124">
        <v>25.101369863013698</v>
      </c>
      <c r="H52" s="37" t="s">
        <v>754</v>
      </c>
      <c r="I52" s="37">
        <v>24.682191780821917</v>
      </c>
      <c r="J52" s="37" t="s">
        <v>976</v>
      </c>
      <c r="K52" s="37" t="s">
        <v>984</v>
      </c>
      <c r="L52" s="37" t="s">
        <v>988</v>
      </c>
      <c r="M52" s="35">
        <v>73</v>
      </c>
      <c r="N52" s="35">
        <v>198</v>
      </c>
      <c r="O52" s="171">
        <v>4.6500000000000004</v>
      </c>
      <c r="P52" s="172">
        <v>0</v>
      </c>
      <c r="Q52" s="57">
        <v>1.6083634901487738E-2</v>
      </c>
      <c r="R52" s="58">
        <v>0.38031800601633003</v>
      </c>
      <c r="S52" s="58">
        <v>0.32328748651564188</v>
      </c>
      <c r="T52" s="58">
        <v>0.17848289538919188</v>
      </c>
      <c r="U52" s="58">
        <v>0.16411474832805348</v>
      </c>
      <c r="V52" s="58">
        <v>0.27221637717219177</v>
      </c>
      <c r="W52" s="208">
        <v>0.25860555831358217</v>
      </c>
      <c r="X52" s="183">
        <v>21.027397260273972</v>
      </c>
      <c r="Y52" s="43">
        <v>3.79</v>
      </c>
      <c r="Z52" s="43">
        <v>9.6999999999999993</v>
      </c>
      <c r="AA52" s="43">
        <v>14.7</v>
      </c>
      <c r="AB52" s="43">
        <v>1.72</v>
      </c>
      <c r="AC52" s="43">
        <v>1.66</v>
      </c>
      <c r="AD52" s="44">
        <v>2.3592493297587131E-2</v>
      </c>
      <c r="AE52" s="44">
        <v>0.11324396782841822</v>
      </c>
      <c r="AF52" s="45">
        <v>0.11800000000000001</v>
      </c>
      <c r="AG52" s="185">
        <v>0.87</v>
      </c>
      <c r="AH52" s="185">
        <v>0.13</v>
      </c>
      <c r="AI52" s="43">
        <v>84.699992985781819</v>
      </c>
      <c r="AJ52" s="47">
        <v>83.837178887400924</v>
      </c>
      <c r="AK52" s="173">
        <v>7</v>
      </c>
      <c r="AL52" s="262">
        <v>4</v>
      </c>
      <c r="AM52" s="262">
        <v>7</v>
      </c>
      <c r="AN52" s="262">
        <v>7</v>
      </c>
      <c r="AO52" s="262">
        <v>5</v>
      </c>
      <c r="AP52" s="262">
        <v>3</v>
      </c>
      <c r="AQ52" s="262">
        <v>0</v>
      </c>
      <c r="AR52" s="233">
        <v>0</v>
      </c>
      <c r="AS52" s="60">
        <v>48</v>
      </c>
      <c r="AT52" s="61">
        <v>2984.3999999999996</v>
      </c>
      <c r="AU52" s="61">
        <v>11</v>
      </c>
      <c r="AV52" s="61">
        <v>7</v>
      </c>
      <c r="AW52" s="61">
        <v>1</v>
      </c>
      <c r="AX52" s="61"/>
      <c r="AY52" s="62"/>
      <c r="AZ52" s="62"/>
      <c r="BA52" s="62">
        <v>0.6</v>
      </c>
      <c r="BB52" s="62">
        <v>2.4</v>
      </c>
      <c r="BC52" s="62">
        <v>5.5</v>
      </c>
      <c r="BD52" s="61">
        <v>4</v>
      </c>
      <c r="BE52" s="153">
        <v>0.05</v>
      </c>
      <c r="BF52" s="61">
        <v>7</v>
      </c>
      <c r="BG52" s="153">
        <v>8.7499999999999994E-2</v>
      </c>
      <c r="BH52" s="62">
        <v>50</v>
      </c>
      <c r="BI52" s="62">
        <v>12.5</v>
      </c>
      <c r="BJ52" s="62">
        <v>91.7</v>
      </c>
      <c r="BK52" s="63">
        <v>8.3000000000000007</v>
      </c>
      <c r="BL52" s="60">
        <v>1062</v>
      </c>
      <c r="BM52" s="61">
        <v>2792.4</v>
      </c>
      <c r="BN52" s="61">
        <v>97</v>
      </c>
      <c r="BO52" s="61">
        <v>62</v>
      </c>
      <c r="BP52" s="61">
        <v>5</v>
      </c>
      <c r="BQ52" s="61"/>
      <c r="BR52" s="62"/>
      <c r="BS52" s="62"/>
      <c r="BT52" s="62">
        <v>2.73</v>
      </c>
      <c r="BU52" s="62">
        <v>5</v>
      </c>
      <c r="BV52" s="62">
        <v>13.3</v>
      </c>
      <c r="BW52" s="61">
        <v>17</v>
      </c>
      <c r="BX52" s="153">
        <v>4.3700564971751413E-2</v>
      </c>
      <c r="BY52" s="61">
        <v>80</v>
      </c>
      <c r="BZ52" s="153">
        <v>0.20564971751412428</v>
      </c>
      <c r="CA52" s="62">
        <v>52.9</v>
      </c>
      <c r="CB52" s="62">
        <v>17.3</v>
      </c>
      <c r="CC52" s="62">
        <v>94.6</v>
      </c>
      <c r="CD52" s="63">
        <v>5.4</v>
      </c>
      <c r="CE52" s="60">
        <v>959</v>
      </c>
      <c r="CF52" s="61">
        <v>2966.3999999999996</v>
      </c>
      <c r="CG52" s="61">
        <v>88</v>
      </c>
      <c r="CH52" s="61">
        <v>54</v>
      </c>
      <c r="CI52" s="61">
        <v>9</v>
      </c>
      <c r="CJ52" s="61"/>
      <c r="CK52" s="62">
        <v>1.5</v>
      </c>
      <c r="CL52" s="62"/>
      <c r="CM52" s="62">
        <v>2.96</v>
      </c>
      <c r="CN52" s="62">
        <v>3.8</v>
      </c>
      <c r="CO52" s="62">
        <v>16.2</v>
      </c>
      <c r="CP52" s="61">
        <v>23</v>
      </c>
      <c r="CQ52" s="153">
        <v>7.0990615224191866E-2</v>
      </c>
      <c r="CR52" s="61">
        <v>65</v>
      </c>
      <c r="CS52" s="153">
        <v>0.20062565172054223</v>
      </c>
      <c r="CT52" s="62">
        <v>52.2</v>
      </c>
      <c r="CU52" s="62">
        <v>6.9</v>
      </c>
      <c r="CV52" s="62">
        <v>83.2</v>
      </c>
      <c r="CW52" s="63">
        <v>16.8</v>
      </c>
      <c r="CX52" s="60">
        <v>72</v>
      </c>
      <c r="CY52" s="61">
        <v>403.4</v>
      </c>
      <c r="CZ52" s="61">
        <v>7</v>
      </c>
      <c r="DA52" s="61">
        <v>5</v>
      </c>
      <c r="DB52" s="61">
        <v>2</v>
      </c>
      <c r="DC52" s="61">
        <v>3.6</v>
      </c>
      <c r="DD52" s="62">
        <v>1.66</v>
      </c>
      <c r="DE52" s="62">
        <v>1.66</v>
      </c>
      <c r="DF52" s="62">
        <v>3.79</v>
      </c>
      <c r="DG52" s="62">
        <v>5.2</v>
      </c>
      <c r="DH52" s="62">
        <v>12.6</v>
      </c>
      <c r="DI52" s="61">
        <v>0</v>
      </c>
      <c r="DJ52" s="153">
        <v>0</v>
      </c>
      <c r="DK52" s="61">
        <v>7</v>
      </c>
      <c r="DL52" s="153">
        <v>0.3684722222222222</v>
      </c>
      <c r="DM52" s="62">
        <v>0</v>
      </c>
      <c r="DN52" s="62">
        <v>0</v>
      </c>
      <c r="DO52" s="62">
        <v>95</v>
      </c>
      <c r="DP52" s="63">
        <v>5</v>
      </c>
      <c r="DQ52" s="60">
        <v>373</v>
      </c>
      <c r="DR52" s="61">
        <v>2272.8000000000002</v>
      </c>
      <c r="DS52" s="61">
        <v>29</v>
      </c>
      <c r="DT52" s="61">
        <v>15</v>
      </c>
      <c r="DU52" s="61">
        <v>3</v>
      </c>
      <c r="DV52" s="61">
        <v>14.3</v>
      </c>
      <c r="DW52" s="62">
        <v>1.72</v>
      </c>
      <c r="DX52" s="61"/>
      <c r="DY52" s="62">
        <v>1.76</v>
      </c>
      <c r="DZ52" s="62">
        <v>9.6999999999999993</v>
      </c>
      <c r="EA52" s="62">
        <v>14.7</v>
      </c>
      <c r="EB52" s="61">
        <v>5</v>
      </c>
      <c r="EC52" s="153">
        <v>2.3592493297587131E-2</v>
      </c>
      <c r="ED52" s="61">
        <v>24</v>
      </c>
      <c r="EE52" s="153">
        <v>0.11324396782841822</v>
      </c>
      <c r="EF52" s="62">
        <v>40</v>
      </c>
      <c r="EG52" s="62">
        <v>11.8</v>
      </c>
      <c r="EH52" s="62">
        <v>79</v>
      </c>
      <c r="EI52" s="63">
        <v>21</v>
      </c>
      <c r="EQ52" s="352"/>
      <c r="ER52" s="352"/>
    </row>
    <row r="53" spans="1:148" ht="15.75" customHeight="1" x14ac:dyDescent="0.2">
      <c r="A53" s="30">
        <v>51</v>
      </c>
      <c r="B53" s="32" t="s">
        <v>477</v>
      </c>
      <c r="C53" s="120">
        <v>4.572857142857143</v>
      </c>
      <c r="D53" s="34" t="s">
        <v>631</v>
      </c>
      <c r="E53" s="35">
        <v>1</v>
      </c>
      <c r="F53" s="36">
        <v>36887</v>
      </c>
      <c r="G53" s="124">
        <v>24.767123287671232</v>
      </c>
      <c r="H53" s="37" t="s">
        <v>684</v>
      </c>
      <c r="I53" s="37">
        <v>24.347945205479451</v>
      </c>
      <c r="J53" s="37" t="s">
        <v>978</v>
      </c>
      <c r="K53" s="37" t="s">
        <v>982</v>
      </c>
      <c r="L53" s="37" t="s">
        <v>987</v>
      </c>
      <c r="M53" s="35">
        <v>74</v>
      </c>
      <c r="N53" s="35">
        <v>215</v>
      </c>
      <c r="O53" s="171">
        <v>4.58</v>
      </c>
      <c r="P53" s="172">
        <v>0</v>
      </c>
      <c r="Q53" s="57">
        <v>0.15958142576847612</v>
      </c>
      <c r="R53" s="58">
        <v>0.10064043915827996</v>
      </c>
      <c r="S53" s="58">
        <v>7.1083762134634756E-2</v>
      </c>
      <c r="T53" s="58">
        <v>0.12642712849263454</v>
      </c>
      <c r="U53" s="58">
        <v>0.22895516074450087</v>
      </c>
      <c r="V53" s="58">
        <v>0.22895516074450087</v>
      </c>
      <c r="W53" s="208">
        <v>0.22895516074450087</v>
      </c>
      <c r="X53" s="183">
        <v>23.684931506849313</v>
      </c>
      <c r="Y53" s="43">
        <v>1.95</v>
      </c>
      <c r="Z53" s="43">
        <v>7.1</v>
      </c>
      <c r="AA53" s="43">
        <v>14.3</v>
      </c>
      <c r="AB53" s="43">
        <v>1.04</v>
      </c>
      <c r="AC53" s="43">
        <v>0</v>
      </c>
      <c r="AD53" s="44">
        <v>4.9538106235565822E-2</v>
      </c>
      <c r="AE53" s="44">
        <v>0.18013856812933027</v>
      </c>
      <c r="AF53" s="45">
        <v>9.4E-2</v>
      </c>
      <c r="AG53" s="185">
        <v>0.626</v>
      </c>
      <c r="AH53" s="185">
        <v>0.374</v>
      </c>
      <c r="AI53" s="43">
        <v>97.725194521054249</v>
      </c>
      <c r="AJ53" s="47">
        <v>98.724084376931231</v>
      </c>
      <c r="AK53" s="173">
        <v>6</v>
      </c>
      <c r="AL53" s="262">
        <v>0</v>
      </c>
      <c r="AM53" s="262">
        <v>3</v>
      </c>
      <c r="AN53" s="262">
        <v>5</v>
      </c>
      <c r="AO53" s="262">
        <v>6</v>
      </c>
      <c r="AP53" s="262">
        <v>6</v>
      </c>
      <c r="AQ53" s="262">
        <v>0</v>
      </c>
      <c r="AR53" s="233">
        <v>1</v>
      </c>
      <c r="AS53" s="60">
        <v>366</v>
      </c>
      <c r="AT53" s="61">
        <v>2293.5</v>
      </c>
      <c r="AU53" s="61">
        <v>50</v>
      </c>
      <c r="AV53" s="61">
        <v>28</v>
      </c>
      <c r="AW53" s="61">
        <v>4</v>
      </c>
      <c r="AX53" s="61">
        <v>19.8</v>
      </c>
      <c r="AY53" s="62"/>
      <c r="AZ53" s="62"/>
      <c r="BA53" s="62">
        <v>2.14</v>
      </c>
      <c r="BB53" s="62">
        <v>2.2999999999999998</v>
      </c>
      <c r="BC53" s="62">
        <v>15</v>
      </c>
      <c r="BD53" s="61">
        <v>20</v>
      </c>
      <c r="BE53" s="153">
        <v>0.11693989071038254</v>
      </c>
      <c r="BF53" s="61">
        <v>30</v>
      </c>
      <c r="BG53" s="153">
        <v>0.17540983606557378</v>
      </c>
      <c r="BH53" s="163">
        <v>45</v>
      </c>
      <c r="BI53" s="163">
        <v>9.6999999999999993</v>
      </c>
      <c r="BJ53" s="163">
        <v>81.3</v>
      </c>
      <c r="BK53" s="164">
        <v>18.8</v>
      </c>
      <c r="BL53" s="60">
        <v>308</v>
      </c>
      <c r="BM53" s="61">
        <v>3060.4</v>
      </c>
      <c r="BN53" s="61">
        <v>48</v>
      </c>
      <c r="BO53" s="61">
        <v>22</v>
      </c>
      <c r="BP53" s="61">
        <v>6</v>
      </c>
      <c r="BQ53" s="61">
        <v>22.400000000000002</v>
      </c>
      <c r="BR53" s="62"/>
      <c r="BS53" s="62"/>
      <c r="BT53" s="62">
        <v>1.41</v>
      </c>
      <c r="BU53" s="62">
        <v>4.9000000000000004</v>
      </c>
      <c r="BV53" s="62">
        <v>13.9</v>
      </c>
      <c r="BW53" s="61">
        <v>10</v>
      </c>
      <c r="BX53" s="153">
        <v>4.5779220779220774E-2</v>
      </c>
      <c r="BY53" s="61">
        <v>38</v>
      </c>
      <c r="BZ53" s="153">
        <v>0.17396103896103896</v>
      </c>
      <c r="CA53" s="163">
        <v>30</v>
      </c>
      <c r="CB53" s="163">
        <v>18.5</v>
      </c>
      <c r="CC53" s="163">
        <v>80.2</v>
      </c>
      <c r="CD53" s="164">
        <v>19.8</v>
      </c>
      <c r="CE53" s="60">
        <v>268</v>
      </c>
      <c r="CF53" s="61">
        <v>3770.2000000000003</v>
      </c>
      <c r="CG53" s="61">
        <v>36</v>
      </c>
      <c r="CH53" s="61">
        <v>24</v>
      </c>
      <c r="CI53" s="61">
        <v>0</v>
      </c>
      <c r="CJ53" s="61">
        <v>22.400000000000002</v>
      </c>
      <c r="CK53" s="62">
        <v>0.47</v>
      </c>
      <c r="CL53" s="62"/>
      <c r="CM53" s="62">
        <v>1.4</v>
      </c>
      <c r="CN53" s="62">
        <v>3.1</v>
      </c>
      <c r="CO53" s="62">
        <v>9</v>
      </c>
      <c r="CP53" s="61">
        <v>3</v>
      </c>
      <c r="CQ53" s="153">
        <v>1.5671641791044775E-2</v>
      </c>
      <c r="CR53" s="61">
        <v>33</v>
      </c>
      <c r="CS53" s="153">
        <v>0.17238805970149251</v>
      </c>
      <c r="CT53" s="163">
        <v>66.7</v>
      </c>
      <c r="CU53" s="163">
        <v>14.3</v>
      </c>
      <c r="CV53" s="163">
        <v>80.8</v>
      </c>
      <c r="CW53" s="164">
        <v>18.2</v>
      </c>
      <c r="CX53" s="60">
        <v>557</v>
      </c>
      <c r="CY53" s="61">
        <v>4405.7</v>
      </c>
      <c r="CZ53" s="61">
        <v>44</v>
      </c>
      <c r="DA53" s="61">
        <v>30</v>
      </c>
      <c r="DB53" s="61">
        <v>7</v>
      </c>
      <c r="DC53" s="61">
        <v>44.199999999999996</v>
      </c>
      <c r="DD53" s="62">
        <v>1.04</v>
      </c>
      <c r="DE53" s="61"/>
      <c r="DF53" s="62">
        <v>1.69</v>
      </c>
      <c r="DG53" s="62">
        <v>7.1</v>
      </c>
      <c r="DH53" s="62">
        <v>12</v>
      </c>
      <c r="DI53" s="61">
        <v>8</v>
      </c>
      <c r="DJ53" s="153">
        <v>2.4272890484739677E-2</v>
      </c>
      <c r="DK53" s="61">
        <v>36</v>
      </c>
      <c r="DL53" s="153">
        <v>0.10922800718132854</v>
      </c>
      <c r="DM53" s="163">
        <v>37.5</v>
      </c>
      <c r="DN53" s="163">
        <v>9.1</v>
      </c>
      <c r="DO53" s="163">
        <v>47.1</v>
      </c>
      <c r="DP53" s="164">
        <v>52.9</v>
      </c>
      <c r="DQ53" s="60">
        <v>866</v>
      </c>
      <c r="DR53" s="61">
        <v>3782.3999999999996</v>
      </c>
      <c r="DS53" s="61">
        <v>102</v>
      </c>
      <c r="DT53" s="61">
        <v>58</v>
      </c>
      <c r="DU53" s="61">
        <v>9</v>
      </c>
      <c r="DV53" s="61">
        <v>26.400000000000002</v>
      </c>
      <c r="DW53" s="62">
        <v>0.82</v>
      </c>
      <c r="DX53" s="61"/>
      <c r="DY53" s="62">
        <v>1.95</v>
      </c>
      <c r="DZ53" s="62">
        <v>4.4000000000000004</v>
      </c>
      <c r="EA53" s="62">
        <v>14.3</v>
      </c>
      <c r="EB53" s="61">
        <v>22</v>
      </c>
      <c r="EC53" s="153">
        <v>4.9538106235565822E-2</v>
      </c>
      <c r="ED53" s="61">
        <v>80</v>
      </c>
      <c r="EE53" s="153">
        <v>0.18013856812933027</v>
      </c>
      <c r="EF53" s="62">
        <v>27.3</v>
      </c>
      <c r="EG53" s="62">
        <v>9.4</v>
      </c>
      <c r="EH53" s="62">
        <v>78.099999999999994</v>
      </c>
      <c r="EI53" s="63">
        <v>21.9</v>
      </c>
      <c r="EQ53" s="352"/>
      <c r="ER53" s="352"/>
    </row>
    <row r="54" spans="1:148" ht="15.75" customHeight="1" x14ac:dyDescent="0.2">
      <c r="A54" s="30">
        <v>51</v>
      </c>
      <c r="B54" s="32" t="s">
        <v>580</v>
      </c>
      <c r="C54" s="120">
        <v>4.572857142857143</v>
      </c>
      <c r="D54" s="34" t="s">
        <v>719</v>
      </c>
      <c r="E54" s="35">
        <v>1</v>
      </c>
      <c r="F54" s="271">
        <v>37143</v>
      </c>
      <c r="G54" s="124">
        <v>24.065753424657533</v>
      </c>
      <c r="H54" s="37" t="s">
        <v>754</v>
      </c>
      <c r="I54" s="37">
        <v>23.646575342465752</v>
      </c>
      <c r="J54" s="37" t="s">
        <v>978</v>
      </c>
      <c r="K54" s="37" t="s">
        <v>984</v>
      </c>
      <c r="L54" s="37" t="s">
        <v>986</v>
      </c>
      <c r="M54" s="35">
        <v>67</v>
      </c>
      <c r="N54" s="35">
        <v>152</v>
      </c>
      <c r="O54" s="171">
        <v>4.53</v>
      </c>
      <c r="P54" s="172">
        <v>0</v>
      </c>
      <c r="Q54" s="57">
        <v>0</v>
      </c>
      <c r="R54" s="58">
        <v>1.2806720967163567E-2</v>
      </c>
      <c r="S54" s="58">
        <v>0.11837285521496048</v>
      </c>
      <c r="T54" s="58">
        <v>0.23534269199009084</v>
      </c>
      <c r="U54" s="58">
        <v>5.9865470852017939E-2</v>
      </c>
      <c r="V54" s="58">
        <v>0.14760408142105438</v>
      </c>
      <c r="W54" s="208">
        <v>0.14760408142105438</v>
      </c>
      <c r="X54" s="183">
        <v>21.980821917808218</v>
      </c>
      <c r="Y54" s="43">
        <v>2.4500000000000002</v>
      </c>
      <c r="Z54" s="43">
        <v>6.2</v>
      </c>
      <c r="AA54" s="43">
        <v>12.2</v>
      </c>
      <c r="AB54" s="43">
        <v>1</v>
      </c>
      <c r="AC54" s="43">
        <v>0</v>
      </c>
      <c r="AD54" s="44">
        <v>2.3820224719101123E-2</v>
      </c>
      <c r="AE54" s="44">
        <v>0.20644194756554307</v>
      </c>
      <c r="AF54" s="45">
        <v>0</v>
      </c>
      <c r="AG54" s="185">
        <v>0.70799999999999996</v>
      </c>
      <c r="AH54" s="185">
        <v>0.28649999999999998</v>
      </c>
      <c r="AI54" s="43">
        <v>72.190620639117995</v>
      </c>
      <c r="AJ54" s="47">
        <v>62.829263809995027</v>
      </c>
      <c r="AK54" s="173">
        <v>3</v>
      </c>
      <c r="AL54" s="262">
        <v>3</v>
      </c>
      <c r="AM54" s="262">
        <v>4</v>
      </c>
      <c r="AN54" s="262">
        <v>5</v>
      </c>
      <c r="AO54" s="262">
        <v>7</v>
      </c>
      <c r="AP54" s="262">
        <v>1</v>
      </c>
      <c r="AQ54" s="262">
        <v>0</v>
      </c>
      <c r="AR54" s="233">
        <v>1</v>
      </c>
      <c r="AS54" s="60"/>
      <c r="AT54" s="61">
        <v>1</v>
      </c>
      <c r="AU54" s="61"/>
      <c r="AV54" s="61"/>
      <c r="AW54" s="61"/>
      <c r="AX54" s="61"/>
      <c r="AY54" s="62"/>
      <c r="AZ54" s="62"/>
      <c r="BA54" s="62"/>
      <c r="BB54" s="62"/>
      <c r="BC54" s="62"/>
      <c r="BD54" s="61"/>
      <c r="BE54" s="153"/>
      <c r="BF54" s="61"/>
      <c r="BG54" s="153"/>
      <c r="BH54" s="62"/>
      <c r="BI54" s="62"/>
      <c r="BJ54" s="62"/>
      <c r="BK54" s="63"/>
      <c r="BL54" s="60">
        <v>25</v>
      </c>
      <c r="BM54" s="61">
        <v>1952.1000000000001</v>
      </c>
      <c r="BN54" s="61">
        <v>5</v>
      </c>
      <c r="BO54" s="61">
        <v>3</v>
      </c>
      <c r="BP54" s="61">
        <v>0</v>
      </c>
      <c r="BQ54" s="61">
        <v>13.5</v>
      </c>
      <c r="BR54" s="62"/>
      <c r="BS54" s="62"/>
      <c r="BT54" s="62">
        <v>1.0900000000000001</v>
      </c>
      <c r="BU54" s="62">
        <v>11.3</v>
      </c>
      <c r="BV54" s="62">
        <v>9.6</v>
      </c>
      <c r="BW54" s="61">
        <v>0</v>
      </c>
      <c r="BX54" s="153">
        <v>0</v>
      </c>
      <c r="BY54" s="61">
        <v>5</v>
      </c>
      <c r="BZ54" s="153">
        <v>0.21800000000000003</v>
      </c>
      <c r="CA54" s="62">
        <v>0</v>
      </c>
      <c r="CB54" s="62">
        <v>0</v>
      </c>
      <c r="CC54" s="62">
        <v>79.2</v>
      </c>
      <c r="CD54" s="63">
        <v>20.8</v>
      </c>
      <c r="CE54" s="60">
        <v>307</v>
      </c>
      <c r="CF54" s="61">
        <v>2593.5</v>
      </c>
      <c r="CG54" s="61">
        <v>37</v>
      </c>
      <c r="CH54" s="61">
        <v>23</v>
      </c>
      <c r="CI54" s="61">
        <v>4</v>
      </c>
      <c r="CJ54" s="61">
        <v>15.6</v>
      </c>
      <c r="CK54" s="62">
        <v>0.75</v>
      </c>
      <c r="CL54" s="62"/>
      <c r="CM54" s="62">
        <v>1.88</v>
      </c>
      <c r="CN54" s="62">
        <v>3.6</v>
      </c>
      <c r="CO54" s="62">
        <v>13.7</v>
      </c>
      <c r="CP54" s="61">
        <v>5</v>
      </c>
      <c r="CQ54" s="153">
        <v>3.0618892508143324E-2</v>
      </c>
      <c r="CR54" s="61">
        <v>32</v>
      </c>
      <c r="CS54" s="153">
        <v>0.19596091205211727</v>
      </c>
      <c r="CT54" s="62">
        <v>60</v>
      </c>
      <c r="CU54" s="62">
        <v>0</v>
      </c>
      <c r="CV54" s="62">
        <v>86.3</v>
      </c>
      <c r="CW54" s="63">
        <v>13.7</v>
      </c>
      <c r="CX54" s="60">
        <v>741</v>
      </c>
      <c r="CY54" s="61">
        <v>3148.6</v>
      </c>
      <c r="CZ54" s="61">
        <v>86</v>
      </c>
      <c r="DA54" s="61">
        <v>54</v>
      </c>
      <c r="DB54" s="61">
        <v>5</v>
      </c>
      <c r="DC54" s="61">
        <v>26</v>
      </c>
      <c r="DD54" s="62">
        <v>1</v>
      </c>
      <c r="DE54" s="62"/>
      <c r="DF54" s="62">
        <v>2.4500000000000002</v>
      </c>
      <c r="DG54" s="62">
        <v>5.0999999999999996</v>
      </c>
      <c r="DH54" s="62">
        <v>12.2</v>
      </c>
      <c r="DI54" s="61">
        <v>14</v>
      </c>
      <c r="DJ54" s="153">
        <v>4.6288798920377877E-2</v>
      </c>
      <c r="DK54" s="61">
        <v>72</v>
      </c>
      <c r="DL54" s="153">
        <v>0.23805668016194337</v>
      </c>
      <c r="DM54" s="62">
        <v>50</v>
      </c>
      <c r="DN54" s="62">
        <v>3.6</v>
      </c>
      <c r="DO54" s="62">
        <v>80.8</v>
      </c>
      <c r="DP54" s="63">
        <v>18.8</v>
      </c>
      <c r="DQ54" s="60">
        <v>267</v>
      </c>
      <c r="DR54" s="61">
        <v>4460</v>
      </c>
      <c r="DS54" s="61">
        <v>29</v>
      </c>
      <c r="DT54" s="61">
        <v>23</v>
      </c>
      <c r="DU54" s="61">
        <v>1</v>
      </c>
      <c r="DV54" s="61">
        <v>33.599999999999994</v>
      </c>
      <c r="DW54" s="62">
        <v>0.85</v>
      </c>
      <c r="DX54" s="61"/>
      <c r="DY54" s="62">
        <v>2.12</v>
      </c>
      <c r="DZ54" s="62">
        <v>6.2</v>
      </c>
      <c r="EA54" s="62">
        <v>10.5</v>
      </c>
      <c r="EB54" s="61">
        <v>3</v>
      </c>
      <c r="EC54" s="153">
        <v>2.3820224719101123E-2</v>
      </c>
      <c r="ED54" s="61">
        <v>26</v>
      </c>
      <c r="EE54" s="153">
        <v>0.20644194756554307</v>
      </c>
      <c r="EF54" s="62">
        <v>33.299999999999997</v>
      </c>
      <c r="EG54" s="62">
        <v>0</v>
      </c>
      <c r="EH54" s="62">
        <v>60.8</v>
      </c>
      <c r="EI54" s="63">
        <v>38.5</v>
      </c>
      <c r="EQ54" s="352"/>
      <c r="ER54" s="352"/>
    </row>
    <row r="55" spans="1:148" ht="15.75" customHeight="1" x14ac:dyDescent="0.2">
      <c r="A55" s="30">
        <v>53</v>
      </c>
      <c r="B55" s="32" t="s">
        <v>439</v>
      </c>
      <c r="C55" s="120">
        <v>4.5657142857142849</v>
      </c>
      <c r="D55" s="34" t="s">
        <v>636</v>
      </c>
      <c r="E55" s="35">
        <v>1</v>
      </c>
      <c r="F55" s="36">
        <v>37272</v>
      </c>
      <c r="G55" s="124">
        <v>23.712328767123289</v>
      </c>
      <c r="H55" s="37" t="s">
        <v>754</v>
      </c>
      <c r="I55" s="37">
        <v>23.293150684931508</v>
      </c>
      <c r="J55" s="37" t="s">
        <v>983</v>
      </c>
      <c r="K55" s="37" t="s">
        <v>977</v>
      </c>
      <c r="L55" s="37" t="s">
        <v>988</v>
      </c>
      <c r="M55" s="35">
        <v>68</v>
      </c>
      <c r="N55" s="35">
        <v>176</v>
      </c>
      <c r="O55" s="171">
        <v>4.59</v>
      </c>
      <c r="P55" s="172">
        <v>0</v>
      </c>
      <c r="Q55" s="57">
        <v>0</v>
      </c>
      <c r="R55" s="58">
        <v>0.11311269375785506</v>
      </c>
      <c r="S55" s="58">
        <v>0.23466447097571017</v>
      </c>
      <c r="T55" s="58">
        <v>0.26450053705692805</v>
      </c>
      <c r="U55" s="58">
        <v>0.15097479790775081</v>
      </c>
      <c r="V55" s="58">
        <v>0.20773766748233943</v>
      </c>
      <c r="W55" s="208">
        <v>0.20773766748233943</v>
      </c>
      <c r="X55" s="183">
        <v>20.624657534246577</v>
      </c>
      <c r="Y55" s="43">
        <v>2.74</v>
      </c>
      <c r="Z55" s="43">
        <v>5.5</v>
      </c>
      <c r="AA55" s="43">
        <v>9.6999999999999993</v>
      </c>
      <c r="AB55" s="43">
        <v>0.67</v>
      </c>
      <c r="AC55" s="43">
        <v>0</v>
      </c>
      <c r="AD55" s="44">
        <v>2.409448818897638E-2</v>
      </c>
      <c r="AE55" s="44">
        <v>0.1847244094488189</v>
      </c>
      <c r="AF55" s="45">
        <v>0.05</v>
      </c>
      <c r="AG55" s="185">
        <v>0.14800000000000002</v>
      </c>
      <c r="AH55" s="185">
        <v>0.84799999999999998</v>
      </c>
      <c r="AI55" s="43">
        <v>79.303420810567431</v>
      </c>
      <c r="AJ55" s="47">
        <v>70.570676679186988</v>
      </c>
      <c r="AK55" s="173">
        <v>5</v>
      </c>
      <c r="AL55" s="262">
        <v>5</v>
      </c>
      <c r="AM55" s="262">
        <v>5</v>
      </c>
      <c r="AN55" s="262">
        <v>4</v>
      </c>
      <c r="AO55" s="262">
        <v>6</v>
      </c>
      <c r="AP55" s="262">
        <v>1</v>
      </c>
      <c r="AQ55" s="262">
        <v>0</v>
      </c>
      <c r="AR55" s="233">
        <v>0.75</v>
      </c>
      <c r="AS55" s="60"/>
      <c r="AT55" s="61">
        <v>1</v>
      </c>
      <c r="AU55" s="61"/>
      <c r="AV55" s="61"/>
      <c r="AW55" s="61"/>
      <c r="AX55" s="61"/>
      <c r="AY55" s="62"/>
      <c r="AZ55" s="62"/>
      <c r="BA55" s="62"/>
      <c r="BB55" s="62"/>
      <c r="BC55" s="62"/>
      <c r="BD55" s="61"/>
      <c r="BE55" s="153"/>
      <c r="BF55" s="61"/>
      <c r="BG55" s="153"/>
      <c r="BH55" s="62"/>
      <c r="BI55" s="62"/>
      <c r="BJ55" s="62"/>
      <c r="BK55" s="63"/>
      <c r="BL55" s="60">
        <v>324</v>
      </c>
      <c r="BM55" s="61">
        <v>2864.3999999999996</v>
      </c>
      <c r="BN55" s="61">
        <v>45</v>
      </c>
      <c r="BO55" s="61">
        <v>32</v>
      </c>
      <c r="BP55" s="61">
        <v>3</v>
      </c>
      <c r="BQ55" s="61">
        <v>15.600000000000001</v>
      </c>
      <c r="BR55" s="62"/>
      <c r="BS55" s="62"/>
      <c r="BT55" s="62">
        <v>1.59</v>
      </c>
      <c r="BU55" s="62">
        <v>5.3</v>
      </c>
      <c r="BV55" s="62">
        <v>6.1</v>
      </c>
      <c r="BW55" s="61">
        <v>4</v>
      </c>
      <c r="BX55" s="153">
        <v>1.9629629629629632E-2</v>
      </c>
      <c r="BY55" s="61">
        <v>41</v>
      </c>
      <c r="BZ55" s="153">
        <v>0.20120370370370372</v>
      </c>
      <c r="CA55" s="62">
        <v>25</v>
      </c>
      <c r="CB55" s="62">
        <v>13.5</v>
      </c>
      <c r="CC55" s="62">
        <v>3.7</v>
      </c>
      <c r="CD55" s="63">
        <v>95.8</v>
      </c>
      <c r="CE55" s="60">
        <v>342</v>
      </c>
      <c r="CF55" s="61">
        <v>1457.4</v>
      </c>
      <c r="CG55" s="61">
        <v>34</v>
      </c>
      <c r="CH55" s="61">
        <v>25</v>
      </c>
      <c r="CI55" s="61">
        <v>2</v>
      </c>
      <c r="CJ55" s="61">
        <v>8.3999999999999986</v>
      </c>
      <c r="CK55" s="62">
        <v>0.99</v>
      </c>
      <c r="CL55" s="62"/>
      <c r="CM55" s="62">
        <v>3.03</v>
      </c>
      <c r="CN55" s="62">
        <v>7.2</v>
      </c>
      <c r="CO55" s="62">
        <v>7.4</v>
      </c>
      <c r="CP55" s="61">
        <v>4</v>
      </c>
      <c r="CQ55" s="153">
        <v>3.5438596491228068E-2</v>
      </c>
      <c r="CR55" s="61">
        <v>30</v>
      </c>
      <c r="CS55" s="153">
        <v>0.26578947368421052</v>
      </c>
      <c r="CT55" s="62">
        <v>75</v>
      </c>
      <c r="CU55" s="62">
        <v>13.8</v>
      </c>
      <c r="CV55" s="62">
        <v>8.3000000000000007</v>
      </c>
      <c r="CW55" s="63">
        <v>90.9</v>
      </c>
      <c r="CX55" s="60">
        <v>985</v>
      </c>
      <c r="CY55" s="61">
        <v>3724</v>
      </c>
      <c r="CZ55" s="61">
        <v>115</v>
      </c>
      <c r="DA55" s="61">
        <v>76</v>
      </c>
      <c r="DB55" s="61">
        <v>5</v>
      </c>
      <c r="DC55" s="61">
        <v>29.400000000000002</v>
      </c>
      <c r="DD55" s="62">
        <v>0.63</v>
      </c>
      <c r="DE55" s="62"/>
      <c r="DF55" s="62">
        <v>2.74</v>
      </c>
      <c r="DG55" s="62">
        <v>5.5</v>
      </c>
      <c r="DH55" s="62">
        <v>9.6999999999999993</v>
      </c>
      <c r="DI55" s="61">
        <v>16</v>
      </c>
      <c r="DJ55" s="153">
        <v>4.4507614213197974E-2</v>
      </c>
      <c r="DK55" s="61">
        <v>99</v>
      </c>
      <c r="DL55" s="153">
        <v>0.27539086294416243</v>
      </c>
      <c r="DM55" s="62">
        <v>31.3</v>
      </c>
      <c r="DN55" s="62">
        <v>7.3</v>
      </c>
      <c r="DO55" s="62">
        <v>18.100000000000001</v>
      </c>
      <c r="DP55" s="63">
        <v>81.099999999999994</v>
      </c>
      <c r="DQ55" s="60">
        <v>381</v>
      </c>
      <c r="DR55" s="61">
        <v>2523.6000000000004</v>
      </c>
      <c r="DS55" s="61">
        <v>52</v>
      </c>
      <c r="DT55" s="61">
        <v>38</v>
      </c>
      <c r="DU55" s="61">
        <v>2</v>
      </c>
      <c r="DV55" s="61">
        <v>14.3</v>
      </c>
      <c r="DW55" s="62">
        <v>0.67</v>
      </c>
      <c r="DX55" s="61"/>
      <c r="DY55" s="62">
        <v>1.53</v>
      </c>
      <c r="DZ55" s="62">
        <v>5.5</v>
      </c>
      <c r="EA55" s="62">
        <v>7.4</v>
      </c>
      <c r="EB55" s="61">
        <v>6</v>
      </c>
      <c r="EC55" s="153">
        <v>2.409448818897638E-2</v>
      </c>
      <c r="ED55" s="61">
        <v>46</v>
      </c>
      <c r="EE55" s="153">
        <v>0.1847244094488189</v>
      </c>
      <c r="EF55" s="62">
        <v>16.7</v>
      </c>
      <c r="EG55" s="62">
        <v>5</v>
      </c>
      <c r="EH55" s="62">
        <v>11.5</v>
      </c>
      <c r="EI55" s="63">
        <v>88.5</v>
      </c>
      <c r="EQ55" s="352"/>
      <c r="ER55" s="352"/>
    </row>
    <row r="56" spans="1:148" ht="15.75" customHeight="1" x14ac:dyDescent="0.2">
      <c r="A56" s="30">
        <v>54</v>
      </c>
      <c r="B56" s="32" t="s">
        <v>468</v>
      </c>
      <c r="C56" s="120">
        <v>4.4942857142857138</v>
      </c>
      <c r="D56" s="34" t="s">
        <v>647</v>
      </c>
      <c r="E56" s="35">
        <v>2</v>
      </c>
      <c r="F56" s="36">
        <v>37606</v>
      </c>
      <c r="G56" s="124">
        <v>22.797260273972604</v>
      </c>
      <c r="H56" s="37" t="s">
        <v>669</v>
      </c>
      <c r="I56" s="37">
        <v>22.378082191780823</v>
      </c>
      <c r="J56" s="37" t="s">
        <v>976</v>
      </c>
      <c r="K56" s="37" t="s">
        <v>982</v>
      </c>
      <c r="L56" s="37" t="s">
        <v>988</v>
      </c>
      <c r="M56" s="35">
        <v>75</v>
      </c>
      <c r="N56" s="35">
        <v>201</v>
      </c>
      <c r="O56" s="171">
        <v>4.54</v>
      </c>
      <c r="P56" s="172">
        <v>0</v>
      </c>
      <c r="Q56" s="57">
        <v>0</v>
      </c>
      <c r="R56" s="58">
        <v>0.19351464435146445</v>
      </c>
      <c r="S56" s="58">
        <v>0.16049913941480207</v>
      </c>
      <c r="T56" s="58">
        <v>0.20299315395637638</v>
      </c>
      <c r="U56" s="58">
        <v>0.15457413249211358</v>
      </c>
      <c r="V56" s="58">
        <v>0.17878364322424498</v>
      </c>
      <c r="W56" s="208">
        <v>0.17878364322424498</v>
      </c>
      <c r="X56" s="183">
        <v>20.712328767123289</v>
      </c>
      <c r="Y56" s="43">
        <v>1.46</v>
      </c>
      <c r="Z56" s="43">
        <v>5</v>
      </c>
      <c r="AA56" s="43">
        <v>11</v>
      </c>
      <c r="AB56" s="43">
        <v>0.8</v>
      </c>
      <c r="AC56" s="43">
        <v>0</v>
      </c>
      <c r="AD56" s="44">
        <v>2.8163265306122443E-2</v>
      </c>
      <c r="AE56" s="44">
        <v>0.15208163265306121</v>
      </c>
      <c r="AF56" s="45">
        <v>0.14599999999999999</v>
      </c>
      <c r="AG56" s="185">
        <v>0.85000000000000009</v>
      </c>
      <c r="AH56" s="185">
        <v>0.14749999999999999</v>
      </c>
      <c r="AI56" s="43">
        <v>94.624291700127216</v>
      </c>
      <c r="AJ56" s="47">
        <v>97.535682691157291</v>
      </c>
      <c r="AK56" s="173">
        <v>4</v>
      </c>
      <c r="AL56" s="262">
        <v>5</v>
      </c>
      <c r="AM56" s="262">
        <v>1</v>
      </c>
      <c r="AN56" s="262">
        <v>3</v>
      </c>
      <c r="AO56" s="262">
        <v>7</v>
      </c>
      <c r="AP56" s="262">
        <v>6</v>
      </c>
      <c r="AQ56" s="262">
        <v>0</v>
      </c>
      <c r="AR56" s="233">
        <v>0.25</v>
      </c>
      <c r="AS56" s="60"/>
      <c r="AT56" s="61">
        <v>1</v>
      </c>
      <c r="AU56" s="61"/>
      <c r="AV56" s="61"/>
      <c r="AW56" s="61"/>
      <c r="AX56" s="61">
        <v>1</v>
      </c>
      <c r="AY56" s="62"/>
      <c r="AZ56" s="62"/>
      <c r="BA56" s="62"/>
      <c r="BB56" s="62"/>
      <c r="BC56" s="62"/>
      <c r="BD56" s="61"/>
      <c r="BE56" s="153"/>
      <c r="BF56" s="61"/>
      <c r="BG56" s="153"/>
      <c r="BH56" s="163"/>
      <c r="BI56" s="163"/>
      <c r="BJ56" s="163"/>
      <c r="BK56" s="164"/>
      <c r="BL56" s="60">
        <v>407</v>
      </c>
      <c r="BM56" s="61">
        <v>2103.1999999999998</v>
      </c>
      <c r="BN56" s="61">
        <v>62</v>
      </c>
      <c r="BO56" s="61">
        <v>31</v>
      </c>
      <c r="BP56" s="61">
        <v>3</v>
      </c>
      <c r="BQ56" s="61">
        <v>9.9</v>
      </c>
      <c r="BR56" s="62"/>
      <c r="BS56" s="62"/>
      <c r="BT56" s="62">
        <v>1.86</v>
      </c>
      <c r="BU56" s="62">
        <v>4.9000000000000004</v>
      </c>
      <c r="BV56" s="62">
        <v>13.3</v>
      </c>
      <c r="BW56" s="61">
        <v>14</v>
      </c>
      <c r="BX56" s="153">
        <v>6.3980343980343982E-2</v>
      </c>
      <c r="BY56" s="61">
        <v>48</v>
      </c>
      <c r="BZ56" s="153">
        <v>0.21936117936117935</v>
      </c>
      <c r="CA56" s="163">
        <v>42.9</v>
      </c>
      <c r="CB56" s="163">
        <v>13.9</v>
      </c>
      <c r="CC56" s="163">
        <v>39.6</v>
      </c>
      <c r="CD56" s="164">
        <v>60.4</v>
      </c>
      <c r="CE56" s="60">
        <v>373</v>
      </c>
      <c r="CF56" s="61">
        <v>2324</v>
      </c>
      <c r="CG56" s="61">
        <v>37</v>
      </c>
      <c r="CH56" s="61">
        <v>22</v>
      </c>
      <c r="CI56" s="61">
        <v>5</v>
      </c>
      <c r="CJ56" s="61">
        <v>17</v>
      </c>
      <c r="CK56" s="62">
        <v>0.91</v>
      </c>
      <c r="CL56" s="62"/>
      <c r="CM56" s="62">
        <v>1.73</v>
      </c>
      <c r="CN56" s="62">
        <v>5.2</v>
      </c>
      <c r="CO56" s="62">
        <v>16.5</v>
      </c>
      <c r="CP56" s="61">
        <v>7</v>
      </c>
      <c r="CQ56" s="153">
        <v>3.2466487935656839E-2</v>
      </c>
      <c r="CR56" s="61">
        <v>30</v>
      </c>
      <c r="CS56" s="153">
        <v>0.13914209115281501</v>
      </c>
      <c r="CT56" s="163">
        <v>42.9</v>
      </c>
      <c r="CU56" s="163">
        <v>12</v>
      </c>
      <c r="CV56" s="163">
        <v>87.4</v>
      </c>
      <c r="CW56" s="164">
        <v>12.6</v>
      </c>
      <c r="CX56" s="60">
        <v>510</v>
      </c>
      <c r="CY56" s="61">
        <v>2512.4</v>
      </c>
      <c r="CZ56" s="61">
        <v>62</v>
      </c>
      <c r="DA56" s="61">
        <v>38</v>
      </c>
      <c r="DB56" s="61">
        <v>3</v>
      </c>
      <c r="DC56" s="61">
        <v>16.5</v>
      </c>
      <c r="DD56" s="62">
        <v>0.57999999999999996</v>
      </c>
      <c r="DE56" s="61"/>
      <c r="DF56" s="62">
        <v>1.46</v>
      </c>
      <c r="DG56" s="62">
        <v>5</v>
      </c>
      <c r="DH56" s="62">
        <v>9.8000000000000007</v>
      </c>
      <c r="DI56" s="61">
        <v>16</v>
      </c>
      <c r="DJ56" s="153">
        <v>4.5803921568627448E-2</v>
      </c>
      <c r="DK56" s="61">
        <v>46</v>
      </c>
      <c r="DL56" s="153">
        <v>0.13168627450980391</v>
      </c>
      <c r="DM56" s="163">
        <v>56.3</v>
      </c>
      <c r="DN56" s="163">
        <v>11.6</v>
      </c>
      <c r="DO56" s="163">
        <v>89.5</v>
      </c>
      <c r="DP56" s="164">
        <v>10.5</v>
      </c>
      <c r="DQ56" s="60">
        <v>490</v>
      </c>
      <c r="DR56" s="61">
        <v>3170</v>
      </c>
      <c r="DS56" s="61">
        <v>64</v>
      </c>
      <c r="DT56" s="61">
        <v>41</v>
      </c>
      <c r="DU56" s="61">
        <v>3</v>
      </c>
      <c r="DV56" s="61">
        <v>19.200000000000003</v>
      </c>
      <c r="DW56" s="62">
        <v>0.8</v>
      </c>
      <c r="DX56" s="61"/>
      <c r="DY56" s="62">
        <v>1.38</v>
      </c>
      <c r="DZ56" s="62">
        <v>3.9</v>
      </c>
      <c r="EA56" s="62">
        <v>11</v>
      </c>
      <c r="EB56" s="61">
        <v>10</v>
      </c>
      <c r="EC56" s="153">
        <v>2.8163265306122443E-2</v>
      </c>
      <c r="ED56" s="61">
        <v>54</v>
      </c>
      <c r="EE56" s="153">
        <v>0.15208163265306121</v>
      </c>
      <c r="EF56" s="62">
        <v>60</v>
      </c>
      <c r="EG56" s="62">
        <v>14.6</v>
      </c>
      <c r="EH56" s="62">
        <v>80.5</v>
      </c>
      <c r="EI56" s="63">
        <v>19</v>
      </c>
      <c r="EQ56" s="352"/>
      <c r="ER56" s="352"/>
    </row>
    <row r="57" spans="1:148" ht="15.75" customHeight="1" x14ac:dyDescent="0.2">
      <c r="A57" s="30">
        <v>55</v>
      </c>
      <c r="B57" s="32" t="s">
        <v>495</v>
      </c>
      <c r="C57" s="120">
        <v>4.4785714285714286</v>
      </c>
      <c r="D57" s="34" t="s">
        <v>663</v>
      </c>
      <c r="E57" s="35">
        <v>1</v>
      </c>
      <c r="F57" s="36">
        <v>36983</v>
      </c>
      <c r="G57" s="124">
        <v>24.504109589041096</v>
      </c>
      <c r="H57" s="37" t="s">
        <v>754</v>
      </c>
      <c r="I57" s="37">
        <v>24.084931506849315</v>
      </c>
      <c r="J57" s="37" t="s">
        <v>976</v>
      </c>
      <c r="K57" s="37" t="s">
        <v>980</v>
      </c>
      <c r="L57" s="37" t="s">
        <v>988</v>
      </c>
      <c r="M57" s="35">
        <v>73</v>
      </c>
      <c r="N57" s="35">
        <v>201</v>
      </c>
      <c r="O57" s="171">
        <v>4.58</v>
      </c>
      <c r="P57" s="172">
        <v>0</v>
      </c>
      <c r="Q57" s="57">
        <v>0</v>
      </c>
      <c r="R57" s="58">
        <v>0</v>
      </c>
      <c r="S57" s="58">
        <v>0.27840236686390535</v>
      </c>
      <c r="T57" s="58">
        <v>4.4364508393285373E-2</v>
      </c>
      <c r="U57" s="58">
        <v>0.12058759044069282</v>
      </c>
      <c r="V57" s="58">
        <v>0.19949497865229909</v>
      </c>
      <c r="W57" s="208">
        <v>0.19949497865229909</v>
      </c>
      <c r="X57" s="183">
        <v>21.416438356164385</v>
      </c>
      <c r="Y57" s="43">
        <v>1.49</v>
      </c>
      <c r="Z57" s="43">
        <v>9.6999999999999993</v>
      </c>
      <c r="AA57" s="43">
        <v>17.8</v>
      </c>
      <c r="AB57" s="43">
        <v>1.19</v>
      </c>
      <c r="AC57" s="43">
        <v>0</v>
      </c>
      <c r="AD57" s="44">
        <v>3.2509090909090911E-2</v>
      </c>
      <c r="AE57" s="44">
        <v>0.1192</v>
      </c>
      <c r="AF57" s="45">
        <v>0.152</v>
      </c>
      <c r="AG57" s="185">
        <v>0.84399999999999997</v>
      </c>
      <c r="AH57" s="185">
        <v>0.156</v>
      </c>
      <c r="AI57" s="43">
        <v>91.361693482473967</v>
      </c>
      <c r="AJ57" s="47">
        <v>90.431018586174218</v>
      </c>
      <c r="AK57" s="173">
        <v>5</v>
      </c>
      <c r="AL57" s="262">
        <v>4</v>
      </c>
      <c r="AM57" s="262">
        <v>1</v>
      </c>
      <c r="AN57" s="262">
        <v>7</v>
      </c>
      <c r="AO57" s="262">
        <v>6</v>
      </c>
      <c r="AP57" s="262">
        <v>5</v>
      </c>
      <c r="AQ57" s="262">
        <v>0</v>
      </c>
      <c r="AR57" s="233">
        <v>1</v>
      </c>
      <c r="AS57" s="60"/>
      <c r="AT57" s="61">
        <v>1</v>
      </c>
      <c r="AU57" s="61"/>
      <c r="AV57" s="61"/>
      <c r="AW57" s="61"/>
      <c r="AX57" s="61">
        <v>1</v>
      </c>
      <c r="AY57" s="62"/>
      <c r="AZ57" s="62"/>
      <c r="BA57" s="62"/>
      <c r="BB57" s="62"/>
      <c r="BC57" s="62"/>
      <c r="BD57" s="61"/>
      <c r="BE57" s="153"/>
      <c r="BF57" s="61"/>
      <c r="BG57" s="153"/>
      <c r="BH57" s="163"/>
      <c r="BI57" s="163"/>
      <c r="BJ57" s="163"/>
      <c r="BK57" s="164"/>
      <c r="BL57" s="60"/>
      <c r="BM57" s="61">
        <v>1</v>
      </c>
      <c r="BN57" s="61"/>
      <c r="BO57" s="61"/>
      <c r="BP57" s="61"/>
      <c r="BQ57" s="61">
        <v>1</v>
      </c>
      <c r="BR57" s="62"/>
      <c r="BS57" s="62"/>
      <c r="BT57" s="62"/>
      <c r="BU57" s="62"/>
      <c r="BV57" s="62"/>
      <c r="BW57" s="61"/>
      <c r="BX57" s="153"/>
      <c r="BY57" s="61"/>
      <c r="BZ57" s="153"/>
      <c r="CA57" s="163"/>
      <c r="CB57" s="163"/>
      <c r="CC57" s="163"/>
      <c r="CD57" s="164"/>
      <c r="CE57" s="60">
        <v>941</v>
      </c>
      <c r="CF57" s="61">
        <v>3380</v>
      </c>
      <c r="CG57" s="61">
        <v>92</v>
      </c>
      <c r="CH57" s="61">
        <v>69</v>
      </c>
      <c r="CI57" s="61">
        <v>6</v>
      </c>
      <c r="CJ57" s="61">
        <v>23.400000000000002</v>
      </c>
      <c r="CK57" s="62">
        <v>0.86</v>
      </c>
      <c r="CL57" s="62"/>
      <c r="CM57" s="62">
        <v>2.4700000000000002</v>
      </c>
      <c r="CN57" s="62">
        <v>8</v>
      </c>
      <c r="CO57" s="62">
        <v>8.9</v>
      </c>
      <c r="CP57" s="61">
        <v>16</v>
      </c>
      <c r="CQ57" s="153">
        <v>4.1997874601487781E-2</v>
      </c>
      <c r="CR57" s="61">
        <v>76</v>
      </c>
      <c r="CS57" s="153">
        <v>0.19948990435706698</v>
      </c>
      <c r="CT57" s="163">
        <v>43.8</v>
      </c>
      <c r="CU57" s="163">
        <v>2.8</v>
      </c>
      <c r="CV57" s="163">
        <v>60.8</v>
      </c>
      <c r="CW57" s="164">
        <v>38.700000000000003</v>
      </c>
      <c r="CX57" s="60">
        <v>37</v>
      </c>
      <c r="CY57" s="61">
        <v>834</v>
      </c>
      <c r="CZ57" s="61">
        <v>5</v>
      </c>
      <c r="DA57" s="61">
        <v>3</v>
      </c>
      <c r="DB57" s="61">
        <v>1</v>
      </c>
      <c r="DC57" s="61">
        <v>5.4</v>
      </c>
      <c r="DD57" s="62">
        <v>1.19</v>
      </c>
      <c r="DE57" s="61"/>
      <c r="DF57" s="62">
        <v>0.97</v>
      </c>
      <c r="DG57" s="62">
        <v>9.6999999999999993</v>
      </c>
      <c r="DH57" s="62">
        <v>8</v>
      </c>
      <c r="DI57" s="61">
        <v>0</v>
      </c>
      <c r="DJ57" s="153">
        <v>0</v>
      </c>
      <c r="DK57" s="61">
        <v>5</v>
      </c>
      <c r="DL57" s="153">
        <v>0.13108108108108107</v>
      </c>
      <c r="DM57" s="163">
        <v>0</v>
      </c>
      <c r="DN57" s="163">
        <v>25</v>
      </c>
      <c r="DO57" s="163">
        <v>81.599999999999994</v>
      </c>
      <c r="DP57" s="164">
        <v>18.399999999999999</v>
      </c>
      <c r="DQ57" s="60">
        <v>550</v>
      </c>
      <c r="DR57" s="61">
        <v>4561</v>
      </c>
      <c r="DS57" s="61">
        <v>56</v>
      </c>
      <c r="DT57" s="61">
        <v>28</v>
      </c>
      <c r="DU57" s="61">
        <v>6</v>
      </c>
      <c r="DV57" s="61">
        <v>27.599999999999998</v>
      </c>
      <c r="DW57" s="62">
        <v>0.82</v>
      </c>
      <c r="DX57" s="61"/>
      <c r="DY57" s="62">
        <v>1.49</v>
      </c>
      <c r="DZ57" s="62">
        <v>8.3000000000000007</v>
      </c>
      <c r="EA57" s="62">
        <v>17.8</v>
      </c>
      <c r="EB57" s="61">
        <v>12</v>
      </c>
      <c r="EC57" s="153">
        <v>3.2509090909090911E-2</v>
      </c>
      <c r="ED57" s="61">
        <v>44</v>
      </c>
      <c r="EE57" s="153">
        <v>0.1192</v>
      </c>
      <c r="EF57" s="62">
        <v>25</v>
      </c>
      <c r="EG57" s="62">
        <v>15.2</v>
      </c>
      <c r="EH57" s="62">
        <v>87.2</v>
      </c>
      <c r="EI57" s="63">
        <v>12.8</v>
      </c>
      <c r="EQ57" s="352"/>
      <c r="ER57" s="352"/>
    </row>
    <row r="58" spans="1:148" ht="15.75" customHeight="1" x14ac:dyDescent="0.2">
      <c r="A58" s="30">
        <v>56</v>
      </c>
      <c r="B58" s="32" t="s">
        <v>478</v>
      </c>
      <c r="C58" s="120">
        <v>4.2999999999999989</v>
      </c>
      <c r="D58" s="34" t="s">
        <v>786</v>
      </c>
      <c r="E58" s="35">
        <v>3</v>
      </c>
      <c r="F58" s="36">
        <v>36933</v>
      </c>
      <c r="G58" s="124">
        <v>24.641095890410959</v>
      </c>
      <c r="H58" s="37" t="s">
        <v>754</v>
      </c>
      <c r="I58" s="37">
        <v>24.221917808219178</v>
      </c>
      <c r="J58" s="37" t="s">
        <v>976</v>
      </c>
      <c r="K58" s="37" t="s">
        <v>982</v>
      </c>
      <c r="L58" s="37" t="s">
        <v>987</v>
      </c>
      <c r="M58" s="35">
        <v>75</v>
      </c>
      <c r="N58" s="35">
        <v>203</v>
      </c>
      <c r="O58" s="171">
        <v>4.59</v>
      </c>
      <c r="P58" s="172">
        <v>0</v>
      </c>
      <c r="Q58" s="57">
        <v>2.8194633924511141E-2</v>
      </c>
      <c r="R58" s="58">
        <v>0.27709744033040384</v>
      </c>
      <c r="S58" s="58">
        <v>0.34169781099839824</v>
      </c>
      <c r="T58" s="58">
        <v>0.25480554313813147</v>
      </c>
      <c r="U58" s="58">
        <v>0.14997581035316884</v>
      </c>
      <c r="V58" s="58">
        <v>0.24583681067578356</v>
      </c>
      <c r="W58" s="208">
        <v>0.23354497014199438</v>
      </c>
      <c r="X58" s="183">
        <v>20.567123287671233</v>
      </c>
      <c r="Y58" s="43">
        <v>1.93</v>
      </c>
      <c r="Z58" s="43">
        <v>4.9000000000000004</v>
      </c>
      <c r="AA58" s="43">
        <v>12.5</v>
      </c>
      <c r="AB58" s="43">
        <v>0.99</v>
      </c>
      <c r="AC58" s="43">
        <v>0</v>
      </c>
      <c r="AD58" s="44">
        <v>4.7225806451612902E-2</v>
      </c>
      <c r="AE58" s="44">
        <v>8.8548387096774192E-2</v>
      </c>
      <c r="AF58" s="45">
        <v>0.04</v>
      </c>
      <c r="AG58" s="185">
        <v>0.88300000000000001</v>
      </c>
      <c r="AH58" s="185">
        <v>0.11699999999999999</v>
      </c>
      <c r="AI58" s="43">
        <v>91.469286503097663</v>
      </c>
      <c r="AJ58" s="47">
        <v>94.283604601509481</v>
      </c>
      <c r="AK58" s="173">
        <v>6</v>
      </c>
      <c r="AL58" s="262">
        <v>5</v>
      </c>
      <c r="AM58" s="262">
        <v>3</v>
      </c>
      <c r="AN58" s="262">
        <v>2</v>
      </c>
      <c r="AO58" s="262">
        <v>6</v>
      </c>
      <c r="AP58" s="262">
        <v>5</v>
      </c>
      <c r="AQ58" s="262">
        <v>0</v>
      </c>
      <c r="AR58" s="233">
        <v>1</v>
      </c>
      <c r="AS58" s="60">
        <v>31</v>
      </c>
      <c r="AT58" s="61">
        <v>1099.5</v>
      </c>
      <c r="AU58" s="61">
        <v>3</v>
      </c>
      <c r="AV58" s="61">
        <v>2</v>
      </c>
      <c r="AW58" s="61">
        <v>0</v>
      </c>
      <c r="AX58" s="61">
        <v>7</v>
      </c>
      <c r="AY58" s="62"/>
      <c r="AZ58" s="62"/>
      <c r="BA58" s="62">
        <v>1.63</v>
      </c>
      <c r="BB58" s="62">
        <v>1.5</v>
      </c>
      <c r="BC58" s="62">
        <v>14.7</v>
      </c>
      <c r="BD58" s="61">
        <v>2</v>
      </c>
      <c r="BE58" s="153">
        <v>0.10516129032258063</v>
      </c>
      <c r="BF58" s="61">
        <v>1</v>
      </c>
      <c r="BG58" s="153">
        <v>5.2580645161290317E-2</v>
      </c>
      <c r="BH58" s="163">
        <v>50</v>
      </c>
      <c r="BI58" s="163">
        <v>0</v>
      </c>
      <c r="BJ58" s="163">
        <v>100</v>
      </c>
      <c r="BK58" s="164">
        <v>0</v>
      </c>
      <c r="BL58" s="60">
        <v>577</v>
      </c>
      <c r="BM58" s="61">
        <v>2082.3000000000002</v>
      </c>
      <c r="BN58" s="61">
        <v>83</v>
      </c>
      <c r="BO58" s="61">
        <v>43</v>
      </c>
      <c r="BP58" s="61">
        <v>4</v>
      </c>
      <c r="BQ58" s="61">
        <v>12.100000000000001</v>
      </c>
      <c r="BR58" s="62"/>
      <c r="BS58" s="62"/>
      <c r="BT58" s="62">
        <v>1.51</v>
      </c>
      <c r="BU58" s="62">
        <v>5.3</v>
      </c>
      <c r="BV58" s="62">
        <v>11.1</v>
      </c>
      <c r="BW58" s="61">
        <v>23</v>
      </c>
      <c r="BX58" s="153">
        <v>6.0190641247833625E-2</v>
      </c>
      <c r="BY58" s="61">
        <v>60</v>
      </c>
      <c r="BZ58" s="153">
        <v>0.15701906412478336</v>
      </c>
      <c r="CA58" s="163">
        <v>30.4</v>
      </c>
      <c r="CB58" s="163">
        <v>10.4</v>
      </c>
      <c r="CC58" s="163">
        <v>94.3</v>
      </c>
      <c r="CD58" s="164">
        <v>5.7</v>
      </c>
      <c r="CE58" s="60">
        <v>768</v>
      </c>
      <c r="CF58" s="61">
        <v>2247.6000000000004</v>
      </c>
      <c r="CG58" s="61">
        <v>116</v>
      </c>
      <c r="CH58" s="61">
        <v>60</v>
      </c>
      <c r="CI58" s="61">
        <v>9</v>
      </c>
      <c r="CJ58" s="61">
        <v>21.6</v>
      </c>
      <c r="CK58" s="62">
        <v>0.73</v>
      </c>
      <c r="CL58" s="62"/>
      <c r="CM58" s="62">
        <v>2.12</v>
      </c>
      <c r="CN58" s="62">
        <v>4.5999999999999996</v>
      </c>
      <c r="CO58" s="62">
        <v>13.5</v>
      </c>
      <c r="CP58" s="61">
        <v>37</v>
      </c>
      <c r="CQ58" s="153">
        <v>0.10213541666666667</v>
      </c>
      <c r="CR58" s="61">
        <v>79</v>
      </c>
      <c r="CS58" s="153">
        <v>0.21807291666666667</v>
      </c>
      <c r="CT58" s="163">
        <v>27</v>
      </c>
      <c r="CU58" s="163">
        <v>4.8</v>
      </c>
      <c r="CV58" s="163">
        <v>80.2</v>
      </c>
      <c r="CW58" s="164">
        <v>19.600000000000001</v>
      </c>
      <c r="CX58" s="60">
        <v>684</v>
      </c>
      <c r="CY58" s="61">
        <v>2684.3999999999996</v>
      </c>
      <c r="CZ58" s="61">
        <v>85</v>
      </c>
      <c r="DA58" s="61">
        <v>47</v>
      </c>
      <c r="DB58" s="61">
        <v>8</v>
      </c>
      <c r="DC58" s="61">
        <v>22.799999999999997</v>
      </c>
      <c r="DD58" s="62">
        <v>0.99</v>
      </c>
      <c r="DE58" s="61"/>
      <c r="DF58" s="62">
        <v>1.93</v>
      </c>
      <c r="DG58" s="62">
        <v>4.8</v>
      </c>
      <c r="DH58" s="62">
        <v>12.5</v>
      </c>
      <c r="DI58" s="61">
        <v>29</v>
      </c>
      <c r="DJ58" s="153">
        <v>8.1827485380116957E-2</v>
      </c>
      <c r="DK58" s="61">
        <v>56</v>
      </c>
      <c r="DL58" s="153">
        <v>0.15801169590643274</v>
      </c>
      <c r="DM58" s="163">
        <v>48.3</v>
      </c>
      <c r="DN58" s="163">
        <v>16.100000000000001</v>
      </c>
      <c r="DO58" s="163">
        <v>81.5</v>
      </c>
      <c r="DP58" s="164">
        <v>18.5</v>
      </c>
      <c r="DQ58" s="60">
        <v>620</v>
      </c>
      <c r="DR58" s="61">
        <v>4134</v>
      </c>
      <c r="DS58" s="61">
        <v>69</v>
      </c>
      <c r="DT58" s="61">
        <v>48</v>
      </c>
      <c r="DU58" s="61">
        <v>6</v>
      </c>
      <c r="DV58" s="61">
        <v>34.799999999999997</v>
      </c>
      <c r="DW58" s="62">
        <v>0.8</v>
      </c>
      <c r="DX58" s="61"/>
      <c r="DY58" s="62">
        <v>1.22</v>
      </c>
      <c r="DZ58" s="62">
        <v>4.9000000000000004</v>
      </c>
      <c r="EA58" s="62">
        <v>12.1</v>
      </c>
      <c r="EB58" s="61">
        <v>24</v>
      </c>
      <c r="EC58" s="153">
        <v>4.7225806451612902E-2</v>
      </c>
      <c r="ED58" s="61">
        <v>45</v>
      </c>
      <c r="EE58" s="153">
        <v>8.8548387096774192E-2</v>
      </c>
      <c r="EF58" s="62">
        <v>50</v>
      </c>
      <c r="EG58" s="62">
        <v>4</v>
      </c>
      <c r="EH58" s="62">
        <v>95.1</v>
      </c>
      <c r="EI58" s="63">
        <v>4.9000000000000004</v>
      </c>
      <c r="EQ58" s="352"/>
      <c r="ER58" s="352"/>
    </row>
    <row r="59" spans="1:148" ht="15.75" customHeight="1" x14ac:dyDescent="0.2">
      <c r="A59" s="30">
        <v>57</v>
      </c>
      <c r="B59" s="32" t="s">
        <v>402</v>
      </c>
      <c r="C59" s="120">
        <v>4.1742857142857144</v>
      </c>
      <c r="D59" s="34" t="s">
        <v>708</v>
      </c>
      <c r="E59" s="35">
        <v>2</v>
      </c>
      <c r="F59" s="36">
        <v>37505</v>
      </c>
      <c r="G59" s="37">
        <v>23.073972602739726</v>
      </c>
      <c r="H59" s="37" t="s">
        <v>669</v>
      </c>
      <c r="I59" s="37">
        <v>22.654794520547945</v>
      </c>
      <c r="J59" s="37" t="s">
        <v>976</v>
      </c>
      <c r="K59" s="37" t="s">
        <v>980</v>
      </c>
      <c r="L59" s="37" t="s">
        <v>988</v>
      </c>
      <c r="M59" s="35">
        <v>75</v>
      </c>
      <c r="N59" s="35">
        <v>204</v>
      </c>
      <c r="O59" s="171">
        <v>4.46</v>
      </c>
      <c r="P59" s="172">
        <v>7</v>
      </c>
      <c r="Q59" s="57">
        <v>0</v>
      </c>
      <c r="R59" s="58">
        <v>5.4302293108263254E-2</v>
      </c>
      <c r="S59" s="58">
        <v>0.1835164835164835</v>
      </c>
      <c r="T59" s="58">
        <v>0.18368866701602449</v>
      </c>
      <c r="U59" s="58">
        <v>0.18740176520372387</v>
      </c>
      <c r="V59" s="58">
        <v>0.18740176520372387</v>
      </c>
      <c r="W59" s="208">
        <v>0.18740176520372387</v>
      </c>
      <c r="X59" s="183" t="s">
        <v>727</v>
      </c>
      <c r="Y59" s="43">
        <v>1.82</v>
      </c>
      <c r="Z59" s="43">
        <v>4.4000000000000004</v>
      </c>
      <c r="AA59" s="43">
        <v>16.3</v>
      </c>
      <c r="AB59" s="43">
        <v>1.3</v>
      </c>
      <c r="AC59" s="43">
        <v>2.0699999999999998</v>
      </c>
      <c r="AD59" s="44">
        <v>3.4274193548387094E-2</v>
      </c>
      <c r="AE59" s="44">
        <v>0.14112903225806453</v>
      </c>
      <c r="AF59" s="45">
        <v>1.8000000000000002E-2</v>
      </c>
      <c r="AG59" s="185">
        <v>0.90450000000000008</v>
      </c>
      <c r="AH59" s="185">
        <v>9.5500000000000002E-2</v>
      </c>
      <c r="AI59" s="43">
        <v>103.11473458319279</v>
      </c>
      <c r="AJ59" s="47">
        <v>106.28735869391636</v>
      </c>
      <c r="AK59" s="173">
        <v>5</v>
      </c>
      <c r="AL59" s="262">
        <v>0</v>
      </c>
      <c r="AM59" s="262">
        <v>3</v>
      </c>
      <c r="AN59" s="262">
        <v>1</v>
      </c>
      <c r="AO59" s="262">
        <v>8</v>
      </c>
      <c r="AP59" s="262">
        <v>7</v>
      </c>
      <c r="AQ59" s="262">
        <v>0.5</v>
      </c>
      <c r="AR59" s="233">
        <v>0</v>
      </c>
      <c r="AS59" s="60"/>
      <c r="AT59" s="61">
        <v>1</v>
      </c>
      <c r="AU59" s="61"/>
      <c r="AV59" s="61"/>
      <c r="AW59" s="61"/>
      <c r="AX59" s="61"/>
      <c r="AY59" s="62"/>
      <c r="AZ59" s="62"/>
      <c r="BA59" s="62"/>
      <c r="BB59" s="62"/>
      <c r="BC59" s="62"/>
      <c r="BD59" s="61"/>
      <c r="BE59" s="153"/>
      <c r="BF59" s="61"/>
      <c r="BG59" s="153"/>
      <c r="BH59" s="62"/>
      <c r="BI59" s="62"/>
      <c r="BJ59" s="62"/>
      <c r="BK59" s="63"/>
      <c r="BL59" s="60">
        <v>175</v>
      </c>
      <c r="BM59" s="61">
        <v>3222.7000000000003</v>
      </c>
      <c r="BN59" s="61">
        <v>21</v>
      </c>
      <c r="BO59" s="61">
        <v>12</v>
      </c>
      <c r="BP59" s="61">
        <v>0</v>
      </c>
      <c r="BQ59" s="61"/>
      <c r="BR59" s="62">
        <v>0.04</v>
      </c>
      <c r="BS59" s="62">
        <v>0.92</v>
      </c>
      <c r="BT59" s="62">
        <v>1.36</v>
      </c>
      <c r="BU59" s="62">
        <v>7.8</v>
      </c>
      <c r="BV59" s="62">
        <v>7.5</v>
      </c>
      <c r="BW59" s="61">
        <v>1</v>
      </c>
      <c r="BX59" s="153">
        <v>7.7714285714285724E-3</v>
      </c>
      <c r="BY59" s="61">
        <v>20</v>
      </c>
      <c r="BZ59" s="153">
        <v>0.15542857142857144</v>
      </c>
      <c r="CA59" s="62">
        <v>0</v>
      </c>
      <c r="CB59" s="62">
        <v>14.3</v>
      </c>
      <c r="CC59" s="62">
        <v>93.1</v>
      </c>
      <c r="CD59" s="63">
        <v>6.9</v>
      </c>
      <c r="CE59" s="60">
        <v>501</v>
      </c>
      <c r="CF59" s="61">
        <v>2730</v>
      </c>
      <c r="CG59" s="61">
        <v>82</v>
      </c>
      <c r="CH59" s="61">
        <v>52</v>
      </c>
      <c r="CI59" s="61">
        <v>3</v>
      </c>
      <c r="CJ59" s="61"/>
      <c r="CK59" s="62">
        <v>0.82</v>
      </c>
      <c r="CL59" s="62">
        <v>1.35</v>
      </c>
      <c r="CM59" s="62">
        <v>1.67</v>
      </c>
      <c r="CN59" s="62">
        <v>4.7</v>
      </c>
      <c r="CO59" s="62">
        <v>9.6999999999999993</v>
      </c>
      <c r="CP59" s="61">
        <v>14</v>
      </c>
      <c r="CQ59" s="153">
        <v>4.6666666666666669E-2</v>
      </c>
      <c r="CR59" s="61">
        <v>68</v>
      </c>
      <c r="CS59" s="153">
        <v>0.22666666666666666</v>
      </c>
      <c r="CT59" s="62">
        <v>50</v>
      </c>
      <c r="CU59" s="62">
        <v>11.9</v>
      </c>
      <c r="CV59" s="62">
        <v>96.3</v>
      </c>
      <c r="CW59" s="63">
        <v>3.7</v>
      </c>
      <c r="CX59" s="60">
        <v>666</v>
      </c>
      <c r="CY59" s="61">
        <v>3625.7</v>
      </c>
      <c r="CZ59" s="61">
        <v>66</v>
      </c>
      <c r="DA59" s="61">
        <v>42</v>
      </c>
      <c r="DB59" s="61">
        <v>5</v>
      </c>
      <c r="DC59" s="61">
        <v>27.3</v>
      </c>
      <c r="DD59" s="62">
        <v>1.3</v>
      </c>
      <c r="DE59" s="62">
        <v>2.0699999999999998</v>
      </c>
      <c r="DF59" s="62">
        <v>1.82</v>
      </c>
      <c r="DG59" s="62">
        <v>4.4000000000000004</v>
      </c>
      <c r="DH59" s="62">
        <v>16.3</v>
      </c>
      <c r="DI59" s="61">
        <v>15</v>
      </c>
      <c r="DJ59" s="153">
        <v>4.0990990990990989E-2</v>
      </c>
      <c r="DK59" s="61">
        <v>51</v>
      </c>
      <c r="DL59" s="153">
        <v>0.13936936936936936</v>
      </c>
      <c r="DM59" s="62">
        <v>53.3</v>
      </c>
      <c r="DN59" s="62">
        <v>10.6</v>
      </c>
      <c r="DO59" s="62">
        <v>89.4</v>
      </c>
      <c r="DP59" s="63">
        <v>10.6</v>
      </c>
      <c r="DQ59" s="60">
        <v>620</v>
      </c>
      <c r="DR59" s="61">
        <v>3308.3999999999996</v>
      </c>
      <c r="DS59" s="61">
        <v>87</v>
      </c>
      <c r="DT59" s="61">
        <v>56</v>
      </c>
      <c r="DU59" s="61">
        <v>4</v>
      </c>
      <c r="DV59" s="61">
        <v>21.6</v>
      </c>
      <c r="DW59" s="62">
        <v>0.77</v>
      </c>
      <c r="DX59" s="61"/>
      <c r="DY59" s="62">
        <v>1.25</v>
      </c>
      <c r="DZ59" s="62">
        <v>3.8</v>
      </c>
      <c r="EA59" s="62">
        <v>12.7</v>
      </c>
      <c r="EB59" s="61">
        <v>17</v>
      </c>
      <c r="EC59" s="153">
        <v>3.4274193548387094E-2</v>
      </c>
      <c r="ED59" s="61">
        <v>70</v>
      </c>
      <c r="EE59" s="153">
        <v>0.14112903225806453</v>
      </c>
      <c r="EF59" s="62">
        <v>35.299999999999997</v>
      </c>
      <c r="EG59" s="62">
        <v>1.8</v>
      </c>
      <c r="EH59" s="62">
        <v>91.5</v>
      </c>
      <c r="EI59" s="63">
        <v>8.5</v>
      </c>
      <c r="EQ59" s="352"/>
      <c r="ER59" s="352"/>
    </row>
    <row r="60" spans="1:148" ht="15.75" customHeight="1" x14ac:dyDescent="0.2">
      <c r="A60" s="30">
        <v>58</v>
      </c>
      <c r="B60" s="32" t="s">
        <v>426</v>
      </c>
      <c r="C60" s="120">
        <v>4.1042857142857141</v>
      </c>
      <c r="D60" s="34" t="s">
        <v>732</v>
      </c>
      <c r="E60" s="35">
        <v>2</v>
      </c>
      <c r="F60" s="36">
        <v>37358</v>
      </c>
      <c r="G60" s="124">
        <v>23.476712328767125</v>
      </c>
      <c r="H60" s="37" t="s">
        <v>754</v>
      </c>
      <c r="I60" s="37">
        <v>23.057534246575344</v>
      </c>
      <c r="J60" s="37" t="s">
        <v>976</v>
      </c>
      <c r="K60" s="37" t="s">
        <v>984</v>
      </c>
      <c r="L60" s="37" t="s">
        <v>988</v>
      </c>
      <c r="M60" s="35">
        <v>73</v>
      </c>
      <c r="N60" s="35">
        <v>208</v>
      </c>
      <c r="O60" s="171">
        <v>4.75</v>
      </c>
      <c r="P60" s="172">
        <v>0</v>
      </c>
      <c r="Q60" s="57">
        <v>0</v>
      </c>
      <c r="R60" s="58">
        <v>0.21886281588447654</v>
      </c>
      <c r="S60" s="58">
        <v>0.30006218905472637</v>
      </c>
      <c r="T60" s="58">
        <v>0.24818444616794755</v>
      </c>
      <c r="U60" s="58">
        <v>0.1440329218106996</v>
      </c>
      <c r="V60" s="58">
        <v>0.22204755543271298</v>
      </c>
      <c r="W60" s="208">
        <v>0.22204755543271298</v>
      </c>
      <c r="X60" s="183">
        <v>19.402739726027399</v>
      </c>
      <c r="Y60" s="43">
        <v>1.75</v>
      </c>
      <c r="Z60" s="43">
        <v>4.9000000000000004</v>
      </c>
      <c r="AA60" s="43">
        <v>12.1</v>
      </c>
      <c r="AB60" s="43">
        <v>0.98</v>
      </c>
      <c r="AC60" s="43">
        <v>0.7</v>
      </c>
      <c r="AD60" s="44">
        <v>2.3836734693877551E-2</v>
      </c>
      <c r="AE60" s="44">
        <v>0.11620408163265306</v>
      </c>
      <c r="AF60" s="45">
        <v>0</v>
      </c>
      <c r="AG60" s="185">
        <v>0.82800000000000007</v>
      </c>
      <c r="AH60" s="185">
        <v>0.17100000000000001</v>
      </c>
      <c r="AI60" s="43">
        <v>81.718218859585178</v>
      </c>
      <c r="AJ60" s="47">
        <v>80.885779223628404</v>
      </c>
      <c r="AK60" s="173">
        <v>6</v>
      </c>
      <c r="AL60" s="262">
        <v>7</v>
      </c>
      <c r="AM60" s="262">
        <v>3</v>
      </c>
      <c r="AN60" s="262">
        <v>2</v>
      </c>
      <c r="AO60" s="262">
        <v>3</v>
      </c>
      <c r="AP60" s="262">
        <v>3</v>
      </c>
      <c r="AQ60" s="262">
        <v>0</v>
      </c>
      <c r="AR60" s="233">
        <v>0</v>
      </c>
      <c r="AS60" s="60"/>
      <c r="AT60" s="61">
        <v>1</v>
      </c>
      <c r="AU60" s="61"/>
      <c r="AV60" s="61"/>
      <c r="AW60" s="61"/>
      <c r="AX60" s="61"/>
      <c r="AY60" s="62" t="s">
        <v>771</v>
      </c>
      <c r="AZ60" s="62" t="s">
        <v>771</v>
      </c>
      <c r="BA60" s="62"/>
      <c r="BB60" s="62"/>
      <c r="BC60" s="62"/>
      <c r="BD60" s="61"/>
      <c r="BE60" s="153"/>
      <c r="BF60" s="61"/>
      <c r="BG60" s="153"/>
      <c r="BH60" s="62"/>
      <c r="BI60" s="62"/>
      <c r="BJ60" s="62"/>
      <c r="BK60" s="63"/>
      <c r="BL60" s="60">
        <v>388</v>
      </c>
      <c r="BM60" s="61">
        <v>1772.8</v>
      </c>
      <c r="BN60" s="61">
        <v>31</v>
      </c>
      <c r="BO60" s="61">
        <v>21</v>
      </c>
      <c r="BP60" s="61">
        <v>1</v>
      </c>
      <c r="BQ60" s="61">
        <v>16</v>
      </c>
      <c r="BR60" s="62">
        <v>1.02</v>
      </c>
      <c r="BS60" s="62">
        <v>1.43</v>
      </c>
      <c r="BT60" s="62">
        <v>2.94</v>
      </c>
      <c r="BU60" s="62">
        <v>3.9</v>
      </c>
      <c r="BV60" s="62">
        <v>18.600000000000001</v>
      </c>
      <c r="BW60" s="61">
        <v>7</v>
      </c>
      <c r="BX60" s="153">
        <v>5.3041237113402057E-2</v>
      </c>
      <c r="BY60" s="61">
        <v>24</v>
      </c>
      <c r="BZ60" s="153">
        <v>0.18185567010309278</v>
      </c>
      <c r="CA60" s="62">
        <v>57.1</v>
      </c>
      <c r="CB60" s="62">
        <v>12.5</v>
      </c>
      <c r="CC60" s="62">
        <v>89.6</v>
      </c>
      <c r="CD60" s="63">
        <v>10.4</v>
      </c>
      <c r="CE60" s="60">
        <v>965</v>
      </c>
      <c r="CF60" s="61">
        <v>3216</v>
      </c>
      <c r="CG60" s="61">
        <v>87</v>
      </c>
      <c r="CH60" s="61">
        <v>60</v>
      </c>
      <c r="CI60" s="61">
        <v>5</v>
      </c>
      <c r="CJ60" s="61">
        <v>23</v>
      </c>
      <c r="CK60" s="62">
        <v>0.98</v>
      </c>
      <c r="CL60" s="62">
        <v>2.23</v>
      </c>
      <c r="CM60" s="62">
        <v>2.57</v>
      </c>
      <c r="CN60" s="62">
        <v>4.3</v>
      </c>
      <c r="CO60" s="62">
        <v>14.4</v>
      </c>
      <c r="CP60" s="61">
        <v>13</v>
      </c>
      <c r="CQ60" s="153">
        <v>3.4621761658031082E-2</v>
      </c>
      <c r="CR60" s="61">
        <v>74</v>
      </c>
      <c r="CS60" s="153">
        <v>0.19707772020725386</v>
      </c>
      <c r="CT60" s="62">
        <v>53.8</v>
      </c>
      <c r="CU60" s="62">
        <v>3.2</v>
      </c>
      <c r="CV60" s="62">
        <v>86.1</v>
      </c>
      <c r="CW60" s="63">
        <v>11.6</v>
      </c>
      <c r="CX60" s="60">
        <v>704</v>
      </c>
      <c r="CY60" s="61">
        <v>2836.6</v>
      </c>
      <c r="CZ60" s="61">
        <v>98</v>
      </c>
      <c r="DA60" s="61">
        <v>62</v>
      </c>
      <c r="DB60" s="61">
        <v>7</v>
      </c>
      <c r="DC60" s="61">
        <v>22.099999999999998</v>
      </c>
      <c r="DD60" s="62">
        <v>0.7</v>
      </c>
      <c r="DE60" s="62">
        <v>0.7</v>
      </c>
      <c r="DF60" s="62">
        <v>1.75</v>
      </c>
      <c r="DG60" s="62">
        <v>4.9000000000000004</v>
      </c>
      <c r="DH60" s="62">
        <v>10.1</v>
      </c>
      <c r="DI60" s="61">
        <v>21</v>
      </c>
      <c r="DJ60" s="153">
        <v>5.2201704545454544E-2</v>
      </c>
      <c r="DK60" s="61">
        <v>77</v>
      </c>
      <c r="DL60" s="153">
        <v>0.19140625</v>
      </c>
      <c r="DM60" s="62">
        <v>66.7</v>
      </c>
      <c r="DN60" s="62">
        <v>3.1</v>
      </c>
      <c r="DO60" s="62">
        <v>91.7</v>
      </c>
      <c r="DP60" s="63">
        <v>8.3000000000000007</v>
      </c>
      <c r="DQ60" s="60">
        <v>490</v>
      </c>
      <c r="DR60" s="61">
        <v>3402</v>
      </c>
      <c r="DS60" s="61">
        <v>47</v>
      </c>
      <c r="DT60" s="61">
        <v>36</v>
      </c>
      <c r="DU60" s="61">
        <v>1</v>
      </c>
      <c r="DV60" s="61">
        <v>18</v>
      </c>
      <c r="DW60" s="62">
        <v>0.98</v>
      </c>
      <c r="DX60" s="61"/>
      <c r="DY60" s="62">
        <v>1.46</v>
      </c>
      <c r="DZ60" s="62">
        <v>4.0999999999999996</v>
      </c>
      <c r="EA60" s="62">
        <v>12.1</v>
      </c>
      <c r="EB60" s="61">
        <v>8</v>
      </c>
      <c r="EC60" s="153">
        <v>2.3836734693877551E-2</v>
      </c>
      <c r="ED60" s="61">
        <v>39</v>
      </c>
      <c r="EE60" s="153">
        <v>0.11620408163265306</v>
      </c>
      <c r="EF60" s="62">
        <v>87.5</v>
      </c>
      <c r="EG60" s="62">
        <v>0</v>
      </c>
      <c r="EH60" s="62">
        <v>73.900000000000006</v>
      </c>
      <c r="EI60" s="63">
        <v>25.9</v>
      </c>
      <c r="EQ60" s="352"/>
      <c r="ER60" s="352"/>
    </row>
    <row r="61" spans="1:148" ht="15.75" customHeight="1" x14ac:dyDescent="0.2">
      <c r="A61" s="30">
        <v>59</v>
      </c>
      <c r="B61" s="267" t="s">
        <v>886</v>
      </c>
      <c r="C61" s="120">
        <v>4.072857142857143</v>
      </c>
      <c r="D61" s="34" t="s">
        <v>733</v>
      </c>
      <c r="E61" s="35">
        <v>11</v>
      </c>
      <c r="F61" s="271">
        <v>37190</v>
      </c>
      <c r="G61" s="124">
        <v>23.936986301369863</v>
      </c>
      <c r="H61" s="37" t="s">
        <v>754</v>
      </c>
      <c r="I61" s="37">
        <v>23.517808219178082</v>
      </c>
      <c r="J61" s="37" t="s">
        <v>983</v>
      </c>
      <c r="K61" s="37" t="s">
        <v>981</v>
      </c>
      <c r="L61" s="37" t="s">
        <v>986</v>
      </c>
      <c r="M61" s="35">
        <v>70</v>
      </c>
      <c r="N61" s="35">
        <v>198</v>
      </c>
      <c r="O61" s="171">
        <v>4.71</v>
      </c>
      <c r="P61" s="172">
        <v>0</v>
      </c>
      <c r="Q61" s="57">
        <v>9.9182039882848502E-2</v>
      </c>
      <c r="R61" s="58">
        <v>0.14115613597080853</v>
      </c>
      <c r="S61" s="58">
        <v>0.23861171366594361</v>
      </c>
      <c r="T61" s="58">
        <v>0.32412840869865378</v>
      </c>
      <c r="U61" s="58">
        <v>0.50639782861574256</v>
      </c>
      <c r="V61" s="58">
        <v>0.50639782861574256</v>
      </c>
      <c r="W61" s="208">
        <v>0.25319891430787128</v>
      </c>
      <c r="X61" s="183">
        <v>20.849315068493151</v>
      </c>
      <c r="Y61" s="43">
        <v>3.45</v>
      </c>
      <c r="Z61" s="43">
        <v>6.7</v>
      </c>
      <c r="AA61" s="43">
        <v>6.7</v>
      </c>
      <c r="AB61" s="43">
        <v>0</v>
      </c>
      <c r="AC61" s="43">
        <v>0</v>
      </c>
      <c r="AD61" s="44">
        <v>3.1699846860643185E-2</v>
      </c>
      <c r="AE61" s="44">
        <v>0.35398162327718224</v>
      </c>
      <c r="AF61" s="45">
        <v>2.4E-2</v>
      </c>
      <c r="AG61" s="185">
        <v>0.1605</v>
      </c>
      <c r="AH61" s="185">
        <v>0.82000000000000006</v>
      </c>
      <c r="AI61" s="43">
        <v>80.465841496009119</v>
      </c>
      <c r="AJ61" s="47">
        <v>74.787257700781339</v>
      </c>
      <c r="AK61" s="173">
        <v>7</v>
      </c>
      <c r="AL61" s="262">
        <v>5</v>
      </c>
      <c r="AM61" s="262">
        <v>6</v>
      </c>
      <c r="AN61" s="262">
        <v>5</v>
      </c>
      <c r="AO61" s="262">
        <v>3</v>
      </c>
      <c r="AP61" s="262">
        <v>1</v>
      </c>
      <c r="AQ61" s="262">
        <v>0</v>
      </c>
      <c r="AR61" s="233">
        <v>0</v>
      </c>
      <c r="AS61" s="60">
        <v>255</v>
      </c>
      <c r="AT61" s="61">
        <v>2571.0300000000002</v>
      </c>
      <c r="AU61" s="61">
        <v>29</v>
      </c>
      <c r="AV61" s="61">
        <v>22</v>
      </c>
      <c r="AW61" s="61">
        <v>1</v>
      </c>
      <c r="AX61" s="61">
        <v>21</v>
      </c>
      <c r="AY61" s="62"/>
      <c r="AZ61" s="62"/>
      <c r="BA61" s="62">
        <v>1.88</v>
      </c>
      <c r="BB61" s="62">
        <v>3.6</v>
      </c>
      <c r="BC61" s="62">
        <v>10.6</v>
      </c>
      <c r="BD61" s="61">
        <v>3</v>
      </c>
      <c r="BE61" s="153">
        <v>2.2117647058823527E-2</v>
      </c>
      <c r="BF61" s="61">
        <v>26</v>
      </c>
      <c r="BG61" s="153">
        <v>0.19168627450980388</v>
      </c>
      <c r="BH61" s="62">
        <v>100</v>
      </c>
      <c r="BI61" s="62">
        <v>8.3000000000000007</v>
      </c>
      <c r="BJ61" s="62">
        <v>44.9</v>
      </c>
      <c r="BK61" s="63">
        <v>54.4</v>
      </c>
      <c r="BL61" s="60">
        <v>735</v>
      </c>
      <c r="BM61" s="61">
        <v>5207</v>
      </c>
      <c r="BN61" s="61">
        <v>66</v>
      </c>
      <c r="BO61" s="61">
        <v>56</v>
      </c>
      <c r="BP61" s="61">
        <v>9</v>
      </c>
      <c r="BQ61" s="61">
        <v>47</v>
      </c>
      <c r="BR61" s="62"/>
      <c r="BS61" s="62"/>
      <c r="BT61" s="62">
        <v>2.21</v>
      </c>
      <c r="BU61" s="62">
        <v>4.9000000000000004</v>
      </c>
      <c r="BV61" s="62">
        <v>8.6999999999999993</v>
      </c>
      <c r="BW61" s="61">
        <v>8</v>
      </c>
      <c r="BX61" s="153">
        <v>2.4054421768707483E-2</v>
      </c>
      <c r="BY61" s="61">
        <v>58</v>
      </c>
      <c r="BZ61" s="153">
        <v>0.17439455782312926</v>
      </c>
      <c r="CA61" s="62">
        <v>62.5</v>
      </c>
      <c r="CB61" s="62">
        <v>1.8</v>
      </c>
      <c r="CC61" s="62">
        <v>10.7</v>
      </c>
      <c r="CD61" s="63">
        <v>87.3</v>
      </c>
      <c r="CE61" s="60">
        <v>605</v>
      </c>
      <c r="CF61" s="61">
        <v>2535.5</v>
      </c>
      <c r="CG61" s="61">
        <v>82</v>
      </c>
      <c r="CH61" s="61">
        <v>65</v>
      </c>
      <c r="CI61" s="61">
        <v>6</v>
      </c>
      <c r="CJ61" s="61">
        <v>25</v>
      </c>
      <c r="CK61" s="62"/>
      <c r="CL61" s="62"/>
      <c r="CM61" s="62">
        <v>1.69</v>
      </c>
      <c r="CN61" s="62">
        <v>4.4000000000000004</v>
      </c>
      <c r="CO61" s="62">
        <v>7.4</v>
      </c>
      <c r="CP61" s="61">
        <v>7</v>
      </c>
      <c r="CQ61" s="153">
        <v>1.9553719008264463E-2</v>
      </c>
      <c r="CR61" s="61">
        <v>75</v>
      </c>
      <c r="CS61" s="153">
        <v>0.20950413223140493</v>
      </c>
      <c r="CT61" s="62">
        <v>85.7</v>
      </c>
      <c r="CU61" s="62">
        <v>3</v>
      </c>
      <c r="CV61" s="62">
        <v>11.3</v>
      </c>
      <c r="CW61" s="63">
        <v>88.4</v>
      </c>
      <c r="CX61" s="60">
        <v>939</v>
      </c>
      <c r="CY61" s="61">
        <v>2897</v>
      </c>
      <c r="CZ61" s="61">
        <v>109</v>
      </c>
      <c r="DA61" s="61">
        <v>85</v>
      </c>
      <c r="DB61" s="61">
        <v>8</v>
      </c>
      <c r="DC61" s="61">
        <v>21</v>
      </c>
      <c r="DD61" s="62"/>
      <c r="DE61" s="62"/>
      <c r="DF61" s="62">
        <v>2.0499999999999998</v>
      </c>
      <c r="DG61" s="62">
        <v>6.4</v>
      </c>
      <c r="DH61" s="62">
        <v>6.7</v>
      </c>
      <c r="DI61" s="61">
        <v>9</v>
      </c>
      <c r="DJ61" s="153">
        <v>1.9648562300319489E-2</v>
      </c>
      <c r="DK61" s="61">
        <v>100</v>
      </c>
      <c r="DL61" s="153">
        <v>0.21831735889243875</v>
      </c>
      <c r="DM61" s="62">
        <v>44.4</v>
      </c>
      <c r="DN61" s="62">
        <v>3.4</v>
      </c>
      <c r="DO61" s="62">
        <v>8.8000000000000007</v>
      </c>
      <c r="DP61" s="63">
        <v>89.1</v>
      </c>
      <c r="DQ61" s="60">
        <v>1306</v>
      </c>
      <c r="DR61" s="61">
        <v>2579</v>
      </c>
      <c r="DS61" s="61">
        <v>146</v>
      </c>
      <c r="DT61" s="61">
        <v>120</v>
      </c>
      <c r="DU61" s="61">
        <v>13</v>
      </c>
      <c r="DV61" s="61">
        <v>25</v>
      </c>
      <c r="DW61" s="62"/>
      <c r="DX61" s="61"/>
      <c r="DY61" s="62">
        <v>3.45</v>
      </c>
      <c r="DZ61" s="62">
        <v>6.7</v>
      </c>
      <c r="EA61" s="62">
        <v>5.7</v>
      </c>
      <c r="EB61" s="61">
        <v>12</v>
      </c>
      <c r="EC61" s="153">
        <v>3.1699846860643185E-2</v>
      </c>
      <c r="ED61" s="61">
        <v>134</v>
      </c>
      <c r="EE61" s="153">
        <v>0.35398162327718224</v>
      </c>
      <c r="EF61" s="62">
        <v>58.3</v>
      </c>
      <c r="EG61" s="62">
        <v>2.4</v>
      </c>
      <c r="EH61" s="62">
        <v>23.3</v>
      </c>
      <c r="EI61" s="63">
        <v>74.900000000000006</v>
      </c>
      <c r="EQ61" s="352"/>
      <c r="ER61" s="352"/>
    </row>
    <row r="62" spans="1:148" ht="15.75" customHeight="1" x14ac:dyDescent="0.2">
      <c r="A62" s="30">
        <v>60</v>
      </c>
      <c r="B62" s="358" t="s">
        <v>969</v>
      </c>
      <c r="C62" s="120">
        <v>4.0071428571428571</v>
      </c>
      <c r="D62" s="34" t="s">
        <v>749</v>
      </c>
      <c r="E62" s="35">
        <v>4</v>
      </c>
      <c r="F62" s="36">
        <v>37704</v>
      </c>
      <c r="G62" s="124">
        <v>22.528767123287672</v>
      </c>
      <c r="H62" s="37" t="s">
        <v>669</v>
      </c>
      <c r="I62" s="37">
        <v>22.109589041095891</v>
      </c>
      <c r="J62" s="37" t="s">
        <v>976</v>
      </c>
      <c r="K62" s="37" t="s">
        <v>982</v>
      </c>
      <c r="L62" s="37" t="s">
        <v>987</v>
      </c>
      <c r="M62" s="35">
        <v>74</v>
      </c>
      <c r="N62" s="35">
        <v>210</v>
      </c>
      <c r="O62" s="171">
        <v>4.6399999999999997</v>
      </c>
      <c r="P62" s="172">
        <v>0</v>
      </c>
      <c r="Q62" s="57">
        <v>0</v>
      </c>
      <c r="R62" s="58">
        <v>1.9408054342552161E-2</v>
      </c>
      <c r="S62" s="58">
        <v>1.4646237043713385E-2</v>
      </c>
      <c r="T62" s="58">
        <v>6.2779779451905228E-3</v>
      </c>
      <c r="U62" s="58">
        <v>0.21205821205821207</v>
      </c>
      <c r="V62" s="58">
        <v>0.21205821205821207</v>
      </c>
      <c r="W62" s="208">
        <v>0.20145530145530147</v>
      </c>
      <c r="X62" s="183">
        <v>21.446575342465753</v>
      </c>
      <c r="Y62" s="43">
        <v>2.2799999999999998</v>
      </c>
      <c r="Z62" s="43">
        <v>4.2</v>
      </c>
      <c r="AA62" s="43">
        <v>9.1999999999999993</v>
      </c>
      <c r="AB62" s="43">
        <v>0</v>
      </c>
      <c r="AC62" s="43">
        <v>0</v>
      </c>
      <c r="AD62" s="44">
        <v>7.8235294117647056E-2</v>
      </c>
      <c r="AE62" s="44">
        <v>0.17882352941176469</v>
      </c>
      <c r="AF62" s="45">
        <v>6.0999999999999999E-2</v>
      </c>
      <c r="AG62" s="185">
        <v>0.87050000000000005</v>
      </c>
      <c r="AH62" s="185">
        <v>0.1285</v>
      </c>
      <c r="AI62" s="43">
        <v>90.610258246015391</v>
      </c>
      <c r="AJ62" s="47">
        <v>91.536423379212835</v>
      </c>
      <c r="AK62" s="173">
        <v>5</v>
      </c>
      <c r="AL62" s="262">
        <v>4</v>
      </c>
      <c r="AM62" s="262">
        <v>4</v>
      </c>
      <c r="AN62" s="262">
        <v>1</v>
      </c>
      <c r="AO62" s="262">
        <v>5</v>
      </c>
      <c r="AP62" s="262">
        <v>5</v>
      </c>
      <c r="AQ62" s="262">
        <v>0</v>
      </c>
      <c r="AR62" s="233">
        <v>0</v>
      </c>
      <c r="AS62" s="60"/>
      <c r="AT62" s="61">
        <v>1</v>
      </c>
      <c r="AU62" s="61"/>
      <c r="AV62" s="61"/>
      <c r="AW62" s="61"/>
      <c r="AX62" s="61"/>
      <c r="AY62" s="62"/>
      <c r="AZ62" s="62"/>
      <c r="BA62" s="62"/>
      <c r="BB62" s="62"/>
      <c r="BC62" s="62"/>
      <c r="BD62" s="61"/>
      <c r="BE62" s="153"/>
      <c r="BF62" s="61"/>
      <c r="BG62" s="153"/>
      <c r="BH62" s="62"/>
      <c r="BI62" s="62"/>
      <c r="BJ62" s="62"/>
      <c r="BK62" s="63"/>
      <c r="BL62" s="60">
        <v>44</v>
      </c>
      <c r="BM62" s="61">
        <v>2267.1</v>
      </c>
      <c r="BN62" s="61">
        <v>6</v>
      </c>
      <c r="BO62" s="61">
        <v>3</v>
      </c>
      <c r="BP62" s="61">
        <v>0</v>
      </c>
      <c r="BQ62" s="61">
        <v>23.400000000000002</v>
      </c>
      <c r="BR62" s="62"/>
      <c r="BS62" s="62"/>
      <c r="BT62" s="62">
        <v>2.2000000000000002</v>
      </c>
      <c r="BU62" s="62">
        <v>2.7</v>
      </c>
      <c r="BV62" s="62">
        <v>10.5</v>
      </c>
      <c r="BW62" s="61">
        <v>4</v>
      </c>
      <c r="BX62" s="153">
        <v>0.2</v>
      </c>
      <c r="BY62" s="61">
        <v>2</v>
      </c>
      <c r="BZ62" s="153">
        <v>0.1</v>
      </c>
      <c r="CA62" s="62">
        <v>50</v>
      </c>
      <c r="CB62" s="62">
        <v>0</v>
      </c>
      <c r="CC62" s="62">
        <v>95</v>
      </c>
      <c r="CD62" s="63">
        <v>5</v>
      </c>
      <c r="CE62" s="60">
        <v>65</v>
      </c>
      <c r="CF62" s="61">
        <v>4438</v>
      </c>
      <c r="CG62" s="61">
        <v>11</v>
      </c>
      <c r="CH62" s="61">
        <v>6</v>
      </c>
      <c r="CI62" s="61">
        <v>0</v>
      </c>
      <c r="CJ62" s="61">
        <v>31</v>
      </c>
      <c r="CK62" s="62"/>
      <c r="CL62" s="62"/>
      <c r="CM62" s="62">
        <v>1.63</v>
      </c>
      <c r="CN62" s="62">
        <v>4</v>
      </c>
      <c r="CO62" s="62">
        <v>13.5</v>
      </c>
      <c r="CP62" s="61">
        <v>4</v>
      </c>
      <c r="CQ62" s="153">
        <v>0.10030769230769231</v>
      </c>
      <c r="CR62" s="61">
        <v>7</v>
      </c>
      <c r="CS62" s="153">
        <v>0.17553846153846153</v>
      </c>
      <c r="CT62" s="62">
        <v>25</v>
      </c>
      <c r="CU62" s="62">
        <v>0</v>
      </c>
      <c r="CV62" s="62">
        <v>97.6</v>
      </c>
      <c r="CW62" s="63">
        <v>2.4</v>
      </c>
      <c r="CX62" s="60">
        <v>23</v>
      </c>
      <c r="CY62" s="61">
        <v>3663.6000000000004</v>
      </c>
      <c r="CZ62" s="61">
        <v>3</v>
      </c>
      <c r="DA62" s="61">
        <v>1</v>
      </c>
      <c r="DB62" s="61">
        <v>0</v>
      </c>
      <c r="DC62" s="61">
        <v>25.200000000000003</v>
      </c>
      <c r="DD62" s="62"/>
      <c r="DE62" s="62"/>
      <c r="DF62" s="62">
        <v>0.92</v>
      </c>
      <c r="DG62" s="62">
        <v>11</v>
      </c>
      <c r="DH62" s="62">
        <v>30</v>
      </c>
      <c r="DI62" s="61">
        <v>0</v>
      </c>
      <c r="DJ62" s="153">
        <v>0</v>
      </c>
      <c r="DK62" s="61">
        <v>3</v>
      </c>
      <c r="DL62" s="153">
        <v>0.12</v>
      </c>
      <c r="DM62" s="62">
        <v>0</v>
      </c>
      <c r="DN62" s="62">
        <v>0</v>
      </c>
      <c r="DO62" s="62">
        <v>84.6</v>
      </c>
      <c r="DP62" s="63">
        <v>15.4</v>
      </c>
      <c r="DQ62" s="60">
        <v>1020</v>
      </c>
      <c r="DR62" s="61">
        <v>4810</v>
      </c>
      <c r="DS62" s="61">
        <v>115</v>
      </c>
      <c r="DT62" s="61">
        <v>77</v>
      </c>
      <c r="DU62" s="61">
        <v>7</v>
      </c>
      <c r="DV62" s="61">
        <v>34</v>
      </c>
      <c r="DW62" s="62"/>
      <c r="DX62" s="61"/>
      <c r="DY62" s="62">
        <v>2.2799999999999998</v>
      </c>
      <c r="DZ62" s="62">
        <v>4.2</v>
      </c>
      <c r="EA62" s="62">
        <v>9.1999999999999993</v>
      </c>
      <c r="EB62" s="61">
        <v>35</v>
      </c>
      <c r="EC62" s="153">
        <v>7.8235294117647056E-2</v>
      </c>
      <c r="ED62" s="61">
        <v>80</v>
      </c>
      <c r="EE62" s="153">
        <v>0.17882352941176469</v>
      </c>
      <c r="EF62" s="62">
        <v>60</v>
      </c>
      <c r="EG62" s="62">
        <v>6.1</v>
      </c>
      <c r="EH62" s="62">
        <v>89.5</v>
      </c>
      <c r="EI62" s="63">
        <v>10.3</v>
      </c>
      <c r="EQ62" s="352"/>
      <c r="ER62" s="352"/>
    </row>
    <row r="63" spans="1:148" ht="15.75" customHeight="1" x14ac:dyDescent="0.2">
      <c r="A63" s="30">
        <v>61</v>
      </c>
      <c r="B63" s="32" t="s">
        <v>520</v>
      </c>
      <c r="C63" s="120">
        <v>3.7628571428571425</v>
      </c>
      <c r="D63" s="34" t="s">
        <v>748</v>
      </c>
      <c r="E63" s="35">
        <v>1</v>
      </c>
      <c r="F63" s="271">
        <v>36561</v>
      </c>
      <c r="G63" s="124">
        <v>25.660273972602738</v>
      </c>
      <c r="H63" s="37" t="s">
        <v>669</v>
      </c>
      <c r="I63" s="37">
        <v>25.241095890410961</v>
      </c>
      <c r="J63" s="37" t="s">
        <v>976</v>
      </c>
      <c r="K63" s="37" t="s">
        <v>984</v>
      </c>
      <c r="L63" s="37" t="s">
        <v>987</v>
      </c>
      <c r="M63" s="35">
        <v>72</v>
      </c>
      <c r="N63" s="35">
        <v>201</v>
      </c>
      <c r="O63" s="171">
        <v>4.6100000000000003</v>
      </c>
      <c r="P63" s="172">
        <v>0</v>
      </c>
      <c r="Q63" s="57">
        <v>0</v>
      </c>
      <c r="R63" s="58">
        <v>0</v>
      </c>
      <c r="S63" s="58">
        <v>0.10297044862961263</v>
      </c>
      <c r="T63" s="58">
        <v>0.39082835706629926</v>
      </c>
      <c r="U63" s="58">
        <v>0.1485393002317365</v>
      </c>
      <c r="V63" s="58">
        <v>0.26968382864901785</v>
      </c>
      <c r="W63" s="208">
        <v>0.26968382864901785</v>
      </c>
      <c r="X63" s="183">
        <v>23.575342465753426</v>
      </c>
      <c r="Y63" s="43">
        <v>3</v>
      </c>
      <c r="Z63" s="43">
        <v>7.6</v>
      </c>
      <c r="AA63" s="43">
        <v>15.9</v>
      </c>
      <c r="AB63" s="43">
        <v>1.54</v>
      </c>
      <c r="AC63" s="43">
        <v>0</v>
      </c>
      <c r="AD63" s="44">
        <v>4.2762148337595902E-2</v>
      </c>
      <c r="AE63" s="44">
        <v>0.11273657289002556</v>
      </c>
      <c r="AF63" s="45">
        <v>3.7999999999999999E-2</v>
      </c>
      <c r="AG63" s="185">
        <v>0.80700000000000005</v>
      </c>
      <c r="AH63" s="185">
        <v>0.193</v>
      </c>
      <c r="AI63" s="43">
        <v>89.006628685664921</v>
      </c>
      <c r="AJ63" s="47">
        <v>86.295885113836476</v>
      </c>
      <c r="AK63" s="173">
        <v>7</v>
      </c>
      <c r="AL63" s="262">
        <v>0</v>
      </c>
      <c r="AM63" s="262">
        <v>6</v>
      </c>
      <c r="AN63" s="262">
        <v>6</v>
      </c>
      <c r="AO63" s="262">
        <v>5</v>
      </c>
      <c r="AP63" s="262">
        <v>4</v>
      </c>
      <c r="AQ63" s="262">
        <v>0</v>
      </c>
      <c r="AR63" s="233">
        <v>0</v>
      </c>
      <c r="AS63" s="60"/>
      <c r="AT63" s="61">
        <v>1</v>
      </c>
      <c r="AU63" s="61"/>
      <c r="AV63" s="61"/>
      <c r="AW63" s="61"/>
      <c r="AX63" s="61"/>
      <c r="AY63" s="62"/>
      <c r="AZ63" s="62"/>
      <c r="BA63" s="62"/>
      <c r="BB63" s="62"/>
      <c r="BC63" s="62"/>
      <c r="BD63" s="61"/>
      <c r="BE63" s="153"/>
      <c r="BF63" s="61"/>
      <c r="BG63" s="153"/>
      <c r="BH63" s="62"/>
      <c r="BI63" s="62"/>
      <c r="BJ63" s="62"/>
      <c r="BK63" s="63"/>
      <c r="BL63" s="60"/>
      <c r="BM63" s="61">
        <v>1</v>
      </c>
      <c r="BN63" s="61"/>
      <c r="BO63" s="61"/>
      <c r="BP63" s="61"/>
      <c r="BQ63" s="61"/>
      <c r="BR63" s="62"/>
      <c r="BS63" s="62"/>
      <c r="BT63" s="62"/>
      <c r="BU63" s="62"/>
      <c r="BV63" s="62"/>
      <c r="BW63" s="61"/>
      <c r="BX63" s="153"/>
      <c r="BY63" s="61"/>
      <c r="BZ63" s="153"/>
      <c r="CA63" s="62"/>
      <c r="CB63" s="62"/>
      <c r="CC63" s="62"/>
      <c r="CD63" s="63"/>
      <c r="CE63" s="60">
        <v>269</v>
      </c>
      <c r="CF63" s="61">
        <v>2612.3999999999996</v>
      </c>
      <c r="CG63" s="61">
        <v>46</v>
      </c>
      <c r="CH63" s="61">
        <v>21</v>
      </c>
      <c r="CI63" s="61">
        <v>1</v>
      </c>
      <c r="CJ63" s="61">
        <v>15.600000000000001</v>
      </c>
      <c r="CK63" s="62">
        <v>0.34</v>
      </c>
      <c r="CL63" s="62"/>
      <c r="CM63" s="62">
        <v>0.99</v>
      </c>
      <c r="CN63" s="62">
        <v>2.6</v>
      </c>
      <c r="CO63" s="62">
        <v>14.7</v>
      </c>
      <c r="CP63" s="61">
        <v>7</v>
      </c>
      <c r="CQ63" s="153">
        <v>2.5762081784386617E-2</v>
      </c>
      <c r="CR63" s="61">
        <v>39</v>
      </c>
      <c r="CS63" s="153">
        <v>0.14353159851301114</v>
      </c>
      <c r="CT63" s="62">
        <v>42.9</v>
      </c>
      <c r="CU63" s="62">
        <v>12.5</v>
      </c>
      <c r="CV63" s="62">
        <v>89.2</v>
      </c>
      <c r="CW63" s="63">
        <v>10.8</v>
      </c>
      <c r="CX63" s="60">
        <v>1021</v>
      </c>
      <c r="CY63" s="61">
        <v>2612.3999999999996</v>
      </c>
      <c r="CZ63" s="61">
        <v>89</v>
      </c>
      <c r="DA63" s="61">
        <v>47</v>
      </c>
      <c r="DB63" s="61">
        <v>7</v>
      </c>
      <c r="DC63" s="61">
        <v>13.200000000000001</v>
      </c>
      <c r="DD63" s="62">
        <v>1.54</v>
      </c>
      <c r="DE63" s="62"/>
      <c r="DF63" s="62">
        <v>3</v>
      </c>
      <c r="DG63" s="62">
        <v>7.6</v>
      </c>
      <c r="DH63" s="62">
        <v>15.9</v>
      </c>
      <c r="DI63" s="61">
        <v>16</v>
      </c>
      <c r="DJ63" s="153">
        <v>4.7012732615083257E-2</v>
      </c>
      <c r="DK63" s="61">
        <v>73</v>
      </c>
      <c r="DL63" s="153">
        <v>0.21449559255631734</v>
      </c>
      <c r="DM63" s="62">
        <v>12.5</v>
      </c>
      <c r="DN63" s="62">
        <v>13</v>
      </c>
      <c r="DO63" s="62">
        <v>67.900000000000006</v>
      </c>
      <c r="DP63" s="63">
        <v>32.1</v>
      </c>
      <c r="DQ63" s="60">
        <v>391</v>
      </c>
      <c r="DR63" s="61">
        <v>2632.3</v>
      </c>
      <c r="DS63" s="61">
        <v>40</v>
      </c>
      <c r="DT63" s="61">
        <v>25</v>
      </c>
      <c r="DU63" s="61">
        <v>2</v>
      </c>
      <c r="DV63" s="61">
        <v>17.600000000000001</v>
      </c>
      <c r="DW63" s="62">
        <v>1.25</v>
      </c>
      <c r="DX63" s="61"/>
      <c r="DY63" s="62">
        <v>1.52</v>
      </c>
      <c r="DZ63" s="62">
        <v>3.8</v>
      </c>
      <c r="EA63" s="62">
        <v>15</v>
      </c>
      <c r="EB63" s="61">
        <v>11</v>
      </c>
      <c r="EC63" s="153">
        <v>4.2762148337595902E-2</v>
      </c>
      <c r="ED63" s="61">
        <v>29</v>
      </c>
      <c r="EE63" s="153">
        <v>0.11273657289002556</v>
      </c>
      <c r="EF63" s="62">
        <v>54.5</v>
      </c>
      <c r="EG63" s="62">
        <v>3.8</v>
      </c>
      <c r="EH63" s="62">
        <v>93.5</v>
      </c>
      <c r="EI63" s="63">
        <v>6.5</v>
      </c>
      <c r="EQ63" s="352"/>
      <c r="ER63" s="352"/>
    </row>
    <row r="64" spans="1:148" ht="15.75" customHeight="1" x14ac:dyDescent="0.2">
      <c r="A64" s="30">
        <v>62</v>
      </c>
      <c r="B64" s="32" t="s">
        <v>556</v>
      </c>
      <c r="C64" s="120">
        <v>3.7457142857142856</v>
      </c>
      <c r="D64" s="34" t="s">
        <v>739</v>
      </c>
      <c r="E64" s="35">
        <v>1</v>
      </c>
      <c r="F64" s="36">
        <v>36699</v>
      </c>
      <c r="G64" s="124">
        <v>25.282191780821918</v>
      </c>
      <c r="H64" s="37" t="s">
        <v>754</v>
      </c>
      <c r="I64" s="37">
        <v>24.863013698630137</v>
      </c>
      <c r="J64" s="37" t="s">
        <v>976</v>
      </c>
      <c r="K64" s="37" t="s">
        <v>982</v>
      </c>
      <c r="L64" s="37" t="s">
        <v>988</v>
      </c>
      <c r="M64" s="35">
        <v>74</v>
      </c>
      <c r="N64" s="35">
        <v>209</v>
      </c>
      <c r="O64" s="171">
        <v>4.5</v>
      </c>
      <c r="P64" s="172">
        <v>0</v>
      </c>
      <c r="Q64" s="57">
        <v>0.12318613633991021</v>
      </c>
      <c r="R64" s="58">
        <v>0</v>
      </c>
      <c r="S64" s="58">
        <v>0.15733729625173967</v>
      </c>
      <c r="T64" s="58">
        <v>0.17845394736842105</v>
      </c>
      <c r="U64" s="58">
        <v>0.17781796262808924</v>
      </c>
      <c r="V64" s="58">
        <v>0.17813595499825513</v>
      </c>
      <c r="W64" s="208">
        <v>0.17813595499825513</v>
      </c>
      <c r="X64" s="183" t="s">
        <v>727</v>
      </c>
      <c r="Y64" s="43">
        <v>1.71</v>
      </c>
      <c r="Z64" s="43">
        <v>6.3</v>
      </c>
      <c r="AA64" s="43">
        <v>12.5</v>
      </c>
      <c r="AB64" s="43">
        <v>0.57999999999999996</v>
      </c>
      <c r="AC64" s="43">
        <v>0.49</v>
      </c>
      <c r="AD64" s="44">
        <v>2.6779661016949154E-2</v>
      </c>
      <c r="AE64" s="44">
        <v>0.18745762711864408</v>
      </c>
      <c r="AF64" s="45">
        <v>4.9000000000000002E-2</v>
      </c>
      <c r="AG64" s="185">
        <v>0.9335</v>
      </c>
      <c r="AH64" s="185">
        <v>6.6500000000000004E-2</v>
      </c>
      <c r="AI64" s="43">
        <v>101.93568053650358</v>
      </c>
      <c r="AJ64" s="47">
        <v>102.97760752103257</v>
      </c>
      <c r="AK64" s="173">
        <v>4</v>
      </c>
      <c r="AL64" s="262">
        <v>0</v>
      </c>
      <c r="AM64" s="262">
        <v>2</v>
      </c>
      <c r="AN64" s="262">
        <v>5</v>
      </c>
      <c r="AO64" s="262">
        <v>8</v>
      </c>
      <c r="AP64" s="262">
        <v>7</v>
      </c>
      <c r="AQ64" s="262">
        <v>0</v>
      </c>
      <c r="AR64" s="233">
        <v>1</v>
      </c>
      <c r="AS64" s="60">
        <v>236</v>
      </c>
      <c r="AT64" s="61">
        <v>1915.8000000000002</v>
      </c>
      <c r="AU64" s="61">
        <v>26</v>
      </c>
      <c r="AV64" s="61">
        <v>21</v>
      </c>
      <c r="AW64" s="61">
        <v>2</v>
      </c>
      <c r="AX64" s="61">
        <v>17</v>
      </c>
      <c r="AY64" s="62">
        <v>0.76</v>
      </c>
      <c r="AZ64" s="62">
        <v>0.9</v>
      </c>
      <c r="BA64" s="62">
        <v>1.7</v>
      </c>
      <c r="BB64" s="62">
        <v>4</v>
      </c>
      <c r="BC64" s="62">
        <v>10.1</v>
      </c>
      <c r="BD64" s="61">
        <v>4</v>
      </c>
      <c r="BE64" s="153">
        <v>2.8813559322033902E-2</v>
      </c>
      <c r="BF64" s="61">
        <v>22</v>
      </c>
      <c r="BG64" s="153">
        <v>0.15847457627118644</v>
      </c>
      <c r="BH64" s="62">
        <v>100</v>
      </c>
      <c r="BI64" s="62">
        <v>12.5</v>
      </c>
      <c r="BJ64" s="62">
        <v>97.9</v>
      </c>
      <c r="BK64" s="63">
        <v>2.1</v>
      </c>
      <c r="BL64" s="60"/>
      <c r="BM64" s="61">
        <v>3342</v>
      </c>
      <c r="BN64" s="61"/>
      <c r="BO64" s="61"/>
      <c r="BP64" s="61"/>
      <c r="BQ64" s="61"/>
      <c r="BR64" s="62" t="s">
        <v>771</v>
      </c>
      <c r="BS64" s="62" t="s">
        <v>771</v>
      </c>
      <c r="BT64" s="62"/>
      <c r="BU64" s="62"/>
      <c r="BV64" s="62"/>
      <c r="BW64" s="61"/>
      <c r="BX64" s="153"/>
      <c r="BY64" s="61"/>
      <c r="BZ64" s="153"/>
      <c r="CA64" s="62"/>
      <c r="CB64" s="62"/>
      <c r="CC64" s="62"/>
      <c r="CD64" s="63"/>
      <c r="CE64" s="60">
        <v>667</v>
      </c>
      <c r="CF64" s="61">
        <v>4239.3</v>
      </c>
      <c r="CG64" s="61">
        <v>75</v>
      </c>
      <c r="CH64" s="61">
        <v>52</v>
      </c>
      <c r="CI64" s="61">
        <v>4</v>
      </c>
      <c r="CJ64" s="61">
        <v>38</v>
      </c>
      <c r="CK64" s="62">
        <v>0.54</v>
      </c>
      <c r="CL64" s="62">
        <v>1.67</v>
      </c>
      <c r="CM64" s="62">
        <v>1.66</v>
      </c>
      <c r="CN64" s="62">
        <v>4.9000000000000004</v>
      </c>
      <c r="CO64" s="62">
        <v>11.1</v>
      </c>
      <c r="CP64" s="61">
        <v>15</v>
      </c>
      <c r="CQ64" s="153">
        <v>3.7331334332833581E-2</v>
      </c>
      <c r="CR64" s="61">
        <v>60</v>
      </c>
      <c r="CS64" s="153">
        <v>0.14932533733133432</v>
      </c>
      <c r="CT64" s="62">
        <v>53.3</v>
      </c>
      <c r="CU64" s="62">
        <v>1.9</v>
      </c>
      <c r="CV64" s="62">
        <v>91.4</v>
      </c>
      <c r="CW64" s="63">
        <v>8.4</v>
      </c>
      <c r="CX64" s="60">
        <v>217</v>
      </c>
      <c r="CY64" s="61">
        <v>1216</v>
      </c>
      <c r="CZ64" s="61">
        <v>26</v>
      </c>
      <c r="DA64" s="61">
        <v>17</v>
      </c>
      <c r="DB64" s="61">
        <v>1</v>
      </c>
      <c r="DC64" s="61">
        <v>8.5</v>
      </c>
      <c r="DD64" s="62">
        <v>0.49</v>
      </c>
      <c r="DE64" s="62">
        <v>0.49</v>
      </c>
      <c r="DF64" s="62">
        <v>1.71</v>
      </c>
      <c r="DG64" s="62">
        <v>6.3</v>
      </c>
      <c r="DH64" s="62">
        <v>10.1</v>
      </c>
      <c r="DI64" s="61">
        <v>7</v>
      </c>
      <c r="DJ64" s="153">
        <v>5.5161290322580644E-2</v>
      </c>
      <c r="DK64" s="61">
        <v>19</v>
      </c>
      <c r="DL64" s="153">
        <v>0.14972350230414747</v>
      </c>
      <c r="DM64" s="62">
        <v>42.9</v>
      </c>
      <c r="DN64" s="62">
        <v>5.6</v>
      </c>
      <c r="DO64" s="62">
        <v>94.7</v>
      </c>
      <c r="DP64" s="63">
        <v>5.3</v>
      </c>
      <c r="DQ64" s="60">
        <v>472</v>
      </c>
      <c r="DR64" s="61">
        <v>2654.3999999999996</v>
      </c>
      <c r="DS64" s="61">
        <v>64</v>
      </c>
      <c r="DT64" s="61">
        <v>39</v>
      </c>
      <c r="DU64" s="61">
        <v>2</v>
      </c>
      <c r="DV64" s="61">
        <v>19.8</v>
      </c>
      <c r="DW64" s="62">
        <v>0.57999999999999996</v>
      </c>
      <c r="DX64" s="61"/>
      <c r="DY64" s="62">
        <v>1.58</v>
      </c>
      <c r="DZ64" s="62">
        <v>4.5999999999999996</v>
      </c>
      <c r="EA64" s="62">
        <v>12.5</v>
      </c>
      <c r="EB64" s="61">
        <v>8</v>
      </c>
      <c r="EC64" s="153">
        <v>2.6779661016949154E-2</v>
      </c>
      <c r="ED64" s="61">
        <v>56</v>
      </c>
      <c r="EE64" s="153">
        <v>0.18745762711864408</v>
      </c>
      <c r="EF64" s="62">
        <v>37.5</v>
      </c>
      <c r="EG64" s="62">
        <v>4.9000000000000004</v>
      </c>
      <c r="EH64" s="62">
        <v>92</v>
      </c>
      <c r="EI64" s="63">
        <v>8</v>
      </c>
      <c r="EQ64" s="352"/>
      <c r="ER64" s="352"/>
    </row>
    <row r="65" spans="1:148" ht="15.75" customHeight="1" x14ac:dyDescent="0.2">
      <c r="A65" s="30">
        <v>63</v>
      </c>
      <c r="B65" s="32" t="s">
        <v>549</v>
      </c>
      <c r="C65" s="120">
        <v>3.6785714285714288</v>
      </c>
      <c r="D65" s="34" t="s">
        <v>779</v>
      </c>
      <c r="E65" s="35">
        <v>2</v>
      </c>
      <c r="F65" s="36">
        <v>37115</v>
      </c>
      <c r="G65" s="124">
        <v>24.142465753424659</v>
      </c>
      <c r="H65" s="37" t="s">
        <v>669</v>
      </c>
      <c r="I65" s="37">
        <v>23.723287671232878</v>
      </c>
      <c r="J65" s="37" t="s">
        <v>978</v>
      </c>
      <c r="K65" s="37" t="s">
        <v>982</v>
      </c>
      <c r="L65" s="37" t="s">
        <v>988</v>
      </c>
      <c r="M65" s="35">
        <v>74</v>
      </c>
      <c r="N65" s="35">
        <v>205</v>
      </c>
      <c r="O65" s="171">
        <v>4.57</v>
      </c>
      <c r="P65" s="172">
        <v>0</v>
      </c>
      <c r="Q65" s="57">
        <v>0</v>
      </c>
      <c r="R65" s="58">
        <v>4.7112162428543269E-2</v>
      </c>
      <c r="S65" s="58">
        <v>0.11758436944937833</v>
      </c>
      <c r="T65" s="58">
        <v>9.2649783817171094E-2</v>
      </c>
      <c r="U65" s="58">
        <v>0.19760561442135682</v>
      </c>
      <c r="V65" s="58">
        <v>0.19760561442135682</v>
      </c>
      <c r="W65" s="208">
        <v>0.19760561442135682</v>
      </c>
      <c r="X65" s="183" t="s">
        <v>727</v>
      </c>
      <c r="Y65" s="43">
        <v>1.99</v>
      </c>
      <c r="Z65" s="43">
        <v>6.8</v>
      </c>
      <c r="AA65" s="43">
        <v>11.5</v>
      </c>
      <c r="AB65" s="43">
        <v>1.23</v>
      </c>
      <c r="AC65" s="43">
        <v>0</v>
      </c>
      <c r="AD65" s="44">
        <v>2.2172701949860724E-2</v>
      </c>
      <c r="AE65" s="44">
        <v>0.12749303621169916</v>
      </c>
      <c r="AF65" s="45">
        <v>6.3E-2</v>
      </c>
      <c r="AG65" s="185">
        <v>0.67349999999999999</v>
      </c>
      <c r="AH65" s="185">
        <v>0.32200000000000001</v>
      </c>
      <c r="AI65" s="43">
        <v>93.998095935731442</v>
      </c>
      <c r="AJ65" s="47">
        <v>94.958889566914493</v>
      </c>
      <c r="AK65" s="173">
        <v>5</v>
      </c>
      <c r="AL65" s="262">
        <v>0</v>
      </c>
      <c r="AM65" s="262">
        <v>3</v>
      </c>
      <c r="AN65" s="262">
        <v>5</v>
      </c>
      <c r="AO65" s="262">
        <v>6</v>
      </c>
      <c r="AP65" s="262">
        <v>5</v>
      </c>
      <c r="AQ65" s="262">
        <v>0</v>
      </c>
      <c r="AR65" s="233">
        <v>0</v>
      </c>
      <c r="AS65" s="60"/>
      <c r="AT65" s="61">
        <v>1</v>
      </c>
      <c r="AU65" s="61"/>
      <c r="AV65" s="61"/>
      <c r="AW65" s="61"/>
      <c r="AX65" s="61"/>
      <c r="AY65" s="62"/>
      <c r="AZ65" s="62"/>
      <c r="BA65" s="62"/>
      <c r="BB65" s="62"/>
      <c r="BC65" s="62"/>
      <c r="BD65" s="61"/>
      <c r="BE65" s="153"/>
      <c r="BF65" s="61"/>
      <c r="BG65" s="153"/>
      <c r="BH65" s="163"/>
      <c r="BI65" s="163"/>
      <c r="BJ65" s="163"/>
      <c r="BK65" s="164"/>
      <c r="BL65" s="60">
        <v>239</v>
      </c>
      <c r="BM65" s="61">
        <v>5073</v>
      </c>
      <c r="BN65" s="61">
        <v>26</v>
      </c>
      <c r="BO65" s="61">
        <v>21</v>
      </c>
      <c r="BP65" s="61">
        <v>1</v>
      </c>
      <c r="BQ65" s="61">
        <v>48</v>
      </c>
      <c r="BR65" s="62"/>
      <c r="BS65" s="62"/>
      <c r="BT65" s="62">
        <v>1.84</v>
      </c>
      <c r="BU65" s="62">
        <v>6.2</v>
      </c>
      <c r="BV65" s="62">
        <v>6.9</v>
      </c>
      <c r="BW65" s="61">
        <v>1</v>
      </c>
      <c r="BX65" s="153">
        <v>7.6987447698744762E-3</v>
      </c>
      <c r="BY65" s="61">
        <v>25</v>
      </c>
      <c r="BZ65" s="153">
        <v>0.19246861924686193</v>
      </c>
      <c r="CA65" s="163">
        <v>0</v>
      </c>
      <c r="CB65" s="163">
        <v>4.5</v>
      </c>
      <c r="CC65" s="163">
        <v>81</v>
      </c>
      <c r="CD65" s="164">
        <v>17.5</v>
      </c>
      <c r="CE65" s="60">
        <v>331</v>
      </c>
      <c r="CF65" s="61">
        <v>2815</v>
      </c>
      <c r="CG65" s="61">
        <v>37</v>
      </c>
      <c r="CH65" s="61">
        <v>25</v>
      </c>
      <c r="CI65" s="61">
        <v>6</v>
      </c>
      <c r="CJ65" s="61">
        <v>28</v>
      </c>
      <c r="CK65" s="62">
        <v>0.87</v>
      </c>
      <c r="CL65" s="62"/>
      <c r="CM65" s="62">
        <v>1.82</v>
      </c>
      <c r="CN65" s="62">
        <v>4.3</v>
      </c>
      <c r="CO65" s="62">
        <v>12.1</v>
      </c>
      <c r="CP65" s="61">
        <v>6</v>
      </c>
      <c r="CQ65" s="153">
        <v>3.2990936555891241E-2</v>
      </c>
      <c r="CR65" s="61">
        <v>31</v>
      </c>
      <c r="CS65" s="153">
        <v>0.17045317220543807</v>
      </c>
      <c r="CT65" s="163">
        <v>66.7</v>
      </c>
      <c r="CU65" s="163">
        <v>13.8</v>
      </c>
      <c r="CV65" s="163">
        <v>73.7</v>
      </c>
      <c r="CW65" s="164">
        <v>26.3</v>
      </c>
      <c r="CX65" s="60">
        <v>450</v>
      </c>
      <c r="CY65" s="61">
        <v>4857</v>
      </c>
      <c r="CZ65" s="61">
        <v>52</v>
      </c>
      <c r="DA65" s="61">
        <v>37</v>
      </c>
      <c r="DB65" s="61">
        <v>6</v>
      </c>
      <c r="DC65" s="61">
        <v>49</v>
      </c>
      <c r="DD65" s="62">
        <v>0.76</v>
      </c>
      <c r="DE65" s="61"/>
      <c r="DF65" s="62">
        <v>1.65</v>
      </c>
      <c r="DG65" s="62">
        <v>6.8</v>
      </c>
      <c r="DH65" s="62">
        <v>8.1</v>
      </c>
      <c r="DI65" s="61">
        <v>4</v>
      </c>
      <c r="DJ65" s="153">
        <v>1.4666666666666666E-2</v>
      </c>
      <c r="DK65" s="61">
        <v>48</v>
      </c>
      <c r="DL65" s="153">
        <v>0.17599999999999999</v>
      </c>
      <c r="DM65" s="163">
        <v>50</v>
      </c>
      <c r="DN65" s="163">
        <v>5.0999999999999996</v>
      </c>
      <c r="DO65" s="163">
        <v>63.1</v>
      </c>
      <c r="DP65" s="164">
        <v>36.200000000000003</v>
      </c>
      <c r="DQ65" s="60">
        <v>718</v>
      </c>
      <c r="DR65" s="61">
        <v>3633.5</v>
      </c>
      <c r="DS65" s="61">
        <v>54</v>
      </c>
      <c r="DT65" s="61">
        <v>45</v>
      </c>
      <c r="DU65" s="61">
        <v>5</v>
      </c>
      <c r="DV65" s="61">
        <v>27.3</v>
      </c>
      <c r="DW65" s="62">
        <v>1.23</v>
      </c>
      <c r="DX65" s="61"/>
      <c r="DY65" s="62">
        <v>1.99</v>
      </c>
      <c r="DZ65" s="62">
        <v>6.2</v>
      </c>
      <c r="EA65" s="62">
        <v>11.5</v>
      </c>
      <c r="EB65" s="61">
        <v>8</v>
      </c>
      <c r="EC65" s="153">
        <v>2.2172701949860724E-2</v>
      </c>
      <c r="ED65" s="61">
        <v>46</v>
      </c>
      <c r="EE65" s="153">
        <v>0.12749303621169916</v>
      </c>
      <c r="EF65" s="62">
        <v>62.5</v>
      </c>
      <c r="EG65" s="62">
        <v>6.3</v>
      </c>
      <c r="EH65" s="62">
        <v>71.599999999999994</v>
      </c>
      <c r="EI65" s="63">
        <v>28.2</v>
      </c>
      <c r="EQ65" s="352"/>
      <c r="ER65" s="352"/>
    </row>
    <row r="66" spans="1:148" ht="15.75" customHeight="1" x14ac:dyDescent="0.2">
      <c r="A66" s="30">
        <v>64</v>
      </c>
      <c r="B66" s="32" t="s">
        <v>601</v>
      </c>
      <c r="C66" s="120">
        <v>3.63</v>
      </c>
      <c r="D66" s="34" t="s">
        <v>763</v>
      </c>
      <c r="E66" s="35">
        <v>3</v>
      </c>
      <c r="F66" s="36">
        <v>37073</v>
      </c>
      <c r="G66" s="124">
        <v>24.257534246575343</v>
      </c>
      <c r="H66" s="37" t="s">
        <v>754</v>
      </c>
      <c r="I66" s="37">
        <v>23.838356164383562</v>
      </c>
      <c r="J66" s="37" t="s">
        <v>978</v>
      </c>
      <c r="K66" s="37" t="s">
        <v>977</v>
      </c>
      <c r="L66" s="37" t="s">
        <v>986</v>
      </c>
      <c r="M66" s="35">
        <v>73</v>
      </c>
      <c r="N66" s="35">
        <v>186</v>
      </c>
      <c r="O66" s="171">
        <v>4.7</v>
      </c>
      <c r="P66" s="172">
        <v>0</v>
      </c>
      <c r="Q66" s="57">
        <v>0.15440763615946099</v>
      </c>
      <c r="R66" s="58">
        <v>0.18224200042381863</v>
      </c>
      <c r="S66" s="58">
        <v>0.12749445676274943</v>
      </c>
      <c r="T66" s="58">
        <v>0.27551381998582569</v>
      </c>
      <c r="U66" s="58">
        <v>0.29547241882934505</v>
      </c>
      <c r="V66" s="58">
        <v>0.29547241882934505</v>
      </c>
      <c r="W66" s="208">
        <v>0.28069879788787777</v>
      </c>
      <c r="X66" s="183">
        <v>22.172602739726027</v>
      </c>
      <c r="Y66" s="43">
        <v>2.2599999999999998</v>
      </c>
      <c r="Z66" s="43">
        <v>6.7</v>
      </c>
      <c r="AA66" s="43">
        <v>11.4</v>
      </c>
      <c r="AB66" s="43">
        <v>1.07</v>
      </c>
      <c r="AC66" s="43">
        <v>0</v>
      </c>
      <c r="AD66" s="44">
        <v>3.437262357414448E-2</v>
      </c>
      <c r="AE66" s="44">
        <v>0.22986692015209123</v>
      </c>
      <c r="AF66" s="45">
        <v>6.3E-2</v>
      </c>
      <c r="AG66" s="185">
        <v>0.495</v>
      </c>
      <c r="AH66" s="185">
        <v>0.505</v>
      </c>
      <c r="AI66" s="43">
        <v>76.234491557952225</v>
      </c>
      <c r="AJ66" s="47">
        <v>75.457913050913362</v>
      </c>
      <c r="AK66" s="173">
        <v>7</v>
      </c>
      <c r="AL66" s="262">
        <v>2</v>
      </c>
      <c r="AM66" s="262">
        <v>4</v>
      </c>
      <c r="AN66" s="262">
        <v>5</v>
      </c>
      <c r="AO66" s="262">
        <v>4</v>
      </c>
      <c r="AP66" s="262">
        <v>1</v>
      </c>
      <c r="AQ66" s="262">
        <v>0</v>
      </c>
      <c r="AR66" s="233">
        <v>0</v>
      </c>
      <c r="AS66" s="60">
        <v>330</v>
      </c>
      <c r="AT66" s="61">
        <v>2137.1999999999998</v>
      </c>
      <c r="AU66" s="61">
        <v>43</v>
      </c>
      <c r="AV66" s="61">
        <v>22</v>
      </c>
      <c r="AW66" s="61">
        <v>1</v>
      </c>
      <c r="AX66" s="61">
        <v>13.799999999999999</v>
      </c>
      <c r="AY66" s="62"/>
      <c r="AZ66" s="62"/>
      <c r="BA66" s="62">
        <v>1.58</v>
      </c>
      <c r="BB66" s="62">
        <v>5.4</v>
      </c>
      <c r="BC66" s="62">
        <v>14.3</v>
      </c>
      <c r="BD66" s="61">
        <v>7</v>
      </c>
      <c r="BE66" s="153">
        <v>3.3515151515151519E-2</v>
      </c>
      <c r="BF66" s="61">
        <v>36</v>
      </c>
      <c r="BG66" s="153">
        <v>0.17236363636363636</v>
      </c>
      <c r="BH66" s="62">
        <v>28.6</v>
      </c>
      <c r="BI66" s="62">
        <v>0</v>
      </c>
      <c r="BJ66" s="62">
        <v>79.3</v>
      </c>
      <c r="BK66" s="63">
        <v>20.7</v>
      </c>
      <c r="BL66" s="60">
        <v>774</v>
      </c>
      <c r="BM66" s="61">
        <v>4247.0999999999995</v>
      </c>
      <c r="BN66" s="61">
        <v>82</v>
      </c>
      <c r="BO66" s="61">
        <v>52</v>
      </c>
      <c r="BP66" s="61">
        <v>3</v>
      </c>
      <c r="BQ66" s="61">
        <v>35.1</v>
      </c>
      <c r="BR66" s="62"/>
      <c r="BS66" s="62"/>
      <c r="BT66" s="62">
        <v>2.19</v>
      </c>
      <c r="BU66" s="62">
        <v>4.9000000000000004</v>
      </c>
      <c r="BV66" s="62">
        <v>13.1</v>
      </c>
      <c r="BW66" s="61">
        <v>17</v>
      </c>
      <c r="BX66" s="153">
        <v>4.8100775193798448E-2</v>
      </c>
      <c r="BY66" s="61">
        <v>65</v>
      </c>
      <c r="BZ66" s="153">
        <v>0.18391472868217054</v>
      </c>
      <c r="CA66" s="62">
        <v>47.1</v>
      </c>
      <c r="CB66" s="62">
        <v>5.5</v>
      </c>
      <c r="CC66" s="62">
        <v>68.8</v>
      </c>
      <c r="CD66" s="63">
        <v>30.4</v>
      </c>
      <c r="CE66" s="60">
        <v>207</v>
      </c>
      <c r="CF66" s="61">
        <v>1623.6000000000001</v>
      </c>
      <c r="CG66" s="61">
        <v>18</v>
      </c>
      <c r="CH66" s="61">
        <v>12</v>
      </c>
      <c r="CI66" s="61">
        <v>0</v>
      </c>
      <c r="CJ66" s="61">
        <v>9.6000000000000014</v>
      </c>
      <c r="CK66" s="62">
        <v>1.31</v>
      </c>
      <c r="CL66" s="62"/>
      <c r="CM66" s="62">
        <v>1.75</v>
      </c>
      <c r="CN66" s="62">
        <v>8</v>
      </c>
      <c r="CO66" s="62">
        <v>11.9</v>
      </c>
      <c r="CP66" s="61">
        <v>0</v>
      </c>
      <c r="CQ66" s="153">
        <v>0</v>
      </c>
      <c r="CR66" s="61">
        <v>18</v>
      </c>
      <c r="CS66" s="153">
        <v>0.15217391304347824</v>
      </c>
      <c r="CT66" s="62">
        <v>0</v>
      </c>
      <c r="CU66" s="62">
        <v>0</v>
      </c>
      <c r="CV66" s="62">
        <v>72.2</v>
      </c>
      <c r="CW66" s="63">
        <v>27.8</v>
      </c>
      <c r="CX66" s="60">
        <v>933</v>
      </c>
      <c r="CY66" s="61">
        <v>3386.3999999999996</v>
      </c>
      <c r="CZ66" s="61">
        <v>92</v>
      </c>
      <c r="DA66" s="61">
        <v>63</v>
      </c>
      <c r="DB66" s="61">
        <v>8</v>
      </c>
      <c r="DC66" s="61">
        <v>26.400000000000002</v>
      </c>
      <c r="DD66" s="62">
        <v>1.07</v>
      </c>
      <c r="DE66" s="62"/>
      <c r="DF66" s="62">
        <v>1.81</v>
      </c>
      <c r="DG66" s="62">
        <v>6</v>
      </c>
      <c r="DH66" s="62">
        <v>11.4</v>
      </c>
      <c r="DI66" s="61">
        <v>14</v>
      </c>
      <c r="DJ66" s="153">
        <v>2.7159699892818866E-2</v>
      </c>
      <c r="DK66" s="61">
        <v>78</v>
      </c>
      <c r="DL66" s="153">
        <v>0.15131832797427655</v>
      </c>
      <c r="DM66" s="62">
        <v>42.9</v>
      </c>
      <c r="DN66" s="62">
        <v>4.5</v>
      </c>
      <c r="DO66" s="62">
        <v>90.7</v>
      </c>
      <c r="DP66" s="63">
        <v>9.3000000000000007</v>
      </c>
      <c r="DQ66" s="60">
        <v>1052</v>
      </c>
      <c r="DR66" s="61">
        <v>3560.3999999999996</v>
      </c>
      <c r="DS66" s="61">
        <v>123</v>
      </c>
      <c r="DT66" s="61">
        <v>90</v>
      </c>
      <c r="DU66" s="61">
        <v>5</v>
      </c>
      <c r="DV66" s="61">
        <v>30</v>
      </c>
      <c r="DW66" s="62">
        <v>1.06</v>
      </c>
      <c r="DX66" s="61"/>
      <c r="DY66" s="62">
        <v>2.2599999999999998</v>
      </c>
      <c r="DZ66" s="62">
        <v>6.7</v>
      </c>
      <c r="EA66" s="62">
        <v>7.3</v>
      </c>
      <c r="EB66" s="61">
        <v>16</v>
      </c>
      <c r="EC66" s="153">
        <v>3.437262357414448E-2</v>
      </c>
      <c r="ED66" s="61">
        <v>107</v>
      </c>
      <c r="EE66" s="153">
        <v>0.22986692015209123</v>
      </c>
      <c r="EF66" s="62">
        <v>50</v>
      </c>
      <c r="EG66" s="62">
        <v>6.3</v>
      </c>
      <c r="EH66" s="62">
        <v>8.3000000000000007</v>
      </c>
      <c r="EI66" s="63">
        <v>91.7</v>
      </c>
      <c r="EQ66" s="352"/>
      <c r="ER66" s="352"/>
    </row>
    <row r="67" spans="1:148" ht="15.75" customHeight="1" x14ac:dyDescent="0.2">
      <c r="A67" s="30">
        <v>65</v>
      </c>
      <c r="B67" s="32" t="s">
        <v>548</v>
      </c>
      <c r="C67" s="120">
        <v>3.5685714285714285</v>
      </c>
      <c r="D67" s="34" t="s">
        <v>647</v>
      </c>
      <c r="E67" s="200">
        <v>2</v>
      </c>
      <c r="F67" s="318">
        <v>36832</v>
      </c>
      <c r="G67" s="230">
        <v>24.917808219178081</v>
      </c>
      <c r="H67" s="231" t="s">
        <v>754</v>
      </c>
      <c r="I67" s="231">
        <v>24.4986301369863</v>
      </c>
      <c r="J67" s="37" t="s">
        <v>976</v>
      </c>
      <c r="K67" s="37" t="s">
        <v>984</v>
      </c>
      <c r="L67" s="37" t="s">
        <v>988</v>
      </c>
      <c r="M67" s="200">
        <v>71</v>
      </c>
      <c r="N67" s="200">
        <v>182</v>
      </c>
      <c r="O67" s="265">
        <v>4.55</v>
      </c>
      <c r="P67" s="266">
        <v>0</v>
      </c>
      <c r="Q67" s="57">
        <v>7.9011345218800641E-2</v>
      </c>
      <c r="R67" s="58">
        <v>6.7035361153008219E-2</v>
      </c>
      <c r="S67" s="58">
        <v>0.1359689213893967</v>
      </c>
      <c r="T67" s="58">
        <v>0.40630905654891691</v>
      </c>
      <c r="U67" s="58">
        <v>7.066246056782334E-2</v>
      </c>
      <c r="V67" s="58">
        <v>0.23848575855837012</v>
      </c>
      <c r="W67" s="208">
        <v>0.23848575855837012</v>
      </c>
      <c r="X67" s="183">
        <v>22.832876712328765</v>
      </c>
      <c r="Y67" s="43">
        <v>2.64</v>
      </c>
      <c r="Z67" s="43">
        <v>7.1</v>
      </c>
      <c r="AA67" s="43">
        <v>13.6</v>
      </c>
      <c r="AB67" s="43">
        <v>1.18</v>
      </c>
      <c r="AC67" s="43">
        <v>0</v>
      </c>
      <c r="AD67" s="44">
        <v>1.8973214285714284E-2</v>
      </c>
      <c r="AE67" s="44">
        <v>0.12142857142857141</v>
      </c>
      <c r="AF67" s="45">
        <v>0</v>
      </c>
      <c r="AG67" s="185">
        <v>0.94049999999999989</v>
      </c>
      <c r="AH67" s="185">
        <v>5.9499999999999997E-2</v>
      </c>
      <c r="AI67" s="43">
        <v>84.928958253435994</v>
      </c>
      <c r="AJ67" s="47">
        <v>80.632905901948661</v>
      </c>
      <c r="AK67" s="173">
        <v>6</v>
      </c>
      <c r="AL67" s="262">
        <v>1</v>
      </c>
      <c r="AM67" s="262">
        <v>5</v>
      </c>
      <c r="AN67" s="262">
        <v>5</v>
      </c>
      <c r="AO67" s="262">
        <v>7</v>
      </c>
      <c r="AP67" s="262">
        <v>3</v>
      </c>
      <c r="AQ67" s="262">
        <v>0</v>
      </c>
      <c r="AR67" s="233">
        <v>0.25</v>
      </c>
      <c r="AS67" s="60">
        <v>39</v>
      </c>
      <c r="AT67" s="61">
        <v>493.6</v>
      </c>
      <c r="AU67" s="61">
        <v>11</v>
      </c>
      <c r="AV67" s="61">
        <v>4</v>
      </c>
      <c r="AW67" s="61">
        <v>0</v>
      </c>
      <c r="AX67" s="61">
        <v>4</v>
      </c>
      <c r="AY67" s="62"/>
      <c r="AZ67" s="62"/>
      <c r="BA67" s="62">
        <v>0.71</v>
      </c>
      <c r="BB67" s="62">
        <v>5.8</v>
      </c>
      <c r="BC67" s="62">
        <v>16.8</v>
      </c>
      <c r="BD67" s="61">
        <v>2</v>
      </c>
      <c r="BE67" s="153">
        <v>3.6410256410256407E-2</v>
      </c>
      <c r="BF67" s="61">
        <v>9</v>
      </c>
      <c r="BG67" s="153">
        <v>0.16384615384615384</v>
      </c>
      <c r="BH67" s="62">
        <v>50</v>
      </c>
      <c r="BI67" s="62">
        <v>0</v>
      </c>
      <c r="BJ67" s="62">
        <v>98.2</v>
      </c>
      <c r="BK67" s="63">
        <v>1.8</v>
      </c>
      <c r="BL67" s="60">
        <v>160</v>
      </c>
      <c r="BM67" s="61">
        <v>2386.7999999999997</v>
      </c>
      <c r="BN67" s="61">
        <v>15</v>
      </c>
      <c r="BO67" s="61">
        <v>9</v>
      </c>
      <c r="BP67" s="61">
        <v>1</v>
      </c>
      <c r="BQ67" s="61">
        <v>15.299999999999999</v>
      </c>
      <c r="BR67" s="62"/>
      <c r="BS67" s="62"/>
      <c r="BT67" s="62">
        <v>2.39</v>
      </c>
      <c r="BU67" s="62">
        <v>3.1</v>
      </c>
      <c r="BV67" s="62">
        <v>20.100000000000001</v>
      </c>
      <c r="BW67" s="61">
        <v>3</v>
      </c>
      <c r="BX67" s="153">
        <v>4.4812500000000005E-2</v>
      </c>
      <c r="BY67" s="61">
        <v>12</v>
      </c>
      <c r="BZ67" s="153">
        <v>0.17925000000000002</v>
      </c>
      <c r="CA67" s="62">
        <v>33.299999999999997</v>
      </c>
      <c r="CB67" s="62">
        <v>0</v>
      </c>
      <c r="CC67" s="62">
        <v>80</v>
      </c>
      <c r="CD67" s="63">
        <v>20</v>
      </c>
      <c r="CE67" s="60">
        <v>357</v>
      </c>
      <c r="CF67" s="61">
        <v>2625.6000000000004</v>
      </c>
      <c r="CG67" s="61">
        <v>49</v>
      </c>
      <c r="CH67" s="61">
        <v>24</v>
      </c>
      <c r="CI67" s="61">
        <v>4</v>
      </c>
      <c r="CJ67" s="61">
        <v>15.600000000000001</v>
      </c>
      <c r="CK67" s="62">
        <v>0.69</v>
      </c>
      <c r="CL67" s="62"/>
      <c r="CM67" s="62">
        <v>1.06</v>
      </c>
      <c r="CN67" s="62">
        <v>5.0999999999999996</v>
      </c>
      <c r="CO67" s="62">
        <v>12.1</v>
      </c>
      <c r="CP67" s="61">
        <v>15</v>
      </c>
      <c r="CQ67" s="153">
        <v>4.4537815126050422E-2</v>
      </c>
      <c r="CR67" s="61">
        <v>34</v>
      </c>
      <c r="CS67" s="153">
        <v>0.10095238095238096</v>
      </c>
      <c r="CT67" s="62">
        <v>26.7</v>
      </c>
      <c r="CU67" s="62">
        <v>11.1</v>
      </c>
      <c r="CV67" s="62">
        <v>90.1</v>
      </c>
      <c r="CW67" s="63">
        <v>9.9</v>
      </c>
      <c r="CX67" s="60">
        <v>1118</v>
      </c>
      <c r="CY67" s="61">
        <v>2751.6000000000004</v>
      </c>
      <c r="CZ67" s="61">
        <v>100</v>
      </c>
      <c r="DA67" s="61">
        <v>64</v>
      </c>
      <c r="DB67" s="61">
        <v>7</v>
      </c>
      <c r="DC67" s="61">
        <v>12</v>
      </c>
      <c r="DD67" s="62">
        <v>1.18</v>
      </c>
      <c r="DE67" s="62"/>
      <c r="DF67" s="62">
        <v>2.64</v>
      </c>
      <c r="DG67" s="62">
        <v>7.1</v>
      </c>
      <c r="DH67" s="62">
        <v>13.6</v>
      </c>
      <c r="DI67" s="61">
        <v>24</v>
      </c>
      <c r="DJ67" s="153">
        <v>5.6672629695885518E-2</v>
      </c>
      <c r="DK67" s="61">
        <v>76</v>
      </c>
      <c r="DL67" s="153">
        <v>0.17946332737030413</v>
      </c>
      <c r="DM67" s="62">
        <v>50</v>
      </c>
      <c r="DN67" s="62">
        <v>4.5</v>
      </c>
      <c r="DO67" s="62">
        <v>93.6</v>
      </c>
      <c r="DP67" s="63">
        <v>6.4</v>
      </c>
      <c r="DQ67" s="60">
        <v>224</v>
      </c>
      <c r="DR67" s="61">
        <v>3170</v>
      </c>
      <c r="DS67" s="61">
        <v>37</v>
      </c>
      <c r="DT67" s="61">
        <v>22</v>
      </c>
      <c r="DU67" s="61">
        <v>2</v>
      </c>
      <c r="DV67" s="61">
        <v>19.200000000000003</v>
      </c>
      <c r="DW67" s="62">
        <v>0.83</v>
      </c>
      <c r="DX67" s="61"/>
      <c r="DY67" s="62">
        <v>0.85</v>
      </c>
      <c r="DZ67" s="62">
        <v>3.8</v>
      </c>
      <c r="EA67" s="62">
        <v>8.9</v>
      </c>
      <c r="EB67" s="61">
        <v>5</v>
      </c>
      <c r="EC67" s="153">
        <v>1.8973214285714284E-2</v>
      </c>
      <c r="ED67" s="61">
        <v>32</v>
      </c>
      <c r="EE67" s="153">
        <v>0.12142857142857141</v>
      </c>
      <c r="EF67" s="62">
        <v>60</v>
      </c>
      <c r="EG67" s="62">
        <v>0</v>
      </c>
      <c r="EH67" s="62">
        <v>94.5</v>
      </c>
      <c r="EI67" s="63">
        <v>5.5</v>
      </c>
      <c r="EQ67" s="352"/>
      <c r="ER67" s="352"/>
    </row>
    <row r="68" spans="1:148" ht="15.75" customHeight="1" x14ac:dyDescent="0.2">
      <c r="A68" s="30">
        <v>66</v>
      </c>
      <c r="B68" s="32" t="s">
        <v>577</v>
      </c>
      <c r="C68" s="120">
        <v>3.5214285714285714</v>
      </c>
      <c r="D68" s="34" t="s">
        <v>689</v>
      </c>
      <c r="E68" s="35">
        <v>3</v>
      </c>
      <c r="F68" s="271">
        <v>37085</v>
      </c>
      <c r="G68" s="124">
        <v>24.224657534246575</v>
      </c>
      <c r="H68" s="37" t="s">
        <v>669</v>
      </c>
      <c r="I68" s="37">
        <v>23.805479452054794</v>
      </c>
      <c r="J68" s="37" t="s">
        <v>976</v>
      </c>
      <c r="K68" s="37" t="s">
        <v>982</v>
      </c>
      <c r="L68" s="37" t="s">
        <v>988</v>
      </c>
      <c r="M68" s="35">
        <v>74</v>
      </c>
      <c r="N68" s="35">
        <v>201</v>
      </c>
      <c r="O68" s="171">
        <v>4.5599999999999996</v>
      </c>
      <c r="P68" s="172">
        <v>0</v>
      </c>
      <c r="Q68" s="57">
        <v>0.12067039106145251</v>
      </c>
      <c r="R68" s="58">
        <v>0.12601431980906921</v>
      </c>
      <c r="S68" s="58">
        <v>0.36630891273915073</v>
      </c>
      <c r="T68" s="58">
        <v>0.1194061393776087</v>
      </c>
      <c r="U68" s="58">
        <v>0.11362493715434892</v>
      </c>
      <c r="V68" s="58">
        <v>0.23996692494674982</v>
      </c>
      <c r="W68" s="208">
        <v>0.22796857869941231</v>
      </c>
      <c r="X68" s="183">
        <v>21.136986301369863</v>
      </c>
      <c r="Y68" s="43">
        <v>0.94</v>
      </c>
      <c r="Z68" s="43">
        <v>3.8</v>
      </c>
      <c r="AA68" s="43">
        <v>16</v>
      </c>
      <c r="AB68" s="43">
        <v>0.94</v>
      </c>
      <c r="AC68" s="43">
        <v>0.04</v>
      </c>
      <c r="AD68" s="44">
        <v>1.9410029498525074E-2</v>
      </c>
      <c r="AE68" s="44">
        <v>8.5958702064896753E-2</v>
      </c>
      <c r="AF68" s="45">
        <v>8.3000000000000004E-2</v>
      </c>
      <c r="AG68" s="185">
        <v>0.79099999999999993</v>
      </c>
      <c r="AH68" s="185">
        <v>0.20900000000000002</v>
      </c>
      <c r="AI68" s="43">
        <v>92.97510605578762</v>
      </c>
      <c r="AJ68" s="47">
        <v>93.925443281959161</v>
      </c>
      <c r="AK68" s="173">
        <v>6</v>
      </c>
      <c r="AL68" s="262">
        <v>4</v>
      </c>
      <c r="AM68" s="262">
        <v>0</v>
      </c>
      <c r="AN68" s="262">
        <v>1</v>
      </c>
      <c r="AO68" s="262">
        <v>6</v>
      </c>
      <c r="AP68" s="262">
        <v>5</v>
      </c>
      <c r="AQ68" s="262">
        <v>0</v>
      </c>
      <c r="AR68" s="233">
        <v>0</v>
      </c>
      <c r="AS68" s="60">
        <v>324</v>
      </c>
      <c r="AT68" s="61">
        <v>2685</v>
      </c>
      <c r="AU68" s="61"/>
      <c r="AV68" s="61">
        <v>18</v>
      </c>
      <c r="AW68" s="61">
        <v>4</v>
      </c>
      <c r="AX68" s="61">
        <v>21</v>
      </c>
      <c r="AY68" s="62"/>
      <c r="AZ68" s="62"/>
      <c r="BA68" s="62"/>
      <c r="BB68" s="62"/>
      <c r="BC68" s="62"/>
      <c r="BD68" s="61"/>
      <c r="BE68" s="153"/>
      <c r="BF68" s="61"/>
      <c r="BG68" s="153"/>
      <c r="BH68" s="62"/>
      <c r="BI68" s="62"/>
      <c r="BJ68" s="62"/>
      <c r="BK68" s="63"/>
      <c r="BL68" s="60">
        <v>264</v>
      </c>
      <c r="BM68" s="61">
        <v>2095</v>
      </c>
      <c r="BN68" s="61"/>
      <c r="BO68" s="61">
        <v>21</v>
      </c>
      <c r="BP68" s="61"/>
      <c r="BQ68" s="61">
        <v>11</v>
      </c>
      <c r="BR68" s="62"/>
      <c r="BS68" s="62"/>
      <c r="BT68" s="62"/>
      <c r="BU68" s="62"/>
      <c r="BV68" s="62"/>
      <c r="BW68" s="61"/>
      <c r="BX68" s="153"/>
      <c r="BY68" s="61"/>
      <c r="BZ68" s="153"/>
      <c r="CA68" s="62"/>
      <c r="CB68" s="62"/>
      <c r="CC68" s="62"/>
      <c r="CD68" s="63"/>
      <c r="CE68" s="60">
        <v>785</v>
      </c>
      <c r="CF68" s="61">
        <v>2143</v>
      </c>
      <c r="CG68" s="61">
        <v>88</v>
      </c>
      <c r="CH68" s="61">
        <v>52</v>
      </c>
      <c r="CI68" s="61">
        <v>4</v>
      </c>
      <c r="CJ68" s="61">
        <v>13</v>
      </c>
      <c r="CK68" s="62"/>
      <c r="CL68" s="62"/>
      <c r="CM68" s="62">
        <v>2.41</v>
      </c>
      <c r="CN68" s="62">
        <v>6.9</v>
      </c>
      <c r="CO68" s="62">
        <v>10.7</v>
      </c>
      <c r="CP68" s="61">
        <v>11</v>
      </c>
      <c r="CQ68" s="153">
        <v>3.3770700636942673E-2</v>
      </c>
      <c r="CR68" s="61">
        <v>77</v>
      </c>
      <c r="CS68" s="153">
        <v>0.23639490445859873</v>
      </c>
      <c r="CT68" s="62"/>
      <c r="CU68" s="62"/>
      <c r="CV68" s="62"/>
      <c r="CW68" s="63"/>
      <c r="CX68" s="60">
        <v>226</v>
      </c>
      <c r="CY68" s="61">
        <v>1892.7</v>
      </c>
      <c r="CZ68" s="61">
        <v>40</v>
      </c>
      <c r="DA68" s="61">
        <v>21</v>
      </c>
      <c r="DB68" s="61">
        <v>1</v>
      </c>
      <c r="DC68" s="61">
        <v>6.3</v>
      </c>
      <c r="DD68" s="62">
        <v>0.04</v>
      </c>
      <c r="DE68" s="62">
        <v>0.04</v>
      </c>
      <c r="DF68" s="62">
        <v>0.84</v>
      </c>
      <c r="DG68" s="62">
        <v>3.8</v>
      </c>
      <c r="DH68" s="62">
        <v>13.4</v>
      </c>
      <c r="DI68" s="61">
        <v>8</v>
      </c>
      <c r="DJ68" s="153">
        <v>2.9734513274336283E-2</v>
      </c>
      <c r="DK68" s="61">
        <v>32</v>
      </c>
      <c r="DL68" s="153">
        <v>0.11893805309734513</v>
      </c>
      <c r="DM68" s="62">
        <v>12.5</v>
      </c>
      <c r="DN68" s="62">
        <v>8.6999999999999993</v>
      </c>
      <c r="DO68" s="62">
        <v>73.5</v>
      </c>
      <c r="DP68" s="63">
        <v>26.5</v>
      </c>
      <c r="DQ68" s="60">
        <v>339</v>
      </c>
      <c r="DR68" s="61">
        <v>2983.5</v>
      </c>
      <c r="DS68" s="61">
        <v>38</v>
      </c>
      <c r="DT68" s="61">
        <v>22</v>
      </c>
      <c r="DU68" s="61">
        <v>5</v>
      </c>
      <c r="DV68" s="61">
        <v>19.8</v>
      </c>
      <c r="DW68" s="62">
        <v>0.94</v>
      </c>
      <c r="DX68" s="61"/>
      <c r="DY68" s="62">
        <v>0.94</v>
      </c>
      <c r="DZ68" s="62">
        <v>3.7</v>
      </c>
      <c r="EA68" s="62">
        <v>16</v>
      </c>
      <c r="EB68" s="61">
        <v>7</v>
      </c>
      <c r="EC68" s="153">
        <v>1.9410029498525074E-2</v>
      </c>
      <c r="ED68" s="61">
        <v>31</v>
      </c>
      <c r="EE68" s="153">
        <v>8.5958702064896753E-2</v>
      </c>
      <c r="EF68" s="62">
        <v>57.1</v>
      </c>
      <c r="EG68" s="62">
        <v>8.3000000000000007</v>
      </c>
      <c r="EH68" s="62">
        <v>84.7</v>
      </c>
      <c r="EI68" s="63">
        <v>15.3</v>
      </c>
      <c r="EQ68" s="352"/>
      <c r="ER68" s="352"/>
    </row>
    <row r="69" spans="1:148" ht="15.75" customHeight="1" x14ac:dyDescent="0.2">
      <c r="A69" s="30">
        <v>67</v>
      </c>
      <c r="B69" s="32" t="s">
        <v>543</v>
      </c>
      <c r="C69" s="120">
        <v>3.4985714285714291</v>
      </c>
      <c r="D69" s="34" t="s">
        <v>843</v>
      </c>
      <c r="E69" s="35">
        <v>2</v>
      </c>
      <c r="F69" s="36">
        <v>36814</v>
      </c>
      <c r="G69" s="124">
        <v>24.967123287671232</v>
      </c>
      <c r="H69" s="37" t="s">
        <v>754</v>
      </c>
      <c r="I69" s="37">
        <v>24.547945205479451</v>
      </c>
      <c r="J69" s="37" t="s">
        <v>976</v>
      </c>
      <c r="K69" s="37" t="s">
        <v>984</v>
      </c>
      <c r="L69" s="37" t="s">
        <v>985</v>
      </c>
      <c r="M69" s="35">
        <v>73</v>
      </c>
      <c r="N69" s="35">
        <v>204</v>
      </c>
      <c r="O69" s="171">
        <v>4.62</v>
      </c>
      <c r="P69" s="172">
        <v>0</v>
      </c>
      <c r="Q69" s="57">
        <v>0.34417208604302152</v>
      </c>
      <c r="R69" s="58">
        <v>0.39327355985685147</v>
      </c>
      <c r="S69" s="58">
        <v>0.26794622072307472</v>
      </c>
      <c r="T69" s="58">
        <v>3.2387955182072825E-2</v>
      </c>
      <c r="U69" s="58">
        <v>0.2403495994173343</v>
      </c>
      <c r="V69" s="58">
        <v>0.31681157963709289</v>
      </c>
      <c r="W69" s="208">
        <v>0.31681157963709289</v>
      </c>
      <c r="X69" s="183">
        <v>19.904109589041095</v>
      </c>
      <c r="Y69" s="43">
        <v>1.98</v>
      </c>
      <c r="Z69" s="43">
        <v>3.4</v>
      </c>
      <c r="AA69" s="43">
        <v>12.5</v>
      </c>
      <c r="AB69" s="43">
        <v>1.21</v>
      </c>
      <c r="AC69" s="43">
        <v>0</v>
      </c>
      <c r="AD69" s="44">
        <v>6.9000000000000006E-2</v>
      </c>
      <c r="AE69" s="44">
        <v>0.21000000000000002</v>
      </c>
      <c r="AF69" s="45">
        <v>9.8000000000000004E-2</v>
      </c>
      <c r="AG69" s="185">
        <v>0.85399999999999998</v>
      </c>
      <c r="AH69" s="185">
        <v>0.13500000000000001</v>
      </c>
      <c r="AI69" s="43">
        <v>89.555499569671596</v>
      </c>
      <c r="AJ69" s="47">
        <v>88.643223843400548</v>
      </c>
      <c r="AK69" s="173">
        <v>8</v>
      </c>
      <c r="AL69" s="262">
        <v>6</v>
      </c>
      <c r="AM69" s="262">
        <v>3</v>
      </c>
      <c r="AN69" s="262">
        <v>0</v>
      </c>
      <c r="AO69" s="262">
        <v>5</v>
      </c>
      <c r="AP69" s="262">
        <v>4</v>
      </c>
      <c r="AQ69" s="262">
        <v>0</v>
      </c>
      <c r="AR69" s="233">
        <v>0</v>
      </c>
      <c r="AS69" s="60">
        <v>688</v>
      </c>
      <c r="AT69" s="61">
        <v>1999</v>
      </c>
      <c r="AU69" s="61">
        <v>75</v>
      </c>
      <c r="AV69" s="61">
        <v>49</v>
      </c>
      <c r="AW69" s="61">
        <v>7</v>
      </c>
      <c r="AX69" s="61">
        <v>13</v>
      </c>
      <c r="AY69" s="62"/>
      <c r="AZ69" s="62"/>
      <c r="BA69" s="62">
        <v>2.12</v>
      </c>
      <c r="BB69" s="62">
        <v>3.5</v>
      </c>
      <c r="BC69" s="62">
        <v>13.3</v>
      </c>
      <c r="BD69" s="61">
        <v>13</v>
      </c>
      <c r="BE69" s="153">
        <v>4.005813953488372E-2</v>
      </c>
      <c r="BF69" s="61">
        <v>62</v>
      </c>
      <c r="BG69" s="153">
        <v>0.19104651162790698</v>
      </c>
      <c r="BH69" s="163">
        <v>38.5</v>
      </c>
      <c r="BI69" s="163">
        <v>5.8</v>
      </c>
      <c r="BJ69" s="163">
        <v>96.2</v>
      </c>
      <c r="BK69" s="164">
        <v>3.8</v>
      </c>
      <c r="BL69" s="60">
        <v>1022</v>
      </c>
      <c r="BM69" s="61">
        <v>2598.7000000000003</v>
      </c>
      <c r="BN69" s="61">
        <v>118</v>
      </c>
      <c r="BO69" s="61">
        <v>80</v>
      </c>
      <c r="BP69" s="61">
        <v>12</v>
      </c>
      <c r="BQ69" s="61">
        <v>16.900000000000002</v>
      </c>
      <c r="BR69" s="62"/>
      <c r="BS69" s="62"/>
      <c r="BT69" s="62">
        <v>2.59</v>
      </c>
      <c r="BU69" s="62">
        <v>5.3</v>
      </c>
      <c r="BV69" s="62">
        <v>11.1</v>
      </c>
      <c r="BW69" s="61">
        <v>23</v>
      </c>
      <c r="BX69" s="153">
        <v>5.8287671232876703E-2</v>
      </c>
      <c r="BY69" s="61">
        <v>95</v>
      </c>
      <c r="BZ69" s="153">
        <v>0.24075342465753422</v>
      </c>
      <c r="CA69" s="163">
        <v>43.5</v>
      </c>
      <c r="CB69" s="163">
        <v>4.8</v>
      </c>
      <c r="CC69" s="163">
        <v>88.2</v>
      </c>
      <c r="CD69" s="164">
        <v>11.3</v>
      </c>
      <c r="CE69" s="60">
        <v>1128</v>
      </c>
      <c r="CF69" s="61">
        <v>4209.8</v>
      </c>
      <c r="CG69" s="61">
        <v>131</v>
      </c>
      <c r="CH69" s="61">
        <v>93</v>
      </c>
      <c r="CI69" s="61">
        <v>15</v>
      </c>
      <c r="CJ69" s="61">
        <v>33.6</v>
      </c>
      <c r="CK69" s="62">
        <v>0.56000000000000005</v>
      </c>
      <c r="CL69" s="62"/>
      <c r="CM69" s="62">
        <v>2.06</v>
      </c>
      <c r="CN69" s="62">
        <v>5.6</v>
      </c>
      <c r="CO69" s="62">
        <v>8.9</v>
      </c>
      <c r="CP69" s="61">
        <v>32</v>
      </c>
      <c r="CQ69" s="153">
        <v>5.8439716312056737E-2</v>
      </c>
      <c r="CR69" s="61">
        <v>99</v>
      </c>
      <c r="CS69" s="153">
        <v>0.18079787234042552</v>
      </c>
      <c r="CT69" s="163">
        <v>50</v>
      </c>
      <c r="CU69" s="163">
        <v>7</v>
      </c>
      <c r="CV69" s="163">
        <v>83</v>
      </c>
      <c r="CW69" s="164">
        <v>16.899999999999999</v>
      </c>
      <c r="CX69" s="60">
        <v>37</v>
      </c>
      <c r="CY69" s="61">
        <v>1142.4000000000001</v>
      </c>
      <c r="CZ69" s="61">
        <v>8</v>
      </c>
      <c r="DA69" s="61">
        <v>4</v>
      </c>
      <c r="DB69" s="61">
        <v>1</v>
      </c>
      <c r="DC69" s="61">
        <v>8</v>
      </c>
      <c r="DD69" s="62">
        <v>0.31</v>
      </c>
      <c r="DE69" s="61"/>
      <c r="DF69" s="62">
        <v>0.54</v>
      </c>
      <c r="DG69" s="62">
        <v>0.3</v>
      </c>
      <c r="DH69" s="62">
        <v>11.8</v>
      </c>
      <c r="DI69" s="61">
        <v>0</v>
      </c>
      <c r="DJ69" s="153">
        <v>0</v>
      </c>
      <c r="DK69" s="61">
        <v>8</v>
      </c>
      <c r="DL69" s="153">
        <v>0.11675675675675676</v>
      </c>
      <c r="DM69" s="163">
        <v>0</v>
      </c>
      <c r="DN69" s="163">
        <v>0</v>
      </c>
      <c r="DO69" s="163">
        <v>85.3</v>
      </c>
      <c r="DP69" s="164">
        <v>13.3</v>
      </c>
      <c r="DQ69" s="60">
        <v>660</v>
      </c>
      <c r="DR69" s="61">
        <v>2746</v>
      </c>
      <c r="DS69" s="61">
        <v>93</v>
      </c>
      <c r="DT69" s="61">
        <v>55</v>
      </c>
      <c r="DU69" s="61">
        <v>4</v>
      </c>
      <c r="DV69" s="61">
        <v>21.6</v>
      </c>
      <c r="DW69" s="62">
        <v>1.21</v>
      </c>
      <c r="DX69" s="61"/>
      <c r="DY69" s="62">
        <v>1.98</v>
      </c>
      <c r="DZ69" s="62">
        <v>3.4</v>
      </c>
      <c r="EA69" s="62">
        <v>12.5</v>
      </c>
      <c r="EB69" s="61">
        <v>23</v>
      </c>
      <c r="EC69" s="153">
        <v>6.9000000000000006E-2</v>
      </c>
      <c r="ED69" s="61">
        <v>70</v>
      </c>
      <c r="EE69" s="153">
        <v>0.21000000000000002</v>
      </c>
      <c r="EF69" s="62">
        <v>43.5</v>
      </c>
      <c r="EG69" s="62">
        <v>9.8000000000000007</v>
      </c>
      <c r="EH69" s="62">
        <v>85.5</v>
      </c>
      <c r="EI69" s="63">
        <v>13.7</v>
      </c>
      <c r="EQ69" s="352"/>
      <c r="ER69" s="352"/>
    </row>
    <row r="70" spans="1:148" ht="15.75" customHeight="1" x14ac:dyDescent="0.2">
      <c r="A70" s="30">
        <v>68</v>
      </c>
      <c r="B70" s="32" t="s">
        <v>572</v>
      </c>
      <c r="C70" s="120">
        <v>2.6285714285714281</v>
      </c>
      <c r="D70" s="34" t="s">
        <v>834</v>
      </c>
      <c r="E70" s="35">
        <v>7</v>
      </c>
      <c r="F70" s="36">
        <v>36740</v>
      </c>
      <c r="G70" s="124">
        <v>25.169863013698631</v>
      </c>
      <c r="H70" s="37" t="s">
        <v>754</v>
      </c>
      <c r="I70" s="37">
        <v>24.75068493150685</v>
      </c>
      <c r="J70" s="37" t="s">
        <v>978</v>
      </c>
      <c r="K70" s="37" t="s">
        <v>982</v>
      </c>
      <c r="L70" s="37" t="s">
        <v>985</v>
      </c>
      <c r="M70" s="35">
        <v>74</v>
      </c>
      <c r="N70" s="35">
        <v>203</v>
      </c>
      <c r="O70" s="171">
        <v>4.58</v>
      </c>
      <c r="P70" s="172">
        <v>0</v>
      </c>
      <c r="Q70" s="57">
        <v>0</v>
      </c>
      <c r="R70" s="58">
        <v>8.2757479207183349E-3</v>
      </c>
      <c r="S70" s="58">
        <v>4.5504587155963304E-2</v>
      </c>
      <c r="T70" s="58">
        <v>0.25512528473804102</v>
      </c>
      <c r="U70" s="58">
        <v>0.35788274290449551</v>
      </c>
      <c r="V70" s="58">
        <v>0.35788274290449551</v>
      </c>
      <c r="W70" s="208">
        <v>0.27199088460741661</v>
      </c>
      <c r="X70" s="183">
        <v>23.084931506849315</v>
      </c>
      <c r="Y70" s="43">
        <v>2.71</v>
      </c>
      <c r="Z70" s="43">
        <v>4</v>
      </c>
      <c r="AA70" s="43">
        <v>16.8</v>
      </c>
      <c r="AB70" s="43">
        <v>1.29</v>
      </c>
      <c r="AC70" s="43">
        <v>0</v>
      </c>
      <c r="AD70" s="44">
        <v>7.4515195369030382E-2</v>
      </c>
      <c r="AE70" s="44">
        <v>0.26080318379160633</v>
      </c>
      <c r="AF70" s="45">
        <v>5.5E-2</v>
      </c>
      <c r="AG70" s="185">
        <v>0.48799999999999999</v>
      </c>
      <c r="AH70" s="185">
        <v>0.51</v>
      </c>
      <c r="AI70" s="43">
        <v>92.270765059414018</v>
      </c>
      <c r="AJ70" s="47">
        <v>93.213902923335084</v>
      </c>
      <c r="AK70" s="173">
        <v>7</v>
      </c>
      <c r="AL70" s="262">
        <v>0</v>
      </c>
      <c r="AM70" s="262">
        <v>5</v>
      </c>
      <c r="AN70" s="262">
        <v>1</v>
      </c>
      <c r="AO70" s="262">
        <v>6</v>
      </c>
      <c r="AP70" s="262">
        <v>5</v>
      </c>
      <c r="AQ70" s="262">
        <v>0</v>
      </c>
      <c r="AR70" s="233">
        <v>0</v>
      </c>
      <c r="AS70" s="272"/>
      <c r="AT70" s="175">
        <v>1</v>
      </c>
      <c r="AU70" s="175"/>
      <c r="AV70" s="175"/>
      <c r="AW70" s="175"/>
      <c r="AX70" s="175"/>
      <c r="AY70" s="273"/>
      <c r="AZ70" s="273"/>
      <c r="BA70" s="273"/>
      <c r="BB70" s="273"/>
      <c r="BC70" s="273"/>
      <c r="BD70" s="175"/>
      <c r="BE70" s="176"/>
      <c r="BF70" s="175"/>
      <c r="BG70" s="176"/>
      <c r="BH70" s="273"/>
      <c r="BI70" s="273"/>
      <c r="BJ70" s="273"/>
      <c r="BK70" s="274"/>
      <c r="BL70" s="272">
        <v>20</v>
      </c>
      <c r="BM70" s="175">
        <v>2416.6999999999998</v>
      </c>
      <c r="BN70" s="175">
        <v>15</v>
      </c>
      <c r="BO70" s="175">
        <v>4</v>
      </c>
      <c r="BP70" s="175">
        <v>0</v>
      </c>
      <c r="BQ70" s="175">
        <v>14.3</v>
      </c>
      <c r="BR70" s="273"/>
      <c r="BS70" s="273"/>
      <c r="BT70" s="273">
        <v>0.31</v>
      </c>
      <c r="BU70" s="273">
        <v>3</v>
      </c>
      <c r="BV70" s="273">
        <v>11.7</v>
      </c>
      <c r="BW70" s="175">
        <v>1</v>
      </c>
      <c r="BX70" s="176">
        <v>1.55E-2</v>
      </c>
      <c r="BY70" s="175">
        <v>14</v>
      </c>
      <c r="BZ70" s="176">
        <v>0.217</v>
      </c>
      <c r="CA70" s="273">
        <v>100</v>
      </c>
      <c r="CB70" s="273">
        <v>55.6</v>
      </c>
      <c r="CC70" s="273">
        <v>25.8</v>
      </c>
      <c r="CD70" s="274">
        <v>2.9</v>
      </c>
      <c r="CE70" s="272">
        <v>62</v>
      </c>
      <c r="CF70" s="175">
        <v>1362.5</v>
      </c>
      <c r="CG70" s="175">
        <v>11</v>
      </c>
      <c r="CH70" s="175">
        <v>6</v>
      </c>
      <c r="CI70" s="175">
        <v>1</v>
      </c>
      <c r="CJ70" s="175">
        <v>9.5</v>
      </c>
      <c r="CK70" s="273"/>
      <c r="CL70" s="273"/>
      <c r="CM70" s="273">
        <v>0.93</v>
      </c>
      <c r="CN70" s="273">
        <v>2.2999999999999998</v>
      </c>
      <c r="CO70" s="273">
        <v>13</v>
      </c>
      <c r="CP70" s="175">
        <v>4</v>
      </c>
      <c r="CQ70" s="176">
        <v>6.0000000000000012E-2</v>
      </c>
      <c r="CR70" s="175">
        <v>7</v>
      </c>
      <c r="CS70" s="176">
        <v>0.10500000000000001</v>
      </c>
      <c r="CT70" s="273">
        <v>25</v>
      </c>
      <c r="CU70" s="273">
        <v>0</v>
      </c>
      <c r="CV70" s="273">
        <v>84.3</v>
      </c>
      <c r="CW70" s="274">
        <v>15.7</v>
      </c>
      <c r="CX70" s="272">
        <v>728</v>
      </c>
      <c r="CY70" s="175">
        <v>2853.5</v>
      </c>
      <c r="CZ70" s="175">
        <v>81</v>
      </c>
      <c r="DA70" s="175">
        <v>48</v>
      </c>
      <c r="DB70" s="175">
        <v>8</v>
      </c>
      <c r="DC70" s="175">
        <v>20.8</v>
      </c>
      <c r="DD70" s="273">
        <v>1.1599999999999999</v>
      </c>
      <c r="DE70" s="273"/>
      <c r="DF70" s="273">
        <v>1.77</v>
      </c>
      <c r="DG70" s="273">
        <v>3.2</v>
      </c>
      <c r="DH70" s="273">
        <v>16.8</v>
      </c>
      <c r="DI70" s="175">
        <v>21</v>
      </c>
      <c r="DJ70" s="176">
        <v>5.1057692307692311E-2</v>
      </c>
      <c r="DK70" s="175">
        <v>60</v>
      </c>
      <c r="DL70" s="176">
        <v>0.14587912087912089</v>
      </c>
      <c r="DM70" s="273">
        <v>38.1</v>
      </c>
      <c r="DN70" s="273">
        <v>5.9</v>
      </c>
      <c r="DO70" s="273">
        <v>91.4</v>
      </c>
      <c r="DP70" s="274">
        <v>8.4</v>
      </c>
      <c r="DQ70" s="272">
        <v>1382</v>
      </c>
      <c r="DR70" s="175">
        <v>3861.6000000000004</v>
      </c>
      <c r="DS70" s="175">
        <v>171</v>
      </c>
      <c r="DT70" s="175">
        <v>104</v>
      </c>
      <c r="DU70" s="175">
        <v>16</v>
      </c>
      <c r="DV70" s="175">
        <v>28.799999999999997</v>
      </c>
      <c r="DW70" s="273">
        <v>1.29</v>
      </c>
      <c r="DX70" s="175"/>
      <c r="DY70" s="273">
        <v>2.71</v>
      </c>
      <c r="DZ70" s="273">
        <v>4</v>
      </c>
      <c r="EA70" s="273">
        <v>13.3</v>
      </c>
      <c r="EB70" s="175">
        <v>38</v>
      </c>
      <c r="EC70" s="176">
        <v>7.4515195369030382E-2</v>
      </c>
      <c r="ED70" s="175">
        <v>133</v>
      </c>
      <c r="EE70" s="176">
        <v>0.26080318379160633</v>
      </c>
      <c r="EF70" s="273">
        <v>50</v>
      </c>
      <c r="EG70" s="273">
        <v>5.5</v>
      </c>
      <c r="EH70" s="273">
        <v>6.2</v>
      </c>
      <c r="EI70" s="274">
        <v>93.6</v>
      </c>
      <c r="EQ70" s="352"/>
      <c r="ER70" s="352"/>
    </row>
    <row r="71" spans="1:148" ht="15.75" customHeight="1" x14ac:dyDescent="0.2">
      <c r="A71" s="30">
        <v>69</v>
      </c>
      <c r="B71" s="32" t="s">
        <v>598</v>
      </c>
      <c r="C71" s="120">
        <v>1.9185714285714286</v>
      </c>
      <c r="D71" s="34" t="s">
        <v>704</v>
      </c>
      <c r="E71" s="200">
        <v>3</v>
      </c>
      <c r="F71" s="318">
        <v>36540</v>
      </c>
      <c r="G71" s="124">
        <v>25.717808219178082</v>
      </c>
      <c r="H71" s="231" t="s">
        <v>754</v>
      </c>
      <c r="I71" s="37">
        <v>25.298630136986301</v>
      </c>
      <c r="J71" s="37" t="s">
        <v>976</v>
      </c>
      <c r="K71" s="37" t="s">
        <v>984</v>
      </c>
      <c r="L71" s="37" t="s">
        <v>988</v>
      </c>
      <c r="M71" s="200">
        <v>71</v>
      </c>
      <c r="N71" s="200">
        <v>191</v>
      </c>
      <c r="O71" s="265">
        <v>4.58</v>
      </c>
      <c r="P71" s="266">
        <v>0</v>
      </c>
      <c r="Q71" s="57">
        <v>0.10664605873261206</v>
      </c>
      <c r="R71" s="58">
        <v>0.3600464576074332</v>
      </c>
      <c r="S71" s="58">
        <v>0.28887856257744737</v>
      </c>
      <c r="T71" s="58">
        <v>9.5348837209302331E-2</v>
      </c>
      <c r="U71" s="58">
        <v>6.6957787481804948E-2</v>
      </c>
      <c r="V71" s="58">
        <v>0.21350212254461909</v>
      </c>
      <c r="W71" s="208">
        <v>0.20282701641738812</v>
      </c>
      <c r="X71" s="183">
        <v>21.643835616438356</v>
      </c>
      <c r="Y71" s="43">
        <v>1.31</v>
      </c>
      <c r="Z71" s="43">
        <v>4</v>
      </c>
      <c r="AA71" s="43">
        <v>13.2</v>
      </c>
      <c r="AB71" s="43">
        <v>1.24</v>
      </c>
      <c r="AC71" s="43">
        <v>0.97</v>
      </c>
      <c r="AD71" s="44">
        <v>2.2173913043478263E-2</v>
      </c>
      <c r="AE71" s="44">
        <v>0.1275</v>
      </c>
      <c r="AF71" s="45">
        <v>0.11800000000000001</v>
      </c>
      <c r="AG71" s="185">
        <v>0.87950000000000006</v>
      </c>
      <c r="AH71" s="185">
        <v>0.1205</v>
      </c>
      <c r="AI71" s="43">
        <v>86.816335597773772</v>
      </c>
      <c r="AJ71" s="47">
        <v>82.424812018980305</v>
      </c>
      <c r="AK71" s="173">
        <v>5</v>
      </c>
      <c r="AL71" s="262">
        <v>3</v>
      </c>
      <c r="AM71" s="262">
        <v>1</v>
      </c>
      <c r="AN71" s="262">
        <v>1</v>
      </c>
      <c r="AO71" s="262">
        <v>6</v>
      </c>
      <c r="AP71" s="262">
        <v>3</v>
      </c>
      <c r="AQ71" s="262">
        <v>0</v>
      </c>
      <c r="AR71" s="233">
        <v>0</v>
      </c>
      <c r="AS71" s="272">
        <v>138</v>
      </c>
      <c r="AT71" s="175">
        <v>1294</v>
      </c>
      <c r="AU71" s="175">
        <v>17</v>
      </c>
      <c r="AV71" s="175">
        <v>12</v>
      </c>
      <c r="AW71" s="175">
        <v>0</v>
      </c>
      <c r="AX71" s="175"/>
      <c r="AY71" s="273"/>
      <c r="AZ71" s="273"/>
      <c r="BA71" s="273">
        <v>1.44</v>
      </c>
      <c r="BB71" s="273">
        <v>6.2</v>
      </c>
      <c r="BC71" s="273">
        <v>9.5</v>
      </c>
      <c r="BD71" s="175">
        <v>4</v>
      </c>
      <c r="BE71" s="176">
        <v>4.1739130434782605E-2</v>
      </c>
      <c r="BF71" s="175">
        <v>13</v>
      </c>
      <c r="BG71" s="176">
        <v>0.13565217391304346</v>
      </c>
      <c r="BH71" s="273">
        <v>75</v>
      </c>
      <c r="BI71" s="273">
        <v>14.3</v>
      </c>
      <c r="BJ71" s="273">
        <v>93.5</v>
      </c>
      <c r="BK71" s="274">
        <v>6.5</v>
      </c>
      <c r="BL71" s="272">
        <v>1240</v>
      </c>
      <c r="BM71" s="175">
        <v>3444</v>
      </c>
      <c r="BN71" s="175">
        <v>123</v>
      </c>
      <c r="BO71" s="175">
        <v>82</v>
      </c>
      <c r="BP71" s="175">
        <v>9</v>
      </c>
      <c r="BQ71" s="175"/>
      <c r="BR71" s="273"/>
      <c r="BS71" s="273"/>
      <c r="BT71" s="273">
        <v>2.85</v>
      </c>
      <c r="BU71" s="273">
        <v>5.5</v>
      </c>
      <c r="BV71" s="273">
        <v>13.1</v>
      </c>
      <c r="BW71" s="175">
        <v>29</v>
      </c>
      <c r="BX71" s="176">
        <v>6.665322580645161E-2</v>
      </c>
      <c r="BY71" s="175">
        <v>94</v>
      </c>
      <c r="BZ71" s="176">
        <v>0.21604838709677421</v>
      </c>
      <c r="CA71" s="273">
        <v>41.4</v>
      </c>
      <c r="CB71" s="273">
        <v>7.9</v>
      </c>
      <c r="CC71" s="273">
        <v>89.9</v>
      </c>
      <c r="CD71" s="274">
        <v>10.1</v>
      </c>
      <c r="CE71" s="272">
        <v>746</v>
      </c>
      <c r="CF71" s="175">
        <v>2582.3999999999996</v>
      </c>
      <c r="CG71" s="175">
        <v>76</v>
      </c>
      <c r="CH71" s="175">
        <v>48</v>
      </c>
      <c r="CI71" s="175">
        <v>3</v>
      </c>
      <c r="CJ71" s="175"/>
      <c r="CK71" s="273">
        <v>0.88</v>
      </c>
      <c r="CL71" s="273"/>
      <c r="CM71" s="273">
        <v>3.12</v>
      </c>
      <c r="CN71" s="273">
        <v>6.6</v>
      </c>
      <c r="CO71" s="273">
        <v>15.4</v>
      </c>
      <c r="CP71" s="175">
        <v>9</v>
      </c>
      <c r="CQ71" s="176">
        <v>3.7640750670241287E-2</v>
      </c>
      <c r="CR71" s="175">
        <v>67</v>
      </c>
      <c r="CS71" s="176">
        <v>0.28021447721179626</v>
      </c>
      <c r="CT71" s="273">
        <v>33.299999999999997</v>
      </c>
      <c r="CU71" s="273">
        <v>9.4</v>
      </c>
      <c r="CV71" s="273">
        <v>82.1</v>
      </c>
      <c r="CW71" s="274">
        <v>17.899999999999999</v>
      </c>
      <c r="CX71" s="272">
        <v>246</v>
      </c>
      <c r="CY71" s="175">
        <v>2580</v>
      </c>
      <c r="CZ71" s="175">
        <v>41</v>
      </c>
      <c r="DA71" s="175">
        <v>22</v>
      </c>
      <c r="DB71" s="175">
        <v>2</v>
      </c>
      <c r="DC71" s="175">
        <v>27.599999999999998</v>
      </c>
      <c r="DD71" s="273">
        <v>0.97</v>
      </c>
      <c r="DE71" s="273">
        <v>0.97</v>
      </c>
      <c r="DF71" s="273">
        <v>1.31</v>
      </c>
      <c r="DG71" s="273">
        <v>3.7</v>
      </c>
      <c r="DH71" s="273">
        <v>11</v>
      </c>
      <c r="DI71" s="175">
        <v>9</v>
      </c>
      <c r="DJ71" s="176">
        <v>4.7926829268292684E-2</v>
      </c>
      <c r="DK71" s="175">
        <v>32</v>
      </c>
      <c r="DL71" s="176">
        <v>0.17040650406504065</v>
      </c>
      <c r="DM71" s="273">
        <v>33.299999999999997</v>
      </c>
      <c r="DN71" s="273">
        <v>12</v>
      </c>
      <c r="DO71" s="273">
        <v>81.7</v>
      </c>
      <c r="DP71" s="274">
        <v>18.3</v>
      </c>
      <c r="DQ71" s="272">
        <v>184</v>
      </c>
      <c r="DR71" s="175">
        <v>2748</v>
      </c>
      <c r="DS71" s="175">
        <v>27</v>
      </c>
      <c r="DT71" s="175">
        <v>15</v>
      </c>
      <c r="DU71" s="175">
        <v>0</v>
      </c>
      <c r="DV71" s="175">
        <v>21.6</v>
      </c>
      <c r="DW71" s="273">
        <v>1.24</v>
      </c>
      <c r="DX71" s="175"/>
      <c r="DY71" s="273">
        <v>1.02</v>
      </c>
      <c r="DZ71" s="273">
        <v>4</v>
      </c>
      <c r="EA71" s="273">
        <v>13.2</v>
      </c>
      <c r="EB71" s="175">
        <v>4</v>
      </c>
      <c r="EC71" s="176">
        <v>2.2173913043478263E-2</v>
      </c>
      <c r="ED71" s="175">
        <v>23</v>
      </c>
      <c r="EE71" s="176">
        <v>0.1275</v>
      </c>
      <c r="EF71" s="273">
        <v>50</v>
      </c>
      <c r="EG71" s="273">
        <v>11.8</v>
      </c>
      <c r="EH71" s="273">
        <v>94.2</v>
      </c>
      <c r="EI71" s="274">
        <v>5.8</v>
      </c>
      <c r="EQ71" s="352"/>
      <c r="ER71" s="352"/>
    </row>
    <row r="72" spans="1:148" ht="15.75" customHeight="1" thickBot="1" x14ac:dyDescent="0.25">
      <c r="A72" s="64">
        <v>70</v>
      </c>
      <c r="B72" s="66" t="s">
        <v>604</v>
      </c>
      <c r="C72" s="236">
        <v>0.36285714285714299</v>
      </c>
      <c r="D72" s="68" t="s">
        <v>666</v>
      </c>
      <c r="E72" s="69">
        <v>2</v>
      </c>
      <c r="F72" s="70">
        <v>36818</v>
      </c>
      <c r="G72" s="142">
        <v>24.956164383561642</v>
      </c>
      <c r="H72" s="71" t="s">
        <v>669</v>
      </c>
      <c r="I72" s="71">
        <v>24.536986301369861</v>
      </c>
      <c r="J72" s="71" t="s">
        <v>976</v>
      </c>
      <c r="K72" s="71" t="s">
        <v>982</v>
      </c>
      <c r="L72" s="71" t="s">
        <v>988</v>
      </c>
      <c r="M72" s="69">
        <v>74</v>
      </c>
      <c r="N72" s="69">
        <v>214</v>
      </c>
      <c r="O72" s="177">
        <v>4.6900000000000004</v>
      </c>
      <c r="P72" s="178">
        <v>0</v>
      </c>
      <c r="Q72" s="74">
        <v>4.0272108843537414E-2</v>
      </c>
      <c r="R72" s="75">
        <v>2.8222630611709112E-2</v>
      </c>
      <c r="S72" s="75">
        <v>0.16243562002864717</v>
      </c>
      <c r="T72" s="75">
        <v>8.3612040133779264E-2</v>
      </c>
      <c r="U72" s="75">
        <v>4.8272078990674712E-2</v>
      </c>
      <c r="V72" s="75">
        <v>0.10535384950966094</v>
      </c>
      <c r="W72" s="209">
        <v>0.10535384950966094</v>
      </c>
      <c r="X72" s="268" t="s">
        <v>727</v>
      </c>
      <c r="Y72" s="78">
        <v>0.89</v>
      </c>
      <c r="Z72" s="78">
        <v>3.3</v>
      </c>
      <c r="AA72" s="78">
        <v>11.5</v>
      </c>
      <c r="AB72" s="78">
        <v>1.0900000000000001</v>
      </c>
      <c r="AC72" s="78">
        <v>0</v>
      </c>
      <c r="AD72" s="79">
        <v>1.2954545454545455E-2</v>
      </c>
      <c r="AE72" s="79">
        <v>8.2045454545454546E-2</v>
      </c>
      <c r="AF72" s="80">
        <v>0.17600000000000002</v>
      </c>
      <c r="AG72" s="189">
        <v>0.84000000000000008</v>
      </c>
      <c r="AH72" s="189">
        <v>0.1535</v>
      </c>
      <c r="AI72" s="78">
        <v>88.461112771607603</v>
      </c>
      <c r="AJ72" s="81">
        <v>89.365310595108596</v>
      </c>
      <c r="AK72" s="263">
        <v>2</v>
      </c>
      <c r="AL72" s="264">
        <v>0</v>
      </c>
      <c r="AM72" s="264">
        <v>0</v>
      </c>
      <c r="AN72" s="264">
        <v>0</v>
      </c>
      <c r="AO72" s="264">
        <v>4</v>
      </c>
      <c r="AP72" s="264">
        <v>4</v>
      </c>
      <c r="AQ72" s="264">
        <v>0</v>
      </c>
      <c r="AR72" s="247">
        <v>0.25</v>
      </c>
      <c r="AS72" s="85">
        <v>74</v>
      </c>
      <c r="AT72" s="86">
        <v>1837.5</v>
      </c>
      <c r="AU72" s="86">
        <v>13</v>
      </c>
      <c r="AV72" s="86">
        <v>7</v>
      </c>
      <c r="AW72" s="86">
        <v>0</v>
      </c>
      <c r="AX72" s="86">
        <v>19.599999999999998</v>
      </c>
      <c r="AY72" s="87"/>
      <c r="AZ72" s="87"/>
      <c r="BA72" s="87">
        <v>1.42</v>
      </c>
      <c r="BB72" s="87">
        <v>5.6</v>
      </c>
      <c r="BC72" s="87">
        <v>6.5</v>
      </c>
      <c r="BD72" s="86">
        <v>2</v>
      </c>
      <c r="BE72" s="155">
        <v>3.8378378378378375E-2</v>
      </c>
      <c r="BF72" s="86">
        <v>11</v>
      </c>
      <c r="BG72" s="155">
        <v>0.21108108108108106</v>
      </c>
      <c r="BH72" s="168">
        <v>50</v>
      </c>
      <c r="BI72" s="168">
        <v>22.2</v>
      </c>
      <c r="BJ72" s="168">
        <v>94.6</v>
      </c>
      <c r="BK72" s="169">
        <v>5.4</v>
      </c>
      <c r="BL72" s="85">
        <v>86</v>
      </c>
      <c r="BM72" s="86">
        <v>3047.2</v>
      </c>
      <c r="BN72" s="86">
        <v>19</v>
      </c>
      <c r="BO72" s="86">
        <v>12</v>
      </c>
      <c r="BP72" s="86">
        <v>1</v>
      </c>
      <c r="BQ72" s="86">
        <v>28</v>
      </c>
      <c r="BR72" s="87"/>
      <c r="BS72" s="87"/>
      <c r="BT72" s="87">
        <v>0.84</v>
      </c>
      <c r="BU72" s="87">
        <v>2.2000000000000002</v>
      </c>
      <c r="BV72" s="87">
        <v>8.1999999999999993</v>
      </c>
      <c r="BW72" s="86">
        <v>5</v>
      </c>
      <c r="BX72" s="155">
        <v>4.8837209302325581E-2</v>
      </c>
      <c r="BY72" s="86">
        <v>14</v>
      </c>
      <c r="BZ72" s="155">
        <v>0.13674418604651162</v>
      </c>
      <c r="CA72" s="168">
        <v>20</v>
      </c>
      <c r="CB72" s="168">
        <v>0</v>
      </c>
      <c r="CC72" s="168">
        <v>76.900000000000006</v>
      </c>
      <c r="CD72" s="169">
        <v>23.1</v>
      </c>
      <c r="CE72" s="85">
        <v>533</v>
      </c>
      <c r="CF72" s="86">
        <v>3281.3</v>
      </c>
      <c r="CG72" s="86">
        <v>52</v>
      </c>
      <c r="CH72" s="86">
        <v>34</v>
      </c>
      <c r="CI72" s="86">
        <v>6</v>
      </c>
      <c r="CJ72" s="86">
        <v>35.200000000000003</v>
      </c>
      <c r="CK72" s="87">
        <v>0.6</v>
      </c>
      <c r="CL72" s="87"/>
      <c r="CM72" s="87">
        <v>1.9</v>
      </c>
      <c r="CN72" s="87">
        <v>6.7</v>
      </c>
      <c r="CO72" s="87">
        <v>11.4</v>
      </c>
      <c r="CP72" s="86">
        <v>13</v>
      </c>
      <c r="CQ72" s="155">
        <v>4.6341463414634146E-2</v>
      </c>
      <c r="CR72" s="86">
        <v>39</v>
      </c>
      <c r="CS72" s="155">
        <v>0.13902439024390242</v>
      </c>
      <c r="CT72" s="168">
        <v>46.2</v>
      </c>
      <c r="CU72" s="168">
        <v>5.6</v>
      </c>
      <c r="CV72" s="168">
        <v>88.8</v>
      </c>
      <c r="CW72" s="169">
        <v>10.8</v>
      </c>
      <c r="CX72" s="85">
        <v>270</v>
      </c>
      <c r="CY72" s="86">
        <v>3229.2000000000003</v>
      </c>
      <c r="CZ72" s="86">
        <v>41</v>
      </c>
      <c r="DA72" s="86">
        <v>26</v>
      </c>
      <c r="DB72" s="86">
        <v>0</v>
      </c>
      <c r="DC72" s="86">
        <v>24</v>
      </c>
      <c r="DD72" s="87">
        <v>0.52</v>
      </c>
      <c r="DE72" s="86"/>
      <c r="DF72" s="87">
        <v>0.89</v>
      </c>
      <c r="DG72" s="87">
        <v>2</v>
      </c>
      <c r="DH72" s="87">
        <v>11.5</v>
      </c>
      <c r="DI72" s="86">
        <v>10</v>
      </c>
      <c r="DJ72" s="155">
        <v>3.2962962962962965E-2</v>
      </c>
      <c r="DK72" s="86">
        <v>31</v>
      </c>
      <c r="DL72" s="155">
        <v>0.1021851851851852</v>
      </c>
      <c r="DM72" s="168">
        <v>50</v>
      </c>
      <c r="DN72" s="168">
        <v>7.1</v>
      </c>
      <c r="DO72" s="168">
        <v>87.8</v>
      </c>
      <c r="DP72" s="169">
        <v>10.9</v>
      </c>
      <c r="DQ72" s="85">
        <v>176</v>
      </c>
      <c r="DR72" s="86">
        <v>3646</v>
      </c>
      <c r="DS72" s="86">
        <v>22</v>
      </c>
      <c r="DT72" s="86">
        <v>14</v>
      </c>
      <c r="DU72" s="86">
        <v>1</v>
      </c>
      <c r="DV72" s="86">
        <v>24</v>
      </c>
      <c r="DW72" s="87">
        <v>1.0900000000000001</v>
      </c>
      <c r="DX72" s="86"/>
      <c r="DY72" s="87">
        <v>0.76</v>
      </c>
      <c r="DZ72" s="87">
        <v>3.3</v>
      </c>
      <c r="EA72" s="87">
        <v>10.9</v>
      </c>
      <c r="EB72" s="86">
        <v>3</v>
      </c>
      <c r="EC72" s="155">
        <v>1.2954545454545455E-2</v>
      </c>
      <c r="ED72" s="86">
        <v>19</v>
      </c>
      <c r="EE72" s="155">
        <v>8.2045454545454546E-2</v>
      </c>
      <c r="EF72" s="87">
        <v>66.7</v>
      </c>
      <c r="EG72" s="87">
        <v>17.600000000000001</v>
      </c>
      <c r="EH72" s="87">
        <v>80.2</v>
      </c>
      <c r="EI72" s="88">
        <v>19.8</v>
      </c>
      <c r="EQ72" s="352"/>
      <c r="ER72" s="352"/>
    </row>
    <row r="73" spans="1:148" ht="15" customHeight="1" x14ac:dyDescent="0.2">
      <c r="EP73" s="353"/>
      <c r="EQ73" s="352"/>
      <c r="ER73" s="352"/>
    </row>
  </sheetData>
  <autoFilter ref="A2:EI72" xr:uid="{00000000-0009-0000-0000-00000E000000}">
    <sortState xmlns:xlrd2="http://schemas.microsoft.com/office/spreadsheetml/2017/richdata2" ref="A3:EI72">
      <sortCondition ref="A2:A72"/>
    </sortState>
  </autoFilter>
  <mergeCells count="10">
    <mergeCell ref="CE1:CW1"/>
    <mergeCell ref="CX1:DP1"/>
    <mergeCell ref="DQ1:EI1"/>
    <mergeCell ref="A1:C1"/>
    <mergeCell ref="D1:P1"/>
    <mergeCell ref="Q1:W1"/>
    <mergeCell ref="X1:AJ1"/>
    <mergeCell ref="AK1:AR1"/>
    <mergeCell ref="AS1:BK1"/>
    <mergeCell ref="BL1:CD1"/>
  </mergeCells>
  <conditionalFormatting sqref="B3:B72">
    <cfRule type="expression" dxfId="42" priority="1" stopIfTrue="1">
      <formula>$C3&gt;12.5</formula>
    </cfRule>
    <cfRule type="expression" dxfId="41" priority="2" stopIfTrue="1">
      <formula>AND($C3&gt;11.995,$C3&lt;12.5)</formula>
    </cfRule>
    <cfRule type="expression" dxfId="40" priority="3" stopIfTrue="1">
      <formula>AND($C3&gt;11,$C3&lt;11.995)</formula>
    </cfRule>
    <cfRule type="expression" dxfId="39" priority="4">
      <formula>AND($C3&gt;=9.69,$C3&lt;10.999)</formula>
    </cfRule>
    <cfRule type="expression" dxfId="38" priority="5" stopIfTrue="1">
      <formula>AND($C3&gt;8.4,$C3&lt;9.999)</formula>
    </cfRule>
    <cfRule type="expression" dxfId="37" priority="6" stopIfTrue="1">
      <formula>AND($C3&gt;7.25,$C3&lt;8.999)</formula>
    </cfRule>
    <cfRule type="expression" dxfId="36" priority="7" stopIfTrue="1">
      <formula>AND($C3&gt;=6,$C3&lt;7.25)</formula>
    </cfRule>
    <cfRule type="expression" dxfId="35" priority="8" stopIfTrue="1">
      <formula>AND($C3&gt;=4.7,$C3&lt;6.999)</formula>
    </cfRule>
    <cfRule type="expression" dxfId="34" priority="9">
      <formula>$C3&lt;4.7</formula>
    </cfRule>
  </conditionalFormatting>
  <conditionalFormatting sqref="C3:C72">
    <cfRule type="colorScale" priority="341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72">
    <cfRule type="containsText" dxfId="33" priority="11" operator="containsText" text="SR">
      <formula>NOT(ISERROR(SEARCH(("SR"),(H3))))</formula>
    </cfRule>
  </conditionalFormatting>
  <conditionalFormatting sqref="Q3:U72">
    <cfRule type="cellIs" dxfId="32" priority="12" operator="between">
      <formula>0.2</formula>
      <formula>0.2499</formula>
    </cfRule>
    <cfRule type="cellIs" dxfId="31" priority="13" operator="equal">
      <formula>0</formula>
    </cfRule>
    <cfRule type="colorScale" priority="14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72">
    <cfRule type="colorScale" priority="15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O73"/>
  <sheetViews>
    <sheetView zoomScale="80" zoomScaleNormal="80" workbookViewId="0">
      <selection activeCell="G19" sqref="G19"/>
    </sheetView>
  </sheetViews>
  <sheetFormatPr baseColWidth="10" defaultColWidth="14.5" defaultRowHeight="15" customHeight="1" x14ac:dyDescent="0.2"/>
  <cols>
    <col min="1" max="1" width="8.5" customWidth="1"/>
    <col min="2" max="2" width="21" customWidth="1"/>
    <col min="3" max="3" width="12.6640625" customWidth="1"/>
    <col min="4" max="4" width="20" bestFit="1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8.5" customWidth="1"/>
    <col min="11" max="11" width="10.33203125" bestFit="1" customWidth="1"/>
    <col min="12" max="12" width="15.83203125" customWidth="1"/>
    <col min="13" max="13" width="10" customWidth="1"/>
    <col min="14" max="14" width="10.5" customWidth="1"/>
    <col min="15" max="15" width="11.33203125" customWidth="1"/>
    <col min="16" max="16" width="12.5" customWidth="1"/>
    <col min="17" max="23" width="9.83203125" customWidth="1"/>
    <col min="24" max="24" width="12.1640625" customWidth="1"/>
    <col min="25" max="25" width="8.5" customWidth="1"/>
    <col min="26" max="26" width="9.5" customWidth="1"/>
    <col min="27" max="27" width="9.1640625" customWidth="1"/>
    <col min="28" max="28" width="9.5" customWidth="1"/>
    <col min="29" max="29" width="10.6640625" customWidth="1"/>
    <col min="30" max="30" width="9.83203125" customWidth="1"/>
    <col min="31" max="31" width="11.33203125" customWidth="1"/>
    <col min="32" max="32" width="10" customWidth="1"/>
    <col min="33" max="33" width="10.83203125" customWidth="1"/>
    <col min="34" max="35" width="9.5" customWidth="1"/>
    <col min="36" max="36" width="8.66406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9.83203125" customWidth="1"/>
    <col min="43" max="43" width="7.6640625" customWidth="1"/>
    <col min="44" max="44" width="9.5" customWidth="1"/>
    <col min="45" max="45" width="10.83203125" customWidth="1"/>
    <col min="46" max="46" width="12.6640625" customWidth="1"/>
    <col min="47" max="47" width="7.83203125" customWidth="1"/>
    <col min="48" max="48" width="8.1640625" customWidth="1"/>
    <col min="49" max="49" width="7.5" customWidth="1"/>
    <col min="50" max="50" width="13" customWidth="1"/>
    <col min="51" max="51" width="9.5" customWidth="1"/>
    <col min="52" max="52" width="10.6640625" customWidth="1"/>
    <col min="53" max="53" width="8.5" customWidth="1"/>
    <col min="54" max="54" width="9.5" customWidth="1"/>
    <col min="55" max="55" width="9.1640625" customWidth="1"/>
    <col min="56" max="56" width="6.33203125" customWidth="1"/>
    <col min="57" max="57" width="9.83203125" customWidth="1"/>
    <col min="58" max="58" width="7.6640625" customWidth="1"/>
    <col min="59" max="59" width="11.33203125" customWidth="1"/>
    <col min="60" max="60" width="8.5" customWidth="1"/>
    <col min="61" max="61" width="10.5" customWidth="1"/>
    <col min="62" max="62" width="10.83203125" customWidth="1"/>
    <col min="63" max="63" width="9.5" customWidth="1"/>
    <col min="64" max="64" width="10.83203125" customWidth="1"/>
    <col min="65" max="65" width="12.6640625" customWidth="1"/>
    <col min="66" max="66" width="7.83203125" customWidth="1"/>
    <col min="67" max="67" width="8.1640625" customWidth="1"/>
    <col min="68" max="68" width="7.5" customWidth="1"/>
    <col min="69" max="69" width="13" customWidth="1"/>
    <col min="70" max="70" width="9.5" customWidth="1"/>
    <col min="71" max="71" width="10.6640625" customWidth="1"/>
    <col min="72" max="72" width="8.5" customWidth="1"/>
    <col min="73" max="73" width="9.5" customWidth="1"/>
    <col min="74" max="74" width="9.1640625" customWidth="1"/>
    <col min="75" max="75" width="6.33203125" customWidth="1"/>
    <col min="76" max="76" width="9.83203125" customWidth="1"/>
    <col min="77" max="77" width="7.6640625" customWidth="1"/>
    <col min="78" max="78" width="11.33203125" customWidth="1"/>
    <col min="79" max="79" width="8.5" customWidth="1"/>
    <col min="80" max="80" width="10.5" customWidth="1"/>
    <col min="81" max="81" width="10.83203125" customWidth="1"/>
    <col min="82" max="82" width="9.5" customWidth="1"/>
    <col min="83" max="83" width="10.83203125" customWidth="1"/>
    <col min="84" max="84" width="12.6640625" customWidth="1"/>
    <col min="85" max="85" width="7.83203125" customWidth="1"/>
    <col min="86" max="86" width="8.1640625" customWidth="1"/>
    <col min="87" max="87" width="7.5" customWidth="1"/>
    <col min="88" max="88" width="13" customWidth="1"/>
    <col min="89" max="89" width="9.5" customWidth="1"/>
    <col min="90" max="90" width="10.6640625" customWidth="1"/>
    <col min="91" max="91" width="8.5" customWidth="1"/>
    <col min="92" max="92" width="9.5" customWidth="1"/>
    <col min="93" max="93" width="9.1640625" customWidth="1"/>
    <col min="94" max="94" width="6.33203125" customWidth="1"/>
    <col min="95" max="95" width="9.83203125" customWidth="1"/>
    <col min="96" max="96" width="7.6640625" customWidth="1"/>
    <col min="97" max="97" width="11.33203125" customWidth="1"/>
    <col min="98" max="98" width="8.5" customWidth="1"/>
    <col min="99" max="99" width="10.5" customWidth="1"/>
    <col min="100" max="100" width="10.83203125" customWidth="1"/>
    <col min="101" max="101" width="9.5" customWidth="1"/>
    <col min="102" max="102" width="10.83203125" customWidth="1"/>
    <col min="103" max="103" width="12.6640625" customWidth="1"/>
    <col min="104" max="104" width="7.83203125" customWidth="1"/>
    <col min="105" max="105" width="8.1640625" customWidth="1"/>
    <col min="106" max="106" width="7.5" customWidth="1"/>
    <col min="107" max="107" width="13" customWidth="1"/>
    <col min="108" max="108" width="9.5" customWidth="1"/>
    <col min="109" max="109" width="10.6640625" customWidth="1"/>
    <col min="110" max="110" width="8.5" customWidth="1"/>
    <col min="111" max="111" width="9.5" customWidth="1"/>
    <col min="112" max="112" width="9.1640625" customWidth="1"/>
    <col min="113" max="113" width="6.33203125" customWidth="1"/>
    <col min="114" max="114" width="9.83203125" customWidth="1"/>
    <col min="115" max="115" width="7.6640625" customWidth="1"/>
    <col min="116" max="116" width="11.33203125" customWidth="1"/>
    <col min="117" max="117" width="8.5" customWidth="1"/>
    <col min="118" max="118" width="10.5" customWidth="1"/>
    <col min="119" max="119" width="10.83203125" customWidth="1"/>
    <col min="120" max="120" width="9.5" customWidth="1"/>
    <col min="121" max="121" width="10.83203125" customWidth="1"/>
    <col min="122" max="122" width="12.6640625" customWidth="1"/>
    <col min="123" max="123" width="7.83203125" customWidth="1"/>
    <col min="124" max="124" width="8.1640625" customWidth="1"/>
    <col min="125" max="125" width="7.5" customWidth="1"/>
    <col min="126" max="126" width="13" customWidth="1"/>
    <col min="127" max="127" width="9.5" customWidth="1"/>
    <col min="128" max="128" width="10.6640625" customWidth="1"/>
    <col min="129" max="129" width="8.5" customWidth="1"/>
    <col min="130" max="130" width="9.5" customWidth="1"/>
    <col min="131" max="131" width="9.1640625" customWidth="1"/>
    <col min="132" max="132" width="6.33203125" customWidth="1"/>
    <col min="133" max="133" width="9.83203125" customWidth="1"/>
    <col min="134" max="134" width="7.6640625" customWidth="1"/>
    <col min="135" max="135" width="11.33203125" customWidth="1"/>
    <col min="136" max="136" width="8.5" customWidth="1"/>
    <col min="137" max="137" width="10.5" customWidth="1"/>
    <col min="138" max="138" width="10.83203125" customWidth="1"/>
    <col min="139" max="139" width="9.5" customWidth="1"/>
    <col min="140" max="140" width="5.1640625" customWidth="1"/>
    <col min="141" max="141" width="3.5" customWidth="1"/>
    <col min="142" max="142" width="16.5" customWidth="1"/>
    <col min="143" max="143" width="11" customWidth="1"/>
    <col min="144" max="144" width="14.5" customWidth="1"/>
    <col min="145" max="145" width="11.33203125" customWidth="1"/>
  </cols>
  <sheetData>
    <row r="1" spans="1:145" x14ac:dyDescent="0.2">
      <c r="A1" s="379"/>
      <c r="B1" s="369"/>
      <c r="C1" s="380"/>
      <c r="D1" s="381" t="s">
        <v>60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80"/>
      <c r="Q1" s="382" t="s">
        <v>61</v>
      </c>
      <c r="R1" s="369"/>
      <c r="S1" s="369"/>
      <c r="T1" s="369"/>
      <c r="U1" s="369"/>
      <c r="V1" s="369"/>
      <c r="W1" s="380"/>
      <c r="X1" s="383" t="s">
        <v>62</v>
      </c>
      <c r="Y1" s="369"/>
      <c r="Z1" s="369"/>
      <c r="AA1" s="369"/>
      <c r="AB1" s="369"/>
      <c r="AC1" s="369"/>
      <c r="AD1" s="369"/>
      <c r="AE1" s="369"/>
      <c r="AF1" s="369"/>
      <c r="AG1" s="369"/>
      <c r="AH1" s="369"/>
      <c r="AI1" s="369"/>
      <c r="AJ1" s="380"/>
      <c r="AK1" s="384" t="s">
        <v>63</v>
      </c>
      <c r="AL1" s="369"/>
      <c r="AM1" s="369"/>
      <c r="AN1" s="369"/>
      <c r="AO1" s="369"/>
      <c r="AP1" s="369"/>
      <c r="AQ1" s="369"/>
      <c r="AR1" s="380"/>
      <c r="AS1" s="364" t="s">
        <v>809</v>
      </c>
      <c r="AT1" s="415"/>
      <c r="AU1" s="415"/>
      <c r="AV1" s="415"/>
      <c r="AW1" s="415"/>
      <c r="AX1" s="415"/>
      <c r="AY1" s="415"/>
      <c r="AZ1" s="415"/>
      <c r="BA1" s="415"/>
      <c r="BB1" s="415"/>
      <c r="BC1" s="415"/>
      <c r="BD1" s="415"/>
      <c r="BE1" s="415"/>
      <c r="BF1" s="415"/>
      <c r="BG1" s="415"/>
      <c r="BH1" s="415"/>
      <c r="BI1" s="415"/>
      <c r="BJ1" s="415"/>
      <c r="BK1" s="416"/>
      <c r="BL1" s="364" t="s">
        <v>823</v>
      </c>
      <c r="BM1" s="415"/>
      <c r="BN1" s="415"/>
      <c r="BO1" s="415"/>
      <c r="BP1" s="415"/>
      <c r="BQ1" s="415"/>
      <c r="BR1" s="415"/>
      <c r="BS1" s="415"/>
      <c r="BT1" s="415"/>
      <c r="BU1" s="415"/>
      <c r="BV1" s="415"/>
      <c r="BW1" s="415"/>
      <c r="BX1" s="415"/>
      <c r="BY1" s="415"/>
      <c r="BZ1" s="415"/>
      <c r="CA1" s="415"/>
      <c r="CB1" s="415"/>
      <c r="CC1" s="415"/>
      <c r="CD1" s="416"/>
      <c r="CE1" s="364" t="s">
        <v>838</v>
      </c>
      <c r="CF1" s="415"/>
      <c r="CG1" s="415"/>
      <c r="CH1" s="415"/>
      <c r="CI1" s="415"/>
      <c r="CJ1" s="415"/>
      <c r="CK1" s="415"/>
      <c r="CL1" s="415"/>
      <c r="CM1" s="415"/>
      <c r="CN1" s="415"/>
      <c r="CO1" s="415"/>
      <c r="CP1" s="415"/>
      <c r="CQ1" s="415"/>
      <c r="CR1" s="415"/>
      <c r="CS1" s="415"/>
      <c r="CT1" s="415"/>
      <c r="CU1" s="415"/>
      <c r="CV1" s="415"/>
      <c r="CW1" s="416"/>
      <c r="CX1" s="364" t="s">
        <v>845</v>
      </c>
      <c r="CY1" s="415"/>
      <c r="CZ1" s="415"/>
      <c r="DA1" s="415"/>
      <c r="DB1" s="415"/>
      <c r="DC1" s="415"/>
      <c r="DD1" s="415"/>
      <c r="DE1" s="415"/>
      <c r="DF1" s="415"/>
      <c r="DG1" s="415"/>
      <c r="DH1" s="415"/>
      <c r="DI1" s="415"/>
      <c r="DJ1" s="415"/>
      <c r="DK1" s="415"/>
      <c r="DL1" s="415"/>
      <c r="DM1" s="415"/>
      <c r="DN1" s="415"/>
      <c r="DO1" s="415"/>
      <c r="DP1" s="416"/>
      <c r="DQ1" s="364" t="s">
        <v>848</v>
      </c>
      <c r="DR1" s="415"/>
      <c r="DS1" s="415"/>
      <c r="DT1" s="415"/>
      <c r="DU1" s="415"/>
      <c r="DV1" s="415"/>
      <c r="DW1" s="415"/>
      <c r="DX1" s="415"/>
      <c r="DY1" s="415"/>
      <c r="DZ1" s="415"/>
      <c r="EA1" s="415"/>
      <c r="EB1" s="415"/>
      <c r="EC1" s="415"/>
      <c r="ED1" s="415"/>
      <c r="EE1" s="415"/>
      <c r="EF1" s="415"/>
      <c r="EG1" s="415"/>
      <c r="EH1" s="415"/>
      <c r="EI1" s="416"/>
      <c r="EJ1" s="31"/>
      <c r="EK1" s="31"/>
      <c r="EL1" s="31"/>
      <c r="EM1" s="31"/>
      <c r="EN1" s="31"/>
      <c r="EO1" s="31"/>
    </row>
    <row r="2" spans="1:145" ht="16" thickBot="1" x14ac:dyDescent="0.25">
      <c r="A2" s="217" t="s">
        <v>69</v>
      </c>
      <c r="B2" s="220" t="s">
        <v>72</v>
      </c>
      <c r="C2" s="221" t="s">
        <v>2</v>
      </c>
      <c r="D2" s="222" t="s">
        <v>75</v>
      </c>
      <c r="E2" s="223" t="s">
        <v>30</v>
      </c>
      <c r="F2" s="223" t="s">
        <v>34</v>
      </c>
      <c r="G2" s="224" t="s">
        <v>36</v>
      </c>
      <c r="H2" s="223" t="s">
        <v>71</v>
      </c>
      <c r="I2" s="224" t="s">
        <v>40</v>
      </c>
      <c r="J2" s="224" t="s">
        <v>53</v>
      </c>
      <c r="K2" s="224" t="s">
        <v>55</v>
      </c>
      <c r="L2" s="224" t="s">
        <v>57</v>
      </c>
      <c r="M2" s="223" t="s">
        <v>76</v>
      </c>
      <c r="N2" s="223" t="s">
        <v>77</v>
      </c>
      <c r="O2" s="223" t="s">
        <v>78</v>
      </c>
      <c r="P2" s="225" t="s">
        <v>28</v>
      </c>
      <c r="Q2" s="191" t="s">
        <v>42</v>
      </c>
      <c r="R2" s="192" t="s">
        <v>44</v>
      </c>
      <c r="S2" s="192" t="s">
        <v>46</v>
      </c>
      <c r="T2" s="192" t="s">
        <v>48</v>
      </c>
      <c r="U2" s="192" t="s">
        <v>50</v>
      </c>
      <c r="V2" s="197" t="s">
        <v>24</v>
      </c>
      <c r="W2" s="206" t="s">
        <v>26</v>
      </c>
      <c r="X2" s="180" t="s">
        <v>4</v>
      </c>
      <c r="Y2" s="198" t="s">
        <v>8</v>
      </c>
      <c r="Z2" s="198" t="s">
        <v>10</v>
      </c>
      <c r="AA2" s="198" t="s">
        <v>14</v>
      </c>
      <c r="AB2" s="181" t="s">
        <v>16</v>
      </c>
      <c r="AC2" s="181" t="s">
        <v>18</v>
      </c>
      <c r="AD2" s="198" t="s">
        <v>79</v>
      </c>
      <c r="AE2" s="198" t="s">
        <v>80</v>
      </c>
      <c r="AF2" s="198" t="s">
        <v>81</v>
      </c>
      <c r="AG2" s="198" t="s">
        <v>83</v>
      </c>
      <c r="AH2" s="198" t="s">
        <v>84</v>
      </c>
      <c r="AI2" s="181" t="s">
        <v>85</v>
      </c>
      <c r="AJ2" s="182" t="s">
        <v>20</v>
      </c>
      <c r="AK2" s="226" t="s">
        <v>86</v>
      </c>
      <c r="AL2" s="227" t="s">
        <v>87</v>
      </c>
      <c r="AM2" s="227" t="s">
        <v>88</v>
      </c>
      <c r="AN2" s="227" t="s">
        <v>89</v>
      </c>
      <c r="AO2" s="227" t="s">
        <v>90</v>
      </c>
      <c r="AP2" s="227" t="s">
        <v>91</v>
      </c>
      <c r="AQ2" s="227" t="s">
        <v>32</v>
      </c>
      <c r="AR2" s="228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758</v>
      </c>
      <c r="BE2" s="28" t="s">
        <v>79</v>
      </c>
      <c r="BF2" s="28" t="s">
        <v>759</v>
      </c>
      <c r="BG2" s="28" t="s">
        <v>80</v>
      </c>
      <c r="BH2" s="28" t="s">
        <v>98</v>
      </c>
      <c r="BI2" s="28" t="s">
        <v>99</v>
      </c>
      <c r="BJ2" s="28" t="s">
        <v>83</v>
      </c>
      <c r="BK2" s="29" t="s">
        <v>84</v>
      </c>
      <c r="BL2" s="27" t="s">
        <v>92</v>
      </c>
      <c r="BM2" s="28" t="s">
        <v>93</v>
      </c>
      <c r="BN2" s="28" t="s">
        <v>94</v>
      </c>
      <c r="BO2" s="28" t="s">
        <v>95</v>
      </c>
      <c r="BP2" s="28" t="s">
        <v>96</v>
      </c>
      <c r="BQ2" s="28" t="s">
        <v>97</v>
      </c>
      <c r="BR2" s="28" t="s">
        <v>16</v>
      </c>
      <c r="BS2" s="28" t="s">
        <v>18</v>
      </c>
      <c r="BT2" s="28" t="s">
        <v>8</v>
      </c>
      <c r="BU2" s="28" t="s">
        <v>10</v>
      </c>
      <c r="BV2" s="28" t="s">
        <v>14</v>
      </c>
      <c r="BW2" s="28" t="s">
        <v>758</v>
      </c>
      <c r="BX2" s="28" t="s">
        <v>79</v>
      </c>
      <c r="BY2" s="28" t="s">
        <v>759</v>
      </c>
      <c r="BZ2" s="28" t="s">
        <v>80</v>
      </c>
      <c r="CA2" s="28" t="s">
        <v>98</v>
      </c>
      <c r="CB2" s="28" t="s">
        <v>99</v>
      </c>
      <c r="CC2" s="28" t="s">
        <v>83</v>
      </c>
      <c r="CD2" s="29" t="s">
        <v>84</v>
      </c>
      <c r="CE2" s="27" t="s">
        <v>92</v>
      </c>
      <c r="CF2" s="28" t="s">
        <v>93</v>
      </c>
      <c r="CG2" s="28" t="s">
        <v>94</v>
      </c>
      <c r="CH2" s="28" t="s">
        <v>95</v>
      </c>
      <c r="CI2" s="28" t="s">
        <v>96</v>
      </c>
      <c r="CJ2" s="28" t="s">
        <v>97</v>
      </c>
      <c r="CK2" s="28" t="s">
        <v>16</v>
      </c>
      <c r="CL2" s="28" t="s">
        <v>18</v>
      </c>
      <c r="CM2" s="28" t="s">
        <v>8</v>
      </c>
      <c r="CN2" s="28" t="s">
        <v>10</v>
      </c>
      <c r="CO2" s="28" t="s">
        <v>14</v>
      </c>
      <c r="CP2" s="28" t="s">
        <v>758</v>
      </c>
      <c r="CQ2" s="28" t="s">
        <v>79</v>
      </c>
      <c r="CR2" s="28" t="s">
        <v>759</v>
      </c>
      <c r="CS2" s="28" t="s">
        <v>80</v>
      </c>
      <c r="CT2" s="28" t="s">
        <v>98</v>
      </c>
      <c r="CU2" s="28" t="s">
        <v>99</v>
      </c>
      <c r="CV2" s="28" t="s">
        <v>83</v>
      </c>
      <c r="CW2" s="29" t="s">
        <v>84</v>
      </c>
      <c r="CX2" s="27" t="s">
        <v>92</v>
      </c>
      <c r="CY2" s="28" t="s">
        <v>93</v>
      </c>
      <c r="CZ2" s="28" t="s">
        <v>94</v>
      </c>
      <c r="DA2" s="28" t="s">
        <v>95</v>
      </c>
      <c r="DB2" s="28" t="s">
        <v>96</v>
      </c>
      <c r="DC2" s="28" t="s">
        <v>97</v>
      </c>
      <c r="DD2" s="28" t="s">
        <v>16</v>
      </c>
      <c r="DE2" s="28" t="s">
        <v>18</v>
      </c>
      <c r="DF2" s="28" t="s">
        <v>8</v>
      </c>
      <c r="DG2" s="28" t="s">
        <v>10</v>
      </c>
      <c r="DH2" s="28" t="s">
        <v>14</v>
      </c>
      <c r="DI2" s="28" t="s">
        <v>758</v>
      </c>
      <c r="DJ2" s="28" t="s">
        <v>79</v>
      </c>
      <c r="DK2" s="28" t="s">
        <v>759</v>
      </c>
      <c r="DL2" s="28" t="s">
        <v>80</v>
      </c>
      <c r="DM2" s="28" t="s">
        <v>98</v>
      </c>
      <c r="DN2" s="28" t="s">
        <v>99</v>
      </c>
      <c r="DO2" s="28" t="s">
        <v>83</v>
      </c>
      <c r="DP2" s="29" t="s">
        <v>84</v>
      </c>
      <c r="DQ2" s="27" t="s">
        <v>92</v>
      </c>
      <c r="DR2" s="28" t="s">
        <v>93</v>
      </c>
      <c r="DS2" s="28" t="s">
        <v>94</v>
      </c>
      <c r="DT2" s="28" t="s">
        <v>95</v>
      </c>
      <c r="DU2" s="28" t="s">
        <v>96</v>
      </c>
      <c r="DV2" s="28" t="s">
        <v>97</v>
      </c>
      <c r="DW2" s="28" t="s">
        <v>16</v>
      </c>
      <c r="DX2" s="28" t="s">
        <v>18</v>
      </c>
      <c r="DY2" s="28" t="s">
        <v>8</v>
      </c>
      <c r="DZ2" s="28" t="s">
        <v>10</v>
      </c>
      <c r="EA2" s="28" t="s">
        <v>14</v>
      </c>
      <c r="EB2" s="28" t="s">
        <v>758</v>
      </c>
      <c r="EC2" s="28" t="s">
        <v>79</v>
      </c>
      <c r="ED2" s="28" t="s">
        <v>759</v>
      </c>
      <c r="EE2" s="28" t="s">
        <v>80</v>
      </c>
      <c r="EF2" s="28" t="s">
        <v>98</v>
      </c>
      <c r="EG2" s="28" t="s">
        <v>99</v>
      </c>
      <c r="EH2" s="28" t="s">
        <v>83</v>
      </c>
      <c r="EI2" s="29" t="s">
        <v>84</v>
      </c>
      <c r="EJ2" s="90"/>
      <c r="EK2" s="90"/>
      <c r="EL2" s="90" t="s">
        <v>622</v>
      </c>
      <c r="EM2" s="90" t="s">
        <v>623</v>
      </c>
      <c r="EN2" s="90" t="s">
        <v>624</v>
      </c>
      <c r="EO2" s="90" t="s">
        <v>625</v>
      </c>
    </row>
    <row r="3" spans="1:145" x14ac:dyDescent="0.2">
      <c r="A3" s="199">
        <v>1</v>
      </c>
      <c r="B3" s="229" t="s">
        <v>882</v>
      </c>
      <c r="C3" s="120">
        <v>12.015714285714285</v>
      </c>
      <c r="D3" s="34" t="s">
        <v>689</v>
      </c>
      <c r="E3" s="200">
        <v>3</v>
      </c>
      <c r="F3" s="205">
        <v>38211</v>
      </c>
      <c r="G3" s="230">
        <v>21.139726027397259</v>
      </c>
      <c r="H3" s="231" t="s">
        <v>684</v>
      </c>
      <c r="I3" s="231">
        <v>21.720547945205478</v>
      </c>
      <c r="J3" s="231" t="s">
        <v>978</v>
      </c>
      <c r="K3" s="231" t="s">
        <v>977</v>
      </c>
      <c r="L3" s="231" t="s">
        <v>986</v>
      </c>
      <c r="M3" s="203">
        <v>73</v>
      </c>
      <c r="N3" s="203">
        <v>195</v>
      </c>
      <c r="O3" s="203">
        <v>4.45</v>
      </c>
      <c r="P3" s="204">
        <v>1</v>
      </c>
      <c r="Q3" s="193">
        <v>0</v>
      </c>
      <c r="R3" s="194">
        <v>0.29946661525608892</v>
      </c>
      <c r="S3" s="194">
        <v>0</v>
      </c>
      <c r="T3" s="194">
        <v>0.39869281045751637</v>
      </c>
      <c r="U3" s="194">
        <v>0.47727272727272729</v>
      </c>
      <c r="V3" s="194">
        <v>0.47727272727272729</v>
      </c>
      <c r="W3" s="208">
        <v>0.45340909090909093</v>
      </c>
      <c r="X3" s="183">
        <v>18.065753424657533</v>
      </c>
      <c r="Y3" s="183">
        <v>3.04</v>
      </c>
      <c r="Z3" s="183">
        <v>5.9</v>
      </c>
      <c r="AA3" s="184">
        <v>10</v>
      </c>
      <c r="AB3" s="183">
        <v>0</v>
      </c>
      <c r="AC3" s="183">
        <v>0</v>
      </c>
      <c r="AD3" s="288">
        <v>3.515406162464986E-2</v>
      </c>
      <c r="AE3" s="288">
        <v>0.29529411764705882</v>
      </c>
      <c r="AF3" s="185">
        <v>6.0999999999999999E-2</v>
      </c>
      <c r="AG3" s="185">
        <v>0.68799999999999994</v>
      </c>
      <c r="AH3" s="185">
        <v>0.30499999999999999</v>
      </c>
      <c r="AI3" s="183">
        <v>99.454528568719738</v>
      </c>
      <c r="AJ3" s="186">
        <v>98.441414324290918</v>
      </c>
      <c r="AK3" s="48">
        <v>10</v>
      </c>
      <c r="AL3" s="232">
        <v>10</v>
      </c>
      <c r="AM3" s="232">
        <v>6</v>
      </c>
      <c r="AN3" s="232">
        <v>4</v>
      </c>
      <c r="AO3" s="232">
        <v>9</v>
      </c>
      <c r="AP3" s="232">
        <v>6</v>
      </c>
      <c r="AQ3" s="232">
        <v>10</v>
      </c>
      <c r="AR3" s="233">
        <v>0.25</v>
      </c>
      <c r="AS3" s="51"/>
      <c r="AT3" s="52">
        <v>1</v>
      </c>
      <c r="AU3" s="52"/>
      <c r="AV3" s="52"/>
      <c r="AW3" s="52"/>
      <c r="AX3" s="52"/>
      <c r="AY3" s="53"/>
      <c r="AZ3" s="53"/>
      <c r="BA3" s="53"/>
      <c r="BB3" s="53"/>
      <c r="BC3" s="53"/>
      <c r="BD3" s="52"/>
      <c r="BE3" s="174"/>
      <c r="BF3" s="52"/>
      <c r="BG3" s="174"/>
      <c r="BH3" s="53"/>
      <c r="BI3" s="53"/>
      <c r="BJ3" s="53"/>
      <c r="BK3" s="54"/>
      <c r="BL3" s="51">
        <v>466</v>
      </c>
      <c r="BM3" s="52">
        <v>1556.1000000000001</v>
      </c>
      <c r="BN3" s="52">
        <v>48</v>
      </c>
      <c r="BO3" s="52">
        <v>23</v>
      </c>
      <c r="BP3" s="52">
        <v>4</v>
      </c>
      <c r="BQ3" s="52">
        <v>7.2</v>
      </c>
      <c r="BR3" s="53"/>
      <c r="BS3" s="53"/>
      <c r="BT3" s="53">
        <v>2.79</v>
      </c>
      <c r="BU3" s="53">
        <v>4.9000000000000004</v>
      </c>
      <c r="BV3" s="53">
        <v>17</v>
      </c>
      <c r="BW3" s="52">
        <v>10</v>
      </c>
      <c r="BX3" s="153">
        <v>5.9871244635193131E-2</v>
      </c>
      <c r="BY3" s="61">
        <v>38</v>
      </c>
      <c r="BZ3" s="153">
        <v>0.22751072961373392</v>
      </c>
      <c r="CA3" s="53">
        <v>50</v>
      </c>
      <c r="CB3" s="53">
        <v>17.899999999999999</v>
      </c>
      <c r="CC3" s="53">
        <v>80.2</v>
      </c>
      <c r="CD3" s="54">
        <v>19.8</v>
      </c>
      <c r="CE3" s="51"/>
      <c r="CF3" s="52">
        <v>1</v>
      </c>
      <c r="CG3" s="52"/>
      <c r="CH3" s="52"/>
      <c r="CI3" s="52"/>
      <c r="CJ3" s="52"/>
      <c r="CK3" s="53"/>
      <c r="CL3" s="53"/>
      <c r="CM3" s="53"/>
      <c r="CN3" s="53"/>
      <c r="CO3" s="53"/>
      <c r="CP3" s="52"/>
      <c r="CQ3" s="153"/>
      <c r="CR3" s="61"/>
      <c r="CS3" s="153"/>
      <c r="CT3" s="53"/>
      <c r="CU3" s="53"/>
      <c r="CV3" s="53"/>
      <c r="CW3" s="54"/>
      <c r="CX3" s="51">
        <v>1098</v>
      </c>
      <c r="CY3" s="52">
        <v>2754</v>
      </c>
      <c r="CZ3" s="52">
        <v>113</v>
      </c>
      <c r="DA3" s="52">
        <v>75</v>
      </c>
      <c r="DB3" s="52">
        <v>10</v>
      </c>
      <c r="DC3" s="52">
        <v>22.799999999999997</v>
      </c>
      <c r="DD3" s="52"/>
      <c r="DE3" s="52"/>
      <c r="DF3" s="53">
        <v>3.04</v>
      </c>
      <c r="DG3" s="53">
        <v>5.9</v>
      </c>
      <c r="DH3" s="53">
        <v>12.6</v>
      </c>
      <c r="DI3" s="52">
        <v>15</v>
      </c>
      <c r="DJ3" s="153">
        <v>4.1530054644808745E-2</v>
      </c>
      <c r="DK3" s="52">
        <v>98</v>
      </c>
      <c r="DL3" s="153">
        <v>0.27132969034608379</v>
      </c>
      <c r="DM3" s="53">
        <v>66.7</v>
      </c>
      <c r="DN3" s="53">
        <v>8.5</v>
      </c>
      <c r="DO3" s="53">
        <v>56.3</v>
      </c>
      <c r="DP3" s="54">
        <v>42.6</v>
      </c>
      <c r="DQ3" s="51">
        <v>357</v>
      </c>
      <c r="DR3" s="52">
        <v>748</v>
      </c>
      <c r="DS3" s="52">
        <v>47</v>
      </c>
      <c r="DT3" s="52">
        <v>31</v>
      </c>
      <c r="DU3" s="52">
        <v>5</v>
      </c>
      <c r="DV3" s="52"/>
      <c r="DW3" s="52"/>
      <c r="DX3" s="52"/>
      <c r="DY3" s="53">
        <v>2.5099999999999998</v>
      </c>
      <c r="DZ3" s="53">
        <v>5.4</v>
      </c>
      <c r="EA3" s="53">
        <v>10</v>
      </c>
      <c r="EB3" s="52">
        <v>5</v>
      </c>
      <c r="EC3" s="153">
        <v>3.515406162464986E-2</v>
      </c>
      <c r="ED3" s="52">
        <v>42</v>
      </c>
      <c r="EE3" s="153">
        <v>0.29529411764705882</v>
      </c>
      <c r="EF3" s="53">
        <v>60</v>
      </c>
      <c r="EG3" s="53">
        <v>6.1</v>
      </c>
      <c r="EH3" s="53">
        <v>68.8</v>
      </c>
      <c r="EI3" s="54">
        <v>30.5</v>
      </c>
      <c r="EJ3" s="89"/>
      <c r="EK3" s="31">
        <v>1</v>
      </c>
      <c r="EL3" s="58" t="s">
        <v>629</v>
      </c>
      <c r="EM3" s="89">
        <v>1</v>
      </c>
      <c r="EN3" s="219">
        <v>44440</v>
      </c>
      <c r="EO3" s="219">
        <v>46139</v>
      </c>
    </row>
    <row r="4" spans="1:145" x14ac:dyDescent="0.2">
      <c r="A4" s="199">
        <v>2</v>
      </c>
      <c r="B4" s="229" t="s">
        <v>880</v>
      </c>
      <c r="C4" s="120">
        <v>11.505714285714285</v>
      </c>
      <c r="D4" s="34" t="s">
        <v>653</v>
      </c>
      <c r="E4" s="200">
        <v>2</v>
      </c>
      <c r="F4" s="205">
        <v>38140</v>
      </c>
      <c r="G4" s="230">
        <v>21.334246575342465</v>
      </c>
      <c r="H4" s="202" t="s">
        <v>628</v>
      </c>
      <c r="I4" s="231">
        <v>21.915068493150685</v>
      </c>
      <c r="J4" s="231" t="s">
        <v>983</v>
      </c>
      <c r="K4" s="231" t="s">
        <v>984</v>
      </c>
      <c r="L4" s="231" t="s">
        <v>985</v>
      </c>
      <c r="M4" s="203">
        <v>71</v>
      </c>
      <c r="N4" s="203">
        <v>190</v>
      </c>
      <c r="O4" s="203">
        <v>4.4800000000000004</v>
      </c>
      <c r="P4" s="204">
        <v>2</v>
      </c>
      <c r="Q4" s="193">
        <v>0</v>
      </c>
      <c r="R4" s="194">
        <v>0</v>
      </c>
      <c r="S4" s="194">
        <v>2.9362696029362697E-2</v>
      </c>
      <c r="T4" s="194">
        <v>0.21811122530546992</v>
      </c>
      <c r="U4" s="194">
        <v>0.33559577677224733</v>
      </c>
      <c r="V4" s="194">
        <v>0.33559577677224733</v>
      </c>
      <c r="W4" s="208">
        <v>0.33559577677224733</v>
      </c>
      <c r="X4" s="183">
        <v>20.263013698630136</v>
      </c>
      <c r="Y4" s="183">
        <v>5.0599999999999996</v>
      </c>
      <c r="Z4" s="183">
        <v>10.199999999999999</v>
      </c>
      <c r="AA4" s="184">
        <v>9.5</v>
      </c>
      <c r="AB4" s="183">
        <v>0</v>
      </c>
      <c r="AC4" s="183">
        <v>0</v>
      </c>
      <c r="AD4" s="288">
        <v>5.1557591623036643E-2</v>
      </c>
      <c r="AE4" s="288">
        <v>0.21416230366492145</v>
      </c>
      <c r="AF4" s="185">
        <v>1.9E-2</v>
      </c>
      <c r="AG4" s="185">
        <v>0.13699999999999998</v>
      </c>
      <c r="AH4" s="185">
        <v>0.85099999999999998</v>
      </c>
      <c r="AI4" s="183">
        <v>94.334714763217121</v>
      </c>
      <c r="AJ4" s="186">
        <v>89.562880968010873</v>
      </c>
      <c r="AK4" s="48">
        <v>9</v>
      </c>
      <c r="AL4" s="232">
        <v>6</v>
      </c>
      <c r="AM4" s="232">
        <v>10</v>
      </c>
      <c r="AN4" s="232">
        <v>8</v>
      </c>
      <c r="AO4" s="232">
        <v>8</v>
      </c>
      <c r="AP4" s="232">
        <v>4</v>
      </c>
      <c r="AQ4" s="232">
        <v>8</v>
      </c>
      <c r="AR4" s="233">
        <v>1</v>
      </c>
      <c r="AS4" s="51"/>
      <c r="AT4" s="52">
        <v>1</v>
      </c>
      <c r="AU4" s="52"/>
      <c r="AV4" s="52"/>
      <c r="AW4" s="52"/>
      <c r="AX4" s="52"/>
      <c r="AY4" s="53"/>
      <c r="AZ4" s="53"/>
      <c r="BA4" s="53"/>
      <c r="BB4" s="53"/>
      <c r="BC4" s="53"/>
      <c r="BD4" s="52"/>
      <c r="BE4" s="174"/>
      <c r="BF4" s="52"/>
      <c r="BG4" s="174"/>
      <c r="BH4" s="53"/>
      <c r="BI4" s="53"/>
      <c r="BJ4" s="53"/>
      <c r="BK4" s="54"/>
      <c r="BL4" s="51"/>
      <c r="BM4" s="52">
        <v>1</v>
      </c>
      <c r="BN4" s="52"/>
      <c r="BO4" s="52"/>
      <c r="BP4" s="52"/>
      <c r="BQ4" s="52"/>
      <c r="BR4" s="53"/>
      <c r="BS4" s="53"/>
      <c r="BT4" s="53"/>
      <c r="BU4" s="53"/>
      <c r="BV4" s="53"/>
      <c r="BW4" s="52"/>
      <c r="BX4" s="153"/>
      <c r="BY4" s="61"/>
      <c r="BZ4" s="153"/>
      <c r="CA4" s="53"/>
      <c r="CB4" s="53"/>
      <c r="CC4" s="53"/>
      <c r="CD4" s="54"/>
      <c r="CE4" s="51">
        <v>88</v>
      </c>
      <c r="CF4" s="52">
        <v>2997</v>
      </c>
      <c r="CG4" s="52">
        <v>8</v>
      </c>
      <c r="CH4" s="52">
        <v>6</v>
      </c>
      <c r="CI4" s="52">
        <v>0</v>
      </c>
      <c r="CJ4" s="52">
        <v>25.2</v>
      </c>
      <c r="CK4" s="53"/>
      <c r="CL4" s="53"/>
      <c r="CM4" s="53">
        <v>2.0499999999999998</v>
      </c>
      <c r="CN4" s="53">
        <v>8.3000000000000007</v>
      </c>
      <c r="CO4" s="53">
        <v>6.1</v>
      </c>
      <c r="CP4" s="52">
        <v>0</v>
      </c>
      <c r="CQ4" s="153">
        <v>0</v>
      </c>
      <c r="CR4" s="61">
        <v>8</v>
      </c>
      <c r="CS4" s="153">
        <v>0.18636363636363634</v>
      </c>
      <c r="CT4" s="53">
        <v>0</v>
      </c>
      <c r="CU4" s="53">
        <v>14.3</v>
      </c>
      <c r="CV4" s="53">
        <v>28.9</v>
      </c>
      <c r="CW4" s="54">
        <v>64.400000000000006</v>
      </c>
      <c r="CX4" s="51">
        <v>764</v>
      </c>
      <c r="CY4" s="52">
        <v>3502.7999999999997</v>
      </c>
      <c r="CZ4" s="52">
        <v>67</v>
      </c>
      <c r="DA4" s="52">
        <v>52</v>
      </c>
      <c r="DB4" s="52">
        <v>3</v>
      </c>
      <c r="DC4" s="52">
        <v>26.400000000000002</v>
      </c>
      <c r="DD4" s="52"/>
      <c r="DE4" s="52"/>
      <c r="DF4" s="53">
        <v>3.03</v>
      </c>
      <c r="DG4" s="53">
        <v>7.3</v>
      </c>
      <c r="DH4" s="53">
        <v>10.1</v>
      </c>
      <c r="DI4" s="52">
        <v>13</v>
      </c>
      <c r="DJ4" s="153">
        <v>5.1557591623036643E-2</v>
      </c>
      <c r="DK4" s="52">
        <v>54</v>
      </c>
      <c r="DL4" s="153">
        <v>0.21416230366492145</v>
      </c>
      <c r="DM4" s="53">
        <v>46.2</v>
      </c>
      <c r="DN4" s="53">
        <v>1.9</v>
      </c>
      <c r="DO4" s="53">
        <v>13.7</v>
      </c>
      <c r="DP4" s="54">
        <v>85.1</v>
      </c>
      <c r="DQ4" s="51">
        <v>445</v>
      </c>
      <c r="DR4" s="52">
        <v>1326</v>
      </c>
      <c r="DS4" s="52">
        <v>31</v>
      </c>
      <c r="DT4" s="52">
        <v>25</v>
      </c>
      <c r="DU4" s="52">
        <v>3</v>
      </c>
      <c r="DV4" s="52"/>
      <c r="DW4" s="52"/>
      <c r="DX4" s="52"/>
      <c r="DY4" s="53">
        <v>5.0599999999999996</v>
      </c>
      <c r="DZ4" s="53">
        <v>10.199999999999999</v>
      </c>
      <c r="EA4" s="53">
        <v>9.5</v>
      </c>
      <c r="EB4" s="52">
        <v>0</v>
      </c>
      <c r="EC4" s="153">
        <v>0</v>
      </c>
      <c r="ED4" s="52">
        <v>31</v>
      </c>
      <c r="EE4" s="153">
        <v>0.35249438202247185</v>
      </c>
      <c r="EF4" s="53">
        <v>0</v>
      </c>
      <c r="EG4" s="53">
        <v>3.8</v>
      </c>
      <c r="EH4" s="53">
        <v>33</v>
      </c>
      <c r="EI4" s="54">
        <v>67</v>
      </c>
      <c r="EJ4" s="89"/>
      <c r="EK4" s="31">
        <v>2</v>
      </c>
      <c r="EL4" s="58" t="s">
        <v>632</v>
      </c>
      <c r="EM4" s="89">
        <v>1</v>
      </c>
      <c r="EN4" s="219">
        <v>44805</v>
      </c>
      <c r="EO4" s="219"/>
    </row>
    <row r="5" spans="1:145" x14ac:dyDescent="0.2">
      <c r="A5" s="199">
        <v>3</v>
      </c>
      <c r="B5" s="229" t="s">
        <v>883</v>
      </c>
      <c r="C5" s="120">
        <v>11.047142857142859</v>
      </c>
      <c r="D5" s="34" t="s">
        <v>732</v>
      </c>
      <c r="E5" s="200">
        <v>2</v>
      </c>
      <c r="F5" s="201">
        <v>38139</v>
      </c>
      <c r="G5" s="230">
        <v>21.336986301369862</v>
      </c>
      <c r="H5" s="202" t="s">
        <v>684</v>
      </c>
      <c r="I5" s="231">
        <v>21.917808219178081</v>
      </c>
      <c r="J5" s="231" t="s">
        <v>976</v>
      </c>
      <c r="K5" s="231" t="s">
        <v>980</v>
      </c>
      <c r="L5" s="231" t="s">
        <v>986</v>
      </c>
      <c r="M5" s="203">
        <v>76</v>
      </c>
      <c r="N5" s="203">
        <v>209</v>
      </c>
      <c r="O5" s="203">
        <v>4.46</v>
      </c>
      <c r="P5" s="204">
        <v>1</v>
      </c>
      <c r="Q5" s="193">
        <v>0</v>
      </c>
      <c r="R5" s="194">
        <v>1.0140616549486208E-2</v>
      </c>
      <c r="S5" s="194">
        <v>1.0598944262022528E-2</v>
      </c>
      <c r="T5" s="194">
        <v>0.24514991181657847</v>
      </c>
      <c r="U5" s="194">
        <v>0.30072463768115942</v>
      </c>
      <c r="V5" s="194">
        <v>0.30072463768115942</v>
      </c>
      <c r="W5" s="208">
        <v>0.30072463768115942</v>
      </c>
      <c r="X5" s="183">
        <v>20.265753424657536</v>
      </c>
      <c r="Y5" s="183">
        <v>2.93</v>
      </c>
      <c r="Z5" s="183">
        <v>5.3</v>
      </c>
      <c r="AA5" s="184">
        <v>17.899999999999999</v>
      </c>
      <c r="AB5" s="183">
        <v>0</v>
      </c>
      <c r="AC5" s="183">
        <v>0</v>
      </c>
      <c r="AD5" s="288">
        <v>2.6762589928057554E-2</v>
      </c>
      <c r="AE5" s="288">
        <v>0.19179856115107913</v>
      </c>
      <c r="AF5" s="185">
        <v>4.4999999999999998E-2</v>
      </c>
      <c r="AG5" s="185">
        <v>0.87</v>
      </c>
      <c r="AH5" s="185">
        <v>0.126</v>
      </c>
      <c r="AI5" s="183">
        <v>105.64205650925143</v>
      </c>
      <c r="AJ5" s="186">
        <v>111.07753327912425</v>
      </c>
      <c r="AK5" s="48">
        <v>8</v>
      </c>
      <c r="AL5" s="232">
        <v>6</v>
      </c>
      <c r="AM5" s="232">
        <v>5</v>
      </c>
      <c r="AN5" s="232">
        <v>3</v>
      </c>
      <c r="AO5" s="232">
        <v>8</v>
      </c>
      <c r="AP5" s="232">
        <v>8</v>
      </c>
      <c r="AQ5" s="232">
        <v>10</v>
      </c>
      <c r="AR5" s="233">
        <v>0.75</v>
      </c>
      <c r="AS5" s="51"/>
      <c r="AT5" s="52">
        <v>1</v>
      </c>
      <c r="AU5" s="52"/>
      <c r="AV5" s="52"/>
      <c r="AW5" s="52"/>
      <c r="AX5" s="52"/>
      <c r="AY5" s="53"/>
      <c r="AZ5" s="53"/>
      <c r="BA5" s="53"/>
      <c r="BB5" s="53"/>
      <c r="BC5" s="53"/>
      <c r="BD5" s="52"/>
      <c r="BE5" s="174"/>
      <c r="BF5" s="52"/>
      <c r="BG5" s="174"/>
      <c r="BH5" s="53"/>
      <c r="BI5" s="53"/>
      <c r="BJ5" s="53"/>
      <c r="BK5" s="54"/>
      <c r="BL5" s="51">
        <v>15</v>
      </c>
      <c r="BM5" s="52">
        <v>1479.2</v>
      </c>
      <c r="BN5" s="52">
        <v>4</v>
      </c>
      <c r="BO5" s="52">
        <v>2</v>
      </c>
      <c r="BP5" s="52">
        <v>0</v>
      </c>
      <c r="BQ5" s="52">
        <v>10</v>
      </c>
      <c r="BR5" s="53"/>
      <c r="BS5" s="53"/>
      <c r="BT5" s="53">
        <v>1.07</v>
      </c>
      <c r="BU5" s="53">
        <v>4.5</v>
      </c>
      <c r="BV5" s="53">
        <v>13.8</v>
      </c>
      <c r="BW5" s="52">
        <v>0</v>
      </c>
      <c r="BX5" s="153">
        <v>0</v>
      </c>
      <c r="BY5" s="61">
        <v>4</v>
      </c>
      <c r="BZ5" s="153">
        <v>0.28533333333333333</v>
      </c>
      <c r="CA5" s="53">
        <v>0</v>
      </c>
      <c r="CB5" s="53">
        <v>0</v>
      </c>
      <c r="CC5" s="53">
        <v>80</v>
      </c>
      <c r="CD5" s="54">
        <v>20</v>
      </c>
      <c r="CE5" s="51">
        <v>51</v>
      </c>
      <c r="CF5" s="52">
        <v>4811.8</v>
      </c>
      <c r="CG5" s="52">
        <v>7</v>
      </c>
      <c r="CH5" s="52">
        <v>5</v>
      </c>
      <c r="CI5" s="52">
        <v>0</v>
      </c>
      <c r="CJ5" s="52">
        <v>35</v>
      </c>
      <c r="CK5" s="53"/>
      <c r="CL5" s="53"/>
      <c r="CM5" s="53">
        <v>0.89</v>
      </c>
      <c r="CN5" s="53">
        <v>2</v>
      </c>
      <c r="CO5" s="53">
        <v>6.1</v>
      </c>
      <c r="CP5" s="52">
        <v>1</v>
      </c>
      <c r="CQ5" s="153">
        <v>1.7450980392156864E-2</v>
      </c>
      <c r="CR5" s="61">
        <v>6</v>
      </c>
      <c r="CS5" s="153">
        <v>0.10470588235294118</v>
      </c>
      <c r="CT5" s="53">
        <v>0</v>
      </c>
      <c r="CU5" s="53">
        <v>0</v>
      </c>
      <c r="CV5" s="53">
        <v>84.7</v>
      </c>
      <c r="CW5" s="54">
        <v>13.6</v>
      </c>
      <c r="CX5" s="51">
        <v>834</v>
      </c>
      <c r="CY5" s="52">
        <v>3402</v>
      </c>
      <c r="CZ5" s="52">
        <v>98</v>
      </c>
      <c r="DA5" s="52">
        <v>63</v>
      </c>
      <c r="DB5" s="52">
        <v>9</v>
      </c>
      <c r="DC5" s="52">
        <v>22</v>
      </c>
      <c r="DD5" s="52"/>
      <c r="DE5" s="52"/>
      <c r="DF5" s="53">
        <v>1.86</v>
      </c>
      <c r="DG5" s="53">
        <v>5.3</v>
      </c>
      <c r="DH5" s="53">
        <v>11.4</v>
      </c>
      <c r="DI5" s="52">
        <v>12</v>
      </c>
      <c r="DJ5" s="153">
        <v>2.6762589928057554E-2</v>
      </c>
      <c r="DK5" s="52">
        <v>86</v>
      </c>
      <c r="DL5" s="153">
        <v>0.19179856115107913</v>
      </c>
      <c r="DM5" s="53">
        <v>54.5</v>
      </c>
      <c r="DN5" s="53">
        <v>4.5</v>
      </c>
      <c r="DO5" s="53">
        <v>87</v>
      </c>
      <c r="DP5" s="54">
        <v>12.6</v>
      </c>
      <c r="DQ5" s="51">
        <v>249</v>
      </c>
      <c r="DR5" s="52">
        <v>828</v>
      </c>
      <c r="DS5" s="52">
        <v>23</v>
      </c>
      <c r="DT5" s="52">
        <v>16</v>
      </c>
      <c r="DU5" s="52">
        <v>3</v>
      </c>
      <c r="DV5" s="52"/>
      <c r="DW5" s="52"/>
      <c r="DX5" s="52"/>
      <c r="DY5" s="53">
        <v>2.93</v>
      </c>
      <c r="DZ5" s="53">
        <v>4.0999999999999996</v>
      </c>
      <c r="EA5" s="53">
        <v>17.899999999999999</v>
      </c>
      <c r="EB5" s="52">
        <v>5</v>
      </c>
      <c r="EC5" s="153">
        <v>5.8835341365461855E-2</v>
      </c>
      <c r="ED5" s="52">
        <v>18</v>
      </c>
      <c r="EE5" s="153">
        <v>0.21180722891566267</v>
      </c>
      <c r="EF5" s="53">
        <v>60</v>
      </c>
      <c r="EG5" s="53">
        <v>0</v>
      </c>
      <c r="EH5" s="53">
        <v>89.4</v>
      </c>
      <c r="EI5" s="54">
        <v>10.6</v>
      </c>
      <c r="EJ5" s="89"/>
      <c r="EK5" s="7">
        <v>3</v>
      </c>
      <c r="EL5" s="58" t="s">
        <v>634</v>
      </c>
      <c r="EM5" s="89">
        <v>0.95</v>
      </c>
      <c r="EN5" s="219">
        <v>45170</v>
      </c>
      <c r="EO5" s="219"/>
    </row>
    <row r="6" spans="1:145" x14ac:dyDescent="0.2">
      <c r="A6" s="199">
        <v>4</v>
      </c>
      <c r="B6" s="234" t="s">
        <v>879</v>
      </c>
      <c r="C6" s="120">
        <v>10.694285714285714</v>
      </c>
      <c r="D6" s="34" t="s">
        <v>679</v>
      </c>
      <c r="E6" s="200">
        <v>2</v>
      </c>
      <c r="F6" s="205">
        <v>38371</v>
      </c>
      <c r="G6" s="230">
        <v>20.701369863013699</v>
      </c>
      <c r="H6" s="202" t="s">
        <v>628</v>
      </c>
      <c r="I6" s="231">
        <v>21.282191780821918</v>
      </c>
      <c r="J6" s="231" t="s">
        <v>976</v>
      </c>
      <c r="K6" s="231" t="s">
        <v>979</v>
      </c>
      <c r="L6" s="231" t="s">
        <v>988</v>
      </c>
      <c r="M6" s="203">
        <v>75</v>
      </c>
      <c r="N6" s="203">
        <v>191</v>
      </c>
      <c r="O6" s="203">
        <v>4.5</v>
      </c>
      <c r="P6" s="204">
        <v>1</v>
      </c>
      <c r="Q6" s="193">
        <v>0</v>
      </c>
      <c r="R6" s="194">
        <v>0</v>
      </c>
      <c r="S6" s="194">
        <v>7.5471698113207544E-2</v>
      </c>
      <c r="T6" s="194">
        <v>0.18580481622306719</v>
      </c>
      <c r="U6" s="194">
        <v>0.2576470588235294</v>
      </c>
      <c r="V6" s="194">
        <v>0.2576470588235294</v>
      </c>
      <c r="W6" s="208">
        <v>0.2576470588235294</v>
      </c>
      <c r="X6" s="183">
        <v>20.63013698630137</v>
      </c>
      <c r="Y6" s="183">
        <v>3.22</v>
      </c>
      <c r="Z6" s="183">
        <v>5.3</v>
      </c>
      <c r="AA6" s="184">
        <v>12.6</v>
      </c>
      <c r="AB6" s="183">
        <v>0</v>
      </c>
      <c r="AC6" s="183">
        <v>0</v>
      </c>
      <c r="AD6" s="288">
        <v>2.6057298772169165E-2</v>
      </c>
      <c r="AE6" s="288">
        <v>0.12246930422919508</v>
      </c>
      <c r="AF6" s="185">
        <v>5.5E-2</v>
      </c>
      <c r="AG6" s="185">
        <v>0.91099999999999992</v>
      </c>
      <c r="AH6" s="185">
        <v>8.6999999999999994E-2</v>
      </c>
      <c r="AI6" s="183">
        <v>93.156531016613314</v>
      </c>
      <c r="AJ6" s="186">
        <v>96.022762089886612</v>
      </c>
      <c r="AK6" s="48">
        <v>7</v>
      </c>
      <c r="AL6" s="232">
        <v>5</v>
      </c>
      <c r="AM6" s="232">
        <v>6</v>
      </c>
      <c r="AN6" s="232">
        <v>3</v>
      </c>
      <c r="AO6" s="232">
        <v>8</v>
      </c>
      <c r="AP6" s="232">
        <v>6</v>
      </c>
      <c r="AQ6" s="232">
        <v>10</v>
      </c>
      <c r="AR6" s="233">
        <v>1</v>
      </c>
      <c r="AS6" s="51"/>
      <c r="AT6" s="52">
        <v>1</v>
      </c>
      <c r="AU6" s="52"/>
      <c r="AV6" s="52"/>
      <c r="AW6" s="52"/>
      <c r="AX6" s="52"/>
      <c r="AY6" s="53"/>
      <c r="AZ6" s="53"/>
      <c r="BA6" s="53"/>
      <c r="BB6" s="53"/>
      <c r="BC6" s="53"/>
      <c r="BD6" s="52"/>
      <c r="BE6" s="174"/>
      <c r="BF6" s="52"/>
      <c r="BG6" s="174"/>
      <c r="BH6" s="53"/>
      <c r="BI6" s="53"/>
      <c r="BJ6" s="53"/>
      <c r="BK6" s="54"/>
      <c r="BL6" s="51"/>
      <c r="BM6" s="52">
        <v>1</v>
      </c>
      <c r="BN6" s="52"/>
      <c r="BO6" s="52"/>
      <c r="BP6" s="52"/>
      <c r="BQ6" s="52"/>
      <c r="BR6" s="53"/>
      <c r="BS6" s="53"/>
      <c r="BT6" s="53"/>
      <c r="BU6" s="53"/>
      <c r="BV6" s="53"/>
      <c r="BW6" s="52"/>
      <c r="BX6" s="153"/>
      <c r="BY6" s="61"/>
      <c r="BZ6" s="153"/>
      <c r="CA6" s="53"/>
      <c r="CB6" s="53"/>
      <c r="CC6" s="53"/>
      <c r="CD6" s="54"/>
      <c r="CE6" s="51">
        <v>264</v>
      </c>
      <c r="CF6" s="52">
        <v>3498</v>
      </c>
      <c r="CG6" s="52">
        <v>28</v>
      </c>
      <c r="CH6" s="52">
        <v>18</v>
      </c>
      <c r="CI6" s="52">
        <v>1</v>
      </c>
      <c r="CJ6" s="52">
        <v>26</v>
      </c>
      <c r="CK6" s="53"/>
      <c r="CL6" s="53"/>
      <c r="CM6" s="53">
        <v>1.74</v>
      </c>
      <c r="CN6" s="53">
        <v>5.2</v>
      </c>
      <c r="CO6" s="53">
        <v>12.6</v>
      </c>
      <c r="CP6" s="52">
        <v>8</v>
      </c>
      <c r="CQ6" s="153">
        <v>5.2727272727272727E-2</v>
      </c>
      <c r="CR6" s="61">
        <v>20</v>
      </c>
      <c r="CS6" s="153">
        <v>0.13181818181818183</v>
      </c>
      <c r="CT6" s="53">
        <v>50</v>
      </c>
      <c r="CU6" s="53">
        <v>10</v>
      </c>
      <c r="CV6" s="53">
        <v>71.8</v>
      </c>
      <c r="CW6" s="54">
        <v>26.9</v>
      </c>
      <c r="CX6" s="51">
        <v>733</v>
      </c>
      <c r="CY6" s="52">
        <v>3945</v>
      </c>
      <c r="CZ6" s="52">
        <v>57</v>
      </c>
      <c r="DA6" s="52">
        <v>52</v>
      </c>
      <c r="DB6" s="52">
        <v>4</v>
      </c>
      <c r="DC6" s="52">
        <v>34.5</v>
      </c>
      <c r="DD6" s="52"/>
      <c r="DE6" s="52"/>
      <c r="DF6" s="53">
        <v>1.91</v>
      </c>
      <c r="DG6" s="53">
        <v>4.9000000000000004</v>
      </c>
      <c r="DH6" s="53">
        <v>11.3</v>
      </c>
      <c r="DI6" s="52">
        <v>10</v>
      </c>
      <c r="DJ6" s="153">
        <v>2.6057298772169165E-2</v>
      </c>
      <c r="DK6" s="52">
        <v>47</v>
      </c>
      <c r="DL6" s="153">
        <v>0.12246930422919508</v>
      </c>
      <c r="DM6" s="53">
        <v>60</v>
      </c>
      <c r="DN6" s="53">
        <v>5.5</v>
      </c>
      <c r="DO6" s="53">
        <v>91.1</v>
      </c>
      <c r="DP6" s="54">
        <v>8.6999999999999993</v>
      </c>
      <c r="DQ6" s="51">
        <v>219</v>
      </c>
      <c r="DR6" s="52">
        <v>850</v>
      </c>
      <c r="DS6" s="52">
        <v>14</v>
      </c>
      <c r="DT6" s="52">
        <v>12</v>
      </c>
      <c r="DU6" s="52">
        <v>3</v>
      </c>
      <c r="DV6" s="52"/>
      <c r="DW6" s="52"/>
      <c r="DX6" s="52"/>
      <c r="DY6" s="53">
        <v>3.22</v>
      </c>
      <c r="DZ6" s="53">
        <v>5.3</v>
      </c>
      <c r="EA6" s="53">
        <v>12.6</v>
      </c>
      <c r="EB6" s="52">
        <v>6</v>
      </c>
      <c r="EC6" s="174">
        <v>8.821917808219179E-2</v>
      </c>
      <c r="ED6" s="52">
        <v>8</v>
      </c>
      <c r="EE6" s="174">
        <v>0.11762557077625573</v>
      </c>
      <c r="EF6" s="53">
        <v>83.3</v>
      </c>
      <c r="EG6" s="53">
        <v>0</v>
      </c>
      <c r="EH6" s="53">
        <v>90.1</v>
      </c>
      <c r="EI6" s="54">
        <v>9.9</v>
      </c>
      <c r="EJ6" s="89"/>
      <c r="EK6" s="7">
        <v>4</v>
      </c>
      <c r="EL6" s="58" t="s">
        <v>637</v>
      </c>
      <c r="EM6" s="89">
        <v>0.95</v>
      </c>
      <c r="EN6" s="219">
        <v>45536</v>
      </c>
      <c r="EO6" s="219"/>
    </row>
    <row r="7" spans="1:145" x14ac:dyDescent="0.2">
      <c r="A7" s="199">
        <v>5</v>
      </c>
      <c r="B7" s="354" t="s">
        <v>884</v>
      </c>
      <c r="C7" s="120">
        <v>10.638571428571428</v>
      </c>
      <c r="D7" s="34" t="s">
        <v>653</v>
      </c>
      <c r="E7" s="200">
        <v>2</v>
      </c>
      <c r="F7" s="205">
        <v>38204</v>
      </c>
      <c r="G7" s="230">
        <v>21.158904109589042</v>
      </c>
      <c r="H7" s="231" t="s">
        <v>628</v>
      </c>
      <c r="I7" s="231">
        <v>21.739726027397261</v>
      </c>
      <c r="J7" s="231" t="s">
        <v>976</v>
      </c>
      <c r="K7" s="231" t="s">
        <v>980</v>
      </c>
      <c r="L7" s="231" t="s">
        <v>987</v>
      </c>
      <c r="M7" s="203">
        <v>76</v>
      </c>
      <c r="N7" s="203">
        <v>200</v>
      </c>
      <c r="O7" s="203">
        <v>4.5</v>
      </c>
      <c r="P7" s="204">
        <v>2</v>
      </c>
      <c r="Q7" s="193">
        <v>0</v>
      </c>
      <c r="R7" s="194">
        <v>0</v>
      </c>
      <c r="S7" s="194">
        <v>4.6546546546546545E-2</v>
      </c>
      <c r="T7" s="194">
        <v>0.13833992094861661</v>
      </c>
      <c r="U7" s="194">
        <v>0.21886446886446886</v>
      </c>
      <c r="V7" s="194">
        <v>0.21886446886446886</v>
      </c>
      <c r="W7" s="208">
        <v>0.21886446886446886</v>
      </c>
      <c r="X7" s="183">
        <v>21.087671232876712</v>
      </c>
      <c r="Y7" s="183">
        <v>3.68</v>
      </c>
      <c r="Z7" s="183">
        <v>10.3</v>
      </c>
      <c r="AA7" s="184">
        <v>17.2</v>
      </c>
      <c r="AB7" s="183">
        <v>0</v>
      </c>
      <c r="AC7" s="183">
        <v>0</v>
      </c>
      <c r="AD7" s="288">
        <v>7.1847619047619049E-2</v>
      </c>
      <c r="AE7" s="288">
        <v>0.13432380952380951</v>
      </c>
      <c r="AF7" s="185">
        <v>8.5000000000000006E-2</v>
      </c>
      <c r="AG7" s="185">
        <v>0.84400000000000008</v>
      </c>
      <c r="AH7" s="185">
        <v>0.156</v>
      </c>
      <c r="AI7" s="183">
        <v>97.546105776558448</v>
      </c>
      <c r="AJ7" s="186">
        <v>102.56503109342417</v>
      </c>
      <c r="AK7" s="48">
        <v>6</v>
      </c>
      <c r="AL7" s="232">
        <v>4</v>
      </c>
      <c r="AM7" s="232">
        <v>7</v>
      </c>
      <c r="AN7" s="232">
        <v>8</v>
      </c>
      <c r="AO7" s="232">
        <v>8</v>
      </c>
      <c r="AP7" s="232">
        <v>7</v>
      </c>
      <c r="AQ7" s="232">
        <v>8</v>
      </c>
      <c r="AR7" s="233">
        <v>1</v>
      </c>
      <c r="AS7" s="51"/>
      <c r="AT7" s="52">
        <v>1</v>
      </c>
      <c r="AU7" s="52"/>
      <c r="AV7" s="52"/>
      <c r="AW7" s="52"/>
      <c r="AX7" s="52"/>
      <c r="AY7" s="53"/>
      <c r="AZ7" s="53"/>
      <c r="BA7" s="53"/>
      <c r="BB7" s="53"/>
      <c r="BC7" s="53"/>
      <c r="BD7" s="52"/>
      <c r="BE7" s="174"/>
      <c r="BF7" s="52"/>
      <c r="BG7" s="174"/>
      <c r="BH7" s="53"/>
      <c r="BI7" s="53"/>
      <c r="BJ7" s="53"/>
      <c r="BK7" s="54"/>
      <c r="BL7" s="51"/>
      <c r="BM7" s="52">
        <v>1</v>
      </c>
      <c r="BN7" s="52"/>
      <c r="BO7" s="52"/>
      <c r="BP7" s="52"/>
      <c r="BQ7" s="52"/>
      <c r="BR7" s="53"/>
      <c r="BS7" s="53"/>
      <c r="BT7" s="53"/>
      <c r="BU7" s="53"/>
      <c r="BV7" s="53"/>
      <c r="BW7" s="52"/>
      <c r="BX7" s="153"/>
      <c r="BY7" s="61"/>
      <c r="BZ7" s="153"/>
      <c r="CA7" s="53"/>
      <c r="CB7" s="53"/>
      <c r="CC7" s="53"/>
      <c r="CD7" s="54"/>
      <c r="CE7" s="51">
        <v>93</v>
      </c>
      <c r="CF7" s="52">
        <v>1998</v>
      </c>
      <c r="CG7" s="52">
        <v>9</v>
      </c>
      <c r="CH7" s="52">
        <v>7</v>
      </c>
      <c r="CI7" s="52">
        <v>2</v>
      </c>
      <c r="CJ7" s="52">
        <v>16.799999999999997</v>
      </c>
      <c r="CK7" s="52"/>
      <c r="CL7" s="52"/>
      <c r="CM7" s="53">
        <v>1.31</v>
      </c>
      <c r="CN7" s="53">
        <v>1.9</v>
      </c>
      <c r="CO7" s="53">
        <v>14.7</v>
      </c>
      <c r="CP7" s="52">
        <v>3</v>
      </c>
      <c r="CQ7" s="153">
        <v>4.2258064516129033E-2</v>
      </c>
      <c r="CR7" s="61">
        <v>6</v>
      </c>
      <c r="CS7" s="153">
        <v>8.4516129032258067E-2</v>
      </c>
      <c r="CT7" s="53">
        <v>66.7</v>
      </c>
      <c r="CU7" s="53">
        <v>0</v>
      </c>
      <c r="CV7" s="53">
        <v>84.2</v>
      </c>
      <c r="CW7" s="54">
        <v>15.8</v>
      </c>
      <c r="CX7" s="51">
        <v>525</v>
      </c>
      <c r="CY7" s="52">
        <v>3795</v>
      </c>
      <c r="CZ7" s="52">
        <v>66</v>
      </c>
      <c r="DA7" s="52">
        <v>43</v>
      </c>
      <c r="DB7" s="52">
        <v>12</v>
      </c>
      <c r="DC7" s="52">
        <v>29</v>
      </c>
      <c r="DD7" s="52"/>
      <c r="DE7" s="52"/>
      <c r="DF7" s="53">
        <v>1.64</v>
      </c>
      <c r="DG7" s="53">
        <v>3</v>
      </c>
      <c r="DH7" s="53">
        <v>11.5</v>
      </c>
      <c r="DI7" s="52">
        <v>23</v>
      </c>
      <c r="DJ7" s="153">
        <v>7.1847619047619049E-2</v>
      </c>
      <c r="DK7" s="52">
        <v>43</v>
      </c>
      <c r="DL7" s="153">
        <v>0.13432380952380951</v>
      </c>
      <c r="DM7" s="53">
        <v>52.2</v>
      </c>
      <c r="DN7" s="53">
        <v>8.5</v>
      </c>
      <c r="DO7" s="53">
        <v>84.4</v>
      </c>
      <c r="DP7" s="54">
        <v>15.6</v>
      </c>
      <c r="DQ7" s="51">
        <v>239</v>
      </c>
      <c r="DR7" s="52">
        <v>1092</v>
      </c>
      <c r="DS7" s="52">
        <v>13</v>
      </c>
      <c r="DT7" s="52">
        <v>9</v>
      </c>
      <c r="DU7" s="52">
        <v>1</v>
      </c>
      <c r="DV7" s="52"/>
      <c r="DW7" s="52"/>
      <c r="DX7" s="52"/>
      <c r="DY7" s="53">
        <v>3.68</v>
      </c>
      <c r="DZ7" s="53">
        <v>10.3</v>
      </c>
      <c r="EA7" s="53">
        <v>17.2</v>
      </c>
      <c r="EB7" s="52">
        <v>3</v>
      </c>
      <c r="EC7" s="174">
        <v>4.6192468619246863E-2</v>
      </c>
      <c r="ED7" s="52">
        <v>10</v>
      </c>
      <c r="EE7" s="174">
        <v>0.15397489539748954</v>
      </c>
      <c r="EF7" s="53">
        <v>66.7</v>
      </c>
      <c r="EG7" s="53">
        <v>10</v>
      </c>
      <c r="EH7" s="53">
        <v>83.6</v>
      </c>
      <c r="EI7" s="54">
        <v>16.399999999999999</v>
      </c>
      <c r="EJ7" s="89"/>
      <c r="EK7" s="7">
        <v>5</v>
      </c>
      <c r="EL7" s="58" t="s">
        <v>640</v>
      </c>
      <c r="EM7" s="89">
        <v>0.95</v>
      </c>
      <c r="EN7" s="219">
        <v>45901</v>
      </c>
      <c r="EO7" s="219"/>
    </row>
    <row r="8" spans="1:145" x14ac:dyDescent="0.2">
      <c r="A8" s="199">
        <v>6</v>
      </c>
      <c r="B8" s="354" t="s">
        <v>858</v>
      </c>
      <c r="C8" s="120">
        <v>10.45142857142857</v>
      </c>
      <c r="D8" s="34" t="s">
        <v>627</v>
      </c>
      <c r="E8" s="200">
        <v>1</v>
      </c>
      <c r="F8" s="205">
        <v>37957</v>
      </c>
      <c r="G8" s="230">
        <v>21.835616438356166</v>
      </c>
      <c r="H8" s="202" t="s">
        <v>669</v>
      </c>
      <c r="I8" s="231">
        <v>22.416438356164385</v>
      </c>
      <c r="J8" s="231" t="s">
        <v>978</v>
      </c>
      <c r="K8" s="231" t="s">
        <v>984</v>
      </c>
      <c r="L8" s="231" t="s">
        <v>988</v>
      </c>
      <c r="M8" s="203">
        <v>73</v>
      </c>
      <c r="N8" s="203">
        <v>202</v>
      </c>
      <c r="O8" s="203">
        <v>4.5</v>
      </c>
      <c r="P8" s="204">
        <v>1</v>
      </c>
      <c r="Q8" s="193">
        <v>0</v>
      </c>
      <c r="R8" s="194">
        <v>4.8484848484848485E-2</v>
      </c>
      <c r="S8" s="194">
        <v>8.9363647699405621E-2</v>
      </c>
      <c r="T8" s="194">
        <v>0.24781341107871721</v>
      </c>
      <c r="U8" s="194">
        <v>0.27308838133068519</v>
      </c>
      <c r="V8" s="194">
        <v>0.27308838133068519</v>
      </c>
      <c r="W8" s="208">
        <v>0.27308838133068519</v>
      </c>
      <c r="X8" s="183">
        <v>20.764383561643836</v>
      </c>
      <c r="Y8" s="183">
        <v>2.86</v>
      </c>
      <c r="Z8" s="183">
        <v>8.6999999999999993</v>
      </c>
      <c r="AA8" s="184">
        <v>11.1</v>
      </c>
      <c r="AB8" s="183">
        <v>0</v>
      </c>
      <c r="AC8" s="183">
        <v>0</v>
      </c>
      <c r="AD8" s="288">
        <v>3.1932773109243695E-2</v>
      </c>
      <c r="AE8" s="288">
        <v>0.18201680672268905</v>
      </c>
      <c r="AF8" s="185">
        <v>4.2000000000000003E-2</v>
      </c>
      <c r="AG8" s="185">
        <v>0.48799999999999999</v>
      </c>
      <c r="AH8" s="185">
        <v>0.51200000000000001</v>
      </c>
      <c r="AI8" s="183">
        <v>98.521566834324034</v>
      </c>
      <c r="AJ8" s="186">
        <v>97.517956398683268</v>
      </c>
      <c r="AK8" s="48">
        <v>7</v>
      </c>
      <c r="AL8" s="232">
        <v>5</v>
      </c>
      <c r="AM8" s="232">
        <v>5</v>
      </c>
      <c r="AN8" s="232">
        <v>6</v>
      </c>
      <c r="AO8" s="232">
        <v>8</v>
      </c>
      <c r="AP8" s="232">
        <v>6</v>
      </c>
      <c r="AQ8" s="232">
        <v>10</v>
      </c>
      <c r="AR8" s="233">
        <v>1</v>
      </c>
      <c r="AS8" s="60"/>
      <c r="AT8" s="61">
        <v>1</v>
      </c>
      <c r="AU8" s="61"/>
      <c r="AV8" s="61"/>
      <c r="AW8" s="61"/>
      <c r="AX8" s="61"/>
      <c r="AY8" s="62"/>
      <c r="AZ8" s="62"/>
      <c r="BA8" s="62"/>
      <c r="BB8" s="62"/>
      <c r="BC8" s="62"/>
      <c r="BD8" s="61"/>
      <c r="BE8" s="153"/>
      <c r="BF8" s="61"/>
      <c r="BG8" s="153"/>
      <c r="BH8" s="62"/>
      <c r="BI8" s="62"/>
      <c r="BJ8" s="62"/>
      <c r="BK8" s="63"/>
      <c r="BL8" s="60">
        <v>128</v>
      </c>
      <c r="BM8" s="61">
        <v>2640</v>
      </c>
      <c r="BN8" s="61">
        <v>13</v>
      </c>
      <c r="BO8" s="61">
        <v>7</v>
      </c>
      <c r="BP8" s="61">
        <v>2</v>
      </c>
      <c r="BQ8" s="61">
        <v>20.9</v>
      </c>
      <c r="BR8" s="62"/>
      <c r="BS8" s="62"/>
      <c r="BT8" s="62">
        <v>1.64</v>
      </c>
      <c r="BU8" s="62">
        <v>9.9</v>
      </c>
      <c r="BV8" s="62">
        <v>11.6</v>
      </c>
      <c r="BW8" s="61">
        <v>3</v>
      </c>
      <c r="BX8" s="153">
        <v>3.8437499999999999E-2</v>
      </c>
      <c r="BY8" s="61">
        <v>10</v>
      </c>
      <c r="BZ8" s="153">
        <v>0.12812500000000002</v>
      </c>
      <c r="CA8" s="62">
        <v>0</v>
      </c>
      <c r="CB8" s="62">
        <v>0</v>
      </c>
      <c r="CC8" s="62">
        <v>89.3</v>
      </c>
      <c r="CD8" s="63">
        <v>10.7</v>
      </c>
      <c r="CE8" s="60">
        <v>430</v>
      </c>
      <c r="CF8" s="61">
        <v>4811.8</v>
      </c>
      <c r="CG8" s="61">
        <v>44</v>
      </c>
      <c r="CH8" s="61">
        <v>35</v>
      </c>
      <c r="CI8" s="61">
        <v>2</v>
      </c>
      <c r="CJ8" s="61">
        <v>35</v>
      </c>
      <c r="CK8" s="62"/>
      <c r="CL8" s="62"/>
      <c r="CM8" s="62">
        <v>1.9</v>
      </c>
      <c r="CN8" s="62">
        <v>7.1</v>
      </c>
      <c r="CO8" s="62">
        <v>7.8</v>
      </c>
      <c r="CP8" s="61">
        <v>4</v>
      </c>
      <c r="CQ8" s="153">
        <v>1.7674418604651163E-2</v>
      </c>
      <c r="CR8" s="61">
        <v>40</v>
      </c>
      <c r="CS8" s="153">
        <v>0.17674418604651163</v>
      </c>
      <c r="CT8" s="62">
        <v>50</v>
      </c>
      <c r="CU8" s="62">
        <v>2.8</v>
      </c>
      <c r="CV8" s="62">
        <v>18.3</v>
      </c>
      <c r="CW8" s="63">
        <v>77.2</v>
      </c>
      <c r="CX8" s="60">
        <v>714</v>
      </c>
      <c r="CY8" s="61">
        <v>2881.2</v>
      </c>
      <c r="CZ8" s="61">
        <v>67</v>
      </c>
      <c r="DA8" s="61">
        <v>46</v>
      </c>
      <c r="DB8" s="61">
        <v>2</v>
      </c>
      <c r="DC8" s="61">
        <v>15.600000000000001</v>
      </c>
      <c r="DD8" s="61"/>
      <c r="DE8" s="61"/>
      <c r="DF8" s="62">
        <v>2.2799999999999998</v>
      </c>
      <c r="DG8" s="62">
        <v>5.7</v>
      </c>
      <c r="DH8" s="62">
        <v>11.1</v>
      </c>
      <c r="DI8" s="61">
        <v>10</v>
      </c>
      <c r="DJ8" s="153">
        <v>3.1932773109243695E-2</v>
      </c>
      <c r="DK8" s="61">
        <v>57</v>
      </c>
      <c r="DL8" s="153">
        <v>0.18201680672268905</v>
      </c>
      <c r="DM8" s="62">
        <v>50</v>
      </c>
      <c r="DN8" s="62">
        <v>4.2</v>
      </c>
      <c r="DO8" s="62">
        <v>48.8</v>
      </c>
      <c r="DP8" s="63">
        <v>51.2</v>
      </c>
      <c r="DQ8" s="60">
        <v>275</v>
      </c>
      <c r="DR8" s="61">
        <v>1007</v>
      </c>
      <c r="DS8" s="61">
        <v>20</v>
      </c>
      <c r="DT8" s="61">
        <v>15</v>
      </c>
      <c r="DU8" s="61">
        <v>1</v>
      </c>
      <c r="DV8" s="61"/>
      <c r="DW8" s="61"/>
      <c r="DX8" s="61"/>
      <c r="DY8" s="53">
        <v>2.86</v>
      </c>
      <c r="DZ8" s="53">
        <v>8.6999999999999993</v>
      </c>
      <c r="EA8" s="62">
        <v>11.1</v>
      </c>
      <c r="EB8" s="61">
        <v>0</v>
      </c>
      <c r="EC8" s="174">
        <v>0</v>
      </c>
      <c r="ED8" s="52">
        <v>20</v>
      </c>
      <c r="EE8" s="174">
        <v>0.20799999999999999</v>
      </c>
      <c r="EF8" s="62">
        <v>0</v>
      </c>
      <c r="EG8" s="62">
        <v>0</v>
      </c>
      <c r="EH8" s="62">
        <v>70.599999999999994</v>
      </c>
      <c r="EI8" s="63">
        <v>26.5</v>
      </c>
      <c r="EJ8" s="89"/>
      <c r="EK8" s="7">
        <v>6</v>
      </c>
      <c r="EL8" s="58" t="s">
        <v>642</v>
      </c>
      <c r="EM8" s="89">
        <v>0.85</v>
      </c>
      <c r="EN8" s="89"/>
      <c r="EO8" s="179"/>
    </row>
    <row r="9" spans="1:145" x14ac:dyDescent="0.2">
      <c r="A9" s="199">
        <v>7</v>
      </c>
      <c r="B9" s="305" t="s">
        <v>945</v>
      </c>
      <c r="C9" s="120">
        <v>10.065714285714284</v>
      </c>
      <c r="D9" s="34" t="s">
        <v>778</v>
      </c>
      <c r="E9" s="200">
        <v>1</v>
      </c>
      <c r="F9" s="306">
        <v>38592</v>
      </c>
      <c r="G9" s="230">
        <v>20.095890410958905</v>
      </c>
      <c r="H9" s="231" t="s">
        <v>628</v>
      </c>
      <c r="I9" s="231">
        <v>20.676712328767124</v>
      </c>
      <c r="J9" s="231" t="s">
        <v>978</v>
      </c>
      <c r="K9" s="231" t="s">
        <v>981</v>
      </c>
      <c r="L9" s="231" t="s">
        <v>985</v>
      </c>
      <c r="M9" s="203">
        <v>70</v>
      </c>
      <c r="N9" s="203">
        <v>180</v>
      </c>
      <c r="O9" s="203">
        <v>4.3</v>
      </c>
      <c r="P9" s="204">
        <v>4</v>
      </c>
      <c r="Q9" s="193">
        <v>0</v>
      </c>
      <c r="R9" s="194">
        <v>0</v>
      </c>
      <c r="S9" s="194">
        <v>0.26947463768115937</v>
      </c>
      <c r="T9" s="194">
        <v>0.26456140350877194</v>
      </c>
      <c r="U9" s="194">
        <v>0.28205128205128205</v>
      </c>
      <c r="V9" s="194">
        <v>0.28205128205128205</v>
      </c>
      <c r="W9" s="208">
        <v>0.28205128205128205</v>
      </c>
      <c r="X9" s="183">
        <v>18.021917808219179</v>
      </c>
      <c r="Y9" s="183">
        <v>2.65</v>
      </c>
      <c r="Z9" s="183">
        <v>6.5</v>
      </c>
      <c r="AA9" s="184">
        <v>3.6</v>
      </c>
      <c r="AB9" s="183">
        <v>0</v>
      </c>
      <c r="AC9" s="183">
        <v>0</v>
      </c>
      <c r="AD9" s="288">
        <v>5.3236074270557029E-2</v>
      </c>
      <c r="AE9" s="288">
        <v>0.21294429708222812</v>
      </c>
      <c r="AF9" s="185">
        <v>6.7000000000000004E-2</v>
      </c>
      <c r="AG9" s="185">
        <v>0.69200000000000006</v>
      </c>
      <c r="AH9" s="185">
        <v>0.308</v>
      </c>
      <c r="AI9" s="183">
        <v>105.30007449980272</v>
      </c>
      <c r="AJ9" s="186">
        <v>97.86890512937471</v>
      </c>
      <c r="AK9" s="48">
        <v>7</v>
      </c>
      <c r="AL9" s="232">
        <v>10</v>
      </c>
      <c r="AM9" s="232">
        <v>5</v>
      </c>
      <c r="AN9" s="232">
        <v>5</v>
      </c>
      <c r="AO9" s="232">
        <v>10</v>
      </c>
      <c r="AP9" s="232">
        <v>6</v>
      </c>
      <c r="AQ9" s="232">
        <v>4</v>
      </c>
      <c r="AR9" s="233">
        <v>1</v>
      </c>
      <c r="AS9" s="60"/>
      <c r="AT9" s="61">
        <v>1</v>
      </c>
      <c r="AU9" s="61"/>
      <c r="AV9" s="61"/>
      <c r="AW9" s="61"/>
      <c r="AX9" s="61"/>
      <c r="AY9" s="62"/>
      <c r="AZ9" s="62"/>
      <c r="BA9" s="62"/>
      <c r="BB9" s="62"/>
      <c r="BC9" s="62"/>
      <c r="BD9" s="61"/>
      <c r="BE9" s="153"/>
      <c r="BF9" s="61"/>
      <c r="BG9" s="153"/>
      <c r="BH9" s="62"/>
      <c r="BI9" s="62"/>
      <c r="BJ9" s="62"/>
      <c r="BK9" s="63"/>
      <c r="BL9" s="60"/>
      <c r="BM9" s="61">
        <v>1</v>
      </c>
      <c r="BN9" s="61"/>
      <c r="BO9" s="61"/>
      <c r="BP9" s="61"/>
      <c r="BQ9" s="61"/>
      <c r="BR9" s="62"/>
      <c r="BS9" s="62"/>
      <c r="BT9" s="62"/>
      <c r="BU9" s="62"/>
      <c r="BV9" s="62"/>
      <c r="BW9" s="61"/>
      <c r="BX9" s="153"/>
      <c r="BY9" s="61"/>
      <c r="BZ9" s="153"/>
      <c r="CA9" s="62"/>
      <c r="CB9" s="62"/>
      <c r="CC9" s="62"/>
      <c r="CD9" s="63"/>
      <c r="CE9" s="60">
        <v>714</v>
      </c>
      <c r="CF9" s="61">
        <v>2649.6000000000004</v>
      </c>
      <c r="CG9" s="61">
        <v>84</v>
      </c>
      <c r="CH9" s="61">
        <v>48</v>
      </c>
      <c r="CI9" s="61">
        <v>6</v>
      </c>
      <c r="CJ9" s="61">
        <v>25.200000000000003</v>
      </c>
      <c r="CK9" s="62"/>
      <c r="CL9" s="62"/>
      <c r="CM9" s="62">
        <v>2.38</v>
      </c>
      <c r="CN9" s="62">
        <v>4.9000000000000004</v>
      </c>
      <c r="CO9" s="62">
        <v>14.9</v>
      </c>
      <c r="CP9" s="61">
        <v>12</v>
      </c>
      <c r="CQ9" s="153">
        <v>0.04</v>
      </c>
      <c r="CR9" s="61">
        <v>72</v>
      </c>
      <c r="CS9" s="153">
        <v>0.24</v>
      </c>
      <c r="CT9" s="62">
        <v>25</v>
      </c>
      <c r="CU9" s="62">
        <v>7.7</v>
      </c>
      <c r="CV9" s="62">
        <v>75.2</v>
      </c>
      <c r="CW9" s="63">
        <v>24.1</v>
      </c>
      <c r="CX9" s="60">
        <v>754</v>
      </c>
      <c r="CY9" s="61">
        <v>2850</v>
      </c>
      <c r="CZ9" s="61">
        <v>90</v>
      </c>
      <c r="DA9" s="61">
        <v>56</v>
      </c>
      <c r="DB9" s="61">
        <v>3</v>
      </c>
      <c r="DC9" s="61">
        <v>15.600000000000001</v>
      </c>
      <c r="DD9" s="61"/>
      <c r="DE9" s="61"/>
      <c r="DF9" s="62">
        <v>2.23</v>
      </c>
      <c r="DG9" s="62">
        <v>5.6</v>
      </c>
      <c r="DH9" s="62">
        <v>12.7</v>
      </c>
      <c r="DI9" s="61">
        <v>18</v>
      </c>
      <c r="DJ9" s="153">
        <v>5.3236074270557029E-2</v>
      </c>
      <c r="DK9" s="61">
        <v>72</v>
      </c>
      <c r="DL9" s="153">
        <v>0.21294429708222812</v>
      </c>
      <c r="DM9" s="62">
        <v>44.4</v>
      </c>
      <c r="DN9" s="62">
        <v>6.7</v>
      </c>
      <c r="DO9" s="62">
        <v>69.2</v>
      </c>
      <c r="DP9" s="63">
        <v>30.8</v>
      </c>
      <c r="DQ9" s="60">
        <v>209</v>
      </c>
      <c r="DR9" s="61">
        <v>741</v>
      </c>
      <c r="DS9" s="61">
        <v>26</v>
      </c>
      <c r="DT9" s="61">
        <v>22</v>
      </c>
      <c r="DU9" s="61">
        <v>2</v>
      </c>
      <c r="DV9" s="61"/>
      <c r="DW9" s="61"/>
      <c r="DX9" s="61"/>
      <c r="DY9" s="53">
        <v>2.65</v>
      </c>
      <c r="DZ9" s="53">
        <v>6.5</v>
      </c>
      <c r="EA9" s="62">
        <v>3.6</v>
      </c>
      <c r="EB9" s="61">
        <v>2</v>
      </c>
      <c r="EC9" s="153">
        <v>2.535885167464115E-2</v>
      </c>
      <c r="ED9" s="52">
        <v>24</v>
      </c>
      <c r="EE9" s="153">
        <v>0.3043062200956938</v>
      </c>
      <c r="EF9" s="62">
        <v>0</v>
      </c>
      <c r="EG9" s="62">
        <v>4.3</v>
      </c>
      <c r="EH9" s="62">
        <v>24.4</v>
      </c>
      <c r="EI9" s="63">
        <v>74.400000000000006</v>
      </c>
      <c r="EJ9" s="89"/>
      <c r="EK9" s="7">
        <v>7</v>
      </c>
      <c r="EL9" s="58" t="s">
        <v>645</v>
      </c>
      <c r="EM9" s="89">
        <v>0.76</v>
      </c>
      <c r="EN9" s="89"/>
      <c r="EO9" s="179"/>
    </row>
    <row r="10" spans="1:145" x14ac:dyDescent="0.2">
      <c r="A10" s="199">
        <v>8</v>
      </c>
      <c r="B10" s="354" t="s">
        <v>970</v>
      </c>
      <c r="C10" s="120">
        <v>9.52</v>
      </c>
      <c r="D10" s="34" t="s">
        <v>636</v>
      </c>
      <c r="E10" s="200">
        <v>1</v>
      </c>
      <c r="F10" s="306">
        <v>38254</v>
      </c>
      <c r="G10" s="230">
        <v>21.021917808219179</v>
      </c>
      <c r="H10" s="202" t="s">
        <v>628</v>
      </c>
      <c r="I10" s="231">
        <v>21.602739726027398</v>
      </c>
      <c r="J10" s="231" t="s">
        <v>978</v>
      </c>
      <c r="K10" s="231" t="s">
        <v>980</v>
      </c>
      <c r="L10" s="231" t="s">
        <v>986</v>
      </c>
      <c r="M10" s="203">
        <v>71</v>
      </c>
      <c r="N10" s="203">
        <v>187</v>
      </c>
      <c r="O10" s="203">
        <v>4.46</v>
      </c>
      <c r="P10" s="204">
        <v>2</v>
      </c>
      <c r="Q10" s="193">
        <v>0</v>
      </c>
      <c r="R10" s="194">
        <v>0</v>
      </c>
      <c r="S10" s="194">
        <v>0.33518445061483537</v>
      </c>
      <c r="T10" s="194">
        <v>0.16459138399885501</v>
      </c>
      <c r="U10" s="194">
        <v>0.23402061855670103</v>
      </c>
      <c r="V10" s="194">
        <v>0.28460253458576823</v>
      </c>
      <c r="W10" s="208">
        <v>0.28460253458576823</v>
      </c>
      <c r="X10" s="183">
        <v>18.947945205479453</v>
      </c>
      <c r="Y10" s="183">
        <v>2.64</v>
      </c>
      <c r="Z10" s="183">
        <v>7.3</v>
      </c>
      <c r="AA10" s="184">
        <v>16.899999999999999</v>
      </c>
      <c r="AB10" s="183">
        <v>0</v>
      </c>
      <c r="AC10" s="183">
        <v>0</v>
      </c>
      <c r="AD10" s="288">
        <v>1.6826086956521741E-2</v>
      </c>
      <c r="AE10" s="288">
        <v>0.22995652173913045</v>
      </c>
      <c r="AF10" s="185">
        <v>0.11699999999999999</v>
      </c>
      <c r="AG10" s="185">
        <v>0.622</v>
      </c>
      <c r="AH10" s="185">
        <v>0.36700000000000005</v>
      </c>
      <c r="AI10" s="183">
        <v>94.521840034593396</v>
      </c>
      <c r="AJ10" s="186">
        <v>89.740540681600379</v>
      </c>
      <c r="AK10" s="48">
        <v>7</v>
      </c>
      <c r="AL10" s="232">
        <v>8</v>
      </c>
      <c r="AM10" s="232">
        <v>5</v>
      </c>
      <c r="AN10" s="232">
        <v>5</v>
      </c>
      <c r="AO10" s="232">
        <v>8</v>
      </c>
      <c r="AP10" s="232">
        <v>4</v>
      </c>
      <c r="AQ10" s="232">
        <v>8</v>
      </c>
      <c r="AR10" s="233">
        <v>0.5</v>
      </c>
      <c r="AS10" s="60"/>
      <c r="AT10" s="61">
        <v>1</v>
      </c>
      <c r="AU10" s="61"/>
      <c r="AV10" s="61"/>
      <c r="AW10" s="61"/>
      <c r="AX10" s="61"/>
      <c r="AY10" s="62"/>
      <c r="AZ10" s="62"/>
      <c r="BA10" s="62"/>
      <c r="BB10" s="62"/>
      <c r="BC10" s="62"/>
      <c r="BD10" s="61"/>
      <c r="BE10" s="153"/>
      <c r="BF10" s="61"/>
      <c r="BG10" s="153"/>
      <c r="BH10" s="62"/>
      <c r="BI10" s="62"/>
      <c r="BJ10" s="62"/>
      <c r="BK10" s="63"/>
      <c r="BL10" s="60"/>
      <c r="BM10" s="61">
        <v>1</v>
      </c>
      <c r="BN10" s="61"/>
      <c r="BO10" s="61"/>
      <c r="BP10" s="61"/>
      <c r="BQ10" s="61"/>
      <c r="BR10" s="62"/>
      <c r="BS10" s="62"/>
      <c r="BT10" s="62"/>
      <c r="BU10" s="62"/>
      <c r="BV10" s="62"/>
      <c r="BW10" s="61"/>
      <c r="BX10" s="153"/>
      <c r="BY10" s="61"/>
      <c r="BZ10" s="153"/>
      <c r="CA10" s="62"/>
      <c r="CB10" s="62"/>
      <c r="CC10" s="62"/>
      <c r="CD10" s="63"/>
      <c r="CE10" s="60">
        <v>845</v>
      </c>
      <c r="CF10" s="61">
        <v>2521</v>
      </c>
      <c r="CG10" s="61">
        <v>105</v>
      </c>
      <c r="CH10" s="61">
        <v>72</v>
      </c>
      <c r="CI10" s="61">
        <v>10</v>
      </c>
      <c r="CJ10" s="61">
        <v>19</v>
      </c>
      <c r="CK10" s="62"/>
      <c r="CL10" s="62"/>
      <c r="CM10" s="62">
        <v>2.3199999999999998</v>
      </c>
      <c r="CN10" s="62">
        <v>7.3</v>
      </c>
      <c r="CO10" s="62">
        <v>8.5</v>
      </c>
      <c r="CP10" s="61">
        <v>14</v>
      </c>
      <c r="CQ10" s="153">
        <v>3.8437869822485204E-2</v>
      </c>
      <c r="CR10" s="61">
        <v>91</v>
      </c>
      <c r="CS10" s="153">
        <v>0.2498461538461538</v>
      </c>
      <c r="CT10" s="62">
        <v>35.700000000000003</v>
      </c>
      <c r="CU10" s="62">
        <v>6.5</v>
      </c>
      <c r="CV10" s="62">
        <v>4.2</v>
      </c>
      <c r="CW10" s="63">
        <v>92.7</v>
      </c>
      <c r="CX10" s="60">
        <v>460</v>
      </c>
      <c r="CY10" s="61">
        <v>2794.8</v>
      </c>
      <c r="CZ10" s="61">
        <v>88</v>
      </c>
      <c r="DA10" s="61">
        <v>53</v>
      </c>
      <c r="DB10" s="61">
        <v>6</v>
      </c>
      <c r="DC10" s="61">
        <v>19.200000000000003</v>
      </c>
      <c r="DD10" s="61"/>
      <c r="DE10" s="61"/>
      <c r="DF10" s="62">
        <v>1.29</v>
      </c>
      <c r="DG10" s="62">
        <v>5</v>
      </c>
      <c r="DH10" s="62">
        <v>6.9</v>
      </c>
      <c r="DI10" s="61">
        <v>6</v>
      </c>
      <c r="DJ10" s="153">
        <v>1.6826086956521741E-2</v>
      </c>
      <c r="DK10" s="61">
        <v>82</v>
      </c>
      <c r="DL10" s="153">
        <v>0.22995652173913045</v>
      </c>
      <c r="DM10" s="62">
        <v>33.299999999999997</v>
      </c>
      <c r="DN10" s="62">
        <v>11.7</v>
      </c>
      <c r="DO10" s="62">
        <v>14.6</v>
      </c>
      <c r="DP10" s="63">
        <v>82.1</v>
      </c>
      <c r="DQ10" s="60">
        <v>227</v>
      </c>
      <c r="DR10" s="61">
        <v>970</v>
      </c>
      <c r="DS10" s="61">
        <v>23</v>
      </c>
      <c r="DT10" s="61">
        <v>13</v>
      </c>
      <c r="DU10" s="61">
        <v>3</v>
      </c>
      <c r="DV10" s="61"/>
      <c r="DW10" s="61"/>
      <c r="DX10" s="61"/>
      <c r="DY10" s="53">
        <v>2.64</v>
      </c>
      <c r="DZ10" s="53">
        <v>7</v>
      </c>
      <c r="EA10" s="62">
        <v>16.899999999999999</v>
      </c>
      <c r="EB10" s="61">
        <v>1</v>
      </c>
      <c r="EC10" s="153">
        <v>1.1629955947136564E-2</v>
      </c>
      <c r="ED10" s="61">
        <v>22</v>
      </c>
      <c r="EE10" s="153">
        <v>0.2558590308370044</v>
      </c>
      <c r="EF10" s="62">
        <v>100</v>
      </c>
      <c r="EG10" s="62">
        <v>0</v>
      </c>
      <c r="EH10" s="62">
        <v>62.2</v>
      </c>
      <c r="EI10" s="63">
        <v>36.700000000000003</v>
      </c>
      <c r="EJ10" s="89"/>
      <c r="EK10" s="7">
        <v>8</v>
      </c>
      <c r="EL10" s="58" t="s">
        <v>648</v>
      </c>
      <c r="EM10" s="89">
        <v>0.76</v>
      </c>
      <c r="EN10" s="107"/>
      <c r="EO10" s="179"/>
    </row>
    <row r="11" spans="1:145" x14ac:dyDescent="0.2">
      <c r="A11" s="199">
        <v>9</v>
      </c>
      <c r="B11" s="354" t="s">
        <v>849</v>
      </c>
      <c r="C11" s="120">
        <v>9.28857142857143</v>
      </c>
      <c r="D11" s="34" t="s">
        <v>774</v>
      </c>
      <c r="E11" s="200">
        <v>5</v>
      </c>
      <c r="F11" s="205">
        <v>37769</v>
      </c>
      <c r="G11" s="230">
        <v>22.350684931506848</v>
      </c>
      <c r="H11" s="202" t="s">
        <v>669</v>
      </c>
      <c r="I11" s="231">
        <v>22.931506849315067</v>
      </c>
      <c r="J11" s="231" t="s">
        <v>976</v>
      </c>
      <c r="K11" s="231" t="s">
        <v>982</v>
      </c>
      <c r="L11" s="231" t="s">
        <v>987</v>
      </c>
      <c r="M11" s="203">
        <v>74</v>
      </c>
      <c r="N11" s="203">
        <v>209</v>
      </c>
      <c r="O11" s="203">
        <v>4.5</v>
      </c>
      <c r="P11" s="204">
        <v>1</v>
      </c>
      <c r="Q11" s="193">
        <v>0</v>
      </c>
      <c r="R11" s="194">
        <v>0.2417506078499479</v>
      </c>
      <c r="S11" s="194">
        <v>0.32643615573101009</v>
      </c>
      <c r="T11" s="194">
        <v>0.28171916396820723</v>
      </c>
      <c r="U11" s="194">
        <v>0.22877569258266309</v>
      </c>
      <c r="V11" s="194">
        <v>0.2776059241568366</v>
      </c>
      <c r="W11" s="208">
        <v>0.26372562794899473</v>
      </c>
      <c r="X11" s="183">
        <v>19.276712328767122</v>
      </c>
      <c r="Y11" s="183">
        <v>2.92</v>
      </c>
      <c r="Z11" s="183">
        <v>5.7</v>
      </c>
      <c r="AA11" s="184">
        <v>10.199999999999999</v>
      </c>
      <c r="AB11" s="183">
        <v>0</v>
      </c>
      <c r="AC11" s="183">
        <v>0</v>
      </c>
      <c r="AD11" s="288">
        <v>7.786833855799373E-2</v>
      </c>
      <c r="AE11" s="288">
        <v>0.16727272727272727</v>
      </c>
      <c r="AF11" s="185">
        <v>7.0000000000000007E-2</v>
      </c>
      <c r="AG11" s="185">
        <v>0.88500000000000001</v>
      </c>
      <c r="AH11" s="185">
        <v>0.115</v>
      </c>
      <c r="AI11" s="183">
        <v>101.93568053650358</v>
      </c>
      <c r="AJ11" s="186">
        <v>102.97760752103257</v>
      </c>
      <c r="AK11" s="48">
        <v>7</v>
      </c>
      <c r="AL11" s="232">
        <v>7</v>
      </c>
      <c r="AM11" s="232">
        <v>5</v>
      </c>
      <c r="AN11" s="232">
        <v>4</v>
      </c>
      <c r="AO11" s="232">
        <v>8</v>
      </c>
      <c r="AP11" s="232">
        <v>7</v>
      </c>
      <c r="AQ11" s="232">
        <v>10</v>
      </c>
      <c r="AR11" s="233">
        <v>0</v>
      </c>
      <c r="AS11" s="60"/>
      <c r="AT11" s="61">
        <v>1</v>
      </c>
      <c r="AU11" s="61"/>
      <c r="AV11" s="61"/>
      <c r="AW11" s="61"/>
      <c r="AX11" s="61"/>
      <c r="AY11" s="62"/>
      <c r="AZ11" s="62"/>
      <c r="BA11" s="62"/>
      <c r="BB11" s="62"/>
      <c r="BC11" s="62"/>
      <c r="BD11" s="61"/>
      <c r="BE11" s="153"/>
      <c r="BF11" s="61"/>
      <c r="BG11" s="153"/>
      <c r="BH11" s="62"/>
      <c r="BI11" s="62"/>
      <c r="BJ11" s="62"/>
      <c r="BK11" s="63"/>
      <c r="BL11" s="60">
        <v>696</v>
      </c>
      <c r="BM11" s="61">
        <v>2879</v>
      </c>
      <c r="BN11" s="61">
        <v>65</v>
      </c>
      <c r="BO11" s="61">
        <v>41</v>
      </c>
      <c r="BP11" s="61">
        <v>13</v>
      </c>
      <c r="BQ11" s="61">
        <v>30</v>
      </c>
      <c r="BR11" s="62"/>
      <c r="BS11" s="62"/>
      <c r="BT11" s="62">
        <v>2.13</v>
      </c>
      <c r="BU11" s="62">
        <v>5.6</v>
      </c>
      <c r="BV11" s="62">
        <v>14.2</v>
      </c>
      <c r="BW11" s="61">
        <v>18</v>
      </c>
      <c r="BX11" s="153">
        <v>5.508620689655172E-2</v>
      </c>
      <c r="BY11" s="61">
        <v>47</v>
      </c>
      <c r="BZ11" s="153">
        <v>0.14383620689655172</v>
      </c>
      <c r="CA11" s="62">
        <v>61.1</v>
      </c>
      <c r="CB11" s="62">
        <v>0</v>
      </c>
      <c r="CC11" s="62">
        <v>69.7</v>
      </c>
      <c r="CD11" s="63">
        <v>30.3</v>
      </c>
      <c r="CE11" s="60">
        <v>1199</v>
      </c>
      <c r="CF11" s="61">
        <v>3673</v>
      </c>
      <c r="CG11" s="61">
        <v>99</v>
      </c>
      <c r="CH11" s="61">
        <v>82</v>
      </c>
      <c r="CI11" s="61">
        <v>8</v>
      </c>
      <c r="CJ11" s="61">
        <v>36</v>
      </c>
      <c r="CK11" s="62"/>
      <c r="CL11" s="62"/>
      <c r="CM11" s="62">
        <v>2.92</v>
      </c>
      <c r="CN11" s="62">
        <v>4.8</v>
      </c>
      <c r="CO11" s="62">
        <v>10.7</v>
      </c>
      <c r="CP11" s="61">
        <v>19</v>
      </c>
      <c r="CQ11" s="153">
        <v>4.627189324437031E-2</v>
      </c>
      <c r="CR11" s="61">
        <v>80</v>
      </c>
      <c r="CS11" s="153">
        <v>0.19482902418682235</v>
      </c>
      <c r="CT11" s="62">
        <v>78.900000000000006</v>
      </c>
      <c r="CU11" s="62">
        <v>2.4</v>
      </c>
      <c r="CV11" s="62">
        <v>90.3</v>
      </c>
      <c r="CW11" s="63">
        <v>9.6999999999999993</v>
      </c>
      <c r="CX11" s="60">
        <v>957</v>
      </c>
      <c r="CY11" s="61">
        <v>3397</v>
      </c>
      <c r="CZ11" s="61">
        <v>85</v>
      </c>
      <c r="DA11" s="61">
        <v>53</v>
      </c>
      <c r="DB11" s="61">
        <v>8</v>
      </c>
      <c r="DC11" s="61">
        <v>33</v>
      </c>
      <c r="DD11" s="61"/>
      <c r="DE11" s="61"/>
      <c r="DF11" s="62">
        <v>2.76</v>
      </c>
      <c r="DG11" s="62">
        <v>5.7</v>
      </c>
      <c r="DH11" s="62">
        <v>13.8</v>
      </c>
      <c r="DI11" s="61">
        <v>27</v>
      </c>
      <c r="DJ11" s="153">
        <v>7.786833855799373E-2</v>
      </c>
      <c r="DK11" s="61">
        <v>58</v>
      </c>
      <c r="DL11" s="153">
        <v>0.16727272727272727</v>
      </c>
      <c r="DM11" s="62">
        <v>59.3</v>
      </c>
      <c r="DN11" s="62">
        <v>7</v>
      </c>
      <c r="DO11" s="62">
        <v>88.5</v>
      </c>
      <c r="DP11" s="63">
        <v>11.5</v>
      </c>
      <c r="DQ11" s="60">
        <v>256</v>
      </c>
      <c r="DR11" s="61">
        <v>1119</v>
      </c>
      <c r="DS11" s="61">
        <v>32</v>
      </c>
      <c r="DT11" s="61">
        <v>24</v>
      </c>
      <c r="DU11" s="61">
        <v>5</v>
      </c>
      <c r="DV11" s="61"/>
      <c r="DW11" s="61"/>
      <c r="DX11" s="61"/>
      <c r="DY11" s="53">
        <v>2.37</v>
      </c>
      <c r="DZ11" s="53">
        <v>3.4</v>
      </c>
      <c r="EA11" s="62">
        <v>10.199999999999999</v>
      </c>
      <c r="EB11" s="61">
        <v>6</v>
      </c>
      <c r="EC11" s="153">
        <v>5.5546875000000009E-2</v>
      </c>
      <c r="ED11" s="52">
        <v>26</v>
      </c>
      <c r="EE11" s="153">
        <v>0.24070312500000002</v>
      </c>
      <c r="EF11" s="62">
        <v>33.299999999999997</v>
      </c>
      <c r="EG11" s="62">
        <v>7.7</v>
      </c>
      <c r="EH11" s="62">
        <v>87.5</v>
      </c>
      <c r="EI11" s="63">
        <v>12.5</v>
      </c>
      <c r="EJ11" s="89"/>
      <c r="EK11" s="7">
        <v>9</v>
      </c>
      <c r="EL11" s="58" t="s">
        <v>651</v>
      </c>
      <c r="EM11" s="89">
        <v>0.7</v>
      </c>
      <c r="EN11" s="31"/>
      <c r="EO11" s="179"/>
    </row>
    <row r="12" spans="1:145" x14ac:dyDescent="0.2">
      <c r="A12" s="199">
        <v>10</v>
      </c>
      <c r="B12" s="354" t="s">
        <v>935</v>
      </c>
      <c r="C12" s="120">
        <v>8.985714285714284</v>
      </c>
      <c r="D12" s="34" t="s">
        <v>656</v>
      </c>
      <c r="E12" s="200">
        <v>1</v>
      </c>
      <c r="F12" s="205">
        <v>38075</v>
      </c>
      <c r="G12" s="230">
        <v>21.512328767123286</v>
      </c>
      <c r="H12" s="231" t="s">
        <v>628</v>
      </c>
      <c r="I12" s="231">
        <v>22.093150684931508</v>
      </c>
      <c r="J12" s="231" t="s">
        <v>983</v>
      </c>
      <c r="K12" s="231" t="s">
        <v>981</v>
      </c>
      <c r="L12" s="231" t="s">
        <v>986</v>
      </c>
      <c r="M12" s="203">
        <v>70</v>
      </c>
      <c r="N12" s="203">
        <v>180</v>
      </c>
      <c r="O12" s="203">
        <v>4.3499999999999996</v>
      </c>
      <c r="P12" s="204">
        <v>3</v>
      </c>
      <c r="Q12" s="193">
        <v>0</v>
      </c>
      <c r="R12" s="194">
        <v>0</v>
      </c>
      <c r="S12" s="194">
        <v>8.7360087360087366E-2</v>
      </c>
      <c r="T12" s="194">
        <v>0.14359940618933426</v>
      </c>
      <c r="U12" s="194">
        <v>0.22576530612244897</v>
      </c>
      <c r="V12" s="194">
        <v>0.22576530612244897</v>
      </c>
      <c r="W12" s="208">
        <v>0.22576530612244897</v>
      </c>
      <c r="X12" s="183">
        <v>21.44109589041096</v>
      </c>
      <c r="Y12" s="183">
        <v>2.9</v>
      </c>
      <c r="Z12" s="183">
        <v>15.8</v>
      </c>
      <c r="AA12" s="184">
        <v>0.9</v>
      </c>
      <c r="AB12" s="183">
        <v>0</v>
      </c>
      <c r="AC12" s="183">
        <v>0</v>
      </c>
      <c r="AD12" s="288">
        <v>3.1212723658051694E-2</v>
      </c>
      <c r="AE12" s="288">
        <v>0.19976143141153083</v>
      </c>
      <c r="AF12" s="185">
        <v>0.06</v>
      </c>
      <c r="AG12" s="185">
        <v>0.20100000000000001</v>
      </c>
      <c r="AH12" s="185">
        <v>0.78700000000000003</v>
      </c>
      <c r="AI12" s="183">
        <v>100.54152608526334</v>
      </c>
      <c r="AJ12" s="186">
        <v>93.446173943776515</v>
      </c>
      <c r="AK12" s="48">
        <v>6</v>
      </c>
      <c r="AL12" s="232">
        <v>4</v>
      </c>
      <c r="AM12" s="232">
        <v>5</v>
      </c>
      <c r="AN12" s="232">
        <v>10</v>
      </c>
      <c r="AO12" s="232">
        <v>9</v>
      </c>
      <c r="AP12" s="232">
        <v>5</v>
      </c>
      <c r="AQ12" s="232">
        <v>6</v>
      </c>
      <c r="AR12" s="233">
        <v>0.5</v>
      </c>
      <c r="AS12" s="60"/>
      <c r="AT12" s="61">
        <v>1</v>
      </c>
      <c r="AU12" s="61"/>
      <c r="AV12" s="61"/>
      <c r="AW12" s="61"/>
      <c r="AX12" s="61"/>
      <c r="AY12" s="62"/>
      <c r="AZ12" s="62"/>
      <c r="BA12" s="62"/>
      <c r="BB12" s="62"/>
      <c r="BC12" s="62"/>
      <c r="BD12" s="61"/>
      <c r="BE12" s="153"/>
      <c r="BF12" s="61"/>
      <c r="BG12" s="153"/>
      <c r="BH12" s="62"/>
      <c r="BI12" s="62"/>
      <c r="BJ12" s="62"/>
      <c r="BK12" s="63"/>
      <c r="BL12" s="60"/>
      <c r="BM12" s="61">
        <v>1</v>
      </c>
      <c r="BN12" s="61"/>
      <c r="BO12" s="61"/>
      <c r="BP12" s="61"/>
      <c r="BQ12" s="61"/>
      <c r="BR12" s="62"/>
      <c r="BS12" s="62"/>
      <c r="BT12" s="62"/>
      <c r="BU12" s="62"/>
      <c r="BV12" s="62"/>
      <c r="BW12" s="61"/>
      <c r="BX12" s="153"/>
      <c r="BY12" s="61"/>
      <c r="BZ12" s="153"/>
      <c r="CA12" s="62"/>
      <c r="CB12" s="62"/>
      <c r="CC12" s="62"/>
      <c r="CD12" s="63"/>
      <c r="CE12" s="60">
        <v>320</v>
      </c>
      <c r="CF12" s="61">
        <v>3663</v>
      </c>
      <c r="CG12" s="61">
        <v>44</v>
      </c>
      <c r="CH12" s="61">
        <v>32</v>
      </c>
      <c r="CI12" s="61">
        <v>2</v>
      </c>
      <c r="CJ12" s="61">
        <v>30.799999999999997</v>
      </c>
      <c r="CK12" s="62"/>
      <c r="CL12" s="62"/>
      <c r="CM12" s="62">
        <v>1.89</v>
      </c>
      <c r="CN12" s="62">
        <v>7.8</v>
      </c>
      <c r="CO12" s="62">
        <v>5.3</v>
      </c>
      <c r="CP12" s="61">
        <v>3</v>
      </c>
      <c r="CQ12" s="153">
        <v>1.7718749999999998E-2</v>
      </c>
      <c r="CR12" s="61">
        <v>41</v>
      </c>
      <c r="CS12" s="153">
        <v>0.24215624999999999</v>
      </c>
      <c r="CT12" s="62">
        <v>33.299999999999997</v>
      </c>
      <c r="CU12" s="62">
        <v>8.6</v>
      </c>
      <c r="CV12" s="62">
        <v>12.7</v>
      </c>
      <c r="CW12" s="63">
        <v>74</v>
      </c>
      <c r="CX12" s="60">
        <v>503</v>
      </c>
      <c r="CY12" s="61">
        <v>3502.7999999999997</v>
      </c>
      <c r="CZ12" s="61">
        <v>74</v>
      </c>
      <c r="DA12" s="61">
        <v>47</v>
      </c>
      <c r="DB12" s="61">
        <v>1</v>
      </c>
      <c r="DC12" s="61">
        <v>26.400000000000002</v>
      </c>
      <c r="DD12" s="61"/>
      <c r="DE12" s="61"/>
      <c r="DF12" s="62">
        <v>1.57</v>
      </c>
      <c r="DG12" s="62">
        <v>8.3000000000000007</v>
      </c>
      <c r="DH12" s="62">
        <v>6.7</v>
      </c>
      <c r="DI12" s="61">
        <v>10</v>
      </c>
      <c r="DJ12" s="153">
        <v>3.1212723658051694E-2</v>
      </c>
      <c r="DK12" s="61">
        <v>64</v>
      </c>
      <c r="DL12" s="153">
        <v>0.19976143141153083</v>
      </c>
      <c r="DM12" s="62">
        <v>20</v>
      </c>
      <c r="DN12" s="62">
        <v>6</v>
      </c>
      <c r="DO12" s="62">
        <v>20.100000000000001</v>
      </c>
      <c r="DP12" s="63">
        <v>78.7</v>
      </c>
      <c r="DQ12" s="60">
        <v>177</v>
      </c>
      <c r="DR12" s="61">
        <v>784</v>
      </c>
      <c r="DS12" s="61">
        <v>15</v>
      </c>
      <c r="DT12" s="61">
        <v>11</v>
      </c>
      <c r="DU12" s="61">
        <v>2</v>
      </c>
      <c r="DV12" s="61"/>
      <c r="DW12" s="61"/>
      <c r="DX12" s="61"/>
      <c r="DY12" s="53">
        <v>2.9</v>
      </c>
      <c r="DZ12" s="53">
        <v>15.8</v>
      </c>
      <c r="EA12" s="62">
        <v>0.9</v>
      </c>
      <c r="EB12" s="61">
        <v>2</v>
      </c>
      <c r="EC12" s="153">
        <v>3.2768361581920903E-2</v>
      </c>
      <c r="ED12" s="61">
        <v>13</v>
      </c>
      <c r="EE12" s="153">
        <v>0.21299435028248587</v>
      </c>
      <c r="EF12" s="62">
        <v>0</v>
      </c>
      <c r="EG12" s="62">
        <v>8.3000000000000007</v>
      </c>
      <c r="EH12" s="62">
        <v>27.3</v>
      </c>
      <c r="EI12" s="63">
        <v>71.2</v>
      </c>
      <c r="EJ12" s="89"/>
      <c r="EK12" s="7">
        <v>10</v>
      </c>
      <c r="EL12" s="58" t="s">
        <v>654</v>
      </c>
      <c r="EM12" s="89">
        <v>0.7</v>
      </c>
      <c r="EN12" s="31"/>
      <c r="EO12" s="89"/>
    </row>
    <row r="13" spans="1:145" x14ac:dyDescent="0.2">
      <c r="A13" s="199">
        <v>11</v>
      </c>
      <c r="B13" s="354" t="s">
        <v>878</v>
      </c>
      <c r="C13" s="120">
        <v>8.9428571428571431</v>
      </c>
      <c r="D13" s="34" t="s">
        <v>706</v>
      </c>
      <c r="E13" s="200">
        <v>1</v>
      </c>
      <c r="F13" s="205">
        <v>38538</v>
      </c>
      <c r="G13" s="230">
        <v>20.243835616438357</v>
      </c>
      <c r="H13" s="202" t="s">
        <v>628</v>
      </c>
      <c r="I13" s="231">
        <v>20.824657534246576</v>
      </c>
      <c r="J13" s="231" t="s">
        <v>976</v>
      </c>
      <c r="K13" s="231" t="s">
        <v>980</v>
      </c>
      <c r="L13" s="231" t="s">
        <v>988</v>
      </c>
      <c r="M13" s="203">
        <v>77</v>
      </c>
      <c r="N13" s="203">
        <v>245</v>
      </c>
      <c r="O13" s="203">
        <v>4.3499999999999996</v>
      </c>
      <c r="P13" s="204">
        <v>3</v>
      </c>
      <c r="Q13" s="193">
        <v>0</v>
      </c>
      <c r="R13" s="194">
        <v>0</v>
      </c>
      <c r="S13" s="194">
        <v>5.845323741007194E-2</v>
      </c>
      <c r="T13" s="194">
        <v>0.12947658402203857</v>
      </c>
      <c r="U13" s="194">
        <v>0.2383654937570942</v>
      </c>
      <c r="V13" s="194">
        <v>0.2383654937570942</v>
      </c>
      <c r="W13" s="208">
        <v>0.2383654937570942</v>
      </c>
      <c r="X13" s="183">
        <v>20.172602739726027</v>
      </c>
      <c r="Y13" s="183">
        <v>2.23</v>
      </c>
      <c r="Z13" s="183">
        <v>4.7</v>
      </c>
      <c r="AA13" s="184">
        <v>17.600000000000001</v>
      </c>
      <c r="AB13" s="183">
        <v>0</v>
      </c>
      <c r="AC13" s="183">
        <v>0</v>
      </c>
      <c r="AD13" s="288">
        <v>2.8723404255319152E-2</v>
      </c>
      <c r="AE13" s="288">
        <v>0.1220744680851064</v>
      </c>
      <c r="AF13" s="185">
        <v>3.7000000000000005E-2</v>
      </c>
      <c r="AG13" s="185">
        <v>0.85599999999999998</v>
      </c>
      <c r="AH13" s="185">
        <v>0.14400000000000002</v>
      </c>
      <c r="AI13" s="183">
        <v>136.84818828271955</v>
      </c>
      <c r="AJ13" s="186">
        <v>146.73851893965352</v>
      </c>
      <c r="AK13" s="48">
        <v>6</v>
      </c>
      <c r="AL13" s="232">
        <v>6</v>
      </c>
      <c r="AM13" s="232">
        <v>4</v>
      </c>
      <c r="AN13" s="232">
        <v>2</v>
      </c>
      <c r="AO13" s="232">
        <v>9</v>
      </c>
      <c r="AP13" s="232">
        <v>10</v>
      </c>
      <c r="AQ13" s="232">
        <v>6</v>
      </c>
      <c r="AR13" s="233">
        <v>0</v>
      </c>
      <c r="AS13" s="60"/>
      <c r="AT13" s="61">
        <v>1</v>
      </c>
      <c r="AU13" s="61"/>
      <c r="AV13" s="61"/>
      <c r="AW13" s="61"/>
      <c r="AX13" s="61"/>
      <c r="AY13" s="62"/>
      <c r="AZ13" s="62"/>
      <c r="BA13" s="62"/>
      <c r="BB13" s="62"/>
      <c r="BC13" s="62"/>
      <c r="BD13" s="61"/>
      <c r="BE13" s="153"/>
      <c r="BF13" s="61"/>
      <c r="BG13" s="153"/>
      <c r="BH13" s="62"/>
      <c r="BI13" s="62"/>
      <c r="BJ13" s="62"/>
      <c r="BK13" s="63"/>
      <c r="BL13" s="60"/>
      <c r="BM13" s="61">
        <v>1</v>
      </c>
      <c r="BN13" s="61"/>
      <c r="BO13" s="61"/>
      <c r="BP13" s="61"/>
      <c r="BQ13" s="61"/>
      <c r="BR13" s="62"/>
      <c r="BS13" s="62"/>
      <c r="BT13" s="62"/>
      <c r="BU13" s="62"/>
      <c r="BV13" s="62"/>
      <c r="BW13" s="61"/>
      <c r="BX13" s="153"/>
      <c r="BY13" s="61"/>
      <c r="BZ13" s="153"/>
      <c r="CA13" s="62"/>
      <c r="CB13" s="62"/>
      <c r="CC13" s="62"/>
      <c r="CD13" s="63"/>
      <c r="CE13" s="60">
        <v>195</v>
      </c>
      <c r="CF13" s="61">
        <v>3336</v>
      </c>
      <c r="CG13" s="61">
        <v>20</v>
      </c>
      <c r="CH13" s="61">
        <v>12</v>
      </c>
      <c r="CI13" s="61">
        <v>1</v>
      </c>
      <c r="CJ13" s="61">
        <v>21</v>
      </c>
      <c r="CK13" s="62"/>
      <c r="CL13" s="62"/>
      <c r="CM13" s="62">
        <v>0.82</v>
      </c>
      <c r="CN13" s="62">
        <v>4</v>
      </c>
      <c r="CO13" s="62">
        <v>12.7</v>
      </c>
      <c r="CP13" s="61">
        <v>6</v>
      </c>
      <c r="CQ13" s="153">
        <v>2.523076923076923E-2</v>
      </c>
      <c r="CR13" s="61">
        <v>14</v>
      </c>
      <c r="CS13" s="153">
        <v>5.8871794871794871E-2</v>
      </c>
      <c r="CT13" s="62">
        <v>50</v>
      </c>
      <c r="CU13" s="62">
        <v>20</v>
      </c>
      <c r="CV13" s="62">
        <v>88.9</v>
      </c>
      <c r="CW13" s="63">
        <v>14.4</v>
      </c>
      <c r="CX13" s="60">
        <v>376</v>
      </c>
      <c r="CY13" s="61">
        <v>2904</v>
      </c>
      <c r="CZ13" s="61">
        <v>42</v>
      </c>
      <c r="DA13" s="61">
        <v>26</v>
      </c>
      <c r="DB13" s="61">
        <v>3</v>
      </c>
      <c r="DC13" s="61">
        <v>21</v>
      </c>
      <c r="DD13" s="61"/>
      <c r="DE13" s="61"/>
      <c r="DF13" s="62">
        <v>1.35</v>
      </c>
      <c r="DG13" s="62">
        <v>2.2999999999999998</v>
      </c>
      <c r="DH13" s="62">
        <v>16</v>
      </c>
      <c r="DI13" s="61">
        <v>8</v>
      </c>
      <c r="DJ13" s="153">
        <v>2.8723404255319152E-2</v>
      </c>
      <c r="DK13" s="61">
        <v>34</v>
      </c>
      <c r="DL13" s="153">
        <v>0.1220744680851064</v>
      </c>
      <c r="DM13" s="62">
        <v>50</v>
      </c>
      <c r="DN13" s="62">
        <v>3.7</v>
      </c>
      <c r="DO13" s="62">
        <v>85.6</v>
      </c>
      <c r="DP13" s="63">
        <v>14.4</v>
      </c>
      <c r="DQ13" s="60">
        <v>210</v>
      </c>
      <c r="DR13" s="61">
        <v>881</v>
      </c>
      <c r="DS13" s="61">
        <v>18</v>
      </c>
      <c r="DT13" s="61">
        <v>10</v>
      </c>
      <c r="DU13" s="61">
        <v>1</v>
      </c>
      <c r="DV13" s="61"/>
      <c r="DW13" s="61"/>
      <c r="DX13" s="61"/>
      <c r="DY13" s="53">
        <v>2.23</v>
      </c>
      <c r="DZ13" s="53">
        <v>4.7</v>
      </c>
      <c r="EA13" s="62">
        <v>17.600000000000001</v>
      </c>
      <c r="EB13" s="61">
        <v>2</v>
      </c>
      <c r="EC13" s="153">
        <v>2.123809523809524E-2</v>
      </c>
      <c r="ED13" s="61">
        <v>16</v>
      </c>
      <c r="EE13" s="153">
        <v>0.16990476190476192</v>
      </c>
      <c r="EF13" s="62">
        <v>0</v>
      </c>
      <c r="EG13" s="62">
        <v>16.7</v>
      </c>
      <c r="EH13" s="62">
        <v>80</v>
      </c>
      <c r="EI13" s="63">
        <v>19</v>
      </c>
      <c r="EJ13" s="162"/>
      <c r="EK13" s="31">
        <v>11</v>
      </c>
      <c r="EL13" s="58" t="s">
        <v>657</v>
      </c>
      <c r="EM13" s="89">
        <v>0.6</v>
      </c>
      <c r="EO13" s="89"/>
    </row>
    <row r="14" spans="1:145" x14ac:dyDescent="0.2">
      <c r="A14" s="199">
        <v>12</v>
      </c>
      <c r="B14" s="363" t="s">
        <v>975</v>
      </c>
      <c r="C14" s="120">
        <v>8.5814285714285727</v>
      </c>
      <c r="D14" s="34" t="s">
        <v>694</v>
      </c>
      <c r="E14" s="200">
        <v>3</v>
      </c>
      <c r="F14" s="201">
        <v>37802</v>
      </c>
      <c r="G14" s="230">
        <v>22.260273972602739</v>
      </c>
      <c r="H14" s="231" t="s">
        <v>669</v>
      </c>
      <c r="I14" s="231">
        <v>22.841095890410958</v>
      </c>
      <c r="J14" s="231" t="s">
        <v>976</v>
      </c>
      <c r="K14" s="231" t="s">
        <v>982</v>
      </c>
      <c r="L14" s="231" t="s">
        <v>988</v>
      </c>
      <c r="M14" s="203">
        <v>75</v>
      </c>
      <c r="N14" s="203">
        <v>205</v>
      </c>
      <c r="O14" s="203">
        <v>4.5</v>
      </c>
      <c r="P14" s="204">
        <v>5</v>
      </c>
      <c r="Q14" s="193">
        <v>0</v>
      </c>
      <c r="R14" s="194">
        <v>0.1045282105093228</v>
      </c>
      <c r="S14" s="194">
        <v>0.43831902394938999</v>
      </c>
      <c r="T14" s="194">
        <v>0.1798647136608687</v>
      </c>
      <c r="U14" s="194">
        <v>0.3125</v>
      </c>
      <c r="V14" s="194">
        <v>0.37540951197469496</v>
      </c>
      <c r="W14" s="208">
        <v>0.35663903637596017</v>
      </c>
      <c r="X14" s="183">
        <v>20.186301369863013</v>
      </c>
      <c r="Y14" s="183">
        <v>3.03</v>
      </c>
      <c r="Z14" s="183">
        <v>13.5</v>
      </c>
      <c r="AA14" s="184">
        <v>13.6</v>
      </c>
      <c r="AB14" s="183">
        <v>0</v>
      </c>
      <c r="AC14" s="183">
        <v>0</v>
      </c>
      <c r="AD14" s="288">
        <v>3.7926509186351709E-2</v>
      </c>
      <c r="AE14" s="288">
        <v>0.18204724409448819</v>
      </c>
      <c r="AF14" s="185">
        <v>0.114</v>
      </c>
      <c r="AG14" s="185">
        <v>0.77500000000000002</v>
      </c>
      <c r="AH14" s="185">
        <v>0.2</v>
      </c>
      <c r="AI14" s="183">
        <v>99.984758420972412</v>
      </c>
      <c r="AJ14" s="186">
        <v>103.06107972998302</v>
      </c>
      <c r="AK14" s="48">
        <v>9</v>
      </c>
      <c r="AL14" s="232">
        <v>6</v>
      </c>
      <c r="AM14" s="232">
        <v>6</v>
      </c>
      <c r="AN14" s="232">
        <v>10</v>
      </c>
      <c r="AO14" s="232">
        <v>8</v>
      </c>
      <c r="AP14" s="232">
        <v>7</v>
      </c>
      <c r="AQ14" s="232">
        <v>2</v>
      </c>
      <c r="AR14" s="233">
        <v>0</v>
      </c>
      <c r="AS14" s="60"/>
      <c r="AT14" s="61">
        <v>1</v>
      </c>
      <c r="AU14" s="61"/>
      <c r="AV14" s="61"/>
      <c r="AW14" s="61"/>
      <c r="AX14" s="61"/>
      <c r="AY14" s="62"/>
      <c r="AZ14" s="62"/>
      <c r="BA14" s="62"/>
      <c r="BB14" s="62"/>
      <c r="BC14" s="62"/>
      <c r="BD14" s="61"/>
      <c r="BE14" s="153"/>
      <c r="BF14" s="61"/>
      <c r="BG14" s="153"/>
      <c r="BH14" s="62"/>
      <c r="BI14" s="62"/>
      <c r="BJ14" s="62"/>
      <c r="BK14" s="63"/>
      <c r="BL14" s="60">
        <v>259</v>
      </c>
      <c r="BM14" s="61">
        <v>2477.7999999999997</v>
      </c>
      <c r="BN14" s="61">
        <v>24</v>
      </c>
      <c r="BO14" s="61">
        <v>11</v>
      </c>
      <c r="BP14" s="61">
        <v>4</v>
      </c>
      <c r="BQ14" s="61">
        <v>18.2</v>
      </c>
      <c r="BR14" s="62"/>
      <c r="BS14" s="62"/>
      <c r="BT14" s="62">
        <v>3.81</v>
      </c>
      <c r="BU14" s="62">
        <v>4</v>
      </c>
      <c r="BV14" s="62">
        <v>24.7</v>
      </c>
      <c r="BW14" s="61">
        <v>7</v>
      </c>
      <c r="BX14" s="153">
        <v>0.10297297297297296</v>
      </c>
      <c r="BY14" s="61">
        <v>17</v>
      </c>
      <c r="BZ14" s="153">
        <v>0.25007722007722005</v>
      </c>
      <c r="CA14" s="62">
        <v>57.1</v>
      </c>
      <c r="CB14" s="62">
        <v>8.3000000000000007</v>
      </c>
      <c r="CC14" s="62">
        <v>92.6</v>
      </c>
      <c r="CD14" s="63">
        <v>7.4</v>
      </c>
      <c r="CE14" s="60">
        <v>873</v>
      </c>
      <c r="CF14" s="61">
        <v>1991.7</v>
      </c>
      <c r="CG14" s="61">
        <v>90</v>
      </c>
      <c r="CH14" s="61">
        <v>47</v>
      </c>
      <c r="CI14" s="61">
        <v>5</v>
      </c>
      <c r="CJ14" s="61">
        <v>12.6</v>
      </c>
      <c r="CK14" s="62"/>
      <c r="CL14" s="62"/>
      <c r="CM14" s="62">
        <v>3.03</v>
      </c>
      <c r="CN14" s="62">
        <v>6.1</v>
      </c>
      <c r="CO14" s="62">
        <v>15.7</v>
      </c>
      <c r="CP14" s="61">
        <v>27</v>
      </c>
      <c r="CQ14" s="153">
        <v>9.3711340206185559E-2</v>
      </c>
      <c r="CR14" s="61">
        <v>63</v>
      </c>
      <c r="CS14" s="153">
        <v>0.21865979381443296</v>
      </c>
      <c r="CT14" s="62">
        <v>51.9</v>
      </c>
      <c r="CU14" s="62">
        <v>7.8</v>
      </c>
      <c r="CV14" s="62">
        <v>90.1</v>
      </c>
      <c r="CW14" s="63">
        <v>9.9</v>
      </c>
      <c r="CX14" s="60">
        <v>762</v>
      </c>
      <c r="CY14" s="61">
        <v>4068</v>
      </c>
      <c r="CZ14" s="61">
        <v>58</v>
      </c>
      <c r="DA14" s="61">
        <v>39</v>
      </c>
      <c r="DB14" s="61">
        <v>5</v>
      </c>
      <c r="DC14" s="61">
        <v>29</v>
      </c>
      <c r="DD14" s="61"/>
      <c r="DE14" s="61"/>
      <c r="DF14" s="62">
        <v>2.89</v>
      </c>
      <c r="DG14" s="62">
        <v>8.9</v>
      </c>
      <c r="DH14" s="62">
        <v>11.4</v>
      </c>
      <c r="DI14" s="61">
        <v>10</v>
      </c>
      <c r="DJ14" s="153">
        <v>3.7926509186351709E-2</v>
      </c>
      <c r="DK14" s="61">
        <v>48</v>
      </c>
      <c r="DL14" s="153">
        <v>0.18204724409448819</v>
      </c>
      <c r="DM14" s="62">
        <v>40</v>
      </c>
      <c r="DN14" s="62">
        <v>11.4</v>
      </c>
      <c r="DO14" s="62">
        <v>77.5</v>
      </c>
      <c r="DP14" s="63">
        <v>20</v>
      </c>
      <c r="DQ14" s="60">
        <v>320</v>
      </c>
      <c r="DR14" s="61">
        <v>1024</v>
      </c>
      <c r="DS14" s="61">
        <v>23</v>
      </c>
      <c r="DT14" s="61">
        <v>13</v>
      </c>
      <c r="DU14" s="61">
        <v>3</v>
      </c>
      <c r="DV14" s="61"/>
      <c r="DW14" s="61"/>
      <c r="DX14" s="61"/>
      <c r="DY14" s="53">
        <v>2.88</v>
      </c>
      <c r="DZ14" s="53">
        <v>13.5</v>
      </c>
      <c r="EA14" s="62">
        <v>13.6</v>
      </c>
      <c r="EB14" s="61">
        <v>6</v>
      </c>
      <c r="EC14" s="153">
        <v>5.3999999999999999E-2</v>
      </c>
      <c r="ED14" s="61">
        <v>17</v>
      </c>
      <c r="EE14" s="153">
        <v>0.153</v>
      </c>
      <c r="EF14" s="62">
        <v>0</v>
      </c>
      <c r="EG14" s="62">
        <v>0</v>
      </c>
      <c r="EH14" s="62">
        <v>77.8</v>
      </c>
      <c r="EI14" s="63">
        <v>22.2</v>
      </c>
      <c r="EJ14" s="162"/>
      <c r="EK14" s="31">
        <v>12</v>
      </c>
      <c r="EL14" s="58" t="s">
        <v>659</v>
      </c>
      <c r="EM14" s="89">
        <v>0.5</v>
      </c>
      <c r="EO14" s="89"/>
    </row>
    <row r="15" spans="1:145" x14ac:dyDescent="0.2">
      <c r="A15" s="199">
        <v>13</v>
      </c>
      <c r="B15" s="354" t="s">
        <v>954</v>
      </c>
      <c r="C15" s="120">
        <v>8.4771428571428569</v>
      </c>
      <c r="D15" s="34" t="s">
        <v>673</v>
      </c>
      <c r="E15" s="200">
        <v>4</v>
      </c>
      <c r="F15" s="201">
        <v>37773</v>
      </c>
      <c r="G15" s="230">
        <v>22.339726027397262</v>
      </c>
      <c r="H15" s="231" t="s">
        <v>669</v>
      </c>
      <c r="I15" s="231">
        <v>22.920547945205481</v>
      </c>
      <c r="J15" s="231" t="s">
        <v>976</v>
      </c>
      <c r="K15" s="231" t="s">
        <v>984</v>
      </c>
      <c r="L15" s="231" t="s">
        <v>988</v>
      </c>
      <c r="M15" s="203">
        <v>74</v>
      </c>
      <c r="N15" s="203">
        <v>220</v>
      </c>
      <c r="O15" s="203">
        <v>4.4000000000000004</v>
      </c>
      <c r="P15" s="204">
        <v>3</v>
      </c>
      <c r="Q15" s="193">
        <v>0</v>
      </c>
      <c r="R15" s="194">
        <v>5.6772100567721008E-2</v>
      </c>
      <c r="S15" s="194">
        <v>0.1228493812254754</v>
      </c>
      <c r="T15" s="194">
        <v>0.21468103699388291</v>
      </c>
      <c r="U15" s="194">
        <v>0.25353925353925355</v>
      </c>
      <c r="V15" s="194">
        <v>0.25353925353925355</v>
      </c>
      <c r="W15" s="208">
        <v>0.24086229086229086</v>
      </c>
      <c r="X15" s="183">
        <v>21.268493150684932</v>
      </c>
      <c r="Y15" s="183">
        <v>2.66</v>
      </c>
      <c r="Z15" s="183">
        <v>7.2</v>
      </c>
      <c r="AA15" s="184">
        <v>12.5</v>
      </c>
      <c r="AB15" s="183">
        <v>0</v>
      </c>
      <c r="AC15" s="183">
        <v>0</v>
      </c>
      <c r="AD15" s="288">
        <v>3.6431478968792404E-2</v>
      </c>
      <c r="AE15" s="288">
        <v>0.11415196743554953</v>
      </c>
      <c r="AF15" s="185">
        <v>8.5000000000000006E-2</v>
      </c>
      <c r="AG15" s="185">
        <v>0.83299999999999996</v>
      </c>
      <c r="AH15" s="185">
        <v>6.7000000000000004E-2</v>
      </c>
      <c r="AI15" s="183">
        <v>117.39293764087149</v>
      </c>
      <c r="AJ15" s="186">
        <v>118.59285967874273</v>
      </c>
      <c r="AK15" s="48">
        <v>6</v>
      </c>
      <c r="AL15" s="232">
        <v>4</v>
      </c>
      <c r="AM15" s="232">
        <v>5</v>
      </c>
      <c r="AN15" s="232">
        <v>5</v>
      </c>
      <c r="AO15" s="232">
        <v>9</v>
      </c>
      <c r="AP15" s="232">
        <v>9</v>
      </c>
      <c r="AQ15" s="232">
        <v>6</v>
      </c>
      <c r="AR15" s="233">
        <v>0</v>
      </c>
      <c r="AS15" s="60"/>
      <c r="AT15" s="61">
        <v>1</v>
      </c>
      <c r="AU15" s="61"/>
      <c r="AV15" s="61"/>
      <c r="AW15" s="61"/>
      <c r="AX15" s="61"/>
      <c r="AY15" s="62"/>
      <c r="AZ15" s="62"/>
      <c r="BA15" s="62"/>
      <c r="BB15" s="62"/>
      <c r="BC15" s="62"/>
      <c r="BD15" s="61"/>
      <c r="BE15" s="153"/>
      <c r="BF15" s="61"/>
      <c r="BG15" s="153"/>
      <c r="BH15" s="62"/>
      <c r="BI15" s="62"/>
      <c r="BJ15" s="62"/>
      <c r="BK15" s="63"/>
      <c r="BL15" s="60">
        <v>105</v>
      </c>
      <c r="BM15" s="61">
        <v>1849.5</v>
      </c>
      <c r="BN15" s="61">
        <v>12</v>
      </c>
      <c r="BO15" s="61">
        <v>7</v>
      </c>
      <c r="BP15" s="61">
        <v>0</v>
      </c>
      <c r="BQ15" s="61">
        <v>9</v>
      </c>
      <c r="BR15" s="62"/>
      <c r="BS15" s="62"/>
      <c r="BT15" s="62">
        <v>1.57</v>
      </c>
      <c r="BU15" s="62">
        <v>7.4</v>
      </c>
      <c r="BV15" s="62">
        <v>12.7</v>
      </c>
      <c r="BW15" s="61">
        <v>4</v>
      </c>
      <c r="BX15" s="153">
        <v>5.9809523809523805E-2</v>
      </c>
      <c r="BY15" s="61">
        <v>8</v>
      </c>
      <c r="BZ15" s="153">
        <v>0.11961904761904761</v>
      </c>
      <c r="CA15" s="62">
        <v>50</v>
      </c>
      <c r="CB15" s="62">
        <v>22.2</v>
      </c>
      <c r="CC15" s="62">
        <v>84.7</v>
      </c>
      <c r="CD15" s="63">
        <v>15.3</v>
      </c>
      <c r="CE15" s="60">
        <v>407</v>
      </c>
      <c r="CF15" s="61">
        <v>3313</v>
      </c>
      <c r="CG15" s="61">
        <v>43</v>
      </c>
      <c r="CH15" s="61">
        <v>29</v>
      </c>
      <c r="CI15" s="61">
        <v>2</v>
      </c>
      <c r="CJ15" s="61">
        <v>22</v>
      </c>
      <c r="CK15" s="62"/>
      <c r="CL15" s="62"/>
      <c r="CM15" s="62">
        <v>1.7</v>
      </c>
      <c r="CN15" s="62">
        <v>4.9000000000000004</v>
      </c>
      <c r="CO15" s="62">
        <v>11.9</v>
      </c>
      <c r="CP15" s="61">
        <v>16</v>
      </c>
      <c r="CQ15" s="153">
        <v>6.6830466830466825E-2</v>
      </c>
      <c r="CR15" s="61">
        <v>27</v>
      </c>
      <c r="CS15" s="153">
        <v>0.11277641277641277</v>
      </c>
      <c r="CT15" s="62">
        <v>62.5</v>
      </c>
      <c r="CU15" s="62">
        <v>12.1</v>
      </c>
      <c r="CV15" s="62">
        <v>98</v>
      </c>
      <c r="CW15" s="63">
        <v>2</v>
      </c>
      <c r="CX15" s="60">
        <v>737</v>
      </c>
      <c r="CY15" s="61">
        <v>3433</v>
      </c>
      <c r="CZ15" s="61">
        <v>62</v>
      </c>
      <c r="DA15" s="61">
        <v>43</v>
      </c>
      <c r="DB15" s="61">
        <v>4</v>
      </c>
      <c r="DC15" s="61">
        <v>26</v>
      </c>
      <c r="DD15" s="61"/>
      <c r="DE15" s="61"/>
      <c r="DF15" s="62">
        <v>1.79</v>
      </c>
      <c r="DG15" s="62">
        <v>7.2</v>
      </c>
      <c r="DH15" s="62">
        <v>11.8</v>
      </c>
      <c r="DI15" s="61">
        <v>15</v>
      </c>
      <c r="DJ15" s="153">
        <v>3.6431478968792404E-2</v>
      </c>
      <c r="DK15" s="61">
        <v>47</v>
      </c>
      <c r="DL15" s="153">
        <v>0.11415196743554953</v>
      </c>
      <c r="DM15" s="62">
        <v>60</v>
      </c>
      <c r="DN15" s="62">
        <v>8.5</v>
      </c>
      <c r="DO15" s="62">
        <v>83.3</v>
      </c>
      <c r="DP15" s="63">
        <v>6.7</v>
      </c>
      <c r="DQ15" s="60">
        <v>197</v>
      </c>
      <c r="DR15" s="61">
        <v>777</v>
      </c>
      <c r="DS15" s="61">
        <v>22</v>
      </c>
      <c r="DT15" s="61">
        <v>13</v>
      </c>
      <c r="DU15" s="61">
        <v>1</v>
      </c>
      <c r="DV15" s="61"/>
      <c r="DW15" s="61"/>
      <c r="DX15" s="61"/>
      <c r="DY15" s="53">
        <v>2.66</v>
      </c>
      <c r="DZ15" s="53">
        <v>6.5</v>
      </c>
      <c r="EA15" s="62">
        <v>12.5</v>
      </c>
      <c r="EB15" s="61">
        <v>3</v>
      </c>
      <c r="EC15" s="153">
        <v>4.0507614213197977E-2</v>
      </c>
      <c r="ED15" s="61">
        <v>19</v>
      </c>
      <c r="EE15" s="153">
        <v>0.25654822335025385</v>
      </c>
      <c r="EF15" s="62">
        <v>0</v>
      </c>
      <c r="EG15" s="62">
        <v>7.1</v>
      </c>
      <c r="EH15" s="62">
        <v>83.1</v>
      </c>
      <c r="EI15" s="63">
        <v>16.899999999999999</v>
      </c>
      <c r="EJ15" s="162"/>
      <c r="EO15" s="89"/>
    </row>
    <row r="16" spans="1:145" x14ac:dyDescent="0.2">
      <c r="A16" s="199">
        <v>14</v>
      </c>
      <c r="B16" s="354" t="s">
        <v>857</v>
      </c>
      <c r="C16" s="120">
        <v>8.4714285714285715</v>
      </c>
      <c r="D16" s="34" t="s">
        <v>631</v>
      </c>
      <c r="E16" s="200">
        <v>1</v>
      </c>
      <c r="F16" s="306">
        <v>37592</v>
      </c>
      <c r="G16" s="230">
        <v>22.835616438356166</v>
      </c>
      <c r="H16" s="231" t="s">
        <v>684</v>
      </c>
      <c r="I16" s="231">
        <v>23.416438356164385</v>
      </c>
      <c r="J16" s="231" t="s">
        <v>983</v>
      </c>
      <c r="K16" s="231" t="s">
        <v>981</v>
      </c>
      <c r="L16" s="231" t="s">
        <v>988</v>
      </c>
      <c r="M16" s="203">
        <v>68</v>
      </c>
      <c r="N16" s="203">
        <v>187</v>
      </c>
      <c r="O16" s="203">
        <v>4.38</v>
      </c>
      <c r="P16" s="204">
        <v>4</v>
      </c>
      <c r="Q16" s="193">
        <v>0</v>
      </c>
      <c r="R16" s="194">
        <v>0</v>
      </c>
      <c r="S16" s="194">
        <v>1.5826604790901044E-2</v>
      </c>
      <c r="T16" s="194">
        <v>0.20721006448884657</v>
      </c>
      <c r="U16" s="194">
        <v>0.26636363636363636</v>
      </c>
      <c r="V16" s="194">
        <v>0.26636363636363636</v>
      </c>
      <c r="W16" s="208">
        <v>0.26636363636363636</v>
      </c>
      <c r="X16" s="183">
        <v>21.764383561643836</v>
      </c>
      <c r="Y16" s="183">
        <v>3.18</v>
      </c>
      <c r="Z16" s="183">
        <v>7.7</v>
      </c>
      <c r="AA16" s="184">
        <v>7.5</v>
      </c>
      <c r="AB16" s="183">
        <v>0</v>
      </c>
      <c r="AC16" s="183">
        <v>0</v>
      </c>
      <c r="AD16" s="288">
        <v>3.3979591836734692E-2</v>
      </c>
      <c r="AE16" s="288">
        <v>0.18122448979591838</v>
      </c>
      <c r="AF16" s="185">
        <v>5.4000000000000006E-2</v>
      </c>
      <c r="AG16" s="185">
        <v>8.3000000000000004E-2</v>
      </c>
      <c r="AH16" s="185">
        <v>0.91700000000000004</v>
      </c>
      <c r="AI16" s="183">
        <v>101.61905693862526</v>
      </c>
      <c r="AJ16" s="186">
        <v>90.428956763287758</v>
      </c>
      <c r="AK16" s="48">
        <v>7</v>
      </c>
      <c r="AL16" s="232">
        <v>3</v>
      </c>
      <c r="AM16" s="232">
        <v>6</v>
      </c>
      <c r="AN16" s="232">
        <v>6</v>
      </c>
      <c r="AO16" s="232">
        <v>9</v>
      </c>
      <c r="AP16" s="232">
        <v>5</v>
      </c>
      <c r="AQ16" s="232">
        <v>4</v>
      </c>
      <c r="AR16" s="233">
        <v>1</v>
      </c>
      <c r="AS16" s="60"/>
      <c r="AT16" s="61">
        <v>1</v>
      </c>
      <c r="AU16" s="61"/>
      <c r="AV16" s="61"/>
      <c r="AW16" s="61"/>
      <c r="AX16" s="61"/>
      <c r="AY16" s="62"/>
      <c r="AZ16" s="62"/>
      <c r="BA16" s="62"/>
      <c r="BB16" s="62"/>
      <c r="BC16" s="62"/>
      <c r="BD16" s="62"/>
      <c r="BE16" s="153"/>
      <c r="BF16" s="61"/>
      <c r="BG16" s="153"/>
      <c r="BH16" s="62"/>
      <c r="BI16" s="62"/>
      <c r="BJ16" s="62"/>
      <c r="BK16" s="63"/>
      <c r="BL16" s="60"/>
      <c r="BM16" s="61">
        <v>1</v>
      </c>
      <c r="BN16" s="61"/>
      <c r="BO16" s="61"/>
      <c r="BP16" s="61"/>
      <c r="BQ16" s="61"/>
      <c r="BR16" s="62"/>
      <c r="BS16" s="62"/>
      <c r="BT16" s="62"/>
      <c r="BU16" s="62"/>
      <c r="BV16" s="62"/>
      <c r="BW16" s="61"/>
      <c r="BX16" s="153"/>
      <c r="BY16" s="61"/>
      <c r="BZ16" s="153"/>
      <c r="CA16" s="62"/>
      <c r="CB16" s="62"/>
      <c r="CC16" s="62"/>
      <c r="CD16" s="63"/>
      <c r="CE16" s="60">
        <v>59</v>
      </c>
      <c r="CF16" s="61">
        <v>3727.8999999999996</v>
      </c>
      <c r="CG16" s="61">
        <v>15</v>
      </c>
      <c r="CH16" s="61">
        <v>12</v>
      </c>
      <c r="CI16" s="61">
        <v>0</v>
      </c>
      <c r="CJ16" s="61"/>
      <c r="CK16" s="62"/>
      <c r="CL16" s="62"/>
      <c r="CM16" s="62">
        <v>0.72</v>
      </c>
      <c r="CN16" s="62">
        <v>6.2</v>
      </c>
      <c r="CO16" s="62">
        <v>3.7</v>
      </c>
      <c r="CP16" s="61">
        <v>3</v>
      </c>
      <c r="CQ16" s="153">
        <v>3.6610169491525422E-2</v>
      </c>
      <c r="CR16" s="61">
        <v>12</v>
      </c>
      <c r="CS16" s="153">
        <v>0.14644067796610169</v>
      </c>
      <c r="CT16" s="62">
        <v>100</v>
      </c>
      <c r="CU16" s="62">
        <v>0</v>
      </c>
      <c r="CV16" s="62">
        <v>5.7</v>
      </c>
      <c r="CW16" s="63">
        <v>94.3</v>
      </c>
      <c r="CX16" s="60">
        <v>784</v>
      </c>
      <c r="CY16" s="61">
        <v>3783.6000000000004</v>
      </c>
      <c r="CZ16" s="61">
        <v>76</v>
      </c>
      <c r="DA16" s="61">
        <v>53</v>
      </c>
      <c r="DB16" s="61">
        <v>5</v>
      </c>
      <c r="DC16" s="61">
        <v>26.400000000000002</v>
      </c>
      <c r="DD16" s="61"/>
      <c r="DE16" s="61"/>
      <c r="DF16" s="62">
        <v>2.2200000000000002</v>
      </c>
      <c r="DG16" s="62">
        <v>7.3</v>
      </c>
      <c r="DH16" s="62">
        <v>10</v>
      </c>
      <c r="DI16" s="61">
        <v>12</v>
      </c>
      <c r="DJ16" s="153">
        <v>3.3979591836734692E-2</v>
      </c>
      <c r="DK16" s="61">
        <v>64</v>
      </c>
      <c r="DL16" s="153">
        <v>0.18122448979591838</v>
      </c>
      <c r="DM16" s="62">
        <v>37.5</v>
      </c>
      <c r="DN16" s="62">
        <v>5.4</v>
      </c>
      <c r="DO16" s="62">
        <v>8.3000000000000007</v>
      </c>
      <c r="DP16" s="63">
        <v>91.7</v>
      </c>
      <c r="DQ16" s="60">
        <v>293</v>
      </c>
      <c r="DR16" s="61">
        <v>1100</v>
      </c>
      <c r="DS16" s="61">
        <v>29</v>
      </c>
      <c r="DT16" s="61">
        <v>21</v>
      </c>
      <c r="DU16" s="61">
        <v>0</v>
      </c>
      <c r="DV16" s="61"/>
      <c r="DW16" s="61"/>
      <c r="DX16" s="61"/>
      <c r="DY16" s="53">
        <v>3.18</v>
      </c>
      <c r="DZ16" s="53">
        <v>7.7</v>
      </c>
      <c r="EA16" s="62">
        <v>7.5</v>
      </c>
      <c r="EB16" s="61">
        <v>5</v>
      </c>
      <c r="EC16" s="153">
        <v>5.4266211604095567E-2</v>
      </c>
      <c r="ED16" s="61">
        <v>24</v>
      </c>
      <c r="EE16" s="153">
        <v>0.26047781569965872</v>
      </c>
      <c r="EF16" s="62">
        <v>60</v>
      </c>
      <c r="EG16" s="62">
        <v>12.5</v>
      </c>
      <c r="EH16" s="62">
        <v>11.2</v>
      </c>
      <c r="EI16" s="63">
        <v>88.8</v>
      </c>
      <c r="EJ16" s="162"/>
      <c r="EO16" s="89"/>
    </row>
    <row r="17" spans="1:145" x14ac:dyDescent="0.2">
      <c r="A17" s="199">
        <v>15</v>
      </c>
      <c r="B17" s="354" t="s">
        <v>856</v>
      </c>
      <c r="C17" s="120">
        <v>7.7214285714285715</v>
      </c>
      <c r="D17" s="34" t="s">
        <v>639</v>
      </c>
      <c r="E17" s="200">
        <v>4</v>
      </c>
      <c r="F17" s="205">
        <v>38182</v>
      </c>
      <c r="G17" s="230">
        <v>21.219178082191782</v>
      </c>
      <c r="H17" s="202" t="s">
        <v>669</v>
      </c>
      <c r="I17" s="231">
        <v>21.8</v>
      </c>
      <c r="J17" s="231" t="s">
        <v>978</v>
      </c>
      <c r="K17" s="231" t="s">
        <v>977</v>
      </c>
      <c r="L17" s="231" t="s">
        <v>987</v>
      </c>
      <c r="M17" s="203">
        <v>71</v>
      </c>
      <c r="N17" s="203">
        <v>190</v>
      </c>
      <c r="O17" s="203">
        <v>4.45</v>
      </c>
      <c r="P17" s="204">
        <v>3</v>
      </c>
      <c r="Q17" s="193">
        <v>0</v>
      </c>
      <c r="R17" s="194">
        <v>0.18564052126874847</v>
      </c>
      <c r="S17" s="194">
        <v>0.18213660245183888</v>
      </c>
      <c r="T17" s="194">
        <v>0.23288022569889716</v>
      </c>
      <c r="U17" s="194">
        <v>0.19678714859437751</v>
      </c>
      <c r="V17" s="194">
        <v>0.23288022569889716</v>
      </c>
      <c r="W17" s="208">
        <v>0.2212362144139523</v>
      </c>
      <c r="X17" s="183">
        <v>20.147945205479452</v>
      </c>
      <c r="Y17" s="183">
        <v>2.21</v>
      </c>
      <c r="Z17" s="183">
        <v>4.5</v>
      </c>
      <c r="AA17" s="184">
        <v>10.7</v>
      </c>
      <c r="AB17" s="183">
        <v>0</v>
      </c>
      <c r="AC17" s="183">
        <v>0</v>
      </c>
      <c r="AD17" s="288">
        <v>4.2896475770925105E-2</v>
      </c>
      <c r="AE17" s="288">
        <v>0.18287444933920702</v>
      </c>
      <c r="AF17" s="185">
        <v>9.6000000000000002E-2</v>
      </c>
      <c r="AG17" s="185">
        <v>0.40500000000000003</v>
      </c>
      <c r="AH17" s="185">
        <v>0.57999999999999996</v>
      </c>
      <c r="AI17" s="183">
        <v>96.90441245157308</v>
      </c>
      <c r="AJ17" s="186">
        <v>92.002592889159729</v>
      </c>
      <c r="AK17" s="48">
        <v>6</v>
      </c>
      <c r="AL17" s="232">
        <v>6</v>
      </c>
      <c r="AM17" s="232">
        <v>4</v>
      </c>
      <c r="AN17" s="232">
        <v>2</v>
      </c>
      <c r="AO17" s="232">
        <v>9</v>
      </c>
      <c r="AP17" s="232">
        <v>5</v>
      </c>
      <c r="AQ17" s="232">
        <v>6</v>
      </c>
      <c r="AR17" s="233">
        <v>1</v>
      </c>
      <c r="AS17" s="60"/>
      <c r="AT17" s="61">
        <v>1</v>
      </c>
      <c r="AU17" s="61"/>
      <c r="AV17" s="61"/>
      <c r="AW17" s="61"/>
      <c r="AX17" s="61"/>
      <c r="AY17" s="62"/>
      <c r="AZ17" s="62"/>
      <c r="BA17" s="62"/>
      <c r="BB17" s="62"/>
      <c r="BC17" s="62"/>
      <c r="BD17" s="61"/>
      <c r="BE17" s="153"/>
      <c r="BF17" s="61"/>
      <c r="BG17" s="153"/>
      <c r="BH17" s="62"/>
      <c r="BI17" s="62"/>
      <c r="BJ17" s="62"/>
      <c r="BK17" s="63"/>
      <c r="BL17" s="60">
        <v>604</v>
      </c>
      <c r="BM17" s="61">
        <v>3253.6</v>
      </c>
      <c r="BN17" s="61">
        <v>75</v>
      </c>
      <c r="BO17" s="61">
        <v>56</v>
      </c>
      <c r="BP17" s="61">
        <v>4</v>
      </c>
      <c r="BQ17" s="61">
        <v>23.8</v>
      </c>
      <c r="BR17" s="62"/>
      <c r="BS17" s="62"/>
      <c r="BT17" s="62">
        <v>1.61</v>
      </c>
      <c r="BU17" s="62">
        <v>6.1</v>
      </c>
      <c r="BV17" s="62">
        <v>7.1</v>
      </c>
      <c r="BW17" s="61">
        <v>12</v>
      </c>
      <c r="BX17" s="153">
        <v>3.1986754966887417E-2</v>
      </c>
      <c r="BY17" s="61">
        <v>63</v>
      </c>
      <c r="BZ17" s="153">
        <v>0.16793046357615893</v>
      </c>
      <c r="CA17" s="62">
        <v>58.3</v>
      </c>
      <c r="CB17" s="62">
        <v>1.8</v>
      </c>
      <c r="CC17" s="62">
        <v>6.8</v>
      </c>
      <c r="CD17" s="63">
        <v>93</v>
      </c>
      <c r="CE17" s="60">
        <v>208</v>
      </c>
      <c r="CF17" s="61">
        <v>1142</v>
      </c>
      <c r="CG17" s="61">
        <v>28</v>
      </c>
      <c r="CH17" s="61">
        <v>21</v>
      </c>
      <c r="CI17" s="61">
        <v>2</v>
      </c>
      <c r="CJ17" s="61">
        <v>7.5</v>
      </c>
      <c r="CK17" s="62"/>
      <c r="CL17" s="62"/>
      <c r="CM17" s="62">
        <v>2.21</v>
      </c>
      <c r="CN17" s="62">
        <v>4.5</v>
      </c>
      <c r="CO17" s="62">
        <v>8</v>
      </c>
      <c r="CP17" s="61">
        <v>7</v>
      </c>
      <c r="CQ17" s="153">
        <v>7.4374999999999997E-2</v>
      </c>
      <c r="CR17" s="61">
        <v>21</v>
      </c>
      <c r="CS17" s="153">
        <v>0.22312499999999999</v>
      </c>
      <c r="CT17" s="62">
        <v>14.3</v>
      </c>
      <c r="CU17" s="62">
        <v>4.5</v>
      </c>
      <c r="CV17" s="62">
        <v>30.9</v>
      </c>
      <c r="CW17" s="63">
        <v>68</v>
      </c>
      <c r="CX17" s="60">
        <v>908</v>
      </c>
      <c r="CY17" s="61">
        <v>3899</v>
      </c>
      <c r="CZ17" s="61">
        <v>100</v>
      </c>
      <c r="DA17" s="61">
        <v>75</v>
      </c>
      <c r="DB17" s="61">
        <v>11</v>
      </c>
      <c r="DC17" s="61">
        <v>37</v>
      </c>
      <c r="DD17" s="61"/>
      <c r="DE17" s="61"/>
      <c r="DF17" s="62">
        <v>2.0499999999999998</v>
      </c>
      <c r="DG17" s="62">
        <v>4.5</v>
      </c>
      <c r="DH17" s="62">
        <v>10.199999999999999</v>
      </c>
      <c r="DI17" s="61">
        <v>19</v>
      </c>
      <c r="DJ17" s="153">
        <v>4.2896475770925105E-2</v>
      </c>
      <c r="DK17" s="61">
        <v>81</v>
      </c>
      <c r="DL17" s="153">
        <v>0.18287444933920702</v>
      </c>
      <c r="DM17" s="62">
        <v>57.9</v>
      </c>
      <c r="DN17" s="62">
        <v>9.6</v>
      </c>
      <c r="DO17" s="62">
        <v>40.5</v>
      </c>
      <c r="DP17" s="63">
        <v>58</v>
      </c>
      <c r="DQ17" s="60">
        <v>49</v>
      </c>
      <c r="DR17" s="61">
        <v>249</v>
      </c>
      <c r="DS17" s="61">
        <v>10</v>
      </c>
      <c r="DT17" s="61">
        <v>5</v>
      </c>
      <c r="DU17" s="61">
        <v>0</v>
      </c>
      <c r="DV17" s="61"/>
      <c r="DW17" s="61"/>
      <c r="DX17" s="61"/>
      <c r="DY17" s="53">
        <v>1.32</v>
      </c>
      <c r="DZ17" s="53">
        <v>3.4</v>
      </c>
      <c r="EA17" s="62">
        <v>10.7</v>
      </c>
      <c r="EB17" s="61">
        <v>4</v>
      </c>
      <c r="EC17" s="153">
        <v>0.10775510204081634</v>
      </c>
      <c r="ED17" s="61">
        <v>6</v>
      </c>
      <c r="EE17" s="153">
        <v>0.16163265306122451</v>
      </c>
      <c r="EF17" s="62">
        <v>25</v>
      </c>
      <c r="EG17" s="62">
        <v>0</v>
      </c>
      <c r="EH17" s="62">
        <v>5.0999999999999996</v>
      </c>
      <c r="EI17" s="63">
        <v>92.3</v>
      </c>
      <c r="EJ17" s="162"/>
      <c r="EO17" s="89"/>
    </row>
    <row r="18" spans="1:145" x14ac:dyDescent="0.2">
      <c r="A18" s="199">
        <v>16</v>
      </c>
      <c r="B18" s="363" t="s">
        <v>973</v>
      </c>
      <c r="C18" s="120">
        <v>7.6657142857142855</v>
      </c>
      <c r="D18" s="34" t="s">
        <v>774</v>
      </c>
      <c r="E18" s="200">
        <v>2</v>
      </c>
      <c r="F18" s="205">
        <v>37969</v>
      </c>
      <c r="G18" s="230">
        <v>21.802739726027397</v>
      </c>
      <c r="H18" s="231" t="s">
        <v>684</v>
      </c>
      <c r="I18" s="231">
        <v>22.383561643835616</v>
      </c>
      <c r="J18" s="231" t="s">
        <v>976</v>
      </c>
      <c r="K18" s="231" t="s">
        <v>984</v>
      </c>
      <c r="L18" s="231" t="s">
        <v>988</v>
      </c>
      <c r="M18" s="203">
        <v>72</v>
      </c>
      <c r="N18" s="203">
        <v>204</v>
      </c>
      <c r="O18" s="203">
        <v>4.5</v>
      </c>
      <c r="P18" s="204">
        <v>0</v>
      </c>
      <c r="Q18" s="193">
        <v>0</v>
      </c>
      <c r="R18" s="194">
        <v>0</v>
      </c>
      <c r="S18" s="194">
        <v>0.13941102756892229</v>
      </c>
      <c r="T18" s="194">
        <v>0.19349069143004971</v>
      </c>
      <c r="U18" s="194">
        <v>0.33690795352993747</v>
      </c>
      <c r="V18" s="194">
        <v>0.33690795352993747</v>
      </c>
      <c r="W18" s="208">
        <v>0.33690795352993747</v>
      </c>
      <c r="X18" s="183">
        <v>21.731506849315068</v>
      </c>
      <c r="Y18" s="183">
        <v>2.52</v>
      </c>
      <c r="Z18" s="183">
        <v>12.1</v>
      </c>
      <c r="AA18" s="184">
        <v>10.4</v>
      </c>
      <c r="AB18" s="183">
        <v>0</v>
      </c>
      <c r="AC18" s="183">
        <v>0</v>
      </c>
      <c r="AD18" s="288">
        <v>7.0822281167108756E-3</v>
      </c>
      <c r="AE18" s="288">
        <v>4.4854111405835548E-2</v>
      </c>
      <c r="AF18" s="185">
        <v>3.4000000000000002E-2</v>
      </c>
      <c r="AG18" s="185">
        <v>0.90300000000000002</v>
      </c>
      <c r="AH18" s="185">
        <v>9.6999999999999989E-2</v>
      </c>
      <c r="AI18" s="183">
        <v>99.497027892089619</v>
      </c>
      <c r="AJ18" s="186">
        <v>96.466793708891572</v>
      </c>
      <c r="AK18" s="48">
        <v>9</v>
      </c>
      <c r="AL18" s="232">
        <v>3</v>
      </c>
      <c r="AM18" s="232">
        <v>5</v>
      </c>
      <c r="AN18" s="232">
        <v>10</v>
      </c>
      <c r="AO18" s="232">
        <v>8</v>
      </c>
      <c r="AP18" s="232">
        <v>6</v>
      </c>
      <c r="AQ18" s="232">
        <v>0</v>
      </c>
      <c r="AR18" s="233">
        <v>0</v>
      </c>
      <c r="AS18" s="60"/>
      <c r="AT18" s="61">
        <v>1</v>
      </c>
      <c r="AU18" s="61"/>
      <c r="AV18" s="61"/>
      <c r="AW18" s="61"/>
      <c r="AX18" s="61"/>
      <c r="AY18" s="62"/>
      <c r="AZ18" s="62"/>
      <c r="BA18" s="62"/>
      <c r="BB18" s="62"/>
      <c r="BC18" s="62"/>
      <c r="BD18" s="61"/>
      <c r="BE18" s="153"/>
      <c r="BF18" s="61"/>
      <c r="BG18" s="153"/>
      <c r="BH18" s="62"/>
      <c r="BI18" s="62"/>
      <c r="BJ18" s="62"/>
      <c r="BK18" s="63"/>
      <c r="BL18" s="60"/>
      <c r="BM18" s="61">
        <v>1</v>
      </c>
      <c r="BN18" s="61"/>
      <c r="BO18" s="61"/>
      <c r="BP18" s="61"/>
      <c r="BQ18" s="61"/>
      <c r="BR18" s="62"/>
      <c r="BS18" s="62"/>
      <c r="BT18" s="62"/>
      <c r="BU18" s="62"/>
      <c r="BV18" s="62"/>
      <c r="BW18" s="61"/>
      <c r="BX18" s="153"/>
      <c r="BY18" s="61"/>
      <c r="BZ18" s="153"/>
      <c r="CA18" s="62"/>
      <c r="CB18" s="62"/>
      <c r="CC18" s="62"/>
      <c r="CD18" s="63"/>
      <c r="CE18" s="60">
        <v>267</v>
      </c>
      <c r="CF18" s="61">
        <v>1915.2</v>
      </c>
      <c r="CG18" s="61">
        <v>32</v>
      </c>
      <c r="CH18" s="61">
        <v>18</v>
      </c>
      <c r="CI18" s="61">
        <v>2</v>
      </c>
      <c r="CJ18" s="61">
        <v>13.5</v>
      </c>
      <c r="CK18" s="62"/>
      <c r="CL18" s="62"/>
      <c r="CM18" s="62">
        <v>2.14</v>
      </c>
      <c r="CN18" s="62">
        <v>2.7</v>
      </c>
      <c r="CO18" s="62">
        <v>15.1</v>
      </c>
      <c r="CP18" s="61">
        <v>9</v>
      </c>
      <c r="CQ18" s="153">
        <v>7.2134831460674162E-2</v>
      </c>
      <c r="CR18" s="61">
        <v>23</v>
      </c>
      <c r="CS18" s="153">
        <v>0.18434456928838952</v>
      </c>
      <c r="CT18" s="62">
        <v>66.7</v>
      </c>
      <c r="CU18" s="62">
        <v>5.3</v>
      </c>
      <c r="CV18" s="62">
        <v>83.1</v>
      </c>
      <c r="CW18" s="63">
        <v>16.2</v>
      </c>
      <c r="CX18" s="60">
        <v>594</v>
      </c>
      <c r="CY18" s="61">
        <v>3397</v>
      </c>
      <c r="CZ18" s="61">
        <v>48</v>
      </c>
      <c r="DA18" s="61">
        <v>28</v>
      </c>
      <c r="DB18" s="61">
        <v>7</v>
      </c>
      <c r="DC18" s="61">
        <v>33</v>
      </c>
      <c r="DD18" s="61"/>
      <c r="DE18" s="61"/>
      <c r="DF18" s="62">
        <v>2.52</v>
      </c>
      <c r="DG18" s="62">
        <v>7.5</v>
      </c>
      <c r="DH18" s="62">
        <v>16</v>
      </c>
      <c r="DI18" s="61">
        <v>12</v>
      </c>
      <c r="DJ18" s="153">
        <v>5.0909090909090911E-2</v>
      </c>
      <c r="DK18" s="61">
        <v>36</v>
      </c>
      <c r="DL18" s="153">
        <v>0.15272727272727271</v>
      </c>
      <c r="DM18" s="62">
        <v>50</v>
      </c>
      <c r="DN18" s="62">
        <v>3.4</v>
      </c>
      <c r="DO18" s="62">
        <v>90.3</v>
      </c>
      <c r="DP18" s="63">
        <v>9.6999999999999993</v>
      </c>
      <c r="DQ18" s="60">
        <v>377</v>
      </c>
      <c r="DR18" s="61">
        <v>1119</v>
      </c>
      <c r="DS18" s="61">
        <v>22</v>
      </c>
      <c r="DT18" s="61">
        <v>19</v>
      </c>
      <c r="DU18" s="61">
        <v>5</v>
      </c>
      <c r="DV18" s="61"/>
      <c r="DW18" s="61"/>
      <c r="DX18" s="61"/>
      <c r="DY18" s="53">
        <v>0.89</v>
      </c>
      <c r="DZ18" s="53">
        <v>12.1</v>
      </c>
      <c r="EA18" s="62">
        <v>10.4</v>
      </c>
      <c r="EB18" s="61">
        <v>3</v>
      </c>
      <c r="EC18" s="153">
        <v>7.0822281167108756E-3</v>
      </c>
      <c r="ED18" s="52">
        <v>19</v>
      </c>
      <c r="EE18" s="153">
        <v>4.4854111405835548E-2</v>
      </c>
      <c r="EF18" s="62">
        <v>66.7</v>
      </c>
      <c r="EG18" s="62">
        <v>5</v>
      </c>
      <c r="EH18" s="62">
        <v>17.8</v>
      </c>
      <c r="EI18" s="63">
        <v>82.2</v>
      </c>
      <c r="EJ18" s="162"/>
      <c r="EO18" s="89"/>
    </row>
    <row r="19" spans="1:145" x14ac:dyDescent="0.2">
      <c r="A19" s="199">
        <v>17</v>
      </c>
      <c r="B19" s="354" t="s">
        <v>949</v>
      </c>
      <c r="C19" s="120">
        <v>7.272857142857144</v>
      </c>
      <c r="D19" s="34" t="s">
        <v>843</v>
      </c>
      <c r="E19" s="200">
        <v>2</v>
      </c>
      <c r="F19" s="201">
        <v>38139</v>
      </c>
      <c r="G19" s="230">
        <v>21.336986301369862</v>
      </c>
      <c r="H19" s="231" t="s">
        <v>628</v>
      </c>
      <c r="I19" s="231">
        <v>21.917808219178081</v>
      </c>
      <c r="J19" s="231" t="s">
        <v>976</v>
      </c>
      <c r="K19" s="231" t="s">
        <v>984</v>
      </c>
      <c r="L19" s="231" t="s">
        <v>987</v>
      </c>
      <c r="M19" s="203">
        <v>73</v>
      </c>
      <c r="N19" s="203">
        <v>205</v>
      </c>
      <c r="O19" s="203">
        <v>4.5</v>
      </c>
      <c r="P19" s="204">
        <v>0</v>
      </c>
      <c r="Q19" s="193">
        <v>0</v>
      </c>
      <c r="R19" s="194">
        <v>0</v>
      </c>
      <c r="S19" s="194">
        <v>0.21213594378397491</v>
      </c>
      <c r="T19" s="194">
        <v>0.29362815026153111</v>
      </c>
      <c r="U19" s="194">
        <v>0.1037344398340249</v>
      </c>
      <c r="V19" s="194">
        <v>0.19868129504777801</v>
      </c>
      <c r="W19" s="208">
        <v>0.19868129504777801</v>
      </c>
      <c r="X19" s="183">
        <v>19.263013698630136</v>
      </c>
      <c r="Y19" s="183">
        <v>3.08</v>
      </c>
      <c r="Z19" s="183">
        <v>9.4</v>
      </c>
      <c r="AA19" s="184">
        <v>10.5</v>
      </c>
      <c r="AB19" s="183">
        <v>0</v>
      </c>
      <c r="AC19" s="183">
        <v>0</v>
      </c>
      <c r="AD19" s="288">
        <v>6.5614035087719291E-2</v>
      </c>
      <c r="AE19" s="288">
        <v>0.16701754385964912</v>
      </c>
      <c r="AF19" s="185">
        <v>5.5999999999999994E-2</v>
      </c>
      <c r="AG19" s="185">
        <v>0.91200000000000003</v>
      </c>
      <c r="AH19" s="185">
        <v>8.5000000000000006E-2</v>
      </c>
      <c r="AI19" s="183">
        <v>99.984758420972412</v>
      </c>
      <c r="AJ19" s="186">
        <v>98.966242879851833</v>
      </c>
      <c r="AK19" s="48">
        <v>5</v>
      </c>
      <c r="AL19" s="232">
        <v>7</v>
      </c>
      <c r="AM19" s="232">
        <v>6</v>
      </c>
      <c r="AN19" s="232">
        <v>7</v>
      </c>
      <c r="AO19" s="232">
        <v>8</v>
      </c>
      <c r="AP19" s="232">
        <v>6</v>
      </c>
      <c r="AQ19" s="232">
        <v>0</v>
      </c>
      <c r="AR19" s="233">
        <v>0</v>
      </c>
      <c r="AS19" s="60"/>
      <c r="AT19" s="61">
        <v>1</v>
      </c>
      <c r="AU19" s="61"/>
      <c r="AV19" s="61"/>
      <c r="AW19" s="61"/>
      <c r="AX19" s="61"/>
      <c r="AY19" s="62"/>
      <c r="AZ19" s="62"/>
      <c r="BA19" s="62"/>
      <c r="BB19" s="62"/>
      <c r="BC19" s="62"/>
      <c r="BD19" s="61"/>
      <c r="BE19" s="153"/>
      <c r="BF19" s="61"/>
      <c r="BG19" s="153"/>
      <c r="BH19" s="62"/>
      <c r="BI19" s="62"/>
      <c r="BJ19" s="62"/>
      <c r="BK19" s="63"/>
      <c r="BL19" s="60"/>
      <c r="BM19" s="61">
        <v>1</v>
      </c>
      <c r="BN19" s="61"/>
      <c r="BO19" s="61"/>
      <c r="BP19" s="61"/>
      <c r="BQ19" s="61"/>
      <c r="BR19" s="62"/>
      <c r="BS19" s="62"/>
      <c r="BT19" s="62"/>
      <c r="BU19" s="62"/>
      <c r="BV19" s="62"/>
      <c r="BW19" s="61"/>
      <c r="BX19" s="153"/>
      <c r="BY19" s="61"/>
      <c r="BZ19" s="153"/>
      <c r="CA19" s="62"/>
      <c r="CB19" s="62"/>
      <c r="CC19" s="62"/>
      <c r="CD19" s="63"/>
      <c r="CE19" s="60">
        <v>480</v>
      </c>
      <c r="CF19" s="61">
        <v>2262.6999999999998</v>
      </c>
      <c r="CG19" s="61">
        <v>30</v>
      </c>
      <c r="CH19" s="61">
        <v>22</v>
      </c>
      <c r="CI19" s="61">
        <v>4</v>
      </c>
      <c r="CJ19" s="61">
        <v>15.399999999999999</v>
      </c>
      <c r="CK19" s="62"/>
      <c r="CL19" s="62"/>
      <c r="CM19" s="62">
        <v>3.08</v>
      </c>
      <c r="CN19" s="62">
        <v>7.5</v>
      </c>
      <c r="CO19" s="62">
        <v>15</v>
      </c>
      <c r="CP19" s="61">
        <v>5</v>
      </c>
      <c r="CQ19" s="153">
        <v>3.2083333333333332E-2</v>
      </c>
      <c r="CR19" s="61">
        <v>25</v>
      </c>
      <c r="CS19" s="153">
        <v>0.16041666666666668</v>
      </c>
      <c r="CT19" s="62">
        <v>80</v>
      </c>
      <c r="CU19" s="62">
        <v>0</v>
      </c>
      <c r="CV19" s="62">
        <v>90.6</v>
      </c>
      <c r="CW19" s="63">
        <v>9.4</v>
      </c>
      <c r="CX19" s="60">
        <v>741</v>
      </c>
      <c r="CY19" s="61">
        <v>2523.6000000000004</v>
      </c>
      <c r="CZ19" s="61">
        <v>78</v>
      </c>
      <c r="DA19" s="61">
        <v>51</v>
      </c>
      <c r="DB19" s="61">
        <v>5</v>
      </c>
      <c r="DC19" s="61">
        <v>18</v>
      </c>
      <c r="DD19" s="61"/>
      <c r="DE19" s="61"/>
      <c r="DF19" s="62">
        <v>2.21</v>
      </c>
      <c r="DG19" s="62">
        <v>2.8</v>
      </c>
      <c r="DH19" s="62">
        <v>13.1</v>
      </c>
      <c r="DI19" s="61">
        <v>22</v>
      </c>
      <c r="DJ19" s="153">
        <v>6.5614035087719291E-2</v>
      </c>
      <c r="DK19" s="61">
        <v>56</v>
      </c>
      <c r="DL19" s="153">
        <v>0.16701754385964912</v>
      </c>
      <c r="DM19" s="62">
        <v>59.1</v>
      </c>
      <c r="DN19" s="62">
        <v>5.6</v>
      </c>
      <c r="DO19" s="62">
        <v>91.2</v>
      </c>
      <c r="DP19" s="63">
        <v>8.5</v>
      </c>
      <c r="DQ19" s="60">
        <v>75</v>
      </c>
      <c r="DR19" s="61">
        <v>723</v>
      </c>
      <c r="DS19" s="61">
        <v>11</v>
      </c>
      <c r="DT19" s="61">
        <v>5</v>
      </c>
      <c r="DU19" s="61">
        <v>0</v>
      </c>
      <c r="DV19" s="61"/>
      <c r="DW19" s="61"/>
      <c r="DX19" s="61"/>
      <c r="DY19" s="53">
        <v>1.42</v>
      </c>
      <c r="DZ19" s="53">
        <v>9.4</v>
      </c>
      <c r="EA19" s="62">
        <v>10.5</v>
      </c>
      <c r="EB19" s="61">
        <v>2</v>
      </c>
      <c r="EC19" s="153">
        <v>3.7866666666666667E-2</v>
      </c>
      <c r="ED19" s="61">
        <v>9</v>
      </c>
      <c r="EE19" s="153">
        <v>0.1704</v>
      </c>
      <c r="EF19" s="62">
        <v>0</v>
      </c>
      <c r="EG19" s="62">
        <v>0</v>
      </c>
      <c r="EH19" s="62">
        <v>61.4</v>
      </c>
      <c r="EI19" s="63">
        <v>38.6</v>
      </c>
      <c r="EJ19" s="162"/>
      <c r="EO19" s="89"/>
    </row>
    <row r="20" spans="1:145" x14ac:dyDescent="0.2">
      <c r="A20" s="199">
        <v>18</v>
      </c>
      <c r="B20" s="354" t="s">
        <v>861</v>
      </c>
      <c r="C20" s="120">
        <v>7.2271428571428569</v>
      </c>
      <c r="D20" s="34" t="s">
        <v>739</v>
      </c>
      <c r="E20" s="200">
        <v>1</v>
      </c>
      <c r="F20" s="205">
        <v>37917</v>
      </c>
      <c r="G20" s="230">
        <v>21.945205479452056</v>
      </c>
      <c r="H20" s="202" t="s">
        <v>669</v>
      </c>
      <c r="I20" s="231">
        <v>22.526027397260275</v>
      </c>
      <c r="J20" s="231" t="s">
        <v>976</v>
      </c>
      <c r="K20" s="231" t="s">
        <v>984</v>
      </c>
      <c r="L20" s="231" t="s">
        <v>987</v>
      </c>
      <c r="M20" s="203">
        <v>72</v>
      </c>
      <c r="N20" s="203">
        <v>185</v>
      </c>
      <c r="O20" s="203">
        <v>4.5</v>
      </c>
      <c r="P20" s="204">
        <v>0</v>
      </c>
      <c r="Q20" s="193">
        <v>0</v>
      </c>
      <c r="R20" s="194">
        <v>2.3245984784446325E-2</v>
      </c>
      <c r="S20" s="194">
        <v>0.25438282647584975</v>
      </c>
      <c r="T20" s="194">
        <v>0.11582608695652175</v>
      </c>
      <c r="U20" s="194">
        <v>0.31532198371576609</v>
      </c>
      <c r="V20" s="194">
        <v>0.31532198371576609</v>
      </c>
      <c r="W20" s="208">
        <v>0.31532198371576609</v>
      </c>
      <c r="X20" s="183">
        <v>19.87123287671233</v>
      </c>
      <c r="Y20" s="183">
        <v>3.98</v>
      </c>
      <c r="Z20" s="183">
        <v>5.6</v>
      </c>
      <c r="AA20" s="184">
        <v>13.4</v>
      </c>
      <c r="AB20" s="183">
        <v>0</v>
      </c>
      <c r="AC20" s="183">
        <v>0</v>
      </c>
      <c r="AD20" s="288">
        <v>4.3963963963963959E-2</v>
      </c>
      <c r="AE20" s="288">
        <v>0.16852852852852851</v>
      </c>
      <c r="AF20" s="185">
        <v>0.17100000000000001</v>
      </c>
      <c r="AG20" s="185">
        <v>0.96599999999999997</v>
      </c>
      <c r="AH20" s="185">
        <v>3.4000000000000002E-2</v>
      </c>
      <c r="AI20" s="183">
        <v>90.230147843316573</v>
      </c>
      <c r="AJ20" s="186">
        <v>87.482141353651684</v>
      </c>
      <c r="AK20" s="48">
        <v>8</v>
      </c>
      <c r="AL20" s="232">
        <v>7</v>
      </c>
      <c r="AM20" s="232">
        <v>7</v>
      </c>
      <c r="AN20" s="232">
        <v>4</v>
      </c>
      <c r="AO20" s="232">
        <v>8</v>
      </c>
      <c r="AP20" s="232">
        <v>4</v>
      </c>
      <c r="AQ20" s="232">
        <v>0</v>
      </c>
      <c r="AR20" s="233">
        <v>0.5</v>
      </c>
      <c r="AS20" s="60"/>
      <c r="AT20" s="61">
        <v>1</v>
      </c>
      <c r="AU20" s="61"/>
      <c r="AV20" s="61"/>
      <c r="AW20" s="61"/>
      <c r="AX20" s="61"/>
      <c r="AY20" s="62"/>
      <c r="AZ20" s="62"/>
      <c r="BA20" s="62"/>
      <c r="BB20" s="62"/>
      <c r="BC20" s="62"/>
      <c r="BD20" s="61"/>
      <c r="BE20" s="153"/>
      <c r="BF20" s="61"/>
      <c r="BG20" s="153"/>
      <c r="BH20" s="62"/>
      <c r="BI20" s="62"/>
      <c r="BJ20" s="62"/>
      <c r="BK20" s="63"/>
      <c r="BL20" s="60">
        <v>11</v>
      </c>
      <c r="BM20" s="61">
        <v>473.2</v>
      </c>
      <c r="BN20" s="61">
        <v>3</v>
      </c>
      <c r="BO20" s="61">
        <v>1</v>
      </c>
      <c r="BP20" s="61">
        <v>0</v>
      </c>
      <c r="BQ20" s="61">
        <v>4.2</v>
      </c>
      <c r="BR20" s="62">
        <v>1.23</v>
      </c>
      <c r="BS20" s="62"/>
      <c r="BT20" s="62">
        <v>2.2000000000000002</v>
      </c>
      <c r="BU20" s="62">
        <v>7</v>
      </c>
      <c r="BV20" s="62">
        <v>20</v>
      </c>
      <c r="BW20" s="61">
        <v>0</v>
      </c>
      <c r="BX20" s="153">
        <v>0</v>
      </c>
      <c r="BY20" s="61">
        <v>3</v>
      </c>
      <c r="BZ20" s="153">
        <v>0.6</v>
      </c>
      <c r="CA20" s="62">
        <v>0</v>
      </c>
      <c r="CB20" s="62">
        <v>0</v>
      </c>
      <c r="CC20" s="62">
        <v>80</v>
      </c>
      <c r="CD20" s="63">
        <v>20</v>
      </c>
      <c r="CE20" s="60">
        <v>711</v>
      </c>
      <c r="CF20" s="61">
        <v>2795</v>
      </c>
      <c r="CG20" s="61">
        <v>68</v>
      </c>
      <c r="CH20" s="61">
        <v>44</v>
      </c>
      <c r="CI20" s="61">
        <v>5</v>
      </c>
      <c r="CJ20" s="61">
        <v>23.400000000000002</v>
      </c>
      <c r="CK20" s="62">
        <v>0.96</v>
      </c>
      <c r="CL20" s="62"/>
      <c r="CM20" s="62">
        <v>2.2400000000000002</v>
      </c>
      <c r="CN20" s="62">
        <v>3.5</v>
      </c>
      <c r="CO20" s="62">
        <v>14.5</v>
      </c>
      <c r="CP20" s="61">
        <v>20</v>
      </c>
      <c r="CQ20" s="153">
        <v>6.3009845288326302E-2</v>
      </c>
      <c r="CR20" s="61">
        <v>48</v>
      </c>
      <c r="CS20" s="153">
        <v>0.15122362869198314</v>
      </c>
      <c r="CT20" s="62">
        <v>45</v>
      </c>
      <c r="CU20" s="62">
        <v>8.3000000000000007</v>
      </c>
      <c r="CV20" s="62">
        <v>89</v>
      </c>
      <c r="CW20" s="63">
        <v>10.7</v>
      </c>
      <c r="CX20" s="60">
        <v>333</v>
      </c>
      <c r="CY20" s="61">
        <v>2875</v>
      </c>
      <c r="CZ20" s="61">
        <v>58</v>
      </c>
      <c r="DA20" s="61">
        <v>29</v>
      </c>
      <c r="DB20" s="61">
        <v>2</v>
      </c>
      <c r="DC20" s="61">
        <v>21.6</v>
      </c>
      <c r="DD20" s="62">
        <v>0.37</v>
      </c>
      <c r="DE20" s="61"/>
      <c r="DF20" s="62">
        <v>1.22</v>
      </c>
      <c r="DG20" s="62">
        <v>2</v>
      </c>
      <c r="DH20" s="62">
        <v>15.7</v>
      </c>
      <c r="DI20" s="61">
        <v>12</v>
      </c>
      <c r="DJ20" s="153">
        <v>4.3963963963963959E-2</v>
      </c>
      <c r="DK20" s="61">
        <v>46</v>
      </c>
      <c r="DL20" s="153">
        <v>0.16852852852852851</v>
      </c>
      <c r="DM20" s="62">
        <v>33.299999999999997</v>
      </c>
      <c r="DN20" s="62">
        <v>17.100000000000001</v>
      </c>
      <c r="DO20" s="62">
        <v>96.6</v>
      </c>
      <c r="DP20" s="63">
        <v>3.4</v>
      </c>
      <c r="DQ20" s="60">
        <v>426</v>
      </c>
      <c r="DR20" s="61">
        <v>1351</v>
      </c>
      <c r="DS20" s="61">
        <v>31</v>
      </c>
      <c r="DT20" s="61">
        <v>25</v>
      </c>
      <c r="DU20" s="61">
        <v>6</v>
      </c>
      <c r="DV20" s="61"/>
      <c r="DW20" s="62"/>
      <c r="DX20" s="61"/>
      <c r="DY20" s="53">
        <v>3.98</v>
      </c>
      <c r="DZ20" s="53">
        <v>5.6</v>
      </c>
      <c r="EA20" s="62">
        <v>13.4</v>
      </c>
      <c r="EB20" s="61">
        <v>4</v>
      </c>
      <c r="EC20" s="153">
        <v>3.7370892018779342E-2</v>
      </c>
      <c r="ED20" s="61">
        <v>27</v>
      </c>
      <c r="EE20" s="153">
        <v>0.25225352112676058</v>
      </c>
      <c r="EF20" s="62">
        <v>50</v>
      </c>
      <c r="EG20" s="62">
        <v>3.8</v>
      </c>
      <c r="EH20" s="62">
        <v>96.6</v>
      </c>
      <c r="EI20" s="63">
        <v>3.4</v>
      </c>
      <c r="EJ20" s="162"/>
      <c r="EO20" s="89"/>
    </row>
    <row r="21" spans="1:145" x14ac:dyDescent="0.2">
      <c r="A21" s="199">
        <v>19</v>
      </c>
      <c r="B21" s="354" t="s">
        <v>851</v>
      </c>
      <c r="C21" s="120">
        <v>7.2142857142857153</v>
      </c>
      <c r="D21" s="121" t="s">
        <v>631</v>
      </c>
      <c r="E21" s="200">
        <v>1</v>
      </c>
      <c r="F21" s="205">
        <v>37967</v>
      </c>
      <c r="G21" s="230">
        <v>21.80821917808219</v>
      </c>
      <c r="H21" s="202" t="s">
        <v>669</v>
      </c>
      <c r="I21" s="231">
        <v>22.389041095890413</v>
      </c>
      <c r="J21" s="231" t="s">
        <v>976</v>
      </c>
      <c r="K21" s="231" t="s">
        <v>981</v>
      </c>
      <c r="L21" s="231" t="s">
        <v>986</v>
      </c>
      <c r="M21" s="203">
        <v>71</v>
      </c>
      <c r="N21" s="203">
        <v>182</v>
      </c>
      <c r="O21" s="203">
        <v>4.37</v>
      </c>
      <c r="P21" s="204">
        <v>0</v>
      </c>
      <c r="Q21" s="193">
        <v>0</v>
      </c>
      <c r="R21" s="194">
        <v>0.23058476295886368</v>
      </c>
      <c r="S21" s="194">
        <v>0.19812418205612914</v>
      </c>
      <c r="T21" s="194">
        <v>0.17758756395120029</v>
      </c>
      <c r="U21" s="194">
        <v>0.18090909090909091</v>
      </c>
      <c r="V21" s="194">
        <v>0.20574692693397728</v>
      </c>
      <c r="W21" s="208">
        <v>0.20574692693397728</v>
      </c>
      <c r="X21" s="183">
        <v>18.734246575342464</v>
      </c>
      <c r="Y21" s="183">
        <v>2.4</v>
      </c>
      <c r="Z21" s="183">
        <v>6.2</v>
      </c>
      <c r="AA21" s="184">
        <v>8.8000000000000007</v>
      </c>
      <c r="AB21" s="183">
        <v>0</v>
      </c>
      <c r="AC21" s="183">
        <v>0</v>
      </c>
      <c r="AD21" s="288">
        <v>2.0941828254847646E-2</v>
      </c>
      <c r="AE21" s="288">
        <v>0.21988919667590026</v>
      </c>
      <c r="AF21" s="185">
        <v>0.121</v>
      </c>
      <c r="AG21" s="185">
        <v>0.83599999999999997</v>
      </c>
      <c r="AH21" s="185">
        <v>0.14000000000000001</v>
      </c>
      <c r="AI21" s="183">
        <v>99.810363158980536</v>
      </c>
      <c r="AJ21" s="186">
        <v>94.761548783177261</v>
      </c>
      <c r="AK21" s="48">
        <v>5</v>
      </c>
      <c r="AL21" s="232">
        <v>9</v>
      </c>
      <c r="AM21" s="232">
        <v>4</v>
      </c>
      <c r="AN21" s="232">
        <v>5</v>
      </c>
      <c r="AO21" s="232">
        <v>9</v>
      </c>
      <c r="AP21" s="232">
        <v>5</v>
      </c>
      <c r="AQ21" s="232">
        <v>0</v>
      </c>
      <c r="AR21" s="233">
        <v>1</v>
      </c>
      <c r="AS21" s="60"/>
      <c r="AT21" s="61">
        <v>1</v>
      </c>
      <c r="AU21" s="61"/>
      <c r="AV21" s="61"/>
      <c r="AW21" s="61"/>
      <c r="AX21" s="61">
        <v>1</v>
      </c>
      <c r="AY21" s="62"/>
      <c r="AZ21" s="62"/>
      <c r="BA21" s="62"/>
      <c r="BB21" s="62"/>
      <c r="BC21" s="62"/>
      <c r="BD21" s="153"/>
      <c r="BE21" s="153"/>
      <c r="BF21" s="61"/>
      <c r="BG21" s="153"/>
      <c r="BH21" s="163"/>
      <c r="BI21" s="163"/>
      <c r="BJ21" s="163"/>
      <c r="BK21" s="164"/>
      <c r="BL21" s="60">
        <v>625</v>
      </c>
      <c r="BM21" s="61">
        <v>2710.5</v>
      </c>
      <c r="BN21" s="61">
        <v>79</v>
      </c>
      <c r="BO21" s="61">
        <v>51</v>
      </c>
      <c r="BP21" s="61">
        <v>4</v>
      </c>
      <c r="BQ21" s="61">
        <v>20.8</v>
      </c>
      <c r="BR21" s="62"/>
      <c r="BS21" s="62"/>
      <c r="BT21" s="62">
        <v>2.19</v>
      </c>
      <c r="BU21" s="62">
        <v>8.6</v>
      </c>
      <c r="BV21" s="62">
        <v>9.6999999999999993</v>
      </c>
      <c r="BW21" s="61">
        <v>11</v>
      </c>
      <c r="BX21" s="153">
        <v>3.8544000000000002E-2</v>
      </c>
      <c r="BY21" s="61">
        <v>68</v>
      </c>
      <c r="BZ21" s="153">
        <v>0.23827200000000001</v>
      </c>
      <c r="CA21" s="163">
        <v>36.4</v>
      </c>
      <c r="CB21" s="163">
        <v>8.9</v>
      </c>
      <c r="CC21" s="163">
        <v>71</v>
      </c>
      <c r="CD21" s="164">
        <v>29</v>
      </c>
      <c r="CE21" s="60">
        <v>545</v>
      </c>
      <c r="CF21" s="61">
        <v>2750.7999999999997</v>
      </c>
      <c r="CG21" s="61">
        <v>87</v>
      </c>
      <c r="CH21" s="61">
        <v>43</v>
      </c>
      <c r="CI21" s="61">
        <v>4</v>
      </c>
      <c r="CJ21" s="61">
        <v>24.7</v>
      </c>
      <c r="CK21" s="62"/>
      <c r="CL21" s="62"/>
      <c r="CM21" s="62">
        <v>1.8</v>
      </c>
      <c r="CN21" s="62">
        <v>4.2</v>
      </c>
      <c r="CO21" s="62">
        <v>16.600000000000001</v>
      </c>
      <c r="CP21" s="61">
        <v>19</v>
      </c>
      <c r="CQ21" s="153">
        <v>6.2752293577981649E-2</v>
      </c>
      <c r="CR21" s="61">
        <v>68</v>
      </c>
      <c r="CS21" s="153">
        <v>0.22458715596330275</v>
      </c>
      <c r="CT21" s="163">
        <v>26.3</v>
      </c>
      <c r="CU21" s="163">
        <v>12.2</v>
      </c>
      <c r="CV21" s="163">
        <v>64.400000000000006</v>
      </c>
      <c r="CW21" s="164">
        <v>35.6</v>
      </c>
      <c r="CX21" s="60">
        <v>361</v>
      </c>
      <c r="CY21" s="61">
        <v>2032.8000000000002</v>
      </c>
      <c r="CZ21" s="61">
        <v>46</v>
      </c>
      <c r="DA21" s="61">
        <v>29</v>
      </c>
      <c r="DB21" s="61">
        <v>3</v>
      </c>
      <c r="DC21" s="61">
        <v>14.3</v>
      </c>
      <c r="DD21" s="61"/>
      <c r="DE21" s="61"/>
      <c r="DF21" s="62">
        <v>1.89</v>
      </c>
      <c r="DG21" s="62">
        <v>6.2</v>
      </c>
      <c r="DH21" s="62">
        <v>13.2</v>
      </c>
      <c r="DI21" s="61">
        <v>4</v>
      </c>
      <c r="DJ21" s="153">
        <v>2.0941828254847646E-2</v>
      </c>
      <c r="DK21" s="61">
        <v>42</v>
      </c>
      <c r="DL21" s="153">
        <v>0.21988919667590026</v>
      </c>
      <c r="DM21" s="62">
        <v>25</v>
      </c>
      <c r="DN21" s="62">
        <v>12.1</v>
      </c>
      <c r="DO21" s="62">
        <v>83.6</v>
      </c>
      <c r="DP21" s="63">
        <v>14</v>
      </c>
      <c r="DQ21" s="60">
        <v>199</v>
      </c>
      <c r="DR21" s="52">
        <v>1100</v>
      </c>
      <c r="DS21" s="61">
        <v>26</v>
      </c>
      <c r="DT21" s="61">
        <v>20</v>
      </c>
      <c r="DU21" s="61">
        <v>1</v>
      </c>
      <c r="DV21" s="61"/>
      <c r="DW21" s="61"/>
      <c r="DX21" s="61"/>
      <c r="DY21" s="53">
        <v>2.4</v>
      </c>
      <c r="DZ21" s="53">
        <v>5.3</v>
      </c>
      <c r="EA21" s="62">
        <v>8.8000000000000007</v>
      </c>
      <c r="EB21" s="61">
        <v>4</v>
      </c>
      <c r="EC21" s="153">
        <v>4.8241206030150752E-2</v>
      </c>
      <c r="ED21" s="52">
        <v>22</v>
      </c>
      <c r="EE21" s="153">
        <v>0.26532663316582911</v>
      </c>
      <c r="EF21" s="62">
        <v>75</v>
      </c>
      <c r="EG21" s="62">
        <v>9.1</v>
      </c>
      <c r="EH21" s="62">
        <v>90</v>
      </c>
      <c r="EI21" s="63">
        <v>10</v>
      </c>
      <c r="EJ21" s="162"/>
      <c r="EO21" s="89"/>
    </row>
    <row r="22" spans="1:145" x14ac:dyDescent="0.2">
      <c r="A22" s="199">
        <v>20</v>
      </c>
      <c r="B22" s="229" t="s">
        <v>959</v>
      </c>
      <c r="C22" s="120">
        <v>7.0857142857142845</v>
      </c>
      <c r="D22" s="34" t="s">
        <v>715</v>
      </c>
      <c r="E22" s="200">
        <v>1</v>
      </c>
      <c r="F22" s="306">
        <v>38337</v>
      </c>
      <c r="G22" s="230">
        <v>20.794520547945204</v>
      </c>
      <c r="H22" s="231" t="s">
        <v>944</v>
      </c>
      <c r="I22" s="231">
        <v>21.375342465753423</v>
      </c>
      <c r="J22" s="231" t="s">
        <v>978</v>
      </c>
      <c r="K22" s="231" t="s">
        <v>981</v>
      </c>
      <c r="L22" s="231" t="s">
        <v>985</v>
      </c>
      <c r="M22" s="203">
        <v>70</v>
      </c>
      <c r="N22" s="203">
        <v>189</v>
      </c>
      <c r="O22" s="203">
        <v>4.43</v>
      </c>
      <c r="P22" s="204">
        <v>0</v>
      </c>
      <c r="Q22" s="193">
        <v>0</v>
      </c>
      <c r="R22" s="194">
        <v>0</v>
      </c>
      <c r="S22" s="194">
        <v>0.20979560354801388</v>
      </c>
      <c r="T22" s="194">
        <v>0.29463890119627828</v>
      </c>
      <c r="U22" s="194">
        <v>9.0789473684210531E-2</v>
      </c>
      <c r="V22" s="194">
        <v>0.19271418744024441</v>
      </c>
      <c r="W22" s="208">
        <v>0.19271418744024441</v>
      </c>
      <c r="X22" s="183">
        <v>18.720547945205478</v>
      </c>
      <c r="Y22" s="183">
        <v>2.71</v>
      </c>
      <c r="Z22" s="183">
        <v>7.9</v>
      </c>
      <c r="AA22" s="184">
        <v>2.9</v>
      </c>
      <c r="AB22" s="183">
        <v>0</v>
      </c>
      <c r="AC22" s="183">
        <v>0</v>
      </c>
      <c r="AD22" s="288">
        <v>6.1127819548872177E-2</v>
      </c>
      <c r="AE22" s="288">
        <v>0.20375939849624058</v>
      </c>
      <c r="AF22" s="185">
        <v>0</v>
      </c>
      <c r="AG22" s="185">
        <v>0.53500000000000003</v>
      </c>
      <c r="AH22" s="185">
        <v>0.44600000000000001</v>
      </c>
      <c r="AI22" s="183">
        <v>98.14696963186978</v>
      </c>
      <c r="AJ22" s="186">
        <v>91.22060459373256</v>
      </c>
      <c r="AK22" s="48">
        <v>5</v>
      </c>
      <c r="AL22" s="232">
        <v>9</v>
      </c>
      <c r="AM22" s="232">
        <v>5</v>
      </c>
      <c r="AN22" s="232">
        <v>6</v>
      </c>
      <c r="AO22" s="232">
        <v>9</v>
      </c>
      <c r="AP22" s="232">
        <v>5</v>
      </c>
      <c r="AQ22" s="232">
        <v>0</v>
      </c>
      <c r="AR22" s="233">
        <v>0</v>
      </c>
      <c r="AS22" s="60"/>
      <c r="AT22" s="61">
        <v>1</v>
      </c>
      <c r="AU22" s="61"/>
      <c r="AV22" s="61"/>
      <c r="AW22" s="61"/>
      <c r="AX22" s="61"/>
      <c r="AY22" s="62"/>
      <c r="AZ22" s="62"/>
      <c r="BA22" s="62"/>
      <c r="BB22" s="62"/>
      <c r="BC22" s="62"/>
      <c r="BD22" s="61"/>
      <c r="BE22" s="153"/>
      <c r="BF22" s="61"/>
      <c r="BG22" s="153"/>
      <c r="BH22" s="62"/>
      <c r="BI22" s="62"/>
      <c r="BJ22" s="62"/>
      <c r="BK22" s="63"/>
      <c r="BL22" s="60"/>
      <c r="BM22" s="61">
        <v>1</v>
      </c>
      <c r="BN22" s="61"/>
      <c r="BO22" s="61"/>
      <c r="BP22" s="61"/>
      <c r="BQ22" s="61"/>
      <c r="BR22" s="62"/>
      <c r="BS22" s="62"/>
      <c r="BT22" s="62"/>
      <c r="BU22" s="62"/>
      <c r="BV22" s="62"/>
      <c r="BW22" s="61"/>
      <c r="BX22" s="153"/>
      <c r="BY22" s="61"/>
      <c r="BZ22" s="153"/>
      <c r="CA22" s="62"/>
      <c r="CB22" s="62"/>
      <c r="CC22" s="62"/>
      <c r="CD22" s="63"/>
      <c r="CE22" s="60">
        <v>544</v>
      </c>
      <c r="CF22" s="61">
        <v>2593</v>
      </c>
      <c r="CG22" s="61">
        <v>71</v>
      </c>
      <c r="CH22" s="61">
        <v>61</v>
      </c>
      <c r="CI22" s="61">
        <v>6</v>
      </c>
      <c r="CJ22" s="61">
        <v>17</v>
      </c>
      <c r="CK22" s="62"/>
      <c r="CL22" s="62"/>
      <c r="CM22" s="62">
        <v>1.97</v>
      </c>
      <c r="CN22" s="62">
        <v>7.9</v>
      </c>
      <c r="CO22" s="62">
        <v>2.8</v>
      </c>
      <c r="CP22" s="61">
        <v>4</v>
      </c>
      <c r="CQ22" s="153">
        <v>1.448529411764706E-2</v>
      </c>
      <c r="CR22" s="61">
        <v>67</v>
      </c>
      <c r="CS22" s="153">
        <v>0.24262867647058825</v>
      </c>
      <c r="CT22" s="62">
        <v>50</v>
      </c>
      <c r="CU22" s="62">
        <v>0</v>
      </c>
      <c r="CV22" s="62">
        <v>56.9</v>
      </c>
      <c r="CW22" s="63">
        <v>41.4</v>
      </c>
      <c r="CX22" s="60">
        <v>266</v>
      </c>
      <c r="CY22" s="61">
        <v>902.8</v>
      </c>
      <c r="CZ22" s="61">
        <v>26</v>
      </c>
      <c r="DA22" s="61">
        <v>19</v>
      </c>
      <c r="DB22" s="61">
        <v>1</v>
      </c>
      <c r="DC22" s="61">
        <v>5.6</v>
      </c>
      <c r="DD22" s="61"/>
      <c r="DE22" s="61"/>
      <c r="DF22" s="62">
        <v>2.71</v>
      </c>
      <c r="DG22" s="62">
        <v>11.3</v>
      </c>
      <c r="DH22" s="62">
        <v>6</v>
      </c>
      <c r="DI22" s="61">
        <v>6</v>
      </c>
      <c r="DJ22" s="153">
        <v>6.1127819548872177E-2</v>
      </c>
      <c r="DK22" s="61">
        <v>20</v>
      </c>
      <c r="DL22" s="153">
        <v>0.20375939849624058</v>
      </c>
      <c r="DM22" s="62">
        <v>50</v>
      </c>
      <c r="DN22" s="62">
        <v>0</v>
      </c>
      <c r="DO22" s="62">
        <v>53.5</v>
      </c>
      <c r="DP22" s="63">
        <v>44.6</v>
      </c>
      <c r="DQ22" s="60">
        <v>69</v>
      </c>
      <c r="DR22" s="61">
        <v>760</v>
      </c>
      <c r="DS22" s="61">
        <v>16</v>
      </c>
      <c r="DT22" s="61">
        <v>14</v>
      </c>
      <c r="DU22" s="61">
        <v>2</v>
      </c>
      <c r="DV22" s="61"/>
      <c r="DW22" s="61"/>
      <c r="DX22" s="61"/>
      <c r="DY22" s="53">
        <v>0.73</v>
      </c>
      <c r="DZ22" s="53">
        <v>4.0999999999999996</v>
      </c>
      <c r="EA22" s="62">
        <v>2.9</v>
      </c>
      <c r="EB22" s="61">
        <v>0</v>
      </c>
      <c r="EC22" s="153">
        <v>0</v>
      </c>
      <c r="ED22" s="61">
        <v>16</v>
      </c>
      <c r="EE22" s="153">
        <v>0.16927536231884058</v>
      </c>
      <c r="EF22" s="62">
        <v>0</v>
      </c>
      <c r="EG22" s="62">
        <v>0</v>
      </c>
      <c r="EH22" s="62">
        <v>53</v>
      </c>
      <c r="EI22" s="63">
        <v>44</v>
      </c>
      <c r="EJ22" s="162"/>
      <c r="EO22" s="89"/>
    </row>
    <row r="23" spans="1:145" x14ac:dyDescent="0.2">
      <c r="A23" s="199">
        <v>21</v>
      </c>
      <c r="B23" s="354" t="s">
        <v>854</v>
      </c>
      <c r="C23" s="120">
        <v>7.0585714285714278</v>
      </c>
      <c r="D23" s="34" t="s">
        <v>631</v>
      </c>
      <c r="E23" s="200">
        <v>1</v>
      </c>
      <c r="F23" s="205">
        <v>38244</v>
      </c>
      <c r="G23" s="230">
        <v>21.049315068493151</v>
      </c>
      <c r="H23" s="202" t="s">
        <v>669</v>
      </c>
      <c r="I23" s="231">
        <v>21.63013698630137</v>
      </c>
      <c r="J23" s="231" t="s">
        <v>976</v>
      </c>
      <c r="K23" s="231" t="s">
        <v>981</v>
      </c>
      <c r="L23" s="231" t="s">
        <v>987</v>
      </c>
      <c r="M23" s="203">
        <v>72</v>
      </c>
      <c r="N23" s="203">
        <v>185</v>
      </c>
      <c r="O23" s="203">
        <v>4.38</v>
      </c>
      <c r="P23" s="204">
        <v>0</v>
      </c>
      <c r="Q23" s="193">
        <v>0</v>
      </c>
      <c r="R23" s="194">
        <v>4.2844901456726651E-3</v>
      </c>
      <c r="S23" s="194">
        <v>0.25102510251025101</v>
      </c>
      <c r="T23" s="194">
        <v>5.320966560898218E-2</v>
      </c>
      <c r="U23" s="194">
        <v>0.12624113475177304</v>
      </c>
      <c r="V23" s="194">
        <v>0.18863311863101201</v>
      </c>
      <c r="W23" s="208">
        <v>0.18863311863101201</v>
      </c>
      <c r="X23" s="183">
        <v>18.975342465753425</v>
      </c>
      <c r="Y23" s="183">
        <v>1.8</v>
      </c>
      <c r="Z23" s="183">
        <v>5.6</v>
      </c>
      <c r="AA23" s="184">
        <v>7.2</v>
      </c>
      <c r="AB23" s="183">
        <v>0</v>
      </c>
      <c r="AC23" s="183">
        <v>0</v>
      </c>
      <c r="AD23" s="288">
        <v>5.73394495412844E-2</v>
      </c>
      <c r="AE23" s="288">
        <v>0.17201834862385321</v>
      </c>
      <c r="AF23" s="185">
        <v>0</v>
      </c>
      <c r="AG23" s="185">
        <v>0.79599999999999993</v>
      </c>
      <c r="AH23" s="185">
        <v>0.182</v>
      </c>
      <c r="AI23" s="183">
        <v>100.53222210505709</v>
      </c>
      <c r="AJ23" s="186">
        <v>97.470460539013146</v>
      </c>
      <c r="AK23" s="48">
        <v>5</v>
      </c>
      <c r="AL23" s="232">
        <v>8</v>
      </c>
      <c r="AM23" s="232">
        <v>3</v>
      </c>
      <c r="AN23" s="232">
        <v>4</v>
      </c>
      <c r="AO23" s="232">
        <v>9</v>
      </c>
      <c r="AP23" s="232">
        <v>6</v>
      </c>
      <c r="AQ23" s="232">
        <v>0</v>
      </c>
      <c r="AR23" s="233">
        <v>1</v>
      </c>
      <c r="AS23" s="60"/>
      <c r="AT23" s="61">
        <v>1</v>
      </c>
      <c r="AU23" s="61"/>
      <c r="AV23" s="61"/>
      <c r="AW23" s="61"/>
      <c r="AX23" s="61"/>
      <c r="AY23" s="62"/>
      <c r="AZ23" s="62"/>
      <c r="BA23" s="62"/>
      <c r="BB23" s="62"/>
      <c r="BC23" s="62"/>
      <c r="BD23" s="61"/>
      <c r="BE23" s="153"/>
      <c r="BF23" s="61"/>
      <c r="BG23" s="153"/>
      <c r="BH23" s="62"/>
      <c r="BI23" s="62"/>
      <c r="BJ23" s="62"/>
      <c r="BK23" s="63"/>
      <c r="BL23" s="60">
        <v>4</v>
      </c>
      <c r="BM23" s="61">
        <v>933.59999999999991</v>
      </c>
      <c r="BN23" s="61">
        <v>3</v>
      </c>
      <c r="BO23" s="61">
        <v>2</v>
      </c>
      <c r="BP23" s="61">
        <v>0</v>
      </c>
      <c r="BQ23" s="61">
        <v>8.3999999999999986</v>
      </c>
      <c r="BR23" s="62">
        <v>-0.52</v>
      </c>
      <c r="BS23" s="62"/>
      <c r="BT23" s="62">
        <v>0.19</v>
      </c>
      <c r="BU23" s="62">
        <v>0.5</v>
      </c>
      <c r="BV23" s="62">
        <v>10</v>
      </c>
      <c r="BW23" s="61">
        <v>0</v>
      </c>
      <c r="BX23" s="153">
        <v>0</v>
      </c>
      <c r="BY23" s="61">
        <v>3</v>
      </c>
      <c r="BZ23" s="153">
        <v>0.14249999999999999</v>
      </c>
      <c r="CA23" s="62">
        <v>0</v>
      </c>
      <c r="CB23" s="62">
        <v>0</v>
      </c>
      <c r="CC23" s="62">
        <v>100</v>
      </c>
      <c r="CD23" s="63">
        <v>0</v>
      </c>
      <c r="CE23" s="60">
        <v>502</v>
      </c>
      <c r="CF23" s="61">
        <v>1999.8000000000002</v>
      </c>
      <c r="CG23" s="61">
        <v>58</v>
      </c>
      <c r="CH23" s="61">
        <v>40</v>
      </c>
      <c r="CI23" s="61">
        <v>1</v>
      </c>
      <c r="CJ23" s="61">
        <v>14.3</v>
      </c>
      <c r="CK23" s="62">
        <v>0.6</v>
      </c>
      <c r="CL23" s="62"/>
      <c r="CM23" s="62">
        <v>1.8</v>
      </c>
      <c r="CN23" s="62">
        <v>5.6</v>
      </c>
      <c r="CO23" s="62">
        <v>9.1999999999999993</v>
      </c>
      <c r="CP23" s="61">
        <v>9</v>
      </c>
      <c r="CQ23" s="153">
        <v>3.2270916334661358E-2</v>
      </c>
      <c r="CR23" s="61">
        <v>49</v>
      </c>
      <c r="CS23" s="153">
        <v>0.17569721115537851</v>
      </c>
      <c r="CT23" s="62">
        <v>55.6</v>
      </c>
      <c r="CU23" s="62">
        <v>7</v>
      </c>
      <c r="CV23" s="62">
        <v>78.2</v>
      </c>
      <c r="CW23" s="63">
        <v>19.8</v>
      </c>
      <c r="CX23" s="60">
        <v>218</v>
      </c>
      <c r="CY23" s="61">
        <v>4097</v>
      </c>
      <c r="CZ23" s="61">
        <v>40</v>
      </c>
      <c r="DA23" s="61">
        <v>23</v>
      </c>
      <c r="DB23" s="61">
        <v>2</v>
      </c>
      <c r="DC23" s="61">
        <v>26.400000000000002</v>
      </c>
      <c r="DD23" s="62">
        <v>0.32</v>
      </c>
      <c r="DE23" s="61"/>
      <c r="DF23" s="62">
        <v>1.25</v>
      </c>
      <c r="DG23" s="62">
        <v>5.0999999999999996</v>
      </c>
      <c r="DH23" s="62">
        <v>10.8</v>
      </c>
      <c r="DI23" s="61">
        <v>10</v>
      </c>
      <c r="DJ23" s="153">
        <v>5.73394495412844E-2</v>
      </c>
      <c r="DK23" s="61">
        <v>30</v>
      </c>
      <c r="DL23" s="153">
        <v>0.17201834862385321</v>
      </c>
      <c r="DM23" s="62">
        <v>20</v>
      </c>
      <c r="DN23" s="62">
        <v>0</v>
      </c>
      <c r="DO23" s="62">
        <v>79.599999999999994</v>
      </c>
      <c r="DP23" s="63">
        <v>18.2</v>
      </c>
      <c r="DQ23" s="60">
        <v>89</v>
      </c>
      <c r="DR23" s="61">
        <v>705</v>
      </c>
      <c r="DS23" s="61">
        <v>13</v>
      </c>
      <c r="DT23" s="61">
        <v>9</v>
      </c>
      <c r="DU23" s="61">
        <v>1</v>
      </c>
      <c r="DV23" s="61"/>
      <c r="DW23" s="62"/>
      <c r="DX23" s="61"/>
      <c r="DY23" s="53">
        <v>1.33</v>
      </c>
      <c r="DZ23" s="53">
        <v>4.3</v>
      </c>
      <c r="EA23" s="62">
        <v>7.2</v>
      </c>
      <c r="EB23" s="61">
        <v>2</v>
      </c>
      <c r="EC23" s="153">
        <v>2.9887640449438205E-2</v>
      </c>
      <c r="ED23" s="61">
        <v>11</v>
      </c>
      <c r="EE23" s="153">
        <v>0.16438202247191011</v>
      </c>
      <c r="EF23" s="62">
        <v>0</v>
      </c>
      <c r="EG23" s="62">
        <v>10</v>
      </c>
      <c r="EH23" s="62">
        <v>69.7</v>
      </c>
      <c r="EI23" s="63">
        <v>25</v>
      </c>
      <c r="EJ23" s="162"/>
      <c r="EO23" s="89"/>
    </row>
    <row r="24" spans="1:145" x14ac:dyDescent="0.2">
      <c r="A24" s="199">
        <v>22</v>
      </c>
      <c r="B24" s="354" t="s">
        <v>956</v>
      </c>
      <c r="C24" s="120">
        <v>6.64</v>
      </c>
      <c r="D24" s="34" t="s">
        <v>704</v>
      </c>
      <c r="E24" s="200">
        <v>3</v>
      </c>
      <c r="F24" s="205">
        <v>38472</v>
      </c>
      <c r="G24" s="230">
        <v>20.424657534246574</v>
      </c>
      <c r="H24" s="231" t="s">
        <v>628</v>
      </c>
      <c r="I24" s="231">
        <v>21.005479452054793</v>
      </c>
      <c r="J24" s="231" t="s">
        <v>983</v>
      </c>
      <c r="K24" s="231" t="s">
        <v>984</v>
      </c>
      <c r="L24" s="231" t="s">
        <v>988</v>
      </c>
      <c r="M24" s="203">
        <v>72</v>
      </c>
      <c r="N24" s="203">
        <v>175</v>
      </c>
      <c r="O24" s="203">
        <v>4.5</v>
      </c>
      <c r="P24" s="204">
        <v>0</v>
      </c>
      <c r="Q24" s="193">
        <v>0</v>
      </c>
      <c r="R24" s="194">
        <v>0</v>
      </c>
      <c r="S24" s="194">
        <v>0.18117744610281925</v>
      </c>
      <c r="T24" s="194">
        <v>0.29839883551673946</v>
      </c>
      <c r="U24" s="194">
        <v>0.33372502937720327</v>
      </c>
      <c r="V24" s="194">
        <v>0.33372502937720327</v>
      </c>
      <c r="W24" s="208">
        <v>0.31703877790834312</v>
      </c>
      <c r="X24" s="183">
        <v>19.353424657534248</v>
      </c>
      <c r="Y24" s="183">
        <v>2.39</v>
      </c>
      <c r="Z24" s="183">
        <v>5.9</v>
      </c>
      <c r="AA24" s="184">
        <v>12.7</v>
      </c>
      <c r="AB24" s="183">
        <v>0</v>
      </c>
      <c r="AC24" s="183">
        <v>0</v>
      </c>
      <c r="AD24" s="288">
        <v>2.2146341463414633E-2</v>
      </c>
      <c r="AE24" s="288">
        <v>0.18270731707317073</v>
      </c>
      <c r="AF24" s="185">
        <v>0.113</v>
      </c>
      <c r="AG24" s="185">
        <v>0.223</v>
      </c>
      <c r="AH24" s="185">
        <v>0.76900000000000002</v>
      </c>
      <c r="AI24" s="183">
        <v>85.352842554488646</v>
      </c>
      <c r="AJ24" s="186">
        <v>82.753376956156984</v>
      </c>
      <c r="AK24" s="48">
        <v>8</v>
      </c>
      <c r="AL24" s="232">
        <v>7</v>
      </c>
      <c r="AM24" s="232">
        <v>4</v>
      </c>
      <c r="AN24" s="232">
        <v>4</v>
      </c>
      <c r="AO24" s="232">
        <v>8</v>
      </c>
      <c r="AP24" s="232">
        <v>3</v>
      </c>
      <c r="AQ24" s="232">
        <v>0</v>
      </c>
      <c r="AR24" s="233">
        <v>0</v>
      </c>
      <c r="AS24" s="60"/>
      <c r="AT24" s="61">
        <v>1</v>
      </c>
      <c r="AU24" s="61"/>
      <c r="AV24" s="61"/>
      <c r="AW24" s="61"/>
      <c r="AX24" s="61"/>
      <c r="AY24" s="62"/>
      <c r="AZ24" s="62"/>
      <c r="BA24" s="62"/>
      <c r="BB24" s="62"/>
      <c r="BC24" s="62"/>
      <c r="BD24" s="61"/>
      <c r="BE24" s="153"/>
      <c r="BF24" s="61"/>
      <c r="BG24" s="153"/>
      <c r="BH24" s="62"/>
      <c r="BI24" s="62"/>
      <c r="BJ24" s="62"/>
      <c r="BK24" s="63"/>
      <c r="BL24" s="60"/>
      <c r="BM24" s="61">
        <v>1</v>
      </c>
      <c r="BN24" s="61"/>
      <c r="BO24" s="61"/>
      <c r="BP24" s="61"/>
      <c r="BQ24" s="61"/>
      <c r="BR24" s="62"/>
      <c r="BS24" s="62"/>
      <c r="BT24" s="62"/>
      <c r="BU24" s="62"/>
      <c r="BV24" s="62"/>
      <c r="BW24" s="61"/>
      <c r="BX24" s="153" t="e">
        <v>#DIV/0!</v>
      </c>
      <c r="BY24" s="61">
        <v>0</v>
      </c>
      <c r="BZ24" s="153" t="e">
        <v>#DIV/0!</v>
      </c>
      <c r="CA24" s="62"/>
      <c r="CB24" s="62"/>
      <c r="CC24" s="62"/>
      <c r="CD24" s="63"/>
      <c r="CE24" s="60">
        <v>437</v>
      </c>
      <c r="CF24" s="61">
        <v>2412</v>
      </c>
      <c r="CG24" s="61">
        <v>43</v>
      </c>
      <c r="CH24" s="61">
        <v>27</v>
      </c>
      <c r="CI24" s="61">
        <v>3</v>
      </c>
      <c r="CJ24" s="61">
        <v>23</v>
      </c>
      <c r="CK24" s="62"/>
      <c r="CL24" s="62"/>
      <c r="CM24" s="62">
        <v>2.38</v>
      </c>
      <c r="CN24" s="62">
        <v>4.3</v>
      </c>
      <c r="CO24" s="62">
        <v>13.1</v>
      </c>
      <c r="CP24" s="61">
        <v>5</v>
      </c>
      <c r="CQ24" s="153">
        <v>2.7231121281464533E-2</v>
      </c>
      <c r="CR24" s="61">
        <v>38</v>
      </c>
      <c r="CS24" s="153">
        <v>0.20695652173913043</v>
      </c>
      <c r="CT24" s="62">
        <v>80</v>
      </c>
      <c r="CU24" s="62">
        <v>10</v>
      </c>
      <c r="CV24" s="62">
        <v>73.8</v>
      </c>
      <c r="CW24" s="63">
        <v>26.2</v>
      </c>
      <c r="CX24" s="60">
        <v>820</v>
      </c>
      <c r="CY24" s="61">
        <v>2748</v>
      </c>
      <c r="CZ24" s="61">
        <v>74</v>
      </c>
      <c r="DA24" s="61">
        <v>47</v>
      </c>
      <c r="DB24" s="61">
        <v>5</v>
      </c>
      <c r="DC24" s="61">
        <v>25</v>
      </c>
      <c r="DD24" s="61"/>
      <c r="DE24" s="61"/>
      <c r="DF24" s="62">
        <v>2.27</v>
      </c>
      <c r="DG24" s="62">
        <v>5.9</v>
      </c>
      <c r="DH24" s="62">
        <v>14.3</v>
      </c>
      <c r="DI24" s="61">
        <v>8</v>
      </c>
      <c r="DJ24" s="153">
        <v>2.2146341463414633E-2</v>
      </c>
      <c r="DK24" s="61">
        <v>66</v>
      </c>
      <c r="DL24" s="153">
        <v>0.18270731707317073</v>
      </c>
      <c r="DM24" s="62">
        <v>50</v>
      </c>
      <c r="DN24" s="62">
        <v>11.3</v>
      </c>
      <c r="DO24" s="62">
        <v>22.3</v>
      </c>
      <c r="DP24" s="63">
        <v>76.900000000000006</v>
      </c>
      <c r="DQ24" s="60">
        <v>284</v>
      </c>
      <c r="DR24" s="61">
        <v>851</v>
      </c>
      <c r="DS24" s="61">
        <v>41</v>
      </c>
      <c r="DT24" s="61">
        <v>25</v>
      </c>
      <c r="DU24" s="61">
        <v>2</v>
      </c>
      <c r="DV24" s="61"/>
      <c r="DW24" s="61"/>
      <c r="DX24" s="61"/>
      <c r="DY24" s="53">
        <v>2.39</v>
      </c>
      <c r="DZ24" s="53">
        <v>2</v>
      </c>
      <c r="EA24" s="62">
        <v>12.7</v>
      </c>
      <c r="EB24" s="61">
        <v>7</v>
      </c>
      <c r="EC24" s="153">
        <v>5.8908450704225353E-2</v>
      </c>
      <c r="ED24" s="61">
        <v>34</v>
      </c>
      <c r="EE24" s="153">
        <v>0.28612676056338027</v>
      </c>
      <c r="EF24" s="62">
        <v>42.9</v>
      </c>
      <c r="EG24" s="62">
        <v>10.7</v>
      </c>
      <c r="EH24" s="62">
        <v>27.9</v>
      </c>
      <c r="EI24" s="63">
        <v>72.099999999999994</v>
      </c>
      <c r="EJ24" s="162"/>
      <c r="EO24" s="89"/>
    </row>
    <row r="25" spans="1:145" x14ac:dyDescent="0.2">
      <c r="A25" s="199">
        <v>23</v>
      </c>
      <c r="B25" s="354" t="s">
        <v>855</v>
      </c>
      <c r="C25" s="120">
        <v>6.6185714285714283</v>
      </c>
      <c r="D25" s="121" t="s">
        <v>656</v>
      </c>
      <c r="E25" s="200">
        <v>1</v>
      </c>
      <c r="F25" s="205">
        <v>37999</v>
      </c>
      <c r="G25" s="230">
        <v>21.720547945205478</v>
      </c>
      <c r="H25" s="202" t="s">
        <v>669</v>
      </c>
      <c r="I25" s="231">
        <v>22.301369863013697</v>
      </c>
      <c r="J25" s="231" t="s">
        <v>978</v>
      </c>
      <c r="K25" s="231" t="s">
        <v>979</v>
      </c>
      <c r="L25" s="231" t="s">
        <v>987</v>
      </c>
      <c r="M25" s="203">
        <v>78</v>
      </c>
      <c r="N25" s="203">
        <v>200</v>
      </c>
      <c r="O25" s="203">
        <v>4.45</v>
      </c>
      <c r="P25" s="204">
        <v>0</v>
      </c>
      <c r="Q25" s="193">
        <v>0</v>
      </c>
      <c r="R25" s="194">
        <v>2.905651777575205E-2</v>
      </c>
      <c r="S25" s="194">
        <v>0.12051832952866925</v>
      </c>
      <c r="T25" s="194">
        <v>0.22317772317772316</v>
      </c>
      <c r="U25" s="194">
        <v>0</v>
      </c>
      <c r="V25" s="194">
        <v>0.22317772317772316</v>
      </c>
      <c r="W25" s="208">
        <v>0.22317772317772316</v>
      </c>
      <c r="X25" s="183">
        <v>20.649315068493152</v>
      </c>
      <c r="Y25" s="183">
        <v>1.81</v>
      </c>
      <c r="Z25" s="183">
        <v>6.5</v>
      </c>
      <c r="AA25" s="184">
        <v>13.2</v>
      </c>
      <c r="AB25" s="183">
        <v>0</v>
      </c>
      <c r="AC25" s="183">
        <v>0</v>
      </c>
      <c r="AD25" s="288">
        <v>5.3137614678899089E-2</v>
      </c>
      <c r="AE25" s="288">
        <v>0.15609174311926607</v>
      </c>
      <c r="AF25" s="185">
        <v>8.1000000000000003E-2</v>
      </c>
      <c r="AG25" s="185">
        <v>0.74299999999999999</v>
      </c>
      <c r="AH25" s="185">
        <v>0.25700000000000001</v>
      </c>
      <c r="AI25" s="183">
        <v>102.0046446858664</v>
      </c>
      <c r="AJ25" s="186">
        <v>111.51437195929789</v>
      </c>
      <c r="AK25" s="48">
        <v>6</v>
      </c>
      <c r="AL25" s="232">
        <v>5</v>
      </c>
      <c r="AM25" s="232">
        <v>3</v>
      </c>
      <c r="AN25" s="232">
        <v>5</v>
      </c>
      <c r="AO25" s="232">
        <v>9</v>
      </c>
      <c r="AP25" s="232">
        <v>8</v>
      </c>
      <c r="AQ25" s="232">
        <v>0</v>
      </c>
      <c r="AR25" s="233">
        <v>0.5</v>
      </c>
      <c r="AS25" s="60"/>
      <c r="AT25" s="61">
        <v>1</v>
      </c>
      <c r="AU25" s="61"/>
      <c r="AV25" s="61"/>
      <c r="AW25" s="61"/>
      <c r="AX25" s="61">
        <v>1</v>
      </c>
      <c r="AY25" s="62"/>
      <c r="AZ25" s="62"/>
      <c r="BA25" s="62"/>
      <c r="BB25" s="62"/>
      <c r="BC25" s="62"/>
      <c r="BD25" s="62"/>
      <c r="BE25" s="153"/>
      <c r="BF25" s="61"/>
      <c r="BG25" s="153"/>
      <c r="BH25" s="163"/>
      <c r="BI25" s="163"/>
      <c r="BJ25" s="163"/>
      <c r="BK25" s="164"/>
      <c r="BL25" s="60">
        <v>51</v>
      </c>
      <c r="BM25" s="61">
        <v>1755.2</v>
      </c>
      <c r="BN25" s="61">
        <v>8</v>
      </c>
      <c r="BO25" s="61">
        <v>5</v>
      </c>
      <c r="BP25" s="61">
        <v>2</v>
      </c>
      <c r="BQ25" s="61">
        <v>12</v>
      </c>
      <c r="BR25" s="62"/>
      <c r="BS25" s="62"/>
      <c r="BT25" s="62">
        <v>0.36</v>
      </c>
      <c r="BU25" s="62">
        <v>4</v>
      </c>
      <c r="BV25" s="62">
        <v>6.4</v>
      </c>
      <c r="BW25" s="61">
        <v>2</v>
      </c>
      <c r="BX25" s="153">
        <v>1.4117647058823528E-2</v>
      </c>
      <c r="BY25" s="61">
        <v>6</v>
      </c>
      <c r="BZ25" s="153">
        <v>4.2352941176470579E-2</v>
      </c>
      <c r="CA25" s="163">
        <v>50</v>
      </c>
      <c r="CB25" s="163">
        <v>0</v>
      </c>
      <c r="CC25" s="163">
        <v>88.3</v>
      </c>
      <c r="CD25" s="164">
        <v>11</v>
      </c>
      <c r="CE25" s="60">
        <v>359</v>
      </c>
      <c r="CF25" s="61">
        <v>2978.8</v>
      </c>
      <c r="CG25" s="61">
        <v>37</v>
      </c>
      <c r="CH25" s="61">
        <v>29</v>
      </c>
      <c r="CI25" s="61">
        <v>5</v>
      </c>
      <c r="CJ25" s="61">
        <v>19.8</v>
      </c>
      <c r="CK25" s="62"/>
      <c r="CL25" s="62"/>
      <c r="CM25" s="62">
        <v>1.27</v>
      </c>
      <c r="CN25" s="62">
        <v>2.2000000000000002</v>
      </c>
      <c r="CO25" s="62">
        <v>13.2</v>
      </c>
      <c r="CP25" s="61">
        <v>9</v>
      </c>
      <c r="CQ25" s="153">
        <v>3.1838440111420611E-2</v>
      </c>
      <c r="CR25" s="61">
        <v>28</v>
      </c>
      <c r="CS25" s="153">
        <v>9.905292479108635E-2</v>
      </c>
      <c r="CT25" s="163">
        <v>77.8</v>
      </c>
      <c r="CU25" s="163">
        <v>3.3</v>
      </c>
      <c r="CV25" s="163">
        <v>67.7</v>
      </c>
      <c r="CW25" s="164">
        <v>32</v>
      </c>
      <c r="CX25" s="60">
        <v>545</v>
      </c>
      <c r="CY25" s="61">
        <v>2442</v>
      </c>
      <c r="CZ25" s="61">
        <v>63</v>
      </c>
      <c r="DA25" s="61">
        <v>34</v>
      </c>
      <c r="DB25" s="61">
        <v>6</v>
      </c>
      <c r="DC25" s="61">
        <v>15.600000000000001</v>
      </c>
      <c r="DD25" s="61"/>
      <c r="DE25" s="61"/>
      <c r="DF25" s="62">
        <v>1.81</v>
      </c>
      <c r="DG25" s="62">
        <v>6.5</v>
      </c>
      <c r="DH25" s="62">
        <v>13.2</v>
      </c>
      <c r="DI25" s="61">
        <v>16</v>
      </c>
      <c r="DJ25" s="153">
        <v>5.3137614678899089E-2</v>
      </c>
      <c r="DK25" s="61">
        <v>47</v>
      </c>
      <c r="DL25" s="153">
        <v>0.15609174311926607</v>
      </c>
      <c r="DM25" s="62">
        <v>50</v>
      </c>
      <c r="DN25" s="62">
        <v>8.1</v>
      </c>
      <c r="DO25" s="62">
        <v>74.3</v>
      </c>
      <c r="DP25" s="63">
        <v>25.7</v>
      </c>
      <c r="DQ25" s="60"/>
      <c r="DR25" s="61">
        <v>1</v>
      </c>
      <c r="DS25" s="61"/>
      <c r="DT25" s="61"/>
      <c r="DU25" s="61"/>
      <c r="DV25" s="61"/>
      <c r="DW25" s="61"/>
      <c r="DX25" s="61"/>
      <c r="DY25" s="53"/>
      <c r="DZ25" s="53"/>
      <c r="EA25" s="62"/>
      <c r="EB25" s="61"/>
      <c r="EC25" s="62"/>
      <c r="ED25" s="62"/>
      <c r="EE25" s="62"/>
      <c r="EF25" s="62"/>
      <c r="EG25" s="62"/>
      <c r="EH25" s="62"/>
      <c r="EI25" s="63"/>
      <c r="EJ25" s="162"/>
      <c r="EO25" s="89"/>
    </row>
    <row r="26" spans="1:145" x14ac:dyDescent="0.2">
      <c r="A26" s="199">
        <v>24</v>
      </c>
      <c r="B26" s="354" t="s">
        <v>852</v>
      </c>
      <c r="C26" s="120">
        <v>6.394285714285715</v>
      </c>
      <c r="D26" s="121" t="s">
        <v>853</v>
      </c>
      <c r="E26" s="200">
        <v>2</v>
      </c>
      <c r="F26" s="205">
        <v>37803</v>
      </c>
      <c r="G26" s="230">
        <v>22.257534246575343</v>
      </c>
      <c r="H26" s="202" t="s">
        <v>669</v>
      </c>
      <c r="I26" s="231">
        <v>22.838356164383562</v>
      </c>
      <c r="J26" s="231" t="s">
        <v>976</v>
      </c>
      <c r="K26" s="231" t="s">
        <v>979</v>
      </c>
      <c r="L26" s="231" t="s">
        <v>986</v>
      </c>
      <c r="M26" s="203">
        <v>75</v>
      </c>
      <c r="N26" s="203">
        <v>195</v>
      </c>
      <c r="O26" s="203">
        <v>4.5</v>
      </c>
      <c r="P26" s="204">
        <v>0</v>
      </c>
      <c r="Q26" s="193">
        <v>0</v>
      </c>
      <c r="R26" s="194">
        <v>0.23996956281128942</v>
      </c>
      <c r="S26" s="194">
        <v>0.22938781445397705</v>
      </c>
      <c r="T26" s="194">
        <v>0.32242063492063489</v>
      </c>
      <c r="U26" s="194">
        <v>0.17288444040036396</v>
      </c>
      <c r="V26" s="194">
        <v>0.24765253766049944</v>
      </c>
      <c r="W26" s="208">
        <v>0.24765253766049944</v>
      </c>
      <c r="X26" s="183">
        <v>19.183561643835617</v>
      </c>
      <c r="Y26" s="183">
        <v>2.4500000000000002</v>
      </c>
      <c r="Z26" s="183">
        <v>5</v>
      </c>
      <c r="AA26" s="184">
        <v>11.7</v>
      </c>
      <c r="AB26" s="183">
        <v>0</v>
      </c>
      <c r="AC26" s="183">
        <v>0</v>
      </c>
      <c r="AD26" s="288">
        <v>3.7692307692307692E-2</v>
      </c>
      <c r="AE26" s="288">
        <v>0.27755244755244757</v>
      </c>
      <c r="AF26" s="185">
        <v>2.1000000000000001E-2</v>
      </c>
      <c r="AG26" s="185">
        <v>0.77700000000000002</v>
      </c>
      <c r="AH26" s="185">
        <v>0.21</v>
      </c>
      <c r="AI26" s="183">
        <v>95.107453132144485</v>
      </c>
      <c r="AJ26" s="186">
        <v>98.033709987057009</v>
      </c>
      <c r="AK26" s="48">
        <v>6</v>
      </c>
      <c r="AL26" s="232">
        <v>8</v>
      </c>
      <c r="AM26" s="232">
        <v>4</v>
      </c>
      <c r="AN26" s="232">
        <v>3</v>
      </c>
      <c r="AO26" s="232">
        <v>8</v>
      </c>
      <c r="AP26" s="232">
        <v>6</v>
      </c>
      <c r="AQ26" s="232">
        <v>0</v>
      </c>
      <c r="AR26" s="233">
        <v>0</v>
      </c>
      <c r="AS26" s="60"/>
      <c r="AT26" s="61">
        <v>1</v>
      </c>
      <c r="AU26" s="61"/>
      <c r="AV26" s="61"/>
      <c r="AW26" s="61"/>
      <c r="AX26" s="61">
        <v>1</v>
      </c>
      <c r="AY26" s="62"/>
      <c r="AZ26" s="62"/>
      <c r="BA26" s="62"/>
      <c r="BB26" s="62"/>
      <c r="BC26" s="62"/>
      <c r="BD26" s="62"/>
      <c r="BE26" s="153"/>
      <c r="BF26" s="61"/>
      <c r="BG26" s="153"/>
      <c r="BH26" s="163"/>
      <c r="BI26" s="163"/>
      <c r="BJ26" s="163"/>
      <c r="BK26" s="164"/>
      <c r="BL26" s="60">
        <v>519</v>
      </c>
      <c r="BM26" s="61">
        <v>2710.5</v>
      </c>
      <c r="BN26" s="61">
        <v>55</v>
      </c>
      <c r="BO26" s="61">
        <v>37</v>
      </c>
      <c r="BP26" s="61">
        <v>6</v>
      </c>
      <c r="BQ26" s="61">
        <v>20.8</v>
      </c>
      <c r="BR26" s="62"/>
      <c r="BS26" s="62"/>
      <c r="BT26" s="62">
        <v>1.62</v>
      </c>
      <c r="BU26" s="62">
        <v>3.2</v>
      </c>
      <c r="BV26" s="62">
        <v>14.2</v>
      </c>
      <c r="BW26" s="61">
        <v>14</v>
      </c>
      <c r="BX26" s="153">
        <v>4.3699421965317925E-2</v>
      </c>
      <c r="BY26" s="61">
        <v>41</v>
      </c>
      <c r="BZ26" s="153">
        <v>0.12797687861271678</v>
      </c>
      <c r="CA26" s="163">
        <v>63.6</v>
      </c>
      <c r="CB26" s="163">
        <v>2.6</v>
      </c>
      <c r="CC26" s="163">
        <v>89.4</v>
      </c>
      <c r="CD26" s="164">
        <v>10.6</v>
      </c>
      <c r="CE26" s="60">
        <v>631</v>
      </c>
      <c r="CF26" s="61">
        <v>2750.7999999999997</v>
      </c>
      <c r="CG26" s="61">
        <v>68</v>
      </c>
      <c r="CH26" s="61">
        <v>42</v>
      </c>
      <c r="CI26" s="61">
        <v>6</v>
      </c>
      <c r="CJ26" s="61">
        <v>24.7</v>
      </c>
      <c r="CK26" s="62"/>
      <c r="CL26" s="62"/>
      <c r="CM26" s="62">
        <v>1.79</v>
      </c>
      <c r="CN26" s="62">
        <v>5</v>
      </c>
      <c r="CO26" s="62">
        <v>11.8</v>
      </c>
      <c r="CP26" s="61">
        <v>5</v>
      </c>
      <c r="CQ26" s="153">
        <v>1.4183835182250396E-2</v>
      </c>
      <c r="CR26" s="61">
        <v>63</v>
      </c>
      <c r="CS26" s="153">
        <v>0.17871632329635501</v>
      </c>
      <c r="CT26" s="163">
        <v>41.7</v>
      </c>
      <c r="CU26" s="163">
        <v>12.5</v>
      </c>
      <c r="CV26" s="163">
        <v>86.6</v>
      </c>
      <c r="CW26" s="164">
        <v>13.4</v>
      </c>
      <c r="CX26" s="60">
        <v>715</v>
      </c>
      <c r="CY26" s="61">
        <v>2217.6000000000004</v>
      </c>
      <c r="CZ26" s="61">
        <v>92</v>
      </c>
      <c r="DA26" s="61">
        <v>47</v>
      </c>
      <c r="DB26" s="61">
        <v>2</v>
      </c>
      <c r="DC26" s="61">
        <v>15.600000000000001</v>
      </c>
      <c r="DD26" s="61"/>
      <c r="DE26" s="61"/>
      <c r="DF26" s="62">
        <v>2.4500000000000002</v>
      </c>
      <c r="DG26" s="62">
        <v>3.3</v>
      </c>
      <c r="DH26" s="62">
        <v>13.9</v>
      </c>
      <c r="DI26" s="61">
        <v>11</v>
      </c>
      <c r="DJ26" s="153">
        <v>3.7692307692307692E-2</v>
      </c>
      <c r="DK26" s="61">
        <v>81</v>
      </c>
      <c r="DL26" s="153">
        <v>0.27755244755244757</v>
      </c>
      <c r="DM26" s="62">
        <v>52.2</v>
      </c>
      <c r="DN26" s="62">
        <v>2.1</v>
      </c>
      <c r="DO26" s="62">
        <v>77.7</v>
      </c>
      <c r="DP26" s="63">
        <v>21</v>
      </c>
      <c r="DQ26" s="60">
        <v>190</v>
      </c>
      <c r="DR26" s="61">
        <v>1099</v>
      </c>
      <c r="DS26" s="61">
        <v>18</v>
      </c>
      <c r="DT26" s="61">
        <v>13</v>
      </c>
      <c r="DU26" s="61">
        <v>3</v>
      </c>
      <c r="DV26" s="61"/>
      <c r="DW26" s="61"/>
      <c r="DX26" s="61"/>
      <c r="DY26" s="53">
        <v>2.3199999999999998</v>
      </c>
      <c r="DZ26" s="53">
        <v>4</v>
      </c>
      <c r="EA26" s="62">
        <v>11.7</v>
      </c>
      <c r="EB26" s="61">
        <v>2</v>
      </c>
      <c r="EC26" s="153">
        <v>2.4421052631578948E-2</v>
      </c>
      <c r="ED26" s="61">
        <v>16</v>
      </c>
      <c r="EE26" s="153">
        <v>0.19536842105263158</v>
      </c>
      <c r="EF26" s="62">
        <v>50</v>
      </c>
      <c r="EG26" s="62">
        <v>0</v>
      </c>
      <c r="EH26" s="62">
        <v>62.7</v>
      </c>
      <c r="EI26" s="63">
        <v>37.299999999999997</v>
      </c>
      <c r="EJ26" s="162"/>
      <c r="EO26" s="89"/>
    </row>
    <row r="27" spans="1:145" x14ac:dyDescent="0.2">
      <c r="A27" s="199">
        <v>25</v>
      </c>
      <c r="B27" s="354" t="s">
        <v>863</v>
      </c>
      <c r="C27" s="120">
        <v>6.354285714285715</v>
      </c>
      <c r="D27" s="121" t="s">
        <v>766</v>
      </c>
      <c r="E27" s="200">
        <v>1</v>
      </c>
      <c r="F27" s="306">
        <v>37782</v>
      </c>
      <c r="G27" s="230">
        <v>22.315068493150687</v>
      </c>
      <c r="H27" s="231" t="s">
        <v>628</v>
      </c>
      <c r="I27" s="231">
        <v>22.895890410958906</v>
      </c>
      <c r="J27" s="231" t="s">
        <v>983</v>
      </c>
      <c r="K27" s="231" t="s">
        <v>981</v>
      </c>
      <c r="L27" s="231" t="s">
        <v>986</v>
      </c>
      <c r="M27" s="203">
        <v>71</v>
      </c>
      <c r="N27" s="203">
        <v>180</v>
      </c>
      <c r="O27" s="203">
        <v>4.5</v>
      </c>
      <c r="P27" s="204">
        <v>0</v>
      </c>
      <c r="Q27" s="193">
        <v>0</v>
      </c>
      <c r="R27" s="194">
        <v>0</v>
      </c>
      <c r="S27" s="194">
        <v>0.1132109648593165</v>
      </c>
      <c r="T27" s="194">
        <v>0.32455773784649666</v>
      </c>
      <c r="U27" s="194">
        <v>0.30210772833723654</v>
      </c>
      <c r="V27" s="194">
        <v>0.3133327330918666</v>
      </c>
      <c r="W27" s="208">
        <v>0.3133327330918666</v>
      </c>
      <c r="X27" s="183">
        <v>21.243835616438357</v>
      </c>
      <c r="Y27" s="183">
        <v>3.49</v>
      </c>
      <c r="Z27" s="183">
        <v>9.1999999999999993</v>
      </c>
      <c r="AA27" s="184">
        <v>4.8</v>
      </c>
      <c r="AB27" s="183">
        <v>0</v>
      </c>
      <c r="AC27" s="183">
        <v>0</v>
      </c>
      <c r="AD27" s="288">
        <v>2.7381974248927035E-2</v>
      </c>
      <c r="AE27" s="288">
        <v>0.22652360515021455</v>
      </c>
      <c r="AF27" s="185">
        <v>5.0999999999999997E-2</v>
      </c>
      <c r="AG27" s="185">
        <v>0.10400000000000001</v>
      </c>
      <c r="AH27" s="185">
        <v>0.879</v>
      </c>
      <c r="AI27" s="183">
        <v>87.791495198902609</v>
      </c>
      <c r="AJ27" s="186">
        <v>83.350644078789216</v>
      </c>
      <c r="AK27" s="48">
        <v>8</v>
      </c>
      <c r="AL27" s="232">
        <v>4</v>
      </c>
      <c r="AM27" s="232">
        <v>6</v>
      </c>
      <c r="AN27" s="232">
        <v>7</v>
      </c>
      <c r="AO27" s="232">
        <v>8</v>
      </c>
      <c r="AP27" s="232">
        <v>3</v>
      </c>
      <c r="AQ27" s="232">
        <v>0</v>
      </c>
      <c r="AR27" s="233">
        <v>0</v>
      </c>
      <c r="AS27" s="60"/>
      <c r="AT27" s="61">
        <v>1</v>
      </c>
      <c r="AU27" s="61"/>
      <c r="AV27" s="61"/>
      <c r="AW27" s="61"/>
      <c r="AX27" s="61">
        <v>1</v>
      </c>
      <c r="AY27" s="62"/>
      <c r="AZ27" s="62"/>
      <c r="BA27" s="62"/>
      <c r="BB27" s="62"/>
      <c r="BC27" s="62"/>
      <c r="BD27" s="62"/>
      <c r="BE27" s="153"/>
      <c r="BF27" s="61"/>
      <c r="BG27" s="153"/>
      <c r="BH27" s="163"/>
      <c r="BI27" s="163"/>
      <c r="BJ27" s="163"/>
      <c r="BK27" s="164"/>
      <c r="BL27" s="60"/>
      <c r="BM27" s="61">
        <v>1</v>
      </c>
      <c r="BN27" s="61"/>
      <c r="BO27" s="61"/>
      <c r="BP27" s="61"/>
      <c r="BQ27" s="61">
        <v>1</v>
      </c>
      <c r="BR27" s="62"/>
      <c r="BS27" s="62"/>
      <c r="BT27" s="62"/>
      <c r="BU27" s="62"/>
      <c r="BV27" s="62"/>
      <c r="BW27" s="61"/>
      <c r="BX27" s="153"/>
      <c r="BY27" s="61"/>
      <c r="BZ27" s="153"/>
      <c r="CA27" s="163"/>
      <c r="CB27" s="163"/>
      <c r="CC27" s="163"/>
      <c r="CD27" s="164"/>
      <c r="CE27" s="60">
        <v>375</v>
      </c>
      <c r="CF27" s="61">
        <v>3312.4</v>
      </c>
      <c r="CG27" s="61">
        <v>37</v>
      </c>
      <c r="CH27" s="61">
        <v>27</v>
      </c>
      <c r="CI27" s="61">
        <v>2</v>
      </c>
      <c r="CJ27" s="61">
        <v>22.400000000000002</v>
      </c>
      <c r="CK27" s="62"/>
      <c r="CL27" s="62"/>
      <c r="CM27" s="62">
        <v>1.69</v>
      </c>
      <c r="CN27" s="62">
        <v>9.1999999999999993</v>
      </c>
      <c r="CO27" s="62">
        <v>10.4</v>
      </c>
      <c r="CP27" s="61">
        <v>3</v>
      </c>
      <c r="CQ27" s="153">
        <v>1.3520000000000001E-2</v>
      </c>
      <c r="CR27" s="61">
        <v>34</v>
      </c>
      <c r="CS27" s="153">
        <v>0.15322666666666668</v>
      </c>
      <c r="CT27" s="163">
        <v>27.3</v>
      </c>
      <c r="CU27" s="163">
        <v>3.6</v>
      </c>
      <c r="CV27" s="163">
        <v>4.2</v>
      </c>
      <c r="CW27" s="164">
        <v>95.8</v>
      </c>
      <c r="CX27" s="60">
        <v>932</v>
      </c>
      <c r="CY27" s="61">
        <v>2871.6000000000004</v>
      </c>
      <c r="CZ27" s="61">
        <v>102</v>
      </c>
      <c r="DA27" s="61">
        <v>74</v>
      </c>
      <c r="DB27" s="61">
        <v>6</v>
      </c>
      <c r="DC27" s="61">
        <v>19.200000000000003</v>
      </c>
      <c r="DD27" s="61"/>
      <c r="DE27" s="61"/>
      <c r="DF27" s="62">
        <v>2.3199999999999998</v>
      </c>
      <c r="DG27" s="62">
        <v>5.5</v>
      </c>
      <c r="DH27" s="62">
        <v>9.6</v>
      </c>
      <c r="DI27" s="61">
        <v>11</v>
      </c>
      <c r="DJ27" s="153">
        <v>2.7381974248927035E-2</v>
      </c>
      <c r="DK27" s="61">
        <v>91</v>
      </c>
      <c r="DL27" s="153">
        <v>0.22652360515021455</v>
      </c>
      <c r="DM27" s="62">
        <v>42.1</v>
      </c>
      <c r="DN27" s="62">
        <v>5.0999999999999996</v>
      </c>
      <c r="DO27" s="62">
        <v>10.4</v>
      </c>
      <c r="DP27" s="63">
        <v>87.9</v>
      </c>
      <c r="DQ27" s="60">
        <v>258</v>
      </c>
      <c r="DR27" s="61">
        <v>854</v>
      </c>
      <c r="DS27" s="61">
        <v>27</v>
      </c>
      <c r="DT27" s="61">
        <v>24</v>
      </c>
      <c r="DU27" s="61">
        <v>1</v>
      </c>
      <c r="DV27" s="61"/>
      <c r="DW27" s="61"/>
      <c r="DX27" s="61"/>
      <c r="DY27" s="53">
        <v>3.49</v>
      </c>
      <c r="DZ27" s="53">
        <v>7</v>
      </c>
      <c r="EA27" s="62">
        <v>4.8</v>
      </c>
      <c r="EB27" s="61">
        <v>4</v>
      </c>
      <c r="EC27" s="153">
        <v>5.4108527131782956E-2</v>
      </c>
      <c r="ED27" s="61">
        <v>23</v>
      </c>
      <c r="EE27" s="153">
        <v>0.31112403100775199</v>
      </c>
      <c r="EF27" s="62">
        <v>75</v>
      </c>
      <c r="EG27" s="62">
        <v>0</v>
      </c>
      <c r="EH27" s="62">
        <v>6.5</v>
      </c>
      <c r="EI27" s="63">
        <v>89.6</v>
      </c>
      <c r="EJ27" s="162"/>
      <c r="EO27" s="89"/>
    </row>
    <row r="28" spans="1:145" x14ac:dyDescent="0.2">
      <c r="A28" s="199">
        <v>26</v>
      </c>
      <c r="B28" s="354" t="s">
        <v>965</v>
      </c>
      <c r="C28" s="120">
        <v>6.0600000000000005</v>
      </c>
      <c r="D28" s="34" t="s">
        <v>763</v>
      </c>
      <c r="E28" s="200">
        <v>3</v>
      </c>
      <c r="F28" s="205">
        <v>37873</v>
      </c>
      <c r="G28" s="230">
        <v>22.065753424657533</v>
      </c>
      <c r="H28" s="231" t="s">
        <v>684</v>
      </c>
      <c r="I28" s="231">
        <v>22.646575342465752</v>
      </c>
      <c r="J28" s="231" t="s">
        <v>976</v>
      </c>
      <c r="K28" s="231" t="s">
        <v>982</v>
      </c>
      <c r="L28" s="231" t="s">
        <v>987</v>
      </c>
      <c r="M28" s="203">
        <v>76</v>
      </c>
      <c r="N28" s="203">
        <v>210</v>
      </c>
      <c r="O28" s="203">
        <v>4.5</v>
      </c>
      <c r="P28" s="204">
        <v>0</v>
      </c>
      <c r="Q28" s="193">
        <v>0</v>
      </c>
      <c r="R28" s="194">
        <v>9.7743521000893646E-2</v>
      </c>
      <c r="S28" s="194">
        <v>0.10489780177400694</v>
      </c>
      <c r="T28" s="194">
        <v>0.22919367383977185</v>
      </c>
      <c r="U28" s="194">
        <v>0</v>
      </c>
      <c r="V28" s="194">
        <v>0.22919367383977185</v>
      </c>
      <c r="W28" s="208">
        <v>0.21773399014778325</v>
      </c>
      <c r="X28" s="183">
        <v>20.994520547945207</v>
      </c>
      <c r="Y28" s="183">
        <v>2</v>
      </c>
      <c r="Z28" s="183">
        <v>5.9</v>
      </c>
      <c r="AA28" s="184">
        <v>12.8</v>
      </c>
      <c r="AB28" s="183">
        <v>0</v>
      </c>
      <c r="AC28" s="183">
        <v>0</v>
      </c>
      <c r="AD28" s="288">
        <v>4.2986425339366516E-2</v>
      </c>
      <c r="AE28" s="288">
        <v>0.17420814479638008</v>
      </c>
      <c r="AF28" s="185">
        <v>4.8000000000000001E-2</v>
      </c>
      <c r="AG28" s="185">
        <v>0.88099999999999989</v>
      </c>
      <c r="AH28" s="185">
        <v>0.11599999999999999</v>
      </c>
      <c r="AI28" s="183">
        <v>102.42341106538638</v>
      </c>
      <c r="AJ28" s="186">
        <v>107.69328264809538</v>
      </c>
      <c r="AK28" s="48">
        <v>6</v>
      </c>
      <c r="AL28" s="232">
        <v>5</v>
      </c>
      <c r="AM28" s="232">
        <v>4</v>
      </c>
      <c r="AN28" s="232">
        <v>4</v>
      </c>
      <c r="AO28" s="232">
        <v>8</v>
      </c>
      <c r="AP28" s="232">
        <v>7</v>
      </c>
      <c r="AQ28" s="232">
        <v>0</v>
      </c>
      <c r="AR28" s="233">
        <v>0</v>
      </c>
      <c r="AS28" s="60"/>
      <c r="AT28" s="61">
        <v>1</v>
      </c>
      <c r="AU28" s="61"/>
      <c r="AV28" s="61"/>
      <c r="AW28" s="61"/>
      <c r="AX28" s="61"/>
      <c r="AY28" s="62"/>
      <c r="AZ28" s="62"/>
      <c r="BA28" s="62"/>
      <c r="BB28" s="62"/>
      <c r="BC28" s="62"/>
      <c r="BD28" s="61"/>
      <c r="BE28" s="153"/>
      <c r="BF28" s="61"/>
      <c r="BG28" s="153"/>
      <c r="BH28" s="62"/>
      <c r="BI28" s="62"/>
      <c r="BJ28" s="62"/>
      <c r="BK28" s="63"/>
      <c r="BL28" s="60">
        <v>175</v>
      </c>
      <c r="BM28" s="61">
        <v>1790.4</v>
      </c>
      <c r="BN28" s="61">
        <v>20</v>
      </c>
      <c r="BO28" s="61">
        <v>10</v>
      </c>
      <c r="BP28" s="61">
        <v>2</v>
      </c>
      <c r="BQ28" s="61">
        <v>11.2</v>
      </c>
      <c r="BR28" s="62"/>
      <c r="BS28" s="62"/>
      <c r="BT28" s="62">
        <v>1.55</v>
      </c>
      <c r="BU28" s="62">
        <v>5.8</v>
      </c>
      <c r="BV28" s="62">
        <v>16.600000000000001</v>
      </c>
      <c r="BW28" s="61">
        <v>6</v>
      </c>
      <c r="BX28" s="153">
        <v>5.3142857142857144E-2</v>
      </c>
      <c r="BY28" s="61">
        <v>14</v>
      </c>
      <c r="BZ28" s="153">
        <v>0.124</v>
      </c>
      <c r="CA28" s="62">
        <v>16.7</v>
      </c>
      <c r="CB28" s="62">
        <v>16.7</v>
      </c>
      <c r="CC28" s="62">
        <v>80.8</v>
      </c>
      <c r="CD28" s="63">
        <v>19.2</v>
      </c>
      <c r="CE28" s="60">
        <v>136</v>
      </c>
      <c r="CF28" s="61">
        <v>1296.5</v>
      </c>
      <c r="CG28" s="61">
        <v>15</v>
      </c>
      <c r="CH28" s="61">
        <v>11</v>
      </c>
      <c r="CI28" s="61">
        <v>1</v>
      </c>
      <c r="CJ28" s="61">
        <v>8.5</v>
      </c>
      <c r="CK28" s="62"/>
      <c r="CL28" s="62"/>
      <c r="CM28" s="62">
        <v>1.23</v>
      </c>
      <c r="CN28" s="62">
        <v>1.7</v>
      </c>
      <c r="CO28" s="62">
        <v>17.399999999999999</v>
      </c>
      <c r="CP28" s="61">
        <v>4</v>
      </c>
      <c r="CQ28" s="153">
        <v>3.6176470588235289E-2</v>
      </c>
      <c r="CR28" s="61">
        <v>11</v>
      </c>
      <c r="CS28" s="153">
        <v>9.9485294117647047E-2</v>
      </c>
      <c r="CT28" s="62">
        <v>100</v>
      </c>
      <c r="CU28" s="62">
        <v>0</v>
      </c>
      <c r="CV28" s="62">
        <v>88.4</v>
      </c>
      <c r="CW28" s="63">
        <v>11.6</v>
      </c>
      <c r="CX28" s="60">
        <v>884</v>
      </c>
      <c r="CY28" s="61">
        <v>3857</v>
      </c>
      <c r="CZ28" s="61">
        <v>96</v>
      </c>
      <c r="DA28" s="61">
        <v>59</v>
      </c>
      <c r="DB28" s="61">
        <v>6</v>
      </c>
      <c r="DC28" s="61">
        <v>31</v>
      </c>
      <c r="DD28" s="61"/>
      <c r="DE28" s="61"/>
      <c r="DF28" s="62">
        <v>2</v>
      </c>
      <c r="DG28" s="62">
        <v>5.9</v>
      </c>
      <c r="DH28" s="62">
        <v>12.8</v>
      </c>
      <c r="DI28" s="61">
        <v>19</v>
      </c>
      <c r="DJ28" s="153">
        <v>4.2986425339366516E-2</v>
      </c>
      <c r="DK28" s="61">
        <v>77</v>
      </c>
      <c r="DL28" s="153">
        <v>0.17420814479638008</v>
      </c>
      <c r="DM28" s="62">
        <v>31.6</v>
      </c>
      <c r="DN28" s="62">
        <v>4.8</v>
      </c>
      <c r="DO28" s="62">
        <v>88.1</v>
      </c>
      <c r="DP28" s="63">
        <v>11.6</v>
      </c>
      <c r="DQ28" s="60"/>
      <c r="DR28" s="61">
        <v>1</v>
      </c>
      <c r="DS28" s="61"/>
      <c r="DT28" s="61"/>
      <c r="DU28" s="61"/>
      <c r="DV28" s="61"/>
      <c r="DW28" s="61"/>
      <c r="DX28" s="61"/>
      <c r="DY28" s="53"/>
      <c r="DZ28" s="53"/>
      <c r="EA28" s="62"/>
      <c r="EB28" s="61"/>
      <c r="EC28" s="153"/>
      <c r="ED28" s="61"/>
      <c r="EE28" s="153"/>
      <c r="EF28" s="62"/>
      <c r="EG28" s="62"/>
      <c r="EH28" s="62"/>
      <c r="EI28" s="63"/>
      <c r="EJ28" s="162"/>
      <c r="EO28" s="89"/>
    </row>
    <row r="29" spans="1:145" x14ac:dyDescent="0.2">
      <c r="A29" s="199">
        <v>27</v>
      </c>
      <c r="B29" s="354" t="s">
        <v>968</v>
      </c>
      <c r="C29" s="120">
        <v>6.0499999999999989</v>
      </c>
      <c r="D29" s="121" t="s">
        <v>792</v>
      </c>
      <c r="E29" s="200">
        <v>2</v>
      </c>
      <c r="F29" s="201">
        <v>37773</v>
      </c>
      <c r="G29" s="230">
        <v>22.339726027397262</v>
      </c>
      <c r="H29" s="231" t="s">
        <v>684</v>
      </c>
      <c r="I29" s="231">
        <v>22.920547945205481</v>
      </c>
      <c r="J29" s="231" t="s">
        <v>978</v>
      </c>
      <c r="K29" s="231" t="s">
        <v>984</v>
      </c>
      <c r="L29" s="231" t="s">
        <v>987</v>
      </c>
      <c r="M29" s="203">
        <v>72</v>
      </c>
      <c r="N29" s="203">
        <v>195</v>
      </c>
      <c r="O29" s="203">
        <v>4.5</v>
      </c>
      <c r="P29" s="204">
        <v>0</v>
      </c>
      <c r="Q29" s="193">
        <v>0</v>
      </c>
      <c r="R29" s="194">
        <v>0</v>
      </c>
      <c r="S29" s="194">
        <v>0.15025906735751296</v>
      </c>
      <c r="T29" s="194">
        <v>0.28943457646309528</v>
      </c>
      <c r="U29" s="194">
        <v>0</v>
      </c>
      <c r="V29" s="194">
        <v>0.28943457646309528</v>
      </c>
      <c r="W29" s="208">
        <v>0.28943457646309528</v>
      </c>
      <c r="X29" s="183">
        <v>21.268493150684932</v>
      </c>
      <c r="Y29" s="183">
        <v>2.02</v>
      </c>
      <c r="Z29" s="183">
        <v>7.3</v>
      </c>
      <c r="AA29" s="184">
        <v>10</v>
      </c>
      <c r="AB29" s="183">
        <v>0</v>
      </c>
      <c r="AC29" s="183">
        <v>0</v>
      </c>
      <c r="AD29" s="288">
        <v>4.1980440097799512E-2</v>
      </c>
      <c r="AE29" s="288">
        <v>0.17039119804400979</v>
      </c>
      <c r="AF29" s="185">
        <v>3.4000000000000002E-2</v>
      </c>
      <c r="AG29" s="185">
        <v>0.41799999999999998</v>
      </c>
      <c r="AH29" s="185">
        <v>0.56600000000000006</v>
      </c>
      <c r="AI29" s="183">
        <v>95.107453132144485</v>
      </c>
      <c r="AJ29" s="186">
        <v>92.210905751146356</v>
      </c>
      <c r="AK29" s="48">
        <v>7</v>
      </c>
      <c r="AL29" s="232">
        <v>4</v>
      </c>
      <c r="AM29" s="232">
        <v>4</v>
      </c>
      <c r="AN29" s="232">
        <v>5</v>
      </c>
      <c r="AO29" s="232">
        <v>8</v>
      </c>
      <c r="AP29" s="232">
        <v>5</v>
      </c>
      <c r="AQ29" s="232">
        <v>0</v>
      </c>
      <c r="AR29" s="233">
        <v>0</v>
      </c>
      <c r="AS29" s="60"/>
      <c r="AT29" s="61">
        <v>1</v>
      </c>
      <c r="AU29" s="61"/>
      <c r="AV29" s="61"/>
      <c r="AW29" s="61"/>
      <c r="AX29" s="61"/>
      <c r="AY29" s="62"/>
      <c r="AZ29" s="62"/>
      <c r="BA29" s="62"/>
      <c r="BB29" s="62"/>
      <c r="BC29" s="62"/>
      <c r="BD29" s="62"/>
      <c r="BE29" s="153"/>
      <c r="BF29" s="61"/>
      <c r="BG29" s="153"/>
      <c r="BH29" s="163"/>
      <c r="BI29" s="163"/>
      <c r="BJ29" s="163"/>
      <c r="BK29" s="164"/>
      <c r="BL29" s="60"/>
      <c r="BM29" s="61">
        <v>1</v>
      </c>
      <c r="BN29" s="61"/>
      <c r="BO29" s="61"/>
      <c r="BP29" s="61"/>
      <c r="BQ29" s="61"/>
      <c r="BR29" s="62"/>
      <c r="BS29" s="62"/>
      <c r="BT29" s="62"/>
      <c r="BU29" s="62"/>
      <c r="BV29" s="62"/>
      <c r="BW29" s="61"/>
      <c r="BX29" s="153"/>
      <c r="BY29" s="61"/>
      <c r="BZ29" s="153"/>
      <c r="CA29" s="163"/>
      <c r="CB29" s="163"/>
      <c r="CC29" s="163"/>
      <c r="CD29" s="164"/>
      <c r="CE29" s="60">
        <v>348</v>
      </c>
      <c r="CF29" s="61">
        <v>2316</v>
      </c>
      <c r="CG29" s="61">
        <v>35</v>
      </c>
      <c r="CH29" s="61">
        <v>22</v>
      </c>
      <c r="CI29" s="61">
        <v>2</v>
      </c>
      <c r="CJ29" s="61">
        <v>16</v>
      </c>
      <c r="CK29" s="62"/>
      <c r="CL29" s="62"/>
      <c r="CM29" s="62">
        <v>1.58</v>
      </c>
      <c r="CN29" s="62">
        <v>4.0999999999999996</v>
      </c>
      <c r="CO29" s="62">
        <v>14.1</v>
      </c>
      <c r="CP29" s="61">
        <v>12</v>
      </c>
      <c r="CQ29" s="153">
        <v>5.4482758620689659E-2</v>
      </c>
      <c r="CR29" s="61">
        <v>23</v>
      </c>
      <c r="CS29" s="153">
        <v>0.10442528735632184</v>
      </c>
      <c r="CT29" s="163">
        <v>50</v>
      </c>
      <c r="CU29" s="163">
        <v>12</v>
      </c>
      <c r="CV29" s="163">
        <v>58.2</v>
      </c>
      <c r="CW29" s="164">
        <v>41.8</v>
      </c>
      <c r="CX29" s="60">
        <v>818</v>
      </c>
      <c r="CY29" s="61">
        <v>2826.2000000000003</v>
      </c>
      <c r="CZ29" s="61">
        <v>86</v>
      </c>
      <c r="DA29" s="61">
        <v>57</v>
      </c>
      <c r="DB29" s="61">
        <v>7</v>
      </c>
      <c r="DC29" s="61">
        <v>20.8</v>
      </c>
      <c r="DD29" s="61"/>
      <c r="DE29" s="61"/>
      <c r="DF29" s="62">
        <v>2.02</v>
      </c>
      <c r="DG29" s="62">
        <v>7.3</v>
      </c>
      <c r="DH29" s="62">
        <v>10</v>
      </c>
      <c r="DI29" s="61">
        <v>17</v>
      </c>
      <c r="DJ29" s="153">
        <v>4.1980440097799512E-2</v>
      </c>
      <c r="DK29" s="61">
        <v>69</v>
      </c>
      <c r="DL29" s="153">
        <v>0.17039119804400979</v>
      </c>
      <c r="DM29" s="62">
        <v>58.8</v>
      </c>
      <c r="DN29" s="62">
        <v>3.4</v>
      </c>
      <c r="DO29" s="62">
        <v>41.8</v>
      </c>
      <c r="DP29" s="63">
        <v>56.6</v>
      </c>
      <c r="DQ29" s="60"/>
      <c r="DR29" s="61">
        <v>1</v>
      </c>
      <c r="DS29" s="61"/>
      <c r="DT29" s="61"/>
      <c r="DU29" s="61"/>
      <c r="DV29" s="61"/>
      <c r="DW29" s="61"/>
      <c r="DX29" s="61"/>
      <c r="DY29" s="53"/>
      <c r="DZ29" s="53"/>
      <c r="EA29" s="62"/>
      <c r="EB29" s="61"/>
      <c r="EC29" s="62"/>
      <c r="ED29" s="62"/>
      <c r="EE29" s="62"/>
      <c r="EF29" s="62"/>
      <c r="EG29" s="62"/>
      <c r="EH29" s="62"/>
      <c r="EI29" s="63"/>
      <c r="EJ29" s="162"/>
      <c r="EO29" s="89"/>
    </row>
    <row r="30" spans="1:145" x14ac:dyDescent="0.2">
      <c r="A30" s="199">
        <v>28</v>
      </c>
      <c r="B30" s="354" t="s">
        <v>966</v>
      </c>
      <c r="C30" s="120">
        <v>5.7257142857142851</v>
      </c>
      <c r="D30" s="121" t="s">
        <v>631</v>
      </c>
      <c r="E30" s="200">
        <v>1</v>
      </c>
      <c r="F30" s="205">
        <v>37540</v>
      </c>
      <c r="G30" s="230">
        <v>22.978082191780821</v>
      </c>
      <c r="H30" s="231" t="s">
        <v>754</v>
      </c>
      <c r="I30" s="231">
        <v>23.55890410958904</v>
      </c>
      <c r="J30" s="231" t="s">
        <v>976</v>
      </c>
      <c r="K30" s="231" t="s">
        <v>980</v>
      </c>
      <c r="L30" s="231" t="s">
        <v>987</v>
      </c>
      <c r="M30" s="203">
        <v>72</v>
      </c>
      <c r="N30" s="203">
        <v>190</v>
      </c>
      <c r="O30" s="203">
        <v>4.25</v>
      </c>
      <c r="P30" s="204">
        <v>0</v>
      </c>
      <c r="Q30" s="193">
        <v>7.9567779960707269E-2</v>
      </c>
      <c r="R30" s="194">
        <v>0.10118826587448941</v>
      </c>
      <c r="S30" s="194">
        <v>6.0355696236487039E-2</v>
      </c>
      <c r="T30" s="194">
        <v>0.12848984771573604</v>
      </c>
      <c r="U30" s="194">
        <v>0</v>
      </c>
      <c r="V30" s="194">
        <v>0.12848984771573604</v>
      </c>
      <c r="W30" s="208">
        <v>0.12848984771573604</v>
      </c>
      <c r="X30" s="183" t="s">
        <v>727</v>
      </c>
      <c r="Y30" s="183">
        <v>2.5299999999999998</v>
      </c>
      <c r="Z30" s="183">
        <v>6.6</v>
      </c>
      <c r="AA30" s="184">
        <v>26.7</v>
      </c>
      <c r="AB30" s="183">
        <v>0</v>
      </c>
      <c r="AC30" s="183">
        <v>0</v>
      </c>
      <c r="AD30" s="288">
        <v>7.2880658436213983E-2</v>
      </c>
      <c r="AE30" s="288">
        <v>0.13534979423868312</v>
      </c>
      <c r="AF30" s="185">
        <v>0.182</v>
      </c>
      <c r="AG30" s="185">
        <v>0.87599999999999989</v>
      </c>
      <c r="AH30" s="185">
        <v>0.124</v>
      </c>
      <c r="AI30" s="183">
        <v>116.47370122484166</v>
      </c>
      <c r="AJ30" s="186">
        <v>112.92643354888757</v>
      </c>
      <c r="AK30" s="48">
        <v>3</v>
      </c>
      <c r="AL30" s="232">
        <v>0</v>
      </c>
      <c r="AM30" s="232">
        <v>5</v>
      </c>
      <c r="AN30" s="232">
        <v>5</v>
      </c>
      <c r="AO30" s="232">
        <v>10</v>
      </c>
      <c r="AP30" s="232">
        <v>8</v>
      </c>
      <c r="AQ30" s="232">
        <v>0</v>
      </c>
      <c r="AR30" s="233">
        <v>1</v>
      </c>
      <c r="AS30" s="60">
        <v>81</v>
      </c>
      <c r="AT30" s="61">
        <v>1018</v>
      </c>
      <c r="AU30" s="61">
        <v>6</v>
      </c>
      <c r="AV30" s="61">
        <v>2</v>
      </c>
      <c r="AW30" s="61">
        <v>1</v>
      </c>
      <c r="AX30" s="61">
        <v>10</v>
      </c>
      <c r="AY30" s="62"/>
      <c r="AZ30" s="62"/>
      <c r="BA30" s="62">
        <v>3.86</v>
      </c>
      <c r="BB30" s="62">
        <v>19.5</v>
      </c>
      <c r="BC30" s="62">
        <v>21.2</v>
      </c>
      <c r="BD30" s="62">
        <v>2</v>
      </c>
      <c r="BE30" s="153">
        <v>9.5308641975308639E-2</v>
      </c>
      <c r="BF30" s="61">
        <v>4</v>
      </c>
      <c r="BG30" s="153">
        <v>0.19061728395061728</v>
      </c>
      <c r="BH30" s="163">
        <v>0</v>
      </c>
      <c r="BI30" s="163">
        <v>0</v>
      </c>
      <c r="BJ30" s="163">
        <v>60.9</v>
      </c>
      <c r="BK30" s="164">
        <v>39.1</v>
      </c>
      <c r="BL30" s="60">
        <v>109</v>
      </c>
      <c r="BM30" s="61">
        <v>1077.2</v>
      </c>
      <c r="BN30" s="61">
        <v>10</v>
      </c>
      <c r="BO30" s="61">
        <v>7</v>
      </c>
      <c r="BP30" s="61">
        <v>0</v>
      </c>
      <c r="BQ30" s="61">
        <v>6.4</v>
      </c>
      <c r="BR30" s="62"/>
      <c r="BS30" s="62"/>
      <c r="BT30" s="62">
        <v>3.3</v>
      </c>
      <c r="BU30" s="62">
        <v>2.7</v>
      </c>
      <c r="BV30" s="62">
        <v>14</v>
      </c>
      <c r="BW30" s="61">
        <v>0</v>
      </c>
      <c r="BX30" s="153">
        <v>0</v>
      </c>
      <c r="BY30" s="61">
        <v>10</v>
      </c>
      <c r="BZ30" s="153">
        <v>0.30275229357798167</v>
      </c>
      <c r="CA30" s="163">
        <v>0</v>
      </c>
      <c r="CB30" s="163">
        <v>0</v>
      </c>
      <c r="CC30" s="163">
        <v>94.1</v>
      </c>
      <c r="CD30" s="164">
        <v>5.9</v>
      </c>
      <c r="CE30" s="60">
        <v>225</v>
      </c>
      <c r="CF30" s="61">
        <v>3727.8999999999996</v>
      </c>
      <c r="CG30" s="61">
        <v>23</v>
      </c>
      <c r="CH30" s="61">
        <v>13</v>
      </c>
      <c r="CI30" s="61">
        <v>2</v>
      </c>
      <c r="CJ30" s="61">
        <v>37.4</v>
      </c>
      <c r="CK30" s="62"/>
      <c r="CL30" s="62"/>
      <c r="CM30" s="62">
        <v>1.7</v>
      </c>
      <c r="CN30" s="62">
        <v>6.6</v>
      </c>
      <c r="CO30" s="62">
        <v>18.3</v>
      </c>
      <c r="CP30" s="61">
        <v>3</v>
      </c>
      <c r="CQ30" s="153">
        <v>2.2666666666666668E-2</v>
      </c>
      <c r="CR30" s="61">
        <v>20</v>
      </c>
      <c r="CS30" s="153">
        <v>0.15111111111111111</v>
      </c>
      <c r="CT30" s="163">
        <v>0</v>
      </c>
      <c r="CU30" s="163">
        <v>13.3</v>
      </c>
      <c r="CV30" s="163">
        <v>90.4</v>
      </c>
      <c r="CW30" s="164">
        <v>9.6</v>
      </c>
      <c r="CX30" s="60">
        <v>243</v>
      </c>
      <c r="CY30" s="61">
        <v>1891.1999999999998</v>
      </c>
      <c r="CZ30" s="61">
        <v>20</v>
      </c>
      <c r="DA30" s="61">
        <v>9</v>
      </c>
      <c r="DB30" s="61">
        <v>3</v>
      </c>
      <c r="DC30" s="61">
        <v>13.200000000000001</v>
      </c>
      <c r="DD30" s="61"/>
      <c r="DE30" s="61"/>
      <c r="DF30" s="62">
        <v>2.5299999999999998</v>
      </c>
      <c r="DG30" s="62">
        <v>4.2</v>
      </c>
      <c r="DH30" s="62">
        <v>26.7</v>
      </c>
      <c r="DI30" s="61">
        <v>7</v>
      </c>
      <c r="DJ30" s="153">
        <v>7.2880658436213983E-2</v>
      </c>
      <c r="DK30" s="61">
        <v>13</v>
      </c>
      <c r="DL30" s="153">
        <v>0.13534979423868312</v>
      </c>
      <c r="DM30" s="62">
        <v>28.6</v>
      </c>
      <c r="DN30" s="62">
        <v>18.2</v>
      </c>
      <c r="DO30" s="62">
        <v>87.6</v>
      </c>
      <c r="DP30" s="63">
        <v>12.4</v>
      </c>
      <c r="DQ30" s="60"/>
      <c r="DR30" s="61">
        <v>1</v>
      </c>
      <c r="DS30" s="61"/>
      <c r="DT30" s="61"/>
      <c r="DU30" s="61"/>
      <c r="DV30" s="61"/>
      <c r="DW30" s="61"/>
      <c r="DX30" s="61"/>
      <c r="DY30" s="53"/>
      <c r="DZ30" s="53"/>
      <c r="EA30" s="62"/>
      <c r="EB30" s="61"/>
      <c r="EC30" s="62"/>
      <c r="ED30" s="62"/>
      <c r="EE30" s="62"/>
      <c r="EF30" s="62"/>
      <c r="EG30" s="62"/>
      <c r="EH30" s="62"/>
      <c r="EI30" s="63"/>
      <c r="EJ30" s="162"/>
      <c r="EO30" s="89"/>
    </row>
    <row r="31" spans="1:145" x14ac:dyDescent="0.2">
      <c r="A31" s="199">
        <v>29</v>
      </c>
      <c r="B31" s="354" t="s">
        <v>859</v>
      </c>
      <c r="C31" s="120">
        <v>5.5742857142857147</v>
      </c>
      <c r="D31" s="34" t="s">
        <v>647</v>
      </c>
      <c r="E31" s="200">
        <v>2</v>
      </c>
      <c r="F31" s="201">
        <v>37408</v>
      </c>
      <c r="G31" s="230">
        <v>23.339726027397262</v>
      </c>
      <c r="H31" s="202" t="s">
        <v>754</v>
      </c>
      <c r="I31" s="231">
        <v>23.920547945205481</v>
      </c>
      <c r="J31" s="231" t="s">
        <v>976</v>
      </c>
      <c r="K31" s="231" t="s">
        <v>982</v>
      </c>
      <c r="L31" s="231" t="s">
        <v>987</v>
      </c>
      <c r="M31" s="203">
        <v>76</v>
      </c>
      <c r="N31" s="203">
        <v>205</v>
      </c>
      <c r="O31" s="203">
        <v>4.5</v>
      </c>
      <c r="P31" s="204">
        <v>0</v>
      </c>
      <c r="Q31" s="193">
        <v>3.7994566140261497E-2</v>
      </c>
      <c r="R31" s="194">
        <v>2.6244343891402715E-2</v>
      </c>
      <c r="S31" s="194">
        <v>0.26947102604997336</v>
      </c>
      <c r="T31" s="194">
        <v>0.29403202328966521</v>
      </c>
      <c r="U31" s="194">
        <v>0</v>
      </c>
      <c r="V31" s="194">
        <v>0.29403202328966521</v>
      </c>
      <c r="W31" s="208">
        <v>0.29403202328966521</v>
      </c>
      <c r="X31" s="183">
        <v>21.265753424657536</v>
      </c>
      <c r="Y31" s="183">
        <v>2.0099999999999998</v>
      </c>
      <c r="Z31" s="183">
        <v>5.0999999999999996</v>
      </c>
      <c r="AA31" s="184">
        <v>11.9</v>
      </c>
      <c r="AB31" s="183">
        <v>0</v>
      </c>
      <c r="AC31" s="183">
        <v>0</v>
      </c>
      <c r="AD31" s="288">
        <v>5.97029702970297E-2</v>
      </c>
      <c r="AE31" s="288">
        <v>0.17413366336633662</v>
      </c>
      <c r="AF31" s="185">
        <v>3.5000000000000003E-2</v>
      </c>
      <c r="AG31" s="185">
        <v>0.88099999999999989</v>
      </c>
      <c r="AH31" s="185">
        <v>0.11900000000000001</v>
      </c>
      <c r="AI31" s="183">
        <v>99.984758420972412</v>
      </c>
      <c r="AJ31" s="186">
        <v>105.12915687075977</v>
      </c>
      <c r="AK31" s="48">
        <v>8</v>
      </c>
      <c r="AL31" s="232">
        <v>4</v>
      </c>
      <c r="AM31" s="232">
        <v>4</v>
      </c>
      <c r="AN31" s="232">
        <v>3</v>
      </c>
      <c r="AO31" s="232">
        <v>8</v>
      </c>
      <c r="AP31" s="232">
        <v>7</v>
      </c>
      <c r="AQ31" s="232">
        <v>0</v>
      </c>
      <c r="AR31" s="233">
        <v>0.25</v>
      </c>
      <c r="AS31" s="60">
        <v>179</v>
      </c>
      <c r="AT31" s="61">
        <v>4711.2000000000007</v>
      </c>
      <c r="AU31" s="61">
        <v>15</v>
      </c>
      <c r="AV31" s="61">
        <v>11</v>
      </c>
      <c r="AW31" s="61">
        <v>0</v>
      </c>
      <c r="AX31" s="61"/>
      <c r="AY31" s="62">
        <v>0.55000000000000004</v>
      </c>
      <c r="AZ31" s="62">
        <v>0.47</v>
      </c>
      <c r="BA31" s="62">
        <v>1.33</v>
      </c>
      <c r="BB31" s="62">
        <v>6.4</v>
      </c>
      <c r="BC31" s="62">
        <v>12.9</v>
      </c>
      <c r="BD31" s="61">
        <v>3</v>
      </c>
      <c r="BE31" s="153">
        <v>2.2290502793296092E-2</v>
      </c>
      <c r="BF31" s="61">
        <v>12</v>
      </c>
      <c r="BG31" s="153">
        <v>8.9162011173184369E-2</v>
      </c>
      <c r="BH31" s="62">
        <v>0</v>
      </c>
      <c r="BI31" s="62">
        <v>8.3000000000000007</v>
      </c>
      <c r="BJ31" s="62">
        <v>77.8</v>
      </c>
      <c r="BK31" s="63">
        <v>18.8</v>
      </c>
      <c r="BL31" s="60">
        <v>58</v>
      </c>
      <c r="BM31" s="61">
        <v>2210</v>
      </c>
      <c r="BN31" s="61">
        <v>7</v>
      </c>
      <c r="BO31" s="61">
        <v>5</v>
      </c>
      <c r="BP31" s="61">
        <v>1</v>
      </c>
      <c r="BQ31" s="61"/>
      <c r="BR31" s="62">
        <v>1.24</v>
      </c>
      <c r="BS31" s="62">
        <v>1.81</v>
      </c>
      <c r="BT31" s="62">
        <v>3.05</v>
      </c>
      <c r="BU31" s="62">
        <v>1.2</v>
      </c>
      <c r="BV31" s="62">
        <v>17.899999999999999</v>
      </c>
      <c r="BW31" s="61">
        <v>1</v>
      </c>
      <c r="BX31" s="153">
        <v>5.2586206896551718E-2</v>
      </c>
      <c r="BY31" s="61">
        <v>6</v>
      </c>
      <c r="BZ31" s="153">
        <v>0.31551724137931031</v>
      </c>
      <c r="CA31" s="62">
        <v>100</v>
      </c>
      <c r="CB31" s="62">
        <v>0</v>
      </c>
      <c r="CC31" s="62">
        <v>94.7</v>
      </c>
      <c r="CD31" s="63">
        <v>5.3</v>
      </c>
      <c r="CE31" s="60">
        <v>811</v>
      </c>
      <c r="CF31" s="61">
        <v>3009.6000000000004</v>
      </c>
      <c r="CG31" s="61">
        <v>100</v>
      </c>
      <c r="CH31" s="61">
        <v>58</v>
      </c>
      <c r="CI31" s="61">
        <v>5</v>
      </c>
      <c r="CJ31" s="61">
        <v>19.200000000000003</v>
      </c>
      <c r="CK31" s="62">
        <v>0.66</v>
      </c>
      <c r="CL31" s="62">
        <v>0.66</v>
      </c>
      <c r="CM31" s="62">
        <v>1.85</v>
      </c>
      <c r="CN31" s="62">
        <v>3.8</v>
      </c>
      <c r="CO31" s="62">
        <v>14.8</v>
      </c>
      <c r="CP31" s="61">
        <v>22</v>
      </c>
      <c r="CQ31" s="153">
        <v>5.0184956843403211E-2</v>
      </c>
      <c r="CR31" s="61">
        <v>78</v>
      </c>
      <c r="CS31" s="153">
        <v>0.17792848335388411</v>
      </c>
      <c r="CT31" s="62">
        <v>45.5</v>
      </c>
      <c r="CU31" s="62">
        <v>9.4</v>
      </c>
      <c r="CV31" s="62">
        <v>93.7</v>
      </c>
      <c r="CW31" s="63">
        <v>6.3</v>
      </c>
      <c r="CX31" s="60">
        <v>808</v>
      </c>
      <c r="CY31" s="61">
        <v>2748</v>
      </c>
      <c r="CZ31" s="61">
        <v>94</v>
      </c>
      <c r="DA31" s="61">
        <v>55</v>
      </c>
      <c r="DB31" s="61">
        <v>5</v>
      </c>
      <c r="DC31" s="61">
        <v>15.600000000000001</v>
      </c>
      <c r="DD31" s="61"/>
      <c r="DE31" s="61"/>
      <c r="DF31" s="62">
        <v>2.0099999999999998</v>
      </c>
      <c r="DG31" s="62">
        <v>5.0999999999999996</v>
      </c>
      <c r="DH31" s="62">
        <v>11.9</v>
      </c>
      <c r="DI31" s="61">
        <v>24</v>
      </c>
      <c r="DJ31" s="153">
        <v>5.97029702970297E-2</v>
      </c>
      <c r="DK31" s="61">
        <v>70</v>
      </c>
      <c r="DL31" s="153">
        <v>0.17413366336633662</v>
      </c>
      <c r="DM31" s="62">
        <v>40.9</v>
      </c>
      <c r="DN31" s="62">
        <v>3.5</v>
      </c>
      <c r="DO31" s="62">
        <v>88.1</v>
      </c>
      <c r="DP31" s="63">
        <v>11.9</v>
      </c>
      <c r="DQ31" s="60"/>
      <c r="DR31" s="61">
        <v>1</v>
      </c>
      <c r="DS31" s="61"/>
      <c r="DT31" s="61"/>
      <c r="DU31" s="61"/>
      <c r="DV31" s="61"/>
      <c r="DW31" s="61"/>
      <c r="DX31" s="61"/>
      <c r="DY31" s="53"/>
      <c r="DZ31" s="53"/>
      <c r="EA31" s="62"/>
      <c r="EB31" s="61"/>
      <c r="EC31" s="153"/>
      <c r="ED31" s="61"/>
      <c r="EE31" s="153"/>
      <c r="EF31" s="62"/>
      <c r="EG31" s="62"/>
      <c r="EH31" s="62"/>
      <c r="EI31" s="63"/>
      <c r="EJ31" s="162"/>
      <c r="EO31" s="89"/>
    </row>
    <row r="32" spans="1:145" x14ac:dyDescent="0.2">
      <c r="A32" s="199">
        <v>30</v>
      </c>
      <c r="B32" s="354" t="s">
        <v>951</v>
      </c>
      <c r="C32" s="120">
        <v>5.5185714285714287</v>
      </c>
      <c r="D32" s="34" t="s">
        <v>650</v>
      </c>
      <c r="E32" s="200">
        <v>3</v>
      </c>
      <c r="F32" s="205">
        <v>37698</v>
      </c>
      <c r="G32" s="230">
        <v>22.545205479452054</v>
      </c>
      <c r="H32" s="231" t="s">
        <v>754</v>
      </c>
      <c r="I32" s="231">
        <v>23.126027397260273</v>
      </c>
      <c r="J32" s="231" t="s">
        <v>976</v>
      </c>
      <c r="K32" s="231" t="s">
        <v>979</v>
      </c>
      <c r="L32" s="231" t="s">
        <v>988</v>
      </c>
      <c r="M32" s="203">
        <v>73</v>
      </c>
      <c r="N32" s="203">
        <v>225</v>
      </c>
      <c r="O32" s="203">
        <v>4.5</v>
      </c>
      <c r="P32" s="204">
        <v>0</v>
      </c>
      <c r="Q32" s="193">
        <v>0</v>
      </c>
      <c r="R32" s="194">
        <v>0.12828182120305751</v>
      </c>
      <c r="S32" s="194">
        <v>7.0342205323193921E-2</v>
      </c>
      <c r="T32" s="194">
        <v>0.22078304386223138</v>
      </c>
      <c r="U32" s="194">
        <v>0.20289855072463769</v>
      </c>
      <c r="V32" s="194">
        <v>0.21184079729343452</v>
      </c>
      <c r="W32" s="208">
        <v>0.20124875742876278</v>
      </c>
      <c r="X32" s="183">
        <v>21.473972602739725</v>
      </c>
      <c r="Y32" s="183">
        <v>1.97</v>
      </c>
      <c r="Z32" s="183">
        <v>6.3</v>
      </c>
      <c r="AA32" s="184">
        <v>11.6</v>
      </c>
      <c r="AB32" s="183">
        <v>0</v>
      </c>
      <c r="AC32" s="183">
        <v>0</v>
      </c>
      <c r="AD32" s="288">
        <v>3.9399999999999998E-2</v>
      </c>
      <c r="AE32" s="288">
        <v>0.15759999999999999</v>
      </c>
      <c r="AF32" s="185">
        <v>3.7000000000000005E-2</v>
      </c>
      <c r="AG32" s="185">
        <v>0.9</v>
      </c>
      <c r="AH32" s="185">
        <v>0.1</v>
      </c>
      <c r="AI32" s="183">
        <v>109.73936899862825</v>
      </c>
      <c r="AJ32" s="186">
        <v>108.62148608764225</v>
      </c>
      <c r="AK32" s="48">
        <v>5</v>
      </c>
      <c r="AL32" s="232">
        <v>4</v>
      </c>
      <c r="AM32" s="232">
        <v>3</v>
      </c>
      <c r="AN32" s="232">
        <v>5</v>
      </c>
      <c r="AO32" s="232">
        <v>8</v>
      </c>
      <c r="AP32" s="232">
        <v>8</v>
      </c>
      <c r="AQ32" s="232">
        <v>0</v>
      </c>
      <c r="AR32" s="233">
        <v>0</v>
      </c>
      <c r="AS32" s="60"/>
      <c r="AT32" s="61">
        <v>1</v>
      </c>
      <c r="AU32" s="61"/>
      <c r="AV32" s="61"/>
      <c r="AW32" s="61"/>
      <c r="AX32" s="61"/>
      <c r="AY32" s="62"/>
      <c r="AZ32" s="62"/>
      <c r="BA32" s="62"/>
      <c r="BB32" s="62"/>
      <c r="BC32" s="62"/>
      <c r="BD32" s="61"/>
      <c r="BE32" s="153"/>
      <c r="BF32" s="61"/>
      <c r="BG32" s="153"/>
      <c r="BH32" s="62"/>
      <c r="BI32" s="62"/>
      <c r="BJ32" s="62"/>
      <c r="BK32" s="63"/>
      <c r="BL32" s="60">
        <v>386</v>
      </c>
      <c r="BM32" s="61">
        <v>3009</v>
      </c>
      <c r="BN32" s="61">
        <v>44</v>
      </c>
      <c r="BO32" s="61">
        <v>28</v>
      </c>
      <c r="BP32" s="61">
        <v>0</v>
      </c>
      <c r="BQ32" s="61">
        <v>19</v>
      </c>
      <c r="BR32" s="62"/>
      <c r="BS32" s="62"/>
      <c r="BT32" s="62">
        <v>1.84</v>
      </c>
      <c r="BU32" s="62">
        <v>5.3</v>
      </c>
      <c r="BV32" s="62">
        <v>9.6</v>
      </c>
      <c r="BW32" s="61">
        <v>4</v>
      </c>
      <c r="BX32" s="153">
        <v>1.9067357512953371E-2</v>
      </c>
      <c r="BY32" s="61">
        <v>40</v>
      </c>
      <c r="BZ32" s="153">
        <v>0.1906735751295337</v>
      </c>
      <c r="CA32" s="62">
        <v>50</v>
      </c>
      <c r="CB32" s="62">
        <v>6.7</v>
      </c>
      <c r="CC32" s="62">
        <v>86.2</v>
      </c>
      <c r="CD32" s="63">
        <v>13.4</v>
      </c>
      <c r="CE32" s="60">
        <v>222</v>
      </c>
      <c r="CF32" s="61">
        <v>3156</v>
      </c>
      <c r="CG32" s="61">
        <v>40</v>
      </c>
      <c r="CH32" s="61">
        <v>21</v>
      </c>
      <c r="CI32" s="61">
        <v>0</v>
      </c>
      <c r="CJ32" s="61">
        <v>15</v>
      </c>
      <c r="CK32" s="62"/>
      <c r="CL32" s="62"/>
      <c r="CM32" s="62">
        <v>0.74</v>
      </c>
      <c r="CN32" s="62">
        <v>2.7</v>
      </c>
      <c r="CO32" s="62">
        <v>11.8</v>
      </c>
      <c r="CP32" s="61">
        <v>10</v>
      </c>
      <c r="CQ32" s="153">
        <v>3.3333333333333333E-2</v>
      </c>
      <c r="CR32" s="61">
        <v>30</v>
      </c>
      <c r="CS32" s="153">
        <v>0.1</v>
      </c>
      <c r="CT32" s="62">
        <v>20</v>
      </c>
      <c r="CU32" s="62">
        <v>8.6999999999999993</v>
      </c>
      <c r="CV32" s="62">
        <v>81.3</v>
      </c>
      <c r="CW32" s="63">
        <v>18.7</v>
      </c>
      <c r="CX32" s="60">
        <v>750</v>
      </c>
      <c r="CY32" s="61">
        <v>3397</v>
      </c>
      <c r="CZ32" s="61">
        <v>75</v>
      </c>
      <c r="DA32" s="61">
        <v>52</v>
      </c>
      <c r="DB32" s="61">
        <v>10</v>
      </c>
      <c r="DC32" s="61">
        <v>31</v>
      </c>
      <c r="DD32" s="61"/>
      <c r="DE32" s="61"/>
      <c r="DF32" s="62">
        <v>1.97</v>
      </c>
      <c r="DG32" s="62">
        <v>6.3</v>
      </c>
      <c r="DH32" s="62">
        <v>9.6</v>
      </c>
      <c r="DI32" s="61">
        <v>15</v>
      </c>
      <c r="DJ32" s="153">
        <v>3.9399999999999998E-2</v>
      </c>
      <c r="DK32" s="61">
        <v>60</v>
      </c>
      <c r="DL32" s="153">
        <v>0.15759999999999999</v>
      </c>
      <c r="DM32" s="62">
        <v>40</v>
      </c>
      <c r="DN32" s="62">
        <v>3.7</v>
      </c>
      <c r="DO32" s="62">
        <v>90</v>
      </c>
      <c r="DP32" s="63">
        <v>10</v>
      </c>
      <c r="DQ32" s="60">
        <v>224</v>
      </c>
      <c r="DR32" s="61">
        <v>1104</v>
      </c>
      <c r="DS32" s="61">
        <v>23</v>
      </c>
      <c r="DT32" s="61">
        <v>15</v>
      </c>
      <c r="DU32" s="61">
        <v>3</v>
      </c>
      <c r="DV32" s="61"/>
      <c r="DW32" s="61"/>
      <c r="DX32" s="61"/>
      <c r="DY32" s="53">
        <v>1.86</v>
      </c>
      <c r="DZ32" s="53">
        <v>6.1</v>
      </c>
      <c r="EA32" s="62">
        <v>11.6</v>
      </c>
      <c r="EB32" s="61">
        <v>4</v>
      </c>
      <c r="EC32" s="153">
        <v>3.3214285714285717E-2</v>
      </c>
      <c r="ED32" s="61">
        <v>19</v>
      </c>
      <c r="EE32" s="153">
        <v>0.15776785714285715</v>
      </c>
      <c r="EF32" s="62">
        <v>75</v>
      </c>
      <c r="EG32" s="62">
        <v>11.8</v>
      </c>
      <c r="EH32" s="62">
        <v>96.6</v>
      </c>
      <c r="EI32" s="63">
        <v>3.4</v>
      </c>
      <c r="EJ32" s="162"/>
      <c r="EO32" s="89"/>
    </row>
    <row r="33" spans="1:145" x14ac:dyDescent="0.2">
      <c r="A33" s="199">
        <v>31</v>
      </c>
      <c r="B33" s="354" t="s">
        <v>862</v>
      </c>
      <c r="C33" s="120">
        <v>5.5114285714285725</v>
      </c>
      <c r="D33" s="34" t="s">
        <v>706</v>
      </c>
      <c r="E33" s="200">
        <v>1</v>
      </c>
      <c r="F33" s="205">
        <v>37742</v>
      </c>
      <c r="G33" s="230">
        <v>22.424657534246574</v>
      </c>
      <c r="H33" s="231" t="s">
        <v>754</v>
      </c>
      <c r="I33" s="231">
        <v>23.005479452054793</v>
      </c>
      <c r="J33" s="231" t="s">
        <v>976</v>
      </c>
      <c r="K33" s="231" t="s">
        <v>984</v>
      </c>
      <c r="L33" s="231" t="s">
        <v>987</v>
      </c>
      <c r="M33" s="203">
        <v>72</v>
      </c>
      <c r="N33" s="203">
        <v>175</v>
      </c>
      <c r="O33" s="203">
        <v>4.5</v>
      </c>
      <c r="P33" s="204">
        <v>0</v>
      </c>
      <c r="Q33" s="193">
        <v>9.4020308386611514E-3</v>
      </c>
      <c r="R33" s="194">
        <v>0.24651627819783792</v>
      </c>
      <c r="S33" s="194">
        <v>0.23636595310907235</v>
      </c>
      <c r="T33" s="194">
        <v>0.12135680891276235</v>
      </c>
      <c r="U33" s="194">
        <v>0</v>
      </c>
      <c r="V33" s="194">
        <v>0.18393654355530015</v>
      </c>
      <c r="W33" s="208">
        <v>0.18393654355530015</v>
      </c>
      <c r="X33" s="183">
        <v>19.350684931506848</v>
      </c>
      <c r="Y33" s="183">
        <v>2.42</v>
      </c>
      <c r="Z33" s="183">
        <v>9.6999999999999993</v>
      </c>
      <c r="AA33" s="184">
        <v>13.2</v>
      </c>
      <c r="AB33" s="183">
        <v>0</v>
      </c>
      <c r="AC33" s="183">
        <v>0</v>
      </c>
      <c r="AD33" s="288">
        <v>7.3770491803278687E-2</v>
      </c>
      <c r="AE33" s="288">
        <v>0.16393442622950818</v>
      </c>
      <c r="AF33" s="185">
        <v>0.11800000000000001</v>
      </c>
      <c r="AG33" s="185">
        <v>0.86</v>
      </c>
      <c r="AH33" s="185">
        <v>0.125</v>
      </c>
      <c r="AI33" s="183">
        <v>85.352842554488646</v>
      </c>
      <c r="AJ33" s="186">
        <v>82.753376956156984</v>
      </c>
      <c r="AK33" s="48">
        <v>5</v>
      </c>
      <c r="AL33" s="232">
        <v>7</v>
      </c>
      <c r="AM33" s="232">
        <v>4</v>
      </c>
      <c r="AN33" s="232">
        <v>7</v>
      </c>
      <c r="AO33" s="232">
        <v>8</v>
      </c>
      <c r="AP33" s="232">
        <v>3</v>
      </c>
      <c r="AQ33" s="232">
        <v>0</v>
      </c>
      <c r="AR33" s="233">
        <v>0</v>
      </c>
      <c r="AS33" s="60">
        <v>5</v>
      </c>
      <c r="AT33" s="61">
        <v>531.79999999999995</v>
      </c>
      <c r="AU33" s="61">
        <v>2</v>
      </c>
      <c r="AV33" s="61">
        <v>1</v>
      </c>
      <c r="AW33" s="61">
        <v>1</v>
      </c>
      <c r="AX33" s="61">
        <v>5</v>
      </c>
      <c r="AY33" s="62">
        <v>0.08</v>
      </c>
      <c r="AZ33" s="62">
        <v>0.21</v>
      </c>
      <c r="BA33" s="62">
        <v>1</v>
      </c>
      <c r="BB33" s="62">
        <v>0</v>
      </c>
      <c r="BC33" s="62">
        <v>21</v>
      </c>
      <c r="BD33" s="61">
        <v>0</v>
      </c>
      <c r="BE33" s="153">
        <v>0</v>
      </c>
      <c r="BF33" s="61">
        <v>2</v>
      </c>
      <c r="BG33" s="153">
        <v>0.4</v>
      </c>
      <c r="BH33" s="62">
        <v>0</v>
      </c>
      <c r="BI33" s="62">
        <v>0</v>
      </c>
      <c r="BJ33" s="62">
        <v>20</v>
      </c>
      <c r="BK33" s="63">
        <v>80</v>
      </c>
      <c r="BL33" s="60">
        <v>789</v>
      </c>
      <c r="BM33" s="61">
        <v>3200.6</v>
      </c>
      <c r="BN33" s="61">
        <v>74</v>
      </c>
      <c r="BO33" s="61">
        <v>49</v>
      </c>
      <c r="BP33" s="61">
        <v>6</v>
      </c>
      <c r="BQ33" s="61">
        <v>27.3</v>
      </c>
      <c r="BR33" s="62">
        <v>0.75</v>
      </c>
      <c r="BS33" s="62">
        <v>2.12</v>
      </c>
      <c r="BT33" s="62">
        <v>2.56</v>
      </c>
      <c r="BU33" s="62">
        <v>11.8</v>
      </c>
      <c r="BV33" s="62">
        <v>8.3000000000000007</v>
      </c>
      <c r="BW33" s="61">
        <v>7</v>
      </c>
      <c r="BX33" s="153">
        <v>2.2712294043092524E-2</v>
      </c>
      <c r="BY33" s="61">
        <v>67</v>
      </c>
      <c r="BZ33" s="153">
        <v>0.2173891001267427</v>
      </c>
      <c r="CA33" s="62">
        <v>28.6</v>
      </c>
      <c r="CB33" s="62">
        <v>12.5</v>
      </c>
      <c r="CC33" s="62">
        <v>9.1</v>
      </c>
      <c r="CD33" s="63">
        <v>83.8</v>
      </c>
      <c r="CE33" s="60">
        <v>742</v>
      </c>
      <c r="CF33" s="61">
        <v>3139.2000000000003</v>
      </c>
      <c r="CG33" s="61">
        <v>81</v>
      </c>
      <c r="CH33" s="61">
        <v>59</v>
      </c>
      <c r="CI33" s="61">
        <v>4</v>
      </c>
      <c r="CJ33" s="61">
        <v>21.6</v>
      </c>
      <c r="CK33" s="62">
        <v>0.83</v>
      </c>
      <c r="CL33" s="62">
        <v>0.83</v>
      </c>
      <c r="CM33" s="62">
        <v>2.42</v>
      </c>
      <c r="CN33" s="62">
        <v>9.6999999999999993</v>
      </c>
      <c r="CO33" s="62">
        <v>5.5</v>
      </c>
      <c r="CP33" s="61">
        <v>9</v>
      </c>
      <c r="CQ33" s="153">
        <v>2.9353099730458219E-2</v>
      </c>
      <c r="CR33" s="61">
        <v>72</v>
      </c>
      <c r="CS33" s="153">
        <v>0.23482479784366575</v>
      </c>
      <c r="CT33" s="62">
        <v>22.2</v>
      </c>
      <c r="CU33" s="62">
        <v>3.3</v>
      </c>
      <c r="CV33" s="62">
        <v>6.6</v>
      </c>
      <c r="CW33" s="63">
        <v>92.8</v>
      </c>
      <c r="CX33" s="60">
        <v>244</v>
      </c>
      <c r="CY33" s="61">
        <v>2010.6000000000001</v>
      </c>
      <c r="CZ33" s="61">
        <v>29</v>
      </c>
      <c r="DA33" s="61">
        <v>15</v>
      </c>
      <c r="DB33" s="61">
        <v>1</v>
      </c>
      <c r="DC33" s="61">
        <v>13.6</v>
      </c>
      <c r="DD33" s="62">
        <v>0.61</v>
      </c>
      <c r="DE33" s="61"/>
      <c r="DF33" s="62">
        <v>2</v>
      </c>
      <c r="DG33" s="62">
        <v>7.2</v>
      </c>
      <c r="DH33" s="62">
        <v>13.2</v>
      </c>
      <c r="DI33" s="61">
        <v>9</v>
      </c>
      <c r="DJ33" s="153">
        <v>7.3770491803278687E-2</v>
      </c>
      <c r="DK33" s="61">
        <v>20</v>
      </c>
      <c r="DL33" s="153">
        <v>0.16393442622950818</v>
      </c>
      <c r="DM33" s="62">
        <v>44.4</v>
      </c>
      <c r="DN33" s="62">
        <v>11.8</v>
      </c>
      <c r="DO33" s="62">
        <v>86</v>
      </c>
      <c r="DP33" s="63">
        <v>12.5</v>
      </c>
      <c r="DQ33" s="60"/>
      <c r="DR33" s="61">
        <v>1</v>
      </c>
      <c r="DS33" s="61"/>
      <c r="DT33" s="61"/>
      <c r="DU33" s="61"/>
      <c r="DV33" s="61"/>
      <c r="DW33" s="62"/>
      <c r="DX33" s="61"/>
      <c r="DY33" s="53"/>
      <c r="DZ33" s="53"/>
      <c r="EA33" s="62"/>
      <c r="EB33" s="61"/>
      <c r="EC33" s="153"/>
      <c r="ED33" s="61"/>
      <c r="EE33" s="153"/>
      <c r="EF33" s="62"/>
      <c r="EG33" s="62"/>
      <c r="EH33" s="62"/>
      <c r="EI33" s="63"/>
      <c r="EJ33" s="162"/>
      <c r="EO33" s="89"/>
    </row>
    <row r="34" spans="1:145" x14ac:dyDescent="0.2">
      <c r="A34" s="199">
        <v>32</v>
      </c>
      <c r="B34" s="354" t="s">
        <v>860</v>
      </c>
      <c r="C34" s="120">
        <v>5.4528571428571428</v>
      </c>
      <c r="D34" s="34" t="s">
        <v>715</v>
      </c>
      <c r="E34" s="200">
        <v>1</v>
      </c>
      <c r="F34" s="205">
        <v>37621</v>
      </c>
      <c r="G34" s="230">
        <v>22.756164383561643</v>
      </c>
      <c r="H34" s="231" t="s">
        <v>754</v>
      </c>
      <c r="I34" s="231">
        <v>23.336986301369862</v>
      </c>
      <c r="J34" s="231" t="s">
        <v>976</v>
      </c>
      <c r="K34" s="231" t="s">
        <v>979</v>
      </c>
      <c r="L34" s="231" t="s">
        <v>988</v>
      </c>
      <c r="M34" s="203">
        <v>75</v>
      </c>
      <c r="N34" s="203">
        <v>205</v>
      </c>
      <c r="O34" s="203">
        <v>4.45</v>
      </c>
      <c r="P34" s="204">
        <v>0</v>
      </c>
      <c r="Q34" s="193">
        <v>0</v>
      </c>
      <c r="R34" s="194">
        <v>0.23476368159203981</v>
      </c>
      <c r="S34" s="194">
        <v>0.20036246476037053</v>
      </c>
      <c r="T34" s="194">
        <v>0.11823436678928009</v>
      </c>
      <c r="U34" s="194">
        <v>0</v>
      </c>
      <c r="V34" s="194">
        <v>0.17649902419065994</v>
      </c>
      <c r="W34" s="208">
        <v>0.17649902419065994</v>
      </c>
      <c r="X34" s="183">
        <v>19.682191780821917</v>
      </c>
      <c r="Y34" s="183">
        <v>1.5</v>
      </c>
      <c r="Z34" s="183">
        <v>5.2</v>
      </c>
      <c r="AA34" s="184">
        <v>12.1</v>
      </c>
      <c r="AB34" s="183">
        <v>0</v>
      </c>
      <c r="AC34" s="183">
        <v>0</v>
      </c>
      <c r="AD34" s="288">
        <v>3.619047619047619E-2</v>
      </c>
      <c r="AE34" s="288">
        <v>8.4444444444444447E-2</v>
      </c>
      <c r="AF34" s="185">
        <v>8.3000000000000004E-2</v>
      </c>
      <c r="AG34" s="185">
        <v>0.93700000000000006</v>
      </c>
      <c r="AH34" s="185">
        <v>6.3E-2</v>
      </c>
      <c r="AI34" s="183">
        <v>104.55476080301305</v>
      </c>
      <c r="AJ34" s="186">
        <v>107.7716915002157</v>
      </c>
      <c r="AK34" s="48">
        <v>4</v>
      </c>
      <c r="AL34" s="232">
        <v>7</v>
      </c>
      <c r="AM34" s="232">
        <v>2</v>
      </c>
      <c r="AN34" s="232">
        <v>3</v>
      </c>
      <c r="AO34" s="232">
        <v>9</v>
      </c>
      <c r="AP34" s="232">
        <v>7</v>
      </c>
      <c r="AQ34" s="232">
        <v>0</v>
      </c>
      <c r="AR34" s="233">
        <v>0</v>
      </c>
      <c r="AS34" s="60">
        <v>0</v>
      </c>
      <c r="AT34" s="61">
        <v>664.8</v>
      </c>
      <c r="AU34" s="61">
        <v>2</v>
      </c>
      <c r="AV34" s="61">
        <v>0</v>
      </c>
      <c r="AW34" s="61">
        <v>0</v>
      </c>
      <c r="AX34" s="61">
        <v>3.9000000000000004</v>
      </c>
      <c r="AY34" s="62"/>
      <c r="AZ34" s="62"/>
      <c r="BA34" s="62">
        <v>0</v>
      </c>
      <c r="BB34" s="62">
        <v>0</v>
      </c>
      <c r="BC34" s="62">
        <v>19.5</v>
      </c>
      <c r="BD34" s="62">
        <v>0</v>
      </c>
      <c r="BE34" s="153"/>
      <c r="BF34" s="61">
        <v>2</v>
      </c>
      <c r="BG34" s="153"/>
      <c r="BH34" s="163">
        <v>0</v>
      </c>
      <c r="BI34" s="163">
        <v>100</v>
      </c>
      <c r="BJ34" s="163">
        <v>90.9</v>
      </c>
      <c r="BK34" s="164">
        <v>9.1</v>
      </c>
      <c r="BL34" s="60">
        <v>755</v>
      </c>
      <c r="BM34" s="61">
        <v>3216</v>
      </c>
      <c r="BN34" s="61">
        <v>102</v>
      </c>
      <c r="BO34" s="61">
        <v>65</v>
      </c>
      <c r="BP34" s="61">
        <v>7</v>
      </c>
      <c r="BQ34" s="61">
        <v>22.799999999999997</v>
      </c>
      <c r="BR34" s="62"/>
      <c r="BS34" s="62"/>
      <c r="BT34" s="62">
        <v>1.74</v>
      </c>
      <c r="BU34" s="62">
        <v>4.5999999999999996</v>
      </c>
      <c r="BV34" s="62">
        <v>10.7</v>
      </c>
      <c r="BW34" s="61">
        <v>1</v>
      </c>
      <c r="BX34" s="153">
        <v>2.3046357615894037E-3</v>
      </c>
      <c r="BY34" s="61">
        <v>101</v>
      </c>
      <c r="BZ34" s="153">
        <v>0.23276821192052979</v>
      </c>
      <c r="CA34" s="163">
        <v>47.4</v>
      </c>
      <c r="CB34" s="163">
        <v>14.5</v>
      </c>
      <c r="CC34" s="163">
        <v>65.8</v>
      </c>
      <c r="CD34" s="164">
        <v>34.200000000000003</v>
      </c>
      <c r="CE34" s="60">
        <v>597</v>
      </c>
      <c r="CF34" s="61">
        <v>2979.6</v>
      </c>
      <c r="CG34" s="61">
        <v>70</v>
      </c>
      <c r="CH34" s="61">
        <v>36</v>
      </c>
      <c r="CI34" s="61">
        <v>4</v>
      </c>
      <c r="CJ34" s="61">
        <v>23.400000000000002</v>
      </c>
      <c r="CK34" s="61"/>
      <c r="CL34" s="61"/>
      <c r="CM34" s="62">
        <v>1.5</v>
      </c>
      <c r="CN34" s="62">
        <v>5.2</v>
      </c>
      <c r="CO34" s="62">
        <v>16</v>
      </c>
      <c r="CP34" s="61">
        <v>8</v>
      </c>
      <c r="CQ34" s="153">
        <v>2.0100502512562814E-2</v>
      </c>
      <c r="CR34" s="61">
        <v>62</v>
      </c>
      <c r="CS34" s="153">
        <v>0.15577889447236182</v>
      </c>
      <c r="CT34" s="163">
        <v>50</v>
      </c>
      <c r="CU34" s="163">
        <v>7.7</v>
      </c>
      <c r="CV34" s="163">
        <v>71.8</v>
      </c>
      <c r="CW34" s="164">
        <v>27.2</v>
      </c>
      <c r="CX34" s="60">
        <v>315</v>
      </c>
      <c r="CY34" s="61">
        <v>2664.2</v>
      </c>
      <c r="CZ34" s="61">
        <v>40</v>
      </c>
      <c r="DA34" s="61">
        <v>22</v>
      </c>
      <c r="DB34" s="61">
        <v>2</v>
      </c>
      <c r="DC34" s="61">
        <v>15.399999999999999</v>
      </c>
      <c r="DD34" s="61"/>
      <c r="DE34" s="61"/>
      <c r="DF34" s="62">
        <v>0.95</v>
      </c>
      <c r="DG34" s="62">
        <v>3</v>
      </c>
      <c r="DH34" s="62">
        <v>12.1</v>
      </c>
      <c r="DI34" s="61">
        <v>12</v>
      </c>
      <c r="DJ34" s="153">
        <v>3.619047619047619E-2</v>
      </c>
      <c r="DK34" s="61">
        <v>28</v>
      </c>
      <c r="DL34" s="153">
        <v>8.4444444444444447E-2</v>
      </c>
      <c r="DM34" s="62">
        <v>40</v>
      </c>
      <c r="DN34" s="62">
        <v>8.3000000000000007</v>
      </c>
      <c r="DO34" s="62">
        <v>93.7</v>
      </c>
      <c r="DP34" s="63">
        <v>6.3</v>
      </c>
      <c r="DQ34" s="60"/>
      <c r="DR34" s="61">
        <v>1</v>
      </c>
      <c r="DS34" s="61"/>
      <c r="DT34" s="61"/>
      <c r="DU34" s="61"/>
      <c r="DV34" s="61"/>
      <c r="DW34" s="61"/>
      <c r="DX34" s="61"/>
      <c r="DY34" s="53"/>
      <c r="DZ34" s="53"/>
      <c r="EA34" s="62"/>
      <c r="EB34" s="61"/>
      <c r="EC34" s="62"/>
      <c r="ED34" s="62"/>
      <c r="EE34" s="62"/>
      <c r="EF34" s="62"/>
      <c r="EG34" s="62"/>
      <c r="EH34" s="62"/>
      <c r="EI34" s="63"/>
      <c r="EJ34" s="162"/>
      <c r="EO34" s="89"/>
    </row>
    <row r="35" spans="1:145" x14ac:dyDescent="0.2">
      <c r="A35" s="199">
        <v>33</v>
      </c>
      <c r="B35" s="354" t="s">
        <v>960</v>
      </c>
      <c r="C35" s="120">
        <v>5.3742857142857146</v>
      </c>
      <c r="D35" s="34" t="s">
        <v>647</v>
      </c>
      <c r="E35" s="200">
        <v>2</v>
      </c>
      <c r="F35" s="205">
        <v>38289</v>
      </c>
      <c r="G35" s="230">
        <v>20.926027397260274</v>
      </c>
      <c r="H35" s="231" t="s">
        <v>628</v>
      </c>
      <c r="I35" s="231">
        <v>21.506849315068493</v>
      </c>
      <c r="J35" s="231" t="s">
        <v>983</v>
      </c>
      <c r="K35" s="231" t="s">
        <v>984</v>
      </c>
      <c r="L35" s="231" t="s">
        <v>987</v>
      </c>
      <c r="M35" s="203">
        <v>73</v>
      </c>
      <c r="N35" s="203">
        <v>210</v>
      </c>
      <c r="O35" s="203">
        <v>4.46</v>
      </c>
      <c r="P35" s="204">
        <v>0</v>
      </c>
      <c r="Q35" s="193">
        <v>0</v>
      </c>
      <c r="R35" s="194">
        <v>0</v>
      </c>
      <c r="S35" s="194">
        <v>8.9587559161595678E-2</v>
      </c>
      <c r="T35" s="194">
        <v>0.18675078864353312</v>
      </c>
      <c r="U35" s="194">
        <v>0</v>
      </c>
      <c r="V35" s="194">
        <v>0.18675078864353312</v>
      </c>
      <c r="W35" s="208">
        <v>0.18675078864353312</v>
      </c>
      <c r="X35" s="183" t="s">
        <v>727</v>
      </c>
      <c r="Y35" s="183">
        <v>2.08</v>
      </c>
      <c r="Z35" s="183">
        <v>6.5</v>
      </c>
      <c r="AA35" s="184">
        <v>9.1999999999999993</v>
      </c>
      <c r="AB35" s="183">
        <v>0</v>
      </c>
      <c r="AC35" s="183">
        <v>0</v>
      </c>
      <c r="AD35" s="288">
        <v>4.5675675675675681E-2</v>
      </c>
      <c r="AE35" s="288">
        <v>0.14054054054054055</v>
      </c>
      <c r="AF35" s="185">
        <v>2.3E-2</v>
      </c>
      <c r="AG35" s="185">
        <v>5.5999999999999994E-2</v>
      </c>
      <c r="AH35" s="185">
        <v>0.94099999999999995</v>
      </c>
      <c r="AI35" s="183">
        <v>106.14752089446317</v>
      </c>
      <c r="AJ35" s="186">
        <v>105.06622709138934</v>
      </c>
      <c r="AK35" s="48">
        <v>5</v>
      </c>
      <c r="AL35" s="232">
        <v>0</v>
      </c>
      <c r="AM35" s="232">
        <v>4</v>
      </c>
      <c r="AN35" s="232">
        <v>5</v>
      </c>
      <c r="AO35" s="232">
        <v>8</v>
      </c>
      <c r="AP35" s="232">
        <v>7</v>
      </c>
      <c r="AQ35" s="232">
        <v>0</v>
      </c>
      <c r="AR35" s="233">
        <v>0.25</v>
      </c>
      <c r="AS35" s="60"/>
      <c r="AT35" s="61">
        <v>1</v>
      </c>
      <c r="AU35" s="61"/>
      <c r="AV35" s="61"/>
      <c r="AW35" s="61"/>
      <c r="AX35" s="61"/>
      <c r="AY35" s="62"/>
      <c r="AZ35" s="62"/>
      <c r="BA35" s="62"/>
      <c r="BB35" s="62"/>
      <c r="BC35" s="62"/>
      <c r="BD35" s="61"/>
      <c r="BE35" s="153"/>
      <c r="BF35" s="61"/>
      <c r="BG35" s="153"/>
      <c r="BH35" s="62"/>
      <c r="BI35" s="62"/>
      <c r="BJ35" s="62"/>
      <c r="BK35" s="63"/>
      <c r="BL35" s="60"/>
      <c r="BM35" s="61">
        <v>1</v>
      </c>
      <c r="BN35" s="61"/>
      <c r="BO35" s="61"/>
      <c r="BP35" s="61"/>
      <c r="BQ35" s="61"/>
      <c r="BR35" s="62"/>
      <c r="BS35" s="62"/>
      <c r="BT35" s="62"/>
      <c r="BU35" s="62"/>
      <c r="BV35" s="62"/>
      <c r="BW35" s="61"/>
      <c r="BX35" s="153"/>
      <c r="BY35" s="61"/>
      <c r="BZ35" s="153"/>
      <c r="CA35" s="62"/>
      <c r="CB35" s="62"/>
      <c r="CC35" s="62"/>
      <c r="CD35" s="63"/>
      <c r="CE35" s="60">
        <v>265</v>
      </c>
      <c r="CF35" s="61">
        <v>2958</v>
      </c>
      <c r="CG35" s="61">
        <v>27</v>
      </c>
      <c r="CH35" s="61">
        <v>18</v>
      </c>
      <c r="CI35" s="61">
        <v>5</v>
      </c>
      <c r="CJ35" s="61">
        <v>28.799999999999997</v>
      </c>
      <c r="CK35" s="62"/>
      <c r="CL35" s="62"/>
      <c r="CM35" s="62">
        <v>1.64</v>
      </c>
      <c r="CN35" s="62">
        <v>6</v>
      </c>
      <c r="CO35" s="62">
        <v>11</v>
      </c>
      <c r="CP35" s="61">
        <v>3</v>
      </c>
      <c r="CQ35" s="153">
        <v>1.8566037735849056E-2</v>
      </c>
      <c r="CR35" s="61">
        <v>24</v>
      </c>
      <c r="CS35" s="153">
        <v>0.14852830188679245</v>
      </c>
      <c r="CT35" s="62">
        <v>66.7</v>
      </c>
      <c r="CU35" s="62">
        <v>0</v>
      </c>
      <c r="CV35" s="62">
        <v>60.4</v>
      </c>
      <c r="CW35" s="63">
        <v>39.6</v>
      </c>
      <c r="CX35" s="60">
        <v>592</v>
      </c>
      <c r="CY35" s="61">
        <v>3170</v>
      </c>
      <c r="CZ35" s="61">
        <v>53</v>
      </c>
      <c r="DA35" s="61">
        <v>42</v>
      </c>
      <c r="DB35" s="61">
        <v>4</v>
      </c>
      <c r="DC35" s="61">
        <v>24</v>
      </c>
      <c r="DD35" s="61"/>
      <c r="DE35" s="61"/>
      <c r="DF35" s="62">
        <v>2.08</v>
      </c>
      <c r="DG35" s="62">
        <v>6.5</v>
      </c>
      <c r="DH35" s="62">
        <v>9.1999999999999993</v>
      </c>
      <c r="DI35" s="61">
        <v>13</v>
      </c>
      <c r="DJ35" s="153">
        <v>4.5675675675675681E-2</v>
      </c>
      <c r="DK35" s="61">
        <v>40</v>
      </c>
      <c r="DL35" s="153">
        <v>0.14054054054054055</v>
      </c>
      <c r="DM35" s="62">
        <v>84.6</v>
      </c>
      <c r="DN35" s="62">
        <v>2.2999999999999998</v>
      </c>
      <c r="DO35" s="62">
        <v>5.6</v>
      </c>
      <c r="DP35" s="63">
        <v>94.1</v>
      </c>
      <c r="DQ35" s="60"/>
      <c r="DR35" s="61">
        <v>1</v>
      </c>
      <c r="DS35" s="61"/>
      <c r="DT35" s="61"/>
      <c r="DU35" s="61"/>
      <c r="DV35" s="61"/>
      <c r="DW35" s="61"/>
      <c r="DX35" s="61"/>
      <c r="DY35" s="53"/>
      <c r="DZ35" s="53"/>
      <c r="EA35" s="62"/>
      <c r="EB35" s="61"/>
      <c r="EC35" s="153"/>
      <c r="ED35" s="61"/>
      <c r="EE35" s="153"/>
      <c r="EF35" s="62"/>
      <c r="EG35" s="62"/>
      <c r="EH35" s="62"/>
      <c r="EI35" s="63"/>
      <c r="EJ35" s="162"/>
      <c r="EO35" s="89"/>
    </row>
    <row r="36" spans="1:145" x14ac:dyDescent="0.2">
      <c r="A36" s="199">
        <v>33</v>
      </c>
      <c r="B36" s="305" t="s">
        <v>933</v>
      </c>
      <c r="C36" s="120">
        <v>5.3742857142857146</v>
      </c>
      <c r="D36" s="34" t="s">
        <v>679</v>
      </c>
      <c r="E36" s="200">
        <v>2</v>
      </c>
      <c r="F36" s="306">
        <v>38267</v>
      </c>
      <c r="G36" s="230">
        <v>20.986301369863014</v>
      </c>
      <c r="H36" s="231" t="s">
        <v>628</v>
      </c>
      <c r="I36" s="231">
        <v>21.567123287671233</v>
      </c>
      <c r="J36" s="231" t="s">
        <v>983</v>
      </c>
      <c r="K36" s="231" t="s">
        <v>981</v>
      </c>
      <c r="L36" s="231" t="s">
        <v>988</v>
      </c>
      <c r="M36" s="203">
        <v>72</v>
      </c>
      <c r="N36" s="203">
        <v>203</v>
      </c>
      <c r="O36" s="203">
        <v>4.4000000000000004</v>
      </c>
      <c r="P36" s="204">
        <v>0</v>
      </c>
      <c r="Q36" s="193">
        <v>0</v>
      </c>
      <c r="R36" s="194">
        <v>0</v>
      </c>
      <c r="S36" s="194">
        <v>2.6941657376439984E-2</v>
      </c>
      <c r="T36" s="194">
        <v>4.1825095057034217E-2</v>
      </c>
      <c r="U36" s="194">
        <v>0</v>
      </c>
      <c r="V36" s="194">
        <v>4.1825095057034217E-2</v>
      </c>
      <c r="W36" s="208">
        <v>4.1825095057034217E-2</v>
      </c>
      <c r="X36" s="183" t="s">
        <v>727</v>
      </c>
      <c r="Y36" s="183">
        <v>1.85</v>
      </c>
      <c r="Z36" s="183">
        <v>5.6</v>
      </c>
      <c r="AA36" s="184">
        <v>7.6</v>
      </c>
      <c r="AB36" s="183">
        <v>0</v>
      </c>
      <c r="AC36" s="183">
        <v>0</v>
      </c>
      <c r="AD36" s="288">
        <v>2.1022727272727273E-2</v>
      </c>
      <c r="AE36" s="288">
        <v>0.18920454545454546</v>
      </c>
      <c r="AF36" s="185">
        <v>6.7000000000000004E-2</v>
      </c>
      <c r="AG36" s="185">
        <v>0.155</v>
      </c>
      <c r="AH36" s="185">
        <v>0.82499999999999996</v>
      </c>
      <c r="AI36" s="183">
        <v>108.32166518680415</v>
      </c>
      <c r="AJ36" s="186">
        <v>105.02267204515994</v>
      </c>
      <c r="AK36" s="48">
        <v>1</v>
      </c>
      <c r="AL36" s="232">
        <v>0</v>
      </c>
      <c r="AM36" s="232">
        <v>3</v>
      </c>
      <c r="AN36" s="232">
        <v>4</v>
      </c>
      <c r="AO36" s="232">
        <v>9</v>
      </c>
      <c r="AP36" s="232">
        <v>7</v>
      </c>
      <c r="AQ36" s="232">
        <v>0</v>
      </c>
      <c r="AR36" s="233">
        <v>1</v>
      </c>
      <c r="AS36" s="60"/>
      <c r="AT36" s="61">
        <v>1</v>
      </c>
      <c r="AU36" s="61"/>
      <c r="AV36" s="61"/>
      <c r="AW36" s="61"/>
      <c r="AX36" s="61"/>
      <c r="AY36" s="62"/>
      <c r="AZ36" s="62"/>
      <c r="BA36" s="62"/>
      <c r="BB36" s="62"/>
      <c r="BC36" s="62"/>
      <c r="BD36" s="61"/>
      <c r="BE36" s="153"/>
      <c r="BF36" s="61"/>
      <c r="BG36" s="153"/>
      <c r="BH36" s="62"/>
      <c r="BI36" s="62"/>
      <c r="BJ36" s="62"/>
      <c r="BK36" s="63"/>
      <c r="BL36" s="60"/>
      <c r="BM36" s="61">
        <v>1</v>
      </c>
      <c r="BN36" s="61"/>
      <c r="BO36" s="61"/>
      <c r="BP36" s="61"/>
      <c r="BQ36" s="61"/>
      <c r="BR36" s="62"/>
      <c r="BS36" s="62"/>
      <c r="BT36" s="62"/>
      <c r="BU36" s="62"/>
      <c r="BV36" s="62"/>
      <c r="BW36" s="61"/>
      <c r="BX36" s="153"/>
      <c r="BY36" s="61"/>
      <c r="BZ36" s="153"/>
      <c r="CA36" s="62"/>
      <c r="CB36" s="62"/>
      <c r="CC36" s="62"/>
      <c r="CD36" s="63"/>
      <c r="CE36" s="60">
        <v>58</v>
      </c>
      <c r="CF36" s="61">
        <v>2152.8000000000002</v>
      </c>
      <c r="CG36" s="61">
        <v>3</v>
      </c>
      <c r="CH36" s="61">
        <v>1</v>
      </c>
      <c r="CI36" s="61">
        <v>1</v>
      </c>
      <c r="CJ36" s="61">
        <v>16</v>
      </c>
      <c r="CK36" s="62"/>
      <c r="CL36" s="62"/>
      <c r="CM36" s="62">
        <v>4.83</v>
      </c>
      <c r="CN36" s="62">
        <v>31</v>
      </c>
      <c r="CO36" s="62">
        <v>11.7</v>
      </c>
      <c r="CP36" s="61">
        <v>0</v>
      </c>
      <c r="CQ36" s="153">
        <v>0</v>
      </c>
      <c r="CR36" s="61">
        <v>3</v>
      </c>
      <c r="CS36" s="153">
        <v>0.24982758620689657</v>
      </c>
      <c r="CT36" s="62">
        <v>0</v>
      </c>
      <c r="CU36" s="62">
        <v>0</v>
      </c>
      <c r="CV36" s="62">
        <v>0</v>
      </c>
      <c r="CW36" s="63">
        <v>100</v>
      </c>
      <c r="CX36" s="60">
        <v>176</v>
      </c>
      <c r="CY36" s="61">
        <v>4208</v>
      </c>
      <c r="CZ36" s="61">
        <v>20</v>
      </c>
      <c r="DA36" s="61">
        <v>14</v>
      </c>
      <c r="DB36" s="61">
        <v>1</v>
      </c>
      <c r="DC36" s="61">
        <v>36.799999999999997</v>
      </c>
      <c r="DD36" s="61"/>
      <c r="DE36" s="61"/>
      <c r="DF36" s="62">
        <v>1.85</v>
      </c>
      <c r="DG36" s="62">
        <v>5.6</v>
      </c>
      <c r="DH36" s="62">
        <v>7.6</v>
      </c>
      <c r="DI36" s="61">
        <v>2</v>
      </c>
      <c r="DJ36" s="153">
        <v>2.1022727272727273E-2</v>
      </c>
      <c r="DK36" s="61">
        <v>18</v>
      </c>
      <c r="DL36" s="153">
        <v>0.18920454545454546</v>
      </c>
      <c r="DM36" s="62">
        <v>50</v>
      </c>
      <c r="DN36" s="62">
        <v>6.7</v>
      </c>
      <c r="DO36" s="62">
        <v>15.5</v>
      </c>
      <c r="DP36" s="63">
        <v>82.5</v>
      </c>
      <c r="DQ36" s="60"/>
      <c r="DR36" s="61">
        <v>1</v>
      </c>
      <c r="DS36" s="61"/>
      <c r="DT36" s="61"/>
      <c r="DU36" s="61"/>
      <c r="DV36" s="61"/>
      <c r="DW36" s="61"/>
      <c r="DX36" s="61"/>
      <c r="DY36" s="53"/>
      <c r="DZ36" s="53"/>
      <c r="EA36" s="62"/>
      <c r="EB36" s="61"/>
      <c r="EC36" s="153"/>
      <c r="ED36" s="61"/>
      <c r="EE36" s="153"/>
      <c r="EF36" s="62"/>
      <c r="EG36" s="62"/>
      <c r="EH36" s="62"/>
      <c r="EI36" s="63"/>
      <c r="EJ36" s="162"/>
      <c r="EO36" s="89"/>
    </row>
    <row r="37" spans="1:145" x14ac:dyDescent="0.2">
      <c r="A37" s="199">
        <v>35</v>
      </c>
      <c r="B37" s="234" t="s">
        <v>870</v>
      </c>
      <c r="C37" s="120">
        <v>5.3528571428571441</v>
      </c>
      <c r="D37" s="34" t="s">
        <v>631</v>
      </c>
      <c r="E37" s="200">
        <v>1</v>
      </c>
      <c r="F37" s="205">
        <v>37699</v>
      </c>
      <c r="G37" s="230">
        <v>22.542465753424658</v>
      </c>
      <c r="H37" s="231" t="s">
        <v>684</v>
      </c>
      <c r="I37" s="231">
        <v>23.123287671232877</v>
      </c>
      <c r="J37" s="231" t="s">
        <v>976</v>
      </c>
      <c r="K37" s="231" t="s">
        <v>982</v>
      </c>
      <c r="L37" s="231" t="s">
        <v>988</v>
      </c>
      <c r="M37" s="203">
        <v>76</v>
      </c>
      <c r="N37" s="203">
        <v>213</v>
      </c>
      <c r="O37" s="203">
        <v>4.5199999999999996</v>
      </c>
      <c r="P37" s="204">
        <v>0</v>
      </c>
      <c r="Q37" s="193">
        <v>0</v>
      </c>
      <c r="R37" s="194">
        <v>0</v>
      </c>
      <c r="S37" s="194">
        <v>0.18851837817355055</v>
      </c>
      <c r="T37" s="194">
        <v>0</v>
      </c>
      <c r="U37" s="194">
        <v>0</v>
      </c>
      <c r="V37" s="194">
        <v>9.4259189086775275E-2</v>
      </c>
      <c r="W37" s="208">
        <v>9.4259189086775275E-2</v>
      </c>
      <c r="X37" s="183" t="s">
        <v>727</v>
      </c>
      <c r="Y37" s="183">
        <v>2.4300000000000002</v>
      </c>
      <c r="Z37" s="183">
        <v>7.2</v>
      </c>
      <c r="AA37" s="184">
        <v>9</v>
      </c>
      <c r="AB37" s="183">
        <v>0</v>
      </c>
      <c r="AC37" s="183">
        <v>0</v>
      </c>
      <c r="AD37" s="288">
        <v>3.6633165829145733E-2</v>
      </c>
      <c r="AE37" s="288">
        <v>0.14653266331658293</v>
      </c>
      <c r="AF37" s="185">
        <v>0</v>
      </c>
      <c r="AG37" s="185">
        <v>1</v>
      </c>
      <c r="AH37" s="185">
        <v>0</v>
      </c>
      <c r="AI37" s="183">
        <v>102.0600695278963</v>
      </c>
      <c r="AJ37" s="186">
        <v>107.31124652483317</v>
      </c>
      <c r="AK37" s="48">
        <v>2</v>
      </c>
      <c r="AL37" s="232">
        <v>0</v>
      </c>
      <c r="AM37" s="232">
        <v>4</v>
      </c>
      <c r="AN37" s="232">
        <v>5</v>
      </c>
      <c r="AO37" s="232">
        <v>7</v>
      </c>
      <c r="AP37" s="232">
        <v>7</v>
      </c>
      <c r="AQ37" s="232">
        <v>0</v>
      </c>
      <c r="AR37" s="233">
        <v>1</v>
      </c>
      <c r="AS37" s="60"/>
      <c r="AT37" s="61">
        <v>1</v>
      </c>
      <c r="AU37" s="61"/>
      <c r="AV37" s="61"/>
      <c r="AW37" s="61"/>
      <c r="AX37" s="61"/>
      <c r="AY37" s="62"/>
      <c r="AZ37" s="62"/>
      <c r="BA37" s="62"/>
      <c r="BB37" s="62"/>
      <c r="BC37" s="62"/>
      <c r="BD37" s="62"/>
      <c r="BE37" s="153"/>
      <c r="BF37" s="61"/>
      <c r="BG37" s="153"/>
      <c r="BH37" s="62"/>
      <c r="BI37" s="62"/>
      <c r="BJ37" s="62"/>
      <c r="BK37" s="63"/>
      <c r="BL37" s="60"/>
      <c r="BM37" s="61">
        <v>1</v>
      </c>
      <c r="BN37" s="61"/>
      <c r="BO37" s="61"/>
      <c r="BP37" s="61"/>
      <c r="BQ37" s="61"/>
      <c r="BR37" s="62"/>
      <c r="BS37" s="62"/>
      <c r="BT37" s="62"/>
      <c r="BU37" s="62"/>
      <c r="BV37" s="62"/>
      <c r="BW37" s="61"/>
      <c r="BX37" s="153"/>
      <c r="BY37" s="61"/>
      <c r="BZ37" s="153"/>
      <c r="CA37" s="62"/>
      <c r="CB37" s="62"/>
      <c r="CC37" s="62"/>
      <c r="CD37" s="63"/>
      <c r="CE37" s="60">
        <v>796</v>
      </c>
      <c r="CF37" s="61">
        <v>4222.4000000000005</v>
      </c>
      <c r="CG37" s="61">
        <v>60</v>
      </c>
      <c r="CH37" s="61">
        <v>38</v>
      </c>
      <c r="CI37" s="61">
        <v>10</v>
      </c>
      <c r="CJ37" s="61">
        <v>33.800000000000004</v>
      </c>
      <c r="CK37" s="62"/>
      <c r="CL37" s="62"/>
      <c r="CM37" s="62">
        <v>2.4300000000000002</v>
      </c>
      <c r="CN37" s="62">
        <v>7.2</v>
      </c>
      <c r="CO37" s="62">
        <v>16.100000000000001</v>
      </c>
      <c r="CP37" s="61">
        <v>12</v>
      </c>
      <c r="CQ37" s="153">
        <v>3.6633165829145733E-2</v>
      </c>
      <c r="CR37" s="61">
        <v>48</v>
      </c>
      <c r="CS37" s="153">
        <v>0.14653266331658293</v>
      </c>
      <c r="CT37" s="62">
        <v>25</v>
      </c>
      <c r="CU37" s="62">
        <v>13.6</v>
      </c>
      <c r="CV37" s="62">
        <v>88.1</v>
      </c>
      <c r="CW37" s="63">
        <v>10.5</v>
      </c>
      <c r="CX37" s="60">
        <v>0</v>
      </c>
      <c r="CY37" s="61">
        <v>167.6</v>
      </c>
      <c r="CZ37" s="61">
        <v>1</v>
      </c>
      <c r="DA37" s="61">
        <v>0</v>
      </c>
      <c r="DB37" s="61">
        <v>0</v>
      </c>
      <c r="DC37" s="61">
        <v>1.2</v>
      </c>
      <c r="DD37" s="61"/>
      <c r="DE37" s="61"/>
      <c r="DF37" s="62">
        <v>0</v>
      </c>
      <c r="DG37" s="62">
        <v>0</v>
      </c>
      <c r="DH37" s="62">
        <v>9</v>
      </c>
      <c r="DI37" s="61"/>
      <c r="DJ37" s="153"/>
      <c r="DK37" s="61"/>
      <c r="DL37" s="153"/>
      <c r="DM37" s="62">
        <v>0</v>
      </c>
      <c r="DN37" s="62">
        <v>0</v>
      </c>
      <c r="DO37" s="62">
        <v>100</v>
      </c>
      <c r="DP37" s="63">
        <v>0</v>
      </c>
      <c r="DQ37" s="60"/>
      <c r="DR37" s="61">
        <v>1</v>
      </c>
      <c r="DS37" s="61"/>
      <c r="DT37" s="61"/>
      <c r="DU37" s="61"/>
      <c r="DV37" s="61"/>
      <c r="DW37" s="61"/>
      <c r="DX37" s="61"/>
      <c r="DY37" s="53"/>
      <c r="DZ37" s="53"/>
      <c r="EA37" s="62"/>
      <c r="EB37" s="61"/>
      <c r="EC37" s="62"/>
      <c r="ED37" s="62"/>
      <c r="EE37" s="62"/>
      <c r="EF37" s="62"/>
      <c r="EG37" s="62"/>
      <c r="EH37" s="62"/>
      <c r="EI37" s="63"/>
      <c r="EJ37" s="162"/>
      <c r="EO37" s="89"/>
    </row>
    <row r="38" spans="1:145" x14ac:dyDescent="0.2">
      <c r="A38" s="199">
        <v>36</v>
      </c>
      <c r="B38" s="229" t="s">
        <v>948</v>
      </c>
      <c r="C38" s="120">
        <v>5.3242857142857147</v>
      </c>
      <c r="D38" s="34" t="s">
        <v>806</v>
      </c>
      <c r="E38" s="200">
        <v>3</v>
      </c>
      <c r="F38" s="201">
        <v>37408</v>
      </c>
      <c r="G38" s="230">
        <v>23.339726027397262</v>
      </c>
      <c r="H38" s="231" t="s">
        <v>754</v>
      </c>
      <c r="I38" s="231">
        <v>23.920547945205481</v>
      </c>
      <c r="J38" s="231" t="s">
        <v>978</v>
      </c>
      <c r="K38" s="231" t="s">
        <v>982</v>
      </c>
      <c r="L38" s="231" t="s">
        <v>987</v>
      </c>
      <c r="M38" s="203">
        <v>76</v>
      </c>
      <c r="N38" s="203">
        <v>210</v>
      </c>
      <c r="O38" s="203">
        <v>4.55</v>
      </c>
      <c r="P38" s="204">
        <v>0</v>
      </c>
      <c r="Q38" s="193">
        <v>0</v>
      </c>
      <c r="R38" s="194">
        <v>0.12997415079914079</v>
      </c>
      <c r="S38" s="194">
        <v>0.22758620689655173</v>
      </c>
      <c r="T38" s="194">
        <v>0.28300631858995678</v>
      </c>
      <c r="U38" s="194">
        <v>0</v>
      </c>
      <c r="V38" s="194">
        <v>0.28300631858995678</v>
      </c>
      <c r="W38" s="208">
        <v>0.26885600266045895</v>
      </c>
      <c r="X38" s="183">
        <v>21.265753424657536</v>
      </c>
      <c r="Y38" s="183">
        <v>2.6</v>
      </c>
      <c r="Z38" s="183">
        <v>5.9</v>
      </c>
      <c r="AA38" s="184">
        <v>13</v>
      </c>
      <c r="AB38" s="183">
        <v>0</v>
      </c>
      <c r="AC38" s="183">
        <v>0</v>
      </c>
      <c r="AD38" s="288">
        <v>5.4994124559341946E-2</v>
      </c>
      <c r="AE38" s="288">
        <v>0.16498237367802585</v>
      </c>
      <c r="AF38" s="185">
        <v>5.5E-2</v>
      </c>
      <c r="AG38" s="185">
        <v>0.59499999999999997</v>
      </c>
      <c r="AH38" s="185">
        <v>0.40200000000000002</v>
      </c>
      <c r="AI38" s="183">
        <v>97.994951830887686</v>
      </c>
      <c r="AJ38" s="186">
        <v>103.03697109709678</v>
      </c>
      <c r="AK38" s="48">
        <v>7</v>
      </c>
      <c r="AL38" s="232">
        <v>4</v>
      </c>
      <c r="AM38" s="232">
        <v>5</v>
      </c>
      <c r="AN38" s="232">
        <v>4</v>
      </c>
      <c r="AO38" s="232">
        <v>7</v>
      </c>
      <c r="AP38" s="232">
        <v>7</v>
      </c>
      <c r="AQ38" s="232">
        <v>0</v>
      </c>
      <c r="AR38" s="233">
        <v>0</v>
      </c>
      <c r="AS38" s="60"/>
      <c r="AT38" s="61">
        <v>1</v>
      </c>
      <c r="AU38" s="61"/>
      <c r="AV38" s="61"/>
      <c r="AW38" s="61"/>
      <c r="AX38" s="61"/>
      <c r="AY38" s="62"/>
      <c r="AZ38" s="62"/>
      <c r="BA38" s="62"/>
      <c r="BB38" s="62"/>
      <c r="BC38" s="62"/>
      <c r="BD38" s="61"/>
      <c r="BE38" s="153"/>
      <c r="BF38" s="61"/>
      <c r="BG38" s="153"/>
      <c r="BH38" s="62"/>
      <c r="BI38" s="62"/>
      <c r="BJ38" s="62"/>
      <c r="BK38" s="63"/>
      <c r="BL38" s="60">
        <v>357</v>
      </c>
      <c r="BM38" s="61">
        <v>2746.7</v>
      </c>
      <c r="BN38" s="61">
        <v>39</v>
      </c>
      <c r="BO38" s="61">
        <v>22</v>
      </c>
      <c r="BP38" s="61">
        <v>3</v>
      </c>
      <c r="BQ38" s="61">
        <v>27.5</v>
      </c>
      <c r="BR38" s="62"/>
      <c r="BS38" s="62"/>
      <c r="BT38" s="62">
        <v>1.91</v>
      </c>
      <c r="BU38" s="62">
        <v>6.3</v>
      </c>
      <c r="BV38" s="62">
        <v>15.1</v>
      </c>
      <c r="BW38" s="61">
        <v>6</v>
      </c>
      <c r="BX38" s="153">
        <v>3.2100840336134452E-2</v>
      </c>
      <c r="BY38" s="61">
        <v>33</v>
      </c>
      <c r="BZ38" s="153">
        <v>0.17655462184873949</v>
      </c>
      <c r="CA38" s="62">
        <v>50</v>
      </c>
      <c r="CB38" s="62">
        <v>4.3</v>
      </c>
      <c r="CC38" s="62">
        <v>77.3</v>
      </c>
      <c r="CD38" s="63">
        <v>21.7</v>
      </c>
      <c r="CE38" s="60">
        <v>561</v>
      </c>
      <c r="CF38" s="61">
        <v>2465</v>
      </c>
      <c r="CG38" s="61">
        <v>73</v>
      </c>
      <c r="CH38" s="61">
        <v>41</v>
      </c>
      <c r="CI38" s="61">
        <v>5</v>
      </c>
      <c r="CJ38" s="61">
        <v>17</v>
      </c>
      <c r="CK38" s="62"/>
      <c r="CL38" s="62"/>
      <c r="CM38" s="62">
        <v>1.99</v>
      </c>
      <c r="CN38" s="62">
        <v>5.9</v>
      </c>
      <c r="CO38" s="62">
        <v>13.6</v>
      </c>
      <c r="CP38" s="61">
        <v>10</v>
      </c>
      <c r="CQ38" s="153">
        <v>3.5472370766488417E-2</v>
      </c>
      <c r="CR38" s="61">
        <v>63</v>
      </c>
      <c r="CS38" s="153">
        <v>0.22347593582887701</v>
      </c>
      <c r="CT38" s="62">
        <v>20</v>
      </c>
      <c r="CU38" s="62">
        <v>10.9</v>
      </c>
      <c r="CV38" s="62">
        <v>64.8</v>
      </c>
      <c r="CW38" s="63">
        <v>35.200000000000003</v>
      </c>
      <c r="CX38" s="60">
        <v>851</v>
      </c>
      <c r="CY38" s="61">
        <v>3007</v>
      </c>
      <c r="CZ38" s="61">
        <v>72</v>
      </c>
      <c r="DA38" s="61">
        <v>52</v>
      </c>
      <c r="DB38" s="61">
        <v>4</v>
      </c>
      <c r="DC38" s="61">
        <v>21</v>
      </c>
      <c r="DD38" s="61"/>
      <c r="DE38" s="61"/>
      <c r="DF38" s="62">
        <v>2.6</v>
      </c>
      <c r="DG38" s="62">
        <v>3.9</v>
      </c>
      <c r="DH38" s="62">
        <v>13</v>
      </c>
      <c r="DI38" s="61">
        <v>18</v>
      </c>
      <c r="DJ38" s="153">
        <v>5.4994124559341946E-2</v>
      </c>
      <c r="DK38" s="61">
        <v>54</v>
      </c>
      <c r="DL38" s="153">
        <v>0.16498237367802585</v>
      </c>
      <c r="DM38" s="62">
        <v>77.8</v>
      </c>
      <c r="DN38" s="62">
        <v>5.5</v>
      </c>
      <c r="DO38" s="62">
        <v>59.5</v>
      </c>
      <c r="DP38" s="63">
        <v>40.200000000000003</v>
      </c>
      <c r="DQ38" s="60"/>
      <c r="DR38" s="61">
        <v>1</v>
      </c>
      <c r="DS38" s="61"/>
      <c r="DT38" s="61"/>
      <c r="DU38" s="61"/>
      <c r="DV38" s="61"/>
      <c r="DW38" s="61"/>
      <c r="DX38" s="61"/>
      <c r="DY38" s="53"/>
      <c r="DZ38" s="53"/>
      <c r="EA38" s="62"/>
      <c r="EB38" s="61"/>
      <c r="EC38" s="153"/>
      <c r="ED38" s="61"/>
      <c r="EE38" s="153"/>
      <c r="EF38" s="62"/>
      <c r="EG38" s="62"/>
      <c r="EH38" s="62"/>
      <c r="EI38" s="63"/>
      <c r="EJ38" s="162"/>
      <c r="EO38" s="89"/>
    </row>
    <row r="39" spans="1:145" x14ac:dyDescent="0.2">
      <c r="A39" s="199">
        <v>37</v>
      </c>
      <c r="B39" s="234" t="s">
        <v>358</v>
      </c>
      <c r="C39" s="120">
        <v>5.2699999999999987</v>
      </c>
      <c r="D39" s="34" t="s">
        <v>682</v>
      </c>
      <c r="E39" s="200">
        <v>1</v>
      </c>
      <c r="F39" s="205">
        <v>37629</v>
      </c>
      <c r="G39" s="230">
        <v>22.734246575342464</v>
      </c>
      <c r="H39" s="202" t="s">
        <v>754</v>
      </c>
      <c r="I39" s="231">
        <v>23.315068493150687</v>
      </c>
      <c r="J39" s="231" t="s">
        <v>983</v>
      </c>
      <c r="K39" s="231" t="s">
        <v>981</v>
      </c>
      <c r="L39" s="231" t="s">
        <v>988</v>
      </c>
      <c r="M39" s="203">
        <v>71</v>
      </c>
      <c r="N39" s="203">
        <v>185</v>
      </c>
      <c r="O39" s="203">
        <v>4.5</v>
      </c>
      <c r="P39" s="204">
        <v>0</v>
      </c>
      <c r="Q39" s="193">
        <v>3.657850309510411E-2</v>
      </c>
      <c r="R39" s="194">
        <v>4.1110252731486586E-2</v>
      </c>
      <c r="S39" s="194">
        <v>0.24818497474747478</v>
      </c>
      <c r="T39" s="194">
        <v>0.27076222980659842</v>
      </c>
      <c r="U39" s="194">
        <v>0.23709167544783982</v>
      </c>
      <c r="V39" s="194">
        <v>0.25392695262721909</v>
      </c>
      <c r="W39" s="208">
        <v>0.25392695262721909</v>
      </c>
      <c r="X39" s="183">
        <v>20.660273972602738</v>
      </c>
      <c r="Y39" s="183">
        <v>2.12</v>
      </c>
      <c r="Z39" s="183">
        <v>5.0999999999999996</v>
      </c>
      <c r="AA39" s="184">
        <v>8.8000000000000007</v>
      </c>
      <c r="AB39" s="183">
        <v>0</v>
      </c>
      <c r="AC39" s="183">
        <v>0</v>
      </c>
      <c r="AD39" s="288">
        <v>3.768888888888889E-2</v>
      </c>
      <c r="AE39" s="288">
        <v>0.18844444444444447</v>
      </c>
      <c r="AF39" s="185">
        <v>3.1E-2</v>
      </c>
      <c r="AG39" s="185">
        <v>0.13800000000000001</v>
      </c>
      <c r="AH39" s="185">
        <v>0.85499999999999998</v>
      </c>
      <c r="AI39" s="183">
        <v>90.230147843316573</v>
      </c>
      <c r="AJ39" s="186">
        <v>85.665939747644472</v>
      </c>
      <c r="AK39" s="48">
        <v>7</v>
      </c>
      <c r="AL39" s="232">
        <v>5</v>
      </c>
      <c r="AM39" s="232">
        <v>4</v>
      </c>
      <c r="AN39" s="232">
        <v>3</v>
      </c>
      <c r="AO39" s="232">
        <v>8</v>
      </c>
      <c r="AP39" s="232">
        <v>4</v>
      </c>
      <c r="AQ39" s="232">
        <v>0</v>
      </c>
      <c r="AR39" s="233">
        <v>0.5</v>
      </c>
      <c r="AS39" s="60">
        <v>26</v>
      </c>
      <c r="AT39" s="61">
        <v>710.8</v>
      </c>
      <c r="AU39" s="61">
        <v>1</v>
      </c>
      <c r="AV39" s="61">
        <v>1</v>
      </c>
      <c r="AW39" s="61">
        <v>0</v>
      </c>
      <c r="AX39" s="61">
        <v>5.4</v>
      </c>
      <c r="AY39" s="62"/>
      <c r="AZ39" s="62"/>
      <c r="BA39" s="62">
        <v>2.6</v>
      </c>
      <c r="BB39" s="62">
        <v>3</v>
      </c>
      <c r="BC39" s="62">
        <v>23</v>
      </c>
      <c r="BD39" s="61">
        <v>1</v>
      </c>
      <c r="BE39" s="153">
        <v>0.1</v>
      </c>
      <c r="BF39" s="61">
        <v>0</v>
      </c>
      <c r="BG39" s="153">
        <v>0</v>
      </c>
      <c r="BH39" s="62">
        <v>100</v>
      </c>
      <c r="BI39" s="62">
        <v>0</v>
      </c>
      <c r="BJ39" s="62">
        <v>0</v>
      </c>
      <c r="BK39" s="63">
        <v>100</v>
      </c>
      <c r="BL39" s="60">
        <v>149</v>
      </c>
      <c r="BM39" s="61">
        <v>3624.4</v>
      </c>
      <c r="BN39" s="61">
        <v>30</v>
      </c>
      <c r="BO39" s="61">
        <v>15</v>
      </c>
      <c r="BP39" s="61">
        <v>0</v>
      </c>
      <c r="BQ39" s="61">
        <v>24.7</v>
      </c>
      <c r="BR39" s="62">
        <v>0.27</v>
      </c>
      <c r="BS39" s="62"/>
      <c r="BT39" s="62">
        <v>0.72</v>
      </c>
      <c r="BU39" s="62">
        <v>4.0999999999999996</v>
      </c>
      <c r="BV39" s="62">
        <v>12.2</v>
      </c>
      <c r="BW39" s="61">
        <v>6</v>
      </c>
      <c r="BX39" s="153">
        <v>2.8993288590604026E-2</v>
      </c>
      <c r="BY39" s="61">
        <v>24</v>
      </c>
      <c r="BZ39" s="153">
        <v>0.11597315436241611</v>
      </c>
      <c r="CA39" s="62">
        <v>0</v>
      </c>
      <c r="CB39" s="62">
        <v>16.7</v>
      </c>
      <c r="CC39" s="62">
        <v>14.2</v>
      </c>
      <c r="CD39" s="63">
        <v>85.8</v>
      </c>
      <c r="CE39" s="60">
        <v>629</v>
      </c>
      <c r="CF39" s="61">
        <v>2534.3999999999996</v>
      </c>
      <c r="CG39" s="61">
        <v>96</v>
      </c>
      <c r="CH39" s="61">
        <v>47</v>
      </c>
      <c r="CI39" s="61">
        <v>7</v>
      </c>
      <c r="CJ39" s="61">
        <v>15.600000000000001</v>
      </c>
      <c r="CK39" s="62">
        <v>0.93</v>
      </c>
      <c r="CL39" s="62"/>
      <c r="CM39" s="62">
        <v>1.46</v>
      </c>
      <c r="CN39" s="62">
        <v>4.7</v>
      </c>
      <c r="CO39" s="62">
        <v>13.7</v>
      </c>
      <c r="CP39" s="61">
        <v>22</v>
      </c>
      <c r="CQ39" s="153">
        <v>5.1065182829888707E-2</v>
      </c>
      <c r="CR39" s="61">
        <v>74</v>
      </c>
      <c r="CS39" s="153">
        <v>0.17176470588235293</v>
      </c>
      <c r="CT39" s="62">
        <v>22.7</v>
      </c>
      <c r="CU39" s="62">
        <v>14.5</v>
      </c>
      <c r="CV39" s="62">
        <v>91.8</v>
      </c>
      <c r="CW39" s="63">
        <v>7.3</v>
      </c>
      <c r="CX39" s="60">
        <v>238</v>
      </c>
      <c r="CY39" s="61">
        <v>879</v>
      </c>
      <c r="CZ39" s="61">
        <v>42</v>
      </c>
      <c r="DA39" s="61">
        <v>31</v>
      </c>
      <c r="DB39" s="61">
        <v>3</v>
      </c>
      <c r="DC39" s="61">
        <v>6</v>
      </c>
      <c r="DD39" s="62">
        <v>0.57999999999999996</v>
      </c>
      <c r="DE39" s="61"/>
      <c r="DF39" s="62">
        <v>1.58</v>
      </c>
      <c r="DG39" s="62">
        <v>4</v>
      </c>
      <c r="DH39" s="62">
        <v>6.7</v>
      </c>
      <c r="DI39" s="61">
        <v>8</v>
      </c>
      <c r="DJ39" s="153">
        <v>5.3109243697478999E-2</v>
      </c>
      <c r="DK39" s="61">
        <v>34</v>
      </c>
      <c r="DL39" s="153">
        <v>0.22571428571428573</v>
      </c>
      <c r="DM39" s="62">
        <v>62.5</v>
      </c>
      <c r="DN39" s="62">
        <v>3.1</v>
      </c>
      <c r="DO39" s="62">
        <v>13.8</v>
      </c>
      <c r="DP39" s="63">
        <v>85.5</v>
      </c>
      <c r="DQ39" s="60">
        <v>225</v>
      </c>
      <c r="DR39" s="61">
        <v>949</v>
      </c>
      <c r="DS39" s="61">
        <v>24</v>
      </c>
      <c r="DT39" s="61">
        <v>17</v>
      </c>
      <c r="DU39" s="61">
        <v>2</v>
      </c>
      <c r="DV39" s="61"/>
      <c r="DW39" s="62"/>
      <c r="DX39" s="61"/>
      <c r="DY39" s="53">
        <v>2.12</v>
      </c>
      <c r="DZ39" s="53">
        <v>5.0999999999999996</v>
      </c>
      <c r="EA39" s="62">
        <v>8.8000000000000007</v>
      </c>
      <c r="EB39" s="61">
        <v>4</v>
      </c>
      <c r="EC39" s="153">
        <v>3.768888888888889E-2</v>
      </c>
      <c r="ED39" s="61">
        <v>20</v>
      </c>
      <c r="EE39" s="153">
        <v>0.18844444444444447</v>
      </c>
      <c r="EF39" s="62">
        <v>50</v>
      </c>
      <c r="EG39" s="62">
        <v>0</v>
      </c>
      <c r="EH39" s="62">
        <v>79.8</v>
      </c>
      <c r="EI39" s="63">
        <v>20.2</v>
      </c>
      <c r="EJ39" s="162"/>
      <c r="EO39" s="89"/>
    </row>
    <row r="40" spans="1:145" x14ac:dyDescent="0.2">
      <c r="A40" s="199">
        <v>38</v>
      </c>
      <c r="B40" s="354" t="s">
        <v>963</v>
      </c>
      <c r="C40" s="120">
        <v>4.9071428571428566</v>
      </c>
      <c r="D40" s="34" t="s">
        <v>808</v>
      </c>
      <c r="E40" s="200">
        <v>4</v>
      </c>
      <c r="F40" s="201">
        <v>37408</v>
      </c>
      <c r="G40" s="230">
        <v>23.339726027397262</v>
      </c>
      <c r="H40" s="231" t="s">
        <v>754</v>
      </c>
      <c r="I40" s="231">
        <v>23.920547945205481</v>
      </c>
      <c r="J40" s="231" t="s">
        <v>976</v>
      </c>
      <c r="K40" s="231" t="s">
        <v>981</v>
      </c>
      <c r="L40" s="231" t="s">
        <v>985</v>
      </c>
      <c r="M40" s="203">
        <v>71</v>
      </c>
      <c r="N40" s="203">
        <v>175</v>
      </c>
      <c r="O40" s="203">
        <v>4.38</v>
      </c>
      <c r="P40" s="204">
        <v>0</v>
      </c>
      <c r="Q40" s="193">
        <v>0</v>
      </c>
      <c r="R40" s="194">
        <v>0</v>
      </c>
      <c r="S40" s="194">
        <v>0.13598699599571817</v>
      </c>
      <c r="T40" s="194">
        <v>0.42353795859062843</v>
      </c>
      <c r="U40" s="194">
        <v>0.15906288532675708</v>
      </c>
      <c r="V40" s="194">
        <v>0.29130042195869277</v>
      </c>
      <c r="W40" s="208">
        <v>0.2767354008607581</v>
      </c>
      <c r="X40" s="183">
        <v>22.268493150684932</v>
      </c>
      <c r="Y40" s="183">
        <v>3.57</v>
      </c>
      <c r="Z40" s="183">
        <v>6.8</v>
      </c>
      <c r="AA40" s="184">
        <v>15.1</v>
      </c>
      <c r="AB40" s="183">
        <v>0</v>
      </c>
      <c r="AC40" s="183">
        <v>0</v>
      </c>
      <c r="AD40" s="288">
        <v>4.5926243567753003E-2</v>
      </c>
      <c r="AE40" s="288">
        <v>0.25106346483704972</v>
      </c>
      <c r="AF40" s="185">
        <v>0.10099999999999999</v>
      </c>
      <c r="AG40" s="185">
        <v>0.86199999999999999</v>
      </c>
      <c r="AH40" s="185">
        <v>0.13800000000000001</v>
      </c>
      <c r="AI40" s="183">
        <v>95.098047937216151</v>
      </c>
      <c r="AJ40" s="186">
        <v>90.28760164346329</v>
      </c>
      <c r="AK40" s="48">
        <v>7</v>
      </c>
      <c r="AL40" s="232">
        <v>2</v>
      </c>
      <c r="AM40" s="232">
        <v>7</v>
      </c>
      <c r="AN40" s="232">
        <v>5</v>
      </c>
      <c r="AO40" s="232">
        <v>9</v>
      </c>
      <c r="AP40" s="232">
        <v>5</v>
      </c>
      <c r="AQ40" s="232">
        <v>0</v>
      </c>
      <c r="AR40" s="233">
        <v>0</v>
      </c>
      <c r="AS40" s="60"/>
      <c r="AT40" s="61">
        <v>1</v>
      </c>
      <c r="AU40" s="61"/>
      <c r="AV40" s="61"/>
      <c r="AW40" s="61"/>
      <c r="AX40" s="61"/>
      <c r="AY40" s="62"/>
      <c r="AZ40" s="62"/>
      <c r="BA40" s="62"/>
      <c r="BB40" s="62"/>
      <c r="BC40" s="62"/>
      <c r="BD40" s="61"/>
      <c r="BE40" s="153"/>
      <c r="BF40" s="61"/>
      <c r="BG40" s="153"/>
      <c r="BH40" s="62"/>
      <c r="BI40" s="62"/>
      <c r="BJ40" s="62"/>
      <c r="BK40" s="63"/>
      <c r="BL40" s="60"/>
      <c r="BM40" s="61">
        <v>1</v>
      </c>
      <c r="BN40" s="61"/>
      <c r="BO40" s="61"/>
      <c r="BP40" s="61"/>
      <c r="BQ40" s="61"/>
      <c r="BR40" s="62"/>
      <c r="BS40" s="62"/>
      <c r="BT40" s="62"/>
      <c r="BU40" s="62"/>
      <c r="BV40" s="62"/>
      <c r="BW40" s="61"/>
      <c r="BX40" s="153"/>
      <c r="BY40" s="61"/>
      <c r="BZ40" s="153"/>
      <c r="CA40" s="62"/>
      <c r="CB40" s="62"/>
      <c r="CC40" s="62"/>
      <c r="CD40" s="63"/>
      <c r="CE40" s="60">
        <v>343</v>
      </c>
      <c r="CF40" s="61">
        <v>2522.3000000000002</v>
      </c>
      <c r="CG40" s="61">
        <v>45</v>
      </c>
      <c r="CH40" s="61">
        <v>31</v>
      </c>
      <c r="CI40" s="61">
        <v>2</v>
      </c>
      <c r="CJ40" s="61">
        <v>11</v>
      </c>
      <c r="CK40" s="62"/>
      <c r="CL40" s="62"/>
      <c r="CM40" s="62">
        <v>1.32</v>
      </c>
      <c r="CN40" s="62">
        <v>4.5</v>
      </c>
      <c r="CO40" s="62">
        <v>10.199999999999999</v>
      </c>
      <c r="CP40" s="61">
        <v>5</v>
      </c>
      <c r="CQ40" s="153">
        <v>1.9241982507288632E-2</v>
      </c>
      <c r="CR40" s="61">
        <v>40</v>
      </c>
      <c r="CS40" s="153">
        <v>0.15393586005830906</v>
      </c>
      <c r="CT40" s="62">
        <v>40</v>
      </c>
      <c r="CU40" s="62">
        <v>6.1</v>
      </c>
      <c r="CV40" s="62">
        <v>77.7</v>
      </c>
      <c r="CW40" s="63">
        <v>21.9</v>
      </c>
      <c r="CX40" s="60">
        <v>1166</v>
      </c>
      <c r="CY40" s="61">
        <v>2753</v>
      </c>
      <c r="CZ40" s="61">
        <v>97</v>
      </c>
      <c r="DA40" s="61">
        <v>62</v>
      </c>
      <c r="DB40" s="61">
        <v>12</v>
      </c>
      <c r="DC40" s="61">
        <v>24</v>
      </c>
      <c r="DD40" s="61"/>
      <c r="DE40" s="61"/>
      <c r="DF40" s="62">
        <v>3.57</v>
      </c>
      <c r="DG40" s="62">
        <v>6.8</v>
      </c>
      <c r="DH40" s="62">
        <v>15.1</v>
      </c>
      <c r="DI40" s="61">
        <v>15</v>
      </c>
      <c r="DJ40" s="153">
        <v>4.5926243567753003E-2</v>
      </c>
      <c r="DK40" s="61">
        <v>82</v>
      </c>
      <c r="DL40" s="153">
        <v>0.25106346483704972</v>
      </c>
      <c r="DM40" s="62">
        <v>33.299999999999997</v>
      </c>
      <c r="DN40" s="62">
        <v>10.1</v>
      </c>
      <c r="DO40" s="62">
        <v>86.2</v>
      </c>
      <c r="DP40" s="63">
        <v>13.8</v>
      </c>
      <c r="DQ40" s="60">
        <v>129</v>
      </c>
      <c r="DR40" s="61">
        <v>811</v>
      </c>
      <c r="DS40" s="61">
        <v>12</v>
      </c>
      <c r="DT40" s="61">
        <v>8</v>
      </c>
      <c r="DU40" s="61">
        <v>0</v>
      </c>
      <c r="DV40" s="61"/>
      <c r="DW40" s="61"/>
      <c r="DX40" s="61"/>
      <c r="DY40" s="53">
        <v>2.39</v>
      </c>
      <c r="DZ40" s="53">
        <v>5.6</v>
      </c>
      <c r="EA40" s="62">
        <v>15.1</v>
      </c>
      <c r="EB40" s="61">
        <v>0</v>
      </c>
      <c r="EC40" s="153">
        <v>0</v>
      </c>
      <c r="ED40" s="61">
        <v>12</v>
      </c>
      <c r="EE40" s="153">
        <v>0.22232558139534883</v>
      </c>
      <c r="EF40" s="62">
        <v>0</v>
      </c>
      <c r="EG40" s="62">
        <v>0</v>
      </c>
      <c r="EH40" s="62">
        <v>71.900000000000006</v>
      </c>
      <c r="EI40" s="63">
        <v>28.1</v>
      </c>
      <c r="EJ40" s="162"/>
      <c r="EO40" s="31"/>
    </row>
    <row r="41" spans="1:145" x14ac:dyDescent="0.2">
      <c r="A41" s="199">
        <v>39</v>
      </c>
      <c r="B41" s="229" t="s">
        <v>952</v>
      </c>
      <c r="C41" s="120">
        <v>4.9014285714285721</v>
      </c>
      <c r="D41" s="34" t="s">
        <v>650</v>
      </c>
      <c r="E41" s="200">
        <v>3</v>
      </c>
      <c r="F41" s="201">
        <v>37773</v>
      </c>
      <c r="G41" s="230">
        <v>22.339726027397262</v>
      </c>
      <c r="H41" s="231" t="s">
        <v>669</v>
      </c>
      <c r="I41" s="231">
        <v>22.920547945205481</v>
      </c>
      <c r="J41" s="231" t="s">
        <v>976</v>
      </c>
      <c r="K41" s="231" t="s">
        <v>980</v>
      </c>
      <c r="L41" s="231" t="s">
        <v>987</v>
      </c>
      <c r="M41" s="203">
        <v>74</v>
      </c>
      <c r="N41" s="203">
        <v>195</v>
      </c>
      <c r="O41" s="203">
        <v>4.5</v>
      </c>
      <c r="P41" s="204">
        <v>0</v>
      </c>
      <c r="Q41" s="193">
        <v>0</v>
      </c>
      <c r="R41" s="194">
        <v>4.9796747967479675E-2</v>
      </c>
      <c r="S41" s="194">
        <v>0.13240891789015768</v>
      </c>
      <c r="T41" s="194">
        <v>0.27621867680205064</v>
      </c>
      <c r="U41" s="194">
        <v>0</v>
      </c>
      <c r="V41" s="194">
        <v>0.27621867680205064</v>
      </c>
      <c r="W41" s="208">
        <v>0.26240774296194808</v>
      </c>
      <c r="X41" s="183">
        <v>21.268493150684932</v>
      </c>
      <c r="Y41" s="183">
        <v>1.95</v>
      </c>
      <c r="Z41" s="183">
        <v>4.4000000000000004</v>
      </c>
      <c r="AA41" s="184">
        <v>16</v>
      </c>
      <c r="AB41" s="183">
        <v>0</v>
      </c>
      <c r="AC41" s="183">
        <v>0</v>
      </c>
      <c r="AD41" s="288">
        <v>6.5520000000000009E-2</v>
      </c>
      <c r="AE41" s="288">
        <v>0.11856000000000001</v>
      </c>
      <c r="AF41" s="185">
        <v>9.3000000000000013E-2</v>
      </c>
      <c r="AG41" s="185">
        <v>0.91299999999999992</v>
      </c>
      <c r="AH41" s="185">
        <v>8.6999999999999994E-2</v>
      </c>
      <c r="AI41" s="183">
        <v>95.107453132144485</v>
      </c>
      <c r="AJ41" s="186">
        <v>96.079585964599758</v>
      </c>
      <c r="AK41" s="48">
        <v>7</v>
      </c>
      <c r="AL41" s="232">
        <v>4</v>
      </c>
      <c r="AM41" s="232">
        <v>3</v>
      </c>
      <c r="AN41" s="232">
        <v>1</v>
      </c>
      <c r="AO41" s="232">
        <v>8</v>
      </c>
      <c r="AP41" s="232">
        <v>6</v>
      </c>
      <c r="AQ41" s="232">
        <v>0</v>
      </c>
      <c r="AR41" s="233">
        <v>0</v>
      </c>
      <c r="AS41" s="60"/>
      <c r="AT41" s="61">
        <v>1</v>
      </c>
      <c r="AU41" s="61"/>
      <c r="AV41" s="61"/>
      <c r="AW41" s="61"/>
      <c r="AX41" s="61"/>
      <c r="AY41" s="62"/>
      <c r="AZ41" s="62"/>
      <c r="BA41" s="62"/>
      <c r="BB41" s="62"/>
      <c r="BC41" s="62"/>
      <c r="BD41" s="61"/>
      <c r="BE41" s="153"/>
      <c r="BF41" s="61"/>
      <c r="BG41" s="153"/>
      <c r="BH41" s="62"/>
      <c r="BI41" s="62"/>
      <c r="BJ41" s="62"/>
      <c r="BK41" s="63"/>
      <c r="BL41" s="60">
        <v>98</v>
      </c>
      <c r="BM41" s="61">
        <v>1968</v>
      </c>
      <c r="BN41" s="61">
        <v>17</v>
      </c>
      <c r="BO41" s="61">
        <v>12</v>
      </c>
      <c r="BP41" s="61">
        <v>0</v>
      </c>
      <c r="BQ41" s="61">
        <v>10</v>
      </c>
      <c r="BR41" s="62"/>
      <c r="BS41" s="62"/>
      <c r="BT41" s="62">
        <v>0.47</v>
      </c>
      <c r="BU41" s="62">
        <v>4.7</v>
      </c>
      <c r="BV41" s="62">
        <v>4.0999999999999996</v>
      </c>
      <c r="BW41" s="61">
        <v>3</v>
      </c>
      <c r="BX41" s="153">
        <v>1.4387755102040815E-2</v>
      </c>
      <c r="BY41" s="61">
        <v>14</v>
      </c>
      <c r="BZ41" s="153">
        <v>6.7142857142857129E-2</v>
      </c>
      <c r="CA41" s="62">
        <v>0</v>
      </c>
      <c r="CB41" s="62">
        <v>0</v>
      </c>
      <c r="CC41" s="62">
        <v>15.3</v>
      </c>
      <c r="CD41" s="63">
        <v>84.3</v>
      </c>
      <c r="CE41" s="60">
        <v>487</v>
      </c>
      <c r="CF41" s="61">
        <v>3678</v>
      </c>
      <c r="CG41" s="61">
        <v>67</v>
      </c>
      <c r="CH41" s="61">
        <v>47</v>
      </c>
      <c r="CI41" s="61">
        <v>5</v>
      </c>
      <c r="CJ41" s="61">
        <v>24</v>
      </c>
      <c r="CK41" s="62"/>
      <c r="CL41" s="62"/>
      <c r="CM41" s="62">
        <v>1.18</v>
      </c>
      <c r="CN41" s="62">
        <v>3.1</v>
      </c>
      <c r="CO41" s="62">
        <v>8.9</v>
      </c>
      <c r="CP41" s="61">
        <v>11</v>
      </c>
      <c r="CQ41" s="153">
        <v>2.6652977412731003E-2</v>
      </c>
      <c r="CR41" s="61">
        <v>56</v>
      </c>
      <c r="CS41" s="153">
        <v>0.13568788501026693</v>
      </c>
      <c r="CT41" s="62">
        <v>54.5</v>
      </c>
      <c r="CU41" s="62">
        <v>2.1</v>
      </c>
      <c r="CV41" s="62">
        <v>34</v>
      </c>
      <c r="CW41" s="63">
        <v>65.8</v>
      </c>
      <c r="CX41" s="60">
        <v>625</v>
      </c>
      <c r="CY41" s="61">
        <v>2262.6999999999998</v>
      </c>
      <c r="CZ41" s="61">
        <v>59</v>
      </c>
      <c r="DA41" s="61">
        <v>39</v>
      </c>
      <c r="DB41" s="61">
        <v>3</v>
      </c>
      <c r="DC41" s="61">
        <v>14.3</v>
      </c>
      <c r="DD41" s="61"/>
      <c r="DE41" s="61"/>
      <c r="DF41" s="62">
        <v>1.95</v>
      </c>
      <c r="DG41" s="62">
        <v>4.4000000000000004</v>
      </c>
      <c r="DH41" s="62">
        <v>16</v>
      </c>
      <c r="DI41" s="61">
        <v>21</v>
      </c>
      <c r="DJ41" s="153">
        <v>6.5520000000000009E-2</v>
      </c>
      <c r="DK41" s="61">
        <v>38</v>
      </c>
      <c r="DL41" s="153">
        <v>0.11856000000000001</v>
      </c>
      <c r="DM41" s="62">
        <v>61.9</v>
      </c>
      <c r="DN41" s="62">
        <v>9.3000000000000007</v>
      </c>
      <c r="DO41" s="62">
        <v>91.3</v>
      </c>
      <c r="DP41" s="63">
        <v>8.6999999999999993</v>
      </c>
      <c r="DQ41" s="60"/>
      <c r="DR41" s="61">
        <v>1</v>
      </c>
      <c r="DS41" s="61"/>
      <c r="DT41" s="61"/>
      <c r="DU41" s="61"/>
      <c r="DV41" s="61"/>
      <c r="DW41" s="61"/>
      <c r="DX41" s="61"/>
      <c r="DY41" s="53"/>
      <c r="DZ41" s="53"/>
      <c r="EA41" s="62"/>
      <c r="EB41" s="61"/>
      <c r="EC41" s="153"/>
      <c r="ED41" s="61"/>
      <c r="EE41" s="153"/>
      <c r="EF41" s="62"/>
      <c r="EG41" s="62"/>
      <c r="EH41" s="62"/>
      <c r="EI41" s="63"/>
      <c r="EJ41" s="108"/>
      <c r="EO41" s="31"/>
    </row>
    <row r="42" spans="1:145" x14ac:dyDescent="0.2">
      <c r="A42" s="199">
        <v>40</v>
      </c>
      <c r="B42" s="234" t="s">
        <v>864</v>
      </c>
      <c r="C42" s="120">
        <v>4.8085714285714287</v>
      </c>
      <c r="D42" s="121" t="s">
        <v>698</v>
      </c>
      <c r="E42" s="200">
        <v>4</v>
      </c>
      <c r="F42" s="205">
        <v>38112</v>
      </c>
      <c r="G42" s="230">
        <v>21.410958904109588</v>
      </c>
      <c r="H42" s="202" t="s">
        <v>669</v>
      </c>
      <c r="I42" s="231">
        <v>21.991780821917807</v>
      </c>
      <c r="J42" s="231" t="s">
        <v>983</v>
      </c>
      <c r="K42" s="231" t="s">
        <v>984</v>
      </c>
      <c r="L42" s="231" t="s">
        <v>986</v>
      </c>
      <c r="M42" s="203">
        <v>70</v>
      </c>
      <c r="N42" s="203">
        <v>165</v>
      </c>
      <c r="O42" s="203">
        <v>4.5</v>
      </c>
      <c r="P42" s="204">
        <v>0</v>
      </c>
      <c r="Q42" s="193">
        <v>0</v>
      </c>
      <c r="R42" s="194">
        <v>0.14566084023305734</v>
      </c>
      <c r="S42" s="194">
        <v>0.25398532388663969</v>
      </c>
      <c r="T42" s="194">
        <v>0.13137000144362637</v>
      </c>
      <c r="U42" s="194">
        <v>0</v>
      </c>
      <c r="V42" s="194">
        <v>0.19267766266513303</v>
      </c>
      <c r="W42" s="208">
        <v>0.18304377953187637</v>
      </c>
      <c r="X42" s="183">
        <v>19.336986301369862</v>
      </c>
      <c r="Y42" s="183">
        <v>2.19</v>
      </c>
      <c r="Z42" s="183">
        <v>6.8</v>
      </c>
      <c r="AA42" s="184">
        <v>12</v>
      </c>
      <c r="AB42" s="183">
        <v>0</v>
      </c>
      <c r="AC42" s="183">
        <v>0</v>
      </c>
      <c r="AD42" s="288">
        <v>2.2939560439560438E-2</v>
      </c>
      <c r="AE42" s="288">
        <v>0.21563186813186813</v>
      </c>
      <c r="AF42" s="185">
        <v>5.7000000000000002E-2</v>
      </c>
      <c r="AG42" s="185">
        <v>5.2000000000000005E-2</v>
      </c>
      <c r="AH42" s="185">
        <v>0.94</v>
      </c>
      <c r="AI42" s="183">
        <v>80.475537265660719</v>
      </c>
      <c r="AJ42" s="186">
        <v>74.796269226791139</v>
      </c>
      <c r="AK42" s="48">
        <v>5</v>
      </c>
      <c r="AL42" s="232">
        <v>7</v>
      </c>
      <c r="AM42" s="232">
        <v>4</v>
      </c>
      <c r="AN42" s="232">
        <v>5</v>
      </c>
      <c r="AO42" s="232">
        <v>8</v>
      </c>
      <c r="AP42" s="232">
        <v>1</v>
      </c>
      <c r="AQ42" s="232">
        <v>0</v>
      </c>
      <c r="AR42" s="233">
        <v>0</v>
      </c>
      <c r="AS42" s="60"/>
      <c r="AT42" s="61">
        <v>1</v>
      </c>
      <c r="AU42" s="61"/>
      <c r="AV42" s="61"/>
      <c r="AW42" s="61"/>
      <c r="AX42" s="61">
        <v>1</v>
      </c>
      <c r="AY42" s="62"/>
      <c r="AZ42" s="62"/>
      <c r="BA42" s="62"/>
      <c r="BB42" s="62"/>
      <c r="BC42" s="62"/>
      <c r="BD42" s="62"/>
      <c r="BE42" s="153"/>
      <c r="BF42" s="61"/>
      <c r="BG42" s="153"/>
      <c r="BH42" s="163"/>
      <c r="BI42" s="163"/>
      <c r="BJ42" s="163"/>
      <c r="BK42" s="164"/>
      <c r="BL42" s="60">
        <v>475</v>
      </c>
      <c r="BM42" s="61">
        <v>3261</v>
      </c>
      <c r="BN42" s="61">
        <v>40</v>
      </c>
      <c r="BO42" s="61">
        <v>29</v>
      </c>
      <c r="BP42" s="61">
        <v>2</v>
      </c>
      <c r="BQ42" s="61">
        <v>29</v>
      </c>
      <c r="BR42" s="62"/>
      <c r="BS42" s="62"/>
      <c r="BT42" s="62">
        <v>4.03</v>
      </c>
      <c r="BU42" s="62">
        <v>4.0999999999999996</v>
      </c>
      <c r="BV42" s="62">
        <v>16.2</v>
      </c>
      <c r="BW42" s="61">
        <v>4</v>
      </c>
      <c r="BX42" s="153">
        <v>3.3936842105263161E-2</v>
      </c>
      <c r="BY42" s="61">
        <v>36</v>
      </c>
      <c r="BZ42" s="153">
        <v>0.30543157894736844</v>
      </c>
      <c r="CA42" s="163">
        <v>50</v>
      </c>
      <c r="CB42" s="163">
        <v>9.4</v>
      </c>
      <c r="CC42" s="163">
        <v>7.1</v>
      </c>
      <c r="CD42" s="164">
        <v>91.3</v>
      </c>
      <c r="CE42" s="60">
        <v>803</v>
      </c>
      <c r="CF42" s="61">
        <v>3161.6</v>
      </c>
      <c r="CG42" s="61">
        <v>96</v>
      </c>
      <c r="CH42" s="61">
        <v>67</v>
      </c>
      <c r="CI42" s="61">
        <v>2</v>
      </c>
      <c r="CJ42" s="61">
        <v>22.099999999999998</v>
      </c>
      <c r="CK42" s="62"/>
      <c r="CL42" s="62"/>
      <c r="CM42" s="62">
        <v>2.19</v>
      </c>
      <c r="CN42" s="62">
        <v>6.8</v>
      </c>
      <c r="CO42" s="62">
        <v>9.1999999999999993</v>
      </c>
      <c r="CP42" s="61">
        <v>7</v>
      </c>
      <c r="CQ42" s="153">
        <v>1.9090909090909089E-2</v>
      </c>
      <c r="CR42" s="61">
        <v>89</v>
      </c>
      <c r="CS42" s="153">
        <v>0.24272727272727271</v>
      </c>
      <c r="CT42" s="163">
        <v>42.9</v>
      </c>
      <c r="CU42" s="163">
        <v>9.5</v>
      </c>
      <c r="CV42" s="163">
        <v>4.2</v>
      </c>
      <c r="CW42" s="164">
        <v>94.5</v>
      </c>
      <c r="CX42" s="60">
        <v>364</v>
      </c>
      <c r="CY42" s="61">
        <v>2770.8</v>
      </c>
      <c r="CZ42" s="61">
        <v>52</v>
      </c>
      <c r="DA42" s="61">
        <v>33</v>
      </c>
      <c r="DB42" s="61">
        <v>2</v>
      </c>
      <c r="DC42" s="61">
        <v>21.6</v>
      </c>
      <c r="DD42" s="61"/>
      <c r="DE42" s="61"/>
      <c r="DF42" s="62">
        <v>1.67</v>
      </c>
      <c r="DG42" s="62">
        <v>5.5</v>
      </c>
      <c r="DH42" s="62">
        <v>12</v>
      </c>
      <c r="DI42" s="61">
        <v>5</v>
      </c>
      <c r="DJ42" s="153">
        <v>2.2939560439560438E-2</v>
      </c>
      <c r="DK42" s="61">
        <v>47</v>
      </c>
      <c r="DL42" s="153">
        <v>0.21563186813186813</v>
      </c>
      <c r="DM42" s="62">
        <v>25</v>
      </c>
      <c r="DN42" s="62">
        <v>5.7</v>
      </c>
      <c r="DO42" s="62">
        <v>5.2</v>
      </c>
      <c r="DP42" s="63">
        <v>94</v>
      </c>
      <c r="DQ42" s="60"/>
      <c r="DR42" s="61">
        <v>1</v>
      </c>
      <c r="DS42" s="61"/>
      <c r="DT42" s="61"/>
      <c r="DU42" s="61"/>
      <c r="DV42" s="61"/>
      <c r="DW42" s="61"/>
      <c r="DX42" s="61"/>
      <c r="DY42" s="53"/>
      <c r="DZ42" s="53"/>
      <c r="EA42" s="62"/>
      <c r="EB42" s="61"/>
      <c r="EC42" s="62"/>
      <c r="ED42" s="62"/>
      <c r="EE42" s="62"/>
      <c r="EF42" s="62"/>
      <c r="EG42" s="62"/>
      <c r="EH42" s="62"/>
      <c r="EI42" s="63"/>
      <c r="EJ42" s="108"/>
      <c r="EO42" s="31"/>
    </row>
    <row r="43" spans="1:145" x14ac:dyDescent="0.2">
      <c r="A43" s="199">
        <v>41</v>
      </c>
      <c r="B43" s="363" t="s">
        <v>974</v>
      </c>
      <c r="C43" s="120">
        <v>4.7542857142857136</v>
      </c>
      <c r="D43" s="34" t="s">
        <v>682</v>
      </c>
      <c r="E43" s="200">
        <v>1</v>
      </c>
      <c r="F43" s="205">
        <v>37813</v>
      </c>
      <c r="G43" s="230">
        <v>22.230136986301371</v>
      </c>
      <c r="H43" s="231" t="s">
        <v>684</v>
      </c>
      <c r="I43" s="231">
        <v>22.81095890410959</v>
      </c>
      <c r="J43" s="231" t="s">
        <v>983</v>
      </c>
      <c r="K43" s="231" t="s">
        <v>981</v>
      </c>
      <c r="L43" s="231" t="s">
        <v>988</v>
      </c>
      <c r="M43" s="203">
        <v>70</v>
      </c>
      <c r="N43" s="203">
        <v>182</v>
      </c>
      <c r="O43" s="203">
        <v>4.5</v>
      </c>
      <c r="P43" s="204">
        <v>0</v>
      </c>
      <c r="Q43" s="193">
        <v>0</v>
      </c>
      <c r="R43" s="194">
        <v>1.2831479897348161E-2</v>
      </c>
      <c r="S43" s="194">
        <v>5.7333333333333333E-2</v>
      </c>
      <c r="T43" s="194">
        <v>0.10904572665129637</v>
      </c>
      <c r="U43" s="194">
        <v>0.23278688524590163</v>
      </c>
      <c r="V43" s="194">
        <v>0.23278688524590163</v>
      </c>
      <c r="W43" s="208">
        <v>0.23278688524590163</v>
      </c>
      <c r="X43" s="183">
        <v>22.158904109589042</v>
      </c>
      <c r="Y43" s="183">
        <v>2.2200000000000002</v>
      </c>
      <c r="Z43" s="183">
        <v>7</v>
      </c>
      <c r="AA43" s="184">
        <v>8.5</v>
      </c>
      <c r="AB43" s="183">
        <v>0</v>
      </c>
      <c r="AC43" s="183">
        <v>0</v>
      </c>
      <c r="AD43" s="288">
        <v>2.3326530612244899E-2</v>
      </c>
      <c r="AE43" s="288">
        <v>0.1166326530612245</v>
      </c>
      <c r="AF43" s="185">
        <v>5.0999999999999997E-2</v>
      </c>
      <c r="AG43" s="185">
        <v>7.2000000000000008E-2</v>
      </c>
      <c r="AH43" s="185">
        <v>0.92599999999999993</v>
      </c>
      <c r="AI43" s="183">
        <v>88.766956256668195</v>
      </c>
      <c r="AJ43" s="186">
        <v>82.502551510763553</v>
      </c>
      <c r="AK43" s="48">
        <v>6</v>
      </c>
      <c r="AL43" s="232">
        <v>2</v>
      </c>
      <c r="AM43" s="232">
        <v>4</v>
      </c>
      <c r="AN43" s="232">
        <v>5</v>
      </c>
      <c r="AO43" s="232">
        <v>8</v>
      </c>
      <c r="AP43" s="232">
        <v>3</v>
      </c>
      <c r="AQ43" s="232">
        <v>0</v>
      </c>
      <c r="AR43" s="233">
        <v>0</v>
      </c>
      <c r="AS43" s="60"/>
      <c r="AT43" s="61">
        <v>1</v>
      </c>
      <c r="AU43" s="61"/>
      <c r="AV43" s="61"/>
      <c r="AW43" s="61"/>
      <c r="AX43" s="61"/>
      <c r="AY43" s="62"/>
      <c r="AZ43" s="62"/>
      <c r="BA43" s="62"/>
      <c r="BB43" s="62"/>
      <c r="BC43" s="62"/>
      <c r="BD43" s="61"/>
      <c r="BE43" s="153"/>
      <c r="BF43" s="61"/>
      <c r="BG43" s="153"/>
      <c r="BH43" s="62"/>
      <c r="BI43" s="62"/>
      <c r="BJ43" s="62"/>
      <c r="BK43" s="63"/>
      <c r="BL43" s="60">
        <v>12</v>
      </c>
      <c r="BM43" s="61">
        <v>935.2</v>
      </c>
      <c r="BN43" s="61">
        <v>3</v>
      </c>
      <c r="BO43" s="61">
        <v>2</v>
      </c>
      <c r="BP43" s="61">
        <v>0</v>
      </c>
      <c r="BQ43" s="61">
        <v>8</v>
      </c>
      <c r="BR43" s="62"/>
      <c r="BS43" s="62"/>
      <c r="BT43" s="62">
        <v>1.2</v>
      </c>
      <c r="BU43" s="62">
        <v>9.5</v>
      </c>
      <c r="BV43" s="62">
        <v>0.3</v>
      </c>
      <c r="BW43" s="61">
        <v>1</v>
      </c>
      <c r="BX43" s="153">
        <v>0.1</v>
      </c>
      <c r="BY43" s="61">
        <v>2</v>
      </c>
      <c r="BZ43" s="153">
        <v>0.2</v>
      </c>
      <c r="CA43" s="62">
        <v>0</v>
      </c>
      <c r="CB43" s="62">
        <v>0</v>
      </c>
      <c r="CC43" s="62">
        <v>0</v>
      </c>
      <c r="CD43" s="63">
        <v>100</v>
      </c>
      <c r="CE43" s="60">
        <v>129</v>
      </c>
      <c r="CF43" s="61">
        <v>2250</v>
      </c>
      <c r="CG43" s="61">
        <v>20</v>
      </c>
      <c r="CH43" s="61">
        <v>15</v>
      </c>
      <c r="CI43" s="61">
        <v>2</v>
      </c>
      <c r="CJ43" s="61">
        <v>22</v>
      </c>
      <c r="CK43" s="62"/>
      <c r="CL43" s="62"/>
      <c r="CM43" s="62">
        <v>0.97</v>
      </c>
      <c r="CN43" s="62">
        <v>3.9</v>
      </c>
      <c r="CO43" s="62">
        <v>8.3000000000000007</v>
      </c>
      <c r="CP43" s="61">
        <v>3</v>
      </c>
      <c r="CQ43" s="153">
        <v>2.2558139534883722E-2</v>
      </c>
      <c r="CR43" s="61">
        <v>17</v>
      </c>
      <c r="CS43" s="153">
        <v>0.12782945736434109</v>
      </c>
      <c r="CT43" s="62">
        <v>33.299999999999997</v>
      </c>
      <c r="CU43" s="62">
        <v>6.3</v>
      </c>
      <c r="CV43" s="62">
        <v>4.4000000000000004</v>
      </c>
      <c r="CW43" s="63">
        <v>94.9</v>
      </c>
      <c r="CX43" s="60">
        <v>490</v>
      </c>
      <c r="CY43" s="61">
        <v>3296.3999999999996</v>
      </c>
      <c r="CZ43" s="61">
        <v>54</v>
      </c>
      <c r="DA43" s="61">
        <v>37</v>
      </c>
      <c r="DB43" s="61">
        <v>1</v>
      </c>
      <c r="DC43" s="61">
        <v>14.399999999999999</v>
      </c>
      <c r="DD43" s="61"/>
      <c r="DE43" s="61"/>
      <c r="DF43" s="62">
        <v>1.27</v>
      </c>
      <c r="DG43" s="62">
        <v>4.2</v>
      </c>
      <c r="DH43" s="62">
        <v>11.7</v>
      </c>
      <c r="DI43" s="61">
        <v>9</v>
      </c>
      <c r="DJ43" s="153">
        <v>2.3326530612244899E-2</v>
      </c>
      <c r="DK43" s="61">
        <v>45</v>
      </c>
      <c r="DL43" s="153">
        <v>0.1166326530612245</v>
      </c>
      <c r="DM43" s="62">
        <v>44.4</v>
      </c>
      <c r="DN43" s="62">
        <v>5.0999999999999996</v>
      </c>
      <c r="DO43" s="62">
        <v>7.2</v>
      </c>
      <c r="DP43" s="63">
        <v>92.6</v>
      </c>
      <c r="DQ43" s="60">
        <v>284</v>
      </c>
      <c r="DR43" s="61">
        <v>1220</v>
      </c>
      <c r="DS43" s="61">
        <v>28</v>
      </c>
      <c r="DT43" s="61">
        <v>22</v>
      </c>
      <c r="DU43" s="61">
        <v>1</v>
      </c>
      <c r="DV43" s="61"/>
      <c r="DW43" s="61"/>
      <c r="DX43" s="61"/>
      <c r="DY43" s="53">
        <v>2.2200000000000002</v>
      </c>
      <c r="DZ43" s="53">
        <v>7</v>
      </c>
      <c r="EA43" s="62">
        <v>8.5</v>
      </c>
      <c r="EB43" s="61">
        <v>3</v>
      </c>
      <c r="EC43" s="153">
        <v>2.3450704225352115E-2</v>
      </c>
      <c r="ED43" s="61">
        <v>25</v>
      </c>
      <c r="EE43" s="153">
        <v>0.19542253521126762</v>
      </c>
      <c r="EF43" s="62">
        <v>33.299999999999997</v>
      </c>
      <c r="EG43" s="62">
        <v>4.3</v>
      </c>
      <c r="EH43" s="62">
        <v>5.2</v>
      </c>
      <c r="EI43" s="63">
        <v>94.8</v>
      </c>
      <c r="EJ43" s="108"/>
      <c r="EO43" s="31"/>
    </row>
    <row r="44" spans="1:145" x14ac:dyDescent="0.2">
      <c r="A44" s="199">
        <v>42</v>
      </c>
      <c r="B44" s="305" t="s">
        <v>932</v>
      </c>
      <c r="C44" s="120">
        <v>4.6185714285714283</v>
      </c>
      <c r="D44" s="34" t="s">
        <v>780</v>
      </c>
      <c r="E44" s="200">
        <v>4</v>
      </c>
      <c r="F44" s="201">
        <v>38139</v>
      </c>
      <c r="G44" s="230">
        <v>21.336986301369862</v>
      </c>
      <c r="H44" s="231" t="s">
        <v>944</v>
      </c>
      <c r="I44" s="231">
        <v>21.917808219178081</v>
      </c>
      <c r="J44" s="231" t="s">
        <v>976</v>
      </c>
      <c r="K44" s="231" t="s">
        <v>984</v>
      </c>
      <c r="L44" s="231" t="s">
        <v>987</v>
      </c>
      <c r="M44" s="203">
        <v>74</v>
      </c>
      <c r="N44" s="203">
        <v>205</v>
      </c>
      <c r="O44" s="203">
        <v>4.4000000000000004</v>
      </c>
      <c r="P44" s="204">
        <v>0</v>
      </c>
      <c r="Q44" s="193">
        <v>0</v>
      </c>
      <c r="R44" s="194">
        <v>0</v>
      </c>
      <c r="S44" s="194">
        <v>0</v>
      </c>
      <c r="T44" s="194">
        <v>0.1567563992327535</v>
      </c>
      <c r="U44" s="194">
        <v>0.15159944367176634</v>
      </c>
      <c r="V44" s="194">
        <v>0.15417792145225992</v>
      </c>
      <c r="W44" s="208">
        <v>0.14646902537964693</v>
      </c>
      <c r="X44" s="183" t="s">
        <v>727</v>
      </c>
      <c r="Y44" s="183">
        <v>2.04</v>
      </c>
      <c r="Z44" s="183">
        <v>4.9000000000000004</v>
      </c>
      <c r="AA44" s="184">
        <v>12</v>
      </c>
      <c r="AB44" s="183">
        <v>0</v>
      </c>
      <c r="AC44" s="183">
        <v>0</v>
      </c>
      <c r="AD44" s="288">
        <v>5.59493670886076E-2</v>
      </c>
      <c r="AE44" s="288">
        <v>0.15063291139240506</v>
      </c>
      <c r="AF44" s="185">
        <v>5.5999999999999994E-2</v>
      </c>
      <c r="AG44" s="185">
        <v>0.90099999999999991</v>
      </c>
      <c r="AH44" s="185">
        <v>9.9000000000000005E-2</v>
      </c>
      <c r="AI44" s="183">
        <v>109.38887371081208</v>
      </c>
      <c r="AJ44" s="186">
        <v>110.50698288246483</v>
      </c>
      <c r="AK44" s="48">
        <v>3</v>
      </c>
      <c r="AL44" s="232">
        <v>0</v>
      </c>
      <c r="AM44" s="232">
        <v>4</v>
      </c>
      <c r="AN44" s="232">
        <v>2</v>
      </c>
      <c r="AO44" s="232">
        <v>9</v>
      </c>
      <c r="AP44" s="232">
        <v>8</v>
      </c>
      <c r="AQ44" s="232">
        <v>0</v>
      </c>
      <c r="AR44" s="233">
        <v>0</v>
      </c>
      <c r="AS44" s="60"/>
      <c r="AT44" s="61">
        <v>1</v>
      </c>
      <c r="AU44" s="61"/>
      <c r="AV44" s="61"/>
      <c r="AW44" s="61"/>
      <c r="AX44" s="61"/>
      <c r="AY44" s="62"/>
      <c r="AZ44" s="62"/>
      <c r="BA44" s="62"/>
      <c r="BB44" s="62"/>
      <c r="BC44" s="62"/>
      <c r="BD44" s="61"/>
      <c r="BE44" s="153"/>
      <c r="BF44" s="61"/>
      <c r="BG44" s="153"/>
      <c r="BH44" s="62"/>
      <c r="BI44" s="62"/>
      <c r="BJ44" s="62"/>
      <c r="BK44" s="63"/>
      <c r="BL44" s="60"/>
      <c r="BM44" s="61">
        <v>1</v>
      </c>
      <c r="BN44" s="61"/>
      <c r="BO44" s="61"/>
      <c r="BP44" s="61"/>
      <c r="BQ44" s="61"/>
      <c r="BR44" s="62"/>
      <c r="BS44" s="62"/>
      <c r="BT44" s="62"/>
      <c r="BU44" s="62"/>
      <c r="BV44" s="62"/>
      <c r="BW44" s="61"/>
      <c r="BX44" s="153"/>
      <c r="BY44" s="61"/>
      <c r="BZ44" s="153"/>
      <c r="CA44" s="62"/>
      <c r="CB44" s="62"/>
      <c r="CC44" s="62"/>
      <c r="CD44" s="63"/>
      <c r="CE44" s="60"/>
      <c r="CF44" s="61">
        <v>1</v>
      </c>
      <c r="CG44" s="61"/>
      <c r="CH44" s="61"/>
      <c r="CI44" s="61"/>
      <c r="CJ44" s="61"/>
      <c r="CK44" s="62"/>
      <c r="CL44" s="62"/>
      <c r="CM44" s="62"/>
      <c r="CN44" s="62"/>
      <c r="CO44" s="62"/>
      <c r="CP44" s="61"/>
      <c r="CQ44" s="153"/>
      <c r="CR44" s="61"/>
      <c r="CS44" s="153"/>
      <c r="CT44" s="62"/>
      <c r="CU44" s="62"/>
      <c r="CV44" s="62"/>
      <c r="CW44" s="63"/>
      <c r="CX44" s="60">
        <v>474</v>
      </c>
      <c r="CY44" s="61">
        <v>3023.7999999999997</v>
      </c>
      <c r="CZ44" s="61">
        <v>48</v>
      </c>
      <c r="DA44" s="61">
        <v>34</v>
      </c>
      <c r="DB44" s="61">
        <v>1</v>
      </c>
      <c r="DC44" s="61">
        <v>20.8</v>
      </c>
      <c r="DD44" s="61"/>
      <c r="DE44" s="61"/>
      <c r="DF44" s="62">
        <v>2.04</v>
      </c>
      <c r="DG44" s="62">
        <v>4.9000000000000004</v>
      </c>
      <c r="DH44" s="62">
        <v>12</v>
      </c>
      <c r="DI44" s="61">
        <v>13</v>
      </c>
      <c r="DJ44" s="153">
        <v>5.59493670886076E-2</v>
      </c>
      <c r="DK44" s="61">
        <v>35</v>
      </c>
      <c r="DL44" s="153">
        <v>0.15063291139240506</v>
      </c>
      <c r="DM44" s="62">
        <v>61.5</v>
      </c>
      <c r="DN44" s="62">
        <v>5.6</v>
      </c>
      <c r="DO44" s="62">
        <v>90.1</v>
      </c>
      <c r="DP44" s="63">
        <v>9.9</v>
      </c>
      <c r="DQ44" s="60">
        <v>109</v>
      </c>
      <c r="DR44" s="61">
        <v>719</v>
      </c>
      <c r="DS44" s="61">
        <v>11</v>
      </c>
      <c r="DT44" s="61">
        <v>8</v>
      </c>
      <c r="DU44" s="61">
        <v>1</v>
      </c>
      <c r="DV44" s="61"/>
      <c r="DW44" s="61"/>
      <c r="DX44" s="61"/>
      <c r="DY44" s="53">
        <v>2.02</v>
      </c>
      <c r="DZ44" s="53">
        <v>0.9</v>
      </c>
      <c r="EA44" s="62"/>
      <c r="EB44" s="61">
        <v>2</v>
      </c>
      <c r="EC44" s="153">
        <v>3.7064220183486242E-2</v>
      </c>
      <c r="ED44" s="61">
        <v>9</v>
      </c>
      <c r="EE44" s="153">
        <v>0.16678899082568807</v>
      </c>
      <c r="EF44" s="62">
        <v>100</v>
      </c>
      <c r="EG44" s="62">
        <v>11.1</v>
      </c>
      <c r="EH44" s="62">
        <v>94.7</v>
      </c>
      <c r="EI44" s="63">
        <v>5.3</v>
      </c>
      <c r="EJ44" s="108"/>
      <c r="EO44" s="31"/>
    </row>
    <row r="45" spans="1:145" x14ac:dyDescent="0.2">
      <c r="A45" s="199">
        <v>43</v>
      </c>
      <c r="B45" s="229" t="s">
        <v>971</v>
      </c>
      <c r="C45" s="120">
        <v>4.5742857142857147</v>
      </c>
      <c r="D45" s="34" t="s">
        <v>666</v>
      </c>
      <c r="E45" s="200">
        <v>2</v>
      </c>
      <c r="F45" s="205">
        <v>37392</v>
      </c>
      <c r="G45" s="230">
        <v>23.383561643835616</v>
      </c>
      <c r="H45" s="231" t="s">
        <v>754</v>
      </c>
      <c r="I45" s="231">
        <v>23.964383561643835</v>
      </c>
      <c r="J45" s="231" t="s">
        <v>976</v>
      </c>
      <c r="K45" s="231" t="s">
        <v>984</v>
      </c>
      <c r="L45" s="231" t="s">
        <v>987</v>
      </c>
      <c r="M45" s="203">
        <v>73</v>
      </c>
      <c r="N45" s="203">
        <v>213</v>
      </c>
      <c r="O45" s="203">
        <v>4.5</v>
      </c>
      <c r="P45" s="204">
        <v>0</v>
      </c>
      <c r="Q45" s="193">
        <v>1.340931947703654E-2</v>
      </c>
      <c r="R45" s="194">
        <v>3.2367972742759793E-2</v>
      </c>
      <c r="S45" s="194">
        <v>4.3659043659043661E-2</v>
      </c>
      <c r="T45" s="194">
        <v>0.12276542402441684</v>
      </c>
      <c r="U45" s="194">
        <v>0.213406292749658</v>
      </c>
      <c r="V45" s="194">
        <v>0.213406292749658</v>
      </c>
      <c r="W45" s="208">
        <v>0.213406292749658</v>
      </c>
      <c r="X45" s="183">
        <v>23.312328767123287</v>
      </c>
      <c r="Y45" s="183">
        <v>1.79</v>
      </c>
      <c r="Z45" s="183">
        <v>3.5</v>
      </c>
      <c r="AA45" s="184">
        <v>13.5</v>
      </c>
      <c r="AB45" s="183">
        <v>0</v>
      </c>
      <c r="AC45" s="183">
        <v>0</v>
      </c>
      <c r="AD45" s="288">
        <v>6.8571428571428575E-2</v>
      </c>
      <c r="AE45" s="288">
        <v>0.11428571428571428</v>
      </c>
      <c r="AF45" s="185">
        <v>0.05</v>
      </c>
      <c r="AG45" s="185">
        <v>0.79799999999999993</v>
      </c>
      <c r="AH45" s="185">
        <v>0.19899999999999998</v>
      </c>
      <c r="AI45" s="183">
        <v>103.88660265203475</v>
      </c>
      <c r="AJ45" s="186">
        <v>102.828340162968</v>
      </c>
      <c r="AK45" s="48">
        <v>6</v>
      </c>
      <c r="AL45" s="232">
        <v>0</v>
      </c>
      <c r="AM45" s="232">
        <v>3</v>
      </c>
      <c r="AN45" s="232">
        <v>0</v>
      </c>
      <c r="AO45" s="232">
        <v>8</v>
      </c>
      <c r="AP45" s="232">
        <v>7</v>
      </c>
      <c r="AQ45" s="232">
        <v>0</v>
      </c>
      <c r="AR45" s="233">
        <v>1</v>
      </c>
      <c r="AS45" s="60">
        <v>4</v>
      </c>
      <c r="AT45" s="61">
        <v>298.3</v>
      </c>
      <c r="AU45" s="61">
        <v>2</v>
      </c>
      <c r="AV45" s="61">
        <v>2</v>
      </c>
      <c r="AW45" s="61">
        <v>0</v>
      </c>
      <c r="AX45" s="61">
        <v>1.8</v>
      </c>
      <c r="AY45" s="62"/>
      <c r="AZ45" s="62"/>
      <c r="BA45" s="62">
        <v>0.5</v>
      </c>
      <c r="BB45" s="62">
        <v>0</v>
      </c>
      <c r="BC45" s="62">
        <v>2</v>
      </c>
      <c r="BD45" s="61">
        <v>0</v>
      </c>
      <c r="BE45" s="153">
        <v>0</v>
      </c>
      <c r="BF45" s="61">
        <v>2</v>
      </c>
      <c r="BG45" s="153">
        <v>0.25</v>
      </c>
      <c r="BH45" s="62">
        <v>0</v>
      </c>
      <c r="BI45" s="62">
        <v>0</v>
      </c>
      <c r="BJ45" s="62">
        <v>82.2</v>
      </c>
      <c r="BK45" s="63">
        <v>17.600000000000001</v>
      </c>
      <c r="BL45" s="60">
        <v>152</v>
      </c>
      <c r="BM45" s="61">
        <v>4696</v>
      </c>
      <c r="BN45" s="61">
        <v>17</v>
      </c>
      <c r="BO45" s="61">
        <v>15</v>
      </c>
      <c r="BP45" s="61">
        <v>3</v>
      </c>
      <c r="BQ45" s="61">
        <v>43</v>
      </c>
      <c r="BR45" s="62"/>
      <c r="BS45" s="62"/>
      <c r="BT45" s="62">
        <v>1.45</v>
      </c>
      <c r="BU45" s="62">
        <v>4.0999999999999996</v>
      </c>
      <c r="BV45" s="62">
        <v>7.1</v>
      </c>
      <c r="BW45" s="61">
        <v>1</v>
      </c>
      <c r="BX45" s="153">
        <v>9.5394736842105265E-3</v>
      </c>
      <c r="BY45" s="61">
        <v>16</v>
      </c>
      <c r="BZ45" s="153">
        <v>0.15263157894736842</v>
      </c>
      <c r="CA45" s="62">
        <v>100</v>
      </c>
      <c r="CB45" s="62">
        <v>0</v>
      </c>
      <c r="CC45" s="62">
        <v>90.1</v>
      </c>
      <c r="CD45" s="63">
        <v>9.9</v>
      </c>
      <c r="CE45" s="60">
        <v>189</v>
      </c>
      <c r="CF45" s="61">
        <v>4329</v>
      </c>
      <c r="CG45" s="61">
        <v>26</v>
      </c>
      <c r="CH45" s="61">
        <v>17</v>
      </c>
      <c r="CI45" s="61">
        <v>2</v>
      </c>
      <c r="CJ45" s="61">
        <v>37</v>
      </c>
      <c r="CK45" s="62"/>
      <c r="CL45" s="62"/>
      <c r="CM45" s="62">
        <v>0.84</v>
      </c>
      <c r="CN45" s="62">
        <v>3.5</v>
      </c>
      <c r="CO45" s="62">
        <v>11.2</v>
      </c>
      <c r="CP45" s="61">
        <v>8</v>
      </c>
      <c r="CQ45" s="153">
        <v>3.5555555555555556E-2</v>
      </c>
      <c r="CR45" s="61">
        <v>18</v>
      </c>
      <c r="CS45" s="153">
        <v>0.08</v>
      </c>
      <c r="CT45" s="62">
        <v>62.5</v>
      </c>
      <c r="CU45" s="62">
        <v>10.5</v>
      </c>
      <c r="CV45" s="62">
        <v>80.5</v>
      </c>
      <c r="CW45" s="63">
        <v>19.100000000000001</v>
      </c>
      <c r="CX45" s="60">
        <v>462</v>
      </c>
      <c r="CY45" s="61">
        <v>3502.7999999999997</v>
      </c>
      <c r="CZ45" s="61">
        <v>64</v>
      </c>
      <c r="DA45" s="61">
        <v>38</v>
      </c>
      <c r="DB45" s="61">
        <v>3</v>
      </c>
      <c r="DC45" s="61">
        <v>26.400000000000002</v>
      </c>
      <c r="DD45" s="61"/>
      <c r="DE45" s="61"/>
      <c r="DF45" s="62">
        <v>1.32</v>
      </c>
      <c r="DG45" s="62">
        <v>2.7</v>
      </c>
      <c r="DH45" s="62">
        <v>12</v>
      </c>
      <c r="DI45" s="61">
        <v>24</v>
      </c>
      <c r="DJ45" s="153">
        <v>6.8571428571428575E-2</v>
      </c>
      <c r="DK45" s="61">
        <v>40</v>
      </c>
      <c r="DL45" s="153">
        <v>0.11428571428571428</v>
      </c>
      <c r="DM45" s="62">
        <v>54.2</v>
      </c>
      <c r="DN45" s="62">
        <v>5</v>
      </c>
      <c r="DO45" s="62">
        <v>79.8</v>
      </c>
      <c r="DP45" s="63">
        <v>19.899999999999999</v>
      </c>
      <c r="DQ45" s="60">
        <v>156</v>
      </c>
      <c r="DR45" s="61">
        <v>731</v>
      </c>
      <c r="DS45" s="61">
        <v>20</v>
      </c>
      <c r="DT45" s="61">
        <v>14</v>
      </c>
      <c r="DU45" s="61">
        <v>1</v>
      </c>
      <c r="DV45" s="61"/>
      <c r="DW45" s="61"/>
      <c r="DX45" s="61"/>
      <c r="DY45" s="53">
        <v>1.79</v>
      </c>
      <c r="DZ45" s="53">
        <v>1.3</v>
      </c>
      <c r="EA45" s="62">
        <v>13.5</v>
      </c>
      <c r="EB45" s="61">
        <v>3</v>
      </c>
      <c r="EC45" s="153">
        <v>3.4423076923076924E-2</v>
      </c>
      <c r="ED45" s="61">
        <v>17</v>
      </c>
      <c r="EE45" s="153">
        <v>0.19506410256410259</v>
      </c>
      <c r="EF45" s="62">
        <v>66.7</v>
      </c>
      <c r="EG45" s="62">
        <v>6.7</v>
      </c>
      <c r="EH45" s="62">
        <v>93.3</v>
      </c>
      <c r="EI45" s="63">
        <v>6.7</v>
      </c>
      <c r="EJ45" s="108"/>
      <c r="EO45" s="31"/>
    </row>
    <row r="46" spans="1:145" x14ac:dyDescent="0.2">
      <c r="A46" s="199">
        <v>44</v>
      </c>
      <c r="B46" s="354" t="s">
        <v>867</v>
      </c>
      <c r="C46" s="120">
        <v>4.3828571428571426</v>
      </c>
      <c r="D46" s="34" t="s">
        <v>673</v>
      </c>
      <c r="E46" s="200">
        <v>4</v>
      </c>
      <c r="F46" s="205">
        <v>37247</v>
      </c>
      <c r="G46" s="230">
        <v>23.780821917808218</v>
      </c>
      <c r="H46" s="202" t="s">
        <v>754</v>
      </c>
      <c r="I46" s="231">
        <v>24.361643835616437</v>
      </c>
      <c r="J46" s="231" t="s">
        <v>983</v>
      </c>
      <c r="K46" s="231" t="s">
        <v>984</v>
      </c>
      <c r="L46" s="231" t="s">
        <v>987</v>
      </c>
      <c r="M46" s="203">
        <v>70</v>
      </c>
      <c r="N46" s="203">
        <v>180</v>
      </c>
      <c r="O46" s="203">
        <v>4.5</v>
      </c>
      <c r="P46" s="204">
        <v>0</v>
      </c>
      <c r="Q46" s="193">
        <v>0.10014204545454546</v>
      </c>
      <c r="R46" s="194">
        <v>0.23370127630217316</v>
      </c>
      <c r="S46" s="194">
        <v>0.40548098434004481</v>
      </c>
      <c r="T46" s="194">
        <v>0.14842862552063613</v>
      </c>
      <c r="U46" s="194">
        <v>0</v>
      </c>
      <c r="V46" s="194">
        <v>0.27695480493034047</v>
      </c>
      <c r="W46" s="208">
        <v>0.26310706468382344</v>
      </c>
      <c r="X46" s="183">
        <v>20.706849315068492</v>
      </c>
      <c r="Y46" s="183">
        <v>3.14</v>
      </c>
      <c r="Z46" s="183">
        <v>9.3000000000000007</v>
      </c>
      <c r="AA46" s="184">
        <v>12.5</v>
      </c>
      <c r="AB46" s="183">
        <v>0</v>
      </c>
      <c r="AC46" s="183">
        <v>0</v>
      </c>
      <c r="AD46" s="288">
        <v>7.0714285714285716E-2</v>
      </c>
      <c r="AE46" s="288">
        <v>0.12214285714285715</v>
      </c>
      <c r="AF46" s="185">
        <v>0.1</v>
      </c>
      <c r="AG46" s="185">
        <v>4.2999999999999997E-2</v>
      </c>
      <c r="AH46" s="185">
        <v>0.94400000000000006</v>
      </c>
      <c r="AI46" s="183">
        <v>87.791495198902609</v>
      </c>
      <c r="AJ46" s="186">
        <v>81.595930065590338</v>
      </c>
      <c r="AK46" s="48">
        <v>7</v>
      </c>
      <c r="AL46" s="232">
        <v>5</v>
      </c>
      <c r="AM46" s="232">
        <v>6</v>
      </c>
      <c r="AN46" s="232">
        <v>7</v>
      </c>
      <c r="AO46" s="232">
        <v>8</v>
      </c>
      <c r="AP46" s="232">
        <v>3</v>
      </c>
      <c r="AQ46" s="232">
        <v>0</v>
      </c>
      <c r="AR46" s="233">
        <v>0</v>
      </c>
      <c r="AS46" s="60">
        <v>282</v>
      </c>
      <c r="AT46" s="61">
        <v>2816</v>
      </c>
      <c r="AU46" s="61">
        <v>52</v>
      </c>
      <c r="AV46" s="61">
        <v>42</v>
      </c>
      <c r="AW46" s="61">
        <v>0</v>
      </c>
      <c r="AX46" s="61">
        <v>19.8</v>
      </c>
      <c r="AY46" s="62"/>
      <c r="AZ46" s="62"/>
      <c r="BA46" s="62">
        <v>0.88</v>
      </c>
      <c r="BB46" s="62">
        <v>4.5999999999999996</v>
      </c>
      <c r="BC46" s="62">
        <v>3.6</v>
      </c>
      <c r="BD46" s="61">
        <v>4</v>
      </c>
      <c r="BE46" s="153">
        <v>1.24822695035461E-2</v>
      </c>
      <c r="BF46" s="61">
        <v>48</v>
      </c>
      <c r="BG46" s="153">
        <v>0.1497872340425532</v>
      </c>
      <c r="BH46" s="62">
        <v>75</v>
      </c>
      <c r="BI46" s="62">
        <v>2.2999999999999998</v>
      </c>
      <c r="BJ46" s="62">
        <v>22.8</v>
      </c>
      <c r="BK46" s="63">
        <v>74</v>
      </c>
      <c r="BL46" s="60">
        <v>813</v>
      </c>
      <c r="BM46" s="61">
        <v>3478.8</v>
      </c>
      <c r="BN46" s="61">
        <v>86</v>
      </c>
      <c r="BO46" s="61">
        <v>64</v>
      </c>
      <c r="BP46" s="61">
        <v>6</v>
      </c>
      <c r="BQ46" s="61">
        <v>28.6</v>
      </c>
      <c r="BR46" s="62">
        <v>0.69</v>
      </c>
      <c r="BS46" s="62"/>
      <c r="BT46" s="62">
        <v>2.04</v>
      </c>
      <c r="BU46" s="62">
        <v>7.3</v>
      </c>
      <c r="BV46" s="62">
        <v>8.6999999999999993</v>
      </c>
      <c r="BW46" s="61">
        <v>9</v>
      </c>
      <c r="BX46" s="153">
        <v>2.2583025830258303E-2</v>
      </c>
      <c r="BY46" s="61">
        <v>77</v>
      </c>
      <c r="BZ46" s="153">
        <v>0.19321033210332106</v>
      </c>
      <c r="CA46" s="62">
        <v>44.4</v>
      </c>
      <c r="CB46" s="62">
        <v>4.5</v>
      </c>
      <c r="CC46" s="62">
        <v>33.700000000000003</v>
      </c>
      <c r="CD46" s="63">
        <v>64.900000000000006</v>
      </c>
      <c r="CE46" s="60">
        <v>1305</v>
      </c>
      <c r="CF46" s="61">
        <v>3218.3999999999996</v>
      </c>
      <c r="CG46" s="61">
        <v>119</v>
      </c>
      <c r="CH46" s="61">
        <v>91</v>
      </c>
      <c r="CI46" s="61">
        <v>7</v>
      </c>
      <c r="CJ46" s="61">
        <v>26.400000000000002</v>
      </c>
      <c r="CK46" s="62">
        <v>0.85</v>
      </c>
      <c r="CL46" s="62"/>
      <c r="CM46" s="62">
        <v>3.14</v>
      </c>
      <c r="CN46" s="62">
        <v>9.3000000000000007</v>
      </c>
      <c r="CO46" s="62">
        <v>8</v>
      </c>
      <c r="CP46" s="61">
        <v>12</v>
      </c>
      <c r="CQ46" s="153">
        <v>2.8873563218390803E-2</v>
      </c>
      <c r="CR46" s="61">
        <v>107</v>
      </c>
      <c r="CS46" s="153">
        <v>0.25745593869731798</v>
      </c>
      <c r="CT46" s="62">
        <v>41.7</v>
      </c>
      <c r="CU46" s="62">
        <v>5.2</v>
      </c>
      <c r="CV46" s="62">
        <v>30.2</v>
      </c>
      <c r="CW46" s="63">
        <v>69.3</v>
      </c>
      <c r="CX46" s="60">
        <v>196</v>
      </c>
      <c r="CY46" s="61">
        <v>1320.5</v>
      </c>
      <c r="CZ46" s="61">
        <v>30</v>
      </c>
      <c r="DA46" s="61">
        <v>18</v>
      </c>
      <c r="DB46" s="61">
        <v>1</v>
      </c>
      <c r="DC46" s="61">
        <v>8.8000000000000007</v>
      </c>
      <c r="DD46" s="62">
        <v>0.96</v>
      </c>
      <c r="DE46" s="61"/>
      <c r="DF46" s="62">
        <v>1.26</v>
      </c>
      <c r="DG46" s="62">
        <v>4.3</v>
      </c>
      <c r="DH46" s="62">
        <v>12.5</v>
      </c>
      <c r="DI46" s="61">
        <v>11</v>
      </c>
      <c r="DJ46" s="153">
        <v>7.0714285714285716E-2</v>
      </c>
      <c r="DK46" s="61">
        <v>19</v>
      </c>
      <c r="DL46" s="153">
        <v>0.12214285714285715</v>
      </c>
      <c r="DM46" s="62">
        <v>36.4</v>
      </c>
      <c r="DN46" s="62">
        <v>10</v>
      </c>
      <c r="DO46" s="62">
        <v>4.3</v>
      </c>
      <c r="DP46" s="63">
        <v>94.4</v>
      </c>
      <c r="DQ46" s="60"/>
      <c r="DR46" s="61">
        <v>1</v>
      </c>
      <c r="DS46" s="61"/>
      <c r="DT46" s="61"/>
      <c r="DU46" s="61"/>
      <c r="DV46" s="61"/>
      <c r="DW46" s="62"/>
      <c r="DX46" s="61"/>
      <c r="DY46" s="53"/>
      <c r="DZ46" s="53"/>
      <c r="EA46" s="62"/>
      <c r="EB46" s="61"/>
      <c r="EC46" s="153"/>
      <c r="ED46" s="61"/>
      <c r="EE46" s="153"/>
      <c r="EF46" s="62"/>
      <c r="EG46" s="62"/>
      <c r="EH46" s="62"/>
      <c r="EI46" s="63"/>
      <c r="EJ46" s="31"/>
      <c r="EK46" s="89"/>
      <c r="EL46" s="89"/>
      <c r="EM46" s="89"/>
      <c r="EN46" s="89"/>
      <c r="EO46" s="89"/>
    </row>
    <row r="47" spans="1:145" x14ac:dyDescent="0.2">
      <c r="A47" s="199">
        <v>45</v>
      </c>
      <c r="B47" s="229" t="s">
        <v>947</v>
      </c>
      <c r="C47" s="120">
        <v>4.3528571428571423</v>
      </c>
      <c r="D47" s="34" t="s">
        <v>627</v>
      </c>
      <c r="E47" s="200">
        <v>1</v>
      </c>
      <c r="F47" s="205">
        <v>38139</v>
      </c>
      <c r="G47" s="230">
        <v>21.336986301369862</v>
      </c>
      <c r="H47" s="231" t="s">
        <v>684</v>
      </c>
      <c r="I47" s="231">
        <v>21.917808219178081</v>
      </c>
      <c r="J47" s="231" t="s">
        <v>976</v>
      </c>
      <c r="K47" s="231" t="s">
        <v>982</v>
      </c>
      <c r="L47" s="231" t="s">
        <v>986</v>
      </c>
      <c r="M47" s="203">
        <v>76</v>
      </c>
      <c r="N47" s="203">
        <v>209</v>
      </c>
      <c r="O47" s="203">
        <v>4.5</v>
      </c>
      <c r="P47" s="204">
        <v>0</v>
      </c>
      <c r="Q47" s="193">
        <v>0</v>
      </c>
      <c r="R47" s="194">
        <v>6.2761506276150627E-3</v>
      </c>
      <c r="S47" s="194">
        <v>5.2176505664877755E-2</v>
      </c>
      <c r="T47" s="194">
        <v>0.14742485161784416</v>
      </c>
      <c r="U47" s="194">
        <v>0</v>
      </c>
      <c r="V47" s="194">
        <v>0.14742485161784416</v>
      </c>
      <c r="W47" s="208">
        <v>0.14742485161784416</v>
      </c>
      <c r="X47" s="183" t="s">
        <v>727</v>
      </c>
      <c r="Y47" s="183">
        <v>1.92</v>
      </c>
      <c r="Z47" s="183">
        <v>5.5</v>
      </c>
      <c r="AA47" s="184">
        <v>10.7</v>
      </c>
      <c r="AB47" s="183">
        <v>0</v>
      </c>
      <c r="AC47" s="183">
        <v>0</v>
      </c>
      <c r="AD47" s="288">
        <v>3.7402597402597396E-2</v>
      </c>
      <c r="AE47" s="288">
        <v>0.20571428571428568</v>
      </c>
      <c r="AF47" s="185">
        <v>6.7000000000000004E-2</v>
      </c>
      <c r="AG47" s="185">
        <v>0.93799999999999994</v>
      </c>
      <c r="AH47" s="185">
        <v>6.3E-2</v>
      </c>
      <c r="AI47" s="183">
        <v>101.93568053650358</v>
      </c>
      <c r="AJ47" s="186">
        <v>107.18045749262825</v>
      </c>
      <c r="AK47" s="48">
        <v>3</v>
      </c>
      <c r="AL47" s="232">
        <v>0</v>
      </c>
      <c r="AM47" s="232">
        <v>3</v>
      </c>
      <c r="AN47" s="232">
        <v>4</v>
      </c>
      <c r="AO47" s="232">
        <v>8</v>
      </c>
      <c r="AP47" s="232">
        <v>7</v>
      </c>
      <c r="AQ47" s="232">
        <v>0</v>
      </c>
      <c r="AR47" s="233">
        <v>0</v>
      </c>
      <c r="AS47" s="60"/>
      <c r="AT47" s="61">
        <v>1</v>
      </c>
      <c r="AU47" s="61"/>
      <c r="AV47" s="61"/>
      <c r="AW47" s="61"/>
      <c r="AX47" s="61"/>
      <c r="AY47" s="62"/>
      <c r="AZ47" s="62"/>
      <c r="BA47" s="62"/>
      <c r="BB47" s="62"/>
      <c r="BC47" s="62"/>
      <c r="BD47" s="61"/>
      <c r="BE47" s="153"/>
      <c r="BF47" s="61"/>
      <c r="BG47" s="153"/>
      <c r="BH47" s="62"/>
      <c r="BI47" s="62"/>
      <c r="BJ47" s="62"/>
      <c r="BK47" s="63"/>
      <c r="BL47" s="60">
        <v>6</v>
      </c>
      <c r="BM47" s="61">
        <v>956</v>
      </c>
      <c r="BN47" s="61">
        <v>1</v>
      </c>
      <c r="BO47" s="61">
        <v>1</v>
      </c>
      <c r="BP47" s="61">
        <v>0</v>
      </c>
      <c r="BQ47" s="61">
        <v>6</v>
      </c>
      <c r="BR47" s="62"/>
      <c r="BS47" s="62"/>
      <c r="BT47" s="62">
        <v>0.75</v>
      </c>
      <c r="BU47" s="62">
        <v>1</v>
      </c>
      <c r="BV47" s="62">
        <v>5</v>
      </c>
      <c r="BW47" s="61">
        <v>0</v>
      </c>
      <c r="BX47" s="153">
        <v>0</v>
      </c>
      <c r="BY47" s="61">
        <v>1</v>
      </c>
      <c r="BZ47" s="153">
        <v>0.125</v>
      </c>
      <c r="CA47" s="62">
        <v>0</v>
      </c>
      <c r="CB47" s="62">
        <v>0</v>
      </c>
      <c r="CC47" s="62">
        <v>75</v>
      </c>
      <c r="CD47" s="63">
        <v>25</v>
      </c>
      <c r="CE47" s="60">
        <v>175</v>
      </c>
      <c r="CF47" s="61">
        <v>3354</v>
      </c>
      <c r="CG47" s="61">
        <v>22</v>
      </c>
      <c r="CH47" s="61">
        <v>14</v>
      </c>
      <c r="CI47" s="61">
        <v>1</v>
      </c>
      <c r="CJ47" s="61">
        <v>23</v>
      </c>
      <c r="CK47" s="62"/>
      <c r="CL47" s="62"/>
      <c r="CM47" s="62">
        <v>1.18</v>
      </c>
      <c r="CN47" s="62">
        <v>5.5</v>
      </c>
      <c r="CO47" s="62">
        <v>9.6</v>
      </c>
      <c r="CP47" s="61">
        <v>5</v>
      </c>
      <c r="CQ47" s="153">
        <v>3.3714285714285717E-2</v>
      </c>
      <c r="CR47" s="61">
        <v>17</v>
      </c>
      <c r="CS47" s="153">
        <v>0.11462857142857143</v>
      </c>
      <c r="CT47" s="62">
        <v>60</v>
      </c>
      <c r="CU47" s="62">
        <v>0</v>
      </c>
      <c r="CV47" s="62">
        <v>96.3</v>
      </c>
      <c r="CW47" s="63">
        <v>3.7</v>
      </c>
      <c r="CX47" s="60">
        <v>616</v>
      </c>
      <c r="CY47" s="61">
        <v>4178.3999999999996</v>
      </c>
      <c r="CZ47" s="61">
        <v>78</v>
      </c>
      <c r="DA47" s="61">
        <v>56</v>
      </c>
      <c r="DB47" s="61">
        <v>5</v>
      </c>
      <c r="DC47" s="61">
        <v>38.400000000000006</v>
      </c>
      <c r="DD47" s="61"/>
      <c r="DE47" s="61"/>
      <c r="DF47" s="62">
        <v>1.92</v>
      </c>
      <c r="DG47" s="62">
        <v>3.6</v>
      </c>
      <c r="DH47" s="62">
        <v>10.7</v>
      </c>
      <c r="DI47" s="61">
        <v>12</v>
      </c>
      <c r="DJ47" s="153">
        <v>3.7402597402597396E-2</v>
      </c>
      <c r="DK47" s="61">
        <v>66</v>
      </c>
      <c r="DL47" s="153">
        <v>0.20571428571428568</v>
      </c>
      <c r="DM47" s="62">
        <v>58.3</v>
      </c>
      <c r="DN47" s="62">
        <v>6.7</v>
      </c>
      <c r="DO47" s="62">
        <v>93.8</v>
      </c>
      <c r="DP47" s="63">
        <v>6.3</v>
      </c>
      <c r="DQ47" s="60"/>
      <c r="DR47" s="61">
        <v>1</v>
      </c>
      <c r="DS47" s="61"/>
      <c r="DT47" s="61"/>
      <c r="DU47" s="61"/>
      <c r="DV47" s="61"/>
      <c r="DW47" s="61"/>
      <c r="DX47" s="61"/>
      <c r="DY47" s="53"/>
      <c r="DZ47" s="53"/>
      <c r="EA47" s="62"/>
      <c r="EB47" s="61"/>
      <c r="EC47" s="153"/>
      <c r="ED47" s="61"/>
      <c r="EE47" s="153"/>
      <c r="EF47" s="62"/>
      <c r="EG47" s="62"/>
      <c r="EH47" s="62"/>
      <c r="EI47" s="63"/>
      <c r="EJ47" s="89"/>
      <c r="EK47" s="89"/>
      <c r="EL47" s="89"/>
      <c r="EM47" s="89"/>
      <c r="EN47" s="89"/>
      <c r="EO47" s="89"/>
    </row>
    <row r="48" spans="1:145" x14ac:dyDescent="0.2">
      <c r="A48" s="199">
        <v>46</v>
      </c>
      <c r="B48" s="229" t="s">
        <v>961</v>
      </c>
      <c r="C48" s="120">
        <v>4.217142857142858</v>
      </c>
      <c r="D48" s="34" t="s">
        <v>962</v>
      </c>
      <c r="E48" s="200">
        <v>11</v>
      </c>
      <c r="F48" s="201">
        <v>37408</v>
      </c>
      <c r="G48" s="230">
        <v>23.339726027397262</v>
      </c>
      <c r="H48" s="231" t="s">
        <v>754</v>
      </c>
      <c r="I48" s="231">
        <v>23.920547945205481</v>
      </c>
      <c r="J48" s="231" t="s">
        <v>976</v>
      </c>
      <c r="K48" s="231" t="s">
        <v>982</v>
      </c>
      <c r="L48" s="231" t="s">
        <v>985</v>
      </c>
      <c r="M48" s="203">
        <v>75</v>
      </c>
      <c r="N48" s="203">
        <v>207</v>
      </c>
      <c r="O48" s="203">
        <v>4.5</v>
      </c>
      <c r="P48" s="204">
        <v>0</v>
      </c>
      <c r="Q48" s="193">
        <v>0</v>
      </c>
      <c r="R48" s="194">
        <v>0</v>
      </c>
      <c r="S48" s="194">
        <v>2.3545240497813654E-3</v>
      </c>
      <c r="T48" s="194">
        <v>0.29777158774373258</v>
      </c>
      <c r="U48" s="194">
        <v>0</v>
      </c>
      <c r="V48" s="194">
        <v>0.29777158774373258</v>
      </c>
      <c r="W48" s="208">
        <v>0.17866295264623955</v>
      </c>
      <c r="X48" s="183">
        <v>22.268493150684932</v>
      </c>
      <c r="Y48" s="183">
        <v>2.81</v>
      </c>
      <c r="Z48" s="183">
        <v>4</v>
      </c>
      <c r="AA48" s="184">
        <v>13.3</v>
      </c>
      <c r="AB48" s="183">
        <v>0</v>
      </c>
      <c r="AC48" s="183">
        <v>0</v>
      </c>
      <c r="AD48" s="288">
        <v>6.8344246959775493E-2</v>
      </c>
      <c r="AE48" s="288">
        <v>0.19188961646398503</v>
      </c>
      <c r="AF48" s="185">
        <v>2.6000000000000002E-2</v>
      </c>
      <c r="AG48" s="185">
        <v>0.90599999999999992</v>
      </c>
      <c r="AH48" s="185">
        <v>8.900000000000001E-2</v>
      </c>
      <c r="AI48" s="183">
        <v>100.960219478738</v>
      </c>
      <c r="AJ48" s="186">
        <v>104.06655367856821</v>
      </c>
      <c r="AK48" s="48">
        <v>4</v>
      </c>
      <c r="AL48" s="232">
        <v>2</v>
      </c>
      <c r="AM48" s="232">
        <v>5</v>
      </c>
      <c r="AN48" s="232">
        <v>1</v>
      </c>
      <c r="AO48" s="232">
        <v>8</v>
      </c>
      <c r="AP48" s="232">
        <v>7</v>
      </c>
      <c r="AQ48" s="232">
        <v>0</v>
      </c>
      <c r="AR48" s="233">
        <v>0</v>
      </c>
      <c r="AS48" s="60"/>
      <c r="AT48" s="61">
        <v>1</v>
      </c>
      <c r="AU48" s="61"/>
      <c r="AV48" s="61"/>
      <c r="AW48" s="61"/>
      <c r="AX48" s="61"/>
      <c r="AY48" s="62"/>
      <c r="AZ48" s="62"/>
      <c r="BA48" s="62"/>
      <c r="BB48" s="62"/>
      <c r="BC48" s="62"/>
      <c r="BD48" s="61"/>
      <c r="BE48" s="153"/>
      <c r="BF48" s="61"/>
      <c r="BG48" s="153"/>
      <c r="BH48" s="62"/>
      <c r="BI48" s="62"/>
      <c r="BJ48" s="62"/>
      <c r="BK48" s="63"/>
      <c r="BL48" s="60"/>
      <c r="BM48" s="61">
        <v>1</v>
      </c>
      <c r="BN48" s="61"/>
      <c r="BO48" s="61"/>
      <c r="BP48" s="61"/>
      <c r="BQ48" s="61"/>
      <c r="BR48" s="62"/>
      <c r="BS48" s="62"/>
      <c r="BT48" s="62"/>
      <c r="BU48" s="62"/>
      <c r="BV48" s="62"/>
      <c r="BW48" s="61"/>
      <c r="BX48" s="153"/>
      <c r="BY48" s="61"/>
      <c r="BZ48" s="153"/>
      <c r="CA48" s="62"/>
      <c r="CB48" s="62"/>
      <c r="CC48" s="62"/>
      <c r="CD48" s="63"/>
      <c r="CE48" s="60">
        <v>7</v>
      </c>
      <c r="CF48" s="61">
        <v>2973</v>
      </c>
      <c r="CG48" s="61">
        <v>2</v>
      </c>
      <c r="CH48" s="61">
        <v>1</v>
      </c>
      <c r="CI48" s="61">
        <v>0</v>
      </c>
      <c r="CJ48" s="61">
        <v>22</v>
      </c>
      <c r="CK48" s="62"/>
      <c r="CL48" s="62"/>
      <c r="CM48" s="62">
        <v>0.35</v>
      </c>
      <c r="CN48" s="62">
        <v>3</v>
      </c>
      <c r="CO48" s="62">
        <v>6.5</v>
      </c>
      <c r="CP48" s="61">
        <v>1</v>
      </c>
      <c r="CQ48" s="153">
        <v>0.05</v>
      </c>
      <c r="CR48" s="61">
        <v>1</v>
      </c>
      <c r="CS48" s="153">
        <v>0.05</v>
      </c>
      <c r="CT48" s="62">
        <v>0</v>
      </c>
      <c r="CU48" s="62">
        <v>0</v>
      </c>
      <c r="CV48" s="62">
        <v>50</v>
      </c>
      <c r="CW48" s="63">
        <v>50</v>
      </c>
      <c r="CX48" s="60">
        <v>1069</v>
      </c>
      <c r="CY48" s="61">
        <v>3590</v>
      </c>
      <c r="CZ48" s="61">
        <v>99</v>
      </c>
      <c r="DA48" s="61">
        <v>75</v>
      </c>
      <c r="DB48" s="61">
        <v>17</v>
      </c>
      <c r="DC48" s="61">
        <v>38</v>
      </c>
      <c r="DD48" s="61"/>
      <c r="DE48" s="61"/>
      <c r="DF48" s="62">
        <v>2.81</v>
      </c>
      <c r="DG48" s="62">
        <v>4</v>
      </c>
      <c r="DH48" s="62">
        <v>13.3</v>
      </c>
      <c r="DI48" s="61">
        <v>26</v>
      </c>
      <c r="DJ48" s="153">
        <v>6.8344246959775493E-2</v>
      </c>
      <c r="DK48" s="61">
        <v>73</v>
      </c>
      <c r="DL48" s="153">
        <v>0.19188961646398503</v>
      </c>
      <c r="DM48" s="62">
        <v>61.5</v>
      </c>
      <c r="DN48" s="62">
        <v>2.6</v>
      </c>
      <c r="DO48" s="62">
        <v>90.6</v>
      </c>
      <c r="DP48" s="63">
        <v>8.9</v>
      </c>
      <c r="DQ48" s="60"/>
      <c r="DR48" s="61">
        <v>1</v>
      </c>
      <c r="DS48" s="61"/>
      <c r="DT48" s="61"/>
      <c r="DU48" s="61"/>
      <c r="DV48" s="61"/>
      <c r="DW48" s="61"/>
      <c r="DX48" s="61"/>
      <c r="DY48" s="53"/>
      <c r="DZ48" s="53"/>
      <c r="EA48" s="62"/>
      <c r="EB48" s="61"/>
      <c r="EC48" s="153"/>
      <c r="ED48" s="61"/>
      <c r="EE48" s="153"/>
      <c r="EF48" s="62"/>
      <c r="EG48" s="62"/>
      <c r="EH48" s="62"/>
      <c r="EI48" s="63"/>
      <c r="EJ48" s="89"/>
      <c r="EK48" s="89"/>
      <c r="EL48" s="89"/>
      <c r="EM48" s="89"/>
      <c r="EN48" s="89"/>
      <c r="EO48" s="89"/>
    </row>
    <row r="49" spans="1:140" x14ac:dyDescent="0.2">
      <c r="A49" s="199">
        <v>47</v>
      </c>
      <c r="B49" s="234" t="s">
        <v>471</v>
      </c>
      <c r="C49" s="120">
        <v>4.1514285714285721</v>
      </c>
      <c r="D49" s="34" t="s">
        <v>677</v>
      </c>
      <c r="E49" s="200">
        <v>3</v>
      </c>
      <c r="F49" s="205">
        <v>37474</v>
      </c>
      <c r="G49" s="230">
        <v>23.158904109589042</v>
      </c>
      <c r="H49" s="202" t="s">
        <v>754</v>
      </c>
      <c r="I49" s="231">
        <v>23.739726027397261</v>
      </c>
      <c r="J49" s="231" t="s">
        <v>976</v>
      </c>
      <c r="K49" s="231" t="s">
        <v>980</v>
      </c>
      <c r="L49" s="231" t="s">
        <v>987</v>
      </c>
      <c r="M49" s="203">
        <v>74</v>
      </c>
      <c r="N49" s="203">
        <v>200</v>
      </c>
      <c r="O49" s="203">
        <v>4.5</v>
      </c>
      <c r="P49" s="204">
        <v>0</v>
      </c>
      <c r="Q49" s="193">
        <v>8.9837573666810402E-2</v>
      </c>
      <c r="R49" s="194">
        <v>6.4400715563506267E-2</v>
      </c>
      <c r="S49" s="194">
        <v>0.13815551537070525</v>
      </c>
      <c r="T49" s="194">
        <v>6.7098741898589401E-2</v>
      </c>
      <c r="U49" s="194">
        <v>0</v>
      </c>
      <c r="V49" s="194">
        <v>0.10262712863464732</v>
      </c>
      <c r="W49" s="208">
        <v>9.7495772202914943E-2</v>
      </c>
      <c r="X49" s="183" t="s">
        <v>727</v>
      </c>
      <c r="Y49" s="183">
        <v>1.76</v>
      </c>
      <c r="Z49" s="183">
        <v>12.5</v>
      </c>
      <c r="AA49" s="184">
        <v>24.8</v>
      </c>
      <c r="AB49" s="183">
        <v>0</v>
      </c>
      <c r="AC49" s="183">
        <v>0</v>
      </c>
      <c r="AD49" s="288">
        <v>0.06</v>
      </c>
      <c r="AE49" s="288">
        <v>0.04</v>
      </c>
      <c r="AF49" s="185">
        <v>0.33299999999999996</v>
      </c>
      <c r="AG49" s="185">
        <v>0.92599999999999993</v>
      </c>
      <c r="AH49" s="185">
        <v>7.400000000000001E-2</v>
      </c>
      <c r="AI49" s="183">
        <v>97.546105776558448</v>
      </c>
      <c r="AJ49" s="186">
        <v>98.543165091897194</v>
      </c>
      <c r="AK49" s="48">
        <v>2</v>
      </c>
      <c r="AL49" s="232">
        <v>0</v>
      </c>
      <c r="AM49" s="232">
        <v>3</v>
      </c>
      <c r="AN49" s="232">
        <v>10</v>
      </c>
      <c r="AO49" s="232">
        <v>8</v>
      </c>
      <c r="AP49" s="232">
        <v>6</v>
      </c>
      <c r="AQ49" s="232">
        <v>0</v>
      </c>
      <c r="AR49" s="233">
        <v>0</v>
      </c>
      <c r="AS49" s="60">
        <v>250</v>
      </c>
      <c r="AT49" s="61">
        <v>2782.8</v>
      </c>
      <c r="AU49" s="61">
        <v>27</v>
      </c>
      <c r="AV49" s="61">
        <v>13</v>
      </c>
      <c r="AW49" s="61">
        <v>2</v>
      </c>
      <c r="AX49" s="61">
        <v>19.200000000000003</v>
      </c>
      <c r="AY49" s="62"/>
      <c r="AZ49" s="62"/>
      <c r="BA49" s="62">
        <v>1.02</v>
      </c>
      <c r="BB49" s="62">
        <v>6.8</v>
      </c>
      <c r="BC49" s="62">
        <v>15.9</v>
      </c>
      <c r="BD49" s="61">
        <v>7</v>
      </c>
      <c r="BE49" s="153">
        <v>2.8560000000000002E-2</v>
      </c>
      <c r="BF49" s="61">
        <v>20</v>
      </c>
      <c r="BG49" s="153">
        <v>8.1600000000000006E-2</v>
      </c>
      <c r="BH49" s="163">
        <v>28.6</v>
      </c>
      <c r="BI49" s="163">
        <v>23.5</v>
      </c>
      <c r="BJ49" s="163">
        <v>95.1</v>
      </c>
      <c r="BK49" s="164">
        <v>4.9000000000000004</v>
      </c>
      <c r="BL49" s="60">
        <v>54</v>
      </c>
      <c r="BM49" s="61">
        <v>838.5</v>
      </c>
      <c r="BN49" s="61">
        <v>19</v>
      </c>
      <c r="BO49" s="61">
        <v>5</v>
      </c>
      <c r="BP49" s="61">
        <v>0</v>
      </c>
      <c r="BQ49" s="61">
        <v>5.4</v>
      </c>
      <c r="BR49" s="62">
        <v>-0.01</v>
      </c>
      <c r="BS49" s="62"/>
      <c r="BT49" s="62">
        <v>0.69</v>
      </c>
      <c r="BU49" s="62">
        <v>1</v>
      </c>
      <c r="BV49" s="62">
        <v>18.7</v>
      </c>
      <c r="BW49" s="61">
        <v>5</v>
      </c>
      <c r="BX49" s="153">
        <v>6.3888888888888884E-2</v>
      </c>
      <c r="BY49" s="61">
        <v>14</v>
      </c>
      <c r="BZ49" s="153">
        <v>0.1788888888888889</v>
      </c>
      <c r="CA49" s="163">
        <v>0</v>
      </c>
      <c r="CB49" s="163">
        <v>16.7</v>
      </c>
      <c r="CC49" s="163">
        <v>96.4</v>
      </c>
      <c r="CD49" s="164">
        <v>3.6</v>
      </c>
      <c r="CE49" s="60">
        <v>382</v>
      </c>
      <c r="CF49" s="61">
        <v>2765</v>
      </c>
      <c r="CG49" s="61">
        <v>50</v>
      </c>
      <c r="CH49" s="61">
        <v>30</v>
      </c>
      <c r="CI49" s="61">
        <v>2</v>
      </c>
      <c r="CJ49" s="61">
        <v>13</v>
      </c>
      <c r="CK49" s="62">
        <v>0.34</v>
      </c>
      <c r="CL49" s="61"/>
      <c r="CM49" s="62">
        <v>1.32</v>
      </c>
      <c r="CN49" s="62">
        <v>3.8</v>
      </c>
      <c r="CO49" s="62">
        <v>11.6</v>
      </c>
      <c r="CP49" s="61">
        <v>11</v>
      </c>
      <c r="CQ49" s="153">
        <v>3.8010471204188483E-2</v>
      </c>
      <c r="CR49" s="61">
        <v>39</v>
      </c>
      <c r="CS49" s="153">
        <v>0.13476439790575917</v>
      </c>
      <c r="CT49" s="163">
        <v>63.6</v>
      </c>
      <c r="CU49" s="163">
        <v>9.1</v>
      </c>
      <c r="CV49" s="163">
        <v>97</v>
      </c>
      <c r="CW49" s="164">
        <v>3</v>
      </c>
      <c r="CX49" s="60">
        <v>88</v>
      </c>
      <c r="CY49" s="61">
        <v>1311.5</v>
      </c>
      <c r="CZ49" s="61">
        <v>5</v>
      </c>
      <c r="DA49" s="61">
        <v>2</v>
      </c>
      <c r="DB49" s="61">
        <v>0</v>
      </c>
      <c r="DC49" s="61">
        <v>9</v>
      </c>
      <c r="DD49" s="62">
        <v>4.16</v>
      </c>
      <c r="DE49" s="61"/>
      <c r="DF49" s="62">
        <v>1.76</v>
      </c>
      <c r="DG49" s="62">
        <v>12.5</v>
      </c>
      <c r="DH49" s="62">
        <v>24.8</v>
      </c>
      <c r="DI49" s="61">
        <v>3</v>
      </c>
      <c r="DJ49" s="153">
        <v>0.06</v>
      </c>
      <c r="DK49" s="61">
        <v>2</v>
      </c>
      <c r="DL49" s="153">
        <v>0.04</v>
      </c>
      <c r="DM49" s="62">
        <v>33.299999999999997</v>
      </c>
      <c r="DN49" s="62">
        <v>33.299999999999997</v>
      </c>
      <c r="DO49" s="62">
        <v>92.6</v>
      </c>
      <c r="DP49" s="63">
        <v>7.4</v>
      </c>
      <c r="DQ49" s="60"/>
      <c r="DR49" s="61">
        <v>1</v>
      </c>
      <c r="DS49" s="61"/>
      <c r="DT49" s="61"/>
      <c r="DU49" s="61"/>
      <c r="DV49" s="61"/>
      <c r="DW49" s="62"/>
      <c r="DX49" s="61"/>
      <c r="DY49" s="53"/>
      <c r="DZ49" s="53"/>
      <c r="EA49" s="62"/>
      <c r="EB49" s="61"/>
      <c r="EC49" s="153"/>
      <c r="ED49" s="61"/>
      <c r="EE49" s="153"/>
      <c r="EF49" s="62"/>
      <c r="EG49" s="62"/>
      <c r="EH49" s="62"/>
      <c r="EI49" s="63"/>
      <c r="EJ49" s="89"/>
    </row>
    <row r="50" spans="1:140" x14ac:dyDescent="0.2">
      <c r="A50" s="199">
        <v>48</v>
      </c>
      <c r="B50" s="234" t="s">
        <v>493</v>
      </c>
      <c r="C50" s="120">
        <v>4.1400000000000006</v>
      </c>
      <c r="D50" s="34" t="s">
        <v>656</v>
      </c>
      <c r="E50" s="200">
        <v>1</v>
      </c>
      <c r="F50" s="205">
        <v>37461</v>
      </c>
      <c r="G50" s="230">
        <v>23.194520547945206</v>
      </c>
      <c r="H50" s="202" t="s">
        <v>669</v>
      </c>
      <c r="I50" s="231">
        <v>23.775342465753425</v>
      </c>
      <c r="J50" s="231" t="s">
        <v>976</v>
      </c>
      <c r="K50" s="231" t="s">
        <v>982</v>
      </c>
      <c r="L50" s="231" t="s">
        <v>987</v>
      </c>
      <c r="M50" s="203">
        <v>77</v>
      </c>
      <c r="N50" s="203">
        <v>215</v>
      </c>
      <c r="O50" s="203">
        <v>4.5</v>
      </c>
      <c r="P50" s="204">
        <v>0</v>
      </c>
      <c r="Q50" s="193">
        <v>0</v>
      </c>
      <c r="R50" s="194">
        <v>0.15732217573221757</v>
      </c>
      <c r="S50" s="194">
        <v>0.18540051679586564</v>
      </c>
      <c r="T50" s="194">
        <v>0.10604982206405694</v>
      </c>
      <c r="U50" s="194">
        <v>0</v>
      </c>
      <c r="V50" s="194">
        <v>0.14572516942996128</v>
      </c>
      <c r="W50" s="208">
        <v>0.14572516942996128</v>
      </c>
      <c r="X50" s="183" t="s">
        <v>727</v>
      </c>
      <c r="Y50" s="183">
        <v>1.86</v>
      </c>
      <c r="Z50" s="183">
        <v>5.2</v>
      </c>
      <c r="AA50" s="184">
        <v>15.4</v>
      </c>
      <c r="AB50" s="183">
        <v>0</v>
      </c>
      <c r="AC50" s="183">
        <v>0</v>
      </c>
      <c r="AD50" s="288">
        <v>0.1123489932885906</v>
      </c>
      <c r="AE50" s="288">
        <v>0.12483221476510067</v>
      </c>
      <c r="AF50" s="185">
        <v>8.3000000000000004E-2</v>
      </c>
      <c r="AG50" s="185">
        <v>0.96299999999999997</v>
      </c>
      <c r="AH50" s="185">
        <v>3.7000000000000005E-2</v>
      </c>
      <c r="AI50" s="183">
        <v>104.86206370980034</v>
      </c>
      <c r="AJ50" s="186">
        <v>112.44068419775138</v>
      </c>
      <c r="AK50" s="48">
        <v>3</v>
      </c>
      <c r="AL50" s="232">
        <v>0</v>
      </c>
      <c r="AM50" s="232">
        <v>3</v>
      </c>
      <c r="AN50" s="232">
        <v>3</v>
      </c>
      <c r="AO50" s="232">
        <v>8</v>
      </c>
      <c r="AP50" s="232">
        <v>8</v>
      </c>
      <c r="AQ50" s="232">
        <v>0</v>
      </c>
      <c r="AR50" s="233">
        <v>0.5</v>
      </c>
      <c r="AS50" s="60"/>
      <c r="AT50" s="61">
        <v>1</v>
      </c>
      <c r="AU50" s="61"/>
      <c r="AV50" s="61"/>
      <c r="AW50" s="61"/>
      <c r="AX50" s="61">
        <v>1</v>
      </c>
      <c r="AY50" s="62"/>
      <c r="AZ50" s="62"/>
      <c r="BA50" s="62"/>
      <c r="BB50" s="62"/>
      <c r="BC50" s="62"/>
      <c r="BD50" s="61"/>
      <c r="BE50" s="153"/>
      <c r="BF50" s="61"/>
      <c r="BG50" s="153"/>
      <c r="BH50" s="163"/>
      <c r="BI50" s="163"/>
      <c r="BJ50" s="163"/>
      <c r="BK50" s="164"/>
      <c r="BL50" s="60">
        <v>376</v>
      </c>
      <c r="BM50" s="61">
        <v>2390</v>
      </c>
      <c r="BN50" s="61">
        <v>51</v>
      </c>
      <c r="BO50" s="61">
        <v>32</v>
      </c>
      <c r="BP50" s="61">
        <v>5</v>
      </c>
      <c r="BQ50" s="61">
        <v>15</v>
      </c>
      <c r="BR50" s="62">
        <v>0.88</v>
      </c>
      <c r="BS50" s="62"/>
      <c r="BT50" s="62">
        <v>1.75</v>
      </c>
      <c r="BU50" s="62">
        <v>3.5</v>
      </c>
      <c r="BV50" s="62">
        <v>13</v>
      </c>
      <c r="BW50" s="61">
        <v>12</v>
      </c>
      <c r="BX50" s="153">
        <v>5.5851063829787231E-2</v>
      </c>
      <c r="BY50" s="61">
        <v>39</v>
      </c>
      <c r="BZ50" s="153">
        <v>0.18151595744680851</v>
      </c>
      <c r="CA50" s="163">
        <v>58.3</v>
      </c>
      <c r="CB50" s="163">
        <v>8.6</v>
      </c>
      <c r="CC50" s="163">
        <v>74.400000000000006</v>
      </c>
      <c r="CD50" s="164">
        <v>25.6</v>
      </c>
      <c r="CE50" s="60">
        <v>574</v>
      </c>
      <c r="CF50" s="61">
        <v>3096</v>
      </c>
      <c r="CG50" s="61">
        <v>63</v>
      </c>
      <c r="CH50" s="61">
        <v>47</v>
      </c>
      <c r="CI50" s="61">
        <v>5</v>
      </c>
      <c r="CJ50" s="61">
        <v>21.6</v>
      </c>
      <c r="CK50" s="62">
        <v>0.9</v>
      </c>
      <c r="CL50" s="61"/>
      <c r="CM50" s="62">
        <v>1.79</v>
      </c>
      <c r="CN50" s="62">
        <v>5.2</v>
      </c>
      <c r="CO50" s="62">
        <v>10.6</v>
      </c>
      <c r="CP50" s="61">
        <v>18</v>
      </c>
      <c r="CQ50" s="153">
        <v>5.6132404181184668E-2</v>
      </c>
      <c r="CR50" s="61">
        <v>45</v>
      </c>
      <c r="CS50" s="153">
        <v>0.14033101045296167</v>
      </c>
      <c r="CT50" s="163">
        <v>66.7</v>
      </c>
      <c r="CU50" s="163">
        <v>4.0999999999999996</v>
      </c>
      <c r="CV50" s="163">
        <v>95.5</v>
      </c>
      <c r="CW50" s="164">
        <v>3.9</v>
      </c>
      <c r="CX50" s="60">
        <v>149</v>
      </c>
      <c r="CY50" s="61">
        <v>1405</v>
      </c>
      <c r="CZ50" s="61">
        <v>19</v>
      </c>
      <c r="DA50" s="61">
        <v>11</v>
      </c>
      <c r="DB50" s="61">
        <v>2</v>
      </c>
      <c r="DC50" s="61">
        <v>11.5</v>
      </c>
      <c r="DD50" s="62">
        <v>0.91</v>
      </c>
      <c r="DE50" s="61"/>
      <c r="DF50" s="62">
        <v>1.86</v>
      </c>
      <c r="DG50" s="62">
        <v>4</v>
      </c>
      <c r="DH50" s="62">
        <v>15.4</v>
      </c>
      <c r="DI50" s="61">
        <v>9</v>
      </c>
      <c r="DJ50" s="153">
        <v>0.1123489932885906</v>
      </c>
      <c r="DK50" s="61">
        <v>10</v>
      </c>
      <c r="DL50" s="153">
        <v>0.12483221476510067</v>
      </c>
      <c r="DM50" s="62">
        <v>33.299999999999997</v>
      </c>
      <c r="DN50" s="62">
        <v>8.3000000000000007</v>
      </c>
      <c r="DO50" s="62">
        <v>96.3</v>
      </c>
      <c r="DP50" s="63">
        <v>3.7</v>
      </c>
      <c r="DQ50" s="60"/>
      <c r="DR50" s="61">
        <v>1</v>
      </c>
      <c r="DS50" s="61"/>
      <c r="DT50" s="61"/>
      <c r="DU50" s="61"/>
      <c r="DV50" s="61"/>
      <c r="DW50" s="62"/>
      <c r="DX50" s="61"/>
      <c r="DY50" s="53"/>
      <c r="DZ50" s="53"/>
      <c r="EA50" s="62"/>
      <c r="EB50" s="61"/>
      <c r="EC50" s="153"/>
      <c r="ED50" s="61"/>
      <c r="EE50" s="153"/>
      <c r="EF50" s="62"/>
      <c r="EG50" s="62"/>
      <c r="EH50" s="62"/>
      <c r="EI50" s="63"/>
      <c r="EJ50" s="89"/>
    </row>
    <row r="51" spans="1:140" x14ac:dyDescent="0.2">
      <c r="A51" s="199">
        <v>49</v>
      </c>
      <c r="B51" s="234" t="s">
        <v>866</v>
      </c>
      <c r="C51" s="120">
        <v>4.1014285714285714</v>
      </c>
      <c r="D51" s="34" t="s">
        <v>656</v>
      </c>
      <c r="E51" s="200">
        <v>1</v>
      </c>
      <c r="F51" s="205">
        <v>37931</v>
      </c>
      <c r="G51" s="230">
        <v>21.906849315068492</v>
      </c>
      <c r="H51" s="202" t="s">
        <v>669</v>
      </c>
      <c r="I51" s="231">
        <v>22.487671232876714</v>
      </c>
      <c r="J51" s="231" t="s">
        <v>976</v>
      </c>
      <c r="K51" s="231" t="s">
        <v>984</v>
      </c>
      <c r="L51" s="231" t="s">
        <v>987</v>
      </c>
      <c r="M51" s="203">
        <v>73</v>
      </c>
      <c r="N51" s="203">
        <v>210</v>
      </c>
      <c r="O51" s="203">
        <v>4.5</v>
      </c>
      <c r="P51" s="204">
        <v>0</v>
      </c>
      <c r="Q51" s="193">
        <v>0</v>
      </c>
      <c r="R51" s="194">
        <v>4.1230145319364649E-2</v>
      </c>
      <c r="S51" s="194">
        <v>8.2822516494314727E-2</v>
      </c>
      <c r="T51" s="194">
        <v>0.13253749617385982</v>
      </c>
      <c r="U51" s="194">
        <v>0</v>
      </c>
      <c r="V51" s="194">
        <v>0.13253749617385982</v>
      </c>
      <c r="W51" s="208">
        <v>0.13253749617385982</v>
      </c>
      <c r="X51" s="183" t="s">
        <v>727</v>
      </c>
      <c r="Y51" s="183">
        <v>1.53</v>
      </c>
      <c r="Z51" s="183">
        <v>6.3</v>
      </c>
      <c r="AA51" s="184">
        <v>11.4</v>
      </c>
      <c r="AB51" s="183">
        <v>0</v>
      </c>
      <c r="AC51" s="183">
        <v>0</v>
      </c>
      <c r="AD51" s="288">
        <v>8.0831408775981523E-2</v>
      </c>
      <c r="AE51" s="288">
        <v>0.11963048498845266</v>
      </c>
      <c r="AF51" s="185">
        <v>9.8000000000000004E-2</v>
      </c>
      <c r="AG51" s="185">
        <v>0.92799999999999994</v>
      </c>
      <c r="AH51" s="185">
        <v>7.2000000000000008E-2</v>
      </c>
      <c r="AI51" s="183">
        <v>102.42341106538638</v>
      </c>
      <c r="AJ51" s="186">
        <v>101.38005368179944</v>
      </c>
      <c r="AK51" s="48">
        <v>3</v>
      </c>
      <c r="AL51" s="232">
        <v>0</v>
      </c>
      <c r="AM51" s="232">
        <v>2</v>
      </c>
      <c r="AN51" s="232">
        <v>5</v>
      </c>
      <c r="AO51" s="232">
        <v>8</v>
      </c>
      <c r="AP51" s="232">
        <v>6</v>
      </c>
      <c r="AQ51" s="232">
        <v>0</v>
      </c>
      <c r="AR51" s="233">
        <v>0.5</v>
      </c>
      <c r="AS51" s="60"/>
      <c r="AT51" s="61">
        <v>1</v>
      </c>
      <c r="AU51" s="61"/>
      <c r="AV51" s="61"/>
      <c r="AW51" s="61"/>
      <c r="AX51" s="61"/>
      <c r="AY51" s="62"/>
      <c r="AZ51" s="62"/>
      <c r="BA51" s="62"/>
      <c r="BB51" s="62"/>
      <c r="BC51" s="62"/>
      <c r="BD51" s="61"/>
      <c r="BE51" s="153"/>
      <c r="BF51" s="61"/>
      <c r="BG51" s="153"/>
      <c r="BH51" s="62"/>
      <c r="BI51" s="62"/>
      <c r="BJ51" s="62"/>
      <c r="BK51" s="63"/>
      <c r="BL51" s="60">
        <v>183</v>
      </c>
      <c r="BM51" s="61">
        <v>4438.5</v>
      </c>
      <c r="BN51" s="61">
        <v>29</v>
      </c>
      <c r="BO51" s="61">
        <v>20</v>
      </c>
      <c r="BP51" s="61">
        <v>3</v>
      </c>
      <c r="BQ51" s="61">
        <v>31.5</v>
      </c>
      <c r="BR51" s="62"/>
      <c r="BS51" s="62"/>
      <c r="BT51" s="62">
        <v>0.92</v>
      </c>
      <c r="BU51" s="62">
        <v>4.3</v>
      </c>
      <c r="BV51" s="62">
        <v>7.4</v>
      </c>
      <c r="BW51" s="61">
        <v>3</v>
      </c>
      <c r="BX51" s="153">
        <v>1.5081967213114753E-2</v>
      </c>
      <c r="BY51" s="61">
        <v>26</v>
      </c>
      <c r="BZ51" s="153">
        <v>0.13071038251366121</v>
      </c>
      <c r="CA51" s="62">
        <v>33.299999999999997</v>
      </c>
      <c r="CB51" s="62">
        <v>13</v>
      </c>
      <c r="CC51" s="62">
        <v>93.7</v>
      </c>
      <c r="CD51" s="63">
        <v>6.3</v>
      </c>
      <c r="CE51" s="60">
        <v>354</v>
      </c>
      <c r="CF51" s="61">
        <v>4274.2</v>
      </c>
      <c r="CG51" s="61">
        <v>41</v>
      </c>
      <c r="CH51" s="61">
        <v>30</v>
      </c>
      <c r="CI51" s="61">
        <v>2</v>
      </c>
      <c r="CJ51" s="61">
        <v>29.400000000000002</v>
      </c>
      <c r="CK51" s="62"/>
      <c r="CL51" s="62"/>
      <c r="CM51" s="62">
        <v>1.53</v>
      </c>
      <c r="CN51" s="62">
        <v>6.3</v>
      </c>
      <c r="CO51" s="62">
        <v>7.5</v>
      </c>
      <c r="CP51" s="61">
        <v>10</v>
      </c>
      <c r="CQ51" s="153">
        <v>4.3220338983050846E-2</v>
      </c>
      <c r="CR51" s="61">
        <v>31</v>
      </c>
      <c r="CS51" s="153">
        <v>0.13398305084745762</v>
      </c>
      <c r="CT51" s="62">
        <v>50</v>
      </c>
      <c r="CU51" s="62">
        <v>6.3</v>
      </c>
      <c r="CV51" s="62">
        <v>78.7</v>
      </c>
      <c r="CW51" s="63">
        <v>10.199999999999999</v>
      </c>
      <c r="CX51" s="60">
        <v>433</v>
      </c>
      <c r="CY51" s="61">
        <v>3267</v>
      </c>
      <c r="CZ51" s="61">
        <v>62</v>
      </c>
      <c r="DA51" s="61">
        <v>37</v>
      </c>
      <c r="DB51" s="61">
        <v>4</v>
      </c>
      <c r="DC51" s="61">
        <v>25.299999999999997</v>
      </c>
      <c r="DD51" s="61"/>
      <c r="DE51" s="61"/>
      <c r="DF51" s="62">
        <v>1.4</v>
      </c>
      <c r="DG51" s="62">
        <v>3.7</v>
      </c>
      <c r="DH51" s="62">
        <v>11.4</v>
      </c>
      <c r="DI51" s="61">
        <v>25</v>
      </c>
      <c r="DJ51" s="153">
        <v>8.0831408775981523E-2</v>
      </c>
      <c r="DK51" s="61">
        <v>37</v>
      </c>
      <c r="DL51" s="153">
        <v>0.11963048498845266</v>
      </c>
      <c r="DM51" s="62">
        <v>52.9</v>
      </c>
      <c r="DN51" s="62">
        <v>9.8000000000000007</v>
      </c>
      <c r="DO51" s="62">
        <v>92.8</v>
      </c>
      <c r="DP51" s="63">
        <v>7.2</v>
      </c>
      <c r="DQ51" s="60"/>
      <c r="DR51" s="61">
        <v>1</v>
      </c>
      <c r="DS51" s="61"/>
      <c r="DT51" s="61"/>
      <c r="DU51" s="61"/>
      <c r="DV51" s="61"/>
      <c r="DW51" s="61"/>
      <c r="DX51" s="61"/>
      <c r="DY51" s="53"/>
      <c r="DZ51" s="53"/>
      <c r="EA51" s="62"/>
      <c r="EB51" s="61"/>
      <c r="EC51" s="153"/>
      <c r="ED51" s="61"/>
      <c r="EE51" s="153"/>
      <c r="EF51" s="62"/>
      <c r="EG51" s="62"/>
      <c r="EH51" s="62"/>
      <c r="EI51" s="63"/>
      <c r="EJ51" s="89"/>
    </row>
    <row r="52" spans="1:140" x14ac:dyDescent="0.2">
      <c r="A52" s="199">
        <v>50</v>
      </c>
      <c r="B52" s="229" t="s">
        <v>953</v>
      </c>
      <c r="C52" s="120">
        <v>3.9928571428571429</v>
      </c>
      <c r="D52" s="34" t="s">
        <v>767</v>
      </c>
      <c r="E52" s="200">
        <v>7</v>
      </c>
      <c r="F52" s="201">
        <v>37408</v>
      </c>
      <c r="G52" s="230">
        <v>23.339726027397262</v>
      </c>
      <c r="H52" s="231" t="s">
        <v>754</v>
      </c>
      <c r="I52" s="231">
        <v>23.920547945205481</v>
      </c>
      <c r="J52" s="231" t="s">
        <v>978</v>
      </c>
      <c r="K52" s="231" t="s">
        <v>984</v>
      </c>
      <c r="L52" s="231" t="s">
        <v>988</v>
      </c>
      <c r="M52" s="203">
        <v>72</v>
      </c>
      <c r="N52" s="203">
        <v>191</v>
      </c>
      <c r="O52" s="203">
        <v>4.5</v>
      </c>
      <c r="P52" s="204">
        <v>0</v>
      </c>
      <c r="Q52" s="193">
        <v>3.0698388334612428E-2</v>
      </c>
      <c r="R52" s="194">
        <v>0.2057721139430285</v>
      </c>
      <c r="S52" s="194">
        <v>0</v>
      </c>
      <c r="T52" s="194">
        <v>0.16127932351336607</v>
      </c>
      <c r="U52" s="194">
        <v>0</v>
      </c>
      <c r="V52" s="194">
        <v>0.18352571872819728</v>
      </c>
      <c r="W52" s="208">
        <v>0.13947954623342992</v>
      </c>
      <c r="X52" s="183">
        <v>20.265753424657536</v>
      </c>
      <c r="Y52" s="183">
        <v>1.61</v>
      </c>
      <c r="Z52" s="183">
        <v>2.1</v>
      </c>
      <c r="AA52" s="184">
        <v>12.3</v>
      </c>
      <c r="AB52" s="183">
        <v>0</v>
      </c>
      <c r="AC52" s="183">
        <v>0</v>
      </c>
      <c r="AD52" s="288">
        <v>3.4038054968287532E-2</v>
      </c>
      <c r="AE52" s="288">
        <v>0.16338266384778014</v>
      </c>
      <c r="AF52" s="185">
        <v>7.2999999999999995E-2</v>
      </c>
      <c r="AG52" s="185">
        <v>0.36399999999999999</v>
      </c>
      <c r="AH52" s="185">
        <v>0.63600000000000001</v>
      </c>
      <c r="AI52" s="183">
        <v>93.156531016613314</v>
      </c>
      <c r="AJ52" s="186">
        <v>90.319399992148476</v>
      </c>
      <c r="AK52" s="48">
        <v>3</v>
      </c>
      <c r="AL52" s="232">
        <v>6</v>
      </c>
      <c r="AM52" s="232">
        <v>2</v>
      </c>
      <c r="AN52" s="232">
        <v>0</v>
      </c>
      <c r="AO52" s="232">
        <v>8</v>
      </c>
      <c r="AP52" s="232">
        <v>5</v>
      </c>
      <c r="AQ52" s="232">
        <v>0</v>
      </c>
      <c r="AR52" s="233">
        <v>0</v>
      </c>
      <c r="AS52" s="60">
        <v>56</v>
      </c>
      <c r="AT52" s="61">
        <v>1824.2000000000003</v>
      </c>
      <c r="AU52" s="61">
        <v>6</v>
      </c>
      <c r="AV52" s="61">
        <v>4</v>
      </c>
      <c r="AW52" s="61">
        <v>0</v>
      </c>
      <c r="AX52" s="61">
        <v>11.9</v>
      </c>
      <c r="AY52" s="62"/>
      <c r="AZ52" s="62"/>
      <c r="BA52" s="62">
        <v>2.0699999999999998</v>
      </c>
      <c r="BB52" s="62">
        <v>1</v>
      </c>
      <c r="BC52" s="62">
        <v>12.2</v>
      </c>
      <c r="BD52" s="61">
        <v>3</v>
      </c>
      <c r="BE52" s="153">
        <v>0.11089285714285713</v>
      </c>
      <c r="BF52" s="61">
        <v>3</v>
      </c>
      <c r="BG52" s="153">
        <v>0.11089285714285713</v>
      </c>
      <c r="BH52" s="62">
        <v>66.7</v>
      </c>
      <c r="BI52" s="62">
        <v>20</v>
      </c>
      <c r="BJ52" s="62">
        <v>75</v>
      </c>
      <c r="BK52" s="63">
        <v>25</v>
      </c>
      <c r="BL52" s="60">
        <v>549</v>
      </c>
      <c r="BM52" s="61">
        <v>2668</v>
      </c>
      <c r="BN52" s="61">
        <v>73</v>
      </c>
      <c r="BO52" s="61">
        <v>51</v>
      </c>
      <c r="BP52" s="61">
        <v>4</v>
      </c>
      <c r="BQ52" s="61">
        <v>20</v>
      </c>
      <c r="BR52" s="62"/>
      <c r="BS52" s="62"/>
      <c r="BT52" s="62">
        <v>1.7</v>
      </c>
      <c r="BU52" s="62">
        <v>5.0999999999999996</v>
      </c>
      <c r="BV52" s="62">
        <v>8.1</v>
      </c>
      <c r="BW52" s="61">
        <v>13</v>
      </c>
      <c r="BX52" s="153">
        <v>4.0255009107468126E-2</v>
      </c>
      <c r="BY52" s="61">
        <v>60</v>
      </c>
      <c r="BZ52" s="153">
        <v>0.18579234972677597</v>
      </c>
      <c r="CA52" s="62">
        <v>7.7</v>
      </c>
      <c r="CB52" s="62">
        <v>1.9</v>
      </c>
      <c r="CC52" s="62">
        <v>15.2</v>
      </c>
      <c r="CD52" s="63">
        <v>82.7</v>
      </c>
      <c r="CE52" s="60"/>
      <c r="CF52" s="61">
        <v>1</v>
      </c>
      <c r="CG52" s="61"/>
      <c r="CH52" s="61"/>
      <c r="CI52" s="61"/>
      <c r="CJ52" s="61"/>
      <c r="CK52" s="62"/>
      <c r="CL52" s="62"/>
      <c r="CM52" s="62"/>
      <c r="CN52" s="62"/>
      <c r="CO52" s="62"/>
      <c r="CP52" s="61"/>
      <c r="CQ52" s="153"/>
      <c r="CR52" s="61">
        <v>0</v>
      </c>
      <c r="CS52" s="153"/>
      <c r="CT52" s="62"/>
      <c r="CU52" s="62"/>
      <c r="CV52" s="62"/>
      <c r="CW52" s="63"/>
      <c r="CX52" s="60">
        <v>473</v>
      </c>
      <c r="CY52" s="61">
        <v>2932.7999999999997</v>
      </c>
      <c r="CZ52" s="61">
        <v>58</v>
      </c>
      <c r="DA52" s="61">
        <v>38</v>
      </c>
      <c r="DB52" s="61">
        <v>5</v>
      </c>
      <c r="DC52" s="61">
        <v>20.8</v>
      </c>
      <c r="DD52" s="61"/>
      <c r="DE52" s="61"/>
      <c r="DF52" s="62">
        <v>1.61</v>
      </c>
      <c r="DG52" s="62">
        <v>2.1</v>
      </c>
      <c r="DH52" s="62">
        <v>12.3</v>
      </c>
      <c r="DI52" s="61">
        <v>10</v>
      </c>
      <c r="DJ52" s="153">
        <v>3.4038054968287532E-2</v>
      </c>
      <c r="DK52" s="61">
        <v>48</v>
      </c>
      <c r="DL52" s="153">
        <v>0.16338266384778014</v>
      </c>
      <c r="DM52" s="62">
        <v>80</v>
      </c>
      <c r="DN52" s="62">
        <v>7.3</v>
      </c>
      <c r="DO52" s="62">
        <v>36.4</v>
      </c>
      <c r="DP52" s="63">
        <v>63.6</v>
      </c>
      <c r="DQ52" s="60"/>
      <c r="DR52" s="61">
        <v>1</v>
      </c>
      <c r="DS52" s="61"/>
      <c r="DT52" s="61"/>
      <c r="DU52" s="61"/>
      <c r="DV52" s="61"/>
      <c r="DW52" s="61"/>
      <c r="DX52" s="61"/>
      <c r="DY52" s="53"/>
      <c r="DZ52" s="53"/>
      <c r="EA52" s="62"/>
      <c r="EB52" s="61"/>
      <c r="EC52" s="153"/>
      <c r="ED52" s="61"/>
      <c r="EE52" s="153"/>
      <c r="EF52" s="62"/>
      <c r="EG52" s="62"/>
      <c r="EH52" s="62"/>
      <c r="EI52" s="63"/>
      <c r="EJ52" s="89"/>
    </row>
    <row r="53" spans="1:140" x14ac:dyDescent="0.2">
      <c r="A53" s="199">
        <v>51</v>
      </c>
      <c r="B53" s="234" t="s">
        <v>875</v>
      </c>
      <c r="C53" s="120">
        <v>3.9214285714285717</v>
      </c>
      <c r="D53" s="34" t="s">
        <v>668</v>
      </c>
      <c r="E53" s="200">
        <v>4</v>
      </c>
      <c r="F53" s="205">
        <v>36529</v>
      </c>
      <c r="G53" s="230">
        <v>25.747945205479454</v>
      </c>
      <c r="H53" s="202" t="s">
        <v>754</v>
      </c>
      <c r="I53" s="231">
        <v>26.328767123287673</v>
      </c>
      <c r="J53" s="231" t="s">
        <v>976</v>
      </c>
      <c r="K53" s="231" t="s">
        <v>984</v>
      </c>
      <c r="L53" s="231" t="s">
        <v>988</v>
      </c>
      <c r="M53" s="203">
        <v>73</v>
      </c>
      <c r="N53" s="203">
        <v>195</v>
      </c>
      <c r="O53" s="203">
        <v>4.5</v>
      </c>
      <c r="P53" s="204">
        <v>0</v>
      </c>
      <c r="Q53" s="193">
        <v>0.18974358974358974</v>
      </c>
      <c r="R53" s="194">
        <v>4.3839409321642826E-2</v>
      </c>
      <c r="S53" s="194">
        <v>0.36911121903836813</v>
      </c>
      <c r="T53" s="194">
        <v>0.13839633249718883</v>
      </c>
      <c r="U53" s="194">
        <v>0.19021739130434784</v>
      </c>
      <c r="V53" s="194">
        <v>0.25375377576777847</v>
      </c>
      <c r="W53" s="208">
        <v>0.24106608697938953</v>
      </c>
      <c r="X53" s="183">
        <v>23.673972602739727</v>
      </c>
      <c r="Y53" s="183">
        <v>3.94</v>
      </c>
      <c r="Z53" s="183">
        <v>5.9</v>
      </c>
      <c r="AA53" s="184">
        <v>10.8</v>
      </c>
      <c r="AB53" s="183">
        <v>0</v>
      </c>
      <c r="AC53" s="183">
        <v>0</v>
      </c>
      <c r="AD53" s="288">
        <v>1.9395833333333334E-2</v>
      </c>
      <c r="AE53" s="288">
        <v>0.13577083333333334</v>
      </c>
      <c r="AF53" s="185">
        <v>0</v>
      </c>
      <c r="AG53" s="185">
        <v>0.82</v>
      </c>
      <c r="AH53" s="185">
        <v>0.18</v>
      </c>
      <c r="AI53" s="183">
        <v>95.107453132144485</v>
      </c>
      <c r="AJ53" s="186">
        <v>94.138621275956623</v>
      </c>
      <c r="AK53" s="48">
        <v>6</v>
      </c>
      <c r="AL53" s="232">
        <v>0</v>
      </c>
      <c r="AM53" s="232">
        <v>7</v>
      </c>
      <c r="AN53" s="232">
        <v>4</v>
      </c>
      <c r="AO53" s="232">
        <v>8</v>
      </c>
      <c r="AP53" s="232">
        <v>5</v>
      </c>
      <c r="AQ53" s="232">
        <v>0</v>
      </c>
      <c r="AR53" s="233">
        <v>0</v>
      </c>
      <c r="AS53" s="60">
        <v>629</v>
      </c>
      <c r="AT53" s="61">
        <v>3315</v>
      </c>
      <c r="AU53" s="61">
        <v>60</v>
      </c>
      <c r="AV53" s="61">
        <v>37</v>
      </c>
      <c r="AW53" s="61">
        <v>7</v>
      </c>
      <c r="AX53" s="61">
        <v>32.5</v>
      </c>
      <c r="AY53" s="62"/>
      <c r="AZ53" s="62"/>
      <c r="BA53" s="62">
        <v>1.91</v>
      </c>
      <c r="BB53" s="62">
        <v>3.4</v>
      </c>
      <c r="BC53" s="62">
        <v>15.3</v>
      </c>
      <c r="BD53" s="62">
        <v>21</v>
      </c>
      <c r="BE53" s="153">
        <v>6.3767885532591412E-2</v>
      </c>
      <c r="BF53" s="61">
        <v>39</v>
      </c>
      <c r="BG53" s="153">
        <v>0.11842607313195548</v>
      </c>
      <c r="BH53" s="62">
        <v>52.4</v>
      </c>
      <c r="BI53" s="62">
        <v>2.6</v>
      </c>
      <c r="BJ53" s="62">
        <v>93</v>
      </c>
      <c r="BK53" s="63">
        <v>7</v>
      </c>
      <c r="BL53" s="60">
        <v>38</v>
      </c>
      <c r="BM53" s="61">
        <v>866.8</v>
      </c>
      <c r="BN53" s="61">
        <v>5</v>
      </c>
      <c r="BO53" s="61">
        <v>3</v>
      </c>
      <c r="BP53" s="61">
        <v>1</v>
      </c>
      <c r="BQ53" s="61">
        <v>6.4</v>
      </c>
      <c r="BR53" s="62"/>
      <c r="BS53" s="62"/>
      <c r="BT53" s="62">
        <v>0.84</v>
      </c>
      <c r="BU53" s="62">
        <v>1.3</v>
      </c>
      <c r="BV53" s="62">
        <v>24.8</v>
      </c>
      <c r="BW53" s="61">
        <v>1</v>
      </c>
      <c r="BX53" s="153">
        <v>2.2105263157894735E-2</v>
      </c>
      <c r="BY53" s="61">
        <v>4</v>
      </c>
      <c r="BZ53" s="153">
        <v>8.8421052631578942E-2</v>
      </c>
      <c r="CA53" s="62">
        <v>100</v>
      </c>
      <c r="CB53" s="62">
        <v>0</v>
      </c>
      <c r="CC53" s="62">
        <v>75.5</v>
      </c>
      <c r="CD53" s="63">
        <v>24.5</v>
      </c>
      <c r="CE53" s="60">
        <v>1064</v>
      </c>
      <c r="CF53" s="61">
        <v>2882.6</v>
      </c>
      <c r="CG53" s="61">
        <v>82</v>
      </c>
      <c r="CH53" s="61">
        <v>55</v>
      </c>
      <c r="CI53" s="61">
        <v>10</v>
      </c>
      <c r="CJ53" s="61">
        <v>32.199999999999996</v>
      </c>
      <c r="CK53" s="62"/>
      <c r="CL53" s="62"/>
      <c r="CM53" s="62">
        <v>3.94</v>
      </c>
      <c r="CN53" s="62">
        <v>5.9</v>
      </c>
      <c r="CO53" s="62">
        <v>15.9</v>
      </c>
      <c r="CP53" s="61">
        <v>9</v>
      </c>
      <c r="CQ53" s="153">
        <v>3.3327067669172934E-2</v>
      </c>
      <c r="CR53" s="61">
        <v>73</v>
      </c>
      <c r="CS53" s="153">
        <v>0.27031954887218046</v>
      </c>
      <c r="CT53" s="62">
        <v>77.8</v>
      </c>
      <c r="CU53" s="62">
        <v>9.8000000000000007</v>
      </c>
      <c r="CV53" s="62">
        <v>68.5</v>
      </c>
      <c r="CW53" s="63">
        <v>31.1</v>
      </c>
      <c r="CX53" s="60">
        <v>480</v>
      </c>
      <c r="CY53" s="61">
        <v>3468.3</v>
      </c>
      <c r="CZ53" s="61">
        <v>56</v>
      </c>
      <c r="DA53" s="61">
        <v>42</v>
      </c>
      <c r="DB53" s="61">
        <v>0</v>
      </c>
      <c r="DC53" s="61">
        <v>24.200000000000003</v>
      </c>
      <c r="DD53" s="61"/>
      <c r="DE53" s="61"/>
      <c r="DF53" s="62">
        <v>1.33</v>
      </c>
      <c r="DG53" s="62">
        <v>4</v>
      </c>
      <c r="DH53" s="62">
        <v>10.5</v>
      </c>
      <c r="DI53" s="61">
        <v>7</v>
      </c>
      <c r="DJ53" s="153">
        <v>1.9395833333333334E-2</v>
      </c>
      <c r="DK53" s="61">
        <v>49</v>
      </c>
      <c r="DL53" s="153">
        <v>0.13577083333333334</v>
      </c>
      <c r="DM53" s="62">
        <v>85.7</v>
      </c>
      <c r="DN53" s="62">
        <v>0</v>
      </c>
      <c r="DO53" s="62">
        <v>82</v>
      </c>
      <c r="DP53" s="63">
        <v>18</v>
      </c>
      <c r="DQ53" s="60">
        <v>175</v>
      </c>
      <c r="DR53" s="61">
        <v>920</v>
      </c>
      <c r="DS53" s="61">
        <v>15</v>
      </c>
      <c r="DT53" s="61">
        <v>14</v>
      </c>
      <c r="DU53" s="61">
        <v>3</v>
      </c>
      <c r="DV53" s="61"/>
      <c r="DW53" s="61"/>
      <c r="DX53" s="61"/>
      <c r="DY53" s="53">
        <v>2.78</v>
      </c>
      <c r="DZ53" s="53">
        <v>2.9</v>
      </c>
      <c r="EA53" s="62">
        <v>10.8</v>
      </c>
      <c r="EB53" s="61">
        <v>3</v>
      </c>
      <c r="EC53" s="153">
        <v>4.7657142857142856E-2</v>
      </c>
      <c r="ED53" s="61">
        <v>12</v>
      </c>
      <c r="EE53" s="153">
        <v>0.19062857142857143</v>
      </c>
      <c r="EF53" s="62">
        <v>100</v>
      </c>
      <c r="EG53" s="62">
        <v>0</v>
      </c>
      <c r="EH53" s="62">
        <v>83.3</v>
      </c>
      <c r="EI53" s="63">
        <v>16.7</v>
      </c>
      <c r="EJ53" s="89"/>
    </row>
    <row r="54" spans="1:140" x14ac:dyDescent="0.2">
      <c r="A54" s="199">
        <v>52</v>
      </c>
      <c r="B54" s="359" t="s">
        <v>865</v>
      </c>
      <c r="C54" s="120">
        <v>3.7542857142857144</v>
      </c>
      <c r="D54" s="121" t="s">
        <v>639</v>
      </c>
      <c r="E54" s="200">
        <v>4</v>
      </c>
      <c r="F54" s="205">
        <v>38182</v>
      </c>
      <c r="G54" s="230">
        <v>21.219178082191782</v>
      </c>
      <c r="H54" s="202" t="s">
        <v>669</v>
      </c>
      <c r="I54" s="231">
        <v>21.8</v>
      </c>
      <c r="J54" s="231" t="s">
        <v>976</v>
      </c>
      <c r="K54" s="231" t="s">
        <v>982</v>
      </c>
      <c r="L54" s="231" t="s">
        <v>987</v>
      </c>
      <c r="M54" s="203">
        <v>74</v>
      </c>
      <c r="N54" s="203">
        <v>230</v>
      </c>
      <c r="O54" s="203">
        <v>4.5</v>
      </c>
      <c r="P54" s="204">
        <v>0</v>
      </c>
      <c r="Q54" s="193">
        <v>0</v>
      </c>
      <c r="R54" s="194">
        <v>4.5897877223178424E-2</v>
      </c>
      <c r="S54" s="194">
        <v>8.4197763707395928E-2</v>
      </c>
      <c r="T54" s="194">
        <v>6.219960418433701E-2</v>
      </c>
      <c r="U54" s="194">
        <v>0</v>
      </c>
      <c r="V54" s="194">
        <v>7.3198683945866469E-2</v>
      </c>
      <c r="W54" s="208">
        <v>6.9538749748573145E-2</v>
      </c>
      <c r="X54" s="183" t="s">
        <v>727</v>
      </c>
      <c r="Y54" s="183">
        <v>1.19</v>
      </c>
      <c r="Z54" s="183">
        <v>5.7</v>
      </c>
      <c r="AA54" s="184">
        <v>8.1</v>
      </c>
      <c r="AB54" s="183">
        <v>0</v>
      </c>
      <c r="AC54" s="183">
        <v>0</v>
      </c>
      <c r="AD54" s="288">
        <v>4.6363636363636364E-2</v>
      </c>
      <c r="AE54" s="288">
        <v>0.16227272727272729</v>
      </c>
      <c r="AF54" s="185">
        <v>0.11800000000000001</v>
      </c>
      <c r="AG54" s="185">
        <v>0.91799999999999993</v>
      </c>
      <c r="AH54" s="185">
        <v>8.199999999999999E-2</v>
      </c>
      <c r="AI54" s="183">
        <v>112.17802164304221</v>
      </c>
      <c r="AJ54" s="186">
        <v>113.32463985568177</v>
      </c>
      <c r="AK54" s="48">
        <v>1</v>
      </c>
      <c r="AL54" s="232">
        <v>0</v>
      </c>
      <c r="AM54" s="232">
        <v>0</v>
      </c>
      <c r="AN54" s="232">
        <v>4</v>
      </c>
      <c r="AO54" s="232">
        <v>8</v>
      </c>
      <c r="AP54" s="232">
        <v>8</v>
      </c>
      <c r="AQ54" s="232">
        <v>0</v>
      </c>
      <c r="AR54" s="233">
        <v>1</v>
      </c>
      <c r="AS54" s="60"/>
      <c r="AT54" s="61">
        <v>1</v>
      </c>
      <c r="AU54" s="61"/>
      <c r="AV54" s="61"/>
      <c r="AW54" s="61"/>
      <c r="AX54" s="61">
        <v>1</v>
      </c>
      <c r="AY54" s="62"/>
      <c r="AZ54" s="62"/>
      <c r="BA54" s="62"/>
      <c r="BB54" s="62"/>
      <c r="BC54" s="62"/>
      <c r="BD54" s="61"/>
      <c r="BE54" s="153"/>
      <c r="BF54" s="61"/>
      <c r="BG54" s="153"/>
      <c r="BH54" s="163"/>
      <c r="BI54" s="163"/>
      <c r="BJ54" s="163"/>
      <c r="BK54" s="164"/>
      <c r="BL54" s="60">
        <v>128</v>
      </c>
      <c r="BM54" s="61">
        <v>2788.8</v>
      </c>
      <c r="BN54" s="61">
        <v>25</v>
      </c>
      <c r="BO54" s="61">
        <v>10</v>
      </c>
      <c r="BP54" s="61">
        <v>0</v>
      </c>
      <c r="BQ54" s="61">
        <v>20.399999999999999</v>
      </c>
      <c r="BR54" s="62"/>
      <c r="BS54" s="62"/>
      <c r="BT54" s="62">
        <v>0.87</v>
      </c>
      <c r="BU54" s="62">
        <v>3.7</v>
      </c>
      <c r="BV54" s="62">
        <v>14.9</v>
      </c>
      <c r="BW54" s="61">
        <v>8</v>
      </c>
      <c r="BX54" s="153">
        <v>5.4375000000000007E-2</v>
      </c>
      <c r="BY54" s="61">
        <v>17</v>
      </c>
      <c r="BZ54" s="153">
        <v>0.11554687500000001</v>
      </c>
      <c r="CA54" s="163">
        <v>25</v>
      </c>
      <c r="CB54" s="163">
        <v>9.1</v>
      </c>
      <c r="CC54" s="163">
        <v>97.4</v>
      </c>
      <c r="CD54" s="164">
        <v>2.6</v>
      </c>
      <c r="CE54" s="60">
        <v>250</v>
      </c>
      <c r="CF54" s="61">
        <v>2969.2000000000003</v>
      </c>
      <c r="CG54" s="61">
        <v>35</v>
      </c>
      <c r="CH54" s="61">
        <v>22</v>
      </c>
      <c r="CI54" s="61">
        <v>0</v>
      </c>
      <c r="CJ54" s="61">
        <v>19.5</v>
      </c>
      <c r="CK54" s="62"/>
      <c r="CL54" s="62"/>
      <c r="CM54" s="62">
        <v>0.98</v>
      </c>
      <c r="CN54" s="62">
        <v>5</v>
      </c>
      <c r="CO54" s="62">
        <v>9.6999999999999993</v>
      </c>
      <c r="CP54" s="61">
        <v>11</v>
      </c>
      <c r="CQ54" s="153">
        <v>4.3119999999999999E-2</v>
      </c>
      <c r="CR54" s="61">
        <v>24</v>
      </c>
      <c r="CS54" s="153">
        <v>9.4079999999999997E-2</v>
      </c>
      <c r="CT54" s="163">
        <v>36.4</v>
      </c>
      <c r="CU54" s="163">
        <v>8.3000000000000007</v>
      </c>
      <c r="CV54" s="163">
        <v>93.7</v>
      </c>
      <c r="CW54" s="164">
        <v>6.3</v>
      </c>
      <c r="CX54" s="60">
        <v>154</v>
      </c>
      <c r="CY54" s="61">
        <v>2475.9</v>
      </c>
      <c r="CZ54" s="61">
        <v>27</v>
      </c>
      <c r="DA54" s="61">
        <v>15</v>
      </c>
      <c r="DB54" s="61">
        <v>2</v>
      </c>
      <c r="DC54" s="61">
        <v>22.5</v>
      </c>
      <c r="DD54" s="61"/>
      <c r="DE54" s="61"/>
      <c r="DF54" s="62">
        <v>1.19</v>
      </c>
      <c r="DG54" s="62">
        <v>5.7</v>
      </c>
      <c r="DH54" s="62">
        <v>8.1</v>
      </c>
      <c r="DI54" s="61">
        <v>6</v>
      </c>
      <c r="DJ54" s="153">
        <v>4.6363636363636364E-2</v>
      </c>
      <c r="DK54" s="61">
        <v>21</v>
      </c>
      <c r="DL54" s="153">
        <v>0.16227272727272729</v>
      </c>
      <c r="DM54" s="62">
        <v>33.299999999999997</v>
      </c>
      <c r="DN54" s="62">
        <v>11.8</v>
      </c>
      <c r="DO54" s="62">
        <v>91.8</v>
      </c>
      <c r="DP54" s="63">
        <v>8.1999999999999993</v>
      </c>
      <c r="DQ54" s="60"/>
      <c r="DR54" s="61">
        <v>1</v>
      </c>
      <c r="DS54" s="61"/>
      <c r="DT54" s="61"/>
      <c r="DU54" s="61"/>
      <c r="DV54" s="61"/>
      <c r="DW54" s="61"/>
      <c r="DX54" s="61"/>
      <c r="DY54" s="53"/>
      <c r="DZ54" s="53"/>
      <c r="EA54" s="62"/>
      <c r="EB54" s="61"/>
      <c r="EC54" s="153"/>
      <c r="ED54" s="61"/>
      <c r="EE54" s="153"/>
      <c r="EF54" s="62"/>
      <c r="EG54" s="62"/>
      <c r="EH54" s="62"/>
      <c r="EI54" s="63"/>
      <c r="EJ54" s="89"/>
    </row>
    <row r="55" spans="1:140" x14ac:dyDescent="0.2">
      <c r="A55" s="199">
        <v>53</v>
      </c>
      <c r="B55" s="305" t="s">
        <v>934</v>
      </c>
      <c r="C55" s="120">
        <v>3.6557142857142857</v>
      </c>
      <c r="D55" s="34" t="s">
        <v>639</v>
      </c>
      <c r="E55" s="200">
        <v>4</v>
      </c>
      <c r="F55" s="205">
        <v>38517</v>
      </c>
      <c r="G55" s="230">
        <v>20.301369863013697</v>
      </c>
      <c r="H55" s="231" t="s">
        <v>628</v>
      </c>
      <c r="I55" s="231">
        <v>20.882191780821916</v>
      </c>
      <c r="J55" s="231" t="s">
        <v>983</v>
      </c>
      <c r="K55" s="231" t="s">
        <v>981</v>
      </c>
      <c r="L55" s="231" t="s">
        <v>987</v>
      </c>
      <c r="M55" s="203">
        <v>71</v>
      </c>
      <c r="N55" s="203">
        <v>180</v>
      </c>
      <c r="O55" s="203">
        <v>4.42</v>
      </c>
      <c r="P55" s="204">
        <v>0</v>
      </c>
      <c r="Q55" s="193">
        <v>0</v>
      </c>
      <c r="R55" s="194">
        <v>0</v>
      </c>
      <c r="S55" s="194">
        <v>0.17884809700235771</v>
      </c>
      <c r="T55" s="194">
        <v>1.7953321364452424E-2</v>
      </c>
      <c r="U55" s="194">
        <v>0.1500789889415482</v>
      </c>
      <c r="V55" s="194">
        <v>9.8400709183405072E-2</v>
      </c>
      <c r="W55" s="208">
        <v>9.3480673724234811E-2</v>
      </c>
      <c r="X55" s="183" t="s">
        <v>727</v>
      </c>
      <c r="Y55" s="183">
        <v>1.38</v>
      </c>
      <c r="Z55" s="183">
        <v>5.2</v>
      </c>
      <c r="AA55" s="184">
        <v>4.2</v>
      </c>
      <c r="AB55" s="183">
        <v>0</v>
      </c>
      <c r="AC55" s="183">
        <v>0</v>
      </c>
      <c r="AD55" s="288">
        <v>0.08</v>
      </c>
      <c r="AE55" s="288">
        <v>0.06</v>
      </c>
      <c r="AF55" s="185">
        <v>0</v>
      </c>
      <c r="AG55" s="185">
        <v>7.400000000000001E-2</v>
      </c>
      <c r="AH55" s="185">
        <v>0.92599999999999993</v>
      </c>
      <c r="AI55" s="183">
        <v>94.322091743752495</v>
      </c>
      <c r="AJ55" s="186">
        <v>89.550896472243807</v>
      </c>
      <c r="AK55" s="48">
        <v>2</v>
      </c>
      <c r="AL55" s="232">
        <v>0</v>
      </c>
      <c r="AM55" s="232">
        <v>1</v>
      </c>
      <c r="AN55" s="232">
        <v>3</v>
      </c>
      <c r="AO55" s="232">
        <v>9</v>
      </c>
      <c r="AP55" s="232">
        <v>4</v>
      </c>
      <c r="AQ55" s="232">
        <v>0</v>
      </c>
      <c r="AR55" s="233">
        <v>1</v>
      </c>
      <c r="AS55" s="60"/>
      <c r="AT55" s="61">
        <v>1</v>
      </c>
      <c r="AU55" s="61"/>
      <c r="AV55" s="61"/>
      <c r="AW55" s="61"/>
      <c r="AX55" s="61"/>
      <c r="AY55" s="62"/>
      <c r="AZ55" s="62"/>
      <c r="BA55" s="62"/>
      <c r="BB55" s="62"/>
      <c r="BC55" s="62"/>
      <c r="BD55" s="61"/>
      <c r="BE55" s="153"/>
      <c r="BF55" s="61"/>
      <c r="BG55" s="153"/>
      <c r="BH55" s="62"/>
      <c r="BI55" s="62"/>
      <c r="BJ55" s="62"/>
      <c r="BK55" s="63"/>
      <c r="BL55" s="60"/>
      <c r="BM55" s="61">
        <v>1</v>
      </c>
      <c r="BN55" s="61"/>
      <c r="BO55" s="61"/>
      <c r="BP55" s="61"/>
      <c r="BQ55" s="61"/>
      <c r="BR55" s="62"/>
      <c r="BS55" s="62"/>
      <c r="BT55" s="62"/>
      <c r="BU55" s="62"/>
      <c r="BV55" s="62"/>
      <c r="BW55" s="61"/>
      <c r="BX55" s="153"/>
      <c r="BY55" s="61"/>
      <c r="BZ55" s="153"/>
      <c r="CA55" s="62"/>
      <c r="CB55" s="62"/>
      <c r="CC55" s="62"/>
      <c r="CD55" s="63"/>
      <c r="CE55" s="60">
        <v>531</v>
      </c>
      <c r="CF55" s="61">
        <v>2969</v>
      </c>
      <c r="CG55" s="61">
        <v>68</v>
      </c>
      <c r="CH55" s="61">
        <v>52</v>
      </c>
      <c r="CI55" s="61">
        <v>4</v>
      </c>
      <c r="CJ55" s="61">
        <v>20</v>
      </c>
      <c r="CK55" s="62"/>
      <c r="CL55" s="62"/>
      <c r="CM55" s="62">
        <v>1.38</v>
      </c>
      <c r="CN55" s="62">
        <v>5.2</v>
      </c>
      <c r="CO55" s="62">
        <v>8.1999999999999993</v>
      </c>
      <c r="CP55" s="61">
        <v>13</v>
      </c>
      <c r="CQ55" s="153">
        <v>3.3785310734463274E-2</v>
      </c>
      <c r="CR55" s="61">
        <v>55</v>
      </c>
      <c r="CS55" s="153">
        <v>0.14293785310734464</v>
      </c>
      <c r="CT55" s="62">
        <v>38.5</v>
      </c>
      <c r="CU55" s="62">
        <v>5.5</v>
      </c>
      <c r="CV55" s="62">
        <v>4.5</v>
      </c>
      <c r="CW55" s="63">
        <v>95</v>
      </c>
      <c r="CX55" s="60">
        <v>30</v>
      </c>
      <c r="CY55" s="61">
        <v>1671</v>
      </c>
      <c r="CZ55" s="61">
        <v>7</v>
      </c>
      <c r="DA55" s="61">
        <v>5</v>
      </c>
      <c r="DB55" s="61">
        <v>0</v>
      </c>
      <c r="DC55" s="61">
        <v>15.600000000000001</v>
      </c>
      <c r="DD55" s="61"/>
      <c r="DE55" s="61"/>
      <c r="DF55" s="62">
        <v>0.6</v>
      </c>
      <c r="DG55" s="62">
        <v>2.2000000000000002</v>
      </c>
      <c r="DH55" s="62">
        <v>14.9</v>
      </c>
      <c r="DI55" s="61">
        <v>4</v>
      </c>
      <c r="DJ55" s="153">
        <v>0.08</v>
      </c>
      <c r="DK55" s="61">
        <v>3</v>
      </c>
      <c r="DL55" s="153">
        <v>0.06</v>
      </c>
      <c r="DM55" s="62">
        <v>50</v>
      </c>
      <c r="DN55" s="62">
        <v>0</v>
      </c>
      <c r="DO55" s="62">
        <v>7.4</v>
      </c>
      <c r="DP55" s="63">
        <v>92.6</v>
      </c>
      <c r="DQ55" s="60">
        <v>95</v>
      </c>
      <c r="DR55" s="61">
        <v>633</v>
      </c>
      <c r="DS55" s="61">
        <v>13</v>
      </c>
      <c r="DT55" s="61">
        <v>10</v>
      </c>
      <c r="DU55" s="61">
        <v>0</v>
      </c>
      <c r="DV55" s="61"/>
      <c r="DW55" s="61"/>
      <c r="DX55" s="61"/>
      <c r="DY55" s="53">
        <v>1.1000000000000001</v>
      </c>
      <c r="DZ55" s="53">
        <v>6.7</v>
      </c>
      <c r="EA55" s="62">
        <v>4.2</v>
      </c>
      <c r="EB55" s="61">
        <v>1</v>
      </c>
      <c r="EC55" s="153">
        <v>1.1578947368421053E-2</v>
      </c>
      <c r="ED55" s="61">
        <v>12</v>
      </c>
      <c r="EE55" s="153">
        <v>0.13894736842105262</v>
      </c>
      <c r="EF55" s="62">
        <v>0</v>
      </c>
      <c r="EG55" s="62">
        <v>9.1</v>
      </c>
      <c r="EH55" s="62">
        <v>1.1000000000000001</v>
      </c>
      <c r="EI55" s="63">
        <v>95.6</v>
      </c>
    </row>
    <row r="56" spans="1:140" x14ac:dyDescent="0.2">
      <c r="A56" s="199">
        <v>54</v>
      </c>
      <c r="B56" s="234" t="s">
        <v>540</v>
      </c>
      <c r="C56" s="120">
        <v>3.6371428571428561</v>
      </c>
      <c r="D56" s="34" t="s">
        <v>746</v>
      </c>
      <c r="E56" s="200">
        <v>4</v>
      </c>
      <c r="F56" s="205">
        <v>36871</v>
      </c>
      <c r="G56" s="230">
        <v>24.81095890410959</v>
      </c>
      <c r="H56" s="202" t="s">
        <v>754</v>
      </c>
      <c r="I56" s="231">
        <v>25.391780821917809</v>
      </c>
      <c r="J56" s="231" t="s">
        <v>976</v>
      </c>
      <c r="K56" s="231" t="s">
        <v>984</v>
      </c>
      <c r="L56" s="231" t="s">
        <v>987</v>
      </c>
      <c r="M56" s="203">
        <v>74</v>
      </c>
      <c r="N56" s="203">
        <v>200</v>
      </c>
      <c r="O56" s="203">
        <v>4.5</v>
      </c>
      <c r="P56" s="204">
        <v>0</v>
      </c>
      <c r="Q56" s="193">
        <v>0.22980336413172234</v>
      </c>
      <c r="R56" s="194">
        <v>0.15833477199299578</v>
      </c>
      <c r="S56" s="194">
        <v>0</v>
      </c>
      <c r="T56" s="194">
        <v>0.18690129112869638</v>
      </c>
      <c r="U56" s="194">
        <v>0</v>
      </c>
      <c r="V56" s="194">
        <v>0.20835232763020936</v>
      </c>
      <c r="W56" s="208">
        <v>0.19793471124869888</v>
      </c>
      <c r="X56" s="183">
        <v>20.736986301369864</v>
      </c>
      <c r="Y56" s="183">
        <v>1.95</v>
      </c>
      <c r="Z56" s="183">
        <v>4.9000000000000004</v>
      </c>
      <c r="AA56" s="184">
        <v>12.2</v>
      </c>
      <c r="AB56" s="183">
        <v>0</v>
      </c>
      <c r="AC56" s="183">
        <v>0</v>
      </c>
      <c r="AD56" s="288">
        <v>6.5181058495821717E-2</v>
      </c>
      <c r="AE56" s="288">
        <v>0.13036211699164343</v>
      </c>
      <c r="AF56" s="185">
        <v>0.115</v>
      </c>
      <c r="AG56" s="185">
        <v>0.85199999999999998</v>
      </c>
      <c r="AH56" s="185">
        <v>0.14300000000000002</v>
      </c>
      <c r="AI56" s="183">
        <v>97.546105776558448</v>
      </c>
      <c r="AJ56" s="186">
        <v>98.543165091897194</v>
      </c>
      <c r="AK56" s="48">
        <v>5</v>
      </c>
      <c r="AL56" s="232">
        <v>5</v>
      </c>
      <c r="AM56" s="232">
        <v>3</v>
      </c>
      <c r="AN56" s="232">
        <v>2</v>
      </c>
      <c r="AO56" s="232">
        <v>8</v>
      </c>
      <c r="AP56" s="232">
        <v>6</v>
      </c>
      <c r="AQ56" s="232">
        <v>0</v>
      </c>
      <c r="AR56" s="233">
        <v>0</v>
      </c>
      <c r="AS56" s="60">
        <v>582</v>
      </c>
      <c r="AT56" s="61">
        <v>2532.6</v>
      </c>
      <c r="AU56" s="61">
        <v>56</v>
      </c>
      <c r="AV56" s="61">
        <v>29</v>
      </c>
      <c r="AW56" s="61">
        <v>2</v>
      </c>
      <c r="AX56" s="61">
        <v>14</v>
      </c>
      <c r="AY56" s="62">
        <v>0.79</v>
      </c>
      <c r="AZ56" s="62">
        <v>2.16</v>
      </c>
      <c r="BA56" s="62">
        <v>2.37</v>
      </c>
      <c r="BB56" s="62">
        <v>4.8</v>
      </c>
      <c r="BC56" s="62">
        <v>18.100000000000001</v>
      </c>
      <c r="BD56" s="61">
        <v>15</v>
      </c>
      <c r="BE56" s="153">
        <v>6.1082474226804129E-2</v>
      </c>
      <c r="BF56" s="61">
        <v>41</v>
      </c>
      <c r="BG56" s="153">
        <v>0.16695876288659794</v>
      </c>
      <c r="BH56" s="163">
        <v>40</v>
      </c>
      <c r="BI56" s="163">
        <v>19.399999999999999</v>
      </c>
      <c r="BJ56" s="163">
        <v>87.6</v>
      </c>
      <c r="BK56" s="164">
        <v>12.4</v>
      </c>
      <c r="BL56" s="60">
        <v>642</v>
      </c>
      <c r="BM56" s="61">
        <v>4054.7</v>
      </c>
      <c r="BN56" s="61">
        <v>59</v>
      </c>
      <c r="BO56" s="61">
        <v>37</v>
      </c>
      <c r="BP56" s="61">
        <v>6</v>
      </c>
      <c r="BQ56" s="61">
        <v>43</v>
      </c>
      <c r="BR56" s="62">
        <v>0.89</v>
      </c>
      <c r="BS56" s="62">
        <v>1.35</v>
      </c>
      <c r="BT56" s="62">
        <v>1.89</v>
      </c>
      <c r="BU56" s="62">
        <v>3.9</v>
      </c>
      <c r="BV56" s="62">
        <v>15.8</v>
      </c>
      <c r="BW56" s="61">
        <v>18</v>
      </c>
      <c r="BX56" s="153">
        <v>5.2990654205607474E-2</v>
      </c>
      <c r="BY56" s="61">
        <v>41</v>
      </c>
      <c r="BZ56" s="153">
        <v>0.12070093457943924</v>
      </c>
      <c r="CA56" s="62">
        <v>66.7</v>
      </c>
      <c r="CB56" s="163">
        <v>11.9</v>
      </c>
      <c r="CC56" s="163">
        <v>89</v>
      </c>
      <c r="CD56" s="164">
        <v>10.8</v>
      </c>
      <c r="CE56" s="60">
        <v>0</v>
      </c>
      <c r="CF56" s="61">
        <v>197.3</v>
      </c>
      <c r="CG56" s="61">
        <v>0</v>
      </c>
      <c r="CH56" s="61">
        <v>0</v>
      </c>
      <c r="CI56" s="61">
        <v>0</v>
      </c>
      <c r="CJ56" s="61">
        <v>1.2</v>
      </c>
      <c r="CK56" s="62"/>
      <c r="CL56" s="62" t="s">
        <v>771</v>
      </c>
      <c r="CM56" s="62">
        <v>0</v>
      </c>
      <c r="CN56" s="62">
        <v>0</v>
      </c>
      <c r="CO56" s="62">
        <v>0</v>
      </c>
      <c r="CP56" s="61">
        <v>0</v>
      </c>
      <c r="CQ56" s="153">
        <v>0</v>
      </c>
      <c r="CR56" s="61">
        <v>0</v>
      </c>
      <c r="CS56" s="153">
        <v>0</v>
      </c>
      <c r="CT56" s="62">
        <v>0</v>
      </c>
      <c r="CU56" s="62">
        <v>0</v>
      </c>
      <c r="CV56" s="62">
        <v>0</v>
      </c>
      <c r="CW56" s="63">
        <v>0</v>
      </c>
      <c r="CX56" s="60">
        <v>359</v>
      </c>
      <c r="CY56" s="61">
        <v>1920.8</v>
      </c>
      <c r="CZ56" s="61">
        <v>36</v>
      </c>
      <c r="DA56" s="61">
        <v>23</v>
      </c>
      <c r="DB56" s="61">
        <v>3</v>
      </c>
      <c r="DC56" s="61">
        <v>11.2</v>
      </c>
      <c r="DD56" s="62">
        <v>1.1100000000000001</v>
      </c>
      <c r="DE56" s="61"/>
      <c r="DF56" s="62">
        <v>1.95</v>
      </c>
      <c r="DG56" s="62">
        <v>4.9000000000000004</v>
      </c>
      <c r="DH56" s="62">
        <v>12.2</v>
      </c>
      <c r="DI56" s="61">
        <v>12</v>
      </c>
      <c r="DJ56" s="153">
        <v>6.5181058495821717E-2</v>
      </c>
      <c r="DK56" s="61">
        <v>24</v>
      </c>
      <c r="DL56" s="153">
        <v>0.13036211699164343</v>
      </c>
      <c r="DM56" s="62">
        <v>66.7</v>
      </c>
      <c r="DN56" s="62">
        <v>11.5</v>
      </c>
      <c r="DO56" s="62">
        <v>85.2</v>
      </c>
      <c r="DP56" s="63">
        <v>14.3</v>
      </c>
      <c r="DQ56" s="60"/>
      <c r="DR56" s="61">
        <v>1</v>
      </c>
      <c r="DS56" s="61"/>
      <c r="DT56" s="61"/>
      <c r="DU56" s="61"/>
      <c r="DV56" s="61"/>
      <c r="DW56" s="62"/>
      <c r="DX56" s="61"/>
      <c r="DY56" s="53"/>
      <c r="DZ56" s="53"/>
      <c r="EA56" s="62"/>
      <c r="EB56" s="61"/>
      <c r="EC56" s="153"/>
      <c r="ED56" s="61"/>
      <c r="EE56" s="153"/>
      <c r="EF56" s="62"/>
      <c r="EG56" s="62"/>
      <c r="EH56" s="62"/>
      <c r="EI56" s="63"/>
    </row>
    <row r="57" spans="1:140" x14ac:dyDescent="0.2">
      <c r="A57" s="199">
        <v>55</v>
      </c>
      <c r="B57" s="229" t="s">
        <v>881</v>
      </c>
      <c r="C57" s="120">
        <v>3.5857142857142854</v>
      </c>
      <c r="D57" s="34" t="s">
        <v>719</v>
      </c>
      <c r="E57" s="200">
        <v>1</v>
      </c>
      <c r="F57" s="201">
        <v>38139</v>
      </c>
      <c r="G57" s="230">
        <v>21.336986301369862</v>
      </c>
      <c r="H57" s="202" t="s">
        <v>628</v>
      </c>
      <c r="I57" s="231">
        <v>21.917808219178081</v>
      </c>
      <c r="J57" s="231" t="s">
        <v>983</v>
      </c>
      <c r="K57" s="231" t="s">
        <v>984</v>
      </c>
      <c r="L57" s="231" t="s">
        <v>988</v>
      </c>
      <c r="M57" s="203">
        <v>72</v>
      </c>
      <c r="N57" s="203">
        <v>195</v>
      </c>
      <c r="O57" s="203">
        <v>4.5</v>
      </c>
      <c r="P57" s="204">
        <v>0</v>
      </c>
      <c r="Q57" s="193">
        <v>0</v>
      </c>
      <c r="R57" s="194">
        <v>0</v>
      </c>
      <c r="S57" s="194">
        <v>0</v>
      </c>
      <c r="T57" s="194">
        <v>0.10224215246636771</v>
      </c>
      <c r="U57" s="194">
        <v>0</v>
      </c>
      <c r="V57" s="194">
        <v>0.10224215246636771</v>
      </c>
      <c r="W57" s="208">
        <v>0.10224215246636771</v>
      </c>
      <c r="X57" s="183" t="s">
        <v>727</v>
      </c>
      <c r="Y57" s="183">
        <v>1.4</v>
      </c>
      <c r="Z57" s="183">
        <v>5.6</v>
      </c>
      <c r="AA57" s="184">
        <v>9.9</v>
      </c>
      <c r="AB57" s="183">
        <v>0</v>
      </c>
      <c r="AC57" s="183">
        <v>0</v>
      </c>
      <c r="AD57" s="288">
        <v>3.3771929824561404E-2</v>
      </c>
      <c r="AE57" s="288">
        <v>0.14736842105263157</v>
      </c>
      <c r="AF57" s="185">
        <v>0.114</v>
      </c>
      <c r="AG57" s="185">
        <v>0.159</v>
      </c>
      <c r="AH57" s="185">
        <v>0.83799999999999997</v>
      </c>
      <c r="AI57" s="183">
        <v>95.107453132144485</v>
      </c>
      <c r="AJ57" s="186">
        <v>92.210905751146356</v>
      </c>
      <c r="AK57" s="48">
        <v>2</v>
      </c>
      <c r="AL57" s="232">
        <v>0</v>
      </c>
      <c r="AM57" s="232">
        <v>1</v>
      </c>
      <c r="AN57" s="232">
        <v>4</v>
      </c>
      <c r="AO57" s="232">
        <v>8</v>
      </c>
      <c r="AP57" s="232">
        <v>5</v>
      </c>
      <c r="AQ57" s="232">
        <v>0</v>
      </c>
      <c r="AR57" s="233">
        <v>0</v>
      </c>
      <c r="AS57" s="60"/>
      <c r="AT57" s="61">
        <v>1</v>
      </c>
      <c r="AU57" s="61"/>
      <c r="AV57" s="61"/>
      <c r="AW57" s="61"/>
      <c r="AX57" s="61"/>
      <c r="AY57" s="62"/>
      <c r="AZ57" s="62"/>
      <c r="BA57" s="62"/>
      <c r="BB57" s="62"/>
      <c r="BC57" s="62"/>
      <c r="BD57" s="61"/>
      <c r="BE57" s="153"/>
      <c r="BF57" s="61"/>
      <c r="BG57" s="153"/>
      <c r="BH57" s="62"/>
      <c r="BI57" s="62"/>
      <c r="BJ57" s="62"/>
      <c r="BK57" s="63"/>
      <c r="BL57" s="60"/>
      <c r="BM57" s="61">
        <v>1</v>
      </c>
      <c r="BN57" s="61"/>
      <c r="BO57" s="61"/>
      <c r="BP57" s="61"/>
      <c r="BQ57" s="61"/>
      <c r="BR57" s="62"/>
      <c r="BS57" s="62"/>
      <c r="BT57" s="62"/>
      <c r="BU57" s="62"/>
      <c r="BV57" s="62"/>
      <c r="BW57" s="61"/>
      <c r="BX57" s="153"/>
      <c r="BY57" s="61"/>
      <c r="BZ57" s="153"/>
      <c r="CA57" s="62"/>
      <c r="CB57" s="62"/>
      <c r="CC57" s="62"/>
      <c r="CD57" s="63"/>
      <c r="CE57" s="60"/>
      <c r="CF57" s="61">
        <v>1</v>
      </c>
      <c r="CG57" s="61"/>
      <c r="CH57" s="61"/>
      <c r="CI57" s="61"/>
      <c r="CJ57" s="61"/>
      <c r="CK57" s="62"/>
      <c r="CL57" s="62"/>
      <c r="CM57" s="62"/>
      <c r="CN57" s="62"/>
      <c r="CO57" s="62"/>
      <c r="CP57" s="61"/>
      <c r="CQ57" s="153"/>
      <c r="CR57" s="61"/>
      <c r="CS57" s="153"/>
      <c r="CT57" s="62"/>
      <c r="CU57" s="62"/>
      <c r="CV57" s="62"/>
      <c r="CW57" s="63"/>
      <c r="CX57" s="60">
        <v>456</v>
      </c>
      <c r="CY57" s="61">
        <v>4460</v>
      </c>
      <c r="CZ57" s="61">
        <v>59</v>
      </c>
      <c r="DA57" s="61">
        <v>39</v>
      </c>
      <c r="DB57" s="61">
        <v>7</v>
      </c>
      <c r="DC57" s="61">
        <v>40</v>
      </c>
      <c r="DD57" s="61"/>
      <c r="DE57" s="61"/>
      <c r="DF57" s="62">
        <v>1.4</v>
      </c>
      <c r="DG57" s="62">
        <v>5.6</v>
      </c>
      <c r="DH57" s="62">
        <v>9.9</v>
      </c>
      <c r="DI57" s="61">
        <v>11</v>
      </c>
      <c r="DJ57" s="153">
        <v>3.3771929824561404E-2</v>
      </c>
      <c r="DK57" s="61">
        <v>48</v>
      </c>
      <c r="DL57" s="153">
        <v>0.14736842105263157</v>
      </c>
      <c r="DM57" s="62">
        <v>63.6</v>
      </c>
      <c r="DN57" s="62">
        <v>11.4</v>
      </c>
      <c r="DO57" s="62">
        <v>15.9</v>
      </c>
      <c r="DP57" s="63">
        <v>83.8</v>
      </c>
      <c r="DQ57" s="60"/>
      <c r="DR57" s="61">
        <v>1</v>
      </c>
      <c r="DS57" s="61"/>
      <c r="DT57" s="61"/>
      <c r="DU57" s="61"/>
      <c r="DV57" s="61"/>
      <c r="DW57" s="61"/>
      <c r="DX57" s="61"/>
      <c r="DY57" s="53"/>
      <c r="DZ57" s="53"/>
      <c r="EA57" s="62"/>
      <c r="EB57" s="61"/>
      <c r="EC57" s="153"/>
      <c r="ED57" s="61"/>
      <c r="EE57" s="153"/>
      <c r="EF57" s="62"/>
      <c r="EG57" s="62"/>
      <c r="EH57" s="62"/>
      <c r="EI57" s="63"/>
    </row>
    <row r="58" spans="1:140" x14ac:dyDescent="0.2">
      <c r="A58" s="199">
        <v>56</v>
      </c>
      <c r="B58" s="234" t="s">
        <v>872</v>
      </c>
      <c r="C58" s="120">
        <v>3.1342857142857143</v>
      </c>
      <c r="D58" s="34" t="s">
        <v>811</v>
      </c>
      <c r="E58" s="200">
        <v>3</v>
      </c>
      <c r="F58" s="201">
        <v>36678</v>
      </c>
      <c r="G58" s="230">
        <v>25.339726027397262</v>
      </c>
      <c r="H58" s="202" t="s">
        <v>669</v>
      </c>
      <c r="I58" s="231">
        <v>25.920547945205481</v>
      </c>
      <c r="J58" s="231" t="s">
        <v>978</v>
      </c>
      <c r="K58" s="231" t="s">
        <v>984</v>
      </c>
      <c r="L58" s="231" t="s">
        <v>988</v>
      </c>
      <c r="M58" s="203">
        <v>72</v>
      </c>
      <c r="N58" s="203">
        <v>185</v>
      </c>
      <c r="O58" s="203">
        <v>4.5</v>
      </c>
      <c r="P58" s="204">
        <v>0</v>
      </c>
      <c r="Q58" s="193">
        <v>0</v>
      </c>
      <c r="R58" s="194">
        <v>0.18780396558174337</v>
      </c>
      <c r="S58" s="194">
        <v>0.27248336178960941</v>
      </c>
      <c r="T58" s="194">
        <v>0.13218673218673219</v>
      </c>
      <c r="U58" s="194">
        <v>0</v>
      </c>
      <c r="V58" s="194">
        <v>0.20233504698817079</v>
      </c>
      <c r="W58" s="208">
        <v>0.19221829463876225</v>
      </c>
      <c r="X58" s="183">
        <v>23.265753424657536</v>
      </c>
      <c r="Y58" s="183">
        <v>2.0299999999999998</v>
      </c>
      <c r="Z58" s="183">
        <v>5.7</v>
      </c>
      <c r="AA58" s="184">
        <v>14.1</v>
      </c>
      <c r="AB58" s="183">
        <v>0</v>
      </c>
      <c r="AC58" s="183">
        <v>0</v>
      </c>
      <c r="AD58" s="288">
        <v>1.6617100371747212E-2</v>
      </c>
      <c r="AE58" s="288">
        <v>0.16617100371747212</v>
      </c>
      <c r="AF58" s="185">
        <v>0.1</v>
      </c>
      <c r="AG58" s="185">
        <v>0.68900000000000006</v>
      </c>
      <c r="AH58" s="185">
        <v>0.311</v>
      </c>
      <c r="AI58" s="183">
        <v>90.230147843316573</v>
      </c>
      <c r="AJ58" s="186">
        <v>87.482141353651684</v>
      </c>
      <c r="AK58" s="48">
        <v>5</v>
      </c>
      <c r="AL58" s="232">
        <v>0</v>
      </c>
      <c r="AM58" s="232">
        <v>4</v>
      </c>
      <c r="AN58" s="232">
        <v>4</v>
      </c>
      <c r="AO58" s="232">
        <v>8</v>
      </c>
      <c r="AP58" s="232">
        <v>4</v>
      </c>
      <c r="AQ58" s="232">
        <v>0</v>
      </c>
      <c r="AR58" s="233">
        <v>0</v>
      </c>
      <c r="AS58" s="60"/>
      <c r="AT58" s="61">
        <v>1</v>
      </c>
      <c r="AU58" s="61"/>
      <c r="AV58" s="61"/>
      <c r="AW58" s="61"/>
      <c r="AX58" s="61"/>
      <c r="AY58" s="62"/>
      <c r="AZ58" s="62"/>
      <c r="BA58" s="62"/>
      <c r="BB58" s="62"/>
      <c r="BC58" s="62"/>
      <c r="BD58" s="62"/>
      <c r="BE58" s="153"/>
      <c r="BF58" s="61"/>
      <c r="BG58" s="153"/>
      <c r="BH58" s="62"/>
      <c r="BI58" s="62"/>
      <c r="BJ58" s="62"/>
      <c r="BK58" s="63"/>
      <c r="BL58" s="60">
        <v>502</v>
      </c>
      <c r="BM58" s="61">
        <v>2673</v>
      </c>
      <c r="BN58" s="61">
        <v>50</v>
      </c>
      <c r="BO58" s="61">
        <v>23</v>
      </c>
      <c r="BP58" s="61">
        <v>4</v>
      </c>
      <c r="BQ58" s="61">
        <v>21</v>
      </c>
      <c r="BR58" s="62"/>
      <c r="BS58" s="62"/>
      <c r="BT58" s="62">
        <v>2.14</v>
      </c>
      <c r="BU58" s="62">
        <v>6.7</v>
      </c>
      <c r="BV58" s="62">
        <v>17.399999999999999</v>
      </c>
      <c r="BW58" s="61">
        <v>10</v>
      </c>
      <c r="BX58" s="153">
        <v>4.2629482071713146E-2</v>
      </c>
      <c r="BY58" s="61">
        <v>40</v>
      </c>
      <c r="BZ58" s="153">
        <v>0.17051792828685258</v>
      </c>
      <c r="CA58" s="62">
        <v>40</v>
      </c>
      <c r="CB58" s="62">
        <v>4.2</v>
      </c>
      <c r="CC58" s="62">
        <v>90.7</v>
      </c>
      <c r="CD58" s="63">
        <v>9.3000000000000007</v>
      </c>
      <c r="CE58" s="60">
        <v>782</v>
      </c>
      <c r="CF58" s="61">
        <v>2869.8999999999996</v>
      </c>
      <c r="CG58" s="61">
        <v>75</v>
      </c>
      <c r="CH58" s="61">
        <v>46</v>
      </c>
      <c r="CI58" s="61">
        <v>4</v>
      </c>
      <c r="CJ58" s="61">
        <v>14.3</v>
      </c>
      <c r="CK58" s="62"/>
      <c r="CL58" s="62"/>
      <c r="CM58" s="62">
        <v>2.0299999999999998</v>
      </c>
      <c r="CN58" s="62">
        <v>4.9000000000000004</v>
      </c>
      <c r="CO58" s="62">
        <v>15.3</v>
      </c>
      <c r="CP58" s="61">
        <v>20</v>
      </c>
      <c r="CQ58" s="153">
        <v>5.191815856777493E-2</v>
      </c>
      <c r="CR58" s="61">
        <v>55</v>
      </c>
      <c r="CS58" s="153">
        <v>0.14277493606138106</v>
      </c>
      <c r="CT58" s="62">
        <v>70</v>
      </c>
      <c r="CU58" s="62">
        <v>13.2</v>
      </c>
      <c r="CV58" s="62">
        <v>82.8</v>
      </c>
      <c r="CW58" s="63">
        <v>17</v>
      </c>
      <c r="CX58" s="60">
        <v>269</v>
      </c>
      <c r="CY58" s="61">
        <v>2035</v>
      </c>
      <c r="CZ58" s="61">
        <v>33</v>
      </c>
      <c r="DA58" s="61">
        <v>18</v>
      </c>
      <c r="DB58" s="61">
        <v>1</v>
      </c>
      <c r="DC58" s="61">
        <v>13</v>
      </c>
      <c r="DD58" s="61"/>
      <c r="DE58" s="61"/>
      <c r="DF58" s="62">
        <v>1.49</v>
      </c>
      <c r="DG58" s="62">
        <v>5.7</v>
      </c>
      <c r="DH58" s="62">
        <v>14.1</v>
      </c>
      <c r="DI58" s="61">
        <v>3</v>
      </c>
      <c r="DJ58" s="153">
        <v>1.6617100371747212E-2</v>
      </c>
      <c r="DK58" s="61">
        <v>30</v>
      </c>
      <c r="DL58" s="153">
        <v>0.16617100371747212</v>
      </c>
      <c r="DM58" s="62">
        <v>66.7</v>
      </c>
      <c r="DN58" s="62">
        <v>10</v>
      </c>
      <c r="DO58" s="62">
        <v>68.900000000000006</v>
      </c>
      <c r="DP58" s="63">
        <v>31.1</v>
      </c>
      <c r="DQ58" s="60"/>
      <c r="DR58" s="61">
        <v>1</v>
      </c>
      <c r="DS58" s="61"/>
      <c r="DT58" s="61"/>
      <c r="DU58" s="61"/>
      <c r="DV58" s="61"/>
      <c r="DW58" s="61"/>
      <c r="DX58" s="61"/>
      <c r="DY58" s="53"/>
      <c r="DZ58" s="53"/>
      <c r="EA58" s="62"/>
      <c r="EB58" s="61"/>
      <c r="EC58" s="62"/>
      <c r="ED58" s="62"/>
      <c r="EE58" s="62"/>
      <c r="EF58" s="62"/>
      <c r="EG58" s="62"/>
      <c r="EH58" s="62"/>
      <c r="EI58" s="63"/>
    </row>
    <row r="59" spans="1:140" ht="15.75" customHeight="1" x14ac:dyDescent="0.2">
      <c r="A59" s="199">
        <v>57</v>
      </c>
      <c r="B59" s="229" t="s">
        <v>950</v>
      </c>
      <c r="C59" s="120">
        <v>3.089999999999999</v>
      </c>
      <c r="D59" s="34" t="s">
        <v>774</v>
      </c>
      <c r="E59" s="200">
        <v>2</v>
      </c>
      <c r="F59" s="201">
        <v>37773</v>
      </c>
      <c r="G59" s="230">
        <v>22.339726027397262</v>
      </c>
      <c r="H59" s="231" t="s">
        <v>669</v>
      </c>
      <c r="I59" s="231">
        <v>22.920547945205481</v>
      </c>
      <c r="J59" s="231" t="s">
        <v>976</v>
      </c>
      <c r="K59" s="231" t="s">
        <v>984</v>
      </c>
      <c r="L59" s="231" t="s">
        <v>987</v>
      </c>
      <c r="M59" s="203">
        <v>70</v>
      </c>
      <c r="N59" s="203">
        <v>180</v>
      </c>
      <c r="O59" s="203">
        <v>4.5</v>
      </c>
      <c r="P59" s="204">
        <v>0</v>
      </c>
      <c r="Q59" s="193">
        <v>0</v>
      </c>
      <c r="R59" s="194">
        <v>0.13824465666211916</v>
      </c>
      <c r="S59" s="194">
        <v>0.19463505926388022</v>
      </c>
      <c r="T59" s="194">
        <v>0.11481261154074955</v>
      </c>
      <c r="U59" s="194">
        <v>0</v>
      </c>
      <c r="V59" s="194">
        <v>0.15472383540231488</v>
      </c>
      <c r="W59" s="208">
        <v>0.15472383540231488</v>
      </c>
      <c r="X59" s="183" t="s">
        <v>727</v>
      </c>
      <c r="Y59" s="183">
        <v>1.96</v>
      </c>
      <c r="Z59" s="183">
        <v>7.9</v>
      </c>
      <c r="AA59" s="184">
        <v>9.3000000000000007</v>
      </c>
      <c r="AB59" s="183">
        <v>0</v>
      </c>
      <c r="AC59" s="183">
        <v>0</v>
      </c>
      <c r="AD59" s="288">
        <v>5.1398963730569944E-2</v>
      </c>
      <c r="AE59" s="288">
        <v>0.10601036269430052</v>
      </c>
      <c r="AF59" s="185">
        <v>0</v>
      </c>
      <c r="AG59" s="185">
        <v>0.94299999999999995</v>
      </c>
      <c r="AH59" s="185">
        <v>5.4000000000000006E-2</v>
      </c>
      <c r="AI59" s="183">
        <v>87.791495198902609</v>
      </c>
      <c r="AJ59" s="186">
        <v>81.595930065590338</v>
      </c>
      <c r="AK59" s="48">
        <v>4</v>
      </c>
      <c r="AL59" s="232">
        <v>0</v>
      </c>
      <c r="AM59" s="232">
        <v>3</v>
      </c>
      <c r="AN59" s="232">
        <v>6</v>
      </c>
      <c r="AO59" s="232">
        <v>8</v>
      </c>
      <c r="AP59" s="232">
        <v>3</v>
      </c>
      <c r="AQ59" s="232">
        <v>0</v>
      </c>
      <c r="AR59" s="233">
        <v>0</v>
      </c>
      <c r="AS59" s="60"/>
      <c r="AT59" s="61">
        <v>1</v>
      </c>
      <c r="AU59" s="61"/>
      <c r="AV59" s="61"/>
      <c r="AW59" s="61"/>
      <c r="AX59" s="61"/>
      <c r="AY59" s="62"/>
      <c r="AZ59" s="62"/>
      <c r="BA59" s="62"/>
      <c r="BB59" s="62"/>
      <c r="BC59" s="62"/>
      <c r="BD59" s="61"/>
      <c r="BE59" s="153"/>
      <c r="BF59" s="61"/>
      <c r="BG59" s="153"/>
      <c r="BH59" s="62"/>
      <c r="BI59" s="62"/>
      <c r="BJ59" s="62"/>
      <c r="BK59" s="63"/>
      <c r="BL59" s="60">
        <v>304</v>
      </c>
      <c r="BM59" s="61">
        <v>2199</v>
      </c>
      <c r="BN59" s="61">
        <v>39</v>
      </c>
      <c r="BO59" s="61">
        <v>24</v>
      </c>
      <c r="BP59" s="61">
        <v>3</v>
      </c>
      <c r="BQ59" s="61">
        <v>18</v>
      </c>
      <c r="BR59" s="62"/>
      <c r="BS59" s="62"/>
      <c r="BT59" s="62">
        <v>1.43</v>
      </c>
      <c r="BU59" s="62">
        <v>5</v>
      </c>
      <c r="BV59" s="62">
        <v>12.7</v>
      </c>
      <c r="BW59" s="61">
        <v>7</v>
      </c>
      <c r="BX59" s="153">
        <v>3.2927631578947368E-2</v>
      </c>
      <c r="BY59" s="61">
        <v>32</v>
      </c>
      <c r="BZ59" s="153">
        <v>0.15052631578947367</v>
      </c>
      <c r="CA59" s="62">
        <v>42.9</v>
      </c>
      <c r="CB59" s="62">
        <v>7.7</v>
      </c>
      <c r="CC59" s="62">
        <v>4.7</v>
      </c>
      <c r="CD59" s="63">
        <v>94.4</v>
      </c>
      <c r="CE59" s="60">
        <v>624</v>
      </c>
      <c r="CF59" s="61">
        <v>3206</v>
      </c>
      <c r="CG59" s="61">
        <v>61</v>
      </c>
      <c r="CH59" s="61">
        <v>38</v>
      </c>
      <c r="CI59" s="61">
        <v>4</v>
      </c>
      <c r="CJ59" s="61">
        <v>28</v>
      </c>
      <c r="CK59" s="62"/>
      <c r="CL59" s="62"/>
      <c r="CM59" s="62">
        <v>1.96</v>
      </c>
      <c r="CN59" s="62">
        <v>7.9</v>
      </c>
      <c r="CO59" s="62">
        <v>14</v>
      </c>
      <c r="CP59" s="61">
        <v>11</v>
      </c>
      <c r="CQ59" s="153">
        <v>3.4551282051282051E-2</v>
      </c>
      <c r="CR59" s="61">
        <v>50</v>
      </c>
      <c r="CS59" s="153">
        <v>0.15705128205128205</v>
      </c>
      <c r="CT59" s="62">
        <v>45.5</v>
      </c>
      <c r="CU59" s="62">
        <v>2.6</v>
      </c>
      <c r="CV59" s="62">
        <v>3</v>
      </c>
      <c r="CW59" s="63">
        <v>97</v>
      </c>
      <c r="CX59" s="60">
        <v>386</v>
      </c>
      <c r="CY59" s="61">
        <v>3362</v>
      </c>
      <c r="CZ59" s="61">
        <v>49</v>
      </c>
      <c r="DA59" s="61">
        <v>36</v>
      </c>
      <c r="DB59" s="61">
        <v>3</v>
      </c>
      <c r="DC59" s="61">
        <v>16</v>
      </c>
      <c r="DD59" s="61"/>
      <c r="DE59" s="61"/>
      <c r="DF59" s="62">
        <v>1.24</v>
      </c>
      <c r="DG59" s="62">
        <v>3.4</v>
      </c>
      <c r="DH59" s="62">
        <v>9.3000000000000007</v>
      </c>
      <c r="DI59" s="61">
        <v>16</v>
      </c>
      <c r="DJ59" s="153">
        <v>5.1398963730569944E-2</v>
      </c>
      <c r="DK59" s="61">
        <v>33</v>
      </c>
      <c r="DL59" s="153">
        <v>0.10601036269430052</v>
      </c>
      <c r="DM59" s="62">
        <v>62.5</v>
      </c>
      <c r="DN59" s="62">
        <v>0</v>
      </c>
      <c r="DO59" s="62">
        <v>94.3</v>
      </c>
      <c r="DP59" s="63">
        <v>5.4</v>
      </c>
      <c r="DQ59" s="60"/>
      <c r="DR59" s="61">
        <v>1</v>
      </c>
      <c r="DS59" s="61"/>
      <c r="DT59" s="61"/>
      <c r="DU59" s="61"/>
      <c r="DV59" s="61"/>
      <c r="DW59" s="61"/>
      <c r="DX59" s="61"/>
      <c r="DY59" s="53"/>
      <c r="DZ59" s="53"/>
      <c r="EA59" s="62"/>
      <c r="EB59" s="61"/>
      <c r="EC59" s="153"/>
      <c r="ED59" s="61"/>
      <c r="EE59" s="153"/>
      <c r="EF59" s="62"/>
      <c r="EG59" s="62"/>
      <c r="EH59" s="62"/>
      <c r="EI59" s="63"/>
    </row>
    <row r="60" spans="1:140" ht="15.75" customHeight="1" x14ac:dyDescent="0.2">
      <c r="A60" s="199">
        <v>58</v>
      </c>
      <c r="B60" s="229" t="s">
        <v>946</v>
      </c>
      <c r="C60" s="120">
        <v>3.0628571428571423</v>
      </c>
      <c r="D60" s="34" t="s">
        <v>666</v>
      </c>
      <c r="E60" s="200">
        <v>2</v>
      </c>
      <c r="F60" s="205">
        <v>37308</v>
      </c>
      <c r="G60" s="230">
        <v>23.613698630136987</v>
      </c>
      <c r="H60" s="231" t="s">
        <v>754</v>
      </c>
      <c r="I60" s="231">
        <v>24.194520547945206</v>
      </c>
      <c r="J60" s="231" t="s">
        <v>983</v>
      </c>
      <c r="K60" s="231" t="s">
        <v>981</v>
      </c>
      <c r="L60" s="231" t="s">
        <v>987</v>
      </c>
      <c r="M60" s="203">
        <v>72</v>
      </c>
      <c r="N60" s="203">
        <v>186</v>
      </c>
      <c r="O60" s="203">
        <v>4.5</v>
      </c>
      <c r="P60" s="204">
        <v>0</v>
      </c>
      <c r="Q60" s="193">
        <v>7.1895424836601302E-2</v>
      </c>
      <c r="R60" s="194">
        <v>7.9579756164490964E-2</v>
      </c>
      <c r="S60" s="194">
        <v>0</v>
      </c>
      <c r="T60" s="194">
        <v>0.22923443805796748</v>
      </c>
      <c r="U60" s="194">
        <v>0.22708618331053351</v>
      </c>
      <c r="V60" s="194">
        <v>0.22816031068425049</v>
      </c>
      <c r="W60" s="208">
        <v>0.22816031068425049</v>
      </c>
      <c r="X60" s="183">
        <v>22.542465753424658</v>
      </c>
      <c r="Y60" s="183">
        <v>2.08</v>
      </c>
      <c r="Z60" s="183">
        <v>5.7</v>
      </c>
      <c r="AA60" s="184">
        <v>8.6999999999999993</v>
      </c>
      <c r="AB60" s="183">
        <v>0</v>
      </c>
      <c r="AC60" s="183">
        <v>0</v>
      </c>
      <c r="AD60" s="288">
        <v>4.343347639484979E-2</v>
      </c>
      <c r="AE60" s="288">
        <v>0.16051502145922747</v>
      </c>
      <c r="AF60" s="185">
        <v>5.5999999999999994E-2</v>
      </c>
      <c r="AG60" s="185">
        <v>0.20300000000000001</v>
      </c>
      <c r="AH60" s="185">
        <v>0.79299999999999993</v>
      </c>
      <c r="AI60" s="183">
        <v>90.717878372199365</v>
      </c>
      <c r="AJ60" s="186">
        <v>87.955017793401154</v>
      </c>
      <c r="AK60" s="48">
        <v>6</v>
      </c>
      <c r="AL60" s="232">
        <v>1</v>
      </c>
      <c r="AM60" s="232">
        <v>4</v>
      </c>
      <c r="AN60" s="232">
        <v>4</v>
      </c>
      <c r="AO60" s="232">
        <v>8</v>
      </c>
      <c r="AP60" s="232">
        <v>4</v>
      </c>
      <c r="AQ60" s="232">
        <v>0</v>
      </c>
      <c r="AR60" s="233">
        <v>0</v>
      </c>
      <c r="AS60" s="60">
        <v>77</v>
      </c>
      <c r="AT60" s="61">
        <v>1071</v>
      </c>
      <c r="AU60" s="61">
        <v>6</v>
      </c>
      <c r="AV60" s="61">
        <v>3</v>
      </c>
      <c r="AW60" s="61">
        <v>1</v>
      </c>
      <c r="AX60" s="61"/>
      <c r="AY60" s="62"/>
      <c r="AZ60" s="62"/>
      <c r="BA60" s="62">
        <v>2.33</v>
      </c>
      <c r="BB60" s="62">
        <v>12.7</v>
      </c>
      <c r="BC60" s="62">
        <v>12.3</v>
      </c>
      <c r="BD60" s="61">
        <v>2</v>
      </c>
      <c r="BE60" s="153">
        <v>6.0519480519480522E-2</v>
      </c>
      <c r="BF60" s="61">
        <v>4</v>
      </c>
      <c r="BG60" s="153">
        <v>0.12103896103896104</v>
      </c>
      <c r="BH60" s="62">
        <v>100</v>
      </c>
      <c r="BI60" s="62">
        <v>25</v>
      </c>
      <c r="BJ60" s="62">
        <v>0</v>
      </c>
      <c r="BK60" s="63">
        <v>100</v>
      </c>
      <c r="BL60" s="60">
        <v>203</v>
      </c>
      <c r="BM60" s="61">
        <v>2550.9</v>
      </c>
      <c r="BN60" s="61">
        <v>27</v>
      </c>
      <c r="BO60" s="61">
        <v>22</v>
      </c>
      <c r="BP60" s="61">
        <v>0</v>
      </c>
      <c r="BQ60" s="61"/>
      <c r="BR60" s="62"/>
      <c r="BS60" s="62"/>
      <c r="BT60" s="62">
        <v>1.37</v>
      </c>
      <c r="BU60" s="62">
        <v>4.7</v>
      </c>
      <c r="BV60" s="62">
        <v>5.7</v>
      </c>
      <c r="BW60" s="61">
        <v>5</v>
      </c>
      <c r="BX60" s="153">
        <v>3.3743842364532019E-2</v>
      </c>
      <c r="BY60" s="61">
        <v>22</v>
      </c>
      <c r="BZ60" s="153">
        <v>0.1484729064039409</v>
      </c>
      <c r="CA60" s="62">
        <v>80</v>
      </c>
      <c r="CB60" s="62">
        <v>8.3000000000000007</v>
      </c>
      <c r="CC60" s="62">
        <v>12.5</v>
      </c>
      <c r="CD60" s="63">
        <v>87.5</v>
      </c>
      <c r="CE60" s="60"/>
      <c r="CF60" s="61">
        <v>1</v>
      </c>
      <c r="CG60" s="61"/>
      <c r="CH60" s="61"/>
      <c r="CI60" s="61"/>
      <c r="CJ60" s="61"/>
      <c r="CK60" s="62"/>
      <c r="CL60" s="62"/>
      <c r="CM60" s="62"/>
      <c r="CN60" s="62"/>
      <c r="CO60" s="62"/>
      <c r="CP60" s="61"/>
      <c r="CQ60" s="153"/>
      <c r="CR60" s="61"/>
      <c r="CS60" s="153"/>
      <c r="CT60" s="62"/>
      <c r="CU60" s="62"/>
      <c r="CV60" s="62"/>
      <c r="CW60" s="63"/>
      <c r="CX60" s="60">
        <v>932</v>
      </c>
      <c r="CY60" s="61">
        <v>4810</v>
      </c>
      <c r="CZ60" s="61">
        <v>108</v>
      </c>
      <c r="DA60" s="61">
        <v>84</v>
      </c>
      <c r="DB60" s="61">
        <v>9</v>
      </c>
      <c r="DC60" s="61">
        <v>34</v>
      </c>
      <c r="DD60" s="61"/>
      <c r="DE60" s="61"/>
      <c r="DF60" s="62">
        <v>1.76</v>
      </c>
      <c r="DG60" s="62">
        <v>5.7</v>
      </c>
      <c r="DH60" s="62">
        <v>7.6</v>
      </c>
      <c r="DI60" s="61">
        <v>23</v>
      </c>
      <c r="DJ60" s="153">
        <v>4.343347639484979E-2</v>
      </c>
      <c r="DK60" s="61">
        <v>85</v>
      </c>
      <c r="DL60" s="153">
        <v>0.16051502145922747</v>
      </c>
      <c r="DM60" s="62">
        <v>78.3</v>
      </c>
      <c r="DN60" s="62">
        <v>5.6</v>
      </c>
      <c r="DO60" s="62">
        <v>20.3</v>
      </c>
      <c r="DP60" s="63">
        <v>79.3</v>
      </c>
      <c r="DQ60" s="60">
        <v>166</v>
      </c>
      <c r="DR60" s="61">
        <v>731</v>
      </c>
      <c r="DS60" s="61">
        <v>20</v>
      </c>
      <c r="DT60" s="61">
        <v>13</v>
      </c>
      <c r="DU60" s="61">
        <v>1</v>
      </c>
      <c r="DV60" s="61"/>
      <c r="DW60" s="61"/>
      <c r="DX60" s="61"/>
      <c r="DY60" s="53">
        <v>2.08</v>
      </c>
      <c r="DZ60" s="53">
        <v>5.5</v>
      </c>
      <c r="EA60" s="62">
        <v>8.6999999999999993</v>
      </c>
      <c r="EB60" s="61">
        <v>6</v>
      </c>
      <c r="EC60" s="153">
        <v>7.5180722891566271E-2</v>
      </c>
      <c r="ED60" s="61">
        <v>14</v>
      </c>
      <c r="EE60" s="153">
        <v>0.17542168674698796</v>
      </c>
      <c r="EF60" s="62">
        <v>33.299999999999997</v>
      </c>
      <c r="EG60" s="62">
        <v>7.1</v>
      </c>
      <c r="EH60" s="62">
        <v>34.9</v>
      </c>
      <c r="EI60" s="63">
        <v>62.7</v>
      </c>
    </row>
    <row r="61" spans="1:140" ht="15.75" customHeight="1" x14ac:dyDescent="0.2">
      <c r="A61" s="199">
        <v>59</v>
      </c>
      <c r="B61" s="234" t="s">
        <v>868</v>
      </c>
      <c r="C61" s="120">
        <v>3.0542857142857143</v>
      </c>
      <c r="D61" s="121" t="s">
        <v>650</v>
      </c>
      <c r="E61" s="200">
        <v>3</v>
      </c>
      <c r="F61" s="205">
        <v>38056</v>
      </c>
      <c r="G61" s="230">
        <v>21.564383561643837</v>
      </c>
      <c r="H61" s="202" t="s">
        <v>669</v>
      </c>
      <c r="I61" s="231">
        <v>22.145205479452056</v>
      </c>
      <c r="J61" s="231" t="s">
        <v>983</v>
      </c>
      <c r="K61" s="231" t="s">
        <v>981</v>
      </c>
      <c r="L61" s="231" t="s">
        <v>986</v>
      </c>
      <c r="M61" s="203">
        <v>70</v>
      </c>
      <c r="N61" s="203">
        <v>182</v>
      </c>
      <c r="O61" s="203">
        <v>4.5</v>
      </c>
      <c r="P61" s="204">
        <v>0</v>
      </c>
      <c r="Q61" s="193">
        <v>0</v>
      </c>
      <c r="R61" s="194">
        <v>9.2089083208088535E-2</v>
      </c>
      <c r="S61" s="194">
        <v>0.1095909535110987</v>
      </c>
      <c r="T61" s="194">
        <v>5.3727613494377345E-2</v>
      </c>
      <c r="U61" s="194">
        <v>0.10597826086956522</v>
      </c>
      <c r="V61" s="194">
        <v>0.10778460719033195</v>
      </c>
      <c r="W61" s="208">
        <v>0.10239537683081534</v>
      </c>
      <c r="X61" s="183" t="s">
        <v>727</v>
      </c>
      <c r="Y61" s="183">
        <v>2.85</v>
      </c>
      <c r="Z61" s="183">
        <v>5.7</v>
      </c>
      <c r="AA61" s="184">
        <v>8.3000000000000007</v>
      </c>
      <c r="AB61" s="183">
        <v>0</v>
      </c>
      <c r="AC61" s="183">
        <v>0</v>
      </c>
      <c r="AD61" s="288">
        <v>1.6124031007751938E-2</v>
      </c>
      <c r="AE61" s="288">
        <v>0.25798449612403102</v>
      </c>
      <c r="AF61" s="185">
        <v>8.3000000000000004E-2</v>
      </c>
      <c r="AG61" s="185">
        <v>9.1999999999999998E-2</v>
      </c>
      <c r="AH61" s="185">
        <v>0.89200000000000002</v>
      </c>
      <c r="AI61" s="183">
        <v>88.766956256668195</v>
      </c>
      <c r="AJ61" s="186">
        <v>82.502551510763553</v>
      </c>
      <c r="AK61" s="48">
        <v>2</v>
      </c>
      <c r="AL61" s="232">
        <v>0</v>
      </c>
      <c r="AM61" s="232">
        <v>5</v>
      </c>
      <c r="AN61" s="232">
        <v>4</v>
      </c>
      <c r="AO61" s="232">
        <v>8</v>
      </c>
      <c r="AP61" s="232">
        <v>3</v>
      </c>
      <c r="AQ61" s="232">
        <v>0</v>
      </c>
      <c r="AR61" s="233">
        <v>0</v>
      </c>
      <c r="AS61" s="60"/>
      <c r="AT61" s="61">
        <v>1</v>
      </c>
      <c r="AU61" s="61"/>
      <c r="AV61" s="61"/>
      <c r="AW61" s="61"/>
      <c r="AX61" s="61">
        <v>1</v>
      </c>
      <c r="AY61" s="62"/>
      <c r="AZ61" s="62"/>
      <c r="BA61" s="62"/>
      <c r="BB61" s="62"/>
      <c r="BC61" s="62"/>
      <c r="BD61" s="62"/>
      <c r="BE61" s="153"/>
      <c r="BF61" s="61"/>
      <c r="BG61" s="153"/>
      <c r="BH61" s="163"/>
      <c r="BI61" s="163"/>
      <c r="BJ61" s="163"/>
      <c r="BK61" s="164"/>
      <c r="BL61" s="60">
        <v>337</v>
      </c>
      <c r="BM61" s="61">
        <v>3659.5</v>
      </c>
      <c r="BN61" s="61">
        <v>41</v>
      </c>
      <c r="BO61" s="61">
        <v>31</v>
      </c>
      <c r="BP61" s="61">
        <v>2</v>
      </c>
      <c r="BQ61" s="61">
        <v>36.4</v>
      </c>
      <c r="BR61" s="62"/>
      <c r="BS61" s="62"/>
      <c r="BT61" s="62">
        <v>1.99</v>
      </c>
      <c r="BU61" s="62">
        <v>5.3</v>
      </c>
      <c r="BV61" s="62">
        <v>6.3</v>
      </c>
      <c r="BW61" s="61">
        <v>4</v>
      </c>
      <c r="BX61" s="153">
        <v>2.3620178041543028E-2</v>
      </c>
      <c r="BY61" s="61">
        <v>37</v>
      </c>
      <c r="BZ61" s="153">
        <v>0.21848664688427302</v>
      </c>
      <c r="CA61" s="163">
        <v>25</v>
      </c>
      <c r="CB61" s="163">
        <v>6.1</v>
      </c>
      <c r="CC61" s="163">
        <v>23.4</v>
      </c>
      <c r="CD61" s="164">
        <v>76.599999999999994</v>
      </c>
      <c r="CE61" s="60">
        <v>314</v>
      </c>
      <c r="CF61" s="61">
        <v>2865.2000000000003</v>
      </c>
      <c r="CG61" s="61">
        <v>26</v>
      </c>
      <c r="CH61" s="61">
        <v>18</v>
      </c>
      <c r="CI61" s="61">
        <v>2</v>
      </c>
      <c r="CJ61" s="61">
        <v>20.8</v>
      </c>
      <c r="CK61" s="62"/>
      <c r="CL61" s="62"/>
      <c r="CM61" s="62">
        <v>2.6</v>
      </c>
      <c r="CN61" s="62">
        <v>5.7</v>
      </c>
      <c r="CO61" s="62">
        <v>15.8</v>
      </c>
      <c r="CP61" s="61">
        <v>2</v>
      </c>
      <c r="CQ61" s="153">
        <v>1.6560509554140127E-2</v>
      </c>
      <c r="CR61" s="61">
        <v>24</v>
      </c>
      <c r="CS61" s="153">
        <v>0.19872611464968154</v>
      </c>
      <c r="CT61" s="163">
        <v>100</v>
      </c>
      <c r="CU61" s="163">
        <v>0</v>
      </c>
      <c r="CV61" s="163">
        <v>12.1</v>
      </c>
      <c r="CW61" s="164">
        <v>87.9</v>
      </c>
      <c r="CX61" s="60">
        <v>129</v>
      </c>
      <c r="CY61" s="61">
        <v>2401</v>
      </c>
      <c r="CZ61" s="61">
        <v>17</v>
      </c>
      <c r="DA61" s="61">
        <v>11</v>
      </c>
      <c r="DB61" s="61">
        <v>1</v>
      </c>
      <c r="DC61" s="61">
        <v>13</v>
      </c>
      <c r="DD61" s="61"/>
      <c r="DE61" s="61"/>
      <c r="DF61" s="62">
        <v>2.08</v>
      </c>
      <c r="DG61" s="62">
        <v>5.6</v>
      </c>
      <c r="DH61" s="62">
        <v>10.9</v>
      </c>
      <c r="DI61" s="61">
        <v>1</v>
      </c>
      <c r="DJ61" s="153">
        <v>1.6124031007751938E-2</v>
      </c>
      <c r="DK61" s="61">
        <v>16</v>
      </c>
      <c r="DL61" s="153">
        <v>0.25798449612403102</v>
      </c>
      <c r="DM61" s="62">
        <v>0</v>
      </c>
      <c r="DN61" s="62">
        <v>8.3000000000000007</v>
      </c>
      <c r="DO61" s="62">
        <v>9.1999999999999993</v>
      </c>
      <c r="DP61" s="63">
        <v>89.2</v>
      </c>
      <c r="DQ61" s="60">
        <v>117</v>
      </c>
      <c r="DR61" s="61">
        <v>1104</v>
      </c>
      <c r="DS61" s="61">
        <v>12</v>
      </c>
      <c r="DT61" s="61">
        <v>10</v>
      </c>
      <c r="DU61" s="61">
        <v>4</v>
      </c>
      <c r="DV61" s="61"/>
      <c r="DW61" s="61"/>
      <c r="DX61" s="61"/>
      <c r="DY61" s="53">
        <v>2.85</v>
      </c>
      <c r="DZ61" s="53">
        <v>5.2</v>
      </c>
      <c r="EA61" s="62">
        <v>8.3000000000000007</v>
      </c>
      <c r="EB61" s="61">
        <v>0</v>
      </c>
      <c r="EC61" s="153">
        <v>0</v>
      </c>
      <c r="ED61" s="61">
        <v>12</v>
      </c>
      <c r="EE61" s="153">
        <v>0.29230769230769232</v>
      </c>
      <c r="EF61" s="62">
        <v>0</v>
      </c>
      <c r="EG61" s="62">
        <v>0</v>
      </c>
      <c r="EH61" s="62">
        <v>4.5</v>
      </c>
      <c r="EI61" s="63">
        <v>95.5</v>
      </c>
    </row>
    <row r="62" spans="1:140" ht="15.75" customHeight="1" x14ac:dyDescent="0.2">
      <c r="A62" s="199">
        <v>60</v>
      </c>
      <c r="B62" s="234" t="s">
        <v>869</v>
      </c>
      <c r="C62" s="120">
        <v>3.0271428571428567</v>
      </c>
      <c r="D62" s="34" t="s">
        <v>829</v>
      </c>
      <c r="E62" s="200">
        <v>10</v>
      </c>
      <c r="F62" s="201">
        <v>36678</v>
      </c>
      <c r="G62" s="230">
        <v>25.339726027397262</v>
      </c>
      <c r="H62" s="202" t="s">
        <v>669</v>
      </c>
      <c r="I62" s="231">
        <v>25.920547945205481</v>
      </c>
      <c r="J62" s="231" t="s">
        <v>978</v>
      </c>
      <c r="K62" s="231" t="s">
        <v>982</v>
      </c>
      <c r="L62" s="231" t="s">
        <v>988</v>
      </c>
      <c r="M62" s="203">
        <v>77</v>
      </c>
      <c r="N62" s="203">
        <v>220</v>
      </c>
      <c r="O62" s="203">
        <v>4.5</v>
      </c>
      <c r="P62" s="204">
        <v>0</v>
      </c>
      <c r="Q62" s="193">
        <v>0</v>
      </c>
      <c r="R62" s="194">
        <v>0.20466275137924894</v>
      </c>
      <c r="S62" s="194">
        <v>0.14267620324839816</v>
      </c>
      <c r="T62" s="194">
        <v>0</v>
      </c>
      <c r="U62" s="194">
        <v>0</v>
      </c>
      <c r="V62" s="194">
        <v>0.10233137568962447</v>
      </c>
      <c r="W62" s="208">
        <v>7.1631962982737121E-2</v>
      </c>
      <c r="X62" s="183">
        <v>22.265753424657536</v>
      </c>
      <c r="Y62" s="183">
        <v>1.36</v>
      </c>
      <c r="Z62" s="183">
        <v>6.1</v>
      </c>
      <c r="AA62" s="184">
        <v>1</v>
      </c>
      <c r="AB62" s="183">
        <v>0</v>
      </c>
      <c r="AC62" s="183">
        <v>0</v>
      </c>
      <c r="AD62" s="288">
        <v>0</v>
      </c>
      <c r="AE62" s="288">
        <v>0</v>
      </c>
      <c r="AF62" s="185">
        <v>0</v>
      </c>
      <c r="AG62" s="185">
        <v>0.375</v>
      </c>
      <c r="AH62" s="185">
        <v>0.625</v>
      </c>
      <c r="AI62" s="183">
        <v>107.3007163542143</v>
      </c>
      <c r="AJ62" s="186">
        <v>115.05558383025723</v>
      </c>
      <c r="AK62" s="48">
        <v>1</v>
      </c>
      <c r="AL62" s="232">
        <v>2</v>
      </c>
      <c r="AM62" s="232">
        <v>1</v>
      </c>
      <c r="AN62" s="232">
        <v>5</v>
      </c>
      <c r="AO62" s="232">
        <v>8</v>
      </c>
      <c r="AP62" s="232">
        <v>9</v>
      </c>
      <c r="AQ62" s="232">
        <v>0</v>
      </c>
      <c r="AR62" s="233">
        <v>0</v>
      </c>
      <c r="AS62" s="60"/>
      <c r="AT62" s="61">
        <v>1</v>
      </c>
      <c r="AU62" s="61"/>
      <c r="AV62" s="61"/>
      <c r="AW62" s="61"/>
      <c r="AX62" s="61"/>
      <c r="AY62" s="62"/>
      <c r="AZ62" s="62"/>
      <c r="BA62" s="62"/>
      <c r="BB62" s="62"/>
      <c r="BC62" s="62"/>
      <c r="BD62" s="61"/>
      <c r="BE62" s="153"/>
      <c r="BF62" s="61"/>
      <c r="BG62" s="153"/>
      <c r="BH62" s="62"/>
      <c r="BI62" s="62"/>
      <c r="BJ62" s="62"/>
      <c r="BK62" s="63"/>
      <c r="BL62" s="60">
        <v>460</v>
      </c>
      <c r="BM62" s="61">
        <v>2247.6000000000004</v>
      </c>
      <c r="BN62" s="61">
        <v>62</v>
      </c>
      <c r="BO62" s="61">
        <v>45</v>
      </c>
      <c r="BP62" s="61">
        <v>3</v>
      </c>
      <c r="BQ62" s="61">
        <v>21.6</v>
      </c>
      <c r="BR62" s="62"/>
      <c r="BS62" s="62"/>
      <c r="BT62" s="62">
        <v>1.83</v>
      </c>
      <c r="BU62" s="62">
        <v>10</v>
      </c>
      <c r="BV62" s="62">
        <v>4.0999999999999996</v>
      </c>
      <c r="BW62" s="61">
        <v>7</v>
      </c>
      <c r="BX62" s="153">
        <v>2.7847826086956521E-2</v>
      </c>
      <c r="BY62" s="61">
        <v>55</v>
      </c>
      <c r="BZ62" s="153">
        <v>0.21880434782608696</v>
      </c>
      <c r="CA62" s="62">
        <v>0</v>
      </c>
      <c r="CB62" s="62">
        <v>6.3</v>
      </c>
      <c r="CC62" s="62">
        <v>54.5</v>
      </c>
      <c r="CD62" s="63">
        <v>42.9</v>
      </c>
      <c r="CE62" s="60">
        <v>383</v>
      </c>
      <c r="CF62" s="61">
        <v>2684.3999999999996</v>
      </c>
      <c r="CG62" s="61">
        <v>58</v>
      </c>
      <c r="CH62" s="61">
        <v>36</v>
      </c>
      <c r="CI62" s="61">
        <v>0</v>
      </c>
      <c r="CJ62" s="61">
        <v>22.799999999999997</v>
      </c>
      <c r="CK62" s="62"/>
      <c r="CL62" s="62"/>
      <c r="CM62" s="62">
        <v>1.36</v>
      </c>
      <c r="CN62" s="62">
        <v>6.1</v>
      </c>
      <c r="CO62" s="62">
        <v>8.3000000000000007</v>
      </c>
      <c r="CP62" s="61">
        <v>4</v>
      </c>
      <c r="CQ62" s="153">
        <v>1.4203655352480417E-2</v>
      </c>
      <c r="CR62" s="61">
        <v>54</v>
      </c>
      <c r="CS62" s="153">
        <v>0.19174934725848564</v>
      </c>
      <c r="CT62" s="62">
        <v>50</v>
      </c>
      <c r="CU62" s="62">
        <v>10</v>
      </c>
      <c r="CV62" s="62">
        <v>26.5</v>
      </c>
      <c r="CW62" s="63">
        <v>68</v>
      </c>
      <c r="CX62" s="60">
        <v>0</v>
      </c>
      <c r="CY62" s="61">
        <v>2192.3000000000002</v>
      </c>
      <c r="CZ62" s="61">
        <v>3</v>
      </c>
      <c r="DA62" s="61">
        <v>2</v>
      </c>
      <c r="DB62" s="61">
        <v>0</v>
      </c>
      <c r="DC62" s="61">
        <v>16</v>
      </c>
      <c r="DD62" s="61"/>
      <c r="DE62" s="61"/>
      <c r="DF62" s="62">
        <v>0</v>
      </c>
      <c r="DG62" s="62">
        <v>0</v>
      </c>
      <c r="DH62" s="62">
        <v>1</v>
      </c>
      <c r="DI62" s="61">
        <v>0</v>
      </c>
      <c r="DJ62" s="153">
        <v>0</v>
      </c>
      <c r="DK62" s="61">
        <v>3</v>
      </c>
      <c r="DL62" s="153">
        <v>0</v>
      </c>
      <c r="DM62" s="62">
        <v>0</v>
      </c>
      <c r="DN62" s="62">
        <v>0</v>
      </c>
      <c r="DO62" s="62">
        <v>37.5</v>
      </c>
      <c r="DP62" s="63">
        <v>62.5</v>
      </c>
      <c r="DQ62" s="60"/>
      <c r="DR62" s="61">
        <v>1</v>
      </c>
      <c r="DS62" s="61"/>
      <c r="DT62" s="61"/>
      <c r="DU62" s="61"/>
      <c r="DV62" s="61"/>
      <c r="DW62" s="61"/>
      <c r="DX62" s="61"/>
      <c r="DY62" s="53"/>
      <c r="DZ62" s="53"/>
      <c r="EA62" s="62"/>
      <c r="EB62" s="61"/>
      <c r="EC62" s="153"/>
      <c r="ED62" s="61"/>
      <c r="EE62" s="153"/>
      <c r="EF62" s="62"/>
      <c r="EG62" s="62"/>
      <c r="EH62" s="62"/>
      <c r="EI62" s="63"/>
    </row>
    <row r="63" spans="1:140" ht="15.75" customHeight="1" x14ac:dyDescent="0.2">
      <c r="A63" s="199">
        <v>61</v>
      </c>
      <c r="B63" s="234" t="s">
        <v>873</v>
      </c>
      <c r="C63" s="120">
        <v>2.7914285714285709</v>
      </c>
      <c r="D63" s="34" t="s">
        <v>791</v>
      </c>
      <c r="E63" s="200">
        <v>1</v>
      </c>
      <c r="F63" s="201">
        <v>36678</v>
      </c>
      <c r="G63" s="230">
        <v>25.339726027397262</v>
      </c>
      <c r="H63" s="231" t="s">
        <v>669</v>
      </c>
      <c r="I63" s="231">
        <v>25.920547945205481</v>
      </c>
      <c r="J63" s="231" t="s">
        <v>983</v>
      </c>
      <c r="K63" s="231" t="s">
        <v>980</v>
      </c>
      <c r="L63" s="231" t="s">
        <v>988</v>
      </c>
      <c r="M63" s="203">
        <v>71</v>
      </c>
      <c r="N63" s="203">
        <v>185</v>
      </c>
      <c r="O63" s="203">
        <v>4.5</v>
      </c>
      <c r="P63" s="204">
        <v>0</v>
      </c>
      <c r="Q63" s="193">
        <v>0</v>
      </c>
      <c r="R63" s="194">
        <v>0.10118365788468883</v>
      </c>
      <c r="S63" s="194">
        <v>0.27513401159610551</v>
      </c>
      <c r="T63" s="194">
        <v>0.14159451659451658</v>
      </c>
      <c r="U63" s="194">
        <v>0</v>
      </c>
      <c r="V63" s="194">
        <v>0.20836426409531106</v>
      </c>
      <c r="W63" s="208">
        <v>0.20836426409531106</v>
      </c>
      <c r="X63" s="183">
        <v>23.265753424657536</v>
      </c>
      <c r="Y63" s="183">
        <v>2.0299999999999998</v>
      </c>
      <c r="Z63" s="183">
        <v>6.1</v>
      </c>
      <c r="AA63" s="184">
        <v>16.5</v>
      </c>
      <c r="AB63" s="183">
        <v>0</v>
      </c>
      <c r="AC63" s="183">
        <v>0</v>
      </c>
      <c r="AD63" s="288">
        <v>1.6687898089171975E-2</v>
      </c>
      <c r="AE63" s="288">
        <v>8.3439490445859882E-2</v>
      </c>
      <c r="AF63" s="185">
        <v>0.17600000000000002</v>
      </c>
      <c r="AG63" s="185">
        <v>0.26700000000000002</v>
      </c>
      <c r="AH63" s="185">
        <v>0.72499999999999998</v>
      </c>
      <c r="AI63" s="183">
        <v>90.230147843316573</v>
      </c>
      <c r="AJ63" s="186">
        <v>85.665939747644472</v>
      </c>
      <c r="AK63" s="48">
        <v>5</v>
      </c>
      <c r="AL63" s="232">
        <v>0</v>
      </c>
      <c r="AM63" s="232">
        <v>4</v>
      </c>
      <c r="AN63" s="232">
        <v>5</v>
      </c>
      <c r="AO63" s="232">
        <v>8</v>
      </c>
      <c r="AP63" s="232">
        <v>4</v>
      </c>
      <c r="AQ63" s="232">
        <v>0</v>
      </c>
      <c r="AR63" s="233">
        <v>0</v>
      </c>
      <c r="AS63" s="60"/>
      <c r="AT63" s="61">
        <v>1</v>
      </c>
      <c r="AU63" s="61"/>
      <c r="AV63" s="61"/>
      <c r="AW63" s="61"/>
      <c r="AX63" s="61"/>
      <c r="AY63" s="62"/>
      <c r="AZ63" s="62"/>
      <c r="BA63" s="62"/>
      <c r="BB63" s="62"/>
      <c r="BC63" s="62"/>
      <c r="BD63" s="61"/>
      <c r="BE63" s="153"/>
      <c r="BF63" s="61"/>
      <c r="BG63" s="153"/>
      <c r="BH63" s="62"/>
      <c r="BI63" s="62"/>
      <c r="BJ63" s="62"/>
      <c r="BK63" s="63"/>
      <c r="BL63" s="60">
        <v>371</v>
      </c>
      <c r="BM63" s="61">
        <v>3666.5999999999995</v>
      </c>
      <c r="BN63" s="61">
        <v>35</v>
      </c>
      <c r="BO63" s="61">
        <v>15</v>
      </c>
      <c r="BP63" s="61">
        <v>2</v>
      </c>
      <c r="BQ63" s="61">
        <v>33.6</v>
      </c>
      <c r="BR63" s="62"/>
      <c r="BS63" s="62"/>
      <c r="BT63" s="62">
        <v>2.2999999999999998</v>
      </c>
      <c r="BU63" s="62">
        <v>4.3</v>
      </c>
      <c r="BV63" s="62">
        <v>20</v>
      </c>
      <c r="BW63" s="61">
        <v>7</v>
      </c>
      <c r="BX63" s="153">
        <v>4.3396226415094337E-2</v>
      </c>
      <c r="BY63" s="61">
        <v>28</v>
      </c>
      <c r="BZ63" s="153">
        <v>0.17358490566037735</v>
      </c>
      <c r="CA63" s="62">
        <v>28.6</v>
      </c>
      <c r="CB63" s="62">
        <v>16.7</v>
      </c>
      <c r="CC63" s="62">
        <v>76.900000000000006</v>
      </c>
      <c r="CD63" s="63">
        <v>22.5</v>
      </c>
      <c r="CE63" s="60">
        <v>1006</v>
      </c>
      <c r="CF63" s="61">
        <v>3656.3999999999996</v>
      </c>
      <c r="CG63" s="61">
        <v>100</v>
      </c>
      <c r="CH63" s="61">
        <v>57</v>
      </c>
      <c r="CI63" s="61">
        <v>11</v>
      </c>
      <c r="CJ63" s="61">
        <v>33.599999999999994</v>
      </c>
      <c r="CK63" s="62"/>
      <c r="CL63" s="62"/>
      <c r="CM63" s="62">
        <v>2.0299999999999998</v>
      </c>
      <c r="CN63" s="62">
        <v>6.1</v>
      </c>
      <c r="CO63" s="62">
        <v>15.9</v>
      </c>
      <c r="CP63" s="61">
        <v>18</v>
      </c>
      <c r="CQ63" s="153">
        <v>3.6322067594433398E-2</v>
      </c>
      <c r="CR63" s="61">
        <v>82</v>
      </c>
      <c r="CS63" s="153">
        <v>0.16546719681908548</v>
      </c>
      <c r="CT63" s="62">
        <v>38.9</v>
      </c>
      <c r="CU63" s="62">
        <v>9.5</v>
      </c>
      <c r="CV63" s="62">
        <v>91.6</v>
      </c>
      <c r="CW63" s="63">
        <v>8.3000000000000007</v>
      </c>
      <c r="CX63" s="60">
        <v>314</v>
      </c>
      <c r="CY63" s="61">
        <v>2217.6000000000004</v>
      </c>
      <c r="CZ63" s="61">
        <v>24</v>
      </c>
      <c r="DA63" s="61">
        <v>14</v>
      </c>
      <c r="DB63" s="61">
        <v>4</v>
      </c>
      <c r="DC63" s="61">
        <v>15.600000000000001</v>
      </c>
      <c r="DD63" s="61"/>
      <c r="DE63" s="61"/>
      <c r="DF63" s="62">
        <v>1.31</v>
      </c>
      <c r="DG63" s="62">
        <v>5</v>
      </c>
      <c r="DH63" s="62">
        <v>16.5</v>
      </c>
      <c r="DI63" s="61">
        <v>4</v>
      </c>
      <c r="DJ63" s="153">
        <v>1.6687898089171975E-2</v>
      </c>
      <c r="DK63" s="61">
        <v>20</v>
      </c>
      <c r="DL63" s="153">
        <v>8.3439490445859882E-2</v>
      </c>
      <c r="DM63" s="62">
        <v>100</v>
      </c>
      <c r="DN63" s="62">
        <v>17.600000000000001</v>
      </c>
      <c r="DO63" s="62">
        <v>26.7</v>
      </c>
      <c r="DP63" s="63">
        <v>72.5</v>
      </c>
      <c r="DQ63" s="60"/>
      <c r="DR63" s="61">
        <v>1</v>
      </c>
      <c r="DS63" s="61"/>
      <c r="DT63" s="61"/>
      <c r="DU63" s="61"/>
      <c r="DV63" s="61"/>
      <c r="DW63" s="61"/>
      <c r="DX63" s="61"/>
      <c r="DY63" s="53"/>
      <c r="DZ63" s="53"/>
      <c r="EA63" s="62"/>
      <c r="EB63" s="61"/>
      <c r="EC63" s="153"/>
      <c r="ED63" s="61"/>
      <c r="EE63" s="153"/>
      <c r="EF63" s="62"/>
      <c r="EG63" s="62"/>
      <c r="EH63" s="62"/>
      <c r="EI63" s="63"/>
    </row>
    <row r="64" spans="1:140" ht="15.75" customHeight="1" x14ac:dyDescent="0.2">
      <c r="A64" s="199">
        <v>62</v>
      </c>
      <c r="B64" s="229" t="s">
        <v>955</v>
      </c>
      <c r="C64" s="120">
        <v>2.6971428571428575</v>
      </c>
      <c r="D64" s="34" t="s">
        <v>673</v>
      </c>
      <c r="E64" s="200">
        <v>4</v>
      </c>
      <c r="F64" s="205">
        <v>37564</v>
      </c>
      <c r="G64" s="230">
        <v>22.912328767123288</v>
      </c>
      <c r="H64" s="231" t="s">
        <v>754</v>
      </c>
      <c r="I64" s="231">
        <v>23.493150684931507</v>
      </c>
      <c r="J64" s="231" t="s">
        <v>976</v>
      </c>
      <c r="K64" s="231" t="s">
        <v>982</v>
      </c>
      <c r="L64" s="231" t="s">
        <v>988</v>
      </c>
      <c r="M64" s="203">
        <v>76</v>
      </c>
      <c r="N64" s="203">
        <v>212</v>
      </c>
      <c r="O64" s="203">
        <v>4.5</v>
      </c>
      <c r="P64" s="204">
        <v>0</v>
      </c>
      <c r="Q64" s="193">
        <v>0.12842863784286379</v>
      </c>
      <c r="R64" s="194">
        <v>1.1474469305794606E-2</v>
      </c>
      <c r="S64" s="194">
        <v>9.0252707581227429E-2</v>
      </c>
      <c r="T64" s="194">
        <v>0.11249641731155059</v>
      </c>
      <c r="U64" s="194">
        <v>0</v>
      </c>
      <c r="V64" s="194">
        <v>0.12046252757720718</v>
      </c>
      <c r="W64" s="208">
        <v>0.11443940119834682</v>
      </c>
      <c r="X64" s="183" t="s">
        <v>727</v>
      </c>
      <c r="Y64" s="183">
        <v>1.43</v>
      </c>
      <c r="Z64" s="183">
        <v>4.0999999999999996</v>
      </c>
      <c r="AA64" s="184">
        <v>11.2</v>
      </c>
      <c r="AB64" s="183">
        <v>0</v>
      </c>
      <c r="AC64" s="183">
        <v>0</v>
      </c>
      <c r="AD64" s="288">
        <v>3.3630573248407646E-2</v>
      </c>
      <c r="AE64" s="288">
        <v>9.2484076433121024E-2</v>
      </c>
      <c r="AF64" s="185">
        <v>7.6999999999999999E-2</v>
      </c>
      <c r="AG64" s="185">
        <v>0.76500000000000001</v>
      </c>
      <c r="AH64" s="185">
        <v>0.23100000000000001</v>
      </c>
      <c r="AI64" s="183">
        <v>103.39887212315196</v>
      </c>
      <c r="AJ64" s="186">
        <v>108.71893295902962</v>
      </c>
      <c r="AK64" s="48">
        <v>2</v>
      </c>
      <c r="AL64" s="232">
        <v>0</v>
      </c>
      <c r="AM64" s="232">
        <v>1</v>
      </c>
      <c r="AN64" s="232">
        <v>1</v>
      </c>
      <c r="AO64" s="232">
        <v>8</v>
      </c>
      <c r="AP64" s="232">
        <v>8</v>
      </c>
      <c r="AQ64" s="232">
        <v>0</v>
      </c>
      <c r="AR64" s="233">
        <v>0</v>
      </c>
      <c r="AS64" s="60">
        <v>221</v>
      </c>
      <c r="AT64" s="61">
        <v>1720.8</v>
      </c>
      <c r="AU64" s="61">
        <v>30</v>
      </c>
      <c r="AV64" s="61">
        <v>16</v>
      </c>
      <c r="AW64" s="61">
        <v>0</v>
      </c>
      <c r="AX64" s="61">
        <v>8.1</v>
      </c>
      <c r="AY64" s="62"/>
      <c r="AZ64" s="62"/>
      <c r="BA64" s="62">
        <v>1.86</v>
      </c>
      <c r="BB64" s="62">
        <v>3.2</v>
      </c>
      <c r="BC64" s="62">
        <v>15.2</v>
      </c>
      <c r="BD64" s="61">
        <v>8</v>
      </c>
      <c r="BE64" s="153">
        <v>6.7330316742081453E-2</v>
      </c>
      <c r="BF64" s="61">
        <v>22</v>
      </c>
      <c r="BG64" s="153">
        <v>0.185158371040724</v>
      </c>
      <c r="BH64" s="62">
        <v>37.5</v>
      </c>
      <c r="BI64" s="62">
        <v>15.8</v>
      </c>
      <c r="BJ64" s="62">
        <v>98.4</v>
      </c>
      <c r="BK64" s="63">
        <v>1.6</v>
      </c>
      <c r="BL64" s="60">
        <v>8</v>
      </c>
      <c r="BM64" s="61">
        <v>697.2</v>
      </c>
      <c r="BN64" s="61">
        <v>2</v>
      </c>
      <c r="BO64" s="61">
        <v>1</v>
      </c>
      <c r="BP64" s="61">
        <v>0</v>
      </c>
      <c r="BQ64" s="61">
        <v>5.0999999999999996</v>
      </c>
      <c r="BR64" s="62"/>
      <c r="BS64" s="62"/>
      <c r="BT64" s="62">
        <v>0.22</v>
      </c>
      <c r="BU64" s="62">
        <v>5</v>
      </c>
      <c r="BV64" s="62">
        <v>10</v>
      </c>
      <c r="BW64" s="61">
        <v>0</v>
      </c>
      <c r="BX64" s="153">
        <v>0</v>
      </c>
      <c r="BY64" s="61">
        <v>2</v>
      </c>
      <c r="BZ64" s="153">
        <v>5.4999999999999993E-2</v>
      </c>
      <c r="CA64" s="62">
        <v>0</v>
      </c>
      <c r="CB64" s="62">
        <v>0</v>
      </c>
      <c r="CC64" s="62">
        <v>95.2</v>
      </c>
      <c r="CD64" s="63">
        <v>4.8</v>
      </c>
      <c r="CE64" s="60">
        <v>210</v>
      </c>
      <c r="CF64" s="61">
        <v>2326.8000000000002</v>
      </c>
      <c r="CG64" s="61">
        <v>24</v>
      </c>
      <c r="CH64" s="61">
        <v>14</v>
      </c>
      <c r="CI64" s="61">
        <v>2</v>
      </c>
      <c r="CJ64" s="61">
        <v>18</v>
      </c>
      <c r="CK64" s="62"/>
      <c r="CL64" s="62"/>
      <c r="CM64" s="62">
        <v>1.43</v>
      </c>
      <c r="CN64" s="62">
        <v>4.0999999999999996</v>
      </c>
      <c r="CO64" s="62">
        <v>15.1</v>
      </c>
      <c r="CP64" s="61">
        <v>8</v>
      </c>
      <c r="CQ64" s="153">
        <v>5.4476190476190477E-2</v>
      </c>
      <c r="CR64" s="61">
        <v>16</v>
      </c>
      <c r="CS64" s="153">
        <v>0.10895238095238095</v>
      </c>
      <c r="CT64" s="62">
        <v>37.5</v>
      </c>
      <c r="CU64" s="62">
        <v>0</v>
      </c>
      <c r="CV64" s="62">
        <v>89.6</v>
      </c>
      <c r="CW64" s="63">
        <v>9.6999999999999993</v>
      </c>
      <c r="CX64" s="60">
        <v>314</v>
      </c>
      <c r="CY64" s="61">
        <v>2791.2</v>
      </c>
      <c r="CZ64" s="61">
        <v>30</v>
      </c>
      <c r="DA64" s="61">
        <v>24</v>
      </c>
      <c r="DB64" s="61">
        <v>2</v>
      </c>
      <c r="DC64" s="61">
        <v>19.200000000000003</v>
      </c>
      <c r="DD64" s="61"/>
      <c r="DE64" s="61"/>
      <c r="DF64" s="62">
        <v>1.32</v>
      </c>
      <c r="DG64" s="62">
        <v>3.2</v>
      </c>
      <c r="DH64" s="62">
        <v>11.2</v>
      </c>
      <c r="DI64" s="61">
        <v>8</v>
      </c>
      <c r="DJ64" s="153">
        <v>3.3630573248407646E-2</v>
      </c>
      <c r="DK64" s="61">
        <v>22</v>
      </c>
      <c r="DL64" s="153">
        <v>9.2484076433121024E-2</v>
      </c>
      <c r="DM64" s="62">
        <v>75</v>
      </c>
      <c r="DN64" s="62">
        <v>7.7</v>
      </c>
      <c r="DO64" s="62">
        <v>76.5</v>
      </c>
      <c r="DP64" s="63">
        <v>23.1</v>
      </c>
      <c r="DQ64" s="60"/>
      <c r="DR64" s="61">
        <v>1</v>
      </c>
      <c r="DS64" s="61"/>
      <c r="DT64" s="61"/>
      <c r="DU64" s="61"/>
      <c r="DV64" s="61"/>
      <c r="DW64" s="61"/>
      <c r="DX64" s="61"/>
      <c r="DY64" s="53"/>
      <c r="DZ64" s="53"/>
      <c r="EA64" s="62"/>
      <c r="EB64" s="61"/>
      <c r="EC64" s="153"/>
      <c r="ED64" s="61"/>
      <c r="EE64" s="153"/>
      <c r="EF64" s="62"/>
      <c r="EG64" s="62"/>
      <c r="EH64" s="62"/>
      <c r="EI64" s="63"/>
    </row>
    <row r="65" spans="1:139" ht="15.75" customHeight="1" x14ac:dyDescent="0.2">
      <c r="A65" s="199">
        <v>63</v>
      </c>
      <c r="B65" s="229" t="s">
        <v>957</v>
      </c>
      <c r="C65" s="120">
        <v>2.6371428571428575</v>
      </c>
      <c r="D65" s="34" t="s">
        <v>704</v>
      </c>
      <c r="E65" s="200">
        <v>3</v>
      </c>
      <c r="F65" s="205">
        <v>38385</v>
      </c>
      <c r="G65" s="230">
        <v>20.663013698630138</v>
      </c>
      <c r="H65" s="231" t="s">
        <v>628</v>
      </c>
      <c r="I65" s="231">
        <v>21.243835616438357</v>
      </c>
      <c r="J65" s="231" t="s">
        <v>978</v>
      </c>
      <c r="K65" s="231" t="s">
        <v>982</v>
      </c>
      <c r="L65" s="231" t="s">
        <v>987</v>
      </c>
      <c r="M65" s="203">
        <v>74</v>
      </c>
      <c r="N65" s="203">
        <v>202</v>
      </c>
      <c r="O65" s="203">
        <v>4.5</v>
      </c>
      <c r="P65" s="204">
        <v>0</v>
      </c>
      <c r="Q65" s="193">
        <v>0</v>
      </c>
      <c r="R65" s="194">
        <v>0</v>
      </c>
      <c r="S65" s="194">
        <v>2.4857954545454548E-2</v>
      </c>
      <c r="T65" s="194">
        <v>0.13819664703217036</v>
      </c>
      <c r="U65" s="194">
        <v>0</v>
      </c>
      <c r="V65" s="194">
        <v>0.13819664703217036</v>
      </c>
      <c r="W65" s="208">
        <v>0.13128681468056183</v>
      </c>
      <c r="X65" s="183" t="s">
        <v>727</v>
      </c>
      <c r="Y65" s="183">
        <v>1.2</v>
      </c>
      <c r="Z65" s="183">
        <v>3.5</v>
      </c>
      <c r="AA65" s="184">
        <v>10.199999999999999</v>
      </c>
      <c r="AB65" s="183">
        <v>0</v>
      </c>
      <c r="AC65" s="183">
        <v>0</v>
      </c>
      <c r="AD65" s="288">
        <v>7.0819672131147537E-2</v>
      </c>
      <c r="AE65" s="288">
        <v>9.4426229508196707E-2</v>
      </c>
      <c r="AF65" s="185">
        <v>0.107</v>
      </c>
      <c r="AG65" s="185">
        <v>0.628</v>
      </c>
      <c r="AH65" s="185">
        <v>0.37200000000000005</v>
      </c>
      <c r="AI65" s="183">
        <v>98.521566834324034</v>
      </c>
      <c r="AJ65" s="186">
        <v>99.528596742816163</v>
      </c>
      <c r="AK65" s="48">
        <v>3</v>
      </c>
      <c r="AL65" s="232">
        <v>0</v>
      </c>
      <c r="AM65" s="232">
        <v>0</v>
      </c>
      <c r="AN65" s="232">
        <v>0</v>
      </c>
      <c r="AO65" s="232">
        <v>8</v>
      </c>
      <c r="AP65" s="232">
        <v>6</v>
      </c>
      <c r="AQ65" s="232">
        <v>0</v>
      </c>
      <c r="AR65" s="233">
        <v>0</v>
      </c>
      <c r="AS65" s="60"/>
      <c r="AT65" s="61">
        <v>1</v>
      </c>
      <c r="AU65" s="61"/>
      <c r="AV65" s="61"/>
      <c r="AW65" s="61"/>
      <c r="AX65" s="61"/>
      <c r="AY65" s="62"/>
      <c r="AZ65" s="62"/>
      <c r="BA65" s="62"/>
      <c r="BB65" s="62"/>
      <c r="BC65" s="62"/>
      <c r="BD65" s="61"/>
      <c r="BE65" s="153"/>
      <c r="BF65" s="61"/>
      <c r="BG65" s="153"/>
      <c r="BH65" s="62"/>
      <c r="BI65" s="62"/>
      <c r="BJ65" s="62"/>
      <c r="BK65" s="63"/>
      <c r="BL65" s="60"/>
      <c r="BM65" s="61">
        <v>1</v>
      </c>
      <c r="BN65" s="61"/>
      <c r="BO65" s="61"/>
      <c r="BP65" s="61"/>
      <c r="BQ65" s="61"/>
      <c r="BR65" s="62"/>
      <c r="BS65" s="62"/>
      <c r="BT65" s="62"/>
      <c r="BU65" s="62"/>
      <c r="BV65" s="62"/>
      <c r="BW65" s="61"/>
      <c r="BX65" s="153"/>
      <c r="BY65" s="61"/>
      <c r="BZ65" s="153"/>
      <c r="CA65" s="62"/>
      <c r="CB65" s="62"/>
      <c r="CC65" s="62"/>
      <c r="CD65" s="63"/>
      <c r="CE65" s="60">
        <v>42</v>
      </c>
      <c r="CF65" s="61">
        <v>1689.6</v>
      </c>
      <c r="CG65" s="61">
        <v>8</v>
      </c>
      <c r="CH65" s="61">
        <v>5</v>
      </c>
      <c r="CI65" s="61">
        <v>0</v>
      </c>
      <c r="CJ65" s="61">
        <v>10.4</v>
      </c>
      <c r="CK65" s="62"/>
      <c r="CL65" s="62"/>
      <c r="CM65" s="62">
        <v>0.79</v>
      </c>
      <c r="CN65" s="62">
        <v>1.8</v>
      </c>
      <c r="CO65" s="62">
        <v>12.3</v>
      </c>
      <c r="CP65" s="61">
        <v>1</v>
      </c>
      <c r="CQ65" s="153">
        <v>1.8809523809523811E-2</v>
      </c>
      <c r="CR65" s="61">
        <v>7</v>
      </c>
      <c r="CS65" s="153">
        <v>0.13166666666666668</v>
      </c>
      <c r="CT65" s="62">
        <v>0</v>
      </c>
      <c r="CU65" s="62">
        <v>0</v>
      </c>
      <c r="CV65" s="62">
        <v>96.4</v>
      </c>
      <c r="CW65" s="63">
        <v>3.6</v>
      </c>
      <c r="CX65" s="60">
        <v>305</v>
      </c>
      <c r="CY65" s="61">
        <v>2207</v>
      </c>
      <c r="CZ65" s="61">
        <v>42</v>
      </c>
      <c r="DA65" s="61">
        <v>25</v>
      </c>
      <c r="DB65" s="61">
        <v>2</v>
      </c>
      <c r="DC65" s="61">
        <v>13</v>
      </c>
      <c r="DD65" s="61"/>
      <c r="DE65" s="61"/>
      <c r="DF65" s="62">
        <v>1.2</v>
      </c>
      <c r="DG65" s="62">
        <v>3.5</v>
      </c>
      <c r="DH65" s="62">
        <v>10.199999999999999</v>
      </c>
      <c r="DI65" s="61">
        <v>18</v>
      </c>
      <c r="DJ65" s="153">
        <v>7.0819672131147537E-2</v>
      </c>
      <c r="DK65" s="61">
        <v>24</v>
      </c>
      <c r="DL65" s="153">
        <v>9.4426229508196707E-2</v>
      </c>
      <c r="DM65" s="62">
        <v>55.6</v>
      </c>
      <c r="DN65" s="62">
        <v>10.7</v>
      </c>
      <c r="DO65" s="62">
        <v>62.8</v>
      </c>
      <c r="DP65" s="63">
        <v>37.200000000000003</v>
      </c>
      <c r="DQ65" s="60"/>
      <c r="DR65" s="61">
        <v>1</v>
      </c>
      <c r="DS65" s="61"/>
      <c r="DT65" s="61"/>
      <c r="DU65" s="61"/>
      <c r="DV65" s="61"/>
      <c r="DW65" s="61"/>
      <c r="DX65" s="61"/>
      <c r="DY65" s="53"/>
      <c r="DZ65" s="53"/>
      <c r="EA65" s="62"/>
      <c r="EB65" s="61"/>
      <c r="EC65" s="153"/>
      <c r="ED65" s="61"/>
      <c r="EE65" s="153"/>
      <c r="EF65" s="62"/>
      <c r="EG65" s="62"/>
      <c r="EH65" s="62"/>
      <c r="EI65" s="63"/>
    </row>
    <row r="66" spans="1:139" ht="15.75" customHeight="1" x14ac:dyDescent="0.2">
      <c r="A66" s="199">
        <v>64</v>
      </c>
      <c r="B66" s="234" t="s">
        <v>871</v>
      </c>
      <c r="C66" s="120">
        <v>2.4</v>
      </c>
      <c r="D66" s="121" t="s">
        <v>755</v>
      </c>
      <c r="E66" s="200">
        <v>4</v>
      </c>
      <c r="F66" s="205">
        <v>37802</v>
      </c>
      <c r="G66" s="230">
        <v>22.260273972602739</v>
      </c>
      <c r="H66" s="202" t="s">
        <v>669</v>
      </c>
      <c r="I66" s="231">
        <v>22.841095890410958</v>
      </c>
      <c r="J66" s="231" t="s">
        <v>976</v>
      </c>
      <c r="K66" s="231" t="s">
        <v>984</v>
      </c>
      <c r="L66" s="231" t="s">
        <v>988</v>
      </c>
      <c r="M66" s="203">
        <v>73</v>
      </c>
      <c r="N66" s="203">
        <v>197</v>
      </c>
      <c r="O66" s="203">
        <v>4.5</v>
      </c>
      <c r="P66" s="204">
        <v>0</v>
      </c>
      <c r="Q66" s="193">
        <v>0</v>
      </c>
      <c r="R66" s="194">
        <v>1.2671437090041742E-2</v>
      </c>
      <c r="S66" s="194">
        <v>5.6009688162276729E-2</v>
      </c>
      <c r="T66" s="194">
        <v>0.10506693780715134</v>
      </c>
      <c r="U66" s="194">
        <v>0</v>
      </c>
      <c r="V66" s="194">
        <v>0.10506693780715134</v>
      </c>
      <c r="W66" s="208">
        <v>9.9813590916793773E-2</v>
      </c>
      <c r="X66" s="183" t="s">
        <v>727</v>
      </c>
      <c r="Y66" s="183">
        <v>1.1100000000000001</v>
      </c>
      <c r="Z66" s="183">
        <v>3.9</v>
      </c>
      <c r="AA66" s="184">
        <v>13.4</v>
      </c>
      <c r="AB66" s="183">
        <v>0</v>
      </c>
      <c r="AC66" s="183">
        <v>0</v>
      </c>
      <c r="AD66" s="288">
        <v>2.2379032258064518E-2</v>
      </c>
      <c r="AE66" s="288">
        <v>0.12979838709677421</v>
      </c>
      <c r="AF66" s="185">
        <v>0.2</v>
      </c>
      <c r="AG66" s="185">
        <v>0.96499999999999997</v>
      </c>
      <c r="AH66" s="185">
        <v>3.5000000000000003E-2</v>
      </c>
      <c r="AI66" s="183">
        <v>96.08291418991007</v>
      </c>
      <c r="AJ66" s="186">
        <v>95.104145596735663</v>
      </c>
      <c r="AK66" s="48">
        <v>2</v>
      </c>
      <c r="AL66" s="232">
        <v>0</v>
      </c>
      <c r="AM66" s="232">
        <v>0</v>
      </c>
      <c r="AN66" s="232">
        <v>1</v>
      </c>
      <c r="AO66" s="232">
        <v>8</v>
      </c>
      <c r="AP66" s="232">
        <v>5</v>
      </c>
      <c r="AQ66" s="232">
        <v>0</v>
      </c>
      <c r="AR66" s="233">
        <v>0</v>
      </c>
      <c r="AS66" s="60"/>
      <c r="AT66" s="61">
        <v>1</v>
      </c>
      <c r="AU66" s="61"/>
      <c r="AV66" s="61"/>
      <c r="AW66" s="61"/>
      <c r="AX66" s="61">
        <v>1</v>
      </c>
      <c r="AY66" s="62"/>
      <c r="AZ66" s="62"/>
      <c r="BA66" s="62"/>
      <c r="BB66" s="62"/>
      <c r="BC66" s="62"/>
      <c r="BD66" s="61"/>
      <c r="BE66" s="153"/>
      <c r="BF66" s="61"/>
      <c r="BG66" s="153"/>
      <c r="BH66" s="163"/>
      <c r="BI66" s="163"/>
      <c r="BJ66" s="163"/>
      <c r="BK66" s="164"/>
      <c r="BL66" s="60">
        <v>34</v>
      </c>
      <c r="BM66" s="61">
        <v>2683.2</v>
      </c>
      <c r="BN66" s="61">
        <v>8</v>
      </c>
      <c r="BO66" s="61">
        <v>4</v>
      </c>
      <c r="BP66" s="61">
        <v>0</v>
      </c>
      <c r="BQ66" s="61">
        <v>24.8</v>
      </c>
      <c r="BR66" s="62"/>
      <c r="BS66" s="62"/>
      <c r="BT66" s="62">
        <v>1.1299999999999999</v>
      </c>
      <c r="BU66" s="62">
        <v>6</v>
      </c>
      <c r="BV66" s="62">
        <v>11.8</v>
      </c>
      <c r="BW66" s="61">
        <v>2</v>
      </c>
      <c r="BX66" s="153">
        <v>6.6470588235294115E-2</v>
      </c>
      <c r="BY66" s="61">
        <v>6</v>
      </c>
      <c r="BZ66" s="153">
        <v>0.19941176470588234</v>
      </c>
      <c r="CA66" s="163">
        <v>50</v>
      </c>
      <c r="CB66" s="163">
        <v>0</v>
      </c>
      <c r="CC66" s="163">
        <v>6.5</v>
      </c>
      <c r="CD66" s="164">
        <v>93.5</v>
      </c>
      <c r="CE66" s="60">
        <v>148</v>
      </c>
      <c r="CF66" s="61">
        <v>2642.3999999999996</v>
      </c>
      <c r="CG66" s="61">
        <v>29</v>
      </c>
      <c r="CH66" s="61">
        <v>15</v>
      </c>
      <c r="CI66" s="61">
        <v>0</v>
      </c>
      <c r="CJ66" s="61">
        <v>13.200000000000001</v>
      </c>
      <c r="CK66" s="62"/>
      <c r="CL66" s="62"/>
      <c r="CM66" s="62">
        <v>0.64</v>
      </c>
      <c r="CN66" s="62">
        <v>2.9</v>
      </c>
      <c r="CO66" s="62">
        <v>9.9</v>
      </c>
      <c r="CP66" s="61">
        <v>6</v>
      </c>
      <c r="CQ66" s="153">
        <v>2.5945945945945945E-2</v>
      </c>
      <c r="CR66" s="61">
        <v>23</v>
      </c>
      <c r="CS66" s="153">
        <v>9.9459459459459457E-2</v>
      </c>
      <c r="CT66" s="163">
        <v>33.299999999999997</v>
      </c>
      <c r="CU66" s="163">
        <v>16.7</v>
      </c>
      <c r="CV66" s="163">
        <v>97.9</v>
      </c>
      <c r="CW66" s="164">
        <v>2.1</v>
      </c>
      <c r="CX66" s="60">
        <v>248</v>
      </c>
      <c r="CY66" s="61">
        <v>2360.3999999999996</v>
      </c>
      <c r="CZ66" s="61">
        <v>34</v>
      </c>
      <c r="DA66" s="61">
        <v>16</v>
      </c>
      <c r="DB66" s="61">
        <v>2</v>
      </c>
      <c r="DC66" s="61">
        <v>14.399999999999999</v>
      </c>
      <c r="DD66" s="61"/>
      <c r="DE66" s="61"/>
      <c r="DF66" s="62">
        <v>1.1100000000000001</v>
      </c>
      <c r="DG66" s="62">
        <v>3.9</v>
      </c>
      <c r="DH66" s="62">
        <v>13.4</v>
      </c>
      <c r="DI66" s="61">
        <v>5</v>
      </c>
      <c r="DJ66" s="153">
        <v>2.2379032258064518E-2</v>
      </c>
      <c r="DK66" s="61">
        <v>29</v>
      </c>
      <c r="DL66" s="153">
        <v>0.12979838709677421</v>
      </c>
      <c r="DM66" s="62">
        <v>40</v>
      </c>
      <c r="DN66" s="62">
        <v>20</v>
      </c>
      <c r="DO66" s="62">
        <v>96.5</v>
      </c>
      <c r="DP66" s="63">
        <v>3.5</v>
      </c>
      <c r="DQ66" s="60"/>
      <c r="DR66" s="61">
        <v>1</v>
      </c>
      <c r="DS66" s="61"/>
      <c r="DT66" s="61"/>
      <c r="DU66" s="61"/>
      <c r="DV66" s="61"/>
      <c r="DW66" s="61"/>
      <c r="DX66" s="61"/>
      <c r="DY66" s="53"/>
      <c r="DZ66" s="53"/>
      <c r="EA66" s="62"/>
      <c r="EB66" s="61"/>
      <c r="EC66" s="153"/>
      <c r="ED66" s="61"/>
      <c r="EE66" s="153"/>
      <c r="EF66" s="62"/>
      <c r="EG66" s="62"/>
      <c r="EH66" s="62"/>
      <c r="EI66" s="63"/>
    </row>
    <row r="67" spans="1:139" ht="15.75" customHeight="1" x14ac:dyDescent="0.2">
      <c r="A67" s="199">
        <v>65</v>
      </c>
      <c r="B67" s="234" t="s">
        <v>874</v>
      </c>
      <c r="C67" s="120">
        <v>2.35</v>
      </c>
      <c r="D67" s="121" t="s">
        <v>779</v>
      </c>
      <c r="E67" s="200">
        <v>2</v>
      </c>
      <c r="F67" s="205">
        <v>37546</v>
      </c>
      <c r="G67" s="230">
        <v>22.961643835616439</v>
      </c>
      <c r="H67" s="231" t="s">
        <v>669</v>
      </c>
      <c r="I67" s="231">
        <v>23.542465753424658</v>
      </c>
      <c r="J67" s="231" t="s">
        <v>976</v>
      </c>
      <c r="K67" s="231" t="s">
        <v>984</v>
      </c>
      <c r="L67" s="231" t="s">
        <v>987</v>
      </c>
      <c r="M67" s="203">
        <v>73</v>
      </c>
      <c r="N67" s="203">
        <v>195</v>
      </c>
      <c r="O67" s="203">
        <v>4.5</v>
      </c>
      <c r="P67" s="204">
        <v>0</v>
      </c>
      <c r="Q67" s="193">
        <v>0</v>
      </c>
      <c r="R67" s="194">
        <v>0</v>
      </c>
      <c r="S67" s="194">
        <v>5.2501944516463575E-2</v>
      </c>
      <c r="T67" s="194">
        <v>0.14374191162876684</v>
      </c>
      <c r="U67" s="194">
        <v>0</v>
      </c>
      <c r="V67" s="194">
        <v>0.14374191162876684</v>
      </c>
      <c r="W67" s="208">
        <v>0.14374191162876684</v>
      </c>
      <c r="X67" s="183" t="s">
        <v>727</v>
      </c>
      <c r="Y67" s="183">
        <v>1.18</v>
      </c>
      <c r="Z67" s="183">
        <v>3.6</v>
      </c>
      <c r="AA67" s="184">
        <v>14.6</v>
      </c>
      <c r="AB67" s="183">
        <v>0</v>
      </c>
      <c r="AC67" s="183">
        <v>0</v>
      </c>
      <c r="AD67" s="288">
        <v>5.3118971061093249E-2</v>
      </c>
      <c r="AE67" s="288">
        <v>0.1252090032154341</v>
      </c>
      <c r="AF67" s="185">
        <v>7.400000000000001E-2</v>
      </c>
      <c r="AG67" s="185">
        <v>0.77900000000000003</v>
      </c>
      <c r="AH67" s="185">
        <v>0.221</v>
      </c>
      <c r="AI67" s="183">
        <v>95.107453132144485</v>
      </c>
      <c r="AJ67" s="186">
        <v>94.138621275956623</v>
      </c>
      <c r="AK67" s="48">
        <v>3</v>
      </c>
      <c r="AL67" s="232">
        <v>0</v>
      </c>
      <c r="AM67" s="232">
        <v>0</v>
      </c>
      <c r="AN67" s="232">
        <v>1</v>
      </c>
      <c r="AO67" s="232">
        <v>8</v>
      </c>
      <c r="AP67" s="232">
        <v>5</v>
      </c>
      <c r="AQ67" s="232">
        <v>0</v>
      </c>
      <c r="AR67" s="233">
        <v>0</v>
      </c>
      <c r="AS67" s="272"/>
      <c r="AT67" s="175">
        <v>1</v>
      </c>
      <c r="AU67" s="175"/>
      <c r="AV67" s="175"/>
      <c r="AW67" s="175"/>
      <c r="AX67" s="175">
        <v>1</v>
      </c>
      <c r="AY67" s="273"/>
      <c r="AZ67" s="273"/>
      <c r="BA67" s="273"/>
      <c r="BB67" s="273"/>
      <c r="BC67" s="273"/>
      <c r="BD67" s="273"/>
      <c r="BE67" s="153"/>
      <c r="BF67" s="61"/>
      <c r="BG67" s="153"/>
      <c r="BH67" s="356"/>
      <c r="BI67" s="356"/>
      <c r="BJ67" s="356"/>
      <c r="BK67" s="357"/>
      <c r="BL67" s="272"/>
      <c r="BM67" s="175">
        <v>1</v>
      </c>
      <c r="BN67" s="175"/>
      <c r="BO67" s="175"/>
      <c r="BP67" s="175"/>
      <c r="BQ67" s="175">
        <v>0</v>
      </c>
      <c r="BR67" s="273"/>
      <c r="BS67" s="273"/>
      <c r="BT67" s="273"/>
      <c r="BU67" s="273"/>
      <c r="BV67" s="273"/>
      <c r="BW67" s="175"/>
      <c r="BX67" s="153"/>
      <c r="BY67" s="61"/>
      <c r="BZ67" s="153"/>
      <c r="CA67" s="356"/>
      <c r="CB67" s="356"/>
      <c r="CC67" s="356"/>
      <c r="CD67" s="357"/>
      <c r="CE67" s="272">
        <v>162</v>
      </c>
      <c r="CF67" s="175">
        <v>3085.6</v>
      </c>
      <c r="CG67" s="175">
        <v>21</v>
      </c>
      <c r="CH67" s="175">
        <v>13</v>
      </c>
      <c r="CI67" s="175">
        <v>1</v>
      </c>
      <c r="CJ67" s="175">
        <v>22.400000000000002</v>
      </c>
      <c r="CK67" s="273"/>
      <c r="CL67" s="273"/>
      <c r="CM67" s="273">
        <v>0.84</v>
      </c>
      <c r="CN67" s="273">
        <v>3.6</v>
      </c>
      <c r="CO67" s="273">
        <v>10.3</v>
      </c>
      <c r="CP67" s="175">
        <v>6</v>
      </c>
      <c r="CQ67" s="176">
        <v>3.111111111111111E-2</v>
      </c>
      <c r="CR67" s="175">
        <v>15</v>
      </c>
      <c r="CS67" s="176">
        <v>7.7777777777777779E-2</v>
      </c>
      <c r="CT67" s="356">
        <v>33.299999999999997</v>
      </c>
      <c r="CU67" s="356">
        <v>7.1</v>
      </c>
      <c r="CV67" s="356">
        <v>84.4</v>
      </c>
      <c r="CW67" s="357">
        <v>15.6</v>
      </c>
      <c r="CX67" s="272">
        <v>311</v>
      </c>
      <c r="CY67" s="175">
        <v>2163.6000000000004</v>
      </c>
      <c r="CZ67" s="175">
        <v>47</v>
      </c>
      <c r="DA67" s="175">
        <v>25</v>
      </c>
      <c r="DB67" s="175">
        <v>1</v>
      </c>
      <c r="DC67" s="175">
        <v>10.8</v>
      </c>
      <c r="DD67" s="175"/>
      <c r="DE67" s="175"/>
      <c r="DF67" s="273">
        <v>1.18</v>
      </c>
      <c r="DG67" s="273">
        <v>3.4</v>
      </c>
      <c r="DH67" s="273">
        <v>14.6</v>
      </c>
      <c r="DI67" s="175">
        <v>14</v>
      </c>
      <c r="DJ67" s="176">
        <v>5.3118971061093249E-2</v>
      </c>
      <c r="DK67" s="175">
        <v>33</v>
      </c>
      <c r="DL67" s="176">
        <v>0.1252090032154341</v>
      </c>
      <c r="DM67" s="273">
        <v>61.5</v>
      </c>
      <c r="DN67" s="273">
        <v>7.4</v>
      </c>
      <c r="DO67" s="273">
        <v>77.900000000000006</v>
      </c>
      <c r="DP67" s="274">
        <v>22.1</v>
      </c>
      <c r="DQ67" s="272"/>
      <c r="DR67" s="175">
        <v>1</v>
      </c>
      <c r="DS67" s="175"/>
      <c r="DT67" s="175"/>
      <c r="DU67" s="175"/>
      <c r="DV67" s="175"/>
      <c r="DW67" s="175"/>
      <c r="DX67" s="175"/>
      <c r="DY67" s="53"/>
      <c r="DZ67" s="53"/>
      <c r="EA67" s="273"/>
      <c r="EB67" s="175"/>
      <c r="EC67" s="273"/>
      <c r="ED67" s="273"/>
      <c r="EE67" s="273"/>
      <c r="EF67" s="273"/>
      <c r="EG67" s="273"/>
      <c r="EH67" s="273"/>
      <c r="EI67" s="274"/>
    </row>
    <row r="68" spans="1:139" ht="15.75" customHeight="1" thickBot="1" x14ac:dyDescent="0.25">
      <c r="A68" s="218">
        <v>66</v>
      </c>
      <c r="B68" s="235" t="s">
        <v>876</v>
      </c>
      <c r="C68" s="236">
        <v>2.1385714285714283</v>
      </c>
      <c r="D68" s="237" t="s">
        <v>846</v>
      </c>
      <c r="E68" s="238">
        <v>7</v>
      </c>
      <c r="F68" s="239">
        <v>37716</v>
      </c>
      <c r="G68" s="240">
        <v>22.495890410958904</v>
      </c>
      <c r="H68" s="241" t="s">
        <v>754</v>
      </c>
      <c r="I68" s="242">
        <v>23.076712328767123</v>
      </c>
      <c r="J68" s="242" t="s">
        <v>983</v>
      </c>
      <c r="K68" s="242" t="s">
        <v>981</v>
      </c>
      <c r="L68" s="242" t="s">
        <v>988</v>
      </c>
      <c r="M68" s="243">
        <v>70</v>
      </c>
      <c r="N68" s="243">
        <v>170</v>
      </c>
      <c r="O68" s="243">
        <v>4.5</v>
      </c>
      <c r="P68" s="244">
        <v>0</v>
      </c>
      <c r="Q68" s="195">
        <v>2.9174058742361522E-2</v>
      </c>
      <c r="R68" s="196">
        <v>4.5293072824156302E-2</v>
      </c>
      <c r="S68" s="196">
        <v>6.3794576126414704E-2</v>
      </c>
      <c r="T68" s="196">
        <v>2.9124685138539042E-2</v>
      </c>
      <c r="U68" s="196">
        <v>0</v>
      </c>
      <c r="V68" s="196">
        <v>4.6459630632476871E-2</v>
      </c>
      <c r="W68" s="208">
        <v>3.530931928068242E-2</v>
      </c>
      <c r="X68" s="187" t="s">
        <v>727</v>
      </c>
      <c r="Y68" s="187">
        <v>1.77</v>
      </c>
      <c r="Z68" s="187">
        <v>6.4</v>
      </c>
      <c r="AA68" s="184">
        <v>4.3</v>
      </c>
      <c r="AB68" s="187">
        <v>0</v>
      </c>
      <c r="AC68" s="187">
        <v>0</v>
      </c>
      <c r="AD68" s="290">
        <v>2.1351351351351352E-2</v>
      </c>
      <c r="AE68" s="290">
        <v>0.14945945945945946</v>
      </c>
      <c r="AF68" s="189">
        <v>0.125</v>
      </c>
      <c r="AG68" s="189">
        <v>0.12</v>
      </c>
      <c r="AH68" s="189">
        <v>0.74</v>
      </c>
      <c r="AI68" s="187">
        <v>82.914189910074683</v>
      </c>
      <c r="AJ68" s="190">
        <v>77.062822839724205</v>
      </c>
      <c r="AK68" s="245">
        <v>1</v>
      </c>
      <c r="AL68" s="232">
        <v>0</v>
      </c>
      <c r="AM68" s="232">
        <v>3</v>
      </c>
      <c r="AN68" s="246">
        <v>5</v>
      </c>
      <c r="AO68" s="246">
        <v>8</v>
      </c>
      <c r="AP68" s="246">
        <v>2</v>
      </c>
      <c r="AQ68" s="246">
        <v>0</v>
      </c>
      <c r="AR68" s="247">
        <v>0</v>
      </c>
      <c r="AS68" s="248">
        <v>148</v>
      </c>
      <c r="AT68" s="249">
        <v>5073</v>
      </c>
      <c r="AU68" s="249">
        <v>16</v>
      </c>
      <c r="AV68" s="249">
        <v>12</v>
      </c>
      <c r="AW68" s="249">
        <v>0</v>
      </c>
      <c r="AX68" s="249"/>
      <c r="AY68" s="250">
        <v>0.28000000000000003</v>
      </c>
      <c r="AZ68" s="250">
        <v>0.38</v>
      </c>
      <c r="BA68" s="250">
        <v>1.49</v>
      </c>
      <c r="BB68" s="250">
        <v>7.5</v>
      </c>
      <c r="BC68" s="250">
        <v>7.6</v>
      </c>
      <c r="BD68" s="250">
        <v>3</v>
      </c>
      <c r="BE68" s="251">
        <v>3.02027027027027E-2</v>
      </c>
      <c r="BF68" s="249">
        <v>13</v>
      </c>
      <c r="BG68" s="251">
        <v>0.13087837837837837</v>
      </c>
      <c r="BH68" s="250">
        <v>66.7</v>
      </c>
      <c r="BI68" s="250">
        <v>0</v>
      </c>
      <c r="BJ68" s="250">
        <v>16.5</v>
      </c>
      <c r="BK68" s="252">
        <v>82.5</v>
      </c>
      <c r="BL68" s="248">
        <v>153</v>
      </c>
      <c r="BM68" s="249">
        <v>3378</v>
      </c>
      <c r="BN68" s="249">
        <v>14</v>
      </c>
      <c r="BO68" s="249">
        <v>12</v>
      </c>
      <c r="BP68" s="249">
        <v>2</v>
      </c>
      <c r="BQ68" s="249"/>
      <c r="BR68" s="250">
        <v>1.1200000000000001</v>
      </c>
      <c r="BS68" s="250">
        <v>0.69</v>
      </c>
      <c r="BT68" s="250">
        <v>1.1499999999999999</v>
      </c>
      <c r="BU68" s="250">
        <v>6</v>
      </c>
      <c r="BV68" s="250">
        <v>7.3</v>
      </c>
      <c r="BW68" s="249">
        <v>1</v>
      </c>
      <c r="BX68" s="251">
        <v>7.5163398692810459E-3</v>
      </c>
      <c r="BY68" s="249">
        <v>13</v>
      </c>
      <c r="BZ68" s="251">
        <v>9.7712418300653595E-2</v>
      </c>
      <c r="CA68" s="250">
        <v>100</v>
      </c>
      <c r="CB68" s="250">
        <v>0</v>
      </c>
      <c r="CC68" s="250">
        <v>28.1</v>
      </c>
      <c r="CD68" s="252">
        <v>71.900000000000006</v>
      </c>
      <c r="CE68" s="248">
        <v>239</v>
      </c>
      <c r="CF68" s="249">
        <v>3746.3999999999996</v>
      </c>
      <c r="CG68" s="249">
        <v>29</v>
      </c>
      <c r="CH68" s="249">
        <v>16</v>
      </c>
      <c r="CI68" s="249">
        <v>2</v>
      </c>
      <c r="CJ68" s="249">
        <v>27.599999999999998</v>
      </c>
      <c r="CK68" s="250">
        <v>1.01</v>
      </c>
      <c r="CL68" s="250">
        <v>1.01</v>
      </c>
      <c r="CM68" s="250">
        <v>1.77</v>
      </c>
      <c r="CN68" s="250">
        <v>6.4</v>
      </c>
      <c r="CO68" s="250">
        <v>9.6</v>
      </c>
      <c r="CP68" s="249">
        <v>3</v>
      </c>
      <c r="CQ68" s="251">
        <v>2.2217573221757322E-2</v>
      </c>
      <c r="CR68" s="249">
        <v>26</v>
      </c>
      <c r="CS68" s="251">
        <v>0.19255230125523012</v>
      </c>
      <c r="CT68" s="250">
        <v>33.299999999999997</v>
      </c>
      <c r="CU68" s="250">
        <v>15.8</v>
      </c>
      <c r="CV68" s="250">
        <v>28.3</v>
      </c>
      <c r="CW68" s="252">
        <v>71</v>
      </c>
      <c r="CX68" s="248">
        <v>37</v>
      </c>
      <c r="CY68" s="249">
        <v>1270.4000000000001</v>
      </c>
      <c r="CZ68" s="249">
        <v>8</v>
      </c>
      <c r="DA68" s="249">
        <v>7</v>
      </c>
      <c r="DB68" s="249">
        <v>1</v>
      </c>
      <c r="DC68" s="249">
        <v>8.4</v>
      </c>
      <c r="DD68" s="249"/>
      <c r="DE68" s="249"/>
      <c r="DF68" s="250">
        <v>0.79</v>
      </c>
      <c r="DG68" s="250">
        <v>3.3</v>
      </c>
      <c r="DH68" s="250">
        <v>4.3</v>
      </c>
      <c r="DI68" s="249">
        <v>1</v>
      </c>
      <c r="DJ68" s="251">
        <v>2.1351351351351352E-2</v>
      </c>
      <c r="DK68" s="249">
        <v>7</v>
      </c>
      <c r="DL68" s="251">
        <v>0.14945945945945946</v>
      </c>
      <c r="DM68" s="250">
        <v>100</v>
      </c>
      <c r="DN68" s="250">
        <v>12.5</v>
      </c>
      <c r="DO68" s="250">
        <v>12</v>
      </c>
      <c r="DP68" s="252">
        <v>74</v>
      </c>
      <c r="DQ68" s="248"/>
      <c r="DR68" s="249">
        <v>1</v>
      </c>
      <c r="DS68" s="249"/>
      <c r="DT68" s="249"/>
      <c r="DU68" s="249"/>
      <c r="DV68" s="249"/>
      <c r="DW68" s="249"/>
      <c r="DX68" s="249"/>
      <c r="DY68" s="250"/>
      <c r="DZ68" s="250"/>
      <c r="EA68" s="250"/>
      <c r="EB68" s="249"/>
      <c r="EC68" s="250"/>
      <c r="ED68" s="250"/>
      <c r="EE68" s="250"/>
      <c r="EF68" s="250"/>
      <c r="EG68" s="250"/>
      <c r="EH68" s="250"/>
      <c r="EI68" s="252"/>
    </row>
    <row r="69" spans="1:139" ht="15.75" customHeight="1" x14ac:dyDescent="0.2"/>
    <row r="70" spans="1:139" ht="15.75" customHeight="1" x14ac:dyDescent="0.2">
      <c r="AD70" s="210"/>
      <c r="AE70" s="214"/>
    </row>
    <row r="71" spans="1:139" ht="15.75" customHeight="1" x14ac:dyDescent="0.2">
      <c r="AD71" s="211"/>
    </row>
    <row r="72" spans="1:139" ht="15.75" customHeight="1" x14ac:dyDescent="0.2"/>
    <row r="73" spans="1:139" ht="15.75" customHeight="1" x14ac:dyDescent="0.2"/>
  </sheetData>
  <autoFilter ref="A2:EI68" xr:uid="{00000000-0009-0000-0000-00000F000000}">
    <sortState xmlns:xlrd2="http://schemas.microsoft.com/office/spreadsheetml/2017/richdata2" ref="A3:EI68">
      <sortCondition ref="A2:A68"/>
    </sortState>
  </autoFilter>
  <mergeCells count="10">
    <mergeCell ref="CE1:CW1"/>
    <mergeCell ref="CX1:DP1"/>
    <mergeCell ref="DQ1:EI1"/>
    <mergeCell ref="A1:C1"/>
    <mergeCell ref="D1:P1"/>
    <mergeCell ref="Q1:W1"/>
    <mergeCell ref="X1:AJ1"/>
    <mergeCell ref="AK1:AR1"/>
    <mergeCell ref="AS1:BK1"/>
    <mergeCell ref="BL1:CD1"/>
  </mergeCells>
  <conditionalFormatting sqref="B3:B68">
    <cfRule type="expression" dxfId="30" priority="6" stopIfTrue="1">
      <formula>$C3&gt;12.5</formula>
    </cfRule>
    <cfRule type="expression" dxfId="29" priority="7" stopIfTrue="1">
      <formula>AND($C3&gt;11.995,$C3&lt;12.5)</formula>
    </cfRule>
    <cfRule type="expression" dxfId="28" priority="8" stopIfTrue="1">
      <formula>AND($C3&gt;11,$C3&lt;11.995)</formula>
    </cfRule>
    <cfRule type="expression" dxfId="27" priority="9">
      <formula>AND($C3&gt;=9.69,$C3&lt;10.999)</formula>
    </cfRule>
    <cfRule type="expression" dxfId="26" priority="10" stopIfTrue="1">
      <formula>AND($C3&gt;8.4,$C3&lt;9.999)</formula>
    </cfRule>
    <cfRule type="expression" dxfId="25" priority="11" stopIfTrue="1">
      <formula>AND($C3&gt;=7.25,$C3&lt;8.999)</formula>
    </cfRule>
    <cfRule type="expression" dxfId="24" priority="12" stopIfTrue="1">
      <formula>AND($C3&gt;=6,$C3&lt;7.25)</formula>
    </cfRule>
    <cfRule type="expression" dxfId="23" priority="13" stopIfTrue="1">
      <formula>AND($C3&gt;=4.7,$C3&lt;6.999)</formula>
    </cfRule>
    <cfRule type="expression" dxfId="22" priority="14">
      <formula>$C3&lt;4.7</formula>
    </cfRule>
  </conditionalFormatting>
  <conditionalFormatting sqref="C3:C68">
    <cfRule type="colorScale" priority="360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F8:F54 F57:F68">
    <cfRule type="cellIs" dxfId="21" priority="26" operator="equal">
      <formula>37072</formula>
    </cfRule>
    <cfRule type="cellIs" dxfId="20" priority="27" operator="equal">
      <formula>37437</formula>
    </cfRule>
  </conditionalFormatting>
  <conditionalFormatting sqref="H3:H68">
    <cfRule type="containsText" dxfId="19" priority="30" operator="containsText" text="SR">
      <formula>NOT(ISERROR(SEARCH(("SR"),(H3))))</formula>
    </cfRule>
  </conditionalFormatting>
  <conditionalFormatting sqref="Q3:U68">
    <cfRule type="cellIs" dxfId="18" priority="2" operator="between">
      <formula>0.2</formula>
      <formula>0.2499</formula>
    </cfRule>
    <cfRule type="cellIs" dxfId="17" priority="3" operator="equal">
      <formula>0</formula>
    </cfRule>
    <cfRule type="colorScale" priority="4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68">
    <cfRule type="colorScale" priority="5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DCE02-A894-48FB-A5BC-079DE93B89AE}">
  <dimension ref="A1:EO48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1" customWidth="1"/>
    <col min="3" max="3" width="12.6640625" customWidth="1"/>
    <col min="4" max="4" width="16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8.5" customWidth="1"/>
    <col min="11" max="11" width="9.1640625" customWidth="1"/>
    <col min="12" max="12" width="15.83203125" customWidth="1"/>
    <col min="13" max="13" width="10" customWidth="1"/>
    <col min="14" max="14" width="10.5" customWidth="1"/>
    <col min="15" max="15" width="11.33203125" customWidth="1"/>
    <col min="16" max="16" width="12.5" customWidth="1"/>
    <col min="17" max="23" width="9.83203125" customWidth="1"/>
    <col min="24" max="24" width="12.1640625" customWidth="1"/>
    <col min="25" max="25" width="8.5" customWidth="1"/>
    <col min="26" max="26" width="9.5" customWidth="1"/>
    <col min="27" max="27" width="9.1640625" customWidth="1"/>
    <col min="28" max="28" width="9.5" customWidth="1"/>
    <col min="29" max="29" width="10.6640625" customWidth="1"/>
    <col min="30" max="30" width="9.83203125" customWidth="1"/>
    <col min="31" max="31" width="11.33203125" customWidth="1"/>
    <col min="32" max="32" width="10" customWidth="1"/>
    <col min="33" max="33" width="10.83203125" customWidth="1"/>
    <col min="34" max="35" width="9.5" customWidth="1"/>
    <col min="36" max="36" width="8.6640625" customWidth="1"/>
    <col min="37" max="37" width="10.83203125" customWidth="1"/>
    <col min="38" max="38" width="10.33203125" customWidth="1"/>
    <col min="39" max="39" width="9.5" customWidth="1"/>
    <col min="40" max="40" width="10.6640625" customWidth="1"/>
    <col min="41" max="41" width="7.33203125" customWidth="1"/>
    <col min="42" max="42" width="9.83203125" customWidth="1"/>
    <col min="43" max="43" width="7.6640625" customWidth="1"/>
    <col min="44" max="44" width="9.5" customWidth="1"/>
    <col min="45" max="45" width="10.83203125" customWidth="1"/>
    <col min="46" max="46" width="12.6640625" customWidth="1"/>
    <col min="47" max="47" width="7.83203125" customWidth="1"/>
    <col min="48" max="48" width="8.1640625" customWidth="1"/>
    <col min="49" max="49" width="7.5" customWidth="1"/>
    <col min="50" max="50" width="13" customWidth="1"/>
    <col min="51" max="51" width="9.5" customWidth="1"/>
    <col min="52" max="52" width="10.6640625" customWidth="1"/>
    <col min="53" max="53" width="8.5" customWidth="1"/>
    <col min="54" max="54" width="9.5" customWidth="1"/>
    <col min="55" max="55" width="9.1640625" customWidth="1"/>
    <col min="56" max="56" width="6.33203125" customWidth="1"/>
    <col min="57" max="57" width="9.83203125" customWidth="1"/>
    <col min="58" max="58" width="7.6640625" customWidth="1"/>
    <col min="59" max="59" width="11.33203125" customWidth="1"/>
    <col min="60" max="60" width="8.5" customWidth="1"/>
    <col min="61" max="61" width="10.5" customWidth="1"/>
    <col min="62" max="62" width="10.83203125" customWidth="1"/>
    <col min="63" max="63" width="9.5" customWidth="1"/>
    <col min="64" max="64" width="10.83203125" customWidth="1"/>
    <col min="65" max="65" width="12.6640625" customWidth="1"/>
    <col min="66" max="66" width="7.83203125" customWidth="1"/>
    <col min="67" max="67" width="8.1640625" customWidth="1"/>
    <col min="68" max="68" width="7.5" customWidth="1"/>
    <col min="69" max="69" width="13" customWidth="1"/>
    <col min="70" max="70" width="9.5" customWidth="1"/>
    <col min="71" max="71" width="10.6640625" customWidth="1"/>
    <col min="72" max="72" width="8.5" customWidth="1"/>
    <col min="73" max="73" width="9.5" customWidth="1"/>
    <col min="74" max="74" width="9.1640625" customWidth="1"/>
    <col min="75" max="75" width="6.33203125" customWidth="1"/>
    <col min="76" max="76" width="9.83203125" customWidth="1"/>
    <col min="77" max="77" width="7.6640625" customWidth="1"/>
    <col min="78" max="78" width="11.33203125" customWidth="1"/>
    <col min="79" max="79" width="8.5" customWidth="1"/>
    <col min="80" max="80" width="10.5" customWidth="1"/>
    <col min="81" max="81" width="10.83203125" customWidth="1"/>
    <col min="82" max="82" width="9.5" customWidth="1"/>
    <col min="83" max="83" width="10.83203125" customWidth="1"/>
    <col min="84" max="84" width="12.6640625" customWidth="1"/>
    <col min="85" max="85" width="7.83203125" customWidth="1"/>
    <col min="86" max="86" width="8.1640625" customWidth="1"/>
    <col min="87" max="87" width="7.5" customWidth="1"/>
    <col min="88" max="88" width="13" customWidth="1"/>
    <col min="89" max="89" width="9.5" customWidth="1"/>
    <col min="90" max="90" width="10.6640625" customWidth="1"/>
    <col min="91" max="91" width="8.5" customWidth="1"/>
    <col min="92" max="92" width="9.5" customWidth="1"/>
    <col min="93" max="93" width="9.1640625" customWidth="1"/>
    <col min="94" max="94" width="6.33203125" customWidth="1"/>
    <col min="95" max="95" width="9.83203125" customWidth="1"/>
    <col min="96" max="96" width="7.6640625" customWidth="1"/>
    <col min="97" max="97" width="11.33203125" customWidth="1"/>
    <col min="98" max="98" width="8.5" customWidth="1"/>
    <col min="99" max="99" width="10.5" customWidth="1"/>
    <col min="100" max="100" width="10.83203125" customWidth="1"/>
    <col min="101" max="101" width="9.5" customWidth="1"/>
    <col min="102" max="102" width="10.83203125" customWidth="1"/>
    <col min="103" max="103" width="12.6640625" customWidth="1"/>
    <col min="104" max="104" width="7.83203125" customWidth="1"/>
    <col min="105" max="105" width="8.1640625" customWidth="1"/>
    <col min="106" max="106" width="7.5" customWidth="1"/>
    <col min="107" max="107" width="13" customWidth="1"/>
    <col min="108" max="108" width="9.5" customWidth="1"/>
    <col min="109" max="109" width="10.6640625" customWidth="1"/>
    <col min="110" max="110" width="8.5" customWidth="1"/>
    <col min="111" max="111" width="9.5" customWidth="1"/>
    <col min="112" max="112" width="9.1640625" customWidth="1"/>
    <col min="113" max="113" width="6.33203125" customWidth="1"/>
    <col min="114" max="114" width="9.83203125" customWidth="1"/>
    <col min="115" max="115" width="7.6640625" customWidth="1"/>
    <col min="116" max="116" width="11.33203125" customWidth="1"/>
    <col min="117" max="117" width="8.5" customWidth="1"/>
    <col min="118" max="118" width="10.5" customWidth="1"/>
    <col min="119" max="119" width="10.83203125" customWidth="1"/>
    <col min="120" max="120" width="9.5" customWidth="1"/>
    <col min="121" max="121" width="10.83203125" customWidth="1"/>
    <col min="122" max="122" width="12.6640625" customWidth="1"/>
    <col min="123" max="123" width="7.83203125" customWidth="1"/>
    <col min="124" max="124" width="8.1640625" customWidth="1"/>
    <col min="125" max="125" width="7.5" customWidth="1"/>
    <col min="126" max="126" width="13" customWidth="1"/>
    <col min="127" max="127" width="9.5" customWidth="1"/>
    <col min="128" max="128" width="10.6640625" customWidth="1"/>
    <col min="129" max="129" width="8.5" customWidth="1"/>
    <col min="130" max="130" width="9.5" customWidth="1"/>
    <col min="131" max="131" width="9.1640625" customWidth="1"/>
    <col min="132" max="132" width="6.33203125" customWidth="1"/>
    <col min="133" max="133" width="9.83203125" customWidth="1"/>
    <col min="134" max="134" width="7.6640625" customWidth="1"/>
    <col min="135" max="135" width="11.33203125" customWidth="1"/>
    <col min="136" max="136" width="8.5" customWidth="1"/>
    <col min="137" max="137" width="10.5" customWidth="1"/>
    <col min="138" max="138" width="10.83203125" customWidth="1"/>
    <col min="139" max="139" width="9.5" customWidth="1"/>
    <col min="140" max="140" width="5.1640625" customWidth="1"/>
    <col min="141" max="141" width="3.5" customWidth="1"/>
    <col min="142" max="142" width="16.5" customWidth="1"/>
    <col min="143" max="143" width="11" customWidth="1"/>
    <col min="144" max="144" width="14.5" customWidth="1"/>
    <col min="145" max="145" width="11.33203125" customWidth="1"/>
  </cols>
  <sheetData>
    <row r="1" spans="1:145" x14ac:dyDescent="0.2">
      <c r="A1" s="379"/>
      <c r="B1" s="369"/>
      <c r="C1" s="380"/>
      <c r="D1" s="381" t="s">
        <v>60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80"/>
      <c r="Q1" s="382" t="s">
        <v>61</v>
      </c>
      <c r="R1" s="369"/>
      <c r="S1" s="369"/>
      <c r="T1" s="369"/>
      <c r="U1" s="369"/>
      <c r="V1" s="369"/>
      <c r="W1" s="380"/>
      <c r="X1" s="383" t="s">
        <v>62</v>
      </c>
      <c r="Y1" s="369"/>
      <c r="Z1" s="369"/>
      <c r="AA1" s="369"/>
      <c r="AB1" s="369"/>
      <c r="AC1" s="369"/>
      <c r="AD1" s="369"/>
      <c r="AE1" s="369"/>
      <c r="AF1" s="369"/>
      <c r="AG1" s="369"/>
      <c r="AH1" s="369"/>
      <c r="AI1" s="369"/>
      <c r="AJ1" s="380"/>
      <c r="AK1" s="384" t="s">
        <v>63</v>
      </c>
      <c r="AL1" s="369"/>
      <c r="AM1" s="369"/>
      <c r="AN1" s="369"/>
      <c r="AO1" s="369"/>
      <c r="AP1" s="369"/>
      <c r="AQ1" s="369"/>
      <c r="AR1" s="380"/>
      <c r="AS1" s="364" t="s">
        <v>823</v>
      </c>
      <c r="AT1" s="415"/>
      <c r="AU1" s="415"/>
      <c r="AV1" s="415"/>
      <c r="AW1" s="415"/>
      <c r="AX1" s="415"/>
      <c r="AY1" s="415"/>
      <c r="AZ1" s="415"/>
      <c r="BA1" s="415"/>
      <c r="BB1" s="415"/>
      <c r="BC1" s="415"/>
      <c r="BD1" s="415"/>
      <c r="BE1" s="415"/>
      <c r="BF1" s="415"/>
      <c r="BG1" s="415"/>
      <c r="BH1" s="415"/>
      <c r="BI1" s="415"/>
      <c r="BJ1" s="415"/>
      <c r="BK1" s="416"/>
      <c r="BL1" s="364" t="s">
        <v>838</v>
      </c>
      <c r="BM1" s="415"/>
      <c r="BN1" s="415"/>
      <c r="BO1" s="415"/>
      <c r="BP1" s="415"/>
      <c r="BQ1" s="415"/>
      <c r="BR1" s="415"/>
      <c r="BS1" s="415"/>
      <c r="BT1" s="415"/>
      <c r="BU1" s="415"/>
      <c r="BV1" s="415"/>
      <c r="BW1" s="415"/>
      <c r="BX1" s="415"/>
      <c r="BY1" s="415"/>
      <c r="BZ1" s="415"/>
      <c r="CA1" s="415"/>
      <c r="CB1" s="415"/>
      <c r="CC1" s="415"/>
      <c r="CD1" s="416"/>
      <c r="CE1" s="364" t="s">
        <v>845</v>
      </c>
      <c r="CF1" s="415"/>
      <c r="CG1" s="415"/>
      <c r="CH1" s="415"/>
      <c r="CI1" s="415"/>
      <c r="CJ1" s="415"/>
      <c r="CK1" s="415"/>
      <c r="CL1" s="415"/>
      <c r="CM1" s="415"/>
      <c r="CN1" s="415"/>
      <c r="CO1" s="415"/>
      <c r="CP1" s="415"/>
      <c r="CQ1" s="415"/>
      <c r="CR1" s="415"/>
      <c r="CS1" s="415"/>
      <c r="CT1" s="415"/>
      <c r="CU1" s="415"/>
      <c r="CV1" s="415"/>
      <c r="CW1" s="416"/>
      <c r="CX1" s="364" t="s">
        <v>848</v>
      </c>
      <c r="CY1" s="415"/>
      <c r="CZ1" s="415"/>
      <c r="DA1" s="415"/>
      <c r="DB1" s="415"/>
      <c r="DC1" s="415"/>
      <c r="DD1" s="415"/>
      <c r="DE1" s="415"/>
      <c r="DF1" s="415"/>
      <c r="DG1" s="415"/>
      <c r="DH1" s="415"/>
      <c r="DI1" s="415"/>
      <c r="DJ1" s="415"/>
      <c r="DK1" s="415"/>
      <c r="DL1" s="415"/>
      <c r="DM1" s="415"/>
      <c r="DN1" s="415"/>
      <c r="DO1" s="415"/>
      <c r="DP1" s="416"/>
      <c r="DQ1" s="364" t="s">
        <v>936</v>
      </c>
      <c r="DR1" s="415"/>
      <c r="DS1" s="415"/>
      <c r="DT1" s="415"/>
      <c r="DU1" s="415"/>
      <c r="DV1" s="415"/>
      <c r="DW1" s="415"/>
      <c r="DX1" s="415"/>
      <c r="DY1" s="415"/>
      <c r="DZ1" s="415"/>
      <c r="EA1" s="415"/>
      <c r="EB1" s="415"/>
      <c r="EC1" s="415"/>
      <c r="ED1" s="415"/>
      <c r="EE1" s="415"/>
      <c r="EF1" s="415"/>
      <c r="EG1" s="415"/>
      <c r="EH1" s="415"/>
      <c r="EI1" s="416"/>
      <c r="EJ1" s="31"/>
      <c r="EK1" s="31"/>
      <c r="EL1" s="31"/>
      <c r="EM1" s="31"/>
      <c r="EN1" s="31"/>
      <c r="EO1" s="31"/>
    </row>
    <row r="2" spans="1:145" ht="16" thickBot="1" x14ac:dyDescent="0.25">
      <c r="A2" s="217" t="s">
        <v>69</v>
      </c>
      <c r="B2" s="220" t="s">
        <v>72</v>
      </c>
      <c r="C2" s="221" t="s">
        <v>2</v>
      </c>
      <c r="D2" s="222" t="s">
        <v>75</v>
      </c>
      <c r="E2" s="223" t="s">
        <v>30</v>
      </c>
      <c r="F2" s="223" t="s">
        <v>34</v>
      </c>
      <c r="G2" s="224" t="s">
        <v>36</v>
      </c>
      <c r="H2" s="223" t="s">
        <v>71</v>
      </c>
      <c r="I2" s="224" t="s">
        <v>40</v>
      </c>
      <c r="J2" s="224" t="s">
        <v>53</v>
      </c>
      <c r="K2" s="224" t="s">
        <v>55</v>
      </c>
      <c r="L2" s="224" t="s">
        <v>57</v>
      </c>
      <c r="M2" s="223" t="s">
        <v>76</v>
      </c>
      <c r="N2" s="223" t="s">
        <v>77</v>
      </c>
      <c r="O2" s="223" t="s">
        <v>78</v>
      </c>
      <c r="P2" s="225" t="s">
        <v>28</v>
      </c>
      <c r="Q2" s="191" t="s">
        <v>42</v>
      </c>
      <c r="R2" s="192" t="s">
        <v>44</v>
      </c>
      <c r="S2" s="192" t="s">
        <v>46</v>
      </c>
      <c r="T2" s="192" t="s">
        <v>48</v>
      </c>
      <c r="U2" s="192" t="s">
        <v>50</v>
      </c>
      <c r="V2" s="197" t="s">
        <v>24</v>
      </c>
      <c r="W2" s="206" t="s">
        <v>26</v>
      </c>
      <c r="X2" s="180" t="s">
        <v>4</v>
      </c>
      <c r="Y2" s="198" t="s">
        <v>8</v>
      </c>
      <c r="Z2" s="198" t="s">
        <v>10</v>
      </c>
      <c r="AA2" s="198" t="s">
        <v>14</v>
      </c>
      <c r="AB2" s="181" t="s">
        <v>16</v>
      </c>
      <c r="AC2" s="181" t="s">
        <v>18</v>
      </c>
      <c r="AD2" s="198" t="s">
        <v>79</v>
      </c>
      <c r="AE2" s="198" t="s">
        <v>80</v>
      </c>
      <c r="AF2" s="198" t="s">
        <v>81</v>
      </c>
      <c r="AG2" s="198" t="s">
        <v>83</v>
      </c>
      <c r="AH2" s="198" t="s">
        <v>84</v>
      </c>
      <c r="AI2" s="181" t="s">
        <v>85</v>
      </c>
      <c r="AJ2" s="182" t="s">
        <v>20</v>
      </c>
      <c r="AK2" s="226" t="s">
        <v>86</v>
      </c>
      <c r="AL2" s="227" t="s">
        <v>87</v>
      </c>
      <c r="AM2" s="227" t="s">
        <v>88</v>
      </c>
      <c r="AN2" s="227" t="s">
        <v>89</v>
      </c>
      <c r="AO2" s="227" t="s">
        <v>90</v>
      </c>
      <c r="AP2" s="227" t="s">
        <v>91</v>
      </c>
      <c r="AQ2" s="227" t="s">
        <v>32</v>
      </c>
      <c r="AR2" s="228" t="s">
        <v>22</v>
      </c>
      <c r="AS2" s="27" t="s">
        <v>92</v>
      </c>
      <c r="AT2" s="28" t="s">
        <v>93</v>
      </c>
      <c r="AU2" s="28" t="s">
        <v>94</v>
      </c>
      <c r="AV2" s="28" t="s">
        <v>95</v>
      </c>
      <c r="AW2" s="28" t="s">
        <v>96</v>
      </c>
      <c r="AX2" s="28" t="s">
        <v>97</v>
      </c>
      <c r="AY2" s="28" t="s">
        <v>16</v>
      </c>
      <c r="AZ2" s="28" t="s">
        <v>18</v>
      </c>
      <c r="BA2" s="28" t="s">
        <v>8</v>
      </c>
      <c r="BB2" s="28" t="s">
        <v>10</v>
      </c>
      <c r="BC2" s="28" t="s">
        <v>14</v>
      </c>
      <c r="BD2" s="28" t="s">
        <v>758</v>
      </c>
      <c r="BE2" s="28" t="s">
        <v>79</v>
      </c>
      <c r="BF2" s="28" t="s">
        <v>759</v>
      </c>
      <c r="BG2" s="28" t="s">
        <v>80</v>
      </c>
      <c r="BH2" s="28" t="s">
        <v>98</v>
      </c>
      <c r="BI2" s="28" t="s">
        <v>99</v>
      </c>
      <c r="BJ2" s="28" t="s">
        <v>83</v>
      </c>
      <c r="BK2" s="29" t="s">
        <v>84</v>
      </c>
      <c r="BL2" s="27" t="s">
        <v>92</v>
      </c>
      <c r="BM2" s="28" t="s">
        <v>93</v>
      </c>
      <c r="BN2" s="28" t="s">
        <v>94</v>
      </c>
      <c r="BO2" s="28" t="s">
        <v>95</v>
      </c>
      <c r="BP2" s="28" t="s">
        <v>96</v>
      </c>
      <c r="BQ2" s="28" t="s">
        <v>97</v>
      </c>
      <c r="BR2" s="28" t="s">
        <v>16</v>
      </c>
      <c r="BS2" s="28" t="s">
        <v>18</v>
      </c>
      <c r="BT2" s="28" t="s">
        <v>8</v>
      </c>
      <c r="BU2" s="28" t="s">
        <v>10</v>
      </c>
      <c r="BV2" s="28" t="s">
        <v>14</v>
      </c>
      <c r="BW2" s="28" t="s">
        <v>758</v>
      </c>
      <c r="BX2" s="28" t="s">
        <v>79</v>
      </c>
      <c r="BY2" s="28" t="s">
        <v>759</v>
      </c>
      <c r="BZ2" s="28" t="s">
        <v>80</v>
      </c>
      <c r="CA2" s="28" t="s">
        <v>98</v>
      </c>
      <c r="CB2" s="28" t="s">
        <v>99</v>
      </c>
      <c r="CC2" s="28" t="s">
        <v>83</v>
      </c>
      <c r="CD2" s="29" t="s">
        <v>84</v>
      </c>
      <c r="CE2" s="27" t="s">
        <v>92</v>
      </c>
      <c r="CF2" s="28" t="s">
        <v>93</v>
      </c>
      <c r="CG2" s="28" t="s">
        <v>94</v>
      </c>
      <c r="CH2" s="28" t="s">
        <v>95</v>
      </c>
      <c r="CI2" s="28" t="s">
        <v>96</v>
      </c>
      <c r="CJ2" s="28" t="s">
        <v>97</v>
      </c>
      <c r="CK2" s="28" t="s">
        <v>16</v>
      </c>
      <c r="CL2" s="28" t="s">
        <v>18</v>
      </c>
      <c r="CM2" s="28" t="s">
        <v>8</v>
      </c>
      <c r="CN2" s="28" t="s">
        <v>10</v>
      </c>
      <c r="CO2" s="28" t="s">
        <v>14</v>
      </c>
      <c r="CP2" s="28" t="s">
        <v>758</v>
      </c>
      <c r="CQ2" s="28" t="s">
        <v>79</v>
      </c>
      <c r="CR2" s="28" t="s">
        <v>759</v>
      </c>
      <c r="CS2" s="28" t="s">
        <v>80</v>
      </c>
      <c r="CT2" s="28" t="s">
        <v>98</v>
      </c>
      <c r="CU2" s="28" t="s">
        <v>99</v>
      </c>
      <c r="CV2" s="28" t="s">
        <v>83</v>
      </c>
      <c r="CW2" s="29" t="s">
        <v>84</v>
      </c>
      <c r="CX2" s="27" t="s">
        <v>92</v>
      </c>
      <c r="CY2" s="28" t="s">
        <v>93</v>
      </c>
      <c r="CZ2" s="28" t="s">
        <v>94</v>
      </c>
      <c r="DA2" s="28" t="s">
        <v>95</v>
      </c>
      <c r="DB2" s="28" t="s">
        <v>96</v>
      </c>
      <c r="DC2" s="28" t="s">
        <v>97</v>
      </c>
      <c r="DD2" s="28" t="s">
        <v>16</v>
      </c>
      <c r="DE2" s="28" t="s">
        <v>18</v>
      </c>
      <c r="DF2" s="28" t="s">
        <v>8</v>
      </c>
      <c r="DG2" s="28" t="s">
        <v>10</v>
      </c>
      <c r="DH2" s="28" t="s">
        <v>14</v>
      </c>
      <c r="DI2" s="28" t="s">
        <v>758</v>
      </c>
      <c r="DJ2" s="28" t="s">
        <v>79</v>
      </c>
      <c r="DK2" s="28" t="s">
        <v>759</v>
      </c>
      <c r="DL2" s="28" t="s">
        <v>80</v>
      </c>
      <c r="DM2" s="28" t="s">
        <v>98</v>
      </c>
      <c r="DN2" s="28" t="s">
        <v>99</v>
      </c>
      <c r="DO2" s="28" t="s">
        <v>83</v>
      </c>
      <c r="DP2" s="29" t="s">
        <v>84</v>
      </c>
      <c r="DQ2" s="27" t="s">
        <v>92</v>
      </c>
      <c r="DR2" s="28" t="s">
        <v>93</v>
      </c>
      <c r="DS2" s="28" t="s">
        <v>94</v>
      </c>
      <c r="DT2" s="28" t="s">
        <v>95</v>
      </c>
      <c r="DU2" s="28" t="s">
        <v>96</v>
      </c>
      <c r="DV2" s="28" t="s">
        <v>97</v>
      </c>
      <c r="DW2" s="28" t="s">
        <v>16</v>
      </c>
      <c r="DX2" s="28" t="s">
        <v>18</v>
      </c>
      <c r="DY2" s="28" t="s">
        <v>8</v>
      </c>
      <c r="DZ2" s="28" t="s">
        <v>10</v>
      </c>
      <c r="EA2" s="28" t="s">
        <v>14</v>
      </c>
      <c r="EB2" s="28" t="s">
        <v>758</v>
      </c>
      <c r="EC2" s="28" t="s">
        <v>79</v>
      </c>
      <c r="ED2" s="28" t="s">
        <v>759</v>
      </c>
      <c r="EE2" s="28" t="s">
        <v>80</v>
      </c>
      <c r="EF2" s="28" t="s">
        <v>98</v>
      </c>
      <c r="EG2" s="28" t="s">
        <v>99</v>
      </c>
      <c r="EH2" s="28" t="s">
        <v>83</v>
      </c>
      <c r="EI2" s="29" t="s">
        <v>84</v>
      </c>
      <c r="EJ2" s="90"/>
      <c r="EK2" s="90"/>
      <c r="EL2" s="90" t="s">
        <v>622</v>
      </c>
      <c r="EM2" s="90" t="s">
        <v>623</v>
      </c>
      <c r="EN2" s="90" t="s">
        <v>624</v>
      </c>
      <c r="EO2" s="90" t="s">
        <v>625</v>
      </c>
    </row>
    <row r="3" spans="1:145" x14ac:dyDescent="0.2">
      <c r="A3" s="199">
        <v>1</v>
      </c>
      <c r="B3" s="229" t="s">
        <v>937</v>
      </c>
      <c r="C3" s="120">
        <v>13.477142857142855</v>
      </c>
      <c r="D3" s="34" t="s">
        <v>679</v>
      </c>
      <c r="E3" s="200">
        <v>2</v>
      </c>
      <c r="F3" s="205">
        <v>38685</v>
      </c>
      <c r="G3" s="230">
        <v>19.841095890410958</v>
      </c>
      <c r="H3" s="231" t="s">
        <v>628</v>
      </c>
      <c r="I3" s="231">
        <v>21.421917808219177</v>
      </c>
      <c r="J3" s="231" t="s">
        <v>976</v>
      </c>
      <c r="K3" s="231" t="s">
        <v>979</v>
      </c>
      <c r="L3" s="231" t="s">
        <v>985</v>
      </c>
      <c r="M3" s="203">
        <v>75</v>
      </c>
      <c r="N3" s="203">
        <v>223</v>
      </c>
      <c r="O3" s="203">
        <v>4.45</v>
      </c>
      <c r="P3" s="204">
        <v>1</v>
      </c>
      <c r="Q3" s="193">
        <v>0</v>
      </c>
      <c r="R3" s="194">
        <v>0</v>
      </c>
      <c r="S3" s="194">
        <v>0.3115494296577947</v>
      </c>
      <c r="T3" s="194">
        <v>0.37058823529411766</v>
      </c>
      <c r="U3" s="194">
        <v>0</v>
      </c>
      <c r="V3" s="194">
        <v>0.37058823529411766</v>
      </c>
      <c r="W3" s="207">
        <v>0.37058823529411766</v>
      </c>
      <c r="X3" s="183">
        <v>18.769863013698629</v>
      </c>
      <c r="Y3" s="183">
        <v>4.4400000000000004</v>
      </c>
      <c r="Z3" s="183">
        <v>6.5</v>
      </c>
      <c r="AA3" s="184">
        <v>12.8</v>
      </c>
      <c r="AB3" s="183">
        <v>0</v>
      </c>
      <c r="AC3" s="183">
        <v>0</v>
      </c>
      <c r="AD3" s="288">
        <v>5.2860411899313502E-2</v>
      </c>
      <c r="AE3" s="288">
        <v>0.19942791762013728</v>
      </c>
      <c r="AF3" s="185">
        <v>1.3000000000000001E-2</v>
      </c>
      <c r="AG3" s="185">
        <v>0.83700000000000008</v>
      </c>
      <c r="AH3" s="185">
        <v>0.158</v>
      </c>
      <c r="AI3" s="183">
        <v>113.73517882474103</v>
      </c>
      <c r="AJ3" s="186">
        <v>117.23457172950292</v>
      </c>
      <c r="AK3" s="48">
        <v>10</v>
      </c>
      <c r="AL3" s="232">
        <v>8</v>
      </c>
      <c r="AM3" s="232">
        <v>8</v>
      </c>
      <c r="AN3" s="232">
        <v>5</v>
      </c>
      <c r="AO3" s="232">
        <v>9</v>
      </c>
      <c r="AP3" s="232">
        <v>9</v>
      </c>
      <c r="AQ3" s="232">
        <v>10</v>
      </c>
      <c r="AR3" s="233">
        <v>1</v>
      </c>
      <c r="AS3" s="51"/>
      <c r="AT3" s="52">
        <v>1</v>
      </c>
      <c r="AU3" s="52"/>
      <c r="AV3" s="52"/>
      <c r="AW3" s="52"/>
      <c r="AX3" s="52"/>
      <c r="AY3" s="53"/>
      <c r="AZ3" s="53"/>
      <c r="BA3" s="53"/>
      <c r="BB3" s="53"/>
      <c r="BC3" s="53"/>
      <c r="BD3" s="52"/>
      <c r="BE3" s="174"/>
      <c r="BF3" s="52"/>
      <c r="BG3" s="174"/>
      <c r="BH3" s="53"/>
      <c r="BI3" s="53"/>
      <c r="BJ3" s="53"/>
      <c r="BK3" s="54"/>
      <c r="BL3" s="51"/>
      <c r="BM3" s="52">
        <v>1</v>
      </c>
      <c r="BN3" s="52"/>
      <c r="BO3" s="52"/>
      <c r="BP3" s="52"/>
      <c r="BQ3" s="52"/>
      <c r="BR3" s="53"/>
      <c r="BS3" s="53"/>
      <c r="BT3" s="53"/>
      <c r="BU3" s="53"/>
      <c r="BV3" s="53"/>
      <c r="BW3" s="52"/>
      <c r="BX3" s="174"/>
      <c r="BY3" s="52"/>
      <c r="BZ3" s="174"/>
      <c r="CA3" s="53"/>
      <c r="CB3" s="53"/>
      <c r="CC3" s="53"/>
      <c r="CD3" s="54"/>
      <c r="CE3" s="51">
        <v>1311</v>
      </c>
      <c r="CF3" s="52">
        <v>4208</v>
      </c>
      <c r="CG3" s="52">
        <v>105</v>
      </c>
      <c r="CH3" s="52">
        <v>76</v>
      </c>
      <c r="CI3" s="52">
        <v>15</v>
      </c>
      <c r="CJ3" s="52">
        <v>37</v>
      </c>
      <c r="CK3" s="53"/>
      <c r="CL3" s="53"/>
      <c r="CM3" s="53">
        <v>3.15</v>
      </c>
      <c r="CN3" s="53">
        <v>6.5</v>
      </c>
      <c r="CO3" s="53">
        <v>12.8</v>
      </c>
      <c r="CP3" s="52">
        <v>22</v>
      </c>
      <c r="CQ3" s="174">
        <v>5.2860411899313502E-2</v>
      </c>
      <c r="CR3" s="52">
        <v>83</v>
      </c>
      <c r="CS3" s="174">
        <v>0.19942791762013728</v>
      </c>
      <c r="CT3" s="53">
        <v>54.5</v>
      </c>
      <c r="CU3" s="53">
        <v>1.3</v>
      </c>
      <c r="CV3" s="53">
        <v>83.7</v>
      </c>
      <c r="CW3" s="54">
        <v>15.8</v>
      </c>
      <c r="CX3" s="51">
        <v>315</v>
      </c>
      <c r="CY3" s="52">
        <v>850</v>
      </c>
      <c r="CZ3" s="52">
        <v>26</v>
      </c>
      <c r="DA3" s="52">
        <v>20</v>
      </c>
      <c r="DB3" s="52">
        <v>3</v>
      </c>
      <c r="DC3" s="52"/>
      <c r="DD3" s="52"/>
      <c r="DE3" s="52"/>
      <c r="DF3" s="53">
        <v>4.4400000000000004</v>
      </c>
      <c r="DG3" s="53">
        <v>5.8</v>
      </c>
      <c r="DH3" s="53">
        <v>9.8000000000000007</v>
      </c>
      <c r="DI3" s="52">
        <v>5</v>
      </c>
      <c r="DJ3" s="174">
        <v>7.0476190476190484E-2</v>
      </c>
      <c r="DK3" s="52">
        <v>21</v>
      </c>
      <c r="DL3" s="174">
        <v>0.29600000000000004</v>
      </c>
      <c r="DM3" s="53">
        <v>40</v>
      </c>
      <c r="DN3" s="53">
        <v>9.1</v>
      </c>
      <c r="DO3" s="53">
        <v>82.4</v>
      </c>
      <c r="DP3" s="54">
        <v>17.600000000000001</v>
      </c>
      <c r="DQ3" s="51"/>
      <c r="DR3" s="52">
        <v>1</v>
      </c>
      <c r="DS3" s="52"/>
      <c r="DT3" s="52"/>
      <c r="DU3" s="52"/>
      <c r="DV3" s="52"/>
      <c r="DW3" s="52"/>
      <c r="DX3" s="52"/>
      <c r="DY3" s="53"/>
      <c r="DZ3" s="53"/>
      <c r="EA3" s="53"/>
      <c r="EB3" s="52"/>
      <c r="EC3" s="174"/>
      <c r="ED3" s="52"/>
      <c r="EE3" s="174"/>
      <c r="EF3" s="53"/>
      <c r="EG3" s="53"/>
      <c r="EH3" s="53"/>
      <c r="EI3" s="54"/>
      <c r="EJ3" s="89"/>
      <c r="EK3" s="31">
        <v>1</v>
      </c>
      <c r="EL3" s="58" t="s">
        <v>629</v>
      </c>
      <c r="EM3" s="89">
        <v>1</v>
      </c>
      <c r="EN3" s="219">
        <v>44805</v>
      </c>
      <c r="EO3" s="219">
        <v>46504</v>
      </c>
    </row>
    <row r="4" spans="1:145" x14ac:dyDescent="0.2">
      <c r="A4" s="199">
        <v>2</v>
      </c>
      <c r="B4" s="305" t="s">
        <v>938</v>
      </c>
      <c r="C4" s="120">
        <v>12.614285714285714</v>
      </c>
      <c r="D4" s="121" t="s">
        <v>627</v>
      </c>
      <c r="E4" s="200">
        <v>1</v>
      </c>
      <c r="F4" s="205">
        <v>39122</v>
      </c>
      <c r="G4" s="230">
        <v>18.643835616438356</v>
      </c>
      <c r="H4" s="231" t="s">
        <v>628</v>
      </c>
      <c r="I4" s="231">
        <v>20.224657534246575</v>
      </c>
      <c r="J4" s="231" t="s">
        <v>976</v>
      </c>
      <c r="K4" s="231" t="s">
        <v>984</v>
      </c>
      <c r="L4" s="231" t="s">
        <v>985</v>
      </c>
      <c r="M4" s="203">
        <v>72</v>
      </c>
      <c r="N4" s="203">
        <v>175</v>
      </c>
      <c r="O4" s="203">
        <v>4.3499999999999996</v>
      </c>
      <c r="P4" s="204">
        <v>1</v>
      </c>
      <c r="Q4" s="193">
        <v>0</v>
      </c>
      <c r="R4" s="194">
        <v>0</v>
      </c>
      <c r="S4" s="194">
        <v>0.28148389196225188</v>
      </c>
      <c r="T4" s="194">
        <v>0.29043789097408401</v>
      </c>
      <c r="U4" s="194">
        <v>0</v>
      </c>
      <c r="V4" s="194">
        <v>0.29043789097408401</v>
      </c>
      <c r="W4" s="208">
        <v>0.29043789097408401</v>
      </c>
      <c r="X4" s="183">
        <v>17.572602739726026</v>
      </c>
      <c r="Y4" s="183">
        <v>3.25</v>
      </c>
      <c r="Z4" s="183">
        <v>13.1</v>
      </c>
      <c r="AA4" s="184">
        <v>14.3</v>
      </c>
      <c r="AB4" s="183">
        <v>0</v>
      </c>
      <c r="AC4" s="183">
        <v>0</v>
      </c>
      <c r="AD4" s="288">
        <v>4.6427745664739881E-2</v>
      </c>
      <c r="AE4" s="288">
        <v>0.20602312138728324</v>
      </c>
      <c r="AF4" s="185">
        <v>0.127</v>
      </c>
      <c r="AG4" s="185">
        <v>0.78700000000000003</v>
      </c>
      <c r="AH4" s="185">
        <v>0.21299999999999999</v>
      </c>
      <c r="AI4" s="183">
        <v>97.748705916228261</v>
      </c>
      <c r="AJ4" s="186">
        <v>94.771717796020525</v>
      </c>
      <c r="AK4" s="48">
        <v>8</v>
      </c>
      <c r="AL4" s="232">
        <v>10</v>
      </c>
      <c r="AM4" s="232">
        <v>6</v>
      </c>
      <c r="AN4" s="232">
        <v>10</v>
      </c>
      <c r="AO4" s="232">
        <v>9</v>
      </c>
      <c r="AP4" s="232">
        <v>5</v>
      </c>
      <c r="AQ4" s="232">
        <v>10</v>
      </c>
      <c r="AR4" s="233">
        <v>1</v>
      </c>
      <c r="AS4" s="51"/>
      <c r="AT4" s="52">
        <v>1</v>
      </c>
      <c r="AU4" s="52"/>
      <c r="AV4" s="52"/>
      <c r="AW4" s="52"/>
      <c r="AX4" s="52"/>
      <c r="AY4" s="53"/>
      <c r="AZ4" s="53"/>
      <c r="BA4" s="53"/>
      <c r="BB4" s="53"/>
      <c r="BC4" s="53"/>
      <c r="BD4" s="174"/>
      <c r="BE4" s="174"/>
      <c r="BF4" s="52"/>
      <c r="BG4" s="174"/>
      <c r="BH4" s="215"/>
      <c r="BI4" s="215"/>
      <c r="BJ4" s="215"/>
      <c r="BK4" s="216"/>
      <c r="BL4" s="51"/>
      <c r="BM4" s="52">
        <v>1</v>
      </c>
      <c r="BN4" s="52"/>
      <c r="BO4" s="52"/>
      <c r="BP4" s="52"/>
      <c r="BQ4" s="52"/>
      <c r="BR4" s="53"/>
      <c r="BS4" s="53"/>
      <c r="BT4" s="53"/>
      <c r="BU4" s="53"/>
      <c r="BV4" s="53"/>
      <c r="BW4" s="52"/>
      <c r="BX4" s="174"/>
      <c r="BY4" s="52"/>
      <c r="BZ4" s="174"/>
      <c r="CA4" s="215"/>
      <c r="CB4" s="215"/>
      <c r="CC4" s="215"/>
      <c r="CD4" s="216"/>
      <c r="CE4" s="51">
        <v>865</v>
      </c>
      <c r="CF4" s="52">
        <v>3073</v>
      </c>
      <c r="CG4" s="52">
        <v>87</v>
      </c>
      <c r="CH4" s="52">
        <v>48</v>
      </c>
      <c r="CI4" s="52">
        <v>8</v>
      </c>
      <c r="CJ4" s="52">
        <v>17</v>
      </c>
      <c r="CK4" s="53"/>
      <c r="CL4" s="53"/>
      <c r="CM4" s="53">
        <v>2.5099999999999998</v>
      </c>
      <c r="CN4" s="53">
        <v>8.3000000000000007</v>
      </c>
      <c r="CO4" s="53">
        <v>14.3</v>
      </c>
      <c r="CP4" s="52">
        <v>16</v>
      </c>
      <c r="CQ4" s="174">
        <v>4.6427745664739881E-2</v>
      </c>
      <c r="CR4" s="52">
        <v>71</v>
      </c>
      <c r="CS4" s="174">
        <v>0.20602312138728324</v>
      </c>
      <c r="CT4" s="215">
        <v>50</v>
      </c>
      <c r="CU4" s="215">
        <v>12.7</v>
      </c>
      <c r="CV4" s="215">
        <v>78.7</v>
      </c>
      <c r="CW4" s="216">
        <v>21.3</v>
      </c>
      <c r="CX4" s="51">
        <v>195</v>
      </c>
      <c r="CY4" s="52">
        <v>671.4</v>
      </c>
      <c r="CZ4" s="52">
        <v>16</v>
      </c>
      <c r="DA4" s="52">
        <v>10</v>
      </c>
      <c r="DB4" s="52">
        <v>2</v>
      </c>
      <c r="DC4" s="52"/>
      <c r="DD4" s="52"/>
      <c r="DE4" s="52"/>
      <c r="DF4" s="53">
        <v>3.25</v>
      </c>
      <c r="DG4" s="53">
        <v>13.1</v>
      </c>
      <c r="DH4" s="53">
        <v>7.3</v>
      </c>
      <c r="DI4" s="52">
        <v>1</v>
      </c>
      <c r="DJ4" s="153">
        <v>1.6666666666666666E-2</v>
      </c>
      <c r="DK4" s="52">
        <v>15</v>
      </c>
      <c r="DL4" s="153">
        <v>0.25</v>
      </c>
      <c r="DM4" s="53">
        <v>100</v>
      </c>
      <c r="DN4" s="53">
        <v>28.6</v>
      </c>
      <c r="DO4" s="53">
        <v>24.6</v>
      </c>
      <c r="DP4" s="54">
        <v>73.8</v>
      </c>
      <c r="DQ4" s="51"/>
      <c r="DR4" s="52">
        <v>1</v>
      </c>
      <c r="DS4" s="52"/>
      <c r="DT4" s="52"/>
      <c r="DU4" s="52"/>
      <c r="DV4" s="52"/>
      <c r="DW4" s="52"/>
      <c r="DX4" s="52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4"/>
      <c r="EJ4" s="89"/>
      <c r="EK4" s="31">
        <v>2</v>
      </c>
      <c r="EL4" s="58" t="s">
        <v>632</v>
      </c>
      <c r="EM4" s="89">
        <v>1</v>
      </c>
      <c r="EN4" s="219">
        <v>45170</v>
      </c>
      <c r="EO4" s="219"/>
    </row>
    <row r="5" spans="1:145" x14ac:dyDescent="0.2">
      <c r="A5" s="199">
        <v>3</v>
      </c>
      <c r="B5" s="305" t="s">
        <v>942</v>
      </c>
      <c r="C5" s="120">
        <v>11.435714285714285</v>
      </c>
      <c r="D5" s="121" t="s">
        <v>639</v>
      </c>
      <c r="E5" s="200">
        <v>4</v>
      </c>
      <c r="F5" s="205">
        <v>38617</v>
      </c>
      <c r="G5" s="230">
        <v>20.027397260273972</v>
      </c>
      <c r="H5" s="231" t="s">
        <v>628</v>
      </c>
      <c r="I5" s="231">
        <v>21.608219178082191</v>
      </c>
      <c r="J5" s="231" t="s">
        <v>976</v>
      </c>
      <c r="K5" s="231" t="s">
        <v>984</v>
      </c>
      <c r="L5" s="231" t="s">
        <v>987</v>
      </c>
      <c r="M5" s="203">
        <v>74</v>
      </c>
      <c r="N5" s="203">
        <v>185</v>
      </c>
      <c r="O5" s="203">
        <v>4.49</v>
      </c>
      <c r="P5" s="204">
        <v>2</v>
      </c>
      <c r="Q5" s="193">
        <v>0</v>
      </c>
      <c r="R5" s="194">
        <v>0</v>
      </c>
      <c r="S5" s="194">
        <v>0.21154997007779772</v>
      </c>
      <c r="T5" s="194">
        <v>0.48973143759873616</v>
      </c>
      <c r="U5" s="194">
        <v>0</v>
      </c>
      <c r="V5" s="194">
        <v>0.48973143759873616</v>
      </c>
      <c r="W5" s="208">
        <v>0.46524486571879936</v>
      </c>
      <c r="X5" s="183">
        <v>18.956164383561642</v>
      </c>
      <c r="Y5" s="183">
        <v>3.48</v>
      </c>
      <c r="Z5" s="183">
        <v>8.1999999999999993</v>
      </c>
      <c r="AA5" s="184">
        <v>13.6</v>
      </c>
      <c r="AB5" s="183">
        <v>0</v>
      </c>
      <c r="AC5" s="183">
        <v>0</v>
      </c>
      <c r="AD5" s="288">
        <v>5.0014144271570013E-2</v>
      </c>
      <c r="AE5" s="288">
        <v>0.18130127298444132</v>
      </c>
      <c r="AF5" s="185">
        <v>4.7E-2</v>
      </c>
      <c r="AG5" s="185">
        <v>0.88</v>
      </c>
      <c r="AH5" s="185">
        <v>0.114</v>
      </c>
      <c r="AI5" s="183">
        <v>91.03666929258155</v>
      </c>
      <c r="AJ5" s="186">
        <v>91.967192950424931</v>
      </c>
      <c r="AK5" s="48">
        <v>10</v>
      </c>
      <c r="AL5" s="232">
        <v>8</v>
      </c>
      <c r="AM5" s="232">
        <v>6</v>
      </c>
      <c r="AN5" s="232">
        <v>6</v>
      </c>
      <c r="AO5" s="232">
        <v>8</v>
      </c>
      <c r="AP5" s="232">
        <v>5</v>
      </c>
      <c r="AQ5" s="232">
        <v>8</v>
      </c>
      <c r="AR5" s="233">
        <v>1</v>
      </c>
      <c r="AS5" s="51"/>
      <c r="AT5" s="52">
        <v>1</v>
      </c>
      <c r="AU5" s="52"/>
      <c r="AV5" s="52"/>
      <c r="AW5" s="52"/>
      <c r="AX5" s="52"/>
      <c r="AY5" s="53"/>
      <c r="AZ5" s="53"/>
      <c r="BA5" s="53"/>
      <c r="BB5" s="53"/>
      <c r="BC5" s="53"/>
      <c r="BD5" s="52"/>
      <c r="BE5" s="174"/>
      <c r="BF5" s="52"/>
      <c r="BG5" s="174"/>
      <c r="BH5" s="215"/>
      <c r="BI5" s="215"/>
      <c r="BJ5" s="215"/>
      <c r="BK5" s="216"/>
      <c r="BL5" s="51"/>
      <c r="BM5" s="52">
        <v>1</v>
      </c>
      <c r="BN5" s="52"/>
      <c r="BO5" s="52"/>
      <c r="BP5" s="52"/>
      <c r="BQ5" s="52"/>
      <c r="BR5" s="53"/>
      <c r="BS5" s="53"/>
      <c r="BT5" s="53"/>
      <c r="BU5" s="53"/>
      <c r="BV5" s="53"/>
      <c r="BW5" s="52"/>
      <c r="BX5" s="153"/>
      <c r="BY5" s="61"/>
      <c r="BZ5" s="153"/>
      <c r="CA5" s="215"/>
      <c r="CB5" s="215"/>
      <c r="CC5" s="215"/>
      <c r="CD5" s="216"/>
      <c r="CE5" s="51">
        <v>707</v>
      </c>
      <c r="CF5" s="52">
        <v>3342</v>
      </c>
      <c r="CG5" s="52">
        <v>74</v>
      </c>
      <c r="CH5" s="52">
        <v>41</v>
      </c>
      <c r="CI5" s="52">
        <v>5</v>
      </c>
      <c r="CJ5" s="52"/>
      <c r="CK5" s="53"/>
      <c r="CL5" s="53"/>
      <c r="CM5" s="53">
        <v>2.21</v>
      </c>
      <c r="CN5" s="53">
        <v>6.1</v>
      </c>
      <c r="CO5" s="53">
        <v>13.6</v>
      </c>
      <c r="CP5" s="52">
        <v>16</v>
      </c>
      <c r="CQ5" s="174">
        <v>5.0014144271570013E-2</v>
      </c>
      <c r="CR5" s="52">
        <v>58</v>
      </c>
      <c r="CS5" s="174">
        <v>0.18130127298444132</v>
      </c>
      <c r="CT5" s="215">
        <v>43.8</v>
      </c>
      <c r="CU5" s="215">
        <v>4.7</v>
      </c>
      <c r="CV5" s="215">
        <v>88</v>
      </c>
      <c r="CW5" s="216">
        <v>11.4</v>
      </c>
      <c r="CX5" s="51">
        <v>310</v>
      </c>
      <c r="CY5" s="52">
        <v>633</v>
      </c>
      <c r="CZ5" s="52">
        <v>22</v>
      </c>
      <c r="DA5" s="52">
        <v>18</v>
      </c>
      <c r="DB5" s="52">
        <v>3</v>
      </c>
      <c r="DC5" s="52"/>
      <c r="DD5" s="52"/>
      <c r="DE5" s="52"/>
      <c r="DF5" s="53">
        <v>3.48</v>
      </c>
      <c r="DG5" s="53">
        <v>8.1999999999999993</v>
      </c>
      <c r="DH5" s="53">
        <v>10.5</v>
      </c>
      <c r="DI5" s="52">
        <v>3</v>
      </c>
      <c r="DJ5" s="153">
        <v>3.3677419354838707E-2</v>
      </c>
      <c r="DK5" s="52">
        <v>19</v>
      </c>
      <c r="DL5" s="153">
        <v>0.21329032258064518</v>
      </c>
      <c r="DM5" s="53">
        <v>33.299999999999997</v>
      </c>
      <c r="DN5" s="53">
        <v>14.3</v>
      </c>
      <c r="DO5" s="53">
        <v>88.3</v>
      </c>
      <c r="DP5" s="54">
        <v>11.7</v>
      </c>
      <c r="DQ5" s="51"/>
      <c r="DR5" s="52">
        <v>1</v>
      </c>
      <c r="DS5" s="52"/>
      <c r="DT5" s="52"/>
      <c r="DU5" s="52"/>
      <c r="DV5" s="52"/>
      <c r="DW5" s="52"/>
      <c r="DX5" s="52"/>
      <c r="DY5" s="53"/>
      <c r="DZ5" s="53"/>
      <c r="EA5" s="53"/>
      <c r="EB5" s="52"/>
      <c r="EC5" s="174"/>
      <c r="ED5" s="52"/>
      <c r="EE5" s="174"/>
      <c r="EF5" s="53"/>
      <c r="EG5" s="53"/>
      <c r="EH5" s="53"/>
      <c r="EI5" s="54"/>
      <c r="EJ5" s="89"/>
      <c r="EK5" s="7">
        <v>3</v>
      </c>
      <c r="EL5" s="58" t="s">
        <v>634</v>
      </c>
      <c r="EM5" s="89">
        <v>0.95</v>
      </c>
      <c r="EN5" s="219">
        <v>45536</v>
      </c>
      <c r="EO5" s="219"/>
    </row>
    <row r="6" spans="1:145" x14ac:dyDescent="0.2">
      <c r="A6" s="199">
        <v>4</v>
      </c>
      <c r="B6" s="229" t="s">
        <v>939</v>
      </c>
      <c r="C6" s="120">
        <v>11.131428571428572</v>
      </c>
      <c r="D6" s="34" t="s">
        <v>778</v>
      </c>
      <c r="E6" s="200">
        <v>1</v>
      </c>
      <c r="F6" s="306">
        <v>38943</v>
      </c>
      <c r="G6" s="230">
        <v>19.134246575342466</v>
      </c>
      <c r="H6" s="231" t="s">
        <v>628</v>
      </c>
      <c r="I6" s="231">
        <v>20.715068493150685</v>
      </c>
      <c r="J6" s="231" t="s">
        <v>976</v>
      </c>
      <c r="K6" s="231" t="s">
        <v>979</v>
      </c>
      <c r="L6" s="231" t="s">
        <v>988</v>
      </c>
      <c r="M6" s="203">
        <v>75</v>
      </c>
      <c r="N6" s="203">
        <v>201</v>
      </c>
      <c r="O6" s="203">
        <v>4.46</v>
      </c>
      <c r="P6" s="204">
        <v>1</v>
      </c>
      <c r="Q6" s="193">
        <v>0</v>
      </c>
      <c r="R6" s="194">
        <v>0</v>
      </c>
      <c r="S6" s="194">
        <v>0.20600089565606811</v>
      </c>
      <c r="T6" s="194">
        <v>0.28598848368522073</v>
      </c>
      <c r="U6" s="194">
        <v>0</v>
      </c>
      <c r="V6" s="194">
        <v>0.28598848368522073</v>
      </c>
      <c r="W6" s="208">
        <v>0.28598848368522073</v>
      </c>
      <c r="X6" s="183">
        <v>18.063013698630137</v>
      </c>
      <c r="Y6" s="183">
        <v>2.04</v>
      </c>
      <c r="Z6" s="183">
        <v>3.4</v>
      </c>
      <c r="AA6" s="184">
        <v>15.2</v>
      </c>
      <c r="AB6" s="183">
        <v>0</v>
      </c>
      <c r="AC6" s="183">
        <v>0</v>
      </c>
      <c r="AD6" s="288">
        <v>2.7692307692307693E-2</v>
      </c>
      <c r="AE6" s="288">
        <v>0.13846153846153847</v>
      </c>
      <c r="AF6" s="185">
        <v>7.4999999999999997E-2</v>
      </c>
      <c r="AG6" s="185">
        <v>0.94099999999999995</v>
      </c>
      <c r="AH6" s="185">
        <v>5.9000000000000004E-2</v>
      </c>
      <c r="AI6" s="183">
        <v>101.5983414275576</v>
      </c>
      <c r="AJ6" s="186">
        <v>104.72430930135877</v>
      </c>
      <c r="AK6" s="48">
        <v>7</v>
      </c>
      <c r="AL6" s="232">
        <v>10</v>
      </c>
      <c r="AM6" s="232">
        <v>4</v>
      </c>
      <c r="AN6" s="232">
        <v>0</v>
      </c>
      <c r="AO6" s="232">
        <v>8</v>
      </c>
      <c r="AP6" s="232">
        <v>7</v>
      </c>
      <c r="AQ6" s="232">
        <v>10</v>
      </c>
      <c r="AR6" s="233">
        <v>1</v>
      </c>
      <c r="AS6" s="51"/>
      <c r="AT6" s="52">
        <v>1</v>
      </c>
      <c r="AU6" s="52"/>
      <c r="AV6" s="52"/>
      <c r="AW6" s="52"/>
      <c r="AX6" s="52"/>
      <c r="AY6" s="53"/>
      <c r="AZ6" s="53"/>
      <c r="BA6" s="53"/>
      <c r="BB6" s="53"/>
      <c r="BC6" s="53"/>
      <c r="BD6" s="52"/>
      <c r="BE6" s="174"/>
      <c r="BF6" s="52"/>
      <c r="BG6" s="174"/>
      <c r="BH6" s="53"/>
      <c r="BI6" s="53"/>
      <c r="BJ6" s="53"/>
      <c r="BK6" s="54"/>
      <c r="BL6" s="51"/>
      <c r="BM6" s="52">
        <v>1</v>
      </c>
      <c r="BN6" s="52"/>
      <c r="BO6" s="52"/>
      <c r="BP6" s="52"/>
      <c r="BQ6" s="52"/>
      <c r="BR6" s="53"/>
      <c r="BS6" s="53"/>
      <c r="BT6" s="53"/>
      <c r="BU6" s="53"/>
      <c r="BV6" s="53"/>
      <c r="BW6" s="52"/>
      <c r="BX6" s="153"/>
      <c r="BY6" s="61"/>
      <c r="BZ6" s="153"/>
      <c r="CA6" s="53"/>
      <c r="CB6" s="53"/>
      <c r="CC6" s="53"/>
      <c r="CD6" s="54"/>
      <c r="CE6" s="51">
        <v>598</v>
      </c>
      <c r="CF6" s="52">
        <v>2902.8999999999996</v>
      </c>
      <c r="CG6" s="52">
        <v>54</v>
      </c>
      <c r="CH6" s="52">
        <v>37</v>
      </c>
      <c r="CI6" s="52">
        <v>8</v>
      </c>
      <c r="CJ6" s="52">
        <v>25.299999999999997</v>
      </c>
      <c r="CK6" s="53"/>
      <c r="CL6" s="53"/>
      <c r="CM6" s="53">
        <v>1.84</v>
      </c>
      <c r="CN6" s="53">
        <v>3.4</v>
      </c>
      <c r="CO6" s="53">
        <v>15.2</v>
      </c>
      <c r="CP6" s="52">
        <v>9</v>
      </c>
      <c r="CQ6" s="174">
        <v>2.7692307692307693E-2</v>
      </c>
      <c r="CR6" s="52">
        <v>45</v>
      </c>
      <c r="CS6" s="174">
        <v>0.13846153846153847</v>
      </c>
      <c r="CT6" s="53">
        <v>33.299999999999997</v>
      </c>
      <c r="CU6" s="53">
        <v>7.5</v>
      </c>
      <c r="CV6" s="53">
        <v>94.1</v>
      </c>
      <c r="CW6" s="54">
        <v>5.9</v>
      </c>
      <c r="CX6" s="51">
        <v>149</v>
      </c>
      <c r="CY6" s="52">
        <v>521</v>
      </c>
      <c r="CZ6" s="52">
        <v>15</v>
      </c>
      <c r="DA6" s="52">
        <v>10</v>
      </c>
      <c r="DB6" s="52">
        <v>1</v>
      </c>
      <c r="DC6" s="52"/>
      <c r="DD6" s="52"/>
      <c r="DE6" s="52"/>
      <c r="DF6" s="53">
        <v>2.04</v>
      </c>
      <c r="DG6" s="53">
        <v>3.3</v>
      </c>
      <c r="DH6" s="53">
        <v>11.1</v>
      </c>
      <c r="DI6" s="52">
        <v>3</v>
      </c>
      <c r="DJ6" s="174">
        <v>4.1073825503355706E-2</v>
      </c>
      <c r="DK6" s="52">
        <v>12</v>
      </c>
      <c r="DL6" s="174">
        <v>0.16429530201342282</v>
      </c>
      <c r="DM6" s="53">
        <v>0</v>
      </c>
      <c r="DN6" s="53">
        <v>0</v>
      </c>
      <c r="DO6" s="53">
        <v>93.4</v>
      </c>
      <c r="DP6" s="54">
        <v>6.6</v>
      </c>
      <c r="DQ6" s="51"/>
      <c r="DR6" s="52">
        <v>1</v>
      </c>
      <c r="DS6" s="52"/>
      <c r="DT6" s="52"/>
      <c r="DU6" s="52"/>
      <c r="DV6" s="52"/>
      <c r="DW6" s="52"/>
      <c r="DX6" s="52"/>
      <c r="DY6" s="53"/>
      <c r="DZ6" s="53"/>
      <c r="EA6" s="53"/>
      <c r="EB6" s="52"/>
      <c r="EC6" s="174"/>
      <c r="ED6" s="52"/>
      <c r="EE6" s="174"/>
      <c r="EF6" s="53"/>
      <c r="EG6" s="53"/>
      <c r="EH6" s="53"/>
      <c r="EI6" s="54"/>
      <c r="EJ6" s="89"/>
      <c r="EK6" s="7">
        <v>4</v>
      </c>
      <c r="EL6" s="58" t="s">
        <v>637</v>
      </c>
      <c r="EM6" s="89">
        <v>0.95</v>
      </c>
      <c r="EN6" s="219">
        <v>45901</v>
      </c>
      <c r="EO6" s="219"/>
    </row>
    <row r="7" spans="1:145" x14ac:dyDescent="0.2">
      <c r="A7" s="199">
        <v>5</v>
      </c>
      <c r="B7" s="305" t="s">
        <v>943</v>
      </c>
      <c r="C7" s="120">
        <v>8.8800000000000008</v>
      </c>
      <c r="D7" s="34" t="s">
        <v>636</v>
      </c>
      <c r="E7" s="200">
        <v>1</v>
      </c>
      <c r="F7" s="205">
        <v>38726</v>
      </c>
      <c r="G7" s="230">
        <v>19.728767123287671</v>
      </c>
      <c r="H7" s="231" t="s">
        <v>628</v>
      </c>
      <c r="I7" s="231">
        <v>21.30958904109589</v>
      </c>
      <c r="J7" s="231" t="s">
        <v>976</v>
      </c>
      <c r="K7" s="231" t="s">
        <v>984</v>
      </c>
      <c r="L7" s="231" t="s">
        <v>986</v>
      </c>
      <c r="M7" s="203">
        <v>70</v>
      </c>
      <c r="N7" s="203">
        <v>165</v>
      </c>
      <c r="O7" s="203">
        <v>4.5</v>
      </c>
      <c r="P7" s="204">
        <v>0</v>
      </c>
      <c r="Q7" s="193">
        <v>0</v>
      </c>
      <c r="R7" s="194">
        <v>0</v>
      </c>
      <c r="S7" s="194">
        <v>0.17086873752147466</v>
      </c>
      <c r="T7" s="194">
        <v>0.45670103092783504</v>
      </c>
      <c r="U7" s="194">
        <v>0</v>
      </c>
      <c r="V7" s="194">
        <v>0.45670103092783504</v>
      </c>
      <c r="W7" s="208">
        <v>0.45670103092783504</v>
      </c>
      <c r="X7" s="183">
        <v>19.657534246575342</v>
      </c>
      <c r="Y7" s="183">
        <v>6.24</v>
      </c>
      <c r="Z7" s="183">
        <v>13.7</v>
      </c>
      <c r="AA7" s="184">
        <v>9.8000000000000007</v>
      </c>
      <c r="AB7" s="183">
        <v>0</v>
      </c>
      <c r="AC7" s="183">
        <v>0</v>
      </c>
      <c r="AD7" s="288">
        <v>2.8171557562076753E-2</v>
      </c>
      <c r="AE7" s="288">
        <v>0.3521444695259594</v>
      </c>
      <c r="AF7" s="185">
        <v>0</v>
      </c>
      <c r="AG7" s="185">
        <v>0.85</v>
      </c>
      <c r="AH7" s="185">
        <v>0.14599999999999999</v>
      </c>
      <c r="AI7" s="183">
        <v>80.475537265660719</v>
      </c>
      <c r="AJ7" s="186">
        <v>74.796269226791139</v>
      </c>
      <c r="AK7" s="48">
        <v>10</v>
      </c>
      <c r="AL7" s="232">
        <v>7</v>
      </c>
      <c r="AM7" s="232">
        <v>10</v>
      </c>
      <c r="AN7" s="232">
        <v>10</v>
      </c>
      <c r="AO7" s="232">
        <v>8</v>
      </c>
      <c r="AP7" s="232">
        <v>1</v>
      </c>
      <c r="AQ7" s="232">
        <v>0</v>
      </c>
      <c r="AR7" s="233">
        <v>0.5</v>
      </c>
      <c r="AS7" s="51"/>
      <c r="AT7" s="52">
        <v>1</v>
      </c>
      <c r="AU7" s="52"/>
      <c r="AV7" s="52"/>
      <c r="AW7" s="52"/>
      <c r="AX7" s="52"/>
      <c r="AY7" s="53"/>
      <c r="AZ7" s="53"/>
      <c r="BA7" s="53"/>
      <c r="BB7" s="53"/>
      <c r="BC7" s="53"/>
      <c r="BD7" s="52"/>
      <c r="BE7" s="174"/>
      <c r="BF7" s="52"/>
      <c r="BG7" s="174"/>
      <c r="BH7" s="53"/>
      <c r="BI7" s="53"/>
      <c r="BJ7" s="53"/>
      <c r="BK7" s="54"/>
      <c r="BL7" s="51"/>
      <c r="BM7" s="52">
        <v>1</v>
      </c>
      <c r="BN7" s="52"/>
      <c r="BO7" s="52"/>
      <c r="BP7" s="52"/>
      <c r="BQ7" s="52"/>
      <c r="BR7" s="53"/>
      <c r="BS7" s="53"/>
      <c r="BT7" s="53"/>
      <c r="BU7" s="53"/>
      <c r="BV7" s="53"/>
      <c r="BW7" s="52"/>
      <c r="BX7" s="153"/>
      <c r="BY7" s="61"/>
      <c r="BZ7" s="153"/>
      <c r="CA7" s="53"/>
      <c r="CB7" s="53"/>
      <c r="CC7" s="53"/>
      <c r="CD7" s="54"/>
      <c r="CE7" s="51">
        <v>368</v>
      </c>
      <c r="CF7" s="52">
        <v>2153.7000000000003</v>
      </c>
      <c r="CG7" s="52">
        <v>37</v>
      </c>
      <c r="CH7" s="52">
        <v>17</v>
      </c>
      <c r="CI7" s="52">
        <v>3</v>
      </c>
      <c r="CJ7" s="52"/>
      <c r="CK7" s="53"/>
      <c r="CL7" s="53"/>
      <c r="CM7" s="53">
        <v>1.73</v>
      </c>
      <c r="CN7" s="53">
        <v>4.9000000000000004</v>
      </c>
      <c r="CO7" s="53">
        <v>18.600000000000001</v>
      </c>
      <c r="CP7" s="52">
        <v>9</v>
      </c>
      <c r="CQ7" s="174">
        <v>4.2309782608695654E-2</v>
      </c>
      <c r="CR7" s="52">
        <v>28</v>
      </c>
      <c r="CS7" s="174">
        <v>0.13163043478260869</v>
      </c>
      <c r="CT7" s="53">
        <v>44.4</v>
      </c>
      <c r="CU7" s="53">
        <v>0</v>
      </c>
      <c r="CV7" s="53">
        <v>85</v>
      </c>
      <c r="CW7" s="54">
        <v>14.6</v>
      </c>
      <c r="CX7" s="51">
        <v>443</v>
      </c>
      <c r="CY7" s="52">
        <v>970</v>
      </c>
      <c r="CZ7" s="52">
        <v>27</v>
      </c>
      <c r="DA7" s="52">
        <v>20</v>
      </c>
      <c r="DB7" s="52">
        <v>4</v>
      </c>
      <c r="DC7" s="52"/>
      <c r="DD7" s="52"/>
      <c r="DE7" s="52"/>
      <c r="DF7" s="53">
        <v>6.24</v>
      </c>
      <c r="DG7" s="53">
        <v>13.7</v>
      </c>
      <c r="DH7" s="53">
        <v>9.8000000000000007</v>
      </c>
      <c r="DI7" s="52">
        <v>2</v>
      </c>
      <c r="DJ7" s="153">
        <v>2.8171557562076753E-2</v>
      </c>
      <c r="DK7" s="52">
        <v>25</v>
      </c>
      <c r="DL7" s="153">
        <v>0.3521444695259594</v>
      </c>
      <c r="DM7" s="53">
        <v>100</v>
      </c>
      <c r="DN7" s="53">
        <v>0</v>
      </c>
      <c r="DO7" s="53">
        <v>17.600000000000001</v>
      </c>
      <c r="DP7" s="54">
        <v>82.4</v>
      </c>
      <c r="DQ7" s="51"/>
      <c r="DR7" s="52">
        <v>1</v>
      </c>
      <c r="DS7" s="52"/>
      <c r="DT7" s="52"/>
      <c r="DU7" s="52"/>
      <c r="DV7" s="52"/>
      <c r="DW7" s="52"/>
      <c r="DX7" s="52"/>
      <c r="DY7" s="53"/>
      <c r="DZ7" s="53"/>
      <c r="EA7" s="53"/>
      <c r="EB7" s="52"/>
      <c r="EC7" s="174"/>
      <c r="ED7" s="52"/>
      <c r="EE7" s="174"/>
      <c r="EF7" s="53"/>
      <c r="EG7" s="53"/>
      <c r="EH7" s="53"/>
      <c r="EI7" s="54"/>
      <c r="EJ7" s="89"/>
      <c r="EK7" s="7">
        <v>5</v>
      </c>
      <c r="EL7" s="58" t="s">
        <v>640</v>
      </c>
      <c r="EM7" s="89">
        <v>0.95</v>
      </c>
      <c r="EN7" s="219">
        <v>46266</v>
      </c>
      <c r="EO7" s="219"/>
    </row>
    <row r="8" spans="1:145" x14ac:dyDescent="0.2">
      <c r="A8" s="199">
        <v>6</v>
      </c>
      <c r="B8" s="308" t="s">
        <v>958</v>
      </c>
      <c r="C8" s="120">
        <v>7.5</v>
      </c>
      <c r="D8" s="121" t="s">
        <v>719</v>
      </c>
      <c r="E8" s="200">
        <v>1</v>
      </c>
      <c r="F8" s="201">
        <v>38504</v>
      </c>
      <c r="G8" s="230">
        <v>20.336986301369862</v>
      </c>
      <c r="H8" s="231" t="s">
        <v>628</v>
      </c>
      <c r="I8" s="231">
        <v>21.917808219178081</v>
      </c>
      <c r="J8" s="231" t="s">
        <v>983</v>
      </c>
      <c r="K8" s="231" t="s">
        <v>984</v>
      </c>
      <c r="L8" s="231" t="s">
        <v>988</v>
      </c>
      <c r="M8" s="203">
        <v>74</v>
      </c>
      <c r="N8" s="203">
        <v>190</v>
      </c>
      <c r="O8" s="203">
        <v>4.5</v>
      </c>
      <c r="P8" s="204">
        <v>0</v>
      </c>
      <c r="Q8" s="193">
        <v>0</v>
      </c>
      <c r="R8" s="194">
        <v>0</v>
      </c>
      <c r="S8" s="194">
        <v>0.30493117267816694</v>
      </c>
      <c r="T8" s="194">
        <v>0</v>
      </c>
      <c r="U8" s="194">
        <v>0</v>
      </c>
      <c r="V8" s="194">
        <v>0.30493117267816694</v>
      </c>
      <c r="W8" s="208">
        <v>0.30493117267816694</v>
      </c>
      <c r="X8" s="183">
        <v>19.265753424657536</v>
      </c>
      <c r="Y8" s="183">
        <v>1.78</v>
      </c>
      <c r="Z8" s="183">
        <v>4.5999999999999996</v>
      </c>
      <c r="AA8" s="184">
        <v>9.1</v>
      </c>
      <c r="AB8" s="183">
        <v>0</v>
      </c>
      <c r="AC8" s="183">
        <v>0</v>
      </c>
      <c r="AD8" s="288">
        <v>0</v>
      </c>
      <c r="AE8" s="288">
        <v>0</v>
      </c>
      <c r="AF8" s="185">
        <v>0</v>
      </c>
      <c r="AG8" s="185">
        <v>0.28399999999999997</v>
      </c>
      <c r="AH8" s="185">
        <v>0.63800000000000001</v>
      </c>
      <c r="AI8" s="183">
        <v>92.668800487730522</v>
      </c>
      <c r="AJ8" s="186">
        <v>93.616006837302322</v>
      </c>
      <c r="AK8" s="48">
        <v>8</v>
      </c>
      <c r="AL8" s="232">
        <v>7</v>
      </c>
      <c r="AM8" s="232">
        <v>3</v>
      </c>
      <c r="AN8" s="232">
        <v>2</v>
      </c>
      <c r="AO8" s="232">
        <v>8</v>
      </c>
      <c r="AP8" s="232">
        <v>5</v>
      </c>
      <c r="AQ8" s="232">
        <v>0</v>
      </c>
      <c r="AR8" s="233">
        <v>1</v>
      </c>
      <c r="AS8" s="51"/>
      <c r="AT8" s="52">
        <v>1</v>
      </c>
      <c r="AU8" s="52"/>
      <c r="AV8" s="52"/>
      <c r="AW8" s="52"/>
      <c r="AX8" s="52"/>
      <c r="AY8" s="53"/>
      <c r="AZ8" s="53"/>
      <c r="BA8" s="53"/>
      <c r="BB8" s="53"/>
      <c r="BC8" s="53"/>
      <c r="BD8" s="53"/>
      <c r="BE8" s="174"/>
      <c r="BF8" s="52"/>
      <c r="BG8" s="174"/>
      <c r="BH8" s="215"/>
      <c r="BI8" s="215"/>
      <c r="BJ8" s="215"/>
      <c r="BK8" s="216"/>
      <c r="BL8" s="51"/>
      <c r="BM8" s="52">
        <v>1</v>
      </c>
      <c r="BN8" s="52"/>
      <c r="BO8" s="52"/>
      <c r="BP8" s="52"/>
      <c r="BQ8" s="52"/>
      <c r="BR8" s="53"/>
      <c r="BS8" s="53"/>
      <c r="BT8" s="53"/>
      <c r="BU8" s="53"/>
      <c r="BV8" s="53"/>
      <c r="BW8" s="52"/>
      <c r="BX8" s="153"/>
      <c r="BY8" s="61"/>
      <c r="BZ8" s="153"/>
      <c r="CA8" s="215"/>
      <c r="CB8" s="215"/>
      <c r="CC8" s="215"/>
      <c r="CD8" s="216"/>
      <c r="CE8" s="51">
        <v>525</v>
      </c>
      <c r="CF8" s="52">
        <v>1721.7</v>
      </c>
      <c r="CG8" s="52">
        <v>71</v>
      </c>
      <c r="CH8" s="52">
        <v>48</v>
      </c>
      <c r="CI8" s="52">
        <v>6</v>
      </c>
      <c r="CJ8" s="52">
        <v>13.5</v>
      </c>
      <c r="CK8" s="53"/>
      <c r="CL8" s="53"/>
      <c r="CM8" s="53">
        <v>1.78</v>
      </c>
      <c r="CN8" s="53">
        <v>4.5999999999999996</v>
      </c>
      <c r="CO8" s="53">
        <v>9.1</v>
      </c>
      <c r="CP8" s="52">
        <v>15</v>
      </c>
      <c r="CQ8" s="174">
        <v>5.0857142857142858E-2</v>
      </c>
      <c r="CR8" s="52">
        <v>56</v>
      </c>
      <c r="CS8" s="174">
        <v>0.18986666666666666</v>
      </c>
      <c r="CT8" s="215">
        <v>53.3</v>
      </c>
      <c r="CU8" s="215">
        <v>7.7</v>
      </c>
      <c r="CV8" s="215">
        <v>28.4</v>
      </c>
      <c r="CW8" s="216">
        <v>63.8</v>
      </c>
      <c r="CX8" s="51"/>
      <c r="CY8" s="52">
        <v>1</v>
      </c>
      <c r="CZ8" s="52"/>
      <c r="DA8" s="52"/>
      <c r="DB8" s="52"/>
      <c r="DC8" s="52"/>
      <c r="DD8" s="52"/>
      <c r="DE8" s="52"/>
      <c r="DF8" s="53"/>
      <c r="DG8" s="53"/>
      <c r="DH8" s="53"/>
      <c r="DI8" s="52"/>
      <c r="DJ8" s="174"/>
      <c r="DK8" s="52"/>
      <c r="DL8" s="174"/>
      <c r="DM8" s="53"/>
      <c r="DN8" s="53"/>
      <c r="DO8" s="53"/>
      <c r="DP8" s="54"/>
      <c r="DQ8" s="51"/>
      <c r="DR8" s="52">
        <v>1</v>
      </c>
      <c r="DS8" s="52"/>
      <c r="DT8" s="52"/>
      <c r="DU8" s="52"/>
      <c r="DV8" s="52"/>
      <c r="DW8" s="52"/>
      <c r="DX8" s="52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4"/>
      <c r="EJ8" s="89"/>
      <c r="EK8" s="7">
        <v>6</v>
      </c>
      <c r="EL8" s="58" t="s">
        <v>642</v>
      </c>
      <c r="EM8" s="89">
        <v>0.85</v>
      </c>
      <c r="EN8" s="89"/>
      <c r="EO8" s="179"/>
    </row>
    <row r="9" spans="1:145" x14ac:dyDescent="0.2">
      <c r="A9" s="199">
        <v>7</v>
      </c>
      <c r="B9" s="354" t="s">
        <v>850</v>
      </c>
      <c r="C9" s="120">
        <v>6.4157142857142855</v>
      </c>
      <c r="D9" s="121" t="s">
        <v>779</v>
      </c>
      <c r="E9" s="200">
        <v>2</v>
      </c>
      <c r="F9" s="205">
        <v>37868</v>
      </c>
      <c r="G9" s="230">
        <v>22.079452054794519</v>
      </c>
      <c r="H9" s="231" t="s">
        <v>754</v>
      </c>
      <c r="I9" s="231">
        <v>23.660273972602738</v>
      </c>
      <c r="J9" s="231" t="s">
        <v>727</v>
      </c>
      <c r="K9" s="231" t="s">
        <v>981</v>
      </c>
      <c r="L9" s="231" t="s">
        <v>988</v>
      </c>
      <c r="M9" s="203">
        <v>72</v>
      </c>
      <c r="N9" s="203">
        <v>185</v>
      </c>
      <c r="O9" s="203">
        <v>4.38</v>
      </c>
      <c r="P9" s="204">
        <v>0</v>
      </c>
      <c r="Q9" s="193">
        <v>0.29307201458523247</v>
      </c>
      <c r="R9" s="194">
        <v>0.23725997045790251</v>
      </c>
      <c r="S9" s="194">
        <v>0.18401777137367914</v>
      </c>
      <c r="T9" s="194">
        <v>0</v>
      </c>
      <c r="U9" s="194">
        <v>0</v>
      </c>
      <c r="V9" s="194">
        <v>0.2385448929794558</v>
      </c>
      <c r="W9" s="208">
        <v>0.2385448929794558</v>
      </c>
      <c r="X9" s="183">
        <v>19.005479452054793</v>
      </c>
      <c r="Y9" s="183">
        <v>1.71</v>
      </c>
      <c r="Z9" s="183">
        <v>3.2</v>
      </c>
      <c r="AA9" s="184">
        <v>0</v>
      </c>
      <c r="AB9" s="183">
        <v>0</v>
      </c>
      <c r="AC9" s="183">
        <v>0</v>
      </c>
      <c r="AD9" s="288">
        <v>0</v>
      </c>
      <c r="AE9" s="288">
        <v>0</v>
      </c>
      <c r="AF9" s="185">
        <v>0</v>
      </c>
      <c r="AG9" s="185">
        <v>0</v>
      </c>
      <c r="AH9" s="185">
        <v>0</v>
      </c>
      <c r="AI9" s="183">
        <v>100.53222210505709</v>
      </c>
      <c r="AJ9" s="186">
        <v>97.470460539013146</v>
      </c>
      <c r="AK9" s="48">
        <v>6</v>
      </c>
      <c r="AL9" s="232">
        <v>8</v>
      </c>
      <c r="AM9" s="232">
        <v>2</v>
      </c>
      <c r="AN9" s="232">
        <v>0</v>
      </c>
      <c r="AO9" s="232">
        <v>9</v>
      </c>
      <c r="AP9" s="232">
        <v>6</v>
      </c>
      <c r="AQ9" s="232">
        <v>0</v>
      </c>
      <c r="AR9" s="233">
        <v>1</v>
      </c>
      <c r="AS9" s="51">
        <v>643</v>
      </c>
      <c r="AT9" s="52">
        <v>2194</v>
      </c>
      <c r="AU9" s="52">
        <v>99</v>
      </c>
      <c r="AV9" s="52">
        <v>53</v>
      </c>
      <c r="AW9" s="52">
        <v>2</v>
      </c>
      <c r="AX9" s="52">
        <v>15</v>
      </c>
      <c r="AY9" s="53"/>
      <c r="AZ9" s="53"/>
      <c r="BA9" s="53">
        <v>1.76</v>
      </c>
      <c r="BB9" s="53">
        <v>2.9</v>
      </c>
      <c r="BC9" s="53">
        <v>11.5</v>
      </c>
      <c r="BD9" s="52">
        <v>24</v>
      </c>
      <c r="BE9" s="174">
        <v>6.5692068429237957E-2</v>
      </c>
      <c r="BF9" s="52">
        <v>75</v>
      </c>
      <c r="BG9" s="174">
        <v>0.2052877138413686</v>
      </c>
      <c r="BH9" s="215">
        <v>33.299999999999997</v>
      </c>
      <c r="BI9" s="215">
        <v>14.5</v>
      </c>
      <c r="BJ9" s="215">
        <v>88.8</v>
      </c>
      <c r="BK9" s="216">
        <v>11.2</v>
      </c>
      <c r="BL9" s="51">
        <v>514</v>
      </c>
      <c r="BM9" s="52">
        <v>2166.4</v>
      </c>
      <c r="BN9" s="52">
        <v>59</v>
      </c>
      <c r="BO9" s="52">
        <v>38</v>
      </c>
      <c r="BP9" s="52">
        <v>4</v>
      </c>
      <c r="BQ9" s="52">
        <v>14.4</v>
      </c>
      <c r="BR9" s="53"/>
      <c r="BS9" s="53"/>
      <c r="BT9" s="53">
        <v>2.14</v>
      </c>
      <c r="BU9" s="53">
        <v>2.2999999999999998</v>
      </c>
      <c r="BV9" s="53">
        <v>14.4</v>
      </c>
      <c r="BW9" s="52">
        <v>12</v>
      </c>
      <c r="BX9" s="153">
        <v>4.9961089494163426E-2</v>
      </c>
      <c r="BY9" s="61">
        <v>47</v>
      </c>
      <c r="BZ9" s="153">
        <v>0.19568093385214008</v>
      </c>
      <c r="CA9" s="215">
        <v>33.299999999999997</v>
      </c>
      <c r="CB9" s="215">
        <v>9.5</v>
      </c>
      <c r="CC9" s="215">
        <v>75.5</v>
      </c>
      <c r="CD9" s="216">
        <v>24.1</v>
      </c>
      <c r="CE9" s="51">
        <v>613</v>
      </c>
      <c r="CF9" s="52">
        <v>3331.2000000000003</v>
      </c>
      <c r="CG9" s="52">
        <v>67</v>
      </c>
      <c r="CH9" s="52">
        <v>48</v>
      </c>
      <c r="CI9" s="52">
        <v>5</v>
      </c>
      <c r="CJ9" s="52">
        <v>24</v>
      </c>
      <c r="CK9" s="52"/>
      <c r="CL9" s="52"/>
      <c r="CM9" s="53">
        <v>1.71</v>
      </c>
      <c r="CN9" s="53">
        <v>3.2</v>
      </c>
      <c r="CO9" s="53">
        <v>12.5</v>
      </c>
      <c r="CP9" s="52">
        <v>14</v>
      </c>
      <c r="CQ9" s="174">
        <v>3.9053833605220224E-2</v>
      </c>
      <c r="CR9" s="52">
        <v>53</v>
      </c>
      <c r="CS9" s="174">
        <v>0.14784665579119086</v>
      </c>
      <c r="CT9" s="53">
        <v>57.1</v>
      </c>
      <c r="CU9" s="53">
        <v>4</v>
      </c>
      <c r="CV9" s="53">
        <v>82.1</v>
      </c>
      <c r="CW9" s="54">
        <v>17.3</v>
      </c>
      <c r="CX9" s="51"/>
      <c r="CY9" s="52">
        <v>1</v>
      </c>
      <c r="CZ9" s="52"/>
      <c r="DA9" s="52"/>
      <c r="DB9" s="52"/>
      <c r="DC9" s="52"/>
      <c r="DD9" s="52"/>
      <c r="DE9" s="52"/>
      <c r="DF9" s="53"/>
      <c r="DG9" s="53"/>
      <c r="DH9" s="53"/>
      <c r="DI9" s="52"/>
      <c r="DJ9" s="174"/>
      <c r="DK9" s="52"/>
      <c r="DL9" s="174"/>
      <c r="DM9" s="53"/>
      <c r="DN9" s="53"/>
      <c r="DO9" s="53"/>
      <c r="DP9" s="54"/>
      <c r="DQ9" s="51"/>
      <c r="DR9" s="52">
        <v>1</v>
      </c>
      <c r="DS9" s="52"/>
      <c r="DT9" s="52"/>
      <c r="DU9" s="52"/>
      <c r="DV9" s="52"/>
      <c r="DW9" s="52"/>
      <c r="DX9" s="52"/>
      <c r="DY9" s="53"/>
      <c r="DZ9" s="53"/>
      <c r="EA9" s="53"/>
      <c r="EB9" s="52"/>
      <c r="EC9" s="174"/>
      <c r="ED9" s="52"/>
      <c r="EE9" s="174"/>
      <c r="EF9" s="53"/>
      <c r="EG9" s="53"/>
      <c r="EH9" s="53"/>
      <c r="EI9" s="54"/>
      <c r="EJ9" s="89"/>
      <c r="EK9" s="7">
        <v>7</v>
      </c>
      <c r="EL9" s="58" t="s">
        <v>645</v>
      </c>
      <c r="EM9" s="89">
        <v>0.76</v>
      </c>
      <c r="EN9" s="89"/>
      <c r="EO9" s="179"/>
    </row>
    <row r="10" spans="1:145" x14ac:dyDescent="0.2">
      <c r="A10" s="199">
        <v>8</v>
      </c>
      <c r="B10" s="305" t="s">
        <v>941</v>
      </c>
      <c r="C10" s="120">
        <v>5.61</v>
      </c>
      <c r="D10" s="34" t="s">
        <v>719</v>
      </c>
      <c r="E10" s="200">
        <v>1</v>
      </c>
      <c r="F10" s="205">
        <v>38763</v>
      </c>
      <c r="G10" s="230">
        <v>19.627397260273973</v>
      </c>
      <c r="H10" s="231" t="s">
        <v>628</v>
      </c>
      <c r="I10" s="231">
        <v>21.208219178082192</v>
      </c>
      <c r="J10" s="231" t="s">
        <v>978</v>
      </c>
      <c r="K10" s="231" t="s">
        <v>982</v>
      </c>
      <c r="L10" s="231" t="s">
        <v>988</v>
      </c>
      <c r="M10" s="203">
        <v>74</v>
      </c>
      <c r="N10" s="203">
        <v>214</v>
      </c>
      <c r="O10" s="203">
        <v>4.5</v>
      </c>
      <c r="P10" s="204">
        <v>0</v>
      </c>
      <c r="Q10" s="193">
        <v>0</v>
      </c>
      <c r="R10" s="194">
        <v>0</v>
      </c>
      <c r="S10" s="194">
        <v>0.10582959641255606</v>
      </c>
      <c r="T10" s="194">
        <v>0.13347022587268995</v>
      </c>
      <c r="U10" s="194">
        <v>0</v>
      </c>
      <c r="V10" s="194">
        <v>0.13347022587268995</v>
      </c>
      <c r="W10" s="208">
        <v>0.13347022587268995</v>
      </c>
      <c r="X10" s="183" t="s">
        <v>727</v>
      </c>
      <c r="Y10" s="183">
        <v>1.51</v>
      </c>
      <c r="Z10" s="183">
        <v>9.3000000000000007</v>
      </c>
      <c r="AA10" s="184">
        <v>14</v>
      </c>
      <c r="AB10" s="183">
        <v>0</v>
      </c>
      <c r="AC10" s="183">
        <v>0</v>
      </c>
      <c r="AD10" s="288">
        <v>3.1991525423728816E-2</v>
      </c>
      <c r="AE10" s="288">
        <v>0.14396186440677966</v>
      </c>
      <c r="AF10" s="185">
        <v>0.121</v>
      </c>
      <c r="AG10" s="185">
        <v>0.70799999999999996</v>
      </c>
      <c r="AH10" s="185">
        <v>0.28899999999999998</v>
      </c>
      <c r="AI10" s="183">
        <v>104.37433318091755</v>
      </c>
      <c r="AJ10" s="186">
        <v>105.44118664833</v>
      </c>
      <c r="AK10" s="48">
        <v>3</v>
      </c>
      <c r="AL10" s="232">
        <v>0</v>
      </c>
      <c r="AM10" s="232">
        <v>2</v>
      </c>
      <c r="AN10" s="232">
        <v>7</v>
      </c>
      <c r="AO10" s="232">
        <v>8</v>
      </c>
      <c r="AP10" s="232">
        <v>7</v>
      </c>
      <c r="AQ10" s="232">
        <v>0</v>
      </c>
      <c r="AR10" s="233">
        <v>1</v>
      </c>
      <c r="AS10" s="51"/>
      <c r="AT10" s="52">
        <v>1</v>
      </c>
      <c r="AU10" s="52"/>
      <c r="AV10" s="52"/>
      <c r="AW10" s="52"/>
      <c r="AX10" s="52"/>
      <c r="AY10" s="53"/>
      <c r="AZ10" s="53"/>
      <c r="BA10" s="53"/>
      <c r="BB10" s="53"/>
      <c r="BC10" s="53"/>
      <c r="BD10" s="52"/>
      <c r="BE10" s="174"/>
      <c r="BF10" s="52"/>
      <c r="BG10" s="174"/>
      <c r="BH10" s="53"/>
      <c r="BI10" s="53"/>
      <c r="BJ10" s="53"/>
      <c r="BK10" s="54"/>
      <c r="BL10" s="51"/>
      <c r="BM10" s="52">
        <v>1</v>
      </c>
      <c r="BN10" s="52"/>
      <c r="BO10" s="52"/>
      <c r="BP10" s="52"/>
      <c r="BQ10" s="52"/>
      <c r="BR10" s="53"/>
      <c r="BS10" s="53"/>
      <c r="BT10" s="53"/>
      <c r="BU10" s="53"/>
      <c r="BV10" s="53"/>
      <c r="BW10" s="52"/>
      <c r="BX10" s="153"/>
      <c r="BY10" s="61"/>
      <c r="BZ10" s="153"/>
      <c r="CA10" s="53"/>
      <c r="CB10" s="53"/>
      <c r="CC10" s="53"/>
      <c r="CD10" s="54"/>
      <c r="CE10" s="51">
        <v>472</v>
      </c>
      <c r="CF10" s="52">
        <v>4460</v>
      </c>
      <c r="CG10" s="52">
        <v>55</v>
      </c>
      <c r="CH10" s="52">
        <v>29</v>
      </c>
      <c r="CI10" s="52">
        <v>2</v>
      </c>
      <c r="CJ10" s="52"/>
      <c r="CK10" s="53"/>
      <c r="CL10" s="53"/>
      <c r="CM10" s="53">
        <v>1.51</v>
      </c>
      <c r="CN10" s="53">
        <v>9.3000000000000007</v>
      </c>
      <c r="CO10" s="53">
        <v>14</v>
      </c>
      <c r="CP10" s="52">
        <v>10</v>
      </c>
      <c r="CQ10" s="174">
        <v>3.1991525423728816E-2</v>
      </c>
      <c r="CR10" s="52">
        <v>45</v>
      </c>
      <c r="CS10" s="174">
        <v>0.14396186440677966</v>
      </c>
      <c r="CT10" s="53">
        <v>40</v>
      </c>
      <c r="CU10" s="53">
        <v>12.1</v>
      </c>
      <c r="CV10" s="53">
        <v>70.8</v>
      </c>
      <c r="CW10" s="54">
        <v>28.9</v>
      </c>
      <c r="CX10" s="51">
        <v>65</v>
      </c>
      <c r="CY10" s="52">
        <v>487</v>
      </c>
      <c r="CZ10" s="52">
        <v>16</v>
      </c>
      <c r="DA10" s="52">
        <v>6</v>
      </c>
      <c r="DB10" s="52">
        <v>0</v>
      </c>
      <c r="DC10" s="52"/>
      <c r="DD10" s="52"/>
      <c r="DE10" s="52"/>
      <c r="DF10" s="53">
        <v>1</v>
      </c>
      <c r="DG10" s="53">
        <v>4.5</v>
      </c>
      <c r="DH10" s="53"/>
      <c r="DI10" s="52">
        <v>2</v>
      </c>
      <c r="DJ10" s="174">
        <v>3.0769230769230771E-2</v>
      </c>
      <c r="DK10" s="52">
        <v>14</v>
      </c>
      <c r="DL10" s="174">
        <v>0.2153846153846154</v>
      </c>
      <c r="DM10" s="53">
        <v>0</v>
      </c>
      <c r="DN10" s="53">
        <v>14.3</v>
      </c>
      <c r="DO10" s="53">
        <v>80.3</v>
      </c>
      <c r="DP10" s="54">
        <v>19.7</v>
      </c>
      <c r="DQ10" s="51"/>
      <c r="DR10" s="52">
        <v>1</v>
      </c>
      <c r="DS10" s="52"/>
      <c r="DT10" s="52"/>
      <c r="DU10" s="52"/>
      <c r="DV10" s="52"/>
      <c r="DW10" s="52"/>
      <c r="DX10" s="52"/>
      <c r="DY10" s="53"/>
      <c r="DZ10" s="53"/>
      <c r="EA10" s="53"/>
      <c r="EB10" s="52"/>
      <c r="EC10" s="174"/>
      <c r="ED10" s="52"/>
      <c r="EE10" s="174"/>
      <c r="EF10" s="53"/>
      <c r="EG10" s="53"/>
      <c r="EH10" s="53"/>
      <c r="EI10" s="54"/>
      <c r="EJ10" s="89"/>
      <c r="EK10" s="7">
        <v>8</v>
      </c>
      <c r="EL10" s="58" t="s">
        <v>648</v>
      </c>
      <c r="EM10" s="89">
        <v>0.76</v>
      </c>
      <c r="EN10" s="107"/>
      <c r="EO10" s="179"/>
    </row>
    <row r="11" spans="1:145" x14ac:dyDescent="0.2">
      <c r="A11" s="199">
        <v>9</v>
      </c>
      <c r="B11" s="305" t="s">
        <v>940</v>
      </c>
      <c r="C11" s="120">
        <v>4.5928571428571434</v>
      </c>
      <c r="D11" s="34" t="s">
        <v>763</v>
      </c>
      <c r="E11" s="200">
        <v>3</v>
      </c>
      <c r="F11" s="201">
        <v>38504</v>
      </c>
      <c r="G11" s="230">
        <v>20.336986301369862</v>
      </c>
      <c r="H11" s="231" t="s">
        <v>628</v>
      </c>
      <c r="I11" s="231">
        <v>21.917808219178081</v>
      </c>
      <c r="J11" s="231" t="s">
        <v>976</v>
      </c>
      <c r="K11" s="231" t="s">
        <v>984</v>
      </c>
      <c r="L11" s="231" t="s">
        <v>986</v>
      </c>
      <c r="M11" s="203">
        <v>72</v>
      </c>
      <c r="N11" s="203">
        <v>195</v>
      </c>
      <c r="O11" s="203">
        <v>4.5</v>
      </c>
      <c r="P11" s="204">
        <v>0</v>
      </c>
      <c r="Q11" s="193">
        <v>0</v>
      </c>
      <c r="R11" s="194">
        <v>0</v>
      </c>
      <c r="S11" s="194">
        <v>5.3445038278203086E-2</v>
      </c>
      <c r="T11" s="194">
        <v>4.5255474452554748E-2</v>
      </c>
      <c r="U11" s="194">
        <v>0</v>
      </c>
      <c r="V11" s="194">
        <v>4.9350256365378917E-2</v>
      </c>
      <c r="W11" s="208">
        <v>4.6882743547109966E-2</v>
      </c>
      <c r="X11" s="183" t="s">
        <v>727</v>
      </c>
      <c r="Y11" s="183">
        <v>2.13</v>
      </c>
      <c r="Z11" s="183">
        <v>8.6999999999999993</v>
      </c>
      <c r="AA11" s="184">
        <v>12.5</v>
      </c>
      <c r="AB11" s="183">
        <v>0</v>
      </c>
      <c r="AC11" s="183">
        <v>0</v>
      </c>
      <c r="AD11" s="288">
        <v>3.8378378378378375E-2</v>
      </c>
      <c r="AE11" s="288">
        <v>0.21108108108108106</v>
      </c>
      <c r="AF11" s="185">
        <v>0.125</v>
      </c>
      <c r="AG11" s="185">
        <v>0.82700000000000007</v>
      </c>
      <c r="AH11" s="185">
        <v>0.17300000000000001</v>
      </c>
      <c r="AI11" s="183">
        <v>95.107453132144485</v>
      </c>
      <c r="AJ11" s="186">
        <v>92.210905751146356</v>
      </c>
      <c r="AK11" s="48">
        <v>1</v>
      </c>
      <c r="AL11" s="232">
        <v>0</v>
      </c>
      <c r="AM11" s="232">
        <v>4</v>
      </c>
      <c r="AN11" s="232">
        <v>6</v>
      </c>
      <c r="AO11" s="232">
        <v>8</v>
      </c>
      <c r="AP11" s="232">
        <v>5</v>
      </c>
      <c r="AQ11" s="232">
        <v>0</v>
      </c>
      <c r="AR11" s="233">
        <v>0.25</v>
      </c>
      <c r="AS11" s="60"/>
      <c r="AT11" s="61">
        <v>1</v>
      </c>
      <c r="AU11" s="61"/>
      <c r="AV11" s="61"/>
      <c r="AW11" s="61"/>
      <c r="AX11" s="61"/>
      <c r="AY11" s="62"/>
      <c r="AZ11" s="62"/>
      <c r="BA11" s="62"/>
      <c r="BB11" s="62"/>
      <c r="BC11" s="62"/>
      <c r="BD11" s="62"/>
      <c r="BE11" s="153"/>
      <c r="BF11" s="61"/>
      <c r="BG11" s="153"/>
      <c r="BH11" s="62"/>
      <c r="BI11" s="62"/>
      <c r="BJ11" s="62"/>
      <c r="BK11" s="63"/>
      <c r="BL11" s="60"/>
      <c r="BM11" s="61">
        <v>1</v>
      </c>
      <c r="BN11" s="61"/>
      <c r="BO11" s="61"/>
      <c r="BP11" s="61"/>
      <c r="BQ11" s="61"/>
      <c r="BR11" s="62"/>
      <c r="BS11" s="62"/>
      <c r="BT11" s="62"/>
      <c r="BU11" s="62"/>
      <c r="BV11" s="62"/>
      <c r="BW11" s="61"/>
      <c r="BX11" s="153"/>
      <c r="BY11" s="61"/>
      <c r="BZ11" s="153"/>
      <c r="CA11" s="62"/>
      <c r="CB11" s="62"/>
      <c r="CC11" s="62"/>
      <c r="CD11" s="63"/>
      <c r="CE11" s="60">
        <v>111</v>
      </c>
      <c r="CF11" s="61">
        <v>2076.9</v>
      </c>
      <c r="CG11" s="61">
        <v>13</v>
      </c>
      <c r="CH11" s="61">
        <v>7</v>
      </c>
      <c r="CI11" s="61">
        <v>0</v>
      </c>
      <c r="CJ11" s="61"/>
      <c r="CK11" s="62"/>
      <c r="CL11" s="62"/>
      <c r="CM11" s="62">
        <v>2.13</v>
      </c>
      <c r="CN11" s="62">
        <v>5.4</v>
      </c>
      <c r="CO11" s="62">
        <v>12.5</v>
      </c>
      <c r="CP11" s="61">
        <v>2</v>
      </c>
      <c r="CQ11" s="153">
        <v>3.8378378378378375E-2</v>
      </c>
      <c r="CR11" s="61">
        <v>11</v>
      </c>
      <c r="CS11" s="153">
        <v>0.21108108108108106</v>
      </c>
      <c r="CT11" s="62">
        <v>100</v>
      </c>
      <c r="CU11" s="62">
        <v>12.5</v>
      </c>
      <c r="CV11" s="62">
        <v>82.7</v>
      </c>
      <c r="CW11" s="63">
        <v>17.3</v>
      </c>
      <c r="CX11" s="60">
        <v>31</v>
      </c>
      <c r="CY11" s="61">
        <v>685</v>
      </c>
      <c r="CZ11" s="61">
        <v>5</v>
      </c>
      <c r="DA11" s="61">
        <v>3</v>
      </c>
      <c r="DB11" s="61">
        <v>0</v>
      </c>
      <c r="DC11" s="61"/>
      <c r="DD11" s="61"/>
      <c r="DE11" s="61"/>
      <c r="DF11" s="62">
        <v>1.48</v>
      </c>
      <c r="DG11" s="62">
        <v>8.6999999999999993</v>
      </c>
      <c r="DH11" s="62"/>
      <c r="DI11" s="61">
        <v>0</v>
      </c>
      <c r="DJ11" s="153">
        <v>0</v>
      </c>
      <c r="DK11" s="61">
        <v>5</v>
      </c>
      <c r="DL11" s="153">
        <v>0.23870967741935481</v>
      </c>
      <c r="DM11" s="62">
        <v>0</v>
      </c>
      <c r="DN11" s="62">
        <v>0</v>
      </c>
      <c r="DO11" s="62">
        <v>81</v>
      </c>
      <c r="DP11" s="63">
        <v>19</v>
      </c>
      <c r="DQ11" s="60"/>
      <c r="DR11" s="61">
        <v>1</v>
      </c>
      <c r="DS11" s="61"/>
      <c r="DT11" s="61"/>
      <c r="DU11" s="61"/>
      <c r="DV11" s="61"/>
      <c r="DW11" s="61"/>
      <c r="DX11" s="61"/>
      <c r="DY11" s="53"/>
      <c r="DZ11" s="53"/>
      <c r="EA11" s="62"/>
      <c r="EB11" s="62"/>
      <c r="EC11" s="62"/>
      <c r="ED11" s="62"/>
      <c r="EE11" s="62"/>
      <c r="EF11" s="62"/>
      <c r="EG11" s="62"/>
      <c r="EH11" s="62"/>
      <c r="EI11" s="63"/>
      <c r="EJ11" s="89"/>
      <c r="EK11" s="7">
        <v>9</v>
      </c>
      <c r="EL11" s="58" t="s">
        <v>651</v>
      </c>
      <c r="EM11" s="89">
        <v>0.7</v>
      </c>
      <c r="EN11" s="31"/>
      <c r="EO11" s="179"/>
    </row>
    <row r="12" spans="1:145" x14ac:dyDescent="0.2">
      <c r="A12" s="199">
        <v>10</v>
      </c>
      <c r="B12" s="362" t="s">
        <v>972</v>
      </c>
      <c r="C12" s="120">
        <v>4.3371428571428572</v>
      </c>
      <c r="D12" s="121" t="s">
        <v>783</v>
      </c>
      <c r="E12" s="200">
        <v>2</v>
      </c>
      <c r="F12" s="205">
        <v>38327</v>
      </c>
      <c r="G12" s="230">
        <v>20.82191780821918</v>
      </c>
      <c r="H12" s="231" t="s">
        <v>628</v>
      </c>
      <c r="I12" s="231">
        <v>22.402739726027399</v>
      </c>
      <c r="J12" s="231" t="s">
        <v>976</v>
      </c>
      <c r="K12" s="231" t="s">
        <v>984</v>
      </c>
      <c r="L12" s="231" t="s">
        <v>988</v>
      </c>
      <c r="M12" s="203">
        <v>73</v>
      </c>
      <c r="N12" s="203">
        <v>205</v>
      </c>
      <c r="O12" s="203">
        <v>4.5</v>
      </c>
      <c r="P12" s="204">
        <v>0</v>
      </c>
      <c r="Q12" s="193">
        <v>0</v>
      </c>
      <c r="R12" s="194">
        <v>0</v>
      </c>
      <c r="S12" s="194">
        <v>0.18625934519205981</v>
      </c>
      <c r="T12" s="194">
        <v>0.1994572591587517</v>
      </c>
      <c r="U12" s="194">
        <v>0</v>
      </c>
      <c r="V12" s="194">
        <v>0.1994572591587517</v>
      </c>
      <c r="W12" s="208">
        <v>0.1994572591587517</v>
      </c>
      <c r="X12" s="183" t="s">
        <v>727</v>
      </c>
      <c r="Y12" s="183">
        <v>1.89</v>
      </c>
      <c r="Z12" s="183">
        <v>3.9</v>
      </c>
      <c r="AA12" s="184">
        <v>11.6</v>
      </c>
      <c r="AB12" s="183">
        <v>0</v>
      </c>
      <c r="AC12" s="183">
        <v>0</v>
      </c>
      <c r="AD12" s="288">
        <v>1.0544217687074831E-2</v>
      </c>
      <c r="AE12" s="288">
        <v>0.12653061224489798</v>
      </c>
      <c r="AF12" s="185">
        <v>7.0000000000000007E-2</v>
      </c>
      <c r="AG12" s="185">
        <v>0.95799999999999996</v>
      </c>
      <c r="AH12" s="185">
        <v>4.2000000000000003E-2</v>
      </c>
      <c r="AI12" s="183">
        <v>99.984758420972412</v>
      </c>
      <c r="AJ12" s="186">
        <v>98.966242879851833</v>
      </c>
      <c r="AK12" s="48">
        <v>5</v>
      </c>
      <c r="AL12" s="232">
        <v>0</v>
      </c>
      <c r="AM12" s="232">
        <v>3</v>
      </c>
      <c r="AN12" s="232">
        <v>1</v>
      </c>
      <c r="AO12" s="232">
        <v>8</v>
      </c>
      <c r="AP12" s="232">
        <v>6</v>
      </c>
      <c r="AQ12" s="232">
        <v>0</v>
      </c>
      <c r="AR12" s="233">
        <v>0</v>
      </c>
      <c r="AS12" s="51"/>
      <c r="AT12" s="52">
        <v>1</v>
      </c>
      <c r="AU12" s="52"/>
      <c r="AV12" s="52"/>
      <c r="AW12" s="52"/>
      <c r="AX12" s="52"/>
      <c r="AY12" s="53"/>
      <c r="AZ12" s="53"/>
      <c r="BA12" s="53"/>
      <c r="BB12" s="53"/>
      <c r="BC12" s="53"/>
      <c r="BD12" s="53"/>
      <c r="BE12" s="174"/>
      <c r="BF12" s="52"/>
      <c r="BG12" s="174"/>
      <c r="BH12" s="215"/>
      <c r="BI12" s="215"/>
      <c r="BJ12" s="215"/>
      <c r="BK12" s="216"/>
      <c r="BL12" s="51"/>
      <c r="BM12" s="52">
        <v>1</v>
      </c>
      <c r="BN12" s="52"/>
      <c r="BO12" s="52"/>
      <c r="BP12" s="52"/>
      <c r="BQ12" s="52"/>
      <c r="BR12" s="53"/>
      <c r="BS12" s="53"/>
      <c r="BT12" s="53"/>
      <c r="BU12" s="53"/>
      <c r="BV12" s="53"/>
      <c r="BW12" s="52"/>
      <c r="BX12" s="153"/>
      <c r="BY12" s="61"/>
      <c r="BZ12" s="153"/>
      <c r="CA12" s="215"/>
      <c r="CB12" s="215"/>
      <c r="CC12" s="215"/>
      <c r="CD12" s="216"/>
      <c r="CE12" s="51">
        <v>578</v>
      </c>
      <c r="CF12" s="52">
        <v>3103.2000000000003</v>
      </c>
      <c r="CG12" s="52">
        <v>57</v>
      </c>
      <c r="CH12" s="52">
        <v>40</v>
      </c>
      <c r="CI12" s="52">
        <v>5</v>
      </c>
      <c r="CJ12" s="52">
        <v>14.399999999999999</v>
      </c>
      <c r="CK12" s="53"/>
      <c r="CL12" s="53"/>
      <c r="CM12" s="53">
        <v>1.89</v>
      </c>
      <c r="CN12" s="53">
        <v>3.9</v>
      </c>
      <c r="CO12" s="53">
        <v>11.6</v>
      </c>
      <c r="CP12" s="52">
        <v>15</v>
      </c>
      <c r="CQ12" s="153">
        <v>4.9048442906574397E-2</v>
      </c>
      <c r="CR12" s="52">
        <v>42</v>
      </c>
      <c r="CS12" s="153">
        <v>0.13733564013840829</v>
      </c>
      <c r="CT12" s="215">
        <v>60</v>
      </c>
      <c r="CU12" s="215">
        <v>7</v>
      </c>
      <c r="CV12" s="215">
        <v>88.3</v>
      </c>
      <c r="CW12" s="216">
        <v>11.7</v>
      </c>
      <c r="CX12" s="51">
        <v>147</v>
      </c>
      <c r="CY12" s="52">
        <v>737</v>
      </c>
      <c r="CZ12" s="52">
        <v>13</v>
      </c>
      <c r="DA12" s="52">
        <v>10</v>
      </c>
      <c r="DB12" s="52">
        <v>1</v>
      </c>
      <c r="DC12" s="52"/>
      <c r="DD12" s="52"/>
      <c r="DE12" s="52"/>
      <c r="DF12" s="53">
        <v>1.55</v>
      </c>
      <c r="DG12" s="53">
        <v>2</v>
      </c>
      <c r="DH12" s="53"/>
      <c r="DI12" s="52">
        <v>1</v>
      </c>
      <c r="DJ12" s="153">
        <v>1.0544217687074831E-2</v>
      </c>
      <c r="DK12" s="61">
        <v>12</v>
      </c>
      <c r="DL12" s="153">
        <v>0.12653061224489798</v>
      </c>
      <c r="DM12" s="53">
        <v>100</v>
      </c>
      <c r="DN12" s="53">
        <v>0</v>
      </c>
      <c r="DO12" s="53">
        <v>95.8</v>
      </c>
      <c r="DP12" s="54">
        <v>4.2</v>
      </c>
      <c r="DQ12" s="51"/>
      <c r="DR12" s="52">
        <v>1</v>
      </c>
      <c r="DS12" s="52"/>
      <c r="DT12" s="52"/>
      <c r="DU12" s="52"/>
      <c r="DV12" s="52"/>
      <c r="DW12" s="52"/>
      <c r="DX12" s="52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4"/>
      <c r="EJ12" s="89"/>
      <c r="EK12" s="31">
        <v>11</v>
      </c>
      <c r="EL12" s="58" t="s">
        <v>657</v>
      </c>
      <c r="EM12" s="89">
        <v>0.6</v>
      </c>
      <c r="EN12" s="31"/>
      <c r="EO12" s="89"/>
    </row>
    <row r="13" spans="1:145" x14ac:dyDescent="0.2">
      <c r="A13" s="199" t="e">
        <v>#DIV/0!</v>
      </c>
      <c r="B13" s="229"/>
      <c r="C13" s="120" t="e">
        <v>#DIV/0!</v>
      </c>
      <c r="D13" s="34"/>
      <c r="E13" s="200"/>
      <c r="F13" s="201"/>
      <c r="G13" s="230">
        <v>125.82739726027397</v>
      </c>
      <c r="H13" s="202"/>
      <c r="I13" s="231">
        <v>127.40821917808219</v>
      </c>
      <c r="J13" s="231" t="s">
        <v>727</v>
      </c>
      <c r="K13" s="231" t="s">
        <v>981</v>
      </c>
      <c r="L13" s="231" t="s">
        <v>988</v>
      </c>
      <c r="M13" s="203"/>
      <c r="N13" s="203"/>
      <c r="O13" s="203"/>
      <c r="P13" s="204"/>
      <c r="Q13" s="193" t="e">
        <v>#DIV/0!</v>
      </c>
      <c r="R13" s="194" t="e">
        <v>#DIV/0!</v>
      </c>
      <c r="S13" s="194" t="e">
        <v>#DIV/0!</v>
      </c>
      <c r="T13" s="194" t="e">
        <v>#DIV/0!</v>
      </c>
      <c r="U13" s="194" t="e">
        <v>#DIV/0!</v>
      </c>
      <c r="V13" s="194" t="e">
        <v>#DIV/0!</v>
      </c>
      <c r="W13" s="208" t="b">
        <v>0</v>
      </c>
      <c r="X13" s="183" t="e">
        <v>#DIV/0!</v>
      </c>
      <c r="Y13" s="183">
        <v>0</v>
      </c>
      <c r="Z13" s="183">
        <v>0</v>
      </c>
      <c r="AA13" s="184">
        <v>0</v>
      </c>
      <c r="AB13" s="183">
        <v>0</v>
      </c>
      <c r="AC13" s="183">
        <v>0</v>
      </c>
      <c r="AD13" s="288">
        <v>0</v>
      </c>
      <c r="AE13" s="288">
        <v>0</v>
      </c>
      <c r="AF13" s="185">
        <v>0</v>
      </c>
      <c r="AG13" s="185">
        <v>0</v>
      </c>
      <c r="AH13" s="185">
        <v>0</v>
      </c>
      <c r="AI13" s="183" t="e">
        <v>#DIV/0!</v>
      </c>
      <c r="AJ13" s="186" t="e">
        <v>#DIV/0!</v>
      </c>
      <c r="AK13" s="48">
        <v>10</v>
      </c>
      <c r="AL13" s="232" t="e">
        <v>#DIV/0!</v>
      </c>
      <c r="AM13" s="232">
        <v>0</v>
      </c>
      <c r="AN13" s="232">
        <v>0</v>
      </c>
      <c r="AO13" s="232">
        <v>0</v>
      </c>
      <c r="AP13" s="232" t="e">
        <v>#DIV/0!</v>
      </c>
      <c r="AQ13" s="232">
        <v>0</v>
      </c>
      <c r="AR13" s="233">
        <v>0</v>
      </c>
      <c r="AS13" s="60"/>
      <c r="AT13" s="61"/>
      <c r="AU13" s="61"/>
      <c r="AV13" s="61"/>
      <c r="AW13" s="61"/>
      <c r="AX13" s="61"/>
      <c r="AY13" s="62"/>
      <c r="AZ13" s="62"/>
      <c r="BA13" s="62"/>
      <c r="BB13" s="62"/>
      <c r="BC13" s="62"/>
      <c r="BD13" s="61"/>
      <c r="BE13" s="153"/>
      <c r="BF13" s="61"/>
      <c r="BG13" s="153"/>
      <c r="BH13" s="62"/>
      <c r="BI13" s="62"/>
      <c r="BJ13" s="62"/>
      <c r="BK13" s="63"/>
      <c r="BL13" s="60"/>
      <c r="BM13" s="61"/>
      <c r="BN13" s="61"/>
      <c r="BO13" s="61"/>
      <c r="BP13" s="61"/>
      <c r="BQ13" s="61"/>
      <c r="BR13" s="62"/>
      <c r="BS13" s="62"/>
      <c r="BT13" s="62"/>
      <c r="BU13" s="62"/>
      <c r="BV13" s="62"/>
      <c r="BW13" s="61"/>
      <c r="BX13" s="153"/>
      <c r="BY13" s="61"/>
      <c r="BZ13" s="153"/>
      <c r="CA13" s="62"/>
      <c r="CB13" s="62"/>
      <c r="CC13" s="62"/>
      <c r="CD13" s="63"/>
      <c r="CE13" s="60"/>
      <c r="CF13" s="61"/>
      <c r="CG13" s="61"/>
      <c r="CH13" s="61"/>
      <c r="CI13" s="61"/>
      <c r="CJ13" s="61"/>
      <c r="CK13" s="62"/>
      <c r="CL13" s="62"/>
      <c r="CM13" s="62"/>
      <c r="CN13" s="62"/>
      <c r="CO13" s="62"/>
      <c r="CP13" s="61"/>
      <c r="CQ13" s="153"/>
      <c r="CR13" s="61"/>
      <c r="CS13" s="153"/>
      <c r="CT13" s="62"/>
      <c r="CU13" s="62"/>
      <c r="CV13" s="62"/>
      <c r="CW13" s="63"/>
      <c r="CX13" s="60"/>
      <c r="CY13" s="61"/>
      <c r="CZ13" s="61"/>
      <c r="DA13" s="61"/>
      <c r="DB13" s="61"/>
      <c r="DC13" s="61"/>
      <c r="DD13" s="61"/>
      <c r="DE13" s="61"/>
      <c r="DF13" s="62"/>
      <c r="DG13" s="62"/>
      <c r="DH13" s="62"/>
      <c r="DI13" s="61"/>
      <c r="DJ13" s="153"/>
      <c r="DK13" s="61"/>
      <c r="DL13" s="153"/>
      <c r="DM13" s="62"/>
      <c r="DN13" s="62"/>
      <c r="DO13" s="62"/>
      <c r="DP13" s="63"/>
      <c r="DQ13" s="60"/>
      <c r="DR13" s="61"/>
      <c r="DS13" s="61"/>
      <c r="DT13" s="61"/>
      <c r="DU13" s="61"/>
      <c r="DV13" s="61"/>
      <c r="DW13" s="61"/>
      <c r="DX13" s="61"/>
      <c r="DY13" s="62"/>
      <c r="DZ13" s="62"/>
      <c r="EA13" s="62"/>
      <c r="EB13" s="61"/>
      <c r="EC13" s="153"/>
      <c r="ED13" s="61"/>
      <c r="EE13" s="153"/>
      <c r="EF13" s="62"/>
      <c r="EG13" s="62"/>
      <c r="EH13" s="62"/>
      <c r="EI13" s="63"/>
      <c r="EJ13" s="162"/>
      <c r="EK13" s="31">
        <v>12</v>
      </c>
      <c r="EL13" s="58" t="s">
        <v>659</v>
      </c>
      <c r="EM13" s="89">
        <v>0.5</v>
      </c>
      <c r="EO13" s="89"/>
    </row>
    <row r="14" spans="1:145" x14ac:dyDescent="0.2">
      <c r="A14" s="199" t="e">
        <v>#DIV/0!</v>
      </c>
      <c r="B14" s="229"/>
      <c r="C14" s="120" t="e">
        <v>#DIV/0!</v>
      </c>
      <c r="D14" s="34"/>
      <c r="E14" s="200"/>
      <c r="F14" s="201"/>
      <c r="G14" s="230">
        <v>125.82739726027397</v>
      </c>
      <c r="H14" s="202"/>
      <c r="I14" s="231">
        <v>127.40821917808219</v>
      </c>
      <c r="J14" s="231" t="s">
        <v>727</v>
      </c>
      <c r="K14" s="231" t="s">
        <v>981</v>
      </c>
      <c r="L14" s="231" t="s">
        <v>988</v>
      </c>
      <c r="M14" s="203"/>
      <c r="N14" s="203"/>
      <c r="O14" s="203"/>
      <c r="P14" s="204"/>
      <c r="Q14" s="193" t="e">
        <v>#DIV/0!</v>
      </c>
      <c r="R14" s="194" t="e">
        <v>#DIV/0!</v>
      </c>
      <c r="S14" s="194" t="e">
        <v>#DIV/0!</v>
      </c>
      <c r="T14" s="194" t="e">
        <v>#DIV/0!</v>
      </c>
      <c r="U14" s="194" t="e">
        <v>#DIV/0!</v>
      </c>
      <c r="V14" s="194" t="e">
        <v>#DIV/0!</v>
      </c>
      <c r="W14" s="208" t="b">
        <v>0</v>
      </c>
      <c r="X14" s="183" t="e">
        <v>#DIV/0!</v>
      </c>
      <c r="Y14" s="183">
        <v>0</v>
      </c>
      <c r="Z14" s="183">
        <v>0</v>
      </c>
      <c r="AA14" s="184">
        <v>0</v>
      </c>
      <c r="AB14" s="183">
        <v>0</v>
      </c>
      <c r="AC14" s="183">
        <v>0</v>
      </c>
      <c r="AD14" s="288">
        <v>0</v>
      </c>
      <c r="AE14" s="288">
        <v>0</v>
      </c>
      <c r="AF14" s="185">
        <v>0</v>
      </c>
      <c r="AG14" s="185">
        <v>0</v>
      </c>
      <c r="AH14" s="185">
        <v>0</v>
      </c>
      <c r="AI14" s="183" t="e">
        <v>#DIV/0!</v>
      </c>
      <c r="AJ14" s="186" t="e">
        <v>#DIV/0!</v>
      </c>
      <c r="AK14" s="48">
        <v>10</v>
      </c>
      <c r="AL14" s="232" t="e">
        <v>#DIV/0!</v>
      </c>
      <c r="AM14" s="232">
        <v>0</v>
      </c>
      <c r="AN14" s="232">
        <v>0</v>
      </c>
      <c r="AO14" s="232">
        <v>0</v>
      </c>
      <c r="AP14" s="232" t="e">
        <v>#DIV/0!</v>
      </c>
      <c r="AQ14" s="232">
        <v>0</v>
      </c>
      <c r="AR14" s="233">
        <v>0</v>
      </c>
      <c r="AS14" s="60"/>
      <c r="AT14" s="61"/>
      <c r="AU14" s="61"/>
      <c r="AV14" s="61"/>
      <c r="AW14" s="61"/>
      <c r="AX14" s="61"/>
      <c r="AY14" s="62"/>
      <c r="AZ14" s="62"/>
      <c r="BA14" s="62"/>
      <c r="BB14" s="62"/>
      <c r="BC14" s="62"/>
      <c r="BD14" s="61"/>
      <c r="BE14" s="153"/>
      <c r="BF14" s="61"/>
      <c r="BG14" s="153"/>
      <c r="BH14" s="62"/>
      <c r="BI14" s="62"/>
      <c r="BJ14" s="62"/>
      <c r="BK14" s="63"/>
      <c r="BL14" s="60"/>
      <c r="BM14" s="61"/>
      <c r="BN14" s="61"/>
      <c r="BO14" s="61"/>
      <c r="BP14" s="61"/>
      <c r="BQ14" s="61"/>
      <c r="BR14" s="62"/>
      <c r="BS14" s="62"/>
      <c r="BT14" s="62"/>
      <c r="BU14" s="62"/>
      <c r="BV14" s="62"/>
      <c r="BW14" s="61"/>
      <c r="BX14" s="153"/>
      <c r="BY14" s="61"/>
      <c r="BZ14" s="153"/>
      <c r="CA14" s="62"/>
      <c r="CB14" s="62"/>
      <c r="CC14" s="62"/>
      <c r="CD14" s="63"/>
      <c r="CE14" s="60"/>
      <c r="CF14" s="61"/>
      <c r="CG14" s="61"/>
      <c r="CH14" s="61"/>
      <c r="CI14" s="61"/>
      <c r="CJ14" s="61"/>
      <c r="CK14" s="62"/>
      <c r="CL14" s="62"/>
      <c r="CM14" s="62"/>
      <c r="CN14" s="62"/>
      <c r="CO14" s="62"/>
      <c r="CP14" s="61"/>
      <c r="CQ14" s="153"/>
      <c r="CR14" s="61"/>
      <c r="CS14" s="153"/>
      <c r="CT14" s="62"/>
      <c r="CU14" s="62"/>
      <c r="CV14" s="62"/>
      <c r="CW14" s="63"/>
      <c r="CX14" s="60"/>
      <c r="CY14" s="61"/>
      <c r="CZ14" s="61"/>
      <c r="DA14" s="61"/>
      <c r="DB14" s="61"/>
      <c r="DC14" s="61"/>
      <c r="DD14" s="61"/>
      <c r="DE14" s="61"/>
      <c r="DF14" s="62"/>
      <c r="DG14" s="62"/>
      <c r="DH14" s="62"/>
      <c r="DI14" s="61"/>
      <c r="DJ14" s="153"/>
      <c r="DK14" s="61"/>
      <c r="DL14" s="153"/>
      <c r="DM14" s="62"/>
      <c r="DN14" s="62"/>
      <c r="DO14" s="62"/>
      <c r="DP14" s="63"/>
      <c r="DQ14" s="60"/>
      <c r="DR14" s="61"/>
      <c r="DS14" s="61"/>
      <c r="DT14" s="61"/>
      <c r="DU14" s="61"/>
      <c r="DV14" s="61"/>
      <c r="DW14" s="61"/>
      <c r="DX14" s="61"/>
      <c r="DY14" s="62"/>
      <c r="DZ14" s="62"/>
      <c r="EA14" s="62"/>
      <c r="EB14" s="61"/>
      <c r="EC14" s="153"/>
      <c r="ED14" s="61"/>
      <c r="EE14" s="153"/>
      <c r="EF14" s="62"/>
      <c r="EG14" s="62"/>
      <c r="EH14" s="62"/>
      <c r="EI14" s="63"/>
      <c r="EJ14" s="162"/>
      <c r="EO14" s="89"/>
    </row>
    <row r="15" spans="1:145" x14ac:dyDescent="0.2">
      <c r="A15" s="199" t="e">
        <v>#DIV/0!</v>
      </c>
      <c r="B15" s="234"/>
      <c r="C15" s="120" t="e">
        <v>#DIV/0!</v>
      </c>
      <c r="D15" s="34"/>
      <c r="E15" s="200"/>
      <c r="F15" s="205"/>
      <c r="G15" s="230">
        <v>125.82739726027397</v>
      </c>
      <c r="H15" s="202"/>
      <c r="I15" s="231">
        <v>127.40821917808219</v>
      </c>
      <c r="J15" s="231" t="s">
        <v>727</v>
      </c>
      <c r="K15" s="231" t="s">
        <v>981</v>
      </c>
      <c r="L15" s="231" t="s">
        <v>988</v>
      </c>
      <c r="M15" s="203"/>
      <c r="N15" s="203"/>
      <c r="O15" s="203"/>
      <c r="P15" s="204"/>
      <c r="Q15" s="193" t="e">
        <v>#DIV/0!</v>
      </c>
      <c r="R15" s="194" t="e">
        <v>#DIV/0!</v>
      </c>
      <c r="S15" s="194" t="e">
        <v>#DIV/0!</v>
      </c>
      <c r="T15" s="194" t="e">
        <v>#DIV/0!</v>
      </c>
      <c r="U15" s="194" t="e">
        <v>#DIV/0!</v>
      </c>
      <c r="V15" s="194" t="e">
        <v>#DIV/0!</v>
      </c>
      <c r="W15" s="208" t="b">
        <v>0</v>
      </c>
      <c r="X15" s="183" t="e">
        <v>#DIV/0!</v>
      </c>
      <c r="Y15" s="183">
        <v>0</v>
      </c>
      <c r="Z15" s="183">
        <v>0</v>
      </c>
      <c r="AA15" s="184">
        <v>0</v>
      </c>
      <c r="AB15" s="183">
        <v>0</v>
      </c>
      <c r="AC15" s="183">
        <v>0</v>
      </c>
      <c r="AD15" s="288">
        <v>0</v>
      </c>
      <c r="AE15" s="288">
        <v>0</v>
      </c>
      <c r="AF15" s="185">
        <v>0</v>
      </c>
      <c r="AG15" s="185">
        <v>0</v>
      </c>
      <c r="AH15" s="185">
        <v>0</v>
      </c>
      <c r="AI15" s="183" t="e">
        <v>#DIV/0!</v>
      </c>
      <c r="AJ15" s="186" t="e">
        <v>#DIV/0!</v>
      </c>
      <c r="AK15" s="48">
        <v>10</v>
      </c>
      <c r="AL15" s="232" t="e">
        <v>#DIV/0!</v>
      </c>
      <c r="AM15" s="232">
        <v>0</v>
      </c>
      <c r="AN15" s="232">
        <v>0</v>
      </c>
      <c r="AO15" s="232">
        <v>0</v>
      </c>
      <c r="AP15" s="232" t="e">
        <v>#DIV/0!</v>
      </c>
      <c r="AQ15" s="232">
        <v>0</v>
      </c>
      <c r="AR15" s="233">
        <v>0</v>
      </c>
      <c r="AS15" s="60"/>
      <c r="AT15" s="61"/>
      <c r="AU15" s="61"/>
      <c r="AV15" s="61"/>
      <c r="AW15" s="61"/>
      <c r="AX15" s="61"/>
      <c r="AY15" s="62"/>
      <c r="AZ15" s="62"/>
      <c r="BA15" s="62"/>
      <c r="BB15" s="62"/>
      <c r="BC15" s="62"/>
      <c r="BD15" s="62"/>
      <c r="BE15" s="153"/>
      <c r="BF15" s="61"/>
      <c r="BG15" s="153"/>
      <c r="BH15" s="163"/>
      <c r="BI15" s="163"/>
      <c r="BJ15" s="163"/>
      <c r="BK15" s="164"/>
      <c r="BL15" s="60"/>
      <c r="BM15" s="61"/>
      <c r="BN15" s="61"/>
      <c r="BO15" s="61"/>
      <c r="BP15" s="61"/>
      <c r="BQ15" s="61"/>
      <c r="BR15" s="62"/>
      <c r="BS15" s="62"/>
      <c r="BT15" s="62"/>
      <c r="BU15" s="62"/>
      <c r="BV15" s="62"/>
      <c r="BW15" s="61"/>
      <c r="BX15" s="153"/>
      <c r="BY15" s="61"/>
      <c r="BZ15" s="153"/>
      <c r="CA15" s="163"/>
      <c r="CB15" s="163"/>
      <c r="CC15" s="163"/>
      <c r="CD15" s="164"/>
      <c r="CE15" s="60"/>
      <c r="CF15" s="61"/>
      <c r="CG15" s="61"/>
      <c r="CH15" s="61"/>
      <c r="CI15" s="61"/>
      <c r="CJ15" s="61"/>
      <c r="CK15" s="61"/>
      <c r="CL15" s="61"/>
      <c r="CM15" s="62"/>
      <c r="CN15" s="62"/>
      <c r="CO15" s="62"/>
      <c r="CP15" s="61"/>
      <c r="CQ15" s="153"/>
      <c r="CR15" s="61"/>
      <c r="CS15" s="153"/>
      <c r="CT15" s="163"/>
      <c r="CU15" s="163"/>
      <c r="CV15" s="163"/>
      <c r="CW15" s="164"/>
      <c r="CX15" s="60"/>
      <c r="CY15" s="61"/>
      <c r="CZ15" s="61"/>
      <c r="DA15" s="61"/>
      <c r="DB15" s="61"/>
      <c r="DC15" s="61"/>
      <c r="DD15" s="61"/>
      <c r="DE15" s="61"/>
      <c r="DF15" s="62"/>
      <c r="DG15" s="62"/>
      <c r="DH15" s="62"/>
      <c r="DI15" s="61"/>
      <c r="DJ15" s="153"/>
      <c r="DK15" s="61"/>
      <c r="DL15" s="153"/>
      <c r="DM15" s="62"/>
      <c r="DN15" s="62"/>
      <c r="DO15" s="62"/>
      <c r="DP15" s="63"/>
      <c r="DQ15" s="60"/>
      <c r="DR15" s="61"/>
      <c r="DS15" s="61"/>
      <c r="DT15" s="61"/>
      <c r="DU15" s="61"/>
      <c r="DV15" s="61"/>
      <c r="DW15" s="61"/>
      <c r="DX15" s="61"/>
      <c r="DY15" s="62"/>
      <c r="DZ15" s="62"/>
      <c r="EA15" s="62"/>
      <c r="EB15" s="62"/>
      <c r="EC15" s="62"/>
      <c r="ED15" s="62"/>
      <c r="EE15" s="62"/>
      <c r="EF15" s="62"/>
      <c r="EG15" s="62"/>
      <c r="EH15" s="62"/>
      <c r="EI15" s="63"/>
      <c r="EJ15" s="162"/>
      <c r="EO15" s="89"/>
    </row>
    <row r="16" spans="1:145" x14ac:dyDescent="0.2">
      <c r="A16" s="199" t="e">
        <v>#DIV/0!</v>
      </c>
      <c r="B16" s="234"/>
      <c r="C16" s="120" t="e">
        <v>#DIV/0!</v>
      </c>
      <c r="D16" s="121"/>
      <c r="E16" s="200"/>
      <c r="F16" s="201"/>
      <c r="G16" s="230">
        <v>125.82739726027397</v>
      </c>
      <c r="H16" s="231"/>
      <c r="I16" s="231">
        <v>127.40821917808219</v>
      </c>
      <c r="J16" s="231" t="s">
        <v>727</v>
      </c>
      <c r="K16" s="231" t="s">
        <v>981</v>
      </c>
      <c r="L16" s="231" t="s">
        <v>988</v>
      </c>
      <c r="M16" s="203"/>
      <c r="N16" s="203"/>
      <c r="O16" s="203"/>
      <c r="P16" s="204"/>
      <c r="Q16" s="193" t="e">
        <v>#DIV/0!</v>
      </c>
      <c r="R16" s="194" t="e">
        <v>#DIV/0!</v>
      </c>
      <c r="S16" s="194" t="e">
        <v>#DIV/0!</v>
      </c>
      <c r="T16" s="194" t="e">
        <v>#DIV/0!</v>
      </c>
      <c r="U16" s="194" t="e">
        <v>#DIV/0!</v>
      </c>
      <c r="V16" s="194" t="e">
        <v>#DIV/0!</v>
      </c>
      <c r="W16" s="208" t="b">
        <v>0</v>
      </c>
      <c r="X16" s="183" t="e">
        <v>#DIV/0!</v>
      </c>
      <c r="Y16" s="183">
        <v>0</v>
      </c>
      <c r="Z16" s="183">
        <v>0</v>
      </c>
      <c r="AA16" s="184">
        <v>0</v>
      </c>
      <c r="AB16" s="183">
        <v>0</v>
      </c>
      <c r="AC16" s="183">
        <v>0</v>
      </c>
      <c r="AD16" s="288">
        <v>0</v>
      </c>
      <c r="AE16" s="288">
        <v>0</v>
      </c>
      <c r="AF16" s="185">
        <v>0</v>
      </c>
      <c r="AG16" s="185">
        <v>0</v>
      </c>
      <c r="AH16" s="185">
        <v>0</v>
      </c>
      <c r="AI16" s="183" t="e">
        <v>#DIV/0!</v>
      </c>
      <c r="AJ16" s="186" t="e">
        <v>#DIV/0!</v>
      </c>
      <c r="AK16" s="48">
        <v>10</v>
      </c>
      <c r="AL16" s="232" t="e">
        <v>#DIV/0!</v>
      </c>
      <c r="AM16" s="232">
        <v>0</v>
      </c>
      <c r="AN16" s="232">
        <v>0</v>
      </c>
      <c r="AO16" s="232">
        <v>0</v>
      </c>
      <c r="AP16" s="232" t="e">
        <v>#DIV/0!</v>
      </c>
      <c r="AQ16" s="232">
        <v>0</v>
      </c>
      <c r="AR16" s="233">
        <v>0</v>
      </c>
      <c r="AS16" s="60"/>
      <c r="AT16" s="61"/>
      <c r="AU16" s="61"/>
      <c r="AV16" s="61"/>
      <c r="AW16" s="61"/>
      <c r="AX16" s="61"/>
      <c r="AY16" s="62"/>
      <c r="AZ16" s="62"/>
      <c r="BA16" s="62"/>
      <c r="BB16" s="62"/>
      <c r="BC16" s="62"/>
      <c r="BD16" s="62"/>
      <c r="BE16" s="153"/>
      <c r="BF16" s="61"/>
      <c r="BG16" s="153"/>
      <c r="BH16" s="163"/>
      <c r="BI16" s="163"/>
      <c r="BJ16" s="163"/>
      <c r="BK16" s="164"/>
      <c r="BL16" s="60"/>
      <c r="BM16" s="61"/>
      <c r="BN16" s="61"/>
      <c r="BO16" s="61"/>
      <c r="BP16" s="61"/>
      <c r="BQ16" s="61"/>
      <c r="BR16" s="62"/>
      <c r="BS16" s="62"/>
      <c r="BT16" s="62"/>
      <c r="BU16" s="62"/>
      <c r="BV16" s="62"/>
      <c r="BW16" s="61"/>
      <c r="BX16" s="153"/>
      <c r="BY16" s="61"/>
      <c r="BZ16" s="153"/>
      <c r="CA16" s="163"/>
      <c r="CB16" s="163"/>
      <c r="CC16" s="163"/>
      <c r="CD16" s="164"/>
      <c r="CE16" s="60"/>
      <c r="CF16" s="61"/>
      <c r="CG16" s="61"/>
      <c r="CH16" s="61"/>
      <c r="CI16" s="61"/>
      <c r="CJ16" s="61"/>
      <c r="CK16" s="62"/>
      <c r="CL16" s="62"/>
      <c r="CM16" s="62"/>
      <c r="CN16" s="62"/>
      <c r="CO16" s="62"/>
      <c r="CP16" s="61"/>
      <c r="CQ16" s="153"/>
      <c r="CR16" s="61"/>
      <c r="CS16" s="153"/>
      <c r="CT16" s="163"/>
      <c r="CU16" s="163"/>
      <c r="CV16" s="163"/>
      <c r="CW16" s="164"/>
      <c r="CX16" s="60"/>
      <c r="CY16" s="61"/>
      <c r="CZ16" s="61"/>
      <c r="DA16" s="61"/>
      <c r="DB16" s="61"/>
      <c r="DC16" s="61"/>
      <c r="DD16" s="61"/>
      <c r="DE16" s="61"/>
      <c r="DF16" s="62"/>
      <c r="DG16" s="62"/>
      <c r="DH16" s="62"/>
      <c r="DI16" s="61"/>
      <c r="DJ16" s="153"/>
      <c r="DK16" s="61"/>
      <c r="DL16" s="153"/>
      <c r="DM16" s="62"/>
      <c r="DN16" s="62"/>
      <c r="DO16" s="62"/>
      <c r="DP16" s="63"/>
      <c r="DQ16" s="60"/>
      <c r="DR16" s="61"/>
      <c r="DS16" s="61"/>
      <c r="DT16" s="61"/>
      <c r="DU16" s="61"/>
      <c r="DV16" s="61"/>
      <c r="DW16" s="61"/>
      <c r="DX16" s="61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3"/>
      <c r="EJ16" s="162"/>
      <c r="EO16" s="89"/>
    </row>
    <row r="17" spans="1:145" x14ac:dyDescent="0.2">
      <c r="A17" s="199" t="e">
        <v>#DIV/0!</v>
      </c>
      <c r="B17" s="229"/>
      <c r="C17" s="120" t="e">
        <v>#DIV/0!</v>
      </c>
      <c r="D17" s="34"/>
      <c r="E17" s="200"/>
      <c r="F17" s="205"/>
      <c r="G17" s="230">
        <v>125.82739726027397</v>
      </c>
      <c r="H17" s="202"/>
      <c r="I17" s="231">
        <v>127.40821917808219</v>
      </c>
      <c r="J17" s="231" t="s">
        <v>727</v>
      </c>
      <c r="K17" s="231" t="s">
        <v>981</v>
      </c>
      <c r="L17" s="231" t="s">
        <v>988</v>
      </c>
      <c r="M17" s="203"/>
      <c r="N17" s="203"/>
      <c r="O17" s="203"/>
      <c r="P17" s="204"/>
      <c r="Q17" s="193" t="e">
        <v>#DIV/0!</v>
      </c>
      <c r="R17" s="194" t="e">
        <v>#DIV/0!</v>
      </c>
      <c r="S17" s="194" t="e">
        <v>#DIV/0!</v>
      </c>
      <c r="T17" s="194" t="e">
        <v>#DIV/0!</v>
      </c>
      <c r="U17" s="194" t="e">
        <v>#DIV/0!</v>
      </c>
      <c r="V17" s="194" t="e">
        <v>#DIV/0!</v>
      </c>
      <c r="W17" s="208" t="b">
        <v>0</v>
      </c>
      <c r="X17" s="183" t="e">
        <v>#DIV/0!</v>
      </c>
      <c r="Y17" s="183">
        <v>0</v>
      </c>
      <c r="Z17" s="183">
        <v>0</v>
      </c>
      <c r="AA17" s="184">
        <v>0</v>
      </c>
      <c r="AB17" s="183">
        <v>0</v>
      </c>
      <c r="AC17" s="183">
        <v>0</v>
      </c>
      <c r="AD17" s="288">
        <v>0</v>
      </c>
      <c r="AE17" s="288">
        <v>0</v>
      </c>
      <c r="AF17" s="185">
        <v>0</v>
      </c>
      <c r="AG17" s="185">
        <v>0</v>
      </c>
      <c r="AH17" s="185">
        <v>0</v>
      </c>
      <c r="AI17" s="183" t="e">
        <v>#DIV/0!</v>
      </c>
      <c r="AJ17" s="186" t="e">
        <v>#DIV/0!</v>
      </c>
      <c r="AK17" s="48">
        <v>10</v>
      </c>
      <c r="AL17" s="232" t="e">
        <v>#DIV/0!</v>
      </c>
      <c r="AM17" s="232">
        <v>0</v>
      </c>
      <c r="AN17" s="232">
        <v>0</v>
      </c>
      <c r="AO17" s="232">
        <v>0</v>
      </c>
      <c r="AP17" s="232" t="e">
        <v>#DIV/0!</v>
      </c>
      <c r="AQ17" s="232">
        <v>0</v>
      </c>
      <c r="AR17" s="233">
        <v>0</v>
      </c>
      <c r="AS17" s="60"/>
      <c r="AT17" s="61"/>
      <c r="AU17" s="61"/>
      <c r="AV17" s="61"/>
      <c r="AW17" s="61"/>
      <c r="AX17" s="61"/>
      <c r="AY17" s="62"/>
      <c r="AZ17" s="62"/>
      <c r="BA17" s="62"/>
      <c r="BB17" s="62"/>
      <c r="BC17" s="62"/>
      <c r="BD17" s="61"/>
      <c r="BE17" s="153"/>
      <c r="BF17" s="61"/>
      <c r="BG17" s="153"/>
      <c r="BH17" s="62"/>
      <c r="BI17" s="62"/>
      <c r="BJ17" s="62"/>
      <c r="BK17" s="63"/>
      <c r="BL17" s="60"/>
      <c r="BM17" s="61"/>
      <c r="BN17" s="61"/>
      <c r="BO17" s="61"/>
      <c r="BP17" s="61"/>
      <c r="BQ17" s="61"/>
      <c r="BR17" s="62"/>
      <c r="BS17" s="62"/>
      <c r="BT17" s="62"/>
      <c r="BU17" s="62"/>
      <c r="BV17" s="62"/>
      <c r="BW17" s="61"/>
      <c r="BX17" s="153"/>
      <c r="BY17" s="61"/>
      <c r="BZ17" s="153"/>
      <c r="CA17" s="62"/>
      <c r="CB17" s="62"/>
      <c r="CC17" s="62"/>
      <c r="CD17" s="63"/>
      <c r="CE17" s="60"/>
      <c r="CF17" s="61"/>
      <c r="CG17" s="61"/>
      <c r="CH17" s="61"/>
      <c r="CI17" s="61"/>
      <c r="CJ17" s="61"/>
      <c r="CK17" s="62"/>
      <c r="CL17" s="62"/>
      <c r="CM17" s="62"/>
      <c r="CN17" s="62"/>
      <c r="CO17" s="62"/>
      <c r="CP17" s="61"/>
      <c r="CQ17" s="153"/>
      <c r="CR17" s="61"/>
      <c r="CS17" s="153"/>
      <c r="CT17" s="62"/>
      <c r="CU17" s="62"/>
      <c r="CV17" s="62"/>
      <c r="CW17" s="63"/>
      <c r="CX17" s="60"/>
      <c r="CY17" s="61"/>
      <c r="CZ17" s="61"/>
      <c r="DA17" s="61"/>
      <c r="DB17" s="61"/>
      <c r="DC17" s="61"/>
      <c r="DD17" s="61"/>
      <c r="DE17" s="61"/>
      <c r="DF17" s="62"/>
      <c r="DG17" s="62"/>
      <c r="DH17" s="62"/>
      <c r="DI17" s="61"/>
      <c r="DJ17" s="153"/>
      <c r="DK17" s="61"/>
      <c r="DL17" s="153"/>
      <c r="DM17" s="62"/>
      <c r="DN17" s="62"/>
      <c r="DO17" s="62"/>
      <c r="DP17" s="63"/>
      <c r="DQ17" s="60"/>
      <c r="DR17" s="61"/>
      <c r="DS17" s="61"/>
      <c r="DT17" s="61"/>
      <c r="DU17" s="61"/>
      <c r="DV17" s="61"/>
      <c r="DW17" s="61"/>
      <c r="DX17" s="61"/>
      <c r="DY17" s="62"/>
      <c r="DZ17" s="62"/>
      <c r="EA17" s="62"/>
      <c r="EB17" s="61"/>
      <c r="EC17" s="153"/>
      <c r="ED17" s="61"/>
      <c r="EE17" s="153"/>
      <c r="EF17" s="62"/>
      <c r="EG17" s="62"/>
      <c r="EH17" s="62"/>
      <c r="EI17" s="63"/>
      <c r="EJ17" s="162"/>
      <c r="EO17" s="89"/>
    </row>
    <row r="18" spans="1:145" x14ac:dyDescent="0.2">
      <c r="A18" s="199" t="e">
        <v>#DIV/0!</v>
      </c>
      <c r="B18" s="234"/>
      <c r="C18" s="120" t="e">
        <v>#DIV/0!</v>
      </c>
      <c r="D18" s="34"/>
      <c r="E18" s="200"/>
      <c r="F18" s="205"/>
      <c r="G18" s="230">
        <v>125.82739726027397</v>
      </c>
      <c r="H18" s="202"/>
      <c r="I18" s="231">
        <v>127.40821917808219</v>
      </c>
      <c r="J18" s="231" t="s">
        <v>727</v>
      </c>
      <c r="K18" s="231" t="s">
        <v>981</v>
      </c>
      <c r="L18" s="231" t="s">
        <v>988</v>
      </c>
      <c r="M18" s="203"/>
      <c r="N18" s="203"/>
      <c r="O18" s="203"/>
      <c r="P18" s="204"/>
      <c r="Q18" s="193" t="e">
        <v>#DIV/0!</v>
      </c>
      <c r="R18" s="194" t="e">
        <v>#DIV/0!</v>
      </c>
      <c r="S18" s="194" t="e">
        <v>#DIV/0!</v>
      </c>
      <c r="T18" s="194" t="e">
        <v>#DIV/0!</v>
      </c>
      <c r="U18" s="194" t="e">
        <v>#DIV/0!</v>
      </c>
      <c r="V18" s="194" t="e">
        <v>#DIV/0!</v>
      </c>
      <c r="W18" s="208" t="b">
        <v>0</v>
      </c>
      <c r="X18" s="183" t="e">
        <v>#DIV/0!</v>
      </c>
      <c r="Y18" s="183">
        <v>0</v>
      </c>
      <c r="Z18" s="183">
        <v>0</v>
      </c>
      <c r="AA18" s="184">
        <v>0</v>
      </c>
      <c r="AB18" s="183">
        <v>0</v>
      </c>
      <c r="AC18" s="183">
        <v>0</v>
      </c>
      <c r="AD18" s="288">
        <v>0</v>
      </c>
      <c r="AE18" s="288">
        <v>0</v>
      </c>
      <c r="AF18" s="185">
        <v>0</v>
      </c>
      <c r="AG18" s="185">
        <v>0</v>
      </c>
      <c r="AH18" s="185">
        <v>0</v>
      </c>
      <c r="AI18" s="183" t="e">
        <v>#DIV/0!</v>
      </c>
      <c r="AJ18" s="186" t="e">
        <v>#DIV/0!</v>
      </c>
      <c r="AK18" s="48">
        <v>10</v>
      </c>
      <c r="AL18" s="232" t="e">
        <v>#DIV/0!</v>
      </c>
      <c r="AM18" s="232">
        <v>0</v>
      </c>
      <c r="AN18" s="232">
        <v>0</v>
      </c>
      <c r="AO18" s="232">
        <v>0</v>
      </c>
      <c r="AP18" s="232" t="e">
        <v>#DIV/0!</v>
      </c>
      <c r="AQ18" s="232">
        <v>0</v>
      </c>
      <c r="AR18" s="233">
        <v>0</v>
      </c>
      <c r="AS18" s="60"/>
      <c r="AT18" s="61"/>
      <c r="AU18" s="61"/>
      <c r="AV18" s="61"/>
      <c r="AW18" s="61"/>
      <c r="AX18" s="61"/>
      <c r="AY18" s="62"/>
      <c r="AZ18" s="62"/>
      <c r="BA18" s="62"/>
      <c r="BB18" s="62"/>
      <c r="BC18" s="62"/>
      <c r="BD18" s="61"/>
      <c r="BE18" s="153"/>
      <c r="BF18" s="61"/>
      <c r="BG18" s="153"/>
      <c r="BH18" s="62"/>
      <c r="BI18" s="62"/>
      <c r="BJ18" s="62"/>
      <c r="BK18" s="63"/>
      <c r="BL18" s="60"/>
      <c r="BM18" s="61"/>
      <c r="BN18" s="61"/>
      <c r="BO18" s="61"/>
      <c r="BP18" s="61"/>
      <c r="BQ18" s="61"/>
      <c r="BR18" s="62"/>
      <c r="BS18" s="62"/>
      <c r="BT18" s="62"/>
      <c r="BU18" s="62"/>
      <c r="BV18" s="62"/>
      <c r="BW18" s="61"/>
      <c r="BX18" s="153"/>
      <c r="BY18" s="61"/>
      <c r="BZ18" s="153"/>
      <c r="CA18" s="62"/>
      <c r="CB18" s="62"/>
      <c r="CC18" s="62"/>
      <c r="CD18" s="63"/>
      <c r="CE18" s="60"/>
      <c r="CF18" s="61"/>
      <c r="CG18" s="61"/>
      <c r="CH18" s="61"/>
      <c r="CI18" s="61"/>
      <c r="CJ18" s="61"/>
      <c r="CK18" s="62"/>
      <c r="CL18" s="62"/>
      <c r="CM18" s="62"/>
      <c r="CN18" s="62"/>
      <c r="CO18" s="62"/>
      <c r="CP18" s="61"/>
      <c r="CQ18" s="153"/>
      <c r="CR18" s="61"/>
      <c r="CS18" s="153"/>
      <c r="CT18" s="62"/>
      <c r="CU18" s="62"/>
      <c r="CV18" s="62"/>
      <c r="CW18" s="63"/>
      <c r="CX18" s="60"/>
      <c r="CY18" s="61"/>
      <c r="CZ18" s="61"/>
      <c r="DA18" s="61"/>
      <c r="DB18" s="61"/>
      <c r="DC18" s="61"/>
      <c r="DD18" s="62"/>
      <c r="DE18" s="61"/>
      <c r="DF18" s="62"/>
      <c r="DG18" s="62"/>
      <c r="DH18" s="62"/>
      <c r="DI18" s="61"/>
      <c r="DJ18" s="153"/>
      <c r="DK18" s="61"/>
      <c r="DL18" s="153"/>
      <c r="DM18" s="62"/>
      <c r="DN18" s="62"/>
      <c r="DO18" s="62"/>
      <c r="DP18" s="63"/>
      <c r="DQ18" s="60"/>
      <c r="DR18" s="61"/>
      <c r="DS18" s="61"/>
      <c r="DT18" s="61"/>
      <c r="DU18" s="61"/>
      <c r="DV18" s="61"/>
      <c r="DW18" s="62"/>
      <c r="DX18" s="61"/>
      <c r="DY18" s="62"/>
      <c r="DZ18" s="62"/>
      <c r="EA18" s="62"/>
      <c r="EB18" s="61"/>
      <c r="EC18" s="153"/>
      <c r="ED18" s="61"/>
      <c r="EE18" s="153"/>
      <c r="EF18" s="62"/>
      <c r="EG18" s="62"/>
      <c r="EH18" s="62"/>
      <c r="EI18" s="63"/>
      <c r="EJ18" s="162"/>
      <c r="EO18" s="31"/>
    </row>
    <row r="19" spans="1:145" x14ac:dyDescent="0.2">
      <c r="A19" s="199" t="e">
        <v>#DIV/0!</v>
      </c>
      <c r="B19" s="234"/>
      <c r="C19" s="120" t="e">
        <v>#DIV/0!</v>
      </c>
      <c r="D19" s="34"/>
      <c r="E19" s="200"/>
      <c r="F19" s="205"/>
      <c r="G19" s="230">
        <v>125.82739726027397</v>
      </c>
      <c r="H19" s="202"/>
      <c r="I19" s="231">
        <v>127.40821917808219</v>
      </c>
      <c r="J19" s="231" t="s">
        <v>727</v>
      </c>
      <c r="K19" s="231" t="s">
        <v>981</v>
      </c>
      <c r="L19" s="231" t="s">
        <v>988</v>
      </c>
      <c r="M19" s="203"/>
      <c r="N19" s="203"/>
      <c r="O19" s="203"/>
      <c r="P19" s="204"/>
      <c r="Q19" s="193" t="e">
        <v>#DIV/0!</v>
      </c>
      <c r="R19" s="194" t="e">
        <v>#DIV/0!</v>
      </c>
      <c r="S19" s="194" t="e">
        <v>#DIV/0!</v>
      </c>
      <c r="T19" s="194" t="e">
        <v>#DIV/0!</v>
      </c>
      <c r="U19" s="194" t="e">
        <v>#DIV/0!</v>
      </c>
      <c r="V19" s="194" t="e">
        <v>#DIV/0!</v>
      </c>
      <c r="W19" s="208" t="b">
        <v>0</v>
      </c>
      <c r="X19" s="183" t="e">
        <v>#DIV/0!</v>
      </c>
      <c r="Y19" s="183">
        <v>0</v>
      </c>
      <c r="Z19" s="183">
        <v>0</v>
      </c>
      <c r="AA19" s="184">
        <v>0</v>
      </c>
      <c r="AB19" s="183">
        <v>0</v>
      </c>
      <c r="AC19" s="183">
        <v>0</v>
      </c>
      <c r="AD19" s="288">
        <v>0</v>
      </c>
      <c r="AE19" s="288">
        <v>0</v>
      </c>
      <c r="AF19" s="185">
        <v>0</v>
      </c>
      <c r="AG19" s="185">
        <v>0</v>
      </c>
      <c r="AH19" s="185">
        <v>0</v>
      </c>
      <c r="AI19" s="183" t="e">
        <v>#DIV/0!</v>
      </c>
      <c r="AJ19" s="186" t="e">
        <v>#DIV/0!</v>
      </c>
      <c r="AK19" s="48">
        <v>10</v>
      </c>
      <c r="AL19" s="232" t="e">
        <v>#DIV/0!</v>
      </c>
      <c r="AM19" s="232">
        <v>0</v>
      </c>
      <c r="AN19" s="232">
        <v>0</v>
      </c>
      <c r="AO19" s="232">
        <v>0</v>
      </c>
      <c r="AP19" s="232" t="e">
        <v>#DIV/0!</v>
      </c>
      <c r="AQ19" s="232">
        <v>0</v>
      </c>
      <c r="AR19" s="233">
        <v>0</v>
      </c>
      <c r="AS19" s="60"/>
      <c r="AT19" s="61"/>
      <c r="AU19" s="61"/>
      <c r="AV19" s="61"/>
      <c r="AW19" s="61"/>
      <c r="AX19" s="61"/>
      <c r="AY19" s="62"/>
      <c r="AZ19" s="62"/>
      <c r="BA19" s="62"/>
      <c r="BB19" s="62"/>
      <c r="BC19" s="62"/>
      <c r="BD19" s="61"/>
      <c r="BE19" s="153"/>
      <c r="BF19" s="61"/>
      <c r="BG19" s="153"/>
      <c r="BH19" s="62"/>
      <c r="BI19" s="62"/>
      <c r="BJ19" s="62"/>
      <c r="BK19" s="63"/>
      <c r="BL19" s="60"/>
      <c r="BM19" s="61"/>
      <c r="BN19" s="61"/>
      <c r="BO19" s="61"/>
      <c r="BP19" s="61"/>
      <c r="BQ19" s="61"/>
      <c r="BR19" s="62"/>
      <c r="BS19" s="62"/>
      <c r="BT19" s="62"/>
      <c r="BU19" s="62"/>
      <c r="BV19" s="62"/>
      <c r="BW19" s="61"/>
      <c r="BX19" s="153"/>
      <c r="BY19" s="61"/>
      <c r="BZ19" s="153"/>
      <c r="CA19" s="62"/>
      <c r="CB19" s="62"/>
      <c r="CC19" s="62"/>
      <c r="CD19" s="63"/>
      <c r="CE19" s="60"/>
      <c r="CF19" s="61"/>
      <c r="CG19" s="61"/>
      <c r="CH19" s="61"/>
      <c r="CI19" s="61"/>
      <c r="CJ19" s="61"/>
      <c r="CK19" s="62"/>
      <c r="CL19" s="62"/>
      <c r="CM19" s="62"/>
      <c r="CN19" s="62"/>
      <c r="CO19" s="62"/>
      <c r="CP19" s="61"/>
      <c r="CQ19" s="153"/>
      <c r="CR19" s="61"/>
      <c r="CS19" s="153"/>
      <c r="CT19" s="62"/>
      <c r="CU19" s="62"/>
      <c r="CV19" s="62"/>
      <c r="CW19" s="63"/>
      <c r="CX19" s="60"/>
      <c r="CY19" s="61"/>
      <c r="CZ19" s="61"/>
      <c r="DA19" s="61"/>
      <c r="DB19" s="61"/>
      <c r="DC19" s="61"/>
      <c r="DD19" s="61"/>
      <c r="DE19" s="61"/>
      <c r="DF19" s="62"/>
      <c r="DG19" s="62"/>
      <c r="DH19" s="62"/>
      <c r="DI19" s="61"/>
      <c r="DJ19" s="153"/>
      <c r="DK19" s="61"/>
      <c r="DL19" s="153"/>
      <c r="DM19" s="62"/>
      <c r="DN19" s="62"/>
      <c r="DO19" s="62"/>
      <c r="DP19" s="63"/>
      <c r="DQ19" s="60"/>
      <c r="DR19" s="61"/>
      <c r="DS19" s="61"/>
      <c r="DT19" s="61"/>
      <c r="DU19" s="61"/>
      <c r="DV19" s="61"/>
      <c r="DW19" s="61"/>
      <c r="DX19" s="61"/>
      <c r="DY19" s="62"/>
      <c r="DZ19" s="62"/>
      <c r="EA19" s="62"/>
      <c r="EB19" s="61"/>
      <c r="EC19" s="153"/>
      <c r="ED19" s="61"/>
      <c r="EE19" s="153"/>
      <c r="EF19" s="62"/>
      <c r="EG19" s="62"/>
      <c r="EH19" s="62"/>
      <c r="EI19" s="63"/>
      <c r="EJ19" s="108"/>
      <c r="EO19" s="31"/>
    </row>
    <row r="20" spans="1:145" x14ac:dyDescent="0.2">
      <c r="A20" s="199" t="e">
        <v>#DIV/0!</v>
      </c>
      <c r="B20" s="234"/>
      <c r="C20" s="120" t="e">
        <v>#DIV/0!</v>
      </c>
      <c r="D20" s="34"/>
      <c r="E20" s="200"/>
      <c r="F20" s="201"/>
      <c r="G20" s="230">
        <v>125.82739726027397</v>
      </c>
      <c r="H20" s="202"/>
      <c r="I20" s="231">
        <v>127.40821917808219</v>
      </c>
      <c r="J20" s="231" t="s">
        <v>727</v>
      </c>
      <c r="K20" s="231" t="s">
        <v>981</v>
      </c>
      <c r="L20" s="231" t="s">
        <v>988</v>
      </c>
      <c r="M20" s="203"/>
      <c r="N20" s="203"/>
      <c r="O20" s="203"/>
      <c r="P20" s="204"/>
      <c r="Q20" s="193" t="e">
        <v>#DIV/0!</v>
      </c>
      <c r="R20" s="194" t="e">
        <v>#DIV/0!</v>
      </c>
      <c r="S20" s="194" t="e">
        <v>#DIV/0!</v>
      </c>
      <c r="T20" s="194" t="e">
        <v>#DIV/0!</v>
      </c>
      <c r="U20" s="194" t="e">
        <v>#DIV/0!</v>
      </c>
      <c r="V20" s="194" t="e">
        <v>#DIV/0!</v>
      </c>
      <c r="W20" s="208" t="b">
        <v>0</v>
      </c>
      <c r="X20" s="183" t="e">
        <v>#DIV/0!</v>
      </c>
      <c r="Y20" s="183">
        <v>0</v>
      </c>
      <c r="Z20" s="183">
        <v>0</v>
      </c>
      <c r="AA20" s="184">
        <v>0</v>
      </c>
      <c r="AB20" s="183">
        <v>0</v>
      </c>
      <c r="AC20" s="183">
        <v>0</v>
      </c>
      <c r="AD20" s="288">
        <v>0</v>
      </c>
      <c r="AE20" s="288">
        <v>0</v>
      </c>
      <c r="AF20" s="185">
        <v>0</v>
      </c>
      <c r="AG20" s="185">
        <v>0</v>
      </c>
      <c r="AH20" s="185">
        <v>0</v>
      </c>
      <c r="AI20" s="183" t="e">
        <v>#DIV/0!</v>
      </c>
      <c r="AJ20" s="186" t="e">
        <v>#DIV/0!</v>
      </c>
      <c r="AK20" s="48">
        <v>10</v>
      </c>
      <c r="AL20" s="232" t="e">
        <v>#DIV/0!</v>
      </c>
      <c r="AM20" s="232">
        <v>0</v>
      </c>
      <c r="AN20" s="232">
        <v>0</v>
      </c>
      <c r="AO20" s="232">
        <v>0</v>
      </c>
      <c r="AP20" s="232" t="e">
        <v>#DIV/0!</v>
      </c>
      <c r="AQ20" s="232">
        <v>0</v>
      </c>
      <c r="AR20" s="233">
        <v>0</v>
      </c>
      <c r="AS20" s="60"/>
      <c r="AT20" s="61"/>
      <c r="AU20" s="61"/>
      <c r="AV20" s="61"/>
      <c r="AW20" s="61"/>
      <c r="AX20" s="61"/>
      <c r="AY20" s="62"/>
      <c r="AZ20" s="62"/>
      <c r="BA20" s="62"/>
      <c r="BB20" s="62"/>
      <c r="BC20" s="62"/>
      <c r="BD20" s="61"/>
      <c r="BE20" s="153"/>
      <c r="BF20" s="61"/>
      <c r="BG20" s="153"/>
      <c r="BH20" s="62"/>
      <c r="BI20" s="62"/>
      <c r="BJ20" s="62"/>
      <c r="BK20" s="63"/>
      <c r="BL20" s="60"/>
      <c r="BM20" s="61"/>
      <c r="BN20" s="61"/>
      <c r="BO20" s="61"/>
      <c r="BP20" s="61"/>
      <c r="BQ20" s="61"/>
      <c r="BR20" s="62"/>
      <c r="BS20" s="62"/>
      <c r="BT20" s="62"/>
      <c r="BU20" s="62"/>
      <c r="BV20" s="62"/>
      <c r="BW20" s="61"/>
      <c r="BX20" s="153"/>
      <c r="BY20" s="61"/>
      <c r="BZ20" s="153"/>
      <c r="CA20" s="62"/>
      <c r="CB20" s="62"/>
      <c r="CC20" s="62"/>
      <c r="CD20" s="63"/>
      <c r="CE20" s="60"/>
      <c r="CF20" s="61"/>
      <c r="CG20" s="61"/>
      <c r="CH20" s="61"/>
      <c r="CI20" s="61"/>
      <c r="CJ20" s="61"/>
      <c r="CK20" s="62"/>
      <c r="CL20" s="62"/>
      <c r="CM20" s="62"/>
      <c r="CN20" s="62"/>
      <c r="CO20" s="62"/>
      <c r="CP20" s="61"/>
      <c r="CQ20" s="153"/>
      <c r="CR20" s="61"/>
      <c r="CS20" s="153"/>
      <c r="CT20" s="62"/>
      <c r="CU20" s="62"/>
      <c r="CV20" s="62"/>
      <c r="CW20" s="63"/>
      <c r="CX20" s="60"/>
      <c r="CY20" s="61"/>
      <c r="CZ20" s="61"/>
      <c r="DA20" s="61"/>
      <c r="DB20" s="61"/>
      <c r="DC20" s="61"/>
      <c r="DD20" s="61"/>
      <c r="DE20" s="61"/>
      <c r="DF20" s="62"/>
      <c r="DG20" s="62"/>
      <c r="DH20" s="62"/>
      <c r="DI20" s="61"/>
      <c r="DJ20" s="153"/>
      <c r="DK20" s="61"/>
      <c r="DL20" s="153"/>
      <c r="DM20" s="62"/>
      <c r="DN20" s="62"/>
      <c r="DO20" s="62"/>
      <c r="DP20" s="63"/>
      <c r="DQ20" s="60"/>
      <c r="DR20" s="61"/>
      <c r="DS20" s="61"/>
      <c r="DT20" s="61"/>
      <c r="DU20" s="61"/>
      <c r="DV20" s="61"/>
      <c r="DW20" s="61"/>
      <c r="DX20" s="61"/>
      <c r="DY20" s="62"/>
      <c r="DZ20" s="62"/>
      <c r="EA20" s="62"/>
      <c r="EB20" s="61"/>
      <c r="EC20" s="153"/>
      <c r="ED20" s="61"/>
      <c r="EE20" s="153"/>
      <c r="EF20" s="62"/>
      <c r="EG20" s="62"/>
      <c r="EH20" s="62"/>
      <c r="EI20" s="63"/>
      <c r="EJ20" s="108"/>
      <c r="EO20" s="31"/>
    </row>
    <row r="21" spans="1:145" x14ac:dyDescent="0.2">
      <c r="A21" s="199" t="e">
        <v>#DIV/0!</v>
      </c>
      <c r="B21" s="234"/>
      <c r="C21" s="120" t="e">
        <v>#DIV/0!</v>
      </c>
      <c r="D21" s="34"/>
      <c r="E21" s="200"/>
      <c r="F21" s="205"/>
      <c r="G21" s="230">
        <v>125.82739726027397</v>
      </c>
      <c r="H21" s="231"/>
      <c r="I21" s="231">
        <v>127.40821917808219</v>
      </c>
      <c r="J21" s="231" t="s">
        <v>727</v>
      </c>
      <c r="K21" s="231" t="s">
        <v>981</v>
      </c>
      <c r="L21" s="231" t="s">
        <v>988</v>
      </c>
      <c r="M21" s="203"/>
      <c r="N21" s="203"/>
      <c r="O21" s="203"/>
      <c r="P21" s="204"/>
      <c r="Q21" s="193" t="e">
        <v>#DIV/0!</v>
      </c>
      <c r="R21" s="194" t="e">
        <v>#DIV/0!</v>
      </c>
      <c r="S21" s="194" t="e">
        <v>#DIV/0!</v>
      </c>
      <c r="T21" s="194" t="e">
        <v>#DIV/0!</v>
      </c>
      <c r="U21" s="194" t="e">
        <v>#DIV/0!</v>
      </c>
      <c r="V21" s="194" t="e">
        <v>#DIV/0!</v>
      </c>
      <c r="W21" s="208" t="b">
        <v>0</v>
      </c>
      <c r="X21" s="183" t="e">
        <v>#DIV/0!</v>
      </c>
      <c r="Y21" s="183">
        <v>0</v>
      </c>
      <c r="Z21" s="183">
        <v>0</v>
      </c>
      <c r="AA21" s="184">
        <v>0</v>
      </c>
      <c r="AB21" s="183">
        <v>0</v>
      </c>
      <c r="AC21" s="183">
        <v>0</v>
      </c>
      <c r="AD21" s="288">
        <v>0</v>
      </c>
      <c r="AE21" s="288">
        <v>0</v>
      </c>
      <c r="AF21" s="185">
        <v>0</v>
      </c>
      <c r="AG21" s="185">
        <v>0</v>
      </c>
      <c r="AH21" s="185">
        <v>0</v>
      </c>
      <c r="AI21" s="183" t="e">
        <v>#DIV/0!</v>
      </c>
      <c r="AJ21" s="186" t="e">
        <v>#DIV/0!</v>
      </c>
      <c r="AK21" s="48">
        <v>10</v>
      </c>
      <c r="AL21" s="232" t="e">
        <v>#DIV/0!</v>
      </c>
      <c r="AM21" s="232">
        <v>0</v>
      </c>
      <c r="AN21" s="232">
        <v>0</v>
      </c>
      <c r="AO21" s="232">
        <v>0</v>
      </c>
      <c r="AP21" s="232" t="e">
        <v>#DIV/0!</v>
      </c>
      <c r="AQ21" s="232">
        <v>0</v>
      </c>
      <c r="AR21" s="233">
        <v>0</v>
      </c>
      <c r="AS21" s="60"/>
      <c r="AT21" s="61"/>
      <c r="AU21" s="61"/>
      <c r="AV21" s="61"/>
      <c r="AW21" s="61"/>
      <c r="AX21" s="61"/>
      <c r="AY21" s="62"/>
      <c r="AZ21" s="62"/>
      <c r="BA21" s="62"/>
      <c r="BB21" s="62"/>
      <c r="BC21" s="62"/>
      <c r="BD21" s="61"/>
      <c r="BE21" s="153"/>
      <c r="BF21" s="61"/>
      <c r="BG21" s="153"/>
      <c r="BH21" s="62"/>
      <c r="BI21" s="62"/>
      <c r="BJ21" s="62"/>
      <c r="BK21" s="63"/>
      <c r="BL21" s="60"/>
      <c r="BM21" s="61"/>
      <c r="BN21" s="61"/>
      <c r="BO21" s="61"/>
      <c r="BP21" s="61"/>
      <c r="BQ21" s="61"/>
      <c r="BR21" s="62"/>
      <c r="BS21" s="62"/>
      <c r="BT21" s="62"/>
      <c r="BU21" s="62"/>
      <c r="BV21" s="62"/>
      <c r="BW21" s="61"/>
      <c r="BX21" s="153"/>
      <c r="BY21" s="61"/>
      <c r="BZ21" s="153"/>
      <c r="CA21" s="62"/>
      <c r="CB21" s="62"/>
      <c r="CC21" s="62"/>
      <c r="CD21" s="63"/>
      <c r="CE21" s="60"/>
      <c r="CF21" s="61"/>
      <c r="CG21" s="61"/>
      <c r="CH21" s="61"/>
      <c r="CI21" s="61"/>
      <c r="CJ21" s="61"/>
      <c r="CK21" s="62"/>
      <c r="CL21" s="62"/>
      <c r="CM21" s="62"/>
      <c r="CN21" s="62"/>
      <c r="CO21" s="62"/>
      <c r="CP21" s="61"/>
      <c r="CQ21" s="153"/>
      <c r="CR21" s="61"/>
      <c r="CS21" s="153"/>
      <c r="CT21" s="62"/>
      <c r="CU21" s="62"/>
      <c r="CV21" s="62"/>
      <c r="CW21" s="63"/>
      <c r="CX21" s="60"/>
      <c r="CY21" s="61"/>
      <c r="CZ21" s="61"/>
      <c r="DA21" s="61"/>
      <c r="DB21" s="61"/>
      <c r="DC21" s="61"/>
      <c r="DD21" s="62"/>
      <c r="DE21" s="61"/>
      <c r="DF21" s="62"/>
      <c r="DG21" s="62"/>
      <c r="DH21" s="62"/>
      <c r="DI21" s="61"/>
      <c r="DJ21" s="153"/>
      <c r="DK21" s="61"/>
      <c r="DL21" s="153"/>
      <c r="DM21" s="62"/>
      <c r="DN21" s="62"/>
      <c r="DO21" s="62"/>
      <c r="DP21" s="63"/>
      <c r="DQ21" s="60"/>
      <c r="DR21" s="61"/>
      <c r="DS21" s="61"/>
      <c r="DT21" s="61"/>
      <c r="DU21" s="61"/>
      <c r="DV21" s="61"/>
      <c r="DW21" s="62"/>
      <c r="DX21" s="61"/>
      <c r="DY21" s="62"/>
      <c r="DZ21" s="62"/>
      <c r="EA21" s="62"/>
      <c r="EB21" s="61"/>
      <c r="EC21" s="153"/>
      <c r="ED21" s="61"/>
      <c r="EE21" s="153"/>
      <c r="EF21" s="62"/>
      <c r="EG21" s="62"/>
      <c r="EH21" s="62"/>
      <c r="EI21" s="63"/>
      <c r="EJ21" s="31"/>
      <c r="EK21" s="89"/>
      <c r="EL21" s="89"/>
      <c r="EM21" s="89"/>
      <c r="EN21" s="89"/>
      <c r="EO21" s="89"/>
    </row>
    <row r="22" spans="1:145" x14ac:dyDescent="0.2">
      <c r="A22" s="199" t="e">
        <v>#DIV/0!</v>
      </c>
      <c r="B22" s="234"/>
      <c r="C22" s="120" t="e">
        <v>#DIV/0!</v>
      </c>
      <c r="D22" s="34"/>
      <c r="E22" s="200"/>
      <c r="F22" s="205"/>
      <c r="G22" s="230">
        <v>125.82739726027397</v>
      </c>
      <c r="H22" s="202"/>
      <c r="I22" s="231">
        <v>127.40821917808219</v>
      </c>
      <c r="J22" s="231" t="s">
        <v>727</v>
      </c>
      <c r="K22" s="231" t="s">
        <v>981</v>
      </c>
      <c r="L22" s="231" t="s">
        <v>988</v>
      </c>
      <c r="M22" s="203"/>
      <c r="N22" s="203"/>
      <c r="O22" s="203"/>
      <c r="P22" s="204"/>
      <c r="Q22" s="193" t="e">
        <v>#DIV/0!</v>
      </c>
      <c r="R22" s="194" t="e">
        <v>#DIV/0!</v>
      </c>
      <c r="S22" s="194" t="e">
        <v>#DIV/0!</v>
      </c>
      <c r="T22" s="194" t="e">
        <v>#DIV/0!</v>
      </c>
      <c r="U22" s="194" t="e">
        <v>#DIV/0!</v>
      </c>
      <c r="V22" s="194" t="e">
        <v>#DIV/0!</v>
      </c>
      <c r="W22" s="208" t="b">
        <v>0</v>
      </c>
      <c r="X22" s="183" t="e">
        <v>#DIV/0!</v>
      </c>
      <c r="Y22" s="183">
        <v>0</v>
      </c>
      <c r="Z22" s="183">
        <v>0</v>
      </c>
      <c r="AA22" s="184">
        <v>0</v>
      </c>
      <c r="AB22" s="183">
        <v>0</v>
      </c>
      <c r="AC22" s="183">
        <v>0</v>
      </c>
      <c r="AD22" s="288">
        <v>0</v>
      </c>
      <c r="AE22" s="288">
        <v>0</v>
      </c>
      <c r="AF22" s="185">
        <v>0</v>
      </c>
      <c r="AG22" s="185">
        <v>0</v>
      </c>
      <c r="AH22" s="185">
        <v>0</v>
      </c>
      <c r="AI22" s="183" t="e">
        <v>#DIV/0!</v>
      </c>
      <c r="AJ22" s="186" t="e">
        <v>#DIV/0!</v>
      </c>
      <c r="AK22" s="48">
        <v>10</v>
      </c>
      <c r="AL22" s="232" t="e">
        <v>#DIV/0!</v>
      </c>
      <c r="AM22" s="232">
        <v>0</v>
      </c>
      <c r="AN22" s="232">
        <v>0</v>
      </c>
      <c r="AO22" s="232">
        <v>0</v>
      </c>
      <c r="AP22" s="232" t="e">
        <v>#DIV/0!</v>
      </c>
      <c r="AQ22" s="232">
        <v>0</v>
      </c>
      <c r="AR22" s="233">
        <v>0</v>
      </c>
      <c r="AS22" s="60"/>
      <c r="AT22" s="61"/>
      <c r="AU22" s="61"/>
      <c r="AV22" s="61"/>
      <c r="AW22" s="61"/>
      <c r="AX22" s="61"/>
      <c r="AY22" s="62"/>
      <c r="AZ22" s="62"/>
      <c r="BA22" s="62"/>
      <c r="BB22" s="62"/>
      <c r="BC22" s="62"/>
      <c r="BD22" s="61"/>
      <c r="BE22" s="153"/>
      <c r="BF22" s="61"/>
      <c r="BG22" s="153"/>
      <c r="BH22" s="62"/>
      <c r="BI22" s="62"/>
      <c r="BJ22" s="62"/>
      <c r="BK22" s="63"/>
      <c r="BL22" s="60"/>
      <c r="BM22" s="61"/>
      <c r="BN22" s="61"/>
      <c r="BO22" s="61"/>
      <c r="BP22" s="61"/>
      <c r="BQ22" s="61"/>
      <c r="BR22" s="62"/>
      <c r="BS22" s="62"/>
      <c r="BT22" s="62"/>
      <c r="BU22" s="62"/>
      <c r="BV22" s="62"/>
      <c r="BW22" s="61"/>
      <c r="BX22" s="153"/>
      <c r="BY22" s="61"/>
      <c r="BZ22" s="153"/>
      <c r="CA22" s="62"/>
      <c r="CB22" s="62"/>
      <c r="CC22" s="62"/>
      <c r="CD22" s="63"/>
      <c r="CE22" s="60"/>
      <c r="CF22" s="61"/>
      <c r="CG22" s="61"/>
      <c r="CH22" s="61"/>
      <c r="CI22" s="61"/>
      <c r="CJ22" s="61"/>
      <c r="CK22" s="62"/>
      <c r="CL22" s="62"/>
      <c r="CM22" s="62"/>
      <c r="CN22" s="62"/>
      <c r="CO22" s="62"/>
      <c r="CP22" s="61"/>
      <c r="CQ22" s="153"/>
      <c r="CR22" s="61"/>
      <c r="CS22" s="153"/>
      <c r="CT22" s="62"/>
      <c r="CU22" s="62"/>
      <c r="CV22" s="62"/>
      <c r="CW22" s="63"/>
      <c r="CX22" s="60"/>
      <c r="CY22" s="61"/>
      <c r="CZ22" s="61"/>
      <c r="DA22" s="61"/>
      <c r="DB22" s="61"/>
      <c r="DC22" s="61"/>
      <c r="DD22" s="62"/>
      <c r="DE22" s="61"/>
      <c r="DF22" s="62"/>
      <c r="DG22" s="62"/>
      <c r="DH22" s="62"/>
      <c r="DI22" s="61"/>
      <c r="DJ22" s="153"/>
      <c r="DK22" s="61"/>
      <c r="DL22" s="153"/>
      <c r="DM22" s="62"/>
      <c r="DN22" s="62"/>
      <c r="DO22" s="62"/>
      <c r="DP22" s="63"/>
      <c r="DQ22" s="60"/>
      <c r="DR22" s="61"/>
      <c r="DS22" s="61"/>
      <c r="DT22" s="61"/>
      <c r="DU22" s="61"/>
      <c r="DV22" s="61"/>
      <c r="DW22" s="62"/>
      <c r="DX22" s="61"/>
      <c r="DY22" s="62"/>
      <c r="DZ22" s="62"/>
      <c r="EA22" s="62"/>
      <c r="EB22" s="61"/>
      <c r="EC22" s="153"/>
      <c r="ED22" s="61"/>
      <c r="EE22" s="153"/>
      <c r="EF22" s="62"/>
      <c r="EG22" s="62"/>
      <c r="EH22" s="62"/>
      <c r="EI22" s="63"/>
      <c r="EJ22" s="89"/>
      <c r="EK22" s="89"/>
      <c r="EL22" s="89"/>
      <c r="EM22" s="89"/>
      <c r="EN22" s="89"/>
      <c r="EO22" s="89"/>
    </row>
    <row r="23" spans="1:145" x14ac:dyDescent="0.2">
      <c r="A23" s="199" t="e">
        <v>#DIV/0!</v>
      </c>
      <c r="B23" s="234"/>
      <c r="C23" s="120" t="e">
        <v>#DIV/0!</v>
      </c>
      <c r="D23" s="121"/>
      <c r="E23" s="200"/>
      <c r="F23" s="205"/>
      <c r="G23" s="230">
        <v>125.82739726027397</v>
      </c>
      <c r="H23" s="202"/>
      <c r="I23" s="231">
        <v>127.40821917808219</v>
      </c>
      <c r="J23" s="231" t="s">
        <v>727</v>
      </c>
      <c r="K23" s="231" t="s">
        <v>981</v>
      </c>
      <c r="L23" s="231" t="s">
        <v>988</v>
      </c>
      <c r="M23" s="203"/>
      <c r="N23" s="203"/>
      <c r="O23" s="203"/>
      <c r="P23" s="204"/>
      <c r="Q23" s="193" t="e">
        <v>#DIV/0!</v>
      </c>
      <c r="R23" s="194" t="e">
        <v>#DIV/0!</v>
      </c>
      <c r="S23" s="194" t="e">
        <v>#DIV/0!</v>
      </c>
      <c r="T23" s="194" t="e">
        <v>#DIV/0!</v>
      </c>
      <c r="U23" s="194" t="e">
        <v>#DIV/0!</v>
      </c>
      <c r="V23" s="194" t="e">
        <v>#DIV/0!</v>
      </c>
      <c r="W23" s="208" t="b">
        <v>0</v>
      </c>
      <c r="X23" s="183" t="e">
        <v>#DIV/0!</v>
      </c>
      <c r="Y23" s="183">
        <v>0</v>
      </c>
      <c r="Z23" s="183">
        <v>0</v>
      </c>
      <c r="AA23" s="184">
        <v>0</v>
      </c>
      <c r="AB23" s="183">
        <v>0</v>
      </c>
      <c r="AC23" s="183">
        <v>0</v>
      </c>
      <c r="AD23" s="288">
        <v>0</v>
      </c>
      <c r="AE23" s="288">
        <v>0</v>
      </c>
      <c r="AF23" s="185">
        <v>0</v>
      </c>
      <c r="AG23" s="185">
        <v>0</v>
      </c>
      <c r="AH23" s="185">
        <v>0</v>
      </c>
      <c r="AI23" s="183" t="e">
        <v>#DIV/0!</v>
      </c>
      <c r="AJ23" s="186" t="e">
        <v>#DIV/0!</v>
      </c>
      <c r="AK23" s="48">
        <v>10</v>
      </c>
      <c r="AL23" s="232" t="e">
        <v>#DIV/0!</v>
      </c>
      <c r="AM23" s="232">
        <v>0</v>
      </c>
      <c r="AN23" s="232">
        <v>0</v>
      </c>
      <c r="AO23" s="232">
        <v>0</v>
      </c>
      <c r="AP23" s="232" t="e">
        <v>#DIV/0!</v>
      </c>
      <c r="AQ23" s="232">
        <v>0</v>
      </c>
      <c r="AR23" s="233">
        <v>0</v>
      </c>
      <c r="AS23" s="60"/>
      <c r="AT23" s="61"/>
      <c r="AU23" s="61"/>
      <c r="AV23" s="61"/>
      <c r="AW23" s="61"/>
      <c r="AX23" s="61"/>
      <c r="AY23" s="62"/>
      <c r="AZ23" s="62"/>
      <c r="BA23" s="62"/>
      <c r="BB23" s="62"/>
      <c r="BC23" s="62"/>
      <c r="BD23" s="62"/>
      <c r="BE23" s="153"/>
      <c r="BF23" s="61"/>
      <c r="BG23" s="153"/>
      <c r="BH23" s="163"/>
      <c r="BI23" s="163"/>
      <c r="BJ23" s="163"/>
      <c r="BK23" s="164"/>
      <c r="BL23" s="60"/>
      <c r="BM23" s="61"/>
      <c r="BN23" s="61"/>
      <c r="BO23" s="61"/>
      <c r="BP23" s="61"/>
      <c r="BQ23" s="61"/>
      <c r="BR23" s="62"/>
      <c r="BS23" s="62"/>
      <c r="BT23" s="62"/>
      <c r="BU23" s="62"/>
      <c r="BV23" s="62"/>
      <c r="BW23" s="61"/>
      <c r="BX23" s="153"/>
      <c r="BY23" s="61"/>
      <c r="BZ23" s="153"/>
      <c r="CA23" s="163"/>
      <c r="CB23" s="163"/>
      <c r="CC23" s="163"/>
      <c r="CD23" s="164"/>
      <c r="CE23" s="60"/>
      <c r="CF23" s="61"/>
      <c r="CG23" s="61"/>
      <c r="CH23" s="61"/>
      <c r="CI23" s="61"/>
      <c r="CJ23" s="61"/>
      <c r="CK23" s="62"/>
      <c r="CL23" s="62"/>
      <c r="CM23" s="62"/>
      <c r="CN23" s="62"/>
      <c r="CO23" s="62"/>
      <c r="CP23" s="61"/>
      <c r="CQ23" s="153"/>
      <c r="CR23" s="61"/>
      <c r="CS23" s="153"/>
      <c r="CT23" s="163"/>
      <c r="CU23" s="163"/>
      <c r="CV23" s="163"/>
      <c r="CW23" s="164"/>
      <c r="CX23" s="60"/>
      <c r="CY23" s="61"/>
      <c r="CZ23" s="61"/>
      <c r="DA23" s="61"/>
      <c r="DB23" s="61"/>
      <c r="DC23" s="61"/>
      <c r="DD23" s="61"/>
      <c r="DE23" s="61"/>
      <c r="DF23" s="62"/>
      <c r="DG23" s="62"/>
      <c r="DH23" s="62"/>
      <c r="DI23" s="61"/>
      <c r="DJ23" s="153"/>
      <c r="DK23" s="61"/>
      <c r="DL23" s="153"/>
      <c r="DM23" s="62"/>
      <c r="DN23" s="62"/>
      <c r="DO23" s="62"/>
      <c r="DP23" s="63"/>
      <c r="DQ23" s="60"/>
      <c r="DR23" s="61"/>
      <c r="DS23" s="61"/>
      <c r="DT23" s="61"/>
      <c r="DU23" s="61"/>
      <c r="DV23" s="61"/>
      <c r="DW23" s="61"/>
      <c r="DX23" s="61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3"/>
      <c r="EJ23" s="89"/>
      <c r="EK23" s="89"/>
      <c r="EL23" s="89"/>
      <c r="EM23" s="89"/>
      <c r="EN23" s="89"/>
      <c r="EO23" s="89"/>
    </row>
    <row r="24" spans="1:145" x14ac:dyDescent="0.2">
      <c r="A24" s="199" t="e">
        <v>#DIV/0!</v>
      </c>
      <c r="B24" s="234"/>
      <c r="C24" s="120" t="e">
        <v>#DIV/0!</v>
      </c>
      <c r="D24" s="34"/>
      <c r="E24" s="200"/>
      <c r="F24" s="205"/>
      <c r="G24" s="230">
        <v>125.82739726027397</v>
      </c>
      <c r="H24" s="202"/>
      <c r="I24" s="231">
        <v>127.40821917808219</v>
      </c>
      <c r="J24" s="231" t="s">
        <v>727</v>
      </c>
      <c r="K24" s="231" t="s">
        <v>981</v>
      </c>
      <c r="L24" s="231" t="s">
        <v>988</v>
      </c>
      <c r="M24" s="203"/>
      <c r="N24" s="203"/>
      <c r="O24" s="203"/>
      <c r="P24" s="204"/>
      <c r="Q24" s="193" t="e">
        <v>#DIV/0!</v>
      </c>
      <c r="R24" s="194" t="e">
        <v>#DIV/0!</v>
      </c>
      <c r="S24" s="194" t="e">
        <v>#DIV/0!</v>
      </c>
      <c r="T24" s="194" t="e">
        <v>#DIV/0!</v>
      </c>
      <c r="U24" s="194" t="e">
        <v>#DIV/0!</v>
      </c>
      <c r="V24" s="194" t="e">
        <v>#DIV/0!</v>
      </c>
      <c r="W24" s="208" t="b">
        <v>0</v>
      </c>
      <c r="X24" s="183" t="e">
        <v>#DIV/0!</v>
      </c>
      <c r="Y24" s="183">
        <v>0</v>
      </c>
      <c r="Z24" s="183">
        <v>0</v>
      </c>
      <c r="AA24" s="184">
        <v>0</v>
      </c>
      <c r="AB24" s="183">
        <v>0</v>
      </c>
      <c r="AC24" s="183">
        <v>0</v>
      </c>
      <c r="AD24" s="288">
        <v>0</v>
      </c>
      <c r="AE24" s="288">
        <v>0</v>
      </c>
      <c r="AF24" s="185">
        <v>0</v>
      </c>
      <c r="AG24" s="185">
        <v>0</v>
      </c>
      <c r="AH24" s="185">
        <v>0</v>
      </c>
      <c r="AI24" s="183" t="e">
        <v>#DIV/0!</v>
      </c>
      <c r="AJ24" s="186" t="e">
        <v>#DIV/0!</v>
      </c>
      <c r="AK24" s="48">
        <v>10</v>
      </c>
      <c r="AL24" s="232" t="e">
        <v>#DIV/0!</v>
      </c>
      <c r="AM24" s="232">
        <v>0</v>
      </c>
      <c r="AN24" s="232">
        <v>0</v>
      </c>
      <c r="AO24" s="232">
        <v>0</v>
      </c>
      <c r="AP24" s="232" t="e">
        <v>#DIV/0!</v>
      </c>
      <c r="AQ24" s="232">
        <v>0</v>
      </c>
      <c r="AR24" s="233">
        <v>0</v>
      </c>
      <c r="AS24" s="60"/>
      <c r="AT24" s="61"/>
      <c r="AU24" s="61"/>
      <c r="AV24" s="61"/>
      <c r="AW24" s="61"/>
      <c r="AX24" s="61"/>
      <c r="AY24" s="62"/>
      <c r="AZ24" s="62"/>
      <c r="BA24" s="62"/>
      <c r="BB24" s="62"/>
      <c r="BC24" s="62"/>
      <c r="BD24" s="61"/>
      <c r="BE24" s="153"/>
      <c r="BF24" s="61"/>
      <c r="BG24" s="153"/>
      <c r="BH24" s="62"/>
      <c r="BI24" s="62"/>
      <c r="BJ24" s="62"/>
      <c r="BK24" s="63"/>
      <c r="BL24" s="60"/>
      <c r="BM24" s="61"/>
      <c r="BN24" s="61"/>
      <c r="BO24" s="61"/>
      <c r="BP24" s="61"/>
      <c r="BQ24" s="61"/>
      <c r="BR24" s="62"/>
      <c r="BS24" s="62"/>
      <c r="BT24" s="62"/>
      <c r="BU24" s="62"/>
      <c r="BV24" s="62"/>
      <c r="BW24" s="61"/>
      <c r="BX24" s="153"/>
      <c r="BY24" s="61"/>
      <c r="BZ24" s="153"/>
      <c r="CA24" s="62"/>
      <c r="CB24" s="62"/>
      <c r="CC24" s="62"/>
      <c r="CD24" s="63"/>
      <c r="CE24" s="60"/>
      <c r="CF24" s="61"/>
      <c r="CG24" s="61"/>
      <c r="CH24" s="61"/>
      <c r="CI24" s="61"/>
      <c r="CJ24" s="61"/>
      <c r="CK24" s="62"/>
      <c r="CL24" s="62"/>
      <c r="CM24" s="62"/>
      <c r="CN24" s="62"/>
      <c r="CO24" s="62"/>
      <c r="CP24" s="61"/>
      <c r="CQ24" s="153"/>
      <c r="CR24" s="61"/>
      <c r="CS24" s="153"/>
      <c r="CT24" s="62"/>
      <c r="CU24" s="62"/>
      <c r="CV24" s="62"/>
      <c r="CW24" s="63"/>
      <c r="CX24" s="60"/>
      <c r="CY24" s="61"/>
      <c r="CZ24" s="61"/>
      <c r="DA24" s="61"/>
      <c r="DB24" s="61"/>
      <c r="DC24" s="61"/>
      <c r="DD24" s="61"/>
      <c r="DE24" s="61"/>
      <c r="DF24" s="62"/>
      <c r="DG24" s="62"/>
      <c r="DH24" s="62"/>
      <c r="DI24" s="61"/>
      <c r="DJ24" s="153"/>
      <c r="DK24" s="61"/>
      <c r="DL24" s="153"/>
      <c r="DM24" s="62"/>
      <c r="DN24" s="62"/>
      <c r="DO24" s="62"/>
      <c r="DP24" s="63"/>
      <c r="DQ24" s="60"/>
      <c r="DR24" s="61"/>
      <c r="DS24" s="61"/>
      <c r="DT24" s="61"/>
      <c r="DU24" s="61"/>
      <c r="DV24" s="61"/>
      <c r="DW24" s="61"/>
      <c r="DX24" s="61"/>
      <c r="DY24" s="62"/>
      <c r="DZ24" s="62"/>
      <c r="EA24" s="62"/>
      <c r="EB24" s="61"/>
      <c r="EC24" s="153"/>
      <c r="ED24" s="61"/>
      <c r="EE24" s="153"/>
      <c r="EF24" s="62"/>
      <c r="EG24" s="62"/>
      <c r="EH24" s="62"/>
      <c r="EI24" s="63"/>
      <c r="EJ24" s="89"/>
    </row>
    <row r="25" spans="1:145" x14ac:dyDescent="0.2">
      <c r="A25" s="199" t="e">
        <v>#DIV/0!</v>
      </c>
      <c r="B25" s="305"/>
      <c r="C25" s="120" t="e">
        <v>#DIV/0!</v>
      </c>
      <c r="D25" s="34"/>
      <c r="E25" s="200"/>
      <c r="F25" s="205"/>
      <c r="G25" s="230">
        <v>125.82739726027397</v>
      </c>
      <c r="H25" s="202"/>
      <c r="I25" s="231">
        <v>127.40821917808219</v>
      </c>
      <c r="J25" s="231" t="s">
        <v>727</v>
      </c>
      <c r="K25" s="231" t="s">
        <v>981</v>
      </c>
      <c r="L25" s="231" t="s">
        <v>988</v>
      </c>
      <c r="M25" s="203"/>
      <c r="N25" s="203"/>
      <c r="O25" s="203"/>
      <c r="P25" s="204"/>
      <c r="Q25" s="193" t="e">
        <v>#DIV/0!</v>
      </c>
      <c r="R25" s="194" t="e">
        <v>#DIV/0!</v>
      </c>
      <c r="S25" s="194" t="e">
        <v>#DIV/0!</v>
      </c>
      <c r="T25" s="194" t="e">
        <v>#DIV/0!</v>
      </c>
      <c r="U25" s="194" t="e">
        <v>#DIV/0!</v>
      </c>
      <c r="V25" s="194" t="e">
        <v>#DIV/0!</v>
      </c>
      <c r="W25" s="208" t="b">
        <v>0</v>
      </c>
      <c r="X25" s="183" t="e">
        <v>#DIV/0!</v>
      </c>
      <c r="Y25" s="183">
        <v>0</v>
      </c>
      <c r="Z25" s="183">
        <v>0</v>
      </c>
      <c r="AA25" s="184">
        <v>0</v>
      </c>
      <c r="AB25" s="183">
        <v>0</v>
      </c>
      <c r="AC25" s="183">
        <v>0</v>
      </c>
      <c r="AD25" s="288">
        <v>0</v>
      </c>
      <c r="AE25" s="288">
        <v>0</v>
      </c>
      <c r="AF25" s="185">
        <v>0</v>
      </c>
      <c r="AG25" s="185">
        <v>0</v>
      </c>
      <c r="AH25" s="185">
        <v>0</v>
      </c>
      <c r="AI25" s="183" t="e">
        <v>#DIV/0!</v>
      </c>
      <c r="AJ25" s="186" t="e">
        <v>#DIV/0!</v>
      </c>
      <c r="AK25" s="48">
        <v>10</v>
      </c>
      <c r="AL25" s="232" t="e">
        <v>#DIV/0!</v>
      </c>
      <c r="AM25" s="232">
        <v>0</v>
      </c>
      <c r="AN25" s="232">
        <v>0</v>
      </c>
      <c r="AO25" s="232">
        <v>0</v>
      </c>
      <c r="AP25" s="232" t="e">
        <v>#DIV/0!</v>
      </c>
      <c r="AQ25" s="232">
        <v>0</v>
      </c>
      <c r="AR25" s="233">
        <v>0</v>
      </c>
      <c r="AS25" s="60"/>
      <c r="AT25" s="61"/>
      <c r="AU25" s="61"/>
      <c r="AV25" s="61"/>
      <c r="AW25" s="61"/>
      <c r="AX25" s="61"/>
      <c r="AY25" s="62"/>
      <c r="AZ25" s="62"/>
      <c r="BA25" s="62"/>
      <c r="BB25" s="62"/>
      <c r="BC25" s="62"/>
      <c r="BD25" s="61"/>
      <c r="BE25" s="153"/>
      <c r="BF25" s="61"/>
      <c r="BG25" s="153"/>
      <c r="BH25" s="62"/>
      <c r="BI25" s="62"/>
      <c r="BJ25" s="62"/>
      <c r="BK25" s="63"/>
      <c r="BL25" s="60"/>
      <c r="BM25" s="61"/>
      <c r="BN25" s="61"/>
      <c r="BO25" s="61"/>
      <c r="BP25" s="61"/>
      <c r="BQ25" s="61"/>
      <c r="BR25" s="62"/>
      <c r="BS25" s="62"/>
      <c r="BT25" s="62"/>
      <c r="BU25" s="62"/>
      <c r="BV25" s="62"/>
      <c r="BW25" s="61"/>
      <c r="BX25" s="153"/>
      <c r="BY25" s="61"/>
      <c r="BZ25" s="153"/>
      <c r="CA25" s="62"/>
      <c r="CB25" s="62"/>
      <c r="CC25" s="62"/>
      <c r="CD25" s="63"/>
      <c r="CE25" s="60"/>
      <c r="CF25" s="61"/>
      <c r="CG25" s="61"/>
      <c r="CH25" s="61"/>
      <c r="CI25" s="61"/>
      <c r="CJ25" s="61"/>
      <c r="CK25" s="62"/>
      <c r="CL25" s="62"/>
      <c r="CM25" s="62"/>
      <c r="CN25" s="62"/>
      <c r="CO25" s="62"/>
      <c r="CP25" s="61"/>
      <c r="CQ25" s="153"/>
      <c r="CR25" s="61"/>
      <c r="CS25" s="153"/>
      <c r="CT25" s="62"/>
      <c r="CU25" s="62"/>
      <c r="CV25" s="62"/>
      <c r="CW25" s="63"/>
      <c r="CX25" s="60"/>
      <c r="CY25" s="61"/>
      <c r="CZ25" s="61"/>
      <c r="DA25" s="61"/>
      <c r="DB25" s="61"/>
      <c r="DC25" s="61"/>
      <c r="DD25" s="61"/>
      <c r="DE25" s="61"/>
      <c r="DF25" s="62"/>
      <c r="DG25" s="62"/>
      <c r="DH25" s="62"/>
      <c r="DI25" s="61"/>
      <c r="DJ25" s="153"/>
      <c r="DK25" s="61"/>
      <c r="DL25" s="153"/>
      <c r="DM25" s="62"/>
      <c r="DN25" s="62"/>
      <c r="DO25" s="62"/>
      <c r="DP25" s="63"/>
      <c r="DQ25" s="60"/>
      <c r="DR25" s="61"/>
      <c r="DS25" s="61"/>
      <c r="DT25" s="61"/>
      <c r="DU25" s="61"/>
      <c r="DV25" s="61"/>
      <c r="DW25" s="61"/>
      <c r="DX25" s="61"/>
      <c r="DY25" s="62"/>
      <c r="DZ25" s="62"/>
      <c r="EA25" s="62"/>
      <c r="EB25" s="61"/>
      <c r="EC25" s="153"/>
      <c r="ED25" s="61"/>
      <c r="EE25" s="153"/>
      <c r="EF25" s="62"/>
      <c r="EG25" s="62"/>
      <c r="EH25" s="62"/>
      <c r="EI25" s="63"/>
      <c r="EJ25" s="89"/>
    </row>
    <row r="26" spans="1:145" x14ac:dyDescent="0.2">
      <c r="A26" s="199" t="e">
        <v>#DIV/0!</v>
      </c>
      <c r="B26" s="305"/>
      <c r="C26" s="120" t="e">
        <v>#DIV/0!</v>
      </c>
      <c r="D26" s="34"/>
      <c r="E26" s="200"/>
      <c r="F26" s="205"/>
      <c r="G26" s="230">
        <v>125.82739726027397</v>
      </c>
      <c r="H26" s="202"/>
      <c r="I26" s="231">
        <v>127.40821917808219</v>
      </c>
      <c r="J26" s="231" t="s">
        <v>727</v>
      </c>
      <c r="K26" s="231" t="s">
        <v>981</v>
      </c>
      <c r="L26" s="231" t="s">
        <v>988</v>
      </c>
      <c r="M26" s="203"/>
      <c r="N26" s="203"/>
      <c r="O26" s="203"/>
      <c r="P26" s="204"/>
      <c r="Q26" s="193" t="e">
        <v>#DIV/0!</v>
      </c>
      <c r="R26" s="194" t="e">
        <v>#DIV/0!</v>
      </c>
      <c r="S26" s="194" t="e">
        <v>#DIV/0!</v>
      </c>
      <c r="T26" s="194" t="e">
        <v>#DIV/0!</v>
      </c>
      <c r="U26" s="194" t="e">
        <v>#DIV/0!</v>
      </c>
      <c r="V26" s="194" t="e">
        <v>#DIV/0!</v>
      </c>
      <c r="W26" s="208" t="b">
        <v>0</v>
      </c>
      <c r="X26" s="183" t="e">
        <v>#DIV/0!</v>
      </c>
      <c r="Y26" s="183">
        <v>0</v>
      </c>
      <c r="Z26" s="183">
        <v>0</v>
      </c>
      <c r="AA26" s="184">
        <v>0</v>
      </c>
      <c r="AB26" s="183">
        <v>0</v>
      </c>
      <c r="AC26" s="183">
        <v>0</v>
      </c>
      <c r="AD26" s="288">
        <v>0</v>
      </c>
      <c r="AE26" s="288">
        <v>0</v>
      </c>
      <c r="AF26" s="185">
        <v>0</v>
      </c>
      <c r="AG26" s="185">
        <v>0</v>
      </c>
      <c r="AH26" s="185">
        <v>0</v>
      </c>
      <c r="AI26" s="183" t="e">
        <v>#DIV/0!</v>
      </c>
      <c r="AJ26" s="186" t="e">
        <v>#DIV/0!</v>
      </c>
      <c r="AK26" s="48">
        <v>10</v>
      </c>
      <c r="AL26" s="232" t="e">
        <v>#DIV/0!</v>
      </c>
      <c r="AM26" s="232">
        <v>0</v>
      </c>
      <c r="AN26" s="232">
        <v>0</v>
      </c>
      <c r="AO26" s="232">
        <v>0</v>
      </c>
      <c r="AP26" s="232" t="e">
        <v>#DIV/0!</v>
      </c>
      <c r="AQ26" s="232">
        <v>0</v>
      </c>
      <c r="AR26" s="233">
        <v>0</v>
      </c>
      <c r="AS26" s="60"/>
      <c r="AT26" s="61"/>
      <c r="AU26" s="61"/>
      <c r="AV26" s="61"/>
      <c r="AW26" s="61"/>
      <c r="AX26" s="61"/>
      <c r="AY26" s="62"/>
      <c r="AZ26" s="62"/>
      <c r="BA26" s="62"/>
      <c r="BB26" s="62"/>
      <c r="BC26" s="62"/>
      <c r="BD26" s="61"/>
      <c r="BE26" s="153"/>
      <c r="BF26" s="61"/>
      <c r="BG26" s="153"/>
      <c r="BH26" s="62"/>
      <c r="BI26" s="62"/>
      <c r="BJ26" s="62"/>
      <c r="BK26" s="63"/>
      <c r="BL26" s="60"/>
      <c r="BM26" s="61"/>
      <c r="BN26" s="61"/>
      <c r="BO26" s="61"/>
      <c r="BP26" s="61"/>
      <c r="BQ26" s="61"/>
      <c r="BR26" s="62"/>
      <c r="BS26" s="62"/>
      <c r="BT26" s="62"/>
      <c r="BU26" s="62"/>
      <c r="BV26" s="62"/>
      <c r="BW26" s="61"/>
      <c r="BX26" s="153"/>
      <c r="BY26" s="61"/>
      <c r="BZ26" s="153"/>
      <c r="CA26" s="62"/>
      <c r="CB26" s="62"/>
      <c r="CC26" s="62"/>
      <c r="CD26" s="63"/>
      <c r="CE26" s="60"/>
      <c r="CF26" s="61"/>
      <c r="CG26" s="61"/>
      <c r="CH26" s="61"/>
      <c r="CI26" s="61"/>
      <c r="CJ26" s="61"/>
      <c r="CK26" s="62"/>
      <c r="CL26" s="62"/>
      <c r="CM26" s="62"/>
      <c r="CN26" s="62"/>
      <c r="CO26" s="62"/>
      <c r="CP26" s="61"/>
      <c r="CQ26" s="153"/>
      <c r="CR26" s="61"/>
      <c r="CS26" s="153"/>
      <c r="CT26" s="62"/>
      <c r="CU26" s="62"/>
      <c r="CV26" s="62"/>
      <c r="CW26" s="63"/>
      <c r="CX26" s="60"/>
      <c r="CY26" s="61"/>
      <c r="CZ26" s="61"/>
      <c r="DA26" s="61"/>
      <c r="DB26" s="61"/>
      <c r="DC26" s="61"/>
      <c r="DD26" s="61"/>
      <c r="DE26" s="61"/>
      <c r="DF26" s="62"/>
      <c r="DG26" s="62"/>
      <c r="DH26" s="62"/>
      <c r="DI26" s="61"/>
      <c r="DJ26" s="153"/>
      <c r="DK26" s="61"/>
      <c r="DL26" s="153"/>
      <c r="DM26" s="62"/>
      <c r="DN26" s="62"/>
      <c r="DO26" s="62"/>
      <c r="DP26" s="63"/>
      <c r="DQ26" s="60"/>
      <c r="DR26" s="61"/>
      <c r="DS26" s="61"/>
      <c r="DT26" s="61"/>
      <c r="DU26" s="61"/>
      <c r="DV26" s="61"/>
      <c r="DW26" s="61"/>
      <c r="DX26" s="61"/>
      <c r="DY26" s="62"/>
      <c r="DZ26" s="62"/>
      <c r="EA26" s="62"/>
      <c r="EB26" s="61"/>
      <c r="EC26" s="153"/>
      <c r="ED26" s="61"/>
      <c r="EE26" s="153"/>
      <c r="EF26" s="62"/>
      <c r="EG26" s="62"/>
      <c r="EH26" s="62"/>
      <c r="EI26" s="63"/>
      <c r="EJ26" s="89"/>
    </row>
    <row r="27" spans="1:145" x14ac:dyDescent="0.2">
      <c r="A27" s="199" t="e">
        <v>#DIV/0!</v>
      </c>
      <c r="B27" s="305"/>
      <c r="C27" s="120" t="e">
        <v>#DIV/0!</v>
      </c>
      <c r="D27" s="34"/>
      <c r="E27" s="200"/>
      <c r="F27" s="205"/>
      <c r="G27" s="230">
        <v>125.82739726027397</v>
      </c>
      <c r="H27" s="202"/>
      <c r="I27" s="231">
        <v>127.40821917808219</v>
      </c>
      <c r="J27" s="231" t="s">
        <v>727</v>
      </c>
      <c r="K27" s="231" t="s">
        <v>981</v>
      </c>
      <c r="L27" s="231" t="s">
        <v>988</v>
      </c>
      <c r="M27" s="203"/>
      <c r="N27" s="203"/>
      <c r="O27" s="203"/>
      <c r="P27" s="204"/>
      <c r="Q27" s="193" t="e">
        <v>#DIV/0!</v>
      </c>
      <c r="R27" s="194" t="e">
        <v>#DIV/0!</v>
      </c>
      <c r="S27" s="194" t="e">
        <v>#DIV/0!</v>
      </c>
      <c r="T27" s="194" t="e">
        <v>#DIV/0!</v>
      </c>
      <c r="U27" s="194" t="e">
        <v>#DIV/0!</v>
      </c>
      <c r="V27" s="194" t="e">
        <v>#DIV/0!</v>
      </c>
      <c r="W27" s="208" t="b">
        <v>0</v>
      </c>
      <c r="X27" s="183" t="e">
        <v>#DIV/0!</v>
      </c>
      <c r="Y27" s="183">
        <v>0</v>
      </c>
      <c r="Z27" s="183">
        <v>0</v>
      </c>
      <c r="AA27" s="184">
        <v>0</v>
      </c>
      <c r="AB27" s="183">
        <v>0</v>
      </c>
      <c r="AC27" s="183">
        <v>0</v>
      </c>
      <c r="AD27" s="288">
        <v>0</v>
      </c>
      <c r="AE27" s="288">
        <v>0</v>
      </c>
      <c r="AF27" s="185">
        <v>0</v>
      </c>
      <c r="AG27" s="185">
        <v>0</v>
      </c>
      <c r="AH27" s="185">
        <v>0</v>
      </c>
      <c r="AI27" s="183" t="e">
        <v>#DIV/0!</v>
      </c>
      <c r="AJ27" s="186" t="e">
        <v>#DIV/0!</v>
      </c>
      <c r="AK27" s="48">
        <v>10</v>
      </c>
      <c r="AL27" s="232" t="e">
        <v>#DIV/0!</v>
      </c>
      <c r="AM27" s="232">
        <v>0</v>
      </c>
      <c r="AN27" s="232">
        <v>0</v>
      </c>
      <c r="AO27" s="232">
        <v>0</v>
      </c>
      <c r="AP27" s="232" t="e">
        <v>#DIV/0!</v>
      </c>
      <c r="AQ27" s="232">
        <v>0</v>
      </c>
      <c r="AR27" s="233">
        <v>0</v>
      </c>
      <c r="AS27" s="60"/>
      <c r="AT27" s="61"/>
      <c r="AU27" s="61"/>
      <c r="AV27" s="61"/>
      <c r="AW27" s="61"/>
      <c r="AX27" s="61"/>
      <c r="AY27" s="62"/>
      <c r="AZ27" s="62"/>
      <c r="BA27" s="62"/>
      <c r="BB27" s="62"/>
      <c r="BC27" s="62"/>
      <c r="BD27" s="61"/>
      <c r="BE27" s="153"/>
      <c r="BF27" s="61"/>
      <c r="BG27" s="153"/>
      <c r="BH27" s="62"/>
      <c r="BI27" s="62"/>
      <c r="BJ27" s="62"/>
      <c r="BK27" s="63"/>
      <c r="BL27" s="60"/>
      <c r="BM27" s="61"/>
      <c r="BN27" s="61"/>
      <c r="BO27" s="61"/>
      <c r="BP27" s="61"/>
      <c r="BQ27" s="61"/>
      <c r="BR27" s="62"/>
      <c r="BS27" s="62"/>
      <c r="BT27" s="62"/>
      <c r="BU27" s="62"/>
      <c r="BV27" s="62"/>
      <c r="BW27" s="61"/>
      <c r="BX27" s="153"/>
      <c r="BY27" s="61"/>
      <c r="BZ27" s="153"/>
      <c r="CA27" s="62"/>
      <c r="CB27" s="62"/>
      <c r="CC27" s="62"/>
      <c r="CD27" s="63"/>
      <c r="CE27" s="60"/>
      <c r="CF27" s="61"/>
      <c r="CG27" s="61"/>
      <c r="CH27" s="61"/>
      <c r="CI27" s="61"/>
      <c r="CJ27" s="61"/>
      <c r="CK27" s="62"/>
      <c r="CL27" s="62"/>
      <c r="CM27" s="62"/>
      <c r="CN27" s="62"/>
      <c r="CO27" s="62"/>
      <c r="CP27" s="61"/>
      <c r="CQ27" s="153"/>
      <c r="CR27" s="61"/>
      <c r="CS27" s="153"/>
      <c r="CT27" s="62"/>
      <c r="CU27" s="62"/>
      <c r="CV27" s="62"/>
      <c r="CW27" s="63"/>
      <c r="CX27" s="60"/>
      <c r="CY27" s="61"/>
      <c r="CZ27" s="61"/>
      <c r="DA27" s="61"/>
      <c r="DB27" s="61"/>
      <c r="DC27" s="61"/>
      <c r="DD27" s="61"/>
      <c r="DE27" s="61"/>
      <c r="DF27" s="62"/>
      <c r="DG27" s="62"/>
      <c r="DH27" s="62"/>
      <c r="DI27" s="61"/>
      <c r="DJ27" s="153"/>
      <c r="DK27" s="61"/>
      <c r="DL27" s="153"/>
      <c r="DM27" s="62"/>
      <c r="DN27" s="62"/>
      <c r="DO27" s="62"/>
      <c r="DP27" s="63"/>
      <c r="DQ27" s="60"/>
      <c r="DR27" s="61"/>
      <c r="DS27" s="61"/>
      <c r="DT27" s="61"/>
      <c r="DU27" s="61"/>
      <c r="DV27" s="61"/>
      <c r="DW27" s="61"/>
      <c r="DX27" s="61"/>
      <c r="DY27" s="62"/>
      <c r="DZ27" s="62"/>
      <c r="EA27" s="62"/>
      <c r="EB27" s="61"/>
      <c r="EC27" s="153"/>
      <c r="ED27" s="61"/>
      <c r="EE27" s="153"/>
      <c r="EF27" s="62"/>
      <c r="EG27" s="62"/>
      <c r="EH27" s="62"/>
      <c r="EI27" s="63"/>
      <c r="EJ27" s="89"/>
    </row>
    <row r="28" spans="1:145" x14ac:dyDescent="0.2">
      <c r="A28" s="199" t="e">
        <v>#DIV/0!</v>
      </c>
      <c r="B28" s="305"/>
      <c r="C28" s="120" t="e">
        <v>#DIV/0!</v>
      </c>
      <c r="D28" s="34"/>
      <c r="E28" s="200"/>
      <c r="F28" s="205"/>
      <c r="G28" s="230">
        <v>125.82739726027397</v>
      </c>
      <c r="H28" s="202"/>
      <c r="I28" s="231">
        <v>127.40821917808219</v>
      </c>
      <c r="J28" s="231" t="s">
        <v>727</v>
      </c>
      <c r="K28" s="231" t="s">
        <v>981</v>
      </c>
      <c r="L28" s="231" t="s">
        <v>988</v>
      </c>
      <c r="M28" s="203"/>
      <c r="N28" s="203"/>
      <c r="O28" s="203"/>
      <c r="P28" s="204"/>
      <c r="Q28" s="193" t="e">
        <v>#DIV/0!</v>
      </c>
      <c r="R28" s="194" t="e">
        <v>#DIV/0!</v>
      </c>
      <c r="S28" s="194" t="e">
        <v>#DIV/0!</v>
      </c>
      <c r="T28" s="194" t="e">
        <v>#DIV/0!</v>
      </c>
      <c r="U28" s="194" t="e">
        <v>#DIV/0!</v>
      </c>
      <c r="V28" s="194" t="e">
        <v>#DIV/0!</v>
      </c>
      <c r="W28" s="208" t="b">
        <v>0</v>
      </c>
      <c r="X28" s="183" t="e">
        <v>#DIV/0!</v>
      </c>
      <c r="Y28" s="183">
        <v>0</v>
      </c>
      <c r="Z28" s="183">
        <v>0</v>
      </c>
      <c r="AA28" s="184">
        <v>0</v>
      </c>
      <c r="AB28" s="183">
        <v>0</v>
      </c>
      <c r="AC28" s="183">
        <v>0</v>
      </c>
      <c r="AD28" s="288">
        <v>0</v>
      </c>
      <c r="AE28" s="288">
        <v>0</v>
      </c>
      <c r="AF28" s="185">
        <v>0</v>
      </c>
      <c r="AG28" s="185">
        <v>0</v>
      </c>
      <c r="AH28" s="185">
        <v>0</v>
      </c>
      <c r="AI28" s="183" t="e">
        <v>#DIV/0!</v>
      </c>
      <c r="AJ28" s="186" t="e">
        <v>#DIV/0!</v>
      </c>
      <c r="AK28" s="48">
        <v>10</v>
      </c>
      <c r="AL28" s="232" t="e">
        <v>#DIV/0!</v>
      </c>
      <c r="AM28" s="232">
        <v>0</v>
      </c>
      <c r="AN28" s="232">
        <v>0</v>
      </c>
      <c r="AO28" s="232">
        <v>0</v>
      </c>
      <c r="AP28" s="232" t="e">
        <v>#DIV/0!</v>
      </c>
      <c r="AQ28" s="232">
        <v>0</v>
      </c>
      <c r="AR28" s="233">
        <v>0</v>
      </c>
      <c r="AS28" s="60"/>
      <c r="AT28" s="61"/>
      <c r="AU28" s="61"/>
      <c r="AV28" s="61"/>
      <c r="AW28" s="61"/>
      <c r="AX28" s="61"/>
      <c r="AY28" s="62"/>
      <c r="AZ28" s="62"/>
      <c r="BA28" s="62"/>
      <c r="BB28" s="62"/>
      <c r="BC28" s="62"/>
      <c r="BD28" s="61"/>
      <c r="BE28" s="153"/>
      <c r="BF28" s="61"/>
      <c r="BG28" s="153"/>
      <c r="BH28" s="62"/>
      <c r="BI28" s="62"/>
      <c r="BJ28" s="62"/>
      <c r="BK28" s="63"/>
      <c r="BL28" s="60"/>
      <c r="BM28" s="61"/>
      <c r="BN28" s="61"/>
      <c r="BO28" s="61"/>
      <c r="BP28" s="61"/>
      <c r="BQ28" s="61"/>
      <c r="BR28" s="62"/>
      <c r="BS28" s="62"/>
      <c r="BT28" s="62"/>
      <c r="BU28" s="62"/>
      <c r="BV28" s="62"/>
      <c r="BW28" s="61"/>
      <c r="BX28" s="153"/>
      <c r="BY28" s="61"/>
      <c r="BZ28" s="153"/>
      <c r="CA28" s="62"/>
      <c r="CB28" s="62"/>
      <c r="CC28" s="62"/>
      <c r="CD28" s="63"/>
      <c r="CE28" s="60"/>
      <c r="CF28" s="61"/>
      <c r="CG28" s="61"/>
      <c r="CH28" s="61"/>
      <c r="CI28" s="61"/>
      <c r="CJ28" s="61"/>
      <c r="CK28" s="62"/>
      <c r="CL28" s="62"/>
      <c r="CM28" s="62"/>
      <c r="CN28" s="62"/>
      <c r="CO28" s="62"/>
      <c r="CP28" s="61"/>
      <c r="CQ28" s="153"/>
      <c r="CR28" s="61"/>
      <c r="CS28" s="153"/>
      <c r="CT28" s="62"/>
      <c r="CU28" s="62"/>
      <c r="CV28" s="62"/>
      <c r="CW28" s="63"/>
      <c r="CX28" s="60"/>
      <c r="CY28" s="61"/>
      <c r="CZ28" s="61"/>
      <c r="DA28" s="61"/>
      <c r="DB28" s="61"/>
      <c r="DC28" s="61"/>
      <c r="DD28" s="61"/>
      <c r="DE28" s="61"/>
      <c r="DF28" s="62"/>
      <c r="DG28" s="62"/>
      <c r="DH28" s="62"/>
      <c r="DI28" s="61"/>
      <c r="DJ28" s="153"/>
      <c r="DK28" s="61"/>
      <c r="DL28" s="153"/>
      <c r="DM28" s="62"/>
      <c r="DN28" s="62"/>
      <c r="DO28" s="62"/>
      <c r="DP28" s="63"/>
      <c r="DQ28" s="60"/>
      <c r="DR28" s="61"/>
      <c r="DS28" s="61"/>
      <c r="DT28" s="61"/>
      <c r="DU28" s="61"/>
      <c r="DV28" s="61"/>
      <c r="DW28" s="61"/>
      <c r="DX28" s="61"/>
      <c r="DY28" s="62"/>
      <c r="DZ28" s="62"/>
      <c r="EA28" s="62"/>
      <c r="EB28" s="61"/>
      <c r="EC28" s="153"/>
      <c r="ED28" s="61"/>
      <c r="EE28" s="153"/>
      <c r="EF28" s="62"/>
      <c r="EG28" s="62"/>
      <c r="EH28" s="62"/>
      <c r="EI28" s="63"/>
      <c r="EJ28" s="89"/>
    </row>
    <row r="29" spans="1:145" x14ac:dyDescent="0.2">
      <c r="A29" s="199" t="e">
        <v>#DIV/0!</v>
      </c>
      <c r="B29" s="234"/>
      <c r="C29" s="120" t="e">
        <v>#DIV/0!</v>
      </c>
      <c r="D29" s="34"/>
      <c r="E29" s="200"/>
      <c r="F29" s="205"/>
      <c r="G29" s="230">
        <v>125.82739726027397</v>
      </c>
      <c r="H29" s="202"/>
      <c r="I29" s="231">
        <v>127.40821917808219</v>
      </c>
      <c r="J29" s="231" t="s">
        <v>727</v>
      </c>
      <c r="K29" s="231" t="s">
        <v>981</v>
      </c>
      <c r="L29" s="231" t="s">
        <v>988</v>
      </c>
      <c r="M29" s="203"/>
      <c r="N29" s="203"/>
      <c r="O29" s="203"/>
      <c r="P29" s="204"/>
      <c r="Q29" s="193" t="e">
        <v>#DIV/0!</v>
      </c>
      <c r="R29" s="194" t="e">
        <v>#DIV/0!</v>
      </c>
      <c r="S29" s="194" t="e">
        <v>#DIV/0!</v>
      </c>
      <c r="T29" s="194" t="e">
        <v>#DIV/0!</v>
      </c>
      <c r="U29" s="194" t="e">
        <v>#DIV/0!</v>
      </c>
      <c r="V29" s="194" t="e">
        <v>#DIV/0!</v>
      </c>
      <c r="W29" s="208" t="b">
        <v>0</v>
      </c>
      <c r="X29" s="183" t="e">
        <v>#DIV/0!</v>
      </c>
      <c r="Y29" s="183">
        <v>0</v>
      </c>
      <c r="Z29" s="183">
        <v>0</v>
      </c>
      <c r="AA29" s="184">
        <v>0</v>
      </c>
      <c r="AB29" s="183">
        <v>0</v>
      </c>
      <c r="AC29" s="183">
        <v>0</v>
      </c>
      <c r="AD29" s="288">
        <v>0</v>
      </c>
      <c r="AE29" s="288">
        <v>0</v>
      </c>
      <c r="AF29" s="185">
        <v>0</v>
      </c>
      <c r="AG29" s="185">
        <v>0</v>
      </c>
      <c r="AH29" s="185">
        <v>0</v>
      </c>
      <c r="AI29" s="183" t="e">
        <v>#DIV/0!</v>
      </c>
      <c r="AJ29" s="186" t="e">
        <v>#DIV/0!</v>
      </c>
      <c r="AK29" s="48">
        <v>10</v>
      </c>
      <c r="AL29" s="232" t="e">
        <v>#DIV/0!</v>
      </c>
      <c r="AM29" s="232">
        <v>0</v>
      </c>
      <c r="AN29" s="232">
        <v>0</v>
      </c>
      <c r="AO29" s="232">
        <v>0</v>
      </c>
      <c r="AP29" s="232" t="e">
        <v>#DIV/0!</v>
      </c>
      <c r="AQ29" s="232">
        <v>0</v>
      </c>
      <c r="AR29" s="233">
        <v>0</v>
      </c>
      <c r="AS29" s="60"/>
      <c r="AT29" s="61"/>
      <c r="AU29" s="61"/>
      <c r="AV29" s="61"/>
      <c r="AW29" s="61"/>
      <c r="AX29" s="61"/>
      <c r="AY29" s="62"/>
      <c r="AZ29" s="62"/>
      <c r="BA29" s="62"/>
      <c r="BB29" s="62"/>
      <c r="BC29" s="62"/>
      <c r="BD29" s="61"/>
      <c r="BE29" s="153"/>
      <c r="BF29" s="61"/>
      <c r="BG29" s="153"/>
      <c r="BH29" s="62"/>
      <c r="BI29" s="62"/>
      <c r="BJ29" s="62"/>
      <c r="BK29" s="63"/>
      <c r="BL29" s="60"/>
      <c r="BM29" s="61"/>
      <c r="BN29" s="61"/>
      <c r="BO29" s="61"/>
      <c r="BP29" s="61"/>
      <c r="BQ29" s="61"/>
      <c r="BR29" s="62"/>
      <c r="BS29" s="62"/>
      <c r="BT29" s="62"/>
      <c r="BU29" s="62"/>
      <c r="BV29" s="62"/>
      <c r="BW29" s="61"/>
      <c r="BX29" s="153"/>
      <c r="BY29" s="61"/>
      <c r="BZ29" s="153"/>
      <c r="CA29" s="62"/>
      <c r="CB29" s="62"/>
      <c r="CC29" s="62"/>
      <c r="CD29" s="63"/>
      <c r="CE29" s="60"/>
      <c r="CF29" s="61"/>
      <c r="CG29" s="61"/>
      <c r="CH29" s="61"/>
      <c r="CI29" s="61"/>
      <c r="CJ29" s="61"/>
      <c r="CK29" s="62"/>
      <c r="CL29" s="62"/>
      <c r="CM29" s="62"/>
      <c r="CN29" s="62"/>
      <c r="CO29" s="62"/>
      <c r="CP29" s="61"/>
      <c r="CQ29" s="153"/>
      <c r="CR29" s="61"/>
      <c r="CS29" s="153"/>
      <c r="CT29" s="62"/>
      <c r="CU29" s="62"/>
      <c r="CV29" s="62"/>
      <c r="CW29" s="63"/>
      <c r="CX29" s="60"/>
      <c r="CY29" s="61"/>
      <c r="CZ29" s="61"/>
      <c r="DA29" s="61"/>
      <c r="DB29" s="61"/>
      <c r="DC29" s="61"/>
      <c r="DD29" s="62"/>
      <c r="DE29" s="61"/>
      <c r="DF29" s="62"/>
      <c r="DG29" s="62"/>
      <c r="DH29" s="62"/>
      <c r="DI29" s="61"/>
      <c r="DJ29" s="153"/>
      <c r="DK29" s="61"/>
      <c r="DL29" s="153"/>
      <c r="DM29" s="62"/>
      <c r="DN29" s="62"/>
      <c r="DO29" s="62"/>
      <c r="DP29" s="63"/>
      <c r="DQ29" s="60"/>
      <c r="DR29" s="61"/>
      <c r="DS29" s="61"/>
      <c r="DT29" s="61"/>
      <c r="DU29" s="61"/>
      <c r="DV29" s="61"/>
      <c r="DW29" s="62"/>
      <c r="DX29" s="61"/>
      <c r="DY29" s="62"/>
      <c r="DZ29" s="62"/>
      <c r="EA29" s="62"/>
      <c r="EB29" s="61"/>
      <c r="EC29" s="153"/>
      <c r="ED29" s="61"/>
      <c r="EE29" s="153"/>
      <c r="EF29" s="62"/>
      <c r="EG29" s="62"/>
      <c r="EH29" s="62"/>
      <c r="EI29" s="63"/>
    </row>
    <row r="30" spans="1:145" x14ac:dyDescent="0.2">
      <c r="A30" s="199" t="e">
        <v>#DIV/0!</v>
      </c>
      <c r="B30" s="234"/>
      <c r="C30" s="120" t="e">
        <v>#DIV/0!</v>
      </c>
      <c r="D30" s="34"/>
      <c r="E30" s="200"/>
      <c r="F30" s="205"/>
      <c r="G30" s="230">
        <v>125.82739726027397</v>
      </c>
      <c r="H30" s="202"/>
      <c r="I30" s="231">
        <v>127.40821917808219</v>
      </c>
      <c r="J30" s="231" t="s">
        <v>727</v>
      </c>
      <c r="K30" s="231" t="s">
        <v>981</v>
      </c>
      <c r="L30" s="231" t="s">
        <v>988</v>
      </c>
      <c r="M30" s="203"/>
      <c r="N30" s="203"/>
      <c r="O30" s="203"/>
      <c r="P30" s="204"/>
      <c r="Q30" s="193" t="e">
        <v>#DIV/0!</v>
      </c>
      <c r="R30" s="194" t="e">
        <v>#DIV/0!</v>
      </c>
      <c r="S30" s="194" t="e">
        <v>#DIV/0!</v>
      </c>
      <c r="T30" s="194" t="e">
        <v>#DIV/0!</v>
      </c>
      <c r="U30" s="194" t="e">
        <v>#DIV/0!</v>
      </c>
      <c r="V30" s="194" t="e">
        <v>#DIV/0!</v>
      </c>
      <c r="W30" s="208" t="b">
        <v>0</v>
      </c>
      <c r="X30" s="183" t="e">
        <v>#DIV/0!</v>
      </c>
      <c r="Y30" s="183">
        <v>0</v>
      </c>
      <c r="Z30" s="183">
        <v>0</v>
      </c>
      <c r="AA30" s="184">
        <v>0</v>
      </c>
      <c r="AB30" s="183">
        <v>0</v>
      </c>
      <c r="AC30" s="183">
        <v>0</v>
      </c>
      <c r="AD30" s="288">
        <v>0</v>
      </c>
      <c r="AE30" s="288">
        <v>0</v>
      </c>
      <c r="AF30" s="185">
        <v>0</v>
      </c>
      <c r="AG30" s="185">
        <v>0</v>
      </c>
      <c r="AH30" s="185">
        <v>0</v>
      </c>
      <c r="AI30" s="183" t="e">
        <v>#DIV/0!</v>
      </c>
      <c r="AJ30" s="186" t="e">
        <v>#DIV/0!</v>
      </c>
      <c r="AK30" s="48">
        <v>10</v>
      </c>
      <c r="AL30" s="232" t="e">
        <v>#DIV/0!</v>
      </c>
      <c r="AM30" s="232">
        <v>0</v>
      </c>
      <c r="AN30" s="232">
        <v>0</v>
      </c>
      <c r="AO30" s="232">
        <v>0</v>
      </c>
      <c r="AP30" s="232" t="e">
        <v>#DIV/0!</v>
      </c>
      <c r="AQ30" s="232">
        <v>0</v>
      </c>
      <c r="AR30" s="233">
        <v>0</v>
      </c>
      <c r="AS30" s="60"/>
      <c r="AT30" s="61"/>
      <c r="AU30" s="61"/>
      <c r="AV30" s="61"/>
      <c r="AW30" s="61"/>
      <c r="AX30" s="61"/>
      <c r="AY30" s="62"/>
      <c r="AZ30" s="62"/>
      <c r="BA30" s="62"/>
      <c r="BB30" s="62"/>
      <c r="BC30" s="62"/>
      <c r="BD30" s="61"/>
      <c r="BE30" s="153"/>
      <c r="BF30" s="61"/>
      <c r="BG30" s="153"/>
      <c r="BH30" s="163"/>
      <c r="BI30" s="163"/>
      <c r="BJ30" s="163"/>
      <c r="BK30" s="164"/>
      <c r="BL30" s="60"/>
      <c r="BM30" s="61"/>
      <c r="BN30" s="61"/>
      <c r="BO30" s="61"/>
      <c r="BP30" s="61"/>
      <c r="BQ30" s="61"/>
      <c r="BR30" s="62"/>
      <c r="BS30" s="62"/>
      <c r="BT30" s="62"/>
      <c r="BU30" s="62"/>
      <c r="BV30" s="62"/>
      <c r="BW30" s="61"/>
      <c r="BX30" s="153"/>
      <c r="BY30" s="61"/>
      <c r="BZ30" s="153"/>
      <c r="CA30" s="163"/>
      <c r="CB30" s="163"/>
      <c r="CC30" s="163"/>
      <c r="CD30" s="164"/>
      <c r="CE30" s="60"/>
      <c r="CF30" s="61"/>
      <c r="CG30" s="61"/>
      <c r="CH30" s="61"/>
      <c r="CI30" s="61"/>
      <c r="CJ30" s="61"/>
      <c r="CK30" s="62"/>
      <c r="CL30" s="61"/>
      <c r="CM30" s="62"/>
      <c r="CN30" s="62"/>
      <c r="CO30" s="62"/>
      <c r="CP30" s="61"/>
      <c r="CQ30" s="153"/>
      <c r="CR30" s="61"/>
      <c r="CS30" s="153"/>
      <c r="CT30" s="163"/>
      <c r="CU30" s="163"/>
      <c r="CV30" s="163"/>
      <c r="CW30" s="164"/>
      <c r="CX30" s="60"/>
      <c r="CY30" s="61"/>
      <c r="CZ30" s="61"/>
      <c r="DA30" s="61"/>
      <c r="DB30" s="61"/>
      <c r="DC30" s="61"/>
      <c r="DD30" s="62"/>
      <c r="DE30" s="61"/>
      <c r="DF30" s="62"/>
      <c r="DG30" s="62"/>
      <c r="DH30" s="62"/>
      <c r="DI30" s="61"/>
      <c r="DJ30" s="153"/>
      <c r="DK30" s="61"/>
      <c r="DL30" s="153"/>
      <c r="DM30" s="62"/>
      <c r="DN30" s="62"/>
      <c r="DO30" s="62"/>
      <c r="DP30" s="63"/>
      <c r="DQ30" s="60"/>
      <c r="DR30" s="61"/>
      <c r="DS30" s="61"/>
      <c r="DT30" s="61"/>
      <c r="DU30" s="61"/>
      <c r="DV30" s="61"/>
      <c r="DW30" s="62"/>
      <c r="DX30" s="61"/>
      <c r="DY30" s="62"/>
      <c r="DZ30" s="62"/>
      <c r="EA30" s="62"/>
      <c r="EB30" s="61"/>
      <c r="EC30" s="153"/>
      <c r="ED30" s="61"/>
      <c r="EE30" s="153"/>
      <c r="EF30" s="62"/>
      <c r="EG30" s="62"/>
      <c r="EH30" s="62"/>
      <c r="EI30" s="63"/>
    </row>
    <row r="31" spans="1:145" x14ac:dyDescent="0.2">
      <c r="A31" s="199" t="e">
        <v>#DIV/0!</v>
      </c>
      <c r="B31" s="229"/>
      <c r="C31" s="120" t="e">
        <v>#DIV/0!</v>
      </c>
      <c r="D31" s="34"/>
      <c r="E31" s="200"/>
      <c r="F31" s="205"/>
      <c r="G31" s="230">
        <v>125.82739726027397</v>
      </c>
      <c r="H31" s="231"/>
      <c r="I31" s="231">
        <v>127.40821917808219</v>
      </c>
      <c r="J31" s="231" t="s">
        <v>727</v>
      </c>
      <c r="K31" s="231" t="s">
        <v>981</v>
      </c>
      <c r="L31" s="231" t="s">
        <v>988</v>
      </c>
      <c r="M31" s="203"/>
      <c r="N31" s="203"/>
      <c r="O31" s="203"/>
      <c r="P31" s="204"/>
      <c r="Q31" s="193" t="e">
        <v>#DIV/0!</v>
      </c>
      <c r="R31" s="194" t="e">
        <v>#DIV/0!</v>
      </c>
      <c r="S31" s="194" t="e">
        <v>#DIV/0!</v>
      </c>
      <c r="T31" s="194" t="e">
        <v>#DIV/0!</v>
      </c>
      <c r="U31" s="194" t="e">
        <v>#DIV/0!</v>
      </c>
      <c r="V31" s="194" t="e">
        <v>#DIV/0!</v>
      </c>
      <c r="W31" s="208" t="b">
        <v>0</v>
      </c>
      <c r="X31" s="183" t="e">
        <v>#DIV/0!</v>
      </c>
      <c r="Y31" s="183">
        <v>0</v>
      </c>
      <c r="Z31" s="183">
        <v>0</v>
      </c>
      <c r="AA31" s="184">
        <v>0</v>
      </c>
      <c r="AB31" s="183">
        <v>0</v>
      </c>
      <c r="AC31" s="183">
        <v>0</v>
      </c>
      <c r="AD31" s="288">
        <v>0</v>
      </c>
      <c r="AE31" s="288">
        <v>0</v>
      </c>
      <c r="AF31" s="185">
        <v>0</v>
      </c>
      <c r="AG31" s="185">
        <v>0</v>
      </c>
      <c r="AH31" s="185">
        <v>0</v>
      </c>
      <c r="AI31" s="183" t="e">
        <v>#DIV/0!</v>
      </c>
      <c r="AJ31" s="186" t="e">
        <v>#DIV/0!</v>
      </c>
      <c r="AK31" s="48">
        <v>10</v>
      </c>
      <c r="AL31" s="232" t="e">
        <v>#DIV/0!</v>
      </c>
      <c r="AM31" s="232">
        <v>0</v>
      </c>
      <c r="AN31" s="232">
        <v>0</v>
      </c>
      <c r="AO31" s="232">
        <v>0</v>
      </c>
      <c r="AP31" s="232" t="e">
        <v>#DIV/0!</v>
      </c>
      <c r="AQ31" s="232">
        <v>0</v>
      </c>
      <c r="AR31" s="233">
        <v>0</v>
      </c>
      <c r="AS31" s="60"/>
      <c r="AT31" s="61"/>
      <c r="AU31" s="61"/>
      <c r="AV31" s="61"/>
      <c r="AW31" s="61"/>
      <c r="AX31" s="61"/>
      <c r="AY31" s="62"/>
      <c r="AZ31" s="62"/>
      <c r="BA31" s="62"/>
      <c r="BB31" s="62"/>
      <c r="BC31" s="62"/>
      <c r="BD31" s="61"/>
      <c r="BE31" s="153"/>
      <c r="BF31" s="61"/>
      <c r="BG31" s="153"/>
      <c r="BH31" s="62"/>
      <c r="BI31" s="62"/>
      <c r="BJ31" s="62"/>
      <c r="BK31" s="63"/>
      <c r="BL31" s="60"/>
      <c r="BM31" s="61"/>
      <c r="BN31" s="61"/>
      <c r="BO31" s="61"/>
      <c r="BP31" s="61"/>
      <c r="BQ31" s="61"/>
      <c r="BR31" s="62"/>
      <c r="BS31" s="62"/>
      <c r="BT31" s="62"/>
      <c r="BU31" s="62"/>
      <c r="BV31" s="62"/>
      <c r="BW31" s="61"/>
      <c r="BX31" s="153"/>
      <c r="BY31" s="61"/>
      <c r="BZ31" s="153"/>
      <c r="CA31" s="62"/>
      <c r="CB31" s="62"/>
      <c r="CC31" s="62"/>
      <c r="CD31" s="63"/>
      <c r="CE31" s="60"/>
      <c r="CF31" s="61"/>
      <c r="CG31" s="61"/>
      <c r="CH31" s="61"/>
      <c r="CI31" s="61"/>
      <c r="CJ31" s="61"/>
      <c r="CK31" s="61"/>
      <c r="CL31" s="61"/>
      <c r="CM31" s="62"/>
      <c r="CN31" s="62"/>
      <c r="CO31" s="62"/>
      <c r="CP31" s="61"/>
      <c r="CQ31" s="153"/>
      <c r="CR31" s="61"/>
      <c r="CS31" s="153"/>
      <c r="CT31" s="62"/>
      <c r="CU31" s="62"/>
      <c r="CV31" s="62"/>
      <c r="CW31" s="63"/>
      <c r="CX31" s="60"/>
      <c r="CY31" s="61"/>
      <c r="CZ31" s="61"/>
      <c r="DA31" s="61"/>
      <c r="DB31" s="61"/>
      <c r="DC31" s="61"/>
      <c r="DD31" s="61"/>
      <c r="DE31" s="61"/>
      <c r="DF31" s="62"/>
      <c r="DG31" s="62"/>
      <c r="DH31" s="62"/>
      <c r="DI31" s="61"/>
      <c r="DJ31" s="153"/>
      <c r="DK31" s="61"/>
      <c r="DL31" s="153"/>
      <c r="DM31" s="62"/>
      <c r="DN31" s="62"/>
      <c r="DO31" s="62"/>
      <c r="DP31" s="63"/>
      <c r="DQ31" s="60"/>
      <c r="DR31" s="61"/>
      <c r="DS31" s="61"/>
      <c r="DT31" s="61"/>
      <c r="DU31" s="61"/>
      <c r="DV31" s="61"/>
      <c r="DW31" s="61"/>
      <c r="DX31" s="61"/>
      <c r="DY31" s="62"/>
      <c r="DZ31" s="62"/>
      <c r="EA31" s="62"/>
      <c r="EB31" s="61"/>
      <c r="EC31" s="153"/>
      <c r="ED31" s="61"/>
      <c r="EE31" s="153"/>
      <c r="EF31" s="62"/>
      <c r="EG31" s="62"/>
      <c r="EH31" s="62"/>
      <c r="EI31" s="63"/>
    </row>
    <row r="32" spans="1:145" x14ac:dyDescent="0.2">
      <c r="A32" s="199" t="e">
        <v>#DIV/0!</v>
      </c>
      <c r="B32" s="234"/>
      <c r="C32" s="120" t="e">
        <v>#DIV/0!</v>
      </c>
      <c r="D32" s="34"/>
      <c r="E32" s="200"/>
      <c r="F32" s="205"/>
      <c r="G32" s="230">
        <v>125.82739726027397</v>
      </c>
      <c r="H32" s="202"/>
      <c r="I32" s="231">
        <v>127.40821917808219</v>
      </c>
      <c r="J32" s="231" t="s">
        <v>727</v>
      </c>
      <c r="K32" s="231" t="s">
        <v>981</v>
      </c>
      <c r="L32" s="231" t="s">
        <v>988</v>
      </c>
      <c r="M32" s="203"/>
      <c r="N32" s="203"/>
      <c r="O32" s="203"/>
      <c r="P32" s="204"/>
      <c r="Q32" s="193" t="e">
        <v>#DIV/0!</v>
      </c>
      <c r="R32" s="194" t="e">
        <v>#DIV/0!</v>
      </c>
      <c r="S32" s="194" t="e">
        <v>#DIV/0!</v>
      </c>
      <c r="T32" s="194" t="e">
        <v>#DIV/0!</v>
      </c>
      <c r="U32" s="194" t="e">
        <v>#DIV/0!</v>
      </c>
      <c r="V32" s="194" t="e">
        <v>#DIV/0!</v>
      </c>
      <c r="W32" s="208" t="b">
        <v>0</v>
      </c>
      <c r="X32" s="183" t="e">
        <v>#DIV/0!</v>
      </c>
      <c r="Y32" s="183">
        <v>0</v>
      </c>
      <c r="Z32" s="183">
        <v>0</v>
      </c>
      <c r="AA32" s="184">
        <v>0</v>
      </c>
      <c r="AB32" s="183">
        <v>0</v>
      </c>
      <c r="AC32" s="183">
        <v>0</v>
      </c>
      <c r="AD32" s="288">
        <v>0</v>
      </c>
      <c r="AE32" s="288">
        <v>0</v>
      </c>
      <c r="AF32" s="185">
        <v>0</v>
      </c>
      <c r="AG32" s="185">
        <v>0</v>
      </c>
      <c r="AH32" s="185">
        <v>0</v>
      </c>
      <c r="AI32" s="183" t="e">
        <v>#DIV/0!</v>
      </c>
      <c r="AJ32" s="186" t="e">
        <v>#DIV/0!</v>
      </c>
      <c r="AK32" s="48">
        <v>10</v>
      </c>
      <c r="AL32" s="232" t="e">
        <v>#DIV/0!</v>
      </c>
      <c r="AM32" s="232">
        <v>0</v>
      </c>
      <c r="AN32" s="232">
        <v>0</v>
      </c>
      <c r="AO32" s="232">
        <v>0</v>
      </c>
      <c r="AP32" s="232" t="e">
        <v>#DIV/0!</v>
      </c>
      <c r="AQ32" s="232">
        <v>0</v>
      </c>
      <c r="AR32" s="233">
        <v>0</v>
      </c>
      <c r="AS32" s="60"/>
      <c r="AT32" s="61"/>
      <c r="AU32" s="61"/>
      <c r="AV32" s="61"/>
      <c r="AW32" s="61"/>
      <c r="AX32" s="61"/>
      <c r="AY32" s="62"/>
      <c r="AZ32" s="62"/>
      <c r="BA32" s="62"/>
      <c r="BB32" s="62"/>
      <c r="BC32" s="62"/>
      <c r="BD32" s="61"/>
      <c r="BE32" s="153"/>
      <c r="BF32" s="61"/>
      <c r="BG32" s="153"/>
      <c r="BH32" s="62"/>
      <c r="BI32" s="62"/>
      <c r="BJ32" s="62"/>
      <c r="BK32" s="63"/>
      <c r="BL32" s="60"/>
      <c r="BM32" s="61"/>
      <c r="BN32" s="61"/>
      <c r="BO32" s="61"/>
      <c r="BP32" s="61"/>
      <c r="BQ32" s="61"/>
      <c r="BR32" s="62"/>
      <c r="BS32" s="62"/>
      <c r="BT32" s="62"/>
      <c r="BU32" s="62"/>
      <c r="BV32" s="62"/>
      <c r="BW32" s="61"/>
      <c r="BX32" s="153"/>
      <c r="BY32" s="61"/>
      <c r="BZ32" s="153"/>
      <c r="CA32" s="62"/>
      <c r="CB32" s="62"/>
      <c r="CC32" s="62"/>
      <c r="CD32" s="63"/>
      <c r="CE32" s="60"/>
      <c r="CF32" s="61"/>
      <c r="CG32" s="61"/>
      <c r="CH32" s="61"/>
      <c r="CI32" s="61"/>
      <c r="CJ32" s="61"/>
      <c r="CK32" s="62"/>
      <c r="CL32" s="62"/>
      <c r="CM32" s="62"/>
      <c r="CN32" s="62"/>
      <c r="CO32" s="62"/>
      <c r="CP32" s="61"/>
      <c r="CQ32" s="153"/>
      <c r="CR32" s="61"/>
      <c r="CS32" s="153"/>
      <c r="CT32" s="62"/>
      <c r="CU32" s="62"/>
      <c r="CV32" s="62"/>
      <c r="CW32" s="63"/>
      <c r="CX32" s="60"/>
      <c r="CY32" s="61"/>
      <c r="CZ32" s="61"/>
      <c r="DA32" s="61"/>
      <c r="DB32" s="61"/>
      <c r="DC32" s="61"/>
      <c r="DD32" s="61"/>
      <c r="DE32" s="61"/>
      <c r="DF32" s="62"/>
      <c r="DG32" s="62"/>
      <c r="DH32" s="62"/>
      <c r="DI32" s="61"/>
      <c r="DJ32" s="153"/>
      <c r="DK32" s="61"/>
      <c r="DL32" s="153"/>
      <c r="DM32" s="62"/>
      <c r="DN32" s="62"/>
      <c r="DO32" s="62"/>
      <c r="DP32" s="63"/>
      <c r="DQ32" s="60"/>
      <c r="DR32" s="61"/>
      <c r="DS32" s="61"/>
      <c r="DT32" s="61"/>
      <c r="DU32" s="61"/>
      <c r="DV32" s="61"/>
      <c r="DW32" s="61"/>
      <c r="DX32" s="61"/>
      <c r="DY32" s="62"/>
      <c r="DZ32" s="62"/>
      <c r="EA32" s="62"/>
      <c r="EB32" s="61"/>
      <c r="EC32" s="153"/>
      <c r="ED32" s="61"/>
      <c r="EE32" s="153"/>
      <c r="EF32" s="62"/>
      <c r="EG32" s="62"/>
      <c r="EH32" s="62"/>
      <c r="EI32" s="63"/>
    </row>
    <row r="33" spans="1:139" ht="15.75" customHeight="1" x14ac:dyDescent="0.2">
      <c r="A33" s="199" t="e">
        <v>#DIV/0!</v>
      </c>
      <c r="B33" s="234"/>
      <c r="C33" s="120" t="e">
        <v>#DIV/0!</v>
      </c>
      <c r="D33" s="34"/>
      <c r="E33" s="200"/>
      <c r="F33" s="205"/>
      <c r="G33" s="230">
        <v>125.82739726027397</v>
      </c>
      <c r="H33" s="202"/>
      <c r="I33" s="231">
        <v>127.40821917808219</v>
      </c>
      <c r="J33" s="231" t="s">
        <v>727</v>
      </c>
      <c r="K33" s="231" t="s">
        <v>981</v>
      </c>
      <c r="L33" s="231" t="s">
        <v>988</v>
      </c>
      <c r="M33" s="203"/>
      <c r="N33" s="203"/>
      <c r="O33" s="203"/>
      <c r="P33" s="204"/>
      <c r="Q33" s="193" t="e">
        <v>#DIV/0!</v>
      </c>
      <c r="R33" s="194" t="e">
        <v>#DIV/0!</v>
      </c>
      <c r="S33" s="194" t="e">
        <v>#DIV/0!</v>
      </c>
      <c r="T33" s="194" t="e">
        <v>#DIV/0!</v>
      </c>
      <c r="U33" s="194" t="e">
        <v>#DIV/0!</v>
      </c>
      <c r="V33" s="194" t="e">
        <v>#DIV/0!</v>
      </c>
      <c r="W33" s="208" t="b">
        <v>0</v>
      </c>
      <c r="X33" s="183" t="e">
        <v>#DIV/0!</v>
      </c>
      <c r="Y33" s="183">
        <v>0</v>
      </c>
      <c r="Z33" s="183">
        <v>0</v>
      </c>
      <c r="AA33" s="184">
        <v>0</v>
      </c>
      <c r="AB33" s="183">
        <v>0</v>
      </c>
      <c r="AC33" s="183">
        <v>0</v>
      </c>
      <c r="AD33" s="288">
        <v>0</v>
      </c>
      <c r="AE33" s="288">
        <v>0</v>
      </c>
      <c r="AF33" s="185">
        <v>0</v>
      </c>
      <c r="AG33" s="185">
        <v>0</v>
      </c>
      <c r="AH33" s="185">
        <v>0</v>
      </c>
      <c r="AI33" s="183" t="e">
        <v>#DIV/0!</v>
      </c>
      <c r="AJ33" s="186" t="e">
        <v>#DIV/0!</v>
      </c>
      <c r="AK33" s="48">
        <v>10</v>
      </c>
      <c r="AL33" s="232" t="e">
        <v>#DIV/0!</v>
      </c>
      <c r="AM33" s="232">
        <v>0</v>
      </c>
      <c r="AN33" s="232">
        <v>0</v>
      </c>
      <c r="AO33" s="232">
        <v>0</v>
      </c>
      <c r="AP33" s="232" t="e">
        <v>#DIV/0!</v>
      </c>
      <c r="AQ33" s="232">
        <v>0</v>
      </c>
      <c r="AR33" s="233">
        <v>0</v>
      </c>
      <c r="AS33" s="60"/>
      <c r="AT33" s="61"/>
      <c r="AU33" s="61"/>
      <c r="AV33" s="61"/>
      <c r="AW33" s="61"/>
      <c r="AX33" s="61"/>
      <c r="AY33" s="62"/>
      <c r="AZ33" s="62"/>
      <c r="BA33" s="62"/>
      <c r="BB33" s="62"/>
      <c r="BC33" s="62"/>
      <c r="BD33" s="61"/>
      <c r="BE33" s="153"/>
      <c r="BF33" s="61"/>
      <c r="BG33" s="153"/>
      <c r="BH33" s="163"/>
      <c r="BI33" s="163"/>
      <c r="BJ33" s="163"/>
      <c r="BK33" s="164"/>
      <c r="BL33" s="60"/>
      <c r="BM33" s="61"/>
      <c r="BN33" s="61"/>
      <c r="BO33" s="61"/>
      <c r="BP33" s="61"/>
      <c r="BQ33" s="61"/>
      <c r="BR33" s="62"/>
      <c r="BS33" s="62"/>
      <c r="BT33" s="62"/>
      <c r="BU33" s="62"/>
      <c r="BV33" s="62"/>
      <c r="BW33" s="61"/>
      <c r="BX33" s="153"/>
      <c r="BY33" s="61"/>
      <c r="BZ33" s="153"/>
      <c r="CA33" s="163"/>
      <c r="CB33" s="163"/>
      <c r="CC33" s="163"/>
      <c r="CD33" s="164"/>
      <c r="CE33" s="60"/>
      <c r="CF33" s="61"/>
      <c r="CG33" s="61"/>
      <c r="CH33" s="61"/>
      <c r="CI33" s="61"/>
      <c r="CJ33" s="61"/>
      <c r="CK33" s="62"/>
      <c r="CL33" s="61"/>
      <c r="CM33" s="62"/>
      <c r="CN33" s="62"/>
      <c r="CO33" s="62"/>
      <c r="CP33" s="61"/>
      <c r="CQ33" s="153"/>
      <c r="CR33" s="61"/>
      <c r="CS33" s="153"/>
      <c r="CT33" s="163"/>
      <c r="CU33" s="163"/>
      <c r="CV33" s="163"/>
      <c r="CW33" s="164"/>
      <c r="CX33" s="60"/>
      <c r="CY33" s="61"/>
      <c r="CZ33" s="61"/>
      <c r="DA33" s="61"/>
      <c r="DB33" s="61"/>
      <c r="DC33" s="61"/>
      <c r="DD33" s="62"/>
      <c r="DE33" s="61"/>
      <c r="DF33" s="62"/>
      <c r="DG33" s="62"/>
      <c r="DH33" s="62"/>
      <c r="DI33" s="61"/>
      <c r="DJ33" s="153"/>
      <c r="DK33" s="61"/>
      <c r="DL33" s="153"/>
      <c r="DM33" s="62"/>
      <c r="DN33" s="62"/>
      <c r="DO33" s="62"/>
      <c r="DP33" s="63"/>
      <c r="DQ33" s="60"/>
      <c r="DR33" s="61"/>
      <c r="DS33" s="61"/>
      <c r="DT33" s="61"/>
      <c r="DU33" s="61"/>
      <c r="DV33" s="61"/>
      <c r="DW33" s="62"/>
      <c r="DX33" s="61"/>
      <c r="DY33" s="62"/>
      <c r="DZ33" s="62"/>
      <c r="EA33" s="62"/>
      <c r="EB33" s="61"/>
      <c r="EC33" s="153"/>
      <c r="ED33" s="61"/>
      <c r="EE33" s="153"/>
      <c r="EF33" s="62"/>
      <c r="EG33" s="62"/>
      <c r="EH33" s="62"/>
      <c r="EI33" s="63"/>
    </row>
    <row r="34" spans="1:139" ht="15.75" customHeight="1" x14ac:dyDescent="0.2">
      <c r="A34" s="199" t="e">
        <v>#DIV/0!</v>
      </c>
      <c r="B34" s="234"/>
      <c r="C34" s="120" t="e">
        <v>#DIV/0!</v>
      </c>
      <c r="D34" s="34"/>
      <c r="E34" s="200"/>
      <c r="F34" s="205"/>
      <c r="G34" s="230">
        <v>125.82739726027397</v>
      </c>
      <c r="H34" s="202"/>
      <c r="I34" s="231">
        <v>127.40821917808219</v>
      </c>
      <c r="J34" s="231" t="s">
        <v>727</v>
      </c>
      <c r="K34" s="231" t="s">
        <v>981</v>
      </c>
      <c r="L34" s="231" t="s">
        <v>988</v>
      </c>
      <c r="M34" s="203"/>
      <c r="N34" s="203"/>
      <c r="O34" s="203"/>
      <c r="P34" s="204"/>
      <c r="Q34" s="193" t="e">
        <v>#DIV/0!</v>
      </c>
      <c r="R34" s="194" t="e">
        <v>#DIV/0!</v>
      </c>
      <c r="S34" s="194" t="e">
        <v>#DIV/0!</v>
      </c>
      <c r="T34" s="194" t="e">
        <v>#DIV/0!</v>
      </c>
      <c r="U34" s="194" t="e">
        <v>#DIV/0!</v>
      </c>
      <c r="V34" s="194" t="e">
        <v>#DIV/0!</v>
      </c>
      <c r="W34" s="208" t="b">
        <v>0</v>
      </c>
      <c r="X34" s="183" t="e">
        <v>#DIV/0!</v>
      </c>
      <c r="Y34" s="183">
        <v>0</v>
      </c>
      <c r="Z34" s="183">
        <v>0</v>
      </c>
      <c r="AA34" s="184">
        <v>0</v>
      </c>
      <c r="AB34" s="183">
        <v>0</v>
      </c>
      <c r="AC34" s="183">
        <v>0</v>
      </c>
      <c r="AD34" s="288">
        <v>0</v>
      </c>
      <c r="AE34" s="288">
        <v>0</v>
      </c>
      <c r="AF34" s="185">
        <v>0</v>
      </c>
      <c r="AG34" s="185">
        <v>0</v>
      </c>
      <c r="AH34" s="185">
        <v>0</v>
      </c>
      <c r="AI34" s="183" t="e">
        <v>#DIV/0!</v>
      </c>
      <c r="AJ34" s="186" t="e">
        <v>#DIV/0!</v>
      </c>
      <c r="AK34" s="48">
        <v>10</v>
      </c>
      <c r="AL34" s="232" t="e">
        <v>#DIV/0!</v>
      </c>
      <c r="AM34" s="232">
        <v>0</v>
      </c>
      <c r="AN34" s="232">
        <v>0</v>
      </c>
      <c r="AO34" s="232">
        <v>0</v>
      </c>
      <c r="AP34" s="232" t="e">
        <v>#DIV/0!</v>
      </c>
      <c r="AQ34" s="232">
        <v>0</v>
      </c>
      <c r="AR34" s="233">
        <v>0</v>
      </c>
      <c r="AS34" s="60"/>
      <c r="AT34" s="61"/>
      <c r="AU34" s="61"/>
      <c r="AV34" s="61"/>
      <c r="AW34" s="61"/>
      <c r="AX34" s="61"/>
      <c r="AY34" s="62"/>
      <c r="AZ34" s="62"/>
      <c r="BA34" s="62"/>
      <c r="BB34" s="62"/>
      <c r="BC34" s="62"/>
      <c r="BD34" s="62"/>
      <c r="BE34" s="153"/>
      <c r="BF34" s="61"/>
      <c r="BG34" s="153"/>
      <c r="BH34" s="62"/>
      <c r="BI34" s="62"/>
      <c r="BJ34" s="62"/>
      <c r="BK34" s="63"/>
      <c r="BL34" s="60"/>
      <c r="BM34" s="61"/>
      <c r="BN34" s="61"/>
      <c r="BO34" s="61"/>
      <c r="BP34" s="61"/>
      <c r="BQ34" s="61"/>
      <c r="BR34" s="62"/>
      <c r="BS34" s="62"/>
      <c r="BT34" s="62"/>
      <c r="BU34" s="62"/>
      <c r="BV34" s="62"/>
      <c r="BW34" s="61"/>
      <c r="BX34" s="153"/>
      <c r="BY34" s="61"/>
      <c r="BZ34" s="153"/>
      <c r="CA34" s="62"/>
      <c r="CB34" s="62"/>
      <c r="CC34" s="62"/>
      <c r="CD34" s="63"/>
      <c r="CE34" s="60"/>
      <c r="CF34" s="61"/>
      <c r="CG34" s="61"/>
      <c r="CH34" s="61"/>
      <c r="CI34" s="61"/>
      <c r="CJ34" s="61"/>
      <c r="CK34" s="62"/>
      <c r="CL34" s="62"/>
      <c r="CM34" s="62"/>
      <c r="CN34" s="62"/>
      <c r="CO34" s="62"/>
      <c r="CP34" s="61"/>
      <c r="CQ34" s="153"/>
      <c r="CR34" s="61"/>
      <c r="CS34" s="153"/>
      <c r="CT34" s="62"/>
      <c r="CU34" s="62"/>
      <c r="CV34" s="62"/>
      <c r="CW34" s="63"/>
      <c r="CX34" s="60"/>
      <c r="CY34" s="61"/>
      <c r="CZ34" s="61"/>
      <c r="DA34" s="61"/>
      <c r="DB34" s="61"/>
      <c r="DC34" s="61"/>
      <c r="DD34" s="61"/>
      <c r="DE34" s="61"/>
      <c r="DF34" s="62"/>
      <c r="DG34" s="62"/>
      <c r="DH34" s="62"/>
      <c r="DI34" s="61"/>
      <c r="DJ34" s="153"/>
      <c r="DK34" s="61"/>
      <c r="DL34" s="153"/>
      <c r="DM34" s="62"/>
      <c r="DN34" s="62"/>
      <c r="DO34" s="62"/>
      <c r="DP34" s="63"/>
      <c r="DQ34" s="60"/>
      <c r="DR34" s="61"/>
      <c r="DS34" s="61"/>
      <c r="DT34" s="61"/>
      <c r="DU34" s="61"/>
      <c r="DV34" s="61"/>
      <c r="DW34" s="61"/>
      <c r="DX34" s="61"/>
      <c r="DY34" s="62"/>
      <c r="DZ34" s="62"/>
      <c r="EA34" s="62"/>
      <c r="EB34" s="62"/>
      <c r="EC34" s="62"/>
      <c r="ED34" s="62"/>
      <c r="EE34" s="62"/>
      <c r="EF34" s="62"/>
      <c r="EG34" s="62"/>
      <c r="EH34" s="62"/>
      <c r="EI34" s="63"/>
    </row>
    <row r="35" spans="1:139" ht="15.75" customHeight="1" x14ac:dyDescent="0.2">
      <c r="A35" s="199" t="e">
        <v>#DIV/0!</v>
      </c>
      <c r="B35" s="234"/>
      <c r="C35" s="120" t="e">
        <v>#DIV/0!</v>
      </c>
      <c r="D35" s="121"/>
      <c r="E35" s="200"/>
      <c r="F35" s="205"/>
      <c r="G35" s="230">
        <v>125.82739726027397</v>
      </c>
      <c r="H35" s="202"/>
      <c r="I35" s="231">
        <v>127.40821917808219</v>
      </c>
      <c r="J35" s="231" t="s">
        <v>727</v>
      </c>
      <c r="K35" s="231" t="s">
        <v>981</v>
      </c>
      <c r="L35" s="231" t="s">
        <v>988</v>
      </c>
      <c r="M35" s="203"/>
      <c r="N35" s="203"/>
      <c r="O35" s="203"/>
      <c r="P35" s="204"/>
      <c r="Q35" s="193" t="e">
        <v>#DIV/0!</v>
      </c>
      <c r="R35" s="194" t="e">
        <v>#DIV/0!</v>
      </c>
      <c r="S35" s="194" t="e">
        <v>#DIV/0!</v>
      </c>
      <c r="T35" s="194" t="e">
        <v>#DIV/0!</v>
      </c>
      <c r="U35" s="194" t="e">
        <v>#DIV/0!</v>
      </c>
      <c r="V35" s="194" t="e">
        <v>#DIV/0!</v>
      </c>
      <c r="W35" s="208" t="b">
        <v>0</v>
      </c>
      <c r="X35" s="183" t="e">
        <v>#DIV/0!</v>
      </c>
      <c r="Y35" s="183">
        <v>0</v>
      </c>
      <c r="Z35" s="183">
        <v>0</v>
      </c>
      <c r="AA35" s="184">
        <v>0</v>
      </c>
      <c r="AB35" s="183">
        <v>0</v>
      </c>
      <c r="AC35" s="183">
        <v>0</v>
      </c>
      <c r="AD35" s="288">
        <v>0</v>
      </c>
      <c r="AE35" s="288">
        <v>0</v>
      </c>
      <c r="AF35" s="185">
        <v>0</v>
      </c>
      <c r="AG35" s="185">
        <v>0</v>
      </c>
      <c r="AH35" s="185">
        <v>0</v>
      </c>
      <c r="AI35" s="183" t="e">
        <v>#DIV/0!</v>
      </c>
      <c r="AJ35" s="186" t="e">
        <v>#DIV/0!</v>
      </c>
      <c r="AK35" s="48">
        <v>10</v>
      </c>
      <c r="AL35" s="232" t="e">
        <v>#DIV/0!</v>
      </c>
      <c r="AM35" s="232">
        <v>0</v>
      </c>
      <c r="AN35" s="232">
        <v>0</v>
      </c>
      <c r="AO35" s="232">
        <v>0</v>
      </c>
      <c r="AP35" s="232" t="e">
        <v>#DIV/0!</v>
      </c>
      <c r="AQ35" s="232">
        <v>0</v>
      </c>
      <c r="AR35" s="233">
        <v>0</v>
      </c>
      <c r="AS35" s="60"/>
      <c r="AT35" s="61"/>
      <c r="AU35" s="61"/>
      <c r="AV35" s="61"/>
      <c r="AW35" s="61"/>
      <c r="AX35" s="61"/>
      <c r="AY35" s="62"/>
      <c r="AZ35" s="62"/>
      <c r="BA35" s="62"/>
      <c r="BB35" s="62"/>
      <c r="BC35" s="62"/>
      <c r="BD35" s="61"/>
      <c r="BE35" s="153"/>
      <c r="BF35" s="61"/>
      <c r="BG35" s="153"/>
      <c r="BH35" s="163"/>
      <c r="BI35" s="163"/>
      <c r="BJ35" s="163"/>
      <c r="BK35" s="164"/>
      <c r="BL35" s="60"/>
      <c r="BM35" s="61"/>
      <c r="BN35" s="61"/>
      <c r="BO35" s="61"/>
      <c r="BP35" s="61"/>
      <c r="BQ35" s="61"/>
      <c r="BR35" s="62"/>
      <c r="BS35" s="62"/>
      <c r="BT35" s="62"/>
      <c r="BU35" s="62"/>
      <c r="BV35" s="62"/>
      <c r="BW35" s="61"/>
      <c r="BX35" s="153"/>
      <c r="BY35" s="61"/>
      <c r="BZ35" s="153"/>
      <c r="CA35" s="163"/>
      <c r="CB35" s="163"/>
      <c r="CC35" s="163"/>
      <c r="CD35" s="164"/>
      <c r="CE35" s="60"/>
      <c r="CF35" s="61"/>
      <c r="CG35" s="61"/>
      <c r="CH35" s="61"/>
      <c r="CI35" s="61"/>
      <c r="CJ35" s="61"/>
      <c r="CK35" s="62"/>
      <c r="CL35" s="62"/>
      <c r="CM35" s="62"/>
      <c r="CN35" s="62"/>
      <c r="CO35" s="62"/>
      <c r="CP35" s="61"/>
      <c r="CQ35" s="153"/>
      <c r="CR35" s="61"/>
      <c r="CS35" s="153"/>
      <c r="CT35" s="163"/>
      <c r="CU35" s="163"/>
      <c r="CV35" s="163"/>
      <c r="CW35" s="164"/>
      <c r="CX35" s="60"/>
      <c r="CY35" s="61"/>
      <c r="CZ35" s="61"/>
      <c r="DA35" s="61"/>
      <c r="DB35" s="61"/>
      <c r="DC35" s="61"/>
      <c r="DD35" s="61"/>
      <c r="DE35" s="61"/>
      <c r="DF35" s="62"/>
      <c r="DG35" s="62"/>
      <c r="DH35" s="62"/>
      <c r="DI35" s="61"/>
      <c r="DJ35" s="153"/>
      <c r="DK35" s="61"/>
      <c r="DL35" s="153"/>
      <c r="DM35" s="62"/>
      <c r="DN35" s="62"/>
      <c r="DO35" s="62"/>
      <c r="DP35" s="63"/>
      <c r="DQ35" s="60"/>
      <c r="DR35" s="61"/>
      <c r="DS35" s="61"/>
      <c r="DT35" s="61"/>
      <c r="DU35" s="61"/>
      <c r="DV35" s="61"/>
      <c r="DW35" s="61"/>
      <c r="DX35" s="61"/>
      <c r="DY35" s="62"/>
      <c r="DZ35" s="62"/>
      <c r="EA35" s="62"/>
      <c r="EB35" s="61"/>
      <c r="EC35" s="153"/>
      <c r="ED35" s="61"/>
      <c r="EE35" s="153"/>
      <c r="EF35" s="62"/>
      <c r="EG35" s="62"/>
      <c r="EH35" s="62"/>
      <c r="EI35" s="63"/>
    </row>
    <row r="36" spans="1:139" ht="15.75" customHeight="1" x14ac:dyDescent="0.2">
      <c r="A36" s="199" t="e">
        <v>#DIV/0!</v>
      </c>
      <c r="B36" s="234"/>
      <c r="C36" s="120" t="e">
        <v>#DIV/0!</v>
      </c>
      <c r="D36" s="34"/>
      <c r="E36" s="200"/>
      <c r="F36" s="205"/>
      <c r="G36" s="230">
        <v>125.82739726027397</v>
      </c>
      <c r="H36" s="202"/>
      <c r="I36" s="231">
        <v>127.40821917808219</v>
      </c>
      <c r="J36" s="231" t="s">
        <v>727</v>
      </c>
      <c r="K36" s="231" t="s">
        <v>981</v>
      </c>
      <c r="L36" s="231" t="s">
        <v>988</v>
      </c>
      <c r="M36" s="203"/>
      <c r="N36" s="203"/>
      <c r="O36" s="203"/>
      <c r="P36" s="204"/>
      <c r="Q36" s="193" t="e">
        <v>#DIV/0!</v>
      </c>
      <c r="R36" s="194" t="e">
        <v>#DIV/0!</v>
      </c>
      <c r="S36" s="194" t="e">
        <v>#DIV/0!</v>
      </c>
      <c r="T36" s="194" t="e">
        <v>#DIV/0!</v>
      </c>
      <c r="U36" s="194" t="e">
        <v>#DIV/0!</v>
      </c>
      <c r="V36" s="194" t="e">
        <v>#DIV/0!</v>
      </c>
      <c r="W36" s="208" t="b">
        <v>0</v>
      </c>
      <c r="X36" s="183" t="e">
        <v>#DIV/0!</v>
      </c>
      <c r="Y36" s="183">
        <v>0</v>
      </c>
      <c r="Z36" s="183">
        <v>0</v>
      </c>
      <c r="AA36" s="184">
        <v>0</v>
      </c>
      <c r="AB36" s="183">
        <v>0</v>
      </c>
      <c r="AC36" s="183">
        <v>0</v>
      </c>
      <c r="AD36" s="288">
        <v>0</v>
      </c>
      <c r="AE36" s="288">
        <v>0</v>
      </c>
      <c r="AF36" s="185">
        <v>0</v>
      </c>
      <c r="AG36" s="185">
        <v>0</v>
      </c>
      <c r="AH36" s="185">
        <v>0</v>
      </c>
      <c r="AI36" s="183" t="e">
        <v>#DIV/0!</v>
      </c>
      <c r="AJ36" s="186" t="e">
        <v>#DIV/0!</v>
      </c>
      <c r="AK36" s="48">
        <v>10</v>
      </c>
      <c r="AL36" s="232" t="e">
        <v>#DIV/0!</v>
      </c>
      <c r="AM36" s="232">
        <v>0</v>
      </c>
      <c r="AN36" s="232">
        <v>0</v>
      </c>
      <c r="AO36" s="232">
        <v>0</v>
      </c>
      <c r="AP36" s="232" t="e">
        <v>#DIV/0!</v>
      </c>
      <c r="AQ36" s="232">
        <v>0</v>
      </c>
      <c r="AR36" s="233">
        <v>0</v>
      </c>
      <c r="AS36" s="60"/>
      <c r="AT36" s="61"/>
      <c r="AU36" s="61"/>
      <c r="AV36" s="61"/>
      <c r="AW36" s="61"/>
      <c r="AX36" s="61"/>
      <c r="AY36" s="62"/>
      <c r="AZ36" s="62"/>
      <c r="BA36" s="62"/>
      <c r="BB36" s="62"/>
      <c r="BC36" s="62"/>
      <c r="BD36" s="62"/>
      <c r="BE36" s="153"/>
      <c r="BF36" s="61"/>
      <c r="BG36" s="153"/>
      <c r="BH36" s="62"/>
      <c r="BI36" s="62"/>
      <c r="BJ36" s="62"/>
      <c r="BK36" s="63"/>
      <c r="BL36" s="60"/>
      <c r="BM36" s="61"/>
      <c r="BN36" s="61"/>
      <c r="BO36" s="61"/>
      <c r="BP36" s="61"/>
      <c r="BQ36" s="61"/>
      <c r="BR36" s="62"/>
      <c r="BS36" s="62"/>
      <c r="BT36" s="62"/>
      <c r="BU36" s="62"/>
      <c r="BV36" s="62"/>
      <c r="BW36" s="61"/>
      <c r="BX36" s="153"/>
      <c r="BY36" s="61"/>
      <c r="BZ36" s="153"/>
      <c r="CA36" s="62"/>
      <c r="CB36" s="62"/>
      <c r="CC36" s="62"/>
      <c r="CD36" s="63"/>
      <c r="CE36" s="60"/>
      <c r="CF36" s="61"/>
      <c r="CG36" s="61"/>
      <c r="CH36" s="61"/>
      <c r="CI36" s="61"/>
      <c r="CJ36" s="61"/>
      <c r="CK36" s="62"/>
      <c r="CL36" s="62"/>
      <c r="CM36" s="62"/>
      <c r="CN36" s="62"/>
      <c r="CO36" s="62"/>
      <c r="CP36" s="61"/>
      <c r="CQ36" s="153"/>
      <c r="CR36" s="61"/>
      <c r="CS36" s="153"/>
      <c r="CT36" s="62"/>
      <c r="CU36" s="62"/>
      <c r="CV36" s="62"/>
      <c r="CW36" s="63"/>
      <c r="CX36" s="60"/>
      <c r="CY36" s="61"/>
      <c r="CZ36" s="61"/>
      <c r="DA36" s="61"/>
      <c r="DB36" s="61"/>
      <c r="DC36" s="61"/>
      <c r="DD36" s="61"/>
      <c r="DE36" s="61"/>
      <c r="DF36" s="62"/>
      <c r="DG36" s="62"/>
      <c r="DH36" s="62"/>
      <c r="DI36" s="61"/>
      <c r="DJ36" s="153"/>
      <c r="DK36" s="61"/>
      <c r="DL36" s="153"/>
      <c r="DM36" s="62"/>
      <c r="DN36" s="62"/>
      <c r="DO36" s="62"/>
      <c r="DP36" s="63"/>
      <c r="DQ36" s="60"/>
      <c r="DR36" s="61"/>
      <c r="DS36" s="61"/>
      <c r="DT36" s="61"/>
      <c r="DU36" s="61"/>
      <c r="DV36" s="61"/>
      <c r="DW36" s="61"/>
      <c r="DX36" s="61"/>
      <c r="DY36" s="62"/>
      <c r="DZ36" s="62"/>
      <c r="EA36" s="62"/>
      <c r="EB36" s="62"/>
      <c r="EC36" s="62"/>
      <c r="ED36" s="62"/>
      <c r="EE36" s="62"/>
      <c r="EF36" s="62"/>
      <c r="EG36" s="62"/>
      <c r="EH36" s="62"/>
      <c r="EI36" s="63"/>
    </row>
    <row r="37" spans="1:139" ht="15.75" customHeight="1" x14ac:dyDescent="0.2">
      <c r="A37" s="199" t="e">
        <v>#DIV/0!</v>
      </c>
      <c r="B37" s="229"/>
      <c r="C37" s="120" t="e">
        <v>#DIV/0!</v>
      </c>
      <c r="D37" s="34"/>
      <c r="E37" s="200"/>
      <c r="F37" s="201"/>
      <c r="G37" s="230">
        <v>125.82739726027397</v>
      </c>
      <c r="H37" s="202"/>
      <c r="I37" s="231">
        <v>127.40821917808219</v>
      </c>
      <c r="J37" s="231" t="s">
        <v>727</v>
      </c>
      <c r="K37" s="231" t="s">
        <v>981</v>
      </c>
      <c r="L37" s="231" t="s">
        <v>988</v>
      </c>
      <c r="M37" s="203"/>
      <c r="N37" s="203"/>
      <c r="O37" s="203"/>
      <c r="P37" s="204"/>
      <c r="Q37" s="193" t="e">
        <v>#DIV/0!</v>
      </c>
      <c r="R37" s="194" t="e">
        <v>#DIV/0!</v>
      </c>
      <c r="S37" s="194" t="e">
        <v>#DIV/0!</v>
      </c>
      <c r="T37" s="194" t="e">
        <v>#DIV/0!</v>
      </c>
      <c r="U37" s="194" t="e">
        <v>#DIV/0!</v>
      </c>
      <c r="V37" s="194" t="e">
        <v>#DIV/0!</v>
      </c>
      <c r="W37" s="208" t="b">
        <v>0</v>
      </c>
      <c r="X37" s="183" t="e">
        <v>#DIV/0!</v>
      </c>
      <c r="Y37" s="183">
        <v>0</v>
      </c>
      <c r="Z37" s="183">
        <v>0</v>
      </c>
      <c r="AA37" s="184">
        <v>0</v>
      </c>
      <c r="AB37" s="183">
        <v>0</v>
      </c>
      <c r="AC37" s="183">
        <v>0</v>
      </c>
      <c r="AD37" s="288">
        <v>0</v>
      </c>
      <c r="AE37" s="288">
        <v>0</v>
      </c>
      <c r="AF37" s="185">
        <v>0</v>
      </c>
      <c r="AG37" s="185">
        <v>0</v>
      </c>
      <c r="AH37" s="185">
        <v>0</v>
      </c>
      <c r="AI37" s="183" t="e">
        <v>#DIV/0!</v>
      </c>
      <c r="AJ37" s="186" t="e">
        <v>#DIV/0!</v>
      </c>
      <c r="AK37" s="48">
        <v>10</v>
      </c>
      <c r="AL37" s="232" t="e">
        <v>#DIV/0!</v>
      </c>
      <c r="AM37" s="232">
        <v>0</v>
      </c>
      <c r="AN37" s="232">
        <v>0</v>
      </c>
      <c r="AO37" s="232">
        <v>0</v>
      </c>
      <c r="AP37" s="232" t="e">
        <v>#DIV/0!</v>
      </c>
      <c r="AQ37" s="232">
        <v>0</v>
      </c>
      <c r="AR37" s="233">
        <v>0</v>
      </c>
      <c r="AS37" s="60"/>
      <c r="AT37" s="61"/>
      <c r="AU37" s="61"/>
      <c r="AV37" s="61"/>
      <c r="AW37" s="61"/>
      <c r="AX37" s="61"/>
      <c r="AY37" s="62"/>
      <c r="AZ37" s="62"/>
      <c r="BA37" s="62"/>
      <c r="BB37" s="62"/>
      <c r="BC37" s="62"/>
      <c r="BD37" s="61"/>
      <c r="BE37" s="153"/>
      <c r="BF37" s="61"/>
      <c r="BG37" s="153"/>
      <c r="BH37" s="62"/>
      <c r="BI37" s="62"/>
      <c r="BJ37" s="62"/>
      <c r="BK37" s="63"/>
      <c r="BL37" s="60"/>
      <c r="BM37" s="61"/>
      <c r="BN37" s="61"/>
      <c r="BO37" s="61"/>
      <c r="BP37" s="61"/>
      <c r="BQ37" s="61"/>
      <c r="BR37" s="62"/>
      <c r="BS37" s="62"/>
      <c r="BT37" s="62"/>
      <c r="BU37" s="62"/>
      <c r="BV37" s="62"/>
      <c r="BW37" s="61"/>
      <c r="BX37" s="153"/>
      <c r="BY37" s="61"/>
      <c r="BZ37" s="153"/>
      <c r="CA37" s="62"/>
      <c r="CB37" s="62"/>
      <c r="CC37" s="62"/>
      <c r="CD37" s="63"/>
      <c r="CE37" s="60"/>
      <c r="CF37" s="61"/>
      <c r="CG37" s="61"/>
      <c r="CH37" s="61"/>
      <c r="CI37" s="61"/>
      <c r="CJ37" s="61"/>
      <c r="CK37" s="62"/>
      <c r="CL37" s="62"/>
      <c r="CM37" s="62"/>
      <c r="CN37" s="62"/>
      <c r="CO37" s="62"/>
      <c r="CP37" s="61"/>
      <c r="CQ37" s="153"/>
      <c r="CR37" s="61"/>
      <c r="CS37" s="153"/>
      <c r="CT37" s="62"/>
      <c r="CU37" s="62"/>
      <c r="CV37" s="62"/>
      <c r="CW37" s="63"/>
      <c r="CX37" s="60"/>
      <c r="CY37" s="61"/>
      <c r="CZ37" s="61"/>
      <c r="DA37" s="61"/>
      <c r="DB37" s="61"/>
      <c r="DC37" s="61"/>
      <c r="DD37" s="61"/>
      <c r="DE37" s="61"/>
      <c r="DF37" s="62"/>
      <c r="DG37" s="62"/>
      <c r="DH37" s="62"/>
      <c r="DI37" s="61"/>
      <c r="DJ37" s="153"/>
      <c r="DK37" s="61"/>
      <c r="DL37" s="153"/>
      <c r="DM37" s="62"/>
      <c r="DN37" s="62"/>
      <c r="DO37" s="62"/>
      <c r="DP37" s="63"/>
      <c r="DQ37" s="60"/>
      <c r="DR37" s="61"/>
      <c r="DS37" s="61"/>
      <c r="DT37" s="61"/>
      <c r="DU37" s="61"/>
      <c r="DV37" s="61"/>
      <c r="DW37" s="61"/>
      <c r="DX37" s="61"/>
      <c r="DY37" s="62"/>
      <c r="DZ37" s="62"/>
      <c r="EA37" s="62"/>
      <c r="EB37" s="61"/>
      <c r="EC37" s="153"/>
      <c r="ED37" s="61"/>
      <c r="EE37" s="153"/>
      <c r="EF37" s="62"/>
      <c r="EG37" s="62"/>
      <c r="EH37" s="62"/>
      <c r="EI37" s="63"/>
    </row>
    <row r="38" spans="1:139" ht="15.75" customHeight="1" x14ac:dyDescent="0.2">
      <c r="A38" s="199" t="e">
        <v>#DIV/0!</v>
      </c>
      <c r="B38" s="234"/>
      <c r="C38" s="120" t="e">
        <v>#DIV/0!</v>
      </c>
      <c r="D38" s="34"/>
      <c r="E38" s="200"/>
      <c r="F38" s="205"/>
      <c r="G38" s="230">
        <v>125.82739726027397</v>
      </c>
      <c r="H38" s="202"/>
      <c r="I38" s="231">
        <v>127.40821917808219</v>
      </c>
      <c r="J38" s="231" t="s">
        <v>727</v>
      </c>
      <c r="K38" s="231" t="s">
        <v>981</v>
      </c>
      <c r="L38" s="231" t="s">
        <v>988</v>
      </c>
      <c r="M38" s="203"/>
      <c r="N38" s="203"/>
      <c r="O38" s="203"/>
      <c r="P38" s="204"/>
      <c r="Q38" s="193" t="e">
        <v>#DIV/0!</v>
      </c>
      <c r="R38" s="194" t="e">
        <v>#DIV/0!</v>
      </c>
      <c r="S38" s="194" t="e">
        <v>#DIV/0!</v>
      </c>
      <c r="T38" s="194" t="e">
        <v>#DIV/0!</v>
      </c>
      <c r="U38" s="194" t="e">
        <v>#DIV/0!</v>
      </c>
      <c r="V38" s="194" t="e">
        <v>#DIV/0!</v>
      </c>
      <c r="W38" s="208" t="b">
        <v>0</v>
      </c>
      <c r="X38" s="183" t="e">
        <v>#DIV/0!</v>
      </c>
      <c r="Y38" s="183">
        <v>0</v>
      </c>
      <c r="Z38" s="183">
        <v>0</v>
      </c>
      <c r="AA38" s="184">
        <v>0</v>
      </c>
      <c r="AB38" s="183">
        <v>0</v>
      </c>
      <c r="AC38" s="183">
        <v>0</v>
      </c>
      <c r="AD38" s="288">
        <v>0</v>
      </c>
      <c r="AE38" s="288">
        <v>0</v>
      </c>
      <c r="AF38" s="185">
        <v>0</v>
      </c>
      <c r="AG38" s="185">
        <v>0</v>
      </c>
      <c r="AH38" s="185">
        <v>0</v>
      </c>
      <c r="AI38" s="183" t="e">
        <v>#DIV/0!</v>
      </c>
      <c r="AJ38" s="186" t="e">
        <v>#DIV/0!</v>
      </c>
      <c r="AK38" s="48">
        <v>10</v>
      </c>
      <c r="AL38" s="232" t="e">
        <v>#DIV/0!</v>
      </c>
      <c r="AM38" s="232">
        <v>0</v>
      </c>
      <c r="AN38" s="232">
        <v>0</v>
      </c>
      <c r="AO38" s="232">
        <v>0</v>
      </c>
      <c r="AP38" s="232" t="e">
        <v>#DIV/0!</v>
      </c>
      <c r="AQ38" s="232">
        <v>0</v>
      </c>
      <c r="AR38" s="233">
        <v>0</v>
      </c>
      <c r="AS38" s="60"/>
      <c r="AT38" s="61"/>
      <c r="AU38" s="61"/>
      <c r="AV38" s="61"/>
      <c r="AW38" s="61"/>
      <c r="AX38" s="61"/>
      <c r="AY38" s="62"/>
      <c r="AZ38" s="62"/>
      <c r="BA38" s="62"/>
      <c r="BB38" s="62"/>
      <c r="BC38" s="62"/>
      <c r="BD38" s="61"/>
      <c r="BE38" s="153"/>
      <c r="BF38" s="61"/>
      <c r="BG38" s="153"/>
      <c r="BH38" s="163"/>
      <c r="BI38" s="163"/>
      <c r="BJ38" s="163"/>
      <c r="BK38" s="164"/>
      <c r="BL38" s="60"/>
      <c r="BM38" s="61"/>
      <c r="BN38" s="61"/>
      <c r="BO38" s="61"/>
      <c r="BP38" s="61"/>
      <c r="BQ38" s="61"/>
      <c r="BR38" s="62"/>
      <c r="BS38" s="62"/>
      <c r="BT38" s="62"/>
      <c r="BU38" s="62"/>
      <c r="BV38" s="62"/>
      <c r="BW38" s="61"/>
      <c r="BX38" s="153"/>
      <c r="BY38" s="61"/>
      <c r="BZ38" s="153"/>
      <c r="CA38" s="62"/>
      <c r="CB38" s="163"/>
      <c r="CC38" s="163"/>
      <c r="CD38" s="164"/>
      <c r="CE38" s="60"/>
      <c r="CF38" s="61"/>
      <c r="CG38" s="61"/>
      <c r="CH38" s="61"/>
      <c r="CI38" s="61"/>
      <c r="CJ38" s="61"/>
      <c r="CK38" s="62"/>
      <c r="CL38" s="62"/>
      <c r="CM38" s="62"/>
      <c r="CN38" s="62"/>
      <c r="CO38" s="62"/>
      <c r="CP38" s="61"/>
      <c r="CQ38" s="153"/>
      <c r="CR38" s="61"/>
      <c r="CS38" s="153"/>
      <c r="CT38" s="62"/>
      <c r="CU38" s="62"/>
      <c r="CV38" s="62"/>
      <c r="CW38" s="63"/>
      <c r="CX38" s="60"/>
      <c r="CY38" s="61"/>
      <c r="CZ38" s="61"/>
      <c r="DA38" s="61"/>
      <c r="DB38" s="61"/>
      <c r="DC38" s="61"/>
      <c r="DD38" s="62"/>
      <c r="DE38" s="61"/>
      <c r="DF38" s="62"/>
      <c r="DG38" s="62"/>
      <c r="DH38" s="62"/>
      <c r="DI38" s="61"/>
      <c r="DJ38" s="153"/>
      <c r="DK38" s="61"/>
      <c r="DL38" s="153"/>
      <c r="DM38" s="62"/>
      <c r="DN38" s="62"/>
      <c r="DO38" s="62"/>
      <c r="DP38" s="63"/>
      <c r="DQ38" s="60"/>
      <c r="DR38" s="61"/>
      <c r="DS38" s="61"/>
      <c r="DT38" s="61"/>
      <c r="DU38" s="61"/>
      <c r="DV38" s="61"/>
      <c r="DW38" s="62"/>
      <c r="DX38" s="61"/>
      <c r="DY38" s="62"/>
      <c r="DZ38" s="62"/>
      <c r="EA38" s="62"/>
      <c r="EB38" s="61"/>
      <c r="EC38" s="153"/>
      <c r="ED38" s="61"/>
      <c r="EE38" s="153"/>
      <c r="EF38" s="62"/>
      <c r="EG38" s="62"/>
      <c r="EH38" s="62"/>
      <c r="EI38" s="63"/>
    </row>
    <row r="39" spans="1:139" ht="15.75" customHeight="1" x14ac:dyDescent="0.2">
      <c r="A39" s="199" t="e">
        <v>#DIV/0!</v>
      </c>
      <c r="B39" s="234"/>
      <c r="C39" s="120" t="e">
        <v>#DIV/0!</v>
      </c>
      <c r="D39" s="34"/>
      <c r="E39" s="200"/>
      <c r="F39" s="201"/>
      <c r="G39" s="230">
        <v>125.82739726027397</v>
      </c>
      <c r="H39" s="231"/>
      <c r="I39" s="231">
        <v>127.40821917808219</v>
      </c>
      <c r="J39" s="231" t="s">
        <v>727</v>
      </c>
      <c r="K39" s="231" t="s">
        <v>981</v>
      </c>
      <c r="L39" s="231" t="s">
        <v>988</v>
      </c>
      <c r="M39" s="203"/>
      <c r="N39" s="203"/>
      <c r="O39" s="203"/>
      <c r="P39" s="204"/>
      <c r="Q39" s="193" t="e">
        <v>#DIV/0!</v>
      </c>
      <c r="R39" s="194" t="e">
        <v>#DIV/0!</v>
      </c>
      <c r="S39" s="194" t="e">
        <v>#DIV/0!</v>
      </c>
      <c r="T39" s="194" t="e">
        <v>#DIV/0!</v>
      </c>
      <c r="U39" s="194" t="e">
        <v>#DIV/0!</v>
      </c>
      <c r="V39" s="194" t="e">
        <v>#DIV/0!</v>
      </c>
      <c r="W39" s="208" t="b">
        <v>0</v>
      </c>
      <c r="X39" s="183" t="e">
        <v>#DIV/0!</v>
      </c>
      <c r="Y39" s="183">
        <v>0</v>
      </c>
      <c r="Z39" s="183">
        <v>0</v>
      </c>
      <c r="AA39" s="184">
        <v>0</v>
      </c>
      <c r="AB39" s="183">
        <v>0</v>
      </c>
      <c r="AC39" s="183">
        <v>0</v>
      </c>
      <c r="AD39" s="288">
        <v>0</v>
      </c>
      <c r="AE39" s="288">
        <v>0</v>
      </c>
      <c r="AF39" s="185">
        <v>0</v>
      </c>
      <c r="AG39" s="185">
        <v>0</v>
      </c>
      <c r="AH39" s="185">
        <v>0</v>
      </c>
      <c r="AI39" s="183" t="e">
        <v>#DIV/0!</v>
      </c>
      <c r="AJ39" s="186" t="e">
        <v>#DIV/0!</v>
      </c>
      <c r="AK39" s="48">
        <v>10</v>
      </c>
      <c r="AL39" s="232" t="e">
        <v>#DIV/0!</v>
      </c>
      <c r="AM39" s="232">
        <v>0</v>
      </c>
      <c r="AN39" s="232">
        <v>0</v>
      </c>
      <c r="AO39" s="232">
        <v>0</v>
      </c>
      <c r="AP39" s="232" t="e">
        <v>#DIV/0!</v>
      </c>
      <c r="AQ39" s="232">
        <v>0</v>
      </c>
      <c r="AR39" s="233">
        <v>0</v>
      </c>
      <c r="AS39" s="60"/>
      <c r="AT39" s="61"/>
      <c r="AU39" s="61"/>
      <c r="AV39" s="61"/>
      <c r="AW39" s="61"/>
      <c r="AX39" s="61"/>
      <c r="AY39" s="62"/>
      <c r="AZ39" s="62"/>
      <c r="BA39" s="62"/>
      <c r="BB39" s="62"/>
      <c r="BC39" s="62"/>
      <c r="BD39" s="61"/>
      <c r="BE39" s="153"/>
      <c r="BF39" s="61"/>
      <c r="BG39" s="153"/>
      <c r="BH39" s="62"/>
      <c r="BI39" s="62"/>
      <c r="BJ39" s="62"/>
      <c r="BK39" s="63"/>
      <c r="BL39" s="60"/>
      <c r="BM39" s="61"/>
      <c r="BN39" s="61"/>
      <c r="BO39" s="61"/>
      <c r="BP39" s="61"/>
      <c r="BQ39" s="61"/>
      <c r="BR39" s="62"/>
      <c r="BS39" s="62"/>
      <c r="BT39" s="62"/>
      <c r="BU39" s="62"/>
      <c r="BV39" s="62"/>
      <c r="BW39" s="61"/>
      <c r="BX39" s="153"/>
      <c r="BY39" s="61"/>
      <c r="BZ39" s="153"/>
      <c r="CA39" s="62"/>
      <c r="CB39" s="62"/>
      <c r="CC39" s="62"/>
      <c r="CD39" s="63"/>
      <c r="CE39" s="60"/>
      <c r="CF39" s="61"/>
      <c r="CG39" s="61"/>
      <c r="CH39" s="61"/>
      <c r="CI39" s="61"/>
      <c r="CJ39" s="61"/>
      <c r="CK39" s="62"/>
      <c r="CL39" s="62"/>
      <c r="CM39" s="62"/>
      <c r="CN39" s="62"/>
      <c r="CO39" s="62"/>
      <c r="CP39" s="61"/>
      <c r="CQ39" s="153"/>
      <c r="CR39" s="61"/>
      <c r="CS39" s="153"/>
      <c r="CT39" s="62"/>
      <c r="CU39" s="62"/>
      <c r="CV39" s="62"/>
      <c r="CW39" s="63"/>
      <c r="CX39" s="60"/>
      <c r="CY39" s="61"/>
      <c r="CZ39" s="61"/>
      <c r="DA39" s="61"/>
      <c r="DB39" s="61"/>
      <c r="DC39" s="61"/>
      <c r="DD39" s="61"/>
      <c r="DE39" s="61"/>
      <c r="DF39" s="62"/>
      <c r="DG39" s="62"/>
      <c r="DH39" s="62"/>
      <c r="DI39" s="61"/>
      <c r="DJ39" s="153"/>
      <c r="DK39" s="61"/>
      <c r="DL39" s="153"/>
      <c r="DM39" s="62"/>
      <c r="DN39" s="62"/>
      <c r="DO39" s="62"/>
      <c r="DP39" s="63"/>
      <c r="DQ39" s="60"/>
      <c r="DR39" s="61"/>
      <c r="DS39" s="61"/>
      <c r="DT39" s="61"/>
      <c r="DU39" s="61"/>
      <c r="DV39" s="61"/>
      <c r="DW39" s="61"/>
      <c r="DX39" s="61"/>
      <c r="DY39" s="62"/>
      <c r="DZ39" s="62"/>
      <c r="EA39" s="62"/>
      <c r="EB39" s="61"/>
      <c r="EC39" s="153"/>
      <c r="ED39" s="61"/>
      <c r="EE39" s="153"/>
      <c r="EF39" s="62"/>
      <c r="EG39" s="62"/>
      <c r="EH39" s="62"/>
      <c r="EI39" s="63"/>
    </row>
    <row r="40" spans="1:139" ht="15.75" customHeight="1" x14ac:dyDescent="0.2">
      <c r="A40" s="199" t="e">
        <v>#DIV/0!</v>
      </c>
      <c r="B40" s="234"/>
      <c r="C40" s="120" t="e">
        <v>#DIV/0!</v>
      </c>
      <c r="D40" s="34"/>
      <c r="E40" s="200"/>
      <c r="F40" s="201"/>
      <c r="G40" s="230">
        <v>125.82739726027397</v>
      </c>
      <c r="H40" s="202"/>
      <c r="I40" s="231">
        <v>127.40821917808219</v>
      </c>
      <c r="J40" s="231" t="s">
        <v>727</v>
      </c>
      <c r="K40" s="231" t="s">
        <v>981</v>
      </c>
      <c r="L40" s="231" t="s">
        <v>988</v>
      </c>
      <c r="M40" s="203"/>
      <c r="N40" s="203"/>
      <c r="O40" s="203"/>
      <c r="P40" s="204"/>
      <c r="Q40" s="193" t="e">
        <v>#DIV/0!</v>
      </c>
      <c r="R40" s="194" t="e">
        <v>#DIV/0!</v>
      </c>
      <c r="S40" s="194" t="e">
        <v>#DIV/0!</v>
      </c>
      <c r="T40" s="194" t="e">
        <v>#DIV/0!</v>
      </c>
      <c r="U40" s="194" t="e">
        <v>#DIV/0!</v>
      </c>
      <c r="V40" s="194" t="e">
        <v>#DIV/0!</v>
      </c>
      <c r="W40" s="208" t="b">
        <v>0</v>
      </c>
      <c r="X40" s="183" t="e">
        <v>#DIV/0!</v>
      </c>
      <c r="Y40" s="183">
        <v>0</v>
      </c>
      <c r="Z40" s="183">
        <v>0</v>
      </c>
      <c r="AA40" s="184">
        <v>0</v>
      </c>
      <c r="AB40" s="183">
        <v>0</v>
      </c>
      <c r="AC40" s="183">
        <v>0</v>
      </c>
      <c r="AD40" s="288">
        <v>0</v>
      </c>
      <c r="AE40" s="288">
        <v>0</v>
      </c>
      <c r="AF40" s="185">
        <v>0</v>
      </c>
      <c r="AG40" s="185">
        <v>0</v>
      </c>
      <c r="AH40" s="185">
        <v>0</v>
      </c>
      <c r="AI40" s="183" t="e">
        <v>#DIV/0!</v>
      </c>
      <c r="AJ40" s="186" t="e">
        <v>#DIV/0!</v>
      </c>
      <c r="AK40" s="48">
        <v>10</v>
      </c>
      <c r="AL40" s="232" t="e">
        <v>#DIV/0!</v>
      </c>
      <c r="AM40" s="232">
        <v>0</v>
      </c>
      <c r="AN40" s="232">
        <v>0</v>
      </c>
      <c r="AO40" s="232">
        <v>0</v>
      </c>
      <c r="AP40" s="232" t="e">
        <v>#DIV/0!</v>
      </c>
      <c r="AQ40" s="232">
        <v>0</v>
      </c>
      <c r="AR40" s="233">
        <v>0</v>
      </c>
      <c r="AS40" s="60"/>
      <c r="AT40" s="61"/>
      <c r="AU40" s="61"/>
      <c r="AV40" s="61"/>
      <c r="AW40" s="61"/>
      <c r="AX40" s="61"/>
      <c r="AY40" s="62"/>
      <c r="AZ40" s="62"/>
      <c r="BA40" s="62"/>
      <c r="BB40" s="62"/>
      <c r="BC40" s="62"/>
      <c r="BD40" s="61"/>
      <c r="BE40" s="153"/>
      <c r="BF40" s="61"/>
      <c r="BG40" s="153"/>
      <c r="BH40" s="62"/>
      <c r="BI40" s="62"/>
      <c r="BJ40" s="62"/>
      <c r="BK40" s="63"/>
      <c r="BL40" s="60"/>
      <c r="BM40" s="61"/>
      <c r="BN40" s="61"/>
      <c r="BO40" s="61"/>
      <c r="BP40" s="61"/>
      <c r="BQ40" s="61"/>
      <c r="BR40" s="62"/>
      <c r="BS40" s="62"/>
      <c r="BT40" s="62"/>
      <c r="BU40" s="62"/>
      <c r="BV40" s="62"/>
      <c r="BW40" s="61"/>
      <c r="BX40" s="153"/>
      <c r="BY40" s="61"/>
      <c r="BZ40" s="153"/>
      <c r="CA40" s="62"/>
      <c r="CB40" s="62"/>
      <c r="CC40" s="62"/>
      <c r="CD40" s="63"/>
      <c r="CE40" s="60"/>
      <c r="CF40" s="61"/>
      <c r="CG40" s="61"/>
      <c r="CH40" s="61"/>
      <c r="CI40" s="61"/>
      <c r="CJ40" s="61"/>
      <c r="CK40" s="62"/>
      <c r="CL40" s="62"/>
      <c r="CM40" s="62"/>
      <c r="CN40" s="62"/>
      <c r="CO40" s="62"/>
      <c r="CP40" s="61"/>
      <c r="CQ40" s="153"/>
      <c r="CR40" s="61"/>
      <c r="CS40" s="153"/>
      <c r="CT40" s="62"/>
      <c r="CU40" s="62"/>
      <c r="CV40" s="62"/>
      <c r="CW40" s="63"/>
      <c r="CX40" s="60"/>
      <c r="CY40" s="61"/>
      <c r="CZ40" s="61"/>
      <c r="DA40" s="61"/>
      <c r="DB40" s="61"/>
      <c r="DC40" s="61"/>
      <c r="DD40" s="61"/>
      <c r="DE40" s="61"/>
      <c r="DF40" s="62"/>
      <c r="DG40" s="62"/>
      <c r="DH40" s="62"/>
      <c r="DI40" s="61"/>
      <c r="DJ40" s="153"/>
      <c r="DK40" s="61"/>
      <c r="DL40" s="153"/>
      <c r="DM40" s="62"/>
      <c r="DN40" s="62"/>
      <c r="DO40" s="62"/>
      <c r="DP40" s="63"/>
      <c r="DQ40" s="60"/>
      <c r="DR40" s="61"/>
      <c r="DS40" s="61"/>
      <c r="DT40" s="61"/>
      <c r="DU40" s="61"/>
      <c r="DV40" s="61"/>
      <c r="DW40" s="61"/>
      <c r="DX40" s="61"/>
      <c r="DY40" s="62"/>
      <c r="DZ40" s="62"/>
      <c r="EA40" s="62"/>
      <c r="EB40" s="61"/>
      <c r="EC40" s="153"/>
      <c r="ED40" s="61"/>
      <c r="EE40" s="153"/>
      <c r="EF40" s="62"/>
      <c r="EG40" s="62"/>
      <c r="EH40" s="62"/>
      <c r="EI40" s="63"/>
    </row>
    <row r="41" spans="1:139" ht="15.75" customHeight="1" x14ac:dyDescent="0.2">
      <c r="A41" s="199" t="e">
        <v>#DIV/0!</v>
      </c>
      <c r="B41" s="234"/>
      <c r="C41" s="120" t="e">
        <v>#DIV/0!</v>
      </c>
      <c r="D41" s="34"/>
      <c r="E41" s="200"/>
      <c r="F41" s="201"/>
      <c r="G41" s="230">
        <v>125.82739726027397</v>
      </c>
      <c r="H41" s="202"/>
      <c r="I41" s="231">
        <v>127.40821917808219</v>
      </c>
      <c r="J41" s="231" t="s">
        <v>727</v>
      </c>
      <c r="K41" s="231" t="s">
        <v>981</v>
      </c>
      <c r="L41" s="231" t="s">
        <v>988</v>
      </c>
      <c r="M41" s="203"/>
      <c r="N41" s="203"/>
      <c r="O41" s="203"/>
      <c r="P41" s="204"/>
      <c r="Q41" s="193" t="e">
        <v>#DIV/0!</v>
      </c>
      <c r="R41" s="194" t="e">
        <v>#DIV/0!</v>
      </c>
      <c r="S41" s="194" t="e">
        <v>#DIV/0!</v>
      </c>
      <c r="T41" s="194" t="e">
        <v>#DIV/0!</v>
      </c>
      <c r="U41" s="194" t="e">
        <v>#DIV/0!</v>
      </c>
      <c r="V41" s="194" t="e">
        <v>#DIV/0!</v>
      </c>
      <c r="W41" s="208" t="b">
        <v>0</v>
      </c>
      <c r="X41" s="183" t="e">
        <v>#DIV/0!</v>
      </c>
      <c r="Y41" s="183">
        <v>0</v>
      </c>
      <c r="Z41" s="183">
        <v>0</v>
      </c>
      <c r="AA41" s="184">
        <v>0</v>
      </c>
      <c r="AB41" s="183">
        <v>0</v>
      </c>
      <c r="AC41" s="183">
        <v>0</v>
      </c>
      <c r="AD41" s="288">
        <v>0</v>
      </c>
      <c r="AE41" s="288">
        <v>0</v>
      </c>
      <c r="AF41" s="185">
        <v>0</v>
      </c>
      <c r="AG41" s="185">
        <v>0</v>
      </c>
      <c r="AH41" s="185">
        <v>0</v>
      </c>
      <c r="AI41" s="183" t="e">
        <v>#DIV/0!</v>
      </c>
      <c r="AJ41" s="186" t="e">
        <v>#DIV/0!</v>
      </c>
      <c r="AK41" s="48">
        <v>10</v>
      </c>
      <c r="AL41" s="232" t="e">
        <v>#DIV/0!</v>
      </c>
      <c r="AM41" s="232">
        <v>0</v>
      </c>
      <c r="AN41" s="232">
        <v>0</v>
      </c>
      <c r="AO41" s="232">
        <v>0</v>
      </c>
      <c r="AP41" s="232" t="e">
        <v>#DIV/0!</v>
      </c>
      <c r="AQ41" s="232">
        <v>0</v>
      </c>
      <c r="AR41" s="233">
        <v>0</v>
      </c>
      <c r="AS41" s="60"/>
      <c r="AT41" s="61"/>
      <c r="AU41" s="61"/>
      <c r="AV41" s="61"/>
      <c r="AW41" s="61"/>
      <c r="AX41" s="61"/>
      <c r="AY41" s="62"/>
      <c r="AZ41" s="62"/>
      <c r="BA41" s="62"/>
      <c r="BB41" s="62"/>
      <c r="BC41" s="62"/>
      <c r="BD41" s="62"/>
      <c r="BE41" s="153"/>
      <c r="BF41" s="61"/>
      <c r="BG41" s="153"/>
      <c r="BH41" s="62"/>
      <c r="BI41" s="62"/>
      <c r="BJ41" s="62"/>
      <c r="BK41" s="63"/>
      <c r="BL41" s="60"/>
      <c r="BM41" s="61"/>
      <c r="BN41" s="61"/>
      <c r="BO41" s="61"/>
      <c r="BP41" s="61"/>
      <c r="BQ41" s="61"/>
      <c r="BR41" s="62"/>
      <c r="BS41" s="62"/>
      <c r="BT41" s="62"/>
      <c r="BU41" s="62"/>
      <c r="BV41" s="62"/>
      <c r="BW41" s="61"/>
      <c r="BX41" s="153"/>
      <c r="BY41" s="61"/>
      <c r="BZ41" s="153"/>
      <c r="CA41" s="62"/>
      <c r="CB41" s="62"/>
      <c r="CC41" s="62"/>
      <c r="CD41" s="63"/>
      <c r="CE41" s="60"/>
      <c r="CF41" s="61"/>
      <c r="CG41" s="61"/>
      <c r="CH41" s="61"/>
      <c r="CI41" s="61"/>
      <c r="CJ41" s="61"/>
      <c r="CK41" s="62"/>
      <c r="CL41" s="62"/>
      <c r="CM41" s="62"/>
      <c r="CN41" s="62"/>
      <c r="CO41" s="62"/>
      <c r="CP41" s="61"/>
      <c r="CQ41" s="153"/>
      <c r="CR41" s="61"/>
      <c r="CS41" s="153"/>
      <c r="CT41" s="62"/>
      <c r="CU41" s="62"/>
      <c r="CV41" s="62"/>
      <c r="CW41" s="63"/>
      <c r="CX41" s="60"/>
      <c r="CY41" s="61"/>
      <c r="CZ41" s="61"/>
      <c r="DA41" s="61"/>
      <c r="DB41" s="61"/>
      <c r="DC41" s="61"/>
      <c r="DD41" s="61"/>
      <c r="DE41" s="61"/>
      <c r="DF41" s="62"/>
      <c r="DG41" s="62"/>
      <c r="DH41" s="62"/>
      <c r="DI41" s="61"/>
      <c r="DJ41" s="153"/>
      <c r="DK41" s="61"/>
      <c r="DL41" s="153"/>
      <c r="DM41" s="62"/>
      <c r="DN41" s="62"/>
      <c r="DO41" s="62"/>
      <c r="DP41" s="63"/>
      <c r="DQ41" s="60"/>
      <c r="DR41" s="61"/>
      <c r="DS41" s="61"/>
      <c r="DT41" s="61"/>
      <c r="DU41" s="61"/>
      <c r="DV41" s="61"/>
      <c r="DW41" s="61"/>
      <c r="DX41" s="61"/>
      <c r="DY41" s="62"/>
      <c r="DZ41" s="62"/>
      <c r="EA41" s="62"/>
      <c r="EB41" s="62"/>
      <c r="EC41" s="62"/>
      <c r="ED41" s="62"/>
      <c r="EE41" s="62"/>
      <c r="EF41" s="62"/>
      <c r="EG41" s="62"/>
      <c r="EH41" s="62"/>
      <c r="EI41" s="63"/>
    </row>
    <row r="42" spans="1:139" ht="15.75" customHeight="1" x14ac:dyDescent="0.2">
      <c r="A42" s="199" t="e">
        <v>#DIV/0!</v>
      </c>
      <c r="B42" s="234"/>
      <c r="C42" s="120" t="e">
        <v>#DIV/0!</v>
      </c>
      <c r="D42" s="121"/>
      <c r="E42" s="200"/>
      <c r="F42" s="205"/>
      <c r="G42" s="230">
        <v>125.82739726027397</v>
      </c>
      <c r="H42" s="202"/>
      <c r="I42" s="231">
        <v>127.40821917808219</v>
      </c>
      <c r="J42" s="231" t="s">
        <v>727</v>
      </c>
      <c r="K42" s="231" t="s">
        <v>981</v>
      </c>
      <c r="L42" s="231" t="s">
        <v>988</v>
      </c>
      <c r="M42" s="203"/>
      <c r="N42" s="203"/>
      <c r="O42" s="203"/>
      <c r="P42" s="204"/>
      <c r="Q42" s="193" t="e">
        <v>#DIV/0!</v>
      </c>
      <c r="R42" s="194" t="e">
        <v>#DIV/0!</v>
      </c>
      <c r="S42" s="194" t="e">
        <v>#DIV/0!</v>
      </c>
      <c r="T42" s="194" t="e">
        <v>#DIV/0!</v>
      </c>
      <c r="U42" s="194" t="e">
        <v>#DIV/0!</v>
      </c>
      <c r="V42" s="194" t="e">
        <v>#DIV/0!</v>
      </c>
      <c r="W42" s="208" t="b">
        <v>0</v>
      </c>
      <c r="X42" s="183" t="e">
        <v>#DIV/0!</v>
      </c>
      <c r="Y42" s="183">
        <v>0</v>
      </c>
      <c r="Z42" s="183">
        <v>0</v>
      </c>
      <c r="AA42" s="184">
        <v>0</v>
      </c>
      <c r="AB42" s="183">
        <v>0</v>
      </c>
      <c r="AC42" s="183">
        <v>0</v>
      </c>
      <c r="AD42" s="288">
        <v>0</v>
      </c>
      <c r="AE42" s="288">
        <v>0</v>
      </c>
      <c r="AF42" s="185">
        <v>0</v>
      </c>
      <c r="AG42" s="185">
        <v>0</v>
      </c>
      <c r="AH42" s="185">
        <v>0</v>
      </c>
      <c r="AI42" s="183" t="e">
        <v>#DIV/0!</v>
      </c>
      <c r="AJ42" s="186" t="e">
        <v>#DIV/0!</v>
      </c>
      <c r="AK42" s="48">
        <v>10</v>
      </c>
      <c r="AL42" s="232" t="e">
        <v>#DIV/0!</v>
      </c>
      <c r="AM42" s="232">
        <v>0</v>
      </c>
      <c r="AN42" s="232">
        <v>0</v>
      </c>
      <c r="AO42" s="232">
        <v>0</v>
      </c>
      <c r="AP42" s="232" t="e">
        <v>#DIV/0!</v>
      </c>
      <c r="AQ42" s="232">
        <v>0</v>
      </c>
      <c r="AR42" s="233">
        <v>0</v>
      </c>
      <c r="AS42" s="60"/>
      <c r="AT42" s="61"/>
      <c r="AU42" s="61"/>
      <c r="AV42" s="61"/>
      <c r="AW42" s="61"/>
      <c r="AX42" s="61"/>
      <c r="AY42" s="62"/>
      <c r="AZ42" s="62"/>
      <c r="BA42" s="62"/>
      <c r="BB42" s="62"/>
      <c r="BC42" s="62"/>
      <c r="BD42" s="62"/>
      <c r="BE42" s="153"/>
      <c r="BF42" s="61"/>
      <c r="BG42" s="153"/>
      <c r="BH42" s="163"/>
      <c r="BI42" s="163"/>
      <c r="BJ42" s="163"/>
      <c r="BK42" s="164"/>
      <c r="BL42" s="60"/>
      <c r="BM42" s="61"/>
      <c r="BN42" s="61"/>
      <c r="BO42" s="61"/>
      <c r="BP42" s="61"/>
      <c r="BQ42" s="61"/>
      <c r="BR42" s="62"/>
      <c r="BS42" s="62"/>
      <c r="BT42" s="62"/>
      <c r="BU42" s="62"/>
      <c r="BV42" s="62"/>
      <c r="BW42" s="61"/>
      <c r="BX42" s="153"/>
      <c r="BY42" s="61"/>
      <c r="BZ42" s="153"/>
      <c r="CA42" s="163"/>
      <c r="CB42" s="163"/>
      <c r="CC42" s="163"/>
      <c r="CD42" s="164"/>
      <c r="CE42" s="60"/>
      <c r="CF42" s="61"/>
      <c r="CG42" s="61"/>
      <c r="CH42" s="61"/>
      <c r="CI42" s="61"/>
      <c r="CJ42" s="61"/>
      <c r="CK42" s="62"/>
      <c r="CL42" s="62"/>
      <c r="CM42" s="62"/>
      <c r="CN42" s="62"/>
      <c r="CO42" s="62"/>
      <c r="CP42" s="61"/>
      <c r="CQ42" s="153"/>
      <c r="CR42" s="61"/>
      <c r="CS42" s="153"/>
      <c r="CT42" s="163"/>
      <c r="CU42" s="163"/>
      <c r="CV42" s="163"/>
      <c r="CW42" s="164"/>
      <c r="CX42" s="60"/>
      <c r="CY42" s="61"/>
      <c r="CZ42" s="61"/>
      <c r="DA42" s="61"/>
      <c r="DB42" s="61"/>
      <c r="DC42" s="61"/>
      <c r="DD42" s="61"/>
      <c r="DE42" s="61"/>
      <c r="DF42" s="62"/>
      <c r="DG42" s="62"/>
      <c r="DH42" s="62"/>
      <c r="DI42" s="61"/>
      <c r="DJ42" s="153"/>
      <c r="DK42" s="61"/>
      <c r="DL42" s="153"/>
      <c r="DM42" s="62"/>
      <c r="DN42" s="62"/>
      <c r="DO42" s="62"/>
      <c r="DP42" s="63"/>
      <c r="DQ42" s="60"/>
      <c r="DR42" s="61"/>
      <c r="DS42" s="61"/>
      <c r="DT42" s="61"/>
      <c r="DU42" s="61"/>
      <c r="DV42" s="61"/>
      <c r="DW42" s="61"/>
      <c r="DX42" s="61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3"/>
    </row>
    <row r="43" spans="1:139" ht="15.75" customHeight="1" x14ac:dyDescent="0.2">
      <c r="A43" s="199" t="e">
        <v>#DIV/0!</v>
      </c>
      <c r="B43" s="234"/>
      <c r="C43" s="120" t="e">
        <v>#DIV/0!</v>
      </c>
      <c r="D43" s="121"/>
      <c r="E43" s="200"/>
      <c r="F43" s="205"/>
      <c r="G43" s="230">
        <v>125.82739726027397</v>
      </c>
      <c r="H43" s="202"/>
      <c r="I43" s="231">
        <v>127.40821917808219</v>
      </c>
      <c r="J43" s="231" t="s">
        <v>727</v>
      </c>
      <c r="K43" s="231" t="s">
        <v>981</v>
      </c>
      <c r="L43" s="231" t="s">
        <v>988</v>
      </c>
      <c r="M43" s="203"/>
      <c r="N43" s="203"/>
      <c r="O43" s="203"/>
      <c r="P43" s="204"/>
      <c r="Q43" s="193" t="e">
        <v>#DIV/0!</v>
      </c>
      <c r="R43" s="194" t="e">
        <v>#DIV/0!</v>
      </c>
      <c r="S43" s="194" t="e">
        <v>#DIV/0!</v>
      </c>
      <c r="T43" s="194" t="e">
        <v>#DIV/0!</v>
      </c>
      <c r="U43" s="194" t="e">
        <v>#DIV/0!</v>
      </c>
      <c r="V43" s="194" t="e">
        <v>#DIV/0!</v>
      </c>
      <c r="W43" s="208" t="b">
        <v>0</v>
      </c>
      <c r="X43" s="183" t="e">
        <v>#DIV/0!</v>
      </c>
      <c r="Y43" s="183">
        <v>0</v>
      </c>
      <c r="Z43" s="183">
        <v>0</v>
      </c>
      <c r="AA43" s="184">
        <v>0</v>
      </c>
      <c r="AB43" s="183">
        <v>0</v>
      </c>
      <c r="AC43" s="183">
        <v>0</v>
      </c>
      <c r="AD43" s="288">
        <v>0</v>
      </c>
      <c r="AE43" s="288">
        <v>0</v>
      </c>
      <c r="AF43" s="185">
        <v>0</v>
      </c>
      <c r="AG43" s="185">
        <v>0</v>
      </c>
      <c r="AH43" s="185">
        <v>0</v>
      </c>
      <c r="AI43" s="183" t="e">
        <v>#DIV/0!</v>
      </c>
      <c r="AJ43" s="186" t="e">
        <v>#DIV/0!</v>
      </c>
      <c r="AK43" s="48">
        <v>10</v>
      </c>
      <c r="AL43" s="232" t="e">
        <v>#DIV/0!</v>
      </c>
      <c r="AM43" s="232">
        <v>0</v>
      </c>
      <c r="AN43" s="232">
        <v>0</v>
      </c>
      <c r="AO43" s="232">
        <v>0</v>
      </c>
      <c r="AP43" s="232" t="e">
        <v>#DIV/0!</v>
      </c>
      <c r="AQ43" s="232">
        <v>0</v>
      </c>
      <c r="AR43" s="233">
        <v>0</v>
      </c>
      <c r="AS43" s="60"/>
      <c r="AT43" s="61"/>
      <c r="AU43" s="61"/>
      <c r="AV43" s="61"/>
      <c r="AW43" s="61"/>
      <c r="AX43" s="61"/>
      <c r="AY43" s="62"/>
      <c r="AZ43" s="62"/>
      <c r="BA43" s="62"/>
      <c r="BB43" s="62"/>
      <c r="BC43" s="62"/>
      <c r="BD43" s="61"/>
      <c r="BE43" s="153"/>
      <c r="BF43" s="61"/>
      <c r="BG43" s="153"/>
      <c r="BH43" s="163"/>
      <c r="BI43" s="163"/>
      <c r="BJ43" s="163"/>
      <c r="BK43" s="164"/>
      <c r="BL43" s="60"/>
      <c r="BM43" s="61"/>
      <c r="BN43" s="61"/>
      <c r="BO43" s="61"/>
      <c r="BP43" s="61"/>
      <c r="BQ43" s="61"/>
      <c r="BR43" s="62"/>
      <c r="BS43" s="62"/>
      <c r="BT43" s="62"/>
      <c r="BU43" s="62"/>
      <c r="BV43" s="62"/>
      <c r="BW43" s="61"/>
      <c r="BX43" s="153"/>
      <c r="BY43" s="61"/>
      <c r="BZ43" s="153"/>
      <c r="CA43" s="163"/>
      <c r="CB43" s="163"/>
      <c r="CC43" s="163"/>
      <c r="CD43" s="164"/>
      <c r="CE43" s="60"/>
      <c r="CF43" s="61"/>
      <c r="CG43" s="61"/>
      <c r="CH43" s="61"/>
      <c r="CI43" s="61"/>
      <c r="CJ43" s="61"/>
      <c r="CK43" s="62"/>
      <c r="CL43" s="62"/>
      <c r="CM43" s="62"/>
      <c r="CN43" s="62"/>
      <c r="CO43" s="62"/>
      <c r="CP43" s="61"/>
      <c r="CQ43" s="153"/>
      <c r="CR43" s="61"/>
      <c r="CS43" s="153"/>
      <c r="CT43" s="163"/>
      <c r="CU43" s="163"/>
      <c r="CV43" s="163"/>
      <c r="CW43" s="164"/>
      <c r="CX43" s="60"/>
      <c r="CY43" s="61"/>
      <c r="CZ43" s="61"/>
      <c r="DA43" s="61"/>
      <c r="DB43" s="61"/>
      <c r="DC43" s="61"/>
      <c r="DD43" s="61"/>
      <c r="DE43" s="61"/>
      <c r="DF43" s="62"/>
      <c r="DG43" s="62"/>
      <c r="DH43" s="62"/>
      <c r="DI43" s="61"/>
      <c r="DJ43" s="153"/>
      <c r="DK43" s="61"/>
      <c r="DL43" s="153"/>
      <c r="DM43" s="62"/>
      <c r="DN43" s="62"/>
      <c r="DO43" s="62"/>
      <c r="DP43" s="63"/>
      <c r="DQ43" s="60"/>
      <c r="DR43" s="61"/>
      <c r="DS43" s="61"/>
      <c r="DT43" s="61"/>
      <c r="DU43" s="61"/>
      <c r="DV43" s="61"/>
      <c r="DW43" s="61"/>
      <c r="DX43" s="61"/>
      <c r="DY43" s="62"/>
      <c r="DZ43" s="62"/>
      <c r="EA43" s="62"/>
      <c r="EB43" s="61"/>
      <c r="EC43" s="153"/>
      <c r="ED43" s="61"/>
      <c r="EE43" s="153"/>
      <c r="EF43" s="62"/>
      <c r="EG43" s="62"/>
      <c r="EH43" s="62"/>
      <c r="EI43" s="63"/>
    </row>
    <row r="44" spans="1:139" ht="15.75" customHeight="1" x14ac:dyDescent="0.2">
      <c r="A44" s="199" t="e">
        <v>#DIV/0!</v>
      </c>
      <c r="B44" s="234"/>
      <c r="C44" s="120" t="e">
        <v>#DIV/0!</v>
      </c>
      <c r="D44" s="121"/>
      <c r="E44" s="200"/>
      <c r="F44" s="205"/>
      <c r="G44" s="230">
        <v>125.82739726027397</v>
      </c>
      <c r="H44" s="231"/>
      <c r="I44" s="231">
        <v>127.40821917808219</v>
      </c>
      <c r="J44" s="231" t="s">
        <v>727</v>
      </c>
      <c r="K44" s="231" t="s">
        <v>981</v>
      </c>
      <c r="L44" s="231" t="s">
        <v>988</v>
      </c>
      <c r="M44" s="203"/>
      <c r="N44" s="203"/>
      <c r="O44" s="203"/>
      <c r="P44" s="204"/>
      <c r="Q44" s="193" t="e">
        <v>#DIV/0!</v>
      </c>
      <c r="R44" s="194" t="e">
        <v>#DIV/0!</v>
      </c>
      <c r="S44" s="194" t="e">
        <v>#DIV/0!</v>
      </c>
      <c r="T44" s="194" t="e">
        <v>#DIV/0!</v>
      </c>
      <c r="U44" s="194" t="e">
        <v>#DIV/0!</v>
      </c>
      <c r="V44" s="194" t="e">
        <v>#DIV/0!</v>
      </c>
      <c r="W44" s="208" t="b">
        <v>0</v>
      </c>
      <c r="X44" s="183" t="e">
        <v>#DIV/0!</v>
      </c>
      <c r="Y44" s="183">
        <v>0</v>
      </c>
      <c r="Z44" s="183">
        <v>0</v>
      </c>
      <c r="AA44" s="184">
        <v>0</v>
      </c>
      <c r="AB44" s="183">
        <v>0</v>
      </c>
      <c r="AC44" s="183">
        <v>0</v>
      </c>
      <c r="AD44" s="288">
        <v>0</v>
      </c>
      <c r="AE44" s="288">
        <v>0</v>
      </c>
      <c r="AF44" s="185">
        <v>0</v>
      </c>
      <c r="AG44" s="185">
        <v>0</v>
      </c>
      <c r="AH44" s="185">
        <v>0</v>
      </c>
      <c r="AI44" s="183" t="e">
        <v>#DIV/0!</v>
      </c>
      <c r="AJ44" s="186" t="e">
        <v>#DIV/0!</v>
      </c>
      <c r="AK44" s="48">
        <v>10</v>
      </c>
      <c r="AL44" s="232" t="e">
        <v>#DIV/0!</v>
      </c>
      <c r="AM44" s="232">
        <v>0</v>
      </c>
      <c r="AN44" s="232">
        <v>0</v>
      </c>
      <c r="AO44" s="232">
        <v>0</v>
      </c>
      <c r="AP44" s="232" t="e">
        <v>#DIV/0!</v>
      </c>
      <c r="AQ44" s="232">
        <v>0</v>
      </c>
      <c r="AR44" s="233">
        <v>0</v>
      </c>
      <c r="AS44" s="60"/>
      <c r="AT44" s="61"/>
      <c r="AU44" s="61"/>
      <c r="AV44" s="61"/>
      <c r="AW44" s="61"/>
      <c r="AX44" s="61"/>
      <c r="AY44" s="62"/>
      <c r="AZ44" s="62"/>
      <c r="BA44" s="62"/>
      <c r="BB44" s="62"/>
      <c r="BC44" s="62"/>
      <c r="BD44" s="62"/>
      <c r="BE44" s="153"/>
      <c r="BF44" s="61"/>
      <c r="BG44" s="153"/>
      <c r="BH44" s="163"/>
      <c r="BI44" s="163"/>
      <c r="BJ44" s="163"/>
      <c r="BK44" s="164"/>
      <c r="BL44" s="60"/>
      <c r="BM44" s="61"/>
      <c r="BN44" s="61"/>
      <c r="BO44" s="61"/>
      <c r="BP44" s="61"/>
      <c r="BQ44" s="61"/>
      <c r="BR44" s="62"/>
      <c r="BS44" s="62"/>
      <c r="BT44" s="62"/>
      <c r="BU44" s="62"/>
      <c r="BV44" s="62"/>
      <c r="BW44" s="61"/>
      <c r="BX44" s="153"/>
      <c r="BY44" s="61"/>
      <c r="BZ44" s="153"/>
      <c r="CA44" s="163"/>
      <c r="CB44" s="163"/>
      <c r="CC44" s="163"/>
      <c r="CD44" s="164"/>
      <c r="CE44" s="60"/>
      <c r="CF44" s="61"/>
      <c r="CG44" s="61"/>
      <c r="CH44" s="61"/>
      <c r="CI44" s="61"/>
      <c r="CJ44" s="61"/>
      <c r="CK44" s="62"/>
      <c r="CL44" s="62"/>
      <c r="CM44" s="62"/>
      <c r="CN44" s="62"/>
      <c r="CO44" s="62"/>
      <c r="CP44" s="61"/>
      <c r="CQ44" s="153"/>
      <c r="CR44" s="61"/>
      <c r="CS44" s="153"/>
      <c r="CT44" s="163"/>
      <c r="CU44" s="163"/>
      <c r="CV44" s="163"/>
      <c r="CW44" s="164"/>
      <c r="CX44" s="60"/>
      <c r="CY44" s="61"/>
      <c r="CZ44" s="61"/>
      <c r="DA44" s="61"/>
      <c r="DB44" s="61"/>
      <c r="DC44" s="61"/>
      <c r="DD44" s="61"/>
      <c r="DE44" s="61"/>
      <c r="DF44" s="62"/>
      <c r="DG44" s="62"/>
      <c r="DH44" s="62"/>
      <c r="DI44" s="61"/>
      <c r="DJ44" s="153"/>
      <c r="DK44" s="61"/>
      <c r="DL44" s="153"/>
      <c r="DM44" s="62"/>
      <c r="DN44" s="62"/>
      <c r="DO44" s="62"/>
      <c r="DP44" s="63"/>
      <c r="DQ44" s="60"/>
      <c r="DR44" s="61"/>
      <c r="DS44" s="61"/>
      <c r="DT44" s="61"/>
      <c r="DU44" s="61"/>
      <c r="DV44" s="61"/>
      <c r="DW44" s="61"/>
      <c r="DX44" s="61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3"/>
    </row>
    <row r="45" spans="1:139" ht="15.75" customHeight="1" thickBot="1" x14ac:dyDescent="0.25">
      <c r="A45" s="218" t="e">
        <v>#DIV/0!</v>
      </c>
      <c r="B45" s="235"/>
      <c r="C45" s="236" t="e">
        <v>#DIV/0!</v>
      </c>
      <c r="D45" s="237"/>
      <c r="E45" s="238"/>
      <c r="F45" s="239"/>
      <c r="G45" s="240">
        <v>125.82739726027397</v>
      </c>
      <c r="H45" s="241"/>
      <c r="I45" s="242">
        <v>127.40821917808219</v>
      </c>
      <c r="J45" s="242" t="s">
        <v>727</v>
      </c>
      <c r="K45" s="242" t="s">
        <v>981</v>
      </c>
      <c r="L45" s="242" t="s">
        <v>988</v>
      </c>
      <c r="M45" s="243"/>
      <c r="N45" s="243"/>
      <c r="O45" s="243"/>
      <c r="P45" s="244"/>
      <c r="Q45" s="195" t="e">
        <v>#DIV/0!</v>
      </c>
      <c r="R45" s="196" t="e">
        <v>#DIV/0!</v>
      </c>
      <c r="S45" s="196" t="e">
        <v>#DIV/0!</v>
      </c>
      <c r="T45" s="196" t="e">
        <v>#DIV/0!</v>
      </c>
      <c r="U45" s="196" t="e">
        <v>#DIV/0!</v>
      </c>
      <c r="V45" s="196" t="e">
        <v>#DIV/0!</v>
      </c>
      <c r="W45" s="209" t="b">
        <v>0</v>
      </c>
      <c r="X45" s="187" t="e">
        <v>#DIV/0!</v>
      </c>
      <c r="Y45" s="187">
        <v>0</v>
      </c>
      <c r="Z45" s="187">
        <v>0</v>
      </c>
      <c r="AA45" s="188">
        <v>0</v>
      </c>
      <c r="AB45" s="187">
        <v>0</v>
      </c>
      <c r="AC45" s="187">
        <v>0</v>
      </c>
      <c r="AD45" s="290">
        <v>0</v>
      </c>
      <c r="AE45" s="290">
        <v>0</v>
      </c>
      <c r="AF45" s="189">
        <v>0</v>
      </c>
      <c r="AG45" s="189">
        <v>0</v>
      </c>
      <c r="AH45" s="189">
        <v>0</v>
      </c>
      <c r="AI45" s="187" t="e">
        <v>#DIV/0!</v>
      </c>
      <c r="AJ45" s="190" t="e">
        <v>#DIV/0!</v>
      </c>
      <c r="AK45" s="245">
        <v>10</v>
      </c>
      <c r="AL45" s="232" t="e">
        <v>#DIV/0!</v>
      </c>
      <c r="AM45" s="232">
        <v>0</v>
      </c>
      <c r="AN45" s="246">
        <v>0</v>
      </c>
      <c r="AO45" s="246">
        <v>0</v>
      </c>
      <c r="AP45" s="246" t="e">
        <v>#DIV/0!</v>
      </c>
      <c r="AQ45" s="246">
        <v>0</v>
      </c>
      <c r="AR45" s="247">
        <v>0</v>
      </c>
      <c r="AS45" s="248"/>
      <c r="AT45" s="249"/>
      <c r="AU45" s="249"/>
      <c r="AV45" s="249"/>
      <c r="AW45" s="249"/>
      <c r="AX45" s="249"/>
      <c r="AY45" s="250"/>
      <c r="AZ45" s="250"/>
      <c r="BA45" s="250"/>
      <c r="BB45" s="250"/>
      <c r="BC45" s="250"/>
      <c r="BD45" s="250"/>
      <c r="BE45" s="251"/>
      <c r="BF45" s="249"/>
      <c r="BG45" s="251"/>
      <c r="BH45" s="250"/>
      <c r="BI45" s="250"/>
      <c r="BJ45" s="250"/>
      <c r="BK45" s="252"/>
      <c r="BL45" s="248"/>
      <c r="BM45" s="249"/>
      <c r="BN45" s="249"/>
      <c r="BO45" s="249"/>
      <c r="BP45" s="249"/>
      <c r="BQ45" s="249"/>
      <c r="BR45" s="250"/>
      <c r="BS45" s="250"/>
      <c r="BT45" s="250"/>
      <c r="BU45" s="250"/>
      <c r="BV45" s="250"/>
      <c r="BW45" s="249"/>
      <c r="BX45" s="251"/>
      <c r="BY45" s="249"/>
      <c r="BZ45" s="251"/>
      <c r="CA45" s="250"/>
      <c r="CB45" s="250"/>
      <c r="CC45" s="250"/>
      <c r="CD45" s="252"/>
      <c r="CE45" s="248"/>
      <c r="CF45" s="249"/>
      <c r="CG45" s="249"/>
      <c r="CH45" s="249"/>
      <c r="CI45" s="249"/>
      <c r="CJ45" s="249"/>
      <c r="CK45" s="250"/>
      <c r="CL45" s="250"/>
      <c r="CM45" s="250"/>
      <c r="CN45" s="250"/>
      <c r="CO45" s="250"/>
      <c r="CP45" s="249"/>
      <c r="CQ45" s="251"/>
      <c r="CR45" s="249"/>
      <c r="CS45" s="251"/>
      <c r="CT45" s="250"/>
      <c r="CU45" s="250"/>
      <c r="CV45" s="250"/>
      <c r="CW45" s="252"/>
      <c r="CX45" s="248"/>
      <c r="CY45" s="249"/>
      <c r="CZ45" s="249"/>
      <c r="DA45" s="249"/>
      <c r="DB45" s="249"/>
      <c r="DC45" s="249"/>
      <c r="DD45" s="249"/>
      <c r="DE45" s="249"/>
      <c r="DF45" s="250"/>
      <c r="DG45" s="250"/>
      <c r="DH45" s="250"/>
      <c r="DI45" s="249"/>
      <c r="DJ45" s="251"/>
      <c r="DK45" s="249"/>
      <c r="DL45" s="251"/>
      <c r="DM45" s="250"/>
      <c r="DN45" s="250"/>
      <c r="DO45" s="250"/>
      <c r="DP45" s="252"/>
      <c r="DQ45" s="248"/>
      <c r="DR45" s="249"/>
      <c r="DS45" s="249"/>
      <c r="DT45" s="249"/>
      <c r="DU45" s="249"/>
      <c r="DV45" s="249"/>
      <c r="DW45" s="249"/>
      <c r="DX45" s="249"/>
      <c r="DY45" s="250"/>
      <c r="DZ45" s="250"/>
      <c r="EA45" s="250"/>
      <c r="EB45" s="250"/>
      <c r="EC45" s="250"/>
      <c r="ED45" s="250"/>
      <c r="EE45" s="250"/>
      <c r="EF45" s="250"/>
      <c r="EG45" s="250"/>
      <c r="EH45" s="250"/>
      <c r="EI45" s="252"/>
    </row>
    <row r="47" spans="1:139" ht="15" customHeight="1" x14ac:dyDescent="0.2">
      <c r="AD47" s="210"/>
      <c r="AE47" s="214"/>
    </row>
    <row r="48" spans="1:139" ht="15" customHeight="1" x14ac:dyDescent="0.2">
      <c r="AD48" s="211"/>
    </row>
  </sheetData>
  <autoFilter ref="A2:EI45" xr:uid="{00000000-0009-0000-0000-00000F000000}">
    <sortState xmlns:xlrd2="http://schemas.microsoft.com/office/spreadsheetml/2017/richdata2" ref="A3:EI45">
      <sortCondition ref="A2:A45"/>
    </sortState>
  </autoFilter>
  <mergeCells count="10">
    <mergeCell ref="BL1:CD1"/>
    <mergeCell ref="CE1:CW1"/>
    <mergeCell ref="CX1:DP1"/>
    <mergeCell ref="DQ1:EI1"/>
    <mergeCell ref="A1:C1"/>
    <mergeCell ref="D1:P1"/>
    <mergeCell ref="Q1:W1"/>
    <mergeCell ref="X1:AJ1"/>
    <mergeCell ref="AK1:AR1"/>
    <mergeCell ref="AS1:BK1"/>
  </mergeCells>
  <conditionalFormatting sqref="B3:B45">
    <cfRule type="expression" dxfId="16" priority="5" stopIfTrue="1">
      <formula>$C3&gt;12.5</formula>
    </cfRule>
    <cfRule type="expression" dxfId="15" priority="6" stopIfTrue="1">
      <formula>AND($C3&gt;11.995,$C3&lt;12.5)</formula>
    </cfRule>
    <cfRule type="expression" dxfId="14" priority="7" stopIfTrue="1">
      <formula>AND($C3&gt;11,$C3&lt;11.995)</formula>
    </cfRule>
    <cfRule type="expression" dxfId="13" priority="8">
      <formula>AND($C3&gt;=9.69,$C3&lt;10.999)</formula>
    </cfRule>
    <cfRule type="expression" dxfId="12" priority="9" stopIfTrue="1">
      <formula>AND($C3&gt;8.4,$C3&lt;9.999)</formula>
    </cfRule>
    <cfRule type="expression" dxfId="11" priority="10" stopIfTrue="1">
      <formula>AND($C3&gt;=7.25,$C3&lt;8.999)</formula>
    </cfRule>
    <cfRule type="expression" dxfId="10" priority="11" stopIfTrue="1">
      <formula>AND($C3&gt;=6,$C3&lt;7.25)</formula>
    </cfRule>
    <cfRule type="expression" dxfId="9" priority="12" stopIfTrue="1">
      <formula>AND($C3&gt;=4.7,$C3&lt;6.999)</formula>
    </cfRule>
    <cfRule type="expression" dxfId="8" priority="13">
      <formula>$C3&lt;4.7</formula>
    </cfRule>
  </conditionalFormatting>
  <conditionalFormatting sqref="C3:C10 C12:C38">
    <cfRule type="colorScale" priority="41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C11">
    <cfRule type="colorScale" priority="17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C39">
    <cfRule type="colorScale" priority="31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C40">
    <cfRule type="colorScale" priority="32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C41">
    <cfRule type="colorScale" priority="33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C42">
    <cfRule type="colorScale" priority="34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C43">
    <cfRule type="colorScale" priority="35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C44">
    <cfRule type="colorScale" priority="36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C45">
    <cfRule type="colorScale" priority="37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F11">
    <cfRule type="cellIs" dxfId="7" priority="15" operator="equal">
      <formula>37437</formula>
    </cfRule>
    <cfRule type="cellIs" dxfId="6" priority="14" operator="equal">
      <formula>37072</formula>
    </cfRule>
  </conditionalFormatting>
  <conditionalFormatting sqref="F13:F33 F36:F45">
    <cfRule type="cellIs" dxfId="5" priority="38" operator="equal">
      <formula>37072</formula>
    </cfRule>
    <cfRule type="cellIs" dxfId="4" priority="39" operator="equal">
      <formula>37437</formula>
    </cfRule>
  </conditionalFormatting>
  <conditionalFormatting sqref="H3:H45">
    <cfRule type="containsText" dxfId="3" priority="16" operator="containsText" text="SR">
      <formula>NOT(ISERROR(SEARCH(("SR"),(H3))))</formula>
    </cfRule>
  </conditionalFormatting>
  <conditionalFormatting sqref="Q3:U10 Q12:U45">
    <cfRule type="colorScale" priority="20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Q3:U45">
    <cfRule type="cellIs" dxfId="2" priority="2" operator="equal">
      <formula>0</formula>
    </cfRule>
    <cfRule type="cellIs" dxfId="1" priority="1" operator="between">
      <formula>0.2</formula>
      <formula>0.2499</formula>
    </cfRule>
  </conditionalFormatting>
  <conditionalFormatting sqref="Q11:U11">
    <cfRule type="colorScale" priority="3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V3:W10 V12:W45">
    <cfRule type="colorScale" priority="21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conditionalFormatting sqref="V11:W11">
    <cfRule type="colorScale" priority="4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36"/>
  <sheetViews>
    <sheetView workbookViewId="0">
      <selection activeCell="E12" sqref="E12"/>
    </sheetView>
  </sheetViews>
  <sheetFormatPr baseColWidth="10" defaultColWidth="14.5" defaultRowHeight="15" customHeight="1" x14ac:dyDescent="0.2"/>
  <cols>
    <col min="1" max="2" width="5" customWidth="1"/>
    <col min="3" max="3" width="24.33203125" customWidth="1"/>
    <col min="4" max="4" width="5.5" style="254" customWidth="1"/>
    <col min="5" max="5" width="9.33203125" customWidth="1"/>
    <col min="6" max="6" width="11.1640625" style="254" customWidth="1"/>
    <col min="7" max="25" width="8.83203125" customWidth="1"/>
  </cols>
  <sheetData>
    <row r="1" spans="1:26" x14ac:dyDescent="0.2">
      <c r="A1" s="90" t="s">
        <v>71</v>
      </c>
      <c r="B1" s="90" t="s">
        <v>885</v>
      </c>
      <c r="C1" s="91" t="s">
        <v>72</v>
      </c>
      <c r="D1" s="260" t="s">
        <v>619</v>
      </c>
      <c r="E1" s="92" t="s">
        <v>620</v>
      </c>
      <c r="F1" s="253" t="s">
        <v>877</v>
      </c>
      <c r="G1" t="s">
        <v>967</v>
      </c>
    </row>
    <row r="2" spans="1:26" x14ac:dyDescent="0.2">
      <c r="A2" s="256">
        <v>2024</v>
      </c>
      <c r="B2" s="261">
        <v>2</v>
      </c>
      <c r="C2" t="s">
        <v>111</v>
      </c>
      <c r="D2" s="254">
        <v>1</v>
      </c>
      <c r="E2" s="259">
        <v>12.674285714285714</v>
      </c>
      <c r="F2" s="255">
        <v>18.240000000000002</v>
      </c>
      <c r="G2" s="352">
        <f t="shared" ref="G2:G33" si="0">(E2*1.69639)-9.07594</f>
        <v>12.424591542857144</v>
      </c>
    </row>
    <row r="3" spans="1:26" x14ac:dyDescent="0.2">
      <c r="A3" s="31">
        <v>2021</v>
      </c>
      <c r="B3" s="261">
        <v>1</v>
      </c>
      <c r="C3" s="32" t="s">
        <v>110</v>
      </c>
      <c r="D3" s="109">
        <v>1</v>
      </c>
      <c r="E3" s="33">
        <v>12.768571428571429</v>
      </c>
      <c r="F3" s="33">
        <v>17.899999999999999</v>
      </c>
      <c r="G3" s="352">
        <f t="shared" si="0"/>
        <v>12.584536885714286</v>
      </c>
    </row>
    <row r="4" spans="1:26" x14ac:dyDescent="0.2">
      <c r="A4" s="256">
        <v>2023</v>
      </c>
      <c r="B4" s="261">
        <v>14</v>
      </c>
      <c r="C4" s="90" t="s">
        <v>230</v>
      </c>
      <c r="D4" s="31">
        <v>5</v>
      </c>
      <c r="E4" s="33">
        <v>8.6157142857142848</v>
      </c>
      <c r="F4" s="33">
        <v>17.600000000000001</v>
      </c>
      <c r="G4" s="352">
        <f t="shared" si="0"/>
        <v>5.5396715571428565</v>
      </c>
    </row>
    <row r="5" spans="1:26" x14ac:dyDescent="0.2">
      <c r="A5" s="31">
        <v>2020</v>
      </c>
      <c r="B5" s="261">
        <v>1</v>
      </c>
      <c r="C5" s="32" t="s">
        <v>112</v>
      </c>
      <c r="D5" s="109">
        <v>1</v>
      </c>
      <c r="E5" s="33">
        <v>12.611428571428572</v>
      </c>
      <c r="F5" s="33">
        <v>17.137499999999999</v>
      </c>
      <c r="G5" s="352">
        <f t="shared" si="0"/>
        <v>12.317961314285718</v>
      </c>
    </row>
    <row r="6" spans="1:26" x14ac:dyDescent="0.2">
      <c r="A6" s="256">
        <v>2024</v>
      </c>
      <c r="B6" s="261">
        <v>3</v>
      </c>
      <c r="C6" t="s">
        <v>124</v>
      </c>
      <c r="D6" s="254">
        <v>1</v>
      </c>
      <c r="E6" s="259">
        <v>11.757142857142856</v>
      </c>
      <c r="F6" s="255">
        <v>16.705882352941178</v>
      </c>
      <c r="G6" s="352">
        <f t="shared" si="0"/>
        <v>10.868759571428573</v>
      </c>
    </row>
    <row r="7" spans="1:26" x14ac:dyDescent="0.2">
      <c r="A7" s="31">
        <v>2021</v>
      </c>
      <c r="B7" s="261">
        <v>2</v>
      </c>
      <c r="C7" s="32" t="s">
        <v>120</v>
      </c>
      <c r="D7" s="109">
        <v>1</v>
      </c>
      <c r="E7" s="33">
        <v>11.957142857142857</v>
      </c>
      <c r="F7" s="33">
        <v>15.4</v>
      </c>
      <c r="G7" s="352">
        <f t="shared" si="0"/>
        <v>11.208037571428573</v>
      </c>
    </row>
    <row r="8" spans="1:26" x14ac:dyDescent="0.2">
      <c r="A8" s="31">
        <v>2020</v>
      </c>
      <c r="B8" s="261">
        <v>5</v>
      </c>
      <c r="C8" s="32" t="s">
        <v>137</v>
      </c>
      <c r="D8" s="109">
        <v>1</v>
      </c>
      <c r="E8" s="33">
        <v>11.207142857142857</v>
      </c>
      <c r="F8" s="33">
        <v>15.4</v>
      </c>
      <c r="G8" s="352">
        <f t="shared" si="0"/>
        <v>9.935745071428574</v>
      </c>
    </row>
    <row r="9" spans="1:26" x14ac:dyDescent="0.2">
      <c r="A9" s="256">
        <v>2024</v>
      </c>
      <c r="B9" s="261">
        <v>6</v>
      </c>
      <c r="C9" t="s">
        <v>174</v>
      </c>
      <c r="D9" s="254">
        <v>2</v>
      </c>
      <c r="E9" s="259">
        <v>9.7554285714285722</v>
      </c>
      <c r="F9" s="255">
        <v>15.05625</v>
      </c>
      <c r="G9" s="352">
        <f t="shared" si="0"/>
        <v>7.4730714742857174</v>
      </c>
    </row>
    <row r="10" spans="1:26" x14ac:dyDescent="0.2">
      <c r="A10" s="256">
        <v>2023</v>
      </c>
      <c r="B10" s="261">
        <v>10</v>
      </c>
      <c r="C10" s="90" t="s">
        <v>207</v>
      </c>
      <c r="D10" s="31">
        <v>3</v>
      </c>
      <c r="E10" s="33">
        <v>8.7514285714285709</v>
      </c>
      <c r="F10" s="33">
        <v>15</v>
      </c>
      <c r="G10" s="352">
        <f t="shared" si="0"/>
        <v>5.7698959142857156</v>
      </c>
    </row>
    <row r="11" spans="1:26" x14ac:dyDescent="0.2">
      <c r="A11" s="31">
        <v>2019</v>
      </c>
      <c r="B11" s="261">
        <v>16</v>
      </c>
      <c r="C11" s="32" t="s">
        <v>293</v>
      </c>
      <c r="D11" s="109">
        <v>3</v>
      </c>
      <c r="E11" s="33">
        <v>7.4042857142857148</v>
      </c>
      <c r="F11" s="33">
        <v>13.707142857142857</v>
      </c>
      <c r="G11" s="352">
        <f t="shared" si="0"/>
        <v>3.484616242857145</v>
      </c>
    </row>
    <row r="12" spans="1:26" x14ac:dyDescent="0.2">
      <c r="A12" s="31">
        <v>2017</v>
      </c>
      <c r="B12" s="261">
        <v>2</v>
      </c>
      <c r="C12" s="32"/>
      <c r="D12" s="109">
        <v>2</v>
      </c>
      <c r="E12" s="33">
        <v>11.358571428571429</v>
      </c>
      <c r="F12" s="33">
        <v>13.692857142857141</v>
      </c>
      <c r="G12" s="352">
        <f t="shared" si="0"/>
        <v>10.192626985714288</v>
      </c>
    </row>
    <row r="13" spans="1:26" x14ac:dyDescent="0.2">
      <c r="A13" s="256">
        <v>2023</v>
      </c>
      <c r="B13" s="261">
        <v>5</v>
      </c>
      <c r="C13" s="90"/>
      <c r="D13" s="31">
        <v>2</v>
      </c>
      <c r="E13" s="33">
        <v>10.185714285714285</v>
      </c>
      <c r="F13" s="33">
        <v>13.6</v>
      </c>
      <c r="G13" s="352">
        <f t="shared" si="0"/>
        <v>8.203003857142857</v>
      </c>
      <c r="Z13" s="355"/>
    </row>
    <row r="14" spans="1:26" x14ac:dyDescent="0.2">
      <c r="A14" s="31">
        <v>2019</v>
      </c>
      <c r="B14" s="261">
        <v>1</v>
      </c>
      <c r="C14" s="32" t="s">
        <v>117</v>
      </c>
      <c r="D14" s="109">
        <v>2</v>
      </c>
      <c r="E14" s="33">
        <v>12.177142857142858</v>
      </c>
      <c r="F14" s="33">
        <v>13.56875</v>
      </c>
      <c r="G14" s="352">
        <f t="shared" si="0"/>
        <v>11.581243371428574</v>
      </c>
    </row>
    <row r="15" spans="1:26" x14ac:dyDescent="0.2">
      <c r="A15" s="31">
        <v>2021</v>
      </c>
      <c r="B15" s="261">
        <v>9</v>
      </c>
      <c r="C15" s="32" t="s">
        <v>166</v>
      </c>
      <c r="D15" s="109">
        <v>4</v>
      </c>
      <c r="E15" s="33">
        <v>9.4571428571428573</v>
      </c>
      <c r="F15" s="33">
        <v>13.4</v>
      </c>
      <c r="G15" s="352">
        <f t="shared" si="0"/>
        <v>6.9670625714285741</v>
      </c>
    </row>
    <row r="16" spans="1:26" x14ac:dyDescent="0.2">
      <c r="A16" s="31">
        <v>2020</v>
      </c>
      <c r="B16" s="261">
        <v>10</v>
      </c>
      <c r="C16" s="32"/>
      <c r="D16" s="109">
        <v>2</v>
      </c>
      <c r="E16" s="33">
        <v>9.2142857142857153</v>
      </c>
      <c r="F16" s="33">
        <v>13.4</v>
      </c>
      <c r="G16" s="352">
        <f t="shared" si="0"/>
        <v>6.5550821428571453</v>
      </c>
    </row>
    <row r="17" spans="1:7" x14ac:dyDescent="0.2">
      <c r="A17" s="256">
        <v>2023</v>
      </c>
      <c r="B17" s="261">
        <v>7</v>
      </c>
      <c r="C17" s="90" t="s">
        <v>162</v>
      </c>
      <c r="D17" s="31">
        <v>2</v>
      </c>
      <c r="E17" s="33">
        <v>9.985714285714284</v>
      </c>
      <c r="F17" s="33">
        <v>13.3</v>
      </c>
      <c r="G17" s="352">
        <f t="shared" si="0"/>
        <v>7.8637258571428568</v>
      </c>
    </row>
    <row r="18" spans="1:7" x14ac:dyDescent="0.2">
      <c r="A18" s="31">
        <v>2020</v>
      </c>
      <c r="B18" s="261">
        <v>2</v>
      </c>
      <c r="C18" s="32" t="s">
        <v>113</v>
      </c>
      <c r="D18" s="109">
        <v>1</v>
      </c>
      <c r="E18" s="33">
        <v>12.337142857142856</v>
      </c>
      <c r="F18" s="33">
        <v>13.231249999999999</v>
      </c>
      <c r="G18" s="352">
        <f t="shared" si="0"/>
        <v>11.852665771428573</v>
      </c>
    </row>
    <row r="19" spans="1:7" x14ac:dyDescent="0.2">
      <c r="A19" s="258">
        <v>2022</v>
      </c>
      <c r="B19" s="261">
        <v>4</v>
      </c>
      <c r="C19" s="32"/>
      <c r="D19" s="109">
        <v>1</v>
      </c>
      <c r="E19" s="33">
        <v>11.352857142857143</v>
      </c>
      <c r="F19" s="33">
        <v>13.2</v>
      </c>
      <c r="G19" s="352">
        <f t="shared" si="0"/>
        <v>10.18293332857143</v>
      </c>
    </row>
    <row r="20" spans="1:7" ht="15.75" customHeight="1" x14ac:dyDescent="0.2">
      <c r="A20" s="256">
        <v>2023</v>
      </c>
      <c r="B20" s="261">
        <v>2</v>
      </c>
      <c r="C20" s="90"/>
      <c r="D20" s="31">
        <v>1</v>
      </c>
      <c r="E20" s="33">
        <v>10.931428571428572</v>
      </c>
      <c r="F20" s="33">
        <v>13</v>
      </c>
      <c r="G20" s="352">
        <f t="shared" si="0"/>
        <v>9.4680261142857169</v>
      </c>
    </row>
    <row r="21" spans="1:7" ht="15.75" customHeight="1" x14ac:dyDescent="0.2">
      <c r="A21" s="31">
        <v>2018</v>
      </c>
      <c r="B21" s="261">
        <v>2</v>
      </c>
      <c r="C21" s="32"/>
      <c r="D21" s="109">
        <v>1</v>
      </c>
      <c r="E21" s="33">
        <v>11.565714285714284</v>
      </c>
      <c r="F21" s="33">
        <v>12.925000000000001</v>
      </c>
      <c r="G21" s="352">
        <f t="shared" si="0"/>
        <v>10.544022057142858</v>
      </c>
    </row>
    <row r="22" spans="1:7" ht="15.75" customHeight="1" x14ac:dyDescent="0.2">
      <c r="A22" s="256">
        <v>2023</v>
      </c>
      <c r="B22" s="261">
        <v>4</v>
      </c>
      <c r="C22" s="90"/>
      <c r="D22" s="31">
        <v>1</v>
      </c>
      <c r="E22" s="33">
        <v>10.491428571428571</v>
      </c>
      <c r="F22" s="33">
        <v>12.9</v>
      </c>
      <c r="G22" s="352">
        <f t="shared" si="0"/>
        <v>8.7216145142857151</v>
      </c>
    </row>
    <row r="23" spans="1:7" ht="15.75" customHeight="1" x14ac:dyDescent="0.2">
      <c r="A23" s="258">
        <v>2022</v>
      </c>
      <c r="B23" s="261">
        <v>2</v>
      </c>
      <c r="C23" s="32" t="s">
        <v>118</v>
      </c>
      <c r="D23" s="109">
        <v>1</v>
      </c>
      <c r="E23" s="33">
        <v>12.022857142857143</v>
      </c>
      <c r="F23" s="33">
        <v>12.7</v>
      </c>
      <c r="G23" s="352">
        <f t="shared" si="0"/>
        <v>11.319514628571429</v>
      </c>
    </row>
    <row r="24" spans="1:7" ht="15.75" customHeight="1" x14ac:dyDescent="0.2">
      <c r="A24" s="31">
        <v>2019</v>
      </c>
      <c r="B24" s="261">
        <v>6</v>
      </c>
      <c r="C24" s="32"/>
      <c r="D24" s="109">
        <v>2</v>
      </c>
      <c r="E24" s="33">
        <v>9.831428571428571</v>
      </c>
      <c r="F24" s="33">
        <v>12.606666666666666</v>
      </c>
      <c r="G24" s="352">
        <f t="shared" si="0"/>
        <v>7.6019971142857159</v>
      </c>
    </row>
    <row r="25" spans="1:7" ht="15.75" customHeight="1" x14ac:dyDescent="0.2">
      <c r="A25" s="31">
        <v>2021</v>
      </c>
      <c r="B25" s="261">
        <v>5</v>
      </c>
      <c r="C25" s="32"/>
      <c r="D25" s="109">
        <v>2</v>
      </c>
      <c r="E25" s="33">
        <v>11.328571428571427</v>
      </c>
      <c r="F25" s="33">
        <v>12.6</v>
      </c>
      <c r="G25" s="352">
        <f t="shared" si="0"/>
        <v>10.141735285714287</v>
      </c>
    </row>
    <row r="26" spans="1:7" ht="15.75" customHeight="1" x14ac:dyDescent="0.2">
      <c r="A26" s="31">
        <v>2020</v>
      </c>
      <c r="B26" s="261">
        <v>6</v>
      </c>
      <c r="C26" s="32"/>
      <c r="D26" s="109">
        <v>2</v>
      </c>
      <c r="E26" s="33">
        <v>11.964285714285714</v>
      </c>
      <c r="F26" s="33">
        <v>12.2</v>
      </c>
      <c r="G26" s="352">
        <f t="shared" si="0"/>
        <v>11.220154642857143</v>
      </c>
    </row>
    <row r="27" spans="1:7" ht="15.75" customHeight="1" x14ac:dyDescent="0.2">
      <c r="A27" s="31">
        <v>2019</v>
      </c>
      <c r="B27" s="261">
        <v>14</v>
      </c>
      <c r="C27" s="32" t="s">
        <v>274</v>
      </c>
      <c r="D27" s="109">
        <v>5</v>
      </c>
      <c r="E27" s="33">
        <v>7.2157142857142862</v>
      </c>
      <c r="F27" s="33">
        <v>12.142857142857142</v>
      </c>
      <c r="G27" s="352">
        <f t="shared" si="0"/>
        <v>3.1647255571428587</v>
      </c>
    </row>
    <row r="28" spans="1:7" ht="15.75" customHeight="1" x14ac:dyDescent="0.2">
      <c r="A28" s="31">
        <v>2017</v>
      </c>
      <c r="B28" s="261">
        <v>7</v>
      </c>
      <c r="C28" s="32" t="s">
        <v>177</v>
      </c>
      <c r="D28" s="109">
        <v>3</v>
      </c>
      <c r="E28" s="33">
        <v>9.4128571428571419</v>
      </c>
      <c r="F28" s="33">
        <v>11.793333333333333</v>
      </c>
      <c r="G28" s="352">
        <f t="shared" si="0"/>
        <v>6.8919367285714284</v>
      </c>
    </row>
    <row r="29" spans="1:7" ht="15.75" customHeight="1" x14ac:dyDescent="0.2">
      <c r="A29" s="258">
        <v>2022</v>
      </c>
      <c r="B29" s="261">
        <v>8</v>
      </c>
      <c r="C29" s="32"/>
      <c r="D29" s="109">
        <v>2</v>
      </c>
      <c r="E29" s="33">
        <v>10.564285714285713</v>
      </c>
      <c r="F29" s="33">
        <v>11.7</v>
      </c>
      <c r="G29" s="352">
        <f t="shared" si="0"/>
        <v>8.8452086428571413</v>
      </c>
    </row>
    <row r="30" spans="1:7" ht="15.75" customHeight="1" x14ac:dyDescent="0.2">
      <c r="A30" s="31">
        <v>2019</v>
      </c>
      <c r="B30" s="261">
        <v>3</v>
      </c>
      <c r="C30" s="32"/>
      <c r="D30" s="109">
        <v>2</v>
      </c>
      <c r="E30" s="33">
        <v>11.914285714285715</v>
      </c>
      <c r="F30" s="33">
        <v>11.69375</v>
      </c>
      <c r="G30" s="352">
        <f t="shared" si="0"/>
        <v>11.135335142857144</v>
      </c>
    </row>
    <row r="31" spans="1:7" ht="15.75" customHeight="1" x14ac:dyDescent="0.2">
      <c r="A31" s="256">
        <v>2024</v>
      </c>
      <c r="B31" s="261">
        <v>1</v>
      </c>
      <c r="C31" t="s">
        <v>109</v>
      </c>
      <c r="D31" s="254">
        <v>1</v>
      </c>
      <c r="E31" s="259">
        <v>12.785714285714286</v>
      </c>
      <c r="F31" s="255">
        <v>11.558823529411764</v>
      </c>
      <c r="G31" s="352">
        <f t="shared" si="0"/>
        <v>12.613617857142859</v>
      </c>
    </row>
    <row r="32" spans="1:7" ht="15.75" customHeight="1" x14ac:dyDescent="0.2">
      <c r="A32" s="31">
        <v>2020</v>
      </c>
      <c r="B32" s="261">
        <v>11</v>
      </c>
      <c r="C32" s="32"/>
      <c r="D32" s="109">
        <v>2</v>
      </c>
      <c r="E32" s="33">
        <v>9.6742857142857144</v>
      </c>
      <c r="F32" s="33">
        <v>11.221428571428572</v>
      </c>
      <c r="G32" s="352">
        <f t="shared" si="0"/>
        <v>7.3354215428571443</v>
      </c>
    </row>
    <row r="33" spans="1:7" ht="15.75" customHeight="1" x14ac:dyDescent="0.2">
      <c r="A33" s="256">
        <v>2024</v>
      </c>
      <c r="B33" s="261">
        <v>5</v>
      </c>
      <c r="D33" s="254">
        <v>1</v>
      </c>
      <c r="E33" s="259">
        <v>11.422857142857143</v>
      </c>
      <c r="F33" s="255">
        <v>11.011764705882353</v>
      </c>
      <c r="G33" s="352">
        <f t="shared" si="0"/>
        <v>10.301680628571432</v>
      </c>
    </row>
    <row r="34" spans="1:7" ht="15.75" customHeight="1" x14ac:dyDescent="0.2">
      <c r="A34" s="31">
        <v>2021</v>
      </c>
      <c r="B34" s="261">
        <v>3</v>
      </c>
      <c r="C34" s="32" t="s">
        <v>121</v>
      </c>
      <c r="D34" s="109">
        <v>1</v>
      </c>
      <c r="E34" s="33">
        <v>12.358571428571429</v>
      </c>
      <c r="F34" s="33">
        <v>10.9</v>
      </c>
      <c r="G34" s="352">
        <f t="shared" ref="G34:G65" si="1">(E34*1.69639)-9.07594</f>
        <v>11.889016985714289</v>
      </c>
    </row>
    <row r="35" spans="1:7" ht="15.75" customHeight="1" x14ac:dyDescent="0.2">
      <c r="A35" s="258">
        <v>2022</v>
      </c>
      <c r="B35" s="261">
        <v>7</v>
      </c>
      <c r="C35" s="32"/>
      <c r="D35" s="109">
        <v>1</v>
      </c>
      <c r="E35" s="33">
        <v>10.5</v>
      </c>
      <c r="F35" s="33">
        <v>10.9</v>
      </c>
      <c r="G35" s="352">
        <f t="shared" si="1"/>
        <v>8.7361550000000001</v>
      </c>
    </row>
    <row r="36" spans="1:7" ht="15.75" customHeight="1" x14ac:dyDescent="0.2">
      <c r="A36" s="258">
        <v>2022</v>
      </c>
      <c r="B36" s="261">
        <v>1</v>
      </c>
      <c r="C36" s="32" t="s">
        <v>115</v>
      </c>
      <c r="D36" s="109">
        <v>1</v>
      </c>
      <c r="E36" s="33">
        <v>12.047142857142859</v>
      </c>
      <c r="F36" s="33">
        <v>10.5</v>
      </c>
      <c r="G36" s="352">
        <f t="shared" si="1"/>
        <v>11.360712671428576</v>
      </c>
    </row>
    <row r="37" spans="1:7" ht="15.75" customHeight="1" x14ac:dyDescent="0.2">
      <c r="A37" s="31">
        <v>2019</v>
      </c>
      <c r="B37" s="261">
        <v>2</v>
      </c>
      <c r="C37" s="32"/>
      <c r="D37" s="109">
        <v>1</v>
      </c>
      <c r="E37" s="33">
        <v>11.785714285714286</v>
      </c>
      <c r="F37" s="33">
        <v>10.457142857142857</v>
      </c>
      <c r="G37" s="352">
        <f t="shared" si="1"/>
        <v>10.917227857142858</v>
      </c>
    </row>
    <row r="38" spans="1:7" ht="15.75" customHeight="1" x14ac:dyDescent="0.2">
      <c r="A38" s="256">
        <v>2024</v>
      </c>
      <c r="B38" s="261">
        <v>12</v>
      </c>
      <c r="C38" t="s">
        <v>219</v>
      </c>
      <c r="D38" s="254">
        <v>3</v>
      </c>
      <c r="E38" s="259">
        <v>8.8371428571428581</v>
      </c>
      <c r="F38" s="255">
        <v>10.415384615384616</v>
      </c>
      <c r="G38" s="352">
        <f t="shared" si="1"/>
        <v>5.9153007714285746</v>
      </c>
    </row>
    <row r="39" spans="1:7" ht="15.75" customHeight="1" x14ac:dyDescent="0.2">
      <c r="A39" s="31">
        <v>2018</v>
      </c>
      <c r="B39" s="261">
        <v>3</v>
      </c>
      <c r="C39" s="32"/>
      <c r="D39" s="109">
        <v>2</v>
      </c>
      <c r="E39" s="33">
        <v>9.644285714285715</v>
      </c>
      <c r="F39" s="33">
        <v>10.291666666666666</v>
      </c>
      <c r="G39" s="352">
        <f t="shared" si="1"/>
        <v>7.2845298428571468</v>
      </c>
    </row>
    <row r="40" spans="1:7" ht="15.75" customHeight="1" x14ac:dyDescent="0.2">
      <c r="A40" s="31">
        <v>2020</v>
      </c>
      <c r="B40" s="261">
        <v>3</v>
      </c>
      <c r="C40" s="32"/>
      <c r="D40" s="109">
        <v>1</v>
      </c>
      <c r="E40" s="33">
        <v>11.622857142857143</v>
      </c>
      <c r="F40" s="33">
        <v>9.85</v>
      </c>
      <c r="G40" s="352">
        <f t="shared" si="1"/>
        <v>10.640958628571429</v>
      </c>
    </row>
    <row r="41" spans="1:7" ht="15.75" customHeight="1" x14ac:dyDescent="0.2">
      <c r="A41" s="31">
        <v>2019</v>
      </c>
      <c r="B41" s="261">
        <v>9</v>
      </c>
      <c r="C41" s="32"/>
      <c r="D41" s="109">
        <v>3</v>
      </c>
      <c r="E41" s="33">
        <v>8.0671428571428567</v>
      </c>
      <c r="F41" s="33">
        <v>9.8187499999999996</v>
      </c>
      <c r="G41" s="352">
        <f t="shared" si="1"/>
        <v>4.6090804714285714</v>
      </c>
    </row>
    <row r="42" spans="1:7" ht="15.75" customHeight="1" x14ac:dyDescent="0.2">
      <c r="A42" s="31">
        <v>2018</v>
      </c>
      <c r="B42" s="261">
        <v>1</v>
      </c>
      <c r="C42" s="32" t="s">
        <v>116</v>
      </c>
      <c r="D42" s="109">
        <v>1</v>
      </c>
      <c r="E42" s="33">
        <v>12.217142857142857</v>
      </c>
      <c r="F42" s="33">
        <v>9.8125</v>
      </c>
      <c r="G42" s="352">
        <f t="shared" si="1"/>
        <v>11.649098971428572</v>
      </c>
    </row>
    <row r="43" spans="1:7" ht="15.75" customHeight="1" x14ac:dyDescent="0.2">
      <c r="A43" s="258">
        <v>2022</v>
      </c>
      <c r="B43" s="261">
        <v>6</v>
      </c>
      <c r="C43" s="32" t="s">
        <v>136</v>
      </c>
      <c r="D43" s="109">
        <v>2</v>
      </c>
      <c r="E43" s="33">
        <v>10.847142857142858</v>
      </c>
      <c r="F43" s="33">
        <v>9.8000000000000007</v>
      </c>
      <c r="G43" s="352">
        <f t="shared" si="1"/>
        <v>9.3250446714285751</v>
      </c>
    </row>
    <row r="44" spans="1:7" ht="15.75" customHeight="1" x14ac:dyDescent="0.2">
      <c r="A44" s="31">
        <v>2020</v>
      </c>
      <c r="B44" s="261">
        <v>19</v>
      </c>
      <c r="C44" s="32" t="s">
        <v>255</v>
      </c>
      <c r="D44" s="109">
        <v>5</v>
      </c>
      <c r="E44" s="33">
        <v>7.8985714285714277</v>
      </c>
      <c r="F44" s="33">
        <v>9.5062499999999996</v>
      </c>
      <c r="G44" s="352">
        <f t="shared" si="1"/>
        <v>4.3231175857142858</v>
      </c>
    </row>
    <row r="45" spans="1:7" ht="15.75" customHeight="1" x14ac:dyDescent="0.2">
      <c r="A45" s="256">
        <v>2023</v>
      </c>
      <c r="B45" s="261">
        <v>8</v>
      </c>
      <c r="C45" s="90" t="s">
        <v>163</v>
      </c>
      <c r="D45" s="31">
        <v>3</v>
      </c>
      <c r="E45" s="33">
        <v>9.51</v>
      </c>
      <c r="F45" s="33">
        <v>9.1999999999999993</v>
      </c>
      <c r="G45" s="352">
        <f t="shared" si="1"/>
        <v>7.0567288999999995</v>
      </c>
    </row>
    <row r="46" spans="1:7" ht="15.75" customHeight="1" x14ac:dyDescent="0.2">
      <c r="A46" s="256">
        <v>2023</v>
      </c>
      <c r="B46" s="261">
        <v>1</v>
      </c>
      <c r="C46" s="90" t="s">
        <v>114</v>
      </c>
      <c r="D46" s="31">
        <v>1</v>
      </c>
      <c r="E46" s="33">
        <v>12.251428571428573</v>
      </c>
      <c r="F46" s="33">
        <v>8.8000000000000007</v>
      </c>
      <c r="G46" s="352">
        <f t="shared" si="1"/>
        <v>11.707260914285719</v>
      </c>
    </row>
    <row r="47" spans="1:7" ht="15.75" customHeight="1" x14ac:dyDescent="0.2">
      <c r="A47" s="256">
        <v>2023</v>
      </c>
      <c r="B47" s="261">
        <v>15</v>
      </c>
      <c r="C47" s="90" t="s">
        <v>248</v>
      </c>
      <c r="D47" s="31">
        <v>3</v>
      </c>
      <c r="E47" s="33">
        <v>8.485714285714284</v>
      </c>
      <c r="F47" s="33">
        <v>8.8000000000000007</v>
      </c>
      <c r="G47" s="352">
        <f t="shared" si="1"/>
        <v>5.3191408571428553</v>
      </c>
    </row>
    <row r="48" spans="1:7" ht="15.75" customHeight="1" x14ac:dyDescent="0.2">
      <c r="A48" s="31">
        <v>2021</v>
      </c>
      <c r="B48" s="261">
        <v>4</v>
      </c>
      <c r="C48" s="32"/>
      <c r="D48" s="109">
        <v>1</v>
      </c>
      <c r="E48" s="33">
        <v>11.822857142857142</v>
      </c>
      <c r="F48" s="33">
        <v>8.6</v>
      </c>
      <c r="G48" s="352">
        <f t="shared" si="1"/>
        <v>10.980236628571429</v>
      </c>
    </row>
    <row r="49" spans="1:7" ht="15.75" customHeight="1" x14ac:dyDescent="0.2">
      <c r="A49" s="258">
        <v>2022</v>
      </c>
      <c r="B49" s="261">
        <v>5</v>
      </c>
      <c r="C49" s="32"/>
      <c r="D49" s="109">
        <v>1</v>
      </c>
      <c r="E49" s="33">
        <v>11.811428571428573</v>
      </c>
      <c r="F49" s="33">
        <v>8.6</v>
      </c>
      <c r="G49" s="352">
        <f t="shared" si="1"/>
        <v>10.960849314285717</v>
      </c>
    </row>
    <row r="50" spans="1:7" ht="15.75" customHeight="1" x14ac:dyDescent="0.2">
      <c r="A50" s="258">
        <v>2022</v>
      </c>
      <c r="B50" s="261">
        <v>12</v>
      </c>
      <c r="C50" s="32" t="s">
        <v>170</v>
      </c>
      <c r="D50" s="109">
        <v>2</v>
      </c>
      <c r="E50" s="33">
        <v>9.8142857142857149</v>
      </c>
      <c r="F50" s="33">
        <v>8.6</v>
      </c>
      <c r="G50" s="352">
        <f t="shared" si="1"/>
        <v>7.5729161428571459</v>
      </c>
    </row>
    <row r="51" spans="1:7" ht="15.75" customHeight="1" x14ac:dyDescent="0.2">
      <c r="A51" s="256">
        <v>2024</v>
      </c>
      <c r="B51" s="261">
        <v>9</v>
      </c>
      <c r="D51" s="254">
        <v>2</v>
      </c>
      <c r="E51" s="259">
        <v>9.5014285714285727</v>
      </c>
      <c r="F51" s="255">
        <v>8.5769230769230766</v>
      </c>
      <c r="G51" s="352">
        <f t="shared" si="1"/>
        <v>7.0421884142857181</v>
      </c>
    </row>
    <row r="52" spans="1:7" ht="15.75" customHeight="1" x14ac:dyDescent="0.2">
      <c r="A52" s="31">
        <v>2020</v>
      </c>
      <c r="B52" s="261">
        <v>17</v>
      </c>
      <c r="C52" s="32"/>
      <c r="D52" s="109">
        <v>4</v>
      </c>
      <c r="E52" s="33">
        <v>7.894285714285715</v>
      </c>
      <c r="F52" s="33">
        <v>8.5562500000000004</v>
      </c>
      <c r="G52" s="352">
        <f t="shared" si="1"/>
        <v>4.3158473428571451</v>
      </c>
    </row>
    <row r="53" spans="1:7" ht="15.75" customHeight="1" x14ac:dyDescent="0.2">
      <c r="A53" s="256">
        <v>2024</v>
      </c>
      <c r="B53" s="261">
        <v>4</v>
      </c>
      <c r="C53" t="s">
        <v>126</v>
      </c>
      <c r="D53" s="254">
        <v>1</v>
      </c>
      <c r="E53" s="259">
        <v>11.625714285714285</v>
      </c>
      <c r="F53" s="255">
        <v>8.5235294117647058</v>
      </c>
      <c r="G53" s="352">
        <f t="shared" si="1"/>
        <v>10.645805457142856</v>
      </c>
    </row>
    <row r="54" spans="1:7" ht="15.75" customHeight="1" x14ac:dyDescent="0.2">
      <c r="A54" s="31">
        <v>2018</v>
      </c>
      <c r="B54" s="261">
        <v>9</v>
      </c>
      <c r="C54" s="32"/>
      <c r="D54" s="109">
        <v>2</v>
      </c>
      <c r="E54" s="33">
        <v>9.16</v>
      </c>
      <c r="F54" s="33">
        <v>8.5187500000000007</v>
      </c>
      <c r="G54" s="352">
        <f t="shared" si="1"/>
        <v>6.462992400000001</v>
      </c>
    </row>
    <row r="55" spans="1:7" ht="15.75" customHeight="1" x14ac:dyDescent="0.2">
      <c r="A55" s="256">
        <v>2024</v>
      </c>
      <c r="B55" s="261">
        <v>8</v>
      </c>
      <c r="D55" s="254">
        <v>1</v>
      </c>
      <c r="E55" s="259">
        <v>9.5442857142857154</v>
      </c>
      <c r="F55" s="255">
        <v>8.5</v>
      </c>
      <c r="G55" s="352">
        <f t="shared" si="1"/>
        <v>7.1148908428571467</v>
      </c>
    </row>
    <row r="56" spans="1:7" ht="15.75" customHeight="1" x14ac:dyDescent="0.2">
      <c r="A56" s="256">
        <v>2024</v>
      </c>
      <c r="B56" s="261">
        <v>23</v>
      </c>
      <c r="C56" t="s">
        <v>320</v>
      </c>
      <c r="D56" s="254">
        <v>0</v>
      </c>
      <c r="E56" s="259">
        <v>7.2642857142857133</v>
      </c>
      <c r="F56" s="255">
        <v>8.4145454545454541</v>
      </c>
      <c r="G56" s="352">
        <f t="shared" si="1"/>
        <v>3.2471216428571417</v>
      </c>
    </row>
    <row r="57" spans="1:7" ht="15.75" customHeight="1" x14ac:dyDescent="0.2">
      <c r="A57" s="31">
        <v>2021</v>
      </c>
      <c r="B57" s="261">
        <v>6</v>
      </c>
      <c r="C57" s="32"/>
      <c r="D57" s="109">
        <v>1</v>
      </c>
      <c r="E57" s="33">
        <v>10.479999999999999</v>
      </c>
      <c r="F57" s="33">
        <v>8.1999999999999993</v>
      </c>
      <c r="G57" s="352">
        <f t="shared" si="1"/>
        <v>8.7022271999999994</v>
      </c>
    </row>
    <row r="58" spans="1:7" ht="15.75" customHeight="1" x14ac:dyDescent="0.2">
      <c r="A58" s="31">
        <v>2018</v>
      </c>
      <c r="B58" s="261">
        <v>13</v>
      </c>
      <c r="C58" s="32"/>
      <c r="D58" s="109">
        <v>2</v>
      </c>
      <c r="E58" s="33">
        <v>8.5071428571428562</v>
      </c>
      <c r="F58" s="33">
        <v>8.0146666666666668</v>
      </c>
      <c r="G58" s="352">
        <f t="shared" si="1"/>
        <v>5.3554920714285714</v>
      </c>
    </row>
    <row r="59" spans="1:7" ht="15.75" customHeight="1" x14ac:dyDescent="0.2">
      <c r="A59" s="256">
        <v>2023</v>
      </c>
      <c r="B59" s="261">
        <v>18</v>
      </c>
      <c r="C59" s="90" t="s">
        <v>250</v>
      </c>
      <c r="D59" s="31">
        <v>5</v>
      </c>
      <c r="E59" s="33">
        <v>8.2214285714285715</v>
      </c>
      <c r="F59" s="33">
        <v>8</v>
      </c>
      <c r="G59" s="352">
        <f t="shared" si="1"/>
        <v>4.8708092142857158</v>
      </c>
    </row>
    <row r="60" spans="1:7" ht="15.75" customHeight="1" x14ac:dyDescent="0.2">
      <c r="A60" s="256">
        <v>2024</v>
      </c>
      <c r="B60" s="261">
        <v>7</v>
      </c>
      <c r="D60" s="254">
        <v>1</v>
      </c>
      <c r="E60" s="259">
        <v>9.6985714285714284</v>
      </c>
      <c r="F60" s="255">
        <v>7.8187499999999996</v>
      </c>
      <c r="G60" s="352">
        <f t="shared" si="1"/>
        <v>7.3766195857142876</v>
      </c>
    </row>
    <row r="61" spans="1:7" ht="15.75" customHeight="1" x14ac:dyDescent="0.2">
      <c r="A61" s="31">
        <v>2021</v>
      </c>
      <c r="B61" s="261">
        <v>8</v>
      </c>
      <c r="C61" s="32"/>
      <c r="D61" s="109">
        <v>2</v>
      </c>
      <c r="E61" s="33">
        <v>10.314285714285715</v>
      </c>
      <c r="F61" s="33">
        <v>7.8</v>
      </c>
      <c r="G61" s="352">
        <f t="shared" si="1"/>
        <v>8.4211111428571463</v>
      </c>
    </row>
    <row r="62" spans="1:7" ht="15.75" customHeight="1" x14ac:dyDescent="0.2">
      <c r="A62" s="258">
        <v>2022</v>
      </c>
      <c r="B62" s="261">
        <v>18</v>
      </c>
      <c r="C62" s="32"/>
      <c r="D62" s="109">
        <v>4</v>
      </c>
      <c r="E62" s="33">
        <v>8.1514285714285712</v>
      </c>
      <c r="F62" s="33">
        <v>7.8</v>
      </c>
      <c r="G62" s="352">
        <f t="shared" si="1"/>
        <v>4.752061914285715</v>
      </c>
    </row>
    <row r="63" spans="1:7" ht="15.75" customHeight="1" x14ac:dyDescent="0.2">
      <c r="A63" s="256">
        <v>2023</v>
      </c>
      <c r="B63" s="261">
        <v>32</v>
      </c>
      <c r="C63" s="90" t="s">
        <v>327</v>
      </c>
      <c r="D63" s="31">
        <v>6</v>
      </c>
      <c r="E63" s="33">
        <v>6.9514285714285711</v>
      </c>
      <c r="F63" s="33">
        <v>7.7</v>
      </c>
      <c r="G63" s="352">
        <f t="shared" si="1"/>
        <v>2.7163939142857156</v>
      </c>
    </row>
    <row r="64" spans="1:7" ht="15.75" customHeight="1" x14ac:dyDescent="0.2">
      <c r="A64" s="31">
        <v>2020</v>
      </c>
      <c r="B64" s="261">
        <v>7</v>
      </c>
      <c r="C64" s="32" t="s">
        <v>158</v>
      </c>
      <c r="D64" s="109">
        <v>2</v>
      </c>
      <c r="E64" s="33">
        <v>9.9842857142857131</v>
      </c>
      <c r="F64" s="33">
        <v>7.6076923076923082</v>
      </c>
      <c r="G64" s="352">
        <f t="shared" si="1"/>
        <v>7.8613024428571414</v>
      </c>
    </row>
    <row r="65" spans="1:7" ht="15.75" customHeight="1" x14ac:dyDescent="0.2">
      <c r="A65" s="31">
        <v>2020</v>
      </c>
      <c r="B65" s="261">
        <v>8</v>
      </c>
      <c r="C65" s="32"/>
      <c r="D65" s="109">
        <v>1</v>
      </c>
      <c r="E65" s="33">
        <v>9.7571428571428562</v>
      </c>
      <c r="F65" s="33">
        <v>7.3818181818181818</v>
      </c>
      <c r="G65" s="352">
        <f t="shared" si="1"/>
        <v>7.4759795714285708</v>
      </c>
    </row>
    <row r="66" spans="1:7" ht="15.75" customHeight="1" x14ac:dyDescent="0.2">
      <c r="A66" s="31">
        <v>2019</v>
      </c>
      <c r="B66" s="261">
        <v>12</v>
      </c>
      <c r="C66" s="32"/>
      <c r="D66" s="109">
        <v>2</v>
      </c>
      <c r="E66" s="33">
        <v>7.9799999999999995</v>
      </c>
      <c r="F66" s="33">
        <v>7.09375</v>
      </c>
      <c r="G66" s="352">
        <f t="shared" ref="G66:G97" si="2">(E66*1.69639)-9.07594</f>
        <v>4.4612522000000006</v>
      </c>
    </row>
    <row r="67" spans="1:7" ht="15.75" customHeight="1" x14ac:dyDescent="0.2">
      <c r="A67" s="258">
        <v>2022</v>
      </c>
      <c r="B67" s="261">
        <v>10</v>
      </c>
      <c r="C67" s="32" t="s">
        <v>165</v>
      </c>
      <c r="D67" s="109">
        <v>2</v>
      </c>
      <c r="E67" s="33">
        <v>9.7928571428571409</v>
      </c>
      <c r="F67" s="33">
        <v>7</v>
      </c>
      <c r="G67" s="352">
        <f t="shared" si="2"/>
        <v>7.5365649285714262</v>
      </c>
    </row>
    <row r="68" spans="1:7" ht="15.75" customHeight="1" x14ac:dyDescent="0.2">
      <c r="A68" s="31">
        <v>2020</v>
      </c>
      <c r="B68" s="261">
        <v>12</v>
      </c>
      <c r="C68" s="32"/>
      <c r="D68" s="109">
        <v>2</v>
      </c>
      <c r="E68" s="33">
        <v>9.7985714285714298</v>
      </c>
      <c r="F68" s="33">
        <v>6.9307692307692301</v>
      </c>
      <c r="G68" s="352">
        <f t="shared" si="2"/>
        <v>7.5462585857142876</v>
      </c>
    </row>
    <row r="69" spans="1:7" ht="15.75" customHeight="1" x14ac:dyDescent="0.2">
      <c r="A69" s="31">
        <v>2018</v>
      </c>
      <c r="B69" s="261">
        <v>7</v>
      </c>
      <c r="C69" s="32"/>
      <c r="D69" s="109">
        <v>3</v>
      </c>
      <c r="E69" s="33">
        <v>9.1457142857142877</v>
      </c>
      <c r="F69" s="33">
        <v>6.7133333333333338</v>
      </c>
      <c r="G69" s="352">
        <f t="shared" si="2"/>
        <v>6.4387582571428617</v>
      </c>
    </row>
    <row r="70" spans="1:7" ht="15.75" customHeight="1" x14ac:dyDescent="0.2">
      <c r="A70" s="31">
        <v>2020</v>
      </c>
      <c r="B70" s="261">
        <v>14</v>
      </c>
      <c r="C70" s="32"/>
      <c r="D70" s="109">
        <v>2</v>
      </c>
      <c r="E70" s="33">
        <v>8.77</v>
      </c>
      <c r="F70" s="33">
        <v>6.7</v>
      </c>
      <c r="G70" s="352">
        <f t="shared" si="2"/>
        <v>5.801400300000001</v>
      </c>
    </row>
    <row r="71" spans="1:7" ht="15.75" customHeight="1" x14ac:dyDescent="0.2">
      <c r="A71" s="31">
        <v>2020</v>
      </c>
      <c r="B71" s="261">
        <v>4</v>
      </c>
      <c r="C71" s="32"/>
      <c r="D71" s="109">
        <v>1</v>
      </c>
      <c r="E71" s="33">
        <v>11.382857142857144</v>
      </c>
      <c r="F71" s="33">
        <v>6.5</v>
      </c>
      <c r="G71" s="352">
        <f t="shared" si="2"/>
        <v>10.233825028571431</v>
      </c>
    </row>
    <row r="72" spans="1:7" ht="15.75" customHeight="1" x14ac:dyDescent="0.2">
      <c r="A72" s="31">
        <v>2018</v>
      </c>
      <c r="B72" s="261">
        <v>5</v>
      </c>
      <c r="C72" s="32"/>
      <c r="D72" s="109">
        <v>3</v>
      </c>
      <c r="E72" s="33">
        <v>9.3671428571428574</v>
      </c>
      <c r="F72" s="33">
        <v>6.1062500000000002</v>
      </c>
      <c r="G72" s="352">
        <f t="shared" si="2"/>
        <v>6.8143874714285726</v>
      </c>
    </row>
    <row r="73" spans="1:7" ht="15.75" customHeight="1" x14ac:dyDescent="0.2">
      <c r="A73" s="256">
        <v>2023</v>
      </c>
      <c r="B73" s="261">
        <v>25</v>
      </c>
      <c r="C73" s="90"/>
      <c r="D73" s="31">
        <v>6</v>
      </c>
      <c r="E73" s="33">
        <v>7.0842857142857145</v>
      </c>
      <c r="F73" s="33">
        <v>6.1</v>
      </c>
      <c r="G73" s="352">
        <f t="shared" si="2"/>
        <v>2.941771442857144</v>
      </c>
    </row>
    <row r="74" spans="1:7" ht="15.75" customHeight="1" x14ac:dyDescent="0.2">
      <c r="A74" s="31">
        <v>2021</v>
      </c>
      <c r="B74" s="261">
        <v>10</v>
      </c>
      <c r="C74" s="32" t="s">
        <v>184</v>
      </c>
      <c r="D74" s="109">
        <v>3</v>
      </c>
      <c r="E74" s="33">
        <v>9.048571428571428</v>
      </c>
      <c r="F74" s="33">
        <v>6</v>
      </c>
      <c r="G74" s="352">
        <f t="shared" si="2"/>
        <v>6.2739660857142869</v>
      </c>
    </row>
    <row r="75" spans="1:7" ht="15.75" customHeight="1" x14ac:dyDescent="0.2">
      <c r="A75" s="31">
        <v>2017</v>
      </c>
      <c r="B75" s="261">
        <v>4</v>
      </c>
      <c r="C75" s="32" t="s">
        <v>146</v>
      </c>
      <c r="D75" s="109">
        <v>3</v>
      </c>
      <c r="E75" s="33">
        <v>10.374285714285715</v>
      </c>
      <c r="F75" s="33">
        <v>5.84375</v>
      </c>
      <c r="G75" s="352">
        <f t="shared" si="2"/>
        <v>8.522894542857145</v>
      </c>
    </row>
    <row r="76" spans="1:7" ht="15.75" customHeight="1" x14ac:dyDescent="0.2">
      <c r="A76" s="256">
        <v>2023</v>
      </c>
      <c r="B76" s="261">
        <v>11</v>
      </c>
      <c r="C76" s="90"/>
      <c r="D76" s="31">
        <v>2</v>
      </c>
      <c r="E76" s="33">
        <v>9.7885714285714283</v>
      </c>
      <c r="F76" s="33">
        <v>5.7</v>
      </c>
      <c r="G76" s="352">
        <f t="shared" si="2"/>
        <v>7.5292946857142873</v>
      </c>
    </row>
    <row r="77" spans="1:7" ht="15.75" customHeight="1" x14ac:dyDescent="0.2">
      <c r="A77" s="31">
        <v>2019</v>
      </c>
      <c r="B77" s="261">
        <v>4</v>
      </c>
      <c r="C77" s="32"/>
      <c r="D77" s="109">
        <v>1</v>
      </c>
      <c r="E77" s="33">
        <v>10.959999999999999</v>
      </c>
      <c r="F77" s="33">
        <v>5.6285714285714281</v>
      </c>
      <c r="G77" s="352">
        <f t="shared" si="2"/>
        <v>9.5164943999999991</v>
      </c>
    </row>
    <row r="78" spans="1:7" ht="15.75" customHeight="1" x14ac:dyDescent="0.2">
      <c r="A78" s="256">
        <v>2023</v>
      </c>
      <c r="B78" s="261">
        <v>17</v>
      </c>
      <c r="C78" s="90"/>
      <c r="D78" s="31">
        <v>6</v>
      </c>
      <c r="E78" s="33">
        <v>8.3171428571428567</v>
      </c>
      <c r="F78" s="33">
        <v>5.6</v>
      </c>
      <c r="G78" s="352">
        <f t="shared" si="2"/>
        <v>5.0331779714285716</v>
      </c>
    </row>
    <row r="79" spans="1:7" ht="15.75" customHeight="1" x14ac:dyDescent="0.2">
      <c r="A79" s="256">
        <v>2023</v>
      </c>
      <c r="B79" s="261">
        <v>3</v>
      </c>
      <c r="C79" s="90" t="s">
        <v>148</v>
      </c>
      <c r="D79" s="31">
        <v>1</v>
      </c>
      <c r="E79" s="33">
        <v>11.124285714285715</v>
      </c>
      <c r="F79" s="33">
        <v>5.5</v>
      </c>
      <c r="G79" s="352">
        <f t="shared" si="2"/>
        <v>9.7951870428571475</v>
      </c>
    </row>
    <row r="80" spans="1:7" ht="15.75" customHeight="1" x14ac:dyDescent="0.2">
      <c r="A80" s="31">
        <v>2021</v>
      </c>
      <c r="B80" s="261">
        <v>16</v>
      </c>
      <c r="C80" s="32"/>
      <c r="D80" s="109">
        <v>3</v>
      </c>
      <c r="E80" s="33">
        <v>8.0657142857142858</v>
      </c>
      <c r="F80" s="33">
        <v>5.5</v>
      </c>
      <c r="G80" s="352">
        <f t="shared" si="2"/>
        <v>4.6066570571428578</v>
      </c>
    </row>
    <row r="81" spans="1:7" ht="15.75" customHeight="1" x14ac:dyDescent="0.2">
      <c r="A81" s="31">
        <v>2019</v>
      </c>
      <c r="B81" s="261">
        <v>5</v>
      </c>
      <c r="C81" s="32"/>
      <c r="D81" s="109">
        <v>2</v>
      </c>
      <c r="E81" s="33">
        <v>10.584285714285715</v>
      </c>
      <c r="F81" s="33">
        <v>5.4428571428571431</v>
      </c>
      <c r="G81" s="352">
        <f t="shared" si="2"/>
        <v>8.8791364428571455</v>
      </c>
    </row>
    <row r="82" spans="1:7" ht="15.75" customHeight="1" x14ac:dyDescent="0.2">
      <c r="A82" s="31">
        <v>2020</v>
      </c>
      <c r="B82" s="261">
        <v>15</v>
      </c>
      <c r="C82" s="32"/>
      <c r="D82" s="109">
        <v>3</v>
      </c>
      <c r="E82" s="33">
        <v>7.9428571428571413</v>
      </c>
      <c r="F82" s="33">
        <v>5.3579999999999997</v>
      </c>
      <c r="G82" s="352">
        <f t="shared" si="2"/>
        <v>4.398243428571428</v>
      </c>
    </row>
    <row r="83" spans="1:7" ht="15.75" customHeight="1" x14ac:dyDescent="0.2">
      <c r="A83" s="258">
        <v>2022</v>
      </c>
      <c r="B83" s="261">
        <v>13</v>
      </c>
      <c r="C83" s="32"/>
      <c r="D83" s="109">
        <v>2</v>
      </c>
      <c r="E83" s="33">
        <v>9.404285714285713</v>
      </c>
      <c r="F83" s="33">
        <v>5.0999999999999996</v>
      </c>
      <c r="G83" s="352">
        <f t="shared" si="2"/>
        <v>6.8773962428571416</v>
      </c>
    </row>
    <row r="84" spans="1:7" ht="15.75" customHeight="1" x14ac:dyDescent="0.2">
      <c r="A84" s="31">
        <v>2020</v>
      </c>
      <c r="B84" s="261">
        <v>21</v>
      </c>
      <c r="C84" s="32"/>
      <c r="D84" s="109">
        <v>6</v>
      </c>
      <c r="E84" s="33">
        <v>7.2457142857142864</v>
      </c>
      <c r="F84" s="33">
        <v>4.8666666666666663</v>
      </c>
      <c r="G84" s="352">
        <f t="shared" si="2"/>
        <v>3.2156172571428598</v>
      </c>
    </row>
    <row r="85" spans="1:7" ht="15.75" customHeight="1" x14ac:dyDescent="0.2">
      <c r="A85" s="31">
        <v>2017</v>
      </c>
      <c r="B85" s="261">
        <v>8</v>
      </c>
      <c r="C85" s="32"/>
      <c r="D85" s="109">
        <v>2</v>
      </c>
      <c r="E85" s="33">
        <v>9.4385714285714286</v>
      </c>
      <c r="F85" s="33">
        <v>4.7066666666666661</v>
      </c>
      <c r="G85" s="352">
        <f t="shared" si="2"/>
        <v>6.9355581857142887</v>
      </c>
    </row>
    <row r="86" spans="1:7" ht="15.75" customHeight="1" x14ac:dyDescent="0.2">
      <c r="A86" s="31">
        <v>2018</v>
      </c>
      <c r="B86" s="261">
        <v>12</v>
      </c>
      <c r="C86" s="32"/>
      <c r="D86" s="109">
        <v>6</v>
      </c>
      <c r="E86" s="33">
        <v>8.34</v>
      </c>
      <c r="F86" s="33">
        <v>4.5249999999999995</v>
      </c>
      <c r="G86" s="352">
        <f t="shared" si="2"/>
        <v>5.0719526000000013</v>
      </c>
    </row>
    <row r="87" spans="1:7" ht="15.75" customHeight="1" x14ac:dyDescent="0.2">
      <c r="A87" s="256">
        <v>2023</v>
      </c>
      <c r="B87" s="261">
        <v>20</v>
      </c>
      <c r="C87" s="90"/>
      <c r="D87" s="31">
        <v>3</v>
      </c>
      <c r="E87" s="33">
        <v>7.9642857142857144</v>
      </c>
      <c r="F87" s="33">
        <v>4.5</v>
      </c>
      <c r="G87" s="352">
        <f t="shared" si="2"/>
        <v>4.4345946428571441</v>
      </c>
    </row>
    <row r="88" spans="1:7" ht="15.75" customHeight="1" x14ac:dyDescent="0.2">
      <c r="A88" s="256">
        <v>2023</v>
      </c>
      <c r="B88" s="261">
        <v>6</v>
      </c>
      <c r="C88" s="90"/>
      <c r="D88" s="31">
        <v>2</v>
      </c>
      <c r="E88" s="33">
        <v>10.014285714285714</v>
      </c>
      <c r="F88" s="33">
        <v>4.4000000000000004</v>
      </c>
      <c r="G88" s="352">
        <f t="shared" si="2"/>
        <v>7.9121941428571425</v>
      </c>
    </row>
    <row r="89" spans="1:7" ht="15.75" customHeight="1" x14ac:dyDescent="0.2">
      <c r="A89" s="256">
        <v>2023</v>
      </c>
      <c r="B89" s="261">
        <v>13</v>
      </c>
      <c r="C89" s="90"/>
      <c r="D89" s="31">
        <v>6</v>
      </c>
      <c r="E89" s="33">
        <v>8.8428571428571434</v>
      </c>
      <c r="F89" s="33">
        <v>4.4000000000000004</v>
      </c>
      <c r="G89" s="352">
        <f t="shared" si="2"/>
        <v>5.9249944285714307</v>
      </c>
    </row>
    <row r="90" spans="1:7" ht="15.75" customHeight="1" x14ac:dyDescent="0.2">
      <c r="A90" s="256">
        <v>2024</v>
      </c>
      <c r="B90" s="261">
        <v>11</v>
      </c>
      <c r="D90" s="254">
        <v>4</v>
      </c>
      <c r="E90" s="259">
        <v>9.4285714285714288</v>
      </c>
      <c r="F90" s="255">
        <v>4.1937499999999996</v>
      </c>
      <c r="G90" s="352">
        <f t="shared" si="2"/>
        <v>6.9185942857142884</v>
      </c>
    </row>
    <row r="91" spans="1:7" ht="15.75" customHeight="1" x14ac:dyDescent="0.2">
      <c r="A91" s="31">
        <v>2019</v>
      </c>
      <c r="B91" s="261">
        <v>11</v>
      </c>
      <c r="C91" s="32"/>
      <c r="D91" s="109">
        <v>3</v>
      </c>
      <c r="E91" s="33">
        <v>7.7357142857142858</v>
      </c>
      <c r="F91" s="33">
        <v>4.1837499999999999</v>
      </c>
      <c r="G91" s="352">
        <f t="shared" si="2"/>
        <v>4.0468483571428582</v>
      </c>
    </row>
    <row r="92" spans="1:7" ht="15.75" customHeight="1" x14ac:dyDescent="0.2">
      <c r="A92" s="31">
        <v>2020</v>
      </c>
      <c r="B92" s="261">
        <v>16</v>
      </c>
      <c r="C92" s="32"/>
      <c r="D92" s="109">
        <v>6</v>
      </c>
      <c r="E92" s="33">
        <v>7.9314285714285715</v>
      </c>
      <c r="F92" s="33">
        <v>3.9333333333333336</v>
      </c>
      <c r="G92" s="352">
        <f t="shared" si="2"/>
        <v>4.3788561142857159</v>
      </c>
    </row>
    <row r="93" spans="1:7" ht="15.75" customHeight="1" x14ac:dyDescent="0.2">
      <c r="A93" s="31">
        <v>2017</v>
      </c>
      <c r="B93" s="261">
        <v>5</v>
      </c>
      <c r="C93" s="32"/>
      <c r="D93" s="109">
        <v>2</v>
      </c>
      <c r="E93" s="33">
        <v>10.617142857142856</v>
      </c>
      <c r="F93" s="33">
        <v>3.6555555555555554</v>
      </c>
      <c r="G93" s="352">
        <f t="shared" si="2"/>
        <v>8.9348749714285702</v>
      </c>
    </row>
    <row r="94" spans="1:7" ht="15.75" customHeight="1" x14ac:dyDescent="0.2">
      <c r="A94" s="256">
        <v>2023</v>
      </c>
      <c r="B94" s="261">
        <v>9</v>
      </c>
      <c r="C94" s="90"/>
      <c r="D94" s="31">
        <v>3</v>
      </c>
      <c r="E94" s="33">
        <v>10.008571428571429</v>
      </c>
      <c r="F94" s="33">
        <v>3.5</v>
      </c>
      <c r="G94" s="352">
        <f t="shared" si="2"/>
        <v>7.9025004857142882</v>
      </c>
    </row>
    <row r="95" spans="1:7" ht="15.75" customHeight="1" x14ac:dyDescent="0.2">
      <c r="A95" s="256">
        <v>2023</v>
      </c>
      <c r="B95" s="261">
        <v>16</v>
      </c>
      <c r="C95" s="90" t="s">
        <v>236</v>
      </c>
      <c r="D95" s="31">
        <v>3</v>
      </c>
      <c r="E95" s="33">
        <v>8.9528571428571428</v>
      </c>
      <c r="F95" s="33">
        <v>3.2</v>
      </c>
      <c r="G95" s="352">
        <f t="shared" si="2"/>
        <v>6.1115973285714293</v>
      </c>
    </row>
    <row r="96" spans="1:7" ht="15.75" customHeight="1" x14ac:dyDescent="0.2">
      <c r="A96" s="256">
        <v>2023</v>
      </c>
      <c r="B96" s="261">
        <v>30</v>
      </c>
      <c r="C96" s="90" t="s">
        <v>316</v>
      </c>
      <c r="D96" s="31">
        <v>6</v>
      </c>
      <c r="E96" s="33">
        <v>6.7457142857142847</v>
      </c>
      <c r="F96" s="33">
        <v>3.2</v>
      </c>
      <c r="G96" s="352">
        <f t="shared" si="2"/>
        <v>2.3674222571428558</v>
      </c>
    </row>
    <row r="97" spans="1:7" ht="15.75" customHeight="1" x14ac:dyDescent="0.2">
      <c r="A97" s="256">
        <v>2024</v>
      </c>
      <c r="B97" s="261">
        <v>10</v>
      </c>
      <c r="C97" t="s">
        <v>185</v>
      </c>
      <c r="D97" s="254">
        <v>2</v>
      </c>
      <c r="E97" s="259">
        <v>9.4771428571428569</v>
      </c>
      <c r="F97" s="255">
        <v>3.1623529411764704</v>
      </c>
      <c r="G97" s="352">
        <f t="shared" si="2"/>
        <v>7.0009903714285713</v>
      </c>
    </row>
    <row r="98" spans="1:7" ht="15.75" customHeight="1" x14ac:dyDescent="0.2">
      <c r="A98" s="31">
        <v>2020</v>
      </c>
      <c r="B98" s="261">
        <v>9</v>
      </c>
      <c r="C98" s="32"/>
      <c r="D98" s="109">
        <v>3</v>
      </c>
      <c r="E98" s="33">
        <v>9.524285714285714</v>
      </c>
      <c r="F98" s="33">
        <v>3</v>
      </c>
      <c r="G98" s="352">
        <f t="shared" ref="G98:G129" si="3">(E98*1.69639)-9.07594</f>
        <v>7.0809630428571424</v>
      </c>
    </row>
    <row r="99" spans="1:7" ht="15.75" customHeight="1" x14ac:dyDescent="0.2">
      <c r="A99" s="31">
        <v>2020</v>
      </c>
      <c r="B99" s="261">
        <v>13</v>
      </c>
      <c r="C99" s="32"/>
      <c r="D99" s="109">
        <v>3</v>
      </c>
      <c r="E99" s="33">
        <v>8.8099999999999987</v>
      </c>
      <c r="F99" s="33">
        <v>2.9437500000000001</v>
      </c>
      <c r="G99" s="352">
        <f t="shared" si="3"/>
        <v>5.8692558999999989</v>
      </c>
    </row>
    <row r="100" spans="1:7" ht="15.75" customHeight="1" x14ac:dyDescent="0.2">
      <c r="A100" s="31">
        <v>2020</v>
      </c>
      <c r="B100" s="261">
        <v>22</v>
      </c>
      <c r="C100" s="32"/>
      <c r="D100" s="109">
        <v>2</v>
      </c>
      <c r="E100" s="33">
        <v>7.3885714285714279</v>
      </c>
      <c r="F100" s="33">
        <v>2.9312499999999999</v>
      </c>
      <c r="G100" s="352">
        <f t="shared" si="3"/>
        <v>3.457958685714285</v>
      </c>
    </row>
    <row r="101" spans="1:7" ht="15.75" customHeight="1" x14ac:dyDescent="0.2">
      <c r="A101" s="31">
        <v>2020</v>
      </c>
      <c r="B101" s="261">
        <v>18</v>
      </c>
      <c r="C101" s="32"/>
      <c r="D101" s="109">
        <v>5</v>
      </c>
      <c r="E101" s="33">
        <v>7.4885714285714275</v>
      </c>
      <c r="F101" s="33">
        <v>2.9214285714285713</v>
      </c>
      <c r="G101" s="352">
        <f t="shared" si="3"/>
        <v>3.6275976857142851</v>
      </c>
    </row>
    <row r="102" spans="1:7" ht="15.75" customHeight="1" x14ac:dyDescent="0.2">
      <c r="A102" s="31">
        <v>2021</v>
      </c>
      <c r="B102" s="261">
        <v>13</v>
      </c>
      <c r="C102" s="32"/>
      <c r="D102" s="109">
        <v>2</v>
      </c>
      <c r="E102" s="33">
        <v>10.327142857142857</v>
      </c>
      <c r="F102" s="33">
        <v>2.8</v>
      </c>
      <c r="G102" s="352">
        <f t="shared" si="3"/>
        <v>8.4429218714285703</v>
      </c>
    </row>
    <row r="103" spans="1:7" ht="15.75" customHeight="1" x14ac:dyDescent="0.2">
      <c r="A103" s="258">
        <v>2022</v>
      </c>
      <c r="B103" s="261">
        <v>15</v>
      </c>
      <c r="C103" s="32"/>
      <c r="D103" s="109">
        <v>3</v>
      </c>
      <c r="E103" s="33">
        <v>9.2057142857142846</v>
      </c>
      <c r="F103" s="33">
        <v>2.8</v>
      </c>
      <c r="G103" s="352">
        <f t="shared" si="3"/>
        <v>6.5405416571428567</v>
      </c>
    </row>
    <row r="104" spans="1:7" ht="15.75" customHeight="1" x14ac:dyDescent="0.2">
      <c r="A104" s="258">
        <v>2022</v>
      </c>
      <c r="B104" s="261">
        <v>27</v>
      </c>
      <c r="C104" s="32"/>
      <c r="D104" s="109">
        <v>3</v>
      </c>
      <c r="E104" s="33">
        <v>7.4471428571428575</v>
      </c>
      <c r="F104" s="33">
        <v>2.8</v>
      </c>
      <c r="G104" s="352">
        <f t="shared" si="3"/>
        <v>3.5573186714285736</v>
      </c>
    </row>
    <row r="105" spans="1:7" ht="15.75" customHeight="1" x14ac:dyDescent="0.2">
      <c r="A105" s="31">
        <v>2017</v>
      </c>
      <c r="B105" s="261">
        <v>15</v>
      </c>
      <c r="C105" s="32"/>
      <c r="D105" s="109">
        <v>4</v>
      </c>
      <c r="E105" s="33">
        <v>8.4600000000000009</v>
      </c>
      <c r="F105" s="33">
        <v>2.7875000000000001</v>
      </c>
      <c r="G105" s="352">
        <f t="shared" si="3"/>
        <v>5.2755194000000021</v>
      </c>
    </row>
    <row r="106" spans="1:7" ht="15.75" customHeight="1" x14ac:dyDescent="0.2">
      <c r="A106" s="258">
        <v>2022</v>
      </c>
      <c r="B106" s="261">
        <v>9</v>
      </c>
      <c r="C106" s="32"/>
      <c r="D106" s="109">
        <v>2</v>
      </c>
      <c r="E106" s="33">
        <v>10.257142857142856</v>
      </c>
      <c r="F106" s="33">
        <v>2.7</v>
      </c>
      <c r="G106" s="352">
        <f t="shared" si="3"/>
        <v>8.3241745714285713</v>
      </c>
    </row>
    <row r="107" spans="1:7" ht="15.75" customHeight="1" x14ac:dyDescent="0.2">
      <c r="A107" s="31">
        <v>2018</v>
      </c>
      <c r="B107" s="261">
        <v>4</v>
      </c>
      <c r="C107" s="32"/>
      <c r="D107" s="109">
        <v>3</v>
      </c>
      <c r="E107" s="33">
        <v>9.3985714285714295</v>
      </c>
      <c r="F107" s="33">
        <v>2.6727272727272724</v>
      </c>
      <c r="G107" s="352">
        <f t="shared" si="3"/>
        <v>6.867702585714289</v>
      </c>
    </row>
    <row r="108" spans="1:7" ht="15.75" customHeight="1" x14ac:dyDescent="0.2">
      <c r="A108" s="256">
        <v>2024</v>
      </c>
      <c r="B108" s="261">
        <v>22</v>
      </c>
      <c r="D108" s="254">
        <v>5</v>
      </c>
      <c r="E108" s="259">
        <v>7.6828571428571415</v>
      </c>
      <c r="F108" s="255">
        <v>2.5285714285714285</v>
      </c>
      <c r="G108" s="352">
        <f t="shared" si="3"/>
        <v>3.9571820285714274</v>
      </c>
    </row>
    <row r="109" spans="1:7" ht="15.75" customHeight="1" x14ac:dyDescent="0.2">
      <c r="A109" s="258">
        <v>2022</v>
      </c>
      <c r="B109" s="261">
        <v>3</v>
      </c>
      <c r="C109" s="32" t="s">
        <v>122</v>
      </c>
      <c r="D109" s="109">
        <v>1</v>
      </c>
      <c r="E109" s="33">
        <v>11.927142857142858</v>
      </c>
      <c r="F109" s="33">
        <v>2.5</v>
      </c>
      <c r="G109" s="352">
        <f t="shared" si="3"/>
        <v>11.157145871428575</v>
      </c>
    </row>
    <row r="110" spans="1:7" ht="15.75" customHeight="1" x14ac:dyDescent="0.2">
      <c r="A110" s="31">
        <v>2021</v>
      </c>
      <c r="B110" s="261">
        <v>7</v>
      </c>
      <c r="C110" s="32"/>
      <c r="D110" s="109">
        <v>2</v>
      </c>
      <c r="E110" s="33">
        <v>10.561428571428573</v>
      </c>
      <c r="F110" s="33">
        <v>2.5</v>
      </c>
      <c r="G110" s="352">
        <f t="shared" si="3"/>
        <v>8.8403618142857177</v>
      </c>
    </row>
    <row r="111" spans="1:7" ht="15.75" customHeight="1" x14ac:dyDescent="0.2">
      <c r="A111" s="31">
        <v>2021</v>
      </c>
      <c r="B111" s="261">
        <v>12</v>
      </c>
      <c r="C111" s="32"/>
      <c r="D111" s="109">
        <v>3</v>
      </c>
      <c r="E111" s="33">
        <v>9.7314285714285713</v>
      </c>
      <c r="F111" s="33">
        <v>2.4</v>
      </c>
      <c r="G111" s="352">
        <f t="shared" si="3"/>
        <v>7.4323581142857158</v>
      </c>
    </row>
    <row r="112" spans="1:7" ht="15.75" customHeight="1" x14ac:dyDescent="0.2">
      <c r="A112" s="31">
        <v>2019</v>
      </c>
      <c r="B112" s="261">
        <v>7</v>
      </c>
      <c r="C112" s="32"/>
      <c r="D112" s="109">
        <v>2</v>
      </c>
      <c r="E112" s="33">
        <v>9.2871428571428574</v>
      </c>
      <c r="F112" s="33">
        <v>2.36</v>
      </c>
      <c r="G112" s="352">
        <f t="shared" si="3"/>
        <v>6.6786762714285732</v>
      </c>
    </row>
    <row r="113" spans="1:7" ht="15.75" customHeight="1" x14ac:dyDescent="0.2">
      <c r="A113" s="258">
        <v>2022</v>
      </c>
      <c r="B113" s="261">
        <v>16</v>
      </c>
      <c r="C113" s="32" t="s">
        <v>206</v>
      </c>
      <c r="D113" s="109">
        <v>5</v>
      </c>
      <c r="E113" s="33">
        <v>8.0957142857142852</v>
      </c>
      <c r="F113" s="33">
        <v>2.2999999999999998</v>
      </c>
      <c r="G113" s="352">
        <f t="shared" si="3"/>
        <v>4.6575487571428571</v>
      </c>
    </row>
    <row r="114" spans="1:7" ht="15.75" customHeight="1" x14ac:dyDescent="0.2">
      <c r="A114" s="31">
        <v>2021</v>
      </c>
      <c r="B114" s="261">
        <v>20</v>
      </c>
      <c r="C114" s="32"/>
      <c r="D114" s="109">
        <v>6</v>
      </c>
      <c r="E114" s="33">
        <v>7.9171428571428573</v>
      </c>
      <c r="F114" s="33">
        <v>2.2000000000000002</v>
      </c>
      <c r="G114" s="352">
        <f t="shared" si="3"/>
        <v>4.354621971428573</v>
      </c>
    </row>
    <row r="115" spans="1:7" ht="15.75" customHeight="1" x14ac:dyDescent="0.2">
      <c r="A115" s="258">
        <v>2022</v>
      </c>
      <c r="B115" s="261">
        <v>23</v>
      </c>
      <c r="C115" s="32"/>
      <c r="D115" s="109">
        <v>6</v>
      </c>
      <c r="E115" s="33">
        <v>7.0771428571428574</v>
      </c>
      <c r="F115" s="33">
        <v>2.2000000000000002</v>
      </c>
      <c r="G115" s="352">
        <f t="shared" si="3"/>
        <v>2.9296543714285725</v>
      </c>
    </row>
    <row r="116" spans="1:7" ht="15.75" customHeight="1" x14ac:dyDescent="0.2">
      <c r="A116" s="256">
        <v>2024</v>
      </c>
      <c r="B116" s="261">
        <v>14</v>
      </c>
      <c r="C116" t="s">
        <v>239</v>
      </c>
      <c r="D116" s="254">
        <v>2</v>
      </c>
      <c r="E116" s="259">
        <v>8.6371428571428552</v>
      </c>
      <c r="F116" s="255">
        <v>2.1800000000000002</v>
      </c>
      <c r="G116" s="352">
        <f t="shared" si="3"/>
        <v>5.5760227714285691</v>
      </c>
    </row>
    <row r="117" spans="1:7" ht="15.75" customHeight="1" x14ac:dyDescent="0.2">
      <c r="A117" s="256">
        <v>2023</v>
      </c>
      <c r="B117" s="261">
        <v>21</v>
      </c>
      <c r="C117" s="90"/>
      <c r="D117" s="31">
        <v>4</v>
      </c>
      <c r="E117" s="33">
        <v>8.1928571428571431</v>
      </c>
      <c r="F117" s="33">
        <v>2.1</v>
      </c>
      <c r="G117" s="352">
        <f t="shared" si="3"/>
        <v>4.82234092857143</v>
      </c>
    </row>
    <row r="118" spans="1:7" ht="15.75" customHeight="1" x14ac:dyDescent="0.2">
      <c r="A118" s="256">
        <v>2024</v>
      </c>
      <c r="B118" s="261">
        <v>18</v>
      </c>
      <c r="D118" s="254">
        <v>3</v>
      </c>
      <c r="E118" s="259">
        <v>8.2085714285714282</v>
      </c>
      <c r="F118" s="255">
        <v>2.0470588235294116</v>
      </c>
      <c r="G118" s="352">
        <f t="shared" si="3"/>
        <v>4.8489984857142865</v>
      </c>
    </row>
    <row r="119" spans="1:7" ht="15.75" customHeight="1" x14ac:dyDescent="0.2">
      <c r="A119" s="31">
        <v>2021</v>
      </c>
      <c r="B119" s="261">
        <v>11</v>
      </c>
      <c r="C119" s="32"/>
      <c r="D119" s="109">
        <v>3</v>
      </c>
      <c r="E119" s="33">
        <v>9.3214285714285712</v>
      </c>
      <c r="F119" s="33">
        <v>1.9</v>
      </c>
      <c r="G119" s="352">
        <f t="shared" si="3"/>
        <v>6.7368382142857151</v>
      </c>
    </row>
    <row r="120" spans="1:7" ht="15.75" customHeight="1" x14ac:dyDescent="0.2">
      <c r="A120" s="256">
        <v>2023</v>
      </c>
      <c r="B120" s="261">
        <v>19</v>
      </c>
      <c r="C120" s="90"/>
      <c r="D120" s="31">
        <v>7</v>
      </c>
      <c r="E120" s="33">
        <v>8.0028571428571436</v>
      </c>
      <c r="F120" s="33">
        <v>1.9</v>
      </c>
      <c r="G120" s="352">
        <f t="shared" si="3"/>
        <v>4.5000268285714302</v>
      </c>
    </row>
    <row r="121" spans="1:7" ht="15.75" customHeight="1" x14ac:dyDescent="0.2">
      <c r="A121" s="256">
        <v>2023</v>
      </c>
      <c r="B121" s="261">
        <v>37</v>
      </c>
      <c r="C121" s="90"/>
      <c r="D121" s="31">
        <v>4</v>
      </c>
      <c r="E121" s="33">
        <v>7.105714285714285</v>
      </c>
      <c r="F121" s="33">
        <v>1.9</v>
      </c>
      <c r="G121" s="352">
        <f t="shared" si="3"/>
        <v>2.9781226571428565</v>
      </c>
    </row>
    <row r="122" spans="1:7" ht="15.75" customHeight="1" x14ac:dyDescent="0.2">
      <c r="A122" s="256">
        <v>2023</v>
      </c>
      <c r="B122" s="261">
        <v>22</v>
      </c>
      <c r="C122" s="90"/>
      <c r="D122" s="31">
        <v>6</v>
      </c>
      <c r="E122" s="33">
        <v>7.9771428571428569</v>
      </c>
      <c r="F122" s="33">
        <v>1.4</v>
      </c>
      <c r="G122" s="352">
        <f t="shared" si="3"/>
        <v>4.4564053714285716</v>
      </c>
    </row>
    <row r="123" spans="1:7" ht="15.75" customHeight="1" x14ac:dyDescent="0.2">
      <c r="A123" s="258">
        <v>2022</v>
      </c>
      <c r="B123" s="261">
        <v>20</v>
      </c>
      <c r="C123" s="32"/>
      <c r="D123" s="109">
        <v>4</v>
      </c>
      <c r="E123" s="33">
        <v>7.5614285714285714</v>
      </c>
      <c r="F123" s="33">
        <v>1.3</v>
      </c>
      <c r="G123" s="352">
        <f t="shared" si="3"/>
        <v>3.7511918142857148</v>
      </c>
    </row>
    <row r="124" spans="1:7" ht="15.75" customHeight="1" x14ac:dyDescent="0.2">
      <c r="A124" s="256">
        <v>2024</v>
      </c>
      <c r="B124" s="261">
        <v>15</v>
      </c>
      <c r="D124" s="254">
        <v>3</v>
      </c>
      <c r="E124" s="259">
        <v>8.5728571428571438</v>
      </c>
      <c r="F124" s="255">
        <v>1.05</v>
      </c>
      <c r="G124" s="352">
        <f t="shared" si="3"/>
        <v>5.4669691285714315</v>
      </c>
    </row>
    <row r="125" spans="1:7" ht="15.75" customHeight="1" x14ac:dyDescent="0.2">
      <c r="A125" s="256">
        <v>2024</v>
      </c>
      <c r="B125" s="261">
        <v>21</v>
      </c>
      <c r="D125" s="254">
        <v>4</v>
      </c>
      <c r="E125" s="259">
        <v>7.7457142857142856</v>
      </c>
      <c r="F125" s="255">
        <v>1.0111111111111111</v>
      </c>
      <c r="G125" s="352">
        <f t="shared" si="3"/>
        <v>4.0638122571428585</v>
      </c>
    </row>
    <row r="126" spans="1:7" ht="15.75" customHeight="1" x14ac:dyDescent="0.2">
      <c r="A126" s="256">
        <v>2024</v>
      </c>
      <c r="B126" s="261">
        <v>17</v>
      </c>
      <c r="D126" s="254">
        <v>6</v>
      </c>
      <c r="E126" s="259">
        <v>8.3642857142857139</v>
      </c>
      <c r="F126" s="255">
        <v>0.92500000000000004</v>
      </c>
      <c r="G126" s="352">
        <f t="shared" si="3"/>
        <v>5.1131506428571427</v>
      </c>
    </row>
    <row r="127" spans="1:7" ht="15.75" customHeight="1" x14ac:dyDescent="0.2">
      <c r="A127" s="256">
        <v>2023</v>
      </c>
      <c r="B127" s="261">
        <v>12</v>
      </c>
      <c r="C127" s="90"/>
      <c r="D127" s="31">
        <v>6</v>
      </c>
      <c r="E127" s="33">
        <v>8.8714285714285701</v>
      </c>
      <c r="F127" s="33">
        <v>0.8</v>
      </c>
      <c r="G127" s="352">
        <f t="shared" si="3"/>
        <v>5.9734627142857128</v>
      </c>
    </row>
    <row r="128" spans="1:7" ht="15.75" customHeight="1" x14ac:dyDescent="0.2">
      <c r="A128" s="256">
        <v>2024</v>
      </c>
      <c r="B128" s="261">
        <v>20</v>
      </c>
      <c r="D128" s="254">
        <v>4</v>
      </c>
      <c r="E128" s="259">
        <v>7.975714285714286</v>
      </c>
      <c r="F128" s="255">
        <v>0.71333333333333326</v>
      </c>
      <c r="G128" s="352">
        <f t="shared" si="3"/>
        <v>4.4539819571428581</v>
      </c>
    </row>
    <row r="129" spans="1:7" ht="15.75" customHeight="1" x14ac:dyDescent="0.2">
      <c r="A129" s="31">
        <v>2021</v>
      </c>
      <c r="B129" s="261">
        <v>18</v>
      </c>
      <c r="C129" s="32"/>
      <c r="D129" s="109">
        <v>2</v>
      </c>
      <c r="E129" s="33">
        <v>8.1357142857142861</v>
      </c>
      <c r="F129" s="33">
        <v>0.6</v>
      </c>
      <c r="G129" s="352">
        <f t="shared" si="3"/>
        <v>4.7254043571428586</v>
      </c>
    </row>
    <row r="130" spans="1:7" ht="15.75" customHeight="1" x14ac:dyDescent="0.2">
      <c r="A130" s="256">
        <v>2024</v>
      </c>
      <c r="B130" s="261">
        <v>13</v>
      </c>
      <c r="D130" s="254">
        <v>3</v>
      </c>
      <c r="E130" s="259">
        <v>8.7942857142857154</v>
      </c>
      <c r="F130" s="255">
        <v>0.57777777777777783</v>
      </c>
      <c r="G130" s="352">
        <f t="shared" ref="G130:G136" si="4">(E130*1.69639)-9.07594</f>
        <v>5.842598342857146</v>
      </c>
    </row>
    <row r="131" spans="1:7" ht="15.75" customHeight="1" x14ac:dyDescent="0.2">
      <c r="A131" s="258">
        <v>2022</v>
      </c>
      <c r="B131" s="261">
        <v>17</v>
      </c>
      <c r="C131" s="32"/>
      <c r="D131" s="109">
        <v>3</v>
      </c>
      <c r="E131" s="33">
        <v>8.6871428571428577</v>
      </c>
      <c r="F131" s="33">
        <v>0.4</v>
      </c>
      <c r="G131" s="352">
        <f t="shared" si="4"/>
        <v>5.6608422714285744</v>
      </c>
    </row>
    <row r="132" spans="1:7" ht="15.75" customHeight="1" x14ac:dyDescent="0.2">
      <c r="A132" s="31">
        <v>2021</v>
      </c>
      <c r="B132" s="261">
        <v>15</v>
      </c>
      <c r="C132" s="32"/>
      <c r="D132" s="109">
        <v>4</v>
      </c>
      <c r="E132" s="33">
        <v>8.6214285714285719</v>
      </c>
      <c r="F132" s="33">
        <v>0.3</v>
      </c>
      <c r="G132" s="352">
        <f t="shared" si="4"/>
        <v>5.5493652142857162</v>
      </c>
    </row>
    <row r="133" spans="1:7" ht="15.75" customHeight="1" x14ac:dyDescent="0.2">
      <c r="A133" s="256">
        <v>2024</v>
      </c>
      <c r="B133" s="261">
        <v>19</v>
      </c>
      <c r="D133" s="254">
        <v>4</v>
      </c>
      <c r="E133" s="259">
        <v>8.1285714285714299</v>
      </c>
      <c r="F133" s="255">
        <v>0.2</v>
      </c>
      <c r="G133" s="352">
        <f t="shared" si="4"/>
        <v>4.7132872857142889</v>
      </c>
    </row>
    <row r="134" spans="1:7" ht="15.75" customHeight="1" x14ac:dyDescent="0.2">
      <c r="A134" s="258">
        <v>2022</v>
      </c>
      <c r="B134" s="261">
        <v>19</v>
      </c>
      <c r="C134" s="32"/>
      <c r="D134" s="109">
        <v>3</v>
      </c>
      <c r="E134" s="33">
        <v>7.9614285714285717</v>
      </c>
      <c r="F134" s="33">
        <v>0.2</v>
      </c>
      <c r="G134" s="352">
        <f t="shared" si="4"/>
        <v>4.429747814285717</v>
      </c>
    </row>
    <row r="135" spans="1:7" ht="15.75" customHeight="1" x14ac:dyDescent="0.2">
      <c r="A135" s="31">
        <v>2018</v>
      </c>
      <c r="B135" s="261">
        <v>6</v>
      </c>
      <c r="C135" s="32"/>
      <c r="D135" s="109">
        <v>5</v>
      </c>
      <c r="E135" s="33">
        <v>8.8357142857142854</v>
      </c>
      <c r="F135" s="33">
        <v>0.125</v>
      </c>
      <c r="G135" s="352">
        <f t="shared" si="4"/>
        <v>5.9128773571428574</v>
      </c>
    </row>
    <row r="136" spans="1:7" ht="15.75" customHeight="1" x14ac:dyDescent="0.2">
      <c r="A136" s="257">
        <v>2019</v>
      </c>
      <c r="B136" s="261">
        <v>8</v>
      </c>
      <c r="C136" s="32"/>
      <c r="D136" s="109">
        <v>4</v>
      </c>
      <c r="E136" s="33">
        <v>8.9857142857142858</v>
      </c>
      <c r="F136" s="33">
        <v>0</v>
      </c>
      <c r="G136" s="352">
        <f t="shared" si="4"/>
        <v>6.1673358571428594</v>
      </c>
    </row>
  </sheetData>
  <autoFilter ref="A1:G1" xr:uid="{00000000-0001-0000-1000-000000000000}">
    <sortState xmlns:xlrd2="http://schemas.microsoft.com/office/spreadsheetml/2017/richdata2" ref="A2:G136">
      <sortCondition descending="1" ref="F1"/>
    </sortState>
  </autoFilter>
  <conditionalFormatting sqref="A1:A136">
    <cfRule type="cellIs" dxfId="0" priority="1" operator="equal">
      <formula>2024</formula>
    </cfRule>
  </conditionalFormatting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Overall</vt:lpstr>
      <vt:lpstr>Legend</vt:lpstr>
      <vt:lpstr>Drafted</vt:lpstr>
      <vt:lpstr>Report Card</vt:lpstr>
      <vt:lpstr>Tiers</vt:lpstr>
      <vt:lpstr>Graphic Template</vt:lpstr>
      <vt:lpstr>2015</vt:lpstr>
      <vt:lpstr>Historical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2026 - WIP</vt:lpstr>
      <vt:lpstr>2027 - WIP</vt:lpstr>
      <vt:lpstr>Rookie PPG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DeVoe</dc:creator>
  <cp:lastModifiedBy>Chase Siegel</cp:lastModifiedBy>
  <dcterms:created xsi:type="dcterms:W3CDTF">2022-02-21T16:12:47Z</dcterms:created>
  <dcterms:modified xsi:type="dcterms:W3CDTF">2025-10-07T03:47:59Z</dcterms:modified>
</cp:coreProperties>
</file>